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tabRatio="684"/>
  </bookViews>
  <sheets>
    <sheet name="Title" sheetId="76" r:id="rId1"/>
    <sheet name="Contacts" sheetId="90" r:id="rId2"/>
    <sheet name="Other Publications" sheetId="91" r:id="rId3"/>
    <sheet name="Table of contents" sheetId="81" r:id="rId4"/>
    <sheet name="I.1" sheetId="2" r:id="rId5"/>
    <sheet name="II.1" sheetId="3" r:id="rId6"/>
    <sheet name="II.2" sheetId="4" r:id="rId7"/>
    <sheet name="II.3.1" sheetId="5" r:id="rId8"/>
    <sheet name="II.3.2" sheetId="75" r:id="rId9"/>
    <sheet name="II.4" sheetId="7" r:id="rId10"/>
    <sheet name="II.5" sheetId="8" r:id="rId11"/>
    <sheet name="II.6" sheetId="9" r:id="rId12"/>
    <sheet name="III.1" sheetId="10" r:id="rId13"/>
    <sheet name="III.2" sheetId="11" r:id="rId14"/>
    <sheet name="III.3" sheetId="12" r:id="rId15"/>
    <sheet name="III.4" sheetId="13" r:id="rId16"/>
    <sheet name="III.5" sheetId="14" r:id="rId17"/>
    <sheet name="III.6" sheetId="15" r:id="rId18"/>
    <sheet name="III.7" sheetId="16" r:id="rId19"/>
    <sheet name="III.8.1" sheetId="17" r:id="rId20"/>
    <sheet name="III.8.2" sheetId="73" r:id="rId21"/>
    <sheet name="III.9" sheetId="18" r:id="rId22"/>
    <sheet name="III.10" sheetId="74" r:id="rId23"/>
    <sheet name="III.11" sheetId="20" r:id="rId24"/>
    <sheet name="III.12" sheetId="21" r:id="rId25"/>
    <sheet name="III.13" sheetId="22" r:id="rId26"/>
    <sheet name="III.14" sheetId="23" r:id="rId27"/>
    <sheet name="III.15" sheetId="24" r:id="rId28"/>
    <sheet name="III.16" sheetId="25" r:id="rId29"/>
    <sheet name="III.17" sheetId="26" r:id="rId30"/>
    <sheet name="III.18" sheetId="27" r:id="rId31"/>
    <sheet name="III.19" sheetId="28" r:id="rId32"/>
    <sheet name="III.20" sheetId="29" r:id="rId33"/>
    <sheet name="IV.1.1" sheetId="30" r:id="rId34"/>
    <sheet name="IV.2.1" sheetId="31" r:id="rId35"/>
    <sheet name="IV.2.2" sheetId="89" r:id="rId36"/>
    <sheet name="IV.2.3" sheetId="32" r:id="rId37"/>
    <sheet name="IV.2.4" sheetId="33" r:id="rId38"/>
    <sheet name="IV.2.5" sheetId="34" r:id="rId39"/>
    <sheet name="IV.2.6" sheetId="35" r:id="rId40"/>
    <sheet name="IV.2.7" sheetId="36" r:id="rId41"/>
    <sheet name="IV.2.8" sheetId="37" r:id="rId42"/>
    <sheet name="IV.2.9" sheetId="38" r:id="rId43"/>
    <sheet name="IV.2.10" sheetId="39" r:id="rId44"/>
    <sheet name="IV.2.11" sheetId="40" r:id="rId45"/>
    <sheet name="IV.2.12" sheetId="41" r:id="rId46"/>
    <sheet name="IV.2.13" sheetId="42" r:id="rId47"/>
    <sheet name="IV.2.14" sheetId="43" r:id="rId48"/>
    <sheet name="IV.2.15" sheetId="44" r:id="rId49"/>
    <sheet name="IV.2.16" sheetId="45" r:id="rId50"/>
    <sheet name="IV.2.17" sheetId="46" r:id="rId51"/>
    <sheet name="IV.2.18" sheetId="47" r:id="rId52"/>
    <sheet name="IV.2.19" sheetId="48" r:id="rId53"/>
    <sheet name="IV.2.20" sheetId="49" r:id="rId54"/>
    <sheet name="IV.2.21" sheetId="50" r:id="rId55"/>
    <sheet name="IV.2.22" sheetId="51" r:id="rId56"/>
    <sheet name="IV.2.23" sheetId="53" r:id="rId57"/>
    <sheet name="IV.2.24" sheetId="54" r:id="rId58"/>
    <sheet name="IV.2.25" sheetId="55" r:id="rId59"/>
    <sheet name="IV.2.26" sheetId="56" r:id="rId60"/>
    <sheet name="IV.2.27" sheetId="57" r:id="rId61"/>
    <sheet name="IV.3.1" sheetId="58" r:id="rId62"/>
    <sheet name="IV.3.2 " sheetId="60" r:id="rId63"/>
    <sheet name="IV.3.3" sheetId="61" r:id="rId64"/>
    <sheet name="IV.3.4" sheetId="62" r:id="rId65"/>
    <sheet name="V.1" sheetId="63" r:id="rId66"/>
    <sheet name="V.2" sheetId="64" r:id="rId67"/>
    <sheet name="V.3" sheetId="65" r:id="rId68"/>
    <sheet name="V.4" sheetId="66" r:id="rId69"/>
    <sheet name="V.5" sheetId="67" r:id="rId70"/>
    <sheet name="V.6" sheetId="68" r:id="rId71"/>
    <sheet name="V.7" sheetId="69" r:id="rId72"/>
    <sheet name="V.8" sheetId="72" r:id="rId73"/>
    <sheet name="V.9" sheetId="71" r:id="rId74"/>
    <sheet name="V.10 " sheetId="70" r:id="rId75"/>
    <sheet name="Metadata" sheetId="77" r:id="rId76"/>
    <sheet name="List of abbreviations" sheetId="88" r:id="rId77"/>
  </sheets>
  <externalReferences>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s>
  <definedNames>
    <definedName name="\A" localSheetId="76">#REF!</definedName>
    <definedName name="\A" localSheetId="3">#REF!</definedName>
    <definedName name="\A">#REF!</definedName>
    <definedName name="\C" localSheetId="76">#REF!</definedName>
    <definedName name="\C" localSheetId="3">#REF!</definedName>
    <definedName name="\C">#REF!</definedName>
    <definedName name="\D" localSheetId="76">#REF!</definedName>
    <definedName name="\D" localSheetId="3">#REF!</definedName>
    <definedName name="\D">#REF!</definedName>
    <definedName name="\E" localSheetId="76">#REF!</definedName>
    <definedName name="\E" localSheetId="3">#REF!</definedName>
    <definedName name="\E">#REF!</definedName>
    <definedName name="\H" localSheetId="76">#REF!</definedName>
    <definedName name="\H" localSheetId="3">#REF!</definedName>
    <definedName name="\H">#REF!</definedName>
    <definedName name="\K" localSheetId="76">#REF!</definedName>
    <definedName name="\K" localSheetId="3">#REF!</definedName>
    <definedName name="\K">#REF!</definedName>
    <definedName name="\L" localSheetId="76">#REF!</definedName>
    <definedName name="\L" localSheetId="3">#REF!</definedName>
    <definedName name="\L">#REF!</definedName>
    <definedName name="\P" localSheetId="76">#REF!</definedName>
    <definedName name="\P" localSheetId="3">#REF!</definedName>
    <definedName name="\P">#REF!</definedName>
    <definedName name="\Q" localSheetId="76">#REF!</definedName>
    <definedName name="\Q" localSheetId="3">#REF!</definedName>
    <definedName name="\Q">#REF!</definedName>
    <definedName name="\S" localSheetId="76">#REF!</definedName>
    <definedName name="\S" localSheetId="3">#REF!</definedName>
    <definedName name="\S">#REF!</definedName>
    <definedName name="\T" localSheetId="76">#REF!</definedName>
    <definedName name="\T" localSheetId="3">#REF!</definedName>
    <definedName name="\T">#REF!</definedName>
    <definedName name="\V" localSheetId="76">#REF!</definedName>
    <definedName name="\V" localSheetId="3">#REF!</definedName>
    <definedName name="\V">#REF!</definedName>
    <definedName name="\W" localSheetId="76">#REF!</definedName>
    <definedName name="\W" localSheetId="3">#REF!</definedName>
    <definedName name="\W">#REF!</definedName>
    <definedName name="\X" localSheetId="76">#REF!</definedName>
    <definedName name="\X" localSheetId="3">#REF!</definedName>
    <definedName name="\X">#REF!</definedName>
    <definedName name="___________________Cpi2" localSheetId="76">#REF!</definedName>
    <definedName name="___________________Cpi2" localSheetId="3">#REF!</definedName>
    <definedName name="___________________Cpi2">#REF!</definedName>
    <definedName name="___________________MS798" localSheetId="76">'[1]NBK-T20'!#REF!</definedName>
    <definedName name="___________________MS798" localSheetId="3">'[1]NBK-T20'!#REF!</definedName>
    <definedName name="___________________MS798">'[1]NBK-T20'!#REF!</definedName>
    <definedName name="___________________tab2" localSheetId="76">'[2]GvtOp%gdp-t25'!#REF!</definedName>
    <definedName name="___________________tab2" localSheetId="3">'[2]GvtOp%gdp-t25'!#REF!</definedName>
    <definedName name="___________________tab2">'[2]GvtOp%gdp-t25'!#REF!</definedName>
    <definedName name="___________________tab6798" localSheetId="76">'[1]NBK-T20'!#REF!</definedName>
    <definedName name="___________________tab6798" localSheetId="3">'[1]NBK-T20'!#REF!</definedName>
    <definedName name="___________________tab6798">'[1]NBK-T20'!#REF!</definedName>
    <definedName name="_____________red1" hidden="1">{"CBA",#N/A,FALSE,"TAB4";"MS",#N/A,FALSE,"TAB5";"BANKLOANS",#N/A,FALSE,"TAB21APP ";"INTEREST",#N/A,FALSE,"TAB22APP"}</definedName>
    <definedName name="_____________SR01" hidden="1">{"BOP_TAB",#N/A,FALSE,"N";"MIDTERM_TAB",#N/A,FALSE,"O";"FUND_CRED",#N/A,FALSE,"P";"DEBT_TAB1",#N/A,FALSE,"Q";"DEBT_TAB2",#N/A,FALSE,"Q";"FORFIN_TAB1",#N/A,FALSE,"R";"FORFIN_TAB2",#N/A,FALSE,"R";"BOP_ANALY",#N/A,FALSE,"U"}</definedName>
    <definedName name="___________red1" hidden="1">{"CBA",#N/A,FALSE,"TAB4";"MS",#N/A,FALSE,"TAB5";"BANKLOANS",#N/A,FALSE,"TAB21APP ";"INTEREST",#N/A,FALSE,"TAB22APP"}</definedName>
    <definedName name="___________SR01" hidden="1">{"BOP_TAB",#N/A,FALSE,"N";"MIDTERM_TAB",#N/A,FALSE,"O";"FUND_CRED",#N/A,FALSE,"P";"DEBT_TAB1",#N/A,FALSE,"Q";"DEBT_TAB2",#N/A,FALSE,"Q";"FORFIN_TAB1",#N/A,FALSE,"R";"FORFIN_TAB2",#N/A,FALSE,"R";"BOP_ANALY",#N/A,FALSE,"U"}</definedName>
    <definedName name="__________Cpi2" localSheetId="76">#REF!</definedName>
    <definedName name="__________Cpi2" localSheetId="3">#REF!</definedName>
    <definedName name="__________Cpi2">#REF!</definedName>
    <definedName name="__________MS798" localSheetId="76">'[1]NBK-T20'!#REF!</definedName>
    <definedName name="__________MS798" localSheetId="3">'[1]NBK-T20'!#REF!</definedName>
    <definedName name="__________MS798">'[1]NBK-T20'!#REF!</definedName>
    <definedName name="__________tab2" localSheetId="76">'[2]GvtOp%gdp-t25'!#REF!</definedName>
    <definedName name="__________tab2" localSheetId="3">'[2]GvtOp%gdp-t25'!#REF!</definedName>
    <definedName name="__________tab2">'[2]GvtOp%gdp-t25'!#REF!</definedName>
    <definedName name="__________tab6798" localSheetId="76">'[1]NBK-T20'!#REF!</definedName>
    <definedName name="__________tab6798" localSheetId="3">'[1]NBK-T20'!#REF!</definedName>
    <definedName name="__________tab6798">'[1]NBK-T20'!#REF!</definedName>
    <definedName name="_________GDP2002">[3]IN!$K$10</definedName>
    <definedName name="_________MCV1" localSheetId="76">#REF!</definedName>
    <definedName name="_________MCV1" localSheetId="3">#REF!</definedName>
    <definedName name="_________MCV1">#REF!</definedName>
    <definedName name="_________RES1">'[4]NFA Banking System'!$B$2:$K$26</definedName>
    <definedName name="_________RES3">'[4]IMF Credit'!$B$10:$K$94</definedName>
    <definedName name="_________sum3" localSheetId="76">#REF!</definedName>
    <definedName name="_________sum3" localSheetId="3">#REF!</definedName>
    <definedName name="_________sum3">#REF!</definedName>
    <definedName name="_________tab06" localSheetId="76">#REF!</definedName>
    <definedName name="_________tab06" localSheetId="3">#REF!</definedName>
    <definedName name="_________tab06">#REF!</definedName>
    <definedName name="_________tab07" localSheetId="76">#REF!</definedName>
    <definedName name="_________tab07" localSheetId="3">#REF!</definedName>
    <definedName name="_________tab07">#REF!</definedName>
    <definedName name="_________tab1" localSheetId="76">#REF!</definedName>
    <definedName name="_________tab1" localSheetId="3">#REF!</definedName>
    <definedName name="_________tab1">#REF!</definedName>
    <definedName name="_________tab10" localSheetId="76">#REF!</definedName>
    <definedName name="_________tab10" localSheetId="3">#REF!</definedName>
    <definedName name="_________tab10">#REF!</definedName>
    <definedName name="_________tab11" localSheetId="76">#REF!</definedName>
    <definedName name="_________tab11" localSheetId="3">#REF!</definedName>
    <definedName name="_________tab11">#REF!</definedName>
    <definedName name="_________tab12" localSheetId="76">#REF!</definedName>
    <definedName name="_________tab12" localSheetId="3">#REF!</definedName>
    <definedName name="_________tab12">#REF!</definedName>
    <definedName name="_________tab13" localSheetId="76">#REF!</definedName>
    <definedName name="_________tab13" localSheetId="3">#REF!</definedName>
    <definedName name="_________tab13">#REF!</definedName>
    <definedName name="_________Tab14">[5]tab14!$A$1:$O$62</definedName>
    <definedName name="_________Tab15">[5]tab15!$A$1:$Z$32</definedName>
    <definedName name="_________Tab16">[5]tab16!$A$1:$S$51</definedName>
    <definedName name="_________Tab17">[5]tab17!$A$1:$M$25</definedName>
    <definedName name="_________Tab18">[5]tab18!$A$1:$F$152</definedName>
    <definedName name="_________Tab19">[5]tab19!$A$1:$F$147</definedName>
    <definedName name="_________Tab20">[5]tab20!$A$1:$J$114</definedName>
    <definedName name="_________Tab21">[5]tab21!$B$1:$P$52</definedName>
    <definedName name="_________Tab22">[5]tab22!$A$1:$J$78</definedName>
    <definedName name="_________Tab23">[5]tab23!$A$1:$J$54</definedName>
    <definedName name="_________Tab24">[5]tab24!$A$1:$J$54</definedName>
    <definedName name="_________Tab25">[5]tab25!$A$1:$L$53</definedName>
    <definedName name="_________Tab26">[5]tab26!$A$1:$J$67</definedName>
    <definedName name="_________Tab27">[5]tab27!$A$1:$E$72</definedName>
    <definedName name="_________Tab28">[5]tab28!$A$2:$R$72</definedName>
    <definedName name="_________Tab29">[5]tab29!$A$1:$U$54</definedName>
    <definedName name="_________tab3" localSheetId="76">#REF!</definedName>
    <definedName name="_________tab3" localSheetId="3">#REF!</definedName>
    <definedName name="_________tab3">#REF!</definedName>
    <definedName name="_________Tab30" localSheetId="76">#REF!</definedName>
    <definedName name="_________Tab30" localSheetId="3">#REF!</definedName>
    <definedName name="_________Tab30">#REF!</definedName>
    <definedName name="_________Tab31">[5]tab31!$A$1:$AE$49</definedName>
    <definedName name="_________Tab32">[5]tab32!$A$1:$BG$20</definedName>
    <definedName name="_________Tab33">[5]tab33!$A$1:$AH$45</definedName>
    <definedName name="_________Tab34">[5]tab34!$A$1:$E$84</definedName>
    <definedName name="_________tab35" localSheetId="76">#REF!</definedName>
    <definedName name="_________tab35" localSheetId="3">#REF!</definedName>
    <definedName name="_________tab35">#REF!</definedName>
    <definedName name="_________Tab36">[5]tab36!$A$1:$X$41</definedName>
    <definedName name="_________Tab37">[5]tab37!$A$1:$AC$27</definedName>
    <definedName name="_________Tab38">[5]tab38!$A$1:$P$37</definedName>
    <definedName name="_________Tab4">[5]tab4!$A$1:$T$12</definedName>
    <definedName name="_________Tab40">[5]tab40!$A$1:$J$35</definedName>
    <definedName name="_________tab41" localSheetId="76">#REF!</definedName>
    <definedName name="_________tab41" localSheetId="3">#REF!</definedName>
    <definedName name="_________tab41">#REF!</definedName>
    <definedName name="_________tab42" localSheetId="76">#REF!</definedName>
    <definedName name="_________tab42" localSheetId="3">#REF!</definedName>
    <definedName name="_________tab42">#REF!</definedName>
    <definedName name="_________tab43" localSheetId="76">#REF!</definedName>
    <definedName name="_________tab43" localSheetId="3">#REF!</definedName>
    <definedName name="_________tab43">#REF!</definedName>
    <definedName name="_________tab44" localSheetId="76">#REF!</definedName>
    <definedName name="_________tab44" localSheetId="3">#REF!</definedName>
    <definedName name="_________tab44">#REF!</definedName>
    <definedName name="_________Tab45">[5]tab45!$A$1:$J$62</definedName>
    <definedName name="_________tab46" localSheetId="76">#REF!</definedName>
    <definedName name="_________tab46" localSheetId="3">#REF!</definedName>
    <definedName name="_________tab46">#REF!</definedName>
    <definedName name="_________tab47" localSheetId="76">#REF!</definedName>
    <definedName name="_________tab47" localSheetId="3">#REF!</definedName>
    <definedName name="_________tab47">#REF!</definedName>
    <definedName name="_________tab48">[5]tab47!$A$1:$M$135</definedName>
    <definedName name="_________tab5" localSheetId="76">#REF!</definedName>
    <definedName name="_________tab5" localSheetId="3">#REF!</definedName>
    <definedName name="_________tab5">#REF!</definedName>
    <definedName name="_________tab6" localSheetId="76">#REF!</definedName>
    <definedName name="_________tab6" localSheetId="3">#REF!</definedName>
    <definedName name="_________tab6">#REF!</definedName>
    <definedName name="_________tab7" localSheetId="76">#REF!</definedName>
    <definedName name="_________tab7" localSheetId="3">#REF!</definedName>
    <definedName name="_________tab7">#REF!</definedName>
    <definedName name="_________tab8" localSheetId="76">#REF!</definedName>
    <definedName name="_________tab8" localSheetId="3">#REF!</definedName>
    <definedName name="_________tab8">#REF!</definedName>
    <definedName name="_________tab9" localSheetId="76">#REF!</definedName>
    <definedName name="_________tab9" localSheetId="3">#REF!</definedName>
    <definedName name="_________tab9">#REF!</definedName>
    <definedName name="________Cpi2" localSheetId="76">#REF!</definedName>
    <definedName name="________Cpi2" localSheetId="3">#REF!</definedName>
    <definedName name="________Cpi2">#REF!</definedName>
    <definedName name="________GDP2002">[3]IN!$K$10</definedName>
    <definedName name="________MCV1" localSheetId="76">#REF!</definedName>
    <definedName name="________MCV1" localSheetId="3">#REF!</definedName>
    <definedName name="________MCV1">#REF!</definedName>
    <definedName name="________MS798" localSheetId="76">'[1]NBK-T20'!#REF!</definedName>
    <definedName name="________MS798" localSheetId="3">'[1]NBK-T20'!#REF!</definedName>
    <definedName name="________MS798">'[1]NBK-T20'!#REF!</definedName>
    <definedName name="________red1" hidden="1">{"CBA",#N/A,FALSE,"TAB4";"MS",#N/A,FALSE,"TAB5";"BANKLOANS",#N/A,FALSE,"TAB21APP ";"INTEREST",#N/A,FALSE,"TAB22APP"}</definedName>
    <definedName name="________RES1">'[4]NFA Banking System'!$B$2:$K$26</definedName>
    <definedName name="________RES3">'[4]IMF Credit'!$B$10:$K$94</definedName>
    <definedName name="________SR01" hidden="1">{"BOP_TAB",#N/A,FALSE,"N";"MIDTERM_TAB",#N/A,FALSE,"O";"FUND_CRED",#N/A,FALSE,"P";"DEBT_TAB1",#N/A,FALSE,"Q";"DEBT_TAB2",#N/A,FALSE,"Q";"FORFIN_TAB1",#N/A,FALSE,"R";"FORFIN_TAB2",#N/A,FALSE,"R";"BOP_ANALY",#N/A,FALSE,"U"}</definedName>
    <definedName name="________sum3" localSheetId="76">#REF!</definedName>
    <definedName name="________sum3" localSheetId="3">#REF!</definedName>
    <definedName name="________sum3">#REF!</definedName>
    <definedName name="________tab06" localSheetId="76">#REF!</definedName>
    <definedName name="________tab06" localSheetId="3">#REF!</definedName>
    <definedName name="________tab06">#REF!</definedName>
    <definedName name="________tab07" localSheetId="76">#REF!</definedName>
    <definedName name="________tab07" localSheetId="3">#REF!</definedName>
    <definedName name="________tab07">#REF!</definedName>
    <definedName name="________tab1" localSheetId="76">#REF!</definedName>
    <definedName name="________tab1" localSheetId="3">#REF!</definedName>
    <definedName name="________tab1">#REF!</definedName>
    <definedName name="________tab10" localSheetId="76">#REF!</definedName>
    <definedName name="________tab10" localSheetId="3">#REF!</definedName>
    <definedName name="________tab10">#REF!</definedName>
    <definedName name="________tab11" localSheetId="76">#REF!</definedName>
    <definedName name="________tab11" localSheetId="3">#REF!</definedName>
    <definedName name="________tab11">#REF!</definedName>
    <definedName name="________tab12" localSheetId="76">#REF!</definedName>
    <definedName name="________tab12" localSheetId="3">#REF!</definedName>
    <definedName name="________tab12">#REF!</definedName>
    <definedName name="________tab13" localSheetId="76">#REF!</definedName>
    <definedName name="________tab13" localSheetId="3">#REF!</definedName>
    <definedName name="________tab13">#REF!</definedName>
    <definedName name="________Tab14">[5]tab14!$A$1:$O$62</definedName>
    <definedName name="________Tab15">[5]tab15!$A$1:$Z$32</definedName>
    <definedName name="________Tab16">[5]tab16!$A$1:$S$51</definedName>
    <definedName name="________Tab17">[5]tab17!$A$1:$M$25</definedName>
    <definedName name="________Tab18">[5]tab18!$A$1:$F$152</definedName>
    <definedName name="________Tab19">[5]tab19!$A$1:$F$147</definedName>
    <definedName name="________tab2" localSheetId="76">'[2]GvtOp%gdp-t25'!#REF!</definedName>
    <definedName name="________tab2" localSheetId="3">'[2]GvtOp%gdp-t25'!#REF!</definedName>
    <definedName name="________tab2">'[2]GvtOp%gdp-t25'!#REF!</definedName>
    <definedName name="________Tab20">[5]tab20!$A$1:$J$114</definedName>
    <definedName name="________Tab21">[5]tab21!$B$1:$P$52</definedName>
    <definedName name="________Tab22">[5]tab22!$A$1:$J$78</definedName>
    <definedName name="________Tab23">[5]tab23!$A$1:$J$54</definedName>
    <definedName name="________Tab24">[5]tab24!$A$1:$J$54</definedName>
    <definedName name="________Tab25">[5]tab25!$A$1:$L$53</definedName>
    <definedName name="________Tab26">[5]tab26!$A$1:$J$67</definedName>
    <definedName name="________Tab27">[5]tab27!$A$1:$E$72</definedName>
    <definedName name="________Tab28">[5]tab28!$A$2:$R$72</definedName>
    <definedName name="________Tab29">[5]tab29!$A$1:$U$54</definedName>
    <definedName name="________tab3" localSheetId="76">#REF!</definedName>
    <definedName name="________tab3" localSheetId="3">#REF!</definedName>
    <definedName name="________tab3">#REF!</definedName>
    <definedName name="________Tab30" localSheetId="76">#REF!</definedName>
    <definedName name="________Tab30" localSheetId="3">#REF!</definedName>
    <definedName name="________Tab30">#REF!</definedName>
    <definedName name="________Tab31">[5]tab31!$A$1:$AE$49</definedName>
    <definedName name="________Tab32">[5]tab32!$A$1:$BG$20</definedName>
    <definedName name="________Tab33">[5]tab33!$A$1:$AH$45</definedName>
    <definedName name="________Tab34">[5]tab34!$A$1:$E$84</definedName>
    <definedName name="________tab35" localSheetId="76">#REF!</definedName>
    <definedName name="________tab35" localSheetId="3">#REF!</definedName>
    <definedName name="________tab35">#REF!</definedName>
    <definedName name="________Tab36">[5]tab36!$A$1:$X$41</definedName>
    <definedName name="________Tab37">[5]tab37!$A$1:$AC$27</definedName>
    <definedName name="________Tab38">[5]tab38!$A$1:$P$37</definedName>
    <definedName name="________Tab4">[5]tab4!$A$1:$T$12</definedName>
    <definedName name="________Tab40">[5]tab40!$A$1:$J$35</definedName>
    <definedName name="________tab41" localSheetId="76">#REF!</definedName>
    <definedName name="________tab41" localSheetId="3">#REF!</definedName>
    <definedName name="________tab41">#REF!</definedName>
    <definedName name="________tab42" localSheetId="76">#REF!</definedName>
    <definedName name="________tab42" localSheetId="3">#REF!</definedName>
    <definedName name="________tab42">#REF!</definedName>
    <definedName name="________tab43" localSheetId="76">#REF!</definedName>
    <definedName name="________tab43" localSheetId="3">#REF!</definedName>
    <definedName name="________tab43">#REF!</definedName>
    <definedName name="________tab44" localSheetId="76">#REF!</definedName>
    <definedName name="________tab44" localSheetId="3">#REF!</definedName>
    <definedName name="________tab44">#REF!</definedName>
    <definedName name="________Tab45">[5]tab45!$A$1:$J$62</definedName>
    <definedName name="________tab46" localSheetId="76">#REF!</definedName>
    <definedName name="________tab46" localSheetId="3">#REF!</definedName>
    <definedName name="________tab46">#REF!</definedName>
    <definedName name="________tab47" localSheetId="76">#REF!</definedName>
    <definedName name="________tab47" localSheetId="3">#REF!</definedName>
    <definedName name="________tab47">#REF!</definedName>
    <definedName name="________tab48">[5]tab47!$A$1:$M$135</definedName>
    <definedName name="________tab5" localSheetId="76">#REF!</definedName>
    <definedName name="________tab5" localSheetId="3">#REF!</definedName>
    <definedName name="________tab5">#REF!</definedName>
    <definedName name="________tab6" localSheetId="76">#REF!</definedName>
    <definedName name="________tab6" localSheetId="3">#REF!</definedName>
    <definedName name="________tab6">#REF!</definedName>
    <definedName name="________tab6798" localSheetId="76">'[1]NBK-T20'!#REF!</definedName>
    <definedName name="________tab6798" localSheetId="3">'[1]NBK-T20'!#REF!</definedName>
    <definedName name="________tab6798">'[1]NBK-T20'!#REF!</definedName>
    <definedName name="________tab7" localSheetId="76">#REF!</definedName>
    <definedName name="________tab7" localSheetId="3">#REF!</definedName>
    <definedName name="________tab7">#REF!</definedName>
    <definedName name="________tab8" localSheetId="76">#REF!</definedName>
    <definedName name="________tab8" localSheetId="3">#REF!</definedName>
    <definedName name="________tab8">#REF!</definedName>
    <definedName name="________tab9" localSheetId="76">#REF!</definedName>
    <definedName name="________tab9" localSheetId="3">#REF!</definedName>
    <definedName name="________tab9">#REF!</definedName>
    <definedName name="_______Cpi2" localSheetId="76">#REF!</definedName>
    <definedName name="_______Cpi2" localSheetId="3">#REF!</definedName>
    <definedName name="_______Cpi2">#REF!</definedName>
    <definedName name="_______GDP2002">[3]IN!$K$10</definedName>
    <definedName name="_______MCV1" localSheetId="76">#REF!</definedName>
    <definedName name="_______MCV1" localSheetId="3">#REF!</definedName>
    <definedName name="_______MCV1">#REF!</definedName>
    <definedName name="_______MS798" localSheetId="76">'[1]NBK-T20'!#REF!</definedName>
    <definedName name="_______MS798" localSheetId="3">'[1]NBK-T20'!#REF!</definedName>
    <definedName name="_______MS798">'[1]NBK-T20'!#REF!</definedName>
    <definedName name="_______red1" hidden="1">{"CBA",#N/A,FALSE,"TAB4";"MS",#N/A,FALSE,"TAB5";"BANKLOANS",#N/A,FALSE,"TAB21APP ";"INTEREST",#N/A,FALSE,"TAB22APP"}</definedName>
    <definedName name="_______RES1">'[4]NFA Banking System'!$B$2:$K$26</definedName>
    <definedName name="_______RES3">'[4]IMF Credit'!$B$10:$K$94</definedName>
    <definedName name="_______SR01" hidden="1">{"BOP_TAB",#N/A,FALSE,"N";"MIDTERM_TAB",#N/A,FALSE,"O";"FUND_CRED",#N/A,FALSE,"P";"DEBT_TAB1",#N/A,FALSE,"Q";"DEBT_TAB2",#N/A,FALSE,"Q";"FORFIN_TAB1",#N/A,FALSE,"R";"FORFIN_TAB2",#N/A,FALSE,"R";"BOP_ANALY",#N/A,FALSE,"U"}</definedName>
    <definedName name="_______sum3" localSheetId="76">#REF!</definedName>
    <definedName name="_______sum3" localSheetId="3">#REF!</definedName>
    <definedName name="_______sum3">#REF!</definedName>
    <definedName name="_______tab06" localSheetId="76">#REF!</definedName>
    <definedName name="_______tab06" localSheetId="3">#REF!</definedName>
    <definedName name="_______tab06">#REF!</definedName>
    <definedName name="_______tab07" localSheetId="76">#REF!</definedName>
    <definedName name="_______tab07" localSheetId="3">#REF!</definedName>
    <definedName name="_______tab07">#REF!</definedName>
    <definedName name="_______tab1" localSheetId="76">#REF!</definedName>
    <definedName name="_______tab1" localSheetId="3">#REF!</definedName>
    <definedName name="_______tab1">#REF!</definedName>
    <definedName name="_______tab10" localSheetId="76">#REF!</definedName>
    <definedName name="_______tab10" localSheetId="3">#REF!</definedName>
    <definedName name="_______tab10">#REF!</definedName>
    <definedName name="_______tab11" localSheetId="76">#REF!</definedName>
    <definedName name="_______tab11" localSheetId="3">#REF!</definedName>
    <definedName name="_______tab11">#REF!</definedName>
    <definedName name="_______tab12" localSheetId="76">#REF!</definedName>
    <definedName name="_______tab12" localSheetId="3">#REF!</definedName>
    <definedName name="_______tab12">#REF!</definedName>
    <definedName name="_______tab13" localSheetId="76">#REF!</definedName>
    <definedName name="_______tab13" localSheetId="3">#REF!</definedName>
    <definedName name="_______tab13">#REF!</definedName>
    <definedName name="_______Tab14">[5]tab14!$A$1:$O$62</definedName>
    <definedName name="_______Tab15">[5]tab15!$A$1:$Z$32</definedName>
    <definedName name="_______Tab16">[5]tab16!$A$1:$S$51</definedName>
    <definedName name="_______Tab17">[5]tab17!$A$1:$M$25</definedName>
    <definedName name="_______Tab18">[5]tab18!$A$1:$F$152</definedName>
    <definedName name="_______Tab19">[5]tab19!$A$1:$F$147</definedName>
    <definedName name="_______tab2" localSheetId="76">'[2]GvtOp%gdp-t25'!#REF!</definedName>
    <definedName name="_______tab2" localSheetId="3">'[2]GvtOp%gdp-t25'!#REF!</definedName>
    <definedName name="_______tab2">'[2]GvtOp%gdp-t25'!#REF!</definedName>
    <definedName name="_______Tab20">[5]tab20!$A$1:$J$114</definedName>
    <definedName name="_______Tab21">[5]tab21!$B$1:$P$52</definedName>
    <definedName name="_______Tab22">[5]tab22!$A$1:$J$78</definedName>
    <definedName name="_______Tab23">[5]tab23!$A$1:$J$54</definedName>
    <definedName name="_______Tab24">[5]tab24!$A$1:$J$54</definedName>
    <definedName name="_______Tab25">[5]tab25!$A$1:$L$53</definedName>
    <definedName name="_______Tab26">[5]tab26!$A$1:$J$67</definedName>
    <definedName name="_______Tab27">[5]tab27!$A$1:$E$72</definedName>
    <definedName name="_______Tab28">[5]tab28!$A$2:$R$72</definedName>
    <definedName name="_______Tab29">[5]tab29!$A$1:$U$54</definedName>
    <definedName name="_______tab3" localSheetId="76">#REF!</definedName>
    <definedName name="_______tab3" localSheetId="3">#REF!</definedName>
    <definedName name="_______tab3">#REF!</definedName>
    <definedName name="_______Tab30" localSheetId="76">#REF!</definedName>
    <definedName name="_______Tab30" localSheetId="3">#REF!</definedName>
    <definedName name="_______Tab30">#REF!</definedName>
    <definedName name="_______Tab31">[5]tab31!$A$1:$AE$49</definedName>
    <definedName name="_______Tab32">[5]tab32!$A$1:$BG$20</definedName>
    <definedName name="_______Tab33">[5]tab33!$A$1:$AH$45</definedName>
    <definedName name="_______Tab34">[5]tab34!$A$1:$E$84</definedName>
    <definedName name="_______tab35" localSheetId="76">#REF!</definedName>
    <definedName name="_______tab35" localSheetId="3">#REF!</definedName>
    <definedName name="_______tab35">#REF!</definedName>
    <definedName name="_______Tab36">[5]tab36!$A$1:$X$41</definedName>
    <definedName name="_______Tab37">[5]tab37!$A$1:$AC$27</definedName>
    <definedName name="_______Tab38">[5]tab38!$A$1:$P$37</definedName>
    <definedName name="_______Tab4">[5]tab4!$A$1:$T$12</definedName>
    <definedName name="_______Tab40">[5]tab40!$A$1:$J$35</definedName>
    <definedName name="_______tab41" localSheetId="76">#REF!</definedName>
    <definedName name="_______tab41" localSheetId="3">#REF!</definedName>
    <definedName name="_______tab41">#REF!</definedName>
    <definedName name="_______tab42" localSheetId="76">#REF!</definedName>
    <definedName name="_______tab42" localSheetId="3">#REF!</definedName>
    <definedName name="_______tab42">#REF!</definedName>
    <definedName name="_______tab43" localSheetId="76">#REF!</definedName>
    <definedName name="_______tab43" localSheetId="3">#REF!</definedName>
    <definedName name="_______tab43">#REF!</definedName>
    <definedName name="_______tab44" localSheetId="76">#REF!</definedName>
    <definedName name="_______tab44" localSheetId="3">#REF!</definedName>
    <definedName name="_______tab44">#REF!</definedName>
    <definedName name="_______Tab45">[5]tab45!$A$1:$J$62</definedName>
    <definedName name="_______tab46" localSheetId="76">#REF!</definedName>
    <definedName name="_______tab46" localSheetId="3">#REF!</definedName>
    <definedName name="_______tab46">#REF!</definedName>
    <definedName name="_______tab47" localSheetId="76">#REF!</definedName>
    <definedName name="_______tab47" localSheetId="3">#REF!</definedName>
    <definedName name="_______tab47">#REF!</definedName>
    <definedName name="_______tab48">[5]tab47!$A$1:$M$135</definedName>
    <definedName name="_______tab5" localSheetId="76">#REF!</definedName>
    <definedName name="_______tab5" localSheetId="3">#REF!</definedName>
    <definedName name="_______tab5">#REF!</definedName>
    <definedName name="_______tab6" localSheetId="76">#REF!</definedName>
    <definedName name="_______tab6" localSheetId="3">#REF!</definedName>
    <definedName name="_______tab6">#REF!</definedName>
    <definedName name="_______tab6798" localSheetId="76">'[1]NBK-T20'!#REF!</definedName>
    <definedName name="_______tab6798" localSheetId="3">'[1]NBK-T20'!#REF!</definedName>
    <definedName name="_______tab6798">'[1]NBK-T20'!#REF!</definedName>
    <definedName name="_______tab7" localSheetId="76">#REF!</definedName>
    <definedName name="_______tab7" localSheetId="3">#REF!</definedName>
    <definedName name="_______tab7">#REF!</definedName>
    <definedName name="_______tab8" localSheetId="76">#REF!</definedName>
    <definedName name="_______tab8" localSheetId="3">#REF!</definedName>
    <definedName name="_______tab8">#REF!</definedName>
    <definedName name="_______tab9" localSheetId="76">#REF!</definedName>
    <definedName name="_______tab9" localSheetId="3">#REF!</definedName>
    <definedName name="_______tab9">#REF!</definedName>
    <definedName name="______Cpi2" localSheetId="76">#REF!</definedName>
    <definedName name="______Cpi2" localSheetId="3">#REF!</definedName>
    <definedName name="______Cpi2">#REF!</definedName>
    <definedName name="______GDP2002">[3]IN!$K$10</definedName>
    <definedName name="______MCV1" localSheetId="76">#REF!</definedName>
    <definedName name="______MCV1" localSheetId="3">#REF!</definedName>
    <definedName name="______MCV1">#REF!</definedName>
    <definedName name="______MS798" localSheetId="76">'[1]NBK-T20'!#REF!</definedName>
    <definedName name="______MS798" localSheetId="3">'[1]NBK-T20'!#REF!</definedName>
    <definedName name="______MS798">'[1]NBK-T20'!#REF!</definedName>
    <definedName name="______red1" hidden="1">{"CBA",#N/A,FALSE,"TAB4";"MS",#N/A,FALSE,"TAB5";"BANKLOANS",#N/A,FALSE,"TAB21APP ";"INTEREST",#N/A,FALSE,"TAB22APP"}</definedName>
    <definedName name="______RES1">'[4]NFA Banking System'!$B$2:$K$26</definedName>
    <definedName name="______RES3">'[4]IMF Credit'!$B$10:$K$94</definedName>
    <definedName name="______SR01" hidden="1">{"BOP_TAB",#N/A,FALSE,"N";"MIDTERM_TAB",#N/A,FALSE,"O";"FUND_CRED",#N/A,FALSE,"P";"DEBT_TAB1",#N/A,FALSE,"Q";"DEBT_TAB2",#N/A,FALSE,"Q";"FORFIN_TAB1",#N/A,FALSE,"R";"FORFIN_TAB2",#N/A,FALSE,"R";"BOP_ANALY",#N/A,FALSE,"U"}</definedName>
    <definedName name="______sum3" localSheetId="76">#REF!</definedName>
    <definedName name="______sum3" localSheetId="3">#REF!</definedName>
    <definedName name="______sum3">#REF!</definedName>
    <definedName name="______tab06" localSheetId="76">#REF!</definedName>
    <definedName name="______tab06" localSheetId="3">#REF!</definedName>
    <definedName name="______tab06">#REF!</definedName>
    <definedName name="______tab07" localSheetId="76">#REF!</definedName>
    <definedName name="______tab07" localSheetId="3">#REF!</definedName>
    <definedName name="______tab07">#REF!</definedName>
    <definedName name="______tab1" localSheetId="76">#REF!</definedName>
    <definedName name="______tab1" localSheetId="3">#REF!</definedName>
    <definedName name="______tab1">#REF!</definedName>
    <definedName name="______tab10" localSheetId="76">#REF!</definedName>
    <definedName name="______tab10" localSheetId="3">#REF!</definedName>
    <definedName name="______tab10">#REF!</definedName>
    <definedName name="______tab11" localSheetId="76">#REF!</definedName>
    <definedName name="______tab11" localSheetId="3">#REF!</definedName>
    <definedName name="______tab11">#REF!</definedName>
    <definedName name="______tab12" localSheetId="76">#REF!</definedName>
    <definedName name="______tab12" localSheetId="3">#REF!</definedName>
    <definedName name="______tab12">#REF!</definedName>
    <definedName name="______tab13" localSheetId="76">#REF!</definedName>
    <definedName name="______tab13" localSheetId="3">#REF!</definedName>
    <definedName name="______tab13">#REF!</definedName>
    <definedName name="______Tab14">[5]tab14!$A$1:$O$62</definedName>
    <definedName name="______Tab15">[5]tab15!$A$1:$Z$32</definedName>
    <definedName name="______Tab16">[5]tab16!$A$1:$S$51</definedName>
    <definedName name="______Tab17">[5]tab17!$A$1:$M$25</definedName>
    <definedName name="______Tab18">[5]tab18!$A$1:$F$152</definedName>
    <definedName name="______Tab19">[5]tab19!$A$1:$F$147</definedName>
    <definedName name="______tab2" localSheetId="76">'[2]GvtOp%gdp-t25'!#REF!</definedName>
    <definedName name="______tab2" localSheetId="3">'[2]GvtOp%gdp-t25'!#REF!</definedName>
    <definedName name="______tab2">'[2]GvtOp%gdp-t25'!#REF!</definedName>
    <definedName name="______Tab20">[5]tab20!$A$1:$J$114</definedName>
    <definedName name="______Tab21">[5]tab21!$B$1:$P$52</definedName>
    <definedName name="______Tab22">[5]tab22!$A$1:$J$78</definedName>
    <definedName name="______Tab23">[5]tab23!$A$1:$J$54</definedName>
    <definedName name="______Tab24">[5]tab24!$A$1:$J$54</definedName>
    <definedName name="______Tab25">[5]tab25!$A$1:$L$53</definedName>
    <definedName name="______Tab26">[5]tab26!$A$1:$J$67</definedName>
    <definedName name="______Tab27">[5]tab27!$A$1:$E$72</definedName>
    <definedName name="______Tab28">[5]tab28!$A$2:$R$72</definedName>
    <definedName name="______Tab29">[5]tab29!$A$1:$U$54</definedName>
    <definedName name="______tab3" localSheetId="76">#REF!</definedName>
    <definedName name="______tab3" localSheetId="3">#REF!</definedName>
    <definedName name="______tab3">#REF!</definedName>
    <definedName name="______Tab30" localSheetId="76">#REF!</definedName>
    <definedName name="______Tab30" localSheetId="3">#REF!</definedName>
    <definedName name="______Tab30">#REF!</definedName>
    <definedName name="______Tab31">[5]tab31!$A$1:$AE$49</definedName>
    <definedName name="______Tab32">[5]tab32!$A$1:$BG$20</definedName>
    <definedName name="______Tab33">[5]tab33!$A$1:$AH$45</definedName>
    <definedName name="______Tab34">[5]tab34!$A$1:$E$84</definedName>
    <definedName name="______tab35" localSheetId="76">#REF!</definedName>
    <definedName name="______tab35" localSheetId="3">#REF!</definedName>
    <definedName name="______tab35">#REF!</definedName>
    <definedName name="______Tab36">[5]tab36!$A$1:$X$41</definedName>
    <definedName name="______Tab37">[5]tab37!$A$1:$AC$27</definedName>
    <definedName name="______Tab38">[5]tab38!$A$1:$P$37</definedName>
    <definedName name="______Tab4">[5]tab4!$A$1:$T$12</definedName>
    <definedName name="______Tab40">[5]tab40!$A$1:$J$35</definedName>
    <definedName name="______tab41" localSheetId="76">#REF!</definedName>
    <definedName name="______tab41" localSheetId="3">#REF!</definedName>
    <definedName name="______tab41">#REF!</definedName>
    <definedName name="______tab42" localSheetId="76">#REF!</definedName>
    <definedName name="______tab42" localSheetId="3">#REF!</definedName>
    <definedName name="______tab42">#REF!</definedName>
    <definedName name="______tab43" localSheetId="76">#REF!</definedName>
    <definedName name="______tab43" localSheetId="3">#REF!</definedName>
    <definedName name="______tab43">#REF!</definedName>
    <definedName name="______tab44" localSheetId="76">#REF!</definedName>
    <definedName name="______tab44" localSheetId="3">#REF!</definedName>
    <definedName name="______tab44">#REF!</definedName>
    <definedName name="______Tab45">[5]tab45!$A$1:$J$62</definedName>
    <definedName name="______tab46" localSheetId="76">#REF!</definedName>
    <definedName name="______tab46" localSheetId="3">#REF!</definedName>
    <definedName name="______tab46">#REF!</definedName>
    <definedName name="______tab47" localSheetId="76">#REF!</definedName>
    <definedName name="______tab47" localSheetId="3">#REF!</definedName>
    <definedName name="______tab47">#REF!</definedName>
    <definedName name="______tab48">[5]tab47!$A$1:$M$135</definedName>
    <definedName name="______tab5" localSheetId="76">#REF!</definedName>
    <definedName name="______tab5" localSheetId="3">#REF!</definedName>
    <definedName name="______tab5">#REF!</definedName>
    <definedName name="______tab6" localSheetId="76">#REF!</definedName>
    <definedName name="______tab6" localSheetId="3">#REF!</definedName>
    <definedName name="______tab6">#REF!</definedName>
    <definedName name="______tab6798" localSheetId="76">'[1]NBK-T20'!#REF!</definedName>
    <definedName name="______tab6798" localSheetId="3">'[1]NBK-T20'!#REF!</definedName>
    <definedName name="______tab6798">'[1]NBK-T20'!#REF!</definedName>
    <definedName name="______tab7" localSheetId="76">#REF!</definedName>
    <definedName name="______tab7" localSheetId="3">#REF!</definedName>
    <definedName name="______tab7">#REF!</definedName>
    <definedName name="______tab8" localSheetId="76">#REF!</definedName>
    <definedName name="______tab8" localSheetId="3">#REF!</definedName>
    <definedName name="______tab8">#REF!</definedName>
    <definedName name="______tab9" localSheetId="76">#REF!</definedName>
    <definedName name="______tab9" localSheetId="3">#REF!</definedName>
    <definedName name="______tab9">#REF!</definedName>
    <definedName name="_____Cpi2" localSheetId="76">#REF!</definedName>
    <definedName name="_____Cpi2" localSheetId="3">#REF!</definedName>
    <definedName name="_____Cpi2">#REF!</definedName>
    <definedName name="_____GDP2002">[3]IN!$K$10</definedName>
    <definedName name="_____MCV1" localSheetId="76">#REF!</definedName>
    <definedName name="_____MCV1" localSheetId="3">#REF!</definedName>
    <definedName name="_____MCV1">#REF!</definedName>
    <definedName name="_____MS798" localSheetId="76">'[1]NBK-T20'!#REF!</definedName>
    <definedName name="_____MS798" localSheetId="3">'[1]NBK-T20'!#REF!</definedName>
    <definedName name="_____MS798">'[1]NBK-T20'!#REF!</definedName>
    <definedName name="_____red1" hidden="1">{"CBA",#N/A,FALSE,"TAB4";"MS",#N/A,FALSE,"TAB5";"BANKLOANS",#N/A,FALSE,"TAB21APP ";"INTEREST",#N/A,FALSE,"TAB22APP"}</definedName>
    <definedName name="_____RES1">'[4]NFA Banking System'!$B$2:$K$26</definedName>
    <definedName name="_____RES3">'[4]IMF Credit'!$B$10:$K$94</definedName>
    <definedName name="_____SR01" hidden="1">{"BOP_TAB",#N/A,FALSE,"N";"MIDTERM_TAB",#N/A,FALSE,"O";"FUND_CRED",#N/A,FALSE,"P";"DEBT_TAB1",#N/A,FALSE,"Q";"DEBT_TAB2",#N/A,FALSE,"Q";"FORFIN_TAB1",#N/A,FALSE,"R";"FORFIN_TAB2",#N/A,FALSE,"R";"BOP_ANALY",#N/A,FALSE,"U"}</definedName>
    <definedName name="_____sum3" localSheetId="76">#REF!</definedName>
    <definedName name="_____sum3" localSheetId="3">#REF!</definedName>
    <definedName name="_____sum3">#REF!</definedName>
    <definedName name="_____tab06" localSheetId="76">#REF!</definedName>
    <definedName name="_____tab06" localSheetId="3">#REF!</definedName>
    <definedName name="_____tab06">#REF!</definedName>
    <definedName name="_____tab07" localSheetId="76">#REF!</definedName>
    <definedName name="_____tab07" localSheetId="3">#REF!</definedName>
    <definedName name="_____tab07">#REF!</definedName>
    <definedName name="_____tab1" localSheetId="76">#REF!</definedName>
    <definedName name="_____tab1" localSheetId="3">#REF!</definedName>
    <definedName name="_____tab1">#REF!</definedName>
    <definedName name="_____tab10" localSheetId="76">#REF!</definedName>
    <definedName name="_____tab10" localSheetId="3">#REF!</definedName>
    <definedName name="_____tab10">#REF!</definedName>
    <definedName name="_____tab11" localSheetId="76">#REF!</definedName>
    <definedName name="_____tab11" localSheetId="3">#REF!</definedName>
    <definedName name="_____tab11">#REF!</definedName>
    <definedName name="_____tab12" localSheetId="76">#REF!</definedName>
    <definedName name="_____tab12" localSheetId="3">#REF!</definedName>
    <definedName name="_____tab12">#REF!</definedName>
    <definedName name="_____tab13" localSheetId="76">#REF!</definedName>
    <definedName name="_____tab13" localSheetId="3">#REF!</definedName>
    <definedName name="_____tab13">#REF!</definedName>
    <definedName name="_____Tab14">[5]tab14!$A$1:$O$62</definedName>
    <definedName name="_____Tab15">[5]tab15!$A$1:$Z$32</definedName>
    <definedName name="_____Tab16">[5]tab16!$A$1:$S$51</definedName>
    <definedName name="_____Tab17">[5]tab17!$A$1:$M$25</definedName>
    <definedName name="_____Tab18">[5]tab18!$A$1:$F$152</definedName>
    <definedName name="_____Tab19">[5]tab19!$A$1:$F$147</definedName>
    <definedName name="_____tab2" localSheetId="76">'[2]GvtOp%gdp-t25'!#REF!</definedName>
    <definedName name="_____tab2" localSheetId="3">'[2]GvtOp%gdp-t25'!#REF!</definedName>
    <definedName name="_____tab2">'[2]GvtOp%gdp-t25'!#REF!</definedName>
    <definedName name="_____Tab20">[5]tab20!$A$1:$J$114</definedName>
    <definedName name="_____Tab21">[5]tab21!$B$1:$P$52</definedName>
    <definedName name="_____Tab22">[5]tab22!$A$1:$J$78</definedName>
    <definedName name="_____Tab23">[5]tab23!$A$1:$J$54</definedName>
    <definedName name="_____Tab24">[5]tab24!$A$1:$J$54</definedName>
    <definedName name="_____Tab25">[5]tab25!$A$1:$L$53</definedName>
    <definedName name="_____Tab26">[5]tab26!$A$1:$J$67</definedName>
    <definedName name="_____Tab27">[5]tab27!$A$1:$E$72</definedName>
    <definedName name="_____Tab28">[5]tab28!$A$2:$R$72</definedName>
    <definedName name="_____Tab29">[5]tab29!$A$1:$U$54</definedName>
    <definedName name="_____tab3" localSheetId="76">#REF!</definedName>
    <definedName name="_____tab3" localSheetId="3">#REF!</definedName>
    <definedName name="_____tab3">#REF!</definedName>
    <definedName name="_____Tab30" localSheetId="76">#REF!</definedName>
    <definedName name="_____Tab30" localSheetId="3">#REF!</definedName>
    <definedName name="_____Tab30">#REF!</definedName>
    <definedName name="_____Tab31">[5]tab31!$A$1:$AE$49</definedName>
    <definedName name="_____Tab32">[5]tab32!$A$1:$BG$20</definedName>
    <definedName name="_____Tab33">[5]tab33!$A$1:$AH$45</definedName>
    <definedName name="_____Tab34">[5]tab34!$A$1:$E$84</definedName>
    <definedName name="_____tab35" localSheetId="76">#REF!</definedName>
    <definedName name="_____tab35" localSheetId="3">#REF!</definedName>
    <definedName name="_____tab35">#REF!</definedName>
    <definedName name="_____Tab36">[5]tab36!$A$1:$X$41</definedName>
    <definedName name="_____Tab37">[5]tab37!$A$1:$AC$27</definedName>
    <definedName name="_____Tab38">[5]tab38!$A$1:$P$37</definedName>
    <definedName name="_____Tab4">[5]tab4!$A$1:$T$12</definedName>
    <definedName name="_____Tab40">[5]tab40!$A$1:$J$35</definedName>
    <definedName name="_____tab41" localSheetId="76">#REF!</definedName>
    <definedName name="_____tab41" localSheetId="3">#REF!</definedName>
    <definedName name="_____tab41">#REF!</definedName>
    <definedName name="_____tab42" localSheetId="76">#REF!</definedName>
    <definedName name="_____tab42" localSheetId="3">#REF!</definedName>
    <definedName name="_____tab42">#REF!</definedName>
    <definedName name="_____tab43" localSheetId="76">#REF!</definedName>
    <definedName name="_____tab43" localSheetId="3">#REF!</definedName>
    <definedName name="_____tab43">#REF!</definedName>
    <definedName name="_____tab44" localSheetId="76">#REF!</definedName>
    <definedName name="_____tab44" localSheetId="3">#REF!</definedName>
    <definedName name="_____tab44">#REF!</definedName>
    <definedName name="_____Tab45">[5]tab45!$A$1:$J$62</definedName>
    <definedName name="_____tab46" localSheetId="76">#REF!</definedName>
    <definedName name="_____tab46" localSheetId="3">#REF!</definedName>
    <definedName name="_____tab46">#REF!</definedName>
    <definedName name="_____tab47" localSheetId="76">#REF!</definedName>
    <definedName name="_____tab47" localSheetId="3">#REF!</definedName>
    <definedName name="_____tab47">#REF!</definedName>
    <definedName name="_____tab48">[5]tab47!$A$1:$M$135</definedName>
    <definedName name="_____tab5" localSheetId="76">#REF!</definedName>
    <definedName name="_____tab5" localSheetId="3">#REF!</definedName>
    <definedName name="_____tab5">#REF!</definedName>
    <definedName name="_____tab6" localSheetId="76">#REF!</definedName>
    <definedName name="_____tab6" localSheetId="3">#REF!</definedName>
    <definedName name="_____tab6">#REF!</definedName>
    <definedName name="_____tab6798" localSheetId="76">'[1]NBK-T20'!#REF!</definedName>
    <definedName name="_____tab6798" localSheetId="3">'[1]NBK-T20'!#REF!</definedName>
    <definedName name="_____tab6798">'[1]NBK-T20'!#REF!</definedName>
    <definedName name="_____tab7" localSheetId="76">#REF!</definedName>
    <definedName name="_____tab7" localSheetId="3">#REF!</definedName>
    <definedName name="_____tab7">#REF!</definedName>
    <definedName name="_____tab8" localSheetId="76">#REF!</definedName>
    <definedName name="_____tab8" localSheetId="3">#REF!</definedName>
    <definedName name="_____tab8">#REF!</definedName>
    <definedName name="_____tab9" localSheetId="76">#REF!</definedName>
    <definedName name="_____tab9" localSheetId="3">#REF!</definedName>
    <definedName name="_____tab9">#REF!</definedName>
    <definedName name="____Cpi2" localSheetId="76">#REF!</definedName>
    <definedName name="____Cpi2" localSheetId="3">#REF!</definedName>
    <definedName name="____Cpi2">#REF!</definedName>
    <definedName name="____GDP2002">[3]IN!$K$10</definedName>
    <definedName name="____MCV1" localSheetId="76">#REF!</definedName>
    <definedName name="____MCV1" localSheetId="3">#REF!</definedName>
    <definedName name="____MCV1">#REF!</definedName>
    <definedName name="____MS798" localSheetId="76">'[1]NBK-T20'!#REF!</definedName>
    <definedName name="____MS798" localSheetId="3">'[1]NBK-T20'!#REF!</definedName>
    <definedName name="____MS798">'[1]NBK-T20'!#REF!</definedName>
    <definedName name="____red1" hidden="1">{"CBA",#N/A,FALSE,"TAB4";"MS",#N/A,FALSE,"TAB5";"BANKLOANS",#N/A,FALSE,"TAB21APP ";"INTEREST",#N/A,FALSE,"TAB22APP"}</definedName>
    <definedName name="____RES1">'[4]NFA Banking System'!$B$2:$K$26</definedName>
    <definedName name="____RES3">'[4]IMF Credit'!$B$10:$K$94</definedName>
    <definedName name="____SR01" hidden="1">{"BOP_TAB",#N/A,FALSE,"N";"MIDTERM_TAB",#N/A,FALSE,"O";"FUND_CRED",#N/A,FALSE,"P";"DEBT_TAB1",#N/A,FALSE,"Q";"DEBT_TAB2",#N/A,FALSE,"Q";"FORFIN_TAB1",#N/A,FALSE,"R";"FORFIN_TAB2",#N/A,FALSE,"R";"BOP_ANALY",#N/A,FALSE,"U"}</definedName>
    <definedName name="____sum3" localSheetId="76">#REF!</definedName>
    <definedName name="____sum3" localSheetId="3">#REF!</definedName>
    <definedName name="____sum3">#REF!</definedName>
    <definedName name="____tab06" localSheetId="76">#REF!</definedName>
    <definedName name="____tab06" localSheetId="3">#REF!</definedName>
    <definedName name="____tab06">#REF!</definedName>
    <definedName name="____tab07" localSheetId="76">#REF!</definedName>
    <definedName name="____tab07" localSheetId="3">#REF!</definedName>
    <definedName name="____tab07">#REF!</definedName>
    <definedName name="____tab1" localSheetId="76">#REF!</definedName>
    <definedName name="____tab1" localSheetId="3">#REF!</definedName>
    <definedName name="____tab1">#REF!</definedName>
    <definedName name="____tab10" localSheetId="76">#REF!</definedName>
    <definedName name="____tab10" localSheetId="3">#REF!</definedName>
    <definedName name="____tab10">#REF!</definedName>
    <definedName name="____tab11" localSheetId="76">#REF!</definedName>
    <definedName name="____tab11" localSheetId="3">#REF!</definedName>
    <definedName name="____tab11">#REF!</definedName>
    <definedName name="____tab12" localSheetId="76">#REF!</definedName>
    <definedName name="____tab12" localSheetId="3">#REF!</definedName>
    <definedName name="____tab12">#REF!</definedName>
    <definedName name="____tab13" localSheetId="76">#REF!</definedName>
    <definedName name="____tab13" localSheetId="3">#REF!</definedName>
    <definedName name="____tab13">#REF!</definedName>
    <definedName name="____Tab14">[5]tab14!$A$1:$O$62</definedName>
    <definedName name="____Tab15">[5]tab15!$A$1:$Z$32</definedName>
    <definedName name="____Tab16">[5]tab16!$A$1:$S$51</definedName>
    <definedName name="____Tab17">[5]tab17!$A$1:$M$25</definedName>
    <definedName name="____Tab18">[5]tab18!$A$1:$F$152</definedName>
    <definedName name="____Tab19">[5]tab19!$A$1:$F$147</definedName>
    <definedName name="____tab2" localSheetId="76">'[2]GvtOp%gdp-t25'!#REF!</definedName>
    <definedName name="____tab2" localSheetId="3">'[2]GvtOp%gdp-t25'!#REF!</definedName>
    <definedName name="____tab2">'[2]GvtOp%gdp-t25'!#REF!</definedName>
    <definedName name="____Tab20">[5]tab20!$A$1:$J$114</definedName>
    <definedName name="____Tab21">[5]tab21!$B$1:$P$52</definedName>
    <definedName name="____Tab22">[5]tab22!$A$1:$J$78</definedName>
    <definedName name="____Tab23">[5]tab23!$A$1:$J$54</definedName>
    <definedName name="____Tab24">[5]tab24!$A$1:$J$54</definedName>
    <definedName name="____Tab25">[5]tab25!$A$1:$L$53</definedName>
    <definedName name="____Tab26">[5]tab26!$A$1:$J$67</definedName>
    <definedName name="____Tab27">[5]tab27!$A$1:$E$72</definedName>
    <definedName name="____Tab28">[5]tab28!$A$2:$R$72</definedName>
    <definedName name="____Tab29">[5]tab29!$A$1:$U$54</definedName>
    <definedName name="____tab3" localSheetId="76">#REF!</definedName>
    <definedName name="____tab3" localSheetId="3">#REF!</definedName>
    <definedName name="____tab3">#REF!</definedName>
    <definedName name="____Tab30" localSheetId="76">#REF!</definedName>
    <definedName name="____Tab30" localSheetId="3">#REF!</definedName>
    <definedName name="____Tab30">#REF!</definedName>
    <definedName name="____Tab31">[5]tab31!$A$1:$AE$49</definedName>
    <definedName name="____Tab32">[5]tab32!$A$1:$BG$20</definedName>
    <definedName name="____Tab33">[5]tab33!$A$1:$AH$45</definedName>
    <definedName name="____Tab34">[5]tab34!$A$1:$E$84</definedName>
    <definedName name="____tab35" localSheetId="76">#REF!</definedName>
    <definedName name="____tab35" localSheetId="3">#REF!</definedName>
    <definedName name="____tab35">#REF!</definedName>
    <definedName name="____Tab36">[5]tab36!$A$1:$X$41</definedName>
    <definedName name="____Tab37">[5]tab37!$A$1:$AC$27</definedName>
    <definedName name="____Tab38">[5]tab38!$A$1:$P$37</definedName>
    <definedName name="____Tab4">[5]tab4!$A$1:$T$12</definedName>
    <definedName name="____Tab40">[5]tab40!$A$1:$J$35</definedName>
    <definedName name="____tab41" localSheetId="76">#REF!</definedName>
    <definedName name="____tab41" localSheetId="3">#REF!</definedName>
    <definedName name="____tab41">#REF!</definedName>
    <definedName name="____tab42" localSheetId="76">#REF!</definedName>
    <definedName name="____tab42" localSheetId="3">#REF!</definedName>
    <definedName name="____tab42">#REF!</definedName>
    <definedName name="____tab43" localSheetId="76">#REF!</definedName>
    <definedName name="____tab43" localSheetId="3">#REF!</definedName>
    <definedName name="____tab43">#REF!</definedName>
    <definedName name="____tab44" localSheetId="76">#REF!</definedName>
    <definedName name="____tab44" localSheetId="3">#REF!</definedName>
    <definedName name="____tab44">#REF!</definedName>
    <definedName name="____Tab45">[5]tab45!$A$1:$J$62</definedName>
    <definedName name="____tab46" localSheetId="76">#REF!</definedName>
    <definedName name="____tab46" localSheetId="3">#REF!</definedName>
    <definedName name="____tab46">#REF!</definedName>
    <definedName name="____tab47" localSheetId="76">#REF!</definedName>
    <definedName name="____tab47" localSheetId="3">#REF!</definedName>
    <definedName name="____tab47">#REF!</definedName>
    <definedName name="____tab48">[5]tab47!$A$1:$M$135</definedName>
    <definedName name="____tab5" localSheetId="76">#REF!</definedName>
    <definedName name="____tab5" localSheetId="3">#REF!</definedName>
    <definedName name="____tab5">#REF!</definedName>
    <definedName name="____tab6" localSheetId="76">#REF!</definedName>
    <definedName name="____tab6" localSheetId="3">#REF!</definedName>
    <definedName name="____tab6">#REF!</definedName>
    <definedName name="____tab6798" localSheetId="76">'[1]NBK-T20'!#REF!</definedName>
    <definedName name="____tab6798" localSheetId="3">'[1]NBK-T20'!#REF!</definedName>
    <definedName name="____tab6798">'[1]NBK-T20'!#REF!</definedName>
    <definedName name="____tab7" localSheetId="76">#REF!</definedName>
    <definedName name="____tab7" localSheetId="3">#REF!</definedName>
    <definedName name="____tab7">#REF!</definedName>
    <definedName name="____tab8" localSheetId="76">#REF!</definedName>
    <definedName name="____tab8" localSheetId="3">#REF!</definedName>
    <definedName name="____tab8">#REF!</definedName>
    <definedName name="____tab9" localSheetId="76">#REF!</definedName>
    <definedName name="____tab9" localSheetId="3">#REF!</definedName>
    <definedName name="____tab9">#REF!</definedName>
    <definedName name="___Cpi2" localSheetId="76">#REF!</definedName>
    <definedName name="___Cpi2" localSheetId="3">#REF!</definedName>
    <definedName name="___Cpi2">#REF!</definedName>
    <definedName name="___GDP2002">[3]IN!$K$10</definedName>
    <definedName name="___MCV1" localSheetId="76">#REF!</definedName>
    <definedName name="___MCV1" localSheetId="3">#REF!</definedName>
    <definedName name="___MCV1">#REF!</definedName>
    <definedName name="___MS798" localSheetId="76">'[1]NBK-T20'!#REF!</definedName>
    <definedName name="___MS798" localSheetId="3">'[1]NBK-T20'!#REF!</definedName>
    <definedName name="___MS798">'[1]NBK-T20'!#REF!</definedName>
    <definedName name="___red1" hidden="1">{"CBA",#N/A,FALSE,"TAB4";"MS",#N/A,FALSE,"TAB5";"BANKLOANS",#N/A,FALSE,"TAB21APP ";"INTEREST",#N/A,FALSE,"TAB22APP"}</definedName>
    <definedName name="___RES1">'[4]NFA Banking System'!$B$2:$K$26</definedName>
    <definedName name="___RES3">'[4]IMF Credit'!$B$10:$K$94</definedName>
    <definedName name="___SR01" hidden="1">{"BOP_TAB",#N/A,FALSE,"N";"MIDTERM_TAB",#N/A,FALSE,"O";"FUND_CRED",#N/A,FALSE,"P";"DEBT_TAB1",#N/A,FALSE,"Q";"DEBT_TAB2",#N/A,FALSE,"Q";"FORFIN_TAB1",#N/A,FALSE,"R";"FORFIN_TAB2",#N/A,FALSE,"R";"BOP_ANALY",#N/A,FALSE,"U"}</definedName>
    <definedName name="___sum3" localSheetId="76">#REF!</definedName>
    <definedName name="___sum3" localSheetId="3">#REF!</definedName>
    <definedName name="___sum3">#REF!</definedName>
    <definedName name="___tab06" localSheetId="76">#REF!</definedName>
    <definedName name="___tab06" localSheetId="3">#REF!</definedName>
    <definedName name="___tab06">#REF!</definedName>
    <definedName name="___tab07" localSheetId="76">#REF!</definedName>
    <definedName name="___tab07" localSheetId="3">#REF!</definedName>
    <definedName name="___tab07">#REF!</definedName>
    <definedName name="___tab1" localSheetId="76">#REF!</definedName>
    <definedName name="___tab1" localSheetId="3">#REF!</definedName>
    <definedName name="___tab1">#REF!</definedName>
    <definedName name="___tab10" localSheetId="76">#REF!</definedName>
    <definedName name="___tab10" localSheetId="3">#REF!</definedName>
    <definedName name="___tab10">#REF!</definedName>
    <definedName name="___tab11" localSheetId="76">#REF!</definedName>
    <definedName name="___tab11" localSheetId="3">#REF!</definedName>
    <definedName name="___tab11">#REF!</definedName>
    <definedName name="___tab12" localSheetId="76">#REF!</definedName>
    <definedName name="___tab12" localSheetId="3">#REF!</definedName>
    <definedName name="___tab12">#REF!</definedName>
    <definedName name="___tab13" localSheetId="76">#REF!</definedName>
    <definedName name="___tab13" localSheetId="3">#REF!</definedName>
    <definedName name="___tab13">#REF!</definedName>
    <definedName name="___Tab14">[5]tab14!$A$1:$O$62</definedName>
    <definedName name="___Tab15">[5]tab15!$A$1:$Z$32</definedName>
    <definedName name="___Tab16">[5]tab16!$A$1:$S$51</definedName>
    <definedName name="___Tab17">[5]tab17!$A$1:$M$25</definedName>
    <definedName name="___Tab18">[5]tab18!$A$1:$F$152</definedName>
    <definedName name="___Tab19">[5]tab19!$A$1:$F$147</definedName>
    <definedName name="___tab2" localSheetId="76">'[2]GvtOp%gdp-t25'!#REF!</definedName>
    <definedName name="___tab2" localSheetId="3">'[2]GvtOp%gdp-t25'!#REF!</definedName>
    <definedName name="___tab2">'[2]GvtOp%gdp-t25'!#REF!</definedName>
    <definedName name="___Tab20">[5]tab20!$A$1:$J$114</definedName>
    <definedName name="___Tab21">[5]tab21!$B$1:$P$52</definedName>
    <definedName name="___Tab22">[5]tab22!$A$1:$J$78</definedName>
    <definedName name="___Tab23">[5]tab23!$A$1:$J$54</definedName>
    <definedName name="___Tab24">[5]tab24!$A$1:$J$54</definedName>
    <definedName name="___Tab25">[5]tab25!$A$1:$L$53</definedName>
    <definedName name="___Tab26">[5]tab26!$A$1:$J$67</definedName>
    <definedName name="___Tab27">[5]tab27!$A$1:$E$72</definedName>
    <definedName name="___Tab28">[5]tab28!$A$2:$R$72</definedName>
    <definedName name="___Tab29">[5]tab29!$A$1:$U$54</definedName>
    <definedName name="___tab3" localSheetId="76">#REF!</definedName>
    <definedName name="___tab3" localSheetId="3">#REF!</definedName>
    <definedName name="___tab3">#REF!</definedName>
    <definedName name="___Tab30" localSheetId="76">#REF!</definedName>
    <definedName name="___Tab30" localSheetId="3">#REF!</definedName>
    <definedName name="___Tab30">#REF!</definedName>
    <definedName name="___Tab31">[5]tab31!$A$1:$AE$49</definedName>
    <definedName name="___Tab32">[5]tab32!$A$1:$BG$20</definedName>
    <definedName name="___Tab33">[5]tab33!$A$1:$AH$45</definedName>
    <definedName name="___Tab34">[5]tab34!$A$1:$E$84</definedName>
    <definedName name="___tab35" localSheetId="76">#REF!</definedName>
    <definedName name="___tab35" localSheetId="3">#REF!</definedName>
    <definedName name="___tab35">#REF!</definedName>
    <definedName name="___Tab36">[5]tab36!$A$1:$X$41</definedName>
    <definedName name="___Tab37">[5]tab37!$A$1:$AC$27</definedName>
    <definedName name="___Tab38">[5]tab38!$A$1:$P$37</definedName>
    <definedName name="___Tab4">[5]tab4!$A$1:$T$12</definedName>
    <definedName name="___Tab40">[5]tab40!$A$1:$J$35</definedName>
    <definedName name="___tab41" localSheetId="76">#REF!</definedName>
    <definedName name="___tab41" localSheetId="3">#REF!</definedName>
    <definedName name="___tab41">#REF!</definedName>
    <definedName name="___tab42" localSheetId="76">#REF!</definedName>
    <definedName name="___tab42" localSheetId="3">#REF!</definedName>
    <definedName name="___tab42">#REF!</definedName>
    <definedName name="___tab43" localSheetId="76">#REF!</definedName>
    <definedName name="___tab43" localSheetId="3">#REF!</definedName>
    <definedName name="___tab43">#REF!</definedName>
    <definedName name="___tab44" localSheetId="76">#REF!</definedName>
    <definedName name="___tab44" localSheetId="3">#REF!</definedName>
    <definedName name="___tab44">#REF!</definedName>
    <definedName name="___Tab45">[5]tab45!$A$1:$J$62</definedName>
    <definedName name="___tab46" localSheetId="76">#REF!</definedName>
    <definedName name="___tab46" localSheetId="3">#REF!</definedName>
    <definedName name="___tab46">#REF!</definedName>
    <definedName name="___tab47" localSheetId="76">#REF!</definedName>
    <definedName name="___tab47" localSheetId="3">#REF!</definedName>
    <definedName name="___tab47">#REF!</definedName>
    <definedName name="___tab48">[5]tab47!$A$1:$M$135</definedName>
    <definedName name="___tab5" localSheetId="76">#REF!</definedName>
    <definedName name="___tab5" localSheetId="3">#REF!</definedName>
    <definedName name="___tab5">#REF!</definedName>
    <definedName name="___tab6" localSheetId="76">#REF!</definedName>
    <definedName name="___tab6" localSheetId="3">#REF!</definedName>
    <definedName name="___tab6">#REF!</definedName>
    <definedName name="___tab6798" localSheetId="76">'[1]NBK-T20'!#REF!</definedName>
    <definedName name="___tab6798" localSheetId="3">'[1]NBK-T20'!#REF!</definedName>
    <definedName name="___tab6798">'[1]NBK-T20'!#REF!</definedName>
    <definedName name="___tab7" localSheetId="76">#REF!</definedName>
    <definedName name="___tab7" localSheetId="3">#REF!</definedName>
    <definedName name="___tab7">#REF!</definedName>
    <definedName name="___tab8" localSheetId="76">#REF!</definedName>
    <definedName name="___tab8" localSheetId="3">#REF!</definedName>
    <definedName name="___tab8">#REF!</definedName>
    <definedName name="___tab9" localSheetId="76">#REF!</definedName>
    <definedName name="___tab9" localSheetId="3">#REF!</definedName>
    <definedName name="___tab9">#REF!</definedName>
    <definedName name="__1__123Graph_XREALEX_WAGE" localSheetId="76" hidden="1">[6]PRIVATE!#REF!</definedName>
    <definedName name="__1__123Graph_XREALEX_WAGE" localSheetId="3" hidden="1">[6]PRIVATE!#REF!</definedName>
    <definedName name="__1__123Graph_XREALEX_WAGE" hidden="1">[6]PRIVATE!#REF!</definedName>
    <definedName name="__Cpi2" localSheetId="76">#REF!</definedName>
    <definedName name="__Cpi2" localSheetId="3">#REF!</definedName>
    <definedName name="__Cpi2">#REF!</definedName>
    <definedName name="__GDP2002">[3]IN!$K$10</definedName>
    <definedName name="__MCV1" localSheetId="76">#REF!</definedName>
    <definedName name="__MCV1" localSheetId="3">#REF!</definedName>
    <definedName name="__MCV1">#REF!</definedName>
    <definedName name="__MS798" localSheetId="76">'[1]NBK-T20'!#REF!</definedName>
    <definedName name="__MS798" localSheetId="3">'[1]NBK-T20'!#REF!</definedName>
    <definedName name="__MS798">'[1]NBK-T20'!#REF!</definedName>
    <definedName name="__red1" hidden="1">{"CBA",#N/A,FALSE,"TAB4";"MS",#N/A,FALSE,"TAB5";"BANKLOANS",#N/A,FALSE,"TAB21APP ";"INTEREST",#N/A,FALSE,"TAB22APP"}</definedName>
    <definedName name="__RES1">'[4]NFA Banking System'!$B$2:$K$26</definedName>
    <definedName name="__RES3">'[4]IMF Credit'!$B$10:$K$94</definedName>
    <definedName name="__SR01" hidden="1">{"BOP_TAB",#N/A,FALSE,"N";"MIDTERM_TAB",#N/A,FALSE,"O";"FUND_CRED",#N/A,FALSE,"P";"DEBT_TAB1",#N/A,FALSE,"Q";"DEBT_TAB2",#N/A,FALSE,"Q";"FORFIN_TAB1",#N/A,FALSE,"R";"FORFIN_TAB2",#N/A,FALSE,"R";"BOP_ANALY",#N/A,FALSE,"U"}</definedName>
    <definedName name="__sum3" localSheetId="76">#REF!</definedName>
    <definedName name="__sum3" localSheetId="3">#REF!</definedName>
    <definedName name="__sum3">#REF!</definedName>
    <definedName name="__tab06" localSheetId="76">#REF!</definedName>
    <definedName name="__tab06" localSheetId="3">#REF!</definedName>
    <definedName name="__tab06">#REF!</definedName>
    <definedName name="__tab07" localSheetId="76">#REF!</definedName>
    <definedName name="__tab07" localSheetId="3">#REF!</definedName>
    <definedName name="__tab07">#REF!</definedName>
    <definedName name="__tab1" localSheetId="76">#REF!</definedName>
    <definedName name="__tab1" localSheetId="3">#REF!</definedName>
    <definedName name="__tab1">#REF!</definedName>
    <definedName name="__tab10" localSheetId="76">#REF!</definedName>
    <definedName name="__tab10" localSheetId="3">#REF!</definedName>
    <definedName name="__tab10">#REF!</definedName>
    <definedName name="__tab11" localSheetId="76">#REF!</definedName>
    <definedName name="__tab11" localSheetId="3">#REF!</definedName>
    <definedName name="__tab11">#REF!</definedName>
    <definedName name="__tab12" localSheetId="76">#REF!</definedName>
    <definedName name="__tab12" localSheetId="3">#REF!</definedName>
    <definedName name="__tab12">#REF!</definedName>
    <definedName name="__tab13" localSheetId="76">#REF!</definedName>
    <definedName name="__tab13" localSheetId="3">#REF!</definedName>
    <definedName name="__tab13">#REF!</definedName>
    <definedName name="__Tab14">[5]tab14!$A$1:$O$62</definedName>
    <definedName name="__Tab15">[5]tab15!$A$1:$Z$32</definedName>
    <definedName name="__Tab16">[5]tab16!$A$1:$S$51</definedName>
    <definedName name="__Tab17">[5]tab17!$A$1:$M$25</definedName>
    <definedName name="__Tab18">[5]tab18!$A$1:$F$152</definedName>
    <definedName name="__Tab19">[5]tab19!$A$1:$F$147</definedName>
    <definedName name="__tab2" localSheetId="76">'[2]GvtOp%gdp-t25'!#REF!</definedName>
    <definedName name="__tab2" localSheetId="3">'[2]GvtOp%gdp-t25'!#REF!</definedName>
    <definedName name="__tab2">'[2]GvtOp%gdp-t25'!#REF!</definedName>
    <definedName name="__Tab20">[5]tab20!$A$1:$J$114</definedName>
    <definedName name="__Tab21">[5]tab21!$B$1:$P$52</definedName>
    <definedName name="__Tab22">[5]tab22!$A$1:$J$78</definedName>
    <definedName name="__Tab23">[5]tab23!$A$1:$J$54</definedName>
    <definedName name="__Tab24">[5]tab24!$A$1:$J$54</definedName>
    <definedName name="__Tab25">[5]tab25!$A$1:$L$53</definedName>
    <definedName name="__Tab26">[5]tab26!$A$1:$J$67</definedName>
    <definedName name="__Tab27">[5]tab27!$A$1:$E$72</definedName>
    <definedName name="__Tab28">[5]tab28!$A$2:$R$72</definedName>
    <definedName name="__Tab29">[5]tab29!$A$1:$U$54</definedName>
    <definedName name="__tab3" localSheetId="76">#REF!</definedName>
    <definedName name="__tab3" localSheetId="3">#REF!</definedName>
    <definedName name="__tab3">#REF!</definedName>
    <definedName name="__Tab30" localSheetId="76">#REF!</definedName>
    <definedName name="__Tab30" localSheetId="3">#REF!</definedName>
    <definedName name="__Tab30">#REF!</definedName>
    <definedName name="__Tab31">[5]tab31!$A$1:$AE$49</definedName>
    <definedName name="__Tab32">[5]tab32!$A$1:$BG$20</definedName>
    <definedName name="__Tab33">[5]tab33!$A$1:$AH$45</definedName>
    <definedName name="__Tab34">[5]tab34!$A$1:$E$84</definedName>
    <definedName name="__tab35" localSheetId="76">#REF!</definedName>
    <definedName name="__tab35" localSheetId="3">#REF!</definedName>
    <definedName name="__tab35">#REF!</definedName>
    <definedName name="__Tab36">[5]tab36!$A$1:$X$41</definedName>
    <definedName name="__Tab37">[5]tab37!$A$1:$AC$27</definedName>
    <definedName name="__Tab38">[5]tab38!$A$1:$P$37</definedName>
    <definedName name="__Tab4">[5]tab4!$A$1:$T$12</definedName>
    <definedName name="__Tab40">[5]tab40!$A$1:$J$35</definedName>
    <definedName name="__tab41" localSheetId="76">#REF!</definedName>
    <definedName name="__tab41" localSheetId="3">#REF!</definedName>
    <definedName name="__tab41">#REF!</definedName>
    <definedName name="__tab42" localSheetId="76">#REF!</definedName>
    <definedName name="__tab42" localSheetId="3">#REF!</definedName>
    <definedName name="__tab42">#REF!</definedName>
    <definedName name="__tab43" localSheetId="76">#REF!</definedName>
    <definedName name="__tab43" localSheetId="3">#REF!</definedName>
    <definedName name="__tab43">#REF!</definedName>
    <definedName name="__tab44" localSheetId="76">#REF!</definedName>
    <definedName name="__tab44" localSheetId="3">#REF!</definedName>
    <definedName name="__tab44">#REF!</definedName>
    <definedName name="__Tab45">[5]tab45!$A$1:$J$62</definedName>
    <definedName name="__tab46" localSheetId="76">#REF!</definedName>
    <definedName name="__tab46" localSheetId="3">#REF!</definedName>
    <definedName name="__tab46">#REF!</definedName>
    <definedName name="__tab47" localSheetId="76">#REF!</definedName>
    <definedName name="__tab47" localSheetId="3">#REF!</definedName>
    <definedName name="__tab47">#REF!</definedName>
    <definedName name="__tab48">[5]tab47!$A$1:$M$135</definedName>
    <definedName name="__tab5" localSheetId="76">#REF!</definedName>
    <definedName name="__tab5" localSheetId="3">#REF!</definedName>
    <definedName name="__tab5">#REF!</definedName>
    <definedName name="__tab6" localSheetId="76">#REF!</definedName>
    <definedName name="__tab6" localSheetId="3">#REF!</definedName>
    <definedName name="__tab6">#REF!</definedName>
    <definedName name="__tab6798" localSheetId="76">'[1]NBK-T20'!#REF!</definedName>
    <definedName name="__tab6798" localSheetId="3">'[1]NBK-T20'!#REF!</definedName>
    <definedName name="__tab6798">'[1]NBK-T20'!#REF!</definedName>
    <definedName name="__tab7" localSheetId="76">#REF!</definedName>
    <definedName name="__tab7" localSheetId="3">#REF!</definedName>
    <definedName name="__tab7">#REF!</definedName>
    <definedName name="__tab8" localSheetId="76">#REF!</definedName>
    <definedName name="__tab8" localSheetId="3">#REF!</definedName>
    <definedName name="__tab8">#REF!</definedName>
    <definedName name="__tab9" localSheetId="76">#REF!</definedName>
    <definedName name="__tab9" localSheetId="3">#REF!</definedName>
    <definedName name="__tab9">#REF!</definedName>
    <definedName name="_1_____________123Graph_XREALEX_WAGE" localSheetId="76" hidden="1">[6]PRIVATE!#REF!</definedName>
    <definedName name="_1_____________123Graph_XREALEX_WAGE" localSheetId="3" hidden="1">[6]PRIVATE!#REF!</definedName>
    <definedName name="_1_____________123Graph_XREALEX_WAGE" hidden="1">[6]PRIVATE!#REF!</definedName>
    <definedName name="_1____123Graph_XREALEX_WAGE" localSheetId="76" hidden="1">[6]PRIVATE!#REF!</definedName>
    <definedName name="_1____123Graph_XREALEX_WAGE" localSheetId="3" hidden="1">[6]PRIVATE!#REF!</definedName>
    <definedName name="_1____123Graph_XREALEX_WAGE" hidden="1">[6]PRIVATE!#REF!</definedName>
    <definedName name="_1__123Graph_XREALEX_WAGE" localSheetId="76" hidden="1">[6]PRIVATE!#REF!</definedName>
    <definedName name="_1__123Graph_XREALEX_WAGE" localSheetId="3" hidden="1">[6]PRIVATE!#REF!</definedName>
    <definedName name="_1__123Graph_XREALEX_WAGE" hidden="1">[6]PRIVATE!#REF!</definedName>
    <definedName name="_10__123Graph_XREALEX_WAGE" localSheetId="76" hidden="1">[6]PRIVATE!#REF!</definedName>
    <definedName name="_10__123Graph_XREALEX_WAGE" localSheetId="3" hidden="1">[6]PRIVATE!#REF!</definedName>
    <definedName name="_10__123Graph_XREALEX_WAGE" hidden="1">[6]PRIVATE!#REF!</definedName>
    <definedName name="_3_ТИРКЕМЕ._Кыскартылган_сөздөрдүн_тизмеси" localSheetId="76">'[7]Список сокращений'!#REF!</definedName>
    <definedName name="_3_ТИРКЕМЕ._Кыскартылган_сөздөрдүн_тизмеси" localSheetId="3">'[7]Список сокращений'!#REF!</definedName>
    <definedName name="_3_ТИРКЕМЕ._Кыскартылган_сөздөрдүн_тизмеси">'[7]Список сокращений'!#REF!</definedName>
    <definedName name="_Cpi2" localSheetId="76">#REF!</definedName>
    <definedName name="_Cpi2" localSheetId="3">#REF!</definedName>
    <definedName name="_Cpi2">#REF!</definedName>
    <definedName name="_Dist_Bin" localSheetId="76" hidden="1">#REF!</definedName>
    <definedName name="_Dist_Bin" localSheetId="3" hidden="1">#REF!</definedName>
    <definedName name="_Dist_Bin" hidden="1">#REF!</definedName>
    <definedName name="_Dist_Values" localSheetId="76" hidden="1">#REF!</definedName>
    <definedName name="_Dist_Values" localSheetId="3" hidden="1">#REF!</definedName>
    <definedName name="_Dist_Values" hidden="1">#REF!</definedName>
    <definedName name="_Fill" localSheetId="76" hidden="1">#REF!</definedName>
    <definedName name="_Fill" localSheetId="3" hidden="1">#REF!</definedName>
    <definedName name="_Fill" hidden="1">#REF!</definedName>
    <definedName name="_GDP2002">[3]IN!$K$10</definedName>
    <definedName name="_Key1" localSheetId="76" hidden="1">#REF!</definedName>
    <definedName name="_Key1" localSheetId="3" hidden="1">#REF!</definedName>
    <definedName name="_Key1" hidden="1">#REF!</definedName>
    <definedName name="_Key2" localSheetId="76" hidden="1">#REF!</definedName>
    <definedName name="_Key2" localSheetId="3" hidden="1">#REF!</definedName>
    <definedName name="_Key2" hidden="1">#REF!</definedName>
    <definedName name="_MCV1" localSheetId="76">#REF!</definedName>
    <definedName name="_MCV1" localSheetId="3">#REF!</definedName>
    <definedName name="_MCV1">#REF!</definedName>
    <definedName name="_MS798" localSheetId="76">'[1]NBK-T20'!#REF!</definedName>
    <definedName name="_MS798" localSheetId="3">'[1]NBK-T20'!#REF!</definedName>
    <definedName name="_MS798">'[1]NBK-T20'!#REF!</definedName>
    <definedName name="_Order1" hidden="1">255</definedName>
    <definedName name="_Order2" hidden="1">255</definedName>
    <definedName name="_red1" localSheetId="75" hidden="1">{"CBA",#N/A,FALSE,"TAB4";"MS",#N/A,FALSE,"TAB5";"BANKLOANS",#N/A,FALSE,"TAB21APP ";"INTEREST",#N/A,FALSE,"TAB22APP"}</definedName>
    <definedName name="_red1" hidden="1">{"CBA",#N/A,FALSE,"TAB4";"MS",#N/A,FALSE,"TAB5";"BANKLOANS",#N/A,FALSE,"TAB21APP ";"INTEREST",#N/A,FALSE,"TAB22APP"}</definedName>
    <definedName name="_RES1">'[4]NFA Banking System'!$B$2:$K$26</definedName>
    <definedName name="_RES3">'[4]IMF Credit'!$B$10:$K$94</definedName>
    <definedName name="_Sort" localSheetId="76" hidden="1">#REF!</definedName>
    <definedName name="_Sort" localSheetId="3" hidden="1">#REF!</definedName>
    <definedName name="_Sort" hidden="1">#REF!</definedName>
    <definedName name="_SR01" localSheetId="75" hidden="1">{"BOP_TAB",#N/A,FALSE,"N";"MIDTERM_TAB",#N/A,FALSE,"O";"FUND_CRED",#N/A,FALSE,"P";"DEBT_TAB1",#N/A,FALSE,"Q";"DEBT_TAB2",#N/A,FALSE,"Q";"FORFIN_TAB1",#N/A,FALSE,"R";"FORFIN_TAB2",#N/A,FALSE,"R";"BOP_ANALY",#N/A,FALSE,"U"}</definedName>
    <definedName name="_SR01" hidden="1">{"BOP_TAB",#N/A,FALSE,"N";"MIDTERM_TAB",#N/A,FALSE,"O";"FUND_CRED",#N/A,FALSE,"P";"DEBT_TAB1",#N/A,FALSE,"Q";"DEBT_TAB2",#N/A,FALSE,"Q";"FORFIN_TAB1",#N/A,FALSE,"R";"FORFIN_TAB2",#N/A,FALSE,"R";"BOP_ANALY",#N/A,FALSE,"U"}</definedName>
    <definedName name="_sum3" localSheetId="76">#REF!</definedName>
    <definedName name="_sum3" localSheetId="3">#REF!</definedName>
    <definedName name="_sum3">#REF!</definedName>
    <definedName name="_tab06" localSheetId="76">#REF!</definedName>
    <definedName name="_tab06" localSheetId="3">#REF!</definedName>
    <definedName name="_tab06">#REF!</definedName>
    <definedName name="_tab07" localSheetId="76">#REF!</definedName>
    <definedName name="_tab07" localSheetId="3">#REF!</definedName>
    <definedName name="_tab07">#REF!</definedName>
    <definedName name="_tab1" localSheetId="76">#REF!</definedName>
    <definedName name="_tab1" localSheetId="3">#REF!</definedName>
    <definedName name="_tab1">#REF!</definedName>
    <definedName name="_tab10" localSheetId="76">#REF!</definedName>
    <definedName name="_tab10" localSheetId="3">#REF!</definedName>
    <definedName name="_tab10">#REF!</definedName>
    <definedName name="_tab11" localSheetId="76">#REF!</definedName>
    <definedName name="_tab11" localSheetId="3">#REF!</definedName>
    <definedName name="_tab11">#REF!</definedName>
    <definedName name="_tab12" localSheetId="76">#REF!</definedName>
    <definedName name="_tab12" localSheetId="3">#REF!</definedName>
    <definedName name="_tab12">#REF!</definedName>
    <definedName name="_tab13" localSheetId="76">#REF!</definedName>
    <definedName name="_tab13" localSheetId="3">#REF!</definedName>
    <definedName name="_tab13">#REF!</definedName>
    <definedName name="_Tab14">[5]tab14!$A$1:$O$62</definedName>
    <definedName name="_Tab15">[5]tab15!$A$1:$Z$32</definedName>
    <definedName name="_Tab16">[5]tab16!$A$1:$S$51</definedName>
    <definedName name="_Tab17">[5]tab17!$A$1:$M$25</definedName>
    <definedName name="_Tab18">[5]tab18!$A$1:$F$152</definedName>
    <definedName name="_Tab19">[5]tab19!$A$1:$F$147</definedName>
    <definedName name="_tab2" localSheetId="76">'[2]GvtOp%gdp-t25'!#REF!</definedName>
    <definedName name="_tab2" localSheetId="3">'[2]GvtOp%gdp-t25'!#REF!</definedName>
    <definedName name="_tab2">'[2]GvtOp%gdp-t25'!#REF!</definedName>
    <definedName name="_Tab20">[5]tab20!$A$1:$J$114</definedName>
    <definedName name="_Tab21">[5]tab21!$B$1:$P$52</definedName>
    <definedName name="_Tab22">[5]tab22!$A$1:$J$78</definedName>
    <definedName name="_Tab23">[5]tab23!$A$1:$J$54</definedName>
    <definedName name="_Tab24">[5]tab24!$A$1:$J$54</definedName>
    <definedName name="_Tab25">[5]tab25!$A$1:$L$53</definedName>
    <definedName name="_Tab26">[5]tab26!$A$1:$J$67</definedName>
    <definedName name="_Tab27">[5]tab27!$A$1:$E$72</definedName>
    <definedName name="_Tab28">[5]tab28!$A$2:$R$72</definedName>
    <definedName name="_Tab29">[5]tab29!$A$1:$U$54</definedName>
    <definedName name="_tab3" localSheetId="76">#REF!</definedName>
    <definedName name="_tab3" localSheetId="3">#REF!</definedName>
    <definedName name="_tab3">#REF!</definedName>
    <definedName name="_Tab30" localSheetId="76">#REF!</definedName>
    <definedName name="_Tab30" localSheetId="3">#REF!</definedName>
    <definedName name="_Tab30">#REF!</definedName>
    <definedName name="_Tab31">[5]tab31!$A$1:$AE$49</definedName>
    <definedName name="_Tab32">[5]tab32!$A$1:$BG$20</definedName>
    <definedName name="_Tab33">[5]tab33!$A$1:$AH$45</definedName>
    <definedName name="_Tab34">[5]tab34!$A$1:$E$84</definedName>
    <definedName name="_tab35" localSheetId="76">#REF!</definedName>
    <definedName name="_tab35" localSheetId="3">#REF!</definedName>
    <definedName name="_tab35">#REF!</definedName>
    <definedName name="_Tab36">[5]tab36!$A$1:$X$41</definedName>
    <definedName name="_Tab37">[5]tab37!$A$1:$AC$27</definedName>
    <definedName name="_Tab38">[5]tab38!$A$1:$P$37</definedName>
    <definedName name="_Tab4">[5]tab4!$A$1:$T$12</definedName>
    <definedName name="_Tab40">[5]tab40!$A$1:$J$35</definedName>
    <definedName name="_tab41" localSheetId="76">#REF!</definedName>
    <definedName name="_tab41" localSheetId="3">#REF!</definedName>
    <definedName name="_tab41">#REF!</definedName>
    <definedName name="_tab42" localSheetId="76">#REF!</definedName>
    <definedName name="_tab42" localSheetId="3">#REF!</definedName>
    <definedName name="_tab42">#REF!</definedName>
    <definedName name="_tab43" localSheetId="76">#REF!</definedName>
    <definedName name="_tab43" localSheetId="3">#REF!</definedName>
    <definedName name="_tab43">#REF!</definedName>
    <definedName name="_tab44" localSheetId="76">#REF!</definedName>
    <definedName name="_tab44" localSheetId="3">#REF!</definedName>
    <definedName name="_tab44">#REF!</definedName>
    <definedName name="_Tab45">[5]tab45!$A$1:$J$62</definedName>
    <definedName name="_tab46" localSheetId="76">#REF!</definedName>
    <definedName name="_tab46" localSheetId="3">#REF!</definedName>
    <definedName name="_tab46">#REF!</definedName>
    <definedName name="_tab47" localSheetId="76">#REF!</definedName>
    <definedName name="_tab47" localSheetId="3">#REF!</definedName>
    <definedName name="_tab47">#REF!</definedName>
    <definedName name="_tab48">[5]tab47!$A$1:$M$135</definedName>
    <definedName name="_tab5" localSheetId="76">#REF!</definedName>
    <definedName name="_tab5" localSheetId="3">#REF!</definedName>
    <definedName name="_tab5">#REF!</definedName>
    <definedName name="_tab6" localSheetId="76">#REF!</definedName>
    <definedName name="_tab6" localSheetId="3">#REF!</definedName>
    <definedName name="_tab6">#REF!</definedName>
    <definedName name="_tab6798" localSheetId="76">'[1]NBK-T20'!#REF!</definedName>
    <definedName name="_tab6798" localSheetId="3">'[1]NBK-T20'!#REF!</definedName>
    <definedName name="_tab6798">'[1]NBK-T20'!#REF!</definedName>
    <definedName name="_tab7" localSheetId="76">#REF!</definedName>
    <definedName name="_tab7" localSheetId="3">#REF!</definedName>
    <definedName name="_tab7">#REF!</definedName>
    <definedName name="_tab8" localSheetId="76">#REF!</definedName>
    <definedName name="_tab8" localSheetId="3">#REF!</definedName>
    <definedName name="_tab8">#REF!</definedName>
    <definedName name="_tab9" localSheetId="76">#REF!</definedName>
    <definedName name="_tab9" localSheetId="3">#REF!</definedName>
    <definedName name="_tab9">#REF!</definedName>
    <definedName name="a">'[8]Debt Service'!$D$10:$AY$10</definedName>
    <definedName name="aaa" localSheetId="75" hidden="1">{"TBILLS_ALL",#N/A,FALSE,"FITB_all"}</definedName>
    <definedName name="aaa" hidden="1">{"TBILLS_ALL",#N/A,FALSE,"FITB_all"}</definedName>
    <definedName name="ACTIVATE" localSheetId="76">#REF!</definedName>
    <definedName name="ACTIVATE" localSheetId="3">#REF!</definedName>
    <definedName name="ACTIVATE">#REF!</definedName>
    <definedName name="amadb00">'[4]Calculation amort and inter'!$C$258:$IM$258</definedName>
    <definedName name="amadb01">'[4]Calculation amort and inter'!$C$259:$IM$259</definedName>
    <definedName name="amadb02">'[4]Calculation amort and inter'!$C$260:$IM$260</definedName>
    <definedName name="amadb03">'[4]Calculation amort and inter'!$C$261:$IM$261</definedName>
    <definedName name="amadb04">'[4]Calculation amort and inter'!$C$262:$IM$262</definedName>
    <definedName name="amadb05">'[4]Calculation amort and inter'!$C$263:$IM$263</definedName>
    <definedName name="amadb06">'[4]Calculation amort and inter'!$C$264:$IM$264</definedName>
    <definedName name="amadb07">'[4]Calculation amort and inter'!$C$265:$IM$265</definedName>
    <definedName name="amadb08">'[4]Calculation amort and inter'!$C$266:$IM$266</definedName>
    <definedName name="amadb09">'[4]Calculation amort and inter'!$C$267:$IM$267</definedName>
    <definedName name="amadb10">'[4]Calculation amort and inter'!$C$268:$IM$268</definedName>
    <definedName name="ambil02">'[4]Calculation amort and inter'!$C$75:$IV$75</definedName>
    <definedName name="ambil03">'[4]Calculation amort and inter'!$C$76:$IV$76</definedName>
    <definedName name="ambil04">'[4]Calculation amort and inter'!$C$77:$IV$77</definedName>
    <definedName name="ambil05">'[4]Calculation amort and inter'!$C$78:$IV$78</definedName>
    <definedName name="ambil06">'[4]Calculation amort and inter'!$C$79:$IV$79</definedName>
    <definedName name="ambil07">'[4]Calculation amort and inter'!$C$80:$IV$80</definedName>
    <definedName name="ambil08">'[4]Calculation amort and inter'!$C$81:$IV$81</definedName>
    <definedName name="ambil09">'[4]Calculation amort and inter'!$C$82:$IV$82</definedName>
    <definedName name="ambil10">'[4]Calculation amort and inter'!$C$83:$FQ$83</definedName>
    <definedName name="amebrd00">'[4]Calculation amort and inter'!$C$314:$BG$314</definedName>
    <definedName name="amebrd01">'[4]Calculation amort and inter'!$C$315:$BG$315</definedName>
    <definedName name="amebrd02">'[4]Calculation amort and inter'!$C$316:$BG$316</definedName>
    <definedName name="amebrd03">'[4]Calculation amort and inter'!$C$317:$BG$317</definedName>
    <definedName name="amebrd04">'[4]Calculation amort and inter'!$C$318:$BG$318</definedName>
    <definedName name="amebrd05">'[4]Calculation amort and inter'!$C$319:$BG$319</definedName>
    <definedName name="amebrd06">'[4]Calculation amort and inter'!$C$320:$BG$320</definedName>
    <definedName name="amebrd07">'[4]Calculation amort and inter'!$C$321:$BG$321</definedName>
    <definedName name="amebrd08">'[4]Calculation amort and inter'!$C$322:$BG$322</definedName>
    <definedName name="amebrd09">'[4]Calculation amort and inter'!$C$323:$BG$323</definedName>
    <definedName name="amebrd10">'[4]Calculation amort and inter'!$C$324:$BG$324</definedName>
    <definedName name="amgap00">'[4]Calculation amort and inter'!$C$431:$CJ$431</definedName>
    <definedName name="amgap01">'[4]Calculation amort and inter'!$C$432:$CJ$432</definedName>
    <definedName name="amgap02">'[4]Calculation amort and inter'!$C$433:$CJ$433</definedName>
    <definedName name="amgap03">'[4]Calculation amort and inter'!$C$434:$CJ$434</definedName>
    <definedName name="amgap04">'[4]Calculation amort and inter'!$C$435:$CJ$435</definedName>
    <definedName name="amgap05">'[4]Calculation amort and inter'!$C$436:$CJ$436</definedName>
    <definedName name="amgap06">'[4]Calculation amort and inter'!$C$437:$CJ$437</definedName>
    <definedName name="amgap07">'[4]Calculation amort and inter'!$C$438:$CJ$438</definedName>
    <definedName name="amgap08">'[4]Calculation amort and inter'!$C$439:$CJ$439</definedName>
    <definedName name="amgap09">'[4]Calculation amort and inter'!$C$440:$CJ$440</definedName>
    <definedName name="amgap10">'[4]Calculation amort and inter'!$C$441:$CJ$441</definedName>
    <definedName name="amimf">'[4]IMF Credit'!$D$43:$AS$43</definedName>
    <definedName name="amisl00">'[4]Calculation amort and inter'!$C$366:$IV$366</definedName>
    <definedName name="amisl01">'[4]Calculation amort and inter'!$C$367:$IV$367</definedName>
    <definedName name="amisl02">'[4]Calculation amort and inter'!$C$368:$IV$368</definedName>
    <definedName name="amisl03">'[4]Calculation amort and inter'!$C$369:$IV$369</definedName>
    <definedName name="amisl04">'[4]Calculation amort and inter'!$C$370:$IV$370</definedName>
    <definedName name="amisl05">'[4]Calculation amort and inter'!$C$371:$IV$371</definedName>
    <definedName name="amisl06">'[4]Calculation amort and inter'!$C$372:$IV$372</definedName>
    <definedName name="amisl07">'[4]Calculation amort and inter'!$C$373:$IV$373</definedName>
    <definedName name="amisl08">'[4]Calculation amort and inter'!$C$374:$IV$374</definedName>
    <definedName name="amisl09">'[4]Calculation amort and inter'!$C$375:$IV$375</definedName>
    <definedName name="amisl10">'[4]Calculation amort and inter'!$C$376:$IV$376</definedName>
    <definedName name="amnewbil">'[4]Debt Service'!$D$101:$CC$101</definedName>
    <definedName name="amnewmult">'[4]Debt Service'!$D$95:$CC$95</definedName>
    <definedName name="amnfpsex">'[4]Debt Service'!$D$69:$CC$69</definedName>
    <definedName name="amoldbil">'[4]Debt Service'!$D$77:$CB$77</definedName>
    <definedName name="amoldchina">'[4]Debt Service'!$D$86:$CB$86</definedName>
    <definedName name="amoldcis">'[4]Debt Service'!$D$78:$CB$78</definedName>
    <definedName name="amoldeu">'[4]Debt Service'!$D$72:$CB$72</definedName>
    <definedName name="amoldindia">'[4]Debt Service'!$D$88:$CB$88</definedName>
    <definedName name="amoldkaz">'[4]Debt Service'!$D$81:$CB$81</definedName>
    <definedName name="amoldkir">'[4]Debt Service'!$D$83:$CB$83</definedName>
    <definedName name="amoldmult">'[4]Debt Service'!$D$70:$CB$70</definedName>
    <definedName name="amoldnoncis">'[4]Debt Service'!$D$84:$CB$84</definedName>
    <definedName name="amoldpak">'[4]Debt Service'!$D$87:$CB$87</definedName>
    <definedName name="amoldrus">'[4]Debt Service'!$D$79:$CB$79</definedName>
    <definedName name="amoldturkey">'[4]Debt Service'!$D$89:$CB$89</definedName>
    <definedName name="amoldus">'[4]Debt Service'!$D$85:$CB$85</definedName>
    <definedName name="amolduzb">'[4]Debt Service'!$D$80:$CB$80</definedName>
    <definedName name="amoldwb">'[4]Debt Service'!$D$71:$CB$71</definedName>
    <definedName name="amort">'[4]Debt Service'!$D$59:$BB$59</definedName>
    <definedName name="amortgap">'[4]Debt Service'!$D$64:$AS$64</definedName>
    <definedName name="amortnfps">'[4]Debt Service'!$D$61:$BB$61</definedName>
    <definedName name="amwb00">'[4]Calculation amort and inter'!$C$205:$CL$205</definedName>
    <definedName name="amwb01">'[4]Calculation amort and inter'!$C$206:$CL$206</definedName>
    <definedName name="amwb02">'[4]Calculation amort and inter'!$C$207:$CL$207</definedName>
    <definedName name="amwb03">'[4]Calculation amort and inter'!$C$208:$CL$208</definedName>
    <definedName name="amwb04">'[4]Calculation amort and inter'!$C$209:$CL$209</definedName>
    <definedName name="amwb05">'[4]Calculation amort and inter'!$C$210:$CL$210</definedName>
    <definedName name="amwb06">'[4]Calculation amort and inter'!$C$211:$CL$211</definedName>
    <definedName name="amwb07">'[4]Calculation amort and inter'!$C$212:$CL$212</definedName>
    <definedName name="amwb08">'[4]Calculation amort and inter'!$C$213:$CL$213</definedName>
    <definedName name="amwb09">'[4]Calculation amort and inter'!$C$214:$CL$214</definedName>
    <definedName name="amwb10">'[4]Calculation amort and inter'!$C$215:$CL$215</definedName>
    <definedName name="Animal" localSheetId="76">#REF!</definedName>
    <definedName name="Animal" localSheetId="3">#REF!</definedName>
    <definedName name="Animal">#REF!</definedName>
    <definedName name="Arrears" localSheetId="76">#REF!</definedName>
    <definedName name="Arrears" localSheetId="3">#REF!</definedName>
    <definedName name="Arrears">#REF!</definedName>
    <definedName name="AS2DocOpenMode" hidden="1">"AS2DocumentEdit"</definedName>
    <definedName name="asfd" localSheetId="75" hidden="1">{#N/A,#N/A,FALSE,"CB";#N/A,#N/A,FALSE,"CMB";#N/A,#N/A,FALSE,"NBFI"}</definedName>
    <definedName name="asfd" hidden="1">{#N/A,#N/A,FALSE,"CB";#N/A,#N/A,FALSE,"CMB";#N/A,#N/A,FALSE,"NBFI"}</definedName>
    <definedName name="assumptions" localSheetId="76">#REF!</definedName>
    <definedName name="assumptions" localSheetId="3">#REF!</definedName>
    <definedName name="assumptions">#REF!</definedName>
    <definedName name="b">'[8]Debt Service'!$D$11:$AY$11</definedName>
    <definedName name="b0" localSheetId="76">#REF!</definedName>
    <definedName name="b0" localSheetId="3">#REF!</definedName>
    <definedName name="b0">#REF!</definedName>
    <definedName name="Balance_of_payments" localSheetId="76">#REF!</definedName>
    <definedName name="Balance_of_payments" localSheetId="3">#REF!</definedName>
    <definedName name="Balance_of_payments">#REF!</definedName>
    <definedName name="BaseYear" localSheetId="76">'[9]Loan terms and stocks'!#REF!</definedName>
    <definedName name="BaseYear" localSheetId="3">'[9]Loan terms and stocks'!#REF!</definedName>
    <definedName name="BaseYear">'[9]Loan terms and stocks'!#REF!</definedName>
    <definedName name="BASIC" localSheetId="76">#REF!</definedName>
    <definedName name="BASIC" localSheetId="3">#REF!</definedName>
    <definedName name="BASIC">#REF!</definedName>
    <definedName name="basicdata" localSheetId="76">#REF!</definedName>
    <definedName name="basicdata" localSheetId="3">#REF!</definedName>
    <definedName name="basicdata">#REF!</definedName>
    <definedName name="Batumi_debt" localSheetId="76">[10]debt_sust!#REF!</definedName>
    <definedName name="Batumi_debt" localSheetId="3">[10]debt_sust!#REF!</definedName>
    <definedName name="Batumi_debt">[10]debt_sust!#REF!</definedName>
    <definedName name="BCA" localSheetId="76">#REF!</definedName>
    <definedName name="BCA" localSheetId="3">#REF!</definedName>
    <definedName name="BCA">#REF!</definedName>
    <definedName name="BCA_NGDP" localSheetId="76">#REF!</definedName>
    <definedName name="BCA_NGDP" localSheetId="3">#REF!</definedName>
    <definedName name="BCA_NGDP">#REF!</definedName>
    <definedName name="BE" localSheetId="76">#REF!</definedName>
    <definedName name="BE" localSheetId="3">#REF!</definedName>
    <definedName name="BE">#REF!</definedName>
    <definedName name="BEA" localSheetId="76">#REF!</definedName>
    <definedName name="BEA" localSheetId="3">#REF!</definedName>
    <definedName name="BEA">#REF!</definedName>
    <definedName name="BEAI" localSheetId="76">#REF!</definedName>
    <definedName name="BEAI" localSheetId="3">#REF!</definedName>
    <definedName name="BEAI">#REF!</definedName>
    <definedName name="BEAIB" localSheetId="76">#REF!</definedName>
    <definedName name="BEAIB" localSheetId="3">#REF!</definedName>
    <definedName name="BEAIB">#REF!</definedName>
    <definedName name="BEAIG" localSheetId="76">#REF!</definedName>
    <definedName name="BEAIG" localSheetId="3">#REF!</definedName>
    <definedName name="BEAIG">#REF!</definedName>
    <definedName name="BEAP" localSheetId="76">#REF!</definedName>
    <definedName name="BEAP" localSheetId="3">#REF!</definedName>
    <definedName name="BEAP">#REF!</definedName>
    <definedName name="BEAPB" localSheetId="76">#REF!</definedName>
    <definedName name="BEAPB" localSheetId="3">#REF!</definedName>
    <definedName name="BEAPB">#REF!</definedName>
    <definedName name="BEAPG" localSheetId="76">#REF!</definedName>
    <definedName name="BEAPG" localSheetId="3">#REF!</definedName>
    <definedName name="BEAPG">#REF!</definedName>
    <definedName name="BED" localSheetId="76">#REF!</definedName>
    <definedName name="BED" localSheetId="3">#REF!</definedName>
    <definedName name="BED">#REF!</definedName>
    <definedName name="BED_6" localSheetId="76">#REF!</definedName>
    <definedName name="BED_6" localSheetId="3">#REF!</definedName>
    <definedName name="BED_6">#REF!</definedName>
    <definedName name="BEO" localSheetId="76">#REF!</definedName>
    <definedName name="BEO" localSheetId="3">#REF!</definedName>
    <definedName name="BEO">#REF!</definedName>
    <definedName name="BER" localSheetId="76">#REF!</definedName>
    <definedName name="BER" localSheetId="3">#REF!</definedName>
    <definedName name="BER">#REF!</definedName>
    <definedName name="BERI" localSheetId="76">#REF!</definedName>
    <definedName name="BERI" localSheetId="3">#REF!</definedName>
    <definedName name="BERI">#REF!</definedName>
    <definedName name="BERIB" localSheetId="76">#REF!</definedName>
    <definedName name="BERIB" localSheetId="3">#REF!</definedName>
    <definedName name="BERIB">#REF!</definedName>
    <definedName name="BERIG" localSheetId="76">#REF!</definedName>
    <definedName name="BERIG" localSheetId="3">#REF!</definedName>
    <definedName name="BERIG">#REF!</definedName>
    <definedName name="BERP" localSheetId="76">#REF!</definedName>
    <definedName name="BERP" localSheetId="3">#REF!</definedName>
    <definedName name="BERP">#REF!</definedName>
    <definedName name="BERPB" localSheetId="76">#REF!</definedName>
    <definedName name="BERPB" localSheetId="3">#REF!</definedName>
    <definedName name="BERPB">#REF!</definedName>
    <definedName name="BERPG" localSheetId="76">#REF!</definedName>
    <definedName name="BERPG" localSheetId="3">#REF!</definedName>
    <definedName name="BERPG">#REF!</definedName>
    <definedName name="BF" localSheetId="76">#REF!</definedName>
    <definedName name="BF" localSheetId="3">#REF!</definedName>
    <definedName name="BF">#REF!</definedName>
    <definedName name="BFD" localSheetId="76">#REF!</definedName>
    <definedName name="BFD" localSheetId="3">#REF!</definedName>
    <definedName name="BFD">#REF!</definedName>
    <definedName name="BFDA" localSheetId="76">#REF!</definedName>
    <definedName name="BFDA" localSheetId="3">#REF!</definedName>
    <definedName name="BFDA">#REF!</definedName>
    <definedName name="BFDI" localSheetId="76">#REF!</definedName>
    <definedName name="BFDI" localSheetId="3">#REF!</definedName>
    <definedName name="BFDI">#REF!</definedName>
    <definedName name="BFDIL" localSheetId="76">#REF!</definedName>
    <definedName name="BFDIL" localSheetId="3">#REF!</definedName>
    <definedName name="BFDIL">#REF!</definedName>
    <definedName name="BFDL" localSheetId="76">#REF!</definedName>
    <definedName name="BFDL" localSheetId="3">#REF!</definedName>
    <definedName name="BFDL">#REF!</definedName>
    <definedName name="BFL" localSheetId="76">#REF!</definedName>
    <definedName name="BFL" localSheetId="3">#REF!</definedName>
    <definedName name="BFL">#REF!</definedName>
    <definedName name="BFL_7" localSheetId="76">#REF!</definedName>
    <definedName name="BFL_7" localSheetId="3">#REF!</definedName>
    <definedName name="BFL_7">#REF!</definedName>
    <definedName name="BFL_D" localSheetId="76">#REF!</definedName>
    <definedName name="BFL_D" localSheetId="3">#REF!</definedName>
    <definedName name="BFL_D">#REF!</definedName>
    <definedName name="BFL_DF" localSheetId="76">#REF!</definedName>
    <definedName name="BFL_DF" localSheetId="3">#REF!</definedName>
    <definedName name="BFL_DF">#REF!</definedName>
    <definedName name="BFLB" localSheetId="76">#REF!</definedName>
    <definedName name="BFLB" localSheetId="3">#REF!</definedName>
    <definedName name="BFLB">#REF!</definedName>
    <definedName name="BFLB_7" localSheetId="76">#REF!</definedName>
    <definedName name="BFLB_7" localSheetId="3">#REF!</definedName>
    <definedName name="BFLB_7">#REF!</definedName>
    <definedName name="BFLB_D" localSheetId="76">#REF!</definedName>
    <definedName name="BFLB_D" localSheetId="3">#REF!</definedName>
    <definedName name="BFLB_D">#REF!</definedName>
    <definedName name="BFLB_DF" localSheetId="76">#REF!</definedName>
    <definedName name="BFLB_DF" localSheetId="3">#REF!</definedName>
    <definedName name="BFLB_DF">#REF!</definedName>
    <definedName name="BFLG" localSheetId="76">#REF!</definedName>
    <definedName name="BFLG" localSheetId="3">#REF!</definedName>
    <definedName name="BFLG">#REF!</definedName>
    <definedName name="BFLG_7" localSheetId="76">#REF!</definedName>
    <definedName name="BFLG_7" localSheetId="3">#REF!</definedName>
    <definedName name="BFLG_7">#REF!</definedName>
    <definedName name="BFLG_D" localSheetId="76">#REF!</definedName>
    <definedName name="BFLG_D" localSheetId="3">#REF!</definedName>
    <definedName name="BFLG_D">#REF!</definedName>
    <definedName name="BFLG_DF" localSheetId="76">#REF!</definedName>
    <definedName name="BFLG_DF" localSheetId="3">#REF!</definedName>
    <definedName name="BFLG_DF">#REF!</definedName>
    <definedName name="BFO" localSheetId="76">#REF!</definedName>
    <definedName name="BFO" localSheetId="3">#REF!</definedName>
    <definedName name="BFO">#REF!</definedName>
    <definedName name="BFOA" localSheetId="76">#REF!</definedName>
    <definedName name="BFOA" localSheetId="3">#REF!</definedName>
    <definedName name="BFOA">#REF!</definedName>
    <definedName name="BFOAG" localSheetId="76">#REF!</definedName>
    <definedName name="BFOAG" localSheetId="3">#REF!</definedName>
    <definedName name="BFOAG">#REF!</definedName>
    <definedName name="BFOL" localSheetId="76">#REF!</definedName>
    <definedName name="BFOL" localSheetId="3">#REF!</definedName>
    <definedName name="BFOL">#REF!</definedName>
    <definedName name="BFOL_B" localSheetId="76">#REF!</definedName>
    <definedName name="BFOL_B" localSheetId="3">#REF!</definedName>
    <definedName name="BFOL_B">#REF!</definedName>
    <definedName name="BFOL_G" localSheetId="76">#REF!</definedName>
    <definedName name="BFOL_G" localSheetId="3">#REF!</definedName>
    <definedName name="BFOL_G">#REF!</definedName>
    <definedName name="BFOL_L" localSheetId="76">#REF!</definedName>
    <definedName name="BFOL_L" localSheetId="3">#REF!</definedName>
    <definedName name="BFOL_L">#REF!</definedName>
    <definedName name="BFOL_O" localSheetId="76">#REF!</definedName>
    <definedName name="BFOL_O" localSheetId="3">#REF!</definedName>
    <definedName name="BFOL_O">#REF!</definedName>
    <definedName name="BFOL_S" localSheetId="76">#REF!</definedName>
    <definedName name="BFOL_S" localSheetId="3">#REF!</definedName>
    <definedName name="BFOL_S">#REF!</definedName>
    <definedName name="BFOL_S_7" localSheetId="76">#REF!</definedName>
    <definedName name="BFOL_S_7" localSheetId="3">#REF!</definedName>
    <definedName name="BFOL_S_7">#REF!</definedName>
    <definedName name="BFOLB" localSheetId="76">#REF!</definedName>
    <definedName name="BFOLB" localSheetId="3">#REF!</definedName>
    <definedName name="BFOLB">#REF!</definedName>
    <definedName name="BFOLG_L" localSheetId="76">#REF!</definedName>
    <definedName name="BFOLG_L" localSheetId="3">#REF!</definedName>
    <definedName name="BFOLG_L">#REF!</definedName>
    <definedName name="BFP" localSheetId="76">#REF!</definedName>
    <definedName name="BFP" localSheetId="3">#REF!</definedName>
    <definedName name="BFP">#REF!</definedName>
    <definedName name="BFPA" localSheetId="76">#REF!</definedName>
    <definedName name="BFPA" localSheetId="3">#REF!</definedName>
    <definedName name="BFPA">#REF!</definedName>
    <definedName name="BFPAG" localSheetId="76">#REF!</definedName>
    <definedName name="BFPAG" localSheetId="3">#REF!</definedName>
    <definedName name="BFPAG">#REF!</definedName>
    <definedName name="BFPL" localSheetId="76">#REF!</definedName>
    <definedName name="BFPL" localSheetId="3">#REF!</definedName>
    <definedName name="BFPL">#REF!</definedName>
    <definedName name="BFPLBN" localSheetId="76">#REF!</definedName>
    <definedName name="BFPLBN" localSheetId="3">#REF!</definedName>
    <definedName name="BFPLBN">#REF!</definedName>
    <definedName name="BFPLD" localSheetId="76">#REF!</definedName>
    <definedName name="BFPLD" localSheetId="3">#REF!</definedName>
    <definedName name="BFPLD">#REF!</definedName>
    <definedName name="BFPLD_G" localSheetId="76">#REF!</definedName>
    <definedName name="BFPLD_G" localSheetId="3">#REF!</definedName>
    <definedName name="BFPLD_G">#REF!</definedName>
    <definedName name="BFPLE" localSheetId="76">#REF!</definedName>
    <definedName name="BFPLE" localSheetId="3">#REF!</definedName>
    <definedName name="BFPLE">#REF!</definedName>
    <definedName name="BFPLE_G" localSheetId="76">#REF!</definedName>
    <definedName name="BFPLE_G" localSheetId="3">#REF!</definedName>
    <definedName name="BFPLE_G">#REF!</definedName>
    <definedName name="BFPLMM" localSheetId="76">#REF!</definedName>
    <definedName name="BFPLMM" localSheetId="3">#REF!</definedName>
    <definedName name="BFPLMM">#REF!</definedName>
    <definedName name="BFPQ" localSheetId="76">#REF!</definedName>
    <definedName name="BFPQ" localSheetId="3">#REF!</definedName>
    <definedName name="BFPQ">#REF!</definedName>
    <definedName name="BFRA" localSheetId="76">#REF!</definedName>
    <definedName name="BFRA" localSheetId="3">#REF!</definedName>
    <definedName name="BFRA">#REF!</definedName>
    <definedName name="BFUND" localSheetId="76">#REF!</definedName>
    <definedName name="BFUND" localSheetId="3">#REF!</definedName>
    <definedName name="BFUND">#REF!</definedName>
    <definedName name="BGS" localSheetId="76">#REF!</definedName>
    <definedName name="BGS" localSheetId="3">#REF!</definedName>
    <definedName name="BGS">#REF!</definedName>
    <definedName name="BGS_NGDP" localSheetId="76">#REF!</definedName>
    <definedName name="BGS_NGDP" localSheetId="3">#REF!</definedName>
    <definedName name="BGS_NGDP">#REF!</definedName>
    <definedName name="BI" localSheetId="76">#REF!</definedName>
    <definedName name="BI" localSheetId="3">#REF!</definedName>
    <definedName name="BI">#REF!</definedName>
    <definedName name="BIP" localSheetId="76">#REF!</definedName>
    <definedName name="BIP" localSheetId="3">#REF!</definedName>
    <definedName name="BIP">#REF!</definedName>
    <definedName name="BK" localSheetId="76">#REF!</definedName>
    <definedName name="BK" localSheetId="3">#REF!</definedName>
    <definedName name="BK">#REF!</definedName>
    <definedName name="BKF" localSheetId="76">#REF!</definedName>
    <definedName name="BKF" localSheetId="3">#REF!</definedName>
    <definedName name="BKF">#REF!</definedName>
    <definedName name="BKF_7D" localSheetId="76">#REF!</definedName>
    <definedName name="BKF_7D" localSheetId="3">#REF!</definedName>
    <definedName name="BKF_7D">#REF!</definedName>
    <definedName name="BKF_7DG" localSheetId="76">#REF!</definedName>
    <definedName name="BKF_7DG" localSheetId="3">#REF!</definedName>
    <definedName name="BKF_7DG">#REF!</definedName>
    <definedName name="BKFA" localSheetId="76">#REF!</definedName>
    <definedName name="BKFA" localSheetId="3">#REF!</definedName>
    <definedName name="BKFA">#REF!</definedName>
    <definedName name="BKO" localSheetId="76">#REF!</definedName>
    <definedName name="BKO" localSheetId="3">#REF!</definedName>
    <definedName name="BKO">#REF!</definedName>
    <definedName name="BM" localSheetId="76">#REF!</definedName>
    <definedName name="BM" localSheetId="3">#REF!</definedName>
    <definedName name="BM">#REF!</definedName>
    <definedName name="BM_NM_R" localSheetId="76">#REF!</definedName>
    <definedName name="BM_NM_R" localSheetId="3">#REF!</definedName>
    <definedName name="BM_NM_R">#REF!</definedName>
    <definedName name="BMG" localSheetId="76">#REF!</definedName>
    <definedName name="BMG" localSheetId="3">#REF!</definedName>
    <definedName name="BMG">#REF!</definedName>
    <definedName name="BMG_NMG_R" localSheetId="76">#REF!</definedName>
    <definedName name="BMG_NMG_R" localSheetId="3">#REF!</definedName>
    <definedName name="BMG_NMG_R">#REF!</definedName>
    <definedName name="BMII" localSheetId="76">#REF!</definedName>
    <definedName name="BMII" localSheetId="3">#REF!</definedName>
    <definedName name="BMII">#REF!</definedName>
    <definedName name="BMII_7" localSheetId="76">#REF!</definedName>
    <definedName name="BMII_7" localSheetId="3">#REF!</definedName>
    <definedName name="BMII_7">#REF!</definedName>
    <definedName name="BMII_D" localSheetId="76">#REF!</definedName>
    <definedName name="BMII_D" localSheetId="3">#REF!</definedName>
    <definedName name="BMII_D">#REF!</definedName>
    <definedName name="BMIIB" localSheetId="76">#REF!</definedName>
    <definedName name="BMIIB" localSheetId="3">#REF!</definedName>
    <definedName name="BMIIB">#REF!</definedName>
    <definedName name="BMIIB_7" localSheetId="76">#REF!</definedName>
    <definedName name="BMIIB_7" localSheetId="3">#REF!</definedName>
    <definedName name="BMIIB_7">#REF!</definedName>
    <definedName name="BMIIG" localSheetId="76">#REF!</definedName>
    <definedName name="BMIIG" localSheetId="3">#REF!</definedName>
    <definedName name="BMIIG">#REF!</definedName>
    <definedName name="BMIIG_7" localSheetId="76">#REF!</definedName>
    <definedName name="BMIIG_7" localSheetId="3">#REF!</definedName>
    <definedName name="BMIIG_7">#REF!</definedName>
    <definedName name="BMS" localSheetId="76">#REF!</definedName>
    <definedName name="BMS" localSheetId="3">#REF!</definedName>
    <definedName name="BMS">#REF!</definedName>
    <definedName name="BOP" localSheetId="76">#REF!</definedName>
    <definedName name="BOP" localSheetId="3">#REF!</definedName>
    <definedName name="BOP">#REF!</definedName>
    <definedName name="BottomRight" localSheetId="76">#REF!</definedName>
    <definedName name="BottomRight" localSheetId="3">#REF!</definedName>
    <definedName name="BottomRight">#REF!</definedName>
    <definedName name="BRASS" localSheetId="76">#REF!</definedName>
    <definedName name="BRASS" localSheetId="3">#REF!</definedName>
    <definedName name="BRASS">#REF!</definedName>
    <definedName name="BRASS_6" localSheetId="76">#REF!</definedName>
    <definedName name="BRASS_6" localSheetId="3">#REF!</definedName>
    <definedName name="BRASS_6">#REF!</definedName>
    <definedName name="BRO" localSheetId="76">#REF!</definedName>
    <definedName name="BRO" localSheetId="3">#REF!</definedName>
    <definedName name="BRO">#REF!</definedName>
    <definedName name="BS" localSheetId="76">#REF!</definedName>
    <definedName name="BS" localSheetId="3">#REF!</definedName>
    <definedName name="BS">#REF!</definedName>
    <definedName name="BT" localSheetId="76">#REF!</definedName>
    <definedName name="BT" localSheetId="3">#REF!</definedName>
    <definedName name="BT">#REF!</definedName>
    <definedName name="BTR" localSheetId="76">#REF!</definedName>
    <definedName name="BTR" localSheetId="3">#REF!</definedName>
    <definedName name="BTR">#REF!</definedName>
    <definedName name="BTRG" localSheetId="76">#REF!</definedName>
    <definedName name="BTRG" localSheetId="3">#REF!</definedName>
    <definedName name="BTRG">#REF!</definedName>
    <definedName name="BTRP" localSheetId="76">#REF!</definedName>
    <definedName name="BTRP" localSheetId="3">#REF!</definedName>
    <definedName name="BTRP">#REF!</definedName>
    <definedName name="budfin" localSheetId="76">#REF!</definedName>
    <definedName name="budfin" localSheetId="3">#REF!</definedName>
    <definedName name="budfin">#REF!</definedName>
    <definedName name="budget_financing" localSheetId="76">#REF!</definedName>
    <definedName name="budget_financing" localSheetId="3">#REF!</definedName>
    <definedName name="budget_financing">#REF!</definedName>
    <definedName name="BX" localSheetId="76">#REF!</definedName>
    <definedName name="BX" localSheetId="3">#REF!</definedName>
    <definedName name="BX">#REF!</definedName>
    <definedName name="BX_NX_R" localSheetId="76">#REF!</definedName>
    <definedName name="BX_NX_R" localSheetId="3">#REF!</definedName>
    <definedName name="BX_NX_R">#REF!</definedName>
    <definedName name="BXG" localSheetId="76">#REF!</definedName>
    <definedName name="BXG" localSheetId="3">#REF!</definedName>
    <definedName name="BXG">#REF!</definedName>
    <definedName name="BXG_NXG_R" localSheetId="76">#REF!</definedName>
    <definedName name="BXG_NXG_R" localSheetId="3">#REF!</definedName>
    <definedName name="BXG_NXG_R">#REF!</definedName>
    <definedName name="BXS" localSheetId="76">#REF!</definedName>
    <definedName name="BXS" localSheetId="3">#REF!</definedName>
    <definedName name="BXS">#REF!</definedName>
    <definedName name="ca">[4]BOP!$D$10:$AS$10</definedName>
    <definedName name="CalcBCA_1" localSheetId="76">#REF!</definedName>
    <definedName name="CalcBCA_1" localSheetId="3">#REF!</definedName>
    <definedName name="CalcBCA_1">#REF!</definedName>
    <definedName name="CalcBCA_2" localSheetId="76">#REF!</definedName>
    <definedName name="CalcBCA_2" localSheetId="3">#REF!</definedName>
    <definedName name="CalcBCA_2">#REF!</definedName>
    <definedName name="CalcBFRA_1" localSheetId="76">#REF!</definedName>
    <definedName name="CalcBFRA_1" localSheetId="3">#REF!</definedName>
    <definedName name="CalcBFRA_1">#REF!</definedName>
    <definedName name="CalcBFRA_2" localSheetId="76">#REF!</definedName>
    <definedName name="CalcBFRA_2" localSheetId="3">#REF!</definedName>
    <definedName name="CalcBFRA_2">#REF!</definedName>
    <definedName name="CalcBK" localSheetId="76">#REF!</definedName>
    <definedName name="CalcBK" localSheetId="3">#REF!</definedName>
    <definedName name="CalcBK">#REF!</definedName>
    <definedName name="CalcBKF" localSheetId="76">#REF!</definedName>
    <definedName name="CalcBKF" localSheetId="3">#REF!</definedName>
    <definedName name="CalcBKF">#REF!</definedName>
    <definedName name="CalcBMG" localSheetId="76">#REF!</definedName>
    <definedName name="CalcBMG" localSheetId="3">#REF!</definedName>
    <definedName name="CalcBMG">#REF!</definedName>
    <definedName name="CalcBXG" localSheetId="76">#REF!</definedName>
    <definedName name="CalcBXG" localSheetId="3">#REF!</definedName>
    <definedName name="CalcBXG">#REF!</definedName>
    <definedName name="CalcC_F" localSheetId="76">#REF!</definedName>
    <definedName name="CalcC_F" localSheetId="3">#REF!</definedName>
    <definedName name="CalcC_F">#REF!</definedName>
    <definedName name="calcm">[11]EXP!$A$7</definedName>
    <definedName name="CalcMCV_4" localSheetId="76">#REF!</definedName>
    <definedName name="CalcMCV_4" localSheetId="3">#REF!</definedName>
    <definedName name="CalcMCV_4">#REF!</definedName>
    <definedName name="CalcMCV_B" localSheetId="76">#REF!</definedName>
    <definedName name="CalcMCV_B" localSheetId="3">#REF!</definedName>
    <definedName name="CalcMCV_B">#REF!</definedName>
    <definedName name="CalcMCV_T" localSheetId="76">#REF!</definedName>
    <definedName name="CalcMCV_T" localSheetId="3">#REF!</definedName>
    <definedName name="CalcMCV_T">#REF!</definedName>
    <definedName name="cap" localSheetId="76">[12]BOP!#REF!</definedName>
    <definedName name="cap" localSheetId="3">[12]BOP!#REF!</definedName>
    <definedName name="cap">[12]BOP!#REF!</definedName>
    <definedName name="capfin" localSheetId="76">[12]BOP!#REF!</definedName>
    <definedName name="capfin" localSheetId="3">[12]BOP!#REF!</definedName>
    <definedName name="capfin">[12]BOP!#REF!</definedName>
    <definedName name="charrears">'[4]Exceptional Financing'!$D$29:$W$29</definedName>
    <definedName name="chart4" localSheetId="75" hidden="1">{#N/A,#N/A,FALSE,"CB";#N/A,#N/A,FALSE,"CMB";#N/A,#N/A,FALSE,"NBFI"}</definedName>
    <definedName name="chart4" hidden="1">{#N/A,#N/A,FALSE,"CB";#N/A,#N/A,FALSE,"CMB";#N/A,#N/A,FALSE,"NBFI"}</definedName>
    <definedName name="chart5" localSheetId="75" hidden="1">{#N/A,#N/A,FALSE,"CB";#N/A,#N/A,FALSE,"CMB";#N/A,#N/A,FALSE,"NBFI"}</definedName>
    <definedName name="chart5" hidden="1">{#N/A,#N/A,FALSE,"CB";#N/A,#N/A,FALSE,"CMB";#N/A,#N/A,FALSE,"NBFI"}</definedName>
    <definedName name="ChartA" localSheetId="75" hidden="1">{#N/A,#N/A,FALSE,"CB";#N/A,#N/A,FALSE,"CMB";#N/A,#N/A,FALSE,"NBFI"}</definedName>
    <definedName name="ChartA" hidden="1">{#N/A,#N/A,FALSE,"CB";#N/A,#N/A,FALSE,"CMB";#N/A,#N/A,FALSE,"NBFI"}</definedName>
    <definedName name="Chartvel" localSheetId="75" hidden="1">{#N/A,#N/A,FALSE,"CB";#N/A,#N/A,FALSE,"CMB";#N/A,#N/A,FALSE,"BSYS";#N/A,#N/A,FALSE,"NBFI";#N/A,#N/A,FALSE,"FSYS"}</definedName>
    <definedName name="Chartvel" hidden="1">{#N/A,#N/A,FALSE,"CB";#N/A,#N/A,FALSE,"CMB";#N/A,#N/A,FALSE,"BSYS";#N/A,#N/A,FALSE,"NBFI";#N/A,#N/A,FALSE,"FSYS"}</definedName>
    <definedName name="chgir">'[8]NFA Banking System'!$D$22:$BC$22</definedName>
    <definedName name="CHK1.1" localSheetId="76">'[13]REAL-weo'!#REF!</definedName>
    <definedName name="CHK1.1" localSheetId="3">'[13]REAL-weo'!#REF!</definedName>
    <definedName name="CHK1.1">'[13]REAL-weo'!#REF!</definedName>
    <definedName name="CHK2.1" localSheetId="76">#REF!</definedName>
    <definedName name="CHK2.1" localSheetId="3">#REF!</definedName>
    <definedName name="CHK2.1">#REF!</definedName>
    <definedName name="CHK2.2" localSheetId="76">#REF!</definedName>
    <definedName name="CHK2.2" localSheetId="3">#REF!</definedName>
    <definedName name="CHK2.2">#REF!</definedName>
    <definedName name="CHK2.3" localSheetId="76">#REF!</definedName>
    <definedName name="CHK2.3" localSheetId="3">#REF!</definedName>
    <definedName name="CHK2.3">#REF!</definedName>
    <definedName name="CHK3.1" localSheetId="76">#REF!</definedName>
    <definedName name="CHK3.1" localSheetId="3">#REF!</definedName>
    <definedName name="CHK3.1">#REF!</definedName>
    <definedName name="CHK5.1" localSheetId="76">#REF!</definedName>
    <definedName name="CHK5.1" localSheetId="3">#REF!</definedName>
    <definedName name="CHK5.1">#REF!</definedName>
    <definedName name="chnfacom">'[8]NFA Banking System'!$D$26:$BG$26</definedName>
    <definedName name="chothresliab">'[8]NFA Banking System'!$D$25:$BB$25</definedName>
    <definedName name="contents" localSheetId="76">#REF!</definedName>
    <definedName name="contents" localSheetId="3">#REF!</definedName>
    <definedName name="contents">#REF!</definedName>
    <definedName name="COUNTER" localSheetId="76">#REF!</definedName>
    <definedName name="COUNTER" localSheetId="3">#REF!</definedName>
    <definedName name="COUNTER">#REF!</definedName>
    <definedName name="CPI" localSheetId="76">#REF!</definedName>
    <definedName name="CPI" localSheetId="3">#REF!</definedName>
    <definedName name="CPI">#REF!</definedName>
    <definedName name="CPI_Core" localSheetId="76">#REF!</definedName>
    <definedName name="CPI_Core" localSheetId="3">#REF!</definedName>
    <definedName name="CPI_Core">#REF!</definedName>
    <definedName name="CPI_NAT_monthly" localSheetId="76">#REF!</definedName>
    <definedName name="CPI_NAT_monthly" localSheetId="3">#REF!</definedName>
    <definedName name="CPI_NAT_monthly">#REF!</definedName>
    <definedName name="CredComp" localSheetId="76">#REF!</definedName>
    <definedName name="CredComp" localSheetId="3">#REF!</definedName>
    <definedName name="CredComp">#REF!</definedName>
    <definedName name="CredRates" localSheetId="76">#REF!</definedName>
    <definedName name="CredRates" localSheetId="3">#REF!</definedName>
    <definedName name="CredRates">#REF!</definedName>
    <definedName name="Current_account" localSheetId="76">#REF!</definedName>
    <definedName name="Current_account" localSheetId="3">#REF!</definedName>
    <definedName name="Current_account">#REF!</definedName>
    <definedName name="CurrVintage">'[14]A Current Data'!$D$60</definedName>
    <definedName name="D" localSheetId="76">#REF!</definedName>
    <definedName name="D" localSheetId="3">#REF!</definedName>
    <definedName name="D">#REF!</definedName>
    <definedName name="D_NGDP" localSheetId="76">#REF!</definedName>
    <definedName name="D_NGDP" localSheetId="3">#REF!</definedName>
    <definedName name="D_NGDP">#REF!</definedName>
    <definedName name="D_S" localSheetId="76">#REF!</definedName>
    <definedName name="D_S" localSheetId="3">#REF!</definedName>
    <definedName name="D_S">#REF!</definedName>
    <definedName name="D_S_NGDP" localSheetId="76">#REF!</definedName>
    <definedName name="D_S_NGDP" localSheetId="3">#REF!</definedName>
    <definedName name="D_S_NGDP">#REF!</definedName>
    <definedName name="D_S_SY" localSheetId="76">#REF!</definedName>
    <definedName name="D_S_SY" localSheetId="3">#REF!</definedName>
    <definedName name="D_S_SY">#REF!</definedName>
    <definedName name="D_Sproj" localSheetId="76">#REF!</definedName>
    <definedName name="D_Sproj" localSheetId="3">#REF!</definedName>
    <definedName name="D_Sproj">#REF!</definedName>
    <definedName name="D_SY" localSheetId="76">#REF!</definedName>
    <definedName name="D_SY" localSheetId="3">#REF!</definedName>
    <definedName name="D_SY">#REF!</definedName>
    <definedName name="DA" localSheetId="76">#REF!</definedName>
    <definedName name="DA" localSheetId="3">#REF!</definedName>
    <definedName name="DA">#REF!</definedName>
    <definedName name="DA_D" localSheetId="76">#REF!</definedName>
    <definedName name="DA_D" localSheetId="3">#REF!</definedName>
    <definedName name="DA_D">#REF!</definedName>
    <definedName name="DA_SY" localSheetId="76">#REF!</definedName>
    <definedName name="DA_SY" localSheetId="3">#REF!</definedName>
    <definedName name="DA_SY">#REF!</definedName>
    <definedName name="DAB" localSheetId="76">#REF!</definedName>
    <definedName name="DAB" localSheetId="3">#REF!</definedName>
    <definedName name="DAB">#REF!</definedName>
    <definedName name="DAB_D" localSheetId="76">#REF!</definedName>
    <definedName name="DAB_D" localSheetId="3">#REF!</definedName>
    <definedName name="DAB_D">#REF!</definedName>
    <definedName name="DAB_SY" localSheetId="76">#REF!</definedName>
    <definedName name="DAB_SY" localSheetId="3">#REF!</definedName>
    <definedName name="DAB_SY">#REF!</definedName>
    <definedName name="DABproj" localSheetId="76">#REF!</definedName>
    <definedName name="DABproj" localSheetId="3">#REF!</definedName>
    <definedName name="DABproj">#REF!</definedName>
    <definedName name="DAG" localSheetId="76">#REF!</definedName>
    <definedName name="DAG" localSheetId="3">#REF!</definedName>
    <definedName name="DAG">#REF!</definedName>
    <definedName name="DAG_D" localSheetId="76">#REF!</definedName>
    <definedName name="DAG_D" localSheetId="3">#REF!</definedName>
    <definedName name="DAG_D">#REF!</definedName>
    <definedName name="DAG_SY" localSheetId="76">#REF!</definedName>
    <definedName name="DAG_SY" localSheetId="3">#REF!</definedName>
    <definedName name="DAG_SY">#REF!</definedName>
    <definedName name="DAGproj" localSheetId="76">#REF!</definedName>
    <definedName name="DAGproj" localSheetId="3">#REF!</definedName>
    <definedName name="DAGproj">#REF!</definedName>
    <definedName name="DAI" localSheetId="76">#REF!</definedName>
    <definedName name="DAI" localSheetId="3">#REF!</definedName>
    <definedName name="DAI">#REF!</definedName>
    <definedName name="DAIB" localSheetId="76">#REF!</definedName>
    <definedName name="DAIB" localSheetId="3">#REF!</definedName>
    <definedName name="DAIB">#REF!</definedName>
    <definedName name="DAIBproj" localSheetId="76">#REF!</definedName>
    <definedName name="DAIBproj" localSheetId="3">#REF!</definedName>
    <definedName name="DAIBproj">#REF!</definedName>
    <definedName name="DAIG" localSheetId="76">#REF!</definedName>
    <definedName name="DAIG" localSheetId="3">#REF!</definedName>
    <definedName name="DAIG">#REF!</definedName>
    <definedName name="DAIGproj" localSheetId="76">#REF!</definedName>
    <definedName name="DAIGproj" localSheetId="3">#REF!</definedName>
    <definedName name="DAIGproj">#REF!</definedName>
    <definedName name="DAIproj" localSheetId="76">#REF!</definedName>
    <definedName name="DAIproj" localSheetId="3">#REF!</definedName>
    <definedName name="DAIproj">#REF!</definedName>
    <definedName name="damo" localSheetId="76">#REF!</definedName>
    <definedName name="damo" localSheetId="3">#REF!</definedName>
    <definedName name="damo">#REF!</definedName>
    <definedName name="DAproj" localSheetId="76">#REF!</definedName>
    <definedName name="DAproj" localSheetId="3">#REF!</definedName>
    <definedName name="DAproj">#REF!</definedName>
    <definedName name="DASD" localSheetId="76">#REF!</definedName>
    <definedName name="DASD" localSheetId="3">#REF!</definedName>
    <definedName name="DASD">#REF!</definedName>
    <definedName name="DASDB" localSheetId="76">#REF!</definedName>
    <definedName name="DASDB" localSheetId="3">#REF!</definedName>
    <definedName name="DASDB">#REF!</definedName>
    <definedName name="DASDG" localSheetId="76">#REF!</definedName>
    <definedName name="DASDG" localSheetId="3">#REF!</definedName>
    <definedName name="DASDG">#REF!</definedName>
    <definedName name="date" localSheetId="76">#REF!</definedName>
    <definedName name="date" localSheetId="3">#REF!</definedName>
    <definedName name="date">#REF!</definedName>
    <definedName name="DATES" localSheetId="76">#REF!</definedName>
    <definedName name="DATES" localSheetId="3">#REF!</definedName>
    <definedName name="DATES">#REF!</definedName>
    <definedName name="Dates1" localSheetId="76">#REF!</definedName>
    <definedName name="Dates1" localSheetId="3">#REF!</definedName>
    <definedName name="Dates1">#REF!</definedName>
    <definedName name="DB" localSheetId="76">#REF!</definedName>
    <definedName name="DB" localSheetId="3">#REF!</definedName>
    <definedName name="DB">#REF!</definedName>
    <definedName name="DB_NGDP" localSheetId="76">#REF!</definedName>
    <definedName name="DB_NGDP" localSheetId="3">#REF!</definedName>
    <definedName name="DB_NGDP">#REF!</definedName>
    <definedName name="DB_SY" localSheetId="76">#REF!</definedName>
    <definedName name="DB_SY" localSheetId="3">#REF!</definedName>
    <definedName name="DB_SY">#REF!</definedName>
    <definedName name="DBproj" localSheetId="76">#REF!</definedName>
    <definedName name="DBproj" localSheetId="3">#REF!</definedName>
    <definedName name="DBproj">#REF!</definedName>
    <definedName name="DDRB" localSheetId="76">#REF!</definedName>
    <definedName name="DDRB" localSheetId="3">#REF!</definedName>
    <definedName name="DDRB">#REF!</definedName>
    <definedName name="DDRB_7DB" localSheetId="76">#REF!</definedName>
    <definedName name="DDRB_7DB" localSheetId="3">#REF!</definedName>
    <definedName name="DDRB_7DB">#REF!</definedName>
    <definedName name="DDRB_7DB_A" localSheetId="76">#REF!</definedName>
    <definedName name="DDRB_7DB_A" localSheetId="3">#REF!</definedName>
    <definedName name="DDRB_7DB_A">#REF!</definedName>
    <definedName name="DDRO" localSheetId="76">#REF!</definedName>
    <definedName name="DDRO" localSheetId="3">#REF!</definedName>
    <definedName name="DDRO">#REF!</definedName>
    <definedName name="ddro1" localSheetId="76">#REF!</definedName>
    <definedName name="ddro1" localSheetId="3">#REF!</definedName>
    <definedName name="ddro1">#REF!</definedName>
    <definedName name="debtfin" localSheetId="76">#REF!</definedName>
    <definedName name="debtfin" localSheetId="3">#REF!</definedName>
    <definedName name="debtfin">#REF!</definedName>
    <definedName name="debtgapam">'[15]Calculation amort and inter'!$C$418:$CW$418</definedName>
    <definedName name="debtgapint">'[15]Calculation amort and inter'!$C$415:$AR$415</definedName>
    <definedName name="debtgapst">'[4]Calculation amort and inter'!$D$426:$AX$426</definedName>
    <definedName name="debtimf">'[4]Stock of Debt'!$C$49:$AS$49</definedName>
    <definedName name="debtpriv">'[4]Stock of Debt'!$C$51:$AS$51</definedName>
    <definedName name="decfxsale" localSheetId="76">#REF!</definedName>
    <definedName name="decfxsale" localSheetId="3">#REF!</definedName>
    <definedName name="decfxsale">#REF!</definedName>
    <definedName name="DEFL" localSheetId="76">#REF!</definedName>
    <definedName name="DEFL" localSheetId="3">#REF!</definedName>
    <definedName name="DEFL">#REF!</definedName>
    <definedName name="DEM" localSheetId="76">#REF!</definedName>
    <definedName name="DEM" localSheetId="3">#REF!</definedName>
    <definedName name="DEM">#REF!</definedName>
    <definedName name="DepComp" localSheetId="76">#REF!</definedName>
    <definedName name="DepComp" localSheetId="3">#REF!</definedName>
    <definedName name="DepComp">#REF!</definedName>
    <definedName name="DepRates" localSheetId="76">#REF!</definedName>
    <definedName name="DepRates" localSheetId="3">#REF!</definedName>
    <definedName name="DepRates">#REF!</definedName>
    <definedName name="DF" localSheetId="76">#REF!</definedName>
    <definedName name="DF" localSheetId="3">#REF!</definedName>
    <definedName name="DF">#REF!</definedName>
    <definedName name="DF_S" localSheetId="76">#REF!</definedName>
    <definedName name="DF_S" localSheetId="3">#REF!</definedName>
    <definedName name="DF_S">#REF!</definedName>
    <definedName name="DFB" localSheetId="76">#REF!</definedName>
    <definedName name="DFB" localSheetId="3">#REF!</definedName>
    <definedName name="DFB">#REF!</definedName>
    <definedName name="DFF" localSheetId="76">#REF!</definedName>
    <definedName name="DFF" localSheetId="3">#REF!</definedName>
    <definedName name="DFF">#REF!</definedName>
    <definedName name="DFFB" localSheetId="76">#REF!</definedName>
    <definedName name="DFFB" localSheetId="3">#REF!</definedName>
    <definedName name="DFFB">#REF!</definedName>
    <definedName name="DFFG" localSheetId="76">#REF!</definedName>
    <definedName name="DFFG" localSheetId="3">#REF!</definedName>
    <definedName name="DFFG">#REF!</definedName>
    <definedName name="DFFP" localSheetId="76">#REF!</definedName>
    <definedName name="DFFP" localSheetId="3">#REF!</definedName>
    <definedName name="DFFP">#REF!</definedName>
    <definedName name="DFG" localSheetId="76">#REF!</definedName>
    <definedName name="DFG" localSheetId="3">#REF!</definedName>
    <definedName name="DFG">#REF!</definedName>
    <definedName name="DG" localSheetId="76">#REF!</definedName>
    <definedName name="DG" localSheetId="3">#REF!</definedName>
    <definedName name="DG">#REF!</definedName>
    <definedName name="DG_NGDP" localSheetId="76">#REF!</definedName>
    <definedName name="DG_NGDP" localSheetId="3">#REF!</definedName>
    <definedName name="DG_NGDP">#REF!</definedName>
    <definedName name="DG_SY" localSheetId="76">#REF!</definedName>
    <definedName name="DG_SY" localSheetId="3">#REF!</definedName>
    <definedName name="DG_SY">#REF!</definedName>
    <definedName name="DGproj" localSheetId="76">#REF!</definedName>
    <definedName name="DGproj" localSheetId="3">#REF!</definedName>
    <definedName name="DGproj">#REF!</definedName>
    <definedName name="DIF_6" localSheetId="76">#REF!</definedName>
    <definedName name="DIF_6" localSheetId="3">#REF!</definedName>
    <definedName name="DIF_6">#REF!</definedName>
    <definedName name="Discount_NC" localSheetId="76">[16]NPV_base!#REF!</definedName>
    <definedName name="Discount_NC" localSheetId="3">[16]NPV_base!#REF!</definedName>
    <definedName name="Discount_NC">[16]NPV_base!#REF!</definedName>
    <definedName name="DiscountRate" localSheetId="76">#REF!</definedName>
    <definedName name="DiscountRate" localSheetId="3">#REF!</definedName>
    <definedName name="DiscountRate">#REF!</definedName>
    <definedName name="DiscRate" localSheetId="76">[17]tab10!#REF!</definedName>
    <definedName name="DiscRate" localSheetId="3">[17]tab10!#REF!</definedName>
    <definedName name="DiscRate">[17]tab10!#REF!</definedName>
    <definedName name="DMSUM" localSheetId="76">#REF!</definedName>
    <definedName name="DMSUM" localSheetId="3">#REF!</definedName>
    <definedName name="DMSUM">#REF!</definedName>
    <definedName name="dolpecueop">[4]GEEandGAS!$D$65:$AZ$65</definedName>
    <definedName name="dolpecupa">[4]GEEandGAS!$D$64:$AT$64</definedName>
    <definedName name="dolpsdraeop">[4]GEEandGAS!$D$62:$AS$62</definedName>
    <definedName name="dolpsdreop">[4]GEEandGAS!$D$62:$AS$62</definedName>
    <definedName name="dolpsdrpa">[4]GEEandGAS!$D$63:$AS$63</definedName>
    <definedName name="Dproj" localSheetId="76">#REF!</definedName>
    <definedName name="Dproj" localSheetId="3">#REF!</definedName>
    <definedName name="Dproj">#REF!</definedName>
    <definedName name="DSD" localSheetId="76">#REF!</definedName>
    <definedName name="DSD" localSheetId="3">#REF!</definedName>
    <definedName name="DSD">#REF!</definedName>
    <definedName name="DSD_S" localSheetId="76">#REF!</definedName>
    <definedName name="DSD_S" localSheetId="3">#REF!</definedName>
    <definedName name="DSD_S">#REF!</definedName>
    <definedName name="DSDB" localSheetId="76">#REF!</definedName>
    <definedName name="DSDB" localSheetId="3">#REF!</definedName>
    <definedName name="DSDB">#REF!</definedName>
    <definedName name="DSDG" localSheetId="76">#REF!</definedName>
    <definedName name="DSDG" localSheetId="3">#REF!</definedName>
    <definedName name="DSDG">#REF!</definedName>
    <definedName name="DSI" localSheetId="76">#REF!</definedName>
    <definedName name="DSI" localSheetId="3">#REF!</definedName>
    <definedName name="DSI">#REF!</definedName>
    <definedName name="DSIB" localSheetId="76">#REF!</definedName>
    <definedName name="DSIB" localSheetId="3">#REF!</definedName>
    <definedName name="DSIB">#REF!</definedName>
    <definedName name="DSIBproj" localSheetId="76">#REF!</definedName>
    <definedName name="DSIBproj" localSheetId="3">#REF!</definedName>
    <definedName name="DSIBproj">#REF!</definedName>
    <definedName name="DSIG" localSheetId="76">#REF!</definedName>
    <definedName name="DSIG" localSheetId="3">#REF!</definedName>
    <definedName name="DSIG">#REF!</definedName>
    <definedName name="DSIGproj" localSheetId="76">#REF!</definedName>
    <definedName name="DSIGproj" localSheetId="3">#REF!</definedName>
    <definedName name="DSIGproj">#REF!</definedName>
    <definedName name="dsimf">'[18]IMF Credit'!$D$39:$AS$39</definedName>
    <definedName name="dsimfsdr">'[18]IMF Credit'!$D$17:$AS$17</definedName>
    <definedName name="DSIproj" localSheetId="76">#REF!</definedName>
    <definedName name="DSIproj" localSheetId="3">#REF!</definedName>
    <definedName name="DSIproj">#REF!</definedName>
    <definedName name="DSISD" localSheetId="76">#REF!</definedName>
    <definedName name="DSISD" localSheetId="3">#REF!</definedName>
    <definedName name="DSISD">#REF!</definedName>
    <definedName name="DSISDB" localSheetId="76">#REF!</definedName>
    <definedName name="DSISDB" localSheetId="3">#REF!</definedName>
    <definedName name="DSISDB">#REF!</definedName>
    <definedName name="DSISDG" localSheetId="76">#REF!</definedName>
    <definedName name="DSISDG" localSheetId="3">#REF!</definedName>
    <definedName name="DSISDG">#REF!</definedName>
    <definedName name="DSP" localSheetId="76">#REF!</definedName>
    <definedName name="DSP" localSheetId="3">#REF!</definedName>
    <definedName name="DSP">#REF!</definedName>
    <definedName name="DSPB" localSheetId="76">#REF!</definedName>
    <definedName name="DSPB" localSheetId="3">#REF!</definedName>
    <definedName name="DSPB">#REF!</definedName>
    <definedName name="DSPBproj" localSheetId="76">#REF!</definedName>
    <definedName name="DSPBproj" localSheetId="3">#REF!</definedName>
    <definedName name="DSPBproj">#REF!</definedName>
    <definedName name="DSPG" localSheetId="76">#REF!</definedName>
    <definedName name="DSPG" localSheetId="3">#REF!</definedName>
    <definedName name="DSPG">#REF!</definedName>
    <definedName name="DSPGproj" localSheetId="76">#REF!</definedName>
    <definedName name="DSPGproj" localSheetId="3">#REF!</definedName>
    <definedName name="DSPGproj">#REF!</definedName>
    <definedName name="DSPproj" localSheetId="76">#REF!</definedName>
    <definedName name="DSPproj" localSheetId="3">#REF!</definedName>
    <definedName name="DSPproj">#REF!</definedName>
    <definedName name="DSPSD" localSheetId="76">#REF!</definedName>
    <definedName name="DSPSD" localSheetId="3">#REF!</definedName>
    <definedName name="DSPSD">#REF!</definedName>
    <definedName name="DSPSDB" localSheetId="76">#REF!</definedName>
    <definedName name="DSPSDB" localSheetId="3">#REF!</definedName>
    <definedName name="DSPSDB">#REF!</definedName>
    <definedName name="DSPSDG" localSheetId="76">#REF!</definedName>
    <definedName name="DSPSDG" localSheetId="3">#REF!</definedName>
    <definedName name="DSPSDG">#REF!</definedName>
    <definedName name="DVE" localSheetId="76">#REF!</definedName>
    <definedName name="DVE" localSheetId="3">#REF!</definedName>
    <definedName name="DVE">#REF!</definedName>
    <definedName name="DVE_S" localSheetId="76">#REF!</definedName>
    <definedName name="DVE_S" localSheetId="3">#REF!</definedName>
    <definedName name="DVE_S">#REF!</definedName>
    <definedName name="DVEB" localSheetId="76">#REF!</definedName>
    <definedName name="DVEB" localSheetId="3">#REF!</definedName>
    <definedName name="DVEB">#REF!</definedName>
    <definedName name="DVEG" localSheetId="76">#REF!</definedName>
    <definedName name="DVEG" localSheetId="3">#REF!</definedName>
    <definedName name="DVEG">#REF!</definedName>
    <definedName name="e">'[8]Debt Service'!$D$13:$AY$13</definedName>
    <definedName name="EDNA" localSheetId="76">#REF!</definedName>
    <definedName name="EDNA" localSheetId="3">#REF!</definedName>
    <definedName name="EDNA">#REF!</definedName>
    <definedName name="EdssBatchRange" localSheetId="76">#REF!</definedName>
    <definedName name="EdssBatchRange" localSheetId="3">#REF!</definedName>
    <definedName name="EdssBatchRange">#REF!</definedName>
    <definedName name="EF_7D" localSheetId="76">#REF!</definedName>
    <definedName name="EF_7D" localSheetId="3">#REF!</definedName>
    <definedName name="EF_7D">#REF!</definedName>
    <definedName name="EF_7DB" localSheetId="76">#REF!</definedName>
    <definedName name="EF_7DB" localSheetId="3">#REF!</definedName>
    <definedName name="EF_7DB">#REF!</definedName>
    <definedName name="EF_7DG" localSheetId="76">#REF!</definedName>
    <definedName name="EF_7DG" localSheetId="3">#REF!</definedName>
    <definedName name="EF_7DG">#REF!</definedName>
    <definedName name="efr" localSheetId="75" hidden="1">{#N/A,#N/A,FALSE,"CB";#N/A,#N/A,FALSE,"CMB";#N/A,#N/A,FALSE,"NBFI"}</definedName>
    <definedName name="efr" hidden="1">{#N/A,#N/A,FALSE,"CB";#N/A,#N/A,FALSE,"CMB";#N/A,#N/A,FALSE,"NBFI"}</definedName>
    <definedName name="EMP_POP" localSheetId="76">#REF!</definedName>
    <definedName name="EMP_POP" localSheetId="3">#REF!</definedName>
    <definedName name="EMP_POP">#REF!</definedName>
    <definedName name="ENDA" localSheetId="76">#REF!</definedName>
    <definedName name="ENDA" localSheetId="3">#REF!</definedName>
    <definedName name="ENDA">#REF!</definedName>
    <definedName name="ESAF_QUAR_GDP" localSheetId="76">#REF!</definedName>
    <definedName name="ESAF_QUAR_GDP" localSheetId="3">#REF!</definedName>
    <definedName name="ESAF_QUAR_GDP">#REF!</definedName>
    <definedName name="ExchRate" localSheetId="76">#REF!</definedName>
    <definedName name="ExchRate" localSheetId="3">#REF!</definedName>
    <definedName name="ExchRate">#REF!</definedName>
    <definedName name="exflow" localSheetId="76">#REF!</definedName>
    <definedName name="exflow" localSheetId="3">#REF!</definedName>
    <definedName name="exflow">#REF!</definedName>
    <definedName name="ExitWRS" localSheetId="76">#REF!</definedName>
    <definedName name="ExitWRS" localSheetId="3">#REF!</definedName>
    <definedName name="ExitWRS">#REF!</definedName>
    <definedName name="Exp_M" localSheetId="76">#REF!</definedName>
    <definedName name="Exp_M" localSheetId="3">#REF!</definedName>
    <definedName name="Exp_M">#REF!</definedName>
    <definedName name="Exp_M_Treas" localSheetId="76">#REF!</definedName>
    <definedName name="Exp_M_Treas" localSheetId="3">#REF!</definedName>
    <definedName name="Exp_M_Treas">#REF!</definedName>
    <definedName name="Exp_Proj" localSheetId="76">#REF!</definedName>
    <definedName name="Exp_Proj" localSheetId="3">#REF!</definedName>
    <definedName name="Exp_Proj">#REF!</definedName>
    <definedName name="expal">[4]BOP!$D$36:$AY$36</definedName>
    <definedName name="expcofi">[4]BOP!$D$48:$CH$48</definedName>
    <definedName name="expcopr" localSheetId="76">#REF!</definedName>
    <definedName name="expcopr" localSheetId="3">#REF!</definedName>
    <definedName name="expcopr">#REF!</definedName>
    <definedName name="expel" localSheetId="76">#REF!</definedName>
    <definedName name="expel" localSheetId="3">#REF!</definedName>
    <definedName name="expel">#REF!</definedName>
    <definedName name="expgoodsfob" localSheetId="76">[12]BOP!#REF!</definedName>
    <definedName name="expgoodsfob" localSheetId="3">[12]BOP!#REF!</definedName>
    <definedName name="expgoodsfob">[12]BOP!#REF!</definedName>
    <definedName name="expgs">[4]BOP!$D$312:$AS$312</definedName>
    <definedName name="expoth">[4]BOP!$D$72:$CH$72</definedName>
    <definedName name="EXTDEBT" localSheetId="76">[19]EXTDEBT!#REF!</definedName>
    <definedName name="EXTDEBT" localSheetId="3">[19]EXTDEBT!#REF!</definedName>
    <definedName name="EXTDEBT">[19]EXTDEBT!#REF!</definedName>
    <definedName name="F" localSheetId="76">#REF!</definedName>
    <definedName name="F" localSheetId="3">#REF!</definedName>
    <definedName name="F">#REF!</definedName>
    <definedName name="Farm" localSheetId="76">#REF!</definedName>
    <definedName name="Farm" localSheetId="3">#REF!</definedName>
    <definedName name="Farm">#REF!</definedName>
    <definedName name="Feb_98" localSheetId="76">#REF!</definedName>
    <definedName name="Feb_98" localSheetId="3">#REF!</definedName>
    <definedName name="Feb_98">#REF!</definedName>
    <definedName name="fgap">[4]BOP!$D$284:$AS$284</definedName>
    <definedName name="fin" localSheetId="76">[12]BOP!#REF!</definedName>
    <definedName name="fin" localSheetId="3">[12]BOP!#REF!</definedName>
    <definedName name="fin">[12]BOP!#REF!</definedName>
    <definedName name="FINANCING" localSheetId="76">#REF!</definedName>
    <definedName name="FINANCING" localSheetId="3">#REF!</definedName>
    <definedName name="FINANCING">#REF!</definedName>
    <definedName name="finimf" localSheetId="76">[12]BOP!#REF!</definedName>
    <definedName name="finimf" localSheetId="3">[12]BOP!#REF!</definedName>
    <definedName name="finimf">[12]BOP!#REF!</definedName>
    <definedName name="finitem" localSheetId="76">[12]BOP!#REF!</definedName>
    <definedName name="finitem" localSheetId="3">[12]BOP!#REF!</definedName>
    <definedName name="finitem">[12]BOP!#REF!</definedName>
    <definedName name="finpub" localSheetId="76">[12]BOP!#REF!</definedName>
    <definedName name="finpub" localSheetId="3">[12]BOP!#REF!</definedName>
    <definedName name="finpub">[12]BOP!#REF!</definedName>
    <definedName name="finshortterm" localSheetId="76">[12]BOP!#REF!</definedName>
    <definedName name="finshortterm" localSheetId="3">[12]BOP!#REF!</definedName>
    <definedName name="finshortterm">[12]BOP!#REF!</definedName>
    <definedName name="fis_98" localSheetId="76">#REF!</definedName>
    <definedName name="fis_98" localSheetId="3">#REF!</definedName>
    <definedName name="fis_98">#REF!</definedName>
    <definedName name="fis_gdp" localSheetId="76">#REF!</definedName>
    <definedName name="fis_gdp" localSheetId="3">#REF!</definedName>
    <definedName name="fis_gdp">#REF!</definedName>
    <definedName name="fis_lari" localSheetId="76">#REF!</definedName>
    <definedName name="fis_lari" localSheetId="3">#REF!</definedName>
    <definedName name="fis_lari">#REF!</definedName>
    <definedName name="Fiscal" localSheetId="76">#REF!</definedName>
    <definedName name="Fiscal" localSheetId="3">#REF!</definedName>
    <definedName name="Fiscal">#REF!</definedName>
    <definedName name="Fiscsum" localSheetId="76">#REF!</definedName>
    <definedName name="Fiscsum" localSheetId="3">#REF!</definedName>
    <definedName name="Fiscsum">#REF!</definedName>
    <definedName name="fisrev">'[4]Fiscal and Real Input'!$D$24:$AS$24</definedName>
    <definedName name="FMB" localSheetId="76">'[13]FISCAL-weo'!#REF!</definedName>
    <definedName name="FMB" localSheetId="3">'[13]FISCAL-weo'!#REF!</definedName>
    <definedName name="FMB">'[13]FISCAL-weo'!#REF!</definedName>
    <definedName name="Foreign_liabilities" localSheetId="76">#REF!</definedName>
    <definedName name="Foreign_liabilities" localSheetId="3">#REF!</definedName>
    <definedName name="Foreign_liabilities">#REF!</definedName>
    <definedName name="FOREX_D">'[20]FOREX-DAILY'!$A$9:$Q$128</definedName>
    <definedName name="framework_macro" localSheetId="76">#REF!</definedName>
    <definedName name="framework_macro" localSheetId="3">#REF!</definedName>
    <definedName name="framework_macro">#REF!</definedName>
    <definedName name="framework_macro_new" localSheetId="76">#REF!</definedName>
    <definedName name="framework_macro_new" localSheetId="3">#REF!</definedName>
    <definedName name="framework_macro_new">#REF!</definedName>
    <definedName name="framework_monetary" localSheetId="76">#REF!</definedName>
    <definedName name="framework_monetary" localSheetId="3">#REF!</definedName>
    <definedName name="framework_monetary">#REF!</definedName>
    <definedName name="frombopchgir">[4]BOP!$D$267:$AS$267</definedName>
    <definedName name="fsafrwe" localSheetId="75" hidden="1">{#N/A,#N/A,FALSE,"EXTDEBT"}</definedName>
    <definedName name="fsafrwe" hidden="1">{#N/A,#N/A,FALSE,"EXTDEBT"}</definedName>
    <definedName name="FSUOUT" localSheetId="76">#REF!</definedName>
    <definedName name="FSUOUT" localSheetId="3">#REF!</definedName>
    <definedName name="FSUOUT">#REF!</definedName>
    <definedName name="g">'[8]Debt Service'!$D$62:$AO$62</definedName>
    <definedName name="GCB" localSheetId="76">'[13]FISCAL-weo'!#REF!</definedName>
    <definedName name="GCB" localSheetId="3">'[13]FISCAL-weo'!#REF!</definedName>
    <definedName name="GCB">'[13]FISCAL-weo'!#REF!</definedName>
    <definedName name="GCB_NGDP" localSheetId="76">'[13]FISCAL-weo'!#REF!</definedName>
    <definedName name="GCB_NGDP" localSheetId="3">'[13]FISCAL-weo'!#REF!</definedName>
    <definedName name="GCB_NGDP">'[13]FISCAL-weo'!#REF!</definedName>
    <definedName name="GCEI" localSheetId="76">#REF!</definedName>
    <definedName name="GCEI" localSheetId="3">#REF!</definedName>
    <definedName name="GCEI">#REF!</definedName>
    <definedName name="GCENL" localSheetId="76">#REF!</definedName>
    <definedName name="GCENL" localSheetId="3">#REF!</definedName>
    <definedName name="GCENL">#REF!</definedName>
    <definedName name="GCND" localSheetId="76">#REF!</definedName>
    <definedName name="GCND" localSheetId="3">#REF!</definedName>
    <definedName name="GCND">#REF!</definedName>
    <definedName name="GCND_NGDP" localSheetId="76">'[13]FISCAL-weo'!#REF!</definedName>
    <definedName name="GCND_NGDP" localSheetId="3">'[13]FISCAL-weo'!#REF!</definedName>
    <definedName name="GCND_NGDP">'[13]FISCAL-weo'!#REF!</definedName>
    <definedName name="GCRG" localSheetId="76">#REF!</definedName>
    <definedName name="GCRG" localSheetId="3">#REF!</definedName>
    <definedName name="GCRG">#REF!</definedName>
    <definedName name="GDP" localSheetId="76">#REF!</definedName>
    <definedName name="GDP" localSheetId="3">#REF!</definedName>
    <definedName name="GDP">#REF!</definedName>
    <definedName name="GDPCat" localSheetId="76">#REF!</definedName>
    <definedName name="GDPCat" localSheetId="3">#REF!</definedName>
    <definedName name="GDPCat">#REF!</definedName>
    <definedName name="GDPOrigin" localSheetId="76">#REF!</definedName>
    <definedName name="GDPOrigin" localSheetId="3">#REF!</definedName>
    <definedName name="GDPOrigin">#REF!</definedName>
    <definedName name="GDPOUT" localSheetId="76">#REF!</definedName>
    <definedName name="GDPOUT" localSheetId="3">#REF!</definedName>
    <definedName name="GDPOUT">#REF!</definedName>
    <definedName name="gdpusd">'[8]Fiscal and Real Input'!$D$18:$AS$18</definedName>
    <definedName name="GEB_6" localSheetId="76">#REF!</definedName>
    <definedName name="GEB_6" localSheetId="3">#REF!</definedName>
    <definedName name="GEB_6">#REF!</definedName>
    <definedName name="gedr" localSheetId="76">'[9]Loan terms and stocks'!#REF!</definedName>
    <definedName name="gedr" localSheetId="3">'[9]Loan terms and stocks'!#REF!</definedName>
    <definedName name="gedr">'[9]Loan terms and stocks'!#REF!</definedName>
    <definedName name="GGB" localSheetId="76">'[13]FISCAL-weo'!#REF!</definedName>
    <definedName name="GGB" localSheetId="3">'[13]FISCAL-weo'!#REF!</definedName>
    <definedName name="GGB">'[13]FISCAL-weo'!#REF!</definedName>
    <definedName name="GGB_NGDP" localSheetId="76">'[13]FISCAL-weo'!#REF!</definedName>
    <definedName name="GGB_NGDP" localSheetId="3">'[13]FISCAL-weo'!#REF!</definedName>
    <definedName name="GGB_NGDP">'[13]FISCAL-weo'!#REF!</definedName>
    <definedName name="GGED" localSheetId="76">#REF!</definedName>
    <definedName name="GGED" localSheetId="3">#REF!</definedName>
    <definedName name="GGED">#REF!</definedName>
    <definedName name="GGEI" localSheetId="76">#REF!</definedName>
    <definedName name="GGEI" localSheetId="3">#REF!</definedName>
    <definedName name="GGEI">#REF!</definedName>
    <definedName name="GGENL" localSheetId="76">#REF!</definedName>
    <definedName name="GGENL" localSheetId="3">#REF!</definedName>
    <definedName name="GGENL">#REF!</definedName>
    <definedName name="GGND" localSheetId="76">#REF!</definedName>
    <definedName name="GGND" localSheetId="3">#REF!</definedName>
    <definedName name="GGND">#REF!</definedName>
    <definedName name="GGOVT" localSheetId="76">#REF!</definedName>
    <definedName name="GGOVT" localSheetId="3">#REF!</definedName>
    <definedName name="GGOVT">#REF!</definedName>
    <definedName name="GGOVT_GDP" localSheetId="76">#REF!</definedName>
    <definedName name="GGOVT_GDP" localSheetId="3">#REF!</definedName>
    <definedName name="GGOVT_GDP">#REF!</definedName>
    <definedName name="GGOVTPC" localSheetId="76">#REF!</definedName>
    <definedName name="GGOVTPC" localSheetId="3">#REF!</definedName>
    <definedName name="GGOVTPC">#REF!</definedName>
    <definedName name="GGRG" localSheetId="76">#REF!</definedName>
    <definedName name="GGRG" localSheetId="3">#REF!</definedName>
    <definedName name="GGRG">#REF!</definedName>
    <definedName name="ghjkgh" localSheetId="75" hidden="1">{"WEO",#N/A,FALSE,"T"}</definedName>
    <definedName name="ghjkgh" hidden="1">{"WEO",#N/A,FALSE,"T"}</definedName>
    <definedName name="GovExp" localSheetId="76">#REF!</definedName>
    <definedName name="GovExp" localSheetId="3">#REF!</definedName>
    <definedName name="GovExp">#REF!</definedName>
    <definedName name="GovRev" localSheetId="76">#REF!</definedName>
    <definedName name="GovRev" localSheetId="3">#REF!</definedName>
    <definedName name="GovRev">#REF!</definedName>
    <definedName name="Grace_NC" localSheetId="76">[16]NPV_base!#REF!</definedName>
    <definedName name="Grace_NC" localSheetId="3">[16]NPV_base!#REF!</definedName>
    <definedName name="Grace_NC">[16]NPV_base!#REF!</definedName>
    <definedName name="grgdpd" localSheetId="76">'[12]Fiscal and Real Input'!#REF!</definedName>
    <definedName name="grgdpd" localSheetId="3">'[12]Fiscal and Real Input'!#REF!</definedName>
    <definedName name="grgdpd">'[12]Fiscal and Real Input'!#REF!</definedName>
    <definedName name="grgdpdusd">[8]GEEandGAS!$D$61:$AV$61</definedName>
    <definedName name="grgdpdv" localSheetId="76">'[12]Fiscal and Real Input'!#REF!</definedName>
    <definedName name="grgdpdv" localSheetId="3">'[12]Fiscal and Real Input'!#REF!</definedName>
    <definedName name="grgdpdv">'[12]Fiscal and Real Input'!#REF!</definedName>
    <definedName name="grgdpr" localSheetId="76">'[12]Fiscal and Real Input'!#REF!</definedName>
    <definedName name="grgdpr" localSheetId="3">'[12]Fiscal and Real Input'!#REF!</definedName>
    <definedName name="grgdpr">'[12]Fiscal and Real Input'!#REF!</definedName>
    <definedName name="grgdpv" localSheetId="76">'[12]Fiscal and Real Input'!#REF!</definedName>
    <definedName name="grgdpv" localSheetId="3">'[12]Fiscal and Real Input'!#REF!</definedName>
    <definedName name="grgdpv">'[12]Fiscal and Real Input'!#REF!</definedName>
    <definedName name="Gross_reserves" localSheetId="76">#REF!</definedName>
    <definedName name="Gross_reserves" localSheetId="3">#REF!</definedName>
    <definedName name="Gross_reserves">#REF!</definedName>
    <definedName name="grossres">'[8]NFA Banking System'!$D$11:$AX$11</definedName>
    <definedName name="grpral">[4]GEEandGAS!$D$58:$AZ$58</definedName>
    <definedName name="grprcotton">[4]GEEandGAS!$D$56:$BC$56</definedName>
    <definedName name="grprexptr">[8]GEEandGAS!$D$71:$AR$71</definedName>
    <definedName name="grprgas">[4]GEEandGAS!$D$54:$BC$54</definedName>
    <definedName name="grproil">[4]GEEandGAS!$D$52:$BC$52</definedName>
    <definedName name="grprwheat">[4]GEEandGAS!$D$60:$BC$60</definedName>
    <definedName name="h" localSheetId="76">#REF!</definedName>
    <definedName name="h" localSheetId="3">#REF!</definedName>
    <definedName name="h">#REF!</definedName>
    <definedName name="hcifserv">'[4]Historic import'!$D$115:$P$115</definedName>
    <definedName name="hello" localSheetId="75" hidden="1">{#N/A,#N/A,FALSE,"CB";#N/A,#N/A,FALSE,"CMB";#N/A,#N/A,FALSE,"BSYS";#N/A,#N/A,FALSE,"NBFI";#N/A,#N/A,FALSE,"FSYS"}</definedName>
    <definedName name="hello" hidden="1">{#N/A,#N/A,FALSE,"CB";#N/A,#N/A,FALSE,"CMB";#N/A,#N/A,FALSE,"BSYS";#N/A,#N/A,FALSE,"NBFI";#N/A,#N/A,FALSE,"FSYS"}</definedName>
    <definedName name="HERE" localSheetId="76">#REF!</definedName>
    <definedName name="HERE" localSheetId="3">#REF!</definedName>
    <definedName name="HERE">#REF!</definedName>
    <definedName name="hexpal">'[8]Historic export'!$D$11:$S$11</definedName>
    <definedName name="hexpasia">'[4]Historic export'!$D$49:$O$49</definedName>
    <definedName name="hexpcis">'[4]Historic export'!$D$34:$O$34</definedName>
    <definedName name="hexpcof">'[8]Historic export'!$D$15:$S$15</definedName>
    <definedName name="hexpcopr" localSheetId="76">'[12]Historic export'!#REF!</definedName>
    <definedName name="hexpcopr" localSheetId="3">'[12]Historic export'!#REF!</definedName>
    <definedName name="hexpcopr">'[12]Historic export'!#REF!</definedName>
    <definedName name="hexpel">'[8]Historic export'!$D$19:$S$19</definedName>
    <definedName name="hexpeur">'[4]Historic export'!$D$46:$O$46</definedName>
    <definedName name="hexpnoncis">'[4]Historic export'!$D$43:$O$43</definedName>
    <definedName name="hexpoth">'[8]Historic export'!$D$23:$S$23</definedName>
    <definedName name="hexprus">'[4]Historic export'!$D$37:$O$37</definedName>
    <definedName name="hexptot">'[4]Historic export'!$D$10:$S$10</definedName>
    <definedName name="hexpusa">'[4]Historic export'!$D$52:$O$52</definedName>
    <definedName name="hexpuzb">'[4]Historic export'!$D$40:$O$40</definedName>
    <definedName name="himpal" localSheetId="76">'[12]Historic import'!#REF!</definedName>
    <definedName name="himpal" localSheetId="3">'[12]Historic import'!#REF!</definedName>
    <definedName name="himpal">'[12]Historic import'!#REF!</definedName>
    <definedName name="himpalcif">'[4]Historic import'!$D$96:$P$96</definedName>
    <definedName name="himpalfob">'[4]Historic import'!$D$107:$P$107</definedName>
    <definedName name="himpasia">'[4]Historic import'!$D$60:$O$60</definedName>
    <definedName name="himpcis">'[4]Historic import'!$D$45:$O$45</definedName>
    <definedName name="himpel" localSheetId="76">'[12]Historic import'!#REF!</definedName>
    <definedName name="himpel" localSheetId="3">'[12]Historic import'!#REF!</definedName>
    <definedName name="himpel">'[12]Historic import'!#REF!</definedName>
    <definedName name="himpelcif">'[4]Historic import'!$D$99:$P$99</definedName>
    <definedName name="himpelfob">'[4]Historic import'!$D$110:$P$110</definedName>
    <definedName name="himpeur">'[4]Historic import'!$D$57:$O$57</definedName>
    <definedName name="himpfl" localSheetId="76">'[12]Historic import'!#REF!</definedName>
    <definedName name="himpfl" localSheetId="3">'[12]Historic import'!#REF!</definedName>
    <definedName name="himpfl">'[12]Historic import'!#REF!</definedName>
    <definedName name="himpflcif">'[4]Historic import'!$D$101:$P$101</definedName>
    <definedName name="himpflfob">'[4]Historic import'!$D$112:$P$112</definedName>
    <definedName name="himpgas" localSheetId="76">'[12]Historic import'!#REF!</definedName>
    <definedName name="himpgas" localSheetId="3">'[12]Historic import'!#REF!</definedName>
    <definedName name="himpgas">'[12]Historic import'!#REF!</definedName>
    <definedName name="himpgascif">'[4]Historic import'!$D$97:$P$97</definedName>
    <definedName name="himpgasfob">'[4]Historic import'!$D$108:$P$108</definedName>
    <definedName name="himpgr" localSheetId="76">'[12]Historic import'!#REF!</definedName>
    <definedName name="himpgr" localSheetId="3">'[12]Historic import'!#REF!</definedName>
    <definedName name="himpgr">'[12]Historic import'!#REF!</definedName>
    <definedName name="himpgrcif">'[4]Historic import'!$D$100:$P$100</definedName>
    <definedName name="himpgrfob">'[4]Historic import'!$D$111:$P$111</definedName>
    <definedName name="himpnoncis">'[4]Historic import'!$D$54:$O$54</definedName>
    <definedName name="himpoth" localSheetId="76">'[12]Historic import'!#REF!</definedName>
    <definedName name="himpoth" localSheetId="3">'[12]Historic import'!#REF!</definedName>
    <definedName name="himpoth">'[12]Historic import'!#REF!</definedName>
    <definedName name="himpothcif">'[4]Historic import'!$D$102:$P$102</definedName>
    <definedName name="himpothfob">'[4]Historic import'!$D$113:$P$113</definedName>
    <definedName name="himppet" localSheetId="76">'[12]Historic import'!#REF!</definedName>
    <definedName name="himppet" localSheetId="3">'[12]Historic import'!#REF!</definedName>
    <definedName name="himppet">'[12]Historic import'!#REF!</definedName>
    <definedName name="himppetr" localSheetId="76">'[12]Historic import'!#REF!</definedName>
    <definedName name="himppetr" localSheetId="3">'[12]Historic import'!#REF!</definedName>
    <definedName name="himppetr">'[12]Historic import'!#REF!</definedName>
    <definedName name="himppetrcif">'[4]Historic import'!$D$98:$P$98</definedName>
    <definedName name="himppetrfob">'[4]Historic import'!$D$109:$P$109</definedName>
    <definedName name="himprus">'[4]Historic import'!$D$48:$O$48</definedName>
    <definedName name="himptot" localSheetId="76">'[12]Historic import'!#REF!</definedName>
    <definedName name="himptot" localSheetId="3">'[12]Historic import'!#REF!</definedName>
    <definedName name="himptot">'[12]Historic import'!#REF!</definedName>
    <definedName name="himptotcif">'[4]Historic import'!$D$95:$P$95</definedName>
    <definedName name="himptotfob">'[4]Historic import'!$D$106:$P$106</definedName>
    <definedName name="himpusa">'[4]Historic import'!$D$61:$O$61</definedName>
    <definedName name="himpuzb">'[4]Historic import'!$D$51:$O$51</definedName>
    <definedName name="HJ" localSheetId="76">#REF!</definedName>
    <definedName name="HJ" localSheetId="3">#REF!</definedName>
    <definedName name="HJ">#REF!</definedName>
    <definedName name="hserdvdocif">'[4]Historic services'!$D$54:$AI$54</definedName>
    <definedName name="hservccom">'[8]Historic services'!$D$43:$AD$43</definedName>
    <definedName name="hservcoth">'[8]Historic services'!$D$44:$AD$44</definedName>
    <definedName name="hservctot">'[8]Historic services'!$D$40:$AD$40</definedName>
    <definedName name="hservctrans">'[8]Historic services'!$D$41:$AD$41</definedName>
    <definedName name="hservctrav">'[8]Historic services'!$D$42:$AD$42</definedName>
    <definedName name="hservdcom">'[8]Historic services'!$D$56:$AI$56</definedName>
    <definedName name="hservdocif">'[4]Historic services'!$D$54:$AB$54</definedName>
    <definedName name="hservdoncif">'[4]Historic services'!$D$59:$AI$59</definedName>
    <definedName name="hservdoth">'[8]Historic services'!$D$57:$AI$57</definedName>
    <definedName name="hservdtech" localSheetId="76">'[12]Historic services'!#REF!</definedName>
    <definedName name="hservdtech" localSheetId="3">'[12]Historic services'!#REF!</definedName>
    <definedName name="hservdtech">'[12]Historic services'!#REF!</definedName>
    <definedName name="hservdtot">'[8]Historic services'!$D$51:$AI$51</definedName>
    <definedName name="hservdtrans">'[8]Historic services'!$D$52:$AB$52</definedName>
    <definedName name="hservdtranscif">'[8]Historic services'!$D$54:$AC$54</definedName>
    <definedName name="hservdtransxcif">'[8]Historic services'!$D$53:$AB$53</definedName>
    <definedName name="hservdtrav">'[8]Historic services'!$D$55:$AI$55</definedName>
    <definedName name="hvexpal">'[8]Historic export'!$D$61:$W$61</definedName>
    <definedName name="hvexpcof">'[8]Historic export'!$D$65:$W$65</definedName>
    <definedName name="hvexpel">'[8]Historic export'!$D$69:$W$69</definedName>
    <definedName name="hvimpal">'[4]Historic import'!$D$68:$O$68</definedName>
    <definedName name="hvimpel">'[4]Historic import'!$D$80:$O$80</definedName>
    <definedName name="hvimpflour">'[4]Historic import'!$D$84:$O$84</definedName>
    <definedName name="hvimpgas">'[4]Historic import'!$D$72:$O$72</definedName>
    <definedName name="hvimpgrain">'[4]Historic import'!$D$82:$O$82</definedName>
    <definedName name="hvimppetr">'[4]Historic import'!$D$76:$O$76</definedName>
    <definedName name="i" localSheetId="76">#REF!</definedName>
    <definedName name="i" localSheetId="3">#REF!</definedName>
    <definedName name="i">#REF!</definedName>
    <definedName name="IDRO_7D" localSheetId="76">#REF!</definedName>
    <definedName name="IDRO_7D" localSheetId="3">#REF!</definedName>
    <definedName name="IDRO_7D">#REF!</definedName>
    <definedName name="II.1.1" localSheetId="76">#REF!</definedName>
    <definedName name="II.1.1" localSheetId="3">#REF!</definedName>
    <definedName name="II.1.1">#REF!</definedName>
    <definedName name="IMF">[11]IN!$AF$36</definedName>
    <definedName name="imfcredit">'[18]IMF Credit'!$D$31:$BC$31</definedName>
    <definedName name="imfcreditsdr">'[18]IMF Credit'!$D$9:$AV$9</definedName>
    <definedName name="imfdebt">'[4]IMF Credit'!$D$9:$AY$9</definedName>
    <definedName name="imfint">'[15]IMF Credit'!$D$61:$IG$61</definedName>
    <definedName name="imfpurchase">'[8]IMF Credit'!$D$57:$IG$57</definedName>
    <definedName name="imfrepurchase">'[15]IMF Credit'!$D$58:$IG$58</definedName>
    <definedName name="impal">[4]BOP!$D$84:$BC$84</definedName>
    <definedName name="impel" localSheetId="76">#REF!</definedName>
    <definedName name="impel" localSheetId="3">#REF!</definedName>
    <definedName name="impel">#REF!</definedName>
    <definedName name="impflour">[4]BOP!$D$148:$BC$148</definedName>
    <definedName name="impgas">[4]BOP!$D$98:$BC$98</definedName>
    <definedName name="impgoodsfob" localSheetId="76">[12]BOP!#REF!</definedName>
    <definedName name="impgoodsfob" localSheetId="3">[12]BOP!#REF!</definedName>
    <definedName name="impgoodsfob">[12]BOP!#REF!</definedName>
    <definedName name="impgrain">[4]BOP!$D$136:$BC$136</definedName>
    <definedName name="impoil">[4]BOP!$D$110:$BC$110</definedName>
    <definedName name="impother">[4]BOP!$D$160:$BC$160</definedName>
    <definedName name="IN" localSheetId="76">#REF!</definedName>
    <definedName name="IN" localSheetId="3">#REF!</definedName>
    <definedName name="IN">#REF!</definedName>
    <definedName name="In_millions_of_lei" localSheetId="76">#REF!</definedName>
    <definedName name="In_millions_of_lei" localSheetId="3">#REF!</definedName>
    <definedName name="In_millions_of_lei">#REF!</definedName>
    <definedName name="In_millions_of_U.S._dollars" localSheetId="76">#REF!</definedName>
    <definedName name="In_millions_of_U.S._dollars" localSheetId="3">#REF!</definedName>
    <definedName name="In_millions_of_U.S._dollars">#REF!</definedName>
    <definedName name="inpnfpsex">'[4]Debt Service'!$D$16:$BZ$16</definedName>
    <definedName name="intadb00">'[4]Calculation amort and inter'!$C$288:$IM$288</definedName>
    <definedName name="intadb01">'[4]Calculation amort and inter'!$C$289:$IM$289</definedName>
    <definedName name="intadb02">'[4]Calculation amort and inter'!$C$290:$IM$290</definedName>
    <definedName name="intadb03">'[4]Calculation amort and inter'!$C$291:$IM$291</definedName>
    <definedName name="intadb04">'[4]Calculation amort and inter'!$C$292:$IM$292</definedName>
    <definedName name="intadb05">'[4]Calculation amort and inter'!$C$293:$IM$293</definedName>
    <definedName name="intadb06">'[4]Calculation amort and inter'!$C$294:$IM$294</definedName>
    <definedName name="intadb07">'[4]Calculation amort and inter'!$C$295:$IM$295</definedName>
    <definedName name="intadb08">'[4]Calculation amort and inter'!$C$296:$IM$296</definedName>
    <definedName name="intadb09">'[4]Calculation amort and inter'!$C$297:$IM$297</definedName>
    <definedName name="intadb10">'[4]Calculation amort and inter'!$C$298:$IQ$298</definedName>
    <definedName name="intbil02">'[4]Calculation amort and inter'!$C$99:$HM$99</definedName>
    <definedName name="intbil03">'[4]Calculation amort and inter'!$C$100:$HM$100</definedName>
    <definedName name="intbil04">'[4]Calculation amort and inter'!$C$101:$HM$101</definedName>
    <definedName name="intbil05">'[4]Calculation amort and inter'!$C$102:$HM$102</definedName>
    <definedName name="intbil06">'[4]Calculation amort and inter'!$C$103:$HM$103</definedName>
    <definedName name="intbil07">'[4]Calculation amort and inter'!$C$104:$HM$104</definedName>
    <definedName name="intbil08">'[4]Calculation amort and inter'!$C$105:$HM$105</definedName>
    <definedName name="intbil09">'[4]Calculation amort and inter'!$C$106:$HM$106</definedName>
    <definedName name="intbil10">'[4]Calculation amort and inter'!$C$107:$HM$107</definedName>
    <definedName name="intebrd00">'[4]Calculation amort and inter'!$C$344:$IQ$344</definedName>
    <definedName name="intebrd01">'[4]Calculation amort and inter'!$C$345:$IQ$345</definedName>
    <definedName name="intebrd02">'[4]Calculation amort and inter'!$C$346:$IQ$346</definedName>
    <definedName name="intebrd03">'[4]Calculation amort and inter'!$C$347:$IQ$347</definedName>
    <definedName name="intebrd04">'[4]Calculation amort and inter'!$C$348:$IQ$348</definedName>
    <definedName name="intebrd05">'[4]Calculation amort and inter'!$C$349:$IQ$349</definedName>
    <definedName name="intebrd06">'[4]Calculation amort and inter'!$C$350:$IQ$350</definedName>
    <definedName name="intebrd07">'[4]Calculation amort and inter'!$C$351:$IQ$351</definedName>
    <definedName name="intebrd08">'[4]Calculation amort and inter'!$C$352:$IQ$352</definedName>
    <definedName name="intebrd09">'[4]Calculation amort and inter'!$C$353:$IQ$353</definedName>
    <definedName name="intebrd10">'[4]Calculation amort and inter'!$C$354:$IQ$354</definedName>
    <definedName name="Interbank" localSheetId="76">#REF!</definedName>
    <definedName name="Interbank" localSheetId="3">#REF!</definedName>
    <definedName name="Interbank">#REF!</definedName>
    <definedName name="Interest_NC" localSheetId="76">[16]NPV_base!#REF!</definedName>
    <definedName name="Interest_NC" localSheetId="3">[16]NPV_base!#REF!</definedName>
    <definedName name="Interest_NC">[16]NPV_base!#REF!</definedName>
    <definedName name="InterestRate" localSheetId="76">#REF!</definedName>
    <definedName name="InterestRate" localSheetId="3">#REF!</definedName>
    <definedName name="InterestRate">#REF!</definedName>
    <definedName name="intgap00">'[4]Calculation amort and inter'!$C$459:$CJ$459</definedName>
    <definedName name="intgap01">'[4]Calculation amort and inter'!$C$460:$CJ$460</definedName>
    <definedName name="intgap02">'[4]Calculation amort and inter'!$C$461:$CJ$461</definedName>
    <definedName name="intgap03">'[4]Calculation amort and inter'!$C$462:$CJ$462</definedName>
    <definedName name="intgap04">'[4]Calculation amort and inter'!$C$463:$CJ$463</definedName>
    <definedName name="intgap05">'[4]Calculation amort and inter'!$C$464:$CJ$464</definedName>
    <definedName name="intgap06">'[4]Calculation amort and inter'!$C$465:$CJ$465</definedName>
    <definedName name="intgap07">'[4]Calculation amort and inter'!$C$466:$CJ$466</definedName>
    <definedName name="intgap08">'[4]Calculation amort and inter'!$C$467:$CJ$467</definedName>
    <definedName name="intgap09">'[4]Calculation amort and inter'!$C$468:$CJ$468</definedName>
    <definedName name="intgap10">'[4]Calculation amort and inter'!$C$469:$CJ$469</definedName>
    <definedName name="intimf">'[4]IMF Credit'!$D$47:$AS$47</definedName>
    <definedName name="intisl00">'[4]Calculation amort and inter'!$C$396:$IV$396</definedName>
    <definedName name="intisl01">'[4]Calculation amort and inter'!$C$397:$IV$397</definedName>
    <definedName name="intisl02">'[4]Calculation amort and inter'!$C$398:$IV$398</definedName>
    <definedName name="intisl03">'[4]Calculation amort and inter'!$C$399:$IV$399</definedName>
    <definedName name="intisl04">'[4]Calculation amort and inter'!$C$400:$IV$400</definedName>
    <definedName name="intisl05">'[4]Calculation amort and inter'!$C$401:$IV$401</definedName>
    <definedName name="intisl06">'[4]Calculation amort and inter'!$C$402:$IV$402</definedName>
    <definedName name="intisl07">'[4]Calculation amort and inter'!$C$403:$IV$403</definedName>
    <definedName name="intisl08">'[4]Calculation amort and inter'!$C$404:$IV$404</definedName>
    <definedName name="intisl09">'[4]Calculation amort and inter'!$C$405:$IV$405</definedName>
    <definedName name="intisl10">'[4]Calculation amort and inter'!$C$406:$IV$406</definedName>
    <definedName name="intnewbil">'[4]Debt Service'!$D$47:$CC$47</definedName>
    <definedName name="intnewmult">'[4]Debt Service'!$D$41:$CC$41</definedName>
    <definedName name="intoldbil">'[4]Debt Service'!$D$25:$CC$25</definedName>
    <definedName name="intoldchina">'[4]Debt Service'!$D$34:$CC$34</definedName>
    <definedName name="intoldcis">'[4]Debt Service'!$D$26:$CC$26</definedName>
    <definedName name="intoldeu">'[4]Debt Service'!$D$24:$CC$24</definedName>
    <definedName name="intoldindia">'[4]Debt Service'!$D$36:$CC$36</definedName>
    <definedName name="intoldkaz">'[4]Debt Service'!$D$29:$CC$29</definedName>
    <definedName name="intoldkir">'[4]Debt Service'!$D$31:$CC$31</definedName>
    <definedName name="intoldmult">'[4]Debt Service'!$D$18:$CC$18</definedName>
    <definedName name="intoldnoncis">'[4]Debt Service'!$D$32:$CC$32</definedName>
    <definedName name="intoldpak">'[4]Debt Service'!$D$35:$CC$35</definedName>
    <definedName name="intoldrus">'[4]Debt Service'!$D$27:$CC$27</definedName>
    <definedName name="intoldturkey">'[4]Debt Service'!$D$37:$CC$37</definedName>
    <definedName name="intoldus">'[4]Debt Service'!$D$33:$CC$33</definedName>
    <definedName name="intolduzb">'[4]Debt Service'!$D$28:$CC$28</definedName>
    <definedName name="intoldwb">'[4]Debt Service'!$D$19:$CC$19</definedName>
    <definedName name="intp">'[4]Debt Service'!$D$8:$AS$8</definedName>
    <definedName name="intpcs" localSheetId="76">'[12]NFA Banking System'!#REF!</definedName>
    <definedName name="intpcs" localSheetId="3">'[12]NFA Banking System'!#REF!</definedName>
    <definedName name="intpcs">'[12]NFA Banking System'!#REF!</definedName>
    <definedName name="intpfingap">'[4]Debt Service'!$D$13:$BC$13</definedName>
    <definedName name="intpimf">'[4]Debt Service'!$D$12:$BC$12</definedName>
    <definedName name="intpnfps">'[4]Debt Service'!$D$10:$BC$10</definedName>
    <definedName name="intpnfpsex">'[4]Debt Service'!$D$16:$BZ$16</definedName>
    <definedName name="intppriv">'[4]Debt Service'!$D$11:$BC$11</definedName>
    <definedName name="intwb00">'[4]Calculation amort and inter'!$C$234:$IQ$234</definedName>
    <definedName name="intwb01">'[4]Calculation amort and inter'!$C$235:$IQ$235</definedName>
    <definedName name="intwb02">'[4]Calculation amort and inter'!$C$236:$IQ$236</definedName>
    <definedName name="intwb03">'[4]Calculation amort and inter'!$C$237:$IQ$237</definedName>
    <definedName name="intwb04">'[4]Calculation amort and inter'!$C$238:$IQ$238</definedName>
    <definedName name="intwb05">'[4]Calculation amort and inter'!$C$239:$IQ$239</definedName>
    <definedName name="intwb06">'[4]Calculation amort and inter'!$C$240:$IQ$240</definedName>
    <definedName name="intwb07">'[4]Calculation amort and inter'!$C$241:$IQ$241</definedName>
    <definedName name="intwb08">'[4]Calculation amort and inter'!$C$242:$IQ$242</definedName>
    <definedName name="intwb09">'[4]Calculation amort and inter'!$C$243:$IQ$243</definedName>
    <definedName name="intwb10">'[4]Calculation amort and inter'!$C$244:$IQ$244</definedName>
    <definedName name="ipexp" localSheetId="76">#REF!</definedName>
    <definedName name="ipexp" localSheetId="3">#REF!</definedName>
    <definedName name="ipexp">#REF!</definedName>
    <definedName name="ipexpal" localSheetId="76">[12]BOP!#REF!</definedName>
    <definedName name="ipexpal" localSheetId="3">[12]BOP!#REF!</definedName>
    <definedName name="ipexpal">[12]BOP!#REF!</definedName>
    <definedName name="ipexpcofi" localSheetId="76">[12]BOP!#REF!</definedName>
    <definedName name="ipexpcofi" localSheetId="3">[12]BOP!#REF!</definedName>
    <definedName name="ipexpcofi">[12]BOP!#REF!</definedName>
    <definedName name="ipexpcopr" localSheetId="76">#REF!</definedName>
    <definedName name="ipexpcopr" localSheetId="3">#REF!</definedName>
    <definedName name="ipexpcopr">#REF!</definedName>
    <definedName name="ipexpel">[4]BOP!$D$64:$CH$64</definedName>
    <definedName name="ipexpoth">[4]BOP!$D$76:$CH$76</definedName>
    <definedName name="ipexptaj" localSheetId="76">#REF!</definedName>
    <definedName name="ipexptaj" localSheetId="3">#REF!</definedName>
    <definedName name="ipexptaj">#REF!</definedName>
    <definedName name="ipexptajiel" localSheetId="76">#REF!</definedName>
    <definedName name="ipexptajiel" localSheetId="3">#REF!</definedName>
    <definedName name="ipexptajiel">#REF!</definedName>
    <definedName name="ipexpweo" localSheetId="76">#REF!</definedName>
    <definedName name="ipexpweo" localSheetId="3">#REF!</definedName>
    <definedName name="ipexpweo">#REF!</definedName>
    <definedName name="ipimpal" localSheetId="76">[12]BOP!#REF!</definedName>
    <definedName name="ipimpal" localSheetId="3">[12]BOP!#REF!</definedName>
    <definedName name="ipimpal">[12]BOP!#REF!</definedName>
    <definedName name="ipimpel" localSheetId="76">[12]BOP!#REF!</definedName>
    <definedName name="ipimpel" localSheetId="3">[12]BOP!#REF!</definedName>
    <definedName name="ipimpel">[12]BOP!#REF!</definedName>
    <definedName name="ipimpexcl" localSheetId="76">#REF!</definedName>
    <definedName name="ipimpexcl" localSheetId="3">#REF!</definedName>
    <definedName name="ipimpexcl">#REF!</definedName>
    <definedName name="ipimpflour">[4]BOP!$D$152:$BC$152</definedName>
    <definedName name="ipimpgas" localSheetId="76">[12]BOP!#REF!</definedName>
    <definedName name="ipimpgas" localSheetId="3">[12]BOP!#REF!</definedName>
    <definedName name="ipimpgas">[12]BOP!#REF!</definedName>
    <definedName name="ipimpgrain" localSheetId="76">[12]BOP!#REF!</definedName>
    <definedName name="ipimpgrain" localSheetId="3">[12]BOP!#REF!</definedName>
    <definedName name="ipimpgrain">[12]BOP!#REF!</definedName>
    <definedName name="ipimpoil" localSheetId="76">[12]BOP!#REF!</definedName>
    <definedName name="ipimpoil" localSheetId="3">[12]BOP!#REF!</definedName>
    <definedName name="ipimpoil">[12]BOP!#REF!</definedName>
    <definedName name="ipimpother" localSheetId="76">[12]BOP!#REF!</definedName>
    <definedName name="ipimpother" localSheetId="3">[12]BOP!#REF!</definedName>
    <definedName name="ipimpother">[12]BOP!#REF!</definedName>
    <definedName name="ipimptaj" localSheetId="76">#REF!</definedName>
    <definedName name="ipimptaj" localSheetId="3">#REF!</definedName>
    <definedName name="ipimptaj">#REF!</definedName>
    <definedName name="ipimptajiel" localSheetId="76">#REF!</definedName>
    <definedName name="ipimptajiel" localSheetId="3">#REF!</definedName>
    <definedName name="ipimptajiel">#REF!</definedName>
    <definedName name="ipimpweo" localSheetId="76">#REF!</definedName>
    <definedName name="ipimpweo" localSheetId="3">#REF!</definedName>
    <definedName name="ipimpweo">#REF!</definedName>
    <definedName name="ivalexp" localSheetId="76">#REF!</definedName>
    <definedName name="ivalexp" localSheetId="3">#REF!</definedName>
    <definedName name="ivalexp">#REF!</definedName>
    <definedName name="ivalexpinclel" localSheetId="76">#REF!</definedName>
    <definedName name="ivalexpinclel" localSheetId="3">#REF!</definedName>
    <definedName name="ivalexpinclel">#REF!</definedName>
    <definedName name="ivalimp" localSheetId="76">#REF!</definedName>
    <definedName name="ivalimp" localSheetId="3">#REF!</definedName>
    <definedName name="ivalimp">#REF!</definedName>
    <definedName name="ivalimpinclel" localSheetId="76">#REF!</definedName>
    <definedName name="ivalimpinclel" localSheetId="3">#REF!</definedName>
    <definedName name="ivalimpinclel">#REF!</definedName>
    <definedName name="ivolexp" localSheetId="76">#REF!</definedName>
    <definedName name="ivolexp" localSheetId="3">#REF!</definedName>
    <definedName name="ivolexp">#REF!</definedName>
    <definedName name="ivolexpinclel" localSheetId="76">#REF!</definedName>
    <definedName name="ivolexpinclel" localSheetId="3">#REF!</definedName>
    <definedName name="ivolexpinclel">#REF!</definedName>
    <definedName name="ivolimp" localSheetId="76">#REF!</definedName>
    <definedName name="ivolimp" localSheetId="3">#REF!</definedName>
    <definedName name="ivolimp">#REF!</definedName>
    <definedName name="ivolimpinclel" localSheetId="76">#REF!</definedName>
    <definedName name="ivolimpinclel" localSheetId="3">#REF!</definedName>
    <definedName name="ivolimpinclel">#REF!</definedName>
    <definedName name="j">'[8]IMF Credit'!$D$58:$IG$58</definedName>
    <definedName name="jan" localSheetId="75" hidden="1">{#N/A,#N/A,FALSE,"CB";#N/A,#N/A,FALSE,"CMB";#N/A,#N/A,FALSE,"NBFI"}</definedName>
    <definedName name="jan" hidden="1">{#N/A,#N/A,FALSE,"CB";#N/A,#N/A,FALSE,"CMB";#N/A,#N/A,FALSE,"NBFI"}</definedName>
    <definedName name="KEND" localSheetId="76">#REF!</definedName>
    <definedName name="KEND" localSheetId="3">#REF!</definedName>
    <definedName name="KEND">#REF!</definedName>
    <definedName name="KMENU" localSheetId="76">#REF!</definedName>
    <definedName name="KMENU" localSheetId="3">#REF!</definedName>
    <definedName name="KMENU">#REF!</definedName>
    <definedName name="last_978" localSheetId="76">#REF!</definedName>
    <definedName name="last_978" localSheetId="3">#REF!</definedName>
    <definedName name="last_978">#REF!</definedName>
    <definedName name="LCM" localSheetId="76">#REF!</definedName>
    <definedName name="LCM" localSheetId="3">#REF!</definedName>
    <definedName name="LCM">#REF!</definedName>
    <definedName name="LE" localSheetId="76">#REF!</definedName>
    <definedName name="LE" localSheetId="3">#REF!</definedName>
    <definedName name="LE">#REF!</definedName>
    <definedName name="LEFT" localSheetId="76">#REF!</definedName>
    <definedName name="LEFT" localSheetId="3">#REF!</definedName>
    <definedName name="LEFT">#REF!</definedName>
    <definedName name="LEM" localSheetId="76">#REF!</definedName>
    <definedName name="LEM" localSheetId="3">#REF!</definedName>
    <definedName name="LEM">#REF!</definedName>
    <definedName name="LHEM" localSheetId="76">#REF!</definedName>
    <definedName name="LHEM" localSheetId="3">#REF!</definedName>
    <definedName name="LHEM">#REF!</definedName>
    <definedName name="LHM" localSheetId="76">#REF!</definedName>
    <definedName name="LHM" localSheetId="3">#REF!</definedName>
    <definedName name="LHM">#REF!</definedName>
    <definedName name="LIABILITIES" localSheetId="76">'[21]CBA bal.sheet 98-99'!#REF!</definedName>
    <definedName name="LIABILITIES" localSheetId="3">'[21]CBA bal.sheet 98-99'!#REF!</definedName>
    <definedName name="LIABILITIES">'[21]CBA bal.sheet 98-99'!#REF!</definedName>
    <definedName name="LIPM" localSheetId="76">#REF!</definedName>
    <definedName name="LIPM" localSheetId="3">#REF!</definedName>
    <definedName name="LIPM">#REF!</definedName>
    <definedName name="liquidity_reserve" localSheetId="76">#REF!</definedName>
    <definedName name="liquidity_reserve" localSheetId="3">#REF!</definedName>
    <definedName name="liquidity_reserve">#REF!</definedName>
    <definedName name="LLF" localSheetId="76">#REF!</definedName>
    <definedName name="LLF" localSheetId="3">#REF!</definedName>
    <definedName name="LLF">#REF!</definedName>
    <definedName name="LULCM" localSheetId="76">#REF!</definedName>
    <definedName name="LULCM" localSheetId="3">#REF!</definedName>
    <definedName name="LULCM">#REF!</definedName>
    <definedName name="LUR" localSheetId="76">#REF!</definedName>
    <definedName name="LUR" localSheetId="3">#REF!</definedName>
    <definedName name="LUR">#REF!</definedName>
    <definedName name="lvTMGXO_Dcalc2" localSheetId="76">#REF!</definedName>
    <definedName name="lvTMGXO_Dcalc2" localSheetId="3">#REF!</definedName>
    <definedName name="lvTMGXO_Dcalc2">#REF!</definedName>
    <definedName name="lvTXGXO_Dcalc2" localSheetId="76">#REF!</definedName>
    <definedName name="lvTXGXO_Dcalc2" localSheetId="3">#REF!</definedName>
    <definedName name="lvTXGXO_Dcalc2">#REF!</definedName>
    <definedName name="MA" localSheetId="76">#REF!</definedName>
    <definedName name="MA" localSheetId="3">#REF!</definedName>
    <definedName name="MA">#REF!</definedName>
    <definedName name="MA_G" localSheetId="76">#REF!</definedName>
    <definedName name="MA_G" localSheetId="3">#REF!</definedName>
    <definedName name="MA_G">#REF!</definedName>
    <definedName name="MACRO" localSheetId="76">#REF!</definedName>
    <definedName name="MACRO" localSheetId="3">#REF!</definedName>
    <definedName name="MACRO">#REF!</definedName>
    <definedName name="MACRO_ASSUMP_2006" localSheetId="76">#REF!</definedName>
    <definedName name="MACRO_ASSUMP_2006" localSheetId="3">#REF!</definedName>
    <definedName name="MACRO_ASSUMP_2006">#REF!</definedName>
    <definedName name="MACROS" localSheetId="76">#REF!</definedName>
    <definedName name="MACROS" localSheetId="3">#REF!</definedName>
    <definedName name="MACROS">#REF!</definedName>
    <definedName name="Maturity_NC" localSheetId="76">[16]NPV_base!#REF!</definedName>
    <definedName name="Maturity_NC" localSheetId="3">[16]NPV_base!#REF!</definedName>
    <definedName name="Maturity_NC">[16]NPV_base!#REF!</definedName>
    <definedName name="MCV">'[13]REAL-weo'!$H$32:$O$32</definedName>
    <definedName name="MCV_B" localSheetId="76">#REF!</definedName>
    <definedName name="MCV_B" localSheetId="3">#REF!</definedName>
    <definedName name="MCV_B">#REF!</definedName>
    <definedName name="MCV_B1" localSheetId="76">#REF!</definedName>
    <definedName name="MCV_B1" localSheetId="3">#REF!</definedName>
    <definedName name="MCV_B1">#REF!</definedName>
    <definedName name="MCV_D" localSheetId="76">#REF!</definedName>
    <definedName name="MCV_D" localSheetId="3">#REF!</definedName>
    <definedName name="MCV_D">#REF!</definedName>
    <definedName name="MCV_N" localSheetId="76">'[13]REAL-weo'!#REF!</definedName>
    <definedName name="MCV_N" localSheetId="3">'[13]REAL-weo'!#REF!</definedName>
    <definedName name="MCV_N">'[13]REAL-weo'!#REF!</definedName>
    <definedName name="MCV_T" localSheetId="76">#REF!</definedName>
    <definedName name="MCV_T" localSheetId="3">#REF!</definedName>
    <definedName name="MCV_T">#REF!</definedName>
    <definedName name="Medium" localSheetId="76">#REF!</definedName>
    <definedName name="Medium" localSheetId="3">#REF!</definedName>
    <definedName name="Medium">#REF!</definedName>
    <definedName name="Medium_term_BOP_scenario" localSheetId="76">#REF!</definedName>
    <definedName name="Medium_term_BOP_scenario" localSheetId="3">#REF!</definedName>
    <definedName name="Medium_term_BOP_scenario">#REF!</definedName>
    <definedName name="medterm" localSheetId="76">#REF!</definedName>
    <definedName name="medterm" localSheetId="3">#REF!</definedName>
    <definedName name="medterm">#REF!</definedName>
    <definedName name="medtermrus" localSheetId="76">#REF!</definedName>
    <definedName name="medtermrus" localSheetId="3">#REF!</definedName>
    <definedName name="medtermrus">#REF!</definedName>
    <definedName name="MIDDLE" localSheetId="76">#REF!</definedName>
    <definedName name="MIDDLE" localSheetId="3">#REF!</definedName>
    <definedName name="MIDDLE">#REF!</definedName>
    <definedName name="Moldova__Balance_of_Payments__1994_98" localSheetId="76">#REF!</definedName>
    <definedName name="Moldova__Balance_of_Payments__1994_98" localSheetId="3">#REF!</definedName>
    <definedName name="Moldova__Balance_of_Payments__1994_98">#REF!</definedName>
    <definedName name="MONA798">'[22]NBK-T20'!$A$3:$G$64</definedName>
    <definedName name="Monetary" localSheetId="76">#REF!</definedName>
    <definedName name="Monetary" localSheetId="3">#REF!</definedName>
    <definedName name="Monetary">#REF!</definedName>
    <definedName name="Monetary_Program_Parameters" localSheetId="76">#REF!</definedName>
    <definedName name="Monetary_Program_Parameters" localSheetId="3">#REF!</definedName>
    <definedName name="Monetary_Program_Parameters">#REF!</definedName>
    <definedName name="moneyprogram" localSheetId="76">#REF!</definedName>
    <definedName name="moneyprogram" localSheetId="3">#REF!</definedName>
    <definedName name="moneyprogram">#REF!</definedName>
    <definedName name="monprogparameters" localSheetId="76">#REF!</definedName>
    <definedName name="monprogparameters" localSheetId="3">#REF!</definedName>
    <definedName name="monprogparameters">#REF!</definedName>
    <definedName name="Monsurv" localSheetId="76">#REF!</definedName>
    <definedName name="Monsurv" localSheetId="3">#REF!</definedName>
    <definedName name="Monsurv">#REF!</definedName>
    <definedName name="monsurvey" localSheetId="76">#REF!</definedName>
    <definedName name="monsurvey" localSheetId="3">#REF!</definedName>
    <definedName name="monsurvey">#REF!</definedName>
    <definedName name="MonthEng">'[23]BLS_original.Tabs1-27'!$B$1</definedName>
    <definedName name="MS" localSheetId="76">#REF!</definedName>
    <definedName name="MS" localSheetId="3">#REF!</definedName>
    <definedName name="MS">#REF!</definedName>
    <definedName name="mt_moneyprog" localSheetId="76">#REF!</definedName>
    <definedName name="mt_moneyprog" localSheetId="3">#REF!</definedName>
    <definedName name="mt_moneyprog">#REF!</definedName>
    <definedName name="NAMES" localSheetId="76">#REF!</definedName>
    <definedName name="NAMES" localSheetId="3">#REF!</definedName>
    <definedName name="NAMES">#REF!</definedName>
    <definedName name="NBK" localSheetId="76">#REF!</definedName>
    <definedName name="NBK" localSheetId="3">#REF!</definedName>
    <definedName name="NBK">#REF!</definedName>
    <definedName name="NC_R" localSheetId="76">'[13]REAL-weo'!#REF!</definedName>
    <definedName name="NC_R" localSheetId="3">'[13]REAL-weo'!#REF!</definedName>
    <definedName name="NC_R">'[13]REAL-weo'!#REF!</definedName>
    <definedName name="NCG" localSheetId="76">#REF!</definedName>
    <definedName name="NCG" localSheetId="3">#REF!</definedName>
    <definedName name="NCG">#REF!</definedName>
    <definedName name="NCG_R" localSheetId="76">'[24]weo-real'!#REF!</definedName>
    <definedName name="NCG_R" localSheetId="3">'[24]weo-real'!#REF!</definedName>
    <definedName name="NCG_R">'[24]weo-real'!#REF!</definedName>
    <definedName name="NCP" localSheetId="76">#REF!</definedName>
    <definedName name="NCP" localSheetId="3">#REF!</definedName>
    <definedName name="NCP">#REF!</definedName>
    <definedName name="NCP_R" localSheetId="76">#REF!</definedName>
    <definedName name="NCP_R" localSheetId="3">#REF!</definedName>
    <definedName name="NCP_R">#REF!</definedName>
    <definedName name="ndebtadbam">'[15]Calculation amort and inter'!$C$240:$IV$240</definedName>
    <definedName name="ndebtadbint">'[15]Calculation amort and inter'!$C$241:$IV$241</definedName>
    <definedName name="ndebtadbst">'[4]Calculation amort and inter'!$C$254:$IV$254</definedName>
    <definedName name="ndebtbilam">'[15]Calculation amort and inter'!$C$64:$FO$64</definedName>
    <definedName name="ndebtbilint">'[15]Calculation amort and inter'!$C$65:$FO$65</definedName>
    <definedName name="ndebtbilst">'[4]Calculation amort and inter'!$C$71:$FR$71</definedName>
    <definedName name="ndebtebrdam">'[15]Calculation amort and inter'!$C$296:$IV$296</definedName>
    <definedName name="ndebtebrdint">'[15]Calculation amort and inter'!$C$297:$IV$297</definedName>
    <definedName name="ndebtebrdst">'[4]Calculation amort and inter'!$C$310:$IV$310</definedName>
    <definedName name="ndebtedfam" localSheetId="76">'[12]Calculation amort and inter'!#REF!</definedName>
    <definedName name="ndebtedfam" localSheetId="3">'[12]Calculation amort and inter'!#REF!</definedName>
    <definedName name="ndebtedfam">'[12]Calculation amort and inter'!#REF!</definedName>
    <definedName name="ndebtedfint" localSheetId="76">'[12]Calculation amort and inter'!#REF!</definedName>
    <definedName name="ndebtedfint" localSheetId="3">'[12]Calculation amort and inter'!#REF!</definedName>
    <definedName name="ndebtedfint">'[12]Calculation amort and inter'!#REF!</definedName>
    <definedName name="ndebtedfst" localSheetId="76">'[12]Calculation amort and inter'!#REF!</definedName>
    <definedName name="ndebtedfst" localSheetId="3">'[12]Calculation amort and inter'!#REF!</definedName>
    <definedName name="ndebtedfst">'[12]Calculation amort and inter'!#REF!</definedName>
    <definedName name="ndebtidb">'[4]Calculation amort and inter'!$C$362:$AY$362</definedName>
    <definedName name="ndebtidbam">'[15]Calculation amort and inter'!$C$348:$IV$348</definedName>
    <definedName name="ndebtidbint">'[15]Calculation amort and inter'!$C$349:$IV$349</definedName>
    <definedName name="ndebtidbst">'[4]Calculation amort and inter'!$C$362:$IV$362</definedName>
    <definedName name="ndebtwbam">'[15]Calculation amort and inter'!$C$187:$IV$187</definedName>
    <definedName name="ndebtwbint">'[15]Calculation amort and inter'!$C$188:$IV$188</definedName>
    <definedName name="ndebtwbst">'[4]Calculation amort and inter'!$C$201:$IV$201</definedName>
    <definedName name="ndisadb">[4]Pub_disb!$D$42:$AS$42</definedName>
    <definedName name="ndisbbil" localSheetId="76">[12]BOP!#REF!</definedName>
    <definedName name="ndisbbil" localSheetId="3">[12]BOP!#REF!</definedName>
    <definedName name="ndisbbil">[12]BOP!#REF!</definedName>
    <definedName name="ndisbwb" localSheetId="76">[12]BOP!#REF!</definedName>
    <definedName name="ndisbwb" localSheetId="3">[12]BOP!#REF!</definedName>
    <definedName name="ndisbwb">[12]BOP!#REF!</definedName>
    <definedName name="ndisebrd">[4]Pub_disb!$D$49:$AS$49</definedName>
    <definedName name="ndisedf" localSheetId="76">[12]BOP!#REF!</definedName>
    <definedName name="ndisedf" localSheetId="3">[12]BOP!#REF!</definedName>
    <definedName name="ndisedf">[12]BOP!#REF!</definedName>
    <definedName name="ndisidb">[4]Pub_disb!$D$37:$AS$37</definedName>
    <definedName name="ndiswb" localSheetId="76">[12]BOP!#REF!</definedName>
    <definedName name="ndiswb" localSheetId="3">[12]BOP!#REF!</definedName>
    <definedName name="ndiswb">[12]BOP!#REF!</definedName>
    <definedName name="ndiswbexsac" localSheetId="76">[12]BOP!#REF!</definedName>
    <definedName name="ndiswbexsac" localSheetId="3">[12]BOP!#REF!</definedName>
    <definedName name="ndiswbexsac">[12]BOP!#REF!</definedName>
    <definedName name="ndiswbsac">[4]BOP!$D$277:$AS$277</definedName>
    <definedName name="NEF_6" localSheetId="76">#REF!</definedName>
    <definedName name="NEF_6" localSheetId="3">#REF!</definedName>
    <definedName name="NEF_6">#REF!</definedName>
    <definedName name="new" localSheetId="75" hidden="1">{"TBILLS_ALL",#N/A,FALSE,"FITB_all"}</definedName>
    <definedName name="new" hidden="1">{"TBILLS_ALL",#N/A,FALSE,"FITB_all"}</definedName>
    <definedName name="NFA_assumptions" localSheetId="76">#REF!</definedName>
    <definedName name="NFA_assumptions" localSheetId="3">#REF!</definedName>
    <definedName name="NFA_assumptions">#REF!</definedName>
    <definedName name="NFB_R" localSheetId="76">'[13]REAL-weo'!#REF!</definedName>
    <definedName name="NFB_R" localSheetId="3">'[13]REAL-weo'!#REF!</definedName>
    <definedName name="NFB_R">'[13]REAL-weo'!#REF!</definedName>
    <definedName name="NFB_R_GDP" localSheetId="76">'[13]REAL-weo'!#REF!</definedName>
    <definedName name="NFB_R_GDP" localSheetId="3">'[13]REAL-weo'!#REF!</definedName>
    <definedName name="NFB_R_GDP">'[13]REAL-weo'!#REF!</definedName>
    <definedName name="nfdi">[4]BOP!$D$251:$AS$251</definedName>
    <definedName name="NFI" localSheetId="76">#REF!</definedName>
    <definedName name="NFI" localSheetId="3">#REF!</definedName>
    <definedName name="NFI">#REF!</definedName>
    <definedName name="NFI_R" localSheetId="76">#REF!</definedName>
    <definedName name="NFI_R" localSheetId="3">#REF!</definedName>
    <definedName name="NFI_R">#REF!</definedName>
    <definedName name="NFIG" localSheetId="76">#REF!</definedName>
    <definedName name="NFIG" localSheetId="3">#REF!</definedName>
    <definedName name="NFIG">#REF!</definedName>
    <definedName name="NFIP" localSheetId="76">#REF!</definedName>
    <definedName name="NFIP" localSheetId="3">#REF!</definedName>
    <definedName name="NFIP">#REF!</definedName>
    <definedName name="NGDP" localSheetId="76">#REF!</definedName>
    <definedName name="NGDP" localSheetId="3">#REF!</definedName>
    <definedName name="NGDP">#REF!</definedName>
    <definedName name="NGDP_D" localSheetId="76">#REF!</definedName>
    <definedName name="NGDP_D" localSheetId="3">#REF!</definedName>
    <definedName name="NGDP_D">#REF!</definedName>
    <definedName name="NGDP_DG" localSheetId="76">#REF!</definedName>
    <definedName name="NGDP_DG" localSheetId="3">#REF!</definedName>
    <definedName name="NGDP_DG">#REF!</definedName>
    <definedName name="NGDP_R" localSheetId="76">#REF!</definedName>
    <definedName name="NGDP_R" localSheetId="3">#REF!</definedName>
    <definedName name="NGDP_R">#REF!</definedName>
    <definedName name="NGDP_RG" localSheetId="76">'[13]REAL-weo'!#REF!</definedName>
    <definedName name="NGDP_RG" localSheetId="3">'[13]REAL-weo'!#REF!</definedName>
    <definedName name="NGDP_RG">'[13]REAL-weo'!#REF!</definedName>
    <definedName name="NGS" localSheetId="76">#REF!</definedName>
    <definedName name="NGS" localSheetId="3">#REF!</definedName>
    <definedName name="NGS">#REF!</definedName>
    <definedName name="NGS_NGDP" localSheetId="76">#REF!</definedName>
    <definedName name="NGS_NGDP" localSheetId="3">#REF!</definedName>
    <definedName name="NGS_NGDP">#REF!</definedName>
    <definedName name="NGSG" localSheetId="76">#REF!</definedName>
    <definedName name="NGSG" localSheetId="3">#REF!</definedName>
    <definedName name="NGSG">#REF!</definedName>
    <definedName name="NGSP" localSheetId="76">#REF!</definedName>
    <definedName name="NGSP" localSheetId="3">#REF!</definedName>
    <definedName name="NGSP">#REF!</definedName>
    <definedName name="NI" localSheetId="76">#REF!</definedName>
    <definedName name="NI" localSheetId="3">#REF!</definedName>
    <definedName name="NI">#REF!</definedName>
    <definedName name="NI_GDP" localSheetId="76">#REF!</definedName>
    <definedName name="NI_GDP" localSheetId="3">#REF!</definedName>
    <definedName name="NI_GDP">#REF!</definedName>
    <definedName name="NI_NGDP" localSheetId="76">#REF!</definedName>
    <definedName name="NI_NGDP" localSheetId="3">#REF!</definedName>
    <definedName name="NI_NGDP">#REF!</definedName>
    <definedName name="NI_R" localSheetId="76">'[13]REAL-weo'!#REF!</definedName>
    <definedName name="NI_R" localSheetId="3">'[13]REAL-weo'!#REF!</definedName>
    <definedName name="NI_R">'[13]REAL-weo'!#REF!</definedName>
    <definedName name="NINV" localSheetId="76">#REF!</definedName>
    <definedName name="NINV" localSheetId="3">#REF!</definedName>
    <definedName name="NINV">#REF!</definedName>
    <definedName name="NINV_R" localSheetId="76">#REF!</definedName>
    <definedName name="NINV_R" localSheetId="3">#REF!</definedName>
    <definedName name="NINV_R">#REF!</definedName>
    <definedName name="NINV_R_GDP" localSheetId="76">'[13]REAL-weo'!#REF!</definedName>
    <definedName name="NINV_R_GDP" localSheetId="3">'[13]REAL-weo'!#REF!</definedName>
    <definedName name="NINV_R_GDP">'[13]REAL-weo'!#REF!</definedName>
    <definedName name="nir">'[18]NFA Banking System'!$D$10:$BB$10</definedName>
    <definedName name="NM" localSheetId="76">#REF!</definedName>
    <definedName name="NM" localSheetId="3">#REF!</definedName>
    <definedName name="NM">#REF!</definedName>
    <definedName name="NM_R" localSheetId="76">#REF!</definedName>
    <definedName name="NM_R" localSheetId="3">#REF!</definedName>
    <definedName name="NM_R">#REF!</definedName>
    <definedName name="NMG" localSheetId="76">#REF!</definedName>
    <definedName name="NMG" localSheetId="3">#REF!</definedName>
    <definedName name="NMG">#REF!</definedName>
    <definedName name="NMG_R" localSheetId="76">#REF!</definedName>
    <definedName name="NMG_R" localSheetId="3">#REF!</definedName>
    <definedName name="NMG_R">#REF!</definedName>
    <definedName name="NMG_RG" localSheetId="76">'[13]REAL-weo'!#REF!</definedName>
    <definedName name="NMG_RG" localSheetId="3">'[13]REAL-weo'!#REF!</definedName>
    <definedName name="NMG_RG">'[13]REAL-weo'!#REF!</definedName>
    <definedName name="NMS" localSheetId="76">#REF!</definedName>
    <definedName name="NMS" localSheetId="3">#REF!</definedName>
    <definedName name="NMS">#REF!</definedName>
    <definedName name="NMS_R" localSheetId="76">'[13]REAL-weo'!#REF!</definedName>
    <definedName name="NMS_R" localSheetId="3">'[13]REAL-weo'!#REF!</definedName>
    <definedName name="NMS_R">'[13]REAL-weo'!#REF!</definedName>
    <definedName name="nominal" localSheetId="76">#REF!</definedName>
    <definedName name="nominal" localSheetId="3">#REF!</definedName>
    <definedName name="nominal">#REF!</definedName>
    <definedName name="Non_BRO" localSheetId="76">#REF!</definedName>
    <definedName name="Non_BRO" localSheetId="3">#REF!</definedName>
    <definedName name="Non_BRO">#REF!</definedName>
    <definedName name="NTDD_R" localSheetId="76">'[13]REAL-weo'!#REF!</definedName>
    <definedName name="NTDD_R" localSheetId="3">'[13]REAL-weo'!#REF!</definedName>
    <definedName name="NTDD_R">'[13]REAL-weo'!#REF!</definedName>
    <definedName name="NTDD_RG" localSheetId="76">'[13]REAL-weo'!#REF!</definedName>
    <definedName name="NTDD_RG" localSheetId="3">'[13]REAL-weo'!#REF!</definedName>
    <definedName name="NTDD_RG">'[13]REAL-weo'!#REF!</definedName>
    <definedName name="NX" localSheetId="76">#REF!</definedName>
    <definedName name="NX" localSheetId="3">#REF!</definedName>
    <definedName name="NX">#REF!</definedName>
    <definedName name="NX_R" localSheetId="76">#REF!</definedName>
    <definedName name="NX_R" localSheetId="3">#REF!</definedName>
    <definedName name="NX_R">#REF!</definedName>
    <definedName name="NXG" localSheetId="76">#REF!</definedName>
    <definedName name="NXG" localSheetId="3">#REF!</definedName>
    <definedName name="NXG">#REF!</definedName>
    <definedName name="NXG_R" localSheetId="76">#REF!</definedName>
    <definedName name="NXG_R" localSheetId="3">#REF!</definedName>
    <definedName name="NXG_R">#REF!</definedName>
    <definedName name="NXG_RG" localSheetId="76">'[13]REAL-weo'!#REF!</definedName>
    <definedName name="NXG_RG" localSheetId="3">'[13]REAL-weo'!#REF!</definedName>
    <definedName name="NXG_RG">'[13]REAL-weo'!#REF!</definedName>
    <definedName name="NXS" localSheetId="76">#REF!</definedName>
    <definedName name="NXS" localSheetId="3">#REF!</definedName>
    <definedName name="NXS">#REF!</definedName>
    <definedName name="NXS_R" localSheetId="76">'[13]REAL-weo'!#REF!</definedName>
    <definedName name="NXS_R" localSheetId="3">'[13]REAL-weo'!#REF!</definedName>
    <definedName name="NXS_R">'[13]REAL-weo'!#REF!</definedName>
    <definedName name="oamimf">'[4]IMF Credit'!$D$131:$EK$131</definedName>
    <definedName name="OAT_6" localSheetId="76">#REF!</definedName>
    <definedName name="OAT_6" localSheetId="3">#REF!</definedName>
    <definedName name="OAT_6">#REF!</definedName>
    <definedName name="odebtadbam">'[15]Calculation amort and inter'!$C$154:$HO$154</definedName>
    <definedName name="odebtadbint">'[15]Calculation amort and inter'!$C$155:$HO$155</definedName>
    <definedName name="odebtadbst">'[4]Calculation amort and inter'!$C$158:$HR$158</definedName>
    <definedName name="odebtchinaam">'[15]Calculation amort and inter'!$C$17:$IV$17</definedName>
    <definedName name="odebtchinaint">'[15]Calculation amort and inter'!$C$18:$IV$18</definedName>
    <definedName name="odebtchinast">'[4]Calculation amort and inter'!$C$15:$IV$15</definedName>
    <definedName name="odebteuam">'[15]Calculation amort and inter'!$C$116:$IV$116</definedName>
    <definedName name="odebteuint">'[15]Calculation amort and inter'!$C$118:$IV$118</definedName>
    <definedName name="odebteust">'[4]Calculation amort and inter'!$C$118:$IV$118</definedName>
    <definedName name="odebtindaint">'[4]Calculation amort and inter'!$C$23:$BK$23</definedName>
    <definedName name="odebtindiaam">'[15]Calculation amort and inter'!$C$22:$IV$22</definedName>
    <definedName name="odebtindiaint">'[15]Calculation amort and inter'!$C$23:$IV$23</definedName>
    <definedName name="odebtindiast">'[4]Calculation amort and inter'!$C$20:$IV$20</definedName>
    <definedName name="odebtislam">'[15]Calculation amort and inter'!$C$144:$HO$144</definedName>
    <definedName name="odebtislint">'[15]Calculation amort and inter'!$C$145:$HO$145</definedName>
    <definedName name="odebtislst">'[4]Calculation amort and inter'!$C$147:$HR$147</definedName>
    <definedName name="odebtkazam">'[15]Calculation amort and inter'!$C$47:$IV$47</definedName>
    <definedName name="odebtkazint">'[15]Calculation amort and inter'!$C$48:$IV$48</definedName>
    <definedName name="odebtkazst">'[4]Calculation amort and inter'!$C$45:$IV$45</definedName>
    <definedName name="odebtkirgam">'[15]Calculation amort and inter'!$C$52:$IV$52</definedName>
    <definedName name="odebtkirgint">'[15]Calculation amort and inter'!$C$53:$IV$53</definedName>
    <definedName name="odebtkirgst">'[4]Calculation amort and inter'!$C$50:$IV$50</definedName>
    <definedName name="odebtpakam">'[15]Calculation amort and inter'!$C$27:$IV$27</definedName>
    <definedName name="odebtpakint">'[15]Calculation amort and inter'!$C$28:$IV$28</definedName>
    <definedName name="odebtpakst">'[4]Calculation amort and inter'!$C$25:$IV$25</definedName>
    <definedName name="odebtrusam">'[15]Calculation amort and inter'!$C$37:$IV$37</definedName>
    <definedName name="odebtrusint">'[15]Calculation amort and inter'!$C$38:$IV$38</definedName>
    <definedName name="odebtrusst">'[4]Calculation amort and inter'!$C$35:$IV$35</definedName>
    <definedName name="odebtturkam">'[15]Calculation amort and inter'!$C$32:$IV$32</definedName>
    <definedName name="odebtturkint">'[15]Calculation amort and inter'!$C$33:$IV$33</definedName>
    <definedName name="odebtturst">'[4]Calculation amort and inter'!$C$30:$IV$30</definedName>
    <definedName name="odebtusam">'[15]Calculation amort and inter'!$C$12:$IV$12</definedName>
    <definedName name="odebtusint">'[15]Calculation amort and inter'!$C$13:$IV$13</definedName>
    <definedName name="odebtusst">'[4]Calculation amort and inter'!$C$10:$IV$10</definedName>
    <definedName name="odebtuzbam">'[15]Calculation amort and inter'!$C$42:$IV$42</definedName>
    <definedName name="odebtuzbint">'[15]Calculation amort and inter'!$C$43:$IV$43</definedName>
    <definedName name="odebtuzbst">'[4]Calculation amort and inter'!$C$40:$IV$40</definedName>
    <definedName name="odebtwbam">'[15]Calculation amort and inter'!$C$123:$IV$123</definedName>
    <definedName name="odebtwbint">'[15]Calculation amort and inter'!$C$124:$IV$124</definedName>
    <definedName name="odebtwbst">'[4]Calculation amort and inter'!$C$130:$IV$130</definedName>
    <definedName name="OEF_7D" localSheetId="76">#REF!</definedName>
    <definedName name="OEF_7D" localSheetId="3">#REF!</definedName>
    <definedName name="OEF_7D">#REF!</definedName>
    <definedName name="OEF_7DB" localSheetId="76">#REF!</definedName>
    <definedName name="OEF_7DB" localSheetId="3">#REF!</definedName>
    <definedName name="OEF_7DB">#REF!</definedName>
    <definedName name="OEF_7DG" localSheetId="76">#REF!</definedName>
    <definedName name="OEF_7DG" localSheetId="3">#REF!</definedName>
    <definedName name="OEF_7DG">#REF!</definedName>
    <definedName name="oil">[25]IN!$AF$16</definedName>
    <definedName name="ointimf">'[4]IMF Credit'!$D$130:$EK$130</definedName>
    <definedName name="ostimf">'[4]IMF Credit'!$D$132:$EK$132</definedName>
    <definedName name="Out_A" localSheetId="76">#REF!</definedName>
    <definedName name="Out_A" localSheetId="3">#REF!</definedName>
    <definedName name="Out_A">#REF!</definedName>
    <definedName name="Out_general" localSheetId="76">#REF!</definedName>
    <definedName name="Out_general" localSheetId="3">#REF!</definedName>
    <definedName name="Out_general">#REF!</definedName>
    <definedName name="OUT_WEO" localSheetId="76">#REF!</definedName>
    <definedName name="OUT_WEO" localSheetId="3">#REF!</definedName>
    <definedName name="OUT_WEO">#REF!</definedName>
    <definedName name="p" localSheetId="76">[26]labels!#REF!</definedName>
    <definedName name="p" localSheetId="3">[26]labels!#REF!</definedName>
    <definedName name="p">[26]labels!#REF!</definedName>
    <definedName name="PA_7D" localSheetId="76">#REF!</definedName>
    <definedName name="PA_7D" localSheetId="3">#REF!</definedName>
    <definedName name="PA_7D">#REF!</definedName>
    <definedName name="PA_7DB" localSheetId="76">#REF!</definedName>
    <definedName name="PA_7DB" localSheetId="3">#REF!</definedName>
    <definedName name="PA_7DB">#REF!</definedName>
    <definedName name="PA_7DG" localSheetId="76">#REF!</definedName>
    <definedName name="PA_7DG" localSheetId="3">#REF!</definedName>
    <definedName name="PA_7DG">#REF!</definedName>
    <definedName name="pchBM" localSheetId="76">#REF!</definedName>
    <definedName name="pchBM" localSheetId="3">#REF!</definedName>
    <definedName name="pchBM">#REF!</definedName>
    <definedName name="pchBMG" localSheetId="76">#REF!</definedName>
    <definedName name="pchBMG" localSheetId="3">#REF!</definedName>
    <definedName name="pchBMG">#REF!</definedName>
    <definedName name="pchBX" localSheetId="76">#REF!</definedName>
    <definedName name="pchBX" localSheetId="3">#REF!</definedName>
    <definedName name="pchBX">#REF!</definedName>
    <definedName name="pchBXG" localSheetId="76">#REF!</definedName>
    <definedName name="pchBXG" localSheetId="3">#REF!</definedName>
    <definedName name="pchBXG">#REF!</definedName>
    <definedName name="pchNM_R" localSheetId="76">'[13]REAL-weo'!#REF!</definedName>
    <definedName name="pchNM_R" localSheetId="3">'[13]REAL-weo'!#REF!</definedName>
    <definedName name="pchNM_R">'[13]REAL-weo'!#REF!</definedName>
    <definedName name="pchNMG_R" localSheetId="76">'[13]REAL-weo'!#REF!</definedName>
    <definedName name="pchNMG_R" localSheetId="3">'[13]REAL-weo'!#REF!</definedName>
    <definedName name="pchNMG_R">'[13]REAL-weo'!#REF!</definedName>
    <definedName name="pchNX_R" localSheetId="76">'[13]REAL-weo'!#REF!</definedName>
    <definedName name="pchNX_R" localSheetId="3">'[13]REAL-weo'!#REF!</definedName>
    <definedName name="pchNX_R">'[13]REAL-weo'!#REF!</definedName>
    <definedName name="pchNXG_R" localSheetId="76">'[13]REAL-weo'!#REF!</definedName>
    <definedName name="pchNXG_R" localSheetId="3">'[13]REAL-weo'!#REF!</definedName>
    <definedName name="pchNXG_R">'[13]REAL-weo'!#REF!</definedName>
    <definedName name="pchTX_D" localSheetId="76">#REF!</definedName>
    <definedName name="pchTX_D" localSheetId="3">#REF!</definedName>
    <definedName name="pchTX_D">#REF!</definedName>
    <definedName name="pchTXG_D" localSheetId="76">#REF!</definedName>
    <definedName name="pchTXG_D" localSheetId="3">#REF!</definedName>
    <definedName name="pchTXG_D">#REF!</definedName>
    <definedName name="pchWPCP33_D" localSheetId="76">#REF!</definedName>
    <definedName name="pchWPCP33_D" localSheetId="3">#REF!</definedName>
    <definedName name="pchWPCP33_D">#REF!</definedName>
    <definedName name="pcoutcome" localSheetId="76">#REF!</definedName>
    <definedName name="pcoutcome" localSheetId="3">#REF!</definedName>
    <definedName name="pcoutcome">#REF!</definedName>
    <definedName name="PCPI" localSheetId="76">#REF!</definedName>
    <definedName name="PCPI" localSheetId="3">#REF!</definedName>
    <definedName name="PCPI">#REF!</definedName>
    <definedName name="PCPIE" localSheetId="76">#REF!</definedName>
    <definedName name="PCPIE" localSheetId="3">#REF!</definedName>
    <definedName name="PCPIE">#REF!</definedName>
    <definedName name="PCPIG" localSheetId="76">#REF!</definedName>
    <definedName name="PCPIG" localSheetId="3">#REF!</definedName>
    <definedName name="PCPIG">#REF!</definedName>
    <definedName name="PCtab" localSheetId="76">#REF!</definedName>
    <definedName name="PCtab" localSheetId="3">#REF!</definedName>
    <definedName name="PCtab">#REF!</definedName>
    <definedName name="PEND" localSheetId="76">#REF!</definedName>
    <definedName name="PEND" localSheetId="3">#REF!</definedName>
    <definedName name="PEND">#REF!</definedName>
    <definedName name="pexpal">[4]BOP!$D$39:$CH$39</definedName>
    <definedName name="pexpcofi">[4]BOP!$D$51:$CH$51</definedName>
    <definedName name="pexpcopr" localSheetId="76">#REF!</definedName>
    <definedName name="pexpcopr" localSheetId="3">#REF!</definedName>
    <definedName name="pexpcopr">#REF!</definedName>
    <definedName name="pexpel">[4]BOP!$D$63:$CH$63</definedName>
    <definedName name="pexpoth" localSheetId="76">[12]BOP!#REF!</definedName>
    <definedName name="pexpoth" localSheetId="3">[12]BOP!#REF!</definedName>
    <definedName name="pexpoth">[12]BOP!#REF!</definedName>
    <definedName name="pfp_table1" localSheetId="76">#REF!</definedName>
    <definedName name="pfp_table1" localSheetId="3">#REF!</definedName>
    <definedName name="pfp_table1">#REF!</definedName>
    <definedName name="pimpal">[4]BOP!$D$87:$BC$87</definedName>
    <definedName name="pimpel" localSheetId="76">[12]BOP!#REF!</definedName>
    <definedName name="pimpel" localSheetId="3">[12]BOP!#REF!</definedName>
    <definedName name="pimpel">[12]BOP!#REF!</definedName>
    <definedName name="pimpflour">[4]BOP!$D$151:$BC$151</definedName>
    <definedName name="pimpgas">[4]BOP!$D$101:$BC$101</definedName>
    <definedName name="pimpgrain">[4]BOP!$D$139:$BC$139</definedName>
    <definedName name="pimpoil">[4]BOP!$D$113:$BC$113</definedName>
    <definedName name="pimpother">[4]BOP!$D$164:$BC$164</definedName>
    <definedName name="PMENU" localSheetId="76">#REF!</definedName>
    <definedName name="PMENU" localSheetId="3">#REF!</definedName>
    <definedName name="PMENU">#REF!</definedName>
    <definedName name="PPPWGT" localSheetId="76">#REF!</definedName>
    <definedName name="PPPWGT" localSheetId="3">#REF!</definedName>
    <definedName name="PPPWGT">#REF!</definedName>
    <definedName name="PRICE" localSheetId="76">#REF!</definedName>
    <definedName name="PRICE" localSheetId="3">#REF!</definedName>
    <definedName name="PRICE">#REF!</definedName>
    <definedName name="PRICETAB" localSheetId="76">#REF!</definedName>
    <definedName name="PRICETAB" localSheetId="3">#REF!</definedName>
    <definedName name="PRICETAB">#REF!</definedName>
    <definedName name="PRINTALL" localSheetId="76">#REF!</definedName>
    <definedName name="PRINTALL" localSheetId="3">#REF!</definedName>
    <definedName name="PRINTALL">#REF!</definedName>
    <definedName name="PRINTAUCS" localSheetId="76">#REF!</definedName>
    <definedName name="PRINTAUCS" localSheetId="3">#REF!</definedName>
    <definedName name="PRINTAUCS">#REF!</definedName>
    <definedName name="PRINTDM" localSheetId="76">#REF!</definedName>
    <definedName name="PRINTDM" localSheetId="3">#REF!</definedName>
    <definedName name="PRINTDM">#REF!</definedName>
    <definedName name="PRINTLEFT" localSheetId="76">#REF!</definedName>
    <definedName name="PRINTLEFT" localSheetId="3">#REF!</definedName>
    <definedName name="PRINTLEFT">#REF!</definedName>
    <definedName name="PRINTRR" localSheetId="76">#REF!</definedName>
    <definedName name="PRINTRR" localSheetId="3">#REF!</definedName>
    <definedName name="PRINTRR">#REF!</definedName>
    <definedName name="PRINTSUM" localSheetId="76">#REF!</definedName>
    <definedName name="PRINTSUM" localSheetId="3">#REF!</definedName>
    <definedName name="PRINTSUM">#REF!</definedName>
    <definedName name="PrintThis_Links" localSheetId="76">#REF!</definedName>
    <definedName name="PrintThis_Links" localSheetId="3">#REF!</definedName>
    <definedName name="PrintThis_Links">#REF!</definedName>
    <definedName name="PRINTTOP" localSheetId="76">#REF!</definedName>
    <definedName name="PRINTTOP" localSheetId="3">#REF!</definedName>
    <definedName name="PRINTTOP">#REF!</definedName>
    <definedName name="PRINTUSD" localSheetId="76">#REF!</definedName>
    <definedName name="PRINTUSD" localSheetId="3">#REF!</definedName>
    <definedName name="PRINTUSD">#REF!</definedName>
    <definedName name="PRMONTH" localSheetId="76">#REF!</definedName>
    <definedName name="PRMONTH" localSheetId="3">#REF!</definedName>
    <definedName name="PRMONTH">#REF!</definedName>
    <definedName name="prn" localSheetId="76">#REF!</definedName>
    <definedName name="prn" localSheetId="3">#REF!</definedName>
    <definedName name="prn">#REF!</definedName>
    <definedName name="profrem" localSheetId="76">'[12]Calculation amort and inter'!#REF!</definedName>
    <definedName name="profrem" localSheetId="3">'[12]Calculation amort and inter'!#REF!</definedName>
    <definedName name="profrem">'[12]Calculation amort and inter'!#REF!</definedName>
    <definedName name="program" localSheetId="76">#REF!</definedName>
    <definedName name="program" localSheetId="3">#REF!</definedName>
    <definedName name="program">#REF!</definedName>
    <definedName name="PRYEAR" localSheetId="76">#REF!</definedName>
    <definedName name="PRYEAR" localSheetId="3">#REF!</definedName>
    <definedName name="PRYEAR">#REF!</definedName>
    <definedName name="psndebtam" localSheetId="76">'[12]Calculation amort and inter'!#REF!</definedName>
    <definedName name="psndebtam" localSheetId="3">'[12]Calculation amort and inter'!#REF!</definedName>
    <definedName name="psndebtam">'[12]Calculation amort and inter'!#REF!</definedName>
    <definedName name="psndebtdis" localSheetId="76">[12]BOP!#REF!</definedName>
    <definedName name="psndebtdis" localSheetId="3">[12]BOP!#REF!</definedName>
    <definedName name="psndebtdis">[12]BOP!#REF!</definedName>
    <definedName name="psndebtint" localSheetId="76">'[12]Calculation amort and inter'!#REF!</definedName>
    <definedName name="psndebtint" localSheetId="3">'[12]Calculation amort and inter'!#REF!</definedName>
    <definedName name="psndebtint">'[12]Calculation amort and inter'!#REF!</definedName>
    <definedName name="psndebtst" localSheetId="76">'[12]Calculation amort and inter'!#REF!</definedName>
    <definedName name="psndebtst" localSheetId="3">'[12]Calculation amort and inter'!#REF!</definedName>
    <definedName name="psndebtst">'[12]Calculation amort and inter'!#REF!</definedName>
    <definedName name="psodebtg">'[4]Calculation amort and inter'!$D$477:$BF$477</definedName>
    <definedName name="psodebtgst">'[4]Calculation amort and inter'!$D$477:$BG$477</definedName>
    <definedName name="psodebtint">'[15]Calculation amort and inter'!$C$468:$DY$468</definedName>
    <definedName name="psodebtng">'[4]Calculation amort and inter'!$D$478:$BF$478</definedName>
    <definedName name="psodebtngst">'[4]Calculation amort and inter'!$D$478:$BG$478</definedName>
    <definedName name="q" localSheetId="75" hidden="1">{#N/A,#N/A,FALSE,"EXTDEBT"}</definedName>
    <definedName name="q" hidden="1">{#N/A,#N/A,FALSE,"EXTDEBT"}</definedName>
    <definedName name="qqq" localSheetId="75" hidden="1">{#N/A,#N/A,FALSE,"EXTRABUDGT"}</definedName>
    <definedName name="qqq" hidden="1">{#N/A,#N/A,FALSE,"EXTRABUDGT"}</definedName>
    <definedName name="REAL" localSheetId="76">#REF!</definedName>
    <definedName name="REAL" localSheetId="3">#REF!</definedName>
    <definedName name="REAL">#REF!</definedName>
    <definedName name="red" localSheetId="75" hidden="1">{#N/A,#N/A,FALSE,"DOC";"TB_28",#N/A,FALSE,"FITB_28";"TB_91",#N/A,FALSE,"FITB_91";"TB_182",#N/A,FALSE,"FITB_182";"TB_273",#N/A,FALSE,"FITB_273";"TB_364",#N/A,FALSE,"FITB_364 ";"SUMMARY",#N/A,FALSE,"Summary"}</definedName>
    <definedName name="red" hidden="1">{#N/A,#N/A,FALSE,"DOC";"TB_28",#N/A,FALSE,"FITB_28";"TB_91",#N/A,FALSE,"FITB_91";"TB_182",#N/A,FALSE,"FITB_182";"TB_273",#N/A,FALSE,"FITB_273";"TB_364",#N/A,FALSE,"FITB_364 ";"SUMMARY",#N/A,FALSE,"Summary"}</definedName>
    <definedName name="red_cpi" localSheetId="76">#REF!</definedName>
    <definedName name="red_cpi" localSheetId="3">#REF!</definedName>
    <definedName name="red_cpi">#REF!</definedName>
    <definedName name="red_gdp_exp" localSheetId="76">#REF!</definedName>
    <definedName name="red_gdp_exp" localSheetId="3">#REF!</definedName>
    <definedName name="red_gdp_exp">#REF!</definedName>
    <definedName name="red_govt_empl" localSheetId="76">#REF!</definedName>
    <definedName name="red_govt_empl" localSheetId="3">#REF!</definedName>
    <definedName name="red_govt_empl">#REF!</definedName>
    <definedName name="RED_NATCPI" localSheetId="76">#REF!</definedName>
    <definedName name="RED_NATCPI" localSheetId="3">#REF!</definedName>
    <definedName name="RED_NATCPI">#REF!</definedName>
    <definedName name="RED_TBCPI" localSheetId="76">#REF!</definedName>
    <definedName name="RED_TBCPI" localSheetId="3">#REF!</definedName>
    <definedName name="RED_TBCPI">#REF!</definedName>
    <definedName name="relexpgs">[18]BOP!$D$311:$BB$311</definedName>
    <definedName name="relimpgs">[18]BOP!$D$292:$AS$292</definedName>
    <definedName name="resched">'[4]Exceptional Financing'!$D$32:$W$32</definedName>
    <definedName name="Reserves" localSheetId="76">#REF!</definedName>
    <definedName name="Reserves" localSheetId="3">#REF!</definedName>
    <definedName name="Reserves">#REF!</definedName>
    <definedName name="resmoney" localSheetId="76">#REF!</definedName>
    <definedName name="resmoney" localSheetId="3">#REF!</definedName>
    <definedName name="resmoney">#REF!</definedName>
    <definedName name="Rev_Proj" localSheetId="76">#REF!</definedName>
    <definedName name="Rev_Proj" localSheetId="3">#REF!</definedName>
    <definedName name="Rev_Proj">#REF!</definedName>
    <definedName name="rgChartYear" localSheetId="76">#REF!</definedName>
    <definedName name="rgChartYear" localSheetId="3">#REF!</definedName>
    <definedName name="rgChartYear">#REF!</definedName>
    <definedName name="rgDebtYrFirst">[27]wrkModel!$E$12</definedName>
    <definedName name="rgDebtYrLast">[27]wrkModel!$E$13</definedName>
    <definedName name="rgDebtYrProject">[27]wrkModel!$E$14</definedName>
    <definedName name="rgDiscountRate">[27]wrkModel!$E$23</definedName>
    <definedName name="rgExtractText">[27]wrkModel!$E$8</definedName>
    <definedName name="RgFdPartCsource" localSheetId="76">#REF!</definedName>
    <definedName name="RgFdPartCsource" localSheetId="3">#REF!</definedName>
    <definedName name="RgFdPartCsource">#REF!</definedName>
    <definedName name="RgFdPartEseries" localSheetId="76">#REF!</definedName>
    <definedName name="RgFdPartEseries" localSheetId="3">#REF!</definedName>
    <definedName name="RgFdPartEseries">#REF!</definedName>
    <definedName name="RgFdPartEsource" localSheetId="76">#REF!</definedName>
    <definedName name="RgFdPartEsource" localSheetId="3">#REF!</definedName>
    <definedName name="RgFdPartEsource">#REF!</definedName>
    <definedName name="RgFdReptCSeries" localSheetId="76">#REF!</definedName>
    <definedName name="RgFdReptCSeries" localSheetId="3">#REF!</definedName>
    <definedName name="RgFdReptCSeries">#REF!</definedName>
    <definedName name="RgFdReptCsource" localSheetId="76">#REF!</definedName>
    <definedName name="RgFdReptCsource" localSheetId="3">#REF!</definedName>
    <definedName name="RgFdReptCsource">#REF!</definedName>
    <definedName name="RgFdReptEseries" localSheetId="76">#REF!</definedName>
    <definedName name="RgFdReptEseries" localSheetId="3">#REF!</definedName>
    <definedName name="RgFdReptEseries">#REF!</definedName>
    <definedName name="RgFdReptEsource" localSheetId="76">#REF!</definedName>
    <definedName name="RgFdReptEsource" localSheetId="3">#REF!</definedName>
    <definedName name="RgFdReptEsource">#REF!</definedName>
    <definedName name="RgFdSAMethod" localSheetId="76">#REF!</definedName>
    <definedName name="RgFdSAMethod" localSheetId="3">#REF!</definedName>
    <definedName name="RgFdSAMethod">#REF!</definedName>
    <definedName name="RgFdTbBper" localSheetId="76">#REF!</definedName>
    <definedName name="RgFdTbBper" localSheetId="3">#REF!</definedName>
    <definedName name="RgFdTbBper">#REF!</definedName>
    <definedName name="RgFdTbCreate" localSheetId="76">#REF!</definedName>
    <definedName name="RgFdTbCreate" localSheetId="3">#REF!</definedName>
    <definedName name="RgFdTbCreate">#REF!</definedName>
    <definedName name="RgFdTbEper" localSheetId="76">#REF!</definedName>
    <definedName name="RgFdTbEper" localSheetId="3">#REF!</definedName>
    <definedName name="RgFdTbEper">#REF!</definedName>
    <definedName name="RGFdTbFoot" localSheetId="76">#REF!</definedName>
    <definedName name="RGFdTbFoot" localSheetId="3">#REF!</definedName>
    <definedName name="RGFdTbFoot">#REF!</definedName>
    <definedName name="RgFdTbFreq" localSheetId="76">#REF!</definedName>
    <definedName name="RgFdTbFreq" localSheetId="3">#REF!</definedName>
    <definedName name="RgFdTbFreq">#REF!</definedName>
    <definedName name="RgFdTbFreqVal" localSheetId="76">#REF!</definedName>
    <definedName name="RgFdTbFreqVal" localSheetId="3">#REF!</definedName>
    <definedName name="RgFdTbFreqVal">#REF!</definedName>
    <definedName name="RgFdTbSendto" localSheetId="76">#REF!</definedName>
    <definedName name="RgFdTbSendto" localSheetId="3">#REF!</definedName>
    <definedName name="RgFdTbSendto">#REF!</definedName>
    <definedName name="RgFdWgtMethod" localSheetId="76">#REF!</definedName>
    <definedName name="RgFdWgtMethod" localSheetId="3">#REF!</definedName>
    <definedName name="RgFdWgtMethod">#REF!</definedName>
    <definedName name="rgHasDebtData">[27]wrkModel!$E$11</definedName>
    <definedName name="rgHasMacroData">[27]wrkModel!$E$29</definedName>
    <definedName name="rgListOfCreditorTypes">[27]wrkFilters!$G$4:$G$11</definedName>
    <definedName name="rgListOfDebtorTypes">[27]wrkFilters!$I$6:$I$22</definedName>
    <definedName name="rgListOfInterestBases">[27]wrkFilters!$M$6:$M$8</definedName>
    <definedName name="rgListOfLoanGroups">[27]wrkFilters!$C$6:$C$39</definedName>
    <definedName name="rgListOfLoans">[27]wrkFilters!$A$6:$A$142</definedName>
    <definedName name="rgListOfPaymentCurrencies">[27]wrkFilters!$K$6</definedName>
    <definedName name="rgListOfYears">[27]wrkFilters!$E$6:$E$47</definedName>
    <definedName name="rgMacroYrFirst">[27]wrkModel!$E$30</definedName>
    <definedName name="rgMacroYrLast">[27]wrkModel!$E$31</definedName>
    <definedName name="rgMultiLabel" localSheetId="76">#REF!,#REF!,#REF!</definedName>
    <definedName name="rgMultiLabel" localSheetId="3">#REF!,#REF!,#REF!</definedName>
    <definedName name="rgMultiLabel">#REF!,#REF!,#REF!</definedName>
    <definedName name="rgMultiValue" localSheetId="76">#REF!,#REF!,#REF!</definedName>
    <definedName name="rgMultiValue" localSheetId="3">#REF!,#REF!,#REF!</definedName>
    <definedName name="rgMultiValue">#REF!,#REF!,#REF!</definedName>
    <definedName name="rgNameCountry">[27]wrkModel!$E$15</definedName>
    <definedName name="rgNewBilateral" localSheetId="76">#REF!</definedName>
    <definedName name="rgNewBilateral" localSheetId="3">#REF!</definedName>
    <definedName name="rgNewBilateral">#REF!</definedName>
    <definedName name="rgNewMulti" localSheetId="76">#REF!</definedName>
    <definedName name="rgNewMulti" localSheetId="3">#REF!</definedName>
    <definedName name="rgNewMulti">#REF!</definedName>
    <definedName name="rgNPVafter" localSheetId="76">#REF!</definedName>
    <definedName name="rgNPVafter" localSheetId="3">#REF!</definedName>
    <definedName name="rgNPVafter">#REF!</definedName>
    <definedName name="rgNPVBefore" localSheetId="76">#REF!</definedName>
    <definedName name="rgNPVBefore" localSheetId="3">#REF!</definedName>
    <definedName name="rgNPVBefore">#REF!</definedName>
    <definedName name="rgOldDebt" localSheetId="76">#REF!</definedName>
    <definedName name="rgOldDebt" localSheetId="3">#REF!</definedName>
    <definedName name="rgOldDebt">#REF!</definedName>
    <definedName name="rgTDSafter" localSheetId="76">#REF!</definedName>
    <definedName name="rgTDSafter" localSheetId="3">#REF!</definedName>
    <definedName name="rgTDSafter">#REF!</definedName>
    <definedName name="rgTDSbefore" localSheetId="76">#REF!</definedName>
    <definedName name="rgTDSbefore" localSheetId="3">#REF!</definedName>
    <definedName name="rgTDSbefore">#REF!</definedName>
    <definedName name="rgTDSXGSafter" localSheetId="76">#REF!</definedName>
    <definedName name="rgTDSXGSafter" localSheetId="3">#REF!</definedName>
    <definedName name="rgTDSXGSafter">#REF!</definedName>
    <definedName name="rgTDSXGSbefore" localSheetId="76">#REF!</definedName>
    <definedName name="rgTDSXGSbefore" localSheetId="3">#REF!</definedName>
    <definedName name="rgTDSXGSbefore">#REF!</definedName>
    <definedName name="rgTotalDebt" localSheetId="76">#REF!</definedName>
    <definedName name="rgTotalDebt" localSheetId="3">#REF!</definedName>
    <definedName name="rgTotalDebt">#REF!</definedName>
    <definedName name="right" localSheetId="76">#REF!</definedName>
    <definedName name="right" localSheetId="3">#REF!</definedName>
    <definedName name="right">#REF!</definedName>
    <definedName name="rindex" localSheetId="76">#REF!</definedName>
    <definedName name="rindex" localSheetId="3">#REF!</definedName>
    <definedName name="rindex">#REF!</definedName>
    <definedName name="rngBefore" localSheetId="76">#REF!</definedName>
    <definedName name="rngBefore" localSheetId="3">#REF!</definedName>
    <definedName name="rngBefore">#REF!</definedName>
    <definedName name="rngDepartmentDrive" localSheetId="76">#REF!</definedName>
    <definedName name="rngDepartmentDrive" localSheetId="3">#REF!</definedName>
    <definedName name="rngDepartmentDrive">#REF!</definedName>
    <definedName name="rngEMailAddress" localSheetId="76">#REF!</definedName>
    <definedName name="rngEMailAddress" localSheetId="3">#REF!</definedName>
    <definedName name="rngEMailAddress">#REF!</definedName>
    <definedName name="rngErrorSort" localSheetId="76">#REF!</definedName>
    <definedName name="rngErrorSort" localSheetId="3">#REF!</definedName>
    <definedName name="rngErrorSort">#REF!</definedName>
    <definedName name="rngLastSave" localSheetId="76">#REF!</definedName>
    <definedName name="rngLastSave" localSheetId="3">#REF!</definedName>
    <definedName name="rngLastSave">#REF!</definedName>
    <definedName name="rngLastSent" localSheetId="76">#REF!</definedName>
    <definedName name="rngLastSent" localSheetId="3">#REF!</definedName>
    <definedName name="rngLastSent">#REF!</definedName>
    <definedName name="rngLastUpdate" localSheetId="76">#REF!</definedName>
    <definedName name="rngLastUpdate" localSheetId="3">#REF!</definedName>
    <definedName name="rngLastUpdate">#REF!</definedName>
    <definedName name="rngNeedsUpdate" localSheetId="76">#REF!</definedName>
    <definedName name="rngNeedsUpdate" localSheetId="3">#REF!</definedName>
    <definedName name="rngNeedsUpdate">#REF!</definedName>
    <definedName name="rngNews" localSheetId="76">#REF!</definedName>
    <definedName name="rngNews" localSheetId="3">#REF!</definedName>
    <definedName name="rngNews">#REF!</definedName>
    <definedName name="rngQuestChecked" localSheetId="76">#REF!</definedName>
    <definedName name="rngQuestChecked" localSheetId="3">#REF!</definedName>
    <definedName name="rngQuestChecked">#REF!</definedName>
    <definedName name="ROP_7D" localSheetId="76">#REF!</definedName>
    <definedName name="ROP_7D" localSheetId="3">#REF!</definedName>
    <definedName name="ROP_7D">#REF!</definedName>
    <definedName name="ROP_7DB" localSheetId="76">#REF!</definedName>
    <definedName name="ROP_7DB" localSheetId="3">#REF!</definedName>
    <definedName name="ROP_7DB">#REF!</definedName>
    <definedName name="ROP_7DG" localSheetId="76">#REF!</definedName>
    <definedName name="ROP_7DG" localSheetId="3">#REF!</definedName>
    <definedName name="ROP_7DG">#REF!</definedName>
    <definedName name="RR" localSheetId="76">#REF!</definedName>
    <definedName name="RR" localSheetId="3">#REF!</definedName>
    <definedName name="RR">#REF!</definedName>
    <definedName name="rrSheetDebtData">[27]wrkModel!$B$10</definedName>
    <definedName name="rrSheetExchangeRates">[27]wrkModel!$B$13</definedName>
    <definedName name="rrSheetGapLoans">[27]wrkModel!$B$16</definedName>
    <definedName name="rrSheetInterestRates">[27]wrkModel!$B$12</definedName>
    <definedName name="rrSheetMacroIndicators">[27]wrkModel!$B$15</definedName>
    <definedName name="rrSheetNewLoans">[27]wrkModel!$B$17</definedName>
    <definedName name="rrSheetStrategy">[27]wrkModel!$B$9</definedName>
    <definedName name="RRSUM" localSheetId="76">#REF!</definedName>
    <definedName name="RRSUM" localSheetId="3">#REF!</definedName>
    <definedName name="RRSUM">#REF!</definedName>
    <definedName name="rs" localSheetId="75"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rss" localSheetId="75" hidden="1">{"BOP_TAB",#N/A,FALSE,"N";"MIDTERM_TAB",#N/A,FALSE,"O";"FUND_CRED",#N/A,FALSE,"P";"DEBT_TAB1",#N/A,FALSE,"Q";"DEBT_TAB2",#N/A,FALSE,"Q";"FORFIN_TAB1",#N/A,FALSE,"R";"FORFIN_TAB2",#N/A,FALSE,"R";"BOP_ANALY",#N/A,FALSE,"U"}</definedName>
    <definedName name="rss" hidden="1">{"BOP_TAB",#N/A,FALSE,"N";"MIDTERM_TAB",#N/A,FALSE,"O";"FUND_CRED",#N/A,FALSE,"P";"DEBT_TAB1",#N/A,FALSE,"Q";"DEBT_TAB2",#N/A,FALSE,"Q";"FORFIN_TAB1",#N/A,FALSE,"R";"FORFIN_TAB2",#N/A,FALSE,"R";"BOP_ANALY",#N/A,FALSE,"U"}</definedName>
    <definedName name="SA_Tab" localSheetId="76">#REF!</definedName>
    <definedName name="SA_Tab" localSheetId="3">#REF!</definedName>
    <definedName name="SA_Tab">#REF!</definedName>
    <definedName name="SAV_INV" localSheetId="76">#REF!</definedName>
    <definedName name="SAV_INV" localSheetId="3">#REF!</definedName>
    <definedName name="SAV_INV">#REF!</definedName>
    <definedName name="Scenarios" localSheetId="76">#REF!</definedName>
    <definedName name="Scenarios" localSheetId="3">#REF!</definedName>
    <definedName name="Scenarios">#REF!</definedName>
    <definedName name="SD" localSheetId="76">#REF!</definedName>
    <definedName name="SD" localSheetId="3">#REF!</definedName>
    <definedName name="SD">#REF!</definedName>
    <definedName name="sds_gdp_exp_lari" localSheetId="76">#REF!</definedName>
    <definedName name="sds_gdp_exp_lari" localSheetId="3">#REF!</definedName>
    <definedName name="sds_gdp_exp_lari">#REF!</definedName>
    <definedName name="sds_gdp_origin" localSheetId="76">#REF!</definedName>
    <definedName name="sds_gdp_origin" localSheetId="3">#REF!</definedName>
    <definedName name="sds_gdp_origin">#REF!</definedName>
    <definedName name="sds_gpd_exp_gdp" localSheetId="76">#REF!</definedName>
    <definedName name="sds_gpd_exp_gdp" localSheetId="3">#REF!</definedName>
    <definedName name="sds_gpd_exp_gdp">#REF!</definedName>
    <definedName name="SEI" localSheetId="76">#REF!</definedName>
    <definedName name="SEI" localSheetId="3">#REF!</definedName>
    <definedName name="SEI">#REF!</definedName>
    <definedName name="selind">'[28]SEL IND'!$A$1:$AO$58</definedName>
    <definedName name="sencount" hidden="1">2</definedName>
    <definedName name="servcred">[4]BOP!$D$173:$AS$173</definedName>
    <definedName name="servdeb">[4]BOP!$D$188:$AS$188</definedName>
    <definedName name="SIG" localSheetId="76">#REF!</definedName>
    <definedName name="SIG" localSheetId="3">#REF!</definedName>
    <definedName name="SIG">#REF!</definedName>
    <definedName name="SocFund" localSheetId="76">#REF!</definedName>
    <definedName name="SocFund" localSheetId="3">#REF!</definedName>
    <definedName name="SocFund">#REF!</definedName>
    <definedName name="sr" localSheetId="75" hidden="1">{#N/A,#N/A,FALSE,"SimInp1";#N/A,#N/A,FALSE,"SimInp2";#N/A,#N/A,FALSE,"SimOut1";#N/A,#N/A,FALSE,"SimOut2";#N/A,#N/A,FALSE,"SimOut3";#N/A,#N/A,FALSE,"SimOut4";#N/A,#N/A,FALSE,"SimOut5"}</definedName>
    <definedName name="sr" hidden="1">{#N/A,#N/A,FALSE,"SimInp1";#N/A,#N/A,FALSE,"SimInp2";#N/A,#N/A,FALSE,"SimOut1";#N/A,#N/A,FALSE,"SimOut2";#N/A,#N/A,FALSE,"SimOut3";#N/A,#N/A,FALSE,"SimOut4";#N/A,#N/A,FALSE,"SimOut5"}</definedName>
    <definedName name="SRtab1" localSheetId="76">#REF!</definedName>
    <definedName name="SRtab1" localSheetId="3">#REF!</definedName>
    <definedName name="SRtab1">#REF!</definedName>
    <definedName name="SRtab2" localSheetId="76">#REF!</definedName>
    <definedName name="SRtab2" localSheetId="3">#REF!</definedName>
    <definedName name="SRtab2">#REF!</definedName>
    <definedName name="SRtab5" localSheetId="76">#REF!</definedName>
    <definedName name="SRtab5" localSheetId="3">#REF!</definedName>
    <definedName name="SRtab5">#REF!</definedName>
    <definedName name="STFQTAB" localSheetId="76">#REF!</definedName>
    <definedName name="STFQTAB" localSheetId="3">#REF!</definedName>
    <definedName name="STFQTAB">#REF!</definedName>
    <definedName name="STOP" localSheetId="76">#REF!</definedName>
    <definedName name="STOP" localSheetId="3">#REF!</definedName>
    <definedName name="STOP">#REF!</definedName>
    <definedName name="Sum_Cash" localSheetId="76">#REF!</definedName>
    <definedName name="Sum_Cash" localSheetId="3">#REF!</definedName>
    <definedName name="Sum_Cash">#REF!</definedName>
    <definedName name="Summary" localSheetId="76">#REF!</definedName>
    <definedName name="Summary" localSheetId="3">#REF!</definedName>
    <definedName name="Summary">#REF!</definedName>
    <definedName name="SUMMARY1" localSheetId="76">#REF!</definedName>
    <definedName name="SUMMARY1" localSheetId="3">#REF!</definedName>
    <definedName name="SUMMARY1">#REF!</definedName>
    <definedName name="SUMMARY2" localSheetId="76">#REF!</definedName>
    <definedName name="SUMMARY2" localSheetId="3">#REF!</definedName>
    <definedName name="SUMMARY2">#REF!</definedName>
    <definedName name="SUMTABSLEFT" localSheetId="76">#REF!</definedName>
    <definedName name="SUMTABSLEFT" localSheetId="3">#REF!</definedName>
    <definedName name="SUMTABSLEFT">#REF!</definedName>
    <definedName name="SUMTABSTOP" localSheetId="76">#REF!</definedName>
    <definedName name="SUMTABSTOP" localSheetId="3">#REF!</definedName>
    <definedName name="SUMTABSTOP">#REF!</definedName>
    <definedName name="Tab1a">[5]tab1a!$A$1:$G$57</definedName>
    <definedName name="Tab1b">[5]tab1b!$A$1:$G$28</definedName>
    <definedName name="Tab35a">[5]tab35!$A$1:$C$75</definedName>
    <definedName name="Tab35b">[5]tab35!$A$85:$C$138</definedName>
    <definedName name="tab4a" localSheetId="76">#REF!</definedName>
    <definedName name="tab4a" localSheetId="3">#REF!</definedName>
    <definedName name="tab4a">#REF!</definedName>
    <definedName name="tab4b" localSheetId="76">#REF!</definedName>
    <definedName name="tab4b" localSheetId="3">#REF!</definedName>
    <definedName name="tab4b">#REF!</definedName>
    <definedName name="tab6rus" localSheetId="76">#REF!</definedName>
    <definedName name="tab6rus" localSheetId="3">#REF!</definedName>
    <definedName name="tab6rus">#REF!</definedName>
    <definedName name="TAB8NEW" localSheetId="76">#REF!</definedName>
    <definedName name="TAB8NEW" localSheetId="3">#REF!</definedName>
    <definedName name="TAB8NEW">#REF!</definedName>
    <definedName name="Table_2____Moldova___General_Government_Budget_1995_98__Mdl_millions__1" localSheetId="76">#REF!</definedName>
    <definedName name="Table_2____Moldova___General_Government_Budget_1995_98__Mdl_millions__1" localSheetId="3">#REF!</definedName>
    <definedName name="Table_2____Moldova___General_Government_Budget_1995_98__Mdl_millions__1">#REF!</definedName>
    <definedName name="Table_3._Moldova__Balance_of_Payments__1994_98" localSheetId="76">#REF!</definedName>
    <definedName name="Table_3._Moldova__Balance_of_Payments__1994_98" localSheetId="3">#REF!</definedName>
    <definedName name="Table_3._Moldova__Balance_of_Payments__1994_98">#REF!</definedName>
    <definedName name="Table_4.__Moldova____Monetary_Survey_and_Projections__1994_98_1" localSheetId="76">#REF!</definedName>
    <definedName name="Table_4.__Moldova____Monetary_Survey_and_Projections__1994_98_1" localSheetId="3">#REF!</definedName>
    <definedName name="Table_4.__Moldova____Monetary_Survey_and_Projections__1994_98_1">#REF!</definedName>
    <definedName name="Table_6" localSheetId="76">#REF!</definedName>
    <definedName name="Table_6" localSheetId="3">#REF!</definedName>
    <definedName name="Table_6">#REF!</definedName>
    <definedName name="Table_6.__Moldova__Balance_of_Payments__1994_98" localSheetId="76">#REF!</definedName>
    <definedName name="Table_6.__Moldova__Balance_of_Payments__1994_98" localSheetId="3">#REF!</definedName>
    <definedName name="Table_6.__Moldova__Balance_of_Payments__1994_98">#REF!</definedName>
    <definedName name="Table_6a.__Kazakhstan__Financial_Operations_of_the_General_Government__1998_99" localSheetId="76">#REF!</definedName>
    <definedName name="Table_6a.__Kazakhstan__Financial_Operations_of_the_General_Government__1998_99" localSheetId="3">#REF!</definedName>
    <definedName name="Table_6a.__Kazakhstan__Financial_Operations_of_the_General_Government__1998_99">#REF!</definedName>
    <definedName name="Table_7A" localSheetId="76">#REF!</definedName>
    <definedName name="Table_7A" localSheetId="3">#REF!</definedName>
    <definedName name="Table_7A">#REF!</definedName>
    <definedName name="Table_7B" localSheetId="76">#REF!</definedName>
    <definedName name="Table_7B" localSheetId="3">#REF!</definedName>
    <definedName name="Table_7B">#REF!</definedName>
    <definedName name="Table_Gen_Gov" localSheetId="76">#REF!</definedName>
    <definedName name="Table_Gen_Gov" localSheetId="3">#REF!</definedName>
    <definedName name="Table_Gen_Gov">#REF!</definedName>
    <definedName name="Table_SF" localSheetId="76">#REF!</definedName>
    <definedName name="Table_SF" localSheetId="3">#REF!</definedName>
    <definedName name="Table_SF">#REF!</definedName>
    <definedName name="Table_State_Gov" localSheetId="76">#REF!</definedName>
    <definedName name="Table_State_Gov" localSheetId="3">#REF!</definedName>
    <definedName name="Table_State_Gov">#REF!</definedName>
    <definedName name="Table_State_Gov2">[29]Table8!$A$1</definedName>
    <definedName name="Table1" localSheetId="76">#REF!</definedName>
    <definedName name="Table1" localSheetId="3">#REF!</definedName>
    <definedName name="Table1">#REF!</definedName>
    <definedName name="Table2" localSheetId="76">#REF!</definedName>
    <definedName name="Table2" localSheetId="3">#REF!</definedName>
    <definedName name="Table2">#REF!</definedName>
    <definedName name="Tbills" localSheetId="76">#REF!</definedName>
    <definedName name="Tbills" localSheetId="3">#REF!</definedName>
    <definedName name="Tbills">#REF!</definedName>
    <definedName name="tblChecks" localSheetId="76">#REF!</definedName>
    <definedName name="tblChecks" localSheetId="3">#REF!</definedName>
    <definedName name="tblChecks">#REF!</definedName>
    <definedName name="tblLinks" localSheetId="76">#REF!</definedName>
    <definedName name="tblLinks" localSheetId="3">#REF!</definedName>
    <definedName name="tblLinks">#REF!</definedName>
    <definedName name="teset" localSheetId="75"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est" localSheetId="75" hidden="1">{#N/A,#N/A,FALSE,"DOC";"TB_28",#N/A,FALSE,"FITB_28";"TB_91",#N/A,FALSE,"FITB_91";"TB_182",#N/A,FALSE,"FITB_182";"TB_273",#N/A,FALSE,"FITB_273";"TB_364",#N/A,FALSE,"FITB_364 ";"SUMMARY",#N/A,FALSE,"Summary"}</definedName>
    <definedName name="test" hidden="1">{#N/A,#N/A,FALSE,"DOC";"TB_28",#N/A,FALSE,"FITB_28";"TB_91",#N/A,FALSE,"FITB_91";"TB_182",#N/A,FALSE,"FITB_182";"TB_273",#N/A,FALSE,"FITB_273";"TB_364",#N/A,FALSE,"FITB_364 ";"SUMMARY",#N/A,FALSE,"Summary"}</definedName>
    <definedName name="TextRefCopy1" localSheetId="76">#REF!</definedName>
    <definedName name="TextRefCopy1" localSheetId="3">#REF!</definedName>
    <definedName name="TextRefCopy1">#REF!</definedName>
    <definedName name="TextRefCopy2" localSheetId="76">[30]Summary!#REF!</definedName>
    <definedName name="TextRefCopy2" localSheetId="3">[30]Summary!#REF!</definedName>
    <definedName name="TextRefCopy2">[30]Summary!#REF!</definedName>
    <definedName name="TextRefCopy3" localSheetId="76">[30]Summary!#REF!</definedName>
    <definedName name="TextRefCopy3" localSheetId="3">[30]Summary!#REF!</definedName>
    <definedName name="TextRefCopy3">[30]Summary!#REF!</definedName>
    <definedName name="TextRefCopyRangeCount" hidden="1">1</definedName>
    <definedName name="TM" localSheetId="76">#REF!</definedName>
    <definedName name="TM" localSheetId="3">#REF!</definedName>
    <definedName name="TM">#REF!</definedName>
    <definedName name="TM_D" localSheetId="76">#REF!</definedName>
    <definedName name="TM_D" localSheetId="3">#REF!</definedName>
    <definedName name="TM_D">#REF!</definedName>
    <definedName name="TM_Dcalc1" localSheetId="76">#REF!</definedName>
    <definedName name="TM_Dcalc1" localSheetId="3">#REF!</definedName>
    <definedName name="TM_Dcalc1">#REF!</definedName>
    <definedName name="TM_Dcalc2" localSheetId="76">#REF!</definedName>
    <definedName name="TM_Dcalc2" localSheetId="3">#REF!</definedName>
    <definedName name="TM_Dcalc2">#REF!</definedName>
    <definedName name="TM_R" localSheetId="76">#REF!</definedName>
    <definedName name="TM_R" localSheetId="3">#REF!</definedName>
    <definedName name="TM_R">#REF!</definedName>
    <definedName name="TM_Rcalc1" localSheetId="76">#REF!</definedName>
    <definedName name="TM_Rcalc1" localSheetId="3">#REF!</definedName>
    <definedName name="TM_Rcalc1">#REF!</definedName>
    <definedName name="TM_Rcalc2" localSheetId="76">#REF!</definedName>
    <definedName name="TM_Rcalc2" localSheetId="3">#REF!</definedName>
    <definedName name="TM_Rcalc2">#REF!</definedName>
    <definedName name="TM_TM_D" localSheetId="76">#REF!</definedName>
    <definedName name="TM_TM_D" localSheetId="3">#REF!</definedName>
    <definedName name="TM_TM_D">#REF!</definedName>
    <definedName name="TM_TM_R" localSheetId="76">#REF!</definedName>
    <definedName name="TM_TM_R" localSheetId="3">#REF!</definedName>
    <definedName name="TM_TM_R">#REF!</definedName>
    <definedName name="TMcalc" localSheetId="76">#REF!</definedName>
    <definedName name="TMcalc" localSheetId="3">#REF!</definedName>
    <definedName name="TMcalc">#REF!</definedName>
    <definedName name="TMG" localSheetId="76">#REF!</definedName>
    <definedName name="TMG" localSheetId="3">#REF!</definedName>
    <definedName name="TMG">#REF!</definedName>
    <definedName name="TMG_D" localSheetId="76">#REF!</definedName>
    <definedName name="TMG_D" localSheetId="3">#REF!</definedName>
    <definedName name="TMG_D">#REF!</definedName>
    <definedName name="TMG_Dcalc1" localSheetId="76">#REF!</definedName>
    <definedName name="TMG_Dcalc1" localSheetId="3">#REF!</definedName>
    <definedName name="TMG_Dcalc1">#REF!</definedName>
    <definedName name="TMG_Dcalc2" localSheetId="76">#REF!</definedName>
    <definedName name="TMG_Dcalc2" localSheetId="3">#REF!</definedName>
    <definedName name="TMG_Dcalc2">#REF!</definedName>
    <definedName name="TMG_R" localSheetId="76">#REF!</definedName>
    <definedName name="TMG_R" localSheetId="3">#REF!</definedName>
    <definedName name="TMG_R">#REF!</definedName>
    <definedName name="TMG_Rcalc1" localSheetId="76">#REF!</definedName>
    <definedName name="TMG_Rcalc1" localSheetId="3">#REF!</definedName>
    <definedName name="TMG_Rcalc1">#REF!</definedName>
    <definedName name="TMG_Rcalc2" localSheetId="76">#REF!</definedName>
    <definedName name="TMG_Rcalc2" localSheetId="3">#REF!</definedName>
    <definedName name="TMG_Rcalc2">#REF!</definedName>
    <definedName name="TMG_TMG_D" localSheetId="76">#REF!</definedName>
    <definedName name="TMG_TMG_D" localSheetId="3">#REF!</definedName>
    <definedName name="TMG_TMG_D">#REF!</definedName>
    <definedName name="TMG_TMG_R" localSheetId="76">#REF!</definedName>
    <definedName name="TMG_TMG_R" localSheetId="3">#REF!</definedName>
    <definedName name="TMG_TMG_R">#REF!</definedName>
    <definedName name="TMGcalc" localSheetId="76">#REF!</definedName>
    <definedName name="TMGcalc" localSheetId="3">#REF!</definedName>
    <definedName name="TMGcalc">#REF!</definedName>
    <definedName name="TMGO" localSheetId="76">#REF!</definedName>
    <definedName name="TMGO" localSheetId="3">#REF!</definedName>
    <definedName name="TMGO">#REF!</definedName>
    <definedName name="TMGO_D" localSheetId="76">#REF!</definedName>
    <definedName name="TMGO_D" localSheetId="3">#REF!</definedName>
    <definedName name="TMGO_D">#REF!</definedName>
    <definedName name="TMGO_Dcalc1" localSheetId="76">#REF!</definedName>
    <definedName name="TMGO_Dcalc1" localSheetId="3">#REF!</definedName>
    <definedName name="TMGO_Dcalc1">#REF!</definedName>
    <definedName name="TMGO_Dcalc2" localSheetId="76">#REF!</definedName>
    <definedName name="TMGO_Dcalc2" localSheetId="3">#REF!</definedName>
    <definedName name="TMGO_Dcalc2">#REF!</definedName>
    <definedName name="TMGO_R" localSheetId="76">#REF!</definedName>
    <definedName name="TMGO_R" localSheetId="3">#REF!</definedName>
    <definedName name="TMGO_R">#REF!</definedName>
    <definedName name="TMGO_Rcalc1" localSheetId="76">#REF!</definedName>
    <definedName name="TMGO_Rcalc1" localSheetId="3">#REF!</definedName>
    <definedName name="TMGO_Rcalc1">#REF!</definedName>
    <definedName name="TMGO_Rcalc2" localSheetId="76">#REF!</definedName>
    <definedName name="TMGO_Rcalc2" localSheetId="3">#REF!</definedName>
    <definedName name="TMGO_Rcalc2">#REF!</definedName>
    <definedName name="TMGO_TMGO_D" localSheetId="76">#REF!</definedName>
    <definedName name="TMGO_TMGO_D" localSheetId="3">#REF!</definedName>
    <definedName name="TMGO_TMGO_D">#REF!</definedName>
    <definedName name="TMGO_TMGO_R" localSheetId="76">#REF!</definedName>
    <definedName name="TMGO_TMGO_R" localSheetId="3">#REF!</definedName>
    <definedName name="TMGO_TMGO_R">#REF!</definedName>
    <definedName name="TMGO_WPCP33_D" localSheetId="76">#REF!</definedName>
    <definedName name="TMGO_WPCP33_D" localSheetId="3">#REF!</definedName>
    <definedName name="TMGO_WPCP33_D">#REF!</definedName>
    <definedName name="TMGXO" localSheetId="76">#REF!</definedName>
    <definedName name="TMGXO" localSheetId="3">#REF!</definedName>
    <definedName name="TMGXO">#REF!</definedName>
    <definedName name="TMGXO_D" localSheetId="76">#REF!</definedName>
    <definedName name="TMGXO_D" localSheetId="3">#REF!</definedName>
    <definedName name="TMGXO_D">#REF!</definedName>
    <definedName name="TMGXO_Dcalc1" localSheetId="76">#REF!</definedName>
    <definedName name="TMGXO_Dcalc1" localSheetId="3">#REF!</definedName>
    <definedName name="TMGXO_Dcalc1">#REF!</definedName>
    <definedName name="TMGXO_Dcalc2" localSheetId="76">#REF!</definedName>
    <definedName name="TMGXO_Dcalc2" localSheetId="3">#REF!</definedName>
    <definedName name="TMGXO_Dcalc2">#REF!</definedName>
    <definedName name="TMGXO_lvTMGXO_Dcalc2" localSheetId="76">#REF!</definedName>
    <definedName name="TMGXO_lvTMGXO_Dcalc2" localSheetId="3">#REF!</definedName>
    <definedName name="TMGXO_lvTMGXO_Dcalc2">#REF!</definedName>
    <definedName name="TMGXO_R" localSheetId="76">#REF!</definedName>
    <definedName name="TMGXO_R" localSheetId="3">#REF!</definedName>
    <definedName name="TMGXO_R">#REF!</definedName>
    <definedName name="TMGXO_Rcalc1" localSheetId="76">#REF!</definedName>
    <definedName name="TMGXO_Rcalc1" localSheetId="3">#REF!</definedName>
    <definedName name="TMGXO_Rcalc1">#REF!</definedName>
    <definedName name="TMGXO_Rcalc2" localSheetId="76">#REF!</definedName>
    <definedName name="TMGXO_Rcalc2" localSheetId="3">#REF!</definedName>
    <definedName name="TMGXO_Rcalc2">#REF!</definedName>
    <definedName name="TMGXO_TMGXO_D" localSheetId="76">#REF!</definedName>
    <definedName name="TMGXO_TMGXO_D" localSheetId="3">#REF!</definedName>
    <definedName name="TMGXO_TMGXO_D">#REF!</definedName>
    <definedName name="TMGXO_TMGXO_R" localSheetId="76">#REF!</definedName>
    <definedName name="TMGXO_TMGXO_R" localSheetId="3">#REF!</definedName>
    <definedName name="TMGXO_TMGXO_R">#REF!</definedName>
    <definedName name="TMS" localSheetId="76">#REF!</definedName>
    <definedName name="TMS" localSheetId="3">#REF!</definedName>
    <definedName name="TMS">#REF!</definedName>
    <definedName name="TMS_D" localSheetId="76">#REF!</definedName>
    <definedName name="TMS_D" localSheetId="3">#REF!</definedName>
    <definedName name="TMS_D">#REF!</definedName>
    <definedName name="TMS_R" localSheetId="76">#REF!</definedName>
    <definedName name="TMS_R" localSheetId="3">#REF!</definedName>
    <definedName name="TMS_R">#REF!</definedName>
    <definedName name="to_do_1">[11]DBF!$AK$72:$AO$72</definedName>
    <definedName name="to_do_2">[11]DBF!$AJ$42:$AO$42</definedName>
    <definedName name="to_do_3">[11]DBF!$AK$113:$AO$113</definedName>
    <definedName name="TOP" localSheetId="76">#REF!</definedName>
    <definedName name="TOP" localSheetId="3">#REF!</definedName>
    <definedName name="TOP">#REF!</definedName>
    <definedName name="totdebt">'[8]Stock of Debt'!$C$58:$AO$58</definedName>
    <definedName name="Trade_balance" localSheetId="76">#REF!</definedName>
    <definedName name="Trade_balance" localSheetId="3">#REF!</definedName>
    <definedName name="Trade_balance">#REF!</definedName>
    <definedName name="tradebal" localSheetId="76">[12]BOP!#REF!</definedName>
    <definedName name="tradebal" localSheetId="3">[12]BOP!#REF!</definedName>
    <definedName name="tradebal">[12]BOP!#REF!</definedName>
    <definedName name="TRADEDIS" localSheetId="76">[19]TRADE!#REF!</definedName>
    <definedName name="TRADEDIS" localSheetId="3">[19]TRADE!#REF!</definedName>
    <definedName name="TRADEDIS">[19]TRADE!#REF!</definedName>
    <definedName name="TX" localSheetId="76">#REF!</definedName>
    <definedName name="TX" localSheetId="3">#REF!</definedName>
    <definedName name="TX">#REF!</definedName>
    <definedName name="TX_D" localSheetId="76">#REF!</definedName>
    <definedName name="TX_D" localSheetId="3">#REF!</definedName>
    <definedName name="TX_D">#REF!</definedName>
    <definedName name="TX_Dcalc1" localSheetId="76">#REF!</definedName>
    <definedName name="TX_Dcalc1" localSheetId="3">#REF!</definedName>
    <definedName name="TX_Dcalc1">#REF!</definedName>
    <definedName name="TX_Dcalc2" localSheetId="76">#REF!</definedName>
    <definedName name="TX_Dcalc2" localSheetId="3">#REF!</definedName>
    <definedName name="TX_Dcalc2">#REF!</definedName>
    <definedName name="TX_R" localSheetId="76">#REF!</definedName>
    <definedName name="TX_R" localSheetId="3">#REF!</definedName>
    <definedName name="TX_R">#REF!</definedName>
    <definedName name="TX_Rcalc1" localSheetId="76">#REF!</definedName>
    <definedName name="TX_Rcalc1" localSheetId="3">#REF!</definedName>
    <definedName name="TX_Rcalc1">#REF!</definedName>
    <definedName name="TX_Rcalc2" localSheetId="76">#REF!</definedName>
    <definedName name="TX_Rcalc2" localSheetId="3">#REF!</definedName>
    <definedName name="TX_Rcalc2">#REF!</definedName>
    <definedName name="TX_TX_D" localSheetId="76">#REF!</definedName>
    <definedName name="TX_TX_D" localSheetId="3">#REF!</definedName>
    <definedName name="TX_TX_D">#REF!</definedName>
    <definedName name="TX_TX_R" localSheetId="76">#REF!</definedName>
    <definedName name="TX_TX_R" localSheetId="3">#REF!</definedName>
    <definedName name="TX_TX_R">#REF!</definedName>
    <definedName name="TXcalc" localSheetId="76">#REF!</definedName>
    <definedName name="TXcalc" localSheetId="3">#REF!</definedName>
    <definedName name="TXcalc">#REF!</definedName>
    <definedName name="TXG" localSheetId="76">#REF!</definedName>
    <definedName name="TXG" localSheetId="3">#REF!</definedName>
    <definedName name="TXG">#REF!</definedName>
    <definedName name="TXG_D" localSheetId="76">#REF!</definedName>
    <definedName name="TXG_D" localSheetId="3">#REF!</definedName>
    <definedName name="TXG_D">#REF!</definedName>
    <definedName name="TXG_Dcalc1" localSheetId="76">#REF!</definedName>
    <definedName name="TXG_Dcalc1" localSheetId="3">#REF!</definedName>
    <definedName name="TXG_Dcalc1">#REF!</definedName>
    <definedName name="TXG_Dcalc2" localSheetId="76">#REF!</definedName>
    <definedName name="TXG_Dcalc2" localSheetId="3">#REF!</definedName>
    <definedName name="TXG_Dcalc2">#REF!</definedName>
    <definedName name="TXG_R" localSheetId="76">#REF!</definedName>
    <definedName name="TXG_R" localSheetId="3">#REF!</definedName>
    <definedName name="TXG_R">#REF!</definedName>
    <definedName name="TXG_Rcalc1" localSheetId="76">#REF!</definedName>
    <definedName name="TXG_Rcalc1" localSheetId="3">#REF!</definedName>
    <definedName name="TXG_Rcalc1">#REF!</definedName>
    <definedName name="TXG_Rcalc2" localSheetId="76">#REF!</definedName>
    <definedName name="TXG_Rcalc2" localSheetId="3">#REF!</definedName>
    <definedName name="TXG_Rcalc2">#REF!</definedName>
    <definedName name="TXG_TXG_D" localSheetId="76">#REF!</definedName>
    <definedName name="TXG_TXG_D" localSheetId="3">#REF!</definedName>
    <definedName name="TXG_TXG_D">#REF!</definedName>
    <definedName name="TXG_TXG_R" localSheetId="76">#REF!</definedName>
    <definedName name="TXG_TXG_R" localSheetId="3">#REF!</definedName>
    <definedName name="TXG_TXG_R">#REF!</definedName>
    <definedName name="TXGcalc" localSheetId="76">#REF!</definedName>
    <definedName name="TXGcalc" localSheetId="3">#REF!</definedName>
    <definedName name="TXGcalc">#REF!</definedName>
    <definedName name="TXGO" localSheetId="76">#REF!</definedName>
    <definedName name="TXGO" localSheetId="3">#REF!</definedName>
    <definedName name="TXGO">#REF!</definedName>
    <definedName name="TXGO_D" localSheetId="76">#REF!</definedName>
    <definedName name="TXGO_D" localSheetId="3">#REF!</definedName>
    <definedName name="TXGO_D">#REF!</definedName>
    <definedName name="TXGO_Dcalc1" localSheetId="76">#REF!</definedName>
    <definedName name="TXGO_Dcalc1" localSheetId="3">#REF!</definedName>
    <definedName name="TXGO_Dcalc1">#REF!</definedName>
    <definedName name="TXGO_Dcalc2" localSheetId="76">#REF!</definedName>
    <definedName name="TXGO_Dcalc2" localSheetId="3">#REF!</definedName>
    <definedName name="TXGO_Dcalc2">#REF!</definedName>
    <definedName name="TXGO_R" localSheetId="76">#REF!</definedName>
    <definedName name="TXGO_R" localSheetId="3">#REF!</definedName>
    <definedName name="TXGO_R">#REF!</definedName>
    <definedName name="TXGO_Rcalc1" localSheetId="76">#REF!</definedName>
    <definedName name="TXGO_Rcalc1" localSheetId="3">#REF!</definedName>
    <definedName name="TXGO_Rcalc1">#REF!</definedName>
    <definedName name="TXGO_Rcalc2" localSheetId="76">#REF!</definedName>
    <definedName name="TXGO_Rcalc2" localSheetId="3">#REF!</definedName>
    <definedName name="TXGO_Rcalc2">#REF!</definedName>
    <definedName name="TXGO_TXGO_D" localSheetId="76">#REF!</definedName>
    <definedName name="TXGO_TXGO_D" localSheetId="3">#REF!</definedName>
    <definedName name="TXGO_TXGO_D">#REF!</definedName>
    <definedName name="TXGO_TXGO_R" localSheetId="76">#REF!</definedName>
    <definedName name="TXGO_TXGO_R" localSheetId="3">#REF!</definedName>
    <definedName name="TXGO_TXGO_R">#REF!</definedName>
    <definedName name="TXGO_WPCP33_D" localSheetId="76">#REF!</definedName>
    <definedName name="TXGO_WPCP33_D" localSheetId="3">#REF!</definedName>
    <definedName name="TXGO_WPCP33_D">#REF!</definedName>
    <definedName name="TXGXO" localSheetId="76">#REF!</definedName>
    <definedName name="TXGXO" localSheetId="3">#REF!</definedName>
    <definedName name="TXGXO">#REF!</definedName>
    <definedName name="TXGXO_D" localSheetId="76">#REF!</definedName>
    <definedName name="TXGXO_D" localSheetId="3">#REF!</definedName>
    <definedName name="TXGXO_D">#REF!</definedName>
    <definedName name="TXGXO_Dcalc1" localSheetId="76">#REF!</definedName>
    <definedName name="TXGXO_Dcalc1" localSheetId="3">#REF!</definedName>
    <definedName name="TXGXO_Dcalc1">#REF!</definedName>
    <definedName name="TXGXO_Dcalc2" localSheetId="76">#REF!</definedName>
    <definedName name="TXGXO_Dcalc2" localSheetId="3">#REF!</definedName>
    <definedName name="TXGXO_Dcalc2">#REF!</definedName>
    <definedName name="TXGXO_lvTXGXO_Dcalc2" localSheetId="76">#REF!</definedName>
    <definedName name="TXGXO_lvTXGXO_Dcalc2" localSheetId="3">#REF!</definedName>
    <definedName name="TXGXO_lvTXGXO_Dcalc2">#REF!</definedName>
    <definedName name="TXGXO_R" localSheetId="76">#REF!</definedName>
    <definedName name="TXGXO_R" localSheetId="3">#REF!</definedName>
    <definedName name="TXGXO_R">#REF!</definedName>
    <definedName name="TXGXO_Rcalc1" localSheetId="76">#REF!</definedName>
    <definedName name="TXGXO_Rcalc1" localSheetId="3">#REF!</definedName>
    <definedName name="TXGXO_Rcalc1">#REF!</definedName>
    <definedName name="TXGXO_Rcalc2" localSheetId="76">#REF!</definedName>
    <definedName name="TXGXO_Rcalc2" localSheetId="3">#REF!</definedName>
    <definedName name="TXGXO_Rcalc2">#REF!</definedName>
    <definedName name="TXGXO_TXGXO_D" localSheetId="76">#REF!</definedName>
    <definedName name="TXGXO_TXGXO_D" localSheetId="3">#REF!</definedName>
    <definedName name="TXGXO_TXGXO_D">#REF!</definedName>
    <definedName name="TXGXO_TXGXO_R" localSheetId="76">#REF!</definedName>
    <definedName name="TXGXO_TXGXO_R" localSheetId="3">#REF!</definedName>
    <definedName name="TXGXO_TXGXO_R">#REF!</definedName>
    <definedName name="TXS" localSheetId="76">#REF!</definedName>
    <definedName name="TXS" localSheetId="3">#REF!</definedName>
    <definedName name="TXS">#REF!</definedName>
    <definedName name="TXS_D" localSheetId="76">#REF!</definedName>
    <definedName name="TXS_D" localSheetId="3">#REF!</definedName>
    <definedName name="TXS_D">#REF!</definedName>
    <definedName name="TXS_R" localSheetId="76">#REF!</definedName>
    <definedName name="TXS_R" localSheetId="3">#REF!</definedName>
    <definedName name="TXS_R">#REF!</definedName>
    <definedName name="unemp_96Q3" localSheetId="76">#REF!</definedName>
    <definedName name="unemp_96Q3" localSheetId="3">#REF!</definedName>
    <definedName name="unemp_96Q3">#REF!</definedName>
    <definedName name="unemp_96Q4" localSheetId="76">#REF!</definedName>
    <definedName name="unemp_96Q4" localSheetId="3">#REF!</definedName>
    <definedName name="unemp_96Q4">#REF!</definedName>
    <definedName name="unemp_97Q1" localSheetId="76">#REF!</definedName>
    <definedName name="unemp_97Q1" localSheetId="3">#REF!</definedName>
    <definedName name="unemp_97Q1">#REF!</definedName>
    <definedName name="unemp_97Q2" localSheetId="76">#REF!</definedName>
    <definedName name="unemp_97Q2" localSheetId="3">#REF!</definedName>
    <definedName name="unemp_97Q2">#REF!</definedName>
    <definedName name="unemp_nat" localSheetId="76">#REF!</definedName>
    <definedName name="unemp_nat" localSheetId="3">#REF!</definedName>
    <definedName name="unemp_nat">#REF!</definedName>
    <definedName name="unemp_urbrural" localSheetId="76">#REF!</definedName>
    <definedName name="unemp_urbrural" localSheetId="3">#REF!</definedName>
    <definedName name="unemp_urbrural">#REF!</definedName>
    <definedName name="USD" localSheetId="76">#REF!</definedName>
    <definedName name="USD" localSheetId="3">#REF!</definedName>
    <definedName name="USD">#REF!</definedName>
    <definedName name="USDSUM" localSheetId="76">#REF!</definedName>
    <definedName name="USDSUM" localSheetId="3">#REF!</definedName>
    <definedName name="USDSUM">#REF!</definedName>
    <definedName name="VCSUMNBK" localSheetId="76">#REF!</definedName>
    <definedName name="VCSUMNBK" localSheetId="3">#REF!</definedName>
    <definedName name="VCSUMNBK">#REF!</definedName>
    <definedName name="vexpal">[4]BOP!$D$37:$CH$37</definedName>
    <definedName name="vexpcofi">[4]BOP!$D$49:$CH$49</definedName>
    <definedName name="vexpcopr" localSheetId="76">#REF!</definedName>
    <definedName name="vexpcopr" localSheetId="3">#REF!</definedName>
    <definedName name="vexpcopr">#REF!</definedName>
    <definedName name="vexpel">[4]BOP!$D$61:$CH$61</definedName>
    <definedName name="vexpoth">[4]BOP!$D$74:$CH$74</definedName>
    <definedName name="vimpal">[4]BOP!$D$85:$BC$85</definedName>
    <definedName name="vimpel">[4]BOP!$D$123:$AU$123</definedName>
    <definedName name="vimpflour">[4]BOP!$D$149:$BC$149</definedName>
    <definedName name="vimpgas">[4]BOP!$D$99:$BC$99</definedName>
    <definedName name="vimpgrain">[4]BOP!$D$137:$BC$137</definedName>
    <definedName name="vimpoil">[4]BOP!$D$111:$BC$111</definedName>
    <definedName name="vimpother">[4]BOP!$D$161:$BC$161</definedName>
    <definedName name="wage_govt_sector" localSheetId="76">#REF!</definedName>
    <definedName name="wage_govt_sector" localSheetId="3">#REF!</definedName>
    <definedName name="wage_govt_sector">#REF!</definedName>
    <definedName name="weogrpral">[4]GEEandGAS!$D$58:$AZ$58</definedName>
    <definedName name="weopral">[8]GEEandGAS!$D$57:$AV$57</definedName>
    <definedName name="weoprcotton">[8]GEEandGAS!$D$55:$AS$55</definedName>
    <definedName name="weoprgas">[8]GEEandGAS!$D$53:$AX$53</definedName>
    <definedName name="weoproil">[8]GEEandGAS!$D$51:$AV$51</definedName>
    <definedName name="weoprwheat">[8]GEEandGAS!$D$59:$AW$59</definedName>
    <definedName name="WPCP33_D" localSheetId="76">#REF!</definedName>
    <definedName name="WPCP33_D" localSheetId="3">#REF!</definedName>
    <definedName name="WPCP33_D">#REF!</definedName>
    <definedName name="wrn" localSheetId="75" hidden="1">{"CONSOLIDATED",#N/A,FALSE,"TAB2";"CONSOL_GDP",#N/A,FALSE,"TAB3";"STATE_OP",#N/A,FALSE,"TAB13APP";"STATE_GDP",#N/A,FALSE,"TAB14APP";"TAXREV",#N/A,FALSE,"TAB15APP";"CURREXP",#N/A,FALSE,"TAB16APP";"PEF",#N/A,FALSE,"TAB17APP";"PEF_GDP",#N/A,FALSE,"TAB18APP";"PENSION_AVG",#N/A,FALSE,"TAB19APP";"BENEFIT_UNEMP",#N/A,FALSE,"TAB20APP"}</definedName>
    <definedName name="wrn" hidden="1">{"CONSOLIDATED",#N/A,FALSE,"TAB2";"CONSOL_GDP",#N/A,FALSE,"TAB3";"STATE_OP",#N/A,FALSE,"TAB13APP";"STATE_GDP",#N/A,FALSE,"TAB14APP";"TAXREV",#N/A,FALSE,"TAB15APP";"CURREXP",#N/A,FALSE,"TAB16APP";"PEF",#N/A,FALSE,"TAB17APP";"PEF_GDP",#N/A,FALSE,"TAB18APP";"PENSION_AVG",#N/A,FALSE,"TAB19APP";"BENEFIT_UNEMP",#N/A,FALSE,"TAB20APP"}</definedName>
    <definedName name="wrn.97REDBOP." localSheetId="75" hidden="1">{"TRADE_COMP",#N/A,FALSE,"TAB23APP";"BOP",#N/A,FALSE,"TAB6";"DOT",#N/A,FALSE,"TAB24APP";"EXTDEBT",#N/A,FALSE,"TAB25APP"}</definedName>
    <definedName name="wrn.97REDBOP." hidden="1">{"TRADE_COMP",#N/A,FALSE,"TAB23APP";"BOP",#N/A,FALSE,"TAB6";"DOT",#N/A,FALSE,"TAB24APP";"EXTDEBT",#N/A,FALSE,"TAB25APP"}</definedName>
    <definedName name="wrn.ARMRED97." localSheetId="7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ANKS." localSheetId="75" hidden="1">{#N/A,#N/A,FALSE,"BANKS"}</definedName>
    <definedName name="wrn.BANKS." hidden="1">{#N/A,#N/A,FALSE,"BANKS"}</definedName>
    <definedName name="wrn.BOP." localSheetId="75" hidden="1">{#N/A,#N/A,FALSE,"BOP"}</definedName>
    <definedName name="wrn.BOP." hidden="1">{#N/A,#N/A,FALSE,"BOP"}</definedName>
    <definedName name="wrn.BOP_MIDTERM." localSheetId="75" hidden="1">{"BOP_TAB",#N/A,FALSE,"N";"MIDTERM_TAB",#N/A,FALSE,"O"}</definedName>
    <definedName name="wrn.BOP_MIDTERM." hidden="1">{"BOP_TAB",#N/A,FALSE,"N";"MIDTERM_TAB",#N/A,FALSE,"O"}</definedName>
    <definedName name="wrn.CREDIT." localSheetId="75" hidden="1">{#N/A,#N/A,FALSE,"CREDIT"}</definedName>
    <definedName name="wrn.CREDIT." hidden="1">{#N/A,#N/A,FALSE,"CREDIT"}</definedName>
    <definedName name="wrn.DEBTSVC." localSheetId="75" hidden="1">{#N/A,#N/A,FALSE,"DEBTSVC"}</definedName>
    <definedName name="wrn.DEBTSVC." hidden="1">{#N/A,#N/A,FALSE,"DEBTSVC"}</definedName>
    <definedName name="wrn.DEPO." localSheetId="75" hidden="1">{#N/A,#N/A,FALSE,"DEPO"}</definedName>
    <definedName name="wrn.DEPO." hidden="1">{#N/A,#N/A,FALSE,"DEPO"}</definedName>
    <definedName name="wrn.EXCISE." localSheetId="75" hidden="1">{#N/A,#N/A,FALSE,"EXCISE"}</definedName>
    <definedName name="wrn.EXCISE." hidden="1">{#N/A,#N/A,FALSE,"EXCISE"}</definedName>
    <definedName name="wrn.EXRATE." localSheetId="75" hidden="1">{#N/A,#N/A,FALSE,"EXRATE"}</definedName>
    <definedName name="wrn.EXRATE." hidden="1">{#N/A,#N/A,FALSE,"EXRATE"}</definedName>
    <definedName name="wrn.EXTDEBT." localSheetId="75" hidden="1">{#N/A,#N/A,FALSE,"EXTDEBT"}</definedName>
    <definedName name="wrn.EXTDEBT." hidden="1">{#N/A,#N/A,FALSE,"EXTDEBT"}</definedName>
    <definedName name="wrn.EXTRABUDGT." localSheetId="75" hidden="1">{#N/A,#N/A,FALSE,"EXTRABUDGT"}</definedName>
    <definedName name="wrn.EXTRABUDGT." hidden="1">{#N/A,#N/A,FALSE,"EXTRABUDGT"}</definedName>
    <definedName name="wrn.EXTRABUDGT2." localSheetId="75" hidden="1">{#N/A,#N/A,FALSE,"EXTRABUDGT2"}</definedName>
    <definedName name="wrn.EXTRABUDGT2." hidden="1">{#N/A,#N/A,FALSE,"EXTRABUDGT2"}</definedName>
    <definedName name="wrn.FISCRED97." localSheetId="75"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DP." localSheetId="75" hidden="1">{#N/A,#N/A,FALSE,"GDP_ORIGIN";#N/A,#N/A,FALSE,"EMP_POP"}</definedName>
    <definedName name="wrn.GDP." hidden="1">{#N/A,#N/A,FALSE,"GDP_ORIGIN";#N/A,#N/A,FALSE,"EMP_POP"}</definedName>
    <definedName name="wrn.GGOVT." localSheetId="75" hidden="1">{#N/A,#N/A,FALSE,"GGOVT"}</definedName>
    <definedName name="wrn.GGOVT." hidden="1">{#N/A,#N/A,FALSE,"GGOVT"}</definedName>
    <definedName name="wrn.GGOVT2." localSheetId="75" hidden="1">{#N/A,#N/A,FALSE,"GGOVT2"}</definedName>
    <definedName name="wrn.GGOVT2." hidden="1">{#N/A,#N/A,FALSE,"GGOVT2"}</definedName>
    <definedName name="wrn.GGOVTPC." localSheetId="75" hidden="1">{#N/A,#N/A,FALSE,"GGOVT%"}</definedName>
    <definedName name="wrn.GGOVTPC." hidden="1">{#N/A,#N/A,FALSE,"GGOVT%"}</definedName>
    <definedName name="wrn.INCOMETX." localSheetId="75" hidden="1">{#N/A,#N/A,FALSE,"INCOMETX"}</definedName>
    <definedName name="wrn.INCOMETX." hidden="1">{#N/A,#N/A,FALSE,"INCOMETX"}</definedName>
    <definedName name="wrn.Input._.and._.output._.tables." localSheetId="75"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75" hidden="1">{#N/A,#N/A,FALSE,"INTERST"}</definedName>
    <definedName name="wrn.INTERST." hidden="1">{#N/A,#N/A,FALSE,"INTERST"}</definedName>
    <definedName name="wrn.MAIN." localSheetId="75" hidden="1">{#N/A,#N/A,FALSE,"CB";#N/A,#N/A,FALSE,"CMB";#N/A,#N/A,FALSE,"BSYS";#N/A,#N/A,FALSE,"NBFI";#N/A,#N/A,FALSE,"FSYS"}</definedName>
    <definedName name="wrn.MAIN." hidden="1">{#N/A,#N/A,FALSE,"CB";#N/A,#N/A,FALSE,"CMB";#N/A,#N/A,FALSE,"BSYS";#N/A,#N/A,FALSE,"NBFI";#N/A,#N/A,FALSE,"FSYS"}</definedName>
    <definedName name="wrn.MDABOP." localSheetId="75"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T." localSheetId="75" hidden="1">{#N/A,#N/A,FALSE,"CB";#N/A,#N/A,FALSE,"CMB";#N/A,#N/A,FALSE,"NBFI"}</definedName>
    <definedName name="wrn.MIT." hidden="1">{#N/A,#N/A,FALSE,"CB";#N/A,#N/A,FALSE,"CMB";#N/A,#N/A,FALSE,"NBFI"}</definedName>
    <definedName name="wrn.MONA." localSheetId="75" hidden="1">{"MONA",#N/A,FALSE,"S"}</definedName>
    <definedName name="wrn.MONA." hidden="1">{"MONA",#N/A,FALSE,"S"}</definedName>
    <definedName name="wrn.MS." localSheetId="75" hidden="1">{#N/A,#N/A,FALSE,"MS"}</definedName>
    <definedName name="wrn.MS." hidden="1">{#N/A,#N/A,FALSE,"MS"}</definedName>
    <definedName name="wrn.NBG." localSheetId="75" hidden="1">{#N/A,#N/A,FALSE,"NBG"}</definedName>
    <definedName name="wrn.NBG." hidden="1">{#N/A,#N/A,FALSE,"NBG"}</definedName>
    <definedName name="wrn.Output._.tables." localSheetId="75" hidden="1">{#N/A,#N/A,FALSE,"I";#N/A,#N/A,FALSE,"J";#N/A,#N/A,FALSE,"K";#N/A,#N/A,FALSE,"L";#N/A,#N/A,FALSE,"M";#N/A,#N/A,FALSE,"N";#N/A,#N/A,FALSE,"O"}</definedName>
    <definedName name="wrn.Output._.tables." hidden="1">{#N/A,#N/A,FALSE,"I";#N/A,#N/A,FALSE,"J";#N/A,#N/A,FALSE,"K";#N/A,#N/A,FALSE,"L";#N/A,#N/A,FALSE,"M";#N/A,#N/A,FALSE,"N";#N/A,#N/A,FALSE,"O"}</definedName>
    <definedName name="wrn.PCPI." localSheetId="75" hidden="1">{#N/A,#N/A,FALSE,"PCPI"}</definedName>
    <definedName name="wrn.PCPI." hidden="1">{#N/A,#N/A,FALSE,"PCPI"}</definedName>
    <definedName name="wrn.PENSION." localSheetId="75" hidden="1">{#N/A,#N/A,FALSE,"PENSION"}</definedName>
    <definedName name="wrn.PENSION." hidden="1">{#N/A,#N/A,FALSE,"PENSION"}</definedName>
    <definedName name="wrn.PRUDENT." localSheetId="75" hidden="1">{#N/A,#N/A,FALSE,"PRUDENT"}</definedName>
    <definedName name="wrn.PRUDENT." hidden="1">{#N/A,#N/A,FALSE,"PRUDENT"}</definedName>
    <definedName name="wrn.PUBLEXP." localSheetId="75" hidden="1">{#N/A,#N/A,FALSE,"PUBLEXP"}</definedName>
    <definedName name="wrn.PUBLEXP." hidden="1">{#N/A,#N/A,FALSE,"PUBLEXP"}</definedName>
    <definedName name="wrn.RED97MON." localSheetId="75" hidden="1">{"CBA",#N/A,FALSE,"TAB4";"MS",#N/A,FALSE,"TAB5";"BANKLOANS",#N/A,FALSE,"TAB21APP ";"INTEREST",#N/A,FALSE,"TAB22APP"}</definedName>
    <definedName name="wrn.RED97MON." hidden="1">{"CBA",#N/A,FALSE,"TAB4";"MS",#N/A,FALSE,"TAB5";"BANKLOANS",#N/A,FALSE,"TAB21APP ";"INTEREST",#N/A,FALSE,"TAB22APP"}</definedName>
    <definedName name="wrn.REDTABS." localSheetId="7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75" hidden="1">{#N/A,#N/A,FALSE,"REVSHARE"}</definedName>
    <definedName name="wrn.REVSHARE." hidden="1">{#N/A,#N/A,FALSE,"REVSHARE"}</definedName>
    <definedName name="wrn.Staff._.Report._.Tables." localSheetId="75" hidden="1">{#N/A,#N/A,FALSE,"SRFSYS";#N/A,#N/A,FALSE,"SRBSYS"}</definedName>
    <definedName name="wrn.Staff._.Report._.Tables." hidden="1">{#N/A,#N/A,FALSE,"SRFSYS";#N/A,#N/A,FALSE,"SRBSYS"}</definedName>
    <definedName name="wrn.STATE." localSheetId="75" hidden="1">{#N/A,#N/A,FALSE,"STATE"}</definedName>
    <definedName name="wrn.STATE." hidden="1">{#N/A,#N/A,FALSE,"STATE"}</definedName>
    <definedName name="wrn.TAXARREARS." localSheetId="75" hidden="1">{#N/A,#N/A,FALSE,"TAXARREARS"}</definedName>
    <definedName name="wrn.TAXARREARS." hidden="1">{#N/A,#N/A,FALSE,"TAXARREARS"}</definedName>
    <definedName name="wrn.TAXPAYRS." localSheetId="75" hidden="1">{#N/A,#N/A,FALSE,"TAXPAYRS"}</definedName>
    <definedName name="wrn.TAXPAYRS." hidden="1">{#N/A,#N/A,FALSE,"TAXPAYRS"}</definedName>
    <definedName name="wrn.TRADE." localSheetId="75" hidden="1">{#N/A,#N/A,FALSE,"TRADE"}</definedName>
    <definedName name="wrn.TRADE." hidden="1">{#N/A,#N/A,FALSE,"TRADE"}</definedName>
    <definedName name="wrn.TRANSPORT." localSheetId="75" hidden="1">{#N/A,#N/A,FALSE,"TRANPORT"}</definedName>
    <definedName name="wrn.TRANSPORT." hidden="1">{#N/A,#N/A,FALSE,"TRANPORT"}</definedName>
    <definedName name="wrn.UNEMPL." localSheetId="75" hidden="1">{#N/A,#N/A,FALSE,"EMP_POP";#N/A,#N/A,FALSE,"UNEMPL"}</definedName>
    <definedName name="wrn.UNEMPL." hidden="1">{#N/A,#N/A,FALSE,"EMP_POP";#N/A,#N/A,FALSE,"UNEMPL"}</definedName>
    <definedName name="wrn.WAGES." localSheetId="75" hidden="1">{#N/A,#N/A,FALSE,"WAGES"}</definedName>
    <definedName name="wrn.WAGES." hidden="1">{#N/A,#N/A,FALSE,"WAGES"}</definedName>
    <definedName name="wrn.WEO." localSheetId="75" hidden="1">{"WEO",#N/A,FALSE,"T"}</definedName>
    <definedName name="wrn.WEO." hidden="1">{"WEO",#N/A,FALSE,"T"}</definedName>
    <definedName name="XGS" localSheetId="76">#REF!</definedName>
    <definedName name="XGS" localSheetId="3">#REF!</definedName>
    <definedName name="XGS">#REF!</definedName>
    <definedName name="xxWRS_1" localSheetId="76">#REF!</definedName>
    <definedName name="xxWRS_1" localSheetId="3">#REF!</definedName>
    <definedName name="xxWRS_1">#REF!</definedName>
    <definedName name="xxWRS_2" localSheetId="76">#REF!</definedName>
    <definedName name="xxWRS_2" localSheetId="3">#REF!</definedName>
    <definedName name="xxWRS_2">#REF!</definedName>
    <definedName name="xxWRS_3" localSheetId="76">#REF!</definedName>
    <definedName name="xxWRS_3" localSheetId="3">#REF!</definedName>
    <definedName name="xxWRS_3">#REF!</definedName>
    <definedName name="xxWRS_4" localSheetId="76">#REF!</definedName>
    <definedName name="xxWRS_4" localSheetId="3">#REF!</definedName>
    <definedName name="xxWRS_4">#REF!</definedName>
    <definedName name="xxWRS_5" localSheetId="76">#REF!</definedName>
    <definedName name="xxWRS_5" localSheetId="3">#REF!</definedName>
    <definedName name="xxWRS_5">#REF!</definedName>
    <definedName name="xxWRS_6" localSheetId="76">#REF!</definedName>
    <definedName name="xxWRS_6" localSheetId="3">#REF!</definedName>
    <definedName name="xxWRS_6">#REF!</definedName>
    <definedName name="xxx" localSheetId="75" hidden="1">{"DEPOSITS",#N/A,FALSE,"COMML_MON";"LOANS",#N/A,FALSE,"COMML_MON"}</definedName>
    <definedName name="xxx" hidden="1">{"DEPOSITS",#N/A,FALSE,"COMML_MON";"LOANS",#N/A,FALSE,"COMML_MON"}</definedName>
    <definedName name="Year" localSheetId="76">#REF!</definedName>
    <definedName name="Year" localSheetId="3">#REF!</definedName>
    <definedName name="Year">#REF!</definedName>
    <definedName name="Years" localSheetId="76">#REF!</definedName>
    <definedName name="Years" localSheetId="3">#REF!</definedName>
    <definedName name="Years">#REF!</definedName>
    <definedName name="yyy" localSheetId="75" hidden="1">{"DEPOSITS",#N/A,FALSE,"COMML_MON";"LOANS",#N/A,FALSE,"COMML_MON"}</definedName>
    <definedName name="yyy" hidden="1">{"DEPOSITS",#N/A,FALSE,"COMML_MON";"LOANS",#N/A,FALSE,"COMML_MON"}</definedName>
    <definedName name="zzz" localSheetId="75" hidden="1">{"TBILLS_ALL",#N/A,FALSE,"FITB_all"}</definedName>
    <definedName name="zzz" hidden="1">{"TBILLS_ALL",#N/A,FALSE,"FITB_all"}</definedName>
    <definedName name="б" localSheetId="76">#REF!</definedName>
    <definedName name="б" localSheetId="3">#REF!</definedName>
    <definedName name="б">#REF!</definedName>
    <definedName name="_xlnm.Database" localSheetId="76">#REF!</definedName>
    <definedName name="_xlnm.Database" localSheetId="3">#REF!</definedName>
    <definedName name="_xlnm.Database">#REF!</definedName>
    <definedName name="_xlnm.Print_Titles">[31]Q5!$A$1:$C$65536,[31]Q5!$A$1:$IV$7</definedName>
    <definedName name="_xlnm.Print_Area" localSheetId="76">'List of abbreviations'!$A$2:$J$28</definedName>
    <definedName name="_xlnm.Print_Area" localSheetId="0">Title!$A$1:$N$26</definedName>
  </definedNames>
  <calcPr calcId="162913"/>
</workbook>
</file>

<file path=xl/calcChain.xml><?xml version="1.0" encoding="utf-8"?>
<calcChain xmlns="http://schemas.openxmlformats.org/spreadsheetml/2006/main">
  <c r="F8" i="60" l="1"/>
  <c r="C8" i="60"/>
  <c r="D8" i="60"/>
  <c r="E8" i="60"/>
  <c r="G8" i="60"/>
  <c r="H8" i="60"/>
  <c r="I8" i="60"/>
  <c r="J8" i="60"/>
  <c r="K8" i="60"/>
  <c r="L8" i="60"/>
  <c r="M8" i="60"/>
  <c r="N8" i="60"/>
  <c r="O8" i="60"/>
  <c r="P8" i="60"/>
  <c r="Q8" i="60"/>
  <c r="R8" i="60"/>
  <c r="S8" i="60"/>
  <c r="T8" i="60"/>
  <c r="AB40" i="38" l="1"/>
  <c r="O40" i="38"/>
  <c r="B40" i="38"/>
  <c r="AB39" i="38"/>
  <c r="O39" i="38"/>
  <c r="B39" i="38"/>
  <c r="AB38" i="38"/>
  <c r="O38" i="38"/>
  <c r="B38" i="38"/>
  <c r="AB37" i="38"/>
  <c r="O37" i="38"/>
  <c r="B37" i="38"/>
  <c r="CB35" i="38"/>
  <c r="BO35" i="38"/>
  <c r="BB35" i="38"/>
  <c r="AO35" i="38"/>
  <c r="AB35" i="38"/>
  <c r="O35" i="38"/>
  <c r="B35" i="38"/>
  <c r="CB34" i="38"/>
  <c r="BO34" i="38"/>
  <c r="BB34" i="38"/>
  <c r="AO34" i="38"/>
  <c r="AB34" i="38"/>
  <c r="O34" i="38"/>
  <c r="B34" i="38"/>
  <c r="CB33" i="38"/>
  <c r="BO33" i="38"/>
  <c r="BB33" i="38"/>
  <c r="AO33" i="38"/>
  <c r="AB33" i="38"/>
  <c r="O33" i="38"/>
  <c r="B33" i="38"/>
  <c r="CB32" i="38"/>
  <c r="BO32" i="38"/>
  <c r="BB32" i="38"/>
  <c r="AO32" i="38"/>
  <c r="AB32" i="38"/>
  <c r="O32" i="38"/>
  <c r="B32" i="38"/>
  <c r="B25" i="38" s="1"/>
  <c r="AO30" i="38"/>
  <c r="AB30" i="38"/>
  <c r="AO29" i="38"/>
  <c r="AB29" i="38"/>
  <c r="AO28" i="38"/>
  <c r="AB28" i="38"/>
  <c r="AO27" i="38"/>
  <c r="AB27" i="38"/>
  <c r="EA25" i="38"/>
  <c r="DZ25" i="38"/>
  <c r="DY25" i="38"/>
  <c r="DX25" i="38"/>
  <c r="DW25" i="38"/>
  <c r="DV25" i="38"/>
  <c r="DU25" i="38"/>
  <c r="DT25" i="38"/>
  <c r="DS25" i="38"/>
  <c r="DR25" i="38"/>
  <c r="DQ25" i="38"/>
  <c r="DP25" i="38"/>
  <c r="DO25" i="38"/>
  <c r="DB25" i="38"/>
  <c r="BN25" i="38"/>
  <c r="BM25" i="38"/>
  <c r="BL25" i="38"/>
  <c r="BK25" i="38"/>
  <c r="BJ25" i="38"/>
  <c r="BI25" i="38"/>
  <c r="BH25" i="38"/>
  <c r="BG25" i="38"/>
  <c r="BF25" i="38"/>
  <c r="BE25" i="38"/>
  <c r="BD25" i="38"/>
  <c r="BC25" i="38"/>
  <c r="BA25" i="38"/>
  <c r="AZ25" i="38"/>
  <c r="AY25" i="38"/>
  <c r="AX25" i="38"/>
  <c r="AW25" i="38"/>
  <c r="AV25" i="38"/>
  <c r="AU25" i="38"/>
  <c r="AT25" i="38"/>
  <c r="AS25" i="38"/>
  <c r="AR25" i="38"/>
  <c r="AQ25" i="38"/>
  <c r="AP25" i="38"/>
  <c r="AN25" i="38"/>
  <c r="AM25" i="38"/>
  <c r="AL25" i="38"/>
  <c r="AK25" i="38"/>
  <c r="AJ25" i="38"/>
  <c r="AI25" i="38"/>
  <c r="AH25" i="38"/>
  <c r="AG25" i="38"/>
  <c r="AF25" i="38"/>
  <c r="AE25" i="38"/>
  <c r="AD25" i="38"/>
  <c r="AC25" i="38"/>
  <c r="AA25" i="38"/>
  <c r="Z25" i="38"/>
  <c r="Y25" i="38"/>
  <c r="X25" i="38"/>
  <c r="W25" i="38"/>
  <c r="V25" i="38"/>
  <c r="U25" i="38"/>
  <c r="T25" i="38"/>
  <c r="S25" i="38"/>
  <c r="R25" i="38"/>
  <c r="Q25" i="38"/>
  <c r="P25" i="38"/>
  <c r="N25" i="38"/>
  <c r="M25" i="38"/>
  <c r="L25" i="38"/>
  <c r="K25" i="38"/>
  <c r="J25" i="38"/>
  <c r="I25" i="38"/>
  <c r="H25" i="38"/>
  <c r="G25" i="38"/>
  <c r="F25" i="38"/>
  <c r="E25" i="38"/>
  <c r="D25" i="38"/>
  <c r="C25" i="38"/>
  <c r="AO25" i="38" l="1"/>
  <c r="BB25" i="38"/>
  <c r="O25" i="38"/>
  <c r="AB25" i="38"/>
  <c r="B34" i="72"/>
  <c r="B33" i="72"/>
  <c r="B32" i="72"/>
  <c r="B31" i="72"/>
  <c r="B30" i="72"/>
  <c r="B29" i="72"/>
  <c r="B28" i="72"/>
  <c r="B27" i="72"/>
  <c r="B26" i="72"/>
  <c r="B25" i="72"/>
  <c r="B24" i="72"/>
  <c r="B23" i="72"/>
  <c r="B22" i="72"/>
  <c r="B21" i="72"/>
  <c r="B20" i="72"/>
  <c r="B19" i="72"/>
  <c r="B18" i="72"/>
  <c r="B17" i="72"/>
  <c r="B16" i="72"/>
  <c r="B15" i="72"/>
  <c r="B14" i="72"/>
  <c r="B13" i="72"/>
  <c r="B12" i="72"/>
  <c r="B11" i="72"/>
  <c r="B10" i="72"/>
  <c r="B9" i="72"/>
  <c r="O34" i="72"/>
  <c r="O33" i="72"/>
  <c r="O32" i="72"/>
  <c r="O31" i="72"/>
  <c r="O30" i="72"/>
  <c r="O29" i="72"/>
  <c r="O28" i="72"/>
  <c r="O27" i="72"/>
  <c r="O26" i="72"/>
  <c r="O25" i="72"/>
  <c r="O24" i="72"/>
  <c r="O23" i="72"/>
  <c r="O22" i="72"/>
  <c r="O21" i="72"/>
  <c r="O20" i="72"/>
  <c r="O19" i="72"/>
  <c r="O18" i="72"/>
  <c r="O17" i="72"/>
  <c r="O16" i="72"/>
  <c r="O15" i="72"/>
  <c r="O14" i="72"/>
  <c r="O13" i="72"/>
  <c r="O12" i="72"/>
  <c r="O11" i="72"/>
  <c r="O10" i="72"/>
  <c r="O9" i="72"/>
  <c r="BO9" i="72"/>
  <c r="BB9" i="72"/>
  <c r="AO9" i="72"/>
  <c r="AB9" i="72"/>
  <c r="AO23" i="72"/>
  <c r="BO34" i="72"/>
  <c r="BO33" i="72"/>
  <c r="BO32" i="72"/>
  <c r="BO31" i="72"/>
  <c r="BO30" i="72"/>
  <c r="BO29" i="72"/>
  <c r="BO28" i="72"/>
  <c r="BO27" i="72"/>
  <c r="BO26" i="72"/>
  <c r="BO25" i="72"/>
  <c r="BO24" i="72"/>
  <c r="BO23" i="72"/>
  <c r="BO22" i="72"/>
  <c r="BO21" i="72"/>
  <c r="BO20" i="72"/>
  <c r="BO19" i="72"/>
  <c r="BO18" i="72"/>
  <c r="BO17" i="72"/>
  <c r="BO16" i="72"/>
  <c r="BO15" i="72"/>
  <c r="BO14" i="72"/>
  <c r="BO13" i="72"/>
  <c r="BO12" i="72"/>
  <c r="BO11" i="72"/>
  <c r="BO10" i="72"/>
  <c r="BB34" i="72"/>
  <c r="BB33" i="72"/>
  <c r="BB32" i="72"/>
  <c r="BB31" i="72"/>
  <c r="BB30" i="72"/>
  <c r="BB29" i="72"/>
  <c r="BB28" i="72"/>
  <c r="BB27" i="72"/>
  <c r="BB26" i="72"/>
  <c r="BB25" i="72"/>
  <c r="BB24" i="72"/>
  <c r="BB23" i="72"/>
  <c r="BB22" i="72"/>
  <c r="BB21" i="72"/>
  <c r="BB20" i="72"/>
  <c r="BB19" i="72"/>
  <c r="BB18" i="72"/>
  <c r="BB17" i="72"/>
  <c r="BB16" i="72"/>
  <c r="BB15" i="72"/>
  <c r="BB14" i="72"/>
  <c r="BB13" i="72"/>
  <c r="BB12" i="72"/>
  <c r="BB11" i="72"/>
  <c r="BB10" i="72"/>
  <c r="AO34" i="72"/>
  <c r="AO33" i="72"/>
  <c r="AO32" i="72"/>
  <c r="AO31" i="72"/>
  <c r="AO30" i="72"/>
  <c r="AO29" i="72"/>
  <c r="AO28" i="72"/>
  <c r="AO27" i="72"/>
  <c r="AO26" i="72"/>
  <c r="AO25" i="72"/>
  <c r="AO24" i="72"/>
  <c r="AO22" i="72"/>
  <c r="AO21" i="72"/>
  <c r="AO20" i="72"/>
  <c r="AO19" i="72"/>
  <c r="AO18" i="72"/>
  <c r="AO17" i="72"/>
  <c r="AO16" i="72"/>
  <c r="AO15" i="72"/>
  <c r="AO14" i="72"/>
  <c r="AO13" i="72"/>
  <c r="AO12" i="72"/>
  <c r="AO11" i="72"/>
  <c r="AO10" i="72"/>
  <c r="AB10" i="72"/>
  <c r="AB11" i="72"/>
  <c r="AB12" i="72"/>
  <c r="AB13" i="72"/>
  <c r="AB14" i="72"/>
  <c r="AB15" i="72"/>
  <c r="AB16" i="72"/>
  <c r="AB17" i="72"/>
  <c r="AB18" i="72"/>
  <c r="AB19" i="72"/>
  <c r="AB20" i="72"/>
  <c r="AB21" i="72"/>
  <c r="AB22" i="72"/>
  <c r="AB23" i="72"/>
  <c r="AB24" i="72"/>
  <c r="AB25" i="72"/>
  <c r="AB26" i="72"/>
  <c r="AB27" i="72"/>
  <c r="AB28" i="72"/>
  <c r="AB29" i="72"/>
  <c r="AB30" i="72"/>
  <c r="AB31" i="72"/>
  <c r="AB32" i="72"/>
  <c r="AB33" i="72"/>
  <c r="AB34" i="72"/>
  <c r="CC24" i="5" l="1"/>
  <c r="CC25" i="5"/>
  <c r="BP24" i="5"/>
  <c r="BP25" i="5"/>
  <c r="BP26" i="5"/>
  <c r="BC24" i="5"/>
  <c r="BC25" i="5"/>
  <c r="AP24" i="5"/>
  <c r="AP25" i="5"/>
  <c r="AC24" i="5"/>
  <c r="AC25" i="5"/>
  <c r="P24" i="5"/>
  <c r="P25" i="5"/>
  <c r="P26" i="5"/>
  <c r="C24" i="5"/>
  <c r="C25" i="5"/>
  <c r="CP24" i="5"/>
  <c r="CP25" i="5" l="1"/>
  <c r="CC26" i="5"/>
  <c r="BC26" i="5"/>
  <c r="AP26" i="5"/>
  <c r="C26" i="5"/>
  <c r="CC27" i="5"/>
  <c r="CP36" i="5"/>
  <c r="CP35" i="5"/>
  <c r="CP34" i="5"/>
  <c r="CP33" i="5"/>
  <c r="CP32" i="5"/>
  <c r="CP31" i="5"/>
  <c r="CP30" i="5"/>
  <c r="CP29" i="5"/>
  <c r="CP28" i="5"/>
  <c r="CP27" i="5"/>
  <c r="CP26" i="5"/>
  <c r="CP23" i="5"/>
  <c r="CP22" i="5"/>
  <c r="CP21" i="5"/>
  <c r="CP20" i="5"/>
  <c r="CP19" i="5"/>
  <c r="CP18" i="5"/>
  <c r="CP17" i="5"/>
  <c r="CP16" i="5"/>
  <c r="CP15" i="5"/>
  <c r="CP14" i="5"/>
  <c r="CP13" i="5"/>
  <c r="CP12" i="5"/>
  <c r="CP11" i="5"/>
  <c r="CP10" i="5"/>
  <c r="CP9" i="5"/>
  <c r="CC36" i="5"/>
  <c r="CC35" i="5"/>
  <c r="CC34" i="5"/>
  <c r="CC33" i="5"/>
  <c r="CC32" i="5"/>
  <c r="CC31" i="5"/>
  <c r="CC30" i="5"/>
  <c r="CC29" i="5"/>
  <c r="CC28" i="5"/>
  <c r="CC23" i="5"/>
  <c r="CC22" i="5"/>
  <c r="CC21" i="5"/>
  <c r="CC20" i="5"/>
  <c r="CC19" i="5"/>
  <c r="CC18" i="5"/>
  <c r="CC17" i="5"/>
  <c r="CC16" i="5"/>
  <c r="CC15" i="5"/>
  <c r="CC14" i="5"/>
  <c r="CC13" i="5"/>
  <c r="CC12" i="5"/>
  <c r="CC11" i="5"/>
  <c r="CC10" i="5"/>
  <c r="CC9" i="5"/>
  <c r="BP36" i="5"/>
  <c r="BP35" i="5"/>
  <c r="BP34" i="5"/>
  <c r="BP33" i="5"/>
  <c r="BP32" i="5"/>
  <c r="BP31" i="5"/>
  <c r="BP30" i="5"/>
  <c r="BP29" i="5"/>
  <c r="BP28" i="5"/>
  <c r="BP27" i="5"/>
  <c r="BP23" i="5"/>
  <c r="BP22" i="5"/>
  <c r="BP21" i="5"/>
  <c r="BP20" i="5"/>
  <c r="BP19" i="5"/>
  <c r="BP18" i="5"/>
  <c r="BP17" i="5"/>
  <c r="BP16" i="5"/>
  <c r="BP15" i="5"/>
  <c r="BP14" i="5"/>
  <c r="BP13" i="5"/>
  <c r="BP12" i="5"/>
  <c r="BP11" i="5"/>
  <c r="BP10" i="5"/>
  <c r="BP9" i="5"/>
  <c r="BC36" i="5"/>
  <c r="BC35" i="5"/>
  <c r="BC34" i="5"/>
  <c r="BC33" i="5"/>
  <c r="BC32" i="5"/>
  <c r="BC31" i="5"/>
  <c r="BC30" i="5"/>
  <c r="BC29" i="5"/>
  <c r="BC28" i="5"/>
  <c r="BC27" i="5"/>
  <c r="BC23" i="5"/>
  <c r="BC22" i="5"/>
  <c r="BC21" i="5"/>
  <c r="BC20" i="5"/>
  <c r="BC19" i="5"/>
  <c r="BC18" i="5"/>
  <c r="BC17" i="5"/>
  <c r="BC16" i="5"/>
  <c r="BC15" i="5"/>
  <c r="BC14" i="5"/>
  <c r="BC13" i="5"/>
  <c r="BC12" i="5"/>
  <c r="BC11" i="5"/>
  <c r="BC10" i="5"/>
  <c r="BC9" i="5"/>
  <c r="AP36" i="5"/>
  <c r="AP35" i="5"/>
  <c r="AP34" i="5"/>
  <c r="AP33" i="5"/>
  <c r="AP32" i="5"/>
  <c r="AP31" i="5"/>
  <c r="AP30" i="5"/>
  <c r="AP29" i="5"/>
  <c r="AP28" i="5"/>
  <c r="AP27" i="5"/>
  <c r="AP23" i="5"/>
  <c r="AP22" i="5"/>
  <c r="AP21" i="5"/>
  <c r="AP20" i="5"/>
  <c r="AP19" i="5"/>
  <c r="AP18" i="5"/>
  <c r="AP17" i="5"/>
  <c r="AP16" i="5"/>
  <c r="AP15" i="5"/>
  <c r="AP14" i="5"/>
  <c r="AP13" i="5"/>
  <c r="AP12" i="5"/>
  <c r="AP11" i="5"/>
  <c r="AP10" i="5"/>
  <c r="AP9" i="5"/>
  <c r="AC36" i="5"/>
  <c r="AC35" i="5"/>
  <c r="AC34" i="5"/>
  <c r="AC33" i="5"/>
  <c r="AC32" i="5"/>
  <c r="AC31" i="5"/>
  <c r="AC30" i="5"/>
  <c r="AC29" i="5"/>
  <c r="AC28" i="5"/>
  <c r="AC27" i="5"/>
  <c r="AC26" i="5"/>
  <c r="AC23" i="5"/>
  <c r="AC22" i="5"/>
  <c r="AC21" i="5"/>
  <c r="AC20" i="5"/>
  <c r="AC19" i="5"/>
  <c r="AC18" i="5"/>
  <c r="AC17" i="5"/>
  <c r="AC16" i="5"/>
  <c r="AC15" i="5"/>
  <c r="AC14" i="5"/>
  <c r="AC13" i="5"/>
  <c r="AC12" i="5"/>
  <c r="AC11" i="5"/>
  <c r="AC10" i="5"/>
  <c r="AC9" i="5"/>
  <c r="P36" i="5"/>
  <c r="P35" i="5"/>
  <c r="P34" i="5"/>
  <c r="P33" i="5"/>
  <c r="P32" i="5"/>
  <c r="P31" i="5"/>
  <c r="P30" i="5"/>
  <c r="P29" i="5"/>
  <c r="P28" i="5"/>
  <c r="P27" i="5"/>
  <c r="P23" i="5"/>
  <c r="P22" i="5"/>
  <c r="P21" i="5"/>
  <c r="P20" i="5"/>
  <c r="P19" i="5"/>
  <c r="P18" i="5"/>
  <c r="P17" i="5"/>
  <c r="P16" i="5"/>
  <c r="P15" i="5"/>
  <c r="P14" i="5"/>
  <c r="P13" i="5"/>
  <c r="P12" i="5"/>
  <c r="P11" i="5"/>
  <c r="P10" i="5"/>
  <c r="P9" i="5"/>
  <c r="C10" i="5"/>
  <c r="C11" i="5"/>
  <c r="C12" i="5"/>
  <c r="C13" i="5"/>
  <c r="C14" i="5"/>
  <c r="C15" i="5"/>
  <c r="C16" i="5"/>
  <c r="C17" i="5"/>
  <c r="C18" i="5"/>
  <c r="C19" i="5"/>
  <c r="C20" i="5"/>
  <c r="C21" i="5"/>
  <c r="C22" i="5"/>
  <c r="C23" i="5"/>
  <c r="C27" i="5"/>
  <c r="C28" i="5"/>
  <c r="C29" i="5"/>
  <c r="C30" i="5"/>
  <c r="C31" i="5"/>
  <c r="C32" i="5"/>
  <c r="C33" i="5"/>
  <c r="C34" i="5"/>
  <c r="C35" i="5"/>
  <c r="C36" i="5"/>
  <c r="C9" i="5"/>
  <c r="Z30" i="75" l="1"/>
  <c r="AA30" i="75"/>
  <c r="AC30" i="75"/>
  <c r="AD30" i="75"/>
  <c r="AE30" i="75"/>
  <c r="AF30" i="75"/>
  <c r="AG30" i="75"/>
  <c r="AH30" i="75"/>
  <c r="AI30" i="75"/>
  <c r="AJ30" i="75"/>
  <c r="AK30" i="75"/>
  <c r="AL30" i="75"/>
  <c r="AM30" i="75"/>
  <c r="AN30" i="75"/>
  <c r="AP30" i="75"/>
  <c r="AQ30" i="75"/>
  <c r="AR30" i="75"/>
  <c r="AS30" i="75"/>
  <c r="AT30" i="75"/>
  <c r="AU30" i="75"/>
  <c r="AV30" i="75"/>
  <c r="AW30" i="75"/>
  <c r="AX30" i="75"/>
  <c r="AY30" i="75"/>
  <c r="AZ30" i="75"/>
  <c r="BA30" i="75"/>
  <c r="BC30" i="75"/>
  <c r="BD30" i="75"/>
  <c r="BE30" i="75"/>
  <c r="BF30" i="75"/>
  <c r="BG30" i="75"/>
  <c r="BH30" i="75"/>
  <c r="BI30" i="75"/>
  <c r="BJ30" i="75"/>
  <c r="BK30" i="75"/>
  <c r="BL30" i="75"/>
  <c r="BM30" i="75"/>
  <c r="BN30" i="75"/>
  <c r="C30" i="75"/>
  <c r="D30" i="75"/>
  <c r="E30" i="75"/>
  <c r="F30" i="75"/>
  <c r="G30" i="75"/>
  <c r="H30" i="75"/>
  <c r="I30" i="75"/>
  <c r="J30" i="75"/>
  <c r="K30" i="75"/>
  <c r="L30" i="75"/>
  <c r="M30" i="75"/>
  <c r="N30" i="75"/>
  <c r="P30" i="75"/>
  <c r="Q30" i="75"/>
  <c r="R30" i="75"/>
  <c r="S30" i="75"/>
  <c r="T30" i="75"/>
  <c r="U30" i="75"/>
  <c r="V30" i="75"/>
  <c r="W30" i="75"/>
  <c r="X30" i="75"/>
  <c r="Y30" i="75"/>
  <c r="BB32" i="75" l="1"/>
  <c r="BB31" i="75"/>
  <c r="BB29" i="75"/>
  <c r="BB28" i="75"/>
  <c r="BB27" i="75"/>
  <c r="BB26" i="75"/>
  <c r="BB25" i="75"/>
  <c r="BB24" i="75"/>
  <c r="BB23" i="75"/>
  <c r="BB22" i="75"/>
  <c r="BB21" i="75"/>
  <c r="BB20" i="75"/>
  <c r="BB19" i="75"/>
  <c r="BB18" i="75"/>
  <c r="BB17" i="75"/>
  <c r="BB16" i="75"/>
  <c r="BB15" i="75"/>
  <c r="BB14" i="75"/>
  <c r="BB13" i="75"/>
  <c r="BB12" i="75"/>
  <c r="BB11" i="75"/>
  <c r="BB10" i="75"/>
  <c r="BB9" i="75"/>
  <c r="AO32" i="75"/>
  <c r="AO31" i="75"/>
  <c r="AO29" i="75"/>
  <c r="AO28" i="75"/>
  <c r="AO27" i="75"/>
  <c r="AO26" i="75"/>
  <c r="AO25" i="75"/>
  <c r="AO24" i="75"/>
  <c r="AO23" i="75"/>
  <c r="AO22" i="75"/>
  <c r="AO21" i="75"/>
  <c r="AO20" i="75"/>
  <c r="AO19" i="75"/>
  <c r="AO18" i="75"/>
  <c r="AO17" i="75"/>
  <c r="AO16" i="75"/>
  <c r="AO15" i="75"/>
  <c r="AO14" i="75"/>
  <c r="AO13" i="75"/>
  <c r="AO12" i="75"/>
  <c r="AO11" i="75"/>
  <c r="AO10" i="75"/>
  <c r="AO9" i="75"/>
  <c r="AB32" i="75"/>
  <c r="AB31" i="75"/>
  <c r="AB29" i="75"/>
  <c r="AB28" i="75"/>
  <c r="AB27" i="75"/>
  <c r="AB26" i="75"/>
  <c r="AB25" i="75"/>
  <c r="AB24" i="75"/>
  <c r="AB23" i="75"/>
  <c r="AB22" i="75"/>
  <c r="AB21" i="75"/>
  <c r="AB20" i="75"/>
  <c r="AB19" i="75"/>
  <c r="AB18" i="75"/>
  <c r="AB17" i="75"/>
  <c r="AB16" i="75"/>
  <c r="AB15" i="75"/>
  <c r="AB14" i="75"/>
  <c r="AB13" i="75"/>
  <c r="AB12" i="75"/>
  <c r="AB11" i="75"/>
  <c r="AB10" i="75"/>
  <c r="AB9" i="75"/>
  <c r="O32" i="75"/>
  <c r="O31" i="75"/>
  <c r="O29" i="75"/>
  <c r="O28" i="75"/>
  <c r="O27" i="75"/>
  <c r="O26" i="75"/>
  <c r="O25" i="75"/>
  <c r="O24" i="75"/>
  <c r="O23" i="75"/>
  <c r="O22" i="75"/>
  <c r="O21" i="75"/>
  <c r="O20" i="75"/>
  <c r="O19" i="75"/>
  <c r="O18" i="75"/>
  <c r="O17" i="75"/>
  <c r="O16" i="75"/>
  <c r="O15" i="75"/>
  <c r="O14" i="75"/>
  <c r="O13" i="75"/>
  <c r="O12" i="75"/>
  <c r="O11" i="75"/>
  <c r="O10" i="75"/>
  <c r="O9" i="75"/>
  <c r="B31" i="75"/>
  <c r="B32" i="75"/>
  <c r="B10" i="75"/>
  <c r="B11" i="75"/>
  <c r="B12" i="75"/>
  <c r="B13" i="75"/>
  <c r="B14" i="75"/>
  <c r="B15" i="75"/>
  <c r="B16" i="75"/>
  <c r="B17" i="75"/>
  <c r="B18" i="75"/>
  <c r="B19" i="75"/>
  <c r="B20" i="75"/>
  <c r="B21" i="75"/>
  <c r="B22" i="75"/>
  <c r="B23" i="75"/>
  <c r="B24" i="75"/>
  <c r="B25" i="75"/>
  <c r="B26" i="75"/>
  <c r="B27" i="75"/>
  <c r="B28" i="75"/>
  <c r="B29" i="75"/>
  <c r="B9" i="75"/>
  <c r="AO30" i="75" l="1"/>
  <c r="AB30" i="75"/>
  <c r="O30" i="75"/>
  <c r="BB30" i="75"/>
  <c r="B30" i="75"/>
  <c r="I26" i="62"/>
  <c r="N26" i="62"/>
  <c r="O56" i="2" l="1"/>
  <c r="O55" i="2"/>
  <c r="AB56" i="2"/>
  <c r="AB55" i="2"/>
  <c r="AO56" i="2"/>
  <c r="AO55" i="2"/>
  <c r="BB56" i="2"/>
  <c r="BB55" i="2"/>
  <c r="B56" i="2"/>
  <c r="DZ32" i="71" l="1"/>
  <c r="DZ31" i="71"/>
  <c r="DM32" i="71"/>
  <c r="DM31" i="71"/>
  <c r="CZ32" i="71"/>
  <c r="CZ31" i="71"/>
  <c r="CM32" i="71"/>
  <c r="CM31" i="71"/>
  <c r="BZ32" i="71"/>
  <c r="BZ31" i="71"/>
  <c r="BM32" i="71"/>
  <c r="BM31" i="71"/>
  <c r="FZ71" i="71"/>
  <c r="FM71" i="71"/>
  <c r="EZ71" i="71"/>
  <c r="EM71" i="71"/>
  <c r="DZ71" i="71"/>
  <c r="DM71" i="71"/>
  <c r="CZ71" i="71"/>
  <c r="CM71" i="71"/>
  <c r="FZ70" i="71"/>
  <c r="FM70" i="71"/>
  <c r="EZ70" i="71"/>
  <c r="EM70" i="71"/>
  <c r="DZ70" i="71"/>
  <c r="DM70" i="71"/>
  <c r="CZ70" i="71"/>
  <c r="M23" i="71"/>
  <c r="FZ26" i="71"/>
  <c r="FM26" i="71"/>
  <c r="EZ26" i="71"/>
  <c r="FZ25" i="71"/>
  <c r="FM25" i="71"/>
  <c r="EZ25" i="71"/>
  <c r="D44" i="71"/>
  <c r="FZ32" i="71" l="1"/>
  <c r="FM32" i="71"/>
  <c r="EZ32" i="71"/>
  <c r="EM32" i="71"/>
  <c r="FZ31" i="71"/>
  <c r="FM31" i="71"/>
  <c r="EZ31" i="71"/>
  <c r="EM31" i="71"/>
  <c r="M68" i="71" l="1"/>
  <c r="FZ62" i="71"/>
  <c r="FM62" i="71"/>
  <c r="FZ61" i="71"/>
  <c r="FM61" i="71"/>
  <c r="AM56" i="71" l="1"/>
  <c r="CM65" i="71"/>
  <c r="D20" i="71"/>
  <c r="D47" i="71" l="1"/>
  <c r="BM16" i="71" l="1"/>
  <c r="BM17" i="71"/>
  <c r="FO12" i="2" l="1"/>
  <c r="FB12" i="2"/>
  <c r="EO12" i="2" l="1"/>
  <c r="EB12" i="2"/>
  <c r="DO12" i="2"/>
  <c r="DB12" i="2"/>
  <c r="CO12" i="2"/>
  <c r="CB12" i="2"/>
  <c r="BO12" i="2"/>
  <c r="BB12" i="2"/>
  <c r="AO12" i="2"/>
  <c r="AB12" i="2"/>
  <c r="O12" i="2"/>
  <c r="O11" i="2"/>
  <c r="AB11" i="2"/>
  <c r="AO11" i="2"/>
  <c r="BB11" i="2"/>
  <c r="BO11" i="2"/>
  <c r="CB11" i="2"/>
  <c r="CO11" i="2"/>
  <c r="DB11" i="2"/>
  <c r="DO11" i="2"/>
  <c r="EB11" i="2"/>
  <c r="EO11" i="2"/>
  <c r="FB11" i="2"/>
  <c r="FO11" i="2"/>
  <c r="GB11" i="2"/>
  <c r="FO45" i="2" l="1"/>
  <c r="FB45" i="2"/>
  <c r="EO45" i="2"/>
  <c r="EB45" i="2"/>
  <c r="DO45" i="2"/>
  <c r="DB45" i="2"/>
  <c r="CO45" i="2"/>
  <c r="CB45" i="2"/>
  <c r="BO45" i="2"/>
  <c r="BB45" i="2"/>
  <c r="GB44" i="2"/>
  <c r="FO44" i="2"/>
  <c r="FB44" i="2"/>
  <c r="EO44" i="2"/>
  <c r="EB44" i="2"/>
  <c r="DO44" i="2"/>
  <c r="DB44" i="2"/>
  <c r="CO44" i="2"/>
  <c r="B43" i="2" l="1"/>
  <c r="O43" i="2"/>
  <c r="AB43" i="2"/>
  <c r="AO43" i="2"/>
  <c r="BB43" i="2"/>
  <c r="BO43" i="2"/>
  <c r="CB43" i="2"/>
  <c r="CO43" i="2"/>
  <c r="DB43" i="2"/>
  <c r="DO43" i="2"/>
  <c r="EB43" i="2"/>
  <c r="EO43" i="2"/>
  <c r="FB43" i="2"/>
  <c r="FO43" i="2"/>
  <c r="GB43" i="2"/>
  <c r="AO41" i="2" l="1"/>
  <c r="AO40" i="2"/>
  <c r="AO39" i="2"/>
  <c r="AO38" i="2"/>
  <c r="BB41" i="2"/>
  <c r="BB40" i="2"/>
  <c r="BB39" i="2"/>
  <c r="BB38" i="2"/>
  <c r="BO41" i="2"/>
  <c r="BO40" i="2"/>
  <c r="BO39" i="2"/>
  <c r="BO38" i="2"/>
  <c r="CB41" i="2"/>
  <c r="CB40" i="2"/>
  <c r="CB39" i="2"/>
  <c r="CB38" i="2"/>
  <c r="CO41" i="2"/>
  <c r="CO40" i="2"/>
  <c r="CO39" i="2"/>
  <c r="CO38" i="2"/>
  <c r="DB41" i="2"/>
  <c r="DB40" i="2"/>
  <c r="DB39" i="2"/>
  <c r="DB38" i="2"/>
  <c r="DO41" i="2"/>
  <c r="DO40" i="2"/>
  <c r="DO39" i="2"/>
  <c r="DO38" i="2"/>
  <c r="EB41" i="2"/>
  <c r="EB40" i="2"/>
  <c r="EB39" i="2"/>
  <c r="EB38" i="2"/>
  <c r="EO41" i="2"/>
  <c r="EO40" i="2"/>
  <c r="EO39" i="2"/>
  <c r="EO38" i="2"/>
  <c r="FB41" i="2"/>
  <c r="FB40" i="2"/>
  <c r="FB39" i="2"/>
  <c r="FB38" i="2"/>
  <c r="FO41" i="2"/>
  <c r="FO40" i="2"/>
  <c r="FO39" i="2"/>
  <c r="FO38" i="2"/>
  <c r="GB41" i="2"/>
  <c r="GB40" i="2"/>
  <c r="GB39" i="2"/>
  <c r="GB38" i="2"/>
  <c r="GB13" i="2" l="1"/>
  <c r="GB12" i="2"/>
  <c r="BO56" i="2"/>
  <c r="BO55" i="2"/>
  <c r="CB56" i="2"/>
  <c r="CB55" i="2"/>
  <c r="CO56" i="2"/>
  <c r="CO55" i="2"/>
  <c r="EO56" i="2"/>
  <c r="EO55" i="2"/>
  <c r="FB56" i="2"/>
  <c r="FB55" i="2"/>
  <c r="FO56" i="2"/>
  <c r="FO55" i="2"/>
  <c r="EB56" i="2"/>
  <c r="EB55" i="2"/>
  <c r="DO55" i="2"/>
  <c r="DO56" i="2"/>
  <c r="DB56" i="2"/>
  <c r="DB55" i="2"/>
  <c r="GB56" i="2"/>
  <c r="GB55" i="2"/>
  <c r="DZ77" i="71" l="1"/>
  <c r="DZ76" i="71"/>
  <c r="DZ74" i="71"/>
  <c r="DZ73" i="71"/>
  <c r="DZ65" i="71"/>
  <c r="DZ64" i="71"/>
  <c r="DZ59" i="71"/>
  <c r="DZ58" i="71"/>
  <c r="DZ56" i="71"/>
  <c r="DZ55" i="71"/>
  <c r="DZ53" i="71"/>
  <c r="DZ52" i="71"/>
  <c r="DZ50" i="71"/>
  <c r="DZ49" i="71"/>
  <c r="DZ47" i="71"/>
  <c r="DZ46" i="71"/>
  <c r="DZ44" i="71"/>
  <c r="DZ43" i="71"/>
  <c r="DZ41" i="71"/>
  <c r="DZ40" i="71"/>
  <c r="DZ38" i="71"/>
  <c r="DZ37" i="71"/>
  <c r="DZ35" i="71"/>
  <c r="DZ34" i="71"/>
  <c r="DZ23" i="71"/>
  <c r="DZ22" i="71"/>
  <c r="DZ20" i="71"/>
  <c r="DZ19" i="71"/>
  <c r="DZ17" i="71"/>
  <c r="DZ16" i="71"/>
  <c r="DZ14" i="71"/>
  <c r="DZ13" i="71"/>
  <c r="DZ11" i="71"/>
  <c r="DZ10" i="71"/>
  <c r="EM77" i="71"/>
  <c r="EM76" i="71"/>
  <c r="EM74" i="71"/>
  <c r="EM73" i="71"/>
  <c r="EM65" i="71"/>
  <c r="EM64" i="71"/>
  <c r="EM59" i="71"/>
  <c r="EM58" i="71"/>
  <c r="EM56" i="71"/>
  <c r="EM55" i="71"/>
  <c r="EM53" i="71"/>
  <c r="EM52" i="71"/>
  <c r="EM50" i="71"/>
  <c r="EM49" i="71"/>
  <c r="EM47" i="71"/>
  <c r="EM46" i="71"/>
  <c r="EM44" i="71"/>
  <c r="EM43" i="71"/>
  <c r="EM41" i="71"/>
  <c r="EM40" i="71"/>
  <c r="EM38" i="71"/>
  <c r="EM37" i="71"/>
  <c r="EM35" i="71"/>
  <c r="EM34" i="71"/>
  <c r="EM23" i="71"/>
  <c r="EM22" i="71"/>
  <c r="EM20" i="71"/>
  <c r="EM19" i="71"/>
  <c r="EM17" i="71"/>
  <c r="EM16" i="71"/>
  <c r="EM14" i="71"/>
  <c r="EM13" i="71"/>
  <c r="EM11" i="71"/>
  <c r="EM10" i="71"/>
  <c r="EZ77" i="71"/>
  <c r="EZ76" i="71"/>
  <c r="EZ74" i="71"/>
  <c r="EZ73" i="71"/>
  <c r="EZ65" i="71"/>
  <c r="EZ64" i="71"/>
  <c r="EZ59" i="71"/>
  <c r="EZ58" i="71"/>
  <c r="EZ56" i="71"/>
  <c r="EZ55" i="71"/>
  <c r="EZ53" i="71"/>
  <c r="EZ52" i="71"/>
  <c r="EZ50" i="71"/>
  <c r="EZ49" i="71"/>
  <c r="EZ47" i="71"/>
  <c r="EZ46" i="71"/>
  <c r="EZ44" i="71"/>
  <c r="EZ43" i="71"/>
  <c r="EZ41" i="71"/>
  <c r="EZ40" i="71"/>
  <c r="EZ38" i="71"/>
  <c r="EZ37" i="71"/>
  <c r="EZ35" i="71"/>
  <c r="EZ34" i="71"/>
  <c r="EZ20" i="71"/>
  <c r="EZ19" i="71"/>
  <c r="EZ17" i="71"/>
  <c r="EZ16" i="71"/>
  <c r="EZ14" i="71"/>
  <c r="EZ13" i="71"/>
  <c r="EZ11" i="71"/>
  <c r="EZ10" i="71"/>
  <c r="D68" i="71"/>
  <c r="D53" i="71"/>
  <c r="D41" i="71"/>
  <c r="D38" i="71"/>
  <c r="D35" i="71"/>
  <c r="D29" i="71"/>
  <c r="D17" i="71"/>
  <c r="D14" i="71"/>
  <c r="D11" i="71"/>
  <c r="M59" i="71"/>
  <c r="M53" i="71"/>
  <c r="M52" i="71"/>
  <c r="M50" i="71"/>
  <c r="M47" i="71"/>
  <c r="M46" i="71"/>
  <c r="M44" i="71"/>
  <c r="M43" i="71"/>
  <c r="M41" i="71"/>
  <c r="M40" i="71"/>
  <c r="M38" i="71"/>
  <c r="M35" i="71"/>
  <c r="M34" i="71"/>
  <c r="M29" i="71"/>
  <c r="M28" i="71"/>
  <c r="M20" i="71"/>
  <c r="M19" i="71"/>
  <c r="M17" i="71"/>
  <c r="M16" i="71"/>
  <c r="M14" i="71"/>
  <c r="M13" i="71"/>
  <c r="M11" i="71"/>
  <c r="M10" i="71"/>
  <c r="Z68" i="71"/>
  <c r="Z59" i="71"/>
  <c r="Z58" i="71"/>
  <c r="Z53" i="71"/>
  <c r="Z52" i="71"/>
  <c r="Z50" i="71"/>
  <c r="Z49" i="71"/>
  <c r="Z47" i="71"/>
  <c r="Z46" i="71"/>
  <c r="Z44" i="71"/>
  <c r="Z43" i="71"/>
  <c r="Z41" i="71"/>
  <c r="Z40" i="71"/>
  <c r="Z38" i="71"/>
  <c r="Z35" i="71"/>
  <c r="Z34" i="71"/>
  <c r="Z29" i="71"/>
  <c r="Z28" i="71"/>
  <c r="Z23" i="71"/>
  <c r="Z22" i="71"/>
  <c r="Z20" i="71"/>
  <c r="Z19" i="71"/>
  <c r="Z17" i="71"/>
  <c r="Z16" i="71"/>
  <c r="Z14" i="71"/>
  <c r="Z13" i="71"/>
  <c r="Z11" i="71"/>
  <c r="Z10" i="71"/>
  <c r="AM68" i="71"/>
  <c r="AM59" i="71"/>
  <c r="AM58" i="71"/>
  <c r="AM53" i="71"/>
  <c r="AM52" i="71"/>
  <c r="AM50" i="71"/>
  <c r="AM49" i="71"/>
  <c r="AM47" i="71"/>
  <c r="AM46" i="71"/>
  <c r="AM44" i="71"/>
  <c r="AM43" i="71"/>
  <c r="AM41" i="71"/>
  <c r="AM40" i="71"/>
  <c r="AM38" i="71"/>
  <c r="AM35" i="71"/>
  <c r="AM34" i="71"/>
  <c r="AM29" i="71"/>
  <c r="AM28" i="71"/>
  <c r="AM23" i="71"/>
  <c r="AM22" i="71"/>
  <c r="AM20" i="71"/>
  <c r="AM19" i="71"/>
  <c r="AM17" i="71"/>
  <c r="AM16" i="71"/>
  <c r="AM14" i="71"/>
  <c r="AM13" i="71"/>
  <c r="AM11" i="71"/>
  <c r="AM10" i="71"/>
  <c r="AZ68" i="71"/>
  <c r="AZ59" i="71"/>
  <c r="AZ58" i="71"/>
  <c r="AZ56" i="71"/>
  <c r="AZ55" i="71"/>
  <c r="AZ53" i="71"/>
  <c r="AZ52" i="71"/>
  <c r="AZ50" i="71"/>
  <c r="AZ49" i="71"/>
  <c r="AZ47" i="71"/>
  <c r="AZ46" i="71"/>
  <c r="AZ44" i="71"/>
  <c r="AZ43" i="71"/>
  <c r="AZ41" i="71"/>
  <c r="AZ40" i="71"/>
  <c r="AZ38" i="71"/>
  <c r="AZ37" i="71"/>
  <c r="AZ35" i="71"/>
  <c r="AZ34" i="71"/>
  <c r="AZ29" i="71"/>
  <c r="AZ28" i="71"/>
  <c r="AZ23" i="71"/>
  <c r="AZ22" i="71"/>
  <c r="AZ20" i="71"/>
  <c r="AZ19" i="71"/>
  <c r="AZ17" i="71"/>
  <c r="AZ16" i="71"/>
  <c r="AZ14" i="71"/>
  <c r="AZ13" i="71"/>
  <c r="AZ11" i="71"/>
  <c r="AZ10" i="71"/>
  <c r="BM68" i="71"/>
  <c r="BM59" i="71"/>
  <c r="BM58" i="71"/>
  <c r="BM56" i="71"/>
  <c r="BM55" i="71"/>
  <c r="BM53" i="71"/>
  <c r="BM52" i="71"/>
  <c r="BM50" i="71"/>
  <c r="BM49" i="71"/>
  <c r="BM47" i="71"/>
  <c r="BM46" i="71"/>
  <c r="BM44" i="71"/>
  <c r="BM43" i="71"/>
  <c r="BM41" i="71"/>
  <c r="BM40" i="71"/>
  <c r="BM38" i="71"/>
  <c r="BM37" i="71"/>
  <c r="BM35" i="71"/>
  <c r="BM34" i="71"/>
  <c r="BM23" i="71"/>
  <c r="BM22" i="71"/>
  <c r="BM20" i="71"/>
  <c r="BM19" i="71"/>
  <c r="BM14" i="71"/>
  <c r="BM13" i="71"/>
  <c r="BM11" i="71"/>
  <c r="BM10" i="71"/>
  <c r="BZ74" i="71"/>
  <c r="BZ73" i="71"/>
  <c r="BZ59" i="71"/>
  <c r="BZ58" i="71"/>
  <c r="BZ56" i="71"/>
  <c r="BZ55" i="71"/>
  <c r="BZ53" i="71"/>
  <c r="BZ52" i="71"/>
  <c r="BZ50" i="71"/>
  <c r="BZ49" i="71"/>
  <c r="BZ47" i="71"/>
  <c r="BZ46" i="71"/>
  <c r="BZ44" i="71"/>
  <c r="BZ43" i="71"/>
  <c r="BZ41" i="71"/>
  <c r="BZ40" i="71"/>
  <c r="BZ38" i="71"/>
  <c r="BZ37" i="71"/>
  <c r="BZ35" i="71"/>
  <c r="BZ34" i="71"/>
  <c r="BZ23" i="71"/>
  <c r="BZ22" i="71"/>
  <c r="BZ20" i="71"/>
  <c r="BZ19" i="71"/>
  <c r="BZ17" i="71"/>
  <c r="BZ16" i="71"/>
  <c r="BZ14" i="71"/>
  <c r="BZ13" i="71"/>
  <c r="BZ11" i="71"/>
  <c r="BZ10" i="71"/>
  <c r="CM74" i="71"/>
  <c r="CM73" i="71"/>
  <c r="CM59" i="71"/>
  <c r="CM58" i="71"/>
  <c r="CM56" i="71"/>
  <c r="CM55" i="71"/>
  <c r="CM53" i="71"/>
  <c r="CM52" i="71"/>
  <c r="CM50" i="71"/>
  <c r="CM49" i="71"/>
  <c r="CM47" i="71"/>
  <c r="CM46" i="71"/>
  <c r="CM44" i="71"/>
  <c r="CM43" i="71"/>
  <c r="CM41" i="71"/>
  <c r="CM40" i="71"/>
  <c r="CM38" i="71"/>
  <c r="CM37" i="71"/>
  <c r="CM35" i="71"/>
  <c r="CM34" i="71"/>
  <c r="CM23" i="71"/>
  <c r="CM22" i="71"/>
  <c r="CM20" i="71"/>
  <c r="CM19" i="71"/>
  <c r="CM17" i="71"/>
  <c r="CM16" i="71"/>
  <c r="CM14" i="71"/>
  <c r="CM13" i="71"/>
  <c r="CM11" i="71"/>
  <c r="CM10" i="71"/>
  <c r="CZ77" i="71"/>
  <c r="CZ76" i="71"/>
  <c r="CZ74" i="71"/>
  <c r="CZ73" i="71"/>
  <c r="CZ65" i="71"/>
  <c r="CZ64" i="71"/>
  <c r="CZ59" i="71"/>
  <c r="CZ58" i="71"/>
  <c r="CZ56" i="71"/>
  <c r="CZ55" i="71"/>
  <c r="CZ53" i="71"/>
  <c r="CZ52" i="71"/>
  <c r="CZ50" i="71"/>
  <c r="CZ49" i="71"/>
  <c r="CZ47" i="71"/>
  <c r="CZ46" i="71"/>
  <c r="CZ44" i="71"/>
  <c r="CZ43" i="71"/>
  <c r="CZ41" i="71"/>
  <c r="CZ40" i="71"/>
  <c r="CZ38" i="71"/>
  <c r="CZ37" i="71"/>
  <c r="CZ35" i="71"/>
  <c r="CZ34" i="71"/>
  <c r="CZ23" i="71"/>
  <c r="CZ22" i="71"/>
  <c r="CZ20" i="71"/>
  <c r="CZ19" i="71"/>
  <c r="CZ17" i="71"/>
  <c r="CZ16" i="71"/>
  <c r="CZ14" i="71"/>
  <c r="CZ13" i="71"/>
  <c r="CZ11" i="71"/>
  <c r="CZ10" i="71"/>
  <c r="DM76" i="71"/>
  <c r="DM77" i="71"/>
  <c r="DM74" i="71"/>
  <c r="DM73" i="71"/>
  <c r="DM65" i="71"/>
  <c r="DM64" i="71"/>
  <c r="DM59" i="71"/>
  <c r="DM58" i="71"/>
  <c r="DM56" i="71"/>
  <c r="DM55" i="71"/>
  <c r="DM53" i="71"/>
  <c r="DM52" i="71"/>
  <c r="DM50" i="71"/>
  <c r="DM49" i="71"/>
  <c r="DM47" i="71"/>
  <c r="DM46" i="71"/>
  <c r="DM44" i="71"/>
  <c r="DM43" i="71"/>
  <c r="DM41" i="71"/>
  <c r="DM40" i="71"/>
  <c r="DM38" i="71"/>
  <c r="DM37" i="71"/>
  <c r="DM35" i="71"/>
  <c r="DM34" i="71"/>
  <c r="DM23" i="71"/>
  <c r="DM22" i="71"/>
  <c r="DM20" i="71"/>
  <c r="DM19" i="71"/>
  <c r="DM17" i="71"/>
  <c r="DM16" i="71"/>
  <c r="DM14" i="71"/>
  <c r="DM13" i="71"/>
  <c r="DM11" i="71"/>
  <c r="DM10" i="71"/>
  <c r="FZ77" i="71"/>
  <c r="FZ76" i="71"/>
  <c r="FZ74" i="71"/>
  <c r="FZ73" i="71"/>
  <c r="FZ65" i="71"/>
  <c r="FZ64" i="71"/>
  <c r="FZ56" i="71"/>
  <c r="FZ55" i="71"/>
  <c r="FZ53" i="71"/>
  <c r="FZ52" i="71"/>
  <c r="FZ50" i="71"/>
  <c r="FZ49" i="71"/>
  <c r="FZ47" i="71"/>
  <c r="FZ46" i="71"/>
  <c r="FZ44" i="71"/>
  <c r="FZ43" i="71"/>
  <c r="FZ41" i="71"/>
  <c r="FZ40" i="71"/>
  <c r="FZ38" i="71"/>
  <c r="FZ37" i="71"/>
  <c r="FZ35" i="71"/>
  <c r="FZ34" i="71"/>
  <c r="FZ20" i="71"/>
  <c r="FZ19" i="71"/>
  <c r="FZ17" i="71"/>
  <c r="FZ16" i="71"/>
  <c r="FZ14" i="71"/>
  <c r="FZ13" i="71"/>
  <c r="FZ11" i="71"/>
  <c r="FZ10" i="71"/>
  <c r="FM77" i="71"/>
  <c r="FM76" i="71"/>
  <c r="FM74" i="71"/>
  <c r="FM73" i="71"/>
  <c r="FM65" i="71"/>
  <c r="FM64" i="71"/>
  <c r="FM56" i="71"/>
  <c r="FM55" i="71"/>
  <c r="FM53" i="71"/>
  <c r="FM52" i="71"/>
  <c r="FM50" i="71"/>
  <c r="FM49" i="71"/>
  <c r="FM47" i="71"/>
  <c r="FM46" i="71"/>
  <c r="FM44" i="71"/>
  <c r="FM43" i="71"/>
  <c r="FM41" i="71"/>
  <c r="FM40" i="71"/>
  <c r="FM38" i="71"/>
  <c r="FM37" i="71"/>
  <c r="FM35" i="71"/>
  <c r="FM34" i="71"/>
  <c r="FM20" i="71"/>
  <c r="FM19" i="71"/>
  <c r="FM17" i="71"/>
  <c r="FM16" i="71"/>
  <c r="FM14" i="71"/>
  <c r="FM13" i="71"/>
  <c r="FM11" i="71"/>
  <c r="FM10" i="71"/>
  <c r="I40" i="62" l="1"/>
  <c r="I39" i="62"/>
  <c r="I38" i="62"/>
  <c r="I37" i="62"/>
  <c r="I34" i="62"/>
  <c r="I33" i="62"/>
  <c r="I30" i="62"/>
  <c r="I29" i="62"/>
  <c r="I28" i="62"/>
  <c r="I27" i="62"/>
  <c r="I23" i="62"/>
  <c r="I22" i="62"/>
  <c r="I21" i="62"/>
  <c r="I20" i="62"/>
  <c r="I19" i="62"/>
  <c r="I16" i="62"/>
  <c r="I15" i="62"/>
  <c r="I14" i="62"/>
  <c r="I11" i="62"/>
  <c r="I10" i="62"/>
  <c r="I9" i="62"/>
  <c r="N9" i="62"/>
  <c r="N10" i="62"/>
  <c r="N11" i="62"/>
  <c r="N40" i="62" l="1"/>
  <c r="N39" i="62"/>
  <c r="N38" i="62"/>
  <c r="N37" i="62"/>
  <c r="N34" i="62"/>
  <c r="N33" i="62"/>
  <c r="N30" i="62"/>
  <c r="N29" i="62"/>
  <c r="N28" i="62"/>
  <c r="N27" i="62"/>
  <c r="N23" i="62"/>
  <c r="N22" i="62"/>
  <c r="N21" i="62"/>
  <c r="N20" i="62"/>
  <c r="N19" i="62"/>
  <c r="N16" i="62"/>
  <c r="N15" i="62"/>
  <c r="N14" i="62"/>
  <c r="B28" i="26"/>
  <c r="B27" i="26"/>
  <c r="B26" i="26"/>
  <c r="B25" i="26"/>
  <c r="B24" i="26"/>
  <c r="B23" i="26"/>
  <c r="B22" i="26"/>
  <c r="B21" i="26"/>
  <c r="B20" i="26"/>
  <c r="B19" i="26"/>
  <c r="B18" i="26"/>
  <c r="B17" i="26"/>
  <c r="B16" i="26"/>
  <c r="B15" i="26"/>
  <c r="B14" i="26"/>
  <c r="B13" i="26"/>
  <c r="B12" i="26"/>
  <c r="B11" i="26"/>
  <c r="B9" i="26"/>
  <c r="O28" i="26"/>
  <c r="O27" i="26"/>
  <c r="O26" i="26"/>
  <c r="O25" i="26"/>
  <c r="O24" i="26"/>
  <c r="O23" i="26"/>
  <c r="O22" i="26"/>
  <c r="O21" i="26"/>
  <c r="O20" i="26"/>
  <c r="O19" i="26"/>
  <c r="O18" i="26"/>
  <c r="O17" i="26"/>
  <c r="O16" i="26"/>
  <c r="O15" i="26"/>
  <c r="O14" i="26"/>
  <c r="O13" i="26"/>
  <c r="O12" i="26"/>
  <c r="O11" i="26"/>
  <c r="O9" i="26"/>
  <c r="AB28" i="26"/>
  <c r="AB27" i="26"/>
  <c r="AB26" i="26"/>
  <c r="AB25" i="26"/>
  <c r="AB24" i="26"/>
  <c r="AB23" i="26"/>
  <c r="AB22" i="26"/>
  <c r="AB21" i="26"/>
  <c r="AB20" i="26"/>
  <c r="AB19" i="26"/>
  <c r="AB18" i="26"/>
  <c r="AB17" i="26"/>
  <c r="AB16" i="26"/>
  <c r="AB15" i="26"/>
  <c r="AB14" i="26"/>
  <c r="AB13" i="26"/>
  <c r="AB12" i="26"/>
  <c r="AB11" i="26"/>
  <c r="AB9" i="26"/>
  <c r="AO28" i="26"/>
  <c r="AO27" i="26"/>
  <c r="AO26" i="26"/>
  <c r="AO25" i="26"/>
  <c r="AO24" i="26"/>
  <c r="AO23" i="26"/>
  <c r="AO22" i="26"/>
  <c r="AO21" i="26"/>
  <c r="AO20" i="26"/>
  <c r="AO19" i="26"/>
  <c r="AO18" i="26"/>
  <c r="AO17" i="26"/>
  <c r="AO16" i="26"/>
  <c r="AO15" i="26"/>
  <c r="AO14" i="26"/>
  <c r="AO13" i="26"/>
  <c r="AO12" i="26"/>
  <c r="AO11" i="26"/>
  <c r="AO9" i="26"/>
  <c r="BB28" i="26"/>
  <c r="BB27" i="26"/>
  <c r="BB26" i="26"/>
  <c r="BB25" i="26"/>
  <c r="BB24" i="26"/>
  <c r="BB23" i="26"/>
  <c r="BB22" i="26"/>
  <c r="BB21" i="26"/>
  <c r="BB20" i="26"/>
  <c r="BB19" i="26"/>
  <c r="BB18" i="26"/>
  <c r="BB17" i="26"/>
  <c r="BB16" i="26"/>
  <c r="BB15" i="26"/>
  <c r="BB14" i="26"/>
  <c r="BB13" i="26"/>
  <c r="BB12" i="26"/>
  <c r="BB11" i="26"/>
  <c r="BB9" i="26"/>
  <c r="BO28" i="26"/>
  <c r="BO27" i="26"/>
  <c r="BO26" i="26"/>
  <c r="BO25" i="26"/>
  <c r="BO24" i="26"/>
  <c r="BO23" i="26"/>
  <c r="BO22" i="26"/>
  <c r="BO21" i="26"/>
  <c r="BO20" i="26"/>
  <c r="BO19" i="26"/>
  <c r="BO18" i="26"/>
  <c r="BO17" i="26"/>
  <c r="BO16" i="26"/>
  <c r="BO15" i="26"/>
  <c r="BO14" i="26"/>
  <c r="BO13" i="26"/>
  <c r="BO12" i="26"/>
  <c r="BO11" i="26"/>
  <c r="BO9" i="26"/>
  <c r="CB28" i="26"/>
  <c r="CB27" i="26"/>
  <c r="CB26" i="26"/>
  <c r="CB25" i="26"/>
  <c r="CB24" i="26"/>
  <c r="CB23" i="26"/>
  <c r="CB22" i="26"/>
  <c r="CB21" i="26"/>
  <c r="CB20" i="26"/>
  <c r="CB19" i="26"/>
  <c r="CB18" i="26"/>
  <c r="CB17" i="26"/>
  <c r="CB16" i="26"/>
  <c r="CB15" i="26"/>
  <c r="CB14" i="26"/>
  <c r="CB13" i="26"/>
  <c r="CB12" i="26"/>
  <c r="CB11" i="26"/>
  <c r="CB9" i="26"/>
  <c r="CO13" i="26"/>
  <c r="CO14" i="26"/>
  <c r="CO15" i="26"/>
  <c r="CO16" i="26"/>
  <c r="CO17" i="26"/>
  <c r="CO18" i="26"/>
  <c r="CO19" i="26"/>
  <c r="CO20" i="26"/>
  <c r="CO21" i="26"/>
  <c r="CO22" i="26"/>
  <c r="CO23" i="26"/>
  <c r="CO24" i="26"/>
  <c r="CO25" i="26"/>
  <c r="CO26" i="26"/>
  <c r="CO28" i="26"/>
  <c r="CO27" i="26"/>
  <c r="CO12" i="26"/>
  <c r="CO11" i="26"/>
  <c r="CO9" i="26"/>
  <c r="DB28" i="26"/>
  <c r="DB27" i="26"/>
  <c r="DB26" i="26"/>
  <c r="DB25" i="26"/>
  <c r="DB24" i="26"/>
  <c r="DB23" i="26"/>
  <c r="DB22" i="26"/>
  <c r="DB21" i="26"/>
  <c r="DB20" i="26"/>
  <c r="DB19" i="26"/>
  <c r="DB18" i="26"/>
  <c r="DB17" i="26"/>
  <c r="DB16" i="26"/>
  <c r="DB15" i="26"/>
  <c r="DB14" i="26"/>
  <c r="DB13" i="26"/>
  <c r="DB12" i="26"/>
  <c r="DB11" i="26"/>
  <c r="DB9" i="26"/>
  <c r="AB33" i="44" l="1"/>
  <c r="EO69" i="57" l="1"/>
  <c r="EO68" i="57"/>
  <c r="EO67" i="57"/>
  <c r="EO66" i="57"/>
  <c r="EO65" i="57"/>
  <c r="EO64" i="57"/>
  <c r="EO63" i="57"/>
  <c r="EO62" i="57"/>
  <c r="EO61" i="57"/>
  <c r="EO60" i="57"/>
  <c r="EO59" i="57"/>
  <c r="EO58" i="57"/>
  <c r="EO57" i="57"/>
  <c r="EO56" i="57"/>
  <c r="EO55" i="57"/>
  <c r="EO54" i="57"/>
  <c r="EO53" i="57"/>
  <c r="EO52" i="57"/>
  <c r="EO51" i="57"/>
  <c r="EO50" i="57"/>
  <c r="EO49" i="57"/>
  <c r="EO48" i="57"/>
  <c r="EO47" i="57"/>
  <c r="EO46" i="57"/>
  <c r="EO45" i="57"/>
  <c r="EO44" i="57"/>
  <c r="EO43" i="57"/>
  <c r="EO42" i="57"/>
  <c r="EO41" i="57"/>
  <c r="EO40" i="57"/>
  <c r="EO39" i="57"/>
  <c r="EO38" i="57"/>
  <c r="EO37" i="57"/>
  <c r="EO36" i="57"/>
  <c r="EO35" i="57"/>
  <c r="EO34" i="57"/>
  <c r="EO33" i="57"/>
  <c r="EO32" i="57"/>
  <c r="EO31" i="57"/>
  <c r="EO30" i="57"/>
  <c r="EO29" i="57"/>
  <c r="EO28" i="57"/>
  <c r="EO27" i="57"/>
  <c r="EO26" i="57"/>
  <c r="EO25" i="57"/>
  <c r="EO24" i="57"/>
  <c r="EO23" i="57"/>
  <c r="EO22" i="57"/>
  <c r="EO21" i="57"/>
  <c r="EO20" i="57"/>
  <c r="EO19" i="57"/>
  <c r="EO18" i="57"/>
  <c r="EO17" i="57"/>
  <c r="EO16" i="57"/>
  <c r="EO15" i="57"/>
  <c r="EO14" i="57"/>
  <c r="EO13" i="57"/>
  <c r="EO12" i="57"/>
  <c r="EO11" i="57"/>
  <c r="EO10" i="57"/>
  <c r="EO8" i="57"/>
  <c r="EB69" i="57"/>
  <c r="DO69" i="57"/>
  <c r="DB69" i="57"/>
  <c r="CO69" i="57"/>
  <c r="CB69" i="57"/>
  <c r="BO69" i="57"/>
  <c r="BB69" i="57"/>
  <c r="AO69" i="57"/>
  <c r="AB69" i="57"/>
  <c r="O69" i="57"/>
  <c r="B69" i="57"/>
  <c r="EB68" i="57"/>
  <c r="DO68" i="57"/>
  <c r="DB68" i="57"/>
  <c r="CO68" i="57"/>
  <c r="CB68" i="57"/>
  <c r="BO68" i="57"/>
  <c r="BB68" i="57"/>
  <c r="AO68" i="57"/>
  <c r="AB68" i="57"/>
  <c r="O68" i="57"/>
  <c r="B68" i="57"/>
  <c r="EB67" i="57"/>
  <c r="DO67" i="57"/>
  <c r="DB67" i="57"/>
  <c r="CO67" i="57"/>
  <c r="CB67" i="57"/>
  <c r="BO67" i="57"/>
  <c r="BB67" i="57"/>
  <c r="AO67" i="57"/>
  <c r="AB67" i="57"/>
  <c r="O67" i="57"/>
  <c r="B67" i="57"/>
  <c r="EB66" i="57"/>
  <c r="DO66" i="57"/>
  <c r="DB66" i="57"/>
  <c r="CO66" i="57"/>
  <c r="CB66" i="57"/>
  <c r="BO66" i="57"/>
  <c r="BB66" i="57"/>
  <c r="AO66" i="57"/>
  <c r="AB66" i="57"/>
  <c r="O66" i="57"/>
  <c r="B66" i="57"/>
  <c r="EB65" i="57"/>
  <c r="DO65" i="57"/>
  <c r="DB65" i="57"/>
  <c r="CO65" i="57"/>
  <c r="CB65" i="57"/>
  <c r="BO65" i="57"/>
  <c r="BB65" i="57"/>
  <c r="AO65" i="57"/>
  <c r="AB65" i="57"/>
  <c r="O65" i="57"/>
  <c r="B65" i="57"/>
  <c r="EB64" i="57"/>
  <c r="DO64" i="57"/>
  <c r="DB64" i="57"/>
  <c r="CO64" i="57"/>
  <c r="CB64" i="57"/>
  <c r="BO64" i="57"/>
  <c r="BB64" i="57"/>
  <c r="AO64" i="57"/>
  <c r="AB64" i="57"/>
  <c r="O64" i="57"/>
  <c r="B64" i="57"/>
  <c r="EB63" i="57"/>
  <c r="DO63" i="57"/>
  <c r="DB63" i="57"/>
  <c r="CO63" i="57"/>
  <c r="CB63" i="57"/>
  <c r="BO63" i="57"/>
  <c r="BB63" i="57"/>
  <c r="AO63" i="57"/>
  <c r="AB63" i="57"/>
  <c r="O63" i="57"/>
  <c r="B63" i="57"/>
  <c r="EB62" i="57"/>
  <c r="DO62" i="57"/>
  <c r="DB62" i="57"/>
  <c r="CO62" i="57"/>
  <c r="CB62" i="57"/>
  <c r="BO62" i="57"/>
  <c r="BB62" i="57"/>
  <c r="AO62" i="57"/>
  <c r="AB62" i="57"/>
  <c r="O62" i="57"/>
  <c r="B62" i="57"/>
  <c r="EB61" i="57"/>
  <c r="DO61" i="57"/>
  <c r="DB61" i="57"/>
  <c r="CO61" i="57"/>
  <c r="CB61" i="57"/>
  <c r="BO61" i="57"/>
  <c r="BB61" i="57"/>
  <c r="AO61" i="57"/>
  <c r="AB61" i="57"/>
  <c r="O61" i="57"/>
  <c r="B61" i="57"/>
  <c r="EB60" i="57"/>
  <c r="DO60" i="57"/>
  <c r="DB60" i="57"/>
  <c r="CO60" i="57"/>
  <c r="CB60" i="57"/>
  <c r="BO60" i="57"/>
  <c r="BB60" i="57"/>
  <c r="AO60" i="57"/>
  <c r="AB60" i="57"/>
  <c r="O60" i="57"/>
  <c r="B60" i="57"/>
  <c r="EB59" i="57"/>
  <c r="DO59" i="57"/>
  <c r="DB59" i="57"/>
  <c r="CO59" i="57"/>
  <c r="CB59" i="57"/>
  <c r="BO59" i="57"/>
  <c r="BB59" i="57"/>
  <c r="AO59" i="57"/>
  <c r="AB59" i="57"/>
  <c r="O59" i="57"/>
  <c r="B59" i="57"/>
  <c r="EB58" i="57"/>
  <c r="DO58" i="57"/>
  <c r="DB58" i="57"/>
  <c r="CO58" i="57"/>
  <c r="CB58" i="57"/>
  <c r="BO58" i="57"/>
  <c r="BB58" i="57"/>
  <c r="AO58" i="57"/>
  <c r="AB58" i="57"/>
  <c r="O58" i="57"/>
  <c r="B58" i="57"/>
  <c r="EB57" i="57"/>
  <c r="DO57" i="57"/>
  <c r="DB57" i="57"/>
  <c r="CO57" i="57"/>
  <c r="CB57" i="57"/>
  <c r="BO57" i="57"/>
  <c r="BB57" i="57"/>
  <c r="AO57" i="57"/>
  <c r="AB57" i="57"/>
  <c r="O57" i="57"/>
  <c r="B57" i="57"/>
  <c r="EB56" i="57"/>
  <c r="DO56" i="57"/>
  <c r="DB56" i="57"/>
  <c r="CO56" i="57"/>
  <c r="CB56" i="57"/>
  <c r="BO56" i="57"/>
  <c r="BB56" i="57"/>
  <c r="AO56" i="57"/>
  <c r="AB56" i="57"/>
  <c r="O56" i="57"/>
  <c r="B56" i="57"/>
  <c r="EB55" i="57"/>
  <c r="DO55" i="57"/>
  <c r="DB55" i="57"/>
  <c r="CO55" i="57"/>
  <c r="CB55" i="57"/>
  <c r="BO55" i="57"/>
  <c r="BB55" i="57"/>
  <c r="AO55" i="57"/>
  <c r="AB55" i="57"/>
  <c r="O55" i="57"/>
  <c r="B55" i="57"/>
  <c r="EB54" i="57"/>
  <c r="DO54" i="57"/>
  <c r="DB54" i="57"/>
  <c r="CO54" i="57"/>
  <c r="CB54" i="57"/>
  <c r="BO54" i="57"/>
  <c r="BB54" i="57"/>
  <c r="AO54" i="57"/>
  <c r="AB54" i="57"/>
  <c r="O54" i="57"/>
  <c r="B54" i="57"/>
  <c r="EB53" i="57"/>
  <c r="DO53" i="57"/>
  <c r="DB53" i="57"/>
  <c r="CO53" i="57"/>
  <c r="CB53" i="57"/>
  <c r="BO53" i="57"/>
  <c r="BB53" i="57"/>
  <c r="AO53" i="57"/>
  <c r="AB53" i="57"/>
  <c r="O53" i="57"/>
  <c r="B53" i="57"/>
  <c r="EB52" i="57"/>
  <c r="DO52" i="57"/>
  <c r="DB52" i="57"/>
  <c r="CO52" i="57"/>
  <c r="CB52" i="57"/>
  <c r="BO52" i="57"/>
  <c r="BB52" i="57"/>
  <c r="AO52" i="57"/>
  <c r="AB52" i="57"/>
  <c r="O52" i="57"/>
  <c r="B52" i="57"/>
  <c r="EB51" i="57"/>
  <c r="DO51" i="57"/>
  <c r="DB51" i="57"/>
  <c r="CO51" i="57"/>
  <c r="CB51" i="57"/>
  <c r="BO51" i="57"/>
  <c r="BB51" i="57"/>
  <c r="AO51" i="57"/>
  <c r="AB51" i="57"/>
  <c r="O51" i="57"/>
  <c r="B51" i="57"/>
  <c r="EB50" i="57"/>
  <c r="DO50" i="57"/>
  <c r="DB50" i="57"/>
  <c r="CO50" i="57"/>
  <c r="CB50" i="57"/>
  <c r="BO50" i="57"/>
  <c r="BB50" i="57"/>
  <c r="AO50" i="57"/>
  <c r="AB50" i="57"/>
  <c r="O50" i="57"/>
  <c r="B50" i="57"/>
  <c r="EB49" i="57"/>
  <c r="DO49" i="57"/>
  <c r="DB49" i="57"/>
  <c r="CO49" i="57"/>
  <c r="CB49" i="57"/>
  <c r="BO49" i="57"/>
  <c r="BB49" i="57"/>
  <c r="AO49" i="57"/>
  <c r="AB49" i="57"/>
  <c r="O49" i="57"/>
  <c r="B49" i="57"/>
  <c r="EB48" i="57"/>
  <c r="DO48" i="57"/>
  <c r="DB48" i="57"/>
  <c r="CO48" i="57"/>
  <c r="CB48" i="57"/>
  <c r="BO48" i="57"/>
  <c r="BB48" i="57"/>
  <c r="AO48" i="57"/>
  <c r="AB48" i="57"/>
  <c r="O48" i="57"/>
  <c r="B48" i="57"/>
  <c r="EB47" i="57"/>
  <c r="DO47" i="57"/>
  <c r="DB47" i="57"/>
  <c r="CO47" i="57"/>
  <c r="CB47" i="57"/>
  <c r="BO47" i="57"/>
  <c r="BB47" i="57"/>
  <c r="AO47" i="57"/>
  <c r="AB47" i="57"/>
  <c r="O47" i="57"/>
  <c r="B47" i="57"/>
  <c r="EB46" i="57"/>
  <c r="DO46" i="57"/>
  <c r="DB46" i="57"/>
  <c r="CO46" i="57"/>
  <c r="CB46" i="57"/>
  <c r="BO46" i="57"/>
  <c r="BB46" i="57"/>
  <c r="AO46" i="57"/>
  <c r="AB46" i="57"/>
  <c r="O46" i="57"/>
  <c r="B46" i="57"/>
  <c r="EB45" i="57"/>
  <c r="DO45" i="57"/>
  <c r="DB45" i="57"/>
  <c r="CO45" i="57"/>
  <c r="CB45" i="57"/>
  <c r="BO45" i="57"/>
  <c r="BB45" i="57"/>
  <c r="AO45" i="57"/>
  <c r="AB45" i="57"/>
  <c r="O45" i="57"/>
  <c r="B45" i="57"/>
  <c r="EB44" i="57"/>
  <c r="DO44" i="57"/>
  <c r="DB44" i="57"/>
  <c r="CO44" i="57"/>
  <c r="CB44" i="57"/>
  <c r="BO44" i="57"/>
  <c r="BB44" i="57"/>
  <c r="AO44" i="57"/>
  <c r="AB44" i="57"/>
  <c r="O44" i="57"/>
  <c r="B44" i="57"/>
  <c r="EB43" i="57"/>
  <c r="DO43" i="57"/>
  <c r="DB43" i="57"/>
  <c r="CO43" i="57"/>
  <c r="CB43" i="57"/>
  <c r="BO43" i="57"/>
  <c r="BB43" i="57"/>
  <c r="AO43" i="57"/>
  <c r="AB43" i="57"/>
  <c r="O43" i="57"/>
  <c r="B43" i="57"/>
  <c r="EB42" i="57"/>
  <c r="DO42" i="57"/>
  <c r="DB42" i="57"/>
  <c r="CO42" i="57"/>
  <c r="CB42" i="57"/>
  <c r="BO42" i="57"/>
  <c r="BB42" i="57"/>
  <c r="AO42" i="57"/>
  <c r="AB42" i="57"/>
  <c r="O42" i="57"/>
  <c r="B42" i="57"/>
  <c r="EB41" i="57"/>
  <c r="DO41" i="57"/>
  <c r="DB41" i="57"/>
  <c r="CO41" i="57"/>
  <c r="CB41" i="57"/>
  <c r="BO41" i="57"/>
  <c r="BB41" i="57"/>
  <c r="AO41" i="57"/>
  <c r="AB41" i="57"/>
  <c r="O41" i="57"/>
  <c r="B41" i="57"/>
  <c r="EB40" i="57"/>
  <c r="DO40" i="57"/>
  <c r="DB40" i="57"/>
  <c r="CO40" i="57"/>
  <c r="CB40" i="57"/>
  <c r="BO40" i="57"/>
  <c r="BB40" i="57"/>
  <c r="AO40" i="57"/>
  <c r="AB40" i="57"/>
  <c r="O40" i="57"/>
  <c r="B40" i="57"/>
  <c r="EB39" i="57"/>
  <c r="DO39" i="57"/>
  <c r="DB39" i="57"/>
  <c r="CO39" i="57"/>
  <c r="CB39" i="57"/>
  <c r="BO39" i="57"/>
  <c r="BB39" i="57"/>
  <c r="AO39" i="57"/>
  <c r="AB39" i="57"/>
  <c r="O39" i="57"/>
  <c r="B39" i="57"/>
  <c r="EB38" i="57"/>
  <c r="DO38" i="57"/>
  <c r="DB38" i="57"/>
  <c r="CO38" i="57"/>
  <c r="CB38" i="57"/>
  <c r="BO38" i="57"/>
  <c r="BB38" i="57"/>
  <c r="AO38" i="57"/>
  <c r="AB38" i="57"/>
  <c r="O38" i="57"/>
  <c r="B38" i="57"/>
  <c r="EB37" i="57"/>
  <c r="DO37" i="57"/>
  <c r="DB37" i="57"/>
  <c r="CO37" i="57"/>
  <c r="CB37" i="57"/>
  <c r="BO37" i="57"/>
  <c r="BB37" i="57"/>
  <c r="AO37" i="57"/>
  <c r="AB37" i="57"/>
  <c r="O37" i="57"/>
  <c r="B37" i="57"/>
  <c r="EB36" i="57"/>
  <c r="DO36" i="57"/>
  <c r="DB36" i="57"/>
  <c r="CO36" i="57"/>
  <c r="CB36" i="57"/>
  <c r="BO36" i="57"/>
  <c r="BB36" i="57"/>
  <c r="AO36" i="57"/>
  <c r="AB36" i="57"/>
  <c r="O36" i="57"/>
  <c r="B36" i="57"/>
  <c r="EB35" i="57"/>
  <c r="DO35" i="57"/>
  <c r="DB35" i="57"/>
  <c r="CO35" i="57"/>
  <c r="CB35" i="57"/>
  <c r="BO35" i="57"/>
  <c r="BB35" i="57"/>
  <c r="AO35" i="57"/>
  <c r="AB35" i="57"/>
  <c r="O35" i="57"/>
  <c r="B35" i="57"/>
  <c r="EB34" i="57"/>
  <c r="DO34" i="57"/>
  <c r="DB34" i="57"/>
  <c r="CO34" i="57"/>
  <c r="CB34" i="57"/>
  <c r="BO34" i="57"/>
  <c r="BB34" i="57"/>
  <c r="AO34" i="57"/>
  <c r="AB34" i="57"/>
  <c r="O34" i="57"/>
  <c r="B34" i="57"/>
  <c r="EB33" i="57"/>
  <c r="DO33" i="57"/>
  <c r="DB33" i="57"/>
  <c r="CO33" i="57"/>
  <c r="CB33" i="57"/>
  <c r="BO33" i="57"/>
  <c r="BB33" i="57"/>
  <c r="AO33" i="57"/>
  <c r="AB33" i="57"/>
  <c r="O33" i="57"/>
  <c r="B33" i="57"/>
  <c r="EB32" i="57"/>
  <c r="DO32" i="57"/>
  <c r="DB32" i="57"/>
  <c r="CO32" i="57"/>
  <c r="CB32" i="57"/>
  <c r="BO32" i="57"/>
  <c r="BB32" i="57"/>
  <c r="AO32" i="57"/>
  <c r="AB32" i="57"/>
  <c r="O32" i="57"/>
  <c r="B32" i="57"/>
  <c r="EB31" i="57"/>
  <c r="DO31" i="57"/>
  <c r="DB31" i="57"/>
  <c r="CO31" i="57"/>
  <c r="CB31" i="57"/>
  <c r="BO31" i="57"/>
  <c r="BB31" i="57"/>
  <c r="AO31" i="57"/>
  <c r="AB31" i="57"/>
  <c r="O31" i="57"/>
  <c r="B31" i="57"/>
  <c r="EB30" i="57"/>
  <c r="DO30" i="57"/>
  <c r="DB30" i="57"/>
  <c r="CO30" i="57"/>
  <c r="CB30" i="57"/>
  <c r="BO30" i="57"/>
  <c r="BB30" i="57"/>
  <c r="AO30" i="57"/>
  <c r="AB30" i="57"/>
  <c r="O30" i="57"/>
  <c r="B30" i="57"/>
  <c r="EB29" i="57"/>
  <c r="DO29" i="57"/>
  <c r="DB29" i="57"/>
  <c r="CO29" i="57"/>
  <c r="CB29" i="57"/>
  <c r="BO29" i="57"/>
  <c r="BB29" i="57"/>
  <c r="AO29" i="57"/>
  <c r="AB29" i="57"/>
  <c r="O29" i="57"/>
  <c r="B29" i="57"/>
  <c r="EB28" i="57"/>
  <c r="DO28" i="57"/>
  <c r="DB28" i="57"/>
  <c r="CO28" i="57"/>
  <c r="CB28" i="57"/>
  <c r="BO28" i="57"/>
  <c r="BB28" i="57"/>
  <c r="AO28" i="57"/>
  <c r="AB28" i="57"/>
  <c r="O28" i="57"/>
  <c r="B28" i="57"/>
  <c r="EB27" i="57"/>
  <c r="DO27" i="57"/>
  <c r="DB27" i="57"/>
  <c r="CO27" i="57"/>
  <c r="CB27" i="57"/>
  <c r="BO27" i="57"/>
  <c r="BB27" i="57"/>
  <c r="AO27" i="57"/>
  <c r="AB27" i="57"/>
  <c r="O27" i="57"/>
  <c r="B27" i="57"/>
  <c r="EB26" i="57"/>
  <c r="DO26" i="57"/>
  <c r="DB26" i="57"/>
  <c r="CO26" i="57"/>
  <c r="CB26" i="57"/>
  <c r="BO26" i="57"/>
  <c r="BB26" i="57"/>
  <c r="AO26" i="57"/>
  <c r="AB26" i="57"/>
  <c r="O26" i="57"/>
  <c r="B26" i="57"/>
  <c r="EB25" i="57"/>
  <c r="DO25" i="57"/>
  <c r="DB25" i="57"/>
  <c r="CO25" i="57"/>
  <c r="CB25" i="57"/>
  <c r="BO25" i="57"/>
  <c r="BB25" i="57"/>
  <c r="AO25" i="57"/>
  <c r="AB25" i="57"/>
  <c r="O25" i="57"/>
  <c r="B25" i="57"/>
  <c r="EB24" i="57"/>
  <c r="DO24" i="57"/>
  <c r="DB24" i="57"/>
  <c r="CO24" i="57"/>
  <c r="CB24" i="57"/>
  <c r="BO24" i="57"/>
  <c r="BB24" i="57"/>
  <c r="AO24" i="57"/>
  <c r="AB24" i="57"/>
  <c r="O24" i="57"/>
  <c r="B24" i="57"/>
  <c r="EB23" i="57"/>
  <c r="DO23" i="57"/>
  <c r="DB23" i="57"/>
  <c r="CO23" i="57"/>
  <c r="CB23" i="57"/>
  <c r="BO23" i="57"/>
  <c r="BB23" i="57"/>
  <c r="AO23" i="57"/>
  <c r="AB23" i="57"/>
  <c r="O23" i="57"/>
  <c r="B23" i="57"/>
  <c r="EB22" i="57"/>
  <c r="DO22" i="57"/>
  <c r="DB22" i="57"/>
  <c r="CO22" i="57"/>
  <c r="CB22" i="57"/>
  <c r="BO22" i="57"/>
  <c r="BB22" i="57"/>
  <c r="AO22" i="57"/>
  <c r="AB22" i="57"/>
  <c r="O22" i="57"/>
  <c r="B22" i="57"/>
  <c r="EB21" i="57"/>
  <c r="DO21" i="57"/>
  <c r="DB21" i="57"/>
  <c r="CO21" i="57"/>
  <c r="CB21" i="57"/>
  <c r="BO21" i="57"/>
  <c r="BB21" i="57"/>
  <c r="AO21" i="57"/>
  <c r="AB21" i="57"/>
  <c r="O21" i="57"/>
  <c r="B21" i="57"/>
  <c r="EB20" i="57"/>
  <c r="DO20" i="57"/>
  <c r="DB20" i="57"/>
  <c r="CO20" i="57"/>
  <c r="CB20" i="57"/>
  <c r="BO20" i="57"/>
  <c r="BB20" i="57"/>
  <c r="AO20" i="57"/>
  <c r="AB20" i="57"/>
  <c r="O20" i="57"/>
  <c r="B20" i="57"/>
  <c r="EB19" i="57"/>
  <c r="DO19" i="57"/>
  <c r="DB19" i="57"/>
  <c r="CO19" i="57"/>
  <c r="CB19" i="57"/>
  <c r="BO19" i="57"/>
  <c r="BB19" i="57"/>
  <c r="AO19" i="57"/>
  <c r="AB19" i="57"/>
  <c r="O19" i="57"/>
  <c r="B19" i="57"/>
  <c r="EB18" i="57"/>
  <c r="DO18" i="57"/>
  <c r="DB18" i="57"/>
  <c r="CO18" i="57"/>
  <c r="CB18" i="57"/>
  <c r="BO18" i="57"/>
  <c r="BB18" i="57"/>
  <c r="AO18" i="57"/>
  <c r="AB18" i="57"/>
  <c r="O18" i="57"/>
  <c r="B18" i="57"/>
  <c r="EB17" i="57"/>
  <c r="DO17" i="57"/>
  <c r="DB17" i="57"/>
  <c r="CO17" i="57"/>
  <c r="CB17" i="57"/>
  <c r="BO17" i="57"/>
  <c r="BB17" i="57"/>
  <c r="AO17" i="57"/>
  <c r="AB17" i="57"/>
  <c r="O17" i="57"/>
  <c r="B17" i="57"/>
  <c r="EB16" i="57"/>
  <c r="DO16" i="57"/>
  <c r="DB16" i="57"/>
  <c r="CO16" i="57"/>
  <c r="CB16" i="57"/>
  <c r="BO16" i="57"/>
  <c r="BB16" i="57"/>
  <c r="AO16" i="57"/>
  <c r="AB16" i="57"/>
  <c r="O16" i="57"/>
  <c r="B16" i="57"/>
  <c r="EB15" i="57"/>
  <c r="DO15" i="57"/>
  <c r="DB15" i="57"/>
  <c r="CO15" i="57"/>
  <c r="CB15" i="57"/>
  <c r="BO15" i="57"/>
  <c r="BB15" i="57"/>
  <c r="AO15" i="57"/>
  <c r="AB15" i="57"/>
  <c r="O15" i="57"/>
  <c r="B15" i="57"/>
  <c r="EB14" i="57"/>
  <c r="DO14" i="57"/>
  <c r="DB14" i="57"/>
  <c r="CO14" i="57"/>
  <c r="CB14" i="57"/>
  <c r="BO14" i="57"/>
  <c r="BB14" i="57"/>
  <c r="AO14" i="57"/>
  <c r="AB14" i="57"/>
  <c r="O14" i="57"/>
  <c r="B14" i="57"/>
  <c r="EB13" i="57"/>
  <c r="DO13" i="57"/>
  <c r="DB13" i="57"/>
  <c r="CO13" i="57"/>
  <c r="CB13" i="57"/>
  <c r="BO13" i="57"/>
  <c r="BB13" i="57"/>
  <c r="AO13" i="57"/>
  <c r="AB13" i="57"/>
  <c r="O13" i="57"/>
  <c r="B13" i="57"/>
  <c r="EB12" i="57"/>
  <c r="DO12" i="57"/>
  <c r="DB12" i="57"/>
  <c r="CO12" i="57"/>
  <c r="CB12" i="57"/>
  <c r="BO12" i="57"/>
  <c r="BB12" i="57"/>
  <c r="AO12" i="57"/>
  <c r="AB12" i="57"/>
  <c r="O12" i="57"/>
  <c r="B12" i="57"/>
  <c r="EB11" i="57"/>
  <c r="DO11" i="57"/>
  <c r="DB11" i="57"/>
  <c r="CO11" i="57"/>
  <c r="CB11" i="57"/>
  <c r="BO11" i="57"/>
  <c r="BB11" i="57"/>
  <c r="AO11" i="57"/>
  <c r="AB11" i="57"/>
  <c r="O11" i="57"/>
  <c r="B11" i="57"/>
  <c r="EB10" i="57"/>
  <c r="DO10" i="57"/>
  <c r="DB10" i="57"/>
  <c r="CO10" i="57"/>
  <c r="CB10" i="57"/>
  <c r="BO10" i="57"/>
  <c r="BB10" i="57"/>
  <c r="AO10" i="57"/>
  <c r="AB10" i="57"/>
  <c r="O10" i="57"/>
  <c r="B10" i="57"/>
  <c r="EB8" i="57"/>
  <c r="DO8" i="57"/>
  <c r="DB8" i="57"/>
  <c r="CO8" i="57"/>
  <c r="CB8" i="57"/>
  <c r="BO8" i="57"/>
  <c r="BB8" i="57"/>
  <c r="AO8" i="57"/>
  <c r="AB8" i="57"/>
  <c r="O8" i="57"/>
  <c r="B8" i="57"/>
  <c r="EO63" i="56"/>
  <c r="EO69" i="56"/>
  <c r="EO68" i="56"/>
  <c r="EO67" i="56"/>
  <c r="EO66" i="56"/>
  <c r="EO65" i="56"/>
  <c r="EO64" i="56"/>
  <c r="EO62" i="56"/>
  <c r="EO61" i="56"/>
  <c r="EO60" i="56"/>
  <c r="EO59" i="56"/>
  <c r="EO58" i="56"/>
  <c r="EO57" i="56"/>
  <c r="EO56" i="56"/>
  <c r="EO55" i="56"/>
  <c r="EO54" i="56"/>
  <c r="EO53" i="56"/>
  <c r="EO52" i="56"/>
  <c r="EO51" i="56"/>
  <c r="EO50" i="56"/>
  <c r="EO49" i="56"/>
  <c r="EO48" i="56"/>
  <c r="EO47" i="56"/>
  <c r="EO46" i="56"/>
  <c r="EO45" i="56"/>
  <c r="EO44" i="56"/>
  <c r="EO43" i="56"/>
  <c r="EO42" i="56"/>
  <c r="EO41" i="56"/>
  <c r="EO40" i="56"/>
  <c r="EO39" i="56"/>
  <c r="EO38" i="56"/>
  <c r="EO37" i="56"/>
  <c r="EO36" i="56"/>
  <c r="EO35" i="56"/>
  <c r="EO34" i="56"/>
  <c r="EO33" i="56"/>
  <c r="EO32" i="56"/>
  <c r="EO31" i="56"/>
  <c r="EO30" i="56"/>
  <c r="EO29" i="56"/>
  <c r="EO28" i="56"/>
  <c r="EO27" i="56"/>
  <c r="EO26" i="56"/>
  <c r="EO25" i="56"/>
  <c r="EO24" i="56"/>
  <c r="EO23" i="56"/>
  <c r="EO22" i="56"/>
  <c r="EO21" i="56"/>
  <c r="EO20" i="56"/>
  <c r="EO19" i="56"/>
  <c r="EO18" i="56"/>
  <c r="EO17" i="56"/>
  <c r="EO16" i="56"/>
  <c r="EO15" i="56"/>
  <c r="EO14" i="56"/>
  <c r="EO13" i="56"/>
  <c r="EO12" i="56"/>
  <c r="EO11" i="56"/>
  <c r="EO10" i="56"/>
  <c r="EO8" i="56"/>
  <c r="EB69" i="56"/>
  <c r="DO69" i="56"/>
  <c r="DB69" i="56"/>
  <c r="CO69" i="56"/>
  <c r="CB69" i="56"/>
  <c r="BO69" i="56"/>
  <c r="BB69" i="56"/>
  <c r="AO69" i="56"/>
  <c r="AB69" i="56"/>
  <c r="O69" i="56"/>
  <c r="B69" i="56"/>
  <c r="EB68" i="56"/>
  <c r="DO68" i="56"/>
  <c r="DB68" i="56"/>
  <c r="CO68" i="56"/>
  <c r="CB68" i="56"/>
  <c r="BO68" i="56"/>
  <c r="BB68" i="56"/>
  <c r="AO68" i="56"/>
  <c r="AB68" i="56"/>
  <c r="O68" i="56"/>
  <c r="B68" i="56"/>
  <c r="EB67" i="56"/>
  <c r="DO67" i="56"/>
  <c r="DB67" i="56"/>
  <c r="CO67" i="56"/>
  <c r="CB67" i="56"/>
  <c r="BO67" i="56"/>
  <c r="BB67" i="56"/>
  <c r="AO67" i="56"/>
  <c r="AB67" i="56"/>
  <c r="O67" i="56"/>
  <c r="B67" i="56"/>
  <c r="EB66" i="56"/>
  <c r="DO66" i="56"/>
  <c r="DB66" i="56"/>
  <c r="CO66" i="56"/>
  <c r="CB66" i="56"/>
  <c r="BO66" i="56"/>
  <c r="BB66" i="56"/>
  <c r="AO66" i="56"/>
  <c r="AB66" i="56"/>
  <c r="O66" i="56"/>
  <c r="B66" i="56"/>
  <c r="EB65" i="56"/>
  <c r="DO65" i="56"/>
  <c r="DB65" i="56"/>
  <c r="CO65" i="56"/>
  <c r="CB65" i="56"/>
  <c r="BO65" i="56"/>
  <c r="BB65" i="56"/>
  <c r="AO65" i="56"/>
  <c r="AB65" i="56"/>
  <c r="O65" i="56"/>
  <c r="B65" i="56"/>
  <c r="EB64" i="56"/>
  <c r="DO64" i="56"/>
  <c r="DB64" i="56"/>
  <c r="CO64" i="56"/>
  <c r="CB64" i="56"/>
  <c r="BO64" i="56"/>
  <c r="BB64" i="56"/>
  <c r="AO64" i="56"/>
  <c r="AB64" i="56"/>
  <c r="O64" i="56"/>
  <c r="B64" i="56"/>
  <c r="EB63" i="56"/>
  <c r="DO63" i="56"/>
  <c r="DB63" i="56"/>
  <c r="CO63" i="56"/>
  <c r="CB63" i="56"/>
  <c r="BO63" i="56"/>
  <c r="BB63" i="56"/>
  <c r="AO63" i="56"/>
  <c r="AB63" i="56"/>
  <c r="O63" i="56"/>
  <c r="B63" i="56"/>
  <c r="EB62" i="56"/>
  <c r="DO62" i="56"/>
  <c r="DB62" i="56"/>
  <c r="CO62" i="56"/>
  <c r="CB62" i="56"/>
  <c r="BO62" i="56"/>
  <c r="BB62" i="56"/>
  <c r="AO62" i="56"/>
  <c r="AB62" i="56"/>
  <c r="O62" i="56"/>
  <c r="B62" i="56"/>
  <c r="EB61" i="56"/>
  <c r="DO61" i="56"/>
  <c r="DB61" i="56"/>
  <c r="CO61" i="56"/>
  <c r="CB61" i="56"/>
  <c r="BO61" i="56"/>
  <c r="BB61" i="56"/>
  <c r="AO61" i="56"/>
  <c r="AB61" i="56"/>
  <c r="O61" i="56"/>
  <c r="B61" i="56"/>
  <c r="EB60" i="56"/>
  <c r="DO60" i="56"/>
  <c r="DB60" i="56"/>
  <c r="CO60" i="56"/>
  <c r="CB60" i="56"/>
  <c r="BO60" i="56"/>
  <c r="BB60" i="56"/>
  <c r="AO60" i="56"/>
  <c r="AB60" i="56"/>
  <c r="O60" i="56"/>
  <c r="B60" i="56"/>
  <c r="EB59" i="56"/>
  <c r="DO59" i="56"/>
  <c r="DB59" i="56"/>
  <c r="CO59" i="56"/>
  <c r="CB59" i="56"/>
  <c r="BO59" i="56"/>
  <c r="BB59" i="56"/>
  <c r="AO59" i="56"/>
  <c r="AB59" i="56"/>
  <c r="O59" i="56"/>
  <c r="B59" i="56"/>
  <c r="EB58" i="56"/>
  <c r="DO58" i="56"/>
  <c r="DB58" i="56"/>
  <c r="CO58" i="56"/>
  <c r="CB58" i="56"/>
  <c r="BO58" i="56"/>
  <c r="BB58" i="56"/>
  <c r="AO58" i="56"/>
  <c r="AB58" i="56"/>
  <c r="O58" i="56"/>
  <c r="B58" i="56"/>
  <c r="EB57" i="56"/>
  <c r="DO57" i="56"/>
  <c r="DB57" i="56"/>
  <c r="CO57" i="56"/>
  <c r="CB57" i="56"/>
  <c r="BO57" i="56"/>
  <c r="BB57" i="56"/>
  <c r="AO57" i="56"/>
  <c r="AB57" i="56"/>
  <c r="O57" i="56"/>
  <c r="B57" i="56"/>
  <c r="EB56" i="56"/>
  <c r="DO56" i="56"/>
  <c r="DB56" i="56"/>
  <c r="CO56" i="56"/>
  <c r="CB56" i="56"/>
  <c r="BO56" i="56"/>
  <c r="BB56" i="56"/>
  <c r="AO56" i="56"/>
  <c r="AB56" i="56"/>
  <c r="O56" i="56"/>
  <c r="B56" i="56"/>
  <c r="EB55" i="56"/>
  <c r="DO55" i="56"/>
  <c r="DB55" i="56"/>
  <c r="CO55" i="56"/>
  <c r="CB55" i="56"/>
  <c r="BO55" i="56"/>
  <c r="BB55" i="56"/>
  <c r="AO55" i="56"/>
  <c r="AB55" i="56"/>
  <c r="O55" i="56"/>
  <c r="B55" i="56"/>
  <c r="EB54" i="56"/>
  <c r="DO54" i="56"/>
  <c r="DB54" i="56"/>
  <c r="CO54" i="56"/>
  <c r="CB54" i="56"/>
  <c r="BO54" i="56"/>
  <c r="BB54" i="56"/>
  <c r="AO54" i="56"/>
  <c r="AB54" i="56"/>
  <c r="O54" i="56"/>
  <c r="B54" i="56"/>
  <c r="EB53" i="56"/>
  <c r="DO53" i="56"/>
  <c r="DB53" i="56"/>
  <c r="CO53" i="56"/>
  <c r="CB53" i="56"/>
  <c r="BO53" i="56"/>
  <c r="BB53" i="56"/>
  <c r="AO53" i="56"/>
  <c r="AB53" i="56"/>
  <c r="O53" i="56"/>
  <c r="B53" i="56"/>
  <c r="EB52" i="56"/>
  <c r="DO52" i="56"/>
  <c r="DB52" i="56"/>
  <c r="CO52" i="56"/>
  <c r="CB52" i="56"/>
  <c r="BO52" i="56"/>
  <c r="BB52" i="56"/>
  <c r="AO52" i="56"/>
  <c r="AB52" i="56"/>
  <c r="O52" i="56"/>
  <c r="B52" i="56"/>
  <c r="EB51" i="56"/>
  <c r="DO51" i="56"/>
  <c r="DB51" i="56"/>
  <c r="CO51" i="56"/>
  <c r="CB51" i="56"/>
  <c r="BO51" i="56"/>
  <c r="BB51" i="56"/>
  <c r="AO51" i="56"/>
  <c r="AB51" i="56"/>
  <c r="O51" i="56"/>
  <c r="B51" i="56"/>
  <c r="EB50" i="56"/>
  <c r="DO50" i="56"/>
  <c r="DB50" i="56"/>
  <c r="CO50" i="56"/>
  <c r="CB50" i="56"/>
  <c r="BO50" i="56"/>
  <c r="BB50" i="56"/>
  <c r="AO50" i="56"/>
  <c r="AB50" i="56"/>
  <c r="O50" i="56"/>
  <c r="B50" i="56"/>
  <c r="EB49" i="56"/>
  <c r="DO49" i="56"/>
  <c r="DB49" i="56"/>
  <c r="CO49" i="56"/>
  <c r="CB49" i="56"/>
  <c r="BO49" i="56"/>
  <c r="BB49" i="56"/>
  <c r="AO49" i="56"/>
  <c r="AB49" i="56"/>
  <c r="O49" i="56"/>
  <c r="B49" i="56"/>
  <c r="EB48" i="56"/>
  <c r="DO48" i="56"/>
  <c r="DB48" i="56"/>
  <c r="CO48" i="56"/>
  <c r="CB48" i="56"/>
  <c r="BO48" i="56"/>
  <c r="BB48" i="56"/>
  <c r="AO48" i="56"/>
  <c r="AB48" i="56"/>
  <c r="O48" i="56"/>
  <c r="B48" i="56"/>
  <c r="EB47" i="56"/>
  <c r="DO47" i="56"/>
  <c r="DB47" i="56"/>
  <c r="CO47" i="56"/>
  <c r="CB47" i="56"/>
  <c r="BO47" i="56"/>
  <c r="BB47" i="56"/>
  <c r="AO47" i="56"/>
  <c r="AB47" i="56"/>
  <c r="O47" i="56"/>
  <c r="B47" i="56"/>
  <c r="EB46" i="56"/>
  <c r="DO46" i="56"/>
  <c r="DB46" i="56"/>
  <c r="CO46" i="56"/>
  <c r="CB46" i="56"/>
  <c r="BO46" i="56"/>
  <c r="BB46" i="56"/>
  <c r="AO46" i="56"/>
  <c r="AB46" i="56"/>
  <c r="O46" i="56"/>
  <c r="B46" i="56"/>
  <c r="EB45" i="56"/>
  <c r="DO45" i="56"/>
  <c r="DB45" i="56"/>
  <c r="CO45" i="56"/>
  <c r="CB45" i="56"/>
  <c r="BO45" i="56"/>
  <c r="BB45" i="56"/>
  <c r="AO45" i="56"/>
  <c r="AB45" i="56"/>
  <c r="O45" i="56"/>
  <c r="B45" i="56"/>
  <c r="EB44" i="56"/>
  <c r="DO44" i="56"/>
  <c r="DB44" i="56"/>
  <c r="CO44" i="56"/>
  <c r="CB44" i="56"/>
  <c r="BO44" i="56"/>
  <c r="BB44" i="56"/>
  <c r="AO44" i="56"/>
  <c r="AB44" i="56"/>
  <c r="O44" i="56"/>
  <c r="B44" i="56"/>
  <c r="EB43" i="56"/>
  <c r="DO43" i="56"/>
  <c r="DB43" i="56"/>
  <c r="CO43" i="56"/>
  <c r="CB43" i="56"/>
  <c r="BO43" i="56"/>
  <c r="BB43" i="56"/>
  <c r="AO43" i="56"/>
  <c r="AB43" i="56"/>
  <c r="O43" i="56"/>
  <c r="B43" i="56"/>
  <c r="EB42" i="56"/>
  <c r="DO42" i="56"/>
  <c r="DB42" i="56"/>
  <c r="CO42" i="56"/>
  <c r="CB42" i="56"/>
  <c r="BO42" i="56"/>
  <c r="BB42" i="56"/>
  <c r="AO42" i="56"/>
  <c r="AB42" i="56"/>
  <c r="O42" i="56"/>
  <c r="B42" i="56"/>
  <c r="EB41" i="56"/>
  <c r="DO41" i="56"/>
  <c r="DB41" i="56"/>
  <c r="CO41" i="56"/>
  <c r="CB41" i="56"/>
  <c r="BO41" i="56"/>
  <c r="BB41" i="56"/>
  <c r="AO41" i="56"/>
  <c r="AB41" i="56"/>
  <c r="O41" i="56"/>
  <c r="B41" i="56"/>
  <c r="EB40" i="56"/>
  <c r="DO40" i="56"/>
  <c r="DB40" i="56"/>
  <c r="CO40" i="56"/>
  <c r="CB40" i="56"/>
  <c r="BO40" i="56"/>
  <c r="BB40" i="56"/>
  <c r="AO40" i="56"/>
  <c r="AB40" i="56"/>
  <c r="O40" i="56"/>
  <c r="B40" i="56"/>
  <c r="EB39" i="56"/>
  <c r="DO39" i="56"/>
  <c r="DB39" i="56"/>
  <c r="CO39" i="56"/>
  <c r="CB39" i="56"/>
  <c r="BO39" i="56"/>
  <c r="BB39" i="56"/>
  <c r="AO39" i="56"/>
  <c r="AB39" i="56"/>
  <c r="O39" i="56"/>
  <c r="B39" i="56"/>
  <c r="EB38" i="56"/>
  <c r="DO38" i="56"/>
  <c r="DB38" i="56"/>
  <c r="CO38" i="56"/>
  <c r="CB38" i="56"/>
  <c r="BO38" i="56"/>
  <c r="BB38" i="56"/>
  <c r="AO38" i="56"/>
  <c r="AB38" i="56"/>
  <c r="O38" i="56"/>
  <c r="B38" i="56"/>
  <c r="EB37" i="56"/>
  <c r="DO37" i="56"/>
  <c r="DB37" i="56"/>
  <c r="CO37" i="56"/>
  <c r="CB37" i="56"/>
  <c r="BO37" i="56"/>
  <c r="BB37" i="56"/>
  <c r="AO37" i="56"/>
  <c r="AB37" i="56"/>
  <c r="O37" i="56"/>
  <c r="B37" i="56"/>
  <c r="EB36" i="56"/>
  <c r="DO36" i="56"/>
  <c r="DB36" i="56"/>
  <c r="CO36" i="56"/>
  <c r="CB36" i="56"/>
  <c r="BO36" i="56"/>
  <c r="BB36" i="56"/>
  <c r="AO36" i="56"/>
  <c r="AB36" i="56"/>
  <c r="O36" i="56"/>
  <c r="B36" i="56"/>
  <c r="EB35" i="56"/>
  <c r="DO35" i="56"/>
  <c r="DB35" i="56"/>
  <c r="CO35" i="56"/>
  <c r="CB35" i="56"/>
  <c r="BO35" i="56"/>
  <c r="BB35" i="56"/>
  <c r="AO35" i="56"/>
  <c r="AB35" i="56"/>
  <c r="O35" i="56"/>
  <c r="B35" i="56"/>
  <c r="EB34" i="56"/>
  <c r="DO34" i="56"/>
  <c r="DB34" i="56"/>
  <c r="CO34" i="56"/>
  <c r="CB34" i="56"/>
  <c r="BO34" i="56"/>
  <c r="BB34" i="56"/>
  <c r="AO34" i="56"/>
  <c r="AB34" i="56"/>
  <c r="O34" i="56"/>
  <c r="B34" i="56"/>
  <c r="EB33" i="56"/>
  <c r="DO33" i="56"/>
  <c r="DB33" i="56"/>
  <c r="CO33" i="56"/>
  <c r="CB33" i="56"/>
  <c r="BO33" i="56"/>
  <c r="BB33" i="56"/>
  <c r="AO33" i="56"/>
  <c r="AB33" i="56"/>
  <c r="O33" i="56"/>
  <c r="B33" i="56"/>
  <c r="EB32" i="56"/>
  <c r="DO32" i="56"/>
  <c r="DB32" i="56"/>
  <c r="CO32" i="56"/>
  <c r="CB32" i="56"/>
  <c r="BO32" i="56"/>
  <c r="BB32" i="56"/>
  <c r="AO32" i="56"/>
  <c r="AB32" i="56"/>
  <c r="O32" i="56"/>
  <c r="B32" i="56"/>
  <c r="EB31" i="56"/>
  <c r="DO31" i="56"/>
  <c r="DB31" i="56"/>
  <c r="CO31" i="56"/>
  <c r="CB31" i="56"/>
  <c r="BO31" i="56"/>
  <c r="BB31" i="56"/>
  <c r="AO31" i="56"/>
  <c r="AB31" i="56"/>
  <c r="O31" i="56"/>
  <c r="B31" i="56"/>
  <c r="EB30" i="56"/>
  <c r="DO30" i="56"/>
  <c r="DB30" i="56"/>
  <c r="CO30" i="56"/>
  <c r="CB30" i="56"/>
  <c r="BO30" i="56"/>
  <c r="BB30" i="56"/>
  <c r="AO30" i="56"/>
  <c r="AB30" i="56"/>
  <c r="O30" i="56"/>
  <c r="B30" i="56"/>
  <c r="EB29" i="56"/>
  <c r="DO29" i="56"/>
  <c r="DB29" i="56"/>
  <c r="CO29" i="56"/>
  <c r="CB29" i="56"/>
  <c r="BO29" i="56"/>
  <c r="BB29" i="56"/>
  <c r="AO29" i="56"/>
  <c r="AB29" i="56"/>
  <c r="O29" i="56"/>
  <c r="B29" i="56"/>
  <c r="EB28" i="56"/>
  <c r="DO28" i="56"/>
  <c r="DB28" i="56"/>
  <c r="CO28" i="56"/>
  <c r="CB28" i="56"/>
  <c r="BO28" i="56"/>
  <c r="BB28" i="56"/>
  <c r="AO28" i="56"/>
  <c r="AB28" i="56"/>
  <c r="O28" i="56"/>
  <c r="B28" i="56"/>
  <c r="EB27" i="56"/>
  <c r="DO27" i="56"/>
  <c r="DB27" i="56"/>
  <c r="CO27" i="56"/>
  <c r="CB27" i="56"/>
  <c r="BO27" i="56"/>
  <c r="BB27" i="56"/>
  <c r="AO27" i="56"/>
  <c r="AB27" i="56"/>
  <c r="O27" i="56"/>
  <c r="B27" i="56"/>
  <c r="EB26" i="56"/>
  <c r="DO26" i="56"/>
  <c r="DB26" i="56"/>
  <c r="CO26" i="56"/>
  <c r="CB26" i="56"/>
  <c r="BO26" i="56"/>
  <c r="BB26" i="56"/>
  <c r="AO26" i="56"/>
  <c r="AB26" i="56"/>
  <c r="O26" i="56"/>
  <c r="B26" i="56"/>
  <c r="EB25" i="56"/>
  <c r="DO25" i="56"/>
  <c r="DB25" i="56"/>
  <c r="CO25" i="56"/>
  <c r="CB25" i="56"/>
  <c r="BO25" i="56"/>
  <c r="BB25" i="56"/>
  <c r="AO25" i="56"/>
  <c r="AB25" i="56"/>
  <c r="O25" i="56"/>
  <c r="B25" i="56"/>
  <c r="EB24" i="56"/>
  <c r="DO24" i="56"/>
  <c r="DB24" i="56"/>
  <c r="CO24" i="56"/>
  <c r="CB24" i="56"/>
  <c r="BO24" i="56"/>
  <c r="BB24" i="56"/>
  <c r="AO24" i="56"/>
  <c r="AB24" i="56"/>
  <c r="O24" i="56"/>
  <c r="B24" i="56"/>
  <c r="EB23" i="56"/>
  <c r="DO23" i="56"/>
  <c r="DB23" i="56"/>
  <c r="CO23" i="56"/>
  <c r="CB23" i="56"/>
  <c r="BO23" i="56"/>
  <c r="BB23" i="56"/>
  <c r="AO23" i="56"/>
  <c r="AB23" i="56"/>
  <c r="O23" i="56"/>
  <c r="B23" i="56"/>
  <c r="EB22" i="56"/>
  <c r="DO22" i="56"/>
  <c r="DB22" i="56"/>
  <c r="CO22" i="56"/>
  <c r="CB22" i="56"/>
  <c r="BO22" i="56"/>
  <c r="BB22" i="56"/>
  <c r="AO22" i="56"/>
  <c r="AB22" i="56"/>
  <c r="O22" i="56"/>
  <c r="B22" i="56"/>
  <c r="EB21" i="56"/>
  <c r="DO21" i="56"/>
  <c r="DB21" i="56"/>
  <c r="CO21" i="56"/>
  <c r="CB21" i="56"/>
  <c r="BO21" i="56"/>
  <c r="BB21" i="56"/>
  <c r="AO21" i="56"/>
  <c r="AB21" i="56"/>
  <c r="O21" i="56"/>
  <c r="B21" i="56"/>
  <c r="EB20" i="56"/>
  <c r="DO20" i="56"/>
  <c r="DB20" i="56"/>
  <c r="CO20" i="56"/>
  <c r="CB20" i="56"/>
  <c r="BO20" i="56"/>
  <c r="BB20" i="56"/>
  <c r="AO20" i="56"/>
  <c r="AB20" i="56"/>
  <c r="O20" i="56"/>
  <c r="B20" i="56"/>
  <c r="EB19" i="56"/>
  <c r="DO19" i="56"/>
  <c r="DB19" i="56"/>
  <c r="CO19" i="56"/>
  <c r="CB19" i="56"/>
  <c r="BO19" i="56"/>
  <c r="BB19" i="56"/>
  <c r="AO19" i="56"/>
  <c r="AB19" i="56"/>
  <c r="O19" i="56"/>
  <c r="B19" i="56"/>
  <c r="EB18" i="56"/>
  <c r="DO18" i="56"/>
  <c r="DB18" i="56"/>
  <c r="CO18" i="56"/>
  <c r="CB18" i="56"/>
  <c r="BO18" i="56"/>
  <c r="BB18" i="56"/>
  <c r="AO18" i="56"/>
  <c r="AB18" i="56"/>
  <c r="O18" i="56"/>
  <c r="B18" i="56"/>
  <c r="EB17" i="56"/>
  <c r="DO17" i="56"/>
  <c r="DB17" i="56"/>
  <c r="CO17" i="56"/>
  <c r="CB17" i="56"/>
  <c r="BO17" i="56"/>
  <c r="BB17" i="56"/>
  <c r="AO17" i="56"/>
  <c r="AB17" i="56"/>
  <c r="O17" i="56"/>
  <c r="B17" i="56"/>
  <c r="EB16" i="56"/>
  <c r="DO16" i="56"/>
  <c r="DB16" i="56"/>
  <c r="CO16" i="56"/>
  <c r="CB16" i="56"/>
  <c r="BO16" i="56"/>
  <c r="BB16" i="56"/>
  <c r="AO16" i="56"/>
  <c r="AB16" i="56"/>
  <c r="O16" i="56"/>
  <c r="B16" i="56"/>
  <c r="EB15" i="56"/>
  <c r="DO15" i="56"/>
  <c r="DB15" i="56"/>
  <c r="CO15" i="56"/>
  <c r="CB15" i="56"/>
  <c r="BO15" i="56"/>
  <c r="BB15" i="56"/>
  <c r="AO15" i="56"/>
  <c r="AB15" i="56"/>
  <c r="O15" i="56"/>
  <c r="B15" i="56"/>
  <c r="EB14" i="56"/>
  <c r="DO14" i="56"/>
  <c r="DB14" i="56"/>
  <c r="CO14" i="56"/>
  <c r="CB14" i="56"/>
  <c r="BO14" i="56"/>
  <c r="BB14" i="56"/>
  <c r="AO14" i="56"/>
  <c r="AB14" i="56"/>
  <c r="O14" i="56"/>
  <c r="B14" i="56"/>
  <c r="EB13" i="56"/>
  <c r="DO13" i="56"/>
  <c r="DB13" i="56"/>
  <c r="CO13" i="56"/>
  <c r="CB13" i="56"/>
  <c r="BO13" i="56"/>
  <c r="BB13" i="56"/>
  <c r="AO13" i="56"/>
  <c r="AB13" i="56"/>
  <c r="O13" i="56"/>
  <c r="B13" i="56"/>
  <c r="EB12" i="56"/>
  <c r="DO12" i="56"/>
  <c r="DB12" i="56"/>
  <c r="CO12" i="56"/>
  <c r="CB12" i="56"/>
  <c r="BO12" i="56"/>
  <c r="BB12" i="56"/>
  <c r="AO12" i="56"/>
  <c r="AB12" i="56"/>
  <c r="O12" i="56"/>
  <c r="B12" i="56"/>
  <c r="EB11" i="56"/>
  <c r="DO11" i="56"/>
  <c r="DB11" i="56"/>
  <c r="CO11" i="56"/>
  <c r="CB11" i="56"/>
  <c r="BO11" i="56"/>
  <c r="BB11" i="56"/>
  <c r="AO11" i="56"/>
  <c r="AB11" i="56"/>
  <c r="O11" i="56"/>
  <c r="B11" i="56"/>
  <c r="EB10" i="56"/>
  <c r="DO10" i="56"/>
  <c r="DB10" i="56"/>
  <c r="CO10" i="56"/>
  <c r="CB10" i="56"/>
  <c r="BO10" i="56"/>
  <c r="BB10" i="56"/>
  <c r="AO10" i="56"/>
  <c r="AB10" i="56"/>
  <c r="O10" i="56"/>
  <c r="B10" i="56"/>
  <c r="EB8" i="56"/>
  <c r="DO8" i="56"/>
  <c r="DB8" i="56"/>
  <c r="CO8" i="56"/>
  <c r="CB8" i="56"/>
  <c r="BO8" i="56"/>
  <c r="BB8" i="56"/>
  <c r="AO8" i="56"/>
  <c r="AB8" i="56"/>
  <c r="O8" i="56"/>
  <c r="B8" i="56"/>
  <c r="EO59" i="55" l="1"/>
  <c r="EO58" i="55"/>
  <c r="EO57" i="55"/>
  <c r="EO56" i="55"/>
  <c r="EO55" i="55"/>
  <c r="EO54" i="55"/>
  <c r="EO53" i="55"/>
  <c r="EO52" i="55"/>
  <c r="EO51" i="55"/>
  <c r="EO50" i="55"/>
  <c r="EO49" i="55"/>
  <c r="EO48" i="55"/>
  <c r="EO47" i="55"/>
  <c r="EO46" i="55"/>
  <c r="EO45" i="55"/>
  <c r="EO44" i="55"/>
  <c r="EO43" i="55"/>
  <c r="EO42" i="55"/>
  <c r="EO41" i="55"/>
  <c r="EO40" i="55"/>
  <c r="EO39" i="55"/>
  <c r="EO38" i="55"/>
  <c r="EO37" i="55"/>
  <c r="EO36" i="55"/>
  <c r="EO35" i="55"/>
  <c r="EO34" i="55"/>
  <c r="EO33" i="55"/>
  <c r="EO32" i="55"/>
  <c r="EO31" i="55"/>
  <c r="EO30" i="55"/>
  <c r="EO29" i="55"/>
  <c r="EO28" i="55"/>
  <c r="EO27" i="55"/>
  <c r="EO26" i="55"/>
  <c r="EO25" i="55"/>
  <c r="EO24" i="55"/>
  <c r="EO23" i="55"/>
  <c r="EO22" i="55"/>
  <c r="EO21" i="55"/>
  <c r="EO20" i="55"/>
  <c r="EO19" i="55"/>
  <c r="EO18" i="55"/>
  <c r="EO16" i="55"/>
  <c r="EO14" i="55"/>
  <c r="EO12" i="55"/>
  <c r="EO11" i="55"/>
  <c r="EO10" i="55"/>
  <c r="EO8" i="55"/>
  <c r="EB59" i="55"/>
  <c r="DO59" i="55"/>
  <c r="DB59" i="55"/>
  <c r="CO59" i="55"/>
  <c r="CB59" i="55"/>
  <c r="BO59" i="55"/>
  <c r="BB59" i="55"/>
  <c r="AO59" i="55"/>
  <c r="AB59" i="55"/>
  <c r="O59" i="55"/>
  <c r="B59" i="55"/>
  <c r="EB58" i="55"/>
  <c r="DO58" i="55"/>
  <c r="DB58" i="55"/>
  <c r="CO58" i="55"/>
  <c r="CB58" i="55"/>
  <c r="BO58" i="55"/>
  <c r="BB58" i="55"/>
  <c r="AO58" i="55"/>
  <c r="AB58" i="55"/>
  <c r="O58" i="55"/>
  <c r="EB57" i="55"/>
  <c r="DO57" i="55"/>
  <c r="DB57" i="55"/>
  <c r="CO57" i="55"/>
  <c r="EB56" i="55"/>
  <c r="DO56" i="55"/>
  <c r="DB56" i="55"/>
  <c r="CO56" i="55"/>
  <c r="CB56" i="55"/>
  <c r="BO56" i="55"/>
  <c r="BB56" i="55"/>
  <c r="AO56" i="55"/>
  <c r="AB56" i="55"/>
  <c r="O56" i="55"/>
  <c r="EB55" i="55"/>
  <c r="DO55" i="55"/>
  <c r="DB55" i="55"/>
  <c r="CO55" i="55"/>
  <c r="EB54" i="55"/>
  <c r="DO54" i="55"/>
  <c r="DB54" i="55"/>
  <c r="CO54" i="55"/>
  <c r="CB54" i="55"/>
  <c r="BO54" i="55"/>
  <c r="BB54" i="55"/>
  <c r="AB54" i="55"/>
  <c r="EB53" i="55"/>
  <c r="DO53" i="55"/>
  <c r="DB53" i="55"/>
  <c r="CO53" i="55"/>
  <c r="CB53" i="55"/>
  <c r="BB53" i="55"/>
  <c r="AO53" i="55"/>
  <c r="O53" i="55"/>
  <c r="B53" i="55"/>
  <c r="EB52" i="55"/>
  <c r="DO52" i="55"/>
  <c r="DB52" i="55"/>
  <c r="CO52" i="55"/>
  <c r="CB52" i="55"/>
  <c r="BB52" i="55"/>
  <c r="AO52" i="55"/>
  <c r="O52" i="55"/>
  <c r="EB51" i="55"/>
  <c r="DO51" i="55"/>
  <c r="DB51" i="55"/>
  <c r="CO51" i="55"/>
  <c r="CB51" i="55"/>
  <c r="BO51" i="55"/>
  <c r="BB51" i="55"/>
  <c r="AO51" i="55"/>
  <c r="AB51" i="55"/>
  <c r="O51" i="55"/>
  <c r="B51" i="55"/>
  <c r="EB50" i="55"/>
  <c r="DO50" i="55"/>
  <c r="DB50" i="55"/>
  <c r="CO50" i="55"/>
  <c r="CB50" i="55"/>
  <c r="BO50" i="55"/>
  <c r="BB50" i="55"/>
  <c r="AO50" i="55"/>
  <c r="AB50" i="55"/>
  <c r="O50" i="55"/>
  <c r="B50" i="55"/>
  <c r="EB49" i="55"/>
  <c r="DO49" i="55"/>
  <c r="DB49" i="55"/>
  <c r="CO49" i="55"/>
  <c r="CB49" i="55"/>
  <c r="BO49" i="55"/>
  <c r="BB49" i="55"/>
  <c r="AO49" i="55"/>
  <c r="AB49" i="55"/>
  <c r="O49" i="55"/>
  <c r="B49" i="55"/>
  <c r="EB48" i="55"/>
  <c r="DO48" i="55"/>
  <c r="DB48" i="55"/>
  <c r="CO48" i="55"/>
  <c r="CB48" i="55"/>
  <c r="BO48" i="55"/>
  <c r="BB48" i="55"/>
  <c r="AO48" i="55"/>
  <c r="AB48" i="55"/>
  <c r="O48" i="55"/>
  <c r="B48" i="55"/>
  <c r="EB47" i="55"/>
  <c r="DO47" i="55"/>
  <c r="DB47" i="55"/>
  <c r="CO47" i="55"/>
  <c r="EB46" i="55"/>
  <c r="DO46" i="55"/>
  <c r="DB46" i="55"/>
  <c r="CO46" i="55"/>
  <c r="CB46" i="55"/>
  <c r="BO46" i="55"/>
  <c r="BB46" i="55"/>
  <c r="AO46" i="55"/>
  <c r="AB46" i="55"/>
  <c r="O46" i="55"/>
  <c r="EB45" i="55"/>
  <c r="DO45" i="55"/>
  <c r="DB45" i="55"/>
  <c r="CO45" i="55"/>
  <c r="CB45" i="55"/>
  <c r="BO45" i="55"/>
  <c r="BB45" i="55"/>
  <c r="EB44" i="55"/>
  <c r="DO44" i="55"/>
  <c r="DB44" i="55"/>
  <c r="CO44" i="55"/>
  <c r="CB44" i="55"/>
  <c r="BO44" i="55"/>
  <c r="BB44" i="55"/>
  <c r="AO44" i="55"/>
  <c r="AB44" i="55"/>
  <c r="O44" i="55"/>
  <c r="B44" i="55"/>
  <c r="EB43" i="55"/>
  <c r="DO43" i="55"/>
  <c r="DB43" i="55"/>
  <c r="CO43" i="55"/>
  <c r="CB43" i="55"/>
  <c r="BO43" i="55"/>
  <c r="BB43" i="55"/>
  <c r="AO43" i="55"/>
  <c r="AB43" i="55"/>
  <c r="B43" i="55"/>
  <c r="EB42" i="55"/>
  <c r="DO42" i="55"/>
  <c r="DB42" i="55"/>
  <c r="CO42" i="55"/>
  <c r="CB42" i="55"/>
  <c r="BO42" i="55"/>
  <c r="BB42" i="55"/>
  <c r="AO42" i="55"/>
  <c r="AB42" i="55"/>
  <c r="O42" i="55"/>
  <c r="EB41" i="55"/>
  <c r="DO41" i="55"/>
  <c r="DB41" i="55"/>
  <c r="CO41" i="55"/>
  <c r="CB41" i="55"/>
  <c r="BO41" i="55"/>
  <c r="BB41" i="55"/>
  <c r="AO41" i="55"/>
  <c r="AB41" i="55"/>
  <c r="O41" i="55"/>
  <c r="B41" i="55"/>
  <c r="EB40" i="55"/>
  <c r="DO40" i="55"/>
  <c r="DB40" i="55"/>
  <c r="CO40" i="55"/>
  <c r="CB40" i="55"/>
  <c r="BO40" i="55"/>
  <c r="BB40" i="55"/>
  <c r="AO40" i="55"/>
  <c r="AB40" i="55"/>
  <c r="O40" i="55"/>
  <c r="B40" i="55"/>
  <c r="EB39" i="55"/>
  <c r="DO39" i="55"/>
  <c r="DB39" i="55"/>
  <c r="CO39" i="55"/>
  <c r="CB39" i="55"/>
  <c r="BO39" i="55"/>
  <c r="BB39" i="55"/>
  <c r="AO39" i="55"/>
  <c r="AB39" i="55"/>
  <c r="O39" i="55"/>
  <c r="B39" i="55"/>
  <c r="EB38" i="55"/>
  <c r="DO38" i="55"/>
  <c r="DB38" i="55"/>
  <c r="CO38" i="55"/>
  <c r="CB38" i="55"/>
  <c r="BO38" i="55"/>
  <c r="BB38" i="55"/>
  <c r="AO38" i="55"/>
  <c r="AB38" i="55"/>
  <c r="O38" i="55"/>
  <c r="B38" i="55"/>
  <c r="EB37" i="55"/>
  <c r="DO37" i="55"/>
  <c r="DB37" i="55"/>
  <c r="CO37" i="55"/>
  <c r="EB36" i="55"/>
  <c r="DO36" i="55"/>
  <c r="DB36" i="55"/>
  <c r="CO36" i="55"/>
  <c r="CB36" i="55"/>
  <c r="BO36" i="55"/>
  <c r="BB36" i="55"/>
  <c r="AO36" i="55"/>
  <c r="AB36" i="55"/>
  <c r="O36" i="55"/>
  <c r="EB35" i="55"/>
  <c r="DO35" i="55"/>
  <c r="DB35" i="55"/>
  <c r="CO35" i="55"/>
  <c r="CB35" i="55"/>
  <c r="BO35" i="55"/>
  <c r="AO35" i="55"/>
  <c r="AB35" i="55"/>
  <c r="O35" i="55"/>
  <c r="EB34" i="55"/>
  <c r="DO34" i="55"/>
  <c r="DB34" i="55"/>
  <c r="CO34" i="55"/>
  <c r="CB34" i="55"/>
  <c r="BO34" i="55"/>
  <c r="BB34" i="55"/>
  <c r="AO34" i="55"/>
  <c r="AB34" i="55"/>
  <c r="O34" i="55"/>
  <c r="B34" i="55"/>
  <c r="EB33" i="55"/>
  <c r="DO33" i="55"/>
  <c r="DB33" i="55"/>
  <c r="CO33" i="55"/>
  <c r="CB33" i="55"/>
  <c r="BO33" i="55"/>
  <c r="BB33" i="55"/>
  <c r="AO33" i="55"/>
  <c r="AB33" i="55"/>
  <c r="O33" i="55"/>
  <c r="EB32" i="55"/>
  <c r="DO32" i="55"/>
  <c r="DB32" i="55"/>
  <c r="CO32" i="55"/>
  <c r="CB32" i="55"/>
  <c r="BO32" i="55"/>
  <c r="BB32" i="55"/>
  <c r="AO32" i="55"/>
  <c r="AB32" i="55"/>
  <c r="EB31" i="55"/>
  <c r="DO31" i="55"/>
  <c r="DB31" i="55"/>
  <c r="CO31" i="55"/>
  <c r="CB31" i="55"/>
  <c r="BO31" i="55"/>
  <c r="BB31" i="55"/>
  <c r="AO31" i="55"/>
  <c r="AB31" i="55"/>
  <c r="O31" i="55"/>
  <c r="B31" i="55"/>
  <c r="EB30" i="55"/>
  <c r="DO30" i="55"/>
  <c r="DB30" i="55"/>
  <c r="CO30" i="55"/>
  <c r="CB30" i="55"/>
  <c r="BO30" i="55"/>
  <c r="BB30" i="55"/>
  <c r="AO30" i="55"/>
  <c r="AB30" i="55"/>
  <c r="O30" i="55"/>
  <c r="B30" i="55"/>
  <c r="EB29" i="55"/>
  <c r="DO29" i="55"/>
  <c r="DB29" i="55"/>
  <c r="CO29" i="55"/>
  <c r="CB29" i="55"/>
  <c r="BO29" i="55"/>
  <c r="BB29" i="55"/>
  <c r="AO29" i="55"/>
  <c r="AB29" i="55"/>
  <c r="O29" i="55"/>
  <c r="B29" i="55"/>
  <c r="EB28" i="55"/>
  <c r="DO28" i="55"/>
  <c r="DB28" i="55"/>
  <c r="CO28" i="55"/>
  <c r="CB28" i="55"/>
  <c r="BO28" i="55"/>
  <c r="BB28" i="55"/>
  <c r="AO28" i="55"/>
  <c r="AB28" i="55"/>
  <c r="O28" i="55"/>
  <c r="B28" i="55"/>
  <c r="EB27" i="55"/>
  <c r="DO27" i="55"/>
  <c r="DB27" i="55"/>
  <c r="CO27" i="55"/>
  <c r="EB26" i="55"/>
  <c r="DO26" i="55"/>
  <c r="DB26" i="55"/>
  <c r="CO26" i="55"/>
  <c r="CB26" i="55"/>
  <c r="BO26" i="55"/>
  <c r="BB26" i="55"/>
  <c r="AO26" i="55"/>
  <c r="AB26" i="55"/>
  <c r="O26" i="55"/>
  <c r="EB25" i="55"/>
  <c r="DO25" i="55"/>
  <c r="DB25" i="55"/>
  <c r="CO25" i="55"/>
  <c r="BO25" i="55"/>
  <c r="BB25" i="55"/>
  <c r="AO25" i="55"/>
  <c r="AB25" i="55"/>
  <c r="EB24" i="55"/>
  <c r="DO24" i="55"/>
  <c r="DB24" i="55"/>
  <c r="CO24" i="55"/>
  <c r="CB24" i="55"/>
  <c r="BO24" i="55"/>
  <c r="BB24" i="55"/>
  <c r="AO24" i="55"/>
  <c r="AB24" i="55"/>
  <c r="O24" i="55"/>
  <c r="B24" i="55"/>
  <c r="EB23" i="55"/>
  <c r="CO23" i="55"/>
  <c r="CB23" i="55"/>
  <c r="BO23" i="55"/>
  <c r="BB23" i="55"/>
  <c r="AO23" i="55"/>
  <c r="AB23" i="55"/>
  <c r="O23" i="55"/>
  <c r="EB22" i="55"/>
  <c r="DB22" i="55"/>
  <c r="CB22" i="55"/>
  <c r="BO22" i="55"/>
  <c r="BB22" i="55"/>
  <c r="AO22" i="55"/>
  <c r="O22" i="55"/>
  <c r="EB21" i="55"/>
  <c r="DO21" i="55"/>
  <c r="DB21" i="55"/>
  <c r="CO21" i="55"/>
  <c r="CB21" i="55"/>
  <c r="BO21" i="55"/>
  <c r="BB21" i="55"/>
  <c r="AO21" i="55"/>
  <c r="AB21" i="55"/>
  <c r="O21" i="55"/>
  <c r="B21" i="55"/>
  <c r="EB20" i="55"/>
  <c r="DO20" i="55"/>
  <c r="DB20" i="55"/>
  <c r="CO20" i="55"/>
  <c r="CB20" i="55"/>
  <c r="BO20" i="55"/>
  <c r="BB20" i="55"/>
  <c r="AO20" i="55"/>
  <c r="AB20" i="55"/>
  <c r="O20" i="55"/>
  <c r="B20" i="55"/>
  <c r="EB19" i="55"/>
  <c r="DO19" i="55"/>
  <c r="DB19" i="55"/>
  <c r="CO19" i="55"/>
  <c r="CB19" i="55"/>
  <c r="BO19" i="55"/>
  <c r="BB19" i="55"/>
  <c r="AO19" i="55"/>
  <c r="AB19" i="55"/>
  <c r="O19" i="55"/>
  <c r="B19" i="55"/>
  <c r="EB18" i="55"/>
  <c r="DO18" i="55"/>
  <c r="DB18" i="55"/>
  <c r="CO18" i="55"/>
  <c r="CB18" i="55"/>
  <c r="BO18" i="55"/>
  <c r="BB18" i="55"/>
  <c r="AO18" i="55"/>
  <c r="AB18" i="55"/>
  <c r="O18" i="55"/>
  <c r="B18" i="55"/>
  <c r="DO17" i="55"/>
  <c r="DB17" i="55"/>
  <c r="EB16" i="55"/>
  <c r="DO16" i="55"/>
  <c r="CO16" i="55"/>
  <c r="BO16" i="55"/>
  <c r="BB16" i="55"/>
  <c r="AO16" i="55"/>
  <c r="AB16" i="55"/>
  <c r="DO15" i="55"/>
  <c r="DB15" i="55"/>
  <c r="CO15" i="55"/>
  <c r="CB15" i="55"/>
  <c r="BO15" i="55"/>
  <c r="AO15" i="55"/>
  <c r="AB15" i="55"/>
  <c r="EB14" i="55"/>
  <c r="DO14" i="55"/>
  <c r="DB14" i="55"/>
  <c r="CO14" i="55"/>
  <c r="CB14" i="55"/>
  <c r="BO14" i="55"/>
  <c r="BB14" i="55"/>
  <c r="AO14" i="55"/>
  <c r="AB14" i="55"/>
  <c r="O14" i="55"/>
  <c r="B14" i="55"/>
  <c r="DO13" i="55"/>
  <c r="CO13" i="55"/>
  <c r="CB13" i="55"/>
  <c r="BO13" i="55"/>
  <c r="BB13" i="55"/>
  <c r="AO13" i="55"/>
  <c r="AB13" i="55"/>
  <c r="O13" i="55"/>
  <c r="EB12" i="55"/>
  <c r="DO12" i="55"/>
  <c r="DB12" i="55"/>
  <c r="CO12" i="55"/>
  <c r="BB12" i="55"/>
  <c r="AB12" i="55"/>
  <c r="EB11" i="55"/>
  <c r="DO11" i="55"/>
  <c r="DB11" i="55"/>
  <c r="CO11" i="55"/>
  <c r="CB11" i="55"/>
  <c r="BO11" i="55"/>
  <c r="BB11" i="55"/>
  <c r="AO11" i="55"/>
  <c r="AB11" i="55"/>
  <c r="O11" i="55"/>
  <c r="B11" i="55"/>
  <c r="EB10" i="55"/>
  <c r="DO10" i="55"/>
  <c r="DB10" i="55"/>
  <c r="CO10" i="55"/>
  <c r="CB10" i="55"/>
  <c r="BO10" i="55"/>
  <c r="BB10" i="55"/>
  <c r="AO10" i="55"/>
  <c r="AB10" i="55"/>
  <c r="O10" i="55"/>
  <c r="B10" i="55"/>
  <c r="EB8" i="55"/>
  <c r="DO8" i="55"/>
  <c r="DB8" i="55"/>
  <c r="CO8" i="55"/>
  <c r="CB8" i="55"/>
  <c r="BO8" i="55"/>
  <c r="BB8" i="55"/>
  <c r="AO8" i="55"/>
  <c r="AB8" i="55"/>
  <c r="O8" i="55"/>
  <c r="B8" i="55"/>
  <c r="EO37" i="54"/>
  <c r="EO38" i="54"/>
  <c r="EO19" i="54"/>
  <c r="EO16" i="54"/>
  <c r="EO14" i="54"/>
  <c r="EO13" i="54"/>
  <c r="EO12" i="54"/>
  <c r="EO11" i="54"/>
  <c r="EO59" i="54"/>
  <c r="EO58" i="54"/>
  <c r="EO57" i="54"/>
  <c r="EO56" i="54"/>
  <c r="EO55" i="54"/>
  <c r="EO54" i="54"/>
  <c r="EO53" i="54"/>
  <c r="EO52" i="54"/>
  <c r="EO51" i="54"/>
  <c r="EO50" i="54"/>
  <c r="EO49" i="54"/>
  <c r="EO48" i="54"/>
  <c r="EO47" i="54"/>
  <c r="EO46" i="54"/>
  <c r="EO45" i="54"/>
  <c r="EO44" i="54"/>
  <c r="EO43" i="54"/>
  <c r="EO42" i="54"/>
  <c r="EO41" i="54"/>
  <c r="EO40" i="54"/>
  <c r="EO39" i="54"/>
  <c r="EO36" i="54"/>
  <c r="EO35" i="54"/>
  <c r="EO34" i="54"/>
  <c r="EO33" i="54"/>
  <c r="EO32" i="54"/>
  <c r="EO31" i="54"/>
  <c r="EO30" i="54"/>
  <c r="EO29" i="54"/>
  <c r="EO28" i="54"/>
  <c r="EO27" i="54"/>
  <c r="EO26" i="54"/>
  <c r="EO24" i="54"/>
  <c r="EO23" i="54"/>
  <c r="EO22" i="54"/>
  <c r="EO21" i="54"/>
  <c r="EO20" i="54"/>
  <c r="EO18" i="54"/>
  <c r="EO10" i="54"/>
  <c r="EO8" i="54"/>
  <c r="EB20" i="54"/>
  <c r="EB59" i="54"/>
  <c r="DO59" i="54"/>
  <c r="DB59" i="54"/>
  <c r="CO59" i="54"/>
  <c r="CB59" i="54"/>
  <c r="BO59" i="54"/>
  <c r="BB59" i="54"/>
  <c r="AO59" i="54"/>
  <c r="AB59" i="54"/>
  <c r="O59" i="54"/>
  <c r="B59" i="54"/>
  <c r="EB58" i="54"/>
  <c r="DO58" i="54"/>
  <c r="DB58" i="54"/>
  <c r="CO58" i="54"/>
  <c r="CB58" i="54"/>
  <c r="BO58" i="54"/>
  <c r="BB58" i="54"/>
  <c r="AO58" i="54"/>
  <c r="AB58" i="54"/>
  <c r="O58" i="54"/>
  <c r="B58" i="54"/>
  <c r="EB57" i="54"/>
  <c r="DO57" i="54"/>
  <c r="DB57" i="54"/>
  <c r="CO57" i="54"/>
  <c r="EB56" i="54"/>
  <c r="DO56" i="54"/>
  <c r="DB56" i="54"/>
  <c r="CO56" i="54"/>
  <c r="CB56" i="54"/>
  <c r="BO56" i="54"/>
  <c r="BB56" i="54"/>
  <c r="AO56" i="54"/>
  <c r="AB56" i="54"/>
  <c r="O56" i="54"/>
  <c r="B56" i="54"/>
  <c r="EB55" i="54"/>
  <c r="DO55" i="54"/>
  <c r="EB54" i="54"/>
  <c r="DO54" i="54"/>
  <c r="DB54" i="54"/>
  <c r="CO54" i="54"/>
  <c r="CB54" i="54"/>
  <c r="BO54" i="54"/>
  <c r="AO54" i="54"/>
  <c r="AB54" i="54"/>
  <c r="B54" i="54"/>
  <c r="EB53" i="54"/>
  <c r="DO53" i="54"/>
  <c r="DB53" i="54"/>
  <c r="CO53" i="54"/>
  <c r="BO53" i="54"/>
  <c r="BB53" i="54"/>
  <c r="EB52" i="54"/>
  <c r="DO52" i="54"/>
  <c r="DB52" i="54"/>
  <c r="CO52" i="54"/>
  <c r="CB52" i="54"/>
  <c r="BO52" i="54"/>
  <c r="AO52" i="54"/>
  <c r="B52" i="54"/>
  <c r="EB51" i="54"/>
  <c r="DO51" i="54"/>
  <c r="DB51" i="54"/>
  <c r="CO51" i="54"/>
  <c r="CB51" i="54"/>
  <c r="BO51" i="54"/>
  <c r="BB51" i="54"/>
  <c r="AO51" i="54"/>
  <c r="O51" i="54"/>
  <c r="B51" i="54"/>
  <c r="EB50" i="54"/>
  <c r="DO50" i="54"/>
  <c r="DB50" i="54"/>
  <c r="CO50" i="54"/>
  <c r="CB50" i="54"/>
  <c r="BO50" i="54"/>
  <c r="BB50" i="54"/>
  <c r="AO50" i="54"/>
  <c r="AB50" i="54"/>
  <c r="O50" i="54"/>
  <c r="B50" i="54"/>
  <c r="EB49" i="54"/>
  <c r="DO49" i="54"/>
  <c r="DB49" i="54"/>
  <c r="CO49" i="54"/>
  <c r="CB49" i="54"/>
  <c r="BO49" i="54"/>
  <c r="BB49" i="54"/>
  <c r="AO49" i="54"/>
  <c r="AB49" i="54"/>
  <c r="O49" i="54"/>
  <c r="B49" i="54"/>
  <c r="EB48" i="54"/>
  <c r="DO48" i="54"/>
  <c r="DB48" i="54"/>
  <c r="CO48" i="54"/>
  <c r="CB48" i="54"/>
  <c r="BO48" i="54"/>
  <c r="BB48" i="54"/>
  <c r="AO48" i="54"/>
  <c r="AB48" i="54"/>
  <c r="O48" i="54"/>
  <c r="B48" i="54"/>
  <c r="EB47" i="54"/>
  <c r="DO47" i="54"/>
  <c r="DB47" i="54"/>
  <c r="CO47" i="54"/>
  <c r="EB46" i="54"/>
  <c r="DO46" i="54"/>
  <c r="DB46" i="54"/>
  <c r="CO46" i="54"/>
  <c r="CB46" i="54"/>
  <c r="BO46" i="54"/>
  <c r="BB46" i="54"/>
  <c r="AO46" i="54"/>
  <c r="AB46" i="54"/>
  <c r="O46" i="54"/>
  <c r="B46" i="54"/>
  <c r="EB45" i="54"/>
  <c r="DO45" i="54"/>
  <c r="DB45" i="54"/>
  <c r="CO45" i="54"/>
  <c r="CB45" i="54"/>
  <c r="BO45" i="54"/>
  <c r="AB45" i="54"/>
  <c r="O45" i="54"/>
  <c r="B45" i="54"/>
  <c r="EB44" i="54"/>
  <c r="DO44" i="54"/>
  <c r="DB44" i="54"/>
  <c r="CO44" i="54"/>
  <c r="CB44" i="54"/>
  <c r="BO44" i="54"/>
  <c r="BB44" i="54"/>
  <c r="AO44" i="54"/>
  <c r="AB44" i="54"/>
  <c r="O44" i="54"/>
  <c r="B44" i="54"/>
  <c r="EB43" i="54"/>
  <c r="DO43" i="54"/>
  <c r="DB43" i="54"/>
  <c r="CO43" i="54"/>
  <c r="CB43" i="54"/>
  <c r="BO43" i="54"/>
  <c r="BB43" i="54"/>
  <c r="AO43" i="54"/>
  <c r="AB43" i="54"/>
  <c r="O43" i="54"/>
  <c r="B43" i="54"/>
  <c r="EB42" i="54"/>
  <c r="DO42" i="54"/>
  <c r="DB42" i="54"/>
  <c r="CO42" i="54"/>
  <c r="CB42" i="54"/>
  <c r="BO42" i="54"/>
  <c r="BB42" i="54"/>
  <c r="AO42" i="54"/>
  <c r="AB42" i="54"/>
  <c r="O42" i="54"/>
  <c r="B42" i="54"/>
  <c r="EB41" i="54"/>
  <c r="DO41" i="54"/>
  <c r="DB41" i="54"/>
  <c r="CO41" i="54"/>
  <c r="CB41" i="54"/>
  <c r="BO41" i="54"/>
  <c r="BB41" i="54"/>
  <c r="AO41" i="54"/>
  <c r="AB41" i="54"/>
  <c r="O41" i="54"/>
  <c r="B41" i="54"/>
  <c r="EB40" i="54"/>
  <c r="DO40" i="54"/>
  <c r="DB40" i="54"/>
  <c r="CO40" i="54"/>
  <c r="CB40" i="54"/>
  <c r="BO40" i="54"/>
  <c r="BB40" i="54"/>
  <c r="AO40" i="54"/>
  <c r="AB40" i="54"/>
  <c r="O40" i="54"/>
  <c r="B40" i="54"/>
  <c r="EB39" i="54"/>
  <c r="DO39" i="54"/>
  <c r="DB39" i="54"/>
  <c r="CO39" i="54"/>
  <c r="CB39" i="54"/>
  <c r="BO39" i="54"/>
  <c r="BB39" i="54"/>
  <c r="AO39" i="54"/>
  <c r="AB39" i="54"/>
  <c r="O39" i="54"/>
  <c r="B39" i="54"/>
  <c r="EB38" i="54"/>
  <c r="DO38" i="54"/>
  <c r="DB38" i="54"/>
  <c r="CO38" i="54"/>
  <c r="CB38" i="54"/>
  <c r="BO38" i="54"/>
  <c r="BB38" i="54"/>
  <c r="AO38" i="54"/>
  <c r="AB38" i="54"/>
  <c r="O38" i="54"/>
  <c r="B38" i="54"/>
  <c r="DO37" i="54"/>
  <c r="DB37" i="54"/>
  <c r="CO37" i="54"/>
  <c r="EB36" i="54"/>
  <c r="DO36" i="54"/>
  <c r="DB36" i="54"/>
  <c r="CO36" i="54"/>
  <c r="CB36" i="54"/>
  <c r="BO36" i="54"/>
  <c r="BB36" i="54"/>
  <c r="AO36" i="54"/>
  <c r="AB36" i="54"/>
  <c r="O36" i="54"/>
  <c r="B36" i="54"/>
  <c r="EB35" i="54"/>
  <c r="DO35" i="54"/>
  <c r="DB35" i="54"/>
  <c r="CO35" i="54"/>
  <c r="BO35" i="54"/>
  <c r="BB35" i="54"/>
  <c r="AB35" i="54"/>
  <c r="O35" i="54"/>
  <c r="B35" i="54"/>
  <c r="EB34" i="54"/>
  <c r="DO34" i="54"/>
  <c r="DB34" i="54"/>
  <c r="CO34" i="54"/>
  <c r="CB34" i="54"/>
  <c r="BO34" i="54"/>
  <c r="BB34" i="54"/>
  <c r="AO34" i="54"/>
  <c r="AB34" i="54"/>
  <c r="O34" i="54"/>
  <c r="B34" i="54"/>
  <c r="EB33" i="54"/>
  <c r="DO33" i="54"/>
  <c r="DB33" i="54"/>
  <c r="CO33" i="54"/>
  <c r="CB33" i="54"/>
  <c r="BO33" i="54"/>
  <c r="BB33" i="54"/>
  <c r="AO33" i="54"/>
  <c r="AB33" i="54"/>
  <c r="O33" i="54"/>
  <c r="B33" i="54"/>
  <c r="EB32" i="54"/>
  <c r="DO32" i="54"/>
  <c r="DB32" i="54"/>
  <c r="CO32" i="54"/>
  <c r="CB32" i="54"/>
  <c r="BO32" i="54"/>
  <c r="BB32" i="54"/>
  <c r="AO32" i="54"/>
  <c r="AB32" i="54"/>
  <c r="O32" i="54"/>
  <c r="B32" i="54"/>
  <c r="EB31" i="54"/>
  <c r="DO31" i="54"/>
  <c r="DB31" i="54"/>
  <c r="CO31" i="54"/>
  <c r="CB31" i="54"/>
  <c r="BO31" i="54"/>
  <c r="BB31" i="54"/>
  <c r="AO31" i="54"/>
  <c r="AB31" i="54"/>
  <c r="O31" i="54"/>
  <c r="B31" i="54"/>
  <c r="EB30" i="54"/>
  <c r="DO30" i="54"/>
  <c r="DB30" i="54"/>
  <c r="CO30" i="54"/>
  <c r="CB30" i="54"/>
  <c r="BO30" i="54"/>
  <c r="BB30" i="54"/>
  <c r="AO30" i="54"/>
  <c r="AB30" i="54"/>
  <c r="O30" i="54"/>
  <c r="B30" i="54"/>
  <c r="EB29" i="54"/>
  <c r="DO29" i="54"/>
  <c r="DB29" i="54"/>
  <c r="CO29" i="54"/>
  <c r="CB29" i="54"/>
  <c r="BO29" i="54"/>
  <c r="BB29" i="54"/>
  <c r="AO29" i="54"/>
  <c r="AB29" i="54"/>
  <c r="O29" i="54"/>
  <c r="B29" i="54"/>
  <c r="EB28" i="54"/>
  <c r="DO28" i="54"/>
  <c r="DB28" i="54"/>
  <c r="CO28" i="54"/>
  <c r="CB28" i="54"/>
  <c r="BO28" i="54"/>
  <c r="BB28" i="54"/>
  <c r="AO28" i="54"/>
  <c r="AB28" i="54"/>
  <c r="O28" i="54"/>
  <c r="B28" i="54"/>
  <c r="EB27" i="54"/>
  <c r="DO27" i="54"/>
  <c r="DB27" i="54"/>
  <c r="CO27" i="54"/>
  <c r="EB26" i="54"/>
  <c r="DO26" i="54"/>
  <c r="DB26" i="54"/>
  <c r="CO26" i="54"/>
  <c r="CB26" i="54"/>
  <c r="BO26" i="54"/>
  <c r="BB26" i="54"/>
  <c r="AO26" i="54"/>
  <c r="AB26" i="54"/>
  <c r="O26" i="54"/>
  <c r="B26" i="54"/>
  <c r="DB25" i="54"/>
  <c r="CO25" i="54"/>
  <c r="BB25" i="54"/>
  <c r="AO25" i="54"/>
  <c r="AB25" i="54"/>
  <c r="B25" i="54"/>
  <c r="EB24" i="54"/>
  <c r="DO24" i="54"/>
  <c r="DB24" i="54"/>
  <c r="CO24" i="54"/>
  <c r="CB24" i="54"/>
  <c r="BO24" i="54"/>
  <c r="BB24" i="54"/>
  <c r="AO24" i="54"/>
  <c r="AB24" i="54"/>
  <c r="O24" i="54"/>
  <c r="B24" i="54"/>
  <c r="EB23" i="54"/>
  <c r="DO23" i="54"/>
  <c r="DB23" i="54"/>
  <c r="CO23" i="54"/>
  <c r="CB23" i="54"/>
  <c r="BO23" i="54"/>
  <c r="BB23" i="54"/>
  <c r="AO23" i="54"/>
  <c r="AB23" i="54"/>
  <c r="O23" i="54"/>
  <c r="B23" i="54"/>
  <c r="EB22" i="54"/>
  <c r="DO22" i="54"/>
  <c r="DB22" i="54"/>
  <c r="CO22" i="54"/>
  <c r="BB22" i="54"/>
  <c r="AO22" i="54"/>
  <c r="AB22" i="54"/>
  <c r="O22" i="54"/>
  <c r="B22" i="54"/>
  <c r="EB21" i="54"/>
  <c r="DO21" i="54"/>
  <c r="DB21" i="54"/>
  <c r="CO21" i="54"/>
  <c r="CB21" i="54"/>
  <c r="BO21" i="54"/>
  <c r="BB21" i="54"/>
  <c r="AO21" i="54"/>
  <c r="AB21" i="54"/>
  <c r="O21" i="54"/>
  <c r="B21" i="54"/>
  <c r="DO20" i="54"/>
  <c r="DB20" i="54"/>
  <c r="CO20" i="54"/>
  <c r="CB20" i="54"/>
  <c r="BO20" i="54"/>
  <c r="BB20" i="54"/>
  <c r="AO20" i="54"/>
  <c r="AB20" i="54"/>
  <c r="O20" i="54"/>
  <c r="B20" i="54"/>
  <c r="EB19" i="54"/>
  <c r="DO19" i="54"/>
  <c r="DB19" i="54"/>
  <c r="CO19" i="54"/>
  <c r="CB19" i="54"/>
  <c r="BO19" i="54"/>
  <c r="BB19" i="54"/>
  <c r="AO19" i="54"/>
  <c r="AB19" i="54"/>
  <c r="O19" i="54"/>
  <c r="B19" i="54"/>
  <c r="EB18" i="54"/>
  <c r="DO18" i="54"/>
  <c r="DB18" i="54"/>
  <c r="CO18" i="54"/>
  <c r="CB18" i="54"/>
  <c r="BO18" i="54"/>
  <c r="BB18" i="54"/>
  <c r="AO18" i="54"/>
  <c r="AB18" i="54"/>
  <c r="O18" i="54"/>
  <c r="B18" i="54"/>
  <c r="EB16" i="54"/>
  <c r="DO16" i="54"/>
  <c r="DB16" i="54"/>
  <c r="CO16" i="54"/>
  <c r="BO16" i="54"/>
  <c r="BB16" i="54"/>
  <c r="O16" i="54"/>
  <c r="B16" i="54"/>
  <c r="B15" i="54"/>
  <c r="EB14" i="54"/>
  <c r="DO14" i="54"/>
  <c r="DB14" i="54"/>
  <c r="CO14" i="54"/>
  <c r="CB14" i="54"/>
  <c r="BO14" i="54"/>
  <c r="BB14" i="54"/>
  <c r="AO14" i="54"/>
  <c r="AB14" i="54"/>
  <c r="O14" i="54"/>
  <c r="B14" i="54"/>
  <c r="DB13" i="54"/>
  <c r="CO13" i="54"/>
  <c r="CB13" i="54"/>
  <c r="BO13" i="54"/>
  <c r="BB13" i="54"/>
  <c r="AO13" i="54"/>
  <c r="AB13" i="54"/>
  <c r="O13" i="54"/>
  <c r="B13" i="54"/>
  <c r="EB12" i="54"/>
  <c r="DB12" i="54"/>
  <c r="CO12" i="54"/>
  <c r="BB12" i="54"/>
  <c r="AO12" i="54"/>
  <c r="AB12" i="54"/>
  <c r="O12" i="54"/>
  <c r="B12" i="54"/>
  <c r="EB11" i="54"/>
  <c r="DO11" i="54"/>
  <c r="DB11" i="54"/>
  <c r="CO11" i="54"/>
  <c r="CB11" i="54"/>
  <c r="BO11" i="54"/>
  <c r="BB11" i="54"/>
  <c r="AO11" i="54"/>
  <c r="AB11" i="54"/>
  <c r="O11" i="54"/>
  <c r="B11" i="54"/>
  <c r="EB10" i="54"/>
  <c r="DO10" i="54"/>
  <c r="DB10" i="54"/>
  <c r="CO10" i="54"/>
  <c r="CB10" i="54"/>
  <c r="BO10" i="54"/>
  <c r="BB10" i="54"/>
  <c r="AO10" i="54"/>
  <c r="AB10" i="54"/>
  <c r="O10" i="54"/>
  <c r="B10" i="54"/>
  <c r="EB8" i="54"/>
  <c r="DO8" i="54"/>
  <c r="DB8" i="54"/>
  <c r="CO8" i="54"/>
  <c r="CB8" i="54"/>
  <c r="BO8" i="54"/>
  <c r="BB8" i="54"/>
  <c r="AO8" i="54"/>
  <c r="AB8" i="54"/>
  <c r="O8" i="54"/>
  <c r="B8" i="54"/>
  <c r="EO26" i="53"/>
  <c r="EB26" i="53"/>
  <c r="DO26" i="53"/>
  <c r="DB26" i="53"/>
  <c r="CO26" i="53"/>
  <c r="CB26" i="53"/>
  <c r="BO26" i="53"/>
  <c r="BB26" i="53"/>
  <c r="AO26" i="53"/>
  <c r="AB26" i="53"/>
  <c r="O26" i="53"/>
  <c r="B26" i="53"/>
  <c r="EO25" i="53"/>
  <c r="EB25" i="53"/>
  <c r="DO25" i="53"/>
  <c r="DB25" i="53"/>
  <c r="CO25" i="53"/>
  <c r="CB25" i="53"/>
  <c r="BO25" i="53"/>
  <c r="BB25" i="53"/>
  <c r="AO25" i="53"/>
  <c r="AB25" i="53"/>
  <c r="O25" i="53"/>
  <c r="B25" i="53"/>
  <c r="EO24" i="53"/>
  <c r="EB24" i="53"/>
  <c r="DO24" i="53"/>
  <c r="DB24" i="53"/>
  <c r="CO24" i="53"/>
  <c r="CB24" i="53"/>
  <c r="BO24" i="53"/>
  <c r="BB24" i="53"/>
  <c r="AO24" i="53"/>
  <c r="AB24" i="53"/>
  <c r="O24" i="53"/>
  <c r="B24" i="53"/>
  <c r="EO23" i="53"/>
  <c r="EB23" i="53"/>
  <c r="DO23" i="53"/>
  <c r="DB23" i="53"/>
  <c r="CO23" i="53"/>
  <c r="CB23" i="53"/>
  <c r="BO23" i="53"/>
  <c r="BB23" i="53"/>
  <c r="AO23" i="53"/>
  <c r="AB23" i="53"/>
  <c r="O23" i="53"/>
  <c r="B23" i="53"/>
  <c r="EO22" i="53"/>
  <c r="EB22" i="53"/>
  <c r="DO22" i="53"/>
  <c r="DB22" i="53"/>
  <c r="CO22" i="53"/>
  <c r="CB22" i="53"/>
  <c r="BO22" i="53"/>
  <c r="BB22" i="53"/>
  <c r="AO22" i="53"/>
  <c r="AB22" i="53"/>
  <c r="O22" i="53"/>
  <c r="B22" i="53"/>
  <c r="EO21" i="53"/>
  <c r="EB21" i="53"/>
  <c r="DO21" i="53"/>
  <c r="DB21" i="53"/>
  <c r="CO21" i="53"/>
  <c r="CB21" i="53"/>
  <c r="BO21" i="53"/>
  <c r="BB21" i="53"/>
  <c r="AO21" i="53"/>
  <c r="AB21" i="53"/>
  <c r="O21" i="53"/>
  <c r="B21" i="53"/>
  <c r="EO20" i="53"/>
  <c r="EB20" i="53"/>
  <c r="DO20" i="53"/>
  <c r="DB20" i="53"/>
  <c r="CO20" i="53"/>
  <c r="CB20" i="53"/>
  <c r="BO20" i="53"/>
  <c r="BB20" i="53"/>
  <c r="AO20" i="53"/>
  <c r="AB20" i="53"/>
  <c r="O20" i="53"/>
  <c r="B20" i="53"/>
  <c r="EO19" i="53"/>
  <c r="EB19" i="53"/>
  <c r="DO19" i="53"/>
  <c r="DB19" i="53"/>
  <c r="CO19" i="53"/>
  <c r="CB19" i="53"/>
  <c r="BO19" i="53"/>
  <c r="BB19" i="53"/>
  <c r="AO19" i="53"/>
  <c r="AB19" i="53"/>
  <c r="O19" i="53"/>
  <c r="B19" i="53"/>
  <c r="EO17" i="53"/>
  <c r="EB17" i="53"/>
  <c r="DO17" i="53"/>
  <c r="DB17" i="53"/>
  <c r="CO17" i="53"/>
  <c r="CB17" i="53"/>
  <c r="BO17" i="53"/>
  <c r="BB17" i="53"/>
  <c r="AO17" i="53"/>
  <c r="AB17" i="53"/>
  <c r="O17" i="53"/>
  <c r="B17" i="53"/>
  <c r="EO16" i="53"/>
  <c r="EB16" i="53"/>
  <c r="DO16" i="53"/>
  <c r="DB16" i="53"/>
  <c r="CO16" i="53"/>
  <c r="CB16" i="53"/>
  <c r="BO16" i="53"/>
  <c r="BB16" i="53"/>
  <c r="AO16" i="53"/>
  <c r="AB16" i="53"/>
  <c r="O16" i="53"/>
  <c r="B16" i="53"/>
  <c r="EO15" i="53"/>
  <c r="EB15" i="53"/>
  <c r="DO15" i="53"/>
  <c r="DB15" i="53"/>
  <c r="CO15" i="53"/>
  <c r="CB15" i="53"/>
  <c r="BO15" i="53"/>
  <c r="BB15" i="53"/>
  <c r="AO15" i="53"/>
  <c r="AB15" i="53"/>
  <c r="O15" i="53"/>
  <c r="B15" i="53"/>
  <c r="EO14" i="53"/>
  <c r="EB14" i="53"/>
  <c r="DO14" i="53"/>
  <c r="DB14" i="53"/>
  <c r="CO14" i="53"/>
  <c r="CB14" i="53"/>
  <c r="BO14" i="53"/>
  <c r="BB14" i="53"/>
  <c r="AO14" i="53"/>
  <c r="AB14" i="53"/>
  <c r="O14" i="53"/>
  <c r="B14" i="53"/>
  <c r="EO13" i="53"/>
  <c r="EB13" i="53"/>
  <c r="DO13" i="53"/>
  <c r="DB13" i="53"/>
  <c r="CO13" i="53"/>
  <c r="CB13" i="53"/>
  <c r="BO13" i="53"/>
  <c r="BB13" i="53"/>
  <c r="AO13" i="53"/>
  <c r="AB13" i="53"/>
  <c r="O13" i="53"/>
  <c r="B13" i="53"/>
  <c r="EO12" i="53"/>
  <c r="EB12" i="53"/>
  <c r="DO12" i="53"/>
  <c r="DB12" i="53"/>
  <c r="CO12" i="53"/>
  <c r="CB12" i="53"/>
  <c r="BO12" i="53"/>
  <c r="BB12" i="53"/>
  <c r="AO12" i="53"/>
  <c r="AB12" i="53"/>
  <c r="O12" i="53"/>
  <c r="B12" i="53"/>
  <c r="EO11" i="53"/>
  <c r="EB11" i="53"/>
  <c r="DO11" i="53"/>
  <c r="DB11" i="53"/>
  <c r="CO11" i="53"/>
  <c r="CB11" i="53"/>
  <c r="BO11" i="53"/>
  <c r="BB11" i="53"/>
  <c r="AO11" i="53"/>
  <c r="AB11" i="53"/>
  <c r="O11" i="53"/>
  <c r="B11" i="53"/>
  <c r="EO10" i="53"/>
  <c r="EB10" i="53"/>
  <c r="DO10" i="53"/>
  <c r="DB10" i="53"/>
  <c r="CO10" i="53"/>
  <c r="CB10" i="53"/>
  <c r="BO10" i="53"/>
  <c r="BB10" i="53"/>
  <c r="AO10" i="53"/>
  <c r="AB10" i="53"/>
  <c r="O10" i="53"/>
  <c r="B10" i="53"/>
  <c r="EO8" i="53"/>
  <c r="EB8" i="53"/>
  <c r="DO8" i="53"/>
  <c r="DB8" i="53"/>
  <c r="CO8" i="53"/>
  <c r="CB8" i="53"/>
  <c r="BO8" i="53"/>
  <c r="BB8" i="53"/>
  <c r="AO8" i="53"/>
  <c r="AB8" i="53"/>
  <c r="O8" i="53"/>
  <c r="B8" i="53"/>
  <c r="CB19" i="35"/>
  <c r="BO19" i="35"/>
  <c r="CB24" i="35"/>
  <c r="CB23" i="35"/>
  <c r="CB20" i="35"/>
  <c r="CB17" i="35"/>
  <c r="CB16" i="35"/>
  <c r="CB13" i="35"/>
  <c r="CB12" i="35"/>
  <c r="CB11" i="35"/>
  <c r="CB10" i="35"/>
  <c r="CB9" i="35"/>
  <c r="BO24" i="35"/>
  <c r="BO23" i="35"/>
  <c r="BO20" i="35"/>
  <c r="BO17" i="35"/>
  <c r="BO16" i="35"/>
  <c r="BO13" i="35"/>
  <c r="BO11" i="35"/>
  <c r="BO10" i="35"/>
  <c r="BO9" i="35"/>
  <c r="BB24" i="35"/>
  <c r="BB23" i="35"/>
  <c r="BB20" i="35"/>
  <c r="BB18" i="35"/>
  <c r="BB17" i="35"/>
  <c r="BB16" i="35"/>
  <c r="BB13" i="35"/>
  <c r="BB12" i="35"/>
  <c r="BB11" i="35"/>
  <c r="BB10" i="35"/>
  <c r="BB9" i="35"/>
  <c r="AO20" i="35"/>
  <c r="AO18" i="35"/>
  <c r="AO17" i="35"/>
  <c r="AO16" i="35"/>
  <c r="AO10" i="35"/>
  <c r="AO11" i="35"/>
  <c r="AO12" i="35"/>
  <c r="AO13" i="35"/>
  <c r="AO9" i="35"/>
  <c r="AB24" i="35"/>
  <c r="AB23" i="35"/>
  <c r="AB20" i="35"/>
  <c r="AB18" i="35"/>
  <c r="AB17" i="35"/>
  <c r="AB16" i="35"/>
  <c r="AB10" i="35"/>
  <c r="AB11" i="35"/>
  <c r="AB12" i="35"/>
  <c r="AB13" i="35"/>
  <c r="AB9" i="35"/>
  <c r="O20" i="35"/>
  <c r="O18" i="35"/>
  <c r="O17" i="35"/>
  <c r="O16" i="35"/>
  <c r="O13" i="35"/>
  <c r="O12" i="35"/>
  <c r="O11" i="35"/>
  <c r="O10" i="35"/>
  <c r="O9" i="35"/>
  <c r="B20" i="35"/>
  <c r="B18" i="35"/>
  <c r="B17" i="35"/>
  <c r="B16" i="35"/>
  <c r="B10" i="35"/>
  <c r="B11" i="35"/>
  <c r="B12" i="35"/>
  <c r="B13" i="35"/>
  <c r="B9" i="35"/>
  <c r="CO35" i="36"/>
  <c r="CO33" i="36"/>
  <c r="CO32" i="36"/>
  <c r="CO31" i="36"/>
  <c r="CO30" i="36"/>
  <c r="CO28" i="36"/>
  <c r="CO27" i="36"/>
  <c r="CO26" i="36"/>
  <c r="CO25" i="36"/>
  <c r="CO23" i="36"/>
  <c r="CO22" i="36"/>
  <c r="CO21" i="36"/>
  <c r="CO20" i="36"/>
  <c r="CO12" i="36"/>
  <c r="CO11" i="36"/>
  <c r="CO10" i="36"/>
  <c r="CO9" i="36"/>
  <c r="CB26" i="36"/>
  <c r="CB28" i="36"/>
  <c r="CB27" i="36"/>
  <c r="CB25" i="36"/>
  <c r="CB23" i="36"/>
  <c r="CB22" i="36"/>
  <c r="CB21" i="36"/>
  <c r="CB20" i="36"/>
  <c r="CB12" i="36"/>
  <c r="CB11" i="36"/>
  <c r="CB10" i="36"/>
  <c r="CB9" i="36"/>
  <c r="BO28" i="36"/>
  <c r="BO27" i="36"/>
  <c r="BO26" i="36"/>
  <c r="BO25" i="36"/>
  <c r="BO12" i="36"/>
  <c r="BO11" i="36"/>
  <c r="BO10" i="36"/>
  <c r="BO9" i="36"/>
  <c r="BB28" i="36"/>
  <c r="BB27" i="36"/>
  <c r="BB26" i="36"/>
  <c r="BB25" i="36"/>
  <c r="BB12" i="36"/>
  <c r="BB11" i="36"/>
  <c r="BB10" i="36"/>
  <c r="BB9" i="36"/>
  <c r="AO28" i="36"/>
  <c r="AO27" i="36"/>
  <c r="AO26" i="36"/>
  <c r="AO25" i="36"/>
  <c r="AO18" i="36"/>
  <c r="AO16" i="36"/>
  <c r="AO15" i="36"/>
  <c r="AO12" i="36"/>
  <c r="AO11" i="36"/>
  <c r="AO10" i="36"/>
  <c r="AO9" i="36"/>
  <c r="AB28" i="36"/>
  <c r="AB27" i="36"/>
  <c r="AB26" i="36"/>
  <c r="AB25" i="36"/>
  <c r="AB12" i="36"/>
  <c r="AB11" i="36"/>
  <c r="AB10" i="36"/>
  <c r="AB9" i="36"/>
  <c r="O28" i="36"/>
  <c r="O27" i="36"/>
  <c r="O26" i="36"/>
  <c r="O25" i="36"/>
  <c r="O23" i="36"/>
  <c r="O22" i="36"/>
  <c r="O21" i="36"/>
  <c r="O20" i="36"/>
  <c r="O18" i="36"/>
  <c r="O17" i="36"/>
  <c r="O16" i="36"/>
  <c r="O15" i="36"/>
  <c r="O12" i="36"/>
  <c r="O11" i="36"/>
  <c r="O10" i="36"/>
  <c r="O9" i="36"/>
  <c r="B28" i="36"/>
  <c r="B27" i="36"/>
  <c r="B26" i="36"/>
  <c r="B25" i="36"/>
  <c r="B23" i="36"/>
  <c r="B22" i="36"/>
  <c r="B21" i="36"/>
  <c r="B20" i="36"/>
  <c r="B18" i="36"/>
  <c r="B17" i="36"/>
  <c r="B16" i="36"/>
  <c r="B15" i="36"/>
  <c r="B12" i="36"/>
  <c r="B11" i="36"/>
  <c r="B10" i="36"/>
  <c r="B9" i="36"/>
  <c r="EO12" i="45"/>
  <c r="EO60" i="45"/>
  <c r="EO59" i="45"/>
  <c r="EO58" i="45"/>
  <c r="EO57" i="45"/>
  <c r="EO56" i="45"/>
  <c r="EO55" i="45"/>
  <c r="EO54" i="45"/>
  <c r="EO53" i="45"/>
  <c r="EO52" i="45"/>
  <c r="EO51" i="45"/>
  <c r="EO50" i="45"/>
  <c r="EO49" i="45"/>
  <c r="EO48" i="45"/>
  <c r="EO47" i="45"/>
  <c r="EO46" i="45"/>
  <c r="EO45" i="45"/>
  <c r="EO44" i="45"/>
  <c r="EO43" i="45"/>
  <c r="EO42" i="45"/>
  <c r="EO41" i="45"/>
  <c r="EO40" i="45"/>
  <c r="EO39" i="45"/>
  <c r="EO38" i="45"/>
  <c r="EO37" i="45"/>
  <c r="EO36" i="45"/>
  <c r="EO35" i="45"/>
  <c r="EO34" i="45"/>
  <c r="EO33" i="45"/>
  <c r="EO32" i="45"/>
  <c r="EO31" i="45"/>
  <c r="EO30" i="45"/>
  <c r="EO29" i="45"/>
  <c r="EO28" i="45"/>
  <c r="EO27" i="45"/>
  <c r="EO26" i="45"/>
  <c r="EO25" i="45"/>
  <c r="EO24" i="45"/>
  <c r="EO23" i="45"/>
  <c r="EO22" i="45"/>
  <c r="EO21" i="45"/>
  <c r="EO20" i="45"/>
  <c r="EO19" i="45"/>
  <c r="EO18" i="45"/>
  <c r="EO17" i="45"/>
  <c r="EO16" i="45"/>
  <c r="EO15" i="45"/>
  <c r="EO14" i="45"/>
  <c r="EO13" i="45"/>
  <c r="EO11" i="45"/>
  <c r="EO9" i="45"/>
  <c r="EO70" i="47"/>
  <c r="EO69" i="47"/>
  <c r="EO68" i="47"/>
  <c r="EO67" i="47"/>
  <c r="EO66" i="47"/>
  <c r="EO65" i="47"/>
  <c r="EO64" i="47"/>
  <c r="EO63" i="47"/>
  <c r="EO62" i="47"/>
  <c r="EO61" i="47"/>
  <c r="EO60" i="47"/>
  <c r="EO59" i="47"/>
  <c r="EO58" i="47"/>
  <c r="EO57" i="47"/>
  <c r="EO56" i="47"/>
  <c r="EO55" i="47"/>
  <c r="EO54" i="47"/>
  <c r="EO53" i="47"/>
  <c r="EO52" i="47"/>
  <c r="EO51" i="47"/>
  <c r="EO50" i="47"/>
  <c r="EO49" i="47"/>
  <c r="EO48" i="47"/>
  <c r="EO47" i="47"/>
  <c r="EO46" i="47"/>
  <c r="EO45" i="47"/>
  <c r="EO44" i="47"/>
  <c r="EO43" i="47"/>
  <c r="EO42" i="47"/>
  <c r="EO41" i="47"/>
  <c r="EO40" i="47"/>
  <c r="EO39" i="47"/>
  <c r="EO38" i="47"/>
  <c r="EO37" i="47"/>
  <c r="EO36" i="47"/>
  <c r="EO35" i="47"/>
  <c r="EO34" i="47"/>
  <c r="EO33" i="47"/>
  <c r="EO32" i="47"/>
  <c r="EO31" i="47"/>
  <c r="EO30" i="47"/>
  <c r="EO29" i="47"/>
  <c r="EO28" i="47"/>
  <c r="EO27" i="47"/>
  <c r="EO26" i="47"/>
  <c r="EO25" i="47"/>
  <c r="EO24" i="47"/>
  <c r="EO23" i="47"/>
  <c r="EO22" i="47"/>
  <c r="EO21" i="47"/>
  <c r="EO20" i="47"/>
  <c r="EO19" i="47"/>
  <c r="EO18" i="47"/>
  <c r="EO17" i="47"/>
  <c r="EO16" i="47"/>
  <c r="EO15" i="47"/>
  <c r="EO14" i="47"/>
  <c r="EO13" i="47"/>
  <c r="EO12" i="47"/>
  <c r="EO11" i="47"/>
  <c r="EO9" i="47"/>
  <c r="EO26" i="51"/>
  <c r="EB26" i="51"/>
  <c r="DO26" i="51"/>
  <c r="DB26" i="51"/>
  <c r="CO26" i="51"/>
  <c r="CB26" i="51"/>
  <c r="BO26" i="51"/>
  <c r="BB26" i="51"/>
  <c r="AO26" i="51"/>
  <c r="AB26" i="51"/>
  <c r="O26" i="51"/>
  <c r="B26" i="51"/>
  <c r="EO25" i="51"/>
  <c r="EB25" i="51"/>
  <c r="DO25" i="51"/>
  <c r="DB25" i="51"/>
  <c r="CO25" i="51"/>
  <c r="CB25" i="51"/>
  <c r="BO25" i="51"/>
  <c r="BB25" i="51"/>
  <c r="AO25" i="51"/>
  <c r="AB25" i="51"/>
  <c r="O25" i="51"/>
  <c r="B25" i="51"/>
  <c r="EO24" i="51"/>
  <c r="EB24" i="51"/>
  <c r="DO24" i="51"/>
  <c r="DB24" i="51"/>
  <c r="CO24" i="51"/>
  <c r="CB24" i="51"/>
  <c r="BO24" i="51"/>
  <c r="BB24" i="51"/>
  <c r="AO24" i="51"/>
  <c r="AB24" i="51"/>
  <c r="O24" i="51"/>
  <c r="B24" i="51"/>
  <c r="EO23" i="51"/>
  <c r="EB23" i="51"/>
  <c r="DO23" i="51"/>
  <c r="DB23" i="51"/>
  <c r="CO23" i="51"/>
  <c r="CB23" i="51"/>
  <c r="BO23" i="51"/>
  <c r="BB23" i="51"/>
  <c r="AO23" i="51"/>
  <c r="AB23" i="51"/>
  <c r="O23" i="51"/>
  <c r="B23" i="51"/>
  <c r="EO22" i="51"/>
  <c r="EB22" i="51"/>
  <c r="DO22" i="51"/>
  <c r="DB22" i="51"/>
  <c r="CO22" i="51"/>
  <c r="CB22" i="51"/>
  <c r="BO22" i="51"/>
  <c r="BB22" i="51"/>
  <c r="AO22" i="51"/>
  <c r="AB22" i="51"/>
  <c r="O22" i="51"/>
  <c r="B22" i="51"/>
  <c r="EO21" i="51"/>
  <c r="EB21" i="51"/>
  <c r="DO21" i="51"/>
  <c r="DB21" i="51"/>
  <c r="CO21" i="51"/>
  <c r="CB21" i="51"/>
  <c r="BO21" i="51"/>
  <c r="BB21" i="51"/>
  <c r="AO21" i="51"/>
  <c r="AB21" i="51"/>
  <c r="O21" i="51"/>
  <c r="B21" i="51"/>
  <c r="EO20" i="51"/>
  <c r="EB20" i="51"/>
  <c r="DO20" i="51"/>
  <c r="DB20" i="51"/>
  <c r="CO20" i="51"/>
  <c r="CB20" i="51"/>
  <c r="BO20" i="51"/>
  <c r="BB20" i="51"/>
  <c r="AO20" i="51"/>
  <c r="AB20" i="51"/>
  <c r="O20" i="51"/>
  <c r="B20" i="51"/>
  <c r="EO19" i="51"/>
  <c r="EB19" i="51"/>
  <c r="DO19" i="51"/>
  <c r="DB19" i="51"/>
  <c r="CO19" i="51"/>
  <c r="CB19" i="51"/>
  <c r="BO19" i="51"/>
  <c r="BB19" i="51"/>
  <c r="AO19" i="51"/>
  <c r="AB19" i="51"/>
  <c r="O19" i="51"/>
  <c r="B19" i="51"/>
  <c r="EO17" i="51"/>
  <c r="EB17" i="51"/>
  <c r="DO17" i="51"/>
  <c r="DB17" i="51"/>
  <c r="CO17" i="51"/>
  <c r="CB17" i="51"/>
  <c r="BO17" i="51"/>
  <c r="BB17" i="51"/>
  <c r="AO17" i="51"/>
  <c r="AB17" i="51"/>
  <c r="O17" i="51"/>
  <c r="B17" i="51"/>
  <c r="EO16" i="51"/>
  <c r="EB16" i="51"/>
  <c r="DO16" i="51"/>
  <c r="DB16" i="51"/>
  <c r="CO16" i="51"/>
  <c r="CB16" i="51"/>
  <c r="BO16" i="51"/>
  <c r="BB16" i="51"/>
  <c r="AO16" i="51"/>
  <c r="AB16" i="51"/>
  <c r="O16" i="51"/>
  <c r="B16" i="51"/>
  <c r="EO15" i="51"/>
  <c r="EB15" i="51"/>
  <c r="DO15" i="51"/>
  <c r="DB15" i="51"/>
  <c r="CO15" i="51"/>
  <c r="CB15" i="51"/>
  <c r="BO15" i="51"/>
  <c r="BB15" i="51"/>
  <c r="AO15" i="51"/>
  <c r="AB15" i="51"/>
  <c r="O15" i="51"/>
  <c r="B15" i="51"/>
  <c r="EO14" i="51"/>
  <c r="EB14" i="51"/>
  <c r="DO14" i="51"/>
  <c r="DB14" i="51"/>
  <c r="CO14" i="51"/>
  <c r="CB14" i="51"/>
  <c r="BO14" i="51"/>
  <c r="BB14" i="51"/>
  <c r="AO14" i="51"/>
  <c r="AB14" i="51"/>
  <c r="O14" i="51"/>
  <c r="B14" i="51"/>
  <c r="EO13" i="51"/>
  <c r="EB13" i="51"/>
  <c r="DO13" i="51"/>
  <c r="DB13" i="51"/>
  <c r="CO13" i="51"/>
  <c r="CB13" i="51"/>
  <c r="BO13" i="51"/>
  <c r="BB13" i="51"/>
  <c r="AO13" i="51"/>
  <c r="AB13" i="51"/>
  <c r="O13" i="51"/>
  <c r="B13" i="51"/>
  <c r="EO12" i="51"/>
  <c r="EB12" i="51"/>
  <c r="DO12" i="51"/>
  <c r="DB12" i="51"/>
  <c r="CO12" i="51"/>
  <c r="CB12" i="51"/>
  <c r="BO12" i="51"/>
  <c r="BB12" i="51"/>
  <c r="AO12" i="51"/>
  <c r="AB12" i="51"/>
  <c r="O12" i="51"/>
  <c r="B12" i="51"/>
  <c r="EO11" i="51"/>
  <c r="EB11" i="51"/>
  <c r="DO11" i="51"/>
  <c r="DB11" i="51"/>
  <c r="CO11" i="51"/>
  <c r="CB11" i="51"/>
  <c r="BO11" i="51"/>
  <c r="BB11" i="51"/>
  <c r="AO11" i="51"/>
  <c r="AB11" i="51"/>
  <c r="O11" i="51"/>
  <c r="B11" i="51"/>
  <c r="EO10" i="51"/>
  <c r="EB10" i="51"/>
  <c r="DO10" i="51"/>
  <c r="DB10" i="51"/>
  <c r="CO10" i="51"/>
  <c r="CB10" i="51"/>
  <c r="BO10" i="51"/>
  <c r="BB10" i="51"/>
  <c r="AO10" i="51"/>
  <c r="AB10" i="51"/>
  <c r="O10" i="51"/>
  <c r="B10" i="51"/>
  <c r="EO8" i="51"/>
  <c r="EB8" i="51"/>
  <c r="DO8" i="51"/>
  <c r="DB8" i="51"/>
  <c r="CO8" i="51"/>
  <c r="CB8" i="51"/>
  <c r="BO8" i="51"/>
  <c r="BB8" i="51"/>
  <c r="AO8" i="51"/>
  <c r="AB8" i="51"/>
  <c r="O8" i="51"/>
  <c r="B8" i="51"/>
  <c r="EO37" i="50" l="1"/>
  <c r="EB37" i="50"/>
  <c r="DO37" i="50"/>
  <c r="DB37" i="50"/>
  <c r="CO37" i="50"/>
  <c r="CB37" i="50"/>
  <c r="BO37" i="50"/>
  <c r="BB37" i="50"/>
  <c r="AO37" i="50"/>
  <c r="AB37" i="50"/>
  <c r="O37" i="50"/>
  <c r="B37" i="50"/>
  <c r="EO35" i="50"/>
  <c r="EB35" i="50"/>
  <c r="DO35" i="50"/>
  <c r="DB35" i="50"/>
  <c r="CO35" i="50"/>
  <c r="CB35" i="50"/>
  <c r="BO35" i="50"/>
  <c r="BB35" i="50"/>
  <c r="AO35" i="50"/>
  <c r="AB35" i="50"/>
  <c r="O35" i="50"/>
  <c r="B35" i="50"/>
  <c r="EO33" i="50"/>
  <c r="EB33" i="50"/>
  <c r="DO33" i="50"/>
  <c r="DB33" i="50"/>
  <c r="CO33" i="50"/>
  <c r="CB33" i="50"/>
  <c r="BO33" i="50"/>
  <c r="BB33" i="50"/>
  <c r="AO33" i="50"/>
  <c r="AB33" i="50"/>
  <c r="O33" i="50"/>
  <c r="B33" i="50"/>
  <c r="EO31" i="50"/>
  <c r="EB31" i="50"/>
  <c r="DO31" i="50"/>
  <c r="DB31" i="50"/>
  <c r="CO31" i="50"/>
  <c r="CB31" i="50"/>
  <c r="BO31" i="50"/>
  <c r="BB31" i="50"/>
  <c r="AO31" i="50"/>
  <c r="AB31" i="50"/>
  <c r="O31" i="50"/>
  <c r="B31" i="50"/>
  <c r="EO29" i="50"/>
  <c r="EB29" i="50"/>
  <c r="DO29" i="50"/>
  <c r="DB29" i="50"/>
  <c r="CO29" i="50"/>
  <c r="CB29" i="50"/>
  <c r="BO29" i="50"/>
  <c r="BB29" i="50"/>
  <c r="AO29" i="50"/>
  <c r="AB29" i="50"/>
  <c r="O29" i="50"/>
  <c r="B29" i="50"/>
  <c r="EO28" i="50"/>
  <c r="EB28" i="50"/>
  <c r="DO28" i="50"/>
  <c r="DB28" i="50"/>
  <c r="CO28" i="50"/>
  <c r="CB28" i="50"/>
  <c r="BO28" i="50"/>
  <c r="BB28" i="50"/>
  <c r="AO28" i="50"/>
  <c r="AB28" i="50"/>
  <c r="O28" i="50"/>
  <c r="B28" i="50"/>
  <c r="EO26" i="50"/>
  <c r="EB26" i="50"/>
  <c r="DO26" i="50"/>
  <c r="DB26" i="50"/>
  <c r="CO26" i="50"/>
  <c r="CB26" i="50"/>
  <c r="BO26" i="50"/>
  <c r="BB26" i="50"/>
  <c r="AO26" i="50"/>
  <c r="AB26" i="50"/>
  <c r="O26" i="50"/>
  <c r="B26" i="50"/>
  <c r="EO25" i="50"/>
  <c r="EB25" i="50"/>
  <c r="DO25" i="50"/>
  <c r="DB25" i="50"/>
  <c r="CO25" i="50"/>
  <c r="CB25" i="50"/>
  <c r="BO25" i="50"/>
  <c r="BB25" i="50"/>
  <c r="AO25" i="50"/>
  <c r="AB25" i="50"/>
  <c r="O25" i="50"/>
  <c r="B25" i="50"/>
  <c r="EO22" i="50"/>
  <c r="EB22" i="50"/>
  <c r="DO22" i="50"/>
  <c r="DB22" i="50"/>
  <c r="CO22" i="50"/>
  <c r="CB22" i="50"/>
  <c r="BO22" i="50"/>
  <c r="BB22" i="50"/>
  <c r="O22" i="50"/>
  <c r="B22" i="50"/>
  <c r="EO20" i="50"/>
  <c r="EB20" i="50"/>
  <c r="DO20" i="50"/>
  <c r="DB20" i="50"/>
  <c r="CO20" i="50"/>
  <c r="CB20" i="50"/>
  <c r="BO20" i="50"/>
  <c r="BB20" i="50"/>
  <c r="AO20" i="50"/>
  <c r="AB20" i="50"/>
  <c r="O20" i="50"/>
  <c r="B20" i="50"/>
  <c r="EO18" i="50"/>
  <c r="EB18" i="50"/>
  <c r="DO18" i="50"/>
  <c r="DB18" i="50"/>
  <c r="CO18" i="50"/>
  <c r="CB18" i="50"/>
  <c r="BO18" i="50"/>
  <c r="BB18" i="50"/>
  <c r="AO18" i="50"/>
  <c r="AB18" i="50"/>
  <c r="O18" i="50"/>
  <c r="B18" i="50"/>
  <c r="EO16" i="50"/>
  <c r="EB16" i="50"/>
  <c r="DO16" i="50"/>
  <c r="DB16" i="50"/>
  <c r="CO16" i="50"/>
  <c r="CB16" i="50"/>
  <c r="BO16" i="50"/>
  <c r="BB16" i="50"/>
  <c r="AO16" i="50"/>
  <c r="AB16" i="50"/>
  <c r="O16" i="50"/>
  <c r="B16" i="50"/>
  <c r="EO14" i="50"/>
  <c r="EB14" i="50"/>
  <c r="DO14" i="50"/>
  <c r="DB14" i="50"/>
  <c r="CO14" i="50"/>
  <c r="CB14" i="50"/>
  <c r="BO14" i="50"/>
  <c r="BB14" i="50"/>
  <c r="AO14" i="50"/>
  <c r="AB14" i="50"/>
  <c r="O14" i="50"/>
  <c r="B14" i="50"/>
  <c r="EO13" i="50"/>
  <c r="EB13" i="50"/>
  <c r="DO13" i="50"/>
  <c r="DB13" i="50"/>
  <c r="CO13" i="50"/>
  <c r="CB13" i="50"/>
  <c r="BO13" i="50"/>
  <c r="BB13" i="50"/>
  <c r="AO13" i="50"/>
  <c r="AB13" i="50"/>
  <c r="O13" i="50"/>
  <c r="B13" i="50"/>
  <c r="EO8" i="50"/>
  <c r="EB8" i="50"/>
  <c r="DO8" i="50"/>
  <c r="DB8" i="50"/>
  <c r="CO8" i="50"/>
  <c r="CB8" i="50"/>
  <c r="BO8" i="50"/>
  <c r="BB8" i="50"/>
  <c r="AO8" i="50"/>
  <c r="AB8" i="50"/>
  <c r="O8" i="50"/>
  <c r="B8" i="50"/>
  <c r="EO37" i="49"/>
  <c r="EB37" i="49"/>
  <c r="DO37" i="49"/>
  <c r="DB37" i="49"/>
  <c r="CO37" i="49"/>
  <c r="CB37" i="49"/>
  <c r="BO37" i="49"/>
  <c r="BB37" i="49"/>
  <c r="AO37" i="49"/>
  <c r="AB37" i="49"/>
  <c r="O37" i="49"/>
  <c r="B37" i="49"/>
  <c r="EO35" i="49"/>
  <c r="EB35" i="49"/>
  <c r="DO35" i="49"/>
  <c r="DB35" i="49"/>
  <c r="CO35" i="49"/>
  <c r="CB35" i="49"/>
  <c r="BO35" i="49"/>
  <c r="BB35" i="49"/>
  <c r="AO35" i="49"/>
  <c r="AB35" i="49"/>
  <c r="O35" i="49"/>
  <c r="B35" i="49"/>
  <c r="EO33" i="49"/>
  <c r="EB33" i="49"/>
  <c r="DO33" i="49"/>
  <c r="DB33" i="49"/>
  <c r="CO33" i="49"/>
  <c r="CB33" i="49"/>
  <c r="BO33" i="49"/>
  <c r="BB33" i="49"/>
  <c r="AO33" i="49"/>
  <c r="AB33" i="49"/>
  <c r="O33" i="49"/>
  <c r="B33" i="49"/>
  <c r="EO31" i="49"/>
  <c r="EB31" i="49"/>
  <c r="DO31" i="49"/>
  <c r="DB31" i="49"/>
  <c r="CO31" i="49"/>
  <c r="CB31" i="49"/>
  <c r="BO31" i="49"/>
  <c r="BB31" i="49"/>
  <c r="AO31" i="49"/>
  <c r="AB31" i="49"/>
  <c r="O31" i="49"/>
  <c r="B31" i="49"/>
  <c r="EO29" i="49"/>
  <c r="EB29" i="49"/>
  <c r="DO29" i="49"/>
  <c r="DB29" i="49"/>
  <c r="CO29" i="49"/>
  <c r="CB29" i="49"/>
  <c r="BO29" i="49"/>
  <c r="BB29" i="49"/>
  <c r="AO29" i="49"/>
  <c r="AB29" i="49"/>
  <c r="O29" i="49"/>
  <c r="B29" i="49"/>
  <c r="EO28" i="49"/>
  <c r="EB28" i="49"/>
  <c r="DO28" i="49"/>
  <c r="DB28" i="49"/>
  <c r="CO28" i="49"/>
  <c r="CB28" i="49"/>
  <c r="BO28" i="49"/>
  <c r="BB28" i="49"/>
  <c r="AO28" i="49"/>
  <c r="AB28" i="49"/>
  <c r="O28" i="49"/>
  <c r="B28" i="49"/>
  <c r="EO26" i="49"/>
  <c r="EB26" i="49"/>
  <c r="DO26" i="49"/>
  <c r="DB26" i="49"/>
  <c r="CO26" i="49"/>
  <c r="CB26" i="49"/>
  <c r="BO26" i="49"/>
  <c r="BB26" i="49"/>
  <c r="AO26" i="49"/>
  <c r="AB26" i="49"/>
  <c r="O26" i="49"/>
  <c r="B26" i="49"/>
  <c r="EO25" i="49"/>
  <c r="EB25" i="49"/>
  <c r="DO25" i="49"/>
  <c r="DB25" i="49"/>
  <c r="CO25" i="49"/>
  <c r="CB25" i="49"/>
  <c r="BO25" i="49"/>
  <c r="BB25" i="49"/>
  <c r="AO25" i="49"/>
  <c r="AB25" i="49"/>
  <c r="O25" i="49"/>
  <c r="B25" i="49"/>
  <c r="EO22" i="49"/>
  <c r="EB22" i="49"/>
  <c r="DO22" i="49"/>
  <c r="DB22" i="49"/>
  <c r="CO22" i="49"/>
  <c r="CB22" i="49"/>
  <c r="BO22" i="49"/>
  <c r="BB22" i="49"/>
  <c r="AO22" i="49"/>
  <c r="AB22" i="49"/>
  <c r="O22" i="49"/>
  <c r="B22" i="49"/>
  <c r="EO20" i="49"/>
  <c r="EB20" i="49"/>
  <c r="DO20" i="49"/>
  <c r="DB20" i="49"/>
  <c r="CO20" i="49"/>
  <c r="CB20" i="49"/>
  <c r="BO20" i="49"/>
  <c r="BB20" i="49"/>
  <c r="AO20" i="49"/>
  <c r="AB20" i="49"/>
  <c r="O20" i="49"/>
  <c r="B20" i="49"/>
  <c r="EO18" i="49"/>
  <c r="EB18" i="49"/>
  <c r="DO18" i="49"/>
  <c r="DB18" i="49"/>
  <c r="CO18" i="49"/>
  <c r="CB18" i="49"/>
  <c r="BO18" i="49"/>
  <c r="BB18" i="49"/>
  <c r="AO18" i="49"/>
  <c r="AB18" i="49"/>
  <c r="O18" i="49"/>
  <c r="B18" i="49"/>
  <c r="EO16" i="49"/>
  <c r="EB16" i="49"/>
  <c r="DO16" i="49"/>
  <c r="DB16" i="49"/>
  <c r="CO16" i="49"/>
  <c r="CB16" i="49"/>
  <c r="BO16" i="49"/>
  <c r="BB16" i="49"/>
  <c r="AO16" i="49"/>
  <c r="AB16" i="49"/>
  <c r="O16" i="49"/>
  <c r="B16" i="49"/>
  <c r="EO14" i="49"/>
  <c r="EB14" i="49"/>
  <c r="DO14" i="49"/>
  <c r="DB14" i="49"/>
  <c r="CO14" i="49"/>
  <c r="CB14" i="49"/>
  <c r="BO14" i="49"/>
  <c r="BB14" i="49"/>
  <c r="AO14" i="49"/>
  <c r="AB14" i="49"/>
  <c r="O14" i="49"/>
  <c r="B14" i="49"/>
  <c r="EO13" i="49"/>
  <c r="EB13" i="49"/>
  <c r="DO13" i="49"/>
  <c r="DB13" i="49"/>
  <c r="CO13" i="49"/>
  <c r="CB13" i="49"/>
  <c r="BO13" i="49"/>
  <c r="BB13" i="49"/>
  <c r="AO13" i="49"/>
  <c r="AB13" i="49"/>
  <c r="O13" i="49"/>
  <c r="B13" i="49"/>
  <c r="EO8" i="49"/>
  <c r="EB8" i="49"/>
  <c r="DO8" i="49"/>
  <c r="DB8" i="49"/>
  <c r="CO8" i="49"/>
  <c r="CB8" i="49"/>
  <c r="BO8" i="49"/>
  <c r="BB8" i="49"/>
  <c r="AO8" i="49"/>
  <c r="AB8" i="49"/>
  <c r="O8" i="49"/>
  <c r="B8" i="49"/>
  <c r="AO10" i="50" l="1"/>
  <c r="CO10" i="50"/>
  <c r="DO10" i="50"/>
  <c r="BB10" i="50"/>
  <c r="AB10" i="50"/>
  <c r="DB10" i="50"/>
  <c r="O10" i="50"/>
  <c r="BO10" i="50"/>
  <c r="CB10" i="50"/>
  <c r="EB10" i="50"/>
  <c r="EO10" i="50"/>
  <c r="B10" i="50"/>
  <c r="B10" i="49"/>
  <c r="DB10" i="49"/>
  <c r="DO10" i="49"/>
  <c r="EB10" i="49"/>
  <c r="EO10" i="49"/>
  <c r="BB10" i="49"/>
  <c r="CB10" i="49"/>
  <c r="BO10" i="49"/>
  <c r="CO10" i="49"/>
  <c r="O10" i="49"/>
  <c r="AB10" i="49"/>
  <c r="AO10" i="49"/>
  <c r="EB70" i="48" l="1"/>
  <c r="DO70" i="48"/>
  <c r="DB70" i="48"/>
  <c r="CO70" i="48"/>
  <c r="CB70" i="48"/>
  <c r="BO70" i="48"/>
  <c r="BB70" i="48"/>
  <c r="AO70" i="48"/>
  <c r="AB70" i="48"/>
  <c r="O70" i="48"/>
  <c r="B70" i="48"/>
  <c r="EB69" i="48"/>
  <c r="DO69" i="48"/>
  <c r="DB69" i="48"/>
  <c r="CO69" i="48"/>
  <c r="CB69" i="48"/>
  <c r="BO69" i="48"/>
  <c r="BB69" i="48"/>
  <c r="AO69" i="48"/>
  <c r="AB69" i="48"/>
  <c r="O69" i="48"/>
  <c r="B69" i="48"/>
  <c r="EB68" i="48"/>
  <c r="DO68" i="48"/>
  <c r="DB68" i="48"/>
  <c r="CO68" i="48"/>
  <c r="CB68" i="48"/>
  <c r="BO68" i="48"/>
  <c r="BB68" i="48"/>
  <c r="AO68" i="48"/>
  <c r="AB68" i="48"/>
  <c r="O68" i="48"/>
  <c r="B68" i="48"/>
  <c r="EB67" i="48"/>
  <c r="DO67" i="48"/>
  <c r="DB67" i="48"/>
  <c r="CO67" i="48"/>
  <c r="CB67" i="48"/>
  <c r="BO67" i="48"/>
  <c r="BB67" i="48"/>
  <c r="AO67" i="48"/>
  <c r="AB67" i="48"/>
  <c r="O67" i="48"/>
  <c r="B67" i="48"/>
  <c r="EB66" i="48"/>
  <c r="DO66" i="48"/>
  <c r="DB66" i="48"/>
  <c r="CO66" i="48"/>
  <c r="CB66" i="48"/>
  <c r="BO66" i="48"/>
  <c r="BB66" i="48"/>
  <c r="AO66" i="48"/>
  <c r="AB66" i="48"/>
  <c r="O66" i="48"/>
  <c r="B66" i="48"/>
  <c r="EB65" i="48"/>
  <c r="DO65" i="48"/>
  <c r="DB65" i="48"/>
  <c r="CO65" i="48"/>
  <c r="CB65" i="48"/>
  <c r="BO65" i="48"/>
  <c r="BB65" i="48"/>
  <c r="AO65" i="48"/>
  <c r="AB65" i="48"/>
  <c r="O65" i="48"/>
  <c r="B65" i="48"/>
  <c r="EB64" i="48"/>
  <c r="DO64" i="48"/>
  <c r="DB64" i="48"/>
  <c r="CO64" i="48"/>
  <c r="CB64" i="48"/>
  <c r="BO64" i="48"/>
  <c r="BB64" i="48"/>
  <c r="AO64" i="48"/>
  <c r="AB64" i="48"/>
  <c r="O64" i="48"/>
  <c r="B64" i="48"/>
  <c r="EB63" i="48"/>
  <c r="DO63" i="48"/>
  <c r="DB63" i="48"/>
  <c r="CO63" i="48"/>
  <c r="CB63" i="48"/>
  <c r="BO63" i="48"/>
  <c r="BB63" i="48"/>
  <c r="AO63" i="48"/>
  <c r="AB63" i="48"/>
  <c r="O63" i="48"/>
  <c r="B63" i="48"/>
  <c r="EB62" i="48"/>
  <c r="DO62" i="48"/>
  <c r="DB62" i="48"/>
  <c r="CO62" i="48"/>
  <c r="CB62" i="48"/>
  <c r="BO62" i="48"/>
  <c r="BB62" i="48"/>
  <c r="AO62" i="48"/>
  <c r="AB62" i="48"/>
  <c r="O62" i="48"/>
  <c r="B62" i="48"/>
  <c r="EB61" i="48"/>
  <c r="DO61" i="48"/>
  <c r="DB61" i="48"/>
  <c r="CO61" i="48"/>
  <c r="CB61" i="48"/>
  <c r="BO61" i="48"/>
  <c r="BB61" i="48"/>
  <c r="AO61" i="48"/>
  <c r="AB61" i="48"/>
  <c r="O61" i="48"/>
  <c r="B61" i="48"/>
  <c r="EB60" i="48"/>
  <c r="DO60" i="48"/>
  <c r="DB60" i="48"/>
  <c r="CO60" i="48"/>
  <c r="CB60" i="48"/>
  <c r="BO60" i="48"/>
  <c r="BB60" i="48"/>
  <c r="AO60" i="48"/>
  <c r="AB60" i="48"/>
  <c r="O60" i="48"/>
  <c r="B60" i="48"/>
  <c r="EB59" i="48"/>
  <c r="DO59" i="48"/>
  <c r="DB59" i="48"/>
  <c r="CO59" i="48"/>
  <c r="CB59" i="48"/>
  <c r="BO59" i="48"/>
  <c r="BB59" i="48"/>
  <c r="AO59" i="48"/>
  <c r="AB59" i="48"/>
  <c r="O59" i="48"/>
  <c r="B59" i="48"/>
  <c r="EB58" i="48"/>
  <c r="DO58" i="48"/>
  <c r="DB58" i="48"/>
  <c r="CO58" i="48"/>
  <c r="CB58" i="48"/>
  <c r="BO58" i="48"/>
  <c r="BB58" i="48"/>
  <c r="AO58" i="48"/>
  <c r="AB58" i="48"/>
  <c r="O58" i="48"/>
  <c r="B58" i="48"/>
  <c r="EB57" i="48"/>
  <c r="DO57" i="48"/>
  <c r="DB57" i="48"/>
  <c r="CO57" i="48"/>
  <c r="CB57" i="48"/>
  <c r="BO57" i="48"/>
  <c r="BB57" i="48"/>
  <c r="AO57" i="48"/>
  <c r="AB57" i="48"/>
  <c r="O57" i="48"/>
  <c r="B57" i="48"/>
  <c r="EB56" i="48"/>
  <c r="DO56" i="48"/>
  <c r="DB56" i="48"/>
  <c r="CO56" i="48"/>
  <c r="CB56" i="48"/>
  <c r="BO56" i="48"/>
  <c r="BB56" i="48"/>
  <c r="AO56" i="48"/>
  <c r="AB56" i="48"/>
  <c r="O56" i="48"/>
  <c r="B56" i="48"/>
  <c r="EB55" i="48"/>
  <c r="DO55" i="48"/>
  <c r="DB55" i="48"/>
  <c r="CO55" i="48"/>
  <c r="CB55" i="48"/>
  <c r="BO55" i="48"/>
  <c r="BB55" i="48"/>
  <c r="AO55" i="48"/>
  <c r="AB55" i="48"/>
  <c r="O55" i="48"/>
  <c r="B55" i="48"/>
  <c r="EB54" i="48"/>
  <c r="DO54" i="48"/>
  <c r="DB54" i="48"/>
  <c r="CO54" i="48"/>
  <c r="CB54" i="48"/>
  <c r="BO54" i="48"/>
  <c r="BB54" i="48"/>
  <c r="AO54" i="48"/>
  <c r="AB54" i="48"/>
  <c r="O54" i="48"/>
  <c r="B54" i="48"/>
  <c r="EB53" i="48"/>
  <c r="DO53" i="48"/>
  <c r="DB53" i="48"/>
  <c r="CO53" i="48"/>
  <c r="CB53" i="48"/>
  <c r="BO53" i="48"/>
  <c r="BB53" i="48"/>
  <c r="AO53" i="48"/>
  <c r="AB53" i="48"/>
  <c r="O53" i="48"/>
  <c r="B53" i="48"/>
  <c r="EB52" i="48"/>
  <c r="DO52" i="48"/>
  <c r="DB52" i="48"/>
  <c r="CO52" i="48"/>
  <c r="CB52" i="48"/>
  <c r="BO52" i="48"/>
  <c r="BB52" i="48"/>
  <c r="AO52" i="48"/>
  <c r="AB52" i="48"/>
  <c r="O52" i="48"/>
  <c r="B52" i="48"/>
  <c r="EB51" i="48"/>
  <c r="DO51" i="48"/>
  <c r="DB51" i="48"/>
  <c r="CO51" i="48"/>
  <c r="CB51" i="48"/>
  <c r="BO51" i="48"/>
  <c r="BB51" i="48"/>
  <c r="AO51" i="48"/>
  <c r="AB51" i="48"/>
  <c r="O51" i="48"/>
  <c r="B51" i="48"/>
  <c r="EB50" i="48"/>
  <c r="DO50" i="48"/>
  <c r="DB50" i="48"/>
  <c r="CO50" i="48"/>
  <c r="CB50" i="48"/>
  <c r="BO50" i="48"/>
  <c r="BB50" i="48"/>
  <c r="AO50" i="48"/>
  <c r="AB50" i="48"/>
  <c r="O50" i="48"/>
  <c r="B50" i="48"/>
  <c r="EB49" i="48"/>
  <c r="DO49" i="48"/>
  <c r="DB49" i="48"/>
  <c r="CO49" i="48"/>
  <c r="CB49" i="48"/>
  <c r="BO49" i="48"/>
  <c r="BB49" i="48"/>
  <c r="AO49" i="48"/>
  <c r="AB49" i="48"/>
  <c r="O49" i="48"/>
  <c r="B49" i="48"/>
  <c r="EB48" i="48"/>
  <c r="DO48" i="48"/>
  <c r="DB48" i="48"/>
  <c r="CO48" i="48"/>
  <c r="CB48" i="48"/>
  <c r="BO48" i="48"/>
  <c r="BB48" i="48"/>
  <c r="AO48" i="48"/>
  <c r="AB48" i="48"/>
  <c r="O48" i="48"/>
  <c r="B48" i="48"/>
  <c r="EB47" i="48"/>
  <c r="DO47" i="48"/>
  <c r="DB47" i="48"/>
  <c r="CO47" i="48"/>
  <c r="CB47" i="48"/>
  <c r="BO47" i="48"/>
  <c r="BB47" i="48"/>
  <c r="AO47" i="48"/>
  <c r="AB47" i="48"/>
  <c r="O47" i="48"/>
  <c r="B47" i="48"/>
  <c r="EB46" i="48"/>
  <c r="DO46" i="48"/>
  <c r="DB46" i="48"/>
  <c r="CO46" i="48"/>
  <c r="CB46" i="48"/>
  <c r="BO46" i="48"/>
  <c r="BB46" i="48"/>
  <c r="AO46" i="48"/>
  <c r="AB46" i="48"/>
  <c r="O46" i="48"/>
  <c r="B46" i="48"/>
  <c r="EB45" i="48"/>
  <c r="DO45" i="48"/>
  <c r="DB45" i="48"/>
  <c r="CO45" i="48"/>
  <c r="CB45" i="48"/>
  <c r="BO45" i="48"/>
  <c r="BB45" i="48"/>
  <c r="AO45" i="48"/>
  <c r="AB45" i="48"/>
  <c r="O45" i="48"/>
  <c r="B45" i="48"/>
  <c r="EB44" i="48"/>
  <c r="DO44" i="48"/>
  <c r="DB44" i="48"/>
  <c r="CO44" i="48"/>
  <c r="CB44" i="48"/>
  <c r="BO44" i="48"/>
  <c r="BB44" i="48"/>
  <c r="AO44" i="48"/>
  <c r="AB44" i="48"/>
  <c r="O44" i="48"/>
  <c r="B44" i="48"/>
  <c r="EB43" i="48"/>
  <c r="DO43" i="48"/>
  <c r="DB43" i="48"/>
  <c r="CO43" i="48"/>
  <c r="CB43" i="48"/>
  <c r="BO43" i="48"/>
  <c r="BB43" i="48"/>
  <c r="AO43" i="48"/>
  <c r="AB43" i="48"/>
  <c r="O43" i="48"/>
  <c r="B43" i="48"/>
  <c r="EB42" i="48"/>
  <c r="DO42" i="48"/>
  <c r="DB42" i="48"/>
  <c r="CO42" i="48"/>
  <c r="CB42" i="48"/>
  <c r="BO42" i="48"/>
  <c r="BB42" i="48"/>
  <c r="AO42" i="48"/>
  <c r="AB42" i="48"/>
  <c r="O42" i="48"/>
  <c r="B42" i="48"/>
  <c r="EB41" i="48"/>
  <c r="DO41" i="48"/>
  <c r="DB41" i="48"/>
  <c r="CO41" i="48"/>
  <c r="CB41" i="48"/>
  <c r="BO41" i="48"/>
  <c r="BB41" i="48"/>
  <c r="AO41" i="48"/>
  <c r="AB41" i="48"/>
  <c r="O41" i="48"/>
  <c r="B41" i="48"/>
  <c r="EB40" i="48"/>
  <c r="DO40" i="48"/>
  <c r="DB40" i="48"/>
  <c r="CO40" i="48"/>
  <c r="CB40" i="48"/>
  <c r="BO40" i="48"/>
  <c r="BB40" i="48"/>
  <c r="AO40" i="48"/>
  <c r="AB40" i="48"/>
  <c r="O40" i="48"/>
  <c r="B40" i="48"/>
  <c r="EB39" i="48"/>
  <c r="DO39" i="48"/>
  <c r="DB39" i="48"/>
  <c r="CO39" i="48"/>
  <c r="CB39" i="48"/>
  <c r="BO39" i="48"/>
  <c r="BB39" i="48"/>
  <c r="AO39" i="48"/>
  <c r="AB39" i="48"/>
  <c r="O39" i="48"/>
  <c r="B39" i="48"/>
  <c r="EB38" i="48"/>
  <c r="DO38" i="48"/>
  <c r="DB38" i="48"/>
  <c r="CO38" i="48"/>
  <c r="CB38" i="48"/>
  <c r="BO38" i="48"/>
  <c r="BB38" i="48"/>
  <c r="AO38" i="48"/>
  <c r="AB38" i="48"/>
  <c r="O38" i="48"/>
  <c r="B38" i="48"/>
  <c r="EB37" i="48"/>
  <c r="DO37" i="48"/>
  <c r="DB37" i="48"/>
  <c r="CO37" i="48"/>
  <c r="CB37" i="48"/>
  <c r="BO37" i="48"/>
  <c r="BB37" i="48"/>
  <c r="AO37" i="48"/>
  <c r="AB37" i="48"/>
  <c r="O37" i="48"/>
  <c r="B37" i="48"/>
  <c r="EB36" i="48"/>
  <c r="DO36" i="48"/>
  <c r="DB36" i="48"/>
  <c r="CO36" i="48"/>
  <c r="CB36" i="48"/>
  <c r="BO36" i="48"/>
  <c r="BB36" i="48"/>
  <c r="AO36" i="48"/>
  <c r="AB36" i="48"/>
  <c r="O36" i="48"/>
  <c r="B36" i="48"/>
  <c r="EB35" i="48"/>
  <c r="DO35" i="48"/>
  <c r="DB35" i="48"/>
  <c r="CO35" i="48"/>
  <c r="CB35" i="48"/>
  <c r="BO35" i="48"/>
  <c r="BB35" i="48"/>
  <c r="AO35" i="48"/>
  <c r="AB35" i="48"/>
  <c r="O35" i="48"/>
  <c r="B35" i="48"/>
  <c r="EB34" i="48"/>
  <c r="DO34" i="48"/>
  <c r="DB34" i="48"/>
  <c r="CO34" i="48"/>
  <c r="CB34" i="48"/>
  <c r="BO34" i="48"/>
  <c r="BB34" i="48"/>
  <c r="AO34" i="48"/>
  <c r="AB34" i="48"/>
  <c r="O34" i="48"/>
  <c r="B34" i="48"/>
  <c r="EB33" i="48"/>
  <c r="DO33" i="48"/>
  <c r="DB33" i="48"/>
  <c r="CO33" i="48"/>
  <c r="CB33" i="48"/>
  <c r="BO33" i="48"/>
  <c r="BB33" i="48"/>
  <c r="AO33" i="48"/>
  <c r="AB33" i="48"/>
  <c r="O33" i="48"/>
  <c r="B33" i="48"/>
  <c r="EB32" i="48"/>
  <c r="DO32" i="48"/>
  <c r="DB32" i="48"/>
  <c r="CO32" i="48"/>
  <c r="CB32" i="48"/>
  <c r="BO32" i="48"/>
  <c r="BB32" i="48"/>
  <c r="AO32" i="48"/>
  <c r="AB32" i="48"/>
  <c r="O32" i="48"/>
  <c r="B32" i="48"/>
  <c r="EB31" i="48"/>
  <c r="DO31" i="48"/>
  <c r="DB31" i="48"/>
  <c r="CO31" i="48"/>
  <c r="CB31" i="48"/>
  <c r="BO31" i="48"/>
  <c r="BB31" i="48"/>
  <c r="AO31" i="48"/>
  <c r="AB31" i="48"/>
  <c r="O31" i="48"/>
  <c r="B31" i="48"/>
  <c r="EB30" i="48"/>
  <c r="DO30" i="48"/>
  <c r="DB30" i="48"/>
  <c r="CO30" i="48"/>
  <c r="CB30" i="48"/>
  <c r="BO30" i="48"/>
  <c r="BB30" i="48"/>
  <c r="AO30" i="48"/>
  <c r="AB30" i="48"/>
  <c r="O30" i="48"/>
  <c r="B30" i="48"/>
  <c r="EB29" i="48"/>
  <c r="DO29" i="48"/>
  <c r="DB29" i="48"/>
  <c r="CO29" i="48"/>
  <c r="CB29" i="48"/>
  <c r="BO29" i="48"/>
  <c r="BB29" i="48"/>
  <c r="AO29" i="48"/>
  <c r="AB29" i="48"/>
  <c r="O29" i="48"/>
  <c r="B29" i="48"/>
  <c r="EB28" i="48"/>
  <c r="DO28" i="48"/>
  <c r="DB28" i="48"/>
  <c r="CO28" i="48"/>
  <c r="CB28" i="48"/>
  <c r="BO28" i="48"/>
  <c r="BB28" i="48"/>
  <c r="AO28" i="48"/>
  <c r="AB28" i="48"/>
  <c r="O28" i="48"/>
  <c r="B28" i="48"/>
  <c r="EB27" i="48"/>
  <c r="DO27" i="48"/>
  <c r="DB27" i="48"/>
  <c r="CO27" i="48"/>
  <c r="CB27" i="48"/>
  <c r="BO27" i="48"/>
  <c r="BB27" i="48"/>
  <c r="AO27" i="48"/>
  <c r="AB27" i="48"/>
  <c r="O27" i="48"/>
  <c r="B27" i="48"/>
  <c r="EB26" i="48"/>
  <c r="DO26" i="48"/>
  <c r="DB26" i="48"/>
  <c r="CO26" i="48"/>
  <c r="CB26" i="48"/>
  <c r="BO26" i="48"/>
  <c r="BB26" i="48"/>
  <c r="AO26" i="48"/>
  <c r="AB26" i="48"/>
  <c r="O26" i="48"/>
  <c r="B26" i="48"/>
  <c r="EB25" i="48"/>
  <c r="DO25" i="48"/>
  <c r="DB25" i="48"/>
  <c r="CO25" i="48"/>
  <c r="CB25" i="48"/>
  <c r="BO25" i="48"/>
  <c r="BB25" i="48"/>
  <c r="AO25" i="48"/>
  <c r="AB25" i="48"/>
  <c r="O25" i="48"/>
  <c r="B25" i="48"/>
  <c r="EB24" i="48"/>
  <c r="DO24" i="48"/>
  <c r="DB24" i="48"/>
  <c r="CO24" i="48"/>
  <c r="CB24" i="48"/>
  <c r="BO24" i="48"/>
  <c r="BB24" i="48"/>
  <c r="AO24" i="48"/>
  <c r="AB24" i="48"/>
  <c r="O24" i="48"/>
  <c r="B24" i="48"/>
  <c r="EB23" i="48"/>
  <c r="DO23" i="48"/>
  <c r="DB23" i="48"/>
  <c r="CO23" i="48"/>
  <c r="CB23" i="48"/>
  <c r="BO23" i="48"/>
  <c r="BB23" i="48"/>
  <c r="AO23" i="48"/>
  <c r="AB23" i="48"/>
  <c r="O23" i="48"/>
  <c r="B23" i="48"/>
  <c r="EB22" i="48"/>
  <c r="DO22" i="48"/>
  <c r="DB22" i="48"/>
  <c r="CO22" i="48"/>
  <c r="CB22" i="48"/>
  <c r="BO22" i="48"/>
  <c r="BB22" i="48"/>
  <c r="AO22" i="48"/>
  <c r="AB22" i="48"/>
  <c r="O22" i="48"/>
  <c r="B22" i="48"/>
  <c r="EB21" i="48"/>
  <c r="DO21" i="48"/>
  <c r="DB21" i="48"/>
  <c r="CO21" i="48"/>
  <c r="CB21" i="48"/>
  <c r="BO21" i="48"/>
  <c r="BB21" i="48"/>
  <c r="AO21" i="48"/>
  <c r="AB21" i="48"/>
  <c r="O21" i="48"/>
  <c r="B21" i="48"/>
  <c r="EB20" i="48"/>
  <c r="DO20" i="48"/>
  <c r="DB20" i="48"/>
  <c r="CO20" i="48"/>
  <c r="CB20" i="48"/>
  <c r="BO20" i="48"/>
  <c r="BB20" i="48"/>
  <c r="AO20" i="48"/>
  <c r="AB20" i="48"/>
  <c r="O20" i="48"/>
  <c r="B20" i="48"/>
  <c r="EB19" i="48"/>
  <c r="DO19" i="48"/>
  <c r="DB19" i="48"/>
  <c r="CO19" i="48"/>
  <c r="CB19" i="48"/>
  <c r="BO19" i="48"/>
  <c r="BB19" i="48"/>
  <c r="AO19" i="48"/>
  <c r="AB19" i="48"/>
  <c r="O19" i="48"/>
  <c r="B19" i="48"/>
  <c r="EB18" i="48"/>
  <c r="DO18" i="48"/>
  <c r="DB18" i="48"/>
  <c r="CO18" i="48"/>
  <c r="CB18" i="48"/>
  <c r="BO18" i="48"/>
  <c r="BB18" i="48"/>
  <c r="AO18" i="48"/>
  <c r="AB18" i="48"/>
  <c r="O18" i="48"/>
  <c r="B18" i="48"/>
  <c r="EB17" i="48"/>
  <c r="DO17" i="48"/>
  <c r="DB17" i="48"/>
  <c r="CO17" i="48"/>
  <c r="CB17" i="48"/>
  <c r="BO17" i="48"/>
  <c r="BB17" i="48"/>
  <c r="AO17" i="48"/>
  <c r="AB17" i="48"/>
  <c r="O17" i="48"/>
  <c r="B17" i="48"/>
  <c r="EB16" i="48"/>
  <c r="DO16" i="48"/>
  <c r="DB16" i="48"/>
  <c r="CO16" i="48"/>
  <c r="CB16" i="48"/>
  <c r="BO16" i="48"/>
  <c r="BB16" i="48"/>
  <c r="AO16" i="48"/>
  <c r="AB16" i="48"/>
  <c r="O16" i="48"/>
  <c r="B16" i="48"/>
  <c r="EB15" i="48"/>
  <c r="DO15" i="48"/>
  <c r="DB15" i="48"/>
  <c r="CO15" i="48"/>
  <c r="CB15" i="48"/>
  <c r="BO15" i="48"/>
  <c r="BB15" i="48"/>
  <c r="AO15" i="48"/>
  <c r="AB15" i="48"/>
  <c r="O15" i="48"/>
  <c r="B15" i="48"/>
  <c r="EB14" i="48"/>
  <c r="DO14" i="48"/>
  <c r="DB14" i="48"/>
  <c r="CO14" i="48"/>
  <c r="CB14" i="48"/>
  <c r="BO14" i="48"/>
  <c r="BB14" i="48"/>
  <c r="AO14" i="48"/>
  <c r="AB14" i="48"/>
  <c r="O14" i="48"/>
  <c r="B14" i="48"/>
  <c r="EB13" i="48"/>
  <c r="DO13" i="48"/>
  <c r="DB13" i="48"/>
  <c r="CO13" i="48"/>
  <c r="CB13" i="48"/>
  <c r="BO13" i="48"/>
  <c r="BB13" i="48"/>
  <c r="AO13" i="48"/>
  <c r="AB13" i="48"/>
  <c r="O13" i="48"/>
  <c r="B13" i="48"/>
  <c r="EB12" i="48"/>
  <c r="DO12" i="48"/>
  <c r="DB12" i="48"/>
  <c r="CO12" i="48"/>
  <c r="CB12" i="48"/>
  <c r="BO12" i="48"/>
  <c r="BB12" i="48"/>
  <c r="AO12" i="48"/>
  <c r="AB12" i="48"/>
  <c r="O12" i="48"/>
  <c r="B12" i="48"/>
  <c r="EB11" i="48"/>
  <c r="DO11" i="48"/>
  <c r="DB11" i="48"/>
  <c r="CO11" i="48"/>
  <c r="CB11" i="48"/>
  <c r="BO11" i="48"/>
  <c r="BB11" i="48"/>
  <c r="AO11" i="48"/>
  <c r="AB11" i="48"/>
  <c r="O11" i="48"/>
  <c r="B11" i="48"/>
  <c r="EB9" i="48"/>
  <c r="DO9" i="48"/>
  <c r="DB9" i="48"/>
  <c r="CO9" i="48"/>
  <c r="CB9" i="48"/>
  <c r="BO9" i="48"/>
  <c r="BB9" i="48"/>
  <c r="AO9" i="48"/>
  <c r="AB9" i="48"/>
  <c r="O9" i="48"/>
  <c r="B9" i="48"/>
  <c r="EB70" i="47"/>
  <c r="DO70" i="47"/>
  <c r="DB70" i="47"/>
  <c r="CO70" i="47"/>
  <c r="CB70" i="47"/>
  <c r="BO70" i="47"/>
  <c r="BB70" i="47"/>
  <c r="AO70" i="47"/>
  <c r="AB70" i="47"/>
  <c r="O70" i="47"/>
  <c r="B70" i="47"/>
  <c r="EB69" i="47"/>
  <c r="DO69" i="47"/>
  <c r="DB69" i="47"/>
  <c r="CO69" i="47"/>
  <c r="CB69" i="47"/>
  <c r="BO69" i="47"/>
  <c r="BB69" i="47"/>
  <c r="AO69" i="47"/>
  <c r="AB69" i="47"/>
  <c r="O69" i="47"/>
  <c r="B69" i="47"/>
  <c r="EB68" i="47"/>
  <c r="DO68" i="47"/>
  <c r="DB68" i="47"/>
  <c r="CO68" i="47"/>
  <c r="CB68" i="47"/>
  <c r="BO68" i="47"/>
  <c r="BB68" i="47"/>
  <c r="AO68" i="47"/>
  <c r="AB68" i="47"/>
  <c r="O68" i="47"/>
  <c r="B68" i="47"/>
  <c r="EB67" i="47"/>
  <c r="DO67" i="47"/>
  <c r="DB67" i="47"/>
  <c r="CO67" i="47"/>
  <c r="CB67" i="47"/>
  <c r="BO67" i="47"/>
  <c r="BB67" i="47"/>
  <c r="AO67" i="47"/>
  <c r="AB67" i="47"/>
  <c r="O67" i="47"/>
  <c r="B67" i="47"/>
  <c r="EB66" i="47"/>
  <c r="DO66" i="47"/>
  <c r="DB66" i="47"/>
  <c r="CO66" i="47"/>
  <c r="CB66" i="47"/>
  <c r="BO66" i="47"/>
  <c r="BB66" i="47"/>
  <c r="AO66" i="47"/>
  <c r="AB66" i="47"/>
  <c r="O66" i="47"/>
  <c r="B66" i="47"/>
  <c r="EB65" i="47"/>
  <c r="DO65" i="47"/>
  <c r="DB65" i="47"/>
  <c r="CO65" i="47"/>
  <c r="CB65" i="47"/>
  <c r="BO65" i="47"/>
  <c r="BB65" i="47"/>
  <c r="AO65" i="47"/>
  <c r="AB65" i="47"/>
  <c r="O65" i="47"/>
  <c r="B65" i="47"/>
  <c r="EB64" i="47"/>
  <c r="DO64" i="47"/>
  <c r="DB64" i="47"/>
  <c r="CO64" i="47"/>
  <c r="CB64" i="47"/>
  <c r="BO64" i="47"/>
  <c r="BB64" i="47"/>
  <c r="AO64" i="47"/>
  <c r="AB64" i="47"/>
  <c r="O64" i="47"/>
  <c r="B64" i="47"/>
  <c r="EB63" i="47"/>
  <c r="DO63" i="47"/>
  <c r="DB63" i="47"/>
  <c r="CO63" i="47"/>
  <c r="CB63" i="47"/>
  <c r="BO63" i="47"/>
  <c r="BB63" i="47"/>
  <c r="AO63" i="47"/>
  <c r="AB63" i="47"/>
  <c r="O63" i="47"/>
  <c r="B63" i="47"/>
  <c r="EB62" i="47"/>
  <c r="DO62" i="47"/>
  <c r="DB62" i="47"/>
  <c r="CO62" i="47"/>
  <c r="CB62" i="47"/>
  <c r="BO62" i="47"/>
  <c r="BB62" i="47"/>
  <c r="AO62" i="47"/>
  <c r="AB62" i="47"/>
  <c r="O62" i="47"/>
  <c r="B62" i="47"/>
  <c r="EB61" i="47"/>
  <c r="DO61" i="47"/>
  <c r="DB61" i="47"/>
  <c r="CO61" i="47"/>
  <c r="CB61" i="47"/>
  <c r="BO61" i="47"/>
  <c r="BB61" i="47"/>
  <c r="AO61" i="47"/>
  <c r="AB61" i="47"/>
  <c r="O61" i="47"/>
  <c r="B61" i="47"/>
  <c r="EB60" i="47"/>
  <c r="DO60" i="47"/>
  <c r="DB60" i="47"/>
  <c r="CO60" i="47"/>
  <c r="CB60" i="47"/>
  <c r="BO60" i="47"/>
  <c r="BB60" i="47"/>
  <c r="AO60" i="47"/>
  <c r="AB60" i="47"/>
  <c r="O60" i="47"/>
  <c r="B60" i="47"/>
  <c r="EB59" i="47"/>
  <c r="DO59" i="47"/>
  <c r="DB59" i="47"/>
  <c r="CO59" i="47"/>
  <c r="CB59" i="47"/>
  <c r="BO59" i="47"/>
  <c r="BB59" i="47"/>
  <c r="AO59" i="47"/>
  <c r="AB59" i="47"/>
  <c r="O59" i="47"/>
  <c r="B59" i="47"/>
  <c r="EB58" i="47"/>
  <c r="DO58" i="47"/>
  <c r="DB58" i="47"/>
  <c r="CO58" i="47"/>
  <c r="CB58" i="47"/>
  <c r="BO58" i="47"/>
  <c r="BB58" i="47"/>
  <c r="AO58" i="47"/>
  <c r="AB58" i="47"/>
  <c r="O58" i="47"/>
  <c r="B58" i="47"/>
  <c r="EB57" i="47"/>
  <c r="DO57" i="47"/>
  <c r="DB57" i="47"/>
  <c r="CO57" i="47"/>
  <c r="CB57" i="47"/>
  <c r="BO57" i="47"/>
  <c r="BB57" i="47"/>
  <c r="AO57" i="47"/>
  <c r="AB57" i="47"/>
  <c r="O57" i="47"/>
  <c r="B57" i="47"/>
  <c r="EB56" i="47"/>
  <c r="DO56" i="47"/>
  <c r="DB56" i="47"/>
  <c r="CO56" i="47"/>
  <c r="CB56" i="47"/>
  <c r="BO56" i="47"/>
  <c r="BB56" i="47"/>
  <c r="AO56" i="47"/>
  <c r="AB56" i="47"/>
  <c r="O56" i="47"/>
  <c r="B56" i="47"/>
  <c r="EB55" i="47"/>
  <c r="DO55" i="47"/>
  <c r="DB55" i="47"/>
  <c r="CO55" i="47"/>
  <c r="CB55" i="47"/>
  <c r="BO55" i="47"/>
  <c r="BB55" i="47"/>
  <c r="AO55" i="47"/>
  <c r="AB55" i="47"/>
  <c r="O55" i="47"/>
  <c r="B55" i="47"/>
  <c r="EB54" i="47"/>
  <c r="DO54" i="47"/>
  <c r="DB54" i="47"/>
  <c r="CO54" i="47"/>
  <c r="CB54" i="47"/>
  <c r="BO54" i="47"/>
  <c r="BB54" i="47"/>
  <c r="AO54" i="47"/>
  <c r="AB54" i="47"/>
  <c r="O54" i="47"/>
  <c r="B54" i="47"/>
  <c r="EB53" i="47"/>
  <c r="DO53" i="47"/>
  <c r="DB53" i="47"/>
  <c r="CO53" i="47"/>
  <c r="CB53" i="47"/>
  <c r="BO53" i="47"/>
  <c r="BB53" i="47"/>
  <c r="AO53" i="47"/>
  <c r="AB53" i="47"/>
  <c r="O53" i="47"/>
  <c r="B53" i="47"/>
  <c r="EB52" i="47"/>
  <c r="DO52" i="47"/>
  <c r="DB52" i="47"/>
  <c r="CO52" i="47"/>
  <c r="CB52" i="47"/>
  <c r="BO52" i="47"/>
  <c r="BB52" i="47"/>
  <c r="AO52" i="47"/>
  <c r="AB52" i="47"/>
  <c r="O52" i="47"/>
  <c r="B52" i="47"/>
  <c r="EB51" i="47"/>
  <c r="DO51" i="47"/>
  <c r="DB51" i="47"/>
  <c r="CO51" i="47"/>
  <c r="CB51" i="47"/>
  <c r="BO51" i="47"/>
  <c r="BB51" i="47"/>
  <c r="AO51" i="47"/>
  <c r="AB51" i="47"/>
  <c r="O51" i="47"/>
  <c r="B51" i="47"/>
  <c r="EB50" i="47"/>
  <c r="DO50" i="47"/>
  <c r="DB50" i="47"/>
  <c r="CO50" i="47"/>
  <c r="CB50" i="47"/>
  <c r="BO50" i="47"/>
  <c r="BB50" i="47"/>
  <c r="AO50" i="47"/>
  <c r="AB50" i="47"/>
  <c r="O50" i="47"/>
  <c r="B50" i="47"/>
  <c r="EB49" i="47"/>
  <c r="DO49" i="47"/>
  <c r="DB49" i="47"/>
  <c r="CO49" i="47"/>
  <c r="CB49" i="47"/>
  <c r="BO49" i="47"/>
  <c r="BB49" i="47"/>
  <c r="AO49" i="47"/>
  <c r="AB49" i="47"/>
  <c r="O49" i="47"/>
  <c r="B49" i="47"/>
  <c r="EB48" i="47"/>
  <c r="DO48" i="47"/>
  <c r="DB48" i="47"/>
  <c r="CO48" i="47"/>
  <c r="CB48" i="47"/>
  <c r="BO48" i="47"/>
  <c r="BB48" i="47"/>
  <c r="AO48" i="47"/>
  <c r="AB48" i="47"/>
  <c r="O48" i="47"/>
  <c r="B48" i="47"/>
  <c r="EB47" i="47"/>
  <c r="DO47" i="47"/>
  <c r="DB47" i="47"/>
  <c r="CO47" i="47"/>
  <c r="CB47" i="47"/>
  <c r="BO47" i="47"/>
  <c r="BB47" i="47"/>
  <c r="AO47" i="47"/>
  <c r="AB47" i="47"/>
  <c r="O47" i="47"/>
  <c r="B47" i="47"/>
  <c r="EB46" i="47"/>
  <c r="DO46" i="47"/>
  <c r="DB46" i="47"/>
  <c r="CO46" i="47"/>
  <c r="CB46" i="47"/>
  <c r="BO46" i="47"/>
  <c r="BB46" i="47"/>
  <c r="AO46" i="47"/>
  <c r="AB46" i="47"/>
  <c r="O46" i="47"/>
  <c r="B46" i="47"/>
  <c r="EB45" i="47"/>
  <c r="DO45" i="47"/>
  <c r="DB45" i="47"/>
  <c r="CO45" i="47"/>
  <c r="CB45" i="47"/>
  <c r="BO45" i="47"/>
  <c r="BB45" i="47"/>
  <c r="AO45" i="47"/>
  <c r="AB45" i="47"/>
  <c r="O45" i="47"/>
  <c r="B45" i="47"/>
  <c r="EB44" i="47"/>
  <c r="DO44" i="47"/>
  <c r="DB44" i="47"/>
  <c r="CO44" i="47"/>
  <c r="CB44" i="47"/>
  <c r="BO44" i="47"/>
  <c r="BB44" i="47"/>
  <c r="AO44" i="47"/>
  <c r="AB44" i="47"/>
  <c r="O44" i="47"/>
  <c r="B44" i="47"/>
  <c r="EB43" i="47"/>
  <c r="DO43" i="47"/>
  <c r="DB43" i="47"/>
  <c r="CO43" i="47"/>
  <c r="CB43" i="47"/>
  <c r="BO43" i="47"/>
  <c r="BB43" i="47"/>
  <c r="AO43" i="47"/>
  <c r="AB43" i="47"/>
  <c r="O43" i="47"/>
  <c r="B43" i="47"/>
  <c r="EB42" i="47"/>
  <c r="DO42" i="47"/>
  <c r="DB42" i="47"/>
  <c r="CO42" i="47"/>
  <c r="CB42" i="47"/>
  <c r="BO42" i="47"/>
  <c r="BB42" i="47"/>
  <c r="AO42" i="47"/>
  <c r="AB42" i="47"/>
  <c r="O42" i="47"/>
  <c r="B42" i="47"/>
  <c r="EB41" i="47"/>
  <c r="DO41" i="47"/>
  <c r="DB41" i="47"/>
  <c r="CO41" i="47"/>
  <c r="CB41" i="47"/>
  <c r="BO41" i="47"/>
  <c r="BB41" i="47"/>
  <c r="AO41" i="47"/>
  <c r="AB41" i="47"/>
  <c r="O41" i="47"/>
  <c r="B41" i="47"/>
  <c r="EB40" i="47"/>
  <c r="DO40" i="47"/>
  <c r="DB40" i="47"/>
  <c r="CO40" i="47"/>
  <c r="CB40" i="47"/>
  <c r="BO40" i="47"/>
  <c r="BB40" i="47"/>
  <c r="AO40" i="47"/>
  <c r="AB40" i="47"/>
  <c r="O40" i="47"/>
  <c r="B40" i="47"/>
  <c r="EB39" i="47"/>
  <c r="DO39" i="47"/>
  <c r="DB39" i="47"/>
  <c r="CO39" i="47"/>
  <c r="CB39" i="47"/>
  <c r="BO39" i="47"/>
  <c r="BB39" i="47"/>
  <c r="AO39" i="47"/>
  <c r="AB39" i="47"/>
  <c r="O39" i="47"/>
  <c r="B39" i="47"/>
  <c r="EB38" i="47"/>
  <c r="DO38" i="47"/>
  <c r="DB38" i="47"/>
  <c r="CO38" i="47"/>
  <c r="CB38" i="47"/>
  <c r="BO38" i="47"/>
  <c r="BB38" i="47"/>
  <c r="AO38" i="47"/>
  <c r="AB38" i="47"/>
  <c r="O38" i="47"/>
  <c r="B38" i="47"/>
  <c r="EB37" i="47"/>
  <c r="DO37" i="47"/>
  <c r="DB37" i="47"/>
  <c r="CO37" i="47"/>
  <c r="CB37" i="47"/>
  <c r="BO37" i="47"/>
  <c r="BB37" i="47"/>
  <c r="AO37" i="47"/>
  <c r="AB37" i="47"/>
  <c r="O37" i="47"/>
  <c r="B37" i="47"/>
  <c r="EB36" i="47"/>
  <c r="DO36" i="47"/>
  <c r="DB36" i="47"/>
  <c r="CO36" i="47"/>
  <c r="CB36" i="47"/>
  <c r="BO36" i="47"/>
  <c r="BB36" i="47"/>
  <c r="AO36" i="47"/>
  <c r="AB36" i="47"/>
  <c r="O36" i="47"/>
  <c r="B36" i="47"/>
  <c r="EB35" i="47"/>
  <c r="DO35" i="47"/>
  <c r="DB35" i="47"/>
  <c r="CO35" i="47"/>
  <c r="CB35" i="47"/>
  <c r="BO35" i="47"/>
  <c r="BB35" i="47"/>
  <c r="AO35" i="47"/>
  <c r="AB35" i="47"/>
  <c r="O35" i="47"/>
  <c r="B35" i="47"/>
  <c r="EB34" i="47"/>
  <c r="DO34" i="47"/>
  <c r="DB34" i="47"/>
  <c r="CO34" i="47"/>
  <c r="CB34" i="47"/>
  <c r="BO34" i="47"/>
  <c r="BB34" i="47"/>
  <c r="AO34" i="47"/>
  <c r="AB34" i="47"/>
  <c r="O34" i="47"/>
  <c r="B34" i="47"/>
  <c r="EB33" i="47"/>
  <c r="DO33" i="47"/>
  <c r="DB33" i="47"/>
  <c r="CO33" i="47"/>
  <c r="CB33" i="47"/>
  <c r="BO33" i="47"/>
  <c r="BB33" i="47"/>
  <c r="AO33" i="47"/>
  <c r="AB33" i="47"/>
  <c r="O33" i="47"/>
  <c r="B33" i="47"/>
  <c r="EB32" i="47"/>
  <c r="DO32" i="47"/>
  <c r="DB32" i="47"/>
  <c r="CO32" i="47"/>
  <c r="CB32" i="47"/>
  <c r="BO32" i="47"/>
  <c r="BB32" i="47"/>
  <c r="AO32" i="47"/>
  <c r="AB32" i="47"/>
  <c r="O32" i="47"/>
  <c r="B32" i="47"/>
  <c r="EB31" i="47"/>
  <c r="DO31" i="47"/>
  <c r="DB31" i="47"/>
  <c r="CO31" i="47"/>
  <c r="CB31" i="47"/>
  <c r="BO31" i="47"/>
  <c r="BB31" i="47"/>
  <c r="AO31" i="47"/>
  <c r="AB31" i="47"/>
  <c r="O31" i="47"/>
  <c r="B31" i="47"/>
  <c r="EB30" i="47"/>
  <c r="DO30" i="47"/>
  <c r="DB30" i="47"/>
  <c r="CO30" i="47"/>
  <c r="CB30" i="47"/>
  <c r="BO30" i="47"/>
  <c r="BB30" i="47"/>
  <c r="AO30" i="47"/>
  <c r="AB30" i="47"/>
  <c r="O30" i="47"/>
  <c r="B30" i="47"/>
  <c r="EB29" i="47"/>
  <c r="DO29" i="47"/>
  <c r="DB29" i="47"/>
  <c r="CO29" i="47"/>
  <c r="CB29" i="47"/>
  <c r="BO29" i="47"/>
  <c r="BB29" i="47"/>
  <c r="AO29" i="47"/>
  <c r="AB29" i="47"/>
  <c r="O29" i="47"/>
  <c r="B29" i="47"/>
  <c r="EB28" i="47"/>
  <c r="DO28" i="47"/>
  <c r="DB28" i="47"/>
  <c r="CO28" i="47"/>
  <c r="CB28" i="47"/>
  <c r="BO28" i="47"/>
  <c r="BB28" i="47"/>
  <c r="AO28" i="47"/>
  <c r="AB28" i="47"/>
  <c r="O28" i="47"/>
  <c r="B28" i="47"/>
  <c r="EB27" i="47"/>
  <c r="DO27" i="47"/>
  <c r="DB27" i="47"/>
  <c r="CO27" i="47"/>
  <c r="CB27" i="47"/>
  <c r="BO27" i="47"/>
  <c r="BB27" i="47"/>
  <c r="AO27" i="47"/>
  <c r="AB27" i="47"/>
  <c r="O27" i="47"/>
  <c r="B27" i="47"/>
  <c r="EB26" i="47"/>
  <c r="DO26" i="47"/>
  <c r="DB26" i="47"/>
  <c r="CO26" i="47"/>
  <c r="CB26" i="47"/>
  <c r="BO26" i="47"/>
  <c r="BB26" i="47"/>
  <c r="AO26" i="47"/>
  <c r="AB26" i="47"/>
  <c r="O26" i="47"/>
  <c r="B26" i="47"/>
  <c r="EB25" i="47"/>
  <c r="DO25" i="47"/>
  <c r="DB25" i="47"/>
  <c r="CO25" i="47"/>
  <c r="CB25" i="47"/>
  <c r="BO25" i="47"/>
  <c r="BB25" i="47"/>
  <c r="AO25" i="47"/>
  <c r="AB25" i="47"/>
  <c r="O25" i="47"/>
  <c r="B25" i="47"/>
  <c r="EB24" i="47"/>
  <c r="DO24" i="47"/>
  <c r="DB24" i="47"/>
  <c r="CO24" i="47"/>
  <c r="CB24" i="47"/>
  <c r="BO24" i="47"/>
  <c r="BB24" i="47"/>
  <c r="AO24" i="47"/>
  <c r="AB24" i="47"/>
  <c r="O24" i="47"/>
  <c r="B24" i="47"/>
  <c r="EB23" i="47"/>
  <c r="DO23" i="47"/>
  <c r="DB23" i="47"/>
  <c r="CO23" i="47"/>
  <c r="CB23" i="47"/>
  <c r="BO23" i="47"/>
  <c r="BB23" i="47"/>
  <c r="AO23" i="47"/>
  <c r="AB23" i="47"/>
  <c r="O23" i="47"/>
  <c r="B23" i="47"/>
  <c r="EB22" i="47"/>
  <c r="DO22" i="47"/>
  <c r="DB22" i="47"/>
  <c r="CO22" i="47"/>
  <c r="CB22" i="47"/>
  <c r="BO22" i="47"/>
  <c r="BB22" i="47"/>
  <c r="AO22" i="47"/>
  <c r="AB22" i="47"/>
  <c r="O22" i="47"/>
  <c r="B22" i="47"/>
  <c r="EB21" i="47"/>
  <c r="DO21" i="47"/>
  <c r="DB21" i="47"/>
  <c r="CO21" i="47"/>
  <c r="CB21" i="47"/>
  <c r="BO21" i="47"/>
  <c r="BB21" i="47"/>
  <c r="AO21" i="47"/>
  <c r="AB21" i="47"/>
  <c r="O21" i="47"/>
  <c r="B21" i="47"/>
  <c r="EB20" i="47"/>
  <c r="DO20" i="47"/>
  <c r="DB20" i="47"/>
  <c r="CO20" i="47"/>
  <c r="CB20" i="47"/>
  <c r="BO20" i="47"/>
  <c r="BB20" i="47"/>
  <c r="AO20" i="47"/>
  <c r="AB20" i="47"/>
  <c r="O20" i="47"/>
  <c r="B20" i="47"/>
  <c r="EB19" i="47"/>
  <c r="DO19" i="47"/>
  <c r="DB19" i="47"/>
  <c r="CO19" i="47"/>
  <c r="CB19" i="47"/>
  <c r="BO19" i="47"/>
  <c r="BB19" i="47"/>
  <c r="AO19" i="47"/>
  <c r="AB19" i="47"/>
  <c r="O19" i="47"/>
  <c r="B19" i="47"/>
  <c r="EB18" i="47"/>
  <c r="DO18" i="47"/>
  <c r="DB18" i="47"/>
  <c r="CO18" i="47"/>
  <c r="CB18" i="47"/>
  <c r="BO18" i="47"/>
  <c r="BB18" i="47"/>
  <c r="AO18" i="47"/>
  <c r="AB18" i="47"/>
  <c r="O18" i="47"/>
  <c r="B18" i="47"/>
  <c r="EB17" i="47"/>
  <c r="DO17" i="47"/>
  <c r="DB17" i="47"/>
  <c r="CO17" i="47"/>
  <c r="CB17" i="47"/>
  <c r="BO17" i="47"/>
  <c r="BB17" i="47"/>
  <c r="AO17" i="47"/>
  <c r="AB17" i="47"/>
  <c r="O17" i="47"/>
  <c r="B17" i="47"/>
  <c r="EB16" i="47"/>
  <c r="DO16" i="47"/>
  <c r="DB16" i="47"/>
  <c r="CO16" i="47"/>
  <c r="CB16" i="47"/>
  <c r="BO16" i="47"/>
  <c r="BB16" i="47"/>
  <c r="AO16" i="47"/>
  <c r="AB16" i="47"/>
  <c r="O16" i="47"/>
  <c r="B16" i="47"/>
  <c r="EB15" i="47"/>
  <c r="DO15" i="47"/>
  <c r="DB15" i="47"/>
  <c r="CO15" i="47"/>
  <c r="CB15" i="47"/>
  <c r="BO15" i="47"/>
  <c r="BB15" i="47"/>
  <c r="AO15" i="47"/>
  <c r="AB15" i="47"/>
  <c r="O15" i="47"/>
  <c r="B15" i="47"/>
  <c r="EB14" i="47"/>
  <c r="DO14" i="47"/>
  <c r="DB14" i="47"/>
  <c r="CO14" i="47"/>
  <c r="CB14" i="47"/>
  <c r="BO14" i="47"/>
  <c r="BB14" i="47"/>
  <c r="AO14" i="47"/>
  <c r="AB14" i="47"/>
  <c r="O14" i="47"/>
  <c r="B14" i="47"/>
  <c r="EB13" i="47"/>
  <c r="DO13" i="47"/>
  <c r="DB13" i="47"/>
  <c r="CO13" i="47"/>
  <c r="CB13" i="47"/>
  <c r="BO13" i="47"/>
  <c r="BB13" i="47"/>
  <c r="AO13" i="47"/>
  <c r="AB13" i="47"/>
  <c r="O13" i="47"/>
  <c r="B13" i="47"/>
  <c r="EB12" i="47"/>
  <c r="DO12" i="47"/>
  <c r="DB12" i="47"/>
  <c r="CO12" i="47"/>
  <c r="CB12" i="47"/>
  <c r="BO12" i="47"/>
  <c r="BB12" i="47"/>
  <c r="AO12" i="47"/>
  <c r="AB12" i="47"/>
  <c r="O12" i="47"/>
  <c r="B12" i="47"/>
  <c r="EB11" i="47"/>
  <c r="DO11" i="47"/>
  <c r="DB11" i="47"/>
  <c r="CO11" i="47"/>
  <c r="CB11" i="47"/>
  <c r="BO11" i="47"/>
  <c r="BB11" i="47"/>
  <c r="AO11" i="47"/>
  <c r="AB11" i="47"/>
  <c r="O11" i="47"/>
  <c r="B11" i="47"/>
  <c r="EB9" i="47"/>
  <c r="DO9" i="47"/>
  <c r="DB9" i="47"/>
  <c r="CO9" i="47"/>
  <c r="CB9" i="47"/>
  <c r="BO9" i="47"/>
  <c r="BB9" i="47"/>
  <c r="AO9" i="47"/>
  <c r="AB9" i="47"/>
  <c r="O9" i="47"/>
  <c r="B9" i="47"/>
  <c r="EO60" i="46"/>
  <c r="EO59" i="46"/>
  <c r="EO58" i="46"/>
  <c r="EO57" i="46"/>
  <c r="EO56" i="46"/>
  <c r="EO55" i="46"/>
  <c r="EO54" i="46"/>
  <c r="EO53" i="46"/>
  <c r="EO52" i="46"/>
  <c r="EO51" i="46"/>
  <c r="EO50" i="46"/>
  <c r="EO49" i="46"/>
  <c r="EO48" i="46"/>
  <c r="EO47" i="46"/>
  <c r="EO46" i="46"/>
  <c r="EO45" i="46"/>
  <c r="EO44" i="46"/>
  <c r="EO43" i="46"/>
  <c r="EO42" i="46"/>
  <c r="EO41" i="46"/>
  <c r="EO40" i="46"/>
  <c r="EO39" i="46"/>
  <c r="EO38" i="46"/>
  <c r="EO37" i="46"/>
  <c r="EO36" i="46"/>
  <c r="EO35" i="46"/>
  <c r="EO34" i="46"/>
  <c r="EO33" i="46"/>
  <c r="EO32" i="46"/>
  <c r="EO31" i="46"/>
  <c r="EO30" i="46"/>
  <c r="EO29" i="46"/>
  <c r="EO28" i="46"/>
  <c r="EO27" i="46"/>
  <c r="EO26" i="46"/>
  <c r="EO25" i="46"/>
  <c r="EO24" i="46"/>
  <c r="EO23" i="46"/>
  <c r="EO22" i="46"/>
  <c r="EO21" i="46"/>
  <c r="EO20" i="46"/>
  <c r="EO19" i="46"/>
  <c r="EO17" i="46"/>
  <c r="EO15" i="46"/>
  <c r="EO13" i="46"/>
  <c r="EO12" i="46"/>
  <c r="EO11" i="46"/>
  <c r="EO9" i="46"/>
  <c r="B60" i="46"/>
  <c r="B11" i="46"/>
  <c r="B9" i="46"/>
  <c r="EB60" i="46"/>
  <c r="DO60" i="46"/>
  <c r="DB60" i="46"/>
  <c r="CO60" i="46"/>
  <c r="CB60" i="46"/>
  <c r="BO60" i="46"/>
  <c r="BB60" i="46"/>
  <c r="AO60" i="46"/>
  <c r="AB60" i="46"/>
  <c r="O60" i="46"/>
  <c r="EB59" i="46"/>
  <c r="DO59" i="46"/>
  <c r="DB59" i="46"/>
  <c r="CO59" i="46"/>
  <c r="CB59" i="46"/>
  <c r="BO59" i="46"/>
  <c r="BB59" i="46"/>
  <c r="AO59" i="46"/>
  <c r="AB59" i="46"/>
  <c r="O59" i="46"/>
  <c r="EB58" i="46"/>
  <c r="DO58" i="46"/>
  <c r="DB58" i="46"/>
  <c r="CO58" i="46"/>
  <c r="EB57" i="46"/>
  <c r="DO57" i="46"/>
  <c r="DB57" i="46"/>
  <c r="CO57" i="46"/>
  <c r="CB57" i="46"/>
  <c r="BO57" i="46"/>
  <c r="BB57" i="46"/>
  <c r="AO57" i="46"/>
  <c r="AB57" i="46"/>
  <c r="O57" i="46"/>
  <c r="EB56" i="46"/>
  <c r="DO56" i="46"/>
  <c r="DB56" i="46"/>
  <c r="CO56" i="46"/>
  <c r="EB55" i="46"/>
  <c r="DO55" i="46"/>
  <c r="DB55" i="46"/>
  <c r="CO55" i="46"/>
  <c r="CB55" i="46"/>
  <c r="BO55" i="46"/>
  <c r="BB55" i="46"/>
  <c r="AB55" i="46"/>
  <c r="EB54" i="46"/>
  <c r="DO54" i="46"/>
  <c r="DB54" i="46"/>
  <c r="CO54" i="46"/>
  <c r="CB54" i="46"/>
  <c r="BB54" i="46"/>
  <c r="AO54" i="46"/>
  <c r="O54" i="46"/>
  <c r="B54" i="46"/>
  <c r="EB53" i="46"/>
  <c r="DO53" i="46"/>
  <c r="DB53" i="46"/>
  <c r="CO53" i="46"/>
  <c r="CB53" i="46"/>
  <c r="BB53" i="46"/>
  <c r="AO53" i="46"/>
  <c r="O53" i="46"/>
  <c r="EB52" i="46"/>
  <c r="DO52" i="46"/>
  <c r="DB52" i="46"/>
  <c r="CO52" i="46"/>
  <c r="CB52" i="46"/>
  <c r="BO52" i="46"/>
  <c r="BB52" i="46"/>
  <c r="AO52" i="46"/>
  <c r="AB52" i="46"/>
  <c r="O52" i="46"/>
  <c r="B52" i="46"/>
  <c r="EB51" i="46"/>
  <c r="DO51" i="46"/>
  <c r="DB51" i="46"/>
  <c r="CO51" i="46"/>
  <c r="CB51" i="46"/>
  <c r="BO51" i="46"/>
  <c r="BB51" i="46"/>
  <c r="AO51" i="46"/>
  <c r="AB51" i="46"/>
  <c r="O51" i="46"/>
  <c r="B51" i="46"/>
  <c r="EB50" i="46"/>
  <c r="DO50" i="46"/>
  <c r="DB50" i="46"/>
  <c r="CO50" i="46"/>
  <c r="CB50" i="46"/>
  <c r="BO50" i="46"/>
  <c r="BB50" i="46"/>
  <c r="AO50" i="46"/>
  <c r="AB50" i="46"/>
  <c r="O50" i="46"/>
  <c r="B50" i="46"/>
  <c r="EB49" i="46"/>
  <c r="DO49" i="46"/>
  <c r="DB49" i="46"/>
  <c r="CO49" i="46"/>
  <c r="CB49" i="46"/>
  <c r="BO49" i="46"/>
  <c r="BB49" i="46"/>
  <c r="AO49" i="46"/>
  <c r="AB49" i="46"/>
  <c r="O49" i="46"/>
  <c r="B49" i="46"/>
  <c r="EB48" i="46"/>
  <c r="DO48" i="46"/>
  <c r="DB48" i="46"/>
  <c r="CO48" i="46"/>
  <c r="EB47" i="46"/>
  <c r="DO47" i="46"/>
  <c r="DB47" i="46"/>
  <c r="CO47" i="46"/>
  <c r="CB47" i="46"/>
  <c r="BO47" i="46"/>
  <c r="BB47" i="46"/>
  <c r="AO47" i="46"/>
  <c r="AB47" i="46"/>
  <c r="O47" i="46"/>
  <c r="EB46" i="46"/>
  <c r="DO46" i="46"/>
  <c r="DB46" i="46"/>
  <c r="CO46" i="46"/>
  <c r="CB46" i="46"/>
  <c r="BO46" i="46"/>
  <c r="BB46" i="46"/>
  <c r="EB45" i="46"/>
  <c r="DO45" i="46"/>
  <c r="DB45" i="46"/>
  <c r="CO45" i="46"/>
  <c r="CB45" i="46"/>
  <c r="BO45" i="46"/>
  <c r="BB45" i="46"/>
  <c r="AO45" i="46"/>
  <c r="AB45" i="46"/>
  <c r="O45" i="46"/>
  <c r="B45" i="46"/>
  <c r="EB44" i="46"/>
  <c r="DO44" i="46"/>
  <c r="DB44" i="46"/>
  <c r="CO44" i="46"/>
  <c r="CB44" i="46"/>
  <c r="BO44" i="46"/>
  <c r="BB44" i="46"/>
  <c r="AO44" i="46"/>
  <c r="AB44" i="46"/>
  <c r="B44" i="46"/>
  <c r="EB43" i="46"/>
  <c r="DO43" i="46"/>
  <c r="DB43" i="46"/>
  <c r="CO43" i="46"/>
  <c r="CB43" i="46"/>
  <c r="BO43" i="46"/>
  <c r="BB43" i="46"/>
  <c r="AO43" i="46"/>
  <c r="AB43" i="46"/>
  <c r="O43" i="46"/>
  <c r="EB42" i="46"/>
  <c r="DO42" i="46"/>
  <c r="DB42" i="46"/>
  <c r="CO42" i="46"/>
  <c r="CB42" i="46"/>
  <c r="BO42" i="46"/>
  <c r="BB42" i="46"/>
  <c r="AO42" i="46"/>
  <c r="AB42" i="46"/>
  <c r="O42" i="46"/>
  <c r="B42" i="46"/>
  <c r="EB41" i="46"/>
  <c r="DO41" i="46"/>
  <c r="DB41" i="46"/>
  <c r="CO41" i="46"/>
  <c r="CB41" i="46"/>
  <c r="BO41" i="46"/>
  <c r="BB41" i="46"/>
  <c r="AO41" i="46"/>
  <c r="AB41" i="46"/>
  <c r="O41" i="46"/>
  <c r="B41" i="46"/>
  <c r="EB40" i="46"/>
  <c r="DO40" i="46"/>
  <c r="DB40" i="46"/>
  <c r="CO40" i="46"/>
  <c r="CB40" i="46"/>
  <c r="BO40" i="46"/>
  <c r="BB40" i="46"/>
  <c r="AO40" i="46"/>
  <c r="AB40" i="46"/>
  <c r="O40" i="46"/>
  <c r="B40" i="46"/>
  <c r="EB39" i="46"/>
  <c r="DO39" i="46"/>
  <c r="DB39" i="46"/>
  <c r="CO39" i="46"/>
  <c r="CB39" i="46"/>
  <c r="BO39" i="46"/>
  <c r="BB39" i="46"/>
  <c r="AO39" i="46"/>
  <c r="AB39" i="46"/>
  <c r="O39" i="46"/>
  <c r="B39" i="46"/>
  <c r="EB38" i="46"/>
  <c r="DO38" i="46"/>
  <c r="DB38" i="46"/>
  <c r="CO38" i="46"/>
  <c r="EB37" i="46"/>
  <c r="DO37" i="46"/>
  <c r="DB37" i="46"/>
  <c r="CO37" i="46"/>
  <c r="CB37" i="46"/>
  <c r="BO37" i="46"/>
  <c r="BB37" i="46"/>
  <c r="AO37" i="46"/>
  <c r="AB37" i="46"/>
  <c r="O37" i="46"/>
  <c r="EB36" i="46"/>
  <c r="DO36" i="46"/>
  <c r="DB36" i="46"/>
  <c r="CO36" i="46"/>
  <c r="CB36" i="46"/>
  <c r="BO36" i="46"/>
  <c r="AO36" i="46"/>
  <c r="AB36" i="46"/>
  <c r="O36" i="46"/>
  <c r="EB35" i="46"/>
  <c r="DO35" i="46"/>
  <c r="DB35" i="46"/>
  <c r="CO35" i="46"/>
  <c r="CB35" i="46"/>
  <c r="BO35" i="46"/>
  <c r="BB35" i="46"/>
  <c r="AO35" i="46"/>
  <c r="AB35" i="46"/>
  <c r="O35" i="46"/>
  <c r="B35" i="46"/>
  <c r="EB34" i="46"/>
  <c r="DO34" i="46"/>
  <c r="DB34" i="46"/>
  <c r="CO34" i="46"/>
  <c r="CB34" i="46"/>
  <c r="BO34" i="46"/>
  <c r="BB34" i="46"/>
  <c r="AO34" i="46"/>
  <c r="AB34" i="46"/>
  <c r="O34" i="46"/>
  <c r="EB33" i="46"/>
  <c r="DO33" i="46"/>
  <c r="DB33" i="46"/>
  <c r="CO33" i="46"/>
  <c r="CB33" i="46"/>
  <c r="BO33" i="46"/>
  <c r="BB33" i="46"/>
  <c r="AO33" i="46"/>
  <c r="AB33" i="46"/>
  <c r="EB32" i="46"/>
  <c r="DO32" i="46"/>
  <c r="DB32" i="46"/>
  <c r="CO32" i="46"/>
  <c r="CB32" i="46"/>
  <c r="BO32" i="46"/>
  <c r="BB32" i="46"/>
  <c r="AO32" i="46"/>
  <c r="AB32" i="46"/>
  <c r="O32" i="46"/>
  <c r="B32" i="46"/>
  <c r="EB31" i="46"/>
  <c r="DO31" i="46"/>
  <c r="DB31" i="46"/>
  <c r="CO31" i="46"/>
  <c r="CB31" i="46"/>
  <c r="BO31" i="46"/>
  <c r="BB31" i="46"/>
  <c r="AO31" i="46"/>
  <c r="AB31" i="46"/>
  <c r="O31" i="46"/>
  <c r="B31" i="46"/>
  <c r="EB30" i="46"/>
  <c r="DO30" i="46"/>
  <c r="DB30" i="46"/>
  <c r="CO30" i="46"/>
  <c r="CB30" i="46"/>
  <c r="BO30" i="46"/>
  <c r="BB30" i="46"/>
  <c r="AO30" i="46"/>
  <c r="AB30" i="46"/>
  <c r="O30" i="46"/>
  <c r="B30" i="46"/>
  <c r="EB29" i="46"/>
  <c r="DO29" i="46"/>
  <c r="DB29" i="46"/>
  <c r="CO29" i="46"/>
  <c r="CB29" i="46"/>
  <c r="BO29" i="46"/>
  <c r="BB29" i="46"/>
  <c r="AO29" i="46"/>
  <c r="AB29" i="46"/>
  <c r="O29" i="46"/>
  <c r="B29" i="46"/>
  <c r="EB28" i="46"/>
  <c r="DO28" i="46"/>
  <c r="DB28" i="46"/>
  <c r="CO28" i="46"/>
  <c r="EB27" i="46"/>
  <c r="DO27" i="46"/>
  <c r="DB27" i="46"/>
  <c r="CO27" i="46"/>
  <c r="CB27" i="46"/>
  <c r="BO27" i="46"/>
  <c r="BB27" i="46"/>
  <c r="AO27" i="46"/>
  <c r="AB27" i="46"/>
  <c r="O27" i="46"/>
  <c r="EB26" i="46"/>
  <c r="DO26" i="46"/>
  <c r="DB26" i="46"/>
  <c r="CO26" i="46"/>
  <c r="BO26" i="46"/>
  <c r="BB26" i="46"/>
  <c r="AO26" i="46"/>
  <c r="AB26" i="46"/>
  <c r="EB25" i="46"/>
  <c r="DO25" i="46"/>
  <c r="DB25" i="46"/>
  <c r="CO25" i="46"/>
  <c r="CB25" i="46"/>
  <c r="BO25" i="46"/>
  <c r="BB25" i="46"/>
  <c r="AO25" i="46"/>
  <c r="AB25" i="46"/>
  <c r="O25" i="46"/>
  <c r="B25" i="46"/>
  <c r="EB24" i="46"/>
  <c r="DO24" i="46"/>
  <c r="DB24" i="46"/>
  <c r="CO24" i="46"/>
  <c r="CB24" i="46"/>
  <c r="BO24" i="46"/>
  <c r="BB24" i="46"/>
  <c r="AO24" i="46"/>
  <c r="AB24" i="46"/>
  <c r="O24" i="46"/>
  <c r="EB23" i="46"/>
  <c r="DO23" i="46"/>
  <c r="DB23" i="46"/>
  <c r="CB23" i="46"/>
  <c r="BO23" i="46"/>
  <c r="BB23" i="46"/>
  <c r="AO23" i="46"/>
  <c r="O23" i="46"/>
  <c r="EB22" i="46"/>
  <c r="DO22" i="46"/>
  <c r="DB22" i="46"/>
  <c r="CO22" i="46"/>
  <c r="CB22" i="46"/>
  <c r="BO22" i="46"/>
  <c r="BB22" i="46"/>
  <c r="AO22" i="46"/>
  <c r="AB22" i="46"/>
  <c r="O22" i="46"/>
  <c r="B22" i="46"/>
  <c r="EB21" i="46"/>
  <c r="DO21" i="46"/>
  <c r="DB21" i="46"/>
  <c r="CO21" i="46"/>
  <c r="CB21" i="46"/>
  <c r="BO21" i="46"/>
  <c r="BB21" i="46"/>
  <c r="AO21" i="46"/>
  <c r="AB21" i="46"/>
  <c r="O21" i="46"/>
  <c r="B21" i="46"/>
  <c r="EB20" i="46"/>
  <c r="DO20" i="46"/>
  <c r="DB20" i="46"/>
  <c r="CO20" i="46"/>
  <c r="CB20" i="46"/>
  <c r="BO20" i="46"/>
  <c r="BB20" i="46"/>
  <c r="AO20" i="46"/>
  <c r="AB20" i="46"/>
  <c r="O20" i="46"/>
  <c r="B20" i="46"/>
  <c r="EB19" i="46"/>
  <c r="DO19" i="46"/>
  <c r="DB19" i="46"/>
  <c r="CO19" i="46"/>
  <c r="CB19" i="46"/>
  <c r="BO19" i="46"/>
  <c r="BB19" i="46"/>
  <c r="AO19" i="46"/>
  <c r="AB19" i="46"/>
  <c r="O19" i="46"/>
  <c r="B19" i="46"/>
  <c r="EB18" i="46"/>
  <c r="DO18" i="46"/>
  <c r="DB18" i="46"/>
  <c r="EB17" i="46"/>
  <c r="DO17" i="46"/>
  <c r="DB17" i="46"/>
  <c r="CO17" i="46"/>
  <c r="BO17" i="46"/>
  <c r="BB17" i="46"/>
  <c r="AO17" i="46"/>
  <c r="AB17" i="46"/>
  <c r="EB16" i="46"/>
  <c r="DO16" i="46"/>
  <c r="DB16" i="46"/>
  <c r="CO16" i="46"/>
  <c r="CB16" i="46"/>
  <c r="BO16" i="46"/>
  <c r="AO16" i="46"/>
  <c r="AB16" i="46"/>
  <c r="EB15" i="46"/>
  <c r="DO15" i="46"/>
  <c r="DB15" i="46"/>
  <c r="CO15" i="46"/>
  <c r="CB15" i="46"/>
  <c r="BO15" i="46"/>
  <c r="BB15" i="46"/>
  <c r="AO15" i="46"/>
  <c r="AB15" i="46"/>
  <c r="O15" i="46"/>
  <c r="B15" i="46"/>
  <c r="EB14" i="46"/>
  <c r="DO14" i="46"/>
  <c r="DB14" i="46"/>
  <c r="CO14" i="46"/>
  <c r="CB14" i="46"/>
  <c r="BO14" i="46"/>
  <c r="BB14" i="46"/>
  <c r="AO14" i="46"/>
  <c r="AB14" i="46"/>
  <c r="O14" i="46"/>
  <c r="EB13" i="46"/>
  <c r="DO13" i="46"/>
  <c r="DB13" i="46"/>
  <c r="CO13" i="46"/>
  <c r="BB13" i="46"/>
  <c r="AB13" i="46"/>
  <c r="EB12" i="46"/>
  <c r="DO12" i="46"/>
  <c r="DB12" i="46"/>
  <c r="CO12" i="46"/>
  <c r="CB12" i="46"/>
  <c r="BO12" i="46"/>
  <c r="BB12" i="46"/>
  <c r="AO12" i="46"/>
  <c r="AB12" i="46"/>
  <c r="O12" i="46"/>
  <c r="B12" i="46"/>
  <c r="EB11" i="46"/>
  <c r="DO11" i="46"/>
  <c r="DB11" i="46"/>
  <c r="CO11" i="46"/>
  <c r="CB11" i="46"/>
  <c r="BO11" i="46"/>
  <c r="BB11" i="46"/>
  <c r="AO11" i="46"/>
  <c r="AB11" i="46"/>
  <c r="O11" i="46"/>
  <c r="EB9" i="46"/>
  <c r="DO9" i="46"/>
  <c r="DB9" i="46"/>
  <c r="CO9" i="46"/>
  <c r="CB9" i="46"/>
  <c r="BO9" i="46"/>
  <c r="BB9" i="46"/>
  <c r="AO9" i="46"/>
  <c r="AB9" i="46"/>
  <c r="O9" i="46"/>
  <c r="EB9" i="45"/>
  <c r="B9" i="45"/>
  <c r="EB60" i="45"/>
  <c r="DO60" i="45"/>
  <c r="DB60" i="45"/>
  <c r="CO60" i="45"/>
  <c r="CB60" i="45"/>
  <c r="BO60" i="45"/>
  <c r="BB60" i="45"/>
  <c r="AO60" i="45"/>
  <c r="AB60" i="45"/>
  <c r="O60" i="45"/>
  <c r="B60" i="45"/>
  <c r="EB59" i="45"/>
  <c r="DO59" i="45"/>
  <c r="DB59" i="45"/>
  <c r="CO59" i="45"/>
  <c r="CB59" i="45"/>
  <c r="BO59" i="45"/>
  <c r="BB59" i="45"/>
  <c r="AO59" i="45"/>
  <c r="AB59" i="45"/>
  <c r="O59" i="45"/>
  <c r="B59" i="45"/>
  <c r="EB58" i="45"/>
  <c r="DO58" i="45"/>
  <c r="DB58" i="45"/>
  <c r="CO58" i="45"/>
  <c r="EB57" i="45"/>
  <c r="DO57" i="45"/>
  <c r="DB57" i="45"/>
  <c r="CO57" i="45"/>
  <c r="CB57" i="45"/>
  <c r="BO57" i="45"/>
  <c r="BB57" i="45"/>
  <c r="AO57" i="45"/>
  <c r="AB57" i="45"/>
  <c r="O57" i="45"/>
  <c r="B57" i="45"/>
  <c r="EB56" i="45"/>
  <c r="DO56" i="45"/>
  <c r="DB56" i="45"/>
  <c r="EB55" i="45"/>
  <c r="DO55" i="45"/>
  <c r="DB55" i="45"/>
  <c r="CO55" i="45"/>
  <c r="CB55" i="45"/>
  <c r="BO55" i="45"/>
  <c r="AO55" i="45"/>
  <c r="AB55" i="45"/>
  <c r="B55" i="45"/>
  <c r="EB54" i="45"/>
  <c r="DO54" i="45"/>
  <c r="DB54" i="45"/>
  <c r="CO54" i="45"/>
  <c r="BO54" i="45"/>
  <c r="BB54" i="45"/>
  <c r="EB53" i="45"/>
  <c r="DO53" i="45"/>
  <c r="DB53" i="45"/>
  <c r="CO53" i="45"/>
  <c r="CB53" i="45"/>
  <c r="BO53" i="45"/>
  <c r="AO53" i="45"/>
  <c r="B53" i="45"/>
  <c r="EB52" i="45"/>
  <c r="DO52" i="45"/>
  <c r="DB52" i="45"/>
  <c r="CO52" i="45"/>
  <c r="CB52" i="45"/>
  <c r="BO52" i="45"/>
  <c r="BB52" i="45"/>
  <c r="AO52" i="45"/>
  <c r="O52" i="45"/>
  <c r="B52" i="45"/>
  <c r="EB51" i="45"/>
  <c r="DO51" i="45"/>
  <c r="DB51" i="45"/>
  <c r="CO51" i="45"/>
  <c r="CB51" i="45"/>
  <c r="BO51" i="45"/>
  <c r="BB51" i="45"/>
  <c r="AO51" i="45"/>
  <c r="AB51" i="45"/>
  <c r="O51" i="45"/>
  <c r="B51" i="45"/>
  <c r="EB50" i="45"/>
  <c r="DO50" i="45"/>
  <c r="DB50" i="45"/>
  <c r="CO50" i="45"/>
  <c r="CB50" i="45"/>
  <c r="BO50" i="45"/>
  <c r="BB50" i="45"/>
  <c r="AO50" i="45"/>
  <c r="AB50" i="45"/>
  <c r="O50" i="45"/>
  <c r="B50" i="45"/>
  <c r="EB49" i="45"/>
  <c r="DO49" i="45"/>
  <c r="DB49" i="45"/>
  <c r="CO49" i="45"/>
  <c r="CB49" i="45"/>
  <c r="BO49" i="45"/>
  <c r="BB49" i="45"/>
  <c r="AO49" i="45"/>
  <c r="AB49" i="45"/>
  <c r="O49" i="45"/>
  <c r="B49" i="45"/>
  <c r="EB48" i="45"/>
  <c r="DO48" i="45"/>
  <c r="DB48" i="45"/>
  <c r="CO48" i="45"/>
  <c r="EB47" i="45"/>
  <c r="DO47" i="45"/>
  <c r="DB47" i="45"/>
  <c r="CO47" i="45"/>
  <c r="CB47" i="45"/>
  <c r="BO47" i="45"/>
  <c r="BB47" i="45"/>
  <c r="AO47" i="45"/>
  <c r="AB47" i="45"/>
  <c r="O47" i="45"/>
  <c r="B47" i="45"/>
  <c r="EB46" i="45"/>
  <c r="DO46" i="45"/>
  <c r="DB46" i="45"/>
  <c r="CO46" i="45"/>
  <c r="CB46" i="45"/>
  <c r="BO46" i="45"/>
  <c r="AB46" i="45"/>
  <c r="O46" i="45"/>
  <c r="B46" i="45"/>
  <c r="EB45" i="45"/>
  <c r="DO45" i="45"/>
  <c r="DB45" i="45"/>
  <c r="CO45" i="45"/>
  <c r="CB45" i="45"/>
  <c r="BO45" i="45"/>
  <c r="BB45" i="45"/>
  <c r="AO45" i="45"/>
  <c r="AB45" i="45"/>
  <c r="O45" i="45"/>
  <c r="B45" i="45"/>
  <c r="EB44" i="45"/>
  <c r="DO44" i="45"/>
  <c r="DB44" i="45"/>
  <c r="CO44" i="45"/>
  <c r="CB44" i="45"/>
  <c r="BO44" i="45"/>
  <c r="BB44" i="45"/>
  <c r="AO44" i="45"/>
  <c r="AB44" i="45"/>
  <c r="O44" i="45"/>
  <c r="B44" i="45"/>
  <c r="EB43" i="45"/>
  <c r="DO43" i="45"/>
  <c r="DB43" i="45"/>
  <c r="CO43" i="45"/>
  <c r="CB43" i="45"/>
  <c r="BO43" i="45"/>
  <c r="BB43" i="45"/>
  <c r="AO43" i="45"/>
  <c r="AB43" i="45"/>
  <c r="O43" i="45"/>
  <c r="B43" i="45"/>
  <c r="EB42" i="45"/>
  <c r="DO42" i="45"/>
  <c r="DB42" i="45"/>
  <c r="CO42" i="45"/>
  <c r="CB42" i="45"/>
  <c r="BO42" i="45"/>
  <c r="BB42" i="45"/>
  <c r="AO42" i="45"/>
  <c r="AB42" i="45"/>
  <c r="O42" i="45"/>
  <c r="B42" i="45"/>
  <c r="EB41" i="45"/>
  <c r="DO41" i="45"/>
  <c r="DB41" i="45"/>
  <c r="CO41" i="45"/>
  <c r="CB41" i="45"/>
  <c r="BO41" i="45"/>
  <c r="BB41" i="45"/>
  <c r="AO41" i="45"/>
  <c r="AB41" i="45"/>
  <c r="O41" i="45"/>
  <c r="B41" i="45"/>
  <c r="EB40" i="45"/>
  <c r="DO40" i="45"/>
  <c r="DB40" i="45"/>
  <c r="CO40" i="45"/>
  <c r="CB40" i="45"/>
  <c r="BO40" i="45"/>
  <c r="BB40" i="45"/>
  <c r="AO40" i="45"/>
  <c r="AB40" i="45"/>
  <c r="O40" i="45"/>
  <c r="B40" i="45"/>
  <c r="EB39" i="45"/>
  <c r="DO39" i="45"/>
  <c r="DB39" i="45"/>
  <c r="CO39" i="45"/>
  <c r="CB39" i="45"/>
  <c r="BO39" i="45"/>
  <c r="BB39" i="45"/>
  <c r="AO39" i="45"/>
  <c r="AB39" i="45"/>
  <c r="O39" i="45"/>
  <c r="B39" i="45"/>
  <c r="EB38" i="45"/>
  <c r="DO38" i="45"/>
  <c r="DB38" i="45"/>
  <c r="CO38" i="45"/>
  <c r="EB37" i="45"/>
  <c r="DO37" i="45"/>
  <c r="DB37" i="45"/>
  <c r="CO37" i="45"/>
  <c r="CB37" i="45"/>
  <c r="BO37" i="45"/>
  <c r="BB37" i="45"/>
  <c r="AO37" i="45"/>
  <c r="AB37" i="45"/>
  <c r="O37" i="45"/>
  <c r="B37" i="45"/>
  <c r="EB36" i="45"/>
  <c r="DO36" i="45"/>
  <c r="DB36" i="45"/>
  <c r="CO36" i="45"/>
  <c r="BO36" i="45"/>
  <c r="BB36" i="45"/>
  <c r="AB36" i="45"/>
  <c r="O36" i="45"/>
  <c r="B36" i="45"/>
  <c r="EB35" i="45"/>
  <c r="DO35" i="45"/>
  <c r="DB35" i="45"/>
  <c r="CO35" i="45"/>
  <c r="CB35" i="45"/>
  <c r="BO35" i="45"/>
  <c r="BB35" i="45"/>
  <c r="AO35" i="45"/>
  <c r="AB35" i="45"/>
  <c r="O35" i="45"/>
  <c r="B35" i="45"/>
  <c r="EB34" i="45"/>
  <c r="DO34" i="45"/>
  <c r="DB34" i="45"/>
  <c r="CO34" i="45"/>
  <c r="CB34" i="45"/>
  <c r="BO34" i="45"/>
  <c r="BB34" i="45"/>
  <c r="AO34" i="45"/>
  <c r="AB34" i="45"/>
  <c r="O34" i="45"/>
  <c r="B34" i="45"/>
  <c r="EB33" i="45"/>
  <c r="DO33" i="45"/>
  <c r="DB33" i="45"/>
  <c r="CO33" i="45"/>
  <c r="CB33" i="45"/>
  <c r="BO33" i="45"/>
  <c r="BB33" i="45"/>
  <c r="AO33" i="45"/>
  <c r="AB33" i="45"/>
  <c r="O33" i="45"/>
  <c r="B33" i="45"/>
  <c r="EB32" i="45"/>
  <c r="DO32" i="45"/>
  <c r="DB32" i="45"/>
  <c r="CO32" i="45"/>
  <c r="CB32" i="45"/>
  <c r="BO32" i="45"/>
  <c r="BB32" i="45"/>
  <c r="AO32" i="45"/>
  <c r="AB32" i="45"/>
  <c r="O32" i="45"/>
  <c r="B32" i="45"/>
  <c r="EB31" i="45"/>
  <c r="DO31" i="45"/>
  <c r="DB31" i="45"/>
  <c r="CO31" i="45"/>
  <c r="CB31" i="45"/>
  <c r="BO31" i="45"/>
  <c r="BB31" i="45"/>
  <c r="AO31" i="45"/>
  <c r="AB31" i="45"/>
  <c r="O31" i="45"/>
  <c r="B31" i="45"/>
  <c r="EB30" i="45"/>
  <c r="DO30" i="45"/>
  <c r="DB30" i="45"/>
  <c r="CO30" i="45"/>
  <c r="CB30" i="45"/>
  <c r="BO30" i="45"/>
  <c r="BB30" i="45"/>
  <c r="AO30" i="45"/>
  <c r="AB30" i="45"/>
  <c r="O30" i="45"/>
  <c r="B30" i="45"/>
  <c r="EB29" i="45"/>
  <c r="DO29" i="45"/>
  <c r="DB29" i="45"/>
  <c r="CO29" i="45"/>
  <c r="CB29" i="45"/>
  <c r="BO29" i="45"/>
  <c r="BB29" i="45"/>
  <c r="AO29" i="45"/>
  <c r="AB29" i="45"/>
  <c r="O29" i="45"/>
  <c r="B29" i="45"/>
  <c r="EB28" i="45"/>
  <c r="DO28" i="45"/>
  <c r="DB28" i="45"/>
  <c r="CO28" i="45"/>
  <c r="EB27" i="45"/>
  <c r="DO27" i="45"/>
  <c r="DB27" i="45"/>
  <c r="CO27" i="45"/>
  <c r="CB27" i="45"/>
  <c r="BO27" i="45"/>
  <c r="BB27" i="45"/>
  <c r="AO27" i="45"/>
  <c r="AB27" i="45"/>
  <c r="O27" i="45"/>
  <c r="B27" i="45"/>
  <c r="EB26" i="45"/>
  <c r="DO26" i="45"/>
  <c r="DB26" i="45"/>
  <c r="CO26" i="45"/>
  <c r="BB26" i="45"/>
  <c r="AO26" i="45"/>
  <c r="AB26" i="45"/>
  <c r="B26" i="45"/>
  <c r="EB25" i="45"/>
  <c r="DO25" i="45"/>
  <c r="DB25" i="45"/>
  <c r="CO25" i="45"/>
  <c r="CB25" i="45"/>
  <c r="BO25" i="45"/>
  <c r="BB25" i="45"/>
  <c r="AO25" i="45"/>
  <c r="AB25" i="45"/>
  <c r="O25" i="45"/>
  <c r="B25" i="45"/>
  <c r="EB24" i="45"/>
  <c r="DO24" i="45"/>
  <c r="DB24" i="45"/>
  <c r="CO24" i="45"/>
  <c r="CB24" i="45"/>
  <c r="BO24" i="45"/>
  <c r="BB24" i="45"/>
  <c r="AO24" i="45"/>
  <c r="AB24" i="45"/>
  <c r="O24" i="45"/>
  <c r="B24" i="45"/>
  <c r="EB23" i="45"/>
  <c r="DO23" i="45"/>
  <c r="DB23" i="45"/>
  <c r="CO23" i="45"/>
  <c r="BB23" i="45"/>
  <c r="AO23" i="45"/>
  <c r="AB23" i="45"/>
  <c r="O23" i="45"/>
  <c r="B23" i="45"/>
  <c r="EB22" i="45"/>
  <c r="DO22" i="45"/>
  <c r="DB22" i="45"/>
  <c r="CO22" i="45"/>
  <c r="CB22" i="45"/>
  <c r="BO22" i="45"/>
  <c r="BB22" i="45"/>
  <c r="AO22" i="45"/>
  <c r="AB22" i="45"/>
  <c r="O22" i="45"/>
  <c r="B22" i="45"/>
  <c r="EB21" i="45"/>
  <c r="DO21" i="45"/>
  <c r="DB21" i="45"/>
  <c r="CO21" i="45"/>
  <c r="CB21" i="45"/>
  <c r="BO21" i="45"/>
  <c r="BB21" i="45"/>
  <c r="AO21" i="45"/>
  <c r="AB21" i="45"/>
  <c r="O21" i="45"/>
  <c r="B21" i="45"/>
  <c r="EB20" i="45"/>
  <c r="DO20" i="45"/>
  <c r="DB20" i="45"/>
  <c r="CO20" i="45"/>
  <c r="CB20" i="45"/>
  <c r="BO20" i="45"/>
  <c r="BB20" i="45"/>
  <c r="AO20" i="45"/>
  <c r="AB20" i="45"/>
  <c r="O20" i="45"/>
  <c r="B20" i="45"/>
  <c r="EB19" i="45"/>
  <c r="DO19" i="45"/>
  <c r="DB19" i="45"/>
  <c r="CO19" i="45"/>
  <c r="CB19" i="45"/>
  <c r="BO19" i="45"/>
  <c r="BB19" i="45"/>
  <c r="AO19" i="45"/>
  <c r="AB19" i="45"/>
  <c r="O19" i="45"/>
  <c r="B19" i="45"/>
  <c r="EB18" i="45"/>
  <c r="DO18" i="45"/>
  <c r="DB18" i="45"/>
  <c r="EB17" i="45"/>
  <c r="DO17" i="45"/>
  <c r="DB17" i="45"/>
  <c r="CO17" i="45"/>
  <c r="BO17" i="45"/>
  <c r="BB17" i="45"/>
  <c r="O17" i="45"/>
  <c r="B17" i="45"/>
  <c r="EB16" i="45"/>
  <c r="DO16" i="45"/>
  <c r="DB16" i="45"/>
  <c r="B16" i="45"/>
  <c r="EB15" i="45"/>
  <c r="DO15" i="45"/>
  <c r="DB15" i="45"/>
  <c r="CO15" i="45"/>
  <c r="CB15" i="45"/>
  <c r="BO15" i="45"/>
  <c r="BB15" i="45"/>
  <c r="AO15" i="45"/>
  <c r="AB15" i="45"/>
  <c r="O15" i="45"/>
  <c r="B15" i="45"/>
  <c r="EB14" i="45"/>
  <c r="DO14" i="45"/>
  <c r="DB14" i="45"/>
  <c r="CO14" i="45"/>
  <c r="CB14" i="45"/>
  <c r="BO14" i="45"/>
  <c r="BB14" i="45"/>
  <c r="AO14" i="45"/>
  <c r="AB14" i="45"/>
  <c r="O14" i="45"/>
  <c r="B14" i="45"/>
  <c r="EB13" i="45"/>
  <c r="DO13" i="45"/>
  <c r="DB13" i="45"/>
  <c r="CO13" i="45"/>
  <c r="BB13" i="45"/>
  <c r="AO13" i="45"/>
  <c r="AB13" i="45"/>
  <c r="O13" i="45"/>
  <c r="B13" i="45"/>
  <c r="EB12" i="45"/>
  <c r="DO12" i="45"/>
  <c r="DB12" i="45"/>
  <c r="CO12" i="45"/>
  <c r="CB12" i="45"/>
  <c r="BO12" i="45"/>
  <c r="BB12" i="45"/>
  <c r="AO12" i="45"/>
  <c r="AB12" i="45"/>
  <c r="O12" i="45"/>
  <c r="B12" i="45"/>
  <c r="EB11" i="45"/>
  <c r="DO11" i="45"/>
  <c r="DB11" i="45"/>
  <c r="CO11" i="45"/>
  <c r="CB11" i="45"/>
  <c r="BO11" i="45"/>
  <c r="BB11" i="45"/>
  <c r="AO11" i="45"/>
  <c r="AB11" i="45"/>
  <c r="O11" i="45"/>
  <c r="B11" i="45"/>
  <c r="DO9" i="45"/>
  <c r="DB9" i="45"/>
  <c r="CO9" i="45"/>
  <c r="CB9" i="45"/>
  <c r="BO9" i="45"/>
  <c r="BB9" i="45"/>
  <c r="AO9" i="45"/>
  <c r="AB9" i="45"/>
  <c r="O9" i="45"/>
  <c r="EO46" i="44" l="1"/>
  <c r="EB46" i="44"/>
  <c r="DO46" i="44"/>
  <c r="DB46" i="44"/>
  <c r="CO46" i="44"/>
  <c r="CB46" i="44"/>
  <c r="BO46" i="44"/>
  <c r="BB46" i="44"/>
  <c r="AO46" i="44"/>
  <c r="AB46" i="44"/>
  <c r="O46" i="44"/>
  <c r="B46" i="44"/>
  <c r="EO45" i="44"/>
  <c r="EB45" i="44"/>
  <c r="DO45" i="44"/>
  <c r="DB45" i="44"/>
  <c r="CO45" i="44"/>
  <c r="CB45" i="44"/>
  <c r="BO45" i="44"/>
  <c r="BB45" i="44"/>
  <c r="AO45" i="44"/>
  <c r="AB45" i="44"/>
  <c r="O45" i="44"/>
  <c r="B45" i="44"/>
  <c r="EO44" i="44"/>
  <c r="EB44" i="44"/>
  <c r="DO44" i="44"/>
  <c r="DB44" i="44"/>
  <c r="CO44" i="44"/>
  <c r="CB44" i="44"/>
  <c r="BO44" i="44"/>
  <c r="BB44" i="44"/>
  <c r="AO44" i="44"/>
  <c r="AB44" i="44"/>
  <c r="O44" i="44"/>
  <c r="B44" i="44"/>
  <c r="EO43" i="44"/>
  <c r="EB43" i="44"/>
  <c r="DO43" i="44"/>
  <c r="DB43" i="44"/>
  <c r="CO43" i="44"/>
  <c r="CB43" i="44"/>
  <c r="BO43" i="44"/>
  <c r="BB43" i="44"/>
  <c r="AO43" i="44"/>
  <c r="AB43" i="44"/>
  <c r="O43" i="44"/>
  <c r="B43" i="44"/>
  <c r="EO42" i="44"/>
  <c r="EB42" i="44"/>
  <c r="DO42" i="44"/>
  <c r="DB42" i="44"/>
  <c r="CO42" i="44"/>
  <c r="CB42" i="44"/>
  <c r="BO42" i="44"/>
  <c r="BB42" i="44"/>
  <c r="AO42" i="44"/>
  <c r="AB42" i="44"/>
  <c r="O42" i="44"/>
  <c r="B42" i="44"/>
  <c r="EO38" i="44"/>
  <c r="EO40" i="44"/>
  <c r="EB38" i="44"/>
  <c r="EB40" i="44"/>
  <c r="DO40" i="44"/>
  <c r="DB38" i="44"/>
  <c r="DB40" i="44"/>
  <c r="CO38" i="44"/>
  <c r="CO40" i="44"/>
  <c r="CB38" i="44"/>
  <c r="CB40" i="44"/>
  <c r="BO40" i="44"/>
  <c r="BB38" i="44"/>
  <c r="BB40" i="44"/>
  <c r="AO38" i="44"/>
  <c r="AO40" i="44"/>
  <c r="AB38" i="44"/>
  <c r="AB40" i="44"/>
  <c r="O40" i="44"/>
  <c r="B38" i="44"/>
  <c r="B40" i="44"/>
  <c r="EO39" i="44"/>
  <c r="EB39" i="44"/>
  <c r="DO39" i="44"/>
  <c r="DB39" i="44"/>
  <c r="CO39" i="44"/>
  <c r="CB39" i="44"/>
  <c r="BO39" i="44"/>
  <c r="BB39" i="44"/>
  <c r="AO39" i="44"/>
  <c r="AB39" i="44"/>
  <c r="O39" i="44"/>
  <c r="B39" i="44"/>
  <c r="DO38" i="44"/>
  <c r="BO38" i="44"/>
  <c r="O38" i="44"/>
  <c r="EO37" i="44"/>
  <c r="EB37" i="44"/>
  <c r="DO37" i="44"/>
  <c r="DB37" i="44"/>
  <c r="CO37" i="44"/>
  <c r="CB37" i="44"/>
  <c r="BO37" i="44"/>
  <c r="BB37" i="44"/>
  <c r="AO37" i="44"/>
  <c r="AB37" i="44"/>
  <c r="O37" i="44"/>
  <c r="B37" i="44"/>
  <c r="EO36" i="44"/>
  <c r="EB36" i="44"/>
  <c r="DO36" i="44"/>
  <c r="DB36" i="44"/>
  <c r="CO36" i="44"/>
  <c r="CB36" i="44"/>
  <c r="BO36" i="44"/>
  <c r="BB36" i="44"/>
  <c r="AO36" i="44"/>
  <c r="AB36" i="44"/>
  <c r="O36" i="44"/>
  <c r="B36" i="44"/>
  <c r="EO35" i="44"/>
  <c r="EB35" i="44"/>
  <c r="DO35" i="44"/>
  <c r="DB35" i="44"/>
  <c r="CO35" i="44"/>
  <c r="CB35" i="44"/>
  <c r="BO35" i="44"/>
  <c r="BB35" i="44"/>
  <c r="AO35" i="44"/>
  <c r="AB35" i="44"/>
  <c r="O35" i="44"/>
  <c r="B35" i="44"/>
  <c r="EO34" i="44"/>
  <c r="EB34" i="44"/>
  <c r="DO34" i="44"/>
  <c r="DB34" i="44"/>
  <c r="CO34" i="44"/>
  <c r="CB34" i="44"/>
  <c r="BO34" i="44"/>
  <c r="BB34" i="44"/>
  <c r="AO34" i="44"/>
  <c r="AB34" i="44"/>
  <c r="O34" i="44"/>
  <c r="B34" i="44"/>
  <c r="EO33" i="44"/>
  <c r="EB33" i="44"/>
  <c r="DO33" i="44"/>
  <c r="DB33" i="44"/>
  <c r="CO33" i="44"/>
  <c r="CB33" i="44"/>
  <c r="BO33" i="44"/>
  <c r="BB33" i="44"/>
  <c r="AO33" i="44"/>
  <c r="O33" i="44"/>
  <c r="B33" i="44"/>
  <c r="EO29" i="44"/>
  <c r="EO31" i="44"/>
  <c r="EB29" i="44"/>
  <c r="EB31" i="44"/>
  <c r="DO29" i="44"/>
  <c r="DO31" i="44"/>
  <c r="DB29" i="44"/>
  <c r="DB31" i="44"/>
  <c r="CO29" i="44"/>
  <c r="CO31" i="44"/>
  <c r="CB29" i="44"/>
  <c r="CB31" i="44"/>
  <c r="BO29" i="44"/>
  <c r="BB29" i="44"/>
  <c r="BB31" i="44"/>
  <c r="AO31" i="44"/>
  <c r="AB29" i="44"/>
  <c r="AB31" i="44"/>
  <c r="O29" i="44"/>
  <c r="O31" i="44"/>
  <c r="B29" i="44"/>
  <c r="B31" i="44"/>
  <c r="EO30" i="44"/>
  <c r="EB30" i="44"/>
  <c r="DO30" i="44"/>
  <c r="DB30" i="44"/>
  <c r="CO30" i="44"/>
  <c r="CB30" i="44"/>
  <c r="BO30" i="44"/>
  <c r="BB30" i="44"/>
  <c r="AO30" i="44"/>
  <c r="AB30" i="44"/>
  <c r="O30" i="44"/>
  <c r="B30" i="44"/>
  <c r="EO28" i="44"/>
  <c r="EB28" i="44"/>
  <c r="DO28" i="44"/>
  <c r="DB28" i="44"/>
  <c r="CO28" i="44"/>
  <c r="CB28" i="44"/>
  <c r="BO28" i="44"/>
  <c r="BB28" i="44"/>
  <c r="AO28" i="44"/>
  <c r="AB28" i="44"/>
  <c r="O28" i="44"/>
  <c r="B28" i="44"/>
  <c r="EO27" i="44"/>
  <c r="EB27" i="44"/>
  <c r="DO27" i="44"/>
  <c r="DB27" i="44"/>
  <c r="CO27" i="44"/>
  <c r="CB27" i="44"/>
  <c r="BO27" i="44"/>
  <c r="BB27" i="44"/>
  <c r="AO27" i="44"/>
  <c r="AB27" i="44"/>
  <c r="O27" i="44"/>
  <c r="B27" i="44"/>
  <c r="EO26" i="44"/>
  <c r="EB26" i="44"/>
  <c r="DO26" i="44"/>
  <c r="DB26" i="44"/>
  <c r="CO26" i="44"/>
  <c r="CB26" i="44"/>
  <c r="BO26" i="44"/>
  <c r="BB26" i="44"/>
  <c r="AO26" i="44"/>
  <c r="AB26" i="44"/>
  <c r="O26" i="44"/>
  <c r="B26" i="44"/>
  <c r="EO25" i="44"/>
  <c r="EB25" i="44"/>
  <c r="DO25" i="44"/>
  <c r="DB25" i="44"/>
  <c r="CO25" i="44"/>
  <c r="CB25" i="44"/>
  <c r="BO25" i="44"/>
  <c r="BB25" i="44"/>
  <c r="AO25" i="44"/>
  <c r="AB25" i="44"/>
  <c r="O25" i="44"/>
  <c r="B25" i="44"/>
  <c r="EO24" i="44"/>
  <c r="EB24" i="44"/>
  <c r="DO24" i="44"/>
  <c r="DB24" i="44"/>
  <c r="CO24" i="44"/>
  <c r="CB24" i="44"/>
  <c r="BO24" i="44"/>
  <c r="BB24" i="44"/>
  <c r="AO24" i="44"/>
  <c r="AB24" i="44"/>
  <c r="O24" i="44"/>
  <c r="B24" i="44"/>
  <c r="EO20" i="44"/>
  <c r="EO22" i="44"/>
  <c r="EB20" i="44"/>
  <c r="EB22" i="44"/>
  <c r="DO20" i="44"/>
  <c r="DO22" i="44"/>
  <c r="DB20" i="44"/>
  <c r="CO20" i="44"/>
  <c r="CO22" i="44"/>
  <c r="CB20" i="44"/>
  <c r="CB22" i="44"/>
  <c r="BO20" i="44"/>
  <c r="BO22" i="44"/>
  <c r="BB20" i="44"/>
  <c r="BB22" i="44"/>
  <c r="AO20" i="44"/>
  <c r="AO22" i="44"/>
  <c r="AB22" i="44"/>
  <c r="O20" i="44"/>
  <c r="O22" i="44"/>
  <c r="B20" i="44"/>
  <c r="B22" i="44"/>
  <c r="EO21" i="44"/>
  <c r="EB21" i="44"/>
  <c r="DO21" i="44"/>
  <c r="DB21" i="44"/>
  <c r="CO21" i="44"/>
  <c r="CB21" i="44"/>
  <c r="BO21" i="44"/>
  <c r="BB21" i="44"/>
  <c r="AO21" i="44"/>
  <c r="AB21" i="44"/>
  <c r="O21" i="44"/>
  <c r="B21" i="44"/>
  <c r="EO19" i="44"/>
  <c r="EB19" i="44"/>
  <c r="DO19" i="44"/>
  <c r="DB19" i="44"/>
  <c r="CO19" i="44"/>
  <c r="CB19" i="44"/>
  <c r="BO19" i="44"/>
  <c r="BB19" i="44"/>
  <c r="AO19" i="44"/>
  <c r="AB19" i="44"/>
  <c r="O19" i="44"/>
  <c r="B19" i="44"/>
  <c r="EO18" i="44"/>
  <c r="EB18" i="44"/>
  <c r="DO18" i="44"/>
  <c r="DB18" i="44"/>
  <c r="CO18" i="44"/>
  <c r="CB18" i="44"/>
  <c r="BO18" i="44"/>
  <c r="BB18" i="44"/>
  <c r="AO18" i="44"/>
  <c r="AB18" i="44"/>
  <c r="O18" i="44"/>
  <c r="B18" i="44"/>
  <c r="EO17" i="44"/>
  <c r="EB17" i="44"/>
  <c r="DO17" i="44"/>
  <c r="DB17" i="44"/>
  <c r="CO17" i="44"/>
  <c r="CB17" i="44"/>
  <c r="BO17" i="44"/>
  <c r="BB17" i="44"/>
  <c r="AO17" i="44"/>
  <c r="AB17" i="44"/>
  <c r="O17" i="44"/>
  <c r="B17" i="44"/>
  <c r="EO16" i="44"/>
  <c r="EB16" i="44"/>
  <c r="DO16" i="44"/>
  <c r="DB16" i="44"/>
  <c r="CO16" i="44"/>
  <c r="CB16" i="44"/>
  <c r="BO16" i="44"/>
  <c r="BB16" i="44"/>
  <c r="AO16" i="44"/>
  <c r="AB16" i="44"/>
  <c r="O16" i="44"/>
  <c r="B16" i="44"/>
  <c r="EO15" i="44"/>
  <c r="EB15" i="44"/>
  <c r="DO15" i="44"/>
  <c r="DB15" i="44"/>
  <c r="CO15" i="44"/>
  <c r="CB15" i="44"/>
  <c r="BO15" i="44"/>
  <c r="BB15" i="44"/>
  <c r="AO15" i="44"/>
  <c r="AB15" i="44"/>
  <c r="O15" i="44"/>
  <c r="B15" i="44"/>
  <c r="EO11" i="44"/>
  <c r="EO13" i="44"/>
  <c r="EB11" i="44"/>
  <c r="EB13" i="44"/>
  <c r="DO11" i="44"/>
  <c r="DO13" i="44"/>
  <c r="DB13" i="44"/>
  <c r="CO13" i="44"/>
  <c r="CB13" i="44"/>
  <c r="BO11" i="44"/>
  <c r="BO13" i="44"/>
  <c r="BB13" i="44"/>
  <c r="AO13" i="44"/>
  <c r="AB11" i="44"/>
  <c r="AB13" i="44"/>
  <c r="O13" i="44"/>
  <c r="B11" i="44"/>
  <c r="B13" i="44"/>
  <c r="EO12" i="44"/>
  <c r="EB12" i="44"/>
  <c r="DO12" i="44"/>
  <c r="DB12" i="44"/>
  <c r="CO12" i="44"/>
  <c r="CB12" i="44"/>
  <c r="BO12" i="44"/>
  <c r="BB12" i="44"/>
  <c r="AO12" i="44"/>
  <c r="AB12" i="44"/>
  <c r="O12" i="44"/>
  <c r="B12" i="44"/>
  <c r="O11" i="44" l="1"/>
  <c r="BO31" i="44"/>
  <c r="B9" i="44"/>
  <c r="DB22" i="44"/>
  <c r="CB9" i="44"/>
  <c r="DB9" i="44"/>
  <c r="EB9" i="44"/>
  <c r="CB11" i="44"/>
  <c r="BB9" i="44"/>
  <c r="BB11" i="44"/>
  <c r="AB9" i="44"/>
  <c r="DB11" i="44"/>
  <c r="AO29" i="44"/>
  <c r="AO11" i="44"/>
  <c r="CO9" i="44"/>
  <c r="CO11" i="44"/>
  <c r="AB20" i="44"/>
  <c r="O9" i="44"/>
  <c r="BO9" i="44"/>
  <c r="DO9" i="44"/>
  <c r="EO9" i="44"/>
  <c r="AO9" i="44" l="1"/>
  <c r="EO46" i="43" l="1"/>
  <c r="EB46" i="43"/>
  <c r="DO46" i="43"/>
  <c r="DB46" i="43"/>
  <c r="CO46" i="43"/>
  <c r="CB46" i="43"/>
  <c r="BO46" i="43"/>
  <c r="BB46" i="43"/>
  <c r="AO46" i="43"/>
  <c r="AB46" i="43"/>
  <c r="O46" i="43"/>
  <c r="B46" i="43"/>
  <c r="EO45" i="43"/>
  <c r="EB45" i="43"/>
  <c r="DO45" i="43"/>
  <c r="DB45" i="43"/>
  <c r="CO45" i="43"/>
  <c r="CB45" i="43"/>
  <c r="BO45" i="43"/>
  <c r="BB45" i="43"/>
  <c r="AO45" i="43"/>
  <c r="AB45" i="43"/>
  <c r="O45" i="43"/>
  <c r="B45" i="43"/>
  <c r="EO44" i="43"/>
  <c r="EB44" i="43"/>
  <c r="DO44" i="43"/>
  <c r="DB44" i="43"/>
  <c r="CO44" i="43"/>
  <c r="CB44" i="43"/>
  <c r="BO44" i="43"/>
  <c r="BB44" i="43"/>
  <c r="AO44" i="43"/>
  <c r="AB44" i="43"/>
  <c r="O44" i="43"/>
  <c r="B44" i="43"/>
  <c r="EO43" i="43"/>
  <c r="EB43" i="43"/>
  <c r="DO43" i="43"/>
  <c r="DB43" i="43"/>
  <c r="CO43" i="43"/>
  <c r="CB43" i="43"/>
  <c r="BO43" i="43"/>
  <c r="BB43" i="43"/>
  <c r="AO43" i="43"/>
  <c r="AB43" i="43"/>
  <c r="O43" i="43"/>
  <c r="B43" i="43"/>
  <c r="EO42" i="43"/>
  <c r="EB42" i="43"/>
  <c r="DO42" i="43"/>
  <c r="DB42" i="43"/>
  <c r="CO42" i="43"/>
  <c r="CB42" i="43"/>
  <c r="BO42" i="43"/>
  <c r="BB42" i="43"/>
  <c r="AO42" i="43"/>
  <c r="AB42" i="43"/>
  <c r="O42" i="43"/>
  <c r="B42" i="43"/>
  <c r="EO39" i="43"/>
  <c r="EB39" i="43"/>
  <c r="DO39" i="43"/>
  <c r="DB39" i="43"/>
  <c r="CO39" i="43"/>
  <c r="CB39" i="43"/>
  <c r="BO39" i="43"/>
  <c r="BB39" i="43"/>
  <c r="AO39" i="43"/>
  <c r="AB39" i="43"/>
  <c r="O39" i="43"/>
  <c r="B39" i="43"/>
  <c r="EO37" i="43"/>
  <c r="EB37" i="43"/>
  <c r="DO37" i="43"/>
  <c r="DB37" i="43"/>
  <c r="CO37" i="43"/>
  <c r="CB37" i="43"/>
  <c r="BO37" i="43"/>
  <c r="BB37" i="43"/>
  <c r="AO37" i="43"/>
  <c r="AB37" i="43"/>
  <c r="O37" i="43"/>
  <c r="B37" i="43"/>
  <c r="EO36" i="43"/>
  <c r="EB36" i="43"/>
  <c r="DO36" i="43"/>
  <c r="DB36" i="43"/>
  <c r="CO36" i="43"/>
  <c r="CB36" i="43"/>
  <c r="BO36" i="43"/>
  <c r="BB36" i="43"/>
  <c r="AO36" i="43"/>
  <c r="AB36" i="43"/>
  <c r="O36" i="43"/>
  <c r="B36" i="43"/>
  <c r="EO35" i="43"/>
  <c r="EB35" i="43"/>
  <c r="DO35" i="43"/>
  <c r="DB35" i="43"/>
  <c r="CO35" i="43"/>
  <c r="CB35" i="43"/>
  <c r="BO35" i="43"/>
  <c r="BB35" i="43"/>
  <c r="AO35" i="43"/>
  <c r="AB35" i="43"/>
  <c r="O35" i="43"/>
  <c r="B35" i="43"/>
  <c r="EO34" i="43"/>
  <c r="EB34" i="43"/>
  <c r="DO34" i="43"/>
  <c r="DB34" i="43"/>
  <c r="CO34" i="43"/>
  <c r="CB34" i="43"/>
  <c r="BO34" i="43"/>
  <c r="BB34" i="43"/>
  <c r="AO34" i="43"/>
  <c r="AB34" i="43"/>
  <c r="O34" i="43"/>
  <c r="B34" i="43"/>
  <c r="EO33" i="43"/>
  <c r="EB33" i="43"/>
  <c r="DO33" i="43"/>
  <c r="DB33" i="43"/>
  <c r="CO33" i="43"/>
  <c r="CB33" i="43"/>
  <c r="BO33" i="43"/>
  <c r="BB33" i="43"/>
  <c r="AO33" i="43"/>
  <c r="AB33" i="43"/>
  <c r="O33" i="43"/>
  <c r="B33" i="43"/>
  <c r="EO30" i="43"/>
  <c r="EB30" i="43"/>
  <c r="DO30" i="43"/>
  <c r="DB30" i="43"/>
  <c r="CO30" i="43"/>
  <c r="CB30" i="43"/>
  <c r="BO30" i="43"/>
  <c r="BB30" i="43"/>
  <c r="AO30" i="43"/>
  <c r="AB30" i="43"/>
  <c r="O30" i="43"/>
  <c r="B30" i="43"/>
  <c r="EO28" i="43"/>
  <c r="EB28" i="43"/>
  <c r="DO28" i="43"/>
  <c r="DB28" i="43"/>
  <c r="CO28" i="43"/>
  <c r="CB28" i="43"/>
  <c r="BO28" i="43"/>
  <c r="BB28" i="43"/>
  <c r="O28" i="43"/>
  <c r="B28" i="43"/>
  <c r="EO27" i="43"/>
  <c r="EB27" i="43"/>
  <c r="DO27" i="43"/>
  <c r="DB27" i="43"/>
  <c r="CO27" i="43"/>
  <c r="CB27" i="43"/>
  <c r="BO27" i="43"/>
  <c r="BB27" i="43"/>
  <c r="AO27" i="43"/>
  <c r="AB27" i="43"/>
  <c r="O27" i="43"/>
  <c r="B27" i="43"/>
  <c r="EO26" i="43"/>
  <c r="EB26" i="43"/>
  <c r="DO26" i="43"/>
  <c r="DB26" i="43"/>
  <c r="CO26" i="43"/>
  <c r="CB26" i="43"/>
  <c r="BO26" i="43"/>
  <c r="BB26" i="43"/>
  <c r="AO26" i="43"/>
  <c r="AB26" i="43"/>
  <c r="O26" i="43"/>
  <c r="B26" i="43"/>
  <c r="EO25" i="43"/>
  <c r="EB25" i="43"/>
  <c r="DO25" i="43"/>
  <c r="DB25" i="43"/>
  <c r="CO25" i="43"/>
  <c r="CB25" i="43"/>
  <c r="BO25" i="43"/>
  <c r="BB25" i="43"/>
  <c r="AO25" i="43"/>
  <c r="AB25" i="43"/>
  <c r="O25" i="43"/>
  <c r="B25" i="43"/>
  <c r="EO24" i="43"/>
  <c r="EB24" i="43"/>
  <c r="DO24" i="43"/>
  <c r="DB24" i="43"/>
  <c r="CO24" i="43"/>
  <c r="CB24" i="43"/>
  <c r="BO24" i="43"/>
  <c r="BB24" i="43"/>
  <c r="AO24" i="43"/>
  <c r="AB24" i="43"/>
  <c r="O24" i="43"/>
  <c r="B24" i="43"/>
  <c r="BB20" i="43"/>
  <c r="O20" i="43"/>
  <c r="EO19" i="43"/>
  <c r="EB19" i="43"/>
  <c r="DO19" i="43"/>
  <c r="DB19" i="43"/>
  <c r="CO19" i="43"/>
  <c r="CB19" i="43"/>
  <c r="BO19" i="43"/>
  <c r="BB19" i="43"/>
  <c r="AO19" i="43"/>
  <c r="AB19" i="43"/>
  <c r="O19" i="43"/>
  <c r="B19" i="43"/>
  <c r="EO18" i="43"/>
  <c r="EB18" i="43"/>
  <c r="DO18" i="43"/>
  <c r="DB18" i="43"/>
  <c r="CO18" i="43"/>
  <c r="CB18" i="43"/>
  <c r="BO18" i="43"/>
  <c r="BB18" i="43"/>
  <c r="AO18" i="43"/>
  <c r="AB18" i="43"/>
  <c r="O18" i="43"/>
  <c r="B18" i="43"/>
  <c r="EO17" i="43"/>
  <c r="EB17" i="43"/>
  <c r="DO17" i="43"/>
  <c r="DB17" i="43"/>
  <c r="CO17" i="43"/>
  <c r="CB17" i="43"/>
  <c r="BO17" i="43"/>
  <c r="BB17" i="43"/>
  <c r="AO17" i="43"/>
  <c r="AB17" i="43"/>
  <c r="O17" i="43"/>
  <c r="B17" i="43"/>
  <c r="EO16" i="43"/>
  <c r="EB16" i="43"/>
  <c r="DO16" i="43"/>
  <c r="DB16" i="43"/>
  <c r="CO16" i="43"/>
  <c r="CB16" i="43"/>
  <c r="BO16" i="43"/>
  <c r="BB16" i="43"/>
  <c r="AO16" i="43"/>
  <c r="AB16" i="43"/>
  <c r="O16" i="43"/>
  <c r="B16" i="43"/>
  <c r="EO15" i="43"/>
  <c r="EB15" i="43"/>
  <c r="DO15" i="43"/>
  <c r="DB15" i="43"/>
  <c r="CO15" i="43"/>
  <c r="CB15" i="43"/>
  <c r="BO15" i="43"/>
  <c r="BB15" i="43"/>
  <c r="AO15" i="43"/>
  <c r="AB15" i="43"/>
  <c r="O15" i="43"/>
  <c r="B15" i="43"/>
  <c r="CB22" i="43" l="1"/>
  <c r="BB38" i="43"/>
  <c r="CB20" i="43"/>
  <c r="B31" i="43"/>
  <c r="B40" i="43"/>
  <c r="B11" i="43"/>
  <c r="BB13" i="43"/>
  <c r="CB13" i="43"/>
  <c r="BB29" i="43"/>
  <c r="DB31" i="43"/>
  <c r="EB31" i="43"/>
  <c r="DB38" i="43"/>
  <c r="DB11" i="43"/>
  <c r="BB11" i="43"/>
  <c r="CB11" i="43"/>
  <c r="AB22" i="43"/>
  <c r="AO22" i="43"/>
  <c r="DO11" i="43"/>
  <c r="B13" i="43"/>
  <c r="DB13" i="43"/>
  <c r="EO13" i="43"/>
  <c r="EB22" i="43"/>
  <c r="BB31" i="43"/>
  <c r="BB40" i="43"/>
  <c r="DB40" i="43"/>
  <c r="EB11" i="43"/>
  <c r="EB13" i="43"/>
  <c r="BB22" i="43"/>
  <c r="CB29" i="43"/>
  <c r="O31" i="43"/>
  <c r="AO31" i="43"/>
  <c r="CB38" i="43"/>
  <c r="DO38" i="43"/>
  <c r="AO40" i="43"/>
  <c r="AB11" i="43"/>
  <c r="AO11" i="43"/>
  <c r="O13" i="43"/>
  <c r="AO13" i="43"/>
  <c r="O29" i="43"/>
  <c r="DB29" i="43"/>
  <c r="EO29" i="43"/>
  <c r="BO31" i="43"/>
  <c r="AO38" i="43"/>
  <c r="EO38" i="43"/>
  <c r="AB40" i="43"/>
  <c r="CO40" i="43"/>
  <c r="BO11" i="43"/>
  <c r="CO11" i="43"/>
  <c r="AB13" i="43"/>
  <c r="BO13" i="43"/>
  <c r="CO13" i="43"/>
  <c r="O22" i="43"/>
  <c r="AO29" i="43"/>
  <c r="EB29" i="43"/>
  <c r="CB31" i="43"/>
  <c r="EO31" i="43"/>
  <c r="AB38" i="43"/>
  <c r="CB40" i="43"/>
  <c r="DO40" i="43"/>
  <c r="EO40" i="43"/>
  <c r="CO38" i="43"/>
  <c r="B38" i="43"/>
  <c r="B22" i="43"/>
  <c r="BO22" i="43"/>
  <c r="BO20" i="43"/>
  <c r="O11" i="43"/>
  <c r="EB40" i="43"/>
  <c r="AB31" i="43"/>
  <c r="AB29" i="43"/>
  <c r="CO31" i="43"/>
  <c r="DO13" i="43"/>
  <c r="AB20" i="43"/>
  <c r="CO20" i="43"/>
  <c r="CO22" i="43"/>
  <c r="DO22" i="43"/>
  <c r="BO29" i="43"/>
  <c r="DO31" i="43"/>
  <c r="O40" i="43"/>
  <c r="EB20" i="43"/>
  <c r="EO20" i="43"/>
  <c r="DB22" i="43"/>
  <c r="DB20" i="43"/>
  <c r="EO22" i="43"/>
  <c r="DO29" i="43"/>
  <c r="O38" i="43"/>
  <c r="BO40" i="43"/>
  <c r="BO38" i="43"/>
  <c r="BB9" i="43" l="1"/>
  <c r="CB9" i="43"/>
  <c r="BO9" i="43"/>
  <c r="AB9" i="43"/>
  <c r="AO20" i="43"/>
  <c r="AO9" i="43" s="1"/>
  <c r="CO29" i="43"/>
  <c r="CO9" i="43" s="1"/>
  <c r="O9" i="43"/>
  <c r="DB9" i="43"/>
  <c r="B29" i="43"/>
  <c r="EO11" i="43"/>
  <c r="EO9" i="43" s="1"/>
  <c r="DO20" i="43"/>
  <c r="DO9" i="43" s="1"/>
  <c r="B20" i="43"/>
  <c r="EB38" i="43"/>
  <c r="EB9" i="43" s="1"/>
  <c r="B9" i="43" l="1"/>
  <c r="DB40" i="42"/>
  <c r="CO40" i="42"/>
  <c r="BO40" i="42"/>
  <c r="BB40" i="42"/>
  <c r="AO40" i="42"/>
  <c r="DO39" i="42"/>
  <c r="DB39" i="42"/>
  <c r="CO39" i="42"/>
  <c r="CB39" i="42"/>
  <c r="BO39" i="42"/>
  <c r="DB38" i="42"/>
  <c r="CO38" i="42"/>
  <c r="CB38" i="42"/>
  <c r="BO38" i="42"/>
  <c r="BB38" i="42"/>
  <c r="AO38" i="42"/>
  <c r="AB38" i="42"/>
  <c r="B38" i="42"/>
  <c r="DB37" i="42"/>
  <c r="CO37" i="42"/>
  <c r="CB37" i="42"/>
  <c r="BO37" i="42"/>
  <c r="BB37" i="42"/>
  <c r="AO37" i="42"/>
  <c r="AB37" i="42"/>
  <c r="DO36" i="42"/>
  <c r="DB36" i="42"/>
  <c r="CO36" i="42"/>
  <c r="CB36" i="42"/>
  <c r="BO36" i="42"/>
  <c r="BB36" i="42"/>
  <c r="AO36" i="42"/>
  <c r="DO35" i="42"/>
  <c r="DB35" i="42"/>
  <c r="CO35" i="42"/>
  <c r="CB35" i="42"/>
  <c r="BO35" i="42"/>
  <c r="BB35" i="42"/>
  <c r="AO35" i="42"/>
  <c r="AB35" i="42"/>
  <c r="O35" i="42"/>
  <c r="B35" i="42"/>
  <c r="DO34" i="42"/>
  <c r="DB34" i="42"/>
  <c r="CO34" i="42"/>
  <c r="CB34" i="42"/>
  <c r="BO34" i="42"/>
  <c r="BB34" i="42"/>
  <c r="AB34" i="42"/>
  <c r="O34" i="42"/>
  <c r="DO33" i="42"/>
  <c r="DB33" i="42"/>
  <c r="CO33" i="42"/>
  <c r="CB33" i="42"/>
  <c r="BO33" i="42"/>
  <c r="BB33" i="42"/>
  <c r="AO33" i="42"/>
  <c r="AB33" i="42"/>
  <c r="O33" i="42"/>
  <c r="B33" i="42"/>
  <c r="DO32" i="42"/>
  <c r="DB32" i="42"/>
  <c r="CO32" i="42"/>
  <c r="CB32" i="42"/>
  <c r="BO32" i="42"/>
  <c r="BB32" i="42"/>
  <c r="AO32" i="42"/>
  <c r="AB32" i="42"/>
  <c r="O32" i="42"/>
  <c r="DO30" i="42"/>
  <c r="DB30" i="42"/>
  <c r="CO30" i="42"/>
  <c r="CB30" i="42"/>
  <c r="BO30" i="42"/>
  <c r="BB30" i="42"/>
  <c r="AO30" i="42"/>
  <c r="AB30" i="42"/>
  <c r="O30" i="42"/>
  <c r="DB29" i="42"/>
  <c r="CO29" i="42"/>
  <c r="BO29" i="42"/>
  <c r="BB29" i="42"/>
  <c r="AO29" i="42"/>
  <c r="DO28" i="42"/>
  <c r="DB28" i="42"/>
  <c r="CO28" i="42"/>
  <c r="CB28" i="42"/>
  <c r="BO28" i="42"/>
  <c r="DB27" i="42"/>
  <c r="CO27" i="42"/>
  <c r="CB27" i="42"/>
  <c r="BO27" i="42"/>
  <c r="BB27" i="42"/>
  <c r="AO27" i="42"/>
  <c r="AB27" i="42"/>
  <c r="B27" i="42"/>
  <c r="DB26" i="42"/>
  <c r="CO26" i="42"/>
  <c r="CB26" i="42"/>
  <c r="BO26" i="42"/>
  <c r="BB26" i="42"/>
  <c r="AO26" i="42"/>
  <c r="AB26" i="42"/>
  <c r="DO25" i="42"/>
  <c r="DB25" i="42"/>
  <c r="CO25" i="42"/>
  <c r="CB25" i="42"/>
  <c r="BO25" i="42"/>
  <c r="BB25" i="42"/>
  <c r="AO25" i="42"/>
  <c r="DO24" i="42"/>
  <c r="DB24" i="42"/>
  <c r="CO24" i="42"/>
  <c r="CB24" i="42"/>
  <c r="BO24" i="42"/>
  <c r="BB24" i="42"/>
  <c r="AO24" i="42"/>
  <c r="AB24" i="42"/>
  <c r="O24" i="42"/>
  <c r="B24" i="42"/>
  <c r="DO23" i="42"/>
  <c r="DB23" i="42"/>
  <c r="CO23" i="42"/>
  <c r="CB23" i="42"/>
  <c r="BO23" i="42"/>
  <c r="BB23" i="42"/>
  <c r="AB23" i="42"/>
  <c r="O23" i="42"/>
  <c r="DO22" i="42"/>
  <c r="DB22" i="42"/>
  <c r="CO22" i="42"/>
  <c r="CB22" i="42"/>
  <c r="BO22" i="42"/>
  <c r="BB22" i="42"/>
  <c r="AO22" i="42"/>
  <c r="AB22" i="42"/>
  <c r="O22" i="42"/>
  <c r="B22" i="42"/>
  <c r="DO21" i="42"/>
  <c r="DB21" i="42"/>
  <c r="CO21" i="42"/>
  <c r="CB21" i="42"/>
  <c r="BO21" i="42"/>
  <c r="BB21" i="42"/>
  <c r="AO21" i="42"/>
  <c r="AB21" i="42"/>
  <c r="O21" i="42"/>
  <c r="EA19" i="42"/>
  <c r="DZ19" i="42"/>
  <c r="DY19" i="42"/>
  <c r="DX19" i="42"/>
  <c r="DW19" i="42"/>
  <c r="DV19" i="42"/>
  <c r="DU19" i="42"/>
  <c r="DT19" i="42"/>
  <c r="DS19" i="42"/>
  <c r="DR19" i="42"/>
  <c r="DQ19" i="42"/>
  <c r="DP19" i="42"/>
  <c r="DN19" i="42"/>
  <c r="DM19" i="42"/>
  <c r="DL19" i="42"/>
  <c r="DK19" i="42"/>
  <c r="DJ19" i="42"/>
  <c r="DI19" i="42"/>
  <c r="DH19" i="42"/>
  <c r="DG19" i="42"/>
  <c r="DF19" i="42"/>
  <c r="DE19" i="42"/>
  <c r="DD19" i="42"/>
  <c r="DC19" i="42"/>
  <c r="DA19" i="42"/>
  <c r="CZ19" i="42"/>
  <c r="CY19" i="42"/>
  <c r="CX19" i="42"/>
  <c r="CW19" i="42"/>
  <c r="CV19" i="42"/>
  <c r="CU19" i="42"/>
  <c r="CT19" i="42"/>
  <c r="CS19" i="42"/>
  <c r="CR19" i="42"/>
  <c r="CQ19" i="42"/>
  <c r="CP19" i="42"/>
  <c r="CN19" i="42"/>
  <c r="CM19" i="42"/>
  <c r="CL19" i="42"/>
  <c r="CK19" i="42"/>
  <c r="CJ19" i="42"/>
  <c r="CI19" i="42"/>
  <c r="CH19" i="42"/>
  <c r="CG19" i="42"/>
  <c r="CF19" i="42"/>
  <c r="CE19" i="42"/>
  <c r="CD19" i="42"/>
  <c r="CC19" i="42"/>
  <c r="CA19" i="42"/>
  <c r="BZ19" i="42"/>
  <c r="BY19" i="42"/>
  <c r="BX19" i="42"/>
  <c r="BW19" i="42"/>
  <c r="BV19" i="42"/>
  <c r="BU19" i="42"/>
  <c r="BT19" i="42"/>
  <c r="BS19" i="42"/>
  <c r="BR19" i="42"/>
  <c r="BQ19" i="42"/>
  <c r="BP19" i="42"/>
  <c r="BN19" i="42"/>
  <c r="BM19" i="42"/>
  <c r="BL19" i="42"/>
  <c r="BK19" i="42"/>
  <c r="BJ19" i="42"/>
  <c r="BI19" i="42"/>
  <c r="BH19" i="42"/>
  <c r="BG19" i="42"/>
  <c r="BF19" i="42"/>
  <c r="BE19" i="42"/>
  <c r="BD19" i="42"/>
  <c r="BC19" i="42"/>
  <c r="BA19" i="42"/>
  <c r="AZ19" i="42"/>
  <c r="AY19" i="42"/>
  <c r="AX19" i="42"/>
  <c r="AW19" i="42"/>
  <c r="AV19" i="42"/>
  <c r="AU19" i="42"/>
  <c r="AT19" i="42"/>
  <c r="AS19" i="42"/>
  <c r="AR19" i="42"/>
  <c r="AQ19" i="42"/>
  <c r="AP19" i="42"/>
  <c r="AN19" i="42"/>
  <c r="AM19" i="42"/>
  <c r="AL19" i="42"/>
  <c r="AK19" i="42"/>
  <c r="AJ19" i="42"/>
  <c r="AI19" i="42"/>
  <c r="AH19" i="42"/>
  <c r="AG19" i="42"/>
  <c r="AF19" i="42"/>
  <c r="AE19" i="42"/>
  <c r="AD19" i="42"/>
  <c r="AC19" i="42"/>
  <c r="AA19" i="42"/>
  <c r="Z19" i="42"/>
  <c r="Y19" i="42"/>
  <c r="X19" i="42"/>
  <c r="W19" i="42"/>
  <c r="V19" i="42"/>
  <c r="U19" i="42"/>
  <c r="T19" i="42"/>
  <c r="S19" i="42"/>
  <c r="R19" i="42"/>
  <c r="Q19" i="42"/>
  <c r="P19" i="42"/>
  <c r="N19" i="42"/>
  <c r="M19" i="42"/>
  <c r="L19" i="42"/>
  <c r="K19" i="42"/>
  <c r="J19" i="42"/>
  <c r="I19" i="42"/>
  <c r="H19" i="42"/>
  <c r="G19" i="42"/>
  <c r="F19" i="42"/>
  <c r="E19" i="42"/>
  <c r="D19" i="42"/>
  <c r="C19" i="42"/>
  <c r="DB18" i="42"/>
  <c r="CO18" i="42"/>
  <c r="BO18" i="42"/>
  <c r="BB18" i="42"/>
  <c r="AO18" i="42"/>
  <c r="DO17" i="42"/>
  <c r="DB17" i="42"/>
  <c r="CO17" i="42"/>
  <c r="CB17" i="42"/>
  <c r="BO17" i="42"/>
  <c r="DB16" i="42"/>
  <c r="CO16" i="42"/>
  <c r="CB16" i="42"/>
  <c r="BO16" i="42"/>
  <c r="BB16" i="42"/>
  <c r="AO16" i="42"/>
  <c r="AB16" i="42"/>
  <c r="B16" i="42"/>
  <c r="DB15" i="42"/>
  <c r="CO15" i="42"/>
  <c r="CB15" i="42"/>
  <c r="BO15" i="42"/>
  <c r="BB15" i="42"/>
  <c r="AO15" i="42"/>
  <c r="AB15" i="42"/>
  <c r="DO14" i="42"/>
  <c r="DB14" i="42"/>
  <c r="CO14" i="42"/>
  <c r="CB14" i="42"/>
  <c r="BO14" i="42"/>
  <c r="BB14" i="42"/>
  <c r="AO14" i="42"/>
  <c r="DO13" i="42"/>
  <c r="DB13" i="42"/>
  <c r="CO13" i="42"/>
  <c r="CB13" i="42"/>
  <c r="BO13" i="42"/>
  <c r="BB13" i="42"/>
  <c r="AO13" i="42"/>
  <c r="AB13" i="42"/>
  <c r="O13" i="42"/>
  <c r="B13" i="42"/>
  <c r="DO12" i="42"/>
  <c r="DB12" i="42"/>
  <c r="CO12" i="42"/>
  <c r="CB12" i="42"/>
  <c r="BO12" i="42"/>
  <c r="BB12" i="42"/>
  <c r="AB12" i="42"/>
  <c r="O12" i="42"/>
  <c r="DO11" i="42"/>
  <c r="DB11" i="42"/>
  <c r="CO11" i="42"/>
  <c r="CB11" i="42"/>
  <c r="BO11" i="42"/>
  <c r="BB11" i="42"/>
  <c r="AO11" i="42"/>
  <c r="AB11" i="42"/>
  <c r="O11" i="42"/>
  <c r="B11" i="42"/>
  <c r="DO10" i="42"/>
  <c r="DB10" i="42"/>
  <c r="CO10" i="42"/>
  <c r="CB10" i="42"/>
  <c r="BO10" i="42"/>
  <c r="BB10" i="42"/>
  <c r="AO10" i="42"/>
  <c r="AB10" i="42"/>
  <c r="O10" i="42"/>
  <c r="EA8" i="42"/>
  <c r="DZ8" i="42"/>
  <c r="DY8" i="42"/>
  <c r="DX8" i="42"/>
  <c r="DW8" i="42"/>
  <c r="DV8" i="42"/>
  <c r="DU8" i="42"/>
  <c r="DT8" i="42"/>
  <c r="DS8" i="42"/>
  <c r="DR8" i="42"/>
  <c r="DQ8" i="42"/>
  <c r="DP8" i="42"/>
  <c r="DN8" i="42"/>
  <c r="DM8" i="42"/>
  <c r="DL8" i="42"/>
  <c r="DK8" i="42"/>
  <c r="DJ8" i="42"/>
  <c r="DI8" i="42"/>
  <c r="DH8" i="42"/>
  <c r="DG8" i="42"/>
  <c r="DF8" i="42"/>
  <c r="DE8" i="42"/>
  <c r="DD8" i="42"/>
  <c r="DC8" i="42"/>
  <c r="DA8" i="42"/>
  <c r="CZ8" i="42"/>
  <c r="CY8" i="42"/>
  <c r="CX8" i="42"/>
  <c r="CW8" i="42"/>
  <c r="CV8" i="42"/>
  <c r="CU8" i="42"/>
  <c r="CT8" i="42"/>
  <c r="CS8" i="42"/>
  <c r="CR8" i="42"/>
  <c r="CQ8" i="42"/>
  <c r="CP8" i="42"/>
  <c r="CN8" i="42"/>
  <c r="CM8" i="42"/>
  <c r="CL8" i="42"/>
  <c r="CK8" i="42"/>
  <c r="CJ8" i="42"/>
  <c r="CI8" i="42"/>
  <c r="CH8" i="42"/>
  <c r="CG8" i="42"/>
  <c r="CF8" i="42"/>
  <c r="CE8" i="42"/>
  <c r="CD8" i="42"/>
  <c r="CC8" i="42"/>
  <c r="CA8" i="42"/>
  <c r="BZ8" i="42"/>
  <c r="BY8" i="42"/>
  <c r="BX8" i="42"/>
  <c r="BW8" i="42"/>
  <c r="BV8" i="42"/>
  <c r="BU8" i="42"/>
  <c r="BT8" i="42"/>
  <c r="BS8" i="42"/>
  <c r="BR8" i="42"/>
  <c r="BQ8" i="42"/>
  <c r="BP8" i="42"/>
  <c r="BN8" i="42"/>
  <c r="BM8" i="42"/>
  <c r="BL8" i="42"/>
  <c r="BK8" i="42"/>
  <c r="BJ8" i="42"/>
  <c r="BI8" i="42"/>
  <c r="BH8" i="42"/>
  <c r="BG8" i="42"/>
  <c r="BF8" i="42"/>
  <c r="BE8" i="42"/>
  <c r="BD8" i="42"/>
  <c r="BC8" i="42"/>
  <c r="BA8" i="42"/>
  <c r="AZ8" i="42"/>
  <c r="AY8" i="42"/>
  <c r="AX8" i="42"/>
  <c r="AW8" i="42"/>
  <c r="AV8" i="42"/>
  <c r="AU8" i="42"/>
  <c r="AT8" i="42"/>
  <c r="AS8" i="42"/>
  <c r="AR8" i="42"/>
  <c r="AQ8" i="42"/>
  <c r="AP8" i="42"/>
  <c r="AN8" i="42"/>
  <c r="AM8" i="42"/>
  <c r="AL8" i="42"/>
  <c r="AK8" i="42"/>
  <c r="AJ8" i="42"/>
  <c r="AI8" i="42"/>
  <c r="AH8" i="42"/>
  <c r="AG8" i="42"/>
  <c r="AF8" i="42"/>
  <c r="AE8" i="42"/>
  <c r="AD8" i="42"/>
  <c r="AC8" i="42"/>
  <c r="AA8" i="42"/>
  <c r="Z8" i="42"/>
  <c r="Y8" i="42"/>
  <c r="X8" i="42"/>
  <c r="W8" i="42"/>
  <c r="V8" i="42"/>
  <c r="U8" i="42"/>
  <c r="T8" i="42"/>
  <c r="S8" i="42"/>
  <c r="R8" i="42"/>
  <c r="Q8" i="42"/>
  <c r="P8" i="42"/>
  <c r="N8" i="42"/>
  <c r="M8" i="42"/>
  <c r="L8" i="42"/>
  <c r="K8" i="42"/>
  <c r="J8" i="42"/>
  <c r="I8" i="42"/>
  <c r="H8" i="42"/>
  <c r="G8" i="42"/>
  <c r="F8" i="42"/>
  <c r="E8" i="42"/>
  <c r="D8" i="42"/>
  <c r="C8" i="42"/>
  <c r="DO36" i="41"/>
  <c r="DB36" i="41"/>
  <c r="CO36" i="41"/>
  <c r="BO36" i="41"/>
  <c r="B36" i="41"/>
  <c r="DB35" i="41"/>
  <c r="B35" i="41"/>
  <c r="DO33" i="41"/>
  <c r="DB33" i="41"/>
  <c r="CO33" i="41"/>
  <c r="CB33" i="41"/>
  <c r="BO33" i="41"/>
  <c r="O33" i="41"/>
  <c r="B33" i="41"/>
  <c r="CO32" i="41"/>
  <c r="BO32" i="41"/>
  <c r="AB32" i="41"/>
  <c r="O32" i="41"/>
  <c r="B32" i="41"/>
  <c r="DO30" i="41"/>
  <c r="DB30" i="41"/>
  <c r="CB30" i="41"/>
  <c r="BO30" i="41"/>
  <c r="BB30" i="41"/>
  <c r="AO30" i="41"/>
  <c r="AB30" i="41"/>
  <c r="O30" i="41"/>
  <c r="B30" i="41"/>
  <c r="DO29" i="41"/>
  <c r="CO29" i="41"/>
  <c r="CB29" i="41"/>
  <c r="AB29" i="41"/>
  <c r="O29" i="41"/>
  <c r="B29" i="41"/>
  <c r="DO27" i="41"/>
  <c r="DB27" i="41"/>
  <c r="CO27" i="41"/>
  <c r="CB27" i="41"/>
  <c r="BO27" i="41"/>
  <c r="BB27" i="41"/>
  <c r="AO27" i="41"/>
  <c r="AB27" i="41"/>
  <c r="O27" i="41"/>
  <c r="B27" i="41"/>
  <c r="DO26" i="41"/>
  <c r="CO26" i="41"/>
  <c r="BO26" i="41"/>
  <c r="AO26" i="41"/>
  <c r="AB26" i="41"/>
  <c r="O26" i="41"/>
  <c r="B26" i="41"/>
  <c r="DO24" i="41"/>
  <c r="DB24" i="41"/>
  <c r="CO24" i="41"/>
  <c r="CB24" i="41"/>
  <c r="BO24" i="41"/>
  <c r="BB24" i="41"/>
  <c r="AO24" i="41"/>
  <c r="AB24" i="41"/>
  <c r="O24" i="41"/>
  <c r="B24" i="41"/>
  <c r="DO23" i="41"/>
  <c r="DB23" i="41"/>
  <c r="CO23" i="41"/>
  <c r="CB23" i="41"/>
  <c r="BO23" i="41"/>
  <c r="AB23" i="41"/>
  <c r="O23" i="41"/>
  <c r="B23" i="41"/>
  <c r="DO21" i="41"/>
  <c r="DB21" i="41"/>
  <c r="CO21" i="41"/>
  <c r="CB21" i="41"/>
  <c r="BO21" i="41"/>
  <c r="BB21" i="41"/>
  <c r="AO21" i="41"/>
  <c r="AB21" i="41"/>
  <c r="O21" i="41"/>
  <c r="B21" i="41"/>
  <c r="DO20" i="41"/>
  <c r="DB20" i="41"/>
  <c r="CO20" i="41"/>
  <c r="CB20" i="41"/>
  <c r="BO20" i="41"/>
  <c r="BB20" i="41"/>
  <c r="AO20" i="41"/>
  <c r="AB20" i="41"/>
  <c r="O20" i="41"/>
  <c r="B20" i="41"/>
  <c r="DO18" i="41"/>
  <c r="DB18" i="41"/>
  <c r="CO18" i="41"/>
  <c r="CB18" i="41"/>
  <c r="BO18" i="41"/>
  <c r="BB18" i="41"/>
  <c r="AO18" i="41"/>
  <c r="AB18" i="41"/>
  <c r="O18" i="41"/>
  <c r="B18" i="41"/>
  <c r="DO17" i="41"/>
  <c r="DB17" i="41"/>
  <c r="CO17" i="41"/>
  <c r="CB17" i="41"/>
  <c r="BO17" i="41"/>
  <c r="BB17" i="41"/>
  <c r="AO17" i="41"/>
  <c r="AB17" i="41"/>
  <c r="O17" i="41"/>
  <c r="B17" i="41"/>
  <c r="DO15" i="41"/>
  <c r="DB15" i="41"/>
  <c r="CB15" i="41"/>
  <c r="BB15" i="41"/>
  <c r="AO15" i="41"/>
  <c r="AB15" i="41"/>
  <c r="O15" i="41"/>
  <c r="B15" i="41"/>
  <c r="DO14" i="41"/>
  <c r="DB14" i="41"/>
  <c r="CO14" i="41"/>
  <c r="CB14" i="41"/>
  <c r="BO14" i="41"/>
  <c r="BB14" i="41"/>
  <c r="AO14" i="41"/>
  <c r="AB14" i="41"/>
  <c r="O14" i="41"/>
  <c r="B14" i="41"/>
  <c r="DO12" i="41"/>
  <c r="DB12" i="41"/>
  <c r="CO12" i="41"/>
  <c r="CB12" i="41"/>
  <c r="BO12" i="41"/>
  <c r="BB12" i="41"/>
  <c r="AO12" i="41"/>
  <c r="AB12" i="41"/>
  <c r="O12" i="41"/>
  <c r="B12" i="41"/>
  <c r="DO11" i="41"/>
  <c r="DB11" i="41"/>
  <c r="CO11" i="41"/>
  <c r="CB11" i="41"/>
  <c r="BO11" i="41"/>
  <c r="BB11" i="41"/>
  <c r="AO11" i="41"/>
  <c r="AB11" i="41"/>
  <c r="O11" i="41"/>
  <c r="B11" i="41"/>
  <c r="DO9" i="41"/>
  <c r="DB9" i="41"/>
  <c r="CO9" i="41"/>
  <c r="CB9" i="41"/>
  <c r="BO9" i="41"/>
  <c r="BB9" i="41"/>
  <c r="AO9" i="41"/>
  <c r="AB9" i="41"/>
  <c r="O9" i="41"/>
  <c r="B9" i="41"/>
  <c r="BB29" i="40"/>
  <c r="DO28" i="40"/>
  <c r="DB28" i="40"/>
  <c r="CO28" i="40"/>
  <c r="BO28" i="40"/>
  <c r="BB28" i="40"/>
  <c r="DO27" i="40"/>
  <c r="DB27" i="40"/>
  <c r="CO27" i="40"/>
  <c r="CB27" i="40"/>
  <c r="BO27" i="40"/>
  <c r="BB27" i="40"/>
  <c r="AO27" i="40"/>
  <c r="AB27" i="40"/>
  <c r="O27" i="40"/>
  <c r="B27" i="40"/>
  <c r="DO26" i="40"/>
  <c r="DB26" i="40"/>
  <c r="CB26" i="40"/>
  <c r="BO26" i="40"/>
  <c r="BB26" i="40"/>
  <c r="AO26" i="40"/>
  <c r="AB26" i="40"/>
  <c r="O26" i="40"/>
  <c r="B26" i="40"/>
  <c r="DO25" i="40"/>
  <c r="DB25" i="40"/>
  <c r="CO25" i="40"/>
  <c r="CB25" i="40"/>
  <c r="BO25" i="40"/>
  <c r="BB25" i="40"/>
  <c r="AO25" i="40"/>
  <c r="AB25" i="40"/>
  <c r="O25" i="40"/>
  <c r="B25" i="40"/>
  <c r="DO24" i="40"/>
  <c r="DB24" i="40"/>
  <c r="CO24" i="40"/>
  <c r="CB24" i="40"/>
  <c r="BO24" i="40"/>
  <c r="BB24" i="40"/>
  <c r="AO24" i="40"/>
  <c r="AB24" i="40"/>
  <c r="O24" i="40"/>
  <c r="B24" i="40"/>
  <c r="DO23" i="40"/>
  <c r="DB23" i="40"/>
  <c r="CO23" i="40"/>
  <c r="CB23" i="40"/>
  <c r="BO23" i="40"/>
  <c r="BB23" i="40"/>
  <c r="AO23" i="40"/>
  <c r="AB23" i="40"/>
  <c r="O23" i="40"/>
  <c r="B23" i="40"/>
  <c r="DO22" i="40"/>
  <c r="DB22" i="40"/>
  <c r="CO22" i="40"/>
  <c r="CB22" i="40"/>
  <c r="BO22" i="40"/>
  <c r="BB22" i="40"/>
  <c r="AO22" i="40"/>
  <c r="AB22" i="40"/>
  <c r="O22" i="40"/>
  <c r="B22" i="40"/>
  <c r="DO21" i="40"/>
  <c r="DB21" i="40"/>
  <c r="CB21" i="40"/>
  <c r="BB21" i="40"/>
  <c r="AO21" i="40"/>
  <c r="AB21" i="40"/>
  <c r="O21" i="40"/>
  <c r="B21" i="40"/>
  <c r="DO19" i="40"/>
  <c r="DB19" i="40"/>
  <c r="CO19" i="40"/>
  <c r="CB19" i="40"/>
  <c r="BO19" i="40"/>
  <c r="BB19" i="40"/>
  <c r="AO19" i="40"/>
  <c r="AB19" i="40"/>
  <c r="O19" i="40"/>
  <c r="B19" i="40"/>
  <c r="BB18" i="40"/>
  <c r="DO17" i="40"/>
  <c r="DB17" i="40"/>
  <c r="CO17" i="40"/>
  <c r="BO17" i="40"/>
  <c r="BB17" i="40"/>
  <c r="DO16" i="40"/>
  <c r="DB16" i="40"/>
  <c r="CO16" i="40"/>
  <c r="CB16" i="40"/>
  <c r="BO16" i="40"/>
  <c r="BB16" i="40"/>
  <c r="AO16" i="40"/>
  <c r="AB16" i="40"/>
  <c r="O16" i="40"/>
  <c r="B16" i="40"/>
  <c r="DO15" i="40"/>
  <c r="DB15" i="40"/>
  <c r="CB15" i="40"/>
  <c r="BO15" i="40"/>
  <c r="BB15" i="40"/>
  <c r="AO15" i="40"/>
  <c r="AB15" i="40"/>
  <c r="O15" i="40"/>
  <c r="B15" i="40"/>
  <c r="DO14" i="40"/>
  <c r="DB14" i="40"/>
  <c r="CO14" i="40"/>
  <c r="CB14" i="40"/>
  <c r="BO14" i="40"/>
  <c r="BB14" i="40"/>
  <c r="AO14" i="40"/>
  <c r="AB14" i="40"/>
  <c r="O14" i="40"/>
  <c r="B14" i="40"/>
  <c r="DO13" i="40"/>
  <c r="DB13" i="40"/>
  <c r="CO13" i="40"/>
  <c r="CB13" i="40"/>
  <c r="BO13" i="40"/>
  <c r="BB13" i="40"/>
  <c r="AO13" i="40"/>
  <c r="AB13" i="40"/>
  <c r="O13" i="40"/>
  <c r="B13" i="40"/>
  <c r="DO12" i="40"/>
  <c r="DB12" i="40"/>
  <c r="CO12" i="40"/>
  <c r="CB12" i="40"/>
  <c r="BO12" i="40"/>
  <c r="BB12" i="40"/>
  <c r="AO12" i="40"/>
  <c r="AB12" i="40"/>
  <c r="O12" i="40"/>
  <c r="B12" i="40"/>
  <c r="DO11" i="40"/>
  <c r="DB11" i="40"/>
  <c r="CO11" i="40"/>
  <c r="CB11" i="40"/>
  <c r="BO11" i="40"/>
  <c r="BB11" i="40"/>
  <c r="AO11" i="40"/>
  <c r="AB11" i="40"/>
  <c r="O11" i="40"/>
  <c r="B11" i="40"/>
  <c r="DO10" i="40"/>
  <c r="DB10" i="40"/>
  <c r="CB10" i="40"/>
  <c r="BB10" i="40"/>
  <c r="AO10" i="40"/>
  <c r="AB10" i="40"/>
  <c r="O10" i="40"/>
  <c r="B10" i="40"/>
  <c r="DO8" i="40"/>
  <c r="DB8" i="40"/>
  <c r="CO8" i="40"/>
  <c r="CB8" i="40"/>
  <c r="BO8" i="40"/>
  <c r="BB8" i="40"/>
  <c r="AO8" i="40"/>
  <c r="AB8" i="40"/>
  <c r="O8" i="40"/>
  <c r="B8" i="40"/>
  <c r="AO28" i="39"/>
  <c r="CO27" i="39"/>
  <c r="BO27" i="39"/>
  <c r="AO27" i="39"/>
  <c r="AB27" i="39"/>
  <c r="O27" i="39"/>
  <c r="B27" i="39"/>
  <c r="DO26" i="39"/>
  <c r="CO26" i="39"/>
  <c r="CB26" i="39"/>
  <c r="AB26" i="39"/>
  <c r="O26" i="39"/>
  <c r="B26" i="39"/>
  <c r="DO25" i="39"/>
  <c r="CO25" i="39"/>
  <c r="BO25" i="39"/>
  <c r="AO25" i="39"/>
  <c r="AB25" i="39"/>
  <c r="O25" i="39"/>
  <c r="B25" i="39"/>
  <c r="DO24" i="39"/>
  <c r="DB24" i="39"/>
  <c r="CO24" i="39"/>
  <c r="CB24" i="39"/>
  <c r="BO24" i="39"/>
  <c r="AB24" i="39"/>
  <c r="O24" i="39"/>
  <c r="B24" i="39"/>
  <c r="DO23" i="39"/>
  <c r="DB23" i="39"/>
  <c r="CO23" i="39"/>
  <c r="CB23" i="39"/>
  <c r="BO23" i="39"/>
  <c r="BB23" i="39"/>
  <c r="AO23" i="39"/>
  <c r="AB23" i="39"/>
  <c r="O23" i="39"/>
  <c r="B23" i="39"/>
  <c r="DO22" i="39"/>
  <c r="DB22" i="39"/>
  <c r="CO22" i="39"/>
  <c r="CB22" i="39"/>
  <c r="BO22" i="39"/>
  <c r="BB22" i="39"/>
  <c r="AO22" i="39"/>
  <c r="AB22" i="39"/>
  <c r="O22" i="39"/>
  <c r="B22" i="39"/>
  <c r="DO21" i="39"/>
  <c r="DB21" i="39"/>
  <c r="CO21" i="39"/>
  <c r="CB21" i="39"/>
  <c r="BO21" i="39"/>
  <c r="BB21" i="39"/>
  <c r="AO21" i="39"/>
  <c r="AB21" i="39"/>
  <c r="O21" i="39"/>
  <c r="B21" i="39"/>
  <c r="DO19" i="39"/>
  <c r="DB19" i="39"/>
  <c r="CO19" i="39"/>
  <c r="CB19" i="39"/>
  <c r="BO19" i="39"/>
  <c r="BB19" i="39"/>
  <c r="AO19" i="39"/>
  <c r="AB19" i="39"/>
  <c r="O19" i="39"/>
  <c r="B19" i="39"/>
  <c r="DB17" i="39"/>
  <c r="AO17" i="39"/>
  <c r="CO16" i="39"/>
  <c r="BO16" i="39"/>
  <c r="AO16" i="39"/>
  <c r="AB16" i="39"/>
  <c r="O16" i="39"/>
  <c r="B16" i="39"/>
  <c r="DO15" i="39"/>
  <c r="CO15" i="39"/>
  <c r="CB15" i="39"/>
  <c r="AB15" i="39"/>
  <c r="O15" i="39"/>
  <c r="B15" i="39"/>
  <c r="DO14" i="39"/>
  <c r="CO14" i="39"/>
  <c r="BO14" i="39"/>
  <c r="AO14" i="39"/>
  <c r="AB14" i="39"/>
  <c r="O14" i="39"/>
  <c r="B14" i="39"/>
  <c r="DO13" i="39"/>
  <c r="DB13" i="39"/>
  <c r="CO13" i="39"/>
  <c r="CB13" i="39"/>
  <c r="BO13" i="39"/>
  <c r="AB13" i="39"/>
  <c r="O13" i="39"/>
  <c r="B13" i="39"/>
  <c r="DO12" i="39"/>
  <c r="DB12" i="39"/>
  <c r="CO12" i="39"/>
  <c r="CB12" i="39"/>
  <c r="BO12" i="39"/>
  <c r="BB12" i="39"/>
  <c r="AO12" i="39"/>
  <c r="AB12" i="39"/>
  <c r="O12" i="39"/>
  <c r="B12" i="39"/>
  <c r="DO11" i="39"/>
  <c r="DB11" i="39"/>
  <c r="CO11" i="39"/>
  <c r="CB11" i="39"/>
  <c r="BO11" i="39"/>
  <c r="BB11" i="39"/>
  <c r="AO11" i="39"/>
  <c r="AB11" i="39"/>
  <c r="O11" i="39"/>
  <c r="B11" i="39"/>
  <c r="DO10" i="39"/>
  <c r="DB10" i="39"/>
  <c r="CO10" i="39"/>
  <c r="CB10" i="39"/>
  <c r="BO10" i="39"/>
  <c r="BB10" i="39"/>
  <c r="AO10" i="39"/>
  <c r="AB10" i="39"/>
  <c r="O10" i="39"/>
  <c r="B10" i="39"/>
  <c r="DO8" i="39"/>
  <c r="DB8" i="39"/>
  <c r="CO8" i="39"/>
  <c r="CB8" i="39"/>
  <c r="BO8" i="39"/>
  <c r="BB8" i="39"/>
  <c r="AO8" i="39"/>
  <c r="AB8" i="39"/>
  <c r="O8" i="39"/>
  <c r="B8" i="39"/>
  <c r="B19" i="42" l="1"/>
  <c r="BO8" i="42"/>
  <c r="O8" i="42"/>
  <c r="DB19" i="42"/>
  <c r="CO8" i="42"/>
  <c r="DB8" i="42"/>
  <c r="BB19" i="42"/>
  <c r="B8" i="42"/>
  <c r="DO8" i="42"/>
  <c r="O19" i="42"/>
  <c r="AO8" i="42"/>
  <c r="AB19" i="42"/>
  <c r="BO19" i="42"/>
  <c r="CO19" i="42"/>
  <c r="AO19" i="42"/>
  <c r="AB8" i="42"/>
  <c r="BB8" i="42"/>
  <c r="CB8" i="42"/>
  <c r="CB19" i="42"/>
  <c r="DO19" i="42"/>
  <c r="EB38" i="37" l="1"/>
  <c r="DO38" i="37"/>
  <c r="DB38" i="37"/>
  <c r="EB37" i="37"/>
  <c r="DO37" i="37"/>
  <c r="DB37" i="37"/>
  <c r="EB36" i="37"/>
  <c r="DO36" i="37"/>
  <c r="DB36" i="37"/>
  <c r="EB35" i="37"/>
  <c r="DO35" i="37"/>
  <c r="DB35" i="37"/>
  <c r="EB33" i="37"/>
  <c r="DO33" i="37"/>
  <c r="DB33" i="37"/>
  <c r="B33" i="37"/>
  <c r="EB32" i="37"/>
  <c r="DO32" i="37"/>
  <c r="DB32" i="37"/>
  <c r="B32" i="37"/>
  <c r="EB31" i="37"/>
  <c r="DO31" i="37"/>
  <c r="DB31" i="37"/>
  <c r="B31" i="37"/>
  <c r="EB30" i="37"/>
  <c r="DO30" i="37"/>
  <c r="DB30" i="37"/>
  <c r="B30" i="37"/>
  <c r="EB28" i="37"/>
  <c r="DO28" i="37"/>
  <c r="DB28" i="37"/>
  <c r="CO28" i="37"/>
  <c r="CB28" i="37"/>
  <c r="BO28" i="37"/>
  <c r="BB28" i="37"/>
  <c r="AO28" i="37"/>
  <c r="AB28" i="37"/>
  <c r="O28" i="37"/>
  <c r="B28" i="37"/>
  <c r="EB27" i="37"/>
  <c r="DO27" i="37"/>
  <c r="DB27" i="37"/>
  <c r="CO27" i="37"/>
  <c r="CB27" i="37"/>
  <c r="BO27" i="37"/>
  <c r="BB27" i="37"/>
  <c r="AO27" i="37"/>
  <c r="AB27" i="37"/>
  <c r="O27" i="37"/>
  <c r="B27" i="37"/>
  <c r="EB26" i="37"/>
  <c r="DO26" i="37"/>
  <c r="DB26" i="37"/>
  <c r="CO26" i="37"/>
  <c r="CB26" i="37"/>
  <c r="BO26" i="37"/>
  <c r="BB26" i="37"/>
  <c r="AO26" i="37"/>
  <c r="AB26" i="37"/>
  <c r="O26" i="37"/>
  <c r="B26" i="37"/>
  <c r="EB25" i="37"/>
  <c r="DO25" i="37"/>
  <c r="DB25" i="37"/>
  <c r="CO25" i="37"/>
  <c r="CB25" i="37"/>
  <c r="BO25" i="37"/>
  <c r="BB25" i="37"/>
  <c r="AO25" i="37"/>
  <c r="AB25" i="37"/>
  <c r="O25" i="37"/>
  <c r="B25" i="37"/>
  <c r="EB23" i="37"/>
  <c r="DO23" i="37"/>
  <c r="DB23" i="37"/>
  <c r="CO23" i="37"/>
  <c r="CB23" i="37"/>
  <c r="BO23" i="37"/>
  <c r="BB23" i="37"/>
  <c r="AO23" i="37"/>
  <c r="AB23" i="37"/>
  <c r="O23" i="37"/>
  <c r="B23" i="37"/>
  <c r="EB22" i="37"/>
  <c r="DO22" i="37"/>
  <c r="DB22" i="37"/>
  <c r="CO22" i="37"/>
  <c r="CB22" i="37"/>
  <c r="BO22" i="37"/>
  <c r="BB22" i="37"/>
  <c r="AO22" i="37"/>
  <c r="AB22" i="37"/>
  <c r="O22" i="37"/>
  <c r="B22" i="37"/>
  <c r="EB21" i="37"/>
  <c r="DO21" i="37"/>
  <c r="DB21" i="37"/>
  <c r="CO21" i="37"/>
  <c r="CB21" i="37"/>
  <c r="BO21" i="37"/>
  <c r="BB21" i="37"/>
  <c r="AO21" i="37"/>
  <c r="AB21" i="37"/>
  <c r="O21" i="37"/>
  <c r="B21" i="37"/>
  <c r="EB20" i="37"/>
  <c r="DO20" i="37"/>
  <c r="DB20" i="37"/>
  <c r="CO20" i="37"/>
  <c r="CB20" i="37"/>
  <c r="BO20" i="37"/>
  <c r="BB20" i="37"/>
  <c r="AO20" i="37"/>
  <c r="AB20" i="37"/>
  <c r="O20" i="37"/>
  <c r="B20" i="37"/>
  <c r="EB18" i="37"/>
  <c r="DO18" i="37"/>
  <c r="DB18" i="37"/>
  <c r="CO18" i="37"/>
  <c r="CB18" i="37"/>
  <c r="BO18" i="37"/>
  <c r="BB18" i="37"/>
  <c r="AO18" i="37"/>
  <c r="AB18" i="37"/>
  <c r="O18" i="37"/>
  <c r="B18" i="37"/>
  <c r="EB17" i="37"/>
  <c r="DO17" i="37"/>
  <c r="DB17" i="37"/>
  <c r="CO17" i="37"/>
  <c r="CB17" i="37"/>
  <c r="BO17" i="37"/>
  <c r="BB17" i="37"/>
  <c r="AO17" i="37"/>
  <c r="AB17" i="37"/>
  <c r="O17" i="37"/>
  <c r="B17" i="37"/>
  <c r="EB16" i="37"/>
  <c r="DO16" i="37"/>
  <c r="DB16" i="37"/>
  <c r="CO16" i="37"/>
  <c r="CB16" i="37"/>
  <c r="BO16" i="37"/>
  <c r="BB16" i="37"/>
  <c r="AO16" i="37"/>
  <c r="AB16" i="37"/>
  <c r="O16" i="37"/>
  <c r="B16" i="37"/>
  <c r="EB15" i="37"/>
  <c r="DO15" i="37"/>
  <c r="DB15" i="37"/>
  <c r="CO15" i="37"/>
  <c r="CB15" i="37"/>
  <c r="BO15" i="37"/>
  <c r="BB15" i="37"/>
  <c r="AO15" i="37"/>
  <c r="AB15" i="37"/>
  <c r="O15" i="37"/>
  <c r="B15" i="37"/>
  <c r="EB12" i="37"/>
  <c r="DO12" i="37"/>
  <c r="DB12" i="37"/>
  <c r="CO12" i="37"/>
  <c r="CB12" i="37"/>
  <c r="BO12" i="37"/>
  <c r="BB12" i="37"/>
  <c r="AO12" i="37"/>
  <c r="AB12" i="37"/>
  <c r="O12" i="37"/>
  <c r="B12" i="37"/>
  <c r="EN11" i="37"/>
  <c r="EB11" i="37" s="1"/>
  <c r="EM11" i="37"/>
  <c r="EL11" i="37"/>
  <c r="EK11" i="37"/>
  <c r="EJ11" i="37"/>
  <c r="EI11" i="37"/>
  <c r="EH11" i="37"/>
  <c r="EG11" i="37"/>
  <c r="EF11" i="37"/>
  <c r="EE11" i="37"/>
  <c r="ED11" i="37"/>
  <c r="EC11" i="37"/>
  <c r="EA11" i="37"/>
  <c r="DZ11" i="37"/>
  <c r="DY11" i="37"/>
  <c r="DX11" i="37"/>
  <c r="DW11" i="37"/>
  <c r="DV11" i="37"/>
  <c r="DU11" i="37"/>
  <c r="DT11" i="37"/>
  <c r="DS11" i="37"/>
  <c r="DR11" i="37"/>
  <c r="DQ11" i="37"/>
  <c r="DP11" i="37"/>
  <c r="DO11" i="37"/>
  <c r="DN11" i="37"/>
  <c r="DM11" i="37"/>
  <c r="DL11" i="37"/>
  <c r="DK11" i="37"/>
  <c r="DJ11" i="37"/>
  <c r="DI11" i="37"/>
  <c r="DH11" i="37"/>
  <c r="DG11" i="37"/>
  <c r="DF11" i="37"/>
  <c r="DE11" i="37"/>
  <c r="DD11" i="37"/>
  <c r="DC11" i="37"/>
  <c r="DB11" i="37"/>
  <c r="DA11" i="37"/>
  <c r="CZ11" i="37"/>
  <c r="CY11" i="37"/>
  <c r="CX11" i="37"/>
  <c r="CW11" i="37"/>
  <c r="CV11" i="37"/>
  <c r="CU11" i="37"/>
  <c r="CT11" i="37"/>
  <c r="CS11" i="37"/>
  <c r="CR11" i="37"/>
  <c r="CQ11" i="37"/>
  <c r="CP11" i="37"/>
  <c r="CO11" i="37"/>
  <c r="CN11" i="37"/>
  <c r="CM11" i="37"/>
  <c r="CL11" i="37"/>
  <c r="CK11" i="37"/>
  <c r="CJ11" i="37"/>
  <c r="CI11" i="37"/>
  <c r="CH11" i="37"/>
  <c r="CG11" i="37"/>
  <c r="CF11" i="37"/>
  <c r="CE11" i="37"/>
  <c r="CD11" i="37"/>
  <c r="CC11" i="37"/>
  <c r="CB11" i="37"/>
  <c r="CA11" i="37"/>
  <c r="BZ11" i="37"/>
  <c r="BY11" i="37"/>
  <c r="BX11" i="37"/>
  <c r="BW11" i="37"/>
  <c r="BV11" i="37"/>
  <c r="BU11" i="37"/>
  <c r="BT11" i="37"/>
  <c r="BS11" i="37"/>
  <c r="BR11" i="37"/>
  <c r="BQ11" i="37"/>
  <c r="BP11" i="37"/>
  <c r="BO11" i="37"/>
  <c r="BN11" i="37"/>
  <c r="BM11" i="37"/>
  <c r="BL11" i="37"/>
  <c r="BK11" i="37"/>
  <c r="BJ11" i="37"/>
  <c r="BI11" i="37"/>
  <c r="BH11" i="37"/>
  <c r="BG11" i="37"/>
  <c r="BF11" i="37"/>
  <c r="BE11" i="37"/>
  <c r="BD11" i="37"/>
  <c r="BC11" i="37"/>
  <c r="BB11" i="37"/>
  <c r="BA11" i="37"/>
  <c r="AZ11" i="37"/>
  <c r="AY11" i="37"/>
  <c r="AX11" i="37"/>
  <c r="AW11" i="37"/>
  <c r="AV11" i="37"/>
  <c r="AU11" i="37"/>
  <c r="AT11" i="37"/>
  <c r="AS11" i="37"/>
  <c r="AR11" i="37"/>
  <c r="AQ11" i="37"/>
  <c r="AP11" i="37"/>
  <c r="AO11" i="37"/>
  <c r="AN11" i="37"/>
  <c r="AM11" i="37"/>
  <c r="AL11" i="37"/>
  <c r="AK11" i="37"/>
  <c r="AJ11" i="37"/>
  <c r="AI11" i="37"/>
  <c r="AH11" i="37"/>
  <c r="AG11" i="37"/>
  <c r="AF11" i="37"/>
  <c r="AE11" i="37"/>
  <c r="AD11" i="37"/>
  <c r="AC11" i="37"/>
  <c r="AB11" i="37"/>
  <c r="AA11" i="37"/>
  <c r="Z11" i="37"/>
  <c r="Y11" i="37"/>
  <c r="X11" i="37"/>
  <c r="W11" i="37"/>
  <c r="V11" i="37"/>
  <c r="U11" i="37"/>
  <c r="T11" i="37"/>
  <c r="S11" i="37"/>
  <c r="R11" i="37"/>
  <c r="Q11" i="37"/>
  <c r="P11" i="37"/>
  <c r="O11" i="37"/>
  <c r="N11" i="37"/>
  <c r="M11" i="37"/>
  <c r="L11" i="37"/>
  <c r="K11" i="37"/>
  <c r="J11" i="37"/>
  <c r="I11" i="37"/>
  <c r="H11" i="37"/>
  <c r="G11" i="37"/>
  <c r="F11" i="37"/>
  <c r="E11" i="37"/>
  <c r="D11" i="37"/>
  <c r="C11" i="37"/>
  <c r="B11" i="37"/>
  <c r="EN10" i="37"/>
  <c r="EM10" i="37"/>
  <c r="EL10" i="37"/>
  <c r="EK10" i="37"/>
  <c r="EJ10" i="37"/>
  <c r="EI10" i="37"/>
  <c r="EH10" i="37"/>
  <c r="EG10" i="37"/>
  <c r="EF10" i="37"/>
  <c r="EE10" i="37"/>
  <c r="ED10" i="37"/>
  <c r="EC10" i="37"/>
  <c r="EA10" i="37"/>
  <c r="DZ10" i="37"/>
  <c r="DY10" i="37"/>
  <c r="DX10" i="37"/>
  <c r="DW10" i="37"/>
  <c r="DV10" i="37"/>
  <c r="DU10" i="37"/>
  <c r="DT10" i="37"/>
  <c r="DS10" i="37"/>
  <c r="DR10" i="37"/>
  <c r="DQ10" i="37"/>
  <c r="DP10" i="37"/>
  <c r="DN10" i="37"/>
  <c r="DM10" i="37"/>
  <c r="DL10" i="37"/>
  <c r="DK10" i="37"/>
  <c r="DJ10" i="37"/>
  <c r="DI10" i="37"/>
  <c r="DH10" i="37"/>
  <c r="DG10" i="37"/>
  <c r="DF10" i="37"/>
  <c r="DE10" i="37"/>
  <c r="DD10" i="37"/>
  <c r="DC10" i="37"/>
  <c r="DA10" i="37"/>
  <c r="CZ10" i="37"/>
  <c r="CY10" i="37"/>
  <c r="CX10" i="37"/>
  <c r="CW10" i="37"/>
  <c r="CV10" i="37"/>
  <c r="CU10" i="37"/>
  <c r="CT10" i="37"/>
  <c r="CS10" i="37"/>
  <c r="CR10" i="37"/>
  <c r="CQ10" i="37"/>
  <c r="CP10" i="37"/>
  <c r="CN10" i="37"/>
  <c r="CM10" i="37"/>
  <c r="CL10" i="37"/>
  <c r="CK10" i="37"/>
  <c r="CJ10" i="37"/>
  <c r="CI10" i="37"/>
  <c r="CH10" i="37"/>
  <c r="CG10" i="37"/>
  <c r="CF10" i="37"/>
  <c r="CE10" i="37"/>
  <c r="CD10" i="37"/>
  <c r="CC10" i="37"/>
  <c r="CA10" i="37"/>
  <c r="BZ10" i="37"/>
  <c r="BY10" i="37"/>
  <c r="BX10" i="37"/>
  <c r="BW10" i="37"/>
  <c r="BV10" i="37"/>
  <c r="BU10" i="37"/>
  <c r="BT10" i="37"/>
  <c r="BS10" i="37"/>
  <c r="BR10" i="37"/>
  <c r="BQ10" i="37"/>
  <c r="BP10" i="37"/>
  <c r="BN10" i="37"/>
  <c r="BM10" i="37"/>
  <c r="BL10" i="37"/>
  <c r="BK10" i="37"/>
  <c r="BJ10" i="37"/>
  <c r="BI10" i="37"/>
  <c r="BH10" i="37"/>
  <c r="BG10" i="37"/>
  <c r="BF10" i="37"/>
  <c r="BE10" i="37"/>
  <c r="BD10" i="37"/>
  <c r="BC10" i="37"/>
  <c r="BA10" i="37"/>
  <c r="AZ10" i="37"/>
  <c r="AY10" i="37"/>
  <c r="AX10" i="37"/>
  <c r="AW10" i="37"/>
  <c r="AV10" i="37"/>
  <c r="AU10" i="37"/>
  <c r="AT10" i="37"/>
  <c r="AS10" i="37"/>
  <c r="AR10" i="37"/>
  <c r="AQ10" i="37"/>
  <c r="AP10" i="37"/>
  <c r="AN10" i="37"/>
  <c r="AM10" i="37"/>
  <c r="AL10" i="37"/>
  <c r="AK10" i="37"/>
  <c r="AJ10" i="37"/>
  <c r="AI10" i="37"/>
  <c r="AH10" i="37"/>
  <c r="AG10" i="37"/>
  <c r="AF10" i="37"/>
  <c r="AE10" i="37"/>
  <c r="AD10" i="37"/>
  <c r="AC10" i="37"/>
  <c r="AA10" i="37"/>
  <c r="Z10" i="37"/>
  <c r="Y10" i="37"/>
  <c r="X10" i="37"/>
  <c r="W10" i="37"/>
  <c r="V10" i="37"/>
  <c r="U10" i="37"/>
  <c r="T10" i="37"/>
  <c r="S10" i="37"/>
  <c r="R10" i="37"/>
  <c r="Q10" i="37"/>
  <c r="P10" i="37"/>
  <c r="N10" i="37"/>
  <c r="M10" i="37"/>
  <c r="L10" i="37"/>
  <c r="K10" i="37"/>
  <c r="J10" i="37"/>
  <c r="I10" i="37"/>
  <c r="H10" i="37"/>
  <c r="G10" i="37"/>
  <c r="F10" i="37"/>
  <c r="E10" i="37"/>
  <c r="D10" i="37"/>
  <c r="C10" i="37"/>
  <c r="EN9" i="37"/>
  <c r="EM9" i="37"/>
  <c r="EL9" i="37"/>
  <c r="EK9" i="37"/>
  <c r="EJ9" i="37"/>
  <c r="EI9" i="37"/>
  <c r="EH9" i="37"/>
  <c r="EG9" i="37"/>
  <c r="EF9" i="37"/>
  <c r="EE9" i="37"/>
  <c r="ED9" i="37"/>
  <c r="EC9" i="37"/>
  <c r="EA9" i="37"/>
  <c r="DZ9" i="37"/>
  <c r="DY9" i="37"/>
  <c r="DX9" i="37"/>
  <c r="DW9" i="37"/>
  <c r="DV9" i="37"/>
  <c r="DU9" i="37"/>
  <c r="DT9" i="37"/>
  <c r="DS9" i="37"/>
  <c r="DR9" i="37"/>
  <c r="DQ9" i="37"/>
  <c r="DP9" i="37"/>
  <c r="DN9" i="37"/>
  <c r="DM9" i="37"/>
  <c r="DL9" i="37"/>
  <c r="DK9" i="37"/>
  <c r="DJ9" i="37"/>
  <c r="DI9" i="37"/>
  <c r="DH9" i="37"/>
  <c r="DG9" i="37"/>
  <c r="DF9" i="37"/>
  <c r="DE9" i="37"/>
  <c r="DD9" i="37"/>
  <c r="DC9" i="37"/>
  <c r="DA9" i="37"/>
  <c r="CZ9" i="37"/>
  <c r="CY9" i="37"/>
  <c r="CX9" i="37"/>
  <c r="CW9" i="37"/>
  <c r="CV9" i="37"/>
  <c r="CU9" i="37"/>
  <c r="CT9" i="37"/>
  <c r="CS9" i="37"/>
  <c r="CR9" i="37"/>
  <c r="CQ9" i="37"/>
  <c r="CP9" i="37"/>
  <c r="CN9" i="37"/>
  <c r="CM9" i="37"/>
  <c r="CL9" i="37"/>
  <c r="CK9" i="37"/>
  <c r="CJ9" i="37"/>
  <c r="CI9" i="37"/>
  <c r="CH9" i="37"/>
  <c r="CG9" i="37"/>
  <c r="CF9" i="37"/>
  <c r="CE9" i="37"/>
  <c r="CD9" i="37"/>
  <c r="CC9" i="37"/>
  <c r="CA9" i="37"/>
  <c r="BZ9" i="37"/>
  <c r="BY9" i="37"/>
  <c r="BX9" i="37"/>
  <c r="BW9" i="37"/>
  <c r="BV9" i="37"/>
  <c r="BU9" i="37"/>
  <c r="BT9" i="37"/>
  <c r="BS9" i="37"/>
  <c r="BR9" i="37"/>
  <c r="BQ9" i="37"/>
  <c r="BP9" i="37"/>
  <c r="BN9" i="37"/>
  <c r="BM9" i="37"/>
  <c r="BL9" i="37"/>
  <c r="BK9" i="37"/>
  <c r="BJ9" i="37"/>
  <c r="BI9" i="37"/>
  <c r="BH9" i="37"/>
  <c r="BG9" i="37"/>
  <c r="BF9" i="37"/>
  <c r="BE9" i="37"/>
  <c r="BD9" i="37"/>
  <c r="BC9" i="37"/>
  <c r="BA9" i="37"/>
  <c r="AZ9" i="37"/>
  <c r="AY9" i="37"/>
  <c r="AX9" i="37"/>
  <c r="AW9" i="37"/>
  <c r="AV9" i="37"/>
  <c r="AU9" i="37"/>
  <c r="AT9" i="37"/>
  <c r="AS9" i="37"/>
  <c r="AR9" i="37"/>
  <c r="AQ9" i="37"/>
  <c r="AP9" i="37"/>
  <c r="AN9" i="37"/>
  <c r="AM9" i="37"/>
  <c r="AL9" i="37"/>
  <c r="AK9" i="37"/>
  <c r="AJ9" i="37"/>
  <c r="AI9" i="37"/>
  <c r="AH9" i="37"/>
  <c r="AG9" i="37"/>
  <c r="AF9" i="37"/>
  <c r="AE9" i="37"/>
  <c r="AD9" i="37"/>
  <c r="AC9" i="37"/>
  <c r="AA9" i="37"/>
  <c r="Z9" i="37"/>
  <c r="Y9" i="37"/>
  <c r="X9" i="37"/>
  <c r="W9" i="37"/>
  <c r="V9" i="37"/>
  <c r="U9" i="37"/>
  <c r="T9" i="37"/>
  <c r="S9" i="37"/>
  <c r="R9" i="37"/>
  <c r="Q9" i="37"/>
  <c r="P9" i="37"/>
  <c r="N9" i="37"/>
  <c r="M9" i="37"/>
  <c r="L9" i="37"/>
  <c r="K9" i="37"/>
  <c r="J9" i="37"/>
  <c r="I9" i="37"/>
  <c r="H9" i="37"/>
  <c r="G9" i="37"/>
  <c r="F9" i="37"/>
  <c r="E9" i="37"/>
  <c r="D9" i="37"/>
  <c r="C9" i="37"/>
  <c r="CR12" i="32"/>
  <c r="CE12" i="32"/>
  <c r="BR12" i="32"/>
  <c r="BE12" i="32"/>
  <c r="AR12" i="32"/>
  <c r="AE12" i="32"/>
  <c r="R12" i="32"/>
  <c r="E12" i="32"/>
  <c r="B12" i="32"/>
  <c r="CR11" i="32"/>
  <c r="CE11" i="32"/>
  <c r="BR11" i="32"/>
  <c r="BE11" i="32"/>
  <c r="AR11" i="32"/>
  <c r="AE11" i="32"/>
  <c r="R11" i="32"/>
  <c r="E11" i="32"/>
  <c r="B11" i="32"/>
  <c r="CR10" i="32"/>
  <c r="CE10" i="32"/>
  <c r="BR10" i="32"/>
  <c r="BE10" i="32"/>
  <c r="AR10" i="32"/>
  <c r="AE10" i="32"/>
  <c r="R10" i="32"/>
  <c r="E10" i="32"/>
  <c r="B10" i="32"/>
  <c r="CE9" i="32"/>
  <c r="BR9" i="32"/>
  <c r="BE9" i="32"/>
  <c r="AR9" i="32"/>
  <c r="O9" i="37" l="1"/>
  <c r="CO9" i="37"/>
  <c r="EB9" i="37"/>
  <c r="B10" i="37"/>
  <c r="DB9" i="37"/>
  <c r="BO9" i="37"/>
  <c r="AO9" i="37"/>
  <c r="BB10" i="37"/>
  <c r="BB9" i="37"/>
  <c r="CB9" i="37"/>
  <c r="CB10" i="37"/>
  <c r="EB10" i="37"/>
  <c r="DO9" i="37"/>
  <c r="O10" i="37"/>
  <c r="AO10" i="37"/>
  <c r="DB10" i="37"/>
  <c r="B9" i="37"/>
  <c r="AB9" i="37"/>
  <c r="AB10" i="37"/>
  <c r="BO10" i="37"/>
  <c r="CO10" i="37"/>
  <c r="DO10" i="37"/>
  <c r="U38" i="30"/>
  <c r="T38" i="30"/>
  <c r="S38" i="30"/>
  <c r="R38" i="30"/>
  <c r="Q38" i="30"/>
  <c r="P38" i="30"/>
  <c r="O38" i="30"/>
  <c r="M36" i="30"/>
  <c r="L36" i="30"/>
  <c r="K36" i="30"/>
  <c r="J36" i="30"/>
  <c r="I36" i="30"/>
  <c r="H36" i="30"/>
  <c r="G36" i="30"/>
  <c r="F36" i="30"/>
  <c r="E36" i="30"/>
  <c r="D36" i="30"/>
  <c r="C36" i="30"/>
  <c r="B36" i="30"/>
  <c r="U34" i="30"/>
  <c r="T34" i="30"/>
  <c r="S34" i="30"/>
  <c r="R34" i="30"/>
  <c r="Q34" i="30"/>
  <c r="P34" i="30"/>
  <c r="M34" i="30"/>
  <c r="L34" i="30"/>
  <c r="K34" i="30"/>
  <c r="J34" i="30"/>
  <c r="I34" i="30"/>
  <c r="H34" i="30"/>
  <c r="G34" i="30"/>
  <c r="F34" i="30"/>
  <c r="E34" i="30"/>
  <c r="D34" i="30"/>
  <c r="C34" i="30"/>
  <c r="B34" i="30"/>
  <c r="U32" i="30"/>
  <c r="T32" i="30"/>
  <c r="S32" i="30"/>
  <c r="R32" i="30"/>
  <c r="Q32" i="30"/>
  <c r="P32" i="30"/>
  <c r="O32" i="30"/>
  <c r="U31" i="30"/>
  <c r="T31" i="30"/>
  <c r="S31" i="30"/>
  <c r="R31" i="30"/>
  <c r="Q31" i="30"/>
  <c r="P31" i="30"/>
  <c r="O31" i="30"/>
  <c r="U30" i="30"/>
  <c r="T30" i="30"/>
  <c r="S30" i="30"/>
  <c r="R30" i="30"/>
  <c r="Q30" i="30"/>
  <c r="P30" i="30"/>
  <c r="O30" i="30"/>
  <c r="U29" i="30"/>
  <c r="T29" i="30"/>
  <c r="S29" i="30"/>
  <c r="R29" i="30"/>
  <c r="Q29" i="30"/>
  <c r="P29" i="30"/>
  <c r="O29" i="30"/>
  <c r="U28" i="30"/>
  <c r="T28" i="30"/>
  <c r="S28" i="30"/>
  <c r="R28" i="30"/>
  <c r="Q28" i="30"/>
  <c r="P28" i="30"/>
  <c r="O28" i="30"/>
  <c r="U27" i="30"/>
  <c r="T27" i="30"/>
  <c r="S27" i="30"/>
  <c r="R27" i="30"/>
  <c r="Q27" i="30"/>
  <c r="P27" i="30"/>
  <c r="U26" i="30"/>
  <c r="T26" i="30"/>
  <c r="S26" i="30"/>
  <c r="R26" i="30"/>
  <c r="Q26" i="30"/>
  <c r="P26" i="30"/>
  <c r="O26" i="30"/>
  <c r="O24" i="30"/>
  <c r="G21" i="30"/>
  <c r="F20" i="30"/>
  <c r="E20" i="30"/>
  <c r="D20" i="30"/>
  <c r="C20" i="30"/>
  <c r="D15" i="30"/>
  <c r="C15" i="30"/>
  <c r="B15" i="30"/>
  <c r="U11" i="30"/>
  <c r="T11" i="30"/>
  <c r="S11" i="30"/>
  <c r="R11" i="30"/>
  <c r="Q11" i="30"/>
  <c r="P11" i="30"/>
  <c r="O11" i="30"/>
  <c r="S24" i="30" l="1"/>
  <c r="P24" i="30"/>
  <c r="P36" i="30" s="1"/>
  <c r="Q24" i="30"/>
  <c r="Q36" i="30" s="1"/>
  <c r="T24" i="30"/>
  <c r="T36" i="30" s="1"/>
  <c r="R24" i="30"/>
  <c r="R36" i="30" s="1"/>
  <c r="U24" i="30"/>
  <c r="U36" i="30" s="1"/>
  <c r="O36" i="30"/>
  <c r="S36" i="30"/>
  <c r="AK55" i="29" l="1"/>
  <c r="AF55" i="29"/>
  <c r="AA55" i="29"/>
  <c r="V55" i="29"/>
  <c r="Q55" i="29"/>
  <c r="L55" i="29"/>
  <c r="G55" i="29"/>
  <c r="B55" i="29"/>
  <c r="AK54" i="29"/>
  <c r="AF54" i="29"/>
  <c r="AA54" i="29"/>
  <c r="V54" i="29"/>
  <c r="Q54" i="29"/>
  <c r="L54" i="29"/>
  <c r="G54" i="29"/>
  <c r="B54" i="29"/>
  <c r="AK53" i="29"/>
  <c r="AF53" i="29"/>
  <c r="AA53" i="29"/>
  <c r="V53" i="29"/>
  <c r="Q53" i="29"/>
  <c r="L53" i="29"/>
  <c r="G53" i="29"/>
  <c r="B53" i="29"/>
  <c r="AK52" i="29"/>
  <c r="AF52" i="29"/>
  <c r="AA52" i="29"/>
  <c r="V52" i="29"/>
  <c r="Q52" i="29"/>
  <c r="L52" i="29"/>
  <c r="G52" i="29"/>
  <c r="B52" i="29"/>
  <c r="AK51" i="29"/>
  <c r="AF51" i="29"/>
  <c r="AA51" i="29"/>
  <c r="V51" i="29"/>
  <c r="Q51" i="29"/>
  <c r="L51" i="29"/>
  <c r="G51" i="29"/>
  <c r="B51" i="29"/>
  <c r="AK50" i="29"/>
  <c r="AF50" i="29"/>
  <c r="AA50" i="29"/>
  <c r="V50" i="29"/>
  <c r="Q50" i="29"/>
  <c r="L50" i="29"/>
  <c r="G50" i="29"/>
  <c r="B50" i="29"/>
  <c r="AK49" i="29"/>
  <c r="AF49" i="29"/>
  <c r="AA49" i="29"/>
  <c r="V49" i="29"/>
  <c r="Q49" i="29"/>
  <c r="L49" i="29"/>
  <c r="G49" i="29"/>
  <c r="B49" i="29"/>
  <c r="AK48" i="29"/>
  <c r="AF48" i="29"/>
  <c r="AA48" i="29"/>
  <c r="V48" i="29"/>
  <c r="Q48" i="29"/>
  <c r="L48" i="29"/>
  <c r="G48" i="29"/>
  <c r="B48" i="29"/>
  <c r="AK47" i="29"/>
  <c r="AF47" i="29"/>
  <c r="AA47" i="29"/>
  <c r="V47" i="29"/>
  <c r="Q47" i="29"/>
  <c r="L47" i="29"/>
  <c r="G47" i="29"/>
  <c r="B47" i="29"/>
  <c r="AK46" i="29"/>
  <c r="AF46" i="29"/>
  <c r="AA46" i="29"/>
  <c r="V46" i="29"/>
  <c r="Q46" i="29"/>
  <c r="L46" i="29"/>
  <c r="G46" i="29"/>
  <c r="B46" i="29"/>
  <c r="AK45" i="29"/>
  <c r="AF45" i="29"/>
  <c r="AA45" i="29"/>
  <c r="V45" i="29"/>
  <c r="Q45" i="29"/>
  <c r="L45" i="29"/>
  <c r="G45" i="29"/>
  <c r="B45" i="29"/>
  <c r="AK44" i="29"/>
  <c r="AF44" i="29"/>
  <c r="AA44" i="29"/>
  <c r="V44" i="29"/>
  <c r="Q44" i="29"/>
  <c r="L44" i="29"/>
  <c r="G44" i="29"/>
  <c r="B44" i="29"/>
  <c r="AK43" i="29"/>
  <c r="AF43" i="29"/>
  <c r="AA43" i="29"/>
  <c r="V43" i="29"/>
  <c r="Q43" i="29"/>
  <c r="L43" i="29"/>
  <c r="G43" i="29"/>
  <c r="B43" i="29"/>
  <c r="AK41" i="29"/>
  <c r="AF41" i="29"/>
  <c r="AA41" i="29"/>
  <c r="V41" i="29"/>
  <c r="Q41" i="29"/>
  <c r="L41" i="29"/>
  <c r="G41" i="29"/>
  <c r="B41" i="29"/>
  <c r="AK39" i="29"/>
  <c r="AF39" i="29"/>
  <c r="AA39" i="29"/>
  <c r="V39" i="29"/>
  <c r="Q39" i="29"/>
  <c r="L39" i="29"/>
  <c r="G39" i="29"/>
  <c r="B39" i="29"/>
  <c r="AK38" i="29"/>
  <c r="AF38" i="29"/>
  <c r="AA38" i="29"/>
  <c r="V38" i="29"/>
  <c r="Q38" i="29"/>
  <c r="L38" i="29"/>
  <c r="G38" i="29"/>
  <c r="B38" i="29"/>
  <c r="AK37" i="29"/>
  <c r="AF37" i="29"/>
  <c r="AA37" i="29"/>
  <c r="V37" i="29"/>
  <c r="Q37" i="29"/>
  <c r="L37" i="29"/>
  <c r="G37" i="29"/>
  <c r="B37" i="29"/>
  <c r="AK36" i="29"/>
  <c r="AF36" i="29"/>
  <c r="AA36" i="29"/>
  <c r="V36" i="29"/>
  <c r="Q36" i="29"/>
  <c r="L36" i="29"/>
  <c r="G36" i="29"/>
  <c r="B36" i="29"/>
  <c r="AK35" i="29"/>
  <c r="AF35" i="29"/>
  <c r="AA35" i="29"/>
  <c r="V35" i="29"/>
  <c r="Q35" i="29"/>
  <c r="L35" i="29"/>
  <c r="G35" i="29"/>
  <c r="B35" i="29"/>
  <c r="AK34" i="29"/>
  <c r="AF34" i="29"/>
  <c r="AA34" i="29"/>
  <c r="V34" i="29"/>
  <c r="Q34" i="29"/>
  <c r="L34" i="29"/>
  <c r="G34" i="29"/>
  <c r="B34" i="29"/>
  <c r="AK33" i="29"/>
  <c r="AF33" i="29"/>
  <c r="AA33" i="29"/>
  <c r="V33" i="29"/>
  <c r="Q33" i="29"/>
  <c r="L33" i="29"/>
  <c r="G33" i="29"/>
  <c r="B33" i="29"/>
  <c r="AK32" i="29"/>
  <c r="AF32" i="29"/>
  <c r="AA32" i="29"/>
  <c r="V32" i="29"/>
  <c r="Q32" i="29"/>
  <c r="L32" i="29"/>
  <c r="G32" i="29"/>
  <c r="B32" i="29"/>
  <c r="AK31" i="29"/>
  <c r="AF31" i="29"/>
  <c r="AA31" i="29"/>
  <c r="V31" i="29"/>
  <c r="Q31" i="29"/>
  <c r="L31" i="29"/>
  <c r="G31" i="29"/>
  <c r="B31" i="29"/>
  <c r="AK30" i="29"/>
  <c r="AF30" i="29"/>
  <c r="AA30" i="29"/>
  <c r="V30" i="29"/>
  <c r="Q30" i="29"/>
  <c r="L30" i="29"/>
  <c r="G30" i="29"/>
  <c r="B30" i="29"/>
  <c r="AK29" i="29"/>
  <c r="AF29" i="29"/>
  <c r="AA29" i="29"/>
  <c r="V29" i="29"/>
  <c r="Q29" i="29"/>
  <c r="L29" i="29"/>
  <c r="G29" i="29"/>
  <c r="B29" i="29"/>
  <c r="AK28" i="29"/>
  <c r="AF28" i="29"/>
  <c r="AA28" i="29"/>
  <c r="V28" i="29"/>
  <c r="Q28" i="29"/>
  <c r="L28" i="29"/>
  <c r="G28" i="29"/>
  <c r="B28" i="29"/>
  <c r="AK27" i="29"/>
  <c r="AF27" i="29"/>
  <c r="AA27" i="29"/>
  <c r="V27" i="29"/>
  <c r="Q27" i="29"/>
  <c r="L27" i="29"/>
  <c r="G27" i="29"/>
  <c r="B27" i="29"/>
  <c r="AK25" i="29"/>
  <c r="AF25" i="29"/>
  <c r="AA25" i="29"/>
  <c r="V25" i="29"/>
  <c r="Q25" i="29"/>
  <c r="L25" i="29"/>
  <c r="G25" i="29"/>
  <c r="B25" i="29"/>
  <c r="AK23" i="29"/>
  <c r="AF23" i="29"/>
  <c r="AA23" i="29"/>
  <c r="V23" i="29"/>
  <c r="Q23" i="29"/>
  <c r="L23" i="29"/>
  <c r="G23" i="29"/>
  <c r="B23" i="29"/>
  <c r="AK22" i="29"/>
  <c r="AF22" i="29"/>
  <c r="AA22" i="29"/>
  <c r="V22" i="29"/>
  <c r="Q22" i="29"/>
  <c r="L22" i="29"/>
  <c r="G22" i="29"/>
  <c r="B22" i="29"/>
  <c r="AK21" i="29"/>
  <c r="AF21" i="29"/>
  <c r="AA21" i="29"/>
  <c r="V21" i="29"/>
  <c r="Q21" i="29"/>
  <c r="L21" i="29"/>
  <c r="G21" i="29"/>
  <c r="B21" i="29"/>
  <c r="AK20" i="29"/>
  <c r="AF20" i="29"/>
  <c r="AA20" i="29"/>
  <c r="V20" i="29"/>
  <c r="Q20" i="29"/>
  <c r="L20" i="29"/>
  <c r="G20" i="29"/>
  <c r="B20" i="29"/>
  <c r="AK19" i="29"/>
  <c r="AF19" i="29"/>
  <c r="AA19" i="29"/>
  <c r="V19" i="29"/>
  <c r="Q19" i="29"/>
  <c r="L19" i="29"/>
  <c r="G19" i="29"/>
  <c r="B19" i="29"/>
  <c r="AK18" i="29"/>
  <c r="AF18" i="29"/>
  <c r="AA18" i="29"/>
  <c r="V18" i="29"/>
  <c r="Q18" i="29"/>
  <c r="L18" i="29"/>
  <c r="G18" i="29"/>
  <c r="B18" i="29"/>
  <c r="AK17" i="29"/>
  <c r="AF17" i="29"/>
  <c r="AA17" i="29"/>
  <c r="V17" i="29"/>
  <c r="Q17" i="29"/>
  <c r="L17" i="29"/>
  <c r="G17" i="29"/>
  <c r="B17" i="29"/>
  <c r="AK16" i="29"/>
  <c r="AF16" i="29"/>
  <c r="AA16" i="29"/>
  <c r="V16" i="29"/>
  <c r="Q16" i="29"/>
  <c r="L16" i="29"/>
  <c r="G16" i="29"/>
  <c r="B16" i="29"/>
  <c r="AK15" i="29"/>
  <c r="AF15" i="29"/>
  <c r="AA15" i="29"/>
  <c r="V15" i="29"/>
  <c r="Q15" i="29"/>
  <c r="L15" i="29"/>
  <c r="G15" i="29"/>
  <c r="B15" i="29"/>
  <c r="AK14" i="29"/>
  <c r="AF14" i="29"/>
  <c r="AA14" i="29"/>
  <c r="V14" i="29"/>
  <c r="Q14" i="29"/>
  <c r="L14" i="29"/>
  <c r="G14" i="29"/>
  <c r="B14" i="29"/>
  <c r="AK13" i="29"/>
  <c r="AF13" i="29"/>
  <c r="AA13" i="29"/>
  <c r="V13" i="29"/>
  <c r="Q13" i="29"/>
  <c r="L13" i="29"/>
  <c r="G13" i="29"/>
  <c r="B13" i="29"/>
  <c r="AK12" i="29"/>
  <c r="AF12" i="29"/>
  <c r="AA12" i="29"/>
  <c r="V12" i="29"/>
  <c r="Q12" i="29"/>
  <c r="L12" i="29"/>
  <c r="G12" i="29"/>
  <c r="B12" i="29"/>
  <c r="AK11" i="29"/>
  <c r="AF11" i="29"/>
  <c r="AA11" i="29"/>
  <c r="V11" i="29"/>
  <c r="Q11" i="29"/>
  <c r="L11" i="29"/>
  <c r="G11" i="29"/>
  <c r="B11" i="29"/>
  <c r="AK9" i="29"/>
  <c r="AF9" i="29"/>
  <c r="AA9" i="29"/>
  <c r="V9" i="29"/>
  <c r="Q9" i="29"/>
  <c r="L9" i="29"/>
  <c r="G9" i="29"/>
  <c r="B9" i="29"/>
  <c r="H9" i="27"/>
  <c r="G9" i="27"/>
  <c r="H8" i="16" l="1"/>
  <c r="H8" i="15" l="1"/>
  <c r="GI26" i="9" l="1"/>
  <c r="GH26" i="9"/>
  <c r="GG26" i="9"/>
  <c r="GF26" i="9"/>
  <c r="GE26" i="9"/>
  <c r="GD26" i="9"/>
  <c r="GC26" i="9"/>
  <c r="GB26" i="9"/>
  <c r="GA26" i="9"/>
  <c r="FZ26" i="9"/>
  <c r="FY26" i="9"/>
  <c r="FX26" i="9"/>
  <c r="FW26" i="9"/>
  <c r="FV26" i="9"/>
  <c r="FU26" i="9"/>
  <c r="FT26" i="9"/>
  <c r="FS26" i="9"/>
  <c r="FR26" i="9"/>
  <c r="FQ26" i="9"/>
  <c r="FP26" i="9"/>
  <c r="FO26" i="9"/>
  <c r="FN26" i="9"/>
  <c r="FM26" i="9"/>
  <c r="FL26" i="9"/>
  <c r="FK26" i="9"/>
  <c r="FJ26" i="9"/>
  <c r="FI26" i="9"/>
  <c r="FH26" i="9"/>
  <c r="FG26" i="9"/>
  <c r="FF26" i="9"/>
  <c r="FE26" i="9"/>
  <c r="FD26" i="9"/>
  <c r="FC26" i="9"/>
  <c r="FB26" i="9"/>
  <c r="FA26" i="9"/>
  <c r="EZ26" i="9"/>
  <c r="EY26" i="9"/>
  <c r="EX26" i="9"/>
  <c r="EW26" i="9"/>
  <c r="EV26" i="9"/>
  <c r="EU26" i="9"/>
  <c r="ET26" i="9"/>
  <c r="ES26" i="9"/>
  <c r="ER26" i="9"/>
  <c r="EQ26" i="9"/>
  <c r="EP26" i="9"/>
  <c r="EO26" i="9"/>
  <c r="EN26" i="9"/>
  <c r="EM26" i="9"/>
  <c r="EL26" i="9"/>
  <c r="EK26" i="9"/>
  <c r="EJ26" i="9"/>
  <c r="EI26" i="9"/>
  <c r="EH26" i="9"/>
  <c r="EG26" i="9"/>
  <c r="EF26" i="9"/>
  <c r="EE26" i="9"/>
  <c r="ED26" i="9"/>
  <c r="EC26" i="9"/>
  <c r="EB26" i="9"/>
  <c r="EA26" i="9"/>
  <c r="DZ26" i="9"/>
  <c r="DY26" i="9"/>
  <c r="DX26" i="9"/>
  <c r="DW26" i="9"/>
  <c r="DV26" i="9"/>
  <c r="DU26" i="9"/>
  <c r="DT26" i="9"/>
  <c r="DS26" i="9"/>
  <c r="DR26" i="9"/>
  <c r="DQ26" i="9"/>
  <c r="DP26" i="9"/>
  <c r="DO26" i="9"/>
  <c r="DN26" i="9"/>
  <c r="DM26" i="9"/>
  <c r="DL26" i="9"/>
  <c r="DK26" i="9"/>
  <c r="DJ26" i="9"/>
  <c r="DI26" i="9"/>
  <c r="DH26" i="9"/>
  <c r="DG26" i="9"/>
  <c r="DF26" i="9"/>
  <c r="DE26" i="9"/>
  <c r="DD26" i="9"/>
  <c r="DC26" i="9"/>
  <c r="DB26" i="9"/>
  <c r="DA26" i="9"/>
  <c r="CZ26" i="9"/>
  <c r="CY26" i="9"/>
  <c r="CX26" i="9"/>
  <c r="CW26" i="9"/>
  <c r="CV26" i="9"/>
  <c r="CU26" i="9"/>
  <c r="CT26" i="9"/>
  <c r="CS26" i="9"/>
  <c r="CR26" i="9"/>
  <c r="CQ26" i="9"/>
  <c r="CP26" i="9"/>
  <c r="CO26" i="9"/>
  <c r="CN26" i="9"/>
  <c r="CM26" i="9"/>
  <c r="CL26" i="9"/>
  <c r="CK26" i="9"/>
  <c r="CJ26" i="9"/>
  <c r="CI26" i="9"/>
  <c r="CH26" i="9"/>
  <c r="CG26" i="9"/>
  <c r="CF26" i="9"/>
  <c r="CE26" i="9"/>
  <c r="CD26" i="9"/>
  <c r="CC26" i="9"/>
  <c r="CB26" i="9"/>
  <c r="CA26" i="9"/>
  <c r="BZ26" i="9"/>
  <c r="BY26" i="9"/>
  <c r="BX26" i="9"/>
  <c r="BW26" i="9"/>
  <c r="BV26" i="9"/>
  <c r="BU26" i="9"/>
  <c r="BT26" i="9"/>
  <c r="BS26" i="9"/>
  <c r="BR26" i="9"/>
  <c r="BQ26" i="9"/>
  <c r="BP26" i="9"/>
  <c r="BO26" i="9"/>
  <c r="BN26" i="9"/>
  <c r="BM26" i="9"/>
  <c r="BL26" i="9"/>
  <c r="BK26" i="9"/>
  <c r="BJ26" i="9"/>
  <c r="BI26" i="9"/>
  <c r="AW26" i="9" s="1"/>
  <c r="BH26" i="9"/>
  <c r="BG26" i="9"/>
  <c r="BF26" i="9"/>
  <c r="BE26" i="9"/>
  <c r="BD26" i="9"/>
  <c r="BC26" i="9"/>
  <c r="BB26" i="9"/>
  <c r="BA26" i="9"/>
  <c r="AZ26" i="9"/>
  <c r="AY26" i="9"/>
  <c r="AX26" i="9"/>
  <c r="AV26" i="9"/>
  <c r="AU26" i="9"/>
  <c r="AT26" i="9"/>
  <c r="AS26" i="9"/>
  <c r="AR26" i="9"/>
  <c r="AQ26" i="9"/>
  <c r="AP26" i="9"/>
  <c r="AO26" i="9"/>
  <c r="AN26" i="9"/>
  <c r="AM26" i="9"/>
  <c r="AL26" i="9"/>
  <c r="AK26" i="9"/>
  <c r="AJ26" i="9"/>
  <c r="AI26" i="9"/>
  <c r="AH26" i="9"/>
  <c r="AG26" i="9"/>
  <c r="AF26" i="9"/>
  <c r="AE26" i="9"/>
  <c r="AD26" i="9"/>
  <c r="AC26" i="9"/>
  <c r="AB26" i="9"/>
  <c r="AA26" i="9"/>
  <c r="Z26" i="9"/>
  <c r="Y26" i="9"/>
  <c r="X26" i="9"/>
  <c r="W26" i="9"/>
  <c r="V26" i="9"/>
  <c r="U26" i="9"/>
  <c r="T26" i="9"/>
  <c r="S26" i="9"/>
  <c r="R26" i="9"/>
  <c r="Q26" i="9"/>
  <c r="P26" i="9"/>
  <c r="O26" i="9"/>
  <c r="N26" i="9"/>
  <c r="M26" i="9"/>
  <c r="L26" i="9"/>
  <c r="K26" i="9"/>
  <c r="J26" i="9"/>
  <c r="I26" i="9"/>
  <c r="B26" i="9" s="1"/>
  <c r="H26" i="9"/>
  <c r="G26" i="9"/>
  <c r="F26" i="9"/>
  <c r="E26" i="9"/>
  <c r="D26" i="9"/>
  <c r="C26" i="9"/>
  <c r="GI25" i="9"/>
  <c r="GH25" i="9"/>
  <c r="GG25" i="9"/>
  <c r="GF25" i="9"/>
  <c r="GE25" i="9"/>
  <c r="GD25" i="9"/>
  <c r="GC25" i="9"/>
  <c r="GB25" i="9"/>
  <c r="GA25" i="9"/>
  <c r="FZ25" i="9"/>
  <c r="FY25" i="9"/>
  <c r="FX25" i="9"/>
  <c r="FW25" i="9"/>
  <c r="FV25" i="9"/>
  <c r="FU25" i="9"/>
  <c r="FT25" i="9"/>
  <c r="FS25" i="9"/>
  <c r="FR25" i="9"/>
  <c r="FQ25" i="9"/>
  <c r="FP25" i="9"/>
  <c r="FO25" i="9"/>
  <c r="FN25" i="9"/>
  <c r="FM25" i="9"/>
  <c r="FL25" i="9"/>
  <c r="FK25" i="9"/>
  <c r="FJ25" i="9"/>
  <c r="FI25" i="9"/>
  <c r="FH25" i="9"/>
  <c r="FG25" i="9"/>
  <c r="FF25" i="9"/>
  <c r="FE25" i="9"/>
  <c r="FD25" i="9"/>
  <c r="FC25" i="9"/>
  <c r="FB25" i="9"/>
  <c r="FA25" i="9"/>
  <c r="EZ25" i="9"/>
  <c r="EY25" i="9"/>
  <c r="EX25" i="9"/>
  <c r="EW25" i="9"/>
  <c r="EV25" i="9"/>
  <c r="EU25" i="9"/>
  <c r="ET25" i="9"/>
  <c r="ES25" i="9"/>
  <c r="ER25" i="9"/>
  <c r="EQ25" i="9"/>
  <c r="EP25" i="9"/>
  <c r="EO25" i="9"/>
  <c r="EN25" i="9"/>
  <c r="EM25" i="9"/>
  <c r="EL25" i="9"/>
  <c r="EK25" i="9"/>
  <c r="EJ25" i="9"/>
  <c r="EI25" i="9"/>
  <c r="EH25" i="9"/>
  <c r="EG25" i="9"/>
  <c r="EF25" i="9"/>
  <c r="EE25" i="9"/>
  <c r="ED25" i="9"/>
  <c r="EC25" i="9"/>
  <c r="EB25" i="9"/>
  <c r="EA25" i="9"/>
  <c r="DZ25" i="9"/>
  <c r="DY25" i="9"/>
  <c r="DX25" i="9"/>
  <c r="DW25" i="9"/>
  <c r="DV25" i="9"/>
  <c r="DU25" i="9"/>
  <c r="DT25" i="9"/>
  <c r="DS25" i="9"/>
  <c r="DR25" i="9"/>
  <c r="DQ25" i="9"/>
  <c r="DP25" i="9"/>
  <c r="DO25" i="9"/>
  <c r="DN25" i="9"/>
  <c r="DM25" i="9"/>
  <c r="DL25" i="9"/>
  <c r="DK25" i="9"/>
  <c r="DJ25" i="9"/>
  <c r="DI25" i="9"/>
  <c r="DH25" i="9"/>
  <c r="DG25" i="9"/>
  <c r="DF25" i="9"/>
  <c r="DE25" i="9"/>
  <c r="DD25" i="9"/>
  <c r="DC25" i="9"/>
  <c r="DB25" i="9"/>
  <c r="DA25" i="9"/>
  <c r="CZ25" i="9"/>
  <c r="CY25" i="9"/>
  <c r="CX25" i="9"/>
  <c r="CW25" i="9"/>
  <c r="CV25" i="9"/>
  <c r="CU25" i="9"/>
  <c r="CT25" i="9"/>
  <c r="CS25" i="9"/>
  <c r="CR25" i="9"/>
  <c r="CQ25" i="9"/>
  <c r="CP25" i="9"/>
  <c r="CO25" i="9"/>
  <c r="CN25" i="9"/>
  <c r="CM25" i="9"/>
  <c r="CL25" i="9"/>
  <c r="CK25" i="9"/>
  <c r="CJ25" i="9"/>
  <c r="CI25" i="9"/>
  <c r="CH25" i="9"/>
  <c r="CG25" i="9"/>
  <c r="CF25" i="9"/>
  <c r="CE25" i="9"/>
  <c r="CD25" i="9"/>
  <c r="CC25" i="9"/>
  <c r="CB25" i="9"/>
  <c r="CA25" i="9"/>
  <c r="BZ25" i="9"/>
  <c r="BY25" i="9"/>
  <c r="BX25" i="9"/>
  <c r="BW25" i="9"/>
  <c r="BV25" i="9"/>
  <c r="BJ25" i="9" s="1"/>
  <c r="BU25" i="9"/>
  <c r="BT25" i="9"/>
  <c r="BS25" i="9"/>
  <c r="BR25" i="9"/>
  <c r="BQ25" i="9"/>
  <c r="BP25" i="9"/>
  <c r="BO25" i="9"/>
  <c r="BN25" i="9"/>
  <c r="BM25" i="9"/>
  <c r="BL25" i="9"/>
  <c r="BK25" i="9"/>
  <c r="BI25" i="9"/>
  <c r="BH25" i="9"/>
  <c r="BG25" i="9"/>
  <c r="BF25" i="9"/>
  <c r="BE25" i="9"/>
  <c r="BD25" i="9"/>
  <c r="BC25" i="9"/>
  <c r="BB25" i="9"/>
  <c r="BA25" i="9"/>
  <c r="AZ25" i="9"/>
  <c r="AY25" i="9"/>
  <c r="AX25" i="9"/>
  <c r="AW25" i="9"/>
  <c r="AV25" i="9"/>
  <c r="AU25" i="9"/>
  <c r="AT25" i="9"/>
  <c r="AS25" i="9"/>
  <c r="AR25" i="9"/>
  <c r="AQ25" i="9"/>
  <c r="AP25" i="9"/>
  <c r="AO25" i="9"/>
  <c r="AN25" i="9"/>
  <c r="AM25" i="9"/>
  <c r="AL25" i="9"/>
  <c r="AK25" i="9"/>
  <c r="AJ25" i="9"/>
  <c r="AI25" i="9"/>
  <c r="W25" i="9" s="1"/>
  <c r="AH25" i="9"/>
  <c r="AG25" i="9"/>
  <c r="AF25" i="9"/>
  <c r="AE25" i="9"/>
  <c r="AD25" i="9"/>
  <c r="AC25" i="9"/>
  <c r="AB25" i="9"/>
  <c r="AA25" i="9"/>
  <c r="Z25" i="9"/>
  <c r="Y25" i="9"/>
  <c r="X25" i="9"/>
  <c r="V25" i="9"/>
  <c r="U25" i="9"/>
  <c r="T25" i="9"/>
  <c r="S25" i="9"/>
  <c r="R25" i="9"/>
  <c r="Q25" i="9"/>
  <c r="P25" i="9"/>
  <c r="O25" i="9"/>
  <c r="N25" i="9"/>
  <c r="M25" i="9"/>
  <c r="L25" i="9"/>
  <c r="K25" i="9"/>
  <c r="J25" i="9"/>
  <c r="I25" i="9"/>
  <c r="B25" i="9" s="1"/>
  <c r="H25" i="9"/>
  <c r="G25" i="9"/>
  <c r="F25" i="9"/>
  <c r="E25" i="9"/>
  <c r="D25" i="9"/>
  <c r="C25" i="9"/>
  <c r="FW22" i="9"/>
  <c r="FJ22" i="9"/>
  <c r="EW22" i="9"/>
  <c r="EJ22" i="9"/>
  <c r="DW22" i="9"/>
  <c r="DJ22" i="9"/>
  <c r="CW22" i="9"/>
  <c r="CJ22" i="9"/>
  <c r="BW22" i="9"/>
  <c r="BJ22" i="9"/>
  <c r="AW22" i="9"/>
  <c r="AJ22" i="9"/>
  <c r="W22" i="9"/>
  <c r="J22" i="9"/>
  <c r="B22" i="9"/>
  <c r="FW21" i="9"/>
  <c r="FJ21" i="9"/>
  <c r="EW21" i="9"/>
  <c r="EJ21" i="9"/>
  <c r="DW21" i="9"/>
  <c r="DJ21" i="9"/>
  <c r="CW21" i="9"/>
  <c r="CJ21" i="9"/>
  <c r="BW21" i="9"/>
  <c r="BJ21" i="9"/>
  <c r="AW21" i="9"/>
  <c r="AJ21" i="9"/>
  <c r="W21" i="9"/>
  <c r="J21" i="9"/>
  <c r="B21" i="9"/>
  <c r="FW20" i="9"/>
  <c r="FJ20" i="9"/>
  <c r="EW20" i="9"/>
  <c r="EJ20" i="9"/>
  <c r="DW20" i="9"/>
  <c r="DJ20" i="9"/>
  <c r="CW20" i="9"/>
  <c r="CJ20" i="9"/>
  <c r="BW20" i="9"/>
  <c r="BJ20" i="9"/>
  <c r="AW20" i="9"/>
  <c r="AJ20" i="9"/>
  <c r="W20" i="9"/>
  <c r="J20" i="9"/>
  <c r="B20" i="9"/>
  <c r="GI18" i="9"/>
  <c r="GH18" i="9"/>
  <c r="GG18" i="9"/>
  <c r="GF18" i="9"/>
  <c r="GE18" i="9"/>
  <c r="GD18" i="9"/>
  <c r="GC18" i="9"/>
  <c r="GB18" i="9"/>
  <c r="GA18" i="9"/>
  <c r="FZ18" i="9"/>
  <c r="FY18" i="9"/>
  <c r="FX18" i="9"/>
  <c r="FW18" i="9"/>
  <c r="FV18" i="9"/>
  <c r="FU18" i="9"/>
  <c r="FT18" i="9"/>
  <c r="FS18" i="9"/>
  <c r="FR18" i="9"/>
  <c r="FQ18" i="9"/>
  <c r="FP18" i="9"/>
  <c r="FO18" i="9"/>
  <c r="FN18" i="9"/>
  <c r="FM18" i="9"/>
  <c r="FL18" i="9"/>
  <c r="FK18" i="9"/>
  <c r="FJ18" i="9"/>
  <c r="FI18" i="9"/>
  <c r="FH18" i="9"/>
  <c r="FG18" i="9"/>
  <c r="FF18" i="9"/>
  <c r="FE18" i="9"/>
  <c r="FD18" i="9"/>
  <c r="FC18" i="9"/>
  <c r="FB18" i="9"/>
  <c r="FA18" i="9"/>
  <c r="EZ18" i="9"/>
  <c r="EY18" i="9"/>
  <c r="EX18" i="9"/>
  <c r="EW18" i="9"/>
  <c r="EV18" i="9"/>
  <c r="EU18" i="9"/>
  <c r="ET18" i="9"/>
  <c r="ES18" i="9"/>
  <c r="ER18" i="9"/>
  <c r="EQ18" i="9"/>
  <c r="EP18" i="9"/>
  <c r="EO18" i="9"/>
  <c r="EN18" i="9"/>
  <c r="EM18" i="9"/>
  <c r="EL18" i="9"/>
  <c r="EK18" i="9"/>
  <c r="EJ18" i="9"/>
  <c r="EI18" i="9"/>
  <c r="EH18" i="9"/>
  <c r="EG18" i="9"/>
  <c r="EF18" i="9"/>
  <c r="EE18" i="9"/>
  <c r="ED18" i="9"/>
  <c r="EC18" i="9"/>
  <c r="EB18" i="9"/>
  <c r="EA18" i="9"/>
  <c r="DZ18" i="9"/>
  <c r="DY18" i="9"/>
  <c r="DX18" i="9"/>
  <c r="DW18" i="9"/>
  <c r="DV18" i="9"/>
  <c r="DU18" i="9"/>
  <c r="DT18" i="9"/>
  <c r="DS18" i="9"/>
  <c r="DR18" i="9"/>
  <c r="DQ18" i="9"/>
  <c r="DP18" i="9"/>
  <c r="DO18" i="9"/>
  <c r="DN18" i="9"/>
  <c r="DM18" i="9"/>
  <c r="DL18" i="9"/>
  <c r="DK18" i="9"/>
  <c r="DJ18" i="9"/>
  <c r="DI18" i="9"/>
  <c r="DH18" i="9"/>
  <c r="DG18" i="9"/>
  <c r="DF18" i="9"/>
  <c r="DE18" i="9"/>
  <c r="DD18" i="9"/>
  <c r="DC18" i="9"/>
  <c r="DB18" i="9"/>
  <c r="DA18" i="9"/>
  <c r="CZ18" i="9"/>
  <c r="CY18" i="9"/>
  <c r="CX18" i="9"/>
  <c r="CW18" i="9"/>
  <c r="CV18" i="9"/>
  <c r="CU18" i="9"/>
  <c r="CT18" i="9"/>
  <c r="CS18" i="9"/>
  <c r="CR18" i="9"/>
  <c r="CQ18" i="9"/>
  <c r="CP18" i="9"/>
  <c r="CO18" i="9"/>
  <c r="CN18" i="9"/>
  <c r="CM18" i="9"/>
  <c r="CL18" i="9"/>
  <c r="CK18" i="9"/>
  <c r="CJ18" i="9"/>
  <c r="CI18" i="9"/>
  <c r="CH18" i="9"/>
  <c r="CG18" i="9"/>
  <c r="CF18" i="9"/>
  <c r="CE18" i="9"/>
  <c r="CD18" i="9"/>
  <c r="CC18" i="9"/>
  <c r="CB18" i="9"/>
  <c r="CA18" i="9"/>
  <c r="BZ18" i="9"/>
  <c r="BY18" i="9"/>
  <c r="BX18" i="9"/>
  <c r="BW18" i="9"/>
  <c r="BV18" i="9"/>
  <c r="BU18" i="9"/>
  <c r="BT18" i="9"/>
  <c r="BS18" i="9"/>
  <c r="BR18" i="9"/>
  <c r="BQ18" i="9"/>
  <c r="BP18" i="9"/>
  <c r="BO18" i="9"/>
  <c r="BN18" i="9"/>
  <c r="BM18" i="9"/>
  <c r="BL18" i="9"/>
  <c r="BK18" i="9"/>
  <c r="BJ18" i="9"/>
  <c r="BI18" i="9"/>
  <c r="BH18" i="9"/>
  <c r="BG18" i="9"/>
  <c r="BF18" i="9"/>
  <c r="BE18" i="9"/>
  <c r="BD18" i="9"/>
  <c r="BC18" i="9"/>
  <c r="BB18" i="9"/>
  <c r="BA18" i="9"/>
  <c r="AZ18" i="9"/>
  <c r="AY18" i="9"/>
  <c r="AX18" i="9"/>
  <c r="AW18" i="9"/>
  <c r="AV18" i="9"/>
  <c r="AU18" i="9"/>
  <c r="AT18" i="9"/>
  <c r="AS18" i="9"/>
  <c r="AR18" i="9"/>
  <c r="AQ18" i="9"/>
  <c r="AP18" i="9"/>
  <c r="AO18" i="9"/>
  <c r="AN18" i="9"/>
  <c r="AM18" i="9"/>
  <c r="AL18" i="9"/>
  <c r="AK18" i="9"/>
  <c r="AJ18" i="9"/>
  <c r="AI18" i="9"/>
  <c r="AH18" i="9"/>
  <c r="AG18" i="9"/>
  <c r="AF18" i="9"/>
  <c r="AE18" i="9"/>
  <c r="AD18" i="9"/>
  <c r="AC18" i="9"/>
  <c r="AB18" i="9"/>
  <c r="AA18" i="9"/>
  <c r="Z18" i="9"/>
  <c r="Y18" i="9"/>
  <c r="X18" i="9"/>
  <c r="W18" i="9"/>
  <c r="V18" i="9"/>
  <c r="U18" i="9"/>
  <c r="T18" i="9"/>
  <c r="S18" i="9"/>
  <c r="R18" i="9"/>
  <c r="Q18" i="9"/>
  <c r="P18" i="9"/>
  <c r="O18" i="9"/>
  <c r="N18" i="9"/>
  <c r="M18" i="9"/>
  <c r="L18" i="9"/>
  <c r="K18" i="9"/>
  <c r="J18" i="9"/>
  <c r="I18" i="9"/>
  <c r="B18" i="9" s="1"/>
  <c r="H18" i="9"/>
  <c r="G18" i="9"/>
  <c r="F18" i="9"/>
  <c r="E18" i="9"/>
  <c r="D18" i="9"/>
  <c r="C18" i="9"/>
  <c r="GI17" i="9"/>
  <c r="GH17" i="9"/>
  <c r="GG17" i="9"/>
  <c r="GF17" i="9"/>
  <c r="GE17" i="9"/>
  <c r="GD17" i="9"/>
  <c r="GC17" i="9"/>
  <c r="GB17" i="9"/>
  <c r="GA17" i="9"/>
  <c r="FZ17" i="9"/>
  <c r="FY17" i="9"/>
  <c r="FX17" i="9"/>
  <c r="FW17" i="9"/>
  <c r="FV17" i="9"/>
  <c r="FU17" i="9"/>
  <c r="FT17" i="9"/>
  <c r="FS17" i="9"/>
  <c r="FR17" i="9"/>
  <c r="FQ17" i="9"/>
  <c r="FP17" i="9"/>
  <c r="FO17" i="9"/>
  <c r="FN17" i="9"/>
  <c r="FM17" i="9"/>
  <c r="FL17" i="9"/>
  <c r="FK17" i="9"/>
  <c r="FJ17" i="9"/>
  <c r="FI17" i="9"/>
  <c r="FH17" i="9"/>
  <c r="FG17" i="9"/>
  <c r="FF17" i="9"/>
  <c r="FE17" i="9"/>
  <c r="FD17" i="9"/>
  <c r="FC17" i="9"/>
  <c r="FB17" i="9"/>
  <c r="FA17" i="9"/>
  <c r="EZ17" i="9"/>
  <c r="EY17" i="9"/>
  <c r="EX17" i="9"/>
  <c r="EW17" i="9"/>
  <c r="EV17" i="9"/>
  <c r="EU17" i="9"/>
  <c r="ET17" i="9"/>
  <c r="ES17" i="9"/>
  <c r="ER17" i="9"/>
  <c r="EQ17" i="9"/>
  <c r="EP17" i="9"/>
  <c r="EO17" i="9"/>
  <c r="EN17" i="9"/>
  <c r="EM17" i="9"/>
  <c r="EL17" i="9"/>
  <c r="EK17" i="9"/>
  <c r="EJ17" i="9"/>
  <c r="EI17" i="9"/>
  <c r="EH17" i="9"/>
  <c r="EG17" i="9"/>
  <c r="EF17" i="9"/>
  <c r="EE17" i="9"/>
  <c r="ED17" i="9"/>
  <c r="EC17" i="9"/>
  <c r="EB17" i="9"/>
  <c r="EA17" i="9"/>
  <c r="DZ17" i="9"/>
  <c r="DY17" i="9"/>
  <c r="DX17" i="9"/>
  <c r="DW17" i="9"/>
  <c r="DV17" i="9"/>
  <c r="DU17" i="9"/>
  <c r="DT17" i="9"/>
  <c r="DS17" i="9"/>
  <c r="DR17" i="9"/>
  <c r="DQ17" i="9"/>
  <c r="DP17" i="9"/>
  <c r="DO17" i="9"/>
  <c r="DN17" i="9"/>
  <c r="DM17" i="9"/>
  <c r="DL17" i="9"/>
  <c r="DK17" i="9"/>
  <c r="DJ17" i="9"/>
  <c r="DI17" i="9"/>
  <c r="DH17" i="9"/>
  <c r="DG17" i="9"/>
  <c r="DF17" i="9"/>
  <c r="DE17" i="9"/>
  <c r="DD17" i="9"/>
  <c r="DC17" i="9"/>
  <c r="DB17" i="9"/>
  <c r="DA17" i="9"/>
  <c r="CZ17" i="9"/>
  <c r="CY17" i="9"/>
  <c r="CX17" i="9"/>
  <c r="CW17" i="9"/>
  <c r="CV17" i="9"/>
  <c r="CU17" i="9"/>
  <c r="CT17" i="9"/>
  <c r="CS17" i="9"/>
  <c r="CR17" i="9"/>
  <c r="CQ17" i="9"/>
  <c r="CP17" i="9"/>
  <c r="CO17" i="9"/>
  <c r="CN17" i="9"/>
  <c r="CM17" i="9"/>
  <c r="CL17" i="9"/>
  <c r="CK17" i="9"/>
  <c r="CJ17" i="9"/>
  <c r="CI17" i="9"/>
  <c r="CH17" i="9"/>
  <c r="CG17" i="9"/>
  <c r="CF17" i="9"/>
  <c r="CE17" i="9"/>
  <c r="CD17" i="9"/>
  <c r="CC17" i="9"/>
  <c r="CB17" i="9"/>
  <c r="CA17" i="9"/>
  <c r="BZ17" i="9"/>
  <c r="BY17" i="9"/>
  <c r="BX17" i="9"/>
  <c r="BW17" i="9"/>
  <c r="BV17" i="9"/>
  <c r="BU17" i="9"/>
  <c r="BT17" i="9"/>
  <c r="BS17" i="9"/>
  <c r="BR17" i="9"/>
  <c r="BQ17" i="9"/>
  <c r="BP17" i="9"/>
  <c r="BO17" i="9"/>
  <c r="BN17" i="9"/>
  <c r="BM17" i="9"/>
  <c r="BL17" i="9"/>
  <c r="BK17" i="9"/>
  <c r="BJ17" i="9"/>
  <c r="BI17" i="9"/>
  <c r="BH17" i="9"/>
  <c r="BG17" i="9"/>
  <c r="BF17" i="9"/>
  <c r="BE17" i="9"/>
  <c r="BD17" i="9"/>
  <c r="BC17" i="9"/>
  <c r="BB17" i="9"/>
  <c r="BA17" i="9"/>
  <c r="AZ17" i="9"/>
  <c r="AY17" i="9"/>
  <c r="AX17" i="9"/>
  <c r="AW17" i="9"/>
  <c r="AV17" i="9"/>
  <c r="AU17" i="9"/>
  <c r="AT17" i="9"/>
  <c r="AS17" i="9"/>
  <c r="AR17" i="9"/>
  <c r="AQ17" i="9"/>
  <c r="AP17" i="9"/>
  <c r="AO17" i="9"/>
  <c r="AN17" i="9"/>
  <c r="AM17" i="9"/>
  <c r="AL17" i="9"/>
  <c r="AK17" i="9"/>
  <c r="AJ17" i="9"/>
  <c r="AI17" i="9"/>
  <c r="AH17" i="9"/>
  <c r="AG17" i="9"/>
  <c r="AF17" i="9"/>
  <c r="AE17" i="9"/>
  <c r="AD17" i="9"/>
  <c r="AC17" i="9"/>
  <c r="AB17" i="9"/>
  <c r="AA17" i="9"/>
  <c r="Z17" i="9"/>
  <c r="Y17" i="9"/>
  <c r="X17" i="9"/>
  <c r="W17" i="9"/>
  <c r="V17" i="9"/>
  <c r="U17" i="9"/>
  <c r="T17" i="9"/>
  <c r="S17" i="9"/>
  <c r="R17" i="9"/>
  <c r="Q17" i="9"/>
  <c r="P17" i="9"/>
  <c r="O17" i="9"/>
  <c r="N17" i="9"/>
  <c r="M17" i="9"/>
  <c r="L17" i="9"/>
  <c r="K17" i="9"/>
  <c r="J17" i="9"/>
  <c r="I17" i="9"/>
  <c r="B17" i="9" s="1"/>
  <c r="H17" i="9"/>
  <c r="G17" i="9"/>
  <c r="F17" i="9"/>
  <c r="E17" i="9"/>
  <c r="D17" i="9"/>
  <c r="C17" i="9"/>
  <c r="GI16" i="9"/>
  <c r="GH16" i="9"/>
  <c r="GG16" i="9"/>
  <c r="GF16" i="9"/>
  <c r="GE16" i="9"/>
  <c r="GD16" i="9"/>
  <c r="GC16" i="9"/>
  <c r="GB16" i="9"/>
  <c r="GA16" i="9"/>
  <c r="FZ16" i="9"/>
  <c r="FY16" i="9"/>
  <c r="FX16" i="9"/>
  <c r="FW16" i="9"/>
  <c r="FV16" i="9"/>
  <c r="FU16" i="9"/>
  <c r="FT16" i="9"/>
  <c r="FS16" i="9"/>
  <c r="FR16" i="9"/>
  <c r="FQ16" i="9"/>
  <c r="FP16" i="9"/>
  <c r="FO16" i="9"/>
  <c r="FN16" i="9"/>
  <c r="FM16" i="9"/>
  <c r="FL16" i="9"/>
  <c r="FK16" i="9"/>
  <c r="FJ16" i="9"/>
  <c r="FI16" i="9"/>
  <c r="FH16" i="9"/>
  <c r="FG16" i="9"/>
  <c r="FF16" i="9"/>
  <c r="FE16" i="9"/>
  <c r="FD16" i="9"/>
  <c r="FC16" i="9"/>
  <c r="FB16" i="9"/>
  <c r="FA16" i="9"/>
  <c r="EZ16" i="9"/>
  <c r="EY16" i="9"/>
  <c r="EX16" i="9"/>
  <c r="EW16" i="9"/>
  <c r="EV16" i="9"/>
  <c r="EU16" i="9"/>
  <c r="ET16" i="9"/>
  <c r="ES16" i="9"/>
  <c r="ER16" i="9"/>
  <c r="EQ16" i="9"/>
  <c r="EP16" i="9"/>
  <c r="EO16" i="9"/>
  <c r="EN16" i="9"/>
  <c r="EM16" i="9"/>
  <c r="EL16" i="9"/>
  <c r="EK16" i="9"/>
  <c r="EJ16" i="9"/>
  <c r="EI16" i="9"/>
  <c r="DW16" i="9" s="1"/>
  <c r="EH16" i="9"/>
  <c r="EG16" i="9"/>
  <c r="EF16" i="9"/>
  <c r="EE16" i="9"/>
  <c r="ED16" i="9"/>
  <c r="EC16" i="9"/>
  <c r="EB16" i="9"/>
  <c r="EA16" i="9"/>
  <c r="DZ16" i="9"/>
  <c r="DY16" i="9"/>
  <c r="DX16" i="9"/>
  <c r="DV16" i="9"/>
  <c r="DU16" i="9"/>
  <c r="DT16" i="9"/>
  <c r="DS16" i="9"/>
  <c r="DR16" i="9"/>
  <c r="DQ16" i="9"/>
  <c r="DP16" i="9"/>
  <c r="DO16" i="9"/>
  <c r="DN16" i="9"/>
  <c r="DM16" i="9"/>
  <c r="DL16" i="9"/>
  <c r="DK16" i="9"/>
  <c r="DJ16" i="9"/>
  <c r="DI16" i="9"/>
  <c r="DH16" i="9"/>
  <c r="DG16" i="9"/>
  <c r="DF16" i="9"/>
  <c r="DE16" i="9"/>
  <c r="DD16" i="9"/>
  <c r="DC16" i="9"/>
  <c r="DB16" i="9"/>
  <c r="DA16" i="9"/>
  <c r="CZ16" i="9"/>
  <c r="CY16" i="9"/>
  <c r="CX16" i="9"/>
  <c r="CW16" i="9"/>
  <c r="CV16" i="9"/>
  <c r="CU16" i="9"/>
  <c r="CT16" i="9"/>
  <c r="CS16" i="9"/>
  <c r="CR16" i="9"/>
  <c r="CQ16" i="9"/>
  <c r="CP16" i="9"/>
  <c r="CO16" i="9"/>
  <c r="CN16" i="9"/>
  <c r="CM16" i="9"/>
  <c r="CL16" i="9"/>
  <c r="CK16" i="9"/>
  <c r="CJ16" i="9"/>
  <c r="CI16" i="9"/>
  <c r="CH16" i="9"/>
  <c r="CG16" i="9"/>
  <c r="CF16" i="9"/>
  <c r="CE16" i="9"/>
  <c r="CD16" i="9"/>
  <c r="CC16" i="9"/>
  <c r="CB16" i="9"/>
  <c r="CA16" i="9"/>
  <c r="BZ16" i="9"/>
  <c r="BY16" i="9"/>
  <c r="BX16" i="9"/>
  <c r="BW16" i="9"/>
  <c r="BV16" i="9"/>
  <c r="BU16" i="9"/>
  <c r="BT16" i="9"/>
  <c r="BS16" i="9"/>
  <c r="BR16" i="9"/>
  <c r="BQ16" i="9"/>
  <c r="BP16" i="9"/>
  <c r="BO16" i="9"/>
  <c r="BN16" i="9"/>
  <c r="BM16" i="9"/>
  <c r="BL16" i="9"/>
  <c r="BK16" i="9"/>
  <c r="BJ16" i="9"/>
  <c r="BI16" i="9"/>
  <c r="BH16" i="9"/>
  <c r="BG16" i="9"/>
  <c r="BF16" i="9"/>
  <c r="BE16" i="9"/>
  <c r="BD16" i="9"/>
  <c r="BC16" i="9"/>
  <c r="BB16" i="9"/>
  <c r="BA16" i="9"/>
  <c r="AZ16" i="9"/>
  <c r="AY16" i="9"/>
  <c r="AX16" i="9"/>
  <c r="AW16" i="9"/>
  <c r="AV16" i="9"/>
  <c r="AU16" i="9"/>
  <c r="AT16" i="9"/>
  <c r="AS16" i="9"/>
  <c r="AR16" i="9"/>
  <c r="AQ16" i="9"/>
  <c r="AP16" i="9"/>
  <c r="AO16" i="9"/>
  <c r="AN16" i="9"/>
  <c r="AM16" i="9"/>
  <c r="AL16" i="9"/>
  <c r="AK16" i="9"/>
  <c r="AJ16" i="9"/>
  <c r="AI16" i="9"/>
  <c r="AH16" i="9"/>
  <c r="AG16" i="9"/>
  <c r="AF16" i="9"/>
  <c r="AE16" i="9"/>
  <c r="AD16" i="9"/>
  <c r="AC16" i="9"/>
  <c r="AB16" i="9"/>
  <c r="AA16" i="9"/>
  <c r="Z16" i="9"/>
  <c r="Y16" i="9"/>
  <c r="X16" i="9"/>
  <c r="W16" i="9"/>
  <c r="V16" i="9"/>
  <c r="J16" i="9" s="1"/>
  <c r="U16" i="9"/>
  <c r="T16" i="9"/>
  <c r="S16" i="9"/>
  <c r="R16" i="9"/>
  <c r="Q16" i="9"/>
  <c r="P16" i="9"/>
  <c r="O16" i="9"/>
  <c r="N16" i="9"/>
  <c r="M16" i="9"/>
  <c r="L16" i="9"/>
  <c r="K16" i="9"/>
  <c r="I16" i="9"/>
  <c r="B16" i="9" s="1"/>
  <c r="H16" i="9"/>
  <c r="G16" i="9"/>
  <c r="F16" i="9"/>
  <c r="E16" i="9"/>
  <c r="D16" i="9"/>
  <c r="C16" i="9"/>
  <c r="FW14" i="9"/>
  <c r="FJ14" i="9"/>
  <c r="EW14" i="9"/>
  <c r="EJ14" i="9"/>
  <c r="DW14" i="9"/>
  <c r="DJ14" i="9"/>
  <c r="CW14" i="9"/>
  <c r="CJ14" i="9"/>
  <c r="BW14" i="9"/>
  <c r="BJ14" i="9"/>
  <c r="AW14" i="9"/>
  <c r="AJ14" i="9"/>
  <c r="W14" i="9"/>
  <c r="J14" i="9"/>
  <c r="B14" i="9"/>
  <c r="FW13" i="9"/>
  <c r="FJ13" i="9"/>
  <c r="EW13" i="9"/>
  <c r="EJ13" i="9"/>
  <c r="DW13" i="9"/>
  <c r="DJ13" i="9"/>
  <c r="CW13" i="9"/>
  <c r="CJ13" i="9"/>
  <c r="BW13" i="9"/>
  <c r="BJ13" i="9"/>
  <c r="AW13" i="9"/>
  <c r="AJ13" i="9"/>
  <c r="W13" i="9"/>
  <c r="J13" i="9"/>
  <c r="B13" i="9"/>
  <c r="FW12" i="9"/>
  <c r="FJ12" i="9"/>
  <c r="EW12" i="9"/>
  <c r="EJ12" i="9"/>
  <c r="DW12" i="9"/>
  <c r="DJ12" i="9"/>
  <c r="CW12" i="9"/>
  <c r="CJ12" i="9"/>
  <c r="BW12" i="9"/>
  <c r="BJ12" i="9"/>
  <c r="AW12" i="9"/>
  <c r="AJ12" i="9"/>
  <c r="W12" i="9"/>
  <c r="J12" i="9"/>
  <c r="B12" i="9"/>
  <c r="FW11" i="9"/>
  <c r="FJ11" i="9"/>
  <c r="EW11" i="9"/>
  <c r="EJ11" i="9"/>
  <c r="DW11" i="9"/>
  <c r="DJ11" i="9"/>
  <c r="CW11" i="9"/>
  <c r="CJ11" i="9"/>
  <c r="BW11" i="9"/>
  <c r="BJ11" i="9"/>
  <c r="AW11" i="9"/>
  <c r="AJ11" i="9"/>
  <c r="W11" i="9"/>
  <c r="J11" i="9"/>
  <c r="B11" i="9"/>
  <c r="FW10" i="9"/>
  <c r="FJ10" i="9"/>
  <c r="EW10" i="9"/>
  <c r="EJ10" i="9"/>
  <c r="DW10" i="9"/>
  <c r="DJ10" i="9"/>
  <c r="CW10" i="9"/>
  <c r="CJ10" i="9"/>
  <c r="BW10" i="9"/>
  <c r="BJ10" i="9"/>
  <c r="AW10" i="9"/>
  <c r="AJ10" i="9"/>
  <c r="W10" i="9"/>
  <c r="J10" i="9"/>
  <c r="B10" i="9"/>
  <c r="FW9" i="9"/>
  <c r="FJ9" i="9"/>
  <c r="EW9" i="9"/>
  <c r="EJ9" i="9"/>
  <c r="DW9" i="9"/>
  <c r="DJ9" i="9"/>
  <c r="CW9" i="9"/>
  <c r="CJ9" i="9"/>
  <c r="BW9" i="9"/>
  <c r="BJ9" i="9"/>
  <c r="AW9" i="9"/>
  <c r="AJ9" i="9"/>
  <c r="W9" i="9"/>
  <c r="J9" i="9"/>
  <c r="B9" i="9"/>
  <c r="AR32" i="8"/>
  <c r="AE32" i="8"/>
  <c r="R32" i="8"/>
  <c r="E32" i="8"/>
  <c r="AR31" i="8"/>
  <c r="AE31" i="8"/>
  <c r="R31" i="8"/>
  <c r="E31" i="8"/>
  <c r="AR30" i="8"/>
  <c r="AE30" i="8"/>
  <c r="R30" i="8"/>
  <c r="E30" i="8"/>
  <c r="AR29" i="8"/>
  <c r="AE29" i="8"/>
  <c r="R29" i="8"/>
  <c r="E29" i="8"/>
  <c r="AR28" i="8"/>
  <c r="AE28" i="8"/>
  <c r="R28" i="8"/>
  <c r="E28" i="8"/>
  <c r="AR27" i="8"/>
  <c r="AE27" i="8"/>
  <c r="R27" i="8"/>
  <c r="E27" i="8"/>
  <c r="AR26" i="8"/>
  <c r="AE26" i="8"/>
  <c r="R26" i="8"/>
  <c r="E26" i="8"/>
  <c r="AR25" i="8"/>
  <c r="AE25" i="8"/>
  <c r="R25" i="8"/>
  <c r="E25" i="8"/>
  <c r="AR24" i="8"/>
  <c r="AE24" i="8"/>
  <c r="R24" i="8"/>
  <c r="F24" i="8" s="1"/>
  <c r="Q24" i="8"/>
  <c r="E24" i="8" s="1"/>
  <c r="P24" i="8"/>
  <c r="O24" i="8"/>
  <c r="N24" i="8"/>
  <c r="M24" i="8"/>
  <c r="L24" i="8"/>
  <c r="K24" i="8"/>
  <c r="J24" i="8"/>
  <c r="I24" i="8"/>
  <c r="H24" i="8"/>
  <c r="G24" i="8"/>
  <c r="AR23" i="8"/>
  <c r="AE23" i="8"/>
  <c r="R23" i="8"/>
  <c r="E23" i="8"/>
  <c r="AR22" i="8"/>
  <c r="AE22" i="8"/>
  <c r="R22" i="8"/>
  <c r="E22" i="8"/>
  <c r="AR21" i="8"/>
  <c r="AE21" i="8"/>
  <c r="R21" i="8"/>
  <c r="E21" i="8"/>
  <c r="AR20" i="8"/>
  <c r="AE20" i="8"/>
  <c r="R20" i="8"/>
  <c r="E20" i="8"/>
  <c r="AR19" i="8"/>
  <c r="AE19" i="8"/>
  <c r="R19" i="8"/>
  <c r="E19" i="8"/>
  <c r="AR18" i="8"/>
  <c r="AE18" i="8"/>
  <c r="R18" i="8"/>
  <c r="E18" i="8"/>
  <c r="AR17" i="8"/>
  <c r="AE17" i="8"/>
  <c r="R17" i="8"/>
  <c r="E17" i="8"/>
  <c r="AR16" i="8"/>
  <c r="AE16" i="8"/>
  <c r="R16" i="8"/>
  <c r="E16" i="8"/>
  <c r="AR15" i="8"/>
  <c r="AE15" i="8"/>
  <c r="R15" i="8"/>
  <c r="E15" i="8"/>
  <c r="AR14" i="8"/>
  <c r="AE14" i="8"/>
  <c r="R14" i="8"/>
  <c r="E14" i="8"/>
  <c r="AR13" i="8"/>
  <c r="AE13" i="8"/>
  <c r="R13" i="8"/>
  <c r="E13" i="8"/>
  <c r="AR12" i="8"/>
  <c r="AE12" i="8"/>
  <c r="R12" i="8"/>
  <c r="E12" i="8"/>
  <c r="AR11" i="8"/>
  <c r="AE11" i="8"/>
  <c r="R11" i="8"/>
  <c r="E11" i="8"/>
  <c r="AR10" i="8"/>
  <c r="AE10" i="8"/>
  <c r="R10" i="8"/>
  <c r="E10" i="8"/>
  <c r="AR9" i="8"/>
  <c r="AE9" i="8"/>
  <c r="R9" i="8"/>
  <c r="E9" i="8"/>
  <c r="AD30" i="7"/>
  <c r="Q30" i="7"/>
  <c r="D30" i="7"/>
  <c r="AD29" i="7"/>
  <c r="Q29" i="7"/>
  <c r="D29" i="7"/>
  <c r="AD28" i="7"/>
  <c r="Q28" i="7"/>
  <c r="D28" i="7"/>
  <c r="AD27" i="7"/>
  <c r="Q27" i="7"/>
  <c r="D27" i="7"/>
  <c r="AD26" i="7"/>
  <c r="Q26" i="7"/>
  <c r="D26" i="7"/>
  <c r="AD25" i="7"/>
  <c r="Q25" i="7"/>
  <c r="D25" i="7"/>
  <c r="AD24" i="7"/>
  <c r="Q24" i="7"/>
  <c r="D24" i="7"/>
  <c r="AD23" i="7"/>
  <c r="Q23" i="7"/>
  <c r="D23" i="7"/>
  <c r="AD22" i="7"/>
  <c r="Q22" i="7"/>
  <c r="D22" i="7"/>
  <c r="AD21" i="7"/>
  <c r="Q21" i="7"/>
  <c r="D21" i="7"/>
  <c r="AD19" i="7"/>
  <c r="Q19" i="7"/>
  <c r="D19" i="7"/>
  <c r="AD18" i="7"/>
  <c r="Q18" i="7"/>
  <c r="D18" i="7"/>
  <c r="AD17" i="7"/>
  <c r="Q17" i="7"/>
  <c r="D17" i="7"/>
  <c r="AD16" i="7"/>
  <c r="Q16" i="7"/>
  <c r="D16" i="7"/>
  <c r="AD15" i="7"/>
  <c r="Q15" i="7"/>
  <c r="D15" i="7"/>
  <c r="AD14" i="7"/>
  <c r="Q14" i="7"/>
  <c r="D14" i="7"/>
  <c r="AD13" i="7"/>
  <c r="Q13" i="7"/>
  <c r="D13" i="7"/>
  <c r="AD12" i="7"/>
  <c r="Q12" i="7"/>
  <c r="D12" i="7"/>
  <c r="AD11" i="7"/>
  <c r="Q11" i="7"/>
  <c r="D11" i="7"/>
  <c r="AD10" i="7"/>
  <c r="Q10" i="7"/>
  <c r="D10" i="7"/>
  <c r="AD9" i="7"/>
  <c r="Q9" i="7"/>
  <c r="D9" i="7"/>
</calcChain>
</file>

<file path=xl/sharedStrings.xml><?xml version="1.0" encoding="utf-8"?>
<sst xmlns="http://schemas.openxmlformats.org/spreadsheetml/2006/main" count="51572" uniqueCount="3913">
  <si>
    <t>1993</t>
  </si>
  <si>
    <t>1994</t>
  </si>
  <si>
    <t>1995</t>
  </si>
  <si>
    <t>1996</t>
  </si>
  <si>
    <t>1997</t>
  </si>
  <si>
    <t>1998</t>
  </si>
  <si>
    <t>1999</t>
  </si>
  <si>
    <t>2000</t>
  </si>
  <si>
    <t>2001</t>
  </si>
  <si>
    <t>2002</t>
  </si>
  <si>
    <t>2003</t>
  </si>
  <si>
    <t>2004</t>
  </si>
  <si>
    <t>2005</t>
  </si>
  <si>
    <t>2006</t>
  </si>
  <si>
    <t>…</t>
  </si>
  <si>
    <t>-</t>
  </si>
  <si>
    <t>I.</t>
  </si>
  <si>
    <t>I.1.</t>
  </si>
  <si>
    <t>II.1.</t>
  </si>
  <si>
    <t>II.2.</t>
  </si>
  <si>
    <t>II.3.1.</t>
  </si>
  <si>
    <t>II.3.2.</t>
  </si>
  <si>
    <t>II.4.</t>
  </si>
  <si>
    <t>II.5.</t>
  </si>
  <si>
    <t>II.6.</t>
  </si>
  <si>
    <t>II.</t>
  </si>
  <si>
    <t>III.</t>
  </si>
  <si>
    <t>III.1.</t>
  </si>
  <si>
    <t>III.2.</t>
  </si>
  <si>
    <t>III.3.</t>
  </si>
  <si>
    <t>III.4.</t>
  </si>
  <si>
    <t>III.5.</t>
  </si>
  <si>
    <t>III.6.</t>
  </si>
  <si>
    <t>III.7.</t>
  </si>
  <si>
    <t>III.9.</t>
  </si>
  <si>
    <t>III.10.</t>
  </si>
  <si>
    <t>III.11.</t>
  </si>
  <si>
    <t>III.12.</t>
  </si>
  <si>
    <t>III.13.</t>
  </si>
  <si>
    <t>III.14.</t>
  </si>
  <si>
    <t>III.15.</t>
  </si>
  <si>
    <t>III.16.</t>
  </si>
  <si>
    <t>III.17.</t>
  </si>
  <si>
    <t>III.18.</t>
  </si>
  <si>
    <t>III.19.</t>
  </si>
  <si>
    <t>III.20.</t>
  </si>
  <si>
    <t>2007*</t>
  </si>
  <si>
    <t>IV.</t>
  </si>
  <si>
    <t>IV.1.</t>
  </si>
  <si>
    <t>IV.1.1.</t>
  </si>
  <si>
    <t>IV.2.</t>
  </si>
  <si>
    <t>01.01.93 - 04.02.93</t>
  </si>
  <si>
    <t>21.10.93 - 03.04.94</t>
  </si>
  <si>
    <t>27.12.94 - 02.01.95</t>
  </si>
  <si>
    <t>26.12.95 - 02.01.96</t>
  </si>
  <si>
    <t>03.12.96 - 09.01.97</t>
  </si>
  <si>
    <t>26.12.97 - 01.01.98</t>
  </si>
  <si>
    <t>25.12.98 - 08.01.99</t>
  </si>
  <si>
    <t>31.12.99 - 06.01.00</t>
  </si>
  <si>
    <t>27.12.00 - 02.01.01</t>
  </si>
  <si>
    <t>26.12.01 - 02.01.02</t>
  </si>
  <si>
    <t>25.12.02 - 01.01.03</t>
  </si>
  <si>
    <t>29.12.04 - 04.01.05</t>
  </si>
  <si>
    <t>28.12.05 - 03.01.06</t>
  </si>
  <si>
    <t>27.12.06 - 09.01.07</t>
  </si>
  <si>
    <t>31.12.07 - 08.01.08</t>
  </si>
  <si>
    <t>05.02.93 - 27.05.93</t>
  </si>
  <si>
    <t>04.04.94 - 11.04.94</t>
  </si>
  <si>
    <t>03.01.95 - 09.01.95</t>
  </si>
  <si>
    <t>03.01.96 - 08.01.96</t>
  </si>
  <si>
    <t>10.01.97 - 16.01.97</t>
  </si>
  <si>
    <t>02.01.98 - 08.01.98</t>
  </si>
  <si>
    <t>09.01.99 - 14.01.99</t>
  </si>
  <si>
    <t>07.01.00 - 13.01.00</t>
  </si>
  <si>
    <t>03.01.01 - 09.01.01</t>
  </si>
  <si>
    <t>03.01.02 - 08.01.02</t>
  </si>
  <si>
    <t>02.01.03 - 08.01.03</t>
  </si>
  <si>
    <t>05.01.05 - 11.01.05</t>
  </si>
  <si>
    <t>04.01.06 - 11.01.06</t>
  </si>
  <si>
    <t>10.01.07 - 16.01.07</t>
  </si>
  <si>
    <t>28.05.93 - 03.06.93</t>
  </si>
  <si>
    <t>12.04.94 - 18.04.94</t>
  </si>
  <si>
    <t>10.01.95 - 16.01.95</t>
  </si>
  <si>
    <t>09.01.96 - 15.01.96</t>
  </si>
  <si>
    <t>17.01.97 - 23.01.97</t>
  </si>
  <si>
    <t>09.01.98 - 15.01.98</t>
  </si>
  <si>
    <t>15.01.99 - 21.01.99</t>
  </si>
  <si>
    <t>14.01.00 - 20.01.00</t>
  </si>
  <si>
    <t>10.01.01 - 16.01.01</t>
  </si>
  <si>
    <t>09.01.02 - 15.01.02</t>
  </si>
  <si>
    <t>09.01.03 - 14.01.03</t>
  </si>
  <si>
    <t>12.01.05 - 18.01.05</t>
  </si>
  <si>
    <t>12.01.06 - 17.01.06</t>
  </si>
  <si>
    <t>17.01.07 - 23.01.07</t>
  </si>
  <si>
    <t>04.06.93 - 10.08.93</t>
  </si>
  <si>
    <t>19.04.94 - 25.04.94</t>
  </si>
  <si>
    <t>17.01.95 - 23.01.95</t>
  </si>
  <si>
    <t>16.01.96 - 22.01.96</t>
  </si>
  <si>
    <t>24.01.97 - 30.01.97</t>
  </si>
  <si>
    <t>16.01.98 - 22.01.98</t>
  </si>
  <si>
    <t>22.01.99 - 28.01.99</t>
  </si>
  <si>
    <t>21.01.00 - 27.01.00</t>
  </si>
  <si>
    <t>17.01.01 - 23.01.01</t>
  </si>
  <si>
    <t>16.01.02 - 22.01.02</t>
  </si>
  <si>
    <t>15.01.03 - 21.01.03</t>
  </si>
  <si>
    <t>19.01.05 - 25.01.05</t>
  </si>
  <si>
    <t>18.01.06 - 24.01.06</t>
  </si>
  <si>
    <t>24.01.07 - 30.01.07</t>
  </si>
  <si>
    <t>11.08.93 - 16.08.93</t>
  </si>
  <si>
    <t>26.04.94 - 02.05.94</t>
  </si>
  <si>
    <t>24.01.95 - 30.01.95</t>
  </si>
  <si>
    <t>23.01.96 - 29.01.96</t>
  </si>
  <si>
    <t>31.01.97 - 06.02.97</t>
  </si>
  <si>
    <t>23.01.98 - 29.01.98</t>
  </si>
  <si>
    <t>29.01.99 - 04.02.99</t>
  </si>
  <si>
    <t>28.01.00 - 03.02.00</t>
  </si>
  <si>
    <t>24.01.01 - 30.01.01</t>
  </si>
  <si>
    <t>23.01.02 - 29.01.02</t>
  </si>
  <si>
    <t>22.01.03 - 28.01.03</t>
  </si>
  <si>
    <t>26.01.05 - 01.02.05</t>
  </si>
  <si>
    <t>25.01.06 - 31.01.06</t>
  </si>
  <si>
    <t>31.01.07 - 06.02.07</t>
  </si>
  <si>
    <t>17.08.93 - 16.09.93</t>
  </si>
  <si>
    <t>03.05.94 - 05.05.94</t>
  </si>
  <si>
    <t>31.01.95 - 06.02.95</t>
  </si>
  <si>
    <t>30.01.96 - 05.02.96</t>
  </si>
  <si>
    <t>07.02.97 - 13.02.97</t>
  </si>
  <si>
    <t>30.01.98 - 05.02.98</t>
  </si>
  <si>
    <t>05.02.99 - 11.02.99</t>
  </si>
  <si>
    <t>04.02.00 - 10.02.00</t>
  </si>
  <si>
    <t>31.01.01 - 06.02.01</t>
  </si>
  <si>
    <t>30.01.02 - 05.02.02</t>
  </si>
  <si>
    <t>29.01.03 - 04.02.03</t>
  </si>
  <si>
    <t>04.02.04 - 10.02.04</t>
  </si>
  <si>
    <t>02.02.05 - 08.02.05</t>
  </si>
  <si>
    <t>01.02.06 - 07.02.06</t>
  </si>
  <si>
    <t>07.02.07 - 13.02.07</t>
  </si>
  <si>
    <t>17.09.93 - 06.10.93</t>
  </si>
  <si>
    <t>06.05.94 - 10.05.94</t>
  </si>
  <si>
    <t>07.02.95 - 13.02.95</t>
  </si>
  <si>
    <t>06.02.96 - 12.02.96</t>
  </si>
  <si>
    <t>14.02.97 - 20.02.97</t>
  </si>
  <si>
    <t>06.02.98 - 12.02.98</t>
  </si>
  <si>
    <t>12.02.99 - 18.02.99</t>
  </si>
  <si>
    <t>11.02.00 - 17.02.00</t>
  </si>
  <si>
    <t>07.02.01 - 13.02.01</t>
  </si>
  <si>
    <t>06.02.02 - 12.02.02</t>
  </si>
  <si>
    <t>05.02.03 - 12.02.03</t>
  </si>
  <si>
    <t>11.02.04 - 17.02.04</t>
  </si>
  <si>
    <t>09.02.05 - 15.02.05</t>
  </si>
  <si>
    <t>08.02.06 - 14.02.06</t>
  </si>
  <si>
    <t>14.02.07 - 20.02.07</t>
  </si>
  <si>
    <t>07.10.93 - 13.10.93</t>
  </si>
  <si>
    <t>11.05.94 - 16.05.94</t>
  </si>
  <si>
    <t>14.02.95 - 20.02.95</t>
  </si>
  <si>
    <t>13.02.96 - 19.02.96</t>
  </si>
  <si>
    <t>21.02.97 - 27.02.97</t>
  </si>
  <si>
    <t>13.02.98 - 19.02.98</t>
  </si>
  <si>
    <t>19.02.99 - 25.02.99</t>
  </si>
  <si>
    <t>18.02.00 - 24.02.00</t>
  </si>
  <si>
    <t>14.02.01 - 20.02.01</t>
  </si>
  <si>
    <t>13.02.02 - 19.02.02</t>
  </si>
  <si>
    <t>13.02.03 - 18.02.03</t>
  </si>
  <si>
    <t>18.02.04 - 24.02.04</t>
  </si>
  <si>
    <t>16.02.05 - 22.02.05</t>
  </si>
  <si>
    <t>15.02.06 - 21.02.06</t>
  </si>
  <si>
    <t>21.02.07 - 27.02.07</t>
  </si>
  <si>
    <t>14.10.93 - 20.10.93</t>
  </si>
  <si>
    <t>17.05.94 - 23.05.94</t>
  </si>
  <si>
    <t>21.02.95 - 27.02.95</t>
  </si>
  <si>
    <t>20.02.96 - 26.02.96</t>
  </si>
  <si>
    <t>28.02.97 - 06.03.97</t>
  </si>
  <si>
    <t>20.02.98 - 26.02.98</t>
  </si>
  <si>
    <t>26.02.99 - 04.03.99</t>
  </si>
  <si>
    <t>25.02.00 - 02.03.00</t>
  </si>
  <si>
    <t>21.02.01 - 27.02.01</t>
  </si>
  <si>
    <t>20.02.02 - 26.02.02</t>
  </si>
  <si>
    <t>19.02.03 - 25.02.03</t>
  </si>
  <si>
    <t>25.02.04 - 02.03.04</t>
  </si>
  <si>
    <t>23.02.05 - 01.03.05</t>
  </si>
  <si>
    <t>22.02.06 - 28.02.06</t>
  </si>
  <si>
    <t>28.02.07 - 06.03.07</t>
  </si>
  <si>
    <t>24.05.94 - 06.07.94</t>
  </si>
  <si>
    <t>28.02.95 - 06.03.95</t>
  </si>
  <si>
    <t>27.02.96 - 04.03.96</t>
  </si>
  <si>
    <t>07.03.97 - 13.03.97</t>
  </si>
  <si>
    <t>27.02.98 - 05.03.98</t>
  </si>
  <si>
    <t>05.03.99 - 11.03.99</t>
  </si>
  <si>
    <t>03.03.00 - 09.03.00</t>
  </si>
  <si>
    <t>28.02.01 - 06.03.01</t>
  </si>
  <si>
    <t>27.02.02 - 05.03.02</t>
  </si>
  <si>
    <t>26.02.03 - 04.03.03</t>
  </si>
  <si>
    <t>03.03.04 - 09.03.04</t>
  </si>
  <si>
    <t>02.03.05 - 09.03.05</t>
  </si>
  <si>
    <t>01.03.06 - 07.03.06</t>
  </si>
  <si>
    <t>07.03.07 - 13.03.07</t>
  </si>
  <si>
    <t>07.07.94 - 11.07.94</t>
  </si>
  <si>
    <t>07.03.95 - 13.03.95</t>
  </si>
  <si>
    <t>05.03.96 - 11.03.96</t>
  </si>
  <si>
    <t>14.03.97 - 20.03.97</t>
  </si>
  <si>
    <t>06.03.98 - 12.03.98</t>
  </si>
  <si>
    <t>12.03.99 - 18.03.99</t>
  </si>
  <si>
    <t>10.03.00 - 16.03.00</t>
  </si>
  <si>
    <t>07.03.01 - 13.03.01</t>
  </si>
  <si>
    <t>06.03.02 - 12.03.02</t>
  </si>
  <si>
    <t>05.03.03 - 11.03.03</t>
  </si>
  <si>
    <t>10.03.04 - 16.03.04</t>
  </si>
  <si>
    <t>10.03.05 - 15.03.05</t>
  </si>
  <si>
    <t>08.03.06 - 14.03.06</t>
  </si>
  <si>
    <t>14.03.07 - 20.03.07</t>
  </si>
  <si>
    <t>12.07.94 - 18.07.94</t>
  </si>
  <si>
    <t>14.03.95 - 21.03.95</t>
  </si>
  <si>
    <t>12.03.96 - 18.03.96</t>
  </si>
  <si>
    <t>21.03.97 - 27.03.97</t>
  </si>
  <si>
    <t>13.03.98 - 19.03.98</t>
  </si>
  <si>
    <t>19.03.99 - 25.03.99</t>
  </si>
  <si>
    <t>17.03.00 - 23.03.00</t>
  </si>
  <si>
    <t>14.03.01 - 20.03.01</t>
  </si>
  <si>
    <t>13.03.02 - 19.03.02</t>
  </si>
  <si>
    <t>12.03.03 - 18.03.03</t>
  </si>
  <si>
    <t>17.03.04 - 23.03.04</t>
  </si>
  <si>
    <t>16.03.05 - 22.03.05</t>
  </si>
  <si>
    <t>15.03.06 - 22.03.06</t>
  </si>
  <si>
    <t>21.03.07 - 27.03.07</t>
  </si>
  <si>
    <t>19.07.94 - 25.07.94</t>
  </si>
  <si>
    <t>22.03.95 - 27.03.95</t>
  </si>
  <si>
    <t>19.03.96 - 25.03.96</t>
  </si>
  <si>
    <t>28.03.97 - 03.04.97</t>
  </si>
  <si>
    <t>20.03.98 - 26.03.98</t>
  </si>
  <si>
    <t>26.03.99 - 01.04.99</t>
  </si>
  <si>
    <t>24.03.00 - 30.03.00</t>
  </si>
  <si>
    <t>21.03.01 - 27.03.01</t>
  </si>
  <si>
    <t>20.03.02 - 26.03.02</t>
  </si>
  <si>
    <t>19.03.03 - 25.03.03</t>
  </si>
  <si>
    <t>24.03.04 - 30.03.04</t>
  </si>
  <si>
    <t>23.03.05 - 29.03.05</t>
  </si>
  <si>
    <t>23.03.06 - 28.03.06</t>
  </si>
  <si>
    <t>28.03.07 - 03.04.07</t>
  </si>
  <si>
    <t>26.07.94 - 01.08.94</t>
  </si>
  <si>
    <t>28.03.95 - 03.04.95</t>
  </si>
  <si>
    <t>26.03.96 - 01.04.96</t>
  </si>
  <si>
    <t>04.04.97 - 10.04.97</t>
  </si>
  <si>
    <t>27.03.98 - 02.04.98</t>
  </si>
  <si>
    <t>02.04.99 - 08.04.99</t>
  </si>
  <si>
    <t>31.03.00 - 06.04.00</t>
  </si>
  <si>
    <t>28.03.01 - 03.04.01</t>
  </si>
  <si>
    <t>27.03.02 - 02.04.02</t>
  </si>
  <si>
    <t>26.03.03 - 01.04.03</t>
  </si>
  <si>
    <t>31.03.04 - 06.04.04</t>
  </si>
  <si>
    <t>30.03.05 - 05.04.05</t>
  </si>
  <si>
    <t>29.03.06 - 04.04.06</t>
  </si>
  <si>
    <t>04.04.07 - 10.04.07</t>
  </si>
  <si>
    <t>02.08.94 - 15.08.94</t>
  </si>
  <si>
    <t>04.04.95 - 10.04.95</t>
  </si>
  <si>
    <t>02.04.96 - 08.04.96</t>
  </si>
  <si>
    <t>11.04.97 - 17.04.97</t>
  </si>
  <si>
    <t>03.04.98 - 09.04.98</t>
  </si>
  <si>
    <t>09.04.99 - 15.04.99</t>
  </si>
  <si>
    <t>07.04.00 - 13.04.00</t>
  </si>
  <si>
    <t>04.04.01 - 10.04.01</t>
  </si>
  <si>
    <t>03.04.02 - 09.04.02</t>
  </si>
  <si>
    <t>02.04.03 - 08.04.03</t>
  </si>
  <si>
    <t>07.04.04 - 13.04.04</t>
  </si>
  <si>
    <t>06.04.05 - 12.04.05</t>
  </si>
  <si>
    <t>05.04.06 - 11.04.06</t>
  </si>
  <si>
    <t>11.04.07 - 17.04.07</t>
  </si>
  <si>
    <t>16.08.94 - 22.08.94</t>
  </si>
  <si>
    <t>11.04.95 - 17.04.95</t>
  </si>
  <si>
    <t>09.04.96 - 15.04.96</t>
  </si>
  <si>
    <t>18.04.97 - 24.04.97</t>
  </si>
  <si>
    <t>10.04.98 - 16.04.98</t>
  </si>
  <si>
    <t>16.04.99 - 22.04.99</t>
  </si>
  <si>
    <t>14.04.00 - 20.04.00</t>
  </si>
  <si>
    <t>11.04.01 - 17.04.01</t>
  </si>
  <si>
    <t>10.04.02 - 16.04.02</t>
  </si>
  <si>
    <t>09.04.03 - 15.04.03</t>
  </si>
  <si>
    <t>14.04.04 - 20.04.04</t>
  </si>
  <si>
    <t>13.04.05 - 19.04.05</t>
  </si>
  <si>
    <t>12.04.06 - 18.04.06</t>
  </si>
  <si>
    <t>18.04.07 - 24.04.07</t>
  </si>
  <si>
    <t>23.08.94 - 29.08.94</t>
  </si>
  <si>
    <t>18.04.95 - 24.04.95</t>
  </si>
  <si>
    <t>16.04.96 - 22.04.96</t>
  </si>
  <si>
    <t>25.04.97 - 01.05.97</t>
  </si>
  <si>
    <t>17.04.98 - 23.04.98</t>
  </si>
  <si>
    <t>23.04.99 - 29.04.99</t>
  </si>
  <si>
    <t>21.04.00 - 27.04.00</t>
  </si>
  <si>
    <t>18.04.01 - 24.04.01</t>
  </si>
  <si>
    <t>17.04.02 - 23.04.02</t>
  </si>
  <si>
    <t>16.04.03 - 22.04.03</t>
  </si>
  <si>
    <t>21.04.04 - 27.04.04</t>
  </si>
  <si>
    <t>20.04.05 - 26.04.05</t>
  </si>
  <si>
    <t>19.04.06 - 25.04.06</t>
  </si>
  <si>
    <t>30.08.94 - 05.09.94</t>
  </si>
  <si>
    <t>25.04.95 - 01.05.95</t>
  </si>
  <si>
    <t>23.04.96 - 29.04.96</t>
  </si>
  <si>
    <t>02.05.97 - 08.05.97</t>
  </si>
  <si>
    <t>30.04.99 - 06.05.99</t>
  </si>
  <si>
    <t>28.04.00 - 04.05.00</t>
  </si>
  <si>
    <t>25.04.01 - 02.05.01</t>
  </si>
  <si>
    <t>24.04.02 - 07.05.02</t>
  </si>
  <si>
    <t>23.04.03 - 29.04.03</t>
  </si>
  <si>
    <t>28.04.04 - 04.05.04</t>
  </si>
  <si>
    <t>27.04.05 - 03.05.05</t>
  </si>
  <si>
    <t>26.04.06 - 02.05.06</t>
  </si>
  <si>
    <t>06.09.94 - 12.09.94</t>
  </si>
  <si>
    <t>02.05.95 - 15.05.95</t>
  </si>
  <si>
    <t>30.04.96 - 06.05.96</t>
  </si>
  <si>
    <t>09.05.97 - 15.05.97</t>
  </si>
  <si>
    <t>01.05.98 - 07.05.98</t>
  </si>
  <si>
    <t>07.05.99 - 13.05.99</t>
  </si>
  <si>
    <t>05.05.00 - 11.05.00</t>
  </si>
  <si>
    <t>03.05.01 - 08.05.01</t>
  </si>
  <si>
    <t>08.05.02 - 14.05.02</t>
  </si>
  <si>
    <t>30.04.03 - 06.05.03</t>
  </si>
  <si>
    <t>06.05.04 - 11.05.04</t>
  </si>
  <si>
    <t>04.05.05 - 10.05.05</t>
  </si>
  <si>
    <t>03.05.06 - 10.05.06</t>
  </si>
  <si>
    <t>13.09.94 - 19.09.94</t>
  </si>
  <si>
    <t>16.05.95 - 22.05.95</t>
  </si>
  <si>
    <t>07.05.96 - 13.05.96</t>
  </si>
  <si>
    <t>16.05.97 - 22.05.97</t>
  </si>
  <si>
    <t>08.05.98 - 14.05.98</t>
  </si>
  <si>
    <t>14.05.99 - 20.05.99</t>
  </si>
  <si>
    <t>12.05.00 - 18.05.00</t>
  </si>
  <si>
    <t>09.05.01 - 15.05.01</t>
  </si>
  <si>
    <t>15.05.02 - 21.05.02</t>
  </si>
  <si>
    <t>07.05.03 - 13.05.03</t>
  </si>
  <si>
    <t>12.05.04 - 18.05.04</t>
  </si>
  <si>
    <t>11.05.05 - 17.05.05</t>
  </si>
  <si>
    <t>11.05.06 - 16.05.06</t>
  </si>
  <si>
    <t>16.05.07 - 22.05.07</t>
  </si>
  <si>
    <t>20.09.94 - 26.09.94</t>
  </si>
  <si>
    <t>23.05.95 - 29.05.95</t>
  </si>
  <si>
    <t>14.05.96 - 20.05.96</t>
  </si>
  <si>
    <t>23.05.97 - 29.05.97</t>
  </si>
  <si>
    <t>15.05.98 - 21.05.98</t>
  </si>
  <si>
    <t>21.05.99 - 27.05.99</t>
  </si>
  <si>
    <t>19.05.00 - 25.05.00</t>
  </si>
  <si>
    <t>16.05.01 - 22.05.01</t>
  </si>
  <si>
    <t>22.05.02 - 28.05.02</t>
  </si>
  <si>
    <t>14.05.03 - 20.05.03</t>
  </si>
  <si>
    <t>19.05.04 - 25.05.04</t>
  </si>
  <si>
    <t>18.05.05 - 24.05.05</t>
  </si>
  <si>
    <t>17.05.06 - 23.05.06</t>
  </si>
  <si>
    <t>23.05.07 - 29.05.07</t>
  </si>
  <si>
    <t>27.09.94 - 03.10.94</t>
  </si>
  <si>
    <t>30.05.95 - 05.06.95</t>
  </si>
  <si>
    <t>21.05.96 - 27.05.96</t>
  </si>
  <si>
    <t>30.05.97 - 05.06.97</t>
  </si>
  <si>
    <t>22.05.98 - 28.05.98</t>
  </si>
  <si>
    <t>28.05.99 - 03.06.99</t>
  </si>
  <si>
    <t>26.05.00 - 01.06.00</t>
  </si>
  <si>
    <t>22.05.01 - 29.05.01</t>
  </si>
  <si>
    <t>29.05.02 - 04.06.02</t>
  </si>
  <si>
    <t>21.05.03 - 27.05.03</t>
  </si>
  <si>
    <t>26.05.04 - 01.06.04</t>
  </si>
  <si>
    <t>25.05.05 - 31.05.05</t>
  </si>
  <si>
    <t>24.05.06 - 30.05.06</t>
  </si>
  <si>
    <t>30.05.07 - 05.06.07</t>
  </si>
  <si>
    <t>04.10.94 - 10.10.94</t>
  </si>
  <si>
    <t>06.06.95 - 12.06.95</t>
  </si>
  <si>
    <t>28.05.96 - 03.06.96</t>
  </si>
  <si>
    <t>06.06.97 - 12.06.97</t>
  </si>
  <si>
    <t>29.05.98 - 31.05.98</t>
  </si>
  <si>
    <t>04.06.99 - 10.06.99</t>
  </si>
  <si>
    <t>02.06.00 - 06.06.00</t>
  </si>
  <si>
    <t>30.05.01 - 05.06.01</t>
  </si>
  <si>
    <t>05.06.02 - 11.06.02</t>
  </si>
  <si>
    <t>28.05.03 - 03.06.03</t>
  </si>
  <si>
    <t>02.06.04 - 08.06.04</t>
  </si>
  <si>
    <t>01.06.05 - 07.06.05</t>
  </si>
  <si>
    <t>31.05.06 - 06.06.06</t>
  </si>
  <si>
    <t>06.06.07 - 12.06.07</t>
  </si>
  <si>
    <t>11.10.94 - 17.10.94</t>
  </si>
  <si>
    <t>13.06.95 - 19.06.95</t>
  </si>
  <si>
    <t>04.06.96 - 10.06.96</t>
  </si>
  <si>
    <t>13.06.97 - 19.06.97</t>
  </si>
  <si>
    <t>01.06.98 - 30.11.98</t>
  </si>
  <si>
    <t>11.06.99 - 17.06.99</t>
  </si>
  <si>
    <t>07.06.00 - 13.06.00</t>
  </si>
  <si>
    <t>06.06.01 - 12.06.01</t>
  </si>
  <si>
    <t>12.06.02 - 18.06.02</t>
  </si>
  <si>
    <t>04.06.03 - 10.06.03</t>
  </si>
  <si>
    <t>09.06.04 - 15.06.04</t>
  </si>
  <si>
    <t>08.06.05 - 14.06.05</t>
  </si>
  <si>
    <t>07.06.06 - 13.06.06</t>
  </si>
  <si>
    <t>13.06.07 - 19.06.07</t>
  </si>
  <si>
    <t>18.10.94 - 24.10.94</t>
  </si>
  <si>
    <t>20.06.95 - 26.06.95</t>
  </si>
  <si>
    <t>11.06.96 - 17.06.96</t>
  </si>
  <si>
    <t>20.06.97 - 26.06.97</t>
  </si>
  <si>
    <t>01.12.98 - 03.12.98</t>
  </si>
  <si>
    <t>18.06.99 - 24.06.99</t>
  </si>
  <si>
    <t>14.06.00 - 20.06.00</t>
  </si>
  <si>
    <t>13.06.01 - 19.06.01</t>
  </si>
  <si>
    <t>19.06.02 - 25.06.02</t>
  </si>
  <si>
    <t>11.06.03 - 17.06.03</t>
  </si>
  <si>
    <t>16.06.04 - 22.06.04</t>
  </si>
  <si>
    <t>15.06.05 - 21.06.05</t>
  </si>
  <si>
    <t>14.06.06 - 20.06.06</t>
  </si>
  <si>
    <t>20.06.07 - 26.06.07</t>
  </si>
  <si>
    <t>25.10.94 - 31.10.94</t>
  </si>
  <si>
    <t>27.06.95 - 03.07.95</t>
  </si>
  <si>
    <t>18.06.96 - 24.06.96</t>
  </si>
  <si>
    <t>27.06.97 - 03.07.97</t>
  </si>
  <si>
    <t>04.12.98 - 10.12.98</t>
  </si>
  <si>
    <t>25.06.99 - 01.07.99</t>
  </si>
  <si>
    <t>21.06.00 - 27.06.00</t>
  </si>
  <si>
    <t>20.06.01 - 26.06.01</t>
  </si>
  <si>
    <t>26.06.02 - 02.07.02</t>
  </si>
  <si>
    <t>18.06.03 - 24.06.03</t>
  </si>
  <si>
    <t>23.06.04 - 29.06.04</t>
  </si>
  <si>
    <t>22.06.05 - 28.06.05</t>
  </si>
  <si>
    <t>21.06.06 - 27.06.06</t>
  </si>
  <si>
    <t>27.06.07 - 03.07.07</t>
  </si>
  <si>
    <t>01.11.94 - 07.11.94</t>
  </si>
  <si>
    <t>04.07.95 - 10.07.95</t>
  </si>
  <si>
    <t>25.06.96 - 01.07.96</t>
  </si>
  <si>
    <t>04.07.97 - 10.07.97</t>
  </si>
  <si>
    <t>11.12.98 - 17.12.98</t>
  </si>
  <si>
    <t>02.07.99 - 08.07.99</t>
  </si>
  <si>
    <t>28.06.00 - 04.07.00</t>
  </si>
  <si>
    <t>27.06.01 - 03.07.01</t>
  </si>
  <si>
    <t>03.07.02 - 09.07.02</t>
  </si>
  <si>
    <t>25.06.03 - 01.07.03</t>
  </si>
  <si>
    <t>30.06.04 - 06.07.04</t>
  </si>
  <si>
    <t>29.06.05 - 05.07.05</t>
  </si>
  <si>
    <t>28.06.06 - 04.07.06</t>
  </si>
  <si>
    <t>04.07.07 - 10.07.07</t>
  </si>
  <si>
    <t>08.11.94 - 14.11.94</t>
  </si>
  <si>
    <t>11.07.95 - 17.07.95</t>
  </si>
  <si>
    <t>02.07.96 - 08.07.96</t>
  </si>
  <si>
    <t>11.07.97 - 17.07.97</t>
  </si>
  <si>
    <t>18.12.98 - 24.12.98</t>
  </si>
  <si>
    <t>09.07.99 - 15.07.99</t>
  </si>
  <si>
    <t>05.07.00 - 11.07.00</t>
  </si>
  <si>
    <t>04.07.01 - 10.07.01</t>
  </si>
  <si>
    <t>10.07.02 - 16.07.02</t>
  </si>
  <si>
    <t>02.07.03 - 08.07.03</t>
  </si>
  <si>
    <t>07.07.04 - 13.07.04</t>
  </si>
  <si>
    <t>06.07.05 - 12.07.05</t>
  </si>
  <si>
    <t>05.07.06 - 11.07.06</t>
  </si>
  <si>
    <t>11.07.07 - 17.07.07</t>
  </si>
  <si>
    <t>15.11.94 - 21.11.94</t>
  </si>
  <si>
    <t>18.07.95 - 24.07.95</t>
  </si>
  <si>
    <t>09.07.96 - 15.07.96</t>
  </si>
  <si>
    <t>18.07.97 - 24.07.97</t>
  </si>
  <si>
    <t>16.07.99 - 22.07.99</t>
  </si>
  <si>
    <t>12.07.00 - 18.07.00</t>
  </si>
  <si>
    <t>11.07.01 - 17.07.01</t>
  </si>
  <si>
    <t>17.07.02 - 23.07.02</t>
  </si>
  <si>
    <t>09.07.03 - 15.07.03</t>
  </si>
  <si>
    <t>14.07.04 - 20.07.04</t>
  </si>
  <si>
    <t>13.07.05 - 19.07.05</t>
  </si>
  <si>
    <t>12.07.06 - 18.07.06</t>
  </si>
  <si>
    <t>18.07.07 - 24.07.07</t>
  </si>
  <si>
    <t>22.11.94 - 28.11.94</t>
  </si>
  <si>
    <t>16.07.96 - 22.07.96</t>
  </si>
  <si>
    <t>25.07.97 - 31.07.97</t>
  </si>
  <si>
    <t>23.07.99 - 29.07.99</t>
  </si>
  <si>
    <t>19.07.00 - 25.07.00</t>
  </si>
  <si>
    <t>18.07.01 - 24.07.01</t>
  </si>
  <si>
    <t>24.07.02 - 30.07.02</t>
  </si>
  <si>
    <t>16.07.03 - 22.07.03</t>
  </si>
  <si>
    <t>21.07.04 - 27.07.04</t>
  </si>
  <si>
    <t>20.07.05 - 26.07.05</t>
  </si>
  <si>
    <t>19.07.06 - 25.07.06</t>
  </si>
  <si>
    <t>25.07.07 - 31.07.07</t>
  </si>
  <si>
    <t>29.11.94 - 05.12.94</t>
  </si>
  <si>
    <t>01.08.95 - 07.08.95</t>
  </si>
  <si>
    <t>23.07.96 - 29.07.96</t>
  </si>
  <si>
    <t>01.08.97 - 07.08.97</t>
  </si>
  <si>
    <t>30.07.99 - 05.08.99</t>
  </si>
  <si>
    <t>26.07.00 - 01.08.00</t>
  </si>
  <si>
    <t>25.07.01 - 31.07.01</t>
  </si>
  <si>
    <t>31.07.02 - 06.08.02</t>
  </si>
  <si>
    <t>23.07.03 - 29.07.03</t>
  </si>
  <si>
    <t>28.07.04 - 03.08.04</t>
  </si>
  <si>
    <t>27.07.05 - 02.08.05</t>
  </si>
  <si>
    <t>26.07.06 - 01.08.06</t>
  </si>
  <si>
    <t>01.08.07 - 07.08.07</t>
  </si>
  <si>
    <t>06.12.94 - 12.12.94</t>
  </si>
  <si>
    <t>08.08.95 - 14.08.95</t>
  </si>
  <si>
    <t>30.07.96 - 05.08.96</t>
  </si>
  <si>
    <t>08.08.97 - 14.08.97</t>
  </si>
  <si>
    <t>06.08.99 - 12.08.99</t>
  </si>
  <si>
    <t>02.08.00 - 08.08.00</t>
  </si>
  <si>
    <t>01.08.01 - 07.08.01</t>
  </si>
  <si>
    <t>07.08.02 - 13.08.02</t>
  </si>
  <si>
    <t>30.07.03 - 05.08.03</t>
  </si>
  <si>
    <t>04.08.04 - 10.08.04</t>
  </si>
  <si>
    <t>03.08.05 - 09.08.05</t>
  </si>
  <si>
    <t>02.08.06 - 08.08.06</t>
  </si>
  <si>
    <t>08.08.07 - 14.08.07</t>
  </si>
  <si>
    <t>13.12.94 - 19.12.94</t>
  </si>
  <si>
    <t>15.08.95 - 21.08.95</t>
  </si>
  <si>
    <t>06.08.96 - 12.08.96</t>
  </si>
  <si>
    <t>15.08.97 - 21.08.97</t>
  </si>
  <si>
    <t>13.08.99 - 19.08.99</t>
  </si>
  <si>
    <t>09.08.00 - 15.08.00</t>
  </si>
  <si>
    <t>08.08.01 - 14.08.01</t>
  </si>
  <si>
    <t>14.08.02 - 20.08.02</t>
  </si>
  <si>
    <t>06.08.03 - 12.08.03</t>
  </si>
  <si>
    <t>11.08.04 - 17.08.04</t>
  </si>
  <si>
    <t>10.08.05 - 16.08.05</t>
  </si>
  <si>
    <t>09.08.06 - 15.08.06</t>
  </si>
  <si>
    <t>15.08.07 - 21.08.07</t>
  </si>
  <si>
    <t>20.12.94 - 26.12.94</t>
  </si>
  <si>
    <t>22.08.95 - 28.08.95</t>
  </si>
  <si>
    <t>13.08.96 - 19.08.96</t>
  </si>
  <si>
    <t>22.08.97 - 28.08.97</t>
  </si>
  <si>
    <t>20.08.99 - 26.08.99</t>
  </si>
  <si>
    <t>16.08.00 - 22.08.00</t>
  </si>
  <si>
    <t>15.08.01 - 21.08.01</t>
  </si>
  <si>
    <t>21.08.02 - 27.08.02</t>
  </si>
  <si>
    <t>13.08.03 - 19.08.03</t>
  </si>
  <si>
    <t>18.08.04 - 24.08.04</t>
  </si>
  <si>
    <t>17.08.05 - 23.08.05</t>
  </si>
  <si>
    <t>16.08.06 - 22.08.06</t>
  </si>
  <si>
    <t>22.08.07 - 28.08.07</t>
  </si>
  <si>
    <t>29.08.95 - 04.09.95</t>
  </si>
  <si>
    <t>20.08.96 - 26.08.96</t>
  </si>
  <si>
    <t>29.08.97 - 04.09.97</t>
  </si>
  <si>
    <t>27.08.99 - 02.09.99</t>
  </si>
  <si>
    <t>23.08.00 - 29.08.00</t>
  </si>
  <si>
    <t>22.08.01 - 28.08.01</t>
  </si>
  <si>
    <t>28.08.02 - 03.09.02</t>
  </si>
  <si>
    <t>20.08.03 - 26.08.03</t>
  </si>
  <si>
    <t>25.08.04 - 01.09.04</t>
  </si>
  <si>
    <t>24.08.05 - 30.08.05</t>
  </si>
  <si>
    <t>23.08.06 - 29.08.06</t>
  </si>
  <si>
    <t>29.08.07 - 04.09.07</t>
  </si>
  <si>
    <t>05.09.95 - 11.09.95</t>
  </si>
  <si>
    <t>27.08.96 - 02.09.96</t>
  </si>
  <si>
    <t>05.09.97 - 11.09.97</t>
  </si>
  <si>
    <t>03.09.99 - 09.09.99</t>
  </si>
  <si>
    <t>30.08.00 - 20.09.00</t>
  </si>
  <si>
    <t>29.08.01 - 04.09.01</t>
  </si>
  <si>
    <t>04.09.02 - 10.09.02</t>
  </si>
  <si>
    <t>27.08.03 - 02.09.03</t>
  </si>
  <si>
    <t>02.09.04 - 07.09.04</t>
  </si>
  <si>
    <t>31.08.05 - 06.09.05</t>
  </si>
  <si>
    <t>30.08.06 - 05.09.06</t>
  </si>
  <si>
    <t>05.09.07 - 11.09.07</t>
  </si>
  <si>
    <t>12.09.95 - 18.09.95</t>
  </si>
  <si>
    <t>03.09.96 - 09.09.96</t>
  </si>
  <si>
    <t>12.09.97 - 18.09.97</t>
  </si>
  <si>
    <t>10.09.99 - 16.09.99</t>
  </si>
  <si>
    <t>21.09.00 - 26.09.00</t>
  </si>
  <si>
    <t>05.09.01 - 11.09.01</t>
  </si>
  <si>
    <t>11.09.02 - 17.09.02</t>
  </si>
  <si>
    <t>03.09.03 - 09.09.03</t>
  </si>
  <si>
    <t>08.09.04 - 14.09.04</t>
  </si>
  <si>
    <t>07.09.05 - 13.09.05</t>
  </si>
  <si>
    <t>06.09.06 - 12.09.06</t>
  </si>
  <si>
    <t>12.09.07 - 18.09.07</t>
  </si>
  <si>
    <t>19.09.95 - 25.09.95</t>
  </si>
  <si>
    <t>10.09.96 - 16.09.96</t>
  </si>
  <si>
    <t>19.09.97 - 25.09.97</t>
  </si>
  <si>
    <t>17.09.99 - 23.09.99</t>
  </si>
  <si>
    <t>27.09.00 - 03.10.00</t>
  </si>
  <si>
    <t>12.09.01 - 18.09.01</t>
  </si>
  <si>
    <t>18.09.02 - 24.09.02</t>
  </si>
  <si>
    <t>10.09.03 - 16.09.03</t>
  </si>
  <si>
    <t>15.09.04 - 21.09.04</t>
  </si>
  <si>
    <t>14.09.05 - 20.09.05</t>
  </si>
  <si>
    <t>13.09.06 - 19.09.06</t>
  </si>
  <si>
    <t>19.09.07 - 25.09.07</t>
  </si>
  <si>
    <t>26.09.95 - 02.10.95</t>
  </si>
  <si>
    <t>17.09.96 - 23.06.96</t>
  </si>
  <si>
    <t>26.09.97 - 02.10.97</t>
  </si>
  <si>
    <t>24.09.99 - 30.09.99</t>
  </si>
  <si>
    <t>04.10.00 - 10.10.00</t>
  </si>
  <si>
    <t>19.09.01 - 25.09.01</t>
  </si>
  <si>
    <t>25.09.02 - 01.10.02</t>
  </si>
  <si>
    <t>17.09.03 - 23.09.03</t>
  </si>
  <si>
    <t>22.09.04 - 28.09.04</t>
  </si>
  <si>
    <t>21.09.05 - 27.09.05</t>
  </si>
  <si>
    <t>20.09.06 - 26.09.06</t>
  </si>
  <si>
    <t>26.09.07 - 02.10.07</t>
  </si>
  <si>
    <t>03.10.95 - 09.10.95</t>
  </si>
  <si>
    <t>24.09.96 - 30.09.96</t>
  </si>
  <si>
    <t>03.10.97 - 09.10.97</t>
  </si>
  <si>
    <t>01.10.99 - 08.10.99</t>
  </si>
  <si>
    <t>11.10.00 - 17.10.00</t>
  </si>
  <si>
    <t>26.09.01 - 02.10.01</t>
  </si>
  <si>
    <t>02.10.02 - 08.10.02</t>
  </si>
  <si>
    <t>24.09.03 - 30.09.03</t>
  </si>
  <si>
    <t>29.09.04 - 05.10.04</t>
  </si>
  <si>
    <t>28.09.05 - 04.10.05</t>
  </si>
  <si>
    <t>27.09.06 - 03.10.06</t>
  </si>
  <si>
    <t>03.10.07 - 09.10.07</t>
  </si>
  <si>
    <t>10.10.95 - 16.10.95</t>
  </si>
  <si>
    <t>01.10.96 - 07.10.96</t>
  </si>
  <si>
    <t>10.10.97 - 16.10.97</t>
  </si>
  <si>
    <t>09.10.99 - 14.10.99</t>
  </si>
  <si>
    <t>18.10.00 - 24.10.00</t>
  </si>
  <si>
    <t>03.10.01 - 09.10.01</t>
  </si>
  <si>
    <t>09.10.02 - 15.10.02</t>
  </si>
  <si>
    <t>01.10.03 - 07.10.03</t>
  </si>
  <si>
    <t>06.10.04 - 12.10.04</t>
  </si>
  <si>
    <t>05.10.05 - 11.10.05</t>
  </si>
  <si>
    <t>04.10.06 - 10.10.06</t>
  </si>
  <si>
    <t>10.10.07 - 16.10.07</t>
  </si>
  <si>
    <t>17.10.95 - 23.10.95</t>
  </si>
  <si>
    <t>08.10.96 - 14.10.96</t>
  </si>
  <si>
    <t>17.10.97 - 23.10.97</t>
  </si>
  <si>
    <t>15.10.99 - 21.10.99</t>
  </si>
  <si>
    <t>25.10.00 - 31.10.00</t>
  </si>
  <si>
    <t>10.10.01 - 16.10.01</t>
  </si>
  <si>
    <t>16.10.02 - 22.10.02</t>
  </si>
  <si>
    <t>08.10.03 - 14.10.03</t>
  </si>
  <si>
    <t>13.10.04 - 19.10.04</t>
  </si>
  <si>
    <t>12.10.05 - 18.10.05</t>
  </si>
  <si>
    <t>11.10.06 - 17.10.06</t>
  </si>
  <si>
    <t>17.10.07 - 23.10.07</t>
  </si>
  <si>
    <t>24.10.95 - 30.10.95</t>
  </si>
  <si>
    <t>15.10.96 - 21.10.96</t>
  </si>
  <si>
    <t>24.10.97 - 30.10.97</t>
  </si>
  <si>
    <t>22.10.99 - 28.10.99</t>
  </si>
  <si>
    <t>01.11.00 - 07.11.00</t>
  </si>
  <si>
    <t>17.10.01 - 23.10.01</t>
  </si>
  <si>
    <t>23.10.02 - 29.10.02</t>
  </si>
  <si>
    <t>15.10.03 - 21.10.03</t>
  </si>
  <si>
    <t>20.10.04 - 26.10.04</t>
  </si>
  <si>
    <t>19.10.05 - 25.10.05</t>
  </si>
  <si>
    <t>18.10.06 - 25.10.06</t>
  </si>
  <si>
    <t>24.10.07 - 30.10.07</t>
  </si>
  <si>
    <t>31.10.95 - 06.11.95</t>
  </si>
  <si>
    <t>22.10.96 - 28.10.96</t>
  </si>
  <si>
    <t>31.10.97 - 06.11.97</t>
  </si>
  <si>
    <t>29.10.99 - 04.11.99</t>
  </si>
  <si>
    <t>08.11.00 - 14.11.00</t>
  </si>
  <si>
    <t>24.10.01 - 30.10.01</t>
  </si>
  <si>
    <t>30.10.02 - 05.11.02</t>
  </si>
  <si>
    <t xml:space="preserve">22.10.03 - 28.10.03 </t>
  </si>
  <si>
    <t>27.10.04 - 02.11.04</t>
  </si>
  <si>
    <t>26.10.05 - 01.11.05</t>
  </si>
  <si>
    <t>26.10.06 - 31.10.06</t>
  </si>
  <si>
    <t>31.10.07 - 06.11.07</t>
  </si>
  <si>
    <t>07.11.95 - 13.11.95</t>
  </si>
  <si>
    <t>29.10.96 - 04.11.96</t>
  </si>
  <si>
    <t>07.11.97 - 13.11.97</t>
  </si>
  <si>
    <t>05.11.99 - 11.11.99</t>
  </si>
  <si>
    <t>15.11.00 - 21.11.00</t>
  </si>
  <si>
    <t>31.10.01 - 06.11.01</t>
  </si>
  <si>
    <t>06.11.02 - 12.11.02</t>
  </si>
  <si>
    <t>29.10.03 - 04.11.03</t>
  </si>
  <si>
    <t>03.11.04 - 09.11.04</t>
  </si>
  <si>
    <t>02.11.05 - 08.11.05</t>
  </si>
  <si>
    <t>01.11.06 - 08.11.06</t>
  </si>
  <si>
    <t>14.11.95 - 20.11.95</t>
  </si>
  <si>
    <t>05.11.96 - 11.11.96</t>
  </si>
  <si>
    <t>14.11.97 - 20.11.97</t>
  </si>
  <si>
    <t>12.11.99 - 18.11.99</t>
  </si>
  <si>
    <t>22.11.00 - 28.11.00</t>
  </si>
  <si>
    <t>07.11.01 - 13.11.01</t>
  </si>
  <si>
    <t>13.11.02 - 19.11.02</t>
  </si>
  <si>
    <t>05.11.03 - 11.11.03</t>
  </si>
  <si>
    <t>10.11.04 - 16.11.04</t>
  </si>
  <si>
    <t>09.11.05 - 15.11.05</t>
  </si>
  <si>
    <t>09.11.06 - 14.11.06</t>
  </si>
  <si>
    <t>14.11.07 - 20.11.07</t>
  </si>
  <si>
    <t>21.11.95 - 27.11.95</t>
  </si>
  <si>
    <t>12.11.96 - 18.11.96</t>
  </si>
  <si>
    <t>21.11.97 - 27.11.97</t>
  </si>
  <si>
    <t>19.11.99 - 25.11.99</t>
  </si>
  <si>
    <t>29.11.00 - 05.12.00</t>
  </si>
  <si>
    <t>14.11.01 - 20.11.01</t>
  </si>
  <si>
    <t>20.11.02 - 26.11.02</t>
  </si>
  <si>
    <t>12.11.03 - 18.11.03</t>
  </si>
  <si>
    <t>17.11.04 - 23.11.04</t>
  </si>
  <si>
    <t>16.11.05 - 22.11.05</t>
  </si>
  <si>
    <t>15.11.06 - 21.11.06</t>
  </si>
  <si>
    <t>21.11.07 - 27.11.07</t>
  </si>
  <si>
    <t>19.11.96 - 25.11.96</t>
  </si>
  <si>
    <t>28.11.97 - 04.12.97</t>
  </si>
  <si>
    <t>26.11.99 - 02.12.99</t>
  </si>
  <si>
    <t>06.12.00 - 12.12.00</t>
  </si>
  <si>
    <t>21.11.01 - 27.11.01</t>
  </si>
  <si>
    <t>27.11.02 - 03.12.02</t>
  </si>
  <si>
    <t>19.11.03 - 25.11.03</t>
  </si>
  <si>
    <t>24.11.04 - 30.11.04</t>
  </si>
  <si>
    <t>23.11.05 - 29.11.05</t>
  </si>
  <si>
    <t>22.11.06 - 28.11.06</t>
  </si>
  <si>
    <t>28.11.07 - 04.12.07</t>
  </si>
  <si>
    <t>05.12.95 - 11.12.95</t>
  </si>
  <si>
    <t>26.11.96 - 02.12.96</t>
  </si>
  <si>
    <t>05.12.97 - 11.12.97</t>
  </si>
  <si>
    <t>03.12.99 - 09.12.99</t>
  </si>
  <si>
    <t>13.12.00 - 19.12.00</t>
  </si>
  <si>
    <t>28.11.01 - 04.12.01</t>
  </si>
  <si>
    <t>04.12.02 - 10.12.02</t>
  </si>
  <si>
    <t>26.11.03 - 02.12.03</t>
  </si>
  <si>
    <t>01.12.04 - 07.12.04</t>
  </si>
  <si>
    <t>30.11.05 - 06.12.05</t>
  </si>
  <si>
    <t>29.11.06 - 05.12.06</t>
  </si>
  <si>
    <t>05.12.07 - 11.12.07</t>
  </si>
  <si>
    <t>12.12.95 - 18.12.95</t>
  </si>
  <si>
    <t>12.12.97 - 18.12.97</t>
  </si>
  <si>
    <t>10.12.99 - 16.12.99</t>
  </si>
  <si>
    <t>20.12.00 - 26.12.00</t>
  </si>
  <si>
    <t>05.12.01 - 11.12.01</t>
  </si>
  <si>
    <t>11.12.02 - 17.12.02</t>
  </si>
  <si>
    <t>03.12.03 - 09.12.03</t>
  </si>
  <si>
    <t>08.12.04 - 14.12.04</t>
  </si>
  <si>
    <t>07.12.05 - 13.12.05</t>
  </si>
  <si>
    <t>06.12.06 - 12.12.06</t>
  </si>
  <si>
    <t>12.12.07 - 18.12.07</t>
  </si>
  <si>
    <t>19.12.95 - 25.12.95</t>
  </si>
  <si>
    <t>19.12.97 - 25.12.97</t>
  </si>
  <si>
    <t>17.12.99 - 23.12.99</t>
  </si>
  <si>
    <t>12.12.01 - 18.12.01</t>
  </si>
  <si>
    <t>18.12.02 - 24.12.02</t>
  </si>
  <si>
    <t>10.12.03 - 16.12.03</t>
  </si>
  <si>
    <t>15.12.04 - 21.12.04</t>
  </si>
  <si>
    <t>14.12.05 - 20.12.05</t>
  </si>
  <si>
    <t>13.12.06 - 19.12.06</t>
  </si>
  <si>
    <t>19.12.07 - 25.12.07</t>
  </si>
  <si>
    <t>24.12.99 - 30.12.99</t>
  </si>
  <si>
    <t>19.12.01 - 25.12.01</t>
  </si>
  <si>
    <t>17.12.03 - 23.12.03</t>
  </si>
  <si>
    <t>22.12.04 - 28.12.04</t>
  </si>
  <si>
    <t>21.12.05 - 27.12.05</t>
  </si>
  <si>
    <t>20.12.06 - 26.12.06</t>
  </si>
  <si>
    <t>26.12.07 - 30.12.07</t>
  </si>
  <si>
    <t>24.12.03 - 30.12.03</t>
  </si>
  <si>
    <t>IV.2.1.</t>
  </si>
  <si>
    <t>IV.2.2.</t>
  </si>
  <si>
    <t>IV.2.3.</t>
  </si>
  <si>
    <t>IV.2.4.</t>
  </si>
  <si>
    <t>IV.2.5.</t>
  </si>
  <si>
    <t>IV.2.6.</t>
  </si>
  <si>
    <t>IV.2.7.</t>
  </si>
  <si>
    <t>н.д.</t>
  </si>
  <si>
    <t>IV.2.8.</t>
  </si>
  <si>
    <t>IV.2.9.</t>
  </si>
  <si>
    <t>IV.2.10.</t>
  </si>
  <si>
    <t xml:space="preserve"> -</t>
  </si>
  <si>
    <t>IV.2.11.</t>
  </si>
  <si>
    <t>IV.2.12.</t>
  </si>
  <si>
    <t>IV.2.13.</t>
  </si>
  <si>
    <t>IV.2.14.</t>
  </si>
  <si>
    <t>IV.2.15.</t>
  </si>
  <si>
    <t>IV.2.16.</t>
  </si>
  <si>
    <t>IV.2.17.</t>
  </si>
  <si>
    <t>IV.2.18.</t>
  </si>
  <si>
    <t>2007</t>
  </si>
  <si>
    <t>0,00/15,00</t>
  </si>
  <si>
    <t>21,00/45,00</t>
  </si>
  <si>
    <t>0,00/36,00</t>
  </si>
  <si>
    <t>25,00/33,00</t>
  </si>
  <si>
    <t>0,00/60,00</t>
  </si>
  <si>
    <t>0,50/0,50</t>
  </si>
  <si>
    <t>0,00/0,50</t>
  </si>
  <si>
    <t>0,00/30,00</t>
  </si>
  <si>
    <t>3,00/3,00</t>
  </si>
  <si>
    <t>25,00/39,00</t>
  </si>
  <si>
    <t>0,00/34,00</t>
  </si>
  <si>
    <t>0,00/35,00</t>
  </si>
  <si>
    <t>0,00/22,88</t>
  </si>
  <si>
    <t>0,00/39,68</t>
  </si>
  <si>
    <t>0,00/40,00</t>
  </si>
  <si>
    <t>0,00/39,40</t>
  </si>
  <si>
    <t>0,00/38,70</t>
  </si>
  <si>
    <t>0,00/25,00</t>
  </si>
  <si>
    <t>0,00/4,00</t>
  </si>
  <si>
    <t>0,00/32,00</t>
  </si>
  <si>
    <t>3,00/40,00</t>
  </si>
  <si>
    <t>1,00/48,40</t>
  </si>
  <si>
    <t>2,00/50,00</t>
  </si>
  <si>
    <t>17,00/35,00</t>
  </si>
  <si>
    <t>12,00/47,27</t>
  </si>
  <si>
    <t>5,90/55,00</t>
  </si>
  <si>
    <t>10,00/60,00</t>
  </si>
  <si>
    <t>40,00/50,00</t>
  </si>
  <si>
    <t>30,00/40,00</t>
  </si>
  <si>
    <t>6,00/6,00</t>
  </si>
  <si>
    <t>9,90/30,00</t>
  </si>
  <si>
    <t>6,70/30,00</t>
  </si>
  <si>
    <t>21,80/36,00</t>
  </si>
  <si>
    <t>0,00/24,52</t>
  </si>
  <si>
    <t>10,00/32,00</t>
  </si>
  <si>
    <t>8,00/32,00</t>
  </si>
  <si>
    <t>5,00/32,00</t>
  </si>
  <si>
    <t>20,00/31,00</t>
  </si>
  <si>
    <t>6,00/36,00</t>
  </si>
  <si>
    <t>0,00/28,00</t>
  </si>
  <si>
    <t>0,00/27,00</t>
  </si>
  <si>
    <t>0,00/16,00</t>
  </si>
  <si>
    <t>0,00/10,00</t>
  </si>
  <si>
    <t>2,23/10,08</t>
  </si>
  <si>
    <t>0,00/15,70</t>
  </si>
  <si>
    <t>0,00/18,30</t>
  </si>
  <si>
    <t>0,00/18,00</t>
  </si>
  <si>
    <t>0,00/23,00</t>
  </si>
  <si>
    <t>0,00/3,20</t>
  </si>
  <si>
    <t>0,00/9,00</t>
  </si>
  <si>
    <t>0,00/8,00</t>
  </si>
  <si>
    <t>0,00/7,00</t>
  </si>
  <si>
    <t>5,00/14,00</t>
  </si>
  <si>
    <t>0,00/11,00</t>
  </si>
  <si>
    <t>0,00/9,09</t>
  </si>
  <si>
    <t>3,00/18,00</t>
  </si>
  <si>
    <t>0,00/3,00</t>
  </si>
  <si>
    <t>0,00/0,00</t>
  </si>
  <si>
    <t>0,00/12,00</t>
  </si>
  <si>
    <t>0,00/2,00</t>
  </si>
  <si>
    <t>0,00/1,50</t>
  </si>
  <si>
    <t>0,00/1,00</t>
  </si>
  <si>
    <t>1,00/1,00</t>
  </si>
  <si>
    <t>0,00/5,00</t>
  </si>
  <si>
    <t>0,00/5,50</t>
  </si>
  <si>
    <t>5,00/5,00</t>
  </si>
  <si>
    <t>0,00/6,00</t>
  </si>
  <si>
    <t>0,00/2,50</t>
  </si>
  <si>
    <t>0,00/13,00</t>
  </si>
  <si>
    <t>0,00/8,25</t>
  </si>
  <si>
    <t>16,70/59,00</t>
  </si>
  <si>
    <t>10,00/43,30</t>
  </si>
  <si>
    <t>12,00/36,00</t>
  </si>
  <si>
    <t>20,00/37,00</t>
  </si>
  <si>
    <t>30,00/37,70</t>
  </si>
  <si>
    <t>25,00/59,00</t>
  </si>
  <si>
    <t>25,00/37,00</t>
  </si>
  <si>
    <t>36,00/42,00</t>
  </si>
  <si>
    <t>30,00/55,00</t>
  </si>
  <si>
    <t>30,00/50,00</t>
  </si>
  <si>
    <t>20,00/36,00</t>
  </si>
  <si>
    <t>36,00/36,80</t>
  </si>
  <si>
    <t>30,00/36,00</t>
  </si>
  <si>
    <t>12,00/46,00</t>
  </si>
  <si>
    <t>15,00/40,00</t>
  </si>
  <si>
    <t>36,00/40,00</t>
  </si>
  <si>
    <t>20,00/42,00</t>
  </si>
  <si>
    <t>15,00/39,00</t>
  </si>
  <si>
    <t>24,00/40,00</t>
  </si>
  <si>
    <t>30,00/60,00</t>
  </si>
  <si>
    <t>20,00/34,39</t>
  </si>
  <si>
    <t>18,99/30,00</t>
  </si>
  <si>
    <t>18,00/32,00</t>
  </si>
  <si>
    <t>9,00/32,00</t>
  </si>
  <si>
    <t>10,00/39,06</t>
  </si>
  <si>
    <t>16,90/40,00</t>
  </si>
  <si>
    <t>5,00/40,00</t>
  </si>
  <si>
    <t>18,00/43,00</t>
  </si>
  <si>
    <t>24,00/50,00</t>
  </si>
  <si>
    <t>30,00/67,08</t>
  </si>
  <si>
    <t>15,00/54,10</t>
  </si>
  <si>
    <t>40,00/65,00</t>
  </si>
  <si>
    <t>20,00/56,00</t>
  </si>
  <si>
    <t>14,00/46,00</t>
  </si>
  <si>
    <t>25,00/56,00</t>
  </si>
  <si>
    <t>25,00/46,00</t>
  </si>
  <si>
    <t>12,10/35,00</t>
  </si>
  <si>
    <t>13,30/46,00</t>
  </si>
  <si>
    <t>16,80/46,00</t>
  </si>
  <si>
    <t>15,00/44,94</t>
  </si>
  <si>
    <t>17,80/40,00</t>
  </si>
  <si>
    <t>16,30/40,00</t>
  </si>
  <si>
    <t>23,63/35,00</t>
  </si>
  <si>
    <t>17,50/35,03</t>
  </si>
  <si>
    <t>20,00/43,86</t>
  </si>
  <si>
    <t>5,00/30,00</t>
  </si>
  <si>
    <t>10,00/39,95</t>
  </si>
  <si>
    <t>11,88/30,23</t>
  </si>
  <si>
    <t>7,00/30,00</t>
  </si>
  <si>
    <t>15,00/30,00</t>
  </si>
  <si>
    <t>14,00/26,87</t>
  </si>
  <si>
    <t>6,00/25,00</t>
  </si>
  <si>
    <t>10,00/18,30</t>
  </si>
  <si>
    <t>12,54/16,13</t>
  </si>
  <si>
    <t>8,00/18,00</t>
  </si>
  <si>
    <t>12,00/16,00</t>
  </si>
  <si>
    <t>10,00/15,10</t>
  </si>
  <si>
    <t>10,00/14,52</t>
  </si>
  <si>
    <t>9,00/18,00</t>
  </si>
  <si>
    <t>8,00/16,07</t>
  </si>
  <si>
    <t>0,00/16,07</t>
  </si>
  <si>
    <t>8,00/15,00</t>
  </si>
  <si>
    <t>8,00/15,50</t>
  </si>
  <si>
    <t>7,20/12,00</t>
  </si>
  <si>
    <t>5,00/14,98</t>
  </si>
  <si>
    <t>5,00/16,00</t>
  </si>
  <si>
    <t>2,40/13,17</t>
  </si>
  <si>
    <t>4,00/13,00</t>
  </si>
  <si>
    <t>5,00/11,17</t>
  </si>
  <si>
    <t>6,00/14,96</t>
  </si>
  <si>
    <t>3,00/12,00</t>
  </si>
  <si>
    <t>2,00/9,03</t>
  </si>
  <si>
    <t>5,00/9,00</t>
  </si>
  <si>
    <t>0,00/10,05</t>
  </si>
  <si>
    <t>4,40/8,00</t>
  </si>
  <si>
    <t>0,00/8,83</t>
  </si>
  <si>
    <t>4,00/11,00</t>
  </si>
  <si>
    <t>4,00/7,00</t>
  </si>
  <si>
    <t>5,00/7,00</t>
  </si>
  <si>
    <t>4,00/14,78</t>
  </si>
  <si>
    <t>1,50/9,43</t>
  </si>
  <si>
    <t>4,00/8,00</t>
  </si>
  <si>
    <t>1,00/15,00</t>
  </si>
  <si>
    <t>4,00/13,94</t>
  </si>
  <si>
    <t>0,00/8,31</t>
  </si>
  <si>
    <t>0,00/9,47</t>
  </si>
  <si>
    <t>3,00/8,01</t>
  </si>
  <si>
    <t>3,00/13,89</t>
  </si>
  <si>
    <t>3,00/10,00</t>
  </si>
  <si>
    <t>3,00/8,00</t>
  </si>
  <si>
    <t>2,00/8,00</t>
  </si>
  <si>
    <t>3,00/7,00</t>
  </si>
  <si>
    <t>2,00/5,00</t>
  </si>
  <si>
    <t>2,00/6,00</t>
  </si>
  <si>
    <t>3,00/5,00</t>
  </si>
  <si>
    <t>5,00/10,00</t>
  </si>
  <si>
    <t>2,50/10,00</t>
  </si>
  <si>
    <t>4,00/4,00</t>
  </si>
  <si>
    <t>0,00/5,05</t>
  </si>
  <si>
    <t>3,00/5,02</t>
  </si>
  <si>
    <t>3,00/5,40</t>
  </si>
  <si>
    <t>2,20/8,00</t>
  </si>
  <si>
    <t>1,00/8,00</t>
  </si>
  <si>
    <t>0,00/12,12</t>
  </si>
  <si>
    <t>4,00/6,71</t>
  </si>
  <si>
    <t>1,00/13,00</t>
  </si>
  <si>
    <t>1,00/12,00</t>
  </si>
  <si>
    <t>1,00/10,00</t>
  </si>
  <si>
    <t>5,00/12,00</t>
  </si>
  <si>
    <t>0,00/14,00</t>
  </si>
  <si>
    <t>10,00/49,00</t>
  </si>
  <si>
    <t>20,00/45,00</t>
  </si>
  <si>
    <t>11,00/41,00</t>
  </si>
  <si>
    <t>20,00/40,00</t>
  </si>
  <si>
    <t>30,00/38,00</t>
  </si>
  <si>
    <t>20,00/38,00</t>
  </si>
  <si>
    <t>28,50/50,00</t>
  </si>
  <si>
    <t>35,70/40,00</t>
  </si>
  <si>
    <t>30,00/50,66</t>
  </si>
  <si>
    <t>38,00/38,00</t>
  </si>
  <si>
    <t>25,00/42,00</t>
  </si>
  <si>
    <t>0,00/52,00</t>
  </si>
  <si>
    <t>36,00/46,00</t>
  </si>
  <si>
    <t>35,00/45,00</t>
  </si>
  <si>
    <t>0,00/45,00</t>
  </si>
  <si>
    <t>30,00/42,00</t>
  </si>
  <si>
    <t>31,00/42,00</t>
  </si>
  <si>
    <t>25,00/42,25</t>
  </si>
  <si>
    <t>35,00/41,40</t>
  </si>
  <si>
    <t>22,00/40,00</t>
  </si>
  <si>
    <t>0,00/36,26</t>
  </si>
  <si>
    <t>10,00/30,69</t>
  </si>
  <si>
    <t>23,20/30,95</t>
  </si>
  <si>
    <t>18,00/31,71</t>
  </si>
  <si>
    <t>18,00/41,52</t>
  </si>
  <si>
    <t>25,00/38,00</t>
  </si>
  <si>
    <t>22,00/37,00</t>
  </si>
  <si>
    <t>5,00/50,00</t>
  </si>
  <si>
    <t>28,00/50,00</t>
  </si>
  <si>
    <t>28,00/37,00</t>
  </si>
  <si>
    <t>29,80/50,00</t>
  </si>
  <si>
    <t>47,00/81,00</t>
  </si>
  <si>
    <t>30,00/48,67</t>
  </si>
  <si>
    <t>30,00/44,00</t>
  </si>
  <si>
    <t>10,00/40,00</t>
  </si>
  <si>
    <t>25,00/50,00</t>
  </si>
  <si>
    <t>30,00/35,00</t>
  </si>
  <si>
    <t>29,20/44,94</t>
  </si>
  <si>
    <t>34,00/40,00</t>
  </si>
  <si>
    <t>25,00/40,00</t>
  </si>
  <si>
    <t>28,00/38,00</t>
  </si>
  <si>
    <t>18,00/30,00</t>
  </si>
  <si>
    <t>22,72/37,10</t>
  </si>
  <si>
    <t>20,00/28,00</t>
  </si>
  <si>
    <t>10,00/35,10</t>
  </si>
  <si>
    <t>22,00/38,00</t>
  </si>
  <si>
    <t>15,00/35,00</t>
  </si>
  <si>
    <t>0,20/44,36</t>
  </si>
  <si>
    <t>12,50/26,00</t>
  </si>
  <si>
    <t>15,00/28,87</t>
  </si>
  <si>
    <t>11,14/36,00</t>
  </si>
  <si>
    <t>11,50/36,00</t>
  </si>
  <si>
    <t>10,00/25,00</t>
  </si>
  <si>
    <t>10,70/21,40</t>
  </si>
  <si>
    <t>12,00/18,00</t>
  </si>
  <si>
    <t>12,00/17,00</t>
  </si>
  <si>
    <t>10,00/22,00</t>
  </si>
  <si>
    <t>13,00/22,00</t>
  </si>
  <si>
    <t>13,00/25,00</t>
  </si>
  <si>
    <t>11,00/18,00</t>
  </si>
  <si>
    <t>11,00/20,00</t>
  </si>
  <si>
    <t>10,00/22,92</t>
  </si>
  <si>
    <t>9,90/24,00</t>
  </si>
  <si>
    <t>4,40/20,89</t>
  </si>
  <si>
    <t>9,00/20,00</t>
  </si>
  <si>
    <t>8,21/14,00</t>
  </si>
  <si>
    <t>8,00/12,00</t>
  </si>
  <si>
    <t>7,00/20,00</t>
  </si>
  <si>
    <t>7,00/13,00</t>
  </si>
  <si>
    <t>6,00/19,80</t>
  </si>
  <si>
    <t>7,00/15,00</t>
  </si>
  <si>
    <t>5,00/20,00</t>
  </si>
  <si>
    <t>6,00/10,00</t>
  </si>
  <si>
    <t>4,00/20,00</t>
  </si>
  <si>
    <t>5,00/19,83</t>
  </si>
  <si>
    <t>4,00/8,29</t>
  </si>
  <si>
    <t>4,07/20,00</t>
  </si>
  <si>
    <t>0,00/20,00</t>
  </si>
  <si>
    <t>5,50/10,78</t>
  </si>
  <si>
    <t>6,00/20,00</t>
  </si>
  <si>
    <t>5,00/12,11</t>
  </si>
  <si>
    <t>5,00/11,00</t>
  </si>
  <si>
    <t>6,00/13,33</t>
  </si>
  <si>
    <t>6,00/9,32</t>
  </si>
  <si>
    <t>5,00/11,36</t>
  </si>
  <si>
    <t>6,00/16,00</t>
  </si>
  <si>
    <t>5,00/11,14</t>
  </si>
  <si>
    <t>8,00/8,00</t>
  </si>
  <si>
    <t>4,00/11,26</t>
  </si>
  <si>
    <t>4,00/11,29</t>
  </si>
  <si>
    <t>4,00/9,00</t>
  </si>
  <si>
    <t>4,00/11,58</t>
  </si>
  <si>
    <t>4,00/10,91</t>
  </si>
  <si>
    <t>3,00/11,00</t>
  </si>
  <si>
    <t>7,00/9,00</t>
  </si>
  <si>
    <t>4,50/11,00</t>
  </si>
  <si>
    <t>4,50/9,00</t>
  </si>
  <si>
    <t>6,00/11,00</t>
  </si>
  <si>
    <t>7,00/11,00</t>
  </si>
  <si>
    <t>8,00/9,00</t>
  </si>
  <si>
    <t>8,00/15,94</t>
  </si>
  <si>
    <t>6,98/9,00</t>
  </si>
  <si>
    <t>4,00/11,79</t>
  </si>
  <si>
    <t>4,10/7,00</t>
  </si>
  <si>
    <t>4,88/8,00</t>
  </si>
  <si>
    <t>7,02/11,00</t>
  </si>
  <si>
    <t>4,00/11,84</t>
  </si>
  <si>
    <t>6,00/13,00</t>
  </si>
  <si>
    <t>7,00/13,31</t>
  </si>
  <si>
    <t>7,01/13,00</t>
  </si>
  <si>
    <t>8,00/11,00</t>
  </si>
  <si>
    <t>3,00/13,00</t>
  </si>
  <si>
    <t>3,52/13,00</t>
  </si>
  <si>
    <t>4,00/15,93</t>
  </si>
  <si>
    <t>1,34/11,00</t>
  </si>
  <si>
    <t>6,00/12,00</t>
  </si>
  <si>
    <t>7,00/10,00</t>
  </si>
  <si>
    <t>25,00/55,00</t>
  </si>
  <si>
    <t>0,00/16,30</t>
  </si>
  <si>
    <t>19,50/39,80</t>
  </si>
  <si>
    <t>30,00/30,00</t>
  </si>
  <si>
    <t>0,00/37,78</t>
  </si>
  <si>
    <t>0,00/40,97</t>
  </si>
  <si>
    <t>27,10/42,00</t>
  </si>
  <si>
    <t>24,00/30,00</t>
  </si>
  <si>
    <t>20,00/20,00</t>
  </si>
  <si>
    <t>25,00/34,65</t>
  </si>
  <si>
    <t>26,00/38,00</t>
  </si>
  <si>
    <t>26,00/40,00</t>
  </si>
  <si>
    <t>40,00/47,00</t>
  </si>
  <si>
    <t>30,00/59,90</t>
  </si>
  <si>
    <t>30,00/37,00</t>
  </si>
  <si>
    <t>32,00/40,00</t>
  </si>
  <si>
    <t>0,10/37,40</t>
  </si>
  <si>
    <t>0,10/34,87</t>
  </si>
  <si>
    <t>0,10/40,00</t>
  </si>
  <si>
    <t>0,10/35,00</t>
  </si>
  <si>
    <t>45,00/45,00</t>
  </si>
  <si>
    <t>35,00/43,00</t>
  </si>
  <si>
    <t>40,00/40,00</t>
  </si>
  <si>
    <t>20,90/40,00</t>
  </si>
  <si>
    <t>22,00/30,00</t>
  </si>
  <si>
    <t>9,00/40,00</t>
  </si>
  <si>
    <t>0,00/35,78</t>
  </si>
  <si>
    <t>4,50/24,00</t>
  </si>
  <si>
    <t>24,00/26,12</t>
  </si>
  <si>
    <t>20,10/30,00</t>
  </si>
  <si>
    <t>17,00/24,87</t>
  </si>
  <si>
    <t>15,26/25,00</t>
  </si>
  <si>
    <t>15,00/25,00</t>
  </si>
  <si>
    <t>12,00/28,00</t>
  </si>
  <si>
    <t>12,00/25,00</t>
  </si>
  <si>
    <t>10,22/14,00</t>
  </si>
  <si>
    <t>11,00/30,00</t>
  </si>
  <si>
    <t>10,00/16,00</t>
  </si>
  <si>
    <t>10,00/15,00</t>
  </si>
  <si>
    <t>11,00/13,00</t>
  </si>
  <si>
    <t>10,93/15,00</t>
  </si>
  <si>
    <t>11,00/12,00</t>
  </si>
  <si>
    <t>9,00/12,00</t>
  </si>
  <si>
    <t>6,00/11,80</t>
  </si>
  <si>
    <t>8,00/14,00</t>
  </si>
  <si>
    <t>7,00/14,00</t>
  </si>
  <si>
    <t>8,00/13,00</t>
  </si>
  <si>
    <t>10,91/12,00</t>
  </si>
  <si>
    <t>7,00/12,33</t>
  </si>
  <si>
    <t>7,00/12,00</t>
  </si>
  <si>
    <t>8,00/12,60</t>
  </si>
  <si>
    <t>7,06/13,00</t>
  </si>
  <si>
    <t>5,00/18,80</t>
  </si>
  <si>
    <t>5,00/13,00</t>
  </si>
  <si>
    <t>10,00/13,00</t>
  </si>
  <si>
    <t>12,00/13,00</t>
  </si>
  <si>
    <t>7,07/13,00</t>
  </si>
  <si>
    <t>13,00/14,00</t>
  </si>
  <si>
    <t>5,00/15,00</t>
  </si>
  <si>
    <t>5,00/12,71</t>
  </si>
  <si>
    <t>5,00/11,58</t>
  </si>
  <si>
    <t>4,00/10,00</t>
  </si>
  <si>
    <t>9,00/10,00</t>
  </si>
  <si>
    <t>0,00/17,00</t>
  </si>
  <si>
    <t>35,70/41,00</t>
  </si>
  <si>
    <t>30,00/41,00</t>
  </si>
  <si>
    <t>41,70/41,70</t>
  </si>
  <si>
    <t>35,00/45,04</t>
  </si>
  <si>
    <t>45,04/45,04</t>
  </si>
  <si>
    <t>0,00/45,04</t>
  </si>
  <si>
    <t>50,90/50,90</t>
  </si>
  <si>
    <t>0,10/0,10</t>
  </si>
  <si>
    <t>0,10/50,00</t>
  </si>
  <si>
    <t>0,10/45,00</t>
  </si>
  <si>
    <t>17,60/42,00</t>
  </si>
  <si>
    <t>25,00/30,00</t>
  </si>
  <si>
    <t>10,00/30,00</t>
  </si>
  <si>
    <t>22,00/25,00</t>
  </si>
  <si>
    <t>15,00/22,00</t>
  </si>
  <si>
    <t>25,00/25,00</t>
  </si>
  <si>
    <t>18,00/18,00</t>
  </si>
  <si>
    <t>28,70/28,70</t>
  </si>
  <si>
    <t>17,00/17,00</t>
  </si>
  <si>
    <t>17,00/20,00</t>
  </si>
  <si>
    <t>0,00/22,50</t>
  </si>
  <si>
    <t>15,50/17,00</t>
  </si>
  <si>
    <t>16,00/16,00</t>
  </si>
  <si>
    <t>15,00/18,00</t>
  </si>
  <si>
    <t>10,00/17,00</t>
  </si>
  <si>
    <t>10,00/10,00</t>
  </si>
  <si>
    <t>14,00/14,00</t>
  </si>
  <si>
    <t>16,00/16,60</t>
  </si>
  <si>
    <t>14,00/16,00</t>
  </si>
  <si>
    <t>15,10/15,10</t>
  </si>
  <si>
    <t>13,00/14,60</t>
  </si>
  <si>
    <t>10,00/14,00</t>
  </si>
  <si>
    <t>8,58/10,00</t>
  </si>
  <si>
    <t>12,00/12,00</t>
  </si>
  <si>
    <t>9,00/10,20</t>
  </si>
  <si>
    <t>9,00/9,00</t>
  </si>
  <si>
    <t>9,00/11,00</t>
  </si>
  <si>
    <t>9,00/15,25</t>
  </si>
  <si>
    <t>9,65/10,00</t>
  </si>
  <si>
    <t>10,00/12,00</t>
  </si>
  <si>
    <t>9,00/14,25</t>
  </si>
  <si>
    <t>9,50/12,00</t>
  </si>
  <si>
    <t>10,00/15,80</t>
  </si>
  <si>
    <t>11,00/14,00</t>
  </si>
  <si>
    <t>9,93/14,00</t>
  </si>
  <si>
    <t>9,30/12,15</t>
  </si>
  <si>
    <t>11,00/11,00</t>
  </si>
  <si>
    <t>4,10/12,90</t>
  </si>
  <si>
    <t>11,00/15,84</t>
  </si>
  <si>
    <t>10,00/20,00</t>
  </si>
  <si>
    <t>11,00/16,00</t>
  </si>
  <si>
    <t>11,00/15,00</t>
  </si>
  <si>
    <t>10,00/14,08</t>
  </si>
  <si>
    <t>6,71/15,03</t>
  </si>
  <si>
    <t>0,50/15,00</t>
  </si>
  <si>
    <t>0,50/14,00</t>
  </si>
  <si>
    <t>0,50/16,00</t>
  </si>
  <si>
    <t>0,50/15,05</t>
  </si>
  <si>
    <t>7,31/13,00</t>
  </si>
  <si>
    <t>4,71/15,04</t>
  </si>
  <si>
    <t>0,66/14,39</t>
  </si>
  <si>
    <t>7,29/16,00</t>
  </si>
  <si>
    <t>7,29/20,00</t>
  </si>
  <si>
    <t>3,00/16,00</t>
  </si>
  <si>
    <t>3,00/15,00</t>
  </si>
  <si>
    <t>8,00/60,00</t>
  </si>
  <si>
    <t>10,00/54,00</t>
  </si>
  <si>
    <t>10,02/36,90</t>
  </si>
  <si>
    <t>8,00/41,00</t>
  </si>
  <si>
    <t>8,00/42,00</t>
  </si>
  <si>
    <t>4,00/30,00</t>
  </si>
  <si>
    <t>7,00/39,50</t>
  </si>
  <si>
    <t>1,00/36,71</t>
  </si>
  <si>
    <t>1,29/42,00</t>
  </si>
  <si>
    <t>0,90/30,00</t>
  </si>
  <si>
    <t>0,00/35,30</t>
  </si>
  <si>
    <t>0,00/33,50</t>
  </si>
  <si>
    <t>0,00/57,00</t>
  </si>
  <si>
    <t>0,00/49,80</t>
  </si>
  <si>
    <t>0,00/38,98</t>
  </si>
  <si>
    <t>0,00/30,90</t>
  </si>
  <si>
    <t>0,00/32,57</t>
  </si>
  <si>
    <t>0,00/37,39</t>
  </si>
  <si>
    <t>0,00/45,34</t>
  </si>
  <si>
    <t>0,00/24,13</t>
  </si>
  <si>
    <t>0,00/42,97</t>
  </si>
  <si>
    <t>3,72/39,78</t>
  </si>
  <si>
    <t>0,00/45,78</t>
  </si>
  <si>
    <t>0,00/32,13</t>
  </si>
  <si>
    <t>0,02/82,97</t>
  </si>
  <si>
    <t>0,00/92,10</t>
  </si>
  <si>
    <t>0,00/75,88</t>
  </si>
  <si>
    <t>0,00/54,08</t>
  </si>
  <si>
    <t>0,00/58,30</t>
  </si>
  <si>
    <t>0,00/58,10</t>
  </si>
  <si>
    <t>0,00/59,25</t>
  </si>
  <si>
    <t>0,00/39,33</t>
  </si>
  <si>
    <t>0,00/39,62</t>
  </si>
  <si>
    <t>0,00/30,54</t>
  </si>
  <si>
    <t>0,00/32,93</t>
  </si>
  <si>
    <t>0,00/29,21</t>
  </si>
  <si>
    <t>0,00/34,28</t>
  </si>
  <si>
    <t>0,00/29,92</t>
  </si>
  <si>
    <t>0,00/22,00</t>
  </si>
  <si>
    <t>0,00/25,60</t>
  </si>
  <si>
    <t>0,00/5,22</t>
  </si>
  <si>
    <t>0,00/19,31</t>
  </si>
  <si>
    <t>0,00/26,56</t>
  </si>
  <si>
    <t>0,00/30,88</t>
  </si>
  <si>
    <t>0,00/24,08</t>
  </si>
  <si>
    <t>0,00/10,14</t>
  </si>
  <si>
    <t>0,00/29,34</t>
  </si>
  <si>
    <t>0,00/21,47</t>
  </si>
  <si>
    <t>0,00/4,21</t>
  </si>
  <si>
    <t>0,00/4,34</t>
  </si>
  <si>
    <t>0,00/4,13</t>
  </si>
  <si>
    <t>0,00/4,28</t>
  </si>
  <si>
    <t>0,00/3,63</t>
  </si>
  <si>
    <t>0,00/4,66</t>
  </si>
  <si>
    <t>0,00/3,88</t>
  </si>
  <si>
    <t>0,00/3,77</t>
  </si>
  <si>
    <t>0,00/3,83</t>
  </si>
  <si>
    <t>0,00/3,90</t>
  </si>
  <si>
    <t>0,00/2,79</t>
  </si>
  <si>
    <t>0,00/3,93</t>
  </si>
  <si>
    <t>0,00/8,84</t>
  </si>
  <si>
    <t>0,00/3,57</t>
  </si>
  <si>
    <t>0,00/6,35</t>
  </si>
  <si>
    <t>0,00/3,10</t>
  </si>
  <si>
    <t>0,00/2,76</t>
  </si>
  <si>
    <t>0,00/3,73</t>
  </si>
  <si>
    <t>0,00/2,47</t>
  </si>
  <si>
    <t>0,00/2,78</t>
  </si>
  <si>
    <t>0,00/2,10</t>
  </si>
  <si>
    <t>0,00/2,58</t>
  </si>
  <si>
    <t>0,00/6,19</t>
  </si>
  <si>
    <t>0,00/8,67</t>
  </si>
  <si>
    <t>0,00/3,33</t>
  </si>
  <si>
    <t>0,00/12,04</t>
  </si>
  <si>
    <t>000/5,33</t>
  </si>
  <si>
    <t>0,00/4,39</t>
  </si>
  <si>
    <t>0,00/1,74</t>
  </si>
  <si>
    <t>0,00/4,09</t>
  </si>
  <si>
    <t>0,00/4,83</t>
  </si>
  <si>
    <t>0,00/10,85</t>
  </si>
  <si>
    <t>0,00/2,32</t>
  </si>
  <si>
    <t>0,00/6,97</t>
  </si>
  <si>
    <t>0,00/6,30</t>
  </si>
  <si>
    <t>0,00/6,17</t>
  </si>
  <si>
    <t>0,00/6,16</t>
  </si>
  <si>
    <t>0,00/7,18</t>
  </si>
  <si>
    <t>0,00/5,48</t>
  </si>
  <si>
    <t>0,00/6,70</t>
  </si>
  <si>
    <t>0,00/7,91</t>
  </si>
  <si>
    <t>0,00/8,72</t>
  </si>
  <si>
    <t>0,00/6,56</t>
  </si>
  <si>
    <t>0,00/10,40</t>
  </si>
  <si>
    <t>0,00/10,67</t>
  </si>
  <si>
    <t>0,00/10,04</t>
  </si>
  <si>
    <t>0,00/9,98</t>
  </si>
  <si>
    <t>0,00/13,81</t>
  </si>
  <si>
    <t>0,00/12,14</t>
  </si>
  <si>
    <t>0,00/14,32</t>
  </si>
  <si>
    <t>0,00/11,79</t>
  </si>
  <si>
    <t>0,00/5,63</t>
  </si>
  <si>
    <t>0,00/12,08</t>
  </si>
  <si>
    <t>0,00/9,50</t>
  </si>
  <si>
    <t>0,00/11,60</t>
  </si>
  <si>
    <t>0,00/12,17</t>
  </si>
  <si>
    <t>0,00/9,44</t>
  </si>
  <si>
    <t>0,00/9,49</t>
  </si>
  <si>
    <t>0,00/5,84</t>
  </si>
  <si>
    <t>0,00/8,32</t>
  </si>
  <si>
    <t>0,00/9,41</t>
  </si>
  <si>
    <t>0,00/7,33</t>
  </si>
  <si>
    <t>0,00/10,80</t>
  </si>
  <si>
    <t>0,00/11,85</t>
  </si>
  <si>
    <t>0,00/6,04</t>
  </si>
  <si>
    <t>0,00/6,80</t>
  </si>
  <si>
    <t>0,00/9,79</t>
  </si>
  <si>
    <t>0,00/9,84</t>
  </si>
  <si>
    <t>0,00/8,94</t>
  </si>
  <si>
    <t>0,00/10,25</t>
  </si>
  <si>
    <t>0,00/8,97</t>
  </si>
  <si>
    <t>0,00/6,18</t>
  </si>
  <si>
    <t>0,00/10,54</t>
  </si>
  <si>
    <t>0,00/11,42</t>
  </si>
  <si>
    <t>15,00/20,00</t>
  </si>
  <si>
    <t>15,30/32,31</t>
  </si>
  <si>
    <t>7,10/7,10</t>
  </si>
  <si>
    <t>14,10/14,10</t>
  </si>
  <si>
    <t>15,00/15,00</t>
  </si>
  <si>
    <t>14,80/26,00</t>
  </si>
  <si>
    <t>15,00/24,00</t>
  </si>
  <si>
    <t>4,00/25,00</t>
  </si>
  <si>
    <t>9,00/25,00</t>
  </si>
  <si>
    <t>5,00/25,00</t>
  </si>
  <si>
    <t>7,00/25,00</t>
  </si>
  <si>
    <t>8,00/20,00</t>
  </si>
  <si>
    <t>9,00/26,67</t>
  </si>
  <si>
    <t>9,00/38,00</t>
  </si>
  <si>
    <t>9,00/29,80</t>
  </si>
  <si>
    <t>6,00/48,21</t>
  </si>
  <si>
    <t>10,00/62,00</t>
  </si>
  <si>
    <t>37,00/68,00</t>
  </si>
  <si>
    <t>47,00/64,13</t>
  </si>
  <si>
    <t>45,00/60,00</t>
  </si>
  <si>
    <t>39,50/50,00</t>
  </si>
  <si>
    <t>11,09/45,00</t>
  </si>
  <si>
    <t>16,45/30,00</t>
  </si>
  <si>
    <t>6,80/40,00</t>
  </si>
  <si>
    <t>20,00/37,17</t>
  </si>
  <si>
    <t>20,00/34,50</t>
  </si>
  <si>
    <t>6,30/32,85</t>
  </si>
  <si>
    <t>21,80/31,85</t>
  </si>
  <si>
    <t>20,00/33,23</t>
  </si>
  <si>
    <t>20,00/36,38</t>
  </si>
  <si>
    <t>5,40/42,41</t>
  </si>
  <si>
    <t>1,00/30,00</t>
  </si>
  <si>
    <t>20,00/30,00</t>
  </si>
  <si>
    <t>20,00/25,98</t>
  </si>
  <si>
    <t>5,10/26,23</t>
  </si>
  <si>
    <t>0,00/29,52</t>
  </si>
  <si>
    <t>7,00/26,67</t>
  </si>
  <si>
    <t>5,00/33,12</t>
  </si>
  <si>
    <t>0,00/15,51</t>
  </si>
  <si>
    <t>5,00/15,46</t>
  </si>
  <si>
    <t>1,00/15,16</t>
  </si>
  <si>
    <t>5,00/14,11</t>
  </si>
  <si>
    <t>5,00/12,08</t>
  </si>
  <si>
    <t>0,00/17,86</t>
  </si>
  <si>
    <t>0,00/20,29</t>
  </si>
  <si>
    <t>3,00/14,00</t>
  </si>
  <si>
    <t>0,00/8,65</t>
  </si>
  <si>
    <t>0,00/9,27</t>
  </si>
  <si>
    <t>3,00/6,99</t>
  </si>
  <si>
    <t>0,00/5,44</t>
  </si>
  <si>
    <t>2,00/9,79</t>
  </si>
  <si>
    <t>2,00/5,14</t>
  </si>
  <si>
    <t>1,00/4,00</t>
  </si>
  <si>
    <t>1,00/5,00</t>
  </si>
  <si>
    <t>2,00/4,41</t>
  </si>
  <si>
    <t>0,00/5,75</t>
  </si>
  <si>
    <t>2,00/7,80</t>
  </si>
  <si>
    <t>1,00/7,14</t>
  </si>
  <si>
    <t>1,00/8,88</t>
  </si>
  <si>
    <t>0,00/3,85</t>
  </si>
  <si>
    <t>1,00/5,38</t>
  </si>
  <si>
    <t>2,00/3,00</t>
  </si>
  <si>
    <t>0,00/7,69</t>
  </si>
  <si>
    <t>1,50/7,00</t>
  </si>
  <si>
    <t>1,50/3,00</t>
  </si>
  <si>
    <t>1,50/11,00</t>
  </si>
  <si>
    <t>0,00/3,13</t>
  </si>
  <si>
    <t>0,00/11,53</t>
  </si>
  <si>
    <t>2,01/14,00</t>
  </si>
  <si>
    <t>0,00/5,21</t>
  </si>
  <si>
    <t>2,00/13,00</t>
  </si>
  <si>
    <t>1,50/4,37</t>
  </si>
  <si>
    <t>1,50/5,00</t>
  </si>
  <si>
    <t>2,00/5,11</t>
  </si>
  <si>
    <t>2,00/8,59</t>
  </si>
  <si>
    <t>1,80/9,00</t>
  </si>
  <si>
    <t>0,00/8,19</t>
  </si>
  <si>
    <t>1,50/8,50</t>
  </si>
  <si>
    <t>1,95/9,00</t>
  </si>
  <si>
    <t>1,50/6,56</t>
  </si>
  <si>
    <t>1,48/11,00</t>
  </si>
  <si>
    <t>1,45/8,54</t>
  </si>
  <si>
    <t>1,18/8,10</t>
  </si>
  <si>
    <t>1,42/5,75</t>
  </si>
  <si>
    <t>0,00/12,81</t>
  </si>
  <si>
    <t>1,00/13,08</t>
  </si>
  <si>
    <t>1,00/14,00</t>
  </si>
  <si>
    <t>1,00/13,01</t>
  </si>
  <si>
    <t>0,00/12,85</t>
  </si>
  <si>
    <t>0,00/7,49</t>
  </si>
  <si>
    <t>1,77/15,00</t>
  </si>
  <si>
    <t>1,30/9,51</t>
  </si>
  <si>
    <t>1,41/15,00</t>
  </si>
  <si>
    <t>1,40/11,38</t>
  </si>
  <si>
    <t>1,19/14,00</t>
  </si>
  <si>
    <t>2,00/15,00</t>
  </si>
  <si>
    <t>2,00/14,13</t>
  </si>
  <si>
    <t>0,29/12,55</t>
  </si>
  <si>
    <t>1,00/12,95</t>
  </si>
  <si>
    <t>20,00/38,70</t>
  </si>
  <si>
    <t>20,00/37,30</t>
  </si>
  <si>
    <t>23,20/38,50</t>
  </si>
  <si>
    <t>20,00/39,03</t>
  </si>
  <si>
    <t>15,00/38,80</t>
  </si>
  <si>
    <t>18,00/38,90</t>
  </si>
  <si>
    <t>18,00/44,00</t>
  </si>
  <si>
    <t>18,00/50,00</t>
  </si>
  <si>
    <t>18,50/39,33</t>
  </si>
  <si>
    <t>19,70/39,80</t>
  </si>
  <si>
    <t>20,00/39,90</t>
  </si>
  <si>
    <t>20,00/50,00</t>
  </si>
  <si>
    <t>24,00/42,00</t>
  </si>
  <si>
    <t>18,00/39,40</t>
  </si>
  <si>
    <t>15,00/42,00</t>
  </si>
  <si>
    <t>18,00/38,00</t>
  </si>
  <si>
    <t>18,00/41,00</t>
  </si>
  <si>
    <t>7,03/41,12</t>
  </si>
  <si>
    <t>3,11/38,00</t>
  </si>
  <si>
    <t>18,00/37,00</t>
  </si>
  <si>
    <t>17,79/32,30</t>
  </si>
  <si>
    <t>18,00/31,00</t>
  </si>
  <si>
    <t>18,00/32,55</t>
  </si>
  <si>
    <t>18,00/40,00</t>
  </si>
  <si>
    <t>20,00/62,00</t>
  </si>
  <si>
    <t>24,00/70,00</t>
  </si>
  <si>
    <t>24,00/75,00</t>
  </si>
  <si>
    <t>4,00/74,00</t>
  </si>
  <si>
    <t>24,00/59,00</t>
  </si>
  <si>
    <t>25,00/49,60</t>
  </si>
  <si>
    <t>25,00/45,40</t>
  </si>
  <si>
    <t>22,59/46,00</t>
  </si>
  <si>
    <t>24,27/48,00</t>
  </si>
  <si>
    <t>24,00/48,00</t>
  </si>
  <si>
    <t>23,91/45,00</t>
  </si>
  <si>
    <t>15,20/40,00</t>
  </si>
  <si>
    <t>27,41/52,00</t>
  </si>
  <si>
    <t>30,00/38,55</t>
  </si>
  <si>
    <t>11,50/36,06</t>
  </si>
  <si>
    <t>20,00/42,14</t>
  </si>
  <si>
    <t>27,01/37,00</t>
  </si>
  <si>
    <t>19,57/36,00</t>
  </si>
  <si>
    <t>9,36/30,00</t>
  </si>
  <si>
    <t>5,34/25,00</t>
  </si>
  <si>
    <t>10,00/24,92</t>
  </si>
  <si>
    <t>10,00/31,70</t>
  </si>
  <si>
    <t>10,00/24,56</t>
  </si>
  <si>
    <t>12,30/25,00</t>
  </si>
  <si>
    <t>3,73/20,00</t>
  </si>
  <si>
    <t>10,00/21,01</t>
  </si>
  <si>
    <t>8,79/16,00</t>
  </si>
  <si>
    <t>5,00/18,00</t>
  </si>
  <si>
    <t>0,00/15,06</t>
  </si>
  <si>
    <t>8,00/16,00</t>
  </si>
  <si>
    <t>7,42/14,00</t>
  </si>
  <si>
    <t>5,00/12,79</t>
  </si>
  <si>
    <t>5,00/12,99</t>
  </si>
  <si>
    <t>5,00/14,35</t>
  </si>
  <si>
    <t>5,08/11,05</t>
  </si>
  <si>
    <t>4,24/12,27</t>
  </si>
  <si>
    <t>6,00/9,00</t>
  </si>
  <si>
    <t>6,00/9,84</t>
  </si>
  <si>
    <t>5,48/9,93</t>
  </si>
  <si>
    <t>4,00/11,09</t>
  </si>
  <si>
    <t>4,00/11,38</t>
  </si>
  <si>
    <t>4,00/11,63</t>
  </si>
  <si>
    <t>4,00/16,00</t>
  </si>
  <si>
    <t>4,00/7,57</t>
  </si>
  <si>
    <t>4,00/7,18</t>
  </si>
  <si>
    <t>3,00/8,02</t>
  </si>
  <si>
    <t>3,00/9,30</t>
  </si>
  <si>
    <t>3,00/8,17</t>
  </si>
  <si>
    <t>3,00/8,22</t>
  </si>
  <si>
    <t>3,00/8,20</t>
  </si>
  <si>
    <t>3,00/8,19</t>
  </si>
  <si>
    <t>3,00/8,16</t>
  </si>
  <si>
    <t>3,00/10,05</t>
  </si>
  <si>
    <t>3,00/11,40</t>
  </si>
  <si>
    <t>3,00/12,65</t>
  </si>
  <si>
    <t>2,35/10,54</t>
  </si>
  <si>
    <t>3,00/11,33</t>
  </si>
  <si>
    <t>3,00/12,82</t>
  </si>
  <si>
    <t>1,50/8,55</t>
  </si>
  <si>
    <t>2,10/9,66</t>
  </si>
  <si>
    <t>2,42/9,31</t>
  </si>
  <si>
    <t>1,90/12,22</t>
  </si>
  <si>
    <t>3,00/11,96</t>
  </si>
  <si>
    <t>3,00/9,88</t>
  </si>
  <si>
    <t>2,00/12,44</t>
  </si>
  <si>
    <t>3,00/10,22</t>
  </si>
  <si>
    <t>1,20/12,88</t>
  </si>
  <si>
    <t>3,00/9,52</t>
  </si>
  <si>
    <t>3,00/8,86</t>
  </si>
  <si>
    <t>3,00/9,67</t>
  </si>
  <si>
    <t>3,00/9,00</t>
  </si>
  <si>
    <t>3,00/10,32</t>
  </si>
  <si>
    <t>3,00/11,12</t>
  </si>
  <si>
    <t>3,00/9,04</t>
  </si>
  <si>
    <t>3,00/13,02</t>
  </si>
  <si>
    <t>3,00/12,04</t>
  </si>
  <si>
    <t>2,29/11,39</t>
  </si>
  <si>
    <t>3,00/12,47</t>
  </si>
  <si>
    <t>3,00/10,03</t>
  </si>
  <si>
    <t>2,52/10,21</t>
  </si>
  <si>
    <t>3,00/8,75</t>
  </si>
  <si>
    <t>1,67/9,13</t>
  </si>
  <si>
    <t>2,75/8,14</t>
  </si>
  <si>
    <t>3,00/8,57</t>
  </si>
  <si>
    <t>3,00/10,81</t>
  </si>
  <si>
    <t>3,00/12,54</t>
  </si>
  <si>
    <t>3,00/10,18</t>
  </si>
  <si>
    <t>2,50/15,00</t>
  </si>
  <si>
    <t>3,52/11,97</t>
  </si>
  <si>
    <t>3,42/9,00</t>
  </si>
  <si>
    <t>24,00/45,00</t>
  </si>
  <si>
    <t>20,00/39,00</t>
  </si>
  <si>
    <t>23,73/39,33</t>
  </si>
  <si>
    <t>21,10/120,00</t>
  </si>
  <si>
    <t>21,00/48,50</t>
  </si>
  <si>
    <t>21,00/55,00</t>
  </si>
  <si>
    <t>2,90/43,25</t>
  </si>
  <si>
    <t>18,00/42,00</t>
  </si>
  <si>
    <t>24,00/44,00</t>
  </si>
  <si>
    <t>33,00/52,00</t>
  </si>
  <si>
    <t>34,00/51,00</t>
  </si>
  <si>
    <t>34,00/48,40</t>
  </si>
  <si>
    <t>34,00/46,00</t>
  </si>
  <si>
    <t>22,00/45,00</t>
  </si>
  <si>
    <t>22,00/47,93</t>
  </si>
  <si>
    <t>22,00/44,00</t>
  </si>
  <si>
    <t>22,00/48,30</t>
  </si>
  <si>
    <t>22,00/42,00</t>
  </si>
  <si>
    <t>22,00/43,00</t>
  </si>
  <si>
    <t>22,00/39,00</t>
  </si>
  <si>
    <t>22,00/35,00</t>
  </si>
  <si>
    <t>22,00/36,00</t>
  </si>
  <si>
    <t>18,00/40,37</t>
  </si>
  <si>
    <t>22,00/41,00</t>
  </si>
  <si>
    <t>22,00/49,00</t>
  </si>
  <si>
    <t>22,00/57,00</t>
  </si>
  <si>
    <t>25,00/64,00</t>
  </si>
  <si>
    <t>25,00/66,50</t>
  </si>
  <si>
    <t>24,00/63,00</t>
  </si>
  <si>
    <t>30,00/62,38</t>
  </si>
  <si>
    <t>24,00/50,98</t>
  </si>
  <si>
    <t>21,45/47,00</t>
  </si>
  <si>
    <t>29,13/48,00</t>
  </si>
  <si>
    <t>29,64/55,00</t>
  </si>
  <si>
    <t>29,56/50,00</t>
  </si>
  <si>
    <t>29,56/47,10</t>
  </si>
  <si>
    <t>29,62/41,08</t>
  </si>
  <si>
    <t>29,59/49,68</t>
  </si>
  <si>
    <t>34,80/46,04</t>
  </si>
  <si>
    <t>30,00/54,00</t>
  </si>
  <si>
    <t>35,00/42,90</t>
  </si>
  <si>
    <t>30,00/41,02</t>
  </si>
  <si>
    <t>5,00/42,00</t>
  </si>
  <si>
    <t>5,00/40,14</t>
  </si>
  <si>
    <t>17,00/40,00</t>
  </si>
  <si>
    <t>0,00/33,34</t>
  </si>
  <si>
    <t>13,49/32,59</t>
  </si>
  <si>
    <t>12,00/35,33</t>
  </si>
  <si>
    <t>14,30/36,22</t>
  </si>
  <si>
    <t>14,00/33,28</t>
  </si>
  <si>
    <t>14,90/32,22</t>
  </si>
  <si>
    <t>16,20/32,57</t>
  </si>
  <si>
    <t>11,56/30,19</t>
  </si>
  <si>
    <t>10,00/30,44</t>
  </si>
  <si>
    <t>10,00/26,25</t>
  </si>
  <si>
    <t>10,00/22,80</t>
  </si>
  <si>
    <t>10,00/21,10</t>
  </si>
  <si>
    <t>2,82/21,67</t>
  </si>
  <si>
    <t>10,00/22,36</t>
  </si>
  <si>
    <t>9,00/22,05</t>
  </si>
  <si>
    <t>10,50/21,85</t>
  </si>
  <si>
    <t>10,39/20,11</t>
  </si>
  <si>
    <t>10,00/18,44</t>
  </si>
  <si>
    <t>10,00/18,11</t>
  </si>
  <si>
    <t>8,63/22,37</t>
  </si>
  <si>
    <t>7,94/21,14</t>
  </si>
  <si>
    <t>6,71/19,11</t>
  </si>
  <si>
    <t>6,82/18,14</t>
  </si>
  <si>
    <t>6,64/16,26</t>
  </si>
  <si>
    <t>6,68/13,99</t>
  </si>
  <si>
    <t>6,80/18,11</t>
  </si>
  <si>
    <t>6,60/16,09</t>
  </si>
  <si>
    <t>6,74/16,97</t>
  </si>
  <si>
    <t>8,00/17,52</t>
  </si>
  <si>
    <t>6,00/13,24</t>
  </si>
  <si>
    <t>6,00/13,47</t>
  </si>
  <si>
    <t>4,59/16,58</t>
  </si>
  <si>
    <t>4,00/15,39</t>
  </si>
  <si>
    <t>4,00/17,95</t>
  </si>
  <si>
    <t>4,53/11,48</t>
  </si>
  <si>
    <t>3,00/9,85</t>
  </si>
  <si>
    <t>5,42/15,58</t>
  </si>
  <si>
    <t>5,33/11,63</t>
  </si>
  <si>
    <t>5,42/18,00</t>
  </si>
  <si>
    <t>3,00/15,84</t>
  </si>
  <si>
    <t>3,00/13,76</t>
  </si>
  <si>
    <t>3,00/11,63</t>
  </si>
  <si>
    <t>5,27/13,35</t>
  </si>
  <si>
    <t>4,00/11,04</t>
  </si>
  <si>
    <t>3,00/11,15</t>
  </si>
  <si>
    <t>4,42/14,44</t>
  </si>
  <si>
    <t>3,00/12,09</t>
  </si>
  <si>
    <t>4,30/14,55</t>
  </si>
  <si>
    <t>4,42/11,07</t>
  </si>
  <si>
    <t>4,31/11,15</t>
  </si>
  <si>
    <t>4,00/13,73</t>
  </si>
  <si>
    <t>3,80/11,85</t>
  </si>
  <si>
    <t>3,90/11,37</t>
  </si>
  <si>
    <t>4,00/15,43</t>
  </si>
  <si>
    <t>4,00/14,28</t>
  </si>
  <si>
    <t>4,00/12,03</t>
  </si>
  <si>
    <t>3,75/15,70</t>
  </si>
  <si>
    <t>4,00/12,47</t>
  </si>
  <si>
    <t>4,00/11,59</t>
  </si>
  <si>
    <t>4,00/15,58</t>
  </si>
  <si>
    <t>4,00/13,82</t>
  </si>
  <si>
    <t>4,00/12,63</t>
  </si>
  <si>
    <t>4,00/14,27</t>
  </si>
  <si>
    <t>4,00/13,55</t>
  </si>
  <si>
    <t>4,00/11,61</t>
  </si>
  <si>
    <t>4,00/15,37</t>
  </si>
  <si>
    <t>4,00/13,68</t>
  </si>
  <si>
    <t>4,00/11,12</t>
  </si>
  <si>
    <t>4,00/13,88</t>
  </si>
  <si>
    <t>4,00/15,00</t>
  </si>
  <si>
    <t>4,00/13,40</t>
  </si>
  <si>
    <t>4,00/15,01</t>
  </si>
  <si>
    <t>4,00/11,65</t>
  </si>
  <si>
    <t>4,00/13,83</t>
  </si>
  <si>
    <t>4,00/13,50</t>
  </si>
  <si>
    <t>4,00/13,10</t>
  </si>
  <si>
    <t>4,00/12,33</t>
  </si>
  <si>
    <t>4,00/14,14</t>
  </si>
  <si>
    <t>4,00/15,54</t>
  </si>
  <si>
    <t>4,00/12,91</t>
  </si>
  <si>
    <t>4,00/14,11</t>
  </si>
  <si>
    <t>4,00/12,45</t>
  </si>
  <si>
    <t>4,00/12,70</t>
  </si>
  <si>
    <t>4,00/14,26</t>
  </si>
  <si>
    <t>4,00/14,70</t>
  </si>
  <si>
    <t>6,00/12,38</t>
  </si>
  <si>
    <t>6,00/13,20</t>
  </si>
  <si>
    <t>35,00/66,00</t>
  </si>
  <si>
    <t>28,00/39,90</t>
  </si>
  <si>
    <t>28,00/48,00</t>
  </si>
  <si>
    <t>23,00/36,00</t>
  </si>
  <si>
    <t>28,00/40,00</t>
  </si>
  <si>
    <t>28,00/39,30</t>
  </si>
  <si>
    <t>25,10/38,90</t>
  </si>
  <si>
    <t>25,70/37,00</t>
  </si>
  <si>
    <t>28,00/28,40</t>
  </si>
  <si>
    <t>28,00/38,80</t>
  </si>
  <si>
    <t>28,00/36,60</t>
  </si>
  <si>
    <t>26,00/39,00</t>
  </si>
  <si>
    <t>27,50/38,00</t>
  </si>
  <si>
    <t>29,80/38,00</t>
  </si>
  <si>
    <t>35,00/38,00</t>
  </si>
  <si>
    <t>33,50/44,26</t>
  </si>
  <si>
    <t>26,00/42,50</t>
  </si>
  <si>
    <t>26,00/42,00</t>
  </si>
  <si>
    <t>26,00/40,50</t>
  </si>
  <si>
    <t>26,00/60,00</t>
  </si>
  <si>
    <t>21,00/60,00</t>
  </si>
  <si>
    <t>26,00/50,00</t>
  </si>
  <si>
    <t>26,00/51,00</t>
  </si>
  <si>
    <t>30,00/51,89</t>
  </si>
  <si>
    <t>30,00/56,00</t>
  </si>
  <si>
    <t>34,00/69,61</t>
  </si>
  <si>
    <t>32,00/47,00</t>
  </si>
  <si>
    <t>24,63/48,00</t>
  </si>
  <si>
    <t>31,50/48,00</t>
  </si>
  <si>
    <t>32,40/70,00</t>
  </si>
  <si>
    <t>20,00/55,00</t>
  </si>
  <si>
    <t>30,20/48,78</t>
  </si>
  <si>
    <t>32,70/47,70</t>
  </si>
  <si>
    <t>30,50/50,26</t>
  </si>
  <si>
    <t>35,70/48,00</t>
  </si>
  <si>
    <t>37,20/55,00</t>
  </si>
  <si>
    <t>36,80/45,39</t>
  </si>
  <si>
    <t>22,20/43,00</t>
  </si>
  <si>
    <t>35,00/42,34</t>
  </si>
  <si>
    <t>34,99/43,00</t>
  </si>
  <si>
    <t>34,31/43,00</t>
  </si>
  <si>
    <t>29,74/44,80</t>
  </si>
  <si>
    <t>6,00/36,70</t>
  </si>
  <si>
    <t>15,39/32,00</t>
  </si>
  <si>
    <t>18,76/32,00</t>
  </si>
  <si>
    <t>2,00/37,69</t>
  </si>
  <si>
    <t>14,57/33,00</t>
  </si>
  <si>
    <t>20,60/37,00</t>
  </si>
  <si>
    <t>19,70/34,88</t>
  </si>
  <si>
    <t>20,00/33,00</t>
  </si>
  <si>
    <t>17,00/30,00</t>
  </si>
  <si>
    <t>13,31/31,92</t>
  </si>
  <si>
    <t>13,34/32,11</t>
  </si>
  <si>
    <t>13,24/25,60</t>
  </si>
  <si>
    <t>14,17/28,00</t>
  </si>
  <si>
    <t>14,57/28,64</t>
  </si>
  <si>
    <t>14,23/27,20</t>
  </si>
  <si>
    <t>14,43/24,85</t>
  </si>
  <si>
    <t>13,00/24,71</t>
  </si>
  <si>
    <t>9,80/22,78</t>
  </si>
  <si>
    <t>12,00/23,26</t>
  </si>
  <si>
    <t>12,00/25,33</t>
  </si>
  <si>
    <t>12,00/24,96</t>
  </si>
  <si>
    <t>12,00/24,50</t>
  </si>
  <si>
    <t>11,00/22,70</t>
  </si>
  <si>
    <t>9,10/22,02</t>
  </si>
  <si>
    <t>10,20/24,91</t>
  </si>
  <si>
    <t>10,20/19,16</t>
  </si>
  <si>
    <t>10,00/19,63</t>
  </si>
  <si>
    <t>10,00/18,37</t>
  </si>
  <si>
    <t>9,58/17,64</t>
  </si>
  <si>
    <t>9,00/17,12</t>
  </si>
  <si>
    <t>9,00/16,00</t>
  </si>
  <si>
    <t>6,40/16,50</t>
  </si>
  <si>
    <t>5,79/16,70</t>
  </si>
  <si>
    <t>5,83/17,00</t>
  </si>
  <si>
    <t>5,86/15,06</t>
  </si>
  <si>
    <t>6,00/14,93</t>
  </si>
  <si>
    <t>5,00/14,92</t>
  </si>
  <si>
    <t>1,59/13,29</t>
  </si>
  <si>
    <t>8,00/16,61</t>
  </si>
  <si>
    <t>8,00/13,46</t>
  </si>
  <si>
    <t>3,77/13,78</t>
  </si>
  <si>
    <t>4,00/14,25</t>
  </si>
  <si>
    <t>4,60/13,85</t>
  </si>
  <si>
    <t>7,00/13,34</t>
  </si>
  <si>
    <t>7,00/14,08</t>
  </si>
  <si>
    <t>7,00/13,72</t>
  </si>
  <si>
    <t>7,00/13,38</t>
  </si>
  <si>
    <t>1,00/18,00</t>
  </si>
  <si>
    <t>5,20/14,17</t>
  </si>
  <si>
    <t>7,00/14,72</t>
  </si>
  <si>
    <t>6,00/13,92</t>
  </si>
  <si>
    <t>6,00/13,76</t>
  </si>
  <si>
    <t>6,00/14,19</t>
  </si>
  <si>
    <t>4,30/13,44</t>
  </si>
  <si>
    <t>5,00/14,91</t>
  </si>
  <si>
    <t>4,90/15,39</t>
  </si>
  <si>
    <t>5,00/13,52</t>
  </si>
  <si>
    <t>4,96/13,84</t>
  </si>
  <si>
    <t>1,50/14,32</t>
  </si>
  <si>
    <t>5,00/13,51</t>
  </si>
  <si>
    <t>5,00/13,35</t>
  </si>
  <si>
    <t>5,00/13,44</t>
  </si>
  <si>
    <t>5,00/14,21</t>
  </si>
  <si>
    <t>5,00/14,19</t>
  </si>
  <si>
    <t>5,00/14,87</t>
  </si>
  <si>
    <t>5,00/13,70</t>
  </si>
  <si>
    <t>5,00/14,53</t>
  </si>
  <si>
    <t>5,00/13,74</t>
  </si>
  <si>
    <t>5,00/13,03</t>
  </si>
  <si>
    <t>5,00/13,30</t>
  </si>
  <si>
    <t>5,00/13,09</t>
  </si>
  <si>
    <t>5,00/13,77</t>
  </si>
  <si>
    <t>5,00/15,19</t>
  </si>
  <si>
    <t>5,00/13,34</t>
  </si>
  <si>
    <t>5,00/13,46</t>
  </si>
  <si>
    <t>5,00/13,18</t>
  </si>
  <si>
    <t>5,00/13,50</t>
  </si>
  <si>
    <t>5,00/13,41</t>
  </si>
  <si>
    <t>5,00/13,81</t>
  </si>
  <si>
    <t>5,00/13,32</t>
  </si>
  <si>
    <t>5,00/13,83</t>
  </si>
  <si>
    <t>5,00/13,87</t>
  </si>
  <si>
    <t>8,54/13,25</t>
  </si>
  <si>
    <t>7,57/13,87</t>
  </si>
  <si>
    <t>38,90/40,80</t>
  </si>
  <si>
    <t>35,04/40,00</t>
  </si>
  <si>
    <t>0,00/38,80</t>
  </si>
  <si>
    <t>28,00/38,90</t>
  </si>
  <si>
    <t>35,00/38,80</t>
  </si>
  <si>
    <t>26,00/35,00</t>
  </si>
  <si>
    <t>23,20/35,00</t>
  </si>
  <si>
    <t>23,60/35,00</t>
  </si>
  <si>
    <t>24,00/24,00</t>
  </si>
  <si>
    <t>24,00/28,00</t>
  </si>
  <si>
    <t>34,60/34,60</t>
  </si>
  <si>
    <t>27,30/27,30</t>
  </si>
  <si>
    <t>33,30/33,30</t>
  </si>
  <si>
    <t>31,80/35,00</t>
  </si>
  <si>
    <t>32,00/32,00</t>
  </si>
  <si>
    <t>47,50/47,50</t>
  </si>
  <si>
    <t>38,00/47,80</t>
  </si>
  <si>
    <t>36,00/46,13</t>
  </si>
  <si>
    <t>38,00/48,00</t>
  </si>
  <si>
    <t>36,00/47,92</t>
  </si>
  <si>
    <t>30,00/47,39</t>
  </si>
  <si>
    <t>30,00/47,79</t>
  </si>
  <si>
    <t>30,00/46,70</t>
  </si>
  <si>
    <t>30,00/47,70</t>
  </si>
  <si>
    <t>30,00/47,25</t>
  </si>
  <si>
    <t>42,00/50,00</t>
  </si>
  <si>
    <t>30,00/47,66</t>
  </si>
  <si>
    <t>30,00/46,94</t>
  </si>
  <si>
    <t>30,00/47,34</t>
  </si>
  <si>
    <t>30,00/47,78</t>
  </si>
  <si>
    <t>47,52/50,00</t>
  </si>
  <si>
    <t>0,00/47,62</t>
  </si>
  <si>
    <t>47,71/47,71</t>
  </si>
  <si>
    <t>47,90/47,90</t>
  </si>
  <si>
    <t>34,00/47,28</t>
  </si>
  <si>
    <t>30,00/42,12</t>
  </si>
  <si>
    <t>30,00/45,00</t>
  </si>
  <si>
    <t>22,25/32,00</t>
  </si>
  <si>
    <t>32,00/42,00</t>
  </si>
  <si>
    <t>13,33/32,00</t>
  </si>
  <si>
    <t>0,00/42,00</t>
  </si>
  <si>
    <t>32,00/41,18</t>
  </si>
  <si>
    <t>38,00/40,00</t>
  </si>
  <si>
    <t>31,90/31,90</t>
  </si>
  <si>
    <t>23,00/30,00</t>
  </si>
  <si>
    <t>21,00/35,00</t>
  </si>
  <si>
    <t>21,00/35,14</t>
  </si>
  <si>
    <t>21,00/37,54</t>
  </si>
  <si>
    <t>28,68/35,52</t>
  </si>
  <si>
    <t>28,70/35,37</t>
  </si>
  <si>
    <t>6,66/32,79</t>
  </si>
  <si>
    <t>10,00/31,14</t>
  </si>
  <si>
    <t>23,20/25,68</t>
  </si>
  <si>
    <t>19,64/25,98</t>
  </si>
  <si>
    <t>15,00/27,57</t>
  </si>
  <si>
    <t>14,91/24,80</t>
  </si>
  <si>
    <t>16,00/24,80</t>
  </si>
  <si>
    <t>17,98/22,30</t>
  </si>
  <si>
    <t>17,90/20,00</t>
  </si>
  <si>
    <t>17,00/30,80</t>
  </si>
  <si>
    <t>17,30/30,00</t>
  </si>
  <si>
    <t>17,30/21,47</t>
  </si>
  <si>
    <t>16,00/23,52</t>
  </si>
  <si>
    <t>16,00/22,07</t>
  </si>
  <si>
    <t>15,39/16,67</t>
  </si>
  <si>
    <t>15,22/17,08</t>
  </si>
  <si>
    <t>10,10/16,00</t>
  </si>
  <si>
    <t>11,00/17,47</t>
  </si>
  <si>
    <t>12,90/17,94</t>
  </si>
  <si>
    <t>13,28/19,30</t>
  </si>
  <si>
    <t>11,83/17,66</t>
  </si>
  <si>
    <t>11,75/18,83</t>
  </si>
  <si>
    <t>11,01/16,84</t>
  </si>
  <si>
    <t>10,29/17,67</t>
  </si>
  <si>
    <t>9,12/14,76</t>
  </si>
  <si>
    <t>7,79/14,15</t>
  </si>
  <si>
    <t>7,64/14,00</t>
  </si>
  <si>
    <t>7,68/14,01</t>
  </si>
  <si>
    <t>8,27/14,82</t>
  </si>
  <si>
    <t>6,00/14,21</t>
  </si>
  <si>
    <t>9,43/15,26</t>
  </si>
  <si>
    <t>9,44/15,57</t>
  </si>
  <si>
    <t>8,00/15,59</t>
  </si>
  <si>
    <t>9,41/15,73</t>
  </si>
  <si>
    <t>1,93/15,41</t>
  </si>
  <si>
    <t>9,46/15,47</t>
  </si>
  <si>
    <t>10,50/15,73</t>
  </si>
  <si>
    <t>9,30/15,33</t>
  </si>
  <si>
    <t>10,81/15,57</t>
  </si>
  <si>
    <t>10,00/15,69</t>
  </si>
  <si>
    <t>10,00/16,33</t>
  </si>
  <si>
    <t>8,60/15,18</t>
  </si>
  <si>
    <t>9,00/15,19</t>
  </si>
  <si>
    <t>8,05/15,90</t>
  </si>
  <si>
    <t>8,80/15,60</t>
  </si>
  <si>
    <t>8,20/15,71</t>
  </si>
  <si>
    <t>8,50/18,00</t>
  </si>
  <si>
    <t>9,20/18,00</t>
  </si>
  <si>
    <t>5,31/16,39</t>
  </si>
  <si>
    <t>10,88/16,54</t>
  </si>
  <si>
    <t>10,00/15,68</t>
  </si>
  <si>
    <t>8,05/16,45</t>
  </si>
  <si>
    <t>10,00/15,61</t>
  </si>
  <si>
    <t>9,91/16,27</t>
  </si>
  <si>
    <t>10,00/16,18</t>
  </si>
  <si>
    <t>10,00/15,53</t>
  </si>
  <si>
    <t>10,00/16,39</t>
  </si>
  <si>
    <t>7,00/16,27</t>
  </si>
  <si>
    <t>10,00/15,83</t>
  </si>
  <si>
    <t>7,23/16,00</t>
  </si>
  <si>
    <t>10,00/15,90</t>
  </si>
  <si>
    <t>0,50/15,68</t>
  </si>
  <si>
    <t>0,50/15,69</t>
  </si>
  <si>
    <t>0,50/15,76</t>
  </si>
  <si>
    <t>0,50/15,67</t>
  </si>
  <si>
    <t>0,50/15,56</t>
  </si>
  <si>
    <t>0,50/15,78</t>
  </si>
  <si>
    <t>0,44/15,50</t>
  </si>
  <si>
    <t>0,47/15,79</t>
  </si>
  <si>
    <t>0,47/15,82</t>
  </si>
  <si>
    <t>0,00/15,74</t>
  </si>
  <si>
    <t>0,00/15,84</t>
  </si>
  <si>
    <t>0,00/15,44</t>
  </si>
  <si>
    <t>0,00/15,76</t>
  </si>
  <si>
    <t>0,00/15,80</t>
  </si>
  <si>
    <t>0,00/15,60</t>
  </si>
  <si>
    <t>1,63/15,86</t>
  </si>
  <si>
    <t>0,00/15,82</t>
  </si>
  <si>
    <t>IV.2.19.</t>
  </si>
  <si>
    <t>48,00/48,00</t>
  </si>
  <si>
    <t>8,00/10,00</t>
  </si>
  <si>
    <t>0,00/8,51</t>
  </si>
  <si>
    <t>6,00/8,00</t>
  </si>
  <si>
    <t>7,00/8,00</t>
  </si>
  <si>
    <t>8,00/17,00</t>
  </si>
  <si>
    <t>5,61/20,00</t>
  </si>
  <si>
    <t>0,00/50,80</t>
  </si>
  <si>
    <t>4,00/12,00</t>
  </si>
  <si>
    <t>0,00/8,50</t>
  </si>
  <si>
    <t>2,00/2,00</t>
  </si>
  <si>
    <t>1,25/1,25</t>
  </si>
  <si>
    <t>3,50/3,50</t>
  </si>
  <si>
    <t>0,95/0,95</t>
  </si>
  <si>
    <t>0,92/0,92</t>
  </si>
  <si>
    <t>2,55/3,00</t>
  </si>
  <si>
    <t>3,07/3,07</t>
  </si>
  <si>
    <t>1,00/2,58</t>
  </si>
  <si>
    <t>0,00/3,89</t>
  </si>
  <si>
    <t>3,88/3,88</t>
  </si>
  <si>
    <t>1,00/3,00</t>
  </si>
  <si>
    <t>3,00/9,84</t>
  </si>
  <si>
    <t>2,48/3,00</t>
  </si>
  <si>
    <t>0,00/2,20</t>
  </si>
  <si>
    <t>1,50/4,00</t>
  </si>
  <si>
    <t>2,10/2,10</t>
  </si>
  <si>
    <t>0,50/2,46</t>
  </si>
  <si>
    <t>1,50/1,50</t>
  </si>
  <si>
    <t>1,72/1,72</t>
  </si>
  <si>
    <t>0,00/1,88</t>
  </si>
  <si>
    <t>0,00/1,48</t>
  </si>
  <si>
    <t>0,50/2,16</t>
  </si>
  <si>
    <t>1,50/2,13</t>
  </si>
  <si>
    <t>1,50/1,60</t>
  </si>
  <si>
    <t>1,92/2,55</t>
  </si>
  <si>
    <t>0,14/2,70</t>
  </si>
  <si>
    <t>0,31/8,65</t>
  </si>
  <si>
    <t>0,50/8,00</t>
  </si>
  <si>
    <t>0,00/1,83</t>
  </si>
  <si>
    <t>0,00/11,50</t>
  </si>
  <si>
    <t>0,00/4,50</t>
  </si>
  <si>
    <t>12,70/15,00</t>
  </si>
  <si>
    <t>9,00/15,00</t>
  </si>
  <si>
    <t>6,00/24,00</t>
  </si>
  <si>
    <t>3,00/24,00</t>
  </si>
  <si>
    <t>9,00/24,00</t>
  </si>
  <si>
    <t>6,00/24,50</t>
  </si>
  <si>
    <t>12,00/15,00</t>
  </si>
  <si>
    <t>17,00/22,00</t>
  </si>
  <si>
    <t>12,00/34,00</t>
  </si>
  <si>
    <t>14,00/30,00</t>
  </si>
  <si>
    <t>0,00/18,50</t>
  </si>
  <si>
    <t>11,70/24,40</t>
  </si>
  <si>
    <t>10,00/16,20</t>
  </si>
  <si>
    <t>0,00/20,60</t>
  </si>
  <si>
    <t>10,00/18,00</t>
  </si>
  <si>
    <t>3,50/10,00</t>
  </si>
  <si>
    <t>0,00/10,73</t>
  </si>
  <si>
    <t>0,00/10,44</t>
  </si>
  <si>
    <t>0,00/3,80</t>
  </si>
  <si>
    <t>7,00/7,00</t>
  </si>
  <si>
    <t>0,00/14,23</t>
  </si>
  <si>
    <t>1,06/4,00</t>
  </si>
  <si>
    <t>6,00/7,00</t>
  </si>
  <si>
    <t>1,00/3,04</t>
  </si>
  <si>
    <t>1,00/6,00</t>
  </si>
  <si>
    <t>3,00/3,96</t>
  </si>
  <si>
    <t>3,00/3,50</t>
  </si>
  <si>
    <t>3,10/5,11</t>
  </si>
  <si>
    <t>0,00/3,18</t>
  </si>
  <si>
    <t>3,00/4,00</t>
  </si>
  <si>
    <t>1,00/7,00</t>
  </si>
  <si>
    <t>2,00/4,00</t>
  </si>
  <si>
    <t>4,00/5,00</t>
  </si>
  <si>
    <t>3,74/4,00</t>
  </si>
  <si>
    <t>3,20/4,00</t>
  </si>
  <si>
    <t>2,50/5,00</t>
  </si>
  <si>
    <t>3,67/4,00</t>
  </si>
  <si>
    <t>3,00/4,36</t>
  </si>
  <si>
    <t>3,91/8,00</t>
  </si>
  <si>
    <t>2,01/6,00</t>
  </si>
  <si>
    <t>2,00/4,70</t>
  </si>
  <si>
    <t>4,50/4,50</t>
  </si>
  <si>
    <t>3,76/9,00</t>
  </si>
  <si>
    <t>3,09/6,44</t>
  </si>
  <si>
    <t>6,50/6,50</t>
  </si>
  <si>
    <t>1,00/8,50</t>
  </si>
  <si>
    <t>3,00/8,50</t>
  </si>
  <si>
    <t>3,00/11,50</t>
  </si>
  <si>
    <t>6,00/18,00</t>
  </si>
  <si>
    <t>0,00/24,00</t>
  </si>
  <si>
    <t>22,00/22,00</t>
  </si>
  <si>
    <t>18,00/20,00</t>
  </si>
  <si>
    <t>15,00/23,00</t>
  </si>
  <si>
    <t>12,00/30,00</t>
  </si>
  <si>
    <t>18,00/21,00</t>
  </si>
  <si>
    <t>16,00/25,00</t>
  </si>
  <si>
    <t>16,00/20,00</t>
  </si>
  <si>
    <t>18,00/21,54</t>
  </si>
  <si>
    <t>10,00/24,00</t>
  </si>
  <si>
    <t>14,90/21,00</t>
  </si>
  <si>
    <t>0,00/21,00</t>
  </si>
  <si>
    <t>0,00/13,94</t>
  </si>
  <si>
    <t>0,00/14,82</t>
  </si>
  <si>
    <t>1,69/12,00</t>
  </si>
  <si>
    <t>0,00/21,50</t>
  </si>
  <si>
    <t>1,50/10,00</t>
  </si>
  <si>
    <t>4,00/11,30</t>
  </si>
  <si>
    <t>2,00/10,00</t>
  </si>
  <si>
    <t>10,00/12,64</t>
  </si>
  <si>
    <t>4,20/10,43</t>
  </si>
  <si>
    <t>1,05/15,00</t>
  </si>
  <si>
    <t>0,00/9,04</t>
  </si>
  <si>
    <t>4,95/12,00</t>
  </si>
  <si>
    <t>8,50/8,50</t>
  </si>
  <si>
    <t>4,04/9,00</t>
  </si>
  <si>
    <t>6,11/9,00</t>
  </si>
  <si>
    <t>2,30/6,00</t>
  </si>
  <si>
    <t>0,00/2,04</t>
  </si>
  <si>
    <t>3,02/4,00</t>
  </si>
  <si>
    <t>5,51/8,00</t>
  </si>
  <si>
    <t>3,00/6,00</t>
  </si>
  <si>
    <t>3,03/5,00</t>
  </si>
  <si>
    <t>3,10/6,77</t>
  </si>
  <si>
    <t>3,03/7,00</t>
  </si>
  <si>
    <t>3,70/7,00</t>
  </si>
  <si>
    <t>2,00/6,64</t>
  </si>
  <si>
    <t>5,50/9,00</t>
  </si>
  <si>
    <t>2,32/4,19</t>
  </si>
  <si>
    <t>3,00/3,77</t>
  </si>
  <si>
    <t>3,00/5,50</t>
  </si>
  <si>
    <t>3,95/8,00</t>
  </si>
  <si>
    <t>6,00/8,37</t>
  </si>
  <si>
    <t>5,50/6,75</t>
  </si>
  <si>
    <t>6,00/11,50</t>
  </si>
  <si>
    <t>1,25/11,50</t>
  </si>
  <si>
    <t>0,00/7,27</t>
  </si>
  <si>
    <t>8,00/30,00</t>
  </si>
  <si>
    <t>21,00/21,00</t>
  </si>
  <si>
    <t>21,94/21,94</t>
  </si>
  <si>
    <t>21,83/21,83</t>
  </si>
  <si>
    <t>13,00/13,00</t>
  </si>
  <si>
    <t>4,06/10,00</t>
  </si>
  <si>
    <t>2,53/2,53</t>
  </si>
  <si>
    <t>10,67/10,67</t>
  </si>
  <si>
    <t>1,00/6,50</t>
  </si>
  <si>
    <t>0,14/10,00</t>
  </si>
  <si>
    <t>8,00/9,01</t>
  </si>
  <si>
    <t>0,50/10,00</t>
  </si>
  <si>
    <t>0,50/11,50</t>
  </si>
  <si>
    <t>11,50/11,50</t>
  </si>
  <si>
    <t>6,50/11,50</t>
  </si>
  <si>
    <t>4,61/10,00</t>
  </si>
  <si>
    <t>1,60/8,00</t>
  </si>
  <si>
    <t>3,00/15,89</t>
  </si>
  <si>
    <t>0,00/10,60</t>
  </si>
  <si>
    <t>0,00/11,20</t>
  </si>
  <si>
    <t>2,03/17,00</t>
  </si>
  <si>
    <t>11,00/17,00</t>
  </si>
  <si>
    <t>1,93/10,00</t>
  </si>
  <si>
    <t>1,32/13,50</t>
  </si>
  <si>
    <t>2,00/9,00</t>
  </si>
  <si>
    <t>1,52/9,00</t>
  </si>
  <si>
    <t>2,00/11,00</t>
  </si>
  <si>
    <t>1,97/11,00</t>
  </si>
  <si>
    <t>2,46/13,00</t>
  </si>
  <si>
    <t>2,39/12,00</t>
  </si>
  <si>
    <t>0,00/2,30</t>
  </si>
  <si>
    <t>2,24/11,00</t>
  </si>
  <si>
    <t>1,00/2,48</t>
  </si>
  <si>
    <t>3,00/8,70</t>
  </si>
  <si>
    <t>0,00/10,47</t>
  </si>
  <si>
    <t>0,50/11,00</t>
  </si>
  <si>
    <t>0,50/11,22</t>
  </si>
  <si>
    <t>0,50/10,42</t>
  </si>
  <si>
    <t>0,00/6,51</t>
  </si>
  <si>
    <t>0,50/12,00</t>
  </si>
  <si>
    <t>0,50/6,40</t>
  </si>
  <si>
    <t>6,33/11,00</t>
  </si>
  <si>
    <t>5,00/24,00</t>
  </si>
  <si>
    <t>6,00/19,05</t>
  </si>
  <si>
    <t>1,00/17,30</t>
  </si>
  <si>
    <t>0,00/18,80</t>
  </si>
  <si>
    <t>0,00/14,10</t>
  </si>
  <si>
    <t>3,36/20,00</t>
  </si>
  <si>
    <t>2,17/20,00</t>
  </si>
  <si>
    <t>0,75/16,00</t>
  </si>
  <si>
    <t>0,31/16,00</t>
  </si>
  <si>
    <t>0,00/25,13</t>
  </si>
  <si>
    <t>0,80/8,00</t>
  </si>
  <si>
    <t>0,49/15,00</t>
  </si>
  <si>
    <t>0,00/6,33</t>
  </si>
  <si>
    <t>0,00/2,62</t>
  </si>
  <si>
    <t>0,00/3,24</t>
  </si>
  <si>
    <t>0,00/3,04</t>
  </si>
  <si>
    <t>0,00/3,87</t>
  </si>
  <si>
    <t>0,00/1,02</t>
  </si>
  <si>
    <t>0,00/1,71</t>
  </si>
  <si>
    <t>0,00/0,84</t>
  </si>
  <si>
    <t>0,00/1,60</t>
  </si>
  <si>
    <t>0,00/0,55</t>
  </si>
  <si>
    <t>0,00/0,18</t>
  </si>
  <si>
    <t>0,00/0,80</t>
  </si>
  <si>
    <t>0,00/0,88</t>
  </si>
  <si>
    <t>0,00/0,30</t>
  </si>
  <si>
    <t>0,00/7,06</t>
  </si>
  <si>
    <t>0,00/7,04</t>
  </si>
  <si>
    <t>0,00/8,07</t>
  </si>
  <si>
    <t>0,00/8,98</t>
  </si>
  <si>
    <t>0,00/3,02</t>
  </si>
  <si>
    <t>0,00/4,90</t>
  </si>
  <si>
    <t>0,00/1,49</t>
  </si>
  <si>
    <t>0,00/5,14</t>
  </si>
  <si>
    <t>0,00/3,79</t>
  </si>
  <si>
    <t>0,00/2,81</t>
  </si>
  <si>
    <t>0,00/4,06</t>
  </si>
  <si>
    <t>0,00/1,25</t>
  </si>
  <si>
    <t>0,00/5,39</t>
  </si>
  <si>
    <t>0,00/2,59</t>
  </si>
  <si>
    <t>0,00/2,64</t>
  </si>
  <si>
    <t>0,00/7,20</t>
  </si>
  <si>
    <t>0,00/7,16</t>
  </si>
  <si>
    <t>0,00/11,97</t>
  </si>
  <si>
    <t>0,00/3,41</t>
  </si>
  <si>
    <t>0,00/4,54</t>
  </si>
  <si>
    <t>0,00/6,05</t>
  </si>
  <si>
    <t>0,00/8,78</t>
  </si>
  <si>
    <t>0,00/9,63</t>
  </si>
  <si>
    <t>0,00/10,49</t>
  </si>
  <si>
    <t>0,00/10,64</t>
  </si>
  <si>
    <t>0,00/9,71</t>
  </si>
  <si>
    <t>0,00/7,68</t>
  </si>
  <si>
    <t>0,00/8,57</t>
  </si>
  <si>
    <t>0,00/9,43</t>
  </si>
  <si>
    <t>0,00/8,41</t>
  </si>
  <si>
    <t>0,00/5,12</t>
  </si>
  <si>
    <t>0,00/5,18</t>
  </si>
  <si>
    <t>0,00/4,08</t>
  </si>
  <si>
    <t>0,00/4,57</t>
  </si>
  <si>
    <t>0,00/4,11</t>
  </si>
  <si>
    <t>0,00/3,16</t>
  </si>
  <si>
    <t>0,00/4,51</t>
  </si>
  <si>
    <t>0,00/2,55</t>
  </si>
  <si>
    <t>0,00/2,86</t>
  </si>
  <si>
    <t>0,00/1,76</t>
  </si>
  <si>
    <t>0,00/1,13</t>
  </si>
  <si>
    <t>0,00/2,63</t>
  </si>
  <si>
    <t>0,00/2,38</t>
  </si>
  <si>
    <t>0,00/1,61</t>
  </si>
  <si>
    <t>0,00/2,92</t>
  </si>
  <si>
    <t>0,00/6,31</t>
  </si>
  <si>
    <t>8,74/8,74</t>
  </si>
  <si>
    <t>5,75/5,75</t>
  </si>
  <si>
    <t>5,36/8,00</t>
  </si>
  <si>
    <t>6,50/11,00</t>
  </si>
  <si>
    <t>5,00/8,60</t>
  </si>
  <si>
    <t>5,00/9,50</t>
  </si>
  <si>
    <t>5,00/23,00</t>
  </si>
  <si>
    <t>12,00/23,00</t>
  </si>
  <si>
    <t>0,00/13,40</t>
  </si>
  <si>
    <t>3,80/10,39</t>
  </si>
  <si>
    <t>3,80/12,90</t>
  </si>
  <si>
    <t>4,00/6,01</t>
  </si>
  <si>
    <t>4,00/6,02</t>
  </si>
  <si>
    <t>1,80/6,02</t>
  </si>
  <si>
    <t>4,00/9,50</t>
  </si>
  <si>
    <t>2,57/25,00</t>
  </si>
  <si>
    <t>2,00/12,00</t>
  </si>
  <si>
    <t>1,50/25,00</t>
  </si>
  <si>
    <t>1,50/6,00</t>
  </si>
  <si>
    <t>2,00/5,59</t>
  </si>
  <si>
    <t>0,00/3,49</t>
  </si>
  <si>
    <t>1,00/4,74</t>
  </si>
  <si>
    <t>0,20/4,83</t>
  </si>
  <si>
    <t>1,60/5,00</t>
  </si>
  <si>
    <t>0,60/5,00</t>
  </si>
  <si>
    <t>0,00/3,92</t>
  </si>
  <si>
    <t>2,00/3,07</t>
  </si>
  <si>
    <t>0,00/3,14</t>
  </si>
  <si>
    <t>2,00/2,67</t>
  </si>
  <si>
    <t>0,50/3,00</t>
  </si>
  <si>
    <t>1,00/3,38</t>
  </si>
  <si>
    <t>1,00/2,95</t>
  </si>
  <si>
    <t>0,00/11,71</t>
  </si>
  <si>
    <t>1,00/2,93</t>
  </si>
  <si>
    <t>2,93/3,86</t>
  </si>
  <si>
    <t>1,00/2,01</t>
  </si>
  <si>
    <t>0,71/4,00</t>
  </si>
  <si>
    <t>0,50/2,20</t>
  </si>
  <si>
    <t>0,50/1,00</t>
  </si>
  <si>
    <t>0,81/1,00</t>
  </si>
  <si>
    <t>0,93/10,00</t>
  </si>
  <si>
    <t>1,00/2,00</t>
  </si>
  <si>
    <t>0,00/2,68</t>
  </si>
  <si>
    <t>0,00/3,27</t>
  </si>
  <si>
    <t>1,00/4,68</t>
  </si>
  <si>
    <t>1,00/1,71</t>
  </si>
  <si>
    <t>1,00/9,14</t>
  </si>
  <si>
    <t>0,00/3,06</t>
  </si>
  <si>
    <t>0,50/9,00</t>
  </si>
  <si>
    <t>0,20/4,23</t>
  </si>
  <si>
    <t>1,00/2,42</t>
  </si>
  <si>
    <t>0,85/12,00</t>
  </si>
  <si>
    <t>1,00/3,55</t>
  </si>
  <si>
    <t>0,90/5,00</t>
  </si>
  <si>
    <t>1,00/4,50</t>
  </si>
  <si>
    <t>0,78/12,00</t>
  </si>
  <si>
    <t>0,50/6,78</t>
  </si>
  <si>
    <t>0,90/4,86</t>
  </si>
  <si>
    <t>0,72/4,23</t>
  </si>
  <si>
    <t>0,79/2,50</t>
  </si>
  <si>
    <t>0,62/6,11</t>
  </si>
  <si>
    <t>0,29/10,00</t>
  </si>
  <si>
    <t>0,10/11,00</t>
  </si>
  <si>
    <t>0,85/8,00</t>
  </si>
  <si>
    <t>0,62/10,00</t>
  </si>
  <si>
    <t>0,72/12,00</t>
  </si>
  <si>
    <t>0,99/13,00</t>
  </si>
  <si>
    <t>0,00/7,10</t>
  </si>
  <si>
    <t>0,10/8,00</t>
  </si>
  <si>
    <t>0,41/8,00</t>
  </si>
  <si>
    <t>0,94/4,22</t>
  </si>
  <si>
    <t>1,00/12,01</t>
  </si>
  <si>
    <t>0,00/10,17</t>
  </si>
  <si>
    <t>14,88/29,00</t>
  </si>
  <si>
    <t>14,67/23,00</t>
  </si>
  <si>
    <t>14,74/20,00</t>
  </si>
  <si>
    <t>12,38/19,00</t>
  </si>
  <si>
    <t>14,88/25,00</t>
  </si>
  <si>
    <t>14,51/20,50</t>
  </si>
  <si>
    <t>9,10/25,00</t>
  </si>
  <si>
    <t>6,00/21,50</t>
  </si>
  <si>
    <t>5,00/22,00</t>
  </si>
  <si>
    <t>8,00/24,00</t>
  </si>
  <si>
    <t>8,00/34,60</t>
  </si>
  <si>
    <t>7,02/24,00</t>
  </si>
  <si>
    <t>0,00/23,97</t>
  </si>
  <si>
    <t>7,62/30,00</t>
  </si>
  <si>
    <t>7,00/22,20</t>
  </si>
  <si>
    <t>8,00/18,59</t>
  </si>
  <si>
    <t>6,00/17,79</t>
  </si>
  <si>
    <t>7,00/19,64</t>
  </si>
  <si>
    <t>6,00/20,80</t>
  </si>
  <si>
    <t>0,00/21,02</t>
  </si>
  <si>
    <t>8,10/23,90</t>
  </si>
  <si>
    <t>7,10/24,17</t>
  </si>
  <si>
    <t>5,80/24,00</t>
  </si>
  <si>
    <t>8,00/25,00</t>
  </si>
  <si>
    <t>5,00/21,45</t>
  </si>
  <si>
    <t>5,00/20,47</t>
  </si>
  <si>
    <t>6,00/17,80</t>
  </si>
  <si>
    <t>6,00/14,43</t>
  </si>
  <si>
    <t>1,00/13,60</t>
  </si>
  <si>
    <t>6,00/15,00</t>
  </si>
  <si>
    <t>6,00/16,77</t>
  </si>
  <si>
    <t>5,01/14,10</t>
  </si>
  <si>
    <t>5,50/32,00</t>
  </si>
  <si>
    <t>2,00/25,00</t>
  </si>
  <si>
    <t>1,95/25,00</t>
  </si>
  <si>
    <t>5,00/8,70</t>
  </si>
  <si>
    <t>1,02/8,73</t>
  </si>
  <si>
    <t>1,00/8,10</t>
  </si>
  <si>
    <t>3,36/12,44</t>
  </si>
  <si>
    <t>0,47/17,04</t>
  </si>
  <si>
    <t>3,00/13,67</t>
  </si>
  <si>
    <t>1,30/10,93</t>
  </si>
  <si>
    <t>1,48/10,00</t>
  </si>
  <si>
    <t>1,14/7,77</t>
  </si>
  <si>
    <t>1,00/9,68</t>
  </si>
  <si>
    <t>1,00/11,00</t>
  </si>
  <si>
    <t>3,00/7,87</t>
  </si>
  <si>
    <t>3,40/7,96</t>
  </si>
  <si>
    <t>1,00/8,06</t>
  </si>
  <si>
    <t>3,00/8,34</t>
  </si>
  <si>
    <t>3,00/7,17</t>
  </si>
  <si>
    <t>3,00/7,13</t>
  </si>
  <si>
    <t>0,00/7,21</t>
  </si>
  <si>
    <t>3,00/6,72</t>
  </si>
  <si>
    <t>3,00/5,89</t>
  </si>
  <si>
    <t>3,00/5,72</t>
  </si>
  <si>
    <t>3,00/5,80</t>
  </si>
  <si>
    <t>3,00/5,09</t>
  </si>
  <si>
    <t>1,00/9,00</t>
  </si>
  <si>
    <t>1,10/6,87</t>
  </si>
  <si>
    <t>3,00/6,41</t>
  </si>
  <si>
    <t>2,85/5,30</t>
  </si>
  <si>
    <t>2,99/5,28</t>
  </si>
  <si>
    <t>2,00/5,02</t>
  </si>
  <si>
    <t>0,60/5,06</t>
  </si>
  <si>
    <t>0,50/6,00</t>
  </si>
  <si>
    <t>0,50/5,15</t>
  </si>
  <si>
    <t>0,60/12,00</t>
  </si>
  <si>
    <t>0,19/5,34</t>
  </si>
  <si>
    <t>0,50/5,03</t>
  </si>
  <si>
    <t>2,16/5,02</t>
  </si>
  <si>
    <t>0,50/6,15</t>
  </si>
  <si>
    <t>1,09/6,49</t>
  </si>
  <si>
    <t>1,00/9,32</t>
  </si>
  <si>
    <t>0,50/6,06</t>
  </si>
  <si>
    <t>1,93/12,00</t>
  </si>
  <si>
    <t>2,81/12,00</t>
  </si>
  <si>
    <t>2,00/13,81</t>
  </si>
  <si>
    <t>1,20/13,81</t>
  </si>
  <si>
    <t>1,55/8,70</t>
  </si>
  <si>
    <t>1,29/9,12</t>
  </si>
  <si>
    <t>1,55/6,02</t>
  </si>
  <si>
    <t>1,17/6,00</t>
  </si>
  <si>
    <t>2,15/7,00</t>
  </si>
  <si>
    <t>0,69/9,02</t>
  </si>
  <si>
    <t>3,00/6,61</t>
  </si>
  <si>
    <t>1,86/8,13</t>
  </si>
  <si>
    <t>1,80/11,09</t>
  </si>
  <si>
    <t>1,90/6,00</t>
  </si>
  <si>
    <t>1,91/10,55</t>
  </si>
  <si>
    <t>2,95/6,29</t>
  </si>
  <si>
    <t>1,67/7,97</t>
  </si>
  <si>
    <t>2,26/7,79</t>
  </si>
  <si>
    <t>2,31/6,00</t>
  </si>
  <si>
    <t>2,75/10,60</t>
  </si>
  <si>
    <t>1,00/6,73</t>
  </si>
  <si>
    <t>0,30/10,52</t>
  </si>
  <si>
    <t>1,00/8,55</t>
  </si>
  <si>
    <t>1,00/6,19</t>
  </si>
  <si>
    <t>1,77/6,15</t>
  </si>
  <si>
    <t>2,60/7,34</t>
  </si>
  <si>
    <t>1,84/6,00</t>
  </si>
  <si>
    <t>1,92/6,00</t>
  </si>
  <si>
    <t>2,40/14,68</t>
  </si>
  <si>
    <t>2,22/8,83</t>
  </si>
  <si>
    <t>1,00/6,38</t>
  </si>
  <si>
    <t>2,36/6,35</t>
  </si>
  <si>
    <t>2,55/5,86</t>
  </si>
  <si>
    <t>3,08/6,66</t>
  </si>
  <si>
    <t>3,00/9,79</t>
  </si>
  <si>
    <t>2,88/6,06</t>
  </si>
  <si>
    <t>2,86/6,33</t>
  </si>
  <si>
    <t>2,96/5,90</t>
  </si>
  <si>
    <t>1,00/6,71</t>
  </si>
  <si>
    <t>3,00/8,31</t>
  </si>
  <si>
    <t>14,00/32,00</t>
  </si>
  <si>
    <t>15,00/32,32</t>
  </si>
  <si>
    <t>15,00/33,00</t>
  </si>
  <si>
    <t>15,00/23,90</t>
  </si>
  <si>
    <t>15,00/22,50</t>
  </si>
  <si>
    <t>15,00/26,00</t>
  </si>
  <si>
    <t>11,20/30,00</t>
  </si>
  <si>
    <t>8,00/36,00</t>
  </si>
  <si>
    <t>8,00/26,00</t>
  </si>
  <si>
    <t>10,00/47,20</t>
  </si>
  <si>
    <t>10,00/26,00</t>
  </si>
  <si>
    <t>10,00/23,00</t>
  </si>
  <si>
    <t>8,00/22,50</t>
  </si>
  <si>
    <t>8,00/23,00</t>
  </si>
  <si>
    <t>8,00/22,00</t>
  </si>
  <si>
    <t>6,02/19,00</t>
  </si>
  <si>
    <t>6,08/20,00</t>
  </si>
  <si>
    <t>6,01/20,00</t>
  </si>
  <si>
    <t>7,90/20,00</t>
  </si>
  <si>
    <t>0,00/23,85</t>
  </si>
  <si>
    <t>13,57/20,00</t>
  </si>
  <si>
    <t>8,00/19,60</t>
  </si>
  <si>
    <t>3,00/20,00</t>
  </si>
  <si>
    <t>8,00/16,30</t>
  </si>
  <si>
    <t>8,00/14,32</t>
  </si>
  <si>
    <t>6,00/17,40</t>
  </si>
  <si>
    <t>8,00/22,30</t>
  </si>
  <si>
    <t>2,99/16,00</t>
  </si>
  <si>
    <t>2,50/12,00</t>
  </si>
  <si>
    <t>2,13/14,70</t>
  </si>
  <si>
    <t>1,50/16,00</t>
  </si>
  <si>
    <t>1,50/11,89</t>
  </si>
  <si>
    <t>0,63/13,28</t>
  </si>
  <si>
    <t>6,00/13,96</t>
  </si>
  <si>
    <t>4,70/12,73</t>
  </si>
  <si>
    <t>4,27/10,00</t>
  </si>
  <si>
    <t>1,50/9,86</t>
  </si>
  <si>
    <t>1,56/10,18</t>
  </si>
  <si>
    <t>1,50/10,22</t>
  </si>
  <si>
    <t>1,50/9,79</t>
  </si>
  <si>
    <t>1,50/12,02</t>
  </si>
  <si>
    <t>1,50/12,62</t>
  </si>
  <si>
    <t>0,61/18,00</t>
  </si>
  <si>
    <t>5,48/10,41</t>
  </si>
  <si>
    <t>5,87/23,00</t>
  </si>
  <si>
    <t>5,89/9,06</t>
  </si>
  <si>
    <t>6,00/13,42</t>
  </si>
  <si>
    <t>5,00/11,32</t>
  </si>
  <si>
    <t>5,62/8,67</t>
  </si>
  <si>
    <t>5,00/11,16</t>
  </si>
  <si>
    <t>3,00/9,98</t>
  </si>
  <si>
    <t>1,13/12,00</t>
  </si>
  <si>
    <t>1,00/11,24</t>
  </si>
  <si>
    <t>0,86/12,00</t>
  </si>
  <si>
    <t>3,00/9,80</t>
  </si>
  <si>
    <t>0,50/9,82</t>
  </si>
  <si>
    <t>0,92/9,39</t>
  </si>
  <si>
    <t>3,00/8,74</t>
  </si>
  <si>
    <t>2,57/7,25</t>
  </si>
  <si>
    <t>2,42/7,90</t>
  </si>
  <si>
    <t>2,00/7,92</t>
  </si>
  <si>
    <t>4,00/8,14</t>
  </si>
  <si>
    <t>0,00/9,34</t>
  </si>
  <si>
    <t>2,00/10,20</t>
  </si>
  <si>
    <t>0,31/8,92</t>
  </si>
  <si>
    <t>4,99/10,33</t>
  </si>
  <si>
    <t>1,50/9,22</t>
  </si>
  <si>
    <t>3,00/11,60</t>
  </si>
  <si>
    <t>0,75/14,00</t>
  </si>
  <si>
    <t>4,96/10,94</t>
  </si>
  <si>
    <t>3,00/10,06</t>
  </si>
  <si>
    <t>3,50/10,58</t>
  </si>
  <si>
    <t>4,00/9,73</t>
  </si>
  <si>
    <t>4,00/11,60</t>
  </si>
  <si>
    <t>4,60/10,95</t>
  </si>
  <si>
    <t>1,00/9,76</t>
  </si>
  <si>
    <t>3,00/8,23</t>
  </si>
  <si>
    <t>3,50/10,15</t>
  </si>
  <si>
    <t>3,50/9,67</t>
  </si>
  <si>
    <t>1,04/14,70</t>
  </si>
  <si>
    <t>1,09/11,14</t>
  </si>
  <si>
    <t>1,50/10,33</t>
  </si>
  <si>
    <t>2,51/8,61</t>
  </si>
  <si>
    <t>1,89/10,16</t>
  </si>
  <si>
    <t>3,78/8,74</t>
  </si>
  <si>
    <t>2,00/9,29</t>
  </si>
  <si>
    <t>4,38/9,77</t>
  </si>
  <si>
    <t>1,45/12,00</t>
  </si>
  <si>
    <t>4,50/8,87</t>
  </si>
  <si>
    <t>3,00/9,90</t>
  </si>
  <si>
    <t>5,00/8,63</t>
  </si>
  <si>
    <t>2,94/9,97</t>
  </si>
  <si>
    <t>0,78/12,01</t>
  </si>
  <si>
    <t>3,00/10,42</t>
  </si>
  <si>
    <t>3,00/8,47</t>
  </si>
  <si>
    <t>3,00/9,83</t>
  </si>
  <si>
    <t>4,00/9,53</t>
  </si>
  <si>
    <t>4,33/9,37</t>
  </si>
  <si>
    <t>3,00/11,05</t>
  </si>
  <si>
    <t>4,76/8,87</t>
  </si>
  <si>
    <t>4,69/9,74</t>
  </si>
  <si>
    <t>3,60/14,88</t>
  </si>
  <si>
    <t>3,08/9,64</t>
  </si>
  <si>
    <t>3,95/14,62</t>
  </si>
  <si>
    <t>3,48/12,00</t>
  </si>
  <si>
    <t>3,00/9,37</t>
  </si>
  <si>
    <t>3,00/8,07</t>
  </si>
  <si>
    <t>4,20/9,00</t>
  </si>
  <si>
    <t>2,37/9,86</t>
  </si>
  <si>
    <t>3,00/12,84</t>
  </si>
  <si>
    <t>4,16/10,12</t>
  </si>
  <si>
    <t>24,00/29,80</t>
  </si>
  <si>
    <t>12,00/28,20</t>
  </si>
  <si>
    <t>24,00/26,10</t>
  </si>
  <si>
    <t>20,00/25,00</t>
  </si>
  <si>
    <t>20,60/25,00</t>
  </si>
  <si>
    <t>24,00/25,00</t>
  </si>
  <si>
    <t>22,40/30,00</t>
  </si>
  <si>
    <t>0,00/10,30</t>
  </si>
  <si>
    <t>10,00/41,10</t>
  </si>
  <si>
    <t>15,00/34,80</t>
  </si>
  <si>
    <t>2,00/35,00</t>
  </si>
  <si>
    <t>20,00/35,00</t>
  </si>
  <si>
    <t>19,23/24,00</t>
  </si>
  <si>
    <t>16,35/21,20</t>
  </si>
  <si>
    <t>18,11/24,00</t>
  </si>
  <si>
    <t>15,00/23,40</t>
  </si>
  <si>
    <t>15,00/38,25</t>
  </si>
  <si>
    <t>15,00/22,70</t>
  </si>
  <si>
    <t>15,00/26,98</t>
  </si>
  <si>
    <t>15,00/21,00</t>
  </si>
  <si>
    <t>15,00/21,62</t>
  </si>
  <si>
    <t>9,10/24,00</t>
  </si>
  <si>
    <t>7,00/23,21</t>
  </si>
  <si>
    <t>0,00/21,58</t>
  </si>
  <si>
    <t>0,00/19,95</t>
  </si>
  <si>
    <t>0,00/18,35</t>
  </si>
  <si>
    <t>3,50/16,00</t>
  </si>
  <si>
    <t>6,00/15,60</t>
  </si>
  <si>
    <t>10,00/21,00</t>
  </si>
  <si>
    <t>9,00/19,60</t>
  </si>
  <si>
    <t>8,00/13,66</t>
  </si>
  <si>
    <t>7,00/21,00</t>
  </si>
  <si>
    <t>3,00/14,70</t>
  </si>
  <si>
    <t>2,50/30,00</t>
  </si>
  <si>
    <t>2,71/16,00</t>
  </si>
  <si>
    <t>2,00/11,89</t>
  </si>
  <si>
    <t>1,00/20,00</t>
  </si>
  <si>
    <t>0,00/10,71</t>
  </si>
  <si>
    <t>0,00/10,08</t>
  </si>
  <si>
    <t>0,00/11,40</t>
  </si>
  <si>
    <t>2,24/10,00</t>
  </si>
  <si>
    <t>4,02/12,00</t>
  </si>
  <si>
    <t>5,18/11,88</t>
  </si>
  <si>
    <t>6,10/11,80</t>
  </si>
  <si>
    <t>0,00/12,72</t>
  </si>
  <si>
    <t>2,00/12,98</t>
  </si>
  <si>
    <t>4,37/10,95</t>
  </si>
  <si>
    <t>5,74/12,00</t>
  </si>
  <si>
    <t>5,00/11,95</t>
  </si>
  <si>
    <t>5,56/12,00</t>
  </si>
  <si>
    <t>3,70/13,44</t>
  </si>
  <si>
    <t>5,30/13,90</t>
  </si>
  <si>
    <t>1,00/13,93</t>
  </si>
  <si>
    <t>1,00/12,99</t>
  </si>
  <si>
    <t>1,00/10,39</t>
  </si>
  <si>
    <t>1,00/13,05</t>
  </si>
  <si>
    <t>1,00/12,60</t>
  </si>
  <si>
    <t>1,00/14,67</t>
  </si>
  <si>
    <t>1,00/13,80</t>
  </si>
  <si>
    <t>1,00/12,76</t>
  </si>
  <si>
    <t>1,00/12,96</t>
  </si>
  <si>
    <t>6,00/12,84</t>
  </si>
  <si>
    <t>5,05/12,95</t>
  </si>
  <si>
    <t>6,47/11,80</t>
  </si>
  <si>
    <t>1,00/12,56</t>
  </si>
  <si>
    <t>1,00/12,03</t>
  </si>
  <si>
    <t>1,00/12,80</t>
  </si>
  <si>
    <t>1,00/12,49</t>
  </si>
  <si>
    <t>7,51/12,83</t>
  </si>
  <si>
    <t>5,00/12,93</t>
  </si>
  <si>
    <t>5,00/12,66</t>
  </si>
  <si>
    <t>4,86/12,31</t>
  </si>
  <si>
    <t>6,99/12,62</t>
  </si>
  <si>
    <t>3,29/13,00</t>
  </si>
  <si>
    <t>2,00/12,77</t>
  </si>
  <si>
    <t>2,92/12,98</t>
  </si>
  <si>
    <t>5,05/12,98</t>
  </si>
  <si>
    <t>11,54/11,54</t>
  </si>
  <si>
    <t>7,22/17,00</t>
  </si>
  <si>
    <t>7,83/12,90</t>
  </si>
  <si>
    <t>9,95/13,34</t>
  </si>
  <si>
    <t>9,93/13,42</t>
  </si>
  <si>
    <t>9,00/13,73</t>
  </si>
  <si>
    <t>5,14/13,47</t>
  </si>
  <si>
    <t>8,91/13,66</t>
  </si>
  <si>
    <t>7,69/13,86</t>
  </si>
  <si>
    <t>9,99/12,35</t>
  </si>
  <si>
    <t>6,90/14,48</t>
  </si>
  <si>
    <t>9,94/12,00</t>
  </si>
  <si>
    <t>7,00/17,30</t>
  </si>
  <si>
    <t>3,10/13,25</t>
  </si>
  <si>
    <t>6,29/11,13</t>
  </si>
  <si>
    <t>9,92/11,41</t>
  </si>
  <si>
    <t>4,00/13,61</t>
  </si>
  <si>
    <t>4,00/14,15</t>
  </si>
  <si>
    <t>8,07/13,00</t>
  </si>
  <si>
    <t>0,23/13,90</t>
  </si>
  <si>
    <t>1,00/14,36</t>
  </si>
  <si>
    <t>1,00/14,83</t>
  </si>
  <si>
    <t>1,00/14,85</t>
  </si>
  <si>
    <t>1,00/12,59</t>
  </si>
  <si>
    <t>1,00/10,74</t>
  </si>
  <si>
    <t>1,00/12,04</t>
  </si>
  <si>
    <t>1,00/12,17</t>
  </si>
  <si>
    <t>1,00/13,38</t>
  </si>
  <si>
    <t>0,00/17,38</t>
  </si>
  <si>
    <t>1,00/14,75</t>
  </si>
  <si>
    <t>1,00/12,65</t>
  </si>
  <si>
    <t>5,00/12,90</t>
  </si>
  <si>
    <t>9,00/12,64</t>
  </si>
  <si>
    <t>1,00/12,97</t>
  </si>
  <si>
    <t>7,00/12,94</t>
  </si>
  <si>
    <t>9,00/14,00</t>
  </si>
  <si>
    <t>8,60/12,43</t>
  </si>
  <si>
    <t>7,00/12,43</t>
  </si>
  <si>
    <t>8,00/13,60</t>
  </si>
  <si>
    <t>8,00/12,98</t>
  </si>
  <si>
    <t>9,81/15,00</t>
  </si>
  <si>
    <t>8,66/13,00</t>
  </si>
  <si>
    <t>8,00/13,86</t>
  </si>
  <si>
    <t>8,00/14,59</t>
  </si>
  <si>
    <t>8,00/15,93</t>
  </si>
  <si>
    <t>8,54/14,66</t>
  </si>
  <si>
    <t>6,87/16,39</t>
  </si>
  <si>
    <t>8,00/15,85</t>
  </si>
  <si>
    <t>7,17/13,78</t>
  </si>
  <si>
    <t>0,40/15,00</t>
  </si>
  <si>
    <t>0,50/14,81</t>
  </si>
  <si>
    <t>0,00/14,89</t>
  </si>
  <si>
    <t>0,00/14,55</t>
  </si>
  <si>
    <t>0,00/14,18</t>
  </si>
  <si>
    <t>0,00/13,93</t>
  </si>
  <si>
    <t>0,00/13,63</t>
  </si>
  <si>
    <t>0,00/13,18</t>
  </si>
  <si>
    <t>0,00/14,17</t>
  </si>
  <si>
    <t>0,00/13,48</t>
  </si>
  <si>
    <t>0,00/13,92</t>
  </si>
  <si>
    <t>0,00/13,96</t>
  </si>
  <si>
    <t>IV.2.20.</t>
  </si>
  <si>
    <t>IV.2.21.</t>
  </si>
  <si>
    <t>IV.2.22.</t>
  </si>
  <si>
    <t>IV.2.23.</t>
  </si>
  <si>
    <t>IV.2.24.</t>
  </si>
  <si>
    <t xml:space="preserve">- </t>
  </si>
  <si>
    <t>IV.2.25.</t>
  </si>
  <si>
    <t>IV.2.26.</t>
  </si>
  <si>
    <t>V.1.</t>
  </si>
  <si>
    <t xml:space="preserve">V. </t>
  </si>
  <si>
    <t>V.2.</t>
  </si>
  <si>
    <t>V.3.</t>
  </si>
  <si>
    <t>V.4.</t>
  </si>
  <si>
    <t>V.5.</t>
  </si>
  <si>
    <t>V.6.</t>
  </si>
  <si>
    <t>V.7.</t>
  </si>
  <si>
    <t>V.10.</t>
  </si>
  <si>
    <t>V.9.</t>
  </si>
  <si>
    <t>GBP</t>
  </si>
  <si>
    <t>USD</t>
  </si>
  <si>
    <t>CAD</t>
  </si>
  <si>
    <t>JPY</t>
  </si>
  <si>
    <t>RUB</t>
  </si>
  <si>
    <t>KZT</t>
  </si>
  <si>
    <t>UZS</t>
  </si>
  <si>
    <t>AMD</t>
  </si>
  <si>
    <t>MDL</t>
  </si>
  <si>
    <t>UAH</t>
  </si>
  <si>
    <t>TJS</t>
  </si>
  <si>
    <t>EUR</t>
  </si>
  <si>
    <t>CNY</t>
  </si>
  <si>
    <t>EEK</t>
  </si>
  <si>
    <t>LTL</t>
  </si>
  <si>
    <t>LVL</t>
  </si>
  <si>
    <t>BYR</t>
  </si>
  <si>
    <t>V.8.</t>
  </si>
  <si>
    <t>25.04.07 - 02.05.07</t>
  </si>
  <si>
    <t>03.05.07 - 08.05.07</t>
  </si>
  <si>
    <t>09.05.07 - 15.05.07</t>
  </si>
  <si>
    <t>07.11.07 - 13.11.07</t>
  </si>
  <si>
    <t>III.8.1.</t>
  </si>
  <si>
    <t>III.8.2.</t>
  </si>
  <si>
    <t>25.07.95 - 31.07.95</t>
  </si>
  <si>
    <t>28.11.95 - 04.12.95</t>
  </si>
  <si>
    <t>24.04.98 - 30.04.98</t>
  </si>
  <si>
    <t>31.12.03 - 06.01.04</t>
  </si>
  <si>
    <t>07.01.04 - 13.01.04</t>
  </si>
  <si>
    <t>14.01.04 - 20.01.04</t>
  </si>
  <si>
    <t>21.01.04 - 27.01.04</t>
  </si>
  <si>
    <t>28.01.04 - 03.02.04</t>
  </si>
  <si>
    <t>AZN</t>
  </si>
  <si>
    <t>AZМ</t>
  </si>
  <si>
    <t>RUR</t>
  </si>
  <si>
    <t>TRY</t>
  </si>
  <si>
    <t>TRL</t>
  </si>
  <si>
    <t>BYN</t>
  </si>
  <si>
    <t>IV.3.1.</t>
  </si>
  <si>
    <t>IV.3.2.</t>
  </si>
  <si>
    <t>IV.3.3.</t>
  </si>
  <si>
    <t>IV.3.4.</t>
  </si>
  <si>
    <t>IV.3.</t>
  </si>
  <si>
    <t>01</t>
  </si>
  <si>
    <t>02</t>
  </si>
  <si>
    <t>03</t>
  </si>
  <si>
    <t>04</t>
  </si>
  <si>
    <t>05</t>
  </si>
  <si>
    <t>06</t>
  </si>
  <si>
    <t>07</t>
  </si>
  <si>
    <t>08</t>
  </si>
  <si>
    <t>09</t>
  </si>
  <si>
    <t>10</t>
  </si>
  <si>
    <t>11</t>
  </si>
  <si>
    <t>12</t>
  </si>
  <si>
    <t>01 - 03</t>
  </si>
  <si>
    <t>01 - 06</t>
  </si>
  <si>
    <t>01 - 09</t>
  </si>
  <si>
    <t>01 - 12</t>
  </si>
  <si>
    <t>I</t>
  </si>
  <si>
    <t>II</t>
  </si>
  <si>
    <t>III</t>
  </si>
  <si>
    <t>IV</t>
  </si>
  <si>
    <t>01 - 02</t>
  </si>
  <si>
    <t>01 - 04</t>
  </si>
  <si>
    <t>01 - 05</t>
  </si>
  <si>
    <t>01 - 07</t>
  </si>
  <si>
    <t>01 - 08</t>
  </si>
  <si>
    <t>01 - 10</t>
  </si>
  <si>
    <t>01 - 11</t>
  </si>
  <si>
    <t>1993 / 05</t>
  </si>
  <si>
    <t>1994 / 01</t>
  </si>
  <si>
    <t>1995 / 01</t>
  </si>
  <si>
    <t>1997 / 01</t>
  </si>
  <si>
    <t>1996 / 01</t>
  </si>
  <si>
    <t>1998 / 01</t>
  </si>
  <si>
    <t>2000 / 01</t>
  </si>
  <si>
    <t>1999 / 01</t>
  </si>
  <si>
    <t>2001 / 01</t>
  </si>
  <si>
    <t>2002 / 01</t>
  </si>
  <si>
    <t>2007 / 01</t>
  </si>
  <si>
    <t>2006 / 01</t>
  </si>
  <si>
    <t>2005 / 01</t>
  </si>
  <si>
    <t>2004 / 01</t>
  </si>
  <si>
    <t>2003 / 01</t>
  </si>
  <si>
    <t>return to the CONTENTS</t>
  </si>
  <si>
    <t xml:space="preserve">I. MAJOR MACROECONOMIC INDICATORS </t>
  </si>
  <si>
    <t>Table I.1. Major macroeconomic indicators of KR</t>
  </si>
  <si>
    <t>Real Sector</t>
  </si>
  <si>
    <r>
      <t>Real GDP growth rate</t>
    </r>
    <r>
      <rPr>
        <vertAlign val="superscript"/>
        <sz val="10"/>
        <color theme="1"/>
        <rFont val="Arial"/>
        <family val="2"/>
        <charset val="204"/>
      </rPr>
      <t>/1</t>
    </r>
  </si>
  <si>
    <t xml:space="preserve">GDP deflator </t>
  </si>
  <si>
    <r>
      <t>Industrial production actual volume index</t>
    </r>
    <r>
      <rPr>
        <vertAlign val="superscript"/>
        <sz val="10"/>
        <color theme="1"/>
        <rFont val="Arial"/>
        <family val="2"/>
        <charset val="204"/>
      </rPr>
      <t>/1</t>
    </r>
  </si>
  <si>
    <r>
      <t>Consumer Price Index</t>
    </r>
    <r>
      <rPr>
        <vertAlign val="superscript"/>
        <sz val="10"/>
        <color theme="1"/>
        <rFont val="Arial"/>
        <family val="2"/>
        <charset val="204"/>
      </rPr>
      <t>/2</t>
    </r>
  </si>
  <si>
    <r>
      <t>Agricultural products' selling price index</t>
    </r>
    <r>
      <rPr>
        <vertAlign val="superscript"/>
        <sz val="10"/>
        <color theme="1"/>
        <rFont val="Arial"/>
        <family val="2"/>
        <charset val="204"/>
      </rPr>
      <t>/2</t>
    </r>
  </si>
  <si>
    <r>
      <t>Producer price index</t>
    </r>
    <r>
      <rPr>
        <vertAlign val="superscript"/>
        <sz val="10"/>
        <color theme="1"/>
        <rFont val="Arial"/>
        <family val="2"/>
        <charset val="204"/>
      </rPr>
      <t>/2</t>
    </r>
  </si>
  <si>
    <t>Estimated subsistence level (som)</t>
  </si>
  <si>
    <t>Average nominal wage (som)</t>
  </si>
  <si>
    <t>Unemployment level</t>
  </si>
  <si>
    <t>Currency outside banks (М0)</t>
  </si>
  <si>
    <t>Demand deposits</t>
  </si>
  <si>
    <t>Time deposits</t>
  </si>
  <si>
    <t>Deposits in foreign currency</t>
  </si>
  <si>
    <t>Money supply (М2X)</t>
  </si>
  <si>
    <t>Financial Sector</t>
  </si>
  <si>
    <t>Revenues (total)</t>
  </si>
  <si>
    <t>Expenditures (total)</t>
  </si>
  <si>
    <t xml:space="preserve">Deficit (-) / Surplus(+) </t>
  </si>
  <si>
    <t>Interest Rates of Commercial Banks</t>
  </si>
  <si>
    <t>on new accepted deposits (for the period)</t>
  </si>
  <si>
    <t>on deposits (end of period)</t>
  </si>
  <si>
    <t>on new extended loans (for the period)</t>
  </si>
  <si>
    <t>on loans (end of period)</t>
  </si>
  <si>
    <t>Monetary base</t>
  </si>
  <si>
    <r>
      <t>State budget</t>
    </r>
    <r>
      <rPr>
        <b/>
        <i/>
        <vertAlign val="superscript"/>
        <sz val="10"/>
        <color theme="1"/>
        <rFont val="Arial"/>
        <family val="2"/>
        <charset val="204"/>
      </rPr>
      <t>/3</t>
    </r>
  </si>
  <si>
    <r>
      <t>Monetary Sector</t>
    </r>
    <r>
      <rPr>
        <sz val="10"/>
        <color theme="1"/>
        <rFont val="Arial"/>
        <family val="2"/>
        <charset val="204"/>
      </rPr>
      <t xml:space="preserve"> (growth rates)</t>
    </r>
  </si>
  <si>
    <t>NBKR notes average weighted yield</t>
  </si>
  <si>
    <t>T-bills average weighted yield</t>
  </si>
  <si>
    <t>Foreign Economic Sector</t>
  </si>
  <si>
    <t>Nominal exchange rate (som/1USD)</t>
  </si>
  <si>
    <t>average for the period</t>
  </si>
  <si>
    <t>end of period</t>
  </si>
  <si>
    <t>Source: NSC КR, MFKR, NBKR, regulatory reporting of commercial banks.</t>
  </si>
  <si>
    <r>
      <t>1/</t>
    </r>
    <r>
      <rPr>
        <sz val="10"/>
        <rFont val="Arial"/>
        <family val="2"/>
        <charset val="204"/>
      </rPr>
      <t xml:space="preserve"> cumulative total from the beginning of the year in percent to relevant period of the previous year. </t>
    </r>
  </si>
  <si>
    <t xml:space="preserve">Precious metals </t>
  </si>
  <si>
    <t>Due from banks and other financial institutions</t>
  </si>
  <si>
    <t>Investments available-for-sale</t>
  </si>
  <si>
    <t>Investments held-to-maturity</t>
  </si>
  <si>
    <t>Investments in associated companies</t>
  </si>
  <si>
    <t>Property, equipment</t>
  </si>
  <si>
    <t xml:space="preserve">Intangible assets </t>
  </si>
  <si>
    <t>Other assets</t>
  </si>
  <si>
    <t xml:space="preserve">Banknotes and coins in circulation </t>
  </si>
  <si>
    <t xml:space="preserve">Due to banks and other financial institutions </t>
  </si>
  <si>
    <t xml:space="preserve">Accounts of the Government of the Kyrgyz Republic </t>
  </si>
  <si>
    <t xml:space="preserve">Amounts payable under sale and repurchase agreements </t>
  </si>
  <si>
    <t>Debt securities issued</t>
  </si>
  <si>
    <t xml:space="preserve">Loans received </t>
  </si>
  <si>
    <t xml:space="preserve">Liabilities to the IMF in respect of SDR allocations </t>
  </si>
  <si>
    <t xml:space="preserve">II. MONETARY SECTOR </t>
  </si>
  <si>
    <t xml:space="preserve">Table II.2. Consolidated balance sheet of commercial banks of KR </t>
  </si>
  <si>
    <t>(mln. of soms)</t>
  </si>
  <si>
    <t>ASSETS</t>
  </si>
  <si>
    <t xml:space="preserve">Cash resources </t>
  </si>
  <si>
    <t xml:space="preserve">Correspondent account with NBKR </t>
  </si>
  <si>
    <t xml:space="preserve">Correspondent accounts with other banks </t>
  </si>
  <si>
    <t xml:space="preserve">Deposits with other banks </t>
  </si>
  <si>
    <t>Gold and precious metals</t>
  </si>
  <si>
    <t>REPO operations</t>
  </si>
  <si>
    <t>Total: money-market assets</t>
  </si>
  <si>
    <t>Debt securities, withheld till maturity - government securities</t>
  </si>
  <si>
    <t>Debt securities, withheld till maturity - corporate securities</t>
  </si>
  <si>
    <t>Tradable securities</t>
  </si>
  <si>
    <t>Merchantable securities</t>
  </si>
  <si>
    <t>Credits to banks</t>
  </si>
  <si>
    <t>Credits to customers</t>
  </si>
  <si>
    <t>Minus: Reserves to cover potential credit and leasing losses</t>
  </si>
  <si>
    <t>Total: Net Credit</t>
  </si>
  <si>
    <t>Fixed assets of bank</t>
  </si>
  <si>
    <t>Other property of the bank</t>
  </si>
  <si>
    <t>Investment and financial participation</t>
  </si>
  <si>
    <t xml:space="preserve">Accrued interest receivable </t>
  </si>
  <si>
    <t>Intangible assets</t>
  </si>
  <si>
    <t>TOTAL: ASSETS</t>
  </si>
  <si>
    <t>LIABILITIES</t>
  </si>
  <si>
    <t>Deposits and credits of government agencies of the Kyrgyz Republic and local authorities</t>
  </si>
  <si>
    <t>Demand deposit</t>
  </si>
  <si>
    <t>Saving deposits of individuals</t>
  </si>
  <si>
    <t>Time deposits of enterprises and organizations</t>
  </si>
  <si>
    <t>Time deposits of financial institutions</t>
  </si>
  <si>
    <t>Total: Deposits</t>
  </si>
  <si>
    <t>Credits from banks and other financial institutions</t>
  </si>
  <si>
    <t>Reverse REPO operations</t>
  </si>
  <si>
    <t xml:space="preserve">Credits received from the NBKR </t>
  </si>
  <si>
    <t>Correspondent accounts of banks</t>
  </si>
  <si>
    <t xml:space="preserve">Accrued interest payable </t>
  </si>
  <si>
    <t>Dividends payable</t>
  </si>
  <si>
    <t>Other long-term liabilities and credits</t>
  </si>
  <si>
    <t>Other liabilities</t>
  </si>
  <si>
    <t>Subordinated bond</t>
  </si>
  <si>
    <t>TOTAL: LIABILITIES</t>
  </si>
  <si>
    <t>CAPITAL</t>
  </si>
  <si>
    <t>Ordinary shares</t>
  </si>
  <si>
    <t>Privileged shares</t>
  </si>
  <si>
    <t>Paid-in capital above the nominal value</t>
  </si>
  <si>
    <t xml:space="preserve">Additional capital </t>
  </si>
  <si>
    <t>Reserves for the future bank needs</t>
  </si>
  <si>
    <t>Reserves for revaluation of fixed assets</t>
  </si>
  <si>
    <t>Reserves for revaluation of foreign currency at consolidation</t>
  </si>
  <si>
    <t>Reserves for revaluation of securities</t>
  </si>
  <si>
    <t>Profit (loss) of the previous period</t>
  </si>
  <si>
    <t>Profit (loss) of the current period</t>
  </si>
  <si>
    <t>Minus: Redeemed own shares</t>
  </si>
  <si>
    <t>TOTAL: CAPITAL</t>
  </si>
  <si>
    <t>TOTAL: LIABILITIES AND CAPITAL</t>
  </si>
  <si>
    <t>Source: regulatory reporting of commercial banks.</t>
  </si>
  <si>
    <t>Note: excluding banks, licenses of which were withdrawn.</t>
  </si>
  <si>
    <t>(million of soms)</t>
  </si>
  <si>
    <t>Net international reserves</t>
  </si>
  <si>
    <t>Liabilities to non-residents</t>
  </si>
  <si>
    <t>Net claims on government</t>
  </si>
  <si>
    <t>Net foreign assets</t>
  </si>
  <si>
    <t>Long-term foreign assets</t>
  </si>
  <si>
    <t>Net domestic assets</t>
  </si>
  <si>
    <t>Net domestic credit</t>
  </si>
  <si>
    <t>Loans in foreign currency</t>
  </si>
  <si>
    <t>Loans in national currency</t>
  </si>
  <si>
    <t>Budget accounts</t>
  </si>
  <si>
    <t>Other Government accounts</t>
  </si>
  <si>
    <t>Counterpart funds</t>
  </si>
  <si>
    <t xml:space="preserve">REPO </t>
  </si>
  <si>
    <t>Liabilities to the government</t>
  </si>
  <si>
    <t>Liabilities to the official organization</t>
  </si>
  <si>
    <t>Liabilities to the bank</t>
  </si>
  <si>
    <t>Long-term foreign liabilities</t>
  </si>
  <si>
    <t>Long-term loan</t>
  </si>
  <si>
    <t>Intermediate credit</t>
  </si>
  <si>
    <t>Deposits in foreign currency bank</t>
  </si>
  <si>
    <t>Loan action</t>
  </si>
  <si>
    <t>Other accounts</t>
  </si>
  <si>
    <t>Monetary Base</t>
  </si>
  <si>
    <t>Currency in circulation</t>
  </si>
  <si>
    <t>Liabilities to other depositary corporations</t>
  </si>
  <si>
    <t xml:space="preserve">Deposits of other depository corporations </t>
  </si>
  <si>
    <t xml:space="preserve">Source: General ledger of NBKR. </t>
  </si>
  <si>
    <t>Net Foreign Assets</t>
  </si>
  <si>
    <t>Claims on nonresidents</t>
  </si>
  <si>
    <t>Other foreign assets</t>
  </si>
  <si>
    <t>Balance with CIS countries</t>
  </si>
  <si>
    <t>Claims on government</t>
  </si>
  <si>
    <t>Securities other than shares</t>
  </si>
  <si>
    <t>Loans</t>
  </si>
  <si>
    <t>Deposits</t>
  </si>
  <si>
    <t>Government loans</t>
  </si>
  <si>
    <t>Claims on other depository corporations</t>
  </si>
  <si>
    <t>Claims on other resident sectors</t>
  </si>
  <si>
    <t xml:space="preserve">Shares and other equity </t>
  </si>
  <si>
    <t>Other items</t>
  </si>
  <si>
    <t>SDR Allocations</t>
  </si>
  <si>
    <t>Net claims on cpecial fund</t>
  </si>
  <si>
    <t>Less liabilities to nonresidents</t>
  </si>
  <si>
    <t>Claims on central bank</t>
  </si>
  <si>
    <t>Claims on Government</t>
  </si>
  <si>
    <t>Minus: liabilities to the Government</t>
  </si>
  <si>
    <t>Claims on other sectors</t>
  </si>
  <si>
    <t>Other financial corporations</t>
  </si>
  <si>
    <t>Non-financial corporations</t>
  </si>
  <si>
    <t>Other resident sectors</t>
  </si>
  <si>
    <t>Liabilities to central bank</t>
  </si>
  <si>
    <t>Deposits included in broad money</t>
  </si>
  <si>
    <t>Transferable deposits</t>
  </si>
  <si>
    <t>Other deposits</t>
  </si>
  <si>
    <t>Deposits not included in broad money</t>
  </si>
  <si>
    <t>Shares and other equity</t>
  </si>
  <si>
    <t xml:space="preserve">Note: compilation methodology of analytical accounts corresponds to the concepts and principles of Monetary and Financial Statistics Manual, IMF (2000). </t>
  </si>
  <si>
    <t>Table II.5. Monetary survey of Kyrgyz Republic banking system</t>
  </si>
  <si>
    <t>International reserves</t>
  </si>
  <si>
    <t>Liabilities to nonresidents</t>
  </si>
  <si>
    <t>Net claims on General Government</t>
  </si>
  <si>
    <t>Government bonds</t>
  </si>
  <si>
    <t>Loan to government in foreign currency</t>
  </si>
  <si>
    <t>Liabilities to government</t>
  </si>
  <si>
    <t>Net claims on special funds</t>
  </si>
  <si>
    <t>Nonfinancial corporations</t>
  </si>
  <si>
    <t>Other items net</t>
  </si>
  <si>
    <t>Broad money</t>
  </si>
  <si>
    <t>Currency outside banks</t>
  </si>
  <si>
    <t>Deposits, included in broad money</t>
  </si>
  <si>
    <t xml:space="preserve">Source: General ledger of NBKR, regulatory reporting of commercial banks. </t>
  </si>
  <si>
    <t>Table II.7. Monetary base and monetary aggregates</t>
  </si>
  <si>
    <t>Monetary aggregate (М1)</t>
  </si>
  <si>
    <t>Money supply (М2)</t>
  </si>
  <si>
    <t>Money supply (М2Х)</t>
  </si>
  <si>
    <t>M1 Multiplier</t>
  </si>
  <si>
    <t>M2 Multiplier</t>
  </si>
  <si>
    <t>M2X Multiplier</t>
  </si>
  <si>
    <t xml:space="preserve">M1 Velocity </t>
  </si>
  <si>
    <t xml:space="preserve">M2 Velocity </t>
  </si>
  <si>
    <t>M2X Velocity</t>
  </si>
  <si>
    <t>Memo:</t>
  </si>
  <si>
    <t>Currency outside banks/total deposits</t>
  </si>
  <si>
    <t>Deposits/Money supply</t>
  </si>
  <si>
    <t xml:space="preserve">Source: General ledger of NBKR, regulatory reporting of commercial banks, NSC KR. </t>
  </si>
  <si>
    <t>Note:</t>
  </si>
  <si>
    <t>Monetary base = Currency in circulation + Deposits of financial institutions in NBKR in national and foreign currencies.</t>
  </si>
  <si>
    <t>М0-money outside banks; М1=М0+demand deposits in national currency; М2=М1+time deposits in national currency; М2Х=М2+deposits in foreign currency.</t>
  </si>
  <si>
    <t xml:space="preserve">Velocity = ratio of nominal GDP to the volume of monetary aggregate. </t>
  </si>
  <si>
    <t xml:space="preserve">III. REAL SECTOR </t>
  </si>
  <si>
    <t>Table III.1. Gross domestic product’s structure by added value in current prices</t>
  </si>
  <si>
    <r>
      <t>GDP</t>
    </r>
    <r>
      <rPr>
        <b/>
        <sz val="10"/>
        <color indexed="8"/>
        <rFont val="Arial"/>
        <family val="2"/>
        <charset val="204"/>
      </rPr>
      <t>, total</t>
    </r>
  </si>
  <si>
    <t>of which:</t>
  </si>
  <si>
    <t>Agriculture, hunting and forestry</t>
  </si>
  <si>
    <t>Fishery, fish breeding</t>
  </si>
  <si>
    <t>Mining industry</t>
  </si>
  <si>
    <t>Processing industry</t>
  </si>
  <si>
    <t xml:space="preserve">Production and distribution electricity, gas and water </t>
  </si>
  <si>
    <t>Construction</t>
  </si>
  <si>
    <t xml:space="preserve">Trade; repair of vehicles, household appliances and items of personal use </t>
  </si>
  <si>
    <t>Hotels and restaurants</t>
  </si>
  <si>
    <t>Transport and communication</t>
  </si>
  <si>
    <t>Financial activities</t>
  </si>
  <si>
    <t>Operations with the real estate, rent and providing of services to consumers</t>
  </si>
  <si>
    <t>Government management</t>
  </si>
  <si>
    <t>Education</t>
  </si>
  <si>
    <t>Public health and rendering social service</t>
  </si>
  <si>
    <t>Communal, social and personal services</t>
  </si>
  <si>
    <t>Tax on products</t>
  </si>
  <si>
    <t>Source: NSC KR.</t>
  </si>
  <si>
    <t xml:space="preserve">Table III.2. Gross domestic product’s structure by added value in prices of the previous year </t>
  </si>
  <si>
    <t xml:space="preserve">Table III.3. The gross domestic product’s real growth by sectors </t>
  </si>
  <si>
    <t>(in percent to the relevant period of the previous year)</t>
  </si>
  <si>
    <t>Source: NBKR calculations based on NSC KR data.</t>
  </si>
  <si>
    <t xml:space="preserve">Table III.4. Contribution to the growth of the gross domestic product by sectors </t>
  </si>
  <si>
    <t>(in percent)</t>
  </si>
  <si>
    <t>Table III.5. Structure of the contribution to the growth of GDP</t>
  </si>
  <si>
    <t>Note: GDP growth in real terms.</t>
  </si>
  <si>
    <t xml:space="preserve">Table III.6. Gross domestic product’s structure by income </t>
  </si>
  <si>
    <t>Total</t>
  </si>
  <si>
    <t>Gross income and gross mixed revenue</t>
  </si>
  <si>
    <t>Remuneration of labour</t>
  </si>
  <si>
    <t>Production and import tax</t>
  </si>
  <si>
    <t>Subsidies for production and import</t>
  </si>
  <si>
    <t>Source: NSC КR.</t>
  </si>
  <si>
    <t>Table III.7. Gross domestic product’s structure by use</t>
  </si>
  <si>
    <t>Final consumption of</t>
  </si>
  <si>
    <t>households</t>
  </si>
  <si>
    <t xml:space="preserve">public agencies </t>
  </si>
  <si>
    <t>non-profit organizations servicing the households</t>
  </si>
  <si>
    <t>Gross accumulation, total</t>
  </si>
  <si>
    <t>gross accumulation of fixed assets</t>
  </si>
  <si>
    <t>change of working capital reserves</t>
  </si>
  <si>
    <t>net acquisition of valuables</t>
  </si>
  <si>
    <t>Net export of goods and services</t>
  </si>
  <si>
    <t xml:space="preserve">Statistical discrepancy </t>
  </si>
  <si>
    <t>(in percent to the previous period)</t>
  </si>
  <si>
    <t>Goods</t>
  </si>
  <si>
    <t>non-food products</t>
  </si>
  <si>
    <t>food products</t>
  </si>
  <si>
    <t>Services</t>
  </si>
  <si>
    <t>backery and cereal products</t>
  </si>
  <si>
    <t>meat</t>
  </si>
  <si>
    <t>Meat</t>
  </si>
  <si>
    <t>fish</t>
  </si>
  <si>
    <t>dairy products,cheese and eggs</t>
  </si>
  <si>
    <t xml:space="preserve">fruits and vegetables </t>
  </si>
  <si>
    <t xml:space="preserve">Animal and vegetable oils, fats and </t>
  </si>
  <si>
    <t>Coffee, tea,  spices, and manufactures thereof</t>
  </si>
  <si>
    <t>Drink, beverage</t>
  </si>
  <si>
    <t>Alcoholic beverages and tobacco</t>
  </si>
  <si>
    <t>Alcoholic beverages</t>
  </si>
  <si>
    <t>non-alcoholic beverages</t>
  </si>
  <si>
    <t>tobacco</t>
  </si>
  <si>
    <t xml:space="preserve"> Clothing and footwear</t>
  </si>
  <si>
    <t>clothing</t>
  </si>
  <si>
    <t>men clothing</t>
  </si>
  <si>
    <t>women clothing</t>
  </si>
  <si>
    <t>clothing for children and babies</t>
  </si>
  <si>
    <t>clothing materials</t>
  </si>
  <si>
    <t>clothing materials furniture</t>
  </si>
  <si>
    <t>footwear repair</t>
  </si>
  <si>
    <t>men footwear</t>
  </si>
  <si>
    <t>women footwear</t>
  </si>
  <si>
    <t>footwear for children</t>
  </si>
  <si>
    <t>Housing, water, electricity, gas and other fuels</t>
  </si>
  <si>
    <t>rentals for housing</t>
  </si>
  <si>
    <t>electricity, gas and other fuels</t>
  </si>
  <si>
    <t>furniture and floor decorations</t>
  </si>
  <si>
    <t>Textile ware</t>
  </si>
  <si>
    <t>glassware, tableware and household utensils</t>
  </si>
  <si>
    <t>household equipment</t>
  </si>
  <si>
    <t>household goods</t>
  </si>
  <si>
    <t>Health</t>
  </si>
  <si>
    <t xml:space="preserve">Transport </t>
  </si>
  <si>
    <t>purchase of vehicles</t>
  </si>
  <si>
    <t>transport services</t>
  </si>
  <si>
    <t>Recreational and cultural services</t>
  </si>
  <si>
    <t>cultural services</t>
  </si>
  <si>
    <t>Restaurants and hotels</t>
  </si>
  <si>
    <t>Other</t>
  </si>
  <si>
    <t>Other goods and services</t>
  </si>
  <si>
    <t>Communication</t>
  </si>
  <si>
    <t>(in percent to the relevant month of the previous year)</t>
  </si>
  <si>
    <t>All  goods and services</t>
  </si>
  <si>
    <t>footwear, incl.repairs</t>
  </si>
  <si>
    <t>food and non-alcoholic beverages</t>
  </si>
  <si>
    <t>alcoholic beverages and tobacco</t>
  </si>
  <si>
    <t>Food and non-alcoholic beverages</t>
  </si>
  <si>
    <t>oils and fats</t>
  </si>
  <si>
    <t xml:space="preserve">fruits </t>
  </si>
  <si>
    <t>vegetables</t>
  </si>
  <si>
    <t>sugar, jam, honey, chocolate and candies</t>
  </si>
  <si>
    <t>other food products</t>
  </si>
  <si>
    <t>alcoholic beverages</t>
  </si>
  <si>
    <t>cleaning,repairs and hire of clothing</t>
  </si>
  <si>
    <t>footwear</t>
  </si>
  <si>
    <t>regular maintenance and repair of the dwelling</t>
  </si>
  <si>
    <t>water supply</t>
  </si>
  <si>
    <t>gas</t>
  </si>
  <si>
    <t>Furnishings, household equipment</t>
  </si>
  <si>
    <t>household textiles</t>
  </si>
  <si>
    <t>fuels and lubricants</t>
  </si>
  <si>
    <t>newspapers, books and stationery</t>
  </si>
  <si>
    <t>catering</t>
  </si>
  <si>
    <t>accomodation services</t>
  </si>
  <si>
    <t>personal care</t>
  </si>
  <si>
    <t>Miscellaneous goods and services</t>
  </si>
  <si>
    <t>Таблица III.10. Consumer Price Index</t>
  </si>
  <si>
    <t>(in percent to December of the previous year)</t>
  </si>
  <si>
    <t>Table III.8.1. Consumer Price Index (from 1992-2002)</t>
  </si>
  <si>
    <t>Table III.8.2. Consumer Price Index (from 2003-2007)</t>
  </si>
  <si>
    <t>Таблица III.9. Consumer Price Index</t>
  </si>
  <si>
    <t xml:space="preserve">Table III.11. Consumer Price Index by regions of the Republic </t>
  </si>
  <si>
    <t>Kyrgyz Republic</t>
  </si>
  <si>
    <t>Bishkek</t>
  </si>
  <si>
    <t>Batken oblast</t>
  </si>
  <si>
    <t>Jalal-Abad oblast</t>
  </si>
  <si>
    <t>Issyk-Kul oblast</t>
  </si>
  <si>
    <t>Naryn oblast</t>
  </si>
  <si>
    <t>Osh oblast</t>
  </si>
  <si>
    <t>Talas oblast</t>
  </si>
  <si>
    <t>Chui oblast</t>
  </si>
  <si>
    <t xml:space="preserve">Table III.12. Consumer Price Index by regions of the Republic </t>
  </si>
  <si>
    <t xml:space="preserve">Table III.13. Consumer Price Index by regions of the Republic </t>
  </si>
  <si>
    <t xml:space="preserve">return to the CONTENTS </t>
  </si>
  <si>
    <t>Table III.14 Producer Price Index</t>
  </si>
  <si>
    <t>Industry, total</t>
  </si>
  <si>
    <t>Production of foodstuff, including beverages and tobacco</t>
  </si>
  <si>
    <t xml:space="preserve">Textile and clothing manufacture </t>
  </si>
  <si>
    <t>Leather, leather goods and footwear manufacture</t>
  </si>
  <si>
    <t>Processing of timber and production of wood items</t>
  </si>
  <si>
    <t>Pulp-and-paper production, publishing activities</t>
  </si>
  <si>
    <t>Production of coke and, petroleum products</t>
  </si>
  <si>
    <t>Chemical production</t>
  </si>
  <si>
    <t xml:space="preserve">Production of rubber and plastic items </t>
  </si>
  <si>
    <t>Production of other nonmetal mineral products</t>
  </si>
  <si>
    <t>Metallurgical production and production of ready-made metal products</t>
  </si>
  <si>
    <t>Production of machines and equipment</t>
  </si>
  <si>
    <t>Production of electronic equipment, electronic and optical equipment</t>
  </si>
  <si>
    <t xml:space="preserve">Other industries </t>
  </si>
  <si>
    <t xml:space="preserve">Production and distribution of electricity, gas and water </t>
  </si>
  <si>
    <t>Agriculture</t>
  </si>
  <si>
    <t>Table III.15. Average nominal wage</t>
  </si>
  <si>
    <t>(som)</t>
  </si>
  <si>
    <t xml:space="preserve">Note: annual data includes wages of employees of small and medium size enterprises, monthly data is given without wages of employees of small and medium size enterprises. </t>
  </si>
  <si>
    <t>Table III.16. Estimated subsistence level</t>
  </si>
  <si>
    <t>(soms)</t>
  </si>
  <si>
    <t>Table III.17 Volume of production in sectors of the economy</t>
  </si>
  <si>
    <t>Production of vehicles and equipment</t>
  </si>
  <si>
    <t>Petroleum products</t>
  </si>
  <si>
    <t>Table III.18. Trade and Services</t>
  </si>
  <si>
    <t>Paid service, total</t>
  </si>
  <si>
    <r>
      <t xml:space="preserve">1/ </t>
    </r>
    <r>
      <rPr>
        <sz val="10"/>
        <rFont val="Arial"/>
        <family val="2"/>
        <charset val="204"/>
      </rPr>
      <t>Information is adjusted for the data on public catering enterprises.</t>
    </r>
  </si>
  <si>
    <r>
      <t>Retail turnover, total</t>
    </r>
    <r>
      <rPr>
        <vertAlign val="superscript"/>
        <sz val="10"/>
        <rFont val="Arial"/>
        <family val="2"/>
        <charset val="204"/>
      </rPr>
      <t>/1</t>
    </r>
  </si>
  <si>
    <t>Table III.19. Investments into the economy</t>
  </si>
  <si>
    <t>Total fixed assets</t>
  </si>
  <si>
    <t xml:space="preserve">Construction </t>
  </si>
  <si>
    <t>Trade; repair of vehicles, household appliances and items of personal use</t>
  </si>
  <si>
    <t>Sources to finance investments, total</t>
  </si>
  <si>
    <t>Budgetary resources</t>
  </si>
  <si>
    <t>Funds of enterprises and organizations</t>
  </si>
  <si>
    <t>Foreign grants and assistance</t>
  </si>
  <si>
    <t>Foreign credits</t>
  </si>
  <si>
    <t>Foreign direct investment</t>
  </si>
  <si>
    <t>Savings of population and other</t>
  </si>
  <si>
    <t>Used Investments, total</t>
  </si>
  <si>
    <t xml:space="preserve">Table III.20. Stocks of commodity and tangible assets </t>
  </si>
  <si>
    <t>Industrial stocks, total</t>
  </si>
  <si>
    <t xml:space="preserve">Textile and clothing industry </t>
  </si>
  <si>
    <t>Chemical industry</t>
  </si>
  <si>
    <t>Work-in-process, total</t>
  </si>
  <si>
    <t>Finished commodity, total</t>
  </si>
  <si>
    <t xml:space="preserve">IV. FINANCIAL SECTOR </t>
  </si>
  <si>
    <t>IV.1. Government Finance Statistics</t>
  </si>
  <si>
    <t>Table IV.1.1. State Budget</t>
  </si>
  <si>
    <t>Total Revenues</t>
  </si>
  <si>
    <t>Tax revenues</t>
  </si>
  <si>
    <t>Personal income tax</t>
  </si>
  <si>
    <t>Corporate income tax</t>
  </si>
  <si>
    <t>Value-added tax</t>
  </si>
  <si>
    <t>Excise tax</t>
  </si>
  <si>
    <t>Customs duties</t>
  </si>
  <si>
    <t>Non-tax revenues</t>
  </si>
  <si>
    <t xml:space="preserve">Official transfers received </t>
  </si>
  <si>
    <t>Total Expenditures</t>
  </si>
  <si>
    <t>General public service</t>
  </si>
  <si>
    <t>Capital income</t>
  </si>
  <si>
    <t>Production</t>
  </si>
  <si>
    <t>Housing and communal services</t>
  </si>
  <si>
    <t xml:space="preserve">Health </t>
  </si>
  <si>
    <t>Deficit (-) / surplus  (+) state budget</t>
  </si>
  <si>
    <t>Source: CT MFKR.</t>
  </si>
  <si>
    <t>IV.2. Monetary and Financial Statistics</t>
  </si>
  <si>
    <t>(in percent per annum)</t>
  </si>
  <si>
    <t>Required reserves ratio (%, end of period)</t>
  </si>
  <si>
    <t xml:space="preserve">Correspondent accounts of commercial banks within NBKR </t>
  </si>
  <si>
    <t>Required reserves</t>
  </si>
  <si>
    <t xml:space="preserve">Excessive(+)/deficient (-) reserves </t>
  </si>
  <si>
    <t>* average indicators for the period, unless ohterwise specified.</t>
  </si>
  <si>
    <t>Table II.3.3. Central bank of KR survey (from 2003-2007)</t>
  </si>
  <si>
    <t>Table II.3.1. Central bank of KR survey (from 1994 - 2002)</t>
  </si>
  <si>
    <t>Overnight credits</t>
  </si>
  <si>
    <t>Volume (million of soms)</t>
  </si>
  <si>
    <t>Average weighted rate (%)</t>
  </si>
  <si>
    <t>Deposit transactions in national currency</t>
  </si>
  <si>
    <t>NBKR transactions</t>
  </si>
  <si>
    <t>direct repo transactions</t>
  </si>
  <si>
    <t>Number of transactions</t>
  </si>
  <si>
    <t>Average weighted rate (%, for the period)</t>
  </si>
  <si>
    <t>Average weighted duration (days)</t>
  </si>
  <si>
    <t>reverse repo transactions</t>
  </si>
  <si>
    <t>purchase before maturity</t>
  </si>
  <si>
    <t>Commercial banks transactions</t>
  </si>
  <si>
    <t>repo transactions *</t>
  </si>
  <si>
    <t>purchase/sell before maturity</t>
  </si>
  <si>
    <t>Transactions volume (million of soms)</t>
  </si>
  <si>
    <t>including transactions of NBKR:</t>
  </si>
  <si>
    <t>purchase</t>
  </si>
  <si>
    <t>sale</t>
  </si>
  <si>
    <t>SWAP operations at the domestic market</t>
  </si>
  <si>
    <t>SWAP operations with the non-resident banks</t>
  </si>
  <si>
    <t>Total:</t>
  </si>
  <si>
    <t>volume of bids (million of soms, for the period)</t>
  </si>
  <si>
    <t>volume of sales (million of soms, for the period)</t>
  </si>
  <si>
    <t>volume of notes in circulation (million of soms, end of period)</t>
  </si>
  <si>
    <t>average weighted note yield (%, for the period)</t>
  </si>
  <si>
    <t>of which issued for:</t>
  </si>
  <si>
    <t>7 days</t>
  </si>
  <si>
    <t>14 days</t>
  </si>
  <si>
    <t>91 days</t>
  </si>
  <si>
    <t>182 days</t>
  </si>
  <si>
    <r>
      <t xml:space="preserve">1/ </t>
    </r>
    <r>
      <rPr>
        <sz val="10"/>
        <rFont val="Arial"/>
        <family val="2"/>
        <charset val="204"/>
      </rPr>
      <t>Discount rate of the NBKR is bound to average yield of 28-day NBKR notes</t>
    </r>
  </si>
  <si>
    <t xml:space="preserve">Table IV.2.6. NBKR notes </t>
  </si>
  <si>
    <t>T-bills total:</t>
  </si>
  <si>
    <t>volume of T-bills in circulation (million of soms, end of period)</t>
  </si>
  <si>
    <t>average weighted T-bills yield (%, for the period)</t>
  </si>
  <si>
    <t>3 months</t>
  </si>
  <si>
    <t>6 months</t>
  </si>
  <si>
    <t>12 months</t>
  </si>
  <si>
    <t>18 months</t>
  </si>
  <si>
    <t>24 months</t>
  </si>
  <si>
    <t>Note: data includes T-bills allocated through regional agencies.</t>
  </si>
  <si>
    <t>Purchase/sell before maturity</t>
  </si>
  <si>
    <t xml:space="preserve">NBKR Notes </t>
  </si>
  <si>
    <t>T-bills</t>
  </si>
  <si>
    <t>T-bonds</t>
  </si>
  <si>
    <t xml:space="preserve">Total (million of soms) </t>
  </si>
  <si>
    <t>overnight credits</t>
  </si>
  <si>
    <t>2 - 7 days</t>
  </si>
  <si>
    <t>8 - 14 days</t>
  </si>
  <si>
    <t>15 - 30 days</t>
  </si>
  <si>
    <t>31 - 60 days</t>
  </si>
  <si>
    <t>61 - 90 days</t>
  </si>
  <si>
    <t xml:space="preserve">91 - 180 days </t>
  </si>
  <si>
    <t xml:space="preserve">181 - 360 days </t>
  </si>
  <si>
    <t>over 360 days</t>
  </si>
  <si>
    <t>Transactions total</t>
  </si>
  <si>
    <t>* Excluding transactions with non-residents.</t>
  </si>
  <si>
    <t>Table IV.2.10. Interbank credits in foreign currency (for the period)*</t>
  </si>
  <si>
    <t>Average weighted interest rate, total</t>
  </si>
  <si>
    <t>in national currency</t>
  </si>
  <si>
    <t>in foreign currency</t>
  </si>
  <si>
    <t>2-7 days</t>
  </si>
  <si>
    <t>8-14 days</t>
  </si>
  <si>
    <t>15-30 days</t>
  </si>
  <si>
    <t>31-60 days</t>
  </si>
  <si>
    <t>61-90 days</t>
  </si>
  <si>
    <t>91-180 days</t>
  </si>
  <si>
    <t>181-360 days</t>
  </si>
  <si>
    <t>Note: interest rates are provided without transactions with non-residents.</t>
  </si>
  <si>
    <t>Table IV.2.11. Interest rates at the interbank credit market</t>
  </si>
  <si>
    <t>Deposits of legal entities in national currency</t>
  </si>
  <si>
    <t>demand deposits</t>
  </si>
  <si>
    <t>time deposits</t>
  </si>
  <si>
    <t>0-1 month</t>
  </si>
  <si>
    <t>1-3 months</t>
  </si>
  <si>
    <t>3-6 months</t>
  </si>
  <si>
    <t>6-12 months</t>
  </si>
  <si>
    <t>over 1 year</t>
  </si>
  <si>
    <t>Deposits of legal entities in foreign currency</t>
  </si>
  <si>
    <t>Deposits of individuals in national currency</t>
  </si>
  <si>
    <t>Deposits of individuals in foreign currency</t>
  </si>
  <si>
    <t>Note: 1. Excluding deposits accepted from banks.</t>
  </si>
  <si>
    <t xml:space="preserve">2. Deposits of legal entities include deposits of other settlement credit institutions, legal entities and General government.  </t>
  </si>
  <si>
    <t xml:space="preserve">Total </t>
  </si>
  <si>
    <t>0-1month</t>
  </si>
  <si>
    <t>Industry</t>
  </si>
  <si>
    <t>Trade</t>
  </si>
  <si>
    <t>Procurement and processing</t>
  </si>
  <si>
    <t>Mortgage</t>
  </si>
  <si>
    <t>Consumer loans</t>
  </si>
  <si>
    <t xml:space="preserve">Other </t>
  </si>
  <si>
    <t>3-6months</t>
  </si>
  <si>
    <t>1-3months</t>
  </si>
  <si>
    <t>Overdue loans</t>
  </si>
  <si>
    <t>Average weighted interest rate</t>
  </si>
  <si>
    <t>Deposits of legal entities</t>
  </si>
  <si>
    <t>min/max</t>
  </si>
  <si>
    <t xml:space="preserve">Deposits of individuals </t>
  </si>
  <si>
    <t>Note: 1. The interest rate that is equal to 0,00% shall mean that commercial banks received no-interest bearing deposits.</t>
  </si>
  <si>
    <t xml:space="preserve">Table IV.2.19. Interest rates of commercial banks on accepted new deposits in national currency (for the period) </t>
  </si>
  <si>
    <t>Table IV.2.21. Interest rates of commercial banks on deposits in national currency (end of period)</t>
  </si>
  <si>
    <t>Deposits of individuals</t>
  </si>
  <si>
    <t xml:space="preserve">Note: 1. Deposits of legal entities include deposits of other settlement credit institutions, legal entities and General government.  </t>
  </si>
  <si>
    <t xml:space="preserve">Deposits of legal entities </t>
  </si>
  <si>
    <t>Table IV.2.22. Interest rates of commercial banks on deposits in foreign currency (end of period)</t>
  </si>
  <si>
    <t>Table IV.2.23. Interest rates of commercial banks on loans extended in national currency (for the period)</t>
  </si>
  <si>
    <t>Table IV.2.24. Interest rates of commercial banks on loans extended in foreign currency (for the period)</t>
  </si>
  <si>
    <t>Effective dates</t>
  </si>
  <si>
    <t>Rate</t>
  </si>
  <si>
    <t>IV.3. Major indicators of settlement credit institutions performance</t>
  </si>
  <si>
    <t xml:space="preserve">Table IV.3.1. Information on head offices and branches of commercial banks </t>
  </si>
  <si>
    <t>(unit.)</t>
  </si>
  <si>
    <t>Nomber of registered banks</t>
  </si>
  <si>
    <t>Nomber of branches</t>
  </si>
  <si>
    <t>Table IV.3.2 Information on authorized capital of commercial banks (by quarters)</t>
  </si>
  <si>
    <t>AsiaUniversalBank OJSC</t>
  </si>
  <si>
    <t>Amanbank OJSC RK</t>
  </si>
  <si>
    <t>ATFBank-Kyrgyzstan OJSC</t>
  </si>
  <si>
    <t>Bank Asia CJSC</t>
  </si>
  <si>
    <t>Bank Bakay OJSC</t>
  </si>
  <si>
    <t>Dos-Credobank OJSC</t>
  </si>
  <si>
    <t>Kazkommertsbank Kyrgyzstan OJSC</t>
  </si>
  <si>
    <t>KyrgyzCredit Bank OJSC</t>
  </si>
  <si>
    <t>Kyrgyzpromstroibank OJSC</t>
  </si>
  <si>
    <t>Halyk Bank Kyrgyzstan OJSC</t>
  </si>
  <si>
    <t>National Bank of Pakistan Bishkek branch</t>
  </si>
  <si>
    <r>
      <t>"Aiyl Bank" OJSC"</t>
    </r>
    <r>
      <rPr>
        <vertAlign val="superscript"/>
        <sz val="10"/>
        <rFont val="Arial"/>
        <family val="2"/>
        <charset val="204"/>
      </rPr>
      <t>/1</t>
    </r>
  </si>
  <si>
    <r>
      <t>OJSC "Ak bank"</t>
    </r>
    <r>
      <rPr>
        <vertAlign val="superscript"/>
        <sz val="10"/>
        <rFont val="Arial"/>
        <family val="2"/>
        <charset val="204"/>
      </rPr>
      <t>/2</t>
    </r>
  </si>
  <si>
    <r>
      <t>CJSC "BTA Bank"</t>
    </r>
    <r>
      <rPr>
        <vertAlign val="superscript"/>
        <sz val="10"/>
        <rFont val="Arial"/>
        <family val="2"/>
        <charset val="204"/>
      </rPr>
      <t>/3</t>
    </r>
  </si>
  <si>
    <t>"Demir Kyrgyz International Bank" CJSC</t>
  </si>
  <si>
    <t>Investbank "Issyk-Kul" OJSC</t>
  </si>
  <si>
    <t>"Kyrgyz Investment and Credit Bank" CJSC</t>
  </si>
  <si>
    <t>"Commercial Bank KYRGYZSTAN" OJSC</t>
  </si>
  <si>
    <r>
      <t xml:space="preserve"> "Manas Bank CJSC"</t>
    </r>
    <r>
      <rPr>
        <vertAlign val="superscript"/>
        <sz val="10"/>
        <rFont val="Arial"/>
        <family val="2"/>
        <charset val="204"/>
      </rPr>
      <t>/4</t>
    </r>
  </si>
  <si>
    <t>"SSC Bank" OJSC</t>
  </si>
  <si>
    <t xml:space="preserve">"Tolubay" CJSC </t>
  </si>
  <si>
    <r>
      <t xml:space="preserve"> "FinanceCreditBank KAB OJSC"</t>
    </r>
    <r>
      <rPr>
        <vertAlign val="superscript"/>
        <sz val="10"/>
        <rFont val="Arial"/>
        <family val="2"/>
        <charset val="204"/>
      </rPr>
      <t>/5</t>
    </r>
  </si>
  <si>
    <t>"EcoIslamicBank" OJSC</t>
  </si>
  <si>
    <t>Bank name</t>
  </si>
  <si>
    <t>of which foreign capital</t>
  </si>
  <si>
    <t>Assets</t>
  </si>
  <si>
    <t>Monetary funds</t>
  </si>
  <si>
    <t>Correspondent accounts</t>
  </si>
  <si>
    <t>Debt securities</t>
  </si>
  <si>
    <t>Capital securities</t>
  </si>
  <si>
    <t>Deposits in financial institutions</t>
  </si>
  <si>
    <t>Loan loss provision</t>
  </si>
  <si>
    <t>Net loans</t>
  </si>
  <si>
    <t>Fixed assets</t>
  </si>
  <si>
    <t>Other property</t>
  </si>
  <si>
    <t>Liabilities and capital</t>
  </si>
  <si>
    <t>including:</t>
  </si>
  <si>
    <t>Liabilities</t>
  </si>
  <si>
    <t xml:space="preserve"> - individuals</t>
  </si>
  <si>
    <t xml:space="preserve"> - legal entities</t>
  </si>
  <si>
    <t>Correspondent account</t>
  </si>
  <si>
    <t>Received loans</t>
  </si>
  <si>
    <t>Capital</t>
  </si>
  <si>
    <t xml:space="preserve">On the date of the beginning of liquidation </t>
  </si>
  <si>
    <t>Source: Banks Reorganization and Debt Restructuring Agency (DEBRA).</t>
  </si>
  <si>
    <t>Table IV.3.4. Major indicators of the banking sector</t>
  </si>
  <si>
    <t>Capital adequacy</t>
  </si>
  <si>
    <t>Net total capital/risk-weighted assets (%)</t>
  </si>
  <si>
    <t>Net Tier 1 capital/risk-weighted assets (%)</t>
  </si>
  <si>
    <t>Net total capital/total assets (%)</t>
  </si>
  <si>
    <t>Liquidity</t>
  </si>
  <si>
    <t>Liquidity ratio (%)</t>
  </si>
  <si>
    <t>Correspondent accounts with the NBKR/total deposits (%)</t>
  </si>
  <si>
    <t>Excess of required reserves/correspondent accounts with the NBKR (%)</t>
  </si>
  <si>
    <t xml:space="preserve">Asset quality </t>
  </si>
  <si>
    <t>Nonperforming loans (mln.of soms)</t>
  </si>
  <si>
    <t>Nonperforming loans/total loans (%)</t>
  </si>
  <si>
    <t>Loan loss provisions/total loans (%)</t>
  </si>
  <si>
    <t>Loan loss provisions/nonperforming loans (%)</t>
  </si>
  <si>
    <t>Nonperforming assets/total assets (%)</t>
  </si>
  <si>
    <t>Profitability</t>
  </si>
  <si>
    <t>Return on equity (%)</t>
  </si>
  <si>
    <t>Return on assets (%)</t>
  </si>
  <si>
    <t>Net interest margin (%)</t>
  </si>
  <si>
    <t>Spread (%)</t>
  </si>
  <si>
    <t>Incomes from services and commissions/total income (%)</t>
  </si>
  <si>
    <t>Loans and deposits</t>
  </si>
  <si>
    <t>Loans/deposits (%)</t>
  </si>
  <si>
    <t>Loans/assets (%)</t>
  </si>
  <si>
    <t>Foreign exchange exposure</t>
  </si>
  <si>
    <t>Foreign exchange exposure (million of soms)</t>
  </si>
  <si>
    <t>Loans/deposits (in foreign currency) (%)</t>
  </si>
  <si>
    <t>Share of foreign currency deposits in total deposits* (%)</t>
  </si>
  <si>
    <t>Share of foreign currency loans in total loans (%)</t>
  </si>
  <si>
    <t>V. EXTERNAL SECTOR</t>
  </si>
  <si>
    <t>Table V.1. Balance of Payments of KR (analytical representation)</t>
  </si>
  <si>
    <t>(millions of USD)</t>
  </si>
  <si>
    <t>Current account</t>
  </si>
  <si>
    <t>Goods and services</t>
  </si>
  <si>
    <t xml:space="preserve"> Trade balance</t>
  </si>
  <si>
    <t>Export (FOB)</t>
  </si>
  <si>
    <t>CIS countries</t>
  </si>
  <si>
    <t>Foreign countries</t>
  </si>
  <si>
    <t>Import (FOB)</t>
  </si>
  <si>
    <t xml:space="preserve"> Services balance</t>
  </si>
  <si>
    <t xml:space="preserve">Transportation services </t>
  </si>
  <si>
    <t xml:space="preserve">Travels </t>
  </si>
  <si>
    <t>Other services</t>
  </si>
  <si>
    <t>Technical assistance</t>
  </si>
  <si>
    <t>Income</t>
  </si>
  <si>
    <t>Income on Direct investments</t>
  </si>
  <si>
    <t xml:space="preserve">Income on Portfolio investments </t>
  </si>
  <si>
    <t>Income on Other investments</t>
  </si>
  <si>
    <t>Interest payments (chart)</t>
  </si>
  <si>
    <t xml:space="preserve">Other income on other investments </t>
  </si>
  <si>
    <t>Compensation of employees</t>
  </si>
  <si>
    <t xml:space="preserve"> Current transfers</t>
  </si>
  <si>
    <t>Capital and financial account</t>
  </si>
  <si>
    <t>Capital account</t>
  </si>
  <si>
    <t>Capital transfers</t>
  </si>
  <si>
    <t>Financial account</t>
  </si>
  <si>
    <t xml:space="preserve">Direct investments </t>
  </si>
  <si>
    <t>Foreign Direct Investments</t>
  </si>
  <si>
    <t>Financial derivatives</t>
  </si>
  <si>
    <t>Other investments</t>
  </si>
  <si>
    <t xml:space="preserve"> Assets ("-" increase)</t>
  </si>
  <si>
    <t>Commercial banks</t>
  </si>
  <si>
    <t>Liabilities ("+" increase)</t>
  </si>
  <si>
    <t>Loans to General government</t>
  </si>
  <si>
    <t>Received</t>
  </si>
  <si>
    <t>Amortization (chart)</t>
  </si>
  <si>
    <t xml:space="preserve">Loans to Private sector </t>
  </si>
  <si>
    <t>Errors and omissions</t>
  </si>
  <si>
    <t>Total balance</t>
  </si>
  <si>
    <t>Financing</t>
  </si>
  <si>
    <t>NBKR Reserves ("-" increase)</t>
  </si>
  <si>
    <t>IMF loans</t>
  </si>
  <si>
    <t>Exceptional financing</t>
  </si>
  <si>
    <t>Other financing</t>
  </si>
  <si>
    <t xml:space="preserve">Source: NBKR and NSC KR with re-estimations. </t>
  </si>
  <si>
    <t xml:space="preserve">Note: External trade data includes 'shuttle' trading and estimations of NBKR and NSC KR. </t>
  </si>
  <si>
    <t>Livestock and animal products</t>
  </si>
  <si>
    <t>Vegetable products</t>
  </si>
  <si>
    <t>Fats, animal fat or vegetable oil</t>
  </si>
  <si>
    <t xml:space="preserve">Food products, alcohol drinks and beverages, vinegar and tobacco </t>
  </si>
  <si>
    <r>
      <t>Mineral products</t>
    </r>
    <r>
      <rPr>
        <vertAlign val="superscript"/>
        <sz val="10"/>
        <rFont val="Arial"/>
        <family val="2"/>
        <charset val="204"/>
      </rPr>
      <t>/3</t>
    </r>
  </si>
  <si>
    <t>Products of chemical and related industries</t>
  </si>
  <si>
    <t>Plastic and plastic goods, rubber and rubber goods</t>
  </si>
  <si>
    <t>Hides, leather, natural fur, harness and saddle products</t>
  </si>
  <si>
    <t>Timber and timber products, charcoal, cork</t>
  </si>
  <si>
    <t>Paper stuff from wood pulp or other materials</t>
  </si>
  <si>
    <t>Textile and textile products</t>
  </si>
  <si>
    <t>Footwear, headwear, umbrellas, canes and whips</t>
  </si>
  <si>
    <t xml:space="preserve">Products of stone, plaster, cement, asbestos, mica </t>
  </si>
  <si>
    <t>Precious metals, pearls, precious stones</t>
  </si>
  <si>
    <t>Nonprecious metals and products from them</t>
  </si>
  <si>
    <t>Machines, equipment and mechanisms</t>
  </si>
  <si>
    <t>Terrestrial, air and marine transport means, and their parts</t>
  </si>
  <si>
    <t>Optic devices and appliances, photography and cinematography</t>
  </si>
  <si>
    <t xml:space="preserve">Other special industrial products </t>
  </si>
  <si>
    <t>Various industrial goods</t>
  </si>
  <si>
    <t>Artworks, articles of collecting and antiques</t>
  </si>
  <si>
    <r>
      <t xml:space="preserve">3/ </t>
    </r>
    <r>
      <rPr>
        <sz val="10"/>
        <rFont val="Arial"/>
        <family val="2"/>
        <charset val="204"/>
      </rPr>
      <t>Includes energy products.</t>
    </r>
  </si>
  <si>
    <t>1/ For 2006-2007, including the import of individuals.</t>
  </si>
  <si>
    <r>
      <rPr>
        <vertAlign val="superscript"/>
        <sz val="10"/>
        <rFont val="Arial"/>
        <family val="2"/>
        <charset val="204"/>
      </rPr>
      <t>2/</t>
    </r>
    <r>
      <rPr>
        <sz val="10"/>
        <rFont val="Arial"/>
        <family val="2"/>
        <charset val="204"/>
      </rPr>
      <t xml:space="preserve"> From 2000 to 2007, without estimates. </t>
    </r>
  </si>
  <si>
    <t>Russia</t>
  </si>
  <si>
    <t>Kazakhstan</t>
  </si>
  <si>
    <t>Uzbekistan</t>
  </si>
  <si>
    <t>Ukraine</t>
  </si>
  <si>
    <t>Belarus</t>
  </si>
  <si>
    <t>Turkmenistan</t>
  </si>
  <si>
    <t>Tajikistan</t>
  </si>
  <si>
    <t>Other CIS countries</t>
  </si>
  <si>
    <t>Non-CIS countries</t>
  </si>
  <si>
    <t>UAE</t>
  </si>
  <si>
    <t>China</t>
  </si>
  <si>
    <t>Iran</t>
  </si>
  <si>
    <t>Turkey</t>
  </si>
  <si>
    <t>Canada</t>
  </si>
  <si>
    <t>USA</t>
  </si>
  <si>
    <t>Afghanistan</t>
  </si>
  <si>
    <t>Germany</t>
  </si>
  <si>
    <t>Great Britain</t>
  </si>
  <si>
    <t>Switzerland</t>
  </si>
  <si>
    <t>Other Non-CIS countries</t>
  </si>
  <si>
    <t>Note: NSC KR, SCS KR.</t>
  </si>
  <si>
    <t>Table V.5. Geographic Structure of Import</t>
  </si>
  <si>
    <t>Table V.4. Geographic Structure of Export</t>
  </si>
  <si>
    <t>Far-abroad countries</t>
  </si>
  <si>
    <t>Japan</t>
  </si>
  <si>
    <t>Republic of Korea</t>
  </si>
  <si>
    <t>Netherlands</t>
  </si>
  <si>
    <t>Other non-CIS countries</t>
  </si>
  <si>
    <t>Table V.6. Gross External Debt of KR</t>
  </si>
  <si>
    <t>General Government</t>
  </si>
  <si>
    <t>Short-term</t>
  </si>
  <si>
    <t>Money market instruments</t>
  </si>
  <si>
    <t xml:space="preserve">Loans </t>
  </si>
  <si>
    <t>Trade credits</t>
  </si>
  <si>
    <t>Long-term</t>
  </si>
  <si>
    <t>Notes and bonds</t>
  </si>
  <si>
    <r>
      <t>Monetary Authorities (NBKR)</t>
    </r>
    <r>
      <rPr>
        <b/>
        <vertAlign val="superscript"/>
        <sz val="10"/>
        <rFont val="Arial"/>
        <family val="2"/>
        <charset val="204"/>
      </rPr>
      <t>/1</t>
    </r>
  </si>
  <si>
    <t>Currency and deposits</t>
  </si>
  <si>
    <t>Banks</t>
  </si>
  <si>
    <t>Other sectors</t>
  </si>
  <si>
    <t>Direct investment: intercompany lending</t>
  </si>
  <si>
    <t>Debt liabilities to affiliated enterprises</t>
  </si>
  <si>
    <t>Debt liabilities to direct investors</t>
  </si>
  <si>
    <t>GROSS EXTERNAL DEBT</t>
  </si>
  <si>
    <t>Source: according to estimates of NBKR.</t>
  </si>
  <si>
    <t>Data are converted to US dollars using NBKR's FX rates.</t>
  </si>
  <si>
    <t xml:space="preserve">Note: Gross External Debt (GED) at any moment is outstanding amount of actual current and not contingent liabilities which require payments of principal and/or interest by debtors at some point(s) in the future and which are liabilities of residents to non-residents. </t>
  </si>
  <si>
    <r>
      <t>1/</t>
    </r>
    <r>
      <rPr>
        <sz val="10"/>
        <rFont val="Arial"/>
        <family val="2"/>
        <charset val="204"/>
      </rPr>
      <t xml:space="preserve"> Loans received by NBKR. </t>
    </r>
  </si>
  <si>
    <t xml:space="preserve">Table V.7. Total and Public External Debt of KR </t>
  </si>
  <si>
    <r>
      <t>TED, end of period</t>
    </r>
    <r>
      <rPr>
        <b/>
        <i/>
        <sz val="10"/>
        <color indexed="8"/>
        <rFont val="Arial"/>
        <family val="2"/>
        <charset val="204"/>
      </rPr>
      <t xml:space="preserve"> </t>
    </r>
    <r>
      <rPr>
        <sz val="10"/>
        <color indexed="8"/>
        <rFont val="Arial"/>
        <family val="2"/>
        <charset val="204"/>
      </rPr>
      <t>(millions of USD)</t>
    </r>
  </si>
  <si>
    <r>
      <t>TED as of the end of period to GDP</t>
    </r>
    <r>
      <rPr>
        <i/>
        <sz val="10"/>
        <color indexed="8"/>
        <rFont val="Arial"/>
        <family val="2"/>
        <charset val="204"/>
      </rPr>
      <t xml:space="preserve"> </t>
    </r>
    <r>
      <rPr>
        <sz val="10"/>
        <color indexed="8"/>
        <rFont val="Arial"/>
        <family val="2"/>
        <charset val="204"/>
      </rPr>
      <t>(%)</t>
    </r>
    <r>
      <rPr>
        <vertAlign val="superscript"/>
        <sz val="10"/>
        <color indexed="8"/>
        <rFont val="Arial"/>
        <family val="2"/>
        <charset val="204"/>
      </rPr>
      <t>/1</t>
    </r>
  </si>
  <si>
    <r>
      <t>TED as of the end of period to goods and service export</t>
    </r>
    <r>
      <rPr>
        <i/>
        <sz val="10"/>
        <color indexed="8"/>
        <rFont val="Arial"/>
        <family val="2"/>
        <charset val="204"/>
      </rPr>
      <t xml:space="preserve"> (%)</t>
    </r>
    <r>
      <rPr>
        <i/>
        <vertAlign val="superscript"/>
        <sz val="10"/>
        <color indexed="8"/>
        <rFont val="Arial"/>
        <family val="2"/>
        <charset val="204"/>
      </rPr>
      <t>/2</t>
    </r>
  </si>
  <si>
    <r>
      <t>Schedule of TED payments (millions of USD)</t>
    </r>
    <r>
      <rPr>
        <vertAlign val="superscript"/>
        <sz val="10"/>
        <color indexed="8"/>
        <rFont val="Arial"/>
        <family val="2"/>
        <charset val="204"/>
      </rPr>
      <t>/3</t>
    </r>
  </si>
  <si>
    <t>Actual service of TED (millions of USD)</t>
  </si>
  <si>
    <t>Service of TED to goods and services export ratio (%)</t>
  </si>
  <si>
    <t xml:space="preserve"> - according to the initial schedule</t>
  </si>
  <si>
    <t xml:space="preserve"> - actual</t>
  </si>
  <si>
    <r>
      <t>PED end of the period</t>
    </r>
    <r>
      <rPr>
        <b/>
        <i/>
        <sz val="10"/>
        <color indexed="8"/>
        <rFont val="Arial"/>
        <family val="2"/>
        <charset val="204"/>
      </rPr>
      <t xml:space="preserve"> </t>
    </r>
    <r>
      <rPr>
        <sz val="10"/>
        <color indexed="8"/>
        <rFont val="Arial"/>
        <family val="2"/>
        <charset val="204"/>
      </rPr>
      <t>(millions of USD)</t>
    </r>
  </si>
  <si>
    <r>
      <t>PED as of the end of period to GDP</t>
    </r>
    <r>
      <rPr>
        <i/>
        <sz val="10"/>
        <color indexed="8"/>
        <rFont val="Arial"/>
        <family val="2"/>
        <charset val="204"/>
      </rPr>
      <t xml:space="preserve"> </t>
    </r>
    <r>
      <rPr>
        <sz val="10"/>
        <color indexed="8"/>
        <rFont val="Arial"/>
        <family val="2"/>
        <charset val="204"/>
      </rPr>
      <t>(%)</t>
    </r>
    <r>
      <rPr>
        <vertAlign val="superscript"/>
        <sz val="10"/>
        <color indexed="8"/>
        <rFont val="Arial"/>
        <family val="2"/>
        <charset val="204"/>
      </rPr>
      <t>/1</t>
    </r>
  </si>
  <si>
    <r>
      <t>Schedule of PED payments (millions of USD)</t>
    </r>
    <r>
      <rPr>
        <vertAlign val="superscript"/>
        <sz val="10"/>
        <color indexed="8"/>
        <rFont val="Arial"/>
        <family val="2"/>
        <charset val="204"/>
      </rPr>
      <t>/3</t>
    </r>
  </si>
  <si>
    <t>Actual service of PED (millions of USD)</t>
  </si>
  <si>
    <t>Service of PED to goods and services export ratio (%)</t>
  </si>
  <si>
    <t>Sources: MFKR, NBKR.</t>
  </si>
  <si>
    <t xml:space="preserve">2. Total External Debt is the outstanding amount of actual current liabilities on loans and borrowings (include liabilities of all sectors of economy). </t>
  </si>
  <si>
    <t xml:space="preserve">3. Public External Debt is outstanding amount of actual liabilities on loans and borrowings by General Government and Monetary Authorities. </t>
  </si>
  <si>
    <r>
      <t>1/</t>
    </r>
    <r>
      <rPr>
        <sz val="10"/>
        <rFont val="Arial"/>
        <family val="2"/>
        <charset val="204"/>
      </rPr>
      <t xml:space="preserve"> Includes principal and interest payments. </t>
    </r>
  </si>
  <si>
    <t>Table V.8. International Reserves (end of period)</t>
  </si>
  <si>
    <t>Official reserve assets</t>
  </si>
  <si>
    <t>Foreign currency reserves (in convertible foreign currencies)</t>
  </si>
  <si>
    <t>Securities</t>
  </si>
  <si>
    <t>of which: issuer headquartered in reporting country but located abroad</t>
  </si>
  <si>
    <t>total currency and deposits with:</t>
  </si>
  <si>
    <t>other national central banks, BIS and IMF</t>
  </si>
  <si>
    <t>banks headquartered in the reporting country</t>
  </si>
  <si>
    <t>of which: located abroad</t>
  </si>
  <si>
    <t>banks headquartered outside the reporting country</t>
  </si>
  <si>
    <t>of which: located in the reporting country</t>
  </si>
  <si>
    <t>IMF reserve position</t>
  </si>
  <si>
    <t>SDRs</t>
  </si>
  <si>
    <t>Gold (including gold deposits and, if appropriate, gold swapped)</t>
  </si>
  <si>
    <t>volume in thousands of fine troy ounces</t>
  </si>
  <si>
    <t>Other reserve assets (specify)</t>
  </si>
  <si>
    <t>financial derivatives</t>
  </si>
  <si>
    <t>loans to nonbank nonresidents</t>
  </si>
  <si>
    <t>other</t>
  </si>
  <si>
    <t>Other foreign currency assets (specify)</t>
  </si>
  <si>
    <t>Securities not included in official reserve assets</t>
  </si>
  <si>
    <t>Deposits not included in official reserve assets</t>
  </si>
  <si>
    <t>Loans not included in official reserve assets</t>
  </si>
  <si>
    <t>Financial derivatives not included in official reserve assets</t>
  </si>
  <si>
    <t>Gold not included in official reserve assets</t>
  </si>
  <si>
    <t>Sources: NBKR.</t>
  </si>
  <si>
    <t>Table V.9. Nominal official exchange rates</t>
  </si>
  <si>
    <t>English pound</t>
  </si>
  <si>
    <t xml:space="preserve">   average for period</t>
  </si>
  <si>
    <t xml:space="preserve">   end of period</t>
  </si>
  <si>
    <t>US dollar</t>
  </si>
  <si>
    <t>Canadian dollar</t>
  </si>
  <si>
    <t>Japanese yen</t>
  </si>
  <si>
    <t>Turkish lira</t>
  </si>
  <si>
    <t>Russian rouble</t>
  </si>
  <si>
    <t>Kazakh tenge</t>
  </si>
  <si>
    <t>Uzbek sum</t>
  </si>
  <si>
    <t>Latvian lat</t>
  </si>
  <si>
    <t>Lithuanian litas</t>
  </si>
  <si>
    <t>Estonian kroon</t>
  </si>
  <si>
    <t>Armenian   dram</t>
  </si>
  <si>
    <t>Moldavian leu</t>
  </si>
  <si>
    <t>Ukrainian hryvna</t>
  </si>
  <si>
    <t>Azerbaijani manat</t>
  </si>
  <si>
    <t>Tajik somoni</t>
  </si>
  <si>
    <t>Belarus rouble</t>
  </si>
  <si>
    <t>Chinese yuan</t>
  </si>
  <si>
    <t xml:space="preserve">Source: NBKR. </t>
  </si>
  <si>
    <t>New turkish lira</t>
  </si>
  <si>
    <t>Table V.10 Nominal and Real Effective Exchange Rates Indices</t>
  </si>
  <si>
    <t>(total, CIS countries and non-CIS countries)</t>
  </si>
  <si>
    <t>REER</t>
  </si>
  <si>
    <t>NEER</t>
  </si>
  <si>
    <t>REER                (CIS)</t>
  </si>
  <si>
    <t>NEER                (CIS)</t>
  </si>
  <si>
    <t>REER (non-CIS)</t>
  </si>
  <si>
    <t>NEER (non-CIS)</t>
  </si>
  <si>
    <t>Exchange rate of som (USD per 1 som)</t>
  </si>
  <si>
    <t xml:space="preserve">Appendix 1. Calculation methodology of some indicators </t>
  </si>
  <si>
    <t>Table name</t>
  </si>
  <si>
    <t>Calculation methodology</t>
  </si>
  <si>
    <t>Table IV.2.1. NBKR discount rate</t>
  </si>
  <si>
    <t xml:space="preserve">Calculation method of NBKR discount rate is approved by the Decree of the Board of the National Bank of KR. </t>
  </si>
  <si>
    <t>Since November 8, 2007 NBKR discount rate was bound to average weighted interest rate of NBKR notes, issued for 28 days, settled on weekly auctions.</t>
  </si>
  <si>
    <t xml:space="preserve">Since November 8, 2007 till October 6, 2008 NBKR discount rate was bound to average yield of NBKR notes, issued for 28 days, of the last 20 auctions. </t>
  </si>
  <si>
    <t xml:space="preserve">secondary market </t>
  </si>
  <si>
    <t xml:space="preserve">Table IV.2.4. Government securities </t>
  </si>
  <si>
    <r>
      <t>Average weighted rate on Repo transactions for a month</t>
    </r>
    <r>
      <rPr>
        <sz val="11"/>
        <rFont val="Arial"/>
        <family val="2"/>
        <charset val="204"/>
      </rPr>
      <t xml:space="preserve"> is calculated with formula: </t>
    </r>
  </si>
  <si>
    <r>
      <t>I</t>
    </r>
    <r>
      <rPr>
        <vertAlign val="subscript"/>
        <sz val="11"/>
        <rFont val="Arial"/>
        <family val="2"/>
        <charset val="204"/>
      </rPr>
      <t>n</t>
    </r>
    <r>
      <rPr>
        <sz val="11"/>
        <rFont val="Arial"/>
        <family val="2"/>
        <charset val="204"/>
      </rPr>
      <t xml:space="preserve"> – interest rate of a single Repo transaction settled over a reporting month; </t>
    </r>
  </si>
  <si>
    <r>
      <t>V</t>
    </r>
    <r>
      <rPr>
        <vertAlign val="subscript"/>
        <sz val="11"/>
        <rFont val="Arial"/>
        <family val="2"/>
        <charset val="204"/>
      </rPr>
      <t xml:space="preserve">n  </t>
    </r>
    <r>
      <rPr>
        <sz val="11"/>
        <rFont val="Arial"/>
        <family val="2"/>
        <charset val="204"/>
      </rPr>
      <t xml:space="preserve">– volume of a single Repo transaction settled over a reporting month; </t>
    </r>
  </si>
  <si>
    <t>n – number of transactions for a month.</t>
  </si>
  <si>
    <r>
      <t xml:space="preserve">Average weighted rate on Repo transactions for a year </t>
    </r>
    <r>
      <rPr>
        <sz val="11"/>
        <rFont val="Arial"/>
        <family val="2"/>
        <charset val="204"/>
      </rPr>
      <t xml:space="preserve">is calculated with formula: </t>
    </r>
  </si>
  <si>
    <r>
      <t>I = (I</t>
    </r>
    <r>
      <rPr>
        <i/>
        <vertAlign val="subscript"/>
        <sz val="10"/>
        <rFont val="Arial"/>
        <family val="2"/>
        <charset val="204"/>
      </rPr>
      <t>1</t>
    </r>
    <r>
      <rPr>
        <i/>
        <sz val="10"/>
        <rFont val="Arial"/>
        <family val="2"/>
        <charset val="204"/>
      </rPr>
      <t xml:space="preserve"> +…+I</t>
    </r>
    <r>
      <rPr>
        <i/>
        <vertAlign val="subscript"/>
        <sz val="10"/>
        <rFont val="Arial"/>
        <family val="2"/>
        <charset val="204"/>
      </rPr>
      <t>12</t>
    </r>
    <r>
      <rPr>
        <i/>
        <sz val="10"/>
        <rFont val="Arial"/>
        <family val="2"/>
        <charset val="204"/>
      </rPr>
      <t>)/12</t>
    </r>
    <r>
      <rPr>
        <sz val="10"/>
        <rFont val="Arial"/>
        <family val="2"/>
        <charset val="204"/>
      </rPr>
      <t>, where</t>
    </r>
  </si>
  <si>
    <r>
      <t>I</t>
    </r>
    <r>
      <rPr>
        <vertAlign val="subscript"/>
        <sz val="11"/>
        <rFont val="Arial"/>
        <family val="2"/>
        <charset val="204"/>
      </rPr>
      <t>1</t>
    </r>
    <r>
      <rPr>
        <sz val="11"/>
        <rFont val="Arial"/>
        <family val="2"/>
        <charset val="204"/>
      </rPr>
      <t xml:space="preserve"> - average weighted rate on Repo transactions for a month. </t>
    </r>
  </si>
  <si>
    <r>
      <t xml:space="preserve">Average weighted duration (in days) on Repo transactions for a month </t>
    </r>
    <r>
      <rPr>
        <sz val="11"/>
        <rFont val="Arial"/>
        <family val="2"/>
        <charset val="204"/>
      </rPr>
      <t xml:space="preserve">is calculated with formula: </t>
    </r>
  </si>
  <si>
    <r>
      <t>T</t>
    </r>
    <r>
      <rPr>
        <vertAlign val="subscript"/>
        <sz val="11"/>
        <rFont val="Arial"/>
        <family val="2"/>
        <charset val="204"/>
      </rPr>
      <t>n</t>
    </r>
    <r>
      <rPr>
        <sz val="11"/>
        <rFont val="Arial"/>
        <family val="2"/>
        <charset val="204"/>
      </rPr>
      <t xml:space="preserve"> – duration of a single Repo transaction settled over a reporting month; </t>
    </r>
  </si>
  <si>
    <r>
      <t xml:space="preserve">Average weighted duration on Repo transactions for a year </t>
    </r>
    <r>
      <rPr>
        <sz val="11"/>
        <rFont val="Arial"/>
        <family val="2"/>
        <charset val="204"/>
      </rPr>
      <t xml:space="preserve">is calculated with formula: </t>
    </r>
  </si>
  <si>
    <r>
      <t>T</t>
    </r>
    <r>
      <rPr>
        <vertAlign val="subscript"/>
        <sz val="11"/>
        <rFont val="Arial"/>
        <family val="2"/>
        <charset val="204"/>
      </rPr>
      <t>1</t>
    </r>
    <r>
      <rPr>
        <sz val="11"/>
        <rFont val="Arial"/>
        <family val="2"/>
        <charset val="204"/>
      </rPr>
      <t xml:space="preserve"> - average weighted duration on Repo transactions for a month. </t>
    </r>
  </si>
  <si>
    <r>
      <t xml:space="preserve">Average weighted yield of NBKR notes for a month </t>
    </r>
    <r>
      <rPr>
        <sz val="11"/>
        <rFont val="Arial"/>
        <family val="2"/>
        <charset val="204"/>
      </rPr>
      <t xml:space="preserve">(total and by each maturity) is calculated with formula: </t>
    </r>
  </si>
  <si>
    <r>
      <t>Y</t>
    </r>
    <r>
      <rPr>
        <vertAlign val="subscript"/>
        <sz val="11"/>
        <rFont val="Arial"/>
        <family val="2"/>
        <charset val="204"/>
      </rPr>
      <t>n</t>
    </r>
    <r>
      <rPr>
        <sz val="11"/>
        <rFont val="Arial"/>
        <family val="2"/>
        <charset val="204"/>
      </rPr>
      <t xml:space="preserve"> - average weighted yield of NBKR notes at a single auction conducted for a reporting month; </t>
    </r>
  </si>
  <si>
    <r>
      <t>Q</t>
    </r>
    <r>
      <rPr>
        <vertAlign val="subscript"/>
        <sz val="11"/>
        <rFont val="Arial"/>
        <family val="2"/>
        <charset val="204"/>
      </rPr>
      <t>n</t>
    </r>
    <r>
      <rPr>
        <sz val="11"/>
        <rFont val="Arial"/>
        <family val="2"/>
        <charset val="204"/>
      </rPr>
      <t xml:space="preserve"> - volume of sales at a single auction conducted for a reporting month; </t>
    </r>
  </si>
  <si>
    <t>n – number of auctions for a month.</t>
  </si>
  <si>
    <r>
      <t xml:space="preserve">Average weighted yield of NBKR notes </t>
    </r>
    <r>
      <rPr>
        <sz val="11"/>
        <rFont val="Arial"/>
        <family val="2"/>
        <charset val="204"/>
      </rPr>
      <t xml:space="preserve">at a single auction by each maturity is calculated with formula: </t>
    </r>
  </si>
  <si>
    <t xml:space="preserve">Y - average weighted yield; </t>
  </si>
  <si>
    <t>N - NBKR notes at par value;</t>
  </si>
  <si>
    <t>P - average weighted price of NBKR notes;</t>
  </si>
  <si>
    <t>T - maturity of NBKR notes.</t>
  </si>
  <si>
    <r>
      <t xml:space="preserve">Average weighted price of NBKR notes </t>
    </r>
    <r>
      <rPr>
        <sz val="11"/>
        <rFont val="Arial"/>
        <family val="2"/>
        <charset val="204"/>
      </rPr>
      <t xml:space="preserve">at a single auction by each maturity is calculated with formula: </t>
    </r>
  </si>
  <si>
    <t xml:space="preserve">P - average weighted price of NBKR notes; </t>
  </si>
  <si>
    <r>
      <t>p</t>
    </r>
    <r>
      <rPr>
        <vertAlign val="subscript"/>
        <sz val="11"/>
        <rFont val="Arial"/>
        <family val="2"/>
        <charset val="204"/>
      </rPr>
      <t>n</t>
    </r>
    <r>
      <rPr>
        <sz val="11"/>
        <rFont val="Arial"/>
        <family val="2"/>
        <charset val="204"/>
      </rPr>
      <t xml:space="preserve"> - prices of bids met; </t>
    </r>
  </si>
  <si>
    <r>
      <t>q</t>
    </r>
    <r>
      <rPr>
        <vertAlign val="subscript"/>
        <sz val="11"/>
        <rFont val="Arial"/>
        <family val="2"/>
        <charset val="204"/>
      </rPr>
      <t>n</t>
    </r>
    <r>
      <rPr>
        <sz val="11"/>
        <rFont val="Arial"/>
        <family val="2"/>
        <charset val="204"/>
      </rPr>
      <t xml:space="preserve">  - volume of bids met (in units); </t>
    </r>
  </si>
  <si>
    <t xml:space="preserve">n – number of bids met (not more than 5 bids). </t>
  </si>
  <si>
    <r>
      <t xml:space="preserve">Average weighted yield of NBKR notes over a year </t>
    </r>
    <r>
      <rPr>
        <sz val="11"/>
        <rFont val="Arial"/>
        <family val="2"/>
        <charset val="204"/>
      </rPr>
      <t xml:space="preserve">is calculated with formula: </t>
    </r>
  </si>
  <si>
    <r>
      <t>Y</t>
    </r>
    <r>
      <rPr>
        <vertAlign val="subscript"/>
        <sz val="11"/>
        <rFont val="Arial"/>
        <family val="2"/>
        <charset val="204"/>
      </rPr>
      <t>1</t>
    </r>
    <r>
      <rPr>
        <sz val="11"/>
        <rFont val="Arial"/>
        <family val="2"/>
        <charset val="204"/>
      </rPr>
      <t xml:space="preserve"> - average weighted yield of NBKR notes for a month. </t>
    </r>
  </si>
  <si>
    <t xml:space="preserve">Table IV.2.7. State Treasury Bills              (T-bills) </t>
  </si>
  <si>
    <r>
      <t xml:space="preserve">Average weighted yield of T-bill over a month </t>
    </r>
    <r>
      <rPr>
        <sz val="11"/>
        <rFont val="Arial"/>
        <family val="2"/>
        <charset val="204"/>
      </rPr>
      <t xml:space="preserve">(total and by each maturity) is calculated with formula: </t>
    </r>
  </si>
  <si>
    <r>
      <t>Y = (Y</t>
    </r>
    <r>
      <rPr>
        <i/>
        <vertAlign val="subscript"/>
        <sz val="10"/>
        <rFont val="Arial"/>
        <family val="2"/>
        <charset val="204"/>
      </rPr>
      <t>1</t>
    </r>
    <r>
      <rPr>
        <i/>
        <sz val="10"/>
        <rFont val="Arial"/>
        <family val="2"/>
        <charset val="204"/>
      </rPr>
      <t>*Q</t>
    </r>
    <r>
      <rPr>
        <i/>
        <vertAlign val="subscript"/>
        <sz val="10"/>
        <rFont val="Arial"/>
        <family val="2"/>
        <charset val="204"/>
      </rPr>
      <t>1</t>
    </r>
    <r>
      <rPr>
        <i/>
        <sz val="10"/>
        <rFont val="Arial"/>
        <family val="2"/>
        <charset val="204"/>
      </rPr>
      <t xml:space="preserve"> +….+ Y</t>
    </r>
    <r>
      <rPr>
        <i/>
        <vertAlign val="subscript"/>
        <sz val="10"/>
        <rFont val="Arial"/>
        <family val="2"/>
        <charset val="204"/>
      </rPr>
      <t>n</t>
    </r>
    <r>
      <rPr>
        <i/>
        <sz val="10"/>
        <rFont val="Arial"/>
        <family val="2"/>
        <charset val="204"/>
      </rPr>
      <t>*Q</t>
    </r>
    <r>
      <rPr>
        <i/>
        <vertAlign val="subscript"/>
        <sz val="10"/>
        <rFont val="Arial"/>
        <family val="2"/>
        <charset val="204"/>
      </rPr>
      <t>n</t>
    </r>
    <r>
      <rPr>
        <i/>
        <sz val="10"/>
        <rFont val="Arial"/>
        <family val="2"/>
        <charset val="204"/>
      </rPr>
      <t>)/(Q</t>
    </r>
    <r>
      <rPr>
        <i/>
        <vertAlign val="subscript"/>
        <sz val="10"/>
        <rFont val="Arial"/>
        <family val="2"/>
        <charset val="204"/>
      </rPr>
      <t>1</t>
    </r>
    <r>
      <rPr>
        <i/>
        <sz val="10"/>
        <rFont val="Arial"/>
        <family val="2"/>
        <charset val="204"/>
      </rPr>
      <t xml:space="preserve"> +…+ Q</t>
    </r>
    <r>
      <rPr>
        <i/>
        <vertAlign val="subscript"/>
        <sz val="10"/>
        <rFont val="Arial"/>
        <family val="2"/>
        <charset val="204"/>
      </rPr>
      <t>n</t>
    </r>
    <r>
      <rPr>
        <i/>
        <sz val="10"/>
        <rFont val="Arial"/>
        <family val="2"/>
        <charset val="204"/>
      </rPr>
      <t>)</t>
    </r>
    <r>
      <rPr>
        <sz val="10"/>
        <rFont val="Arial"/>
        <family val="2"/>
        <charset val="204"/>
      </rPr>
      <t>, where</t>
    </r>
  </si>
  <si>
    <r>
      <t>Y</t>
    </r>
    <r>
      <rPr>
        <vertAlign val="subscript"/>
        <sz val="11"/>
        <rFont val="Arial"/>
        <family val="2"/>
        <charset val="204"/>
      </rPr>
      <t>n</t>
    </r>
    <r>
      <rPr>
        <sz val="11"/>
        <rFont val="Arial"/>
        <family val="2"/>
        <charset val="204"/>
      </rPr>
      <t xml:space="preserve"> - average weighted yield of T-bill at a single auction conducted for a reporting month; </t>
    </r>
  </si>
  <si>
    <r>
      <t>Q</t>
    </r>
    <r>
      <rPr>
        <vertAlign val="subscript"/>
        <sz val="11"/>
        <rFont val="Arial"/>
        <family val="2"/>
        <charset val="204"/>
      </rPr>
      <t>n</t>
    </r>
    <r>
      <rPr>
        <sz val="11"/>
        <rFont val="Arial"/>
        <family val="2"/>
        <charset val="204"/>
      </rPr>
      <t xml:space="preserve">  - volume of sales at a single auction conducted for a reporting month; </t>
    </r>
  </si>
  <si>
    <r>
      <t xml:space="preserve">Average weighted yield of T-bill </t>
    </r>
    <r>
      <rPr>
        <sz val="11"/>
        <rFont val="Arial"/>
        <family val="2"/>
        <charset val="204"/>
      </rPr>
      <t xml:space="preserve">at a single auction by each maturity is calculated with formula: </t>
    </r>
  </si>
  <si>
    <t>Y - average weighted yield,</t>
  </si>
  <si>
    <t>N - T-bill at par value,</t>
  </si>
  <si>
    <t>P - average weighted price of T-bill,</t>
  </si>
  <si>
    <t>T – T-bill maturity.</t>
  </si>
  <si>
    <r>
      <t xml:space="preserve">Average weighted price of T-bill </t>
    </r>
    <r>
      <rPr>
        <sz val="11"/>
        <rFont val="Arial"/>
        <family val="2"/>
        <charset val="204"/>
      </rPr>
      <t xml:space="preserve">at a single auction by each maturity is calculated with formula: </t>
    </r>
  </si>
  <si>
    <t xml:space="preserve">P - average weighted price of T-bill, </t>
  </si>
  <si>
    <r>
      <t>p</t>
    </r>
    <r>
      <rPr>
        <vertAlign val="subscript"/>
        <sz val="11"/>
        <rFont val="Arial"/>
        <family val="2"/>
        <charset val="204"/>
      </rPr>
      <t>n</t>
    </r>
    <r>
      <rPr>
        <sz val="11"/>
        <rFont val="Arial"/>
        <family val="2"/>
        <charset val="204"/>
      </rPr>
      <t xml:space="preserve"> - prices of bids met (in units),</t>
    </r>
  </si>
  <si>
    <t xml:space="preserve">n – number of bids met. </t>
  </si>
  <si>
    <r>
      <t>Average weighted yield of T-bill</t>
    </r>
    <r>
      <rPr>
        <sz val="11"/>
        <rFont val="Arial"/>
        <family val="2"/>
        <charset val="204"/>
      </rPr>
      <t xml:space="preserve"> for a year is calculated with formula: </t>
    </r>
  </si>
  <si>
    <r>
      <t>Y</t>
    </r>
    <r>
      <rPr>
        <vertAlign val="subscript"/>
        <sz val="11"/>
        <rFont val="Arial"/>
        <family val="2"/>
        <charset val="204"/>
      </rPr>
      <t>1</t>
    </r>
    <r>
      <rPr>
        <sz val="11"/>
        <rFont val="Arial"/>
        <family val="2"/>
        <charset val="204"/>
      </rPr>
      <t xml:space="preserve"> - average weighted yield of T-bill for a month. </t>
    </r>
  </si>
  <si>
    <t>transactions on the secondary market of government securities</t>
  </si>
  <si>
    <t xml:space="preserve">Table IV.2.8. Commercial banks' </t>
  </si>
  <si>
    <r>
      <t xml:space="preserve">Average weighted rate on transactions at secondary market </t>
    </r>
    <r>
      <rPr>
        <sz val="11"/>
        <rFont val="Arial"/>
        <family val="2"/>
        <charset val="204"/>
      </rPr>
      <t xml:space="preserve">for a month is calculated with formula:  </t>
    </r>
  </si>
  <si>
    <r>
      <t>I</t>
    </r>
    <r>
      <rPr>
        <vertAlign val="subscript"/>
        <sz val="11"/>
        <rFont val="Arial"/>
        <family val="2"/>
        <charset val="204"/>
      </rPr>
      <t>n</t>
    </r>
    <r>
      <rPr>
        <sz val="11"/>
        <rFont val="Arial"/>
        <family val="2"/>
        <charset val="204"/>
      </rPr>
      <t xml:space="preserve"> – interest rate of a single transaction settled over a reporting month;  </t>
    </r>
  </si>
  <si>
    <r>
      <t>V</t>
    </r>
    <r>
      <rPr>
        <vertAlign val="subscript"/>
        <sz val="11"/>
        <rFont val="Arial"/>
        <family val="2"/>
        <charset val="204"/>
      </rPr>
      <t xml:space="preserve">n  </t>
    </r>
    <r>
      <rPr>
        <sz val="11"/>
        <rFont val="Arial"/>
        <family val="2"/>
        <charset val="204"/>
      </rPr>
      <t xml:space="preserve">– volume of a transaction settled over a reporting month; </t>
    </r>
  </si>
  <si>
    <r>
      <t xml:space="preserve">Average weighted rate on transactions at secondary market </t>
    </r>
    <r>
      <rPr>
        <sz val="11"/>
        <rFont val="Arial"/>
        <family val="2"/>
        <charset val="204"/>
      </rPr>
      <t xml:space="preserve">for a year is calculated with formula: </t>
    </r>
  </si>
  <si>
    <r>
      <t>I</t>
    </r>
    <r>
      <rPr>
        <vertAlign val="subscript"/>
        <sz val="11"/>
        <rFont val="Arial"/>
        <family val="2"/>
        <charset val="204"/>
      </rPr>
      <t>1</t>
    </r>
    <r>
      <rPr>
        <sz val="11"/>
        <rFont val="Arial"/>
        <family val="2"/>
        <charset val="204"/>
      </rPr>
      <t xml:space="preserve"> - average weighted rate on transactions at secondary market for a month. </t>
    </r>
  </si>
  <si>
    <r>
      <t xml:space="preserve">Average weighted duration on transactions at secondary market </t>
    </r>
    <r>
      <rPr>
        <sz val="11"/>
        <rFont val="Arial"/>
        <family val="2"/>
        <charset val="204"/>
      </rPr>
      <t xml:space="preserve">for a month is calculated with formula: </t>
    </r>
  </si>
  <si>
    <r>
      <t>T</t>
    </r>
    <r>
      <rPr>
        <vertAlign val="subscript"/>
        <sz val="11"/>
        <rFont val="Arial"/>
        <family val="2"/>
        <charset val="204"/>
      </rPr>
      <t>n</t>
    </r>
    <r>
      <rPr>
        <sz val="11"/>
        <rFont val="Arial"/>
        <family val="2"/>
        <charset val="204"/>
      </rPr>
      <t xml:space="preserve"> – duration of a single transaction settled over a reporting month; </t>
    </r>
  </si>
  <si>
    <r>
      <t>V</t>
    </r>
    <r>
      <rPr>
        <vertAlign val="subscript"/>
        <sz val="11"/>
        <rFont val="Arial"/>
        <family val="2"/>
        <charset val="204"/>
      </rPr>
      <t xml:space="preserve">n  </t>
    </r>
    <r>
      <rPr>
        <sz val="11"/>
        <rFont val="Arial"/>
        <family val="2"/>
        <charset val="204"/>
      </rPr>
      <t xml:space="preserve">– volume of a single transaction settled over a reporting month; </t>
    </r>
  </si>
  <si>
    <r>
      <t>Average weighted duration on transactions at secondary market</t>
    </r>
    <r>
      <rPr>
        <sz val="11"/>
        <rFont val="Arial"/>
        <family val="2"/>
        <charset val="204"/>
      </rPr>
      <t xml:space="preserve"> for a year is calculated with formula: </t>
    </r>
  </si>
  <si>
    <r>
      <t>T</t>
    </r>
    <r>
      <rPr>
        <vertAlign val="subscript"/>
        <sz val="11"/>
        <rFont val="Arial"/>
        <family val="2"/>
        <charset val="204"/>
      </rPr>
      <t>1</t>
    </r>
    <r>
      <rPr>
        <sz val="11"/>
        <rFont val="Arial"/>
        <family val="2"/>
        <charset val="204"/>
      </rPr>
      <t xml:space="preserve"> - average weighted duration on transactions at secondary market for a month.</t>
    </r>
  </si>
  <si>
    <t xml:space="preserve">Average weighted rate at interbank credit market in national (foreign) currency (total and by each maturity) for a month is calculated with formula: </t>
  </si>
  <si>
    <r>
      <t>I</t>
    </r>
    <r>
      <rPr>
        <vertAlign val="subscript"/>
        <sz val="11"/>
        <rFont val="Arial"/>
        <family val="2"/>
        <charset val="204"/>
      </rPr>
      <t>n</t>
    </r>
    <r>
      <rPr>
        <sz val="11"/>
        <rFont val="Arial"/>
        <family val="2"/>
        <charset val="204"/>
      </rPr>
      <t xml:space="preserve"> – interest rate of a single transaction conducted for a reporting month;  </t>
    </r>
  </si>
  <si>
    <r>
      <t>V</t>
    </r>
    <r>
      <rPr>
        <vertAlign val="subscript"/>
        <sz val="11"/>
        <rFont val="Arial"/>
        <family val="2"/>
        <charset val="204"/>
      </rPr>
      <t>n</t>
    </r>
    <r>
      <rPr>
        <sz val="11"/>
        <rFont val="Arial"/>
        <family val="2"/>
        <charset val="204"/>
      </rPr>
      <t xml:space="preserve"> – volume of a single transaction conducted for a reporting month; </t>
    </r>
  </si>
  <si>
    <t xml:space="preserve">n – number of transactions for a month. </t>
  </si>
  <si>
    <r>
      <t xml:space="preserve">Average weighted rate at interbank credit market </t>
    </r>
    <r>
      <rPr>
        <sz val="11"/>
        <rFont val="Arial"/>
        <family val="2"/>
        <charset val="204"/>
      </rPr>
      <t xml:space="preserve">in national (foreign) currency (total and by each maturity) for a year is calculated with formula: </t>
    </r>
  </si>
  <si>
    <r>
      <t>I</t>
    </r>
    <r>
      <rPr>
        <vertAlign val="subscript"/>
        <sz val="11"/>
        <rFont val="Arial"/>
        <family val="2"/>
        <charset val="204"/>
      </rPr>
      <t>1</t>
    </r>
    <r>
      <rPr>
        <sz val="11"/>
        <rFont val="Arial"/>
        <family val="2"/>
        <charset val="204"/>
      </rPr>
      <t xml:space="preserve"> - average weighted rate at interbank credit market in national (foreign) currency (total and by each maturity) for a month. </t>
    </r>
  </si>
  <si>
    <r>
      <t xml:space="preserve">Average weighted interest rate on accepted new deposits in national (foreign) currency </t>
    </r>
    <r>
      <rPr>
        <sz val="11"/>
        <rFont val="Arial"/>
        <family val="2"/>
        <charset val="204"/>
      </rPr>
      <t>(total, by each type of clients and maturity)</t>
    </r>
    <r>
      <rPr>
        <b/>
        <sz val="11"/>
        <rFont val="Arial"/>
        <family val="2"/>
        <charset val="204"/>
      </rPr>
      <t xml:space="preserve"> for a month </t>
    </r>
    <r>
      <rPr>
        <sz val="11"/>
        <rFont val="Arial"/>
        <family val="2"/>
        <charset val="204"/>
      </rPr>
      <t xml:space="preserve">is calculated with formula: </t>
    </r>
  </si>
  <si>
    <r>
      <t>I</t>
    </r>
    <r>
      <rPr>
        <vertAlign val="subscript"/>
        <sz val="11"/>
        <rFont val="Arial"/>
        <family val="2"/>
        <charset val="204"/>
      </rPr>
      <t>n</t>
    </r>
    <r>
      <rPr>
        <sz val="11"/>
        <rFont val="Arial"/>
        <family val="2"/>
        <charset val="204"/>
      </rPr>
      <t xml:space="preserve"> – average weighted interest rate of a single deposit in national (foreign) currency accepted for a month;</t>
    </r>
  </si>
  <si>
    <r>
      <t>V</t>
    </r>
    <r>
      <rPr>
        <vertAlign val="subscript"/>
        <sz val="11"/>
        <rFont val="Arial"/>
        <family val="2"/>
        <charset val="204"/>
      </rPr>
      <t>n</t>
    </r>
    <r>
      <rPr>
        <sz val="11"/>
        <rFont val="Arial"/>
        <family val="2"/>
        <charset val="204"/>
      </rPr>
      <t xml:space="preserve"> – volume of a single deposit in national (foreign) currency accepted for a month; </t>
    </r>
  </si>
  <si>
    <t xml:space="preserve">n – number of deposit types accepted for a month. </t>
  </si>
  <si>
    <r>
      <t xml:space="preserve">Average weighted interest rate on accepted new deposits in national (foreign) currency </t>
    </r>
    <r>
      <rPr>
        <sz val="11"/>
        <rFont val="Arial"/>
        <family val="2"/>
        <charset val="204"/>
      </rPr>
      <t>(total, by each type of clients and maturity)</t>
    </r>
    <r>
      <rPr>
        <b/>
        <sz val="11"/>
        <rFont val="Arial"/>
        <family val="2"/>
        <charset val="204"/>
      </rPr>
      <t xml:space="preserve"> for a year </t>
    </r>
    <r>
      <rPr>
        <sz val="11"/>
        <rFont val="Arial"/>
        <family val="2"/>
        <charset val="204"/>
      </rPr>
      <t xml:space="preserve">is calculated with formula: </t>
    </r>
  </si>
  <si>
    <r>
      <t xml:space="preserve">I1 - average weighted interest rate </t>
    </r>
    <r>
      <rPr>
        <b/>
        <sz val="11"/>
        <rFont val="Arial"/>
        <family val="2"/>
        <charset val="204"/>
      </rPr>
      <t>of commercial banks</t>
    </r>
    <r>
      <rPr>
        <sz val="11"/>
        <rFont val="Arial"/>
        <family val="2"/>
        <charset val="204"/>
      </rPr>
      <t xml:space="preserve"> on accepted new deposits in national (foreign) currency (total, by each type of clients and maturity) for a month. </t>
    </r>
  </si>
  <si>
    <r>
      <t xml:space="preserve">Average weighted interest rate on deposits in national (foreign) currency </t>
    </r>
    <r>
      <rPr>
        <sz val="11"/>
        <rFont val="Arial"/>
        <family val="2"/>
        <charset val="204"/>
      </rPr>
      <t>(total, by each type of clients and maturity)</t>
    </r>
    <r>
      <rPr>
        <b/>
        <sz val="11"/>
        <rFont val="Arial"/>
        <family val="2"/>
        <charset val="204"/>
      </rPr>
      <t xml:space="preserve"> as of the end of the month </t>
    </r>
    <r>
      <rPr>
        <sz val="11"/>
        <rFont val="Arial"/>
        <family val="2"/>
        <charset val="204"/>
      </rPr>
      <t xml:space="preserve">is calculated with formula: </t>
    </r>
  </si>
  <si>
    <r>
      <t>I</t>
    </r>
    <r>
      <rPr>
        <vertAlign val="subscript"/>
        <sz val="11"/>
        <rFont val="Arial"/>
        <family val="2"/>
        <charset val="204"/>
      </rPr>
      <t>n</t>
    </r>
    <r>
      <rPr>
        <sz val="11"/>
        <rFont val="Arial"/>
        <family val="2"/>
        <charset val="204"/>
      </rPr>
      <t xml:space="preserve"> – average weighted interest rate of a single deposit in national (foreign) currency, end of month;</t>
    </r>
  </si>
  <si>
    <r>
      <t>V</t>
    </r>
    <r>
      <rPr>
        <vertAlign val="subscript"/>
        <sz val="11"/>
        <rFont val="Arial"/>
        <family val="2"/>
        <charset val="204"/>
      </rPr>
      <t>n</t>
    </r>
    <r>
      <rPr>
        <sz val="11"/>
        <rFont val="Arial"/>
        <family val="2"/>
        <charset val="204"/>
      </rPr>
      <t xml:space="preserve"> – volume of a single deposit in national (foreign) currency, end of month. </t>
    </r>
  </si>
  <si>
    <t xml:space="preserve">n – number of deposit types, end of month. </t>
  </si>
  <si>
    <t xml:space="preserve">Average weighted interest rate on deposits in national (foreign) currency (total, by each type of clients and maturity) as of the end of the year is equal to the average weighted interest rate on deposits in national (foreign) currency (total, by each type of clients and maturity) as of the end of December of the reporting year. </t>
  </si>
  <si>
    <r>
      <t xml:space="preserve">Average weighted interest rate on new loans in national (foreign) currency </t>
    </r>
    <r>
      <rPr>
        <sz val="11"/>
        <rFont val="Arial"/>
        <family val="2"/>
        <charset val="204"/>
      </rPr>
      <t>(total, by each maturity and sector) extended</t>
    </r>
    <r>
      <rPr>
        <b/>
        <sz val="11"/>
        <rFont val="Arial"/>
        <family val="2"/>
        <charset val="204"/>
      </rPr>
      <t xml:space="preserve"> for a month </t>
    </r>
    <r>
      <rPr>
        <sz val="11"/>
        <rFont val="Arial"/>
        <family val="2"/>
        <charset val="204"/>
      </rPr>
      <t xml:space="preserve">is calculated with formula: </t>
    </r>
  </si>
  <si>
    <t xml:space="preserve">In – average weighted interest rate of a single loan in national (foreign) currency extended for a month; </t>
  </si>
  <si>
    <t xml:space="preserve">Vn – volume of a single loan in national (foreign) currency extended for a month; </t>
  </si>
  <si>
    <t xml:space="preserve">n – number of loan types extended for a month. </t>
  </si>
  <si>
    <r>
      <t xml:space="preserve">Average weighted interest rate on new loans in national (foreign) currency </t>
    </r>
    <r>
      <rPr>
        <sz val="11"/>
        <rFont val="Arial"/>
        <family val="2"/>
        <charset val="204"/>
      </rPr>
      <t>(total, by each maturity and sector) extended</t>
    </r>
    <r>
      <rPr>
        <b/>
        <sz val="11"/>
        <rFont val="Arial"/>
        <family val="2"/>
        <charset val="204"/>
      </rPr>
      <t xml:space="preserve"> for a year </t>
    </r>
    <r>
      <rPr>
        <sz val="11"/>
        <rFont val="Arial"/>
        <family val="2"/>
        <charset val="204"/>
      </rPr>
      <t xml:space="preserve">is calculated with formula: </t>
    </r>
  </si>
  <si>
    <t xml:space="preserve">I1 - average weighted interest rate on new loans in national (foreign) currency (total, by each maturity and sector) extended for a month by commercial banks. </t>
  </si>
  <si>
    <t>Table IV.2.25. Interest rates of commercial banks on loans in national currency (end of period)</t>
  </si>
  <si>
    <r>
      <t xml:space="preserve">Average weighted interest rate on loans in national (foreign) currency </t>
    </r>
    <r>
      <rPr>
        <sz val="11"/>
        <rFont val="Arial"/>
        <family val="2"/>
        <charset val="204"/>
      </rPr>
      <t xml:space="preserve">(total, by each maturity and sector) </t>
    </r>
    <r>
      <rPr>
        <b/>
        <sz val="11"/>
        <rFont val="Arial"/>
        <family val="2"/>
        <charset val="204"/>
      </rPr>
      <t>as of the</t>
    </r>
    <r>
      <rPr>
        <sz val="11"/>
        <rFont val="Arial"/>
        <family val="2"/>
        <charset val="204"/>
      </rPr>
      <t xml:space="preserve"> </t>
    </r>
    <r>
      <rPr>
        <b/>
        <sz val="11"/>
        <rFont val="Arial"/>
        <family val="2"/>
        <charset val="204"/>
      </rPr>
      <t xml:space="preserve">end of the month </t>
    </r>
    <r>
      <rPr>
        <sz val="11"/>
        <rFont val="Arial"/>
        <family val="2"/>
        <charset val="204"/>
      </rPr>
      <t xml:space="preserve">is calculated with formula: </t>
    </r>
  </si>
  <si>
    <t xml:space="preserve">In – average weighted interest rate of a single loan in national (foreign) currency, end of month; </t>
  </si>
  <si>
    <t xml:space="preserve">Vn – volume of a single loan in national (foreign) currency, end of month; </t>
  </si>
  <si>
    <t xml:space="preserve">n – number of loan types, end of month. </t>
  </si>
  <si>
    <t xml:space="preserve">Average weighted interest rate on loans in national (foreign) currency (total, by each maturity and sector) as of the end of the year is equal to the average weighted interest rate on loans in national (foreign) currency (total, by each maturity and sector) as of the end of December of the reporting year.  </t>
  </si>
  <si>
    <r>
      <t>I = (I1*V1+…+In*Vn)/ (V1+…+Vn)</t>
    </r>
    <r>
      <rPr>
        <sz val="11"/>
        <rFont val="Arial"/>
        <family val="2"/>
        <charset val="204"/>
      </rPr>
      <t>, where</t>
    </r>
  </si>
  <si>
    <r>
      <t>I = (I1 +…+I12)/12</t>
    </r>
    <r>
      <rPr>
        <sz val="11"/>
        <rFont val="Arial"/>
        <family val="2"/>
        <charset val="204"/>
      </rPr>
      <t>, where</t>
    </r>
  </si>
  <si>
    <r>
      <t>I = (I</t>
    </r>
    <r>
      <rPr>
        <i/>
        <vertAlign val="subscript"/>
        <sz val="11"/>
        <rFont val="Arial"/>
        <family val="2"/>
        <charset val="204"/>
      </rPr>
      <t>1</t>
    </r>
    <r>
      <rPr>
        <i/>
        <sz val="11"/>
        <rFont val="Arial"/>
        <family val="2"/>
        <charset val="204"/>
      </rPr>
      <t>*V</t>
    </r>
    <r>
      <rPr>
        <i/>
        <vertAlign val="subscript"/>
        <sz val="11"/>
        <rFont val="Arial"/>
        <family val="2"/>
        <charset val="204"/>
      </rPr>
      <t>1</t>
    </r>
    <r>
      <rPr>
        <i/>
        <sz val="11"/>
        <rFont val="Arial"/>
        <family val="2"/>
        <charset val="204"/>
      </rPr>
      <t>+…+I</t>
    </r>
    <r>
      <rPr>
        <i/>
        <vertAlign val="subscript"/>
        <sz val="11"/>
        <rFont val="Arial"/>
        <family val="2"/>
        <charset val="204"/>
      </rPr>
      <t>n</t>
    </r>
    <r>
      <rPr>
        <i/>
        <sz val="11"/>
        <rFont val="Arial"/>
        <family val="2"/>
        <charset val="204"/>
      </rPr>
      <t>*V</t>
    </r>
    <r>
      <rPr>
        <i/>
        <vertAlign val="subscript"/>
        <sz val="11"/>
        <rFont val="Arial"/>
        <family val="2"/>
        <charset val="204"/>
      </rPr>
      <t>n</t>
    </r>
    <r>
      <rPr>
        <i/>
        <sz val="11"/>
        <rFont val="Arial"/>
        <family val="2"/>
        <charset val="204"/>
      </rPr>
      <t>)/ (V</t>
    </r>
    <r>
      <rPr>
        <i/>
        <vertAlign val="subscript"/>
        <sz val="11"/>
        <rFont val="Arial"/>
        <family val="2"/>
        <charset val="204"/>
      </rPr>
      <t>1</t>
    </r>
    <r>
      <rPr>
        <i/>
        <sz val="11"/>
        <rFont val="Arial"/>
        <family val="2"/>
        <charset val="204"/>
      </rPr>
      <t>+…+V</t>
    </r>
    <r>
      <rPr>
        <i/>
        <vertAlign val="subscript"/>
        <sz val="11"/>
        <rFont val="Arial"/>
        <family val="2"/>
        <charset val="204"/>
      </rPr>
      <t>n</t>
    </r>
    <r>
      <rPr>
        <i/>
        <sz val="11"/>
        <rFont val="Arial"/>
        <family val="2"/>
        <charset val="204"/>
      </rPr>
      <t>)</t>
    </r>
    <r>
      <rPr>
        <sz val="11"/>
        <rFont val="Arial"/>
        <family val="2"/>
        <charset val="204"/>
      </rPr>
      <t>, where</t>
    </r>
  </si>
  <si>
    <r>
      <t>I = (I</t>
    </r>
    <r>
      <rPr>
        <i/>
        <vertAlign val="subscript"/>
        <sz val="11"/>
        <rFont val="Arial"/>
        <family val="2"/>
        <charset val="204"/>
      </rPr>
      <t>1</t>
    </r>
    <r>
      <rPr>
        <i/>
        <sz val="11"/>
        <rFont val="Arial"/>
        <family val="2"/>
        <charset val="204"/>
      </rPr>
      <t>*V</t>
    </r>
    <r>
      <rPr>
        <i/>
        <vertAlign val="subscript"/>
        <sz val="11"/>
        <rFont val="Arial"/>
        <family val="2"/>
        <charset val="204"/>
      </rPr>
      <t>1</t>
    </r>
    <r>
      <rPr>
        <i/>
        <sz val="11"/>
        <rFont val="Arial"/>
        <family val="2"/>
        <charset val="204"/>
      </rPr>
      <t>+…+I</t>
    </r>
    <r>
      <rPr>
        <i/>
        <vertAlign val="subscript"/>
        <sz val="11"/>
        <rFont val="Arial"/>
        <family val="2"/>
        <charset val="204"/>
      </rPr>
      <t>n</t>
    </r>
    <r>
      <rPr>
        <i/>
        <sz val="11"/>
        <rFont val="Arial"/>
        <family val="2"/>
        <charset val="204"/>
      </rPr>
      <t>*V</t>
    </r>
    <r>
      <rPr>
        <i/>
        <vertAlign val="subscript"/>
        <sz val="11"/>
        <rFont val="Arial"/>
        <family val="2"/>
        <charset val="204"/>
      </rPr>
      <t>n</t>
    </r>
    <r>
      <rPr>
        <i/>
        <sz val="11"/>
        <rFont val="Arial"/>
        <family val="2"/>
        <charset val="204"/>
      </rPr>
      <t>)/(V</t>
    </r>
    <r>
      <rPr>
        <i/>
        <vertAlign val="subscript"/>
        <sz val="11"/>
        <rFont val="Arial"/>
        <family val="2"/>
        <charset val="204"/>
      </rPr>
      <t>1</t>
    </r>
    <r>
      <rPr>
        <i/>
        <sz val="11"/>
        <rFont val="Arial"/>
        <family val="2"/>
        <charset val="204"/>
      </rPr>
      <t>+…+V</t>
    </r>
    <r>
      <rPr>
        <i/>
        <vertAlign val="subscript"/>
        <sz val="11"/>
        <rFont val="Arial"/>
        <family val="2"/>
        <charset val="204"/>
      </rPr>
      <t>n</t>
    </r>
    <r>
      <rPr>
        <i/>
        <sz val="11"/>
        <rFont val="Arial"/>
        <family val="2"/>
        <charset val="204"/>
      </rPr>
      <t>), where</t>
    </r>
  </si>
  <si>
    <r>
      <t>I = (I</t>
    </r>
    <r>
      <rPr>
        <i/>
        <vertAlign val="subscript"/>
        <sz val="11"/>
        <rFont val="Arial"/>
        <family val="2"/>
        <charset val="204"/>
      </rPr>
      <t>1</t>
    </r>
    <r>
      <rPr>
        <i/>
        <sz val="11"/>
        <rFont val="Arial"/>
        <family val="2"/>
        <charset val="204"/>
      </rPr>
      <t xml:space="preserve"> +…+I</t>
    </r>
    <r>
      <rPr>
        <i/>
        <vertAlign val="subscript"/>
        <sz val="11"/>
        <rFont val="Arial"/>
        <family val="2"/>
        <charset val="204"/>
      </rPr>
      <t>12</t>
    </r>
    <r>
      <rPr>
        <i/>
        <sz val="11"/>
        <rFont val="Arial"/>
        <family val="2"/>
        <charset val="204"/>
      </rPr>
      <t>)/12,</t>
    </r>
    <r>
      <rPr>
        <sz val="11"/>
        <rFont val="Arial"/>
        <family val="2"/>
        <charset val="204"/>
      </rPr>
      <t xml:space="preserve"> where</t>
    </r>
  </si>
  <si>
    <r>
      <t>T = (T</t>
    </r>
    <r>
      <rPr>
        <i/>
        <vertAlign val="subscript"/>
        <sz val="11"/>
        <rFont val="Arial"/>
        <family val="2"/>
        <charset val="204"/>
      </rPr>
      <t>1</t>
    </r>
    <r>
      <rPr>
        <i/>
        <sz val="11"/>
        <rFont val="Arial"/>
        <family val="2"/>
        <charset val="204"/>
      </rPr>
      <t xml:space="preserve"> +…+T</t>
    </r>
    <r>
      <rPr>
        <i/>
        <vertAlign val="subscript"/>
        <sz val="11"/>
        <rFont val="Arial"/>
        <family val="2"/>
        <charset val="204"/>
      </rPr>
      <t>12</t>
    </r>
    <r>
      <rPr>
        <i/>
        <sz val="11"/>
        <rFont val="Arial"/>
        <family val="2"/>
        <charset val="204"/>
      </rPr>
      <t>)/12</t>
    </r>
    <r>
      <rPr>
        <sz val="11"/>
        <rFont val="Arial"/>
        <family val="2"/>
        <charset val="204"/>
      </rPr>
      <t>, where</t>
    </r>
  </si>
  <si>
    <r>
      <t>T = (T</t>
    </r>
    <r>
      <rPr>
        <i/>
        <vertAlign val="subscript"/>
        <sz val="11"/>
        <rFont val="Arial"/>
        <family val="2"/>
        <charset val="204"/>
      </rPr>
      <t>1</t>
    </r>
    <r>
      <rPr>
        <i/>
        <sz val="11"/>
        <rFont val="Arial"/>
        <family val="2"/>
        <charset val="204"/>
      </rPr>
      <t>*V</t>
    </r>
    <r>
      <rPr>
        <i/>
        <vertAlign val="subscript"/>
        <sz val="11"/>
        <rFont val="Arial"/>
        <family val="2"/>
        <charset val="204"/>
      </rPr>
      <t>1</t>
    </r>
    <r>
      <rPr>
        <i/>
        <sz val="11"/>
        <rFont val="Arial"/>
        <family val="2"/>
        <charset val="204"/>
      </rPr>
      <t>+…+T</t>
    </r>
    <r>
      <rPr>
        <i/>
        <vertAlign val="subscript"/>
        <sz val="11"/>
        <rFont val="Arial"/>
        <family val="2"/>
        <charset val="204"/>
      </rPr>
      <t>n</t>
    </r>
    <r>
      <rPr>
        <i/>
        <sz val="11"/>
        <rFont val="Arial"/>
        <family val="2"/>
        <charset val="204"/>
      </rPr>
      <t>*V</t>
    </r>
    <r>
      <rPr>
        <i/>
        <vertAlign val="subscript"/>
        <sz val="11"/>
        <rFont val="Arial"/>
        <family val="2"/>
        <charset val="204"/>
      </rPr>
      <t>n</t>
    </r>
    <r>
      <rPr>
        <i/>
        <sz val="11"/>
        <rFont val="Arial"/>
        <family val="2"/>
        <charset val="204"/>
      </rPr>
      <t>)/ (V</t>
    </r>
    <r>
      <rPr>
        <i/>
        <vertAlign val="subscript"/>
        <sz val="11"/>
        <rFont val="Arial"/>
        <family val="2"/>
        <charset val="204"/>
      </rPr>
      <t>1</t>
    </r>
    <r>
      <rPr>
        <i/>
        <sz val="11"/>
        <rFont val="Arial"/>
        <family val="2"/>
        <charset val="204"/>
      </rPr>
      <t>+…+V</t>
    </r>
    <r>
      <rPr>
        <i/>
        <vertAlign val="subscript"/>
        <sz val="11"/>
        <rFont val="Arial"/>
        <family val="2"/>
        <charset val="204"/>
      </rPr>
      <t>n</t>
    </r>
    <r>
      <rPr>
        <i/>
        <sz val="11"/>
        <rFont val="Arial"/>
        <family val="2"/>
        <charset val="204"/>
      </rPr>
      <t>)</t>
    </r>
    <r>
      <rPr>
        <sz val="11"/>
        <rFont val="Arial"/>
        <family val="2"/>
        <charset val="204"/>
      </rPr>
      <t>, where</t>
    </r>
  </si>
  <si>
    <r>
      <t>I = (I</t>
    </r>
    <r>
      <rPr>
        <i/>
        <vertAlign val="subscript"/>
        <sz val="11"/>
        <rFont val="Arial"/>
        <family val="2"/>
        <charset val="204"/>
      </rPr>
      <t>1</t>
    </r>
    <r>
      <rPr>
        <i/>
        <sz val="11"/>
        <rFont val="Arial"/>
        <family val="2"/>
        <charset val="204"/>
      </rPr>
      <t xml:space="preserve"> +…+I</t>
    </r>
    <r>
      <rPr>
        <i/>
        <vertAlign val="subscript"/>
        <sz val="11"/>
        <rFont val="Arial"/>
        <family val="2"/>
        <charset val="204"/>
      </rPr>
      <t>12</t>
    </r>
    <r>
      <rPr>
        <i/>
        <sz val="11"/>
        <rFont val="Arial"/>
        <family val="2"/>
        <charset val="204"/>
      </rPr>
      <t>)/12</t>
    </r>
    <r>
      <rPr>
        <sz val="11"/>
        <rFont val="Arial"/>
        <family val="2"/>
        <charset val="204"/>
      </rPr>
      <t>, where</t>
    </r>
  </si>
  <si>
    <r>
      <t>I = (I</t>
    </r>
    <r>
      <rPr>
        <i/>
        <vertAlign val="subscript"/>
        <sz val="11"/>
        <rFont val="Arial"/>
        <family val="2"/>
        <charset val="204"/>
      </rPr>
      <t>1</t>
    </r>
    <r>
      <rPr>
        <i/>
        <sz val="11"/>
        <rFont val="Arial"/>
        <family val="2"/>
        <charset val="204"/>
      </rPr>
      <t>*V</t>
    </r>
    <r>
      <rPr>
        <i/>
        <vertAlign val="subscript"/>
        <sz val="11"/>
        <rFont val="Arial"/>
        <family val="2"/>
        <charset val="204"/>
      </rPr>
      <t>1</t>
    </r>
    <r>
      <rPr>
        <i/>
        <sz val="11"/>
        <rFont val="Arial"/>
        <family val="2"/>
        <charset val="204"/>
      </rPr>
      <t>+…+I</t>
    </r>
    <r>
      <rPr>
        <i/>
        <vertAlign val="subscript"/>
        <sz val="11"/>
        <rFont val="Arial"/>
        <family val="2"/>
        <charset val="204"/>
      </rPr>
      <t>n</t>
    </r>
    <r>
      <rPr>
        <i/>
        <sz val="11"/>
        <rFont val="Arial"/>
        <family val="2"/>
        <charset val="204"/>
      </rPr>
      <t>*V</t>
    </r>
    <r>
      <rPr>
        <i/>
        <vertAlign val="subscript"/>
        <sz val="11"/>
        <rFont val="Arial"/>
        <family val="2"/>
        <charset val="204"/>
      </rPr>
      <t>n</t>
    </r>
    <r>
      <rPr>
        <i/>
        <sz val="11"/>
        <rFont val="Arial"/>
        <family val="2"/>
        <charset val="204"/>
      </rPr>
      <t>)/(V</t>
    </r>
    <r>
      <rPr>
        <i/>
        <vertAlign val="subscript"/>
        <sz val="11"/>
        <rFont val="Arial"/>
        <family val="2"/>
        <charset val="204"/>
      </rPr>
      <t>1</t>
    </r>
    <r>
      <rPr>
        <i/>
        <sz val="11"/>
        <rFont val="Arial"/>
        <family val="2"/>
        <charset val="204"/>
      </rPr>
      <t>+…+V</t>
    </r>
    <r>
      <rPr>
        <i/>
        <vertAlign val="subscript"/>
        <sz val="11"/>
        <rFont val="Arial"/>
        <family val="2"/>
        <charset val="204"/>
      </rPr>
      <t>n</t>
    </r>
    <r>
      <rPr>
        <i/>
        <sz val="11"/>
        <rFont val="Arial"/>
        <family val="2"/>
        <charset val="204"/>
      </rPr>
      <t>)</t>
    </r>
    <r>
      <rPr>
        <sz val="11"/>
        <rFont val="Arial"/>
        <family val="2"/>
        <charset val="204"/>
      </rPr>
      <t>, where</t>
    </r>
  </si>
  <si>
    <r>
      <t>Y = (Y</t>
    </r>
    <r>
      <rPr>
        <i/>
        <vertAlign val="subscript"/>
        <sz val="11"/>
        <rFont val="Arial"/>
        <family val="2"/>
        <charset val="204"/>
      </rPr>
      <t>1</t>
    </r>
    <r>
      <rPr>
        <i/>
        <sz val="11"/>
        <rFont val="Arial"/>
        <family val="2"/>
        <charset val="204"/>
      </rPr>
      <t xml:space="preserve"> +…+Y</t>
    </r>
    <r>
      <rPr>
        <i/>
        <vertAlign val="subscript"/>
        <sz val="11"/>
        <rFont val="Arial"/>
        <family val="2"/>
        <charset val="204"/>
      </rPr>
      <t>12</t>
    </r>
    <r>
      <rPr>
        <i/>
        <sz val="11"/>
        <rFont val="Arial"/>
        <family val="2"/>
        <charset val="204"/>
      </rPr>
      <t>)/12</t>
    </r>
    <r>
      <rPr>
        <sz val="11"/>
        <rFont val="Arial"/>
        <family val="2"/>
        <charset val="204"/>
      </rPr>
      <t>, where</t>
    </r>
  </si>
  <si>
    <r>
      <t>P = (p</t>
    </r>
    <r>
      <rPr>
        <i/>
        <vertAlign val="subscript"/>
        <sz val="11"/>
        <rFont val="Arial"/>
        <family val="2"/>
        <charset val="204"/>
      </rPr>
      <t>1</t>
    </r>
    <r>
      <rPr>
        <i/>
        <sz val="11"/>
        <rFont val="Arial"/>
        <family val="2"/>
        <charset val="204"/>
      </rPr>
      <t>q</t>
    </r>
    <r>
      <rPr>
        <i/>
        <vertAlign val="subscript"/>
        <sz val="11"/>
        <rFont val="Arial"/>
        <family val="2"/>
        <charset val="204"/>
      </rPr>
      <t>1</t>
    </r>
    <r>
      <rPr>
        <i/>
        <sz val="11"/>
        <rFont val="Arial"/>
        <family val="2"/>
        <charset val="204"/>
      </rPr>
      <t xml:space="preserve"> + p</t>
    </r>
    <r>
      <rPr>
        <i/>
        <vertAlign val="subscript"/>
        <sz val="11"/>
        <rFont val="Arial"/>
        <family val="2"/>
        <charset val="204"/>
      </rPr>
      <t>2</t>
    </r>
    <r>
      <rPr>
        <i/>
        <sz val="11"/>
        <rFont val="Arial"/>
        <family val="2"/>
        <charset val="204"/>
      </rPr>
      <t>q</t>
    </r>
    <r>
      <rPr>
        <i/>
        <vertAlign val="subscript"/>
        <sz val="11"/>
        <rFont val="Arial"/>
        <family val="2"/>
        <charset val="204"/>
      </rPr>
      <t>2</t>
    </r>
    <r>
      <rPr>
        <i/>
        <sz val="11"/>
        <rFont val="Arial"/>
        <family val="2"/>
        <charset val="204"/>
      </rPr>
      <t xml:space="preserve"> + … + p</t>
    </r>
    <r>
      <rPr>
        <i/>
        <vertAlign val="subscript"/>
        <sz val="11"/>
        <rFont val="Arial"/>
        <family val="2"/>
        <charset val="204"/>
      </rPr>
      <t>n</t>
    </r>
    <r>
      <rPr>
        <i/>
        <sz val="11"/>
        <rFont val="Arial"/>
        <family val="2"/>
        <charset val="204"/>
      </rPr>
      <t>q</t>
    </r>
    <r>
      <rPr>
        <i/>
        <vertAlign val="subscript"/>
        <sz val="11"/>
        <rFont val="Arial"/>
        <family val="2"/>
        <charset val="204"/>
      </rPr>
      <t>n</t>
    </r>
    <r>
      <rPr>
        <i/>
        <sz val="11"/>
        <rFont val="Arial"/>
        <family val="2"/>
        <charset val="204"/>
      </rPr>
      <t>) / (q</t>
    </r>
    <r>
      <rPr>
        <i/>
        <vertAlign val="subscript"/>
        <sz val="11"/>
        <rFont val="Arial"/>
        <family val="2"/>
        <charset val="204"/>
      </rPr>
      <t>1</t>
    </r>
    <r>
      <rPr>
        <i/>
        <sz val="11"/>
        <rFont val="Arial"/>
        <family val="2"/>
        <charset val="204"/>
      </rPr>
      <t xml:space="preserve"> + … + q</t>
    </r>
    <r>
      <rPr>
        <i/>
        <vertAlign val="subscript"/>
        <sz val="11"/>
        <rFont val="Arial"/>
        <family val="2"/>
        <charset val="204"/>
      </rPr>
      <t>n</t>
    </r>
    <r>
      <rPr>
        <i/>
        <sz val="11"/>
        <rFont val="Arial"/>
        <family val="2"/>
        <charset val="204"/>
      </rPr>
      <t>), where</t>
    </r>
  </si>
  <si>
    <r>
      <t xml:space="preserve"> P = (p</t>
    </r>
    <r>
      <rPr>
        <i/>
        <vertAlign val="subscript"/>
        <sz val="11"/>
        <rFont val="Arial"/>
        <family val="2"/>
        <charset val="204"/>
      </rPr>
      <t>1</t>
    </r>
    <r>
      <rPr>
        <i/>
        <sz val="11"/>
        <rFont val="Arial"/>
        <family val="2"/>
        <charset val="204"/>
      </rPr>
      <t>q</t>
    </r>
    <r>
      <rPr>
        <i/>
        <vertAlign val="subscript"/>
        <sz val="11"/>
        <rFont val="Arial"/>
        <family val="2"/>
        <charset val="204"/>
      </rPr>
      <t>1</t>
    </r>
    <r>
      <rPr>
        <i/>
        <sz val="11"/>
        <rFont val="Arial"/>
        <family val="2"/>
        <charset val="204"/>
      </rPr>
      <t xml:space="preserve"> + p</t>
    </r>
    <r>
      <rPr>
        <i/>
        <vertAlign val="subscript"/>
        <sz val="11"/>
        <rFont val="Arial"/>
        <family val="2"/>
        <charset val="204"/>
      </rPr>
      <t>2</t>
    </r>
    <r>
      <rPr>
        <i/>
        <sz val="11"/>
        <rFont val="Arial"/>
        <family val="2"/>
        <charset val="204"/>
      </rPr>
      <t>q</t>
    </r>
    <r>
      <rPr>
        <i/>
        <vertAlign val="subscript"/>
        <sz val="11"/>
        <rFont val="Arial"/>
        <family val="2"/>
        <charset val="204"/>
      </rPr>
      <t>2</t>
    </r>
    <r>
      <rPr>
        <i/>
        <sz val="11"/>
        <rFont val="Arial"/>
        <family val="2"/>
        <charset val="204"/>
      </rPr>
      <t xml:space="preserve"> + … + p</t>
    </r>
    <r>
      <rPr>
        <i/>
        <vertAlign val="subscript"/>
        <sz val="11"/>
        <rFont val="Arial"/>
        <family val="2"/>
        <charset val="204"/>
      </rPr>
      <t>n</t>
    </r>
    <r>
      <rPr>
        <i/>
        <sz val="11"/>
        <rFont val="Arial"/>
        <family val="2"/>
        <charset val="204"/>
      </rPr>
      <t>q</t>
    </r>
    <r>
      <rPr>
        <i/>
        <vertAlign val="subscript"/>
        <sz val="11"/>
        <rFont val="Arial"/>
        <family val="2"/>
        <charset val="204"/>
      </rPr>
      <t>n</t>
    </r>
    <r>
      <rPr>
        <i/>
        <sz val="11"/>
        <rFont val="Arial"/>
        <family val="2"/>
        <charset val="204"/>
      </rPr>
      <t>) / (q</t>
    </r>
    <r>
      <rPr>
        <i/>
        <vertAlign val="subscript"/>
        <sz val="11"/>
        <rFont val="Arial"/>
        <family val="2"/>
        <charset val="204"/>
      </rPr>
      <t>1</t>
    </r>
    <r>
      <rPr>
        <i/>
        <sz val="11"/>
        <rFont val="Arial"/>
        <family val="2"/>
        <charset val="204"/>
      </rPr>
      <t xml:space="preserve"> + … + q</t>
    </r>
    <r>
      <rPr>
        <i/>
        <vertAlign val="subscript"/>
        <sz val="11"/>
        <rFont val="Arial"/>
        <family val="2"/>
        <charset val="204"/>
      </rPr>
      <t>n</t>
    </r>
    <r>
      <rPr>
        <i/>
        <sz val="11"/>
        <rFont val="Arial"/>
        <family val="2"/>
        <charset val="204"/>
      </rPr>
      <t>)</t>
    </r>
    <r>
      <rPr>
        <sz val="11"/>
        <rFont val="Arial"/>
        <family val="2"/>
        <charset val="204"/>
      </rPr>
      <t>, where</t>
    </r>
  </si>
  <si>
    <r>
      <t>Y = (Y</t>
    </r>
    <r>
      <rPr>
        <i/>
        <vertAlign val="subscript"/>
        <sz val="11"/>
        <rFont val="Arial"/>
        <family val="2"/>
        <charset val="204"/>
      </rPr>
      <t>1</t>
    </r>
    <r>
      <rPr>
        <i/>
        <sz val="11"/>
        <rFont val="Arial"/>
        <family val="2"/>
        <charset val="204"/>
      </rPr>
      <t>*Q</t>
    </r>
    <r>
      <rPr>
        <i/>
        <vertAlign val="subscript"/>
        <sz val="11"/>
        <rFont val="Arial"/>
        <family val="2"/>
        <charset val="204"/>
      </rPr>
      <t>1</t>
    </r>
    <r>
      <rPr>
        <i/>
        <sz val="11"/>
        <rFont val="Arial"/>
        <family val="2"/>
        <charset val="204"/>
      </rPr>
      <t xml:space="preserve"> +….+ Y</t>
    </r>
    <r>
      <rPr>
        <i/>
        <vertAlign val="subscript"/>
        <sz val="11"/>
        <rFont val="Arial"/>
        <family val="2"/>
        <charset val="204"/>
      </rPr>
      <t>n</t>
    </r>
    <r>
      <rPr>
        <i/>
        <sz val="11"/>
        <rFont val="Arial"/>
        <family val="2"/>
        <charset val="204"/>
      </rPr>
      <t>*Q</t>
    </r>
    <r>
      <rPr>
        <i/>
        <vertAlign val="subscript"/>
        <sz val="11"/>
        <rFont val="Arial"/>
        <family val="2"/>
        <charset val="204"/>
      </rPr>
      <t>n</t>
    </r>
    <r>
      <rPr>
        <i/>
        <sz val="11"/>
        <rFont val="Arial"/>
        <family val="2"/>
        <charset val="204"/>
      </rPr>
      <t>)/(Q</t>
    </r>
    <r>
      <rPr>
        <i/>
        <vertAlign val="subscript"/>
        <sz val="11"/>
        <rFont val="Arial"/>
        <family val="2"/>
        <charset val="204"/>
      </rPr>
      <t>1</t>
    </r>
    <r>
      <rPr>
        <i/>
        <sz val="11"/>
        <rFont val="Arial"/>
        <family val="2"/>
        <charset val="204"/>
      </rPr>
      <t xml:space="preserve"> +…+ Q</t>
    </r>
    <r>
      <rPr>
        <i/>
        <vertAlign val="subscript"/>
        <sz val="11"/>
        <rFont val="Arial"/>
        <family val="2"/>
        <charset val="204"/>
      </rPr>
      <t>n</t>
    </r>
    <r>
      <rPr>
        <i/>
        <sz val="11"/>
        <rFont val="Arial"/>
        <family val="2"/>
        <charset val="204"/>
      </rPr>
      <t>)</t>
    </r>
    <r>
      <rPr>
        <sz val="11"/>
        <rFont val="Arial"/>
        <family val="2"/>
        <charset val="204"/>
      </rPr>
      <t xml:space="preserve">, where </t>
    </r>
  </si>
  <si>
    <r>
      <t>T = (T</t>
    </r>
    <r>
      <rPr>
        <i/>
        <vertAlign val="subscript"/>
        <sz val="11"/>
        <rFont val="Arial"/>
        <family val="2"/>
        <charset val="204"/>
      </rPr>
      <t>1</t>
    </r>
    <r>
      <rPr>
        <i/>
        <sz val="11"/>
        <rFont val="Arial"/>
        <family val="2"/>
        <charset val="204"/>
      </rPr>
      <t>*V</t>
    </r>
    <r>
      <rPr>
        <i/>
        <vertAlign val="subscript"/>
        <sz val="11"/>
        <rFont val="Arial"/>
        <family val="2"/>
        <charset val="204"/>
      </rPr>
      <t>1</t>
    </r>
    <r>
      <rPr>
        <i/>
        <sz val="11"/>
        <rFont val="Arial"/>
        <family val="2"/>
        <charset val="204"/>
      </rPr>
      <t>+…+T</t>
    </r>
    <r>
      <rPr>
        <i/>
        <vertAlign val="subscript"/>
        <sz val="11"/>
        <rFont val="Arial"/>
        <family val="2"/>
        <charset val="204"/>
      </rPr>
      <t>n</t>
    </r>
    <r>
      <rPr>
        <i/>
        <sz val="11"/>
        <rFont val="Arial"/>
        <family val="2"/>
        <charset val="204"/>
      </rPr>
      <t>*V</t>
    </r>
    <r>
      <rPr>
        <i/>
        <vertAlign val="subscript"/>
        <sz val="11"/>
        <rFont val="Arial"/>
        <family val="2"/>
        <charset val="204"/>
      </rPr>
      <t>n</t>
    </r>
    <r>
      <rPr>
        <i/>
        <sz val="11"/>
        <rFont val="Arial"/>
        <family val="2"/>
        <charset val="204"/>
      </rPr>
      <t>)/(V</t>
    </r>
    <r>
      <rPr>
        <i/>
        <vertAlign val="subscript"/>
        <sz val="11"/>
        <rFont val="Arial"/>
        <family val="2"/>
        <charset val="204"/>
      </rPr>
      <t>1</t>
    </r>
    <r>
      <rPr>
        <i/>
        <sz val="11"/>
        <rFont val="Arial"/>
        <family val="2"/>
        <charset val="204"/>
      </rPr>
      <t>+…+V</t>
    </r>
    <r>
      <rPr>
        <i/>
        <vertAlign val="subscript"/>
        <sz val="11"/>
        <rFont val="Arial"/>
        <family val="2"/>
        <charset val="204"/>
      </rPr>
      <t>n</t>
    </r>
    <r>
      <rPr>
        <i/>
        <sz val="11"/>
        <rFont val="Arial"/>
        <family val="2"/>
        <charset val="204"/>
      </rPr>
      <t>)</t>
    </r>
    <r>
      <rPr>
        <sz val="11"/>
        <rFont val="Arial"/>
        <family val="2"/>
        <charset val="204"/>
      </rPr>
      <t>, where</t>
    </r>
  </si>
  <si>
    <t>Table V.10. Nominal and Real Effective Exchange Rates Indices</t>
  </si>
  <si>
    <r>
      <t>Nominal effective exchange rate index</t>
    </r>
    <r>
      <rPr>
        <sz val="11"/>
        <rFont val="Arial"/>
        <family val="2"/>
        <charset val="204"/>
      </rPr>
      <t xml:space="preserve"> is geometric weighted average of nominal bilateral exchange rates indices of major trading partner countries in the basket being examined. For the period t it is calculated in the following way: </t>
    </r>
  </si>
  <si>
    <r>
      <t>NEER</t>
    </r>
    <r>
      <rPr>
        <i/>
        <vertAlign val="subscript"/>
        <sz val="11"/>
        <rFont val="Arial"/>
        <family val="2"/>
        <charset val="204"/>
      </rPr>
      <t>t</t>
    </r>
    <r>
      <rPr>
        <i/>
        <sz val="11"/>
        <rFont val="Arial"/>
        <family val="2"/>
        <charset val="204"/>
      </rPr>
      <t>= (NBER</t>
    </r>
    <r>
      <rPr>
        <i/>
        <vertAlign val="subscript"/>
        <sz val="11"/>
        <rFont val="Arial"/>
        <family val="2"/>
        <charset val="204"/>
      </rPr>
      <t>1t</t>
    </r>
    <r>
      <rPr>
        <i/>
        <sz val="11"/>
        <rFont val="Arial"/>
        <family val="2"/>
        <charset val="204"/>
      </rPr>
      <t>)</t>
    </r>
    <r>
      <rPr>
        <i/>
        <vertAlign val="superscript"/>
        <sz val="11"/>
        <rFont val="Arial"/>
        <family val="2"/>
        <charset val="204"/>
      </rPr>
      <t>W1t</t>
    </r>
    <r>
      <rPr>
        <i/>
        <sz val="11"/>
        <rFont val="Arial"/>
        <family val="2"/>
        <charset val="204"/>
      </rPr>
      <t>*(NBER</t>
    </r>
    <r>
      <rPr>
        <i/>
        <vertAlign val="subscript"/>
        <sz val="11"/>
        <rFont val="Arial"/>
        <family val="2"/>
        <charset val="204"/>
      </rPr>
      <t>2t</t>
    </r>
    <r>
      <rPr>
        <i/>
        <sz val="11"/>
        <rFont val="Arial"/>
        <family val="2"/>
        <charset val="204"/>
      </rPr>
      <t>)</t>
    </r>
    <r>
      <rPr>
        <i/>
        <vertAlign val="superscript"/>
        <sz val="11"/>
        <rFont val="Arial"/>
        <family val="2"/>
        <charset val="204"/>
      </rPr>
      <t>W2t</t>
    </r>
    <r>
      <rPr>
        <i/>
        <vertAlign val="subscript"/>
        <sz val="11"/>
        <rFont val="Arial"/>
        <family val="2"/>
        <charset val="204"/>
      </rPr>
      <t xml:space="preserve"> </t>
    </r>
    <r>
      <rPr>
        <i/>
        <sz val="11"/>
        <rFont val="Arial"/>
        <family val="2"/>
        <charset val="204"/>
      </rPr>
      <t>... (NBER</t>
    </r>
    <r>
      <rPr>
        <i/>
        <vertAlign val="subscript"/>
        <sz val="11"/>
        <rFont val="Arial"/>
        <family val="2"/>
        <charset val="204"/>
      </rPr>
      <t>nt</t>
    </r>
    <r>
      <rPr>
        <i/>
        <sz val="11"/>
        <rFont val="Arial"/>
        <family val="2"/>
        <charset val="204"/>
      </rPr>
      <t>)</t>
    </r>
    <r>
      <rPr>
        <i/>
        <vertAlign val="superscript"/>
        <sz val="11"/>
        <rFont val="Arial"/>
        <family val="2"/>
        <charset val="204"/>
      </rPr>
      <t>Wnt</t>
    </r>
    <r>
      <rPr>
        <sz val="11"/>
        <rFont val="Arial"/>
        <family val="2"/>
        <charset val="204"/>
      </rPr>
      <t>, where</t>
    </r>
    <r>
      <rPr>
        <vertAlign val="superscript"/>
        <sz val="11"/>
        <rFont val="Arial"/>
        <family val="2"/>
        <charset val="204"/>
      </rPr>
      <t xml:space="preserve"> </t>
    </r>
    <r>
      <rPr>
        <vertAlign val="subscript"/>
        <sz val="11"/>
        <rFont val="Arial"/>
        <family val="2"/>
        <charset val="204"/>
      </rPr>
      <t xml:space="preserve">                                              </t>
    </r>
  </si>
  <si>
    <r>
      <t>NBER</t>
    </r>
    <r>
      <rPr>
        <i/>
        <vertAlign val="subscript"/>
        <sz val="11"/>
        <rFont val="Arial"/>
        <family val="2"/>
        <charset val="204"/>
      </rPr>
      <t>USt</t>
    </r>
    <r>
      <rPr>
        <i/>
        <sz val="11"/>
        <rFont val="Arial"/>
        <family val="2"/>
        <charset val="204"/>
      </rPr>
      <t>=100*(ER</t>
    </r>
    <r>
      <rPr>
        <i/>
        <vertAlign val="subscript"/>
        <sz val="11"/>
        <rFont val="Arial"/>
        <family val="2"/>
        <charset val="204"/>
      </rPr>
      <t xml:space="preserve">USt </t>
    </r>
    <r>
      <rPr>
        <i/>
        <sz val="11"/>
        <rFont val="Arial"/>
        <family val="2"/>
        <charset val="204"/>
      </rPr>
      <t>/ ER</t>
    </r>
    <r>
      <rPr>
        <i/>
        <vertAlign val="subscript"/>
        <sz val="11"/>
        <rFont val="Arial"/>
        <family val="2"/>
        <charset val="204"/>
      </rPr>
      <t>USo</t>
    </r>
    <r>
      <rPr>
        <i/>
        <sz val="11"/>
        <rFont val="Arial"/>
        <family val="2"/>
        <charset val="204"/>
      </rPr>
      <t>)</t>
    </r>
    <r>
      <rPr>
        <sz val="11"/>
        <rFont val="Arial"/>
        <family val="2"/>
        <charset val="204"/>
      </rPr>
      <t>, where</t>
    </r>
  </si>
  <si>
    <r>
      <t>REER</t>
    </r>
    <r>
      <rPr>
        <i/>
        <vertAlign val="subscript"/>
        <sz val="11"/>
        <rFont val="Arial"/>
        <family val="2"/>
        <charset val="204"/>
      </rPr>
      <t>t</t>
    </r>
    <r>
      <rPr>
        <i/>
        <sz val="11"/>
        <rFont val="Arial"/>
        <family val="2"/>
        <charset val="204"/>
      </rPr>
      <t>= (RBER</t>
    </r>
    <r>
      <rPr>
        <i/>
        <vertAlign val="subscript"/>
        <sz val="11"/>
        <rFont val="Arial"/>
        <family val="2"/>
        <charset val="204"/>
      </rPr>
      <t>1t</t>
    </r>
    <r>
      <rPr>
        <i/>
        <sz val="11"/>
        <rFont val="Arial"/>
        <family val="2"/>
        <charset val="204"/>
      </rPr>
      <t>)</t>
    </r>
    <r>
      <rPr>
        <i/>
        <vertAlign val="superscript"/>
        <sz val="11"/>
        <rFont val="Arial"/>
        <family val="2"/>
        <charset val="204"/>
      </rPr>
      <t>W1t</t>
    </r>
    <r>
      <rPr>
        <i/>
        <sz val="11"/>
        <rFont val="Arial"/>
        <family val="2"/>
        <charset val="204"/>
      </rPr>
      <t>*(RBER</t>
    </r>
    <r>
      <rPr>
        <i/>
        <vertAlign val="subscript"/>
        <sz val="11"/>
        <rFont val="Arial"/>
        <family val="2"/>
        <charset val="204"/>
      </rPr>
      <t>2t</t>
    </r>
    <r>
      <rPr>
        <i/>
        <sz val="11"/>
        <rFont val="Arial"/>
        <family val="2"/>
        <charset val="204"/>
      </rPr>
      <t>)</t>
    </r>
    <r>
      <rPr>
        <i/>
        <vertAlign val="superscript"/>
        <sz val="11"/>
        <rFont val="Arial"/>
        <family val="2"/>
        <charset val="204"/>
      </rPr>
      <t>W2t</t>
    </r>
    <r>
      <rPr>
        <i/>
        <vertAlign val="subscript"/>
        <sz val="11"/>
        <rFont val="Arial"/>
        <family val="2"/>
        <charset val="204"/>
      </rPr>
      <t xml:space="preserve"> </t>
    </r>
    <r>
      <rPr>
        <i/>
        <sz val="11"/>
        <rFont val="Arial"/>
        <family val="2"/>
        <charset val="204"/>
      </rPr>
      <t>... (RBER</t>
    </r>
    <r>
      <rPr>
        <i/>
        <vertAlign val="subscript"/>
        <sz val="11"/>
        <rFont val="Arial"/>
        <family val="2"/>
        <charset val="204"/>
      </rPr>
      <t>nt</t>
    </r>
    <r>
      <rPr>
        <i/>
        <sz val="11"/>
        <rFont val="Arial"/>
        <family val="2"/>
        <charset val="204"/>
      </rPr>
      <t>)</t>
    </r>
    <r>
      <rPr>
        <i/>
        <vertAlign val="superscript"/>
        <sz val="11"/>
        <rFont val="Arial"/>
        <family val="2"/>
        <charset val="204"/>
      </rPr>
      <t>Wnt</t>
    </r>
    <r>
      <rPr>
        <vertAlign val="subscript"/>
        <sz val="11"/>
        <rFont val="Arial"/>
        <family val="2"/>
        <charset val="204"/>
      </rPr>
      <t>, where</t>
    </r>
  </si>
  <si>
    <r>
      <t>RBER</t>
    </r>
    <r>
      <rPr>
        <i/>
        <vertAlign val="subscript"/>
        <sz val="11"/>
        <rFont val="Arial"/>
        <family val="2"/>
        <charset val="204"/>
      </rPr>
      <t>USt</t>
    </r>
    <r>
      <rPr>
        <i/>
        <sz val="11"/>
        <rFont val="Arial"/>
        <family val="2"/>
        <charset val="204"/>
      </rPr>
      <t>=100*(ER</t>
    </r>
    <r>
      <rPr>
        <i/>
        <vertAlign val="subscript"/>
        <sz val="11"/>
        <rFont val="Arial"/>
        <family val="2"/>
        <charset val="204"/>
      </rPr>
      <t xml:space="preserve">USt </t>
    </r>
    <r>
      <rPr>
        <i/>
        <sz val="11"/>
        <rFont val="Arial"/>
        <family val="2"/>
        <charset val="204"/>
      </rPr>
      <t>/ ER</t>
    </r>
    <r>
      <rPr>
        <i/>
        <vertAlign val="subscript"/>
        <sz val="11"/>
        <rFont val="Arial"/>
        <family val="2"/>
        <charset val="204"/>
      </rPr>
      <t>USo</t>
    </r>
    <r>
      <rPr>
        <i/>
        <sz val="11"/>
        <rFont val="Arial"/>
        <family val="2"/>
        <charset val="204"/>
      </rPr>
      <t>)*( CPI</t>
    </r>
    <r>
      <rPr>
        <i/>
        <vertAlign val="subscript"/>
        <sz val="11"/>
        <rFont val="Arial"/>
        <family val="2"/>
        <charset val="204"/>
      </rPr>
      <t>KYRt</t>
    </r>
    <r>
      <rPr>
        <i/>
        <sz val="11"/>
        <rFont val="Arial"/>
        <family val="2"/>
        <charset val="204"/>
      </rPr>
      <t>/ CPI</t>
    </r>
    <r>
      <rPr>
        <i/>
        <vertAlign val="subscript"/>
        <sz val="11"/>
        <rFont val="Arial"/>
        <family val="2"/>
        <charset val="204"/>
      </rPr>
      <t xml:space="preserve">USt </t>
    </r>
    <r>
      <rPr>
        <i/>
        <sz val="11"/>
        <rFont val="Arial"/>
        <family val="2"/>
        <charset val="204"/>
      </rPr>
      <t>)</t>
    </r>
    <r>
      <rPr>
        <sz val="11"/>
        <rFont val="Arial"/>
        <family val="2"/>
        <charset val="204"/>
      </rPr>
      <t>, where                                          </t>
    </r>
  </si>
  <si>
    <r>
      <t>NBER</t>
    </r>
    <r>
      <rPr>
        <vertAlign val="subscript"/>
        <sz val="11"/>
        <rFont val="Arial"/>
        <family val="2"/>
        <charset val="204"/>
      </rPr>
      <t>it</t>
    </r>
    <r>
      <rPr>
        <sz val="11"/>
        <rFont val="Arial"/>
        <family val="2"/>
        <charset val="204"/>
      </rPr>
      <t xml:space="preserve"> – nominal bilateral exchange rate index of country i for the period t is calculated with formula (example, to the US dollar): </t>
    </r>
  </si>
  <si>
    <r>
      <t>ER</t>
    </r>
    <r>
      <rPr>
        <vertAlign val="subscript"/>
        <sz val="11"/>
        <rFont val="Arial"/>
        <family val="2"/>
        <charset val="204"/>
      </rPr>
      <t>USt</t>
    </r>
    <r>
      <rPr>
        <sz val="11"/>
        <rFont val="Arial"/>
        <family val="2"/>
        <charset val="204"/>
      </rPr>
      <t xml:space="preserve"> – geometric average of nominal exchange rates of som (units of US dollars per 1 som) in period t; </t>
    </r>
  </si>
  <si>
    <r>
      <t>ER</t>
    </r>
    <r>
      <rPr>
        <vertAlign val="subscript"/>
        <sz val="11"/>
        <rFont val="Arial"/>
        <family val="2"/>
        <charset val="204"/>
      </rPr>
      <t>USо</t>
    </r>
    <r>
      <rPr>
        <sz val="11"/>
        <rFont val="Arial"/>
        <family val="2"/>
        <charset val="204"/>
      </rPr>
      <t xml:space="preserve"> – corresponding geometric average of nominal exchange rates for basis period 0;</t>
    </r>
  </si>
  <si>
    <r>
      <t>W</t>
    </r>
    <r>
      <rPr>
        <vertAlign val="subscript"/>
        <sz val="11"/>
        <rFont val="Arial"/>
        <family val="2"/>
        <charset val="204"/>
      </rPr>
      <t>it</t>
    </r>
    <r>
      <rPr>
        <sz val="11"/>
        <rFont val="Arial"/>
        <family val="2"/>
        <charset val="204"/>
      </rPr>
      <t xml:space="preserve"> - corresponding weight of partner country in the external trade of the Kyrgyz Republic is calculated with formula: </t>
    </r>
  </si>
  <si>
    <r>
      <t>M</t>
    </r>
    <r>
      <rPr>
        <b/>
        <vertAlign val="subscript"/>
        <sz val="11"/>
        <rFont val="Arial"/>
        <family val="2"/>
        <charset val="204"/>
      </rPr>
      <t>i</t>
    </r>
    <r>
      <rPr>
        <b/>
        <sz val="11"/>
        <rFont val="Arial"/>
        <family val="2"/>
        <charset val="204"/>
      </rPr>
      <t xml:space="preserve">  - </t>
    </r>
    <r>
      <rPr>
        <sz val="11"/>
        <rFont val="Arial"/>
        <family val="2"/>
        <charset val="204"/>
      </rPr>
      <t>Kyrgyz Republic import from country I;</t>
    </r>
    <r>
      <rPr>
        <b/>
        <sz val="11"/>
        <rFont val="Arial"/>
        <family val="2"/>
        <charset val="204"/>
      </rPr>
      <t xml:space="preserve"> </t>
    </r>
  </si>
  <si>
    <r>
      <t>Х</t>
    </r>
    <r>
      <rPr>
        <b/>
        <vertAlign val="subscript"/>
        <sz val="11"/>
        <rFont val="Arial"/>
        <family val="2"/>
        <charset val="204"/>
      </rPr>
      <t xml:space="preserve">i  </t>
    </r>
    <r>
      <rPr>
        <b/>
        <sz val="11"/>
        <rFont val="Arial"/>
        <family val="2"/>
        <charset val="204"/>
      </rPr>
      <t xml:space="preserve"> - </t>
    </r>
    <r>
      <rPr>
        <sz val="11"/>
        <rFont val="Arial"/>
        <family val="2"/>
        <charset val="204"/>
      </rPr>
      <t>Kyrgyz Republic export into country I;</t>
    </r>
    <r>
      <rPr>
        <b/>
        <sz val="11"/>
        <rFont val="Arial"/>
        <family val="2"/>
        <charset val="204"/>
      </rPr>
      <t xml:space="preserve"> </t>
    </r>
  </si>
  <si>
    <t xml:space="preserve">                 total volume of Kyrgyz Republic export into major trading partner countries; </t>
  </si>
  <si>
    <t xml:space="preserve">                         total volume of Kyrgyz Republic import from major trading partner countries;             </t>
  </si>
  <si>
    <r>
      <t>n</t>
    </r>
    <r>
      <rPr>
        <vertAlign val="subscript"/>
        <sz val="11"/>
        <rFont val="Arial"/>
        <family val="2"/>
        <charset val="204"/>
      </rPr>
      <t xml:space="preserve">  </t>
    </r>
    <r>
      <rPr>
        <b/>
        <sz val="11"/>
        <rFont val="Arial"/>
        <family val="2"/>
        <charset val="204"/>
      </rPr>
      <t xml:space="preserve">- </t>
    </r>
    <r>
      <rPr>
        <sz val="11"/>
        <rFont val="Arial"/>
        <family val="2"/>
        <charset val="204"/>
      </rPr>
      <t>number or countries in the sample being examined.</t>
    </r>
    <r>
      <rPr>
        <b/>
        <sz val="11"/>
        <rFont val="Arial"/>
        <family val="2"/>
        <charset val="204"/>
      </rPr>
      <t xml:space="preserve"> </t>
    </r>
  </si>
  <si>
    <r>
      <t>Real effective exchange rate index</t>
    </r>
    <r>
      <rPr>
        <sz val="11"/>
        <rFont val="Arial"/>
        <family val="2"/>
        <charset val="204"/>
      </rPr>
      <t xml:space="preserve"> - is geometric weighted average of real bilateral exchange rates indices of major trading partner countries in the basket being examined. For the period t it is calculated in the following way:</t>
    </r>
  </si>
  <si>
    <r>
      <t>RBER</t>
    </r>
    <r>
      <rPr>
        <vertAlign val="subscript"/>
        <sz val="11"/>
        <rFont val="Arial"/>
        <family val="2"/>
        <charset val="204"/>
      </rPr>
      <t>it</t>
    </r>
    <r>
      <rPr>
        <sz val="11"/>
        <rFont val="Arial"/>
        <family val="2"/>
        <charset val="204"/>
      </rPr>
      <t xml:space="preserve"> – real bilateral exchange rate index of country i for the period t is calculated with formula (example, to the US dollar): </t>
    </r>
  </si>
  <si>
    <r>
      <t>ER</t>
    </r>
    <r>
      <rPr>
        <vertAlign val="subscript"/>
        <sz val="11"/>
        <rFont val="Arial"/>
        <family val="2"/>
        <charset val="204"/>
      </rPr>
      <t>USt</t>
    </r>
    <r>
      <rPr>
        <sz val="11"/>
        <rFont val="Arial"/>
        <family val="2"/>
        <charset val="204"/>
      </rPr>
      <t xml:space="preserve"> – geometric average of nominal exchange rate of som (units of US dollars per 1 som) in period t; </t>
    </r>
  </si>
  <si>
    <r>
      <t>ER</t>
    </r>
    <r>
      <rPr>
        <vertAlign val="subscript"/>
        <sz val="11"/>
        <rFont val="Arial"/>
        <family val="2"/>
        <charset val="204"/>
      </rPr>
      <t>USо</t>
    </r>
    <r>
      <rPr>
        <sz val="11"/>
        <rFont val="Arial"/>
        <family val="2"/>
        <charset val="204"/>
      </rPr>
      <t xml:space="preserve"> - corresponding geometric average of nominal exchange rates for the basis period 0; </t>
    </r>
  </si>
  <si>
    <r>
      <t>CPI</t>
    </r>
    <r>
      <rPr>
        <vertAlign val="subscript"/>
        <sz val="11"/>
        <rFont val="Arial"/>
        <family val="2"/>
        <charset val="204"/>
      </rPr>
      <t>KYRt</t>
    </r>
    <r>
      <rPr>
        <sz val="11"/>
        <rFont val="Arial"/>
        <family val="2"/>
        <charset val="204"/>
      </rPr>
      <t xml:space="preserve"> и CPI</t>
    </r>
    <r>
      <rPr>
        <vertAlign val="subscript"/>
        <sz val="11"/>
        <rFont val="Arial"/>
        <family val="2"/>
        <charset val="204"/>
      </rPr>
      <t>USt</t>
    </r>
    <r>
      <rPr>
        <sz val="11"/>
        <rFont val="Arial"/>
        <family val="2"/>
        <charset val="204"/>
      </rPr>
      <t xml:space="preserve">,- changes in CPI index in the Kyrgyz Republic and USA correspondingly for the period t relative to the base period 0; </t>
    </r>
  </si>
  <si>
    <r>
      <t>W</t>
    </r>
    <r>
      <rPr>
        <vertAlign val="subscript"/>
        <sz val="11"/>
        <rFont val="Arial"/>
        <family val="2"/>
        <charset val="204"/>
      </rPr>
      <t>it</t>
    </r>
    <r>
      <rPr>
        <sz val="11"/>
        <rFont val="Arial"/>
        <family val="2"/>
        <charset val="204"/>
      </rPr>
      <t xml:space="preserve"> - corresponding weight of partner country in the external trade of the Kyrgyz Republic is calculated with the above mentioned formula for nominal effective exchange rate index. </t>
    </r>
  </si>
  <si>
    <t>Appendix 2. List of abbreviations</t>
  </si>
  <si>
    <t>JS</t>
  </si>
  <si>
    <t xml:space="preserve">Joint Stock </t>
  </si>
  <si>
    <t>JSB</t>
  </si>
  <si>
    <t>Joint Stock Bank</t>
  </si>
  <si>
    <t>GED</t>
  </si>
  <si>
    <t>GDP</t>
  </si>
  <si>
    <t>Gross External Debt</t>
  </si>
  <si>
    <t>Gross Domestic Product</t>
  </si>
  <si>
    <t xml:space="preserve">PED </t>
  </si>
  <si>
    <t>Public External Debt</t>
  </si>
  <si>
    <t>State Treasury Bills</t>
  </si>
  <si>
    <t>SCS KR</t>
  </si>
  <si>
    <t>State Customs Services under the Government of the Kyrgyz Republic</t>
  </si>
  <si>
    <t>CJSC</t>
  </si>
  <si>
    <t>Close Joint Stock Company</t>
  </si>
  <si>
    <t>KR</t>
  </si>
  <si>
    <t>IMF</t>
  </si>
  <si>
    <t>International Monetary Fund</t>
  </si>
  <si>
    <t>MFKR</t>
  </si>
  <si>
    <t>Ministry of Finance of the Kyrgyz Republic</t>
  </si>
  <si>
    <t>NBKR</t>
  </si>
  <si>
    <t>National Bank of the Kyrgyz Republic</t>
  </si>
  <si>
    <t>NSC KR</t>
  </si>
  <si>
    <t xml:space="preserve">National Statistics Committee of the Kyrgyz Republic </t>
  </si>
  <si>
    <t>Nominal Effective Exchange Rate</t>
  </si>
  <si>
    <t>OJSC</t>
  </si>
  <si>
    <t>Open Joint Stock Company</t>
  </si>
  <si>
    <t>TED</t>
  </si>
  <si>
    <t>Total External Debt</t>
  </si>
  <si>
    <t>LLP</t>
  </si>
  <si>
    <t xml:space="preserve">Loan Loss Provision </t>
  </si>
  <si>
    <t>Real Effective Exchange Rate</t>
  </si>
  <si>
    <t>SDR</t>
  </si>
  <si>
    <t>Special Drawing Rights</t>
  </si>
  <si>
    <t>GIS</t>
  </si>
  <si>
    <t>Commonwealth of Independent States</t>
  </si>
  <si>
    <t>HS</t>
  </si>
  <si>
    <t>Harmonized Commodity Description And Coding System</t>
  </si>
  <si>
    <t>FOB</t>
  </si>
  <si>
    <t>Price at the border of the exporting country (Free On Board)</t>
  </si>
  <si>
    <t>CT MFKR</t>
  </si>
  <si>
    <t>Central Treasury under the Ministry of Finance of the Kyrgyz Republic</t>
  </si>
  <si>
    <t>CONTENTS</t>
  </si>
  <si>
    <t xml:space="preserve">MAJOR MACROECONOMIC INDICATORS </t>
  </si>
  <si>
    <t>Major macroeconomic indicators of KR</t>
  </si>
  <si>
    <t xml:space="preserve">MONETARY SECTOR </t>
  </si>
  <si>
    <t>Consolidated balance sheet of the commercial banks of KR</t>
  </si>
  <si>
    <t>Balance sheet of NBKR</t>
  </si>
  <si>
    <t>Central bank of KR survey (from 1994-2002)</t>
  </si>
  <si>
    <t>Central bank of KR survey (from 2003-2007)</t>
  </si>
  <si>
    <t xml:space="preserve">Other depositary corporations of KR survey          </t>
  </si>
  <si>
    <t xml:space="preserve">Monetary survey of Kyrgyz Republic banking system </t>
  </si>
  <si>
    <t>Monetary base and monetary aggregates</t>
  </si>
  <si>
    <t xml:space="preserve">REAL SECTOR </t>
  </si>
  <si>
    <t xml:space="preserve">Gross domestic product’s structure by added value in current prices </t>
  </si>
  <si>
    <t>Gross domestic product’s structure by added value in prices of the previous year</t>
  </si>
  <si>
    <t xml:space="preserve">The gross domestic product’s real growth by sectors </t>
  </si>
  <si>
    <t xml:space="preserve">Contribution to the growth of the gross domestic product by sectors </t>
  </si>
  <si>
    <t xml:space="preserve">Structure of the contribution to the growth of the gross domestic product </t>
  </si>
  <si>
    <t xml:space="preserve">Gross domestic product’s structure by income </t>
  </si>
  <si>
    <t>Gross domestic product’s structure by use</t>
  </si>
  <si>
    <t>Consumer Price Index (in percent to the previous period, from 2003-2007)</t>
  </si>
  <si>
    <t>Consumer Price Index (in percent to the previous period, from 1992-2002 )</t>
  </si>
  <si>
    <t>Consumer Price Index (in percent to the relevant month of the previous year)</t>
  </si>
  <si>
    <t>Consumer Price Index (in percent to December of the previous year)</t>
  </si>
  <si>
    <t>Consumer Price Index by regions of the Republic (in percent to the previous period)</t>
  </si>
  <si>
    <t>Consumer Price Index by regions of the Republic (in percent to the relevant month of the previous year)</t>
  </si>
  <si>
    <t xml:space="preserve">Consumer Price Index by regions of the Republic </t>
  </si>
  <si>
    <t xml:space="preserve">Producer Price Index </t>
  </si>
  <si>
    <t>Average nominal wage</t>
  </si>
  <si>
    <t>Estimated subsistence level</t>
  </si>
  <si>
    <t xml:space="preserve">Volume of production in sectors of the economy </t>
  </si>
  <si>
    <t>Trade and Services</t>
  </si>
  <si>
    <t xml:space="preserve">Investments into the economy </t>
  </si>
  <si>
    <t xml:space="preserve">Stocks of commodity and tangible assets </t>
  </si>
  <si>
    <t xml:space="preserve">FINANCIAL SECTOR </t>
  </si>
  <si>
    <t>Government Finance Statistics</t>
  </si>
  <si>
    <t>State budget</t>
  </si>
  <si>
    <t>Monetary and Financial Statistics</t>
  </si>
  <si>
    <t>NBKR discount rate / policy rate</t>
  </si>
  <si>
    <t>Reserves of commercial banks</t>
  </si>
  <si>
    <t>NBKR credit and deposit transactions (for the period)</t>
  </si>
  <si>
    <t>Government securities secondary market</t>
  </si>
  <si>
    <t>Interbank foreign exchange market transactions</t>
  </si>
  <si>
    <t xml:space="preserve">NBKR notes </t>
  </si>
  <si>
    <t>State Treasury Bills (T-bills)</t>
  </si>
  <si>
    <t>Commercial banks' transactions on the secondary market of government securities</t>
  </si>
  <si>
    <t>IInterbank credits in national currency (for the period)</t>
  </si>
  <si>
    <t>Interbank credits in foreign currency (for the period)</t>
  </si>
  <si>
    <t>Interest rates at the interbank credit market</t>
  </si>
  <si>
    <t>Interbank loan transactions in foreign currency with the non-resident banks (for the period)</t>
  </si>
  <si>
    <t>New accepted deposits by commercial banks (for the period)</t>
  </si>
  <si>
    <t>Deposits volume in commercial banks (end of period)</t>
  </si>
  <si>
    <t>Loans extended by commercial banks in national currency (for the period)</t>
  </si>
  <si>
    <t>Loans extended by commercial banks in foreign currency (for the period)</t>
  </si>
  <si>
    <t>Loans of commercial banks in national currency (outstanding amount end of period)</t>
  </si>
  <si>
    <t>Loans of commercial banks in foreign currency (outstanding amount end of period)</t>
  </si>
  <si>
    <t xml:space="preserve">Interest rates of commercial banks on accepted new deposits in national currency (for the period) </t>
  </si>
  <si>
    <t>Interest rates of commercial banks on accepted new deposits in foreign currency (for the period)</t>
  </si>
  <si>
    <t>Interest rates of commercial banks on deposits in national currency (end of period)</t>
  </si>
  <si>
    <t>Interest rates of commercial banks on deposits in foreign currency (end of period)</t>
  </si>
  <si>
    <t>Interest rates of commercial banks on loans extended in national currency (for the period)</t>
  </si>
  <si>
    <t>Interest rates of commercial banks on loans extended in foreign currency (for the period)</t>
  </si>
  <si>
    <t>Interest rates of commercial banks on loans in national currency (end of period)</t>
  </si>
  <si>
    <t>Interest rates of commercial banks on loans in foreign currency (end of period)</t>
  </si>
  <si>
    <t>Major indicators of settlement credit institutions performance</t>
  </si>
  <si>
    <t>Information on head offices and branches of commercial banks</t>
  </si>
  <si>
    <t xml:space="preserve">Information on authorized capital of commercial banks </t>
  </si>
  <si>
    <t>Information on banks in liquidation</t>
  </si>
  <si>
    <t>Major indicators of the banking sector</t>
  </si>
  <si>
    <t>EXTERNAL SECTOR</t>
  </si>
  <si>
    <t>Balance of Payments of KR (analytical representation)</t>
  </si>
  <si>
    <t>Export Structure (by HS section)</t>
  </si>
  <si>
    <t>Import Structure (by HS section)</t>
  </si>
  <si>
    <t>Geographic Structure of Export</t>
  </si>
  <si>
    <t>Geographic Structure of Import</t>
  </si>
  <si>
    <t xml:space="preserve">Gross External Debt of KR </t>
  </si>
  <si>
    <t>Total and Public External Debt of KR</t>
  </si>
  <si>
    <t>International reserves (end of period)</t>
  </si>
  <si>
    <t xml:space="preserve">Nominal official exchange rates </t>
  </si>
  <si>
    <t xml:space="preserve">Nominal and Real Effective Exchange Rates Indices </t>
  </si>
  <si>
    <t>APPENDIX 2.</t>
  </si>
  <si>
    <t>APPENDIX 1.</t>
  </si>
  <si>
    <t>Metadata</t>
  </si>
  <si>
    <t>List of abbreviations</t>
  </si>
  <si>
    <t xml:space="preserve">1.Gross External Debt (GED) at any moment is outstanding amount of actual current and not contingent liabilities which require payments of principal and/or interest by debtors at some point(s) in the future and which are liabilities of residents to non-residents. </t>
  </si>
  <si>
    <t>Overdrafts</t>
  </si>
  <si>
    <r>
      <rPr>
        <vertAlign val="superscript"/>
        <sz val="10"/>
        <color rgb="FF000000"/>
        <rFont val="Arial"/>
        <family val="2"/>
        <charset val="204"/>
      </rPr>
      <t xml:space="preserve">2/ </t>
    </r>
    <r>
      <rPr>
        <sz val="10"/>
        <color rgb="FF000000"/>
        <rFont val="Arial"/>
        <family val="2"/>
        <charset val="204"/>
      </rPr>
      <t>in percent to the previous period, annual data are given in percent to December of the previous year.</t>
    </r>
  </si>
  <si>
    <r>
      <rPr>
        <vertAlign val="superscript"/>
        <sz val="10"/>
        <color rgb="FF000000"/>
        <rFont val="Arial"/>
        <family val="2"/>
        <charset val="204"/>
      </rPr>
      <t xml:space="preserve">3/ </t>
    </r>
    <r>
      <rPr>
        <sz val="10"/>
        <color rgb="FF000000"/>
        <rFont val="Arial"/>
        <family val="2"/>
        <charset val="204"/>
      </rPr>
      <t xml:space="preserve">in percent to GDP. The Ministry of Finance of the Kyrgyz Republic has brought the procedure of the state budget setting in conformity with the Government Finance Statistics Manual, IMF, 2001. </t>
    </r>
  </si>
  <si>
    <r>
      <rPr>
        <vertAlign val="superscript"/>
        <sz val="10"/>
        <color rgb="FF000000"/>
        <rFont val="Arial"/>
        <family val="2"/>
        <charset val="204"/>
      </rPr>
      <t>4/</t>
    </r>
    <r>
      <rPr>
        <sz val="10"/>
        <color rgb="FF000000"/>
        <rFont val="Arial"/>
        <family val="2"/>
        <charset val="204"/>
      </rPr>
      <t xml:space="preserve"> at the end of the period, additional information on the NBKR policy rate is given in Table IV. 2.1. </t>
    </r>
  </si>
  <si>
    <r>
      <rPr>
        <vertAlign val="superscript"/>
        <sz val="10"/>
        <color rgb="FF000000"/>
        <rFont val="Arial"/>
        <family val="2"/>
        <charset val="204"/>
      </rPr>
      <t>5/</t>
    </r>
    <r>
      <rPr>
        <sz val="10"/>
        <color rgb="FF000000"/>
        <rFont val="Arial"/>
        <family val="2"/>
        <charset val="204"/>
      </rPr>
      <t xml:space="preserve"> in percent to GDP is calculated based on the sliding-annual.</t>
    </r>
  </si>
  <si>
    <t>Lombard and emergency loans</t>
  </si>
  <si>
    <t>Note: since December 2000, the banks’ deposits in foreign currency are included in the monetary base.</t>
  </si>
  <si>
    <t xml:space="preserve">Note: annual data are given in percent to December of the previous year. </t>
  </si>
  <si>
    <t>Classifier of expenditure for consumer goods and services by designation (KRPTUN))</t>
  </si>
  <si>
    <t>Classification of Individual consumption according to purpose (COICOP))</t>
  </si>
  <si>
    <t xml:space="preserve">Data for 2002 are given according to classifier of expenditure for consumer goods and services by designation (KRPTUN). </t>
  </si>
  <si>
    <t>Data since 2003 are given according to classification of Individual consumption according to purpose (COICOP).</t>
  </si>
  <si>
    <t>Note: annual data are given in percent to the corresponding period of the previous year (i.e. to the previous year).</t>
  </si>
  <si>
    <t xml:space="preserve">  Internal financing</t>
  </si>
  <si>
    <t xml:space="preserve">External financing </t>
  </si>
  <si>
    <t>at the expense of securities other than shares</t>
  </si>
  <si>
    <t>* Total income/expenditure in Table. IV. 1.1 includes the amount of income/expenditure from operating activities and from operations with nonfinancial assets.</t>
  </si>
  <si>
    <t>* including transactions without collateral.</t>
  </si>
  <si>
    <r>
      <t xml:space="preserve">3/ </t>
    </r>
    <r>
      <rPr>
        <sz val="10"/>
        <color rgb="FF000000"/>
        <rFont val="Arial"/>
        <family val="2"/>
        <charset val="204"/>
      </rPr>
      <t>to preliminary annual exports of goods and services.</t>
    </r>
  </si>
  <si>
    <r>
      <t>1/</t>
    </r>
    <r>
      <rPr>
        <sz val="10"/>
        <rFont val="Arial"/>
        <family val="2"/>
        <charset val="204"/>
      </rPr>
      <t>On</t>
    </r>
    <r>
      <rPr>
        <vertAlign val="superscript"/>
        <sz val="10"/>
        <rFont val="Arial"/>
        <family val="2"/>
        <charset val="204"/>
      </rPr>
      <t xml:space="preserve"> </t>
    </r>
    <r>
      <rPr>
        <sz val="10"/>
        <rFont val="Arial"/>
        <family val="2"/>
        <charset val="204"/>
      </rPr>
      <t>December 30, 2006 the license to carry out banking operations was granted. The bank started its operational activity in January, 2007.</t>
    </r>
  </si>
  <si>
    <r>
      <rPr>
        <vertAlign val="superscript"/>
        <sz val="10"/>
        <rFont val="Arial"/>
        <family val="2"/>
        <charset val="204"/>
      </rPr>
      <t>2/</t>
    </r>
    <r>
      <rPr>
        <sz val="10"/>
        <rFont val="Arial"/>
        <family val="2"/>
        <charset val="204"/>
      </rPr>
      <t xml:space="preserve"> On September 28, 2005 the bank was brought under the conservation regime. On November 28, 2005 the license was withdrawn.</t>
    </r>
  </si>
  <si>
    <r>
      <rPr>
        <vertAlign val="superscript"/>
        <sz val="10"/>
        <rFont val="Arial"/>
        <family val="2"/>
        <charset val="204"/>
      </rPr>
      <t>3/</t>
    </r>
    <r>
      <rPr>
        <sz val="10"/>
        <rFont val="Arial"/>
        <family val="2"/>
        <charset val="204"/>
      </rPr>
      <t xml:space="preserve"> INEKSIMBANK CJSC was renamed as BTA Bank CJSC on March 17, 2008.</t>
    </r>
  </si>
  <si>
    <r>
      <rPr>
        <vertAlign val="superscript"/>
        <sz val="10"/>
        <rFont val="Arial"/>
        <family val="2"/>
        <charset val="204"/>
      </rPr>
      <t>4/</t>
    </r>
    <r>
      <rPr>
        <sz val="10"/>
        <rFont val="Arial"/>
        <family val="2"/>
        <charset val="204"/>
      </rPr>
      <t xml:space="preserve"> Former Insan CJSC, license of which to carry out banking operations was restored due to rehabilitation on December 24, 2007.</t>
    </r>
  </si>
  <si>
    <r>
      <rPr>
        <vertAlign val="superscript"/>
        <sz val="10"/>
        <rFont val="Arial"/>
        <family val="2"/>
        <charset val="204"/>
      </rPr>
      <t>5/</t>
    </r>
    <r>
      <rPr>
        <sz val="10"/>
        <rFont val="Arial"/>
        <family val="2"/>
        <charset val="204"/>
      </rPr>
      <t xml:space="preserve"> On December 30, 2005 the license to carry out banking operations was granted. The bank started its operational activity in January, 2006.</t>
    </r>
  </si>
  <si>
    <r>
      <rPr>
        <vertAlign val="superscript"/>
        <sz val="10"/>
        <color rgb="FF000000"/>
        <rFont val="Arial"/>
        <family val="2"/>
        <charset val="204"/>
      </rPr>
      <t>6/</t>
    </r>
    <r>
      <rPr>
        <sz val="10"/>
        <color rgb="FF000000"/>
        <rFont val="Arial"/>
        <family val="2"/>
        <charset val="204"/>
      </rPr>
      <t xml:space="preserve"> Amount of linked deposit placed in a foreign bank subject to agreement with the NBKR.</t>
    </r>
  </si>
  <si>
    <t>COICOP</t>
  </si>
  <si>
    <t>Classification of Individual consumption according to purpose (COICOP)</t>
  </si>
  <si>
    <t>Classifier of expenditure for consumer goods and services by designation (KRPTUN)</t>
  </si>
  <si>
    <t>KRPTUN</t>
  </si>
  <si>
    <t>Not applicable</t>
  </si>
  <si>
    <t>n.a.</t>
  </si>
  <si>
    <t>Historical data from 1993 to 2007</t>
  </si>
  <si>
    <t>Measure unit</t>
  </si>
  <si>
    <t>Currency code</t>
  </si>
  <si>
    <t>Currency</t>
  </si>
  <si>
    <r>
      <t>NBKR discount rate</t>
    </r>
    <r>
      <rPr>
        <b/>
        <i/>
        <vertAlign val="superscript"/>
        <sz val="10"/>
        <color theme="1"/>
        <rFont val="Arial"/>
        <family val="2"/>
        <charset val="204"/>
      </rPr>
      <t>/4</t>
    </r>
  </si>
  <si>
    <r>
      <t>Export of goods and services</t>
    </r>
    <r>
      <rPr>
        <vertAlign val="superscript"/>
        <sz val="10"/>
        <color theme="1"/>
        <rFont val="Arial"/>
        <family val="2"/>
        <charset val="204"/>
      </rPr>
      <t>/5</t>
    </r>
  </si>
  <si>
    <r>
      <t>Import of goods and services</t>
    </r>
    <r>
      <rPr>
        <vertAlign val="superscript"/>
        <sz val="10"/>
        <color theme="1"/>
        <rFont val="Arial"/>
        <family val="2"/>
        <charset val="204"/>
      </rPr>
      <t>/5</t>
    </r>
  </si>
  <si>
    <r>
      <t>Current account (incl.transfers)</t>
    </r>
    <r>
      <rPr>
        <vertAlign val="superscript"/>
        <sz val="10"/>
        <color theme="1"/>
        <rFont val="Arial"/>
        <family val="2"/>
        <charset val="204"/>
      </rPr>
      <t>/5</t>
    </r>
  </si>
  <si>
    <r>
      <t>Reserves in months of future import</t>
    </r>
    <r>
      <rPr>
        <vertAlign val="superscript"/>
        <sz val="10"/>
        <color theme="1"/>
        <rFont val="Arial"/>
        <family val="2"/>
        <charset val="204"/>
      </rPr>
      <t>/5</t>
    </r>
  </si>
  <si>
    <t>Table II.1 Financial statement of NBKR</t>
  </si>
  <si>
    <t>TOTAL ASSETS</t>
  </si>
  <si>
    <t>LIABILITIES AND EQUITY</t>
  </si>
  <si>
    <t>Table II.4. Other depositary corporations of KR survey</t>
  </si>
  <si>
    <t>Multiplier = ratio of monetary aggregate to the monetary base.</t>
  </si>
  <si>
    <t>GDP, total</t>
  </si>
  <si>
    <t>restaurants, cafe and catering</t>
  </si>
  <si>
    <t>other services, not classified in other categories</t>
  </si>
  <si>
    <t>garment tailoring and care</t>
  </si>
  <si>
    <t>furniture, appliances, and repair</t>
  </si>
  <si>
    <t xml:space="preserve">major household appliances, including repair </t>
  </si>
  <si>
    <t>household and garden tools</t>
  </si>
  <si>
    <t>medicinal and pharmaceutical products</t>
  </si>
  <si>
    <t>outpatient health care services</t>
  </si>
  <si>
    <t>maintenance of personal transportation equipment</t>
  </si>
  <si>
    <t>equipment and supplies, including repair</t>
  </si>
  <si>
    <t>publications</t>
  </si>
  <si>
    <t>stationery</t>
  </si>
  <si>
    <t>Hotels,cafe and restaurants</t>
  </si>
  <si>
    <t>housing services</t>
  </si>
  <si>
    <t>personal hygiene and beauty care</t>
  </si>
  <si>
    <t>jewelry, watches</t>
  </si>
  <si>
    <t>personal accessories, not included in other categories</t>
  </si>
  <si>
    <t>services not included in other categories</t>
  </si>
  <si>
    <t>Footwear</t>
  </si>
  <si>
    <t>Clothing and footwear</t>
  </si>
  <si>
    <t>outerwear</t>
  </si>
  <si>
    <t xml:space="preserve">other articles of clothing and accessories </t>
  </si>
  <si>
    <t>residential premises maintenance services</t>
  </si>
  <si>
    <t>solid fuel</t>
  </si>
  <si>
    <t>thermal energy</t>
  </si>
  <si>
    <t>furniture and household appliances</t>
  </si>
  <si>
    <t>carpets and flooring</t>
  </si>
  <si>
    <t>major appliances</t>
  </si>
  <si>
    <t>small electrical appliances</t>
  </si>
  <si>
    <t>small tools and all sorts of accessories</t>
  </si>
  <si>
    <t>household nondurable goods</t>
  </si>
  <si>
    <t>medicines, medical equipment</t>
  </si>
  <si>
    <t>outpatient services</t>
  </si>
  <si>
    <t>operation of personal vehicles</t>
  </si>
  <si>
    <t>maintenance and repair of personal vehicles</t>
  </si>
  <si>
    <t>postal services</t>
  </si>
  <si>
    <t>telephone and facsimile services</t>
  </si>
  <si>
    <t>audiovisual equipment and photographic equipment</t>
  </si>
  <si>
    <t>other recreation goods and equipment</t>
  </si>
  <si>
    <t>other items for individual use, not  classified in other categories</t>
  </si>
  <si>
    <t>other services, not  classified in other categories</t>
  </si>
  <si>
    <t xml:space="preserve">other articles of clothing  and accessories </t>
  </si>
  <si>
    <t>Insurance and social welfare</t>
  </si>
  <si>
    <t>Other activities</t>
  </si>
  <si>
    <t>Table IV.2.1. NBKR discount rate / policy rate</t>
  </si>
  <si>
    <t>Table IV.2.2. Interest rates of "overnight" credits</t>
  </si>
  <si>
    <t xml:space="preserve">Table IV.2.3. Reserves of commercial banks* </t>
  </si>
  <si>
    <t>Table IV.2.4. NBKR credit and deposit transactions (for the period)</t>
  </si>
  <si>
    <t>Deposit transactions in foreign currency</t>
  </si>
  <si>
    <t>Table IV.2.6. Interbank foreign exchange market transactions</t>
  </si>
  <si>
    <t>Table IV.2.5. Government securities secondary market</t>
  </si>
  <si>
    <t>Transactions on purchasing/selling of foreign currency</t>
  </si>
  <si>
    <t xml:space="preserve">Table IV.2.7. NBKR notes </t>
  </si>
  <si>
    <r>
      <t>28 days</t>
    </r>
    <r>
      <rPr>
        <b/>
        <vertAlign val="superscript"/>
        <sz val="10"/>
        <rFont val="Arial"/>
        <family val="2"/>
        <charset val="204"/>
      </rPr>
      <t>/1</t>
    </r>
  </si>
  <si>
    <t xml:space="preserve">Table IV.2.8. State Treasury Bills </t>
  </si>
  <si>
    <t>Table IV.2.9. Commercial banks' transactions on the secondary market of government securities</t>
  </si>
  <si>
    <t>Repo transactions</t>
  </si>
  <si>
    <t xml:space="preserve"> Other collaterals*</t>
  </si>
  <si>
    <t>Table IV.2.10. Interbank credits in national currency (for the period)</t>
  </si>
  <si>
    <t>Table IV.2.12. Interest rates at the interbank credit market</t>
  </si>
  <si>
    <t>Table IV.2.13. Interbank loan transactions in foreign currency with the non-resident banks (for the period)</t>
  </si>
  <si>
    <t>Table IV.2.14. New accepted deposits by commercial banks (for the period)</t>
  </si>
  <si>
    <t>Table IV.2.15. Deposits volume in commercial banks (end of period)</t>
  </si>
  <si>
    <t>Table IV.2.16. Loans extended by commercial banks in national currency (for the period)</t>
  </si>
  <si>
    <t>Table IV.2.17. Loans extended by commercial banks in foreign currency (for the period)</t>
  </si>
  <si>
    <t>Table IV.2.18. Loans of commercial banks in national currency (outstanding amount end of period)</t>
  </si>
  <si>
    <t>Table IV.2.19. Loans of commercial banks in foreign currency (outstanding amount end of period)</t>
  </si>
  <si>
    <t xml:space="preserve">Table IV.2.20. Interest rates of commercial banks on accepted new deposits in national currency (for the period) </t>
  </si>
  <si>
    <t>Table IV.2.21. Interest rates of commercial banks on accepted new deposits in foreign currency (for the period)</t>
  </si>
  <si>
    <t>Table IV.2.22. Interest rates of commercial banks on deposits in national currency (end of period)</t>
  </si>
  <si>
    <t>Table IV.2.23. Interest rates of commercial banks on deposits in foreign currency (end of period)</t>
  </si>
  <si>
    <t>Table IV.2.24. Interest rates of commercial banks on loans extended in national currency (for the period)</t>
  </si>
  <si>
    <t>Table IV.2.25. Interest rates of commercial banks on loans extended in foreign currency (for the period)</t>
  </si>
  <si>
    <t>Table IV.2.26. Interest rates of commercial banks on loans extended in national currency (for the period)</t>
  </si>
  <si>
    <t>Table IV.2.27. Interest rates of commercial banks on loans in foreign currency (end of period)</t>
  </si>
  <si>
    <t>IV.2.27.</t>
  </si>
  <si>
    <t>Interest rates of "overnight" credits</t>
  </si>
  <si>
    <t>Table IV.3.3. Information on banks in liquidation</t>
  </si>
  <si>
    <t>Note: Information about banks, liquidation of which was initiated according to the court decision, is provided on the date when the court decision was made.</t>
  </si>
  <si>
    <r>
      <t>Total, including additional estimates</t>
    </r>
    <r>
      <rPr>
        <b/>
        <vertAlign val="superscript"/>
        <sz val="10"/>
        <rFont val="Arial"/>
        <family val="2"/>
        <charset val="204"/>
      </rPr>
      <t>/1</t>
    </r>
  </si>
  <si>
    <r>
      <t>Total</t>
    </r>
    <r>
      <rPr>
        <b/>
        <vertAlign val="superscript"/>
        <sz val="10"/>
        <rFont val="Arial"/>
        <family val="2"/>
        <charset val="204"/>
      </rPr>
      <t>/2</t>
    </r>
  </si>
  <si>
    <r>
      <t>Table V.2. Export Structure (by HS section)</t>
    </r>
    <r>
      <rPr>
        <b/>
        <vertAlign val="superscript"/>
        <sz val="11"/>
        <rFont val="Arial"/>
        <family val="2"/>
        <charset val="204"/>
      </rPr>
      <t>/1</t>
    </r>
  </si>
  <si>
    <r>
      <t>Table V.3. Import Structure (by HS section)</t>
    </r>
    <r>
      <rPr>
        <b/>
        <vertAlign val="superscript"/>
        <sz val="11"/>
        <rFont val="Arial"/>
        <family val="2"/>
        <charset val="204"/>
      </rPr>
      <t>/1</t>
    </r>
  </si>
  <si>
    <r>
      <t>Total, including NBKR additional estimates</t>
    </r>
    <r>
      <rPr>
        <b/>
        <vertAlign val="superscript"/>
        <sz val="10"/>
        <rFont val="Arial"/>
        <family val="2"/>
        <charset val="204"/>
      </rPr>
      <t>/1</t>
    </r>
  </si>
  <si>
    <r>
      <rPr>
        <vertAlign val="superscript"/>
        <sz val="10"/>
        <rFont val="Arial"/>
        <family val="2"/>
        <charset val="204"/>
      </rPr>
      <t>1/</t>
    </r>
    <r>
      <rPr>
        <sz val="10"/>
        <rFont val="Arial"/>
        <family val="2"/>
        <charset val="204"/>
      </rPr>
      <t xml:space="preserve"> Since 2006, including the export of individuals (2006-2007), as well as National bank estimates.</t>
    </r>
  </si>
  <si>
    <r>
      <rPr>
        <vertAlign val="superscript"/>
        <sz val="10"/>
        <rFont val="Arial"/>
        <family val="2"/>
        <charset val="204"/>
      </rPr>
      <t>2/</t>
    </r>
    <r>
      <rPr>
        <sz val="10"/>
        <rFont val="Arial"/>
        <family val="2"/>
        <charset val="204"/>
      </rPr>
      <t xml:space="preserve"> From 2000 to 2007, excluding estimates. </t>
    </r>
  </si>
  <si>
    <r>
      <rPr>
        <vertAlign val="superscript"/>
        <sz val="10"/>
        <rFont val="Arial"/>
        <family val="2"/>
        <charset val="204"/>
      </rPr>
      <t>1/</t>
    </r>
    <r>
      <rPr>
        <sz val="10"/>
        <rFont val="Arial"/>
        <family val="2"/>
        <charset val="204"/>
      </rPr>
      <t xml:space="preserve"> For 2006-2007, including the import of individuals.</t>
    </r>
  </si>
  <si>
    <r>
      <t>PED as of the end of period to goods and services export</t>
    </r>
    <r>
      <rPr>
        <i/>
        <sz val="10"/>
        <color indexed="8"/>
        <rFont val="Arial"/>
        <family val="2"/>
        <charset val="204"/>
      </rPr>
      <t xml:space="preserve"> (%)</t>
    </r>
    <r>
      <rPr>
        <vertAlign val="superscript"/>
        <sz val="10"/>
        <color indexed="8"/>
        <rFont val="Arial"/>
        <family val="2"/>
        <charset val="204"/>
      </rPr>
      <t>/2</t>
    </r>
  </si>
  <si>
    <r>
      <rPr>
        <vertAlign val="superscript"/>
        <sz val="10"/>
        <color rgb="FF000000"/>
        <rFont val="Arial"/>
        <family val="2"/>
        <charset val="204"/>
      </rPr>
      <t xml:space="preserve">2/ </t>
    </r>
    <r>
      <rPr>
        <sz val="10"/>
        <color rgb="FF000000"/>
        <rFont val="Arial"/>
        <family val="2"/>
        <charset val="204"/>
      </rPr>
      <t>to preliminary annual GDP.</t>
    </r>
  </si>
  <si>
    <t>Table IV.2.20. Interest rates of commercial banks on accepted new deposits in foreign currency (for the</t>
  </si>
  <si>
    <t>period)</t>
  </si>
  <si>
    <t>Table IV.2.26. Interest rates of commercial banks on loans in foreign</t>
  </si>
  <si>
    <t>currency (end of period)</t>
  </si>
  <si>
    <t>Table IV.2.2.  Interest rates of "overnight" credits</t>
  </si>
  <si>
    <t>Until October 6, 2008 interest rate of "overnight" credits was determined in the amount equal to 1,5 percent of the NBKR’s discount rate.</t>
  </si>
  <si>
    <t>TOTAL LIABILITIES</t>
  </si>
  <si>
    <t>TOTAL LIABILITIES AND EQUITY</t>
  </si>
  <si>
    <t>TOTAL EQUITY</t>
  </si>
  <si>
    <r>
      <rPr>
        <b/>
        <sz val="10"/>
        <color theme="1"/>
        <rFont val="Arial"/>
        <family val="2"/>
        <charset val="204"/>
      </rPr>
      <t>Bulletin</t>
    </r>
    <r>
      <rPr>
        <sz val="10"/>
        <color theme="1"/>
        <rFont val="Arial"/>
        <family val="2"/>
        <charset val="204"/>
      </rPr>
      <t xml:space="preserve"> of the National Bank of the Kyrgyz Republic prepared by the group of publications of the Financial Statistics and Servey Department.</t>
    </r>
  </si>
  <si>
    <t>Tel.: (996 312) 61-08-59</t>
  </si>
  <si>
    <t>fax: (996 312) 61-09-92. 61-07-30</t>
  </si>
  <si>
    <t>e-mail: nsyrdybaeva@nbkr.kg</t>
  </si>
  <si>
    <t>аddress: 168 Chuy Avenue, Bishkek</t>
  </si>
  <si>
    <t>© The National Bank of the Kyrgyz Republic.</t>
  </si>
  <si>
    <r>
      <t>The Bulletin</t>
    </r>
    <r>
      <rPr>
        <sz val="10"/>
        <color theme="1"/>
        <rFont val="Arial"/>
        <family val="2"/>
        <charset val="204"/>
      </rPr>
      <t xml:space="preserve"> contains statistical data on major macroeconomic indicators and sectors of the economy of the Kyrgyz Republic. In preparing the Bulletin the materials of the National Statistic Committee, Ministry of Finance, commercial banks, Financial Market Supervision and Regulation Service of the Kyrgyz Republic and National Bank of the Kyrgyz Republic are used.</t>
    </r>
  </si>
  <si>
    <t>Because of possible changes in accounting methods or historical data, used in this edition, the corrections of previously published data are possible and accordingly the period of 5 years is considered as "open".</t>
  </si>
  <si>
    <t>Because rounding of the numbers, there may be mismatches in the last digit when summing up.</t>
  </si>
  <si>
    <t>Conventions:</t>
  </si>
  <si>
    <t>Other Publications of the National Bank of the Kyrgyz Republic</t>
  </si>
  <si>
    <t>Annual Report of the National Bank of the Kyrgyz Republic</t>
  </si>
  <si>
    <t>This publication is a comprehensive report of the National Bank of the Kyrgyz Republic for the previous year. It contains brief information on economic development of the Kyrgyz Republic, monetary policy, financial statements and general information about the National Bank, and statistical appendixes. It is published in three languages: Kyrgyz, Russian and English.</t>
  </si>
  <si>
    <t>Monetary Policy Report</t>
  </si>
  <si>
    <t>The Report is released by the National Bank on a quarterly basis. The objective of this Report is to inform the public about the decisions made by the National Bank in the sphere of monetary policy, which are based on analysis and forecast of the main inflation factors and assessments of the economic situation development in the external environment and in the Kyrgyz Republic. It is published quarterly in Kyrgyz, Russian and English.</t>
  </si>
  <si>
    <t>Balance of Payments of the Kyrgyz Republic</t>
  </si>
  <si>
    <t>The Balance of Payments of the Kyrgyz Republic describes recent trends in the development of the external sector, and contains statistical data on the balance of payments, external trade, international reserves, external debt. It is published quarterly in January, May, July and October in the Kyrgyz, Russian and English languages.</t>
  </si>
  <si>
    <t>Financial Sector Stability Report of the Kyrgyz Republic</t>
  </si>
  <si>
    <t>The Report reflects the NBKR’s evaluation of foreign and domestic economic factors influencing the financial stability, the conditions of banks and other financial intermediate institutions, as well as the analysis of the current state of affairs in the financial markets and the stability of financial sector of Kyrgyzstan. It is published twice a year in Kyrgyz, Russian and English.</t>
  </si>
  <si>
    <t>Statutory Acts of the National Bank of the Kyrgyz Republic</t>
  </si>
  <si>
    <t>The aim of this publication is to officially publish the statutory acts of the National Bank in order to provide the commercial banks and the public with normative documents of the National Bank as well as to promote banking
legislation of the Kyrgyz Republic. The periodicity of this publication is assumed to be once a month in the Kyrgyz and Russian languages.</t>
  </si>
  <si>
    <t>In tables and graphs by arabic numbers 01-12 months figured, respectively January-December; Roman numerals - quarters (I-IV).</t>
  </si>
  <si>
    <t xml:space="preserve">n.a. – not applicable </t>
  </si>
  <si>
    <t>…   – data is absent</t>
  </si>
  <si>
    <t>-     – zero or close to zero value, or data does not exist</t>
  </si>
  <si>
    <t xml:space="preserve">Founder: The National Bank of the Kyrgyz Republic. The Bulletin is published monthly in the Kyrgyz, Russian and English languages. The Bulletin is registered on December 27. 1995 in the Ministry of Justice of the Kyrgyz Republic. Registration No.205. The circulation is 100 copies in russian and kyrgyz languages. In English language it is published only in electronic version and posted on the  official webpage of the National Bank. </t>
  </si>
  <si>
    <t>All publications are distributed according to the delivery list approved by the National Bank of the Kyrgyz Republic and beginning from 2000 are placed on the official webpage of the National Bank. : http://www.nbkr.kg.</t>
  </si>
  <si>
    <t>The electronic version of "Bulletin of the NBKR" in Excel and pdf format is available on the official webpage of the National Bank.  http://www.nbkr.kg in the "Publications" 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</si>
</sst>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3" formatCode="_-* #,##0.00\ _₽_-;\-* #,##0.00\ _₽_-;_-* &quot;-&quot;??\ _₽_-;_-@_-"/>
    <numFmt numFmtId="164" formatCode="_-* #,##0_р_._-;\-* #,##0_р_._-;_-* &quot;-&quot;_р_._-;_-@_-"/>
    <numFmt numFmtId="165" formatCode="_-* #,##0.00_р_._-;\-* #,##0.00_р_._-;_-* &quot;-&quot;??_р_._-;_-@_-"/>
    <numFmt numFmtId="166" formatCode="0.0"/>
    <numFmt numFmtId="167" formatCode="#,##0.0"/>
    <numFmt numFmtId="168" formatCode="0.0000"/>
    <numFmt numFmtId="169" formatCode="#,##0.000"/>
    <numFmt numFmtId="170" formatCode="0.0%"/>
    <numFmt numFmtId="171" formatCode="General_)"/>
    <numFmt numFmtId="172" formatCode="#,##0.00000"/>
    <numFmt numFmtId="173" formatCode="_-* #,##0.0_р_._-;\-* #,##0.0_р_._-;_-* &quot;-&quot;??_р_._-;_-@_-"/>
    <numFmt numFmtId="174" formatCode="0.00000"/>
    <numFmt numFmtId="175" formatCode="#,##0.0000"/>
    <numFmt numFmtId="176" formatCode="0.000E+00"/>
    <numFmt numFmtId="177" formatCode="#,##0.00000000"/>
  </numFmts>
  <fonts count="74">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b/>
      <sz val="12"/>
      <name val="Arial"/>
      <family val="2"/>
      <charset val="204"/>
    </font>
    <font>
      <sz val="10"/>
      <name val="Arial"/>
      <family val="2"/>
      <charset val="204"/>
    </font>
    <font>
      <b/>
      <sz val="11"/>
      <name val="Arial"/>
      <family val="2"/>
      <charset val="204"/>
    </font>
    <font>
      <b/>
      <sz val="10"/>
      <name val="Arial"/>
      <family val="2"/>
      <charset val="204"/>
    </font>
    <font>
      <b/>
      <sz val="10"/>
      <color indexed="8"/>
      <name val="Arial"/>
      <family val="2"/>
      <charset val="204"/>
    </font>
    <font>
      <b/>
      <u/>
      <sz val="10"/>
      <name val="Arial"/>
      <family val="2"/>
      <charset val="204"/>
    </font>
    <font>
      <sz val="11"/>
      <color indexed="8"/>
      <name val="Calibri"/>
      <family val="2"/>
      <charset val="204"/>
    </font>
    <font>
      <sz val="10"/>
      <name val="Times New Roman Cyr"/>
      <charset val="204"/>
    </font>
    <font>
      <b/>
      <i/>
      <sz val="10"/>
      <name val="Arial"/>
      <family val="2"/>
      <charset val="204"/>
    </font>
    <font>
      <vertAlign val="superscript"/>
      <sz val="10"/>
      <name val="Arial"/>
      <family val="2"/>
      <charset val="204"/>
    </font>
    <font>
      <u/>
      <sz val="10"/>
      <color indexed="12"/>
      <name val="Arial Cyr"/>
      <charset val="204"/>
    </font>
    <font>
      <sz val="11"/>
      <name val="Arial"/>
      <family val="2"/>
      <charset val="204"/>
    </font>
    <font>
      <b/>
      <u/>
      <sz val="10"/>
      <color indexed="12"/>
      <name val="Arial Cyr"/>
      <charset val="204"/>
    </font>
    <font>
      <i/>
      <sz val="10"/>
      <name val="Arial"/>
      <family val="2"/>
      <charset val="204"/>
    </font>
    <font>
      <sz val="10"/>
      <name val="Arial Cyr"/>
      <charset val="204"/>
    </font>
    <font>
      <b/>
      <sz val="8"/>
      <name val="Arial Cyr"/>
      <family val="2"/>
      <charset val="204"/>
    </font>
    <font>
      <sz val="8"/>
      <name val="Arial Cyr"/>
      <family val="2"/>
      <charset val="204"/>
    </font>
    <font>
      <sz val="8"/>
      <color indexed="12"/>
      <name val="Arial Cyr"/>
      <family val="2"/>
      <charset val="204"/>
    </font>
    <font>
      <sz val="8"/>
      <color indexed="39"/>
      <name val="Arial Cyr"/>
      <family val="2"/>
      <charset val="204"/>
    </font>
    <font>
      <sz val="8"/>
      <color indexed="56"/>
      <name val="Arial Cyr"/>
      <family val="2"/>
      <charset val="204"/>
    </font>
    <font>
      <b/>
      <sz val="11"/>
      <name val="Times New Roman"/>
      <family val="1"/>
      <charset val="204"/>
    </font>
    <font>
      <sz val="11"/>
      <name val="Times New Roman"/>
      <family val="1"/>
      <charset val="204"/>
    </font>
    <font>
      <b/>
      <vertAlign val="superscript"/>
      <sz val="10"/>
      <name val="Arial"/>
      <family val="2"/>
      <charset val="204"/>
    </font>
    <font>
      <sz val="12"/>
      <color indexed="24"/>
      <name val="Symbol"/>
      <family val="1"/>
      <charset val="2"/>
    </font>
    <font>
      <b/>
      <i/>
      <sz val="9"/>
      <color indexed="8"/>
      <name val="Arial"/>
      <family val="2"/>
      <charset val="204"/>
    </font>
    <font>
      <sz val="10"/>
      <color indexed="8"/>
      <name val="Arial"/>
      <family val="2"/>
      <charset val="204"/>
    </font>
    <font>
      <b/>
      <i/>
      <sz val="10"/>
      <color indexed="8"/>
      <name val="Arial"/>
      <family val="2"/>
      <charset val="204"/>
    </font>
    <font>
      <sz val="10"/>
      <name val="Helv"/>
    </font>
    <font>
      <sz val="10"/>
      <name val="Courier"/>
      <family val="1"/>
      <charset val="204"/>
    </font>
    <font>
      <b/>
      <sz val="9"/>
      <name val="Times New Roman"/>
      <family val="1"/>
      <charset val="204"/>
    </font>
    <font>
      <sz val="9"/>
      <name val="Times New Roman"/>
      <family val="1"/>
      <charset val="204"/>
    </font>
    <font>
      <sz val="10"/>
      <color indexed="9"/>
      <name val="Arial"/>
      <family val="2"/>
      <charset val="204"/>
    </font>
    <font>
      <sz val="12"/>
      <name val="Arial"/>
      <family val="2"/>
      <charset val="204"/>
    </font>
    <font>
      <b/>
      <sz val="11"/>
      <color indexed="8"/>
      <name val="Arial"/>
      <family val="2"/>
      <charset val="204"/>
    </font>
    <font>
      <sz val="11"/>
      <name val="Kyrgyzfnt"/>
    </font>
    <font>
      <sz val="10"/>
      <color indexed="10"/>
      <name val="Arial"/>
      <family val="2"/>
      <charset val="204"/>
    </font>
    <font>
      <sz val="10"/>
      <name val="Arial Cyr"/>
    </font>
    <font>
      <sz val="12"/>
      <name val="Times New Roman Cyr"/>
      <charset val="204"/>
    </font>
    <font>
      <sz val="10"/>
      <name val="Times New Roman CYR"/>
    </font>
    <font>
      <b/>
      <vertAlign val="superscript"/>
      <sz val="11"/>
      <name val="Arial"/>
      <family val="2"/>
      <charset val="204"/>
    </font>
    <font>
      <vertAlign val="superscript"/>
      <sz val="11"/>
      <name val="Arial"/>
      <family val="2"/>
      <charset val="204"/>
    </font>
    <font>
      <b/>
      <sz val="10"/>
      <color indexed="12"/>
      <name val="Arial"/>
      <family val="2"/>
      <charset val="204"/>
    </font>
    <font>
      <vertAlign val="superscript"/>
      <sz val="10"/>
      <color indexed="8"/>
      <name val="Arial"/>
      <family val="2"/>
      <charset val="204"/>
    </font>
    <font>
      <i/>
      <sz val="10"/>
      <color indexed="8"/>
      <name val="Arial"/>
      <family val="2"/>
      <charset val="204"/>
    </font>
    <font>
      <sz val="10"/>
      <color theme="1"/>
      <name val="Arial"/>
      <family val="2"/>
      <charset val="204"/>
    </font>
    <font>
      <sz val="10"/>
      <name val="Arial"/>
      <family val="2"/>
    </font>
    <font>
      <b/>
      <sz val="30"/>
      <color theme="1"/>
      <name val="Calibri"/>
      <family val="2"/>
      <charset val="204"/>
      <scheme val="minor"/>
    </font>
    <font>
      <sz val="20"/>
      <color theme="1"/>
      <name val="Calibri"/>
      <family val="2"/>
      <charset val="204"/>
      <scheme val="minor"/>
    </font>
    <font>
      <sz val="25"/>
      <color theme="1"/>
      <name val="Calibri"/>
      <family val="2"/>
      <charset val="204"/>
      <scheme val="minor"/>
    </font>
    <font>
      <sz val="30"/>
      <color theme="1"/>
      <name val="Calibri"/>
      <family val="2"/>
      <charset val="204"/>
      <scheme val="minor"/>
    </font>
    <font>
      <i/>
      <vertAlign val="subscript"/>
      <sz val="10"/>
      <name val="Arial"/>
      <family val="2"/>
      <charset val="204"/>
    </font>
    <font>
      <vertAlign val="superscript"/>
      <sz val="10"/>
      <color theme="1"/>
      <name val="Arial"/>
      <family val="2"/>
      <charset val="204"/>
    </font>
    <font>
      <b/>
      <u/>
      <sz val="10"/>
      <color theme="1"/>
      <name val="Arial"/>
      <family val="2"/>
      <charset val="204"/>
    </font>
    <font>
      <b/>
      <sz val="10"/>
      <color theme="1"/>
      <name val="Arial"/>
      <family val="2"/>
      <charset val="204"/>
    </font>
    <font>
      <b/>
      <i/>
      <sz val="10"/>
      <color theme="1"/>
      <name val="Arial"/>
      <family val="2"/>
      <charset val="204"/>
    </font>
    <font>
      <b/>
      <i/>
      <vertAlign val="superscript"/>
      <sz val="10"/>
      <color theme="1"/>
      <name val="Arial"/>
      <family val="2"/>
      <charset val="204"/>
    </font>
    <font>
      <u/>
      <sz val="10"/>
      <color indexed="12"/>
      <name val="Arial"/>
      <family val="2"/>
      <charset val="204"/>
    </font>
    <font>
      <sz val="10"/>
      <color rgb="FF000000"/>
      <name val="Arial"/>
      <family val="2"/>
      <charset val="204"/>
    </font>
    <font>
      <i/>
      <vertAlign val="superscript"/>
      <sz val="10"/>
      <color indexed="8"/>
      <name val="Arial"/>
      <family val="2"/>
      <charset val="204"/>
    </font>
    <font>
      <sz val="11"/>
      <color indexed="8"/>
      <name val="Arial"/>
      <family val="2"/>
      <charset val="204"/>
    </font>
    <font>
      <i/>
      <sz val="11"/>
      <name val="Arial"/>
      <family val="2"/>
      <charset val="204"/>
    </font>
    <font>
      <i/>
      <vertAlign val="subscript"/>
      <sz val="11"/>
      <name val="Arial"/>
      <family val="2"/>
      <charset val="204"/>
    </font>
    <font>
      <vertAlign val="subscript"/>
      <sz val="11"/>
      <name val="Arial"/>
      <family val="2"/>
      <charset val="204"/>
    </font>
    <font>
      <b/>
      <vertAlign val="subscript"/>
      <sz val="11"/>
      <name val="Arial"/>
      <family val="2"/>
      <charset val="204"/>
    </font>
    <font>
      <i/>
      <vertAlign val="superscript"/>
      <sz val="11"/>
      <name val="Arial"/>
      <family val="2"/>
      <charset val="204"/>
    </font>
    <font>
      <b/>
      <sz val="12"/>
      <name val="Arial Cyr"/>
      <charset val="204"/>
    </font>
    <font>
      <b/>
      <sz val="11"/>
      <color indexed="30"/>
      <name val="Arial"/>
      <family val="2"/>
      <charset val="204"/>
    </font>
    <font>
      <vertAlign val="superscript"/>
      <sz val="10"/>
      <color rgb="FF000000"/>
      <name val="Arial"/>
      <family val="2"/>
      <charset val="204"/>
    </font>
    <font>
      <b/>
      <sz val="10"/>
      <color rgb="FF000000"/>
      <name val="Arial"/>
      <family val="2"/>
      <charset val="204"/>
    </font>
    <font>
      <b/>
      <i/>
      <sz val="12"/>
      <color theme="1"/>
      <name val="Arial"/>
      <family val="2"/>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28">
    <border>
      <left/>
      <right/>
      <top/>
      <bottom/>
      <diagonal/>
    </border>
    <border>
      <left/>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thin">
        <color indexed="64"/>
      </left>
      <right/>
      <top style="medium">
        <color indexed="64"/>
      </top>
      <bottom style="medium">
        <color indexed="8"/>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8"/>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39">
    <xf numFmtId="0" fontId="0" fillId="0" borderId="0"/>
    <xf numFmtId="43" fontId="3" fillId="0" borderId="0" applyFont="0" applyFill="0" applyBorder="0" applyAlignment="0" applyProtection="0"/>
    <xf numFmtId="9" fontId="3" fillId="0" borderId="0" applyFont="0" applyFill="0" applyBorder="0" applyAlignment="0" applyProtection="0"/>
    <xf numFmtId="0" fontId="11" fillId="0" borderId="0"/>
    <xf numFmtId="0" fontId="10" fillId="0" borderId="0"/>
    <xf numFmtId="0" fontId="14" fillId="0" borderId="0" applyNumberFormat="0" applyFill="0" applyBorder="0" applyAlignment="0" applyProtection="0">
      <alignment vertical="top"/>
      <protection locked="0"/>
    </xf>
    <xf numFmtId="0" fontId="18" fillId="0" borderId="0"/>
    <xf numFmtId="0" fontId="10" fillId="0" borderId="0"/>
    <xf numFmtId="166" fontId="27" fillId="0" borderId="0"/>
    <xf numFmtId="0" fontId="18" fillId="0" borderId="0"/>
    <xf numFmtId="0" fontId="18" fillId="0" borderId="0"/>
    <xf numFmtId="0" fontId="31" fillId="0" borderId="0"/>
    <xf numFmtId="0" fontId="31" fillId="0" borderId="0"/>
    <xf numFmtId="0" fontId="18" fillId="0" borderId="0"/>
    <xf numFmtId="0" fontId="10" fillId="0" borderId="0"/>
    <xf numFmtId="171" fontId="32" fillId="0" borderId="0"/>
    <xf numFmtId="0" fontId="11" fillId="0" borderId="0"/>
    <xf numFmtId="0" fontId="5" fillId="0" borderId="0"/>
    <xf numFmtId="166" fontId="27" fillId="0" borderId="0"/>
    <xf numFmtId="164" fontId="18" fillId="0" borderId="0" applyFont="0" applyFill="0" applyBorder="0" applyAlignment="0" applyProtection="0"/>
    <xf numFmtId="0" fontId="18" fillId="0" borderId="0"/>
    <xf numFmtId="0" fontId="18" fillId="0" borderId="0"/>
    <xf numFmtId="0" fontId="40" fillId="0" borderId="0"/>
    <xf numFmtId="0" fontId="41" fillId="0" borderId="0"/>
    <xf numFmtId="166" fontId="27" fillId="0" borderId="0"/>
    <xf numFmtId="0" fontId="42" fillId="0" borderId="0"/>
    <xf numFmtId="0" fontId="40" fillId="0" borderId="0"/>
    <xf numFmtId="0" fontId="41" fillId="0" borderId="0"/>
    <xf numFmtId="0" fontId="18" fillId="0" borderId="0"/>
    <xf numFmtId="175" fontId="27" fillId="0" borderId="0"/>
    <xf numFmtId="0" fontId="18" fillId="0" borderId="0"/>
    <xf numFmtId="0" fontId="49" fillId="0" borderId="0"/>
    <xf numFmtId="0" fontId="2" fillId="0" borderId="0"/>
    <xf numFmtId="0" fontId="1" fillId="0" borderId="0"/>
    <xf numFmtId="0" fontId="18" fillId="0" borderId="0"/>
    <xf numFmtId="0" fontId="40" fillId="0" borderId="0"/>
    <xf numFmtId="175" fontId="27" fillId="0" borderId="0"/>
    <xf numFmtId="175" fontId="27" fillId="0" borderId="0"/>
    <xf numFmtId="0" fontId="42" fillId="0" borderId="0"/>
  </cellStyleXfs>
  <cellXfs count="1187">
    <xf numFmtId="0" fontId="0" fillId="0" borderId="0" xfId="0"/>
    <xf numFmtId="0" fontId="7" fillId="0" borderId="0" xfId="0" applyFont="1" applyFill="1" applyBorder="1" applyAlignment="1" applyProtection="1">
      <alignment horizontal="center" vertical="center"/>
    </xf>
    <xf numFmtId="0" fontId="8" fillId="0" borderId="0" xfId="0" applyNumberFormat="1" applyFont="1" applyFill="1" applyBorder="1" applyAlignment="1">
      <alignment horizontal="center" vertical="center"/>
    </xf>
    <xf numFmtId="17" fontId="7" fillId="0" borderId="0" xfId="0" applyNumberFormat="1" applyFont="1" applyFill="1" applyBorder="1"/>
    <xf numFmtId="49" fontId="8" fillId="0" borderId="0" xfId="0" applyNumberFormat="1" applyFont="1" applyFill="1" applyBorder="1" applyAlignment="1">
      <alignment horizontal="center" vertical="center"/>
    </xf>
    <xf numFmtId="1" fontId="9" fillId="0" borderId="0" xfId="0" applyNumberFormat="1" applyFont="1" applyFill="1" applyBorder="1"/>
    <xf numFmtId="0" fontId="5" fillId="0" borderId="0" xfId="0" applyFont="1" applyFill="1" applyBorder="1"/>
    <xf numFmtId="0" fontId="5" fillId="0" borderId="0" xfId="0" applyFont="1" applyFill="1"/>
    <xf numFmtId="1" fontId="7" fillId="0" borderId="0" xfId="0" applyNumberFormat="1" applyFont="1" applyFill="1" applyBorder="1" applyAlignment="1">
      <alignment horizontal="center" vertical="center"/>
    </xf>
    <xf numFmtId="166" fontId="5" fillId="0" borderId="0" xfId="0" applyNumberFormat="1" applyFont="1" applyFill="1" applyBorder="1" applyAlignment="1">
      <alignment horizontal="right"/>
    </xf>
    <xf numFmtId="166" fontId="5" fillId="0" borderId="0" xfId="0" applyNumberFormat="1" applyFont="1" applyFill="1" applyBorder="1"/>
    <xf numFmtId="166" fontId="5" fillId="0" borderId="0" xfId="0" applyNumberFormat="1" applyFont="1" applyFill="1"/>
    <xf numFmtId="166" fontId="5" fillId="0" borderId="0" xfId="3" applyNumberFormat="1" applyFont="1" applyFill="1" applyBorder="1"/>
    <xf numFmtId="166" fontId="5" fillId="0" borderId="0" xfId="3" applyNumberFormat="1" applyFont="1" applyFill="1" applyAlignment="1">
      <alignment horizontal="right"/>
    </xf>
    <xf numFmtId="167" fontId="5" fillId="0" borderId="0" xfId="0" applyNumberFormat="1" applyFont="1" applyFill="1" applyBorder="1"/>
    <xf numFmtId="167" fontId="5" fillId="0" borderId="0" xfId="0" applyNumberFormat="1" applyFont="1" applyFill="1" applyBorder="1" applyAlignment="1">
      <alignment horizontal="right"/>
    </xf>
    <xf numFmtId="166" fontId="5" fillId="0" borderId="0" xfId="0" applyNumberFormat="1" applyFont="1" applyFill="1" applyAlignment="1">
      <alignment horizontal="right"/>
    </xf>
    <xf numFmtId="167" fontId="5" fillId="0" borderId="0" xfId="0" applyNumberFormat="1" applyFont="1" applyFill="1"/>
    <xf numFmtId="166" fontId="7" fillId="0" borderId="0" xfId="3" applyNumberFormat="1" applyFont="1" applyFill="1" applyBorder="1"/>
    <xf numFmtId="2" fontId="5" fillId="0" borderId="0" xfId="0" applyNumberFormat="1" applyFont="1" applyFill="1" applyBorder="1" applyAlignment="1">
      <alignment horizontal="left" indent="1"/>
    </xf>
    <xf numFmtId="2" fontId="5" fillId="0" borderId="0" xfId="0" applyNumberFormat="1" applyFont="1" applyFill="1"/>
    <xf numFmtId="2" fontId="5" fillId="0" borderId="0" xfId="0" applyNumberFormat="1" applyFont="1" applyFill="1" applyBorder="1" applyAlignment="1">
      <alignment horizontal="right"/>
    </xf>
    <xf numFmtId="2" fontId="5" fillId="0" borderId="0" xfId="0" applyNumberFormat="1" applyFont="1" applyFill="1" applyBorder="1" applyAlignment="1" applyProtection="1"/>
    <xf numFmtId="2" fontId="5" fillId="0" borderId="0" xfId="0" applyNumberFormat="1" applyFont="1" applyFill="1" applyBorder="1"/>
    <xf numFmtId="1" fontId="7" fillId="0" borderId="0" xfId="0" applyNumberFormat="1" applyFont="1" applyFill="1" applyBorder="1"/>
    <xf numFmtId="1" fontId="5" fillId="0" borderId="0" xfId="0" applyNumberFormat="1" applyFont="1" applyFill="1" applyBorder="1"/>
    <xf numFmtId="168" fontId="5" fillId="0" borderId="0" xfId="0" applyNumberFormat="1" applyFont="1" applyFill="1" applyBorder="1"/>
    <xf numFmtId="168" fontId="5" fillId="0" borderId="0" xfId="0" applyNumberFormat="1" applyFont="1" applyFill="1" applyBorder="1" applyAlignment="1"/>
    <xf numFmtId="1" fontId="5" fillId="0" borderId="1" xfId="0" applyNumberFormat="1" applyFont="1" applyFill="1" applyBorder="1"/>
    <xf numFmtId="168" fontId="5" fillId="0" borderId="1" xfId="0" applyNumberFormat="1" applyFont="1" applyFill="1" applyBorder="1"/>
    <xf numFmtId="0" fontId="5" fillId="2" borderId="0" xfId="0" applyFont="1" applyFill="1" applyBorder="1"/>
    <xf numFmtId="166" fontId="5" fillId="2" borderId="0" xfId="0" applyNumberFormat="1" applyFont="1" applyFill="1"/>
    <xf numFmtId="0" fontId="5" fillId="2" borderId="0" xfId="0" applyFont="1" applyFill="1"/>
    <xf numFmtId="0" fontId="14" fillId="2" borderId="0" xfId="5" applyFill="1" applyAlignment="1" applyProtection="1"/>
    <xf numFmtId="0" fontId="0" fillId="2" borderId="0" xfId="0" applyFill="1"/>
    <xf numFmtId="0" fontId="4" fillId="2" borderId="0" xfId="0" applyFont="1" applyFill="1"/>
    <xf numFmtId="0" fontId="6" fillId="2" borderId="0" xfId="0" applyFont="1" applyFill="1" applyBorder="1"/>
    <xf numFmtId="0" fontId="7" fillId="2" borderId="0" xfId="0" applyFont="1" applyFill="1" applyBorder="1"/>
    <xf numFmtId="0" fontId="7" fillId="2" borderId="0" xfId="0" applyFont="1" applyFill="1"/>
    <xf numFmtId="1" fontId="7" fillId="2" borderId="1" xfId="0" applyNumberFormat="1" applyFont="1" applyFill="1" applyBorder="1"/>
    <xf numFmtId="0" fontId="5" fillId="2" borderId="1" xfId="0" applyFont="1" applyFill="1" applyBorder="1"/>
    <xf numFmtId="1" fontId="5" fillId="2" borderId="0" xfId="0" applyNumberFormat="1" applyFont="1" applyFill="1"/>
    <xf numFmtId="2" fontId="5" fillId="2" borderId="0" xfId="0" applyNumberFormat="1" applyFont="1" applyFill="1"/>
    <xf numFmtId="1" fontId="5" fillId="2" borderId="0" xfId="0" applyNumberFormat="1" applyFont="1" applyFill="1" applyBorder="1"/>
    <xf numFmtId="168" fontId="5" fillId="2" borderId="0" xfId="0" applyNumberFormat="1" applyFont="1" applyFill="1" applyBorder="1"/>
    <xf numFmtId="0" fontId="6" fillId="2" borderId="0" xfId="0" applyFont="1" applyFill="1"/>
    <xf numFmtId="0" fontId="14" fillId="2" borderId="0" xfId="5" applyFill="1" applyAlignment="1" applyProtection="1">
      <alignment horizontal="left" indent="1"/>
    </xf>
    <xf numFmtId="0" fontId="15" fillId="2" borderId="0" xfId="0" applyFont="1" applyFill="1"/>
    <xf numFmtId="0" fontId="5" fillId="0" borderId="0" xfId="0" applyFont="1" applyFill="1" applyAlignment="1">
      <alignment wrapText="1"/>
    </xf>
    <xf numFmtId="43" fontId="5" fillId="0" borderId="0" xfId="1" applyFont="1" applyFill="1" applyAlignment="1">
      <alignment horizontal="center"/>
    </xf>
    <xf numFmtId="43" fontId="5" fillId="0" borderId="0" xfId="1" applyFont="1" applyFill="1" applyAlignment="1">
      <alignment horizontal="center" wrapText="1"/>
    </xf>
    <xf numFmtId="0" fontId="5" fillId="0" borderId="0" xfId="0" applyFont="1" applyFill="1" applyAlignment="1">
      <alignment horizontal="center"/>
    </xf>
    <xf numFmtId="0" fontId="7" fillId="0" borderId="0" xfId="0" applyFont="1" applyFill="1" applyAlignment="1">
      <alignment wrapText="1"/>
    </xf>
    <xf numFmtId="43" fontId="5" fillId="0" borderId="0" xfId="1" applyFont="1" applyFill="1" applyBorder="1" applyAlignment="1">
      <alignment horizontal="center"/>
    </xf>
    <xf numFmtId="43" fontId="5" fillId="0" borderId="0" xfId="1" applyFont="1" applyFill="1" applyBorder="1" applyAlignment="1">
      <alignment horizontal="center" wrapText="1"/>
    </xf>
    <xf numFmtId="0" fontId="5" fillId="0" borderId="0" xfId="0" applyFont="1" applyFill="1" applyBorder="1" applyAlignment="1">
      <alignment horizontal="center"/>
    </xf>
    <xf numFmtId="167" fontId="5" fillId="0" borderId="0" xfId="1" applyNumberFormat="1" applyFont="1" applyFill="1" applyBorder="1" applyAlignment="1">
      <alignment horizontal="right"/>
    </xf>
    <xf numFmtId="167" fontId="7" fillId="0" borderId="0" xfId="1" applyNumberFormat="1" applyFont="1" applyFill="1" applyBorder="1" applyAlignment="1">
      <alignment horizontal="right"/>
    </xf>
    <xf numFmtId="167" fontId="7" fillId="0" borderId="0" xfId="0" applyNumberFormat="1" applyFont="1" applyFill="1" applyBorder="1"/>
    <xf numFmtId="167" fontId="5" fillId="0" borderId="0" xfId="1" applyNumberFormat="1" applyFont="1" applyFill="1" applyAlignment="1">
      <alignment horizontal="right" wrapText="1"/>
    </xf>
    <xf numFmtId="167" fontId="5" fillId="0" borderId="0" xfId="1" applyNumberFormat="1" applyFont="1" applyFill="1" applyAlignment="1">
      <alignment horizontal="right"/>
    </xf>
    <xf numFmtId="0" fontId="7" fillId="0" borderId="0" xfId="0" applyFont="1" applyFill="1" applyBorder="1" applyAlignment="1">
      <alignment wrapText="1"/>
    </xf>
    <xf numFmtId="0" fontId="7" fillId="0" borderId="1" xfId="0" applyFont="1" applyFill="1" applyBorder="1" applyAlignment="1">
      <alignment wrapText="1"/>
    </xf>
    <xf numFmtId="167" fontId="7" fillId="0" borderId="1" xfId="1" quotePrefix="1" applyNumberFormat="1" applyFont="1" applyFill="1" applyBorder="1" applyAlignment="1">
      <alignment horizontal="right"/>
    </xf>
    <xf numFmtId="167" fontId="7" fillId="0" borderId="1" xfId="0" applyNumberFormat="1" applyFont="1" applyFill="1" applyBorder="1"/>
    <xf numFmtId="0" fontId="16" fillId="2" borderId="0" xfId="5" applyFont="1" applyFill="1" applyAlignment="1" applyProtection="1"/>
    <xf numFmtId="43" fontId="5" fillId="2" borderId="0" xfId="1" applyFont="1" applyFill="1" applyAlignment="1">
      <alignment horizontal="center" wrapText="1"/>
    </xf>
    <xf numFmtId="43" fontId="5" fillId="2" borderId="0" xfId="1" applyFont="1" applyFill="1" applyAlignment="1">
      <alignment horizontal="center"/>
    </xf>
    <xf numFmtId="0" fontId="5" fillId="2" borderId="0" xfId="0" applyFont="1" applyFill="1" applyAlignment="1">
      <alignment horizontal="center"/>
    </xf>
    <xf numFmtId="1" fontId="17" fillId="2" borderId="1" xfId="0" applyNumberFormat="1" applyFont="1" applyFill="1" applyBorder="1" applyAlignment="1">
      <alignment vertical="center"/>
    </xf>
    <xf numFmtId="43" fontId="5" fillId="2" borderId="1" xfId="1" applyFont="1" applyFill="1" applyBorder="1" applyAlignment="1">
      <alignment horizontal="center" wrapText="1"/>
    </xf>
    <xf numFmtId="43" fontId="5" fillId="2" borderId="1" xfId="1" applyFont="1" applyFill="1" applyBorder="1" applyAlignment="1">
      <alignment horizontal="center"/>
    </xf>
    <xf numFmtId="0" fontId="7" fillId="0" borderId="0" xfId="0" applyFont="1" applyFill="1" applyBorder="1"/>
    <xf numFmtId="0" fontId="5" fillId="0" borderId="0" xfId="0" applyFont="1" applyFill="1" applyBorder="1" applyAlignment="1">
      <alignment horizontal="left" indent="1"/>
    </xf>
    <xf numFmtId="167" fontId="5" fillId="0" borderId="0" xfId="0" applyNumberFormat="1" applyFont="1" applyFill="1" applyAlignment="1">
      <alignment horizontal="right"/>
    </xf>
    <xf numFmtId="0" fontId="5" fillId="0" borderId="0" xfId="0" applyFont="1" applyFill="1" applyBorder="1" applyAlignment="1">
      <alignment horizontal="left" wrapText="1" indent="1"/>
    </xf>
    <xf numFmtId="167" fontId="7" fillId="0" borderId="0" xfId="0" applyNumberFormat="1" applyFont="1" applyFill="1" applyAlignment="1">
      <alignment horizontal="right"/>
    </xf>
    <xf numFmtId="167" fontId="7" fillId="0" borderId="0" xfId="0" applyNumberFormat="1" applyFont="1" applyFill="1" applyBorder="1" applyAlignment="1">
      <alignment horizontal="right"/>
    </xf>
    <xf numFmtId="14" fontId="19" fillId="2" borderId="1" xfId="0" applyNumberFormat="1" applyFont="1" applyFill="1" applyBorder="1"/>
    <xf numFmtId="14" fontId="19" fillId="2" borderId="1" xfId="0" applyNumberFormat="1" applyFont="1" applyFill="1" applyBorder="1" applyAlignment="1">
      <alignment horizontal="right"/>
    </xf>
    <xf numFmtId="14" fontId="19" fillId="2" borderId="0" xfId="0" applyNumberFormat="1" applyFont="1" applyFill="1" applyBorder="1"/>
    <xf numFmtId="167" fontId="7" fillId="0" borderId="0" xfId="6" applyNumberFormat="1" applyFont="1" applyFill="1" applyBorder="1"/>
    <xf numFmtId="167" fontId="5" fillId="0" borderId="0" xfId="4" applyNumberFormat="1" applyFont="1" applyFill="1" applyBorder="1"/>
    <xf numFmtId="0" fontId="20" fillId="2" borderId="0" xfId="0" applyFont="1" applyFill="1" applyBorder="1"/>
    <xf numFmtId="0" fontId="19" fillId="2" borderId="0" xfId="0" applyFont="1" applyFill="1" applyBorder="1"/>
    <xf numFmtId="167" fontId="5" fillId="0" borderId="0" xfId="6" applyNumberFormat="1" applyFont="1" applyFill="1" applyBorder="1" applyAlignment="1">
      <alignment horizontal="left" indent="1"/>
    </xf>
    <xf numFmtId="167" fontId="5" fillId="0" borderId="0" xfId="0" applyNumberFormat="1" applyFont="1" applyFill="1" applyBorder="1" applyAlignment="1">
      <alignment horizontal="left" indent="3"/>
    </xf>
    <xf numFmtId="167" fontId="5" fillId="0" borderId="1" xfId="0" applyNumberFormat="1" applyFont="1" applyFill="1" applyBorder="1"/>
    <xf numFmtId="167" fontId="20" fillId="2" borderId="0" xfId="0" applyNumberFormat="1" applyFont="1" applyFill="1"/>
    <xf numFmtId="167" fontId="20" fillId="2" borderId="0" xfId="0" applyNumberFormat="1" applyFont="1" applyFill="1" applyBorder="1"/>
    <xf numFmtId="167" fontId="21" fillId="2" borderId="0" xfId="0" applyNumberFormat="1" applyFont="1" applyFill="1" applyBorder="1" applyAlignment="1">
      <alignment horizontal="center"/>
    </xf>
    <xf numFmtId="167" fontId="22" fillId="2" borderId="0" xfId="0" applyNumberFormat="1" applyFont="1" applyFill="1" applyBorder="1"/>
    <xf numFmtId="167" fontId="23" fillId="2" borderId="0" xfId="0" applyNumberFormat="1" applyFont="1" applyFill="1" applyBorder="1"/>
    <xf numFmtId="167" fontId="6" fillId="2" borderId="0" xfId="6" applyNumberFormat="1" applyFont="1" applyFill="1" applyBorder="1"/>
    <xf numFmtId="1" fontId="17" fillId="2" borderId="14" xfId="0" applyNumberFormat="1" applyFont="1" applyFill="1" applyBorder="1" applyAlignment="1">
      <alignment vertical="center"/>
    </xf>
    <xf numFmtId="14" fontId="19" fillId="2" borderId="7" xfId="0" applyNumberFormat="1" applyFont="1" applyFill="1" applyBorder="1"/>
    <xf numFmtId="167" fontId="7" fillId="2" borderId="0" xfId="6" applyNumberFormat="1" applyFont="1" applyFill="1" applyBorder="1"/>
    <xf numFmtId="167" fontId="7" fillId="2" borderId="0" xfId="0" applyNumberFormat="1" applyFont="1" applyFill="1"/>
    <xf numFmtId="4" fontId="7" fillId="2" borderId="0" xfId="0" applyNumberFormat="1" applyFont="1" applyFill="1"/>
    <xf numFmtId="167" fontId="5" fillId="2" borderId="0" xfId="0" applyNumberFormat="1" applyFont="1" applyFill="1" applyBorder="1"/>
    <xf numFmtId="167" fontId="5" fillId="2" borderId="0" xfId="0" applyNumberFormat="1" applyFont="1" applyFill="1"/>
    <xf numFmtId="0" fontId="7" fillId="0" borderId="1" xfId="0" applyFont="1" applyFill="1" applyBorder="1"/>
    <xf numFmtId="167" fontId="7" fillId="0" borderId="1" xfId="0" applyNumberFormat="1" applyFont="1" applyFill="1" applyBorder="1" applyAlignment="1">
      <alignment horizontal="right"/>
    </xf>
    <xf numFmtId="14" fontId="7" fillId="0" borderId="0" xfId="0" applyNumberFormat="1" applyFont="1" applyFill="1" applyBorder="1"/>
    <xf numFmtId="167" fontId="7" fillId="0" borderId="0" xfId="0" applyNumberFormat="1" applyFont="1" applyFill="1"/>
    <xf numFmtId="169" fontId="7" fillId="2" borderId="0" xfId="0" applyNumberFormat="1" applyFont="1" applyFill="1"/>
    <xf numFmtId="168" fontId="5" fillId="2" borderId="0" xfId="0" applyNumberFormat="1" applyFont="1" applyFill="1"/>
    <xf numFmtId="14" fontId="19" fillId="0" borderId="0" xfId="0" applyNumberFormat="1" applyFont="1" applyFill="1" applyBorder="1"/>
    <xf numFmtId="17" fontId="7" fillId="0" borderId="0" xfId="0" applyNumberFormat="1" applyFont="1" applyFill="1" applyBorder="1" applyAlignment="1" applyProtection="1">
      <alignment horizontal="right" vertical="center"/>
    </xf>
    <xf numFmtId="0" fontId="5" fillId="0" borderId="0" xfId="6" applyFont="1" applyFill="1" applyBorder="1"/>
    <xf numFmtId="1" fontId="7" fillId="0" borderId="0" xfId="0" applyNumberFormat="1" applyFont="1" applyFill="1"/>
    <xf numFmtId="167" fontId="5" fillId="0" borderId="0" xfId="6" applyNumberFormat="1" applyFont="1" applyFill="1" applyBorder="1"/>
    <xf numFmtId="1" fontId="5" fillId="0" borderId="0" xfId="0" applyNumberFormat="1" applyFont="1" applyFill="1" applyAlignment="1">
      <alignment horizontal="left" indent="1"/>
    </xf>
    <xf numFmtId="167" fontId="5" fillId="0" borderId="1" xfId="6" applyNumberFormat="1" applyFont="1" applyFill="1" applyBorder="1"/>
    <xf numFmtId="1" fontId="17" fillId="2" borderId="0" xfId="6" applyNumberFormat="1" applyFont="1" applyFill="1" applyBorder="1" applyAlignment="1">
      <alignment horizontal="left"/>
    </xf>
    <xf numFmtId="167" fontId="0" fillId="2" borderId="0" xfId="0" applyNumberFormat="1" applyFill="1"/>
    <xf numFmtId="0" fontId="15" fillId="2" borderId="0" xfId="0" applyFont="1" applyFill="1" applyBorder="1"/>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left" indent="1"/>
    </xf>
    <xf numFmtId="2" fontId="5" fillId="0" borderId="0" xfId="0" applyNumberFormat="1" applyFont="1" applyFill="1" applyBorder="1" applyAlignment="1" applyProtection="1">
      <alignment horizontal="left" indent="1"/>
    </xf>
    <xf numFmtId="2" fontId="5" fillId="2" borderId="0" xfId="0" applyNumberFormat="1" applyFont="1" applyFill="1" applyAlignment="1">
      <alignment horizontal="center"/>
    </xf>
    <xf numFmtId="2" fontId="5" fillId="0" borderId="0" xfId="0" applyNumberFormat="1" applyFont="1" applyFill="1" applyBorder="1" applyAlignment="1" applyProtection="1">
      <alignment horizontal="left"/>
    </xf>
    <xf numFmtId="167" fontId="5" fillId="0" borderId="0" xfId="0" applyNumberFormat="1" applyFont="1" applyFill="1" applyAlignment="1">
      <alignment horizontal="center"/>
    </xf>
    <xf numFmtId="2" fontId="5" fillId="0" borderId="1" xfId="0" applyNumberFormat="1" applyFont="1" applyFill="1" applyBorder="1" applyAlignment="1">
      <alignment horizontal="left" indent="1"/>
    </xf>
    <xf numFmtId="0" fontId="24" fillId="2" borderId="0" xfId="0" applyFont="1" applyFill="1" applyBorder="1"/>
    <xf numFmtId="0" fontId="25" fillId="2" borderId="0" xfId="0" applyFont="1" applyFill="1" applyBorder="1"/>
    <xf numFmtId="0" fontId="25" fillId="2" borderId="0" xfId="0" applyFont="1" applyFill="1"/>
    <xf numFmtId="1" fontId="7" fillId="2" borderId="0" xfId="0" applyNumberFormat="1" applyFont="1" applyFill="1" applyBorder="1"/>
    <xf numFmtId="170" fontId="5" fillId="2" borderId="1" xfId="2" applyNumberFormat="1" applyFont="1" applyFill="1" applyBorder="1"/>
    <xf numFmtId="166" fontId="7" fillId="2" borderId="9" xfId="0" applyNumberFormat="1" applyFont="1" applyFill="1" applyBorder="1" applyAlignment="1">
      <alignment horizontal="center" vertical="center" wrapText="1"/>
    </xf>
    <xf numFmtId="170" fontId="5" fillId="2" borderId="0" xfId="2" applyNumberFormat="1" applyFont="1" applyFill="1"/>
    <xf numFmtId="0" fontId="5" fillId="3" borderId="0" xfId="0" applyFont="1" applyFill="1"/>
    <xf numFmtId="1" fontId="6" fillId="3" borderId="0" xfId="0" applyNumberFormat="1" applyFont="1" applyFill="1" applyBorder="1"/>
    <xf numFmtId="166" fontId="28" fillId="3" borderId="0" xfId="8" applyFont="1" applyFill="1" applyBorder="1" applyAlignment="1">
      <alignment horizontal="left"/>
    </xf>
    <xf numFmtId="0" fontId="5" fillId="3" borderId="0" xfId="0" applyFont="1" applyFill="1" applyBorder="1"/>
    <xf numFmtId="0" fontId="5" fillId="3" borderId="1" xfId="0" applyFont="1" applyFill="1" applyBorder="1"/>
    <xf numFmtId="0" fontId="5" fillId="0" borderId="1" xfId="0" applyFont="1" applyFill="1" applyBorder="1" applyAlignment="1">
      <alignment horizontal="left" indent="1"/>
    </xf>
    <xf numFmtId="0" fontId="29" fillId="3" borderId="0" xfId="0" applyFont="1" applyFill="1" applyBorder="1"/>
    <xf numFmtId="1" fontId="5" fillId="3" borderId="16" xfId="0" applyNumberFormat="1" applyFont="1" applyFill="1" applyBorder="1" applyAlignment="1">
      <alignment horizontal="center"/>
    </xf>
    <xf numFmtId="0" fontId="7" fillId="3" borderId="16" xfId="0" applyNumberFormat="1" applyFont="1" applyFill="1" applyBorder="1" applyAlignment="1">
      <alignment horizontal="center" vertical="center" wrapText="1"/>
    </xf>
    <xf numFmtId="1" fontId="7" fillId="0" borderId="0" xfId="0" applyNumberFormat="1" applyFont="1" applyFill="1" applyBorder="1" applyAlignment="1">
      <alignment horizontal="right" vertical="center"/>
    </xf>
    <xf numFmtId="167" fontId="5" fillId="0" borderId="0" xfId="0" applyNumberFormat="1" applyFont="1" applyFill="1" applyBorder="1" applyAlignment="1"/>
    <xf numFmtId="167" fontId="5" fillId="0" borderId="1" xfId="0" applyNumberFormat="1" applyFont="1" applyFill="1" applyBorder="1" applyAlignment="1"/>
    <xf numFmtId="166" fontId="30" fillId="2" borderId="0" xfId="8" applyFont="1" applyFill="1" applyAlignment="1">
      <alignment horizontal="left"/>
    </xf>
    <xf numFmtId="168" fontId="5" fillId="2" borderId="1" xfId="0" applyNumberFormat="1" applyFont="1" applyFill="1" applyBorder="1"/>
    <xf numFmtId="166" fontId="7" fillId="2" borderId="0" xfId="0" applyNumberFormat="1" applyFont="1" applyFill="1" applyBorder="1" applyAlignment="1">
      <alignment horizontal="right"/>
    </xf>
    <xf numFmtId="0" fontId="29" fillId="2" borderId="0" xfId="0" applyFont="1" applyFill="1" applyBorder="1"/>
    <xf numFmtId="166" fontId="5" fillId="2" borderId="0" xfId="0" applyNumberFormat="1" applyFont="1" applyFill="1" applyBorder="1" applyAlignment="1">
      <alignment horizontal="right"/>
    </xf>
    <xf numFmtId="167" fontId="7" fillId="0" borderId="0" xfId="0" applyNumberFormat="1" applyFont="1" applyFill="1" applyBorder="1" applyAlignment="1"/>
    <xf numFmtId="167" fontId="7" fillId="0" borderId="0" xfId="9" applyNumberFormat="1" applyFont="1" applyFill="1" applyBorder="1"/>
    <xf numFmtId="167" fontId="12" fillId="0" borderId="0" xfId="0" applyNumberFormat="1" applyFont="1" applyFill="1" applyBorder="1" applyAlignment="1"/>
    <xf numFmtId="167" fontId="5" fillId="0" borderId="0" xfId="9" applyNumberFormat="1" applyFont="1" applyFill="1" applyBorder="1"/>
    <xf numFmtId="0" fontId="6" fillId="3" borderId="0" xfId="10" applyFont="1" applyFill="1"/>
    <xf numFmtId="0" fontId="15" fillId="3" borderId="0" xfId="10" applyFont="1" applyFill="1"/>
    <xf numFmtId="0" fontId="12" fillId="3" borderId="0" xfId="10" applyFont="1" applyFill="1"/>
    <xf numFmtId="0" fontId="5" fillId="3" borderId="0" xfId="10" applyFont="1" applyFill="1"/>
    <xf numFmtId="0" fontId="17" fillId="3" borderId="1" xfId="10" applyFont="1" applyFill="1" applyBorder="1"/>
    <xf numFmtId="0" fontId="5" fillId="3" borderId="1" xfId="10" applyFont="1" applyFill="1" applyBorder="1"/>
    <xf numFmtId="0" fontId="7" fillId="0" borderId="0" xfId="10" applyFont="1" applyFill="1" applyBorder="1" applyAlignment="1">
      <alignment horizontal="center" vertical="center"/>
    </xf>
    <xf numFmtId="0" fontId="5" fillId="0" borderId="0" xfId="10" applyFont="1" applyFill="1"/>
    <xf numFmtId="0" fontId="5" fillId="0" borderId="0" xfId="11" applyFont="1" applyFill="1" applyBorder="1" applyAlignment="1">
      <alignment horizontal="left" wrapText="1" indent="2"/>
    </xf>
    <xf numFmtId="0" fontId="5" fillId="0" borderId="0" xfId="11" applyFont="1" applyFill="1" applyBorder="1" applyAlignment="1">
      <alignment horizontal="left" indent="2"/>
    </xf>
    <xf numFmtId="0" fontId="5" fillId="0" borderId="0" xfId="12" applyFont="1" applyFill="1" applyBorder="1"/>
    <xf numFmtId="166" fontId="5" fillId="0" borderId="0" xfId="10" applyNumberFormat="1" applyFont="1" applyFill="1" applyBorder="1" applyAlignment="1">
      <alignment horizontal="right"/>
    </xf>
    <xf numFmtId="0" fontId="5" fillId="0" borderId="0" xfId="11" applyFont="1" applyFill="1" applyBorder="1" applyAlignment="1">
      <alignment horizontal="left" wrapText="1" indent="1"/>
    </xf>
    <xf numFmtId="0" fontId="5" fillId="0" borderId="0" xfId="11" applyFont="1" applyFill="1" applyBorder="1" applyAlignment="1">
      <alignment horizontal="left" indent="3"/>
    </xf>
    <xf numFmtId="0" fontId="5" fillId="3" borderId="0" xfId="10" applyFont="1" applyFill="1" applyBorder="1"/>
    <xf numFmtId="166" fontId="5" fillId="3" borderId="0" xfId="10" applyNumberFormat="1" applyFont="1" applyFill="1" applyAlignment="1"/>
    <xf numFmtId="0" fontId="15" fillId="2" borderId="0" xfId="10" applyFont="1" applyFill="1"/>
    <xf numFmtId="0" fontId="12" fillId="2" borderId="0" xfId="10" applyFont="1" applyFill="1"/>
    <xf numFmtId="0" fontId="5" fillId="2" borderId="0" xfId="10" applyFont="1" applyFill="1"/>
    <xf numFmtId="0" fontId="5" fillId="2" borderId="1" xfId="10" applyFont="1" applyFill="1" applyBorder="1"/>
    <xf numFmtId="0" fontId="5" fillId="2" borderId="0" xfId="10" applyFont="1" applyFill="1" applyBorder="1"/>
    <xf numFmtId="0" fontId="7" fillId="0" borderId="0" xfId="0" applyFont="1" applyFill="1" applyBorder="1" applyAlignment="1">
      <alignment horizontal="center" vertical="center"/>
    </xf>
    <xf numFmtId="167" fontId="7" fillId="0" borderId="0" xfId="13" applyNumberFormat="1" applyFont="1" applyFill="1"/>
    <xf numFmtId="167" fontId="7" fillId="0" borderId="0" xfId="13" applyNumberFormat="1" applyFont="1" applyFill="1" applyAlignment="1">
      <alignment horizontal="right"/>
    </xf>
    <xf numFmtId="167" fontId="7" fillId="0" borderId="0" xfId="13" applyNumberFormat="1" applyFont="1" applyFill="1" applyAlignment="1"/>
    <xf numFmtId="2" fontId="33" fillId="2" borderId="0" xfId="15" applyNumberFormat="1" applyFont="1" applyFill="1" applyAlignment="1" applyProtection="1">
      <alignment horizontal="right"/>
    </xf>
    <xf numFmtId="2" fontId="34" fillId="2" borderId="0" xfId="15" applyNumberFormat="1" applyFont="1" applyFill="1" applyBorder="1" applyAlignment="1" applyProtection="1">
      <alignment horizontal="right"/>
    </xf>
    <xf numFmtId="0" fontId="12" fillId="2" borderId="0" xfId="0" applyFont="1" applyFill="1"/>
    <xf numFmtId="0" fontId="5" fillId="2" borderId="0" xfId="13" applyFont="1" applyFill="1"/>
    <xf numFmtId="0" fontId="5" fillId="2" borderId="0" xfId="0" applyFont="1" applyFill="1" applyBorder="1" applyAlignment="1">
      <alignment horizontal="left" indent="1"/>
    </xf>
    <xf numFmtId="0" fontId="0" fillId="0" borderId="0" xfId="0" applyFill="1"/>
    <xf numFmtId="0" fontId="5" fillId="0" borderId="0" xfId="3" applyFont="1" applyFill="1" applyBorder="1" applyAlignment="1">
      <alignment horizontal="center" vertical="top" wrapText="1"/>
    </xf>
    <xf numFmtId="0" fontId="5" fillId="0" borderId="0" xfId="3" applyFont="1" applyFill="1" applyBorder="1"/>
    <xf numFmtId="167" fontId="5" fillId="0" borderId="0" xfId="3" applyNumberFormat="1" applyFont="1" applyFill="1" applyBorder="1"/>
    <xf numFmtId="0" fontId="7" fillId="0" borderId="0" xfId="3" applyFont="1" applyFill="1" applyBorder="1" applyAlignment="1">
      <alignment vertical="top" wrapText="1"/>
    </xf>
    <xf numFmtId="167" fontId="7" fillId="0" borderId="0" xfId="3" applyNumberFormat="1" applyFont="1" applyFill="1" applyAlignment="1">
      <alignment horizontal="right"/>
    </xf>
    <xf numFmtId="167" fontId="7" fillId="0" borderId="0" xfId="3" applyNumberFormat="1" applyFont="1" applyFill="1" applyBorder="1"/>
    <xf numFmtId="166" fontId="7" fillId="0" borderId="0" xfId="3" applyNumberFormat="1" applyFont="1" applyFill="1" applyAlignment="1">
      <alignment horizontal="right"/>
    </xf>
    <xf numFmtId="0" fontId="17" fillId="0" borderId="0" xfId="3" applyFont="1" applyFill="1" applyBorder="1" applyAlignment="1">
      <alignment horizontal="left" vertical="top" wrapText="1" indent="1"/>
    </xf>
    <xf numFmtId="167" fontId="5" fillId="0" borderId="0" xfId="3" applyNumberFormat="1" applyFont="1" applyFill="1" applyBorder="1" applyAlignment="1">
      <alignment horizontal="right"/>
    </xf>
    <xf numFmtId="166" fontId="5" fillId="0" borderId="0" xfId="3" applyNumberFormat="1" applyFont="1" applyFill="1" applyBorder="1" applyAlignment="1">
      <alignment horizontal="right"/>
    </xf>
    <xf numFmtId="0" fontId="7" fillId="0" borderId="0" xfId="3" applyFont="1" applyFill="1" applyBorder="1" applyAlignment="1">
      <alignment horizontal="left" vertical="top" wrapText="1" indent="1"/>
    </xf>
    <xf numFmtId="0" fontId="5" fillId="0" borderId="0" xfId="3" applyFont="1" applyFill="1" applyBorder="1" applyAlignment="1">
      <alignment horizontal="left" vertical="top" wrapText="1" indent="2"/>
    </xf>
    <xf numFmtId="167" fontId="5" fillId="0" borderId="0" xfId="3" applyNumberFormat="1" applyFont="1" applyFill="1" applyAlignment="1">
      <alignment horizontal="right"/>
    </xf>
    <xf numFmtId="0" fontId="7" fillId="0" borderId="1" xfId="3" applyFont="1" applyFill="1" applyBorder="1" applyAlignment="1">
      <alignment vertical="top" wrapText="1"/>
    </xf>
    <xf numFmtId="167" fontId="7" fillId="0" borderId="1" xfId="3" applyNumberFormat="1" applyFont="1" applyFill="1" applyBorder="1" applyAlignment="1">
      <alignment horizontal="right"/>
    </xf>
    <xf numFmtId="167" fontId="7" fillId="0" borderId="1" xfId="3" applyNumberFormat="1" applyFont="1" applyFill="1" applyBorder="1"/>
    <xf numFmtId="0" fontId="5" fillId="2" borderId="0" xfId="3" applyFont="1" applyFill="1" applyBorder="1" applyAlignment="1">
      <alignment vertical="top" wrapText="1"/>
    </xf>
    <xf numFmtId="166" fontId="5" fillId="2" borderId="0" xfId="3" applyNumberFormat="1" applyFont="1" applyFill="1" applyBorder="1"/>
    <xf numFmtId="0" fontId="5" fillId="2" borderId="0" xfId="3" applyFont="1" applyFill="1" applyBorder="1"/>
    <xf numFmtId="0" fontId="5" fillId="2" borderId="0" xfId="3" applyFont="1" applyFill="1"/>
    <xf numFmtId="0" fontId="6" fillId="2" borderId="0" xfId="3" applyFont="1" applyFill="1" applyBorder="1" applyAlignment="1"/>
    <xf numFmtId="0" fontId="5" fillId="2" borderId="0" xfId="3" applyFont="1" applyFill="1" applyAlignment="1"/>
    <xf numFmtId="0" fontId="7" fillId="2" borderId="0" xfId="3" applyFont="1" applyFill="1" applyBorder="1" applyAlignment="1">
      <alignment vertical="top"/>
    </xf>
    <xf numFmtId="0" fontId="5" fillId="2" borderId="0" xfId="3" applyFont="1" applyFill="1" applyBorder="1" applyAlignment="1"/>
    <xf numFmtId="0" fontId="5" fillId="2" borderId="1" xfId="3" applyFont="1" applyFill="1" applyBorder="1"/>
    <xf numFmtId="0" fontId="7" fillId="2" borderId="0" xfId="3" applyFont="1" applyFill="1" applyBorder="1"/>
    <xf numFmtId="166" fontId="7" fillId="2" borderId="1" xfId="0" applyNumberFormat="1" applyFont="1" applyFill="1" applyBorder="1" applyAlignment="1">
      <alignment horizontal="center" vertical="center"/>
    </xf>
    <xf numFmtId="0" fontId="6" fillId="3" borderId="0" xfId="0" applyFont="1" applyFill="1"/>
    <xf numFmtId="0" fontId="15" fillId="3" borderId="0" xfId="0" applyFont="1" applyFill="1"/>
    <xf numFmtId="0" fontId="5" fillId="0" borderId="0" xfId="0" applyFont="1" applyFill="1" applyBorder="1" applyAlignment="1">
      <alignment horizontal="center" vertical="center" wrapText="1"/>
    </xf>
    <xf numFmtId="170" fontId="5" fillId="2" borderId="0" xfId="2" applyNumberFormat="1" applyFont="1" applyFill="1" applyBorder="1" applyAlignment="1">
      <alignment horizontal="right"/>
    </xf>
    <xf numFmtId="167" fontId="5" fillId="0" borderId="1" xfId="0" applyNumberFormat="1" applyFont="1" applyFill="1" applyBorder="1" applyAlignment="1">
      <alignment horizontal="right"/>
    </xf>
    <xf numFmtId="0" fontId="15" fillId="2" borderId="0" xfId="3" applyFont="1" applyFill="1" applyAlignment="1"/>
    <xf numFmtId="167" fontId="5" fillId="2" borderId="0" xfId="3" applyNumberFormat="1" applyFont="1" applyFill="1"/>
    <xf numFmtId="0" fontId="5" fillId="0" borderId="0" xfId="0" applyFont="1" applyFill="1" applyBorder="1" applyAlignment="1">
      <alignment horizontal="center" vertical="center"/>
    </xf>
    <xf numFmtId="166" fontId="15" fillId="2" borderId="0" xfId="0" applyNumberFormat="1" applyFont="1" applyFill="1"/>
    <xf numFmtId="166" fontId="30" fillId="2" borderId="0" xfId="8" applyFont="1" applyFill="1" applyBorder="1" applyAlignment="1">
      <alignment horizontal="left"/>
    </xf>
    <xf numFmtId="0" fontId="35" fillId="2" borderId="0" xfId="0" applyFont="1" applyFill="1" applyBorder="1" applyAlignment="1" applyProtection="1">
      <alignment horizontal="left"/>
    </xf>
    <xf numFmtId="0" fontId="35" fillId="2" borderId="0" xfId="0" applyFont="1" applyFill="1"/>
    <xf numFmtId="0" fontId="6" fillId="3" borderId="0" xfId="16" applyFont="1" applyFill="1"/>
    <xf numFmtId="0" fontId="15" fillId="3" borderId="0" xfId="16" applyFont="1" applyFill="1"/>
    <xf numFmtId="0" fontId="5" fillId="3" borderId="1" xfId="16" applyFont="1" applyFill="1" applyBorder="1"/>
    <xf numFmtId="0" fontId="5" fillId="3" borderId="0" xfId="16" applyFont="1" applyFill="1"/>
    <xf numFmtId="0" fontId="5" fillId="3" borderId="0" xfId="17" applyFont="1" applyFill="1"/>
    <xf numFmtId="0" fontId="5" fillId="0" borderId="0" xfId="16" applyFont="1" applyFill="1"/>
    <xf numFmtId="0" fontId="5" fillId="0" borderId="0" xfId="16" applyFont="1" applyFill="1" applyBorder="1"/>
    <xf numFmtId="0" fontId="7" fillId="0" borderId="0" xfId="16" applyFont="1" applyFill="1" applyBorder="1"/>
    <xf numFmtId="167" fontId="7" fillId="0" borderId="0" xfId="16" applyNumberFormat="1" applyFont="1" applyFill="1" applyBorder="1" applyAlignment="1">
      <alignment horizontal="right"/>
    </xf>
    <xf numFmtId="167" fontId="7" fillId="0" borderId="0" xfId="16" applyNumberFormat="1" applyFont="1" applyFill="1" applyBorder="1"/>
    <xf numFmtId="0" fontId="17" fillId="0" borderId="0" xfId="16" applyFont="1" applyFill="1" applyBorder="1" applyAlignment="1">
      <alignment horizontal="left" indent="1"/>
    </xf>
    <xf numFmtId="167" fontId="7" fillId="0" borderId="0" xfId="16" applyNumberFormat="1" applyFont="1" applyFill="1"/>
    <xf numFmtId="167" fontId="7" fillId="0" borderId="0" xfId="16" applyNumberFormat="1" applyFont="1" applyFill="1" applyAlignment="1">
      <alignment horizontal="right"/>
    </xf>
    <xf numFmtId="0" fontId="5" fillId="0" borderId="0" xfId="16" applyFont="1" applyFill="1" applyBorder="1" applyAlignment="1">
      <alignment horizontal="left" indent="1"/>
    </xf>
    <xf numFmtId="167" fontId="5" fillId="0" borderId="0" xfId="16" applyNumberFormat="1" applyFont="1" applyFill="1" applyBorder="1" applyAlignment="1">
      <alignment horizontal="right"/>
    </xf>
    <xf numFmtId="167" fontId="5" fillId="0" borderId="0" xfId="16" applyNumberFormat="1" applyFont="1" applyFill="1"/>
    <xf numFmtId="167" fontId="5" fillId="0" borderId="0" xfId="16" applyNumberFormat="1" applyFont="1" applyFill="1" applyAlignment="1">
      <alignment horizontal="right"/>
    </xf>
    <xf numFmtId="0" fontId="5" fillId="0" borderId="0" xfId="16" applyFont="1" applyFill="1" applyBorder="1" applyAlignment="1">
      <alignment horizontal="left" wrapText="1" indent="1"/>
    </xf>
    <xf numFmtId="167" fontId="5" fillId="0" borderId="0" xfId="16" applyNumberFormat="1" applyFont="1" applyFill="1" applyBorder="1"/>
    <xf numFmtId="167" fontId="5" fillId="3" borderId="0" xfId="16" applyNumberFormat="1" applyFont="1" applyFill="1"/>
    <xf numFmtId="0" fontId="7" fillId="3" borderId="0" xfId="16" applyFont="1" applyFill="1"/>
    <xf numFmtId="0" fontId="7" fillId="0" borderId="0" xfId="16" applyFont="1" applyFill="1" applyBorder="1" applyAlignment="1">
      <alignment horizontal="left"/>
    </xf>
    <xf numFmtId="0" fontId="5" fillId="0" borderId="1" xfId="16" applyFont="1" applyFill="1" applyBorder="1" applyAlignment="1">
      <alignment horizontal="left" indent="1"/>
    </xf>
    <xf numFmtId="167" fontId="5" fillId="0" borderId="1" xfId="16" applyNumberFormat="1" applyFont="1" applyFill="1" applyBorder="1"/>
    <xf numFmtId="0" fontId="13" fillId="3" borderId="0" xfId="16" applyFont="1" applyFill="1" applyBorder="1"/>
    <xf numFmtId="0" fontId="7" fillId="3" borderId="0" xfId="0" applyFont="1" applyFill="1"/>
    <xf numFmtId="166" fontId="12" fillId="3" borderId="1" xfId="8" applyFont="1" applyFill="1" applyBorder="1" applyAlignment="1">
      <alignment horizontal="left"/>
    </xf>
    <xf numFmtId="0" fontId="5" fillId="0" borderId="1" xfId="0" applyFont="1" applyFill="1" applyBorder="1"/>
    <xf numFmtId="0" fontId="17" fillId="0" borderId="0" xfId="0" applyFont="1" applyFill="1" applyBorder="1" applyAlignment="1">
      <alignment horizontal="left" indent="1"/>
    </xf>
    <xf numFmtId="0" fontId="5" fillId="0" borderId="0" xfId="0" applyFont="1" applyFill="1" applyBorder="1" applyAlignment="1">
      <alignment horizontal="left" indent="2"/>
    </xf>
    <xf numFmtId="0" fontId="5" fillId="0" borderId="0" xfId="0" applyFont="1" applyFill="1" applyBorder="1" applyAlignment="1">
      <alignment horizontal="left" wrapText="1" indent="2"/>
    </xf>
    <xf numFmtId="0" fontId="5" fillId="0" borderId="0" xfId="0" applyFont="1" applyFill="1" applyAlignment="1">
      <alignment horizontal="left" indent="1"/>
    </xf>
    <xf numFmtId="0" fontId="5" fillId="0" borderId="0" xfId="0" applyFont="1" applyFill="1" applyBorder="1" applyAlignment="1">
      <alignment horizontal="right"/>
    </xf>
    <xf numFmtId="0" fontId="7" fillId="0" borderId="0" xfId="0" applyFont="1" applyFill="1"/>
    <xf numFmtId="0" fontId="4" fillId="3" borderId="0" xfId="0" applyFont="1" applyFill="1"/>
    <xf numFmtId="0" fontId="36" fillId="3" borderId="0" xfId="0" applyFont="1" applyFill="1"/>
    <xf numFmtId="0" fontId="36" fillId="2" borderId="0" xfId="0" applyFont="1" applyFill="1"/>
    <xf numFmtId="167" fontId="15" fillId="3" borderId="0" xfId="0" applyNumberFormat="1" applyFont="1" applyFill="1"/>
    <xf numFmtId="0" fontId="15" fillId="3" borderId="0" xfId="0" applyFont="1" applyFill="1" applyBorder="1"/>
    <xf numFmtId="0" fontId="30" fillId="3" borderId="0" xfId="18" applyNumberFormat="1" applyFont="1" applyFill="1" applyBorder="1" applyAlignment="1">
      <alignment horizontal="left"/>
    </xf>
    <xf numFmtId="1" fontId="5" fillId="3" borderId="0" xfId="0" applyNumberFormat="1" applyFont="1" applyFill="1" applyBorder="1"/>
    <xf numFmtId="0" fontId="7" fillId="3" borderId="0" xfId="0" applyFont="1" applyFill="1" applyBorder="1" applyAlignment="1">
      <alignment horizontal="center" vertical="center"/>
    </xf>
    <xf numFmtId="1" fontId="7" fillId="0" borderId="0" xfId="0" applyNumberFormat="1" applyFont="1" applyFill="1" applyBorder="1" applyAlignment="1">
      <alignment horizontal="center"/>
    </xf>
    <xf numFmtId="49" fontId="7" fillId="0" borderId="0" xfId="0" applyNumberFormat="1" applyFont="1" applyFill="1" applyBorder="1" applyAlignment="1">
      <alignment horizontal="center" vertical="center" wrapText="1" shrinkToFit="1"/>
    </xf>
    <xf numFmtId="0" fontId="7" fillId="0" borderId="0" xfId="0" applyFont="1" applyFill="1" applyBorder="1" applyAlignment="1">
      <alignment horizontal="center" vertical="center" wrapText="1" shrinkToFit="1"/>
    </xf>
    <xf numFmtId="0" fontId="4" fillId="3" borderId="0" xfId="0" applyFont="1" applyFill="1" applyAlignment="1">
      <alignment horizontal="left"/>
    </xf>
    <xf numFmtId="0" fontId="17" fillId="3" borderId="0" xfId="0" applyFont="1" applyFill="1" applyBorder="1"/>
    <xf numFmtId="0" fontId="7" fillId="3" borderId="20" xfId="0" applyFont="1" applyFill="1" applyBorder="1" applyAlignment="1">
      <alignment horizontal="center" vertical="center"/>
    </xf>
    <xf numFmtId="2" fontId="5" fillId="0" borderId="12" xfId="0" applyNumberFormat="1" applyFont="1" applyFill="1" applyBorder="1" applyAlignment="1">
      <alignment horizontal="center" vertical="center"/>
    </xf>
    <xf numFmtId="0" fontId="5" fillId="3" borderId="21" xfId="0" applyFont="1" applyFill="1" applyBorder="1" applyAlignment="1">
      <alignment horizontal="center" vertical="center"/>
    </xf>
    <xf numFmtId="14" fontId="5" fillId="0" borderId="12" xfId="0" applyNumberFormat="1" applyFont="1" applyBorder="1" applyAlignment="1">
      <alignment horizontal="center"/>
    </xf>
    <xf numFmtId="0" fontId="5" fillId="0" borderId="12" xfId="0" applyFont="1" applyFill="1" applyBorder="1" applyAlignment="1">
      <alignment horizontal="center" vertical="center"/>
    </xf>
    <xf numFmtId="2" fontId="5" fillId="3" borderId="0" xfId="0" applyNumberFormat="1" applyFont="1" applyFill="1" applyBorder="1" applyAlignment="1">
      <alignment horizontal="center" vertical="center"/>
    </xf>
    <xf numFmtId="0" fontId="5" fillId="3" borderId="0" xfId="0" applyFont="1" applyFill="1" applyBorder="1" applyAlignment="1">
      <alignment horizontal="center" vertical="center"/>
    </xf>
    <xf numFmtId="0" fontId="5" fillId="0" borderId="6" xfId="0" applyFont="1" applyFill="1" applyBorder="1" applyAlignment="1">
      <alignment horizontal="center" vertical="center"/>
    </xf>
    <xf numFmtId="0" fontId="7" fillId="0" borderId="0" xfId="0" quotePrefix="1" applyFont="1" applyFill="1" applyBorder="1" applyAlignment="1" applyProtection="1">
      <alignment horizontal="center" vertical="center"/>
    </xf>
    <xf numFmtId="167" fontId="29" fillId="0" borderId="0" xfId="0" applyNumberFormat="1" applyFont="1" applyFill="1" applyBorder="1"/>
    <xf numFmtId="167" fontId="29" fillId="0" borderId="1" xfId="0" applyNumberFormat="1" applyFont="1" applyFill="1" applyBorder="1"/>
    <xf numFmtId="167" fontId="29" fillId="0" borderId="1" xfId="0" applyNumberFormat="1" applyFont="1" applyFill="1" applyBorder="1" applyAlignment="1"/>
    <xf numFmtId="0" fontId="17" fillId="3" borderId="0" xfId="0" applyFont="1" applyFill="1"/>
    <xf numFmtId="167" fontId="5" fillId="3" borderId="0" xfId="0" applyNumberFormat="1" applyFont="1" applyFill="1"/>
    <xf numFmtId="167" fontId="29" fillId="0" borderId="0" xfId="0" applyNumberFormat="1" applyFont="1" applyFill="1" applyBorder="1" applyAlignment="1">
      <alignment horizontal="right"/>
    </xf>
    <xf numFmtId="0" fontId="12" fillId="3" borderId="1"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Border="1" applyAlignment="1" applyProtection="1">
      <alignment wrapText="1"/>
    </xf>
    <xf numFmtId="4" fontId="5" fillId="0" borderId="0" xfId="0" applyNumberFormat="1" applyFont="1" applyFill="1" applyBorder="1" applyAlignment="1" applyProtection="1">
      <alignment horizontal="right" wrapText="1"/>
    </xf>
    <xf numFmtId="2" fontId="5" fillId="0" borderId="0" xfId="0" applyNumberFormat="1" applyFont="1" applyFill="1" applyBorder="1" applyAlignment="1" applyProtection="1">
      <alignment horizontal="right" wrapText="1"/>
    </xf>
    <xf numFmtId="49" fontId="5" fillId="0" borderId="0" xfId="0" applyNumberFormat="1" applyFont="1" applyFill="1" applyBorder="1" applyAlignment="1" applyProtection="1">
      <alignment horizontal="left" wrapText="1" indent="1"/>
    </xf>
    <xf numFmtId="167" fontId="5" fillId="0" borderId="0" xfId="0" applyNumberFormat="1" applyFont="1" applyFill="1" applyBorder="1" applyAlignment="1" applyProtection="1">
      <alignment horizontal="right" wrapText="1"/>
    </xf>
    <xf numFmtId="4" fontId="5" fillId="0" borderId="0" xfId="0" applyNumberFormat="1" applyFont="1" applyFill="1" applyBorder="1" applyAlignment="1">
      <alignment horizontal="right"/>
    </xf>
    <xf numFmtId="0" fontId="7" fillId="0" borderId="0" xfId="0" applyFont="1" applyFill="1" applyBorder="1" applyAlignment="1" applyProtection="1">
      <alignment horizontal="left"/>
    </xf>
    <xf numFmtId="0" fontId="7" fillId="0" borderId="0" xfId="0" applyFont="1" applyFill="1" applyBorder="1" applyAlignment="1" applyProtection="1">
      <alignment horizontal="left" wrapText="1"/>
    </xf>
    <xf numFmtId="2" fontId="5" fillId="0" borderId="1" xfId="0" applyNumberFormat="1" applyFont="1" applyFill="1" applyBorder="1" applyAlignment="1">
      <alignment horizontal="right"/>
    </xf>
    <xf numFmtId="0" fontId="6" fillId="3" borderId="0" xfId="0" applyFont="1" applyFill="1" applyBorder="1" applyAlignment="1">
      <alignment horizontal="left"/>
    </xf>
    <xf numFmtId="0" fontId="15" fillId="3" borderId="0" xfId="0" applyFont="1" applyFill="1" applyBorder="1" applyAlignment="1">
      <alignment horizontal="left"/>
    </xf>
    <xf numFmtId="0" fontId="12" fillId="0" borderId="0" xfId="0" applyFont="1" applyFill="1" applyBorder="1" applyAlignment="1">
      <alignment horizontal="left" indent="1"/>
    </xf>
    <xf numFmtId="2" fontId="5" fillId="0" borderId="0" xfId="0" applyNumberFormat="1" applyFont="1" applyFill="1" applyAlignment="1">
      <alignment horizontal="right"/>
    </xf>
    <xf numFmtId="1" fontId="5" fillId="0" borderId="0" xfId="0" applyNumberFormat="1" applyFont="1" applyFill="1" applyBorder="1" applyAlignment="1">
      <alignment horizontal="right"/>
    </xf>
    <xf numFmtId="1" fontId="5" fillId="0" borderId="0" xfId="0" applyNumberFormat="1" applyFont="1" applyFill="1" applyAlignment="1">
      <alignment horizontal="right"/>
    </xf>
    <xf numFmtId="3" fontId="5" fillId="0" borderId="0" xfId="0" applyNumberFormat="1" applyFont="1" applyFill="1" applyBorder="1" applyAlignment="1">
      <alignment horizontal="right"/>
    </xf>
    <xf numFmtId="4" fontId="5" fillId="0" borderId="0" xfId="0" applyNumberFormat="1" applyFont="1" applyFill="1"/>
    <xf numFmtId="3" fontId="5" fillId="0" borderId="0" xfId="0" applyNumberFormat="1" applyFont="1" applyFill="1" applyBorder="1"/>
    <xf numFmtId="3" fontId="5" fillId="0" borderId="0" xfId="0" applyNumberFormat="1" applyFont="1" applyFill="1" applyAlignment="1">
      <alignment horizontal="right"/>
    </xf>
    <xf numFmtId="0" fontId="5" fillId="0" borderId="0" xfId="0" applyFont="1" applyFill="1" applyAlignment="1">
      <alignment horizontal="right"/>
    </xf>
    <xf numFmtId="0" fontId="5" fillId="0" borderId="1" xfId="0" applyFont="1" applyFill="1" applyBorder="1" applyAlignment="1">
      <alignment horizontal="left" indent="2"/>
    </xf>
    <xf numFmtId="3" fontId="5" fillId="0" borderId="1" xfId="0" applyNumberFormat="1" applyFont="1" applyFill="1" applyBorder="1" applyAlignment="1">
      <alignment horizontal="right"/>
    </xf>
    <xf numFmtId="1" fontId="5" fillId="0" borderId="1" xfId="0" applyNumberFormat="1" applyFont="1" applyFill="1" applyBorder="1" applyAlignment="1">
      <alignment horizontal="right"/>
    </xf>
    <xf numFmtId="0" fontId="6" fillId="3" borderId="0" xfId="0" applyFont="1" applyFill="1" applyBorder="1"/>
    <xf numFmtId="49" fontId="7" fillId="0" borderId="0" xfId="0" applyNumberFormat="1" applyFont="1" applyFill="1" applyBorder="1" applyAlignment="1">
      <alignment horizontal="center" vertical="center"/>
    </xf>
    <xf numFmtId="2" fontId="5" fillId="3" borderId="0" xfId="0" applyNumberFormat="1" applyFont="1" applyFill="1"/>
    <xf numFmtId="2" fontId="5" fillId="0" borderId="0" xfId="0" applyNumberFormat="1" applyFont="1" applyFill="1" applyBorder="1" applyAlignment="1" applyProtection="1">
      <alignment horizontal="left" indent="2"/>
    </xf>
    <xf numFmtId="2" fontId="5" fillId="0" borderId="0" xfId="0" applyNumberFormat="1" applyFont="1" applyFill="1" applyBorder="1" applyAlignment="1" applyProtection="1">
      <alignment horizontal="left" indent="3"/>
    </xf>
    <xf numFmtId="167" fontId="5" fillId="0" borderId="0" xfId="19" applyNumberFormat="1" applyFont="1" applyFill="1"/>
    <xf numFmtId="167" fontId="5" fillId="0" borderId="0" xfId="19" applyNumberFormat="1" applyFont="1" applyFill="1" applyBorder="1"/>
    <xf numFmtId="167" fontId="39" fillId="0" borderId="0" xfId="0" applyNumberFormat="1" applyFont="1" applyFill="1"/>
    <xf numFmtId="0" fontId="5" fillId="0" borderId="1" xfId="0" applyFont="1" applyFill="1" applyBorder="1" applyAlignment="1" applyProtection="1">
      <alignment horizontal="left" indent="1"/>
    </xf>
    <xf numFmtId="0" fontId="5" fillId="0" borderId="1" xfId="0" applyFont="1" applyFill="1" applyBorder="1" applyAlignment="1">
      <alignment horizontal="right"/>
    </xf>
    <xf numFmtId="167" fontId="7" fillId="0" borderId="0" xfId="0" applyNumberFormat="1" applyFont="1" applyFill="1" applyBorder="1" applyAlignment="1">
      <alignment horizontal="center" vertical="center"/>
    </xf>
    <xf numFmtId="4" fontId="5" fillId="0" borderId="1" xfId="0" applyNumberFormat="1" applyFont="1" applyFill="1" applyBorder="1" applyAlignment="1">
      <alignment horizontal="right"/>
    </xf>
    <xf numFmtId="0" fontId="5" fillId="3" borderId="0" xfId="0" applyFont="1" applyFill="1" applyBorder="1" applyAlignment="1" applyProtection="1">
      <alignment horizontal="left" indent="3"/>
    </xf>
    <xf numFmtId="0" fontId="5" fillId="3" borderId="0" xfId="0" applyFont="1" applyFill="1" applyAlignment="1">
      <alignment horizontal="right"/>
    </xf>
    <xf numFmtId="4" fontId="5" fillId="0" borderId="0" xfId="0" applyNumberFormat="1" applyFont="1" applyFill="1" applyAlignment="1">
      <alignment horizontal="right"/>
    </xf>
    <xf numFmtId="0" fontId="0" fillId="2" borderId="1" xfId="0" applyFill="1" applyBorder="1"/>
    <xf numFmtId="2" fontId="5" fillId="3" borderId="0" xfId="0" applyNumberFormat="1" applyFont="1" applyFill="1" applyBorder="1" applyAlignment="1">
      <alignment horizontal="right"/>
    </xf>
    <xf numFmtId="4" fontId="5" fillId="0" borderId="1" xfId="0" applyNumberFormat="1" applyFont="1" applyFill="1" applyBorder="1"/>
    <xf numFmtId="0" fontId="7" fillId="2" borderId="1" xfId="0" applyFont="1" applyFill="1" applyBorder="1"/>
    <xf numFmtId="0" fontId="7" fillId="0" borderId="0" xfId="0" applyNumberFormat="1" applyFont="1" applyFill="1" applyBorder="1" applyAlignment="1">
      <alignment horizontal="center" vertical="center"/>
    </xf>
    <xf numFmtId="166" fontId="7" fillId="0" borderId="0" xfId="0" applyNumberFormat="1" applyFont="1" applyFill="1" applyBorder="1"/>
    <xf numFmtId="3" fontId="7" fillId="0" borderId="0" xfId="0" applyNumberFormat="1" applyFont="1" applyFill="1" applyBorder="1" applyAlignment="1">
      <alignment horizontal="right"/>
    </xf>
    <xf numFmtId="166" fontId="5" fillId="0" borderId="1" xfId="0" applyNumberFormat="1" applyFont="1" applyFill="1" applyBorder="1" applyAlignment="1">
      <alignment horizontal="right"/>
    </xf>
    <xf numFmtId="0" fontId="5" fillId="2" borderId="0" xfId="0" applyFont="1" applyFill="1" applyBorder="1" applyAlignment="1">
      <alignment horizontal="right"/>
    </xf>
    <xf numFmtId="0" fontId="7" fillId="3" borderId="1" xfId="0" applyFont="1" applyFill="1" applyBorder="1"/>
    <xf numFmtId="0" fontId="7" fillId="0" borderId="0" xfId="0" applyFont="1" applyFill="1" applyBorder="1" applyAlignment="1">
      <alignment horizontal="center"/>
    </xf>
    <xf numFmtId="166" fontId="7" fillId="0" borderId="0" xfId="0" applyNumberFormat="1" applyFont="1" applyFill="1" applyBorder="1" applyAlignment="1">
      <alignment horizontal="right"/>
    </xf>
    <xf numFmtId="1" fontId="7" fillId="0" borderId="0" xfId="0" applyNumberFormat="1" applyFont="1" applyFill="1" applyBorder="1" applyAlignment="1">
      <alignment horizontal="right"/>
    </xf>
    <xf numFmtId="0" fontId="8" fillId="0" borderId="0" xfId="0" applyFont="1" applyFill="1" applyBorder="1" applyAlignment="1">
      <alignment horizontal="center" vertical="center"/>
    </xf>
    <xf numFmtId="2" fontId="8" fillId="0" borderId="0" xfId="0" applyNumberFormat="1" applyFont="1" applyFill="1" applyBorder="1" applyAlignment="1">
      <alignment horizontal="right"/>
    </xf>
    <xf numFmtId="2" fontId="5" fillId="2" borderId="0" xfId="0" applyNumberFormat="1" applyFont="1" applyFill="1" applyBorder="1"/>
    <xf numFmtId="2" fontId="29" fillId="0" borderId="0" xfId="0" applyNumberFormat="1" applyFont="1" applyFill="1" applyBorder="1" applyAlignment="1">
      <alignment horizontal="right"/>
    </xf>
    <xf numFmtId="0" fontId="5" fillId="2" borderId="0" xfId="0" applyFont="1" applyFill="1" applyBorder="1" applyAlignment="1">
      <alignment horizontal="left" indent="2"/>
    </xf>
    <xf numFmtId="2" fontId="5" fillId="2" borderId="0" xfId="0" applyNumberFormat="1" applyFont="1" applyFill="1" applyBorder="1" applyAlignment="1">
      <alignment horizontal="right"/>
    </xf>
    <xf numFmtId="3" fontId="7" fillId="0" borderId="0" xfId="0" applyNumberFormat="1" applyFont="1" applyFill="1" applyBorder="1"/>
    <xf numFmtId="4" fontId="7" fillId="0" borderId="0" xfId="0" applyNumberFormat="1" applyFont="1" applyFill="1" applyBorder="1"/>
    <xf numFmtId="4" fontId="7" fillId="0" borderId="0" xfId="0" applyNumberFormat="1" applyFont="1" applyFill="1" applyBorder="1" applyAlignment="1">
      <alignment horizontal="right"/>
    </xf>
    <xf numFmtId="4" fontId="5" fillId="0" borderId="0" xfId="0" applyNumberFormat="1" applyFont="1" applyFill="1" applyBorder="1"/>
    <xf numFmtId="0" fontId="5" fillId="3" borderId="0" xfId="0" applyFont="1" applyFill="1" applyBorder="1" applyAlignment="1">
      <alignment horizontal="left" indent="1"/>
    </xf>
    <xf numFmtId="0" fontId="5" fillId="3" borderId="0" xfId="0" applyFont="1" applyFill="1" applyBorder="1" applyAlignment="1">
      <alignment horizontal="right"/>
    </xf>
    <xf numFmtId="166" fontId="5" fillId="3" borderId="0" xfId="0" applyNumberFormat="1" applyFont="1" applyFill="1" applyBorder="1" applyAlignment="1">
      <alignment horizontal="right"/>
    </xf>
    <xf numFmtId="167" fontId="6" fillId="3" borderId="0" xfId="0" applyNumberFormat="1" applyFont="1" applyFill="1" applyBorder="1"/>
    <xf numFmtId="3" fontId="6" fillId="3" borderId="0" xfId="0" applyNumberFormat="1" applyFont="1" applyFill="1" applyBorder="1"/>
    <xf numFmtId="2" fontId="6" fillId="3" borderId="0" xfId="0" applyNumberFormat="1" applyFont="1" applyFill="1" applyBorder="1"/>
    <xf numFmtId="166" fontId="6" fillId="3" borderId="0" xfId="0" applyNumberFormat="1" applyFont="1" applyFill="1" applyBorder="1"/>
    <xf numFmtId="1" fontId="8" fillId="3" borderId="0" xfId="0" applyNumberFormat="1" applyFont="1" applyFill="1" applyBorder="1" applyAlignment="1">
      <alignment horizontal="left" vertical="center" wrapText="1"/>
    </xf>
    <xf numFmtId="1" fontId="8" fillId="3" borderId="0" xfId="0" applyNumberFormat="1" applyFont="1" applyFill="1" applyBorder="1" applyAlignment="1">
      <alignment horizontal="centerContinuous" vertical="center" wrapText="1"/>
    </xf>
    <xf numFmtId="166" fontId="30" fillId="3" borderId="1" xfId="8" applyFont="1" applyFill="1" applyBorder="1" applyAlignment="1">
      <alignment horizontal="left"/>
    </xf>
    <xf numFmtId="2" fontId="7" fillId="3" borderId="1" xfId="0" applyNumberFormat="1" applyFont="1" applyFill="1" applyBorder="1"/>
    <xf numFmtId="167" fontId="7" fillId="3" borderId="1" xfId="0" applyNumberFormat="1" applyFont="1" applyFill="1" applyBorder="1"/>
    <xf numFmtId="0" fontId="7" fillId="3" borderId="0" xfId="0" applyFont="1" applyFill="1" applyBorder="1" applyAlignment="1">
      <alignment horizontal="right" vertical="center"/>
    </xf>
    <xf numFmtId="0" fontId="7" fillId="3" borderId="0" xfId="0" applyFont="1" applyFill="1" applyBorder="1"/>
    <xf numFmtId="167" fontId="7" fillId="3" borderId="0" xfId="0" applyNumberFormat="1" applyFont="1" applyFill="1" applyBorder="1"/>
    <xf numFmtId="172" fontId="7" fillId="0" borderId="0" xfId="0" applyNumberFormat="1" applyFont="1" applyFill="1" applyBorder="1" applyAlignment="1">
      <alignment horizontal="right"/>
    </xf>
    <xf numFmtId="0" fontId="5" fillId="0" borderId="0" xfId="0" applyFont="1" applyFill="1" applyBorder="1" applyAlignment="1">
      <alignment horizontal="left" indent="3"/>
    </xf>
    <xf numFmtId="167" fontId="5" fillId="3" borderId="0" xfId="0" applyNumberFormat="1" applyFont="1" applyFill="1" applyBorder="1" applyAlignment="1">
      <alignment horizontal="right"/>
    </xf>
    <xf numFmtId="2" fontId="5" fillId="3" borderId="0" xfId="0" applyNumberFormat="1" applyFont="1" applyFill="1" applyBorder="1"/>
    <xf numFmtId="167" fontId="15" fillId="3" borderId="0" xfId="0" applyNumberFormat="1" applyFont="1" applyFill="1" applyBorder="1" applyAlignment="1">
      <alignment horizontal="right"/>
    </xf>
    <xf numFmtId="3" fontId="15" fillId="3" borderId="0" xfId="0" applyNumberFormat="1" applyFont="1" applyFill="1" applyBorder="1" applyAlignment="1">
      <alignment horizontal="right"/>
    </xf>
    <xf numFmtId="169" fontId="15" fillId="3" borderId="0" xfId="0" applyNumberFormat="1" applyFont="1" applyFill="1" applyBorder="1" applyAlignment="1">
      <alignment horizontal="right"/>
    </xf>
    <xf numFmtId="172" fontId="15" fillId="3" borderId="0" xfId="0" applyNumberFormat="1" applyFont="1" applyFill="1" applyBorder="1" applyAlignment="1">
      <alignment horizontal="right"/>
    </xf>
    <xf numFmtId="167" fontId="5" fillId="3" borderId="1" xfId="0" applyNumberFormat="1" applyFont="1" applyFill="1" applyBorder="1" applyAlignment="1">
      <alignment horizontal="right"/>
    </xf>
    <xf numFmtId="49" fontId="7" fillId="3" borderId="1" xfId="0" applyNumberFormat="1" applyFont="1" applyFill="1" applyBorder="1" applyAlignment="1">
      <alignment horizontal="right"/>
    </xf>
    <xf numFmtId="169" fontId="5" fillId="3" borderId="1" xfId="0" applyNumberFormat="1" applyFont="1" applyFill="1" applyBorder="1" applyAlignment="1">
      <alignment horizontal="right"/>
    </xf>
    <xf numFmtId="0" fontId="7" fillId="3" borderId="0" xfId="0" applyFont="1" applyFill="1" applyBorder="1" applyAlignment="1">
      <alignment horizontal="right"/>
    </xf>
    <xf numFmtId="17" fontId="8" fillId="0" borderId="0" xfId="0" applyNumberFormat="1" applyFont="1" applyFill="1" applyBorder="1" applyAlignment="1">
      <alignment horizontal="right" vertical="center"/>
    </xf>
    <xf numFmtId="0" fontId="7" fillId="0" borderId="0" xfId="0" applyFont="1" applyFill="1" applyBorder="1" applyAlignment="1">
      <alignment horizontal="right"/>
    </xf>
    <xf numFmtId="167" fontId="7" fillId="0" borderId="0" xfId="0" applyNumberFormat="1" applyFont="1" applyFill="1" applyBorder="1" applyAlignment="1" applyProtection="1">
      <alignment horizontal="right"/>
    </xf>
    <xf numFmtId="167" fontId="5" fillId="0" borderId="0" xfId="0" applyNumberFormat="1" applyFont="1" applyFill="1" applyBorder="1" applyAlignment="1" applyProtection="1">
      <alignment horizontal="right"/>
    </xf>
    <xf numFmtId="167" fontId="5" fillId="0" borderId="1" xfId="0" applyNumberFormat="1" applyFont="1" applyFill="1" applyBorder="1" applyAlignment="1" applyProtection="1">
      <alignment horizontal="right"/>
    </xf>
    <xf numFmtId="0" fontId="5" fillId="3" borderId="0" xfId="0" applyFont="1" applyFill="1" applyBorder="1" applyAlignment="1">
      <alignment horizontal="left" indent="2"/>
    </xf>
    <xf numFmtId="167" fontId="5" fillId="3" borderId="0" xfId="0" applyNumberFormat="1" applyFont="1" applyFill="1" applyBorder="1" applyAlignment="1" applyProtection="1">
      <alignment horizontal="right"/>
    </xf>
    <xf numFmtId="1" fontId="37" fillId="3" borderId="0" xfId="0" applyNumberFormat="1" applyFont="1" applyFill="1" applyBorder="1"/>
    <xf numFmtId="1" fontId="8" fillId="3" borderId="0" xfId="0" applyNumberFormat="1" applyFont="1" applyFill="1" applyBorder="1"/>
    <xf numFmtId="49" fontId="8" fillId="0" borderId="0" xfId="0" applyNumberFormat="1" applyFont="1" applyFill="1" applyBorder="1" applyAlignment="1">
      <alignment horizontal="right" vertical="center"/>
    </xf>
    <xf numFmtId="0" fontId="8" fillId="0" borderId="0" xfId="0" applyNumberFormat="1" applyFont="1" applyFill="1" applyBorder="1" applyAlignment="1">
      <alignment horizontal="right" vertical="center"/>
    </xf>
    <xf numFmtId="0" fontId="7" fillId="0" borderId="0" xfId="0" applyFont="1" applyFill="1" applyBorder="1" applyAlignment="1" applyProtection="1">
      <alignment horizontal="left" vertical="center" wrapText="1"/>
    </xf>
    <xf numFmtId="173" fontId="7" fillId="0" borderId="0" xfId="0" applyNumberFormat="1" applyFont="1" applyFill="1" applyBorder="1" applyAlignment="1">
      <alignment horizontal="right" vertical="center" wrapText="1"/>
    </xf>
    <xf numFmtId="173" fontId="5" fillId="0" borderId="0" xfId="0" applyNumberFormat="1" applyFont="1" applyFill="1" applyBorder="1" applyAlignment="1">
      <alignment horizontal="right" vertical="center" wrapText="1"/>
    </xf>
    <xf numFmtId="173" fontId="5" fillId="0" borderId="1" xfId="0" applyNumberFormat="1" applyFont="1" applyFill="1" applyBorder="1" applyAlignment="1">
      <alignment horizontal="right" vertical="center" wrapText="1"/>
    </xf>
    <xf numFmtId="2" fontId="15" fillId="2" borderId="0" xfId="0" applyNumberFormat="1" applyFont="1" applyFill="1" applyBorder="1"/>
    <xf numFmtId="1" fontId="8" fillId="2" borderId="0" xfId="0" applyNumberFormat="1" applyFont="1" applyFill="1" applyBorder="1"/>
    <xf numFmtId="2" fontId="8" fillId="2" borderId="1" xfId="0" applyNumberFormat="1" applyFont="1" applyFill="1" applyBorder="1"/>
    <xf numFmtId="0" fontId="5" fillId="3" borderId="0" xfId="0" applyFont="1" applyFill="1" applyBorder="1" applyAlignment="1"/>
    <xf numFmtId="167" fontId="7" fillId="0" borderId="0" xfId="0" applyNumberFormat="1" applyFont="1" applyFill="1" applyBorder="1" applyAlignment="1">
      <alignment horizontal="right" wrapText="1"/>
    </xf>
    <xf numFmtId="4" fontId="7" fillId="3" borderId="0" xfId="0" applyNumberFormat="1" applyFont="1" applyFill="1" applyBorder="1"/>
    <xf numFmtId="167" fontId="5" fillId="0" borderId="0" xfId="0" applyNumberFormat="1" applyFont="1" applyFill="1" applyBorder="1" applyAlignment="1">
      <alignment horizontal="right" wrapText="1"/>
    </xf>
    <xf numFmtId="167" fontId="5" fillId="0" borderId="0" xfId="0" applyNumberFormat="1" applyFont="1" applyFill="1" applyBorder="1" applyAlignment="1">
      <alignment wrapText="1"/>
    </xf>
    <xf numFmtId="167" fontId="5" fillId="0" borderId="1" xfId="0" applyNumberFormat="1" applyFont="1" applyFill="1" applyBorder="1" applyAlignment="1">
      <alignment horizontal="right" wrapText="1"/>
    </xf>
    <xf numFmtId="2" fontId="5" fillId="3" borderId="0" xfId="0" applyNumberFormat="1" applyFont="1" applyFill="1" applyBorder="1" applyAlignment="1">
      <alignment horizontal="right" vertical="center" wrapText="1"/>
    </xf>
    <xf numFmtId="0" fontId="15" fillId="3" borderId="0" xfId="0" applyFont="1" applyFill="1" applyBorder="1" applyAlignment="1">
      <alignment horizontal="right"/>
    </xf>
    <xf numFmtId="4" fontId="7" fillId="3" borderId="0" xfId="0" applyNumberFormat="1" applyFont="1" applyFill="1" applyBorder="1" applyAlignment="1">
      <alignment horizontal="right"/>
    </xf>
    <xf numFmtId="2" fontId="5" fillId="3" borderId="0" xfId="0" applyNumberFormat="1" applyFont="1" applyFill="1" applyBorder="1" applyAlignment="1">
      <alignment horizontal="right" wrapText="1"/>
    </xf>
    <xf numFmtId="1" fontId="8" fillId="3" borderId="1" xfId="0" applyNumberFormat="1" applyFont="1" applyFill="1" applyBorder="1"/>
    <xf numFmtId="0" fontId="7" fillId="0" borderId="0" xfId="0" applyFont="1" applyFill="1" applyBorder="1" applyAlignment="1">
      <alignment horizontal="justify"/>
    </xf>
    <xf numFmtId="2" fontId="7" fillId="0" borderId="0" xfId="0" applyNumberFormat="1" applyFont="1" applyFill="1" applyBorder="1" applyAlignment="1">
      <alignment horizontal="right"/>
    </xf>
    <xf numFmtId="0" fontId="5" fillId="0" borderId="0" xfId="0" applyNumberFormat="1" applyFont="1" applyFill="1" applyBorder="1" applyAlignment="1">
      <alignment horizontal="right"/>
    </xf>
    <xf numFmtId="2" fontId="5" fillId="0" borderId="0" xfId="0" applyNumberFormat="1" applyFont="1" applyFill="1" applyBorder="1" applyAlignment="1">
      <alignment horizontal="left"/>
    </xf>
    <xf numFmtId="0" fontId="5" fillId="3" borderId="0" xfId="20" applyFont="1" applyFill="1" applyBorder="1"/>
    <xf numFmtId="1" fontId="7" fillId="3" borderId="1" xfId="0" applyNumberFormat="1" applyFont="1" applyFill="1" applyBorder="1"/>
    <xf numFmtId="0" fontId="16" fillId="2" borderId="0" xfId="5" applyFont="1" applyFill="1" applyBorder="1" applyAlignment="1" applyProtection="1"/>
    <xf numFmtId="0" fontId="0" fillId="2" borderId="0" xfId="0" applyFill="1" applyBorder="1"/>
    <xf numFmtId="1" fontId="7" fillId="3" borderId="0" xfId="0" applyNumberFormat="1" applyFont="1" applyFill="1" applyBorder="1"/>
    <xf numFmtId="2" fontId="7" fillId="0" borderId="0" xfId="0" applyNumberFormat="1" applyFont="1" applyFill="1"/>
    <xf numFmtId="2" fontId="7" fillId="0" borderId="0" xfId="0" applyNumberFormat="1" applyFont="1" applyFill="1" applyBorder="1"/>
    <xf numFmtId="0" fontId="7" fillId="3" borderId="0" xfId="0" applyFont="1" applyFill="1" applyBorder="1" applyAlignment="1">
      <alignment horizontal="justify" vertical="center"/>
    </xf>
    <xf numFmtId="17" fontId="7" fillId="0" borderId="0" xfId="0" quotePrefix="1" applyNumberFormat="1" applyFont="1" applyFill="1" applyBorder="1" applyAlignment="1" applyProtection="1">
      <alignment horizontal="center" vertical="center"/>
    </xf>
    <xf numFmtId="17" fontId="8" fillId="0" borderId="0" xfId="0" applyNumberFormat="1" applyFont="1" applyFill="1" applyBorder="1" applyAlignment="1" applyProtection="1">
      <alignment horizontal="right" vertical="center"/>
    </xf>
    <xf numFmtId="17" fontId="8" fillId="0" borderId="0" xfId="0" quotePrefix="1" applyNumberFormat="1" applyFont="1" applyFill="1" applyBorder="1" applyAlignment="1" applyProtection="1">
      <alignment horizontal="center" vertical="center"/>
    </xf>
    <xf numFmtId="0" fontId="7" fillId="2" borderId="0" xfId="0" applyFont="1" applyFill="1" applyBorder="1" applyAlignment="1">
      <alignment horizontal="right"/>
    </xf>
    <xf numFmtId="166" fontId="7" fillId="0" borderId="0" xfId="10" applyNumberFormat="1" applyFont="1" applyFill="1"/>
    <xf numFmtId="166" fontId="5" fillId="0" borderId="0" xfId="10" applyNumberFormat="1" applyFont="1" applyFill="1"/>
    <xf numFmtId="166" fontId="5" fillId="0" borderId="0" xfId="10" applyNumberFormat="1" applyFont="1" applyFill="1" applyAlignment="1">
      <alignment horizontal="right"/>
    </xf>
    <xf numFmtId="166" fontId="5" fillId="0" borderId="0" xfId="10" applyNumberFormat="1" applyFont="1" applyFill="1" applyBorder="1"/>
    <xf numFmtId="166" fontId="5" fillId="0" borderId="1" xfId="10" applyNumberFormat="1" applyFont="1" applyFill="1" applyBorder="1"/>
    <xf numFmtId="165" fontId="7" fillId="0" borderId="0" xfId="0" applyNumberFormat="1" applyFont="1" applyFill="1" applyBorder="1" applyAlignment="1">
      <alignment horizontal="right" vertical="center" wrapText="1"/>
    </xf>
    <xf numFmtId="165" fontId="5" fillId="0" borderId="0" xfId="0" applyNumberFormat="1" applyFont="1" applyFill="1" applyBorder="1" applyAlignment="1">
      <alignment horizontal="right" vertical="center" wrapText="1"/>
    </xf>
    <xf numFmtId="0" fontId="5" fillId="3" borderId="0" xfId="0" applyFont="1" applyFill="1" applyAlignment="1">
      <alignment horizontal="right" vertical="center"/>
    </xf>
    <xf numFmtId="165" fontId="5" fillId="0" borderId="1" xfId="0" applyNumberFormat="1" applyFont="1" applyFill="1" applyBorder="1" applyAlignment="1">
      <alignment horizontal="right" vertical="center" wrapText="1"/>
    </xf>
    <xf numFmtId="2" fontId="5" fillId="0" borderId="1" xfId="0" applyNumberFormat="1" applyFont="1" applyFill="1" applyBorder="1"/>
    <xf numFmtId="0" fontId="5" fillId="2" borderId="0" xfId="0" applyFont="1" applyFill="1" applyAlignment="1">
      <alignment horizontal="right" vertical="center"/>
    </xf>
    <xf numFmtId="0" fontId="17" fillId="2" borderId="0" xfId="0" applyFont="1" applyFill="1" applyBorder="1"/>
    <xf numFmtId="0" fontId="5" fillId="3" borderId="0" xfId="21" applyFont="1" applyFill="1"/>
    <xf numFmtId="0" fontId="12" fillId="3" borderId="0" xfId="21" applyFont="1" applyFill="1" applyAlignment="1" applyProtection="1">
      <alignment horizontal="left"/>
    </xf>
    <xf numFmtId="0" fontId="5" fillId="3" borderId="1" xfId="21" applyFont="1" applyFill="1" applyBorder="1"/>
    <xf numFmtId="166" fontId="5" fillId="3" borderId="8" xfId="0" applyNumberFormat="1" applyFont="1" applyFill="1" applyBorder="1" applyAlignment="1">
      <alignment horizontal="center" vertical="center" wrapText="1"/>
    </xf>
    <xf numFmtId="166" fontId="5" fillId="3" borderId="9" xfId="0" applyNumberFormat="1" applyFont="1" applyFill="1" applyBorder="1" applyAlignment="1">
      <alignment horizontal="center" vertical="center" wrapText="1"/>
    </xf>
    <xf numFmtId="0" fontId="17" fillId="3" borderId="0" xfId="21" applyFont="1" applyFill="1"/>
    <xf numFmtId="0" fontId="5" fillId="3" borderId="0" xfId="21" applyFont="1" applyFill="1" applyBorder="1"/>
    <xf numFmtId="0" fontId="7" fillId="0" borderId="0" xfId="21" applyFont="1" applyFill="1" applyBorder="1" applyAlignment="1">
      <alignment horizontal="center"/>
    </xf>
    <xf numFmtId="167" fontId="7" fillId="0" borderId="0" xfId="21" applyNumberFormat="1" applyFont="1" applyFill="1" applyBorder="1"/>
    <xf numFmtId="0" fontId="7" fillId="3" borderId="0" xfId="21" applyFont="1" applyFill="1" applyBorder="1"/>
    <xf numFmtId="167" fontId="7" fillId="3" borderId="0" xfId="21" applyNumberFormat="1" applyFont="1" applyFill="1" applyBorder="1"/>
    <xf numFmtId="0" fontId="5" fillId="0" borderId="0" xfId="0" applyNumberFormat="1" applyFont="1" applyFill="1" applyBorder="1" applyAlignment="1">
      <alignment horizontal="center" wrapText="1"/>
    </xf>
    <xf numFmtId="167" fontId="5" fillId="0" borderId="0" xfId="22" applyNumberFormat="1" applyFont="1" applyFill="1" applyAlignment="1">
      <alignment horizontal="right"/>
    </xf>
    <xf numFmtId="167" fontId="5" fillId="0" borderId="0" xfId="22" applyNumberFormat="1" applyFont="1" applyFill="1"/>
    <xf numFmtId="0" fontId="5" fillId="2" borderId="0" xfId="21" applyFont="1" applyFill="1"/>
    <xf numFmtId="167" fontId="7" fillId="2" borderId="0" xfId="21" applyNumberFormat="1" applyFont="1" applyFill="1" applyBorder="1"/>
    <xf numFmtId="0" fontId="5" fillId="2" borderId="0" xfId="21" applyFont="1" applyFill="1" applyBorder="1"/>
    <xf numFmtId="167" fontId="5" fillId="0" borderId="0" xfId="22" applyNumberFormat="1" applyFont="1" applyFill="1" applyBorder="1" applyAlignment="1">
      <alignment horizontal="right"/>
    </xf>
    <xf numFmtId="167" fontId="5" fillId="0" borderId="0" xfId="22" applyNumberFormat="1" applyFont="1" applyFill="1" applyBorder="1"/>
    <xf numFmtId="0" fontId="5" fillId="0" borderId="1" xfId="0" applyNumberFormat="1" applyFont="1" applyFill="1" applyBorder="1" applyAlignment="1">
      <alignment horizontal="center" wrapText="1"/>
    </xf>
    <xf numFmtId="167" fontId="5" fillId="0" borderId="1" xfId="22" applyNumberFormat="1" applyFont="1" applyFill="1" applyBorder="1"/>
    <xf numFmtId="0" fontId="5" fillId="2" borderId="0" xfId="21" applyFont="1" applyFill="1" applyBorder="1" applyAlignment="1">
      <alignment horizontal="center"/>
    </xf>
    <xf numFmtId="0" fontId="5" fillId="2" borderId="0" xfId="0" applyNumberFormat="1" applyFont="1" applyFill="1" applyBorder="1" applyAlignment="1">
      <alignment horizontal="left"/>
    </xf>
    <xf numFmtId="0" fontId="5" fillId="2" borderId="0" xfId="0" applyNumberFormat="1" applyFont="1" applyFill="1" applyBorder="1" applyAlignment="1">
      <alignment horizontal="left" wrapText="1"/>
    </xf>
    <xf numFmtId="49" fontId="6" fillId="3" borderId="0" xfId="0" applyNumberFormat="1" applyFont="1" applyFill="1" applyBorder="1" applyAlignment="1"/>
    <xf numFmtId="49" fontId="6" fillId="3" borderId="0" xfId="0" applyNumberFormat="1" applyFont="1" applyFill="1" applyBorder="1" applyAlignment="1">
      <alignment horizontal="center"/>
    </xf>
    <xf numFmtId="0" fontId="7" fillId="0" borderId="0" xfId="0" applyFont="1" applyFill="1" applyBorder="1" applyAlignment="1">
      <alignment horizontal="center" vertical="center" wrapText="1"/>
    </xf>
    <xf numFmtId="0" fontId="7" fillId="0" borderId="0" xfId="0" applyFont="1" applyFill="1" applyBorder="1" applyAlignment="1">
      <alignment horizontal="left" wrapText="1"/>
    </xf>
    <xf numFmtId="167" fontId="7" fillId="0" borderId="0" xfId="0" applyNumberFormat="1" applyFont="1" applyFill="1" applyBorder="1" applyAlignment="1">
      <alignment wrapText="1"/>
    </xf>
    <xf numFmtId="0" fontId="5" fillId="0" borderId="0" xfId="0" applyFont="1" applyFill="1" applyBorder="1" applyAlignment="1">
      <alignment horizontal="center" wrapText="1"/>
    </xf>
    <xf numFmtId="0" fontId="5" fillId="0" borderId="0" xfId="0" applyNumberFormat="1" applyFont="1" applyFill="1" applyBorder="1" applyAlignment="1">
      <alignment horizontal="right" wrapText="1"/>
    </xf>
    <xf numFmtId="0" fontId="5" fillId="0" borderId="0" xfId="0" applyFont="1" applyFill="1" applyBorder="1" applyAlignment="1">
      <alignment horizontal="left" wrapText="1"/>
    </xf>
    <xf numFmtId="0" fontId="7" fillId="0" borderId="0" xfId="0" applyFont="1" applyFill="1" applyBorder="1" applyAlignment="1">
      <alignment horizontal="center" wrapText="1"/>
    </xf>
    <xf numFmtId="166" fontId="5" fillId="0" borderId="0" xfId="0" applyNumberFormat="1" applyFont="1" applyFill="1" applyBorder="1" applyAlignment="1">
      <alignment horizontal="right" wrapText="1"/>
    </xf>
    <xf numFmtId="0" fontId="5" fillId="0" borderId="0" xfId="0" applyFont="1" applyFill="1" applyBorder="1" applyAlignment="1">
      <alignment wrapText="1"/>
    </xf>
    <xf numFmtId="166" fontId="5" fillId="0" borderId="0" xfId="0" applyNumberFormat="1" applyFont="1" applyFill="1" applyBorder="1" applyAlignment="1">
      <alignment wrapText="1"/>
    </xf>
    <xf numFmtId="167" fontId="7" fillId="0" borderId="1" xfId="0" applyNumberFormat="1" applyFont="1" applyFill="1" applyBorder="1" applyAlignment="1">
      <alignment wrapText="1"/>
    </xf>
    <xf numFmtId="0" fontId="5" fillId="2" borderId="0" xfId="0" applyFont="1" applyFill="1" applyBorder="1" applyAlignment="1"/>
    <xf numFmtId="0" fontId="5" fillId="2" borderId="0" xfId="0" applyFont="1" applyFill="1" applyAlignment="1"/>
    <xf numFmtId="167" fontId="5" fillId="3" borderId="0" xfId="0" applyNumberFormat="1" applyFont="1" applyFill="1" applyBorder="1"/>
    <xf numFmtId="170" fontId="5" fillId="3" borderId="0" xfId="2" applyNumberFormat="1" applyFont="1" applyFill="1" applyBorder="1" applyAlignment="1" applyProtection="1"/>
    <xf numFmtId="0" fontId="5" fillId="3" borderId="0" xfId="23" applyFont="1" applyFill="1"/>
    <xf numFmtId="0" fontId="17" fillId="3" borderId="0" xfId="24" applyNumberFormat="1" applyFont="1" applyFill="1"/>
    <xf numFmtId="0" fontId="5" fillId="3" borderId="1" xfId="23" applyFont="1" applyFill="1" applyBorder="1"/>
    <xf numFmtId="15" fontId="5" fillId="0" borderId="0" xfId="24" applyNumberFormat="1" applyFont="1" applyFill="1" applyBorder="1" applyAlignment="1">
      <alignment horizontal="left"/>
    </xf>
    <xf numFmtId="0" fontId="5" fillId="0" borderId="0" xfId="23" applyFont="1" applyFill="1" applyAlignment="1">
      <alignment horizontal="right"/>
    </xf>
    <xf numFmtId="0" fontId="5" fillId="3" borderId="0" xfId="23" applyFont="1" applyFill="1" applyAlignment="1">
      <alignment horizontal="right"/>
    </xf>
    <xf numFmtId="167" fontId="7" fillId="0" borderId="0" xfId="24" applyNumberFormat="1" applyFont="1" applyFill="1"/>
    <xf numFmtId="0" fontId="5" fillId="3" borderId="0" xfId="23" applyFont="1" applyFill="1" applyBorder="1"/>
    <xf numFmtId="167" fontId="5" fillId="0" borderId="0" xfId="24" applyNumberFormat="1" applyFont="1" applyFill="1"/>
    <xf numFmtId="0" fontId="5" fillId="0" borderId="0" xfId="24" applyNumberFormat="1" applyFont="1" applyFill="1"/>
    <xf numFmtId="167" fontId="7" fillId="0" borderId="0" xfId="24" applyNumberFormat="1" applyFont="1" applyFill="1" applyBorder="1"/>
    <xf numFmtId="167" fontId="5" fillId="0" borderId="0" xfId="24" applyNumberFormat="1" applyFont="1" applyFill="1" applyBorder="1"/>
    <xf numFmtId="167" fontId="5" fillId="0" borderId="1" xfId="24" applyNumberFormat="1" applyFont="1" applyFill="1" applyBorder="1"/>
    <xf numFmtId="0" fontId="29" fillId="3" borderId="0" xfId="25" applyFont="1" applyFill="1"/>
    <xf numFmtId="0" fontId="5" fillId="3" borderId="0" xfId="25" applyFont="1" applyFill="1"/>
    <xf numFmtId="1" fontId="12" fillId="3" borderId="0" xfId="25" applyNumberFormat="1" applyFont="1" applyFill="1" applyBorder="1"/>
    <xf numFmtId="0" fontId="29" fillId="3" borderId="0" xfId="25" applyFont="1" applyFill="1" applyBorder="1"/>
    <xf numFmtId="0" fontId="5" fillId="3" borderId="0" xfId="25" applyFont="1" applyFill="1" applyBorder="1"/>
    <xf numFmtId="0" fontId="29" fillId="3" borderId="1" xfId="25" applyFont="1" applyFill="1" applyBorder="1"/>
    <xf numFmtId="0" fontId="5" fillId="3" borderId="1" xfId="25" applyFont="1" applyFill="1" applyBorder="1"/>
    <xf numFmtId="1" fontId="7" fillId="0" borderId="0" xfId="25" applyNumberFormat="1" applyFont="1" applyFill="1" applyBorder="1" applyAlignment="1">
      <alignment horizontal="center" vertical="center"/>
    </xf>
    <xf numFmtId="0" fontId="45" fillId="0" borderId="0" xfId="25" applyFont="1" applyFill="1" applyAlignment="1">
      <alignment horizontal="center" vertical="center"/>
    </xf>
    <xf numFmtId="0" fontId="7" fillId="0" borderId="0" xfId="25" applyFont="1" applyFill="1" applyAlignment="1">
      <alignment horizontal="center" vertical="center"/>
    </xf>
    <xf numFmtId="166" fontId="7" fillId="0" borderId="0" xfId="25" applyNumberFormat="1" applyFont="1" applyFill="1" applyBorder="1" applyAlignment="1">
      <alignment horizontal="right"/>
    </xf>
    <xf numFmtId="0" fontId="7" fillId="3" borderId="0" xfId="25" applyFont="1" applyFill="1" applyAlignment="1">
      <alignment horizontal="center" vertical="center"/>
    </xf>
    <xf numFmtId="167" fontId="8" fillId="0" borderId="0" xfId="25" applyNumberFormat="1" applyFont="1" applyFill="1" applyAlignment="1">
      <alignment horizontal="right"/>
    </xf>
    <xf numFmtId="167" fontId="7" fillId="0" borderId="0" xfId="25" applyNumberFormat="1" applyFont="1" applyFill="1" applyBorder="1" applyAlignment="1">
      <alignment horizontal="right"/>
    </xf>
    <xf numFmtId="0" fontId="7" fillId="3" borderId="0" xfId="25" applyFont="1" applyFill="1"/>
    <xf numFmtId="166" fontId="29" fillId="0" borderId="0" xfId="25" applyNumberFormat="1" applyFont="1" applyFill="1" applyAlignment="1">
      <alignment horizontal="right"/>
    </xf>
    <xf numFmtId="167" fontId="5" fillId="0" borderId="0" xfId="0" applyNumberFormat="1" applyFont="1" applyFill="1" applyAlignment="1">
      <alignment vertical="top"/>
    </xf>
    <xf numFmtId="167" fontId="5" fillId="0" borderId="0" xfId="26" applyNumberFormat="1" applyFont="1" applyFill="1" applyBorder="1" applyAlignment="1">
      <alignment vertical="top"/>
    </xf>
    <xf numFmtId="167" fontId="29" fillId="0" borderId="0" xfId="26" applyNumberFormat="1" applyFont="1" applyFill="1" applyBorder="1" applyAlignment="1">
      <alignment vertical="top"/>
    </xf>
    <xf numFmtId="167" fontId="5" fillId="0" borderId="0" xfId="25" applyNumberFormat="1" applyFont="1" applyFill="1"/>
    <xf numFmtId="0" fontId="29" fillId="3" borderId="0" xfId="26" applyFont="1" applyFill="1" applyBorder="1" applyAlignment="1">
      <alignment vertical="top"/>
    </xf>
    <xf numFmtId="166" fontId="29" fillId="0" borderId="0" xfId="25" applyNumberFormat="1" applyFont="1" applyFill="1" applyBorder="1" applyAlignment="1">
      <alignment horizontal="right"/>
    </xf>
    <xf numFmtId="167" fontId="5" fillId="0" borderId="0" xfId="25" applyNumberFormat="1" applyFont="1" applyFill="1" applyBorder="1"/>
    <xf numFmtId="166" fontId="29" fillId="0" borderId="1" xfId="25" applyNumberFormat="1" applyFont="1" applyFill="1" applyBorder="1" applyAlignment="1">
      <alignment horizontal="right"/>
    </xf>
    <xf numFmtId="1" fontId="5" fillId="3" borderId="0" xfId="25" applyNumberFormat="1" applyFont="1" applyFill="1"/>
    <xf numFmtId="166" fontId="29" fillId="3" borderId="0" xfId="25" applyNumberFormat="1" applyFont="1" applyFill="1" applyBorder="1"/>
    <xf numFmtId="166" fontId="5" fillId="3" borderId="0" xfId="25" applyNumberFormat="1" applyFont="1" applyFill="1" applyBorder="1" applyAlignment="1">
      <alignment vertical="top"/>
    </xf>
    <xf numFmtId="0" fontId="5" fillId="3" borderId="0" xfId="25" applyFont="1" applyFill="1" applyAlignment="1">
      <alignment vertical="top"/>
    </xf>
    <xf numFmtId="167" fontId="29" fillId="0" borderId="0" xfId="25" applyNumberFormat="1" applyFont="1" applyFill="1" applyAlignment="1">
      <alignment horizontal="right"/>
    </xf>
    <xf numFmtId="167" fontId="29" fillId="0" borderId="0" xfId="25" applyNumberFormat="1" applyFont="1" applyFill="1" applyBorder="1" applyAlignment="1">
      <alignment horizontal="right"/>
    </xf>
    <xf numFmtId="167" fontId="29" fillId="0" borderId="1" xfId="25" applyNumberFormat="1" applyFont="1" applyFill="1" applyBorder="1" applyAlignment="1">
      <alignment horizontal="right"/>
    </xf>
    <xf numFmtId="1" fontId="5" fillId="3" borderId="0" xfId="25" applyNumberFormat="1" applyFont="1" applyFill="1" applyBorder="1"/>
    <xf numFmtId="1" fontId="30" fillId="3" borderId="0" xfId="25" applyNumberFormat="1" applyFont="1" applyFill="1" applyBorder="1" applyAlignment="1">
      <alignment vertical="top"/>
    </xf>
    <xf numFmtId="0" fontId="29" fillId="3" borderId="1" xfId="26" applyFont="1" applyFill="1" applyBorder="1" applyAlignment="1">
      <alignment vertical="top"/>
    </xf>
    <xf numFmtId="0" fontId="29" fillId="0" borderId="0" xfId="26" applyFont="1" applyFill="1" applyBorder="1" applyAlignment="1">
      <alignment vertical="top" wrapText="1"/>
    </xf>
    <xf numFmtId="0" fontId="29" fillId="0" borderId="0" xfId="26" applyFont="1" applyFill="1" applyBorder="1" applyAlignment="1">
      <alignment vertical="top"/>
    </xf>
    <xf numFmtId="0" fontId="7" fillId="0" borderId="0" xfId="25" applyFont="1" applyFill="1" applyBorder="1" applyAlignment="1">
      <alignment horizontal="center" vertical="center"/>
    </xf>
    <xf numFmtId="0" fontId="8" fillId="0" borderId="0" xfId="25" applyFont="1" applyFill="1" applyBorder="1" applyAlignment="1">
      <alignment horizontal="center" vertical="center"/>
    </xf>
    <xf numFmtId="167" fontId="8" fillId="0" borderId="0" xfId="26" applyNumberFormat="1" applyFont="1" applyFill="1" applyBorder="1" applyAlignment="1">
      <alignment vertical="top"/>
    </xf>
    <xf numFmtId="167" fontId="7" fillId="0" borderId="0" xfId="26" applyNumberFormat="1" applyFont="1" applyFill="1" applyBorder="1" applyAlignment="1">
      <alignment horizontal="right" vertical="top"/>
    </xf>
    <xf numFmtId="167" fontId="7" fillId="0" borderId="0" xfId="26" applyNumberFormat="1" applyFont="1" applyFill="1" applyBorder="1" applyAlignment="1">
      <alignment vertical="top"/>
    </xf>
    <xf numFmtId="0" fontId="8" fillId="3" borderId="0" xfId="26" applyFont="1" applyFill="1" applyBorder="1" applyAlignment="1">
      <alignment vertical="top"/>
    </xf>
    <xf numFmtId="166" fontId="29" fillId="0" borderId="0" xfId="26" applyNumberFormat="1" applyFont="1" applyFill="1" applyBorder="1" applyAlignment="1">
      <alignment horizontal="left" vertical="top"/>
    </xf>
    <xf numFmtId="166" fontId="8" fillId="0" borderId="0" xfId="26" applyNumberFormat="1" applyFont="1" applyFill="1" applyBorder="1" applyAlignment="1">
      <alignment horizontal="left" vertical="top"/>
    </xf>
    <xf numFmtId="0" fontId="29" fillId="0" borderId="0" xfId="26" applyFont="1" applyFill="1" applyBorder="1" applyAlignment="1">
      <alignment horizontal="left" vertical="top" wrapText="1" indent="1"/>
    </xf>
    <xf numFmtId="167" fontId="29" fillId="0" borderId="0" xfId="26" applyNumberFormat="1" applyFont="1" applyFill="1" applyBorder="1" applyAlignment="1">
      <alignment horizontal="right" vertical="top"/>
    </xf>
    <xf numFmtId="167" fontId="5" fillId="0" borderId="0" xfId="26" applyNumberFormat="1" applyFont="1" applyFill="1" applyBorder="1" applyAlignment="1">
      <alignment horizontal="right" vertical="top"/>
    </xf>
    <xf numFmtId="0" fontId="29" fillId="0" borderId="0" xfId="26" applyFont="1" applyFill="1" applyBorder="1" applyAlignment="1">
      <alignment horizontal="left" vertical="top" wrapText="1"/>
    </xf>
    <xf numFmtId="166" fontId="29" fillId="0" borderId="0" xfId="26" applyNumberFormat="1" applyFont="1" applyFill="1" applyBorder="1" applyAlignment="1">
      <alignment horizontal="left" vertical="top" indent="1"/>
    </xf>
    <xf numFmtId="0" fontId="29" fillId="0" borderId="1" xfId="26" applyFont="1" applyFill="1" applyBorder="1" applyAlignment="1">
      <alignment horizontal="left" vertical="top" indent="1"/>
    </xf>
    <xf numFmtId="167" fontId="29" fillId="0" borderId="1" xfId="26" applyNumberFormat="1" applyFont="1" applyFill="1" applyBorder="1" applyAlignment="1">
      <alignment horizontal="right" vertical="top"/>
    </xf>
    <xf numFmtId="166" fontId="5" fillId="3" borderId="0" xfId="26" applyNumberFormat="1" applyFont="1" applyFill="1" applyBorder="1" applyAlignment="1">
      <alignment vertical="top"/>
    </xf>
    <xf numFmtId="0" fontId="29" fillId="3" borderId="0" xfId="25" applyFont="1" applyFill="1" applyBorder="1" applyAlignment="1">
      <alignment vertical="top"/>
    </xf>
    <xf numFmtId="167" fontId="7" fillId="0" borderId="0" xfId="0" applyNumberFormat="1" applyFont="1" applyFill="1" applyAlignment="1">
      <alignment vertical="top"/>
    </xf>
    <xf numFmtId="167" fontId="5" fillId="0" borderId="1" xfId="26" applyNumberFormat="1" applyFont="1" applyFill="1" applyBorder="1" applyAlignment="1">
      <alignment vertical="top"/>
    </xf>
    <xf numFmtId="167" fontId="8" fillId="0" borderId="0" xfId="26" applyNumberFormat="1" applyFont="1" applyFill="1" applyBorder="1" applyAlignment="1">
      <alignment horizontal="right" vertical="top"/>
    </xf>
    <xf numFmtId="0" fontId="37" fillId="3" borderId="0" xfId="0" applyFont="1" applyFill="1" applyBorder="1" applyAlignment="1"/>
    <xf numFmtId="0" fontId="17" fillId="0" borderId="1" xfId="24" applyNumberFormat="1" applyFont="1" applyFill="1" applyBorder="1"/>
    <xf numFmtId="14" fontId="7" fillId="0" borderId="0" xfId="0" applyNumberFormat="1" applyFont="1" applyFill="1" applyBorder="1" applyAlignment="1" applyProtection="1">
      <alignment horizontal="center" vertical="center" wrapText="1"/>
      <protection locked="0"/>
    </xf>
    <xf numFmtId="1" fontId="7" fillId="0" borderId="0" xfId="0" applyNumberFormat="1" applyFont="1" applyFill="1" applyBorder="1" applyAlignment="1" applyProtection="1">
      <alignment horizontal="center" vertical="center" wrapText="1"/>
      <protection locked="0"/>
    </xf>
    <xf numFmtId="49" fontId="7" fillId="0" borderId="0" xfId="0" applyNumberFormat="1" applyFont="1" applyFill="1" applyBorder="1" applyAlignment="1" applyProtection="1">
      <alignment horizontal="center" vertical="center" wrapText="1"/>
      <protection locked="0"/>
    </xf>
    <xf numFmtId="0" fontId="13" fillId="3" borderId="0" xfId="0" applyFont="1" applyFill="1"/>
    <xf numFmtId="0" fontId="29" fillId="3" borderId="0" xfId="0" applyFont="1" applyFill="1"/>
    <xf numFmtId="0" fontId="8" fillId="3" borderId="1" xfId="0" applyFont="1" applyFill="1" applyBorder="1" applyAlignment="1"/>
    <xf numFmtId="0" fontId="29" fillId="3" borderId="1" xfId="0" applyFont="1" applyFill="1" applyBorder="1"/>
    <xf numFmtId="0" fontId="29" fillId="0" borderId="0" xfId="0" applyFont="1" applyFill="1" applyAlignment="1"/>
    <xf numFmtId="0" fontId="29" fillId="0" borderId="0" xfId="0" applyFont="1" applyFill="1" applyBorder="1"/>
    <xf numFmtId="0" fontId="29" fillId="0" borderId="0" xfId="0" applyFont="1" applyFill="1"/>
    <xf numFmtId="0" fontId="8" fillId="0" borderId="0" xfId="0" applyFont="1" applyFill="1" applyBorder="1" applyAlignment="1"/>
    <xf numFmtId="167" fontId="8" fillId="0" borderId="0" xfId="0" applyNumberFormat="1" applyFont="1" applyFill="1"/>
    <xf numFmtId="0" fontId="8" fillId="3" borderId="0" xfId="0" applyFont="1" applyFill="1"/>
    <xf numFmtId="0" fontId="29" fillId="0" borderId="0" xfId="0" applyFont="1" applyFill="1" applyBorder="1" applyAlignment="1">
      <alignment horizontal="left" indent="1"/>
    </xf>
    <xf numFmtId="167" fontId="29" fillId="0" borderId="0" xfId="0" applyNumberFormat="1" applyFont="1" applyFill="1"/>
    <xf numFmtId="167" fontId="29" fillId="0" borderId="0" xfId="0" applyNumberFormat="1" applyFont="1" applyFill="1" applyAlignment="1">
      <alignment horizontal="right"/>
    </xf>
    <xf numFmtId="0" fontId="29" fillId="0" borderId="0" xfId="0" applyFont="1" applyFill="1" applyBorder="1" applyAlignment="1"/>
    <xf numFmtId="0" fontId="29" fillId="0" borderId="1" xfId="0" applyFont="1" applyFill="1" applyBorder="1" applyAlignment="1">
      <alignment horizontal="left" indent="1"/>
    </xf>
    <xf numFmtId="0" fontId="29" fillId="3" borderId="0" xfId="0" applyFont="1" applyFill="1" applyBorder="1" applyAlignment="1"/>
    <xf numFmtId="175" fontId="5" fillId="0" borderId="0" xfId="0" applyNumberFormat="1" applyFont="1" applyFill="1" applyBorder="1" applyAlignment="1" applyProtection="1">
      <alignment horizontal="right"/>
    </xf>
    <xf numFmtId="172" fontId="5" fillId="0" borderId="0" xfId="0" applyNumberFormat="1" applyFont="1" applyFill="1" applyBorder="1" applyAlignment="1" applyProtection="1">
      <alignment horizontal="right"/>
    </xf>
    <xf numFmtId="167" fontId="29" fillId="0" borderId="1" xfId="26" applyNumberFormat="1" applyFont="1" applyFill="1" applyBorder="1" applyAlignment="1">
      <alignment vertical="top"/>
    </xf>
    <xf numFmtId="0" fontId="37" fillId="3" borderId="0" xfId="27" applyFont="1" applyFill="1" applyAlignment="1">
      <alignment horizontal="left"/>
    </xf>
    <xf numFmtId="0" fontId="29" fillId="3" borderId="0" xfId="27" applyFont="1" applyFill="1"/>
    <xf numFmtId="0" fontId="29" fillId="3" borderId="0" xfId="27" applyFont="1" applyFill="1" applyBorder="1"/>
    <xf numFmtId="0" fontId="8" fillId="3" borderId="0" xfId="27" applyFont="1" applyFill="1"/>
    <xf numFmtId="0" fontId="47" fillId="3" borderId="1" xfId="27" applyFont="1" applyFill="1" applyBorder="1"/>
    <xf numFmtId="0" fontId="29" fillId="3" borderId="1" xfId="27" applyFont="1" applyFill="1" applyBorder="1"/>
    <xf numFmtId="0" fontId="30" fillId="0" borderId="1" xfId="27" applyNumberFormat="1" applyFont="1" applyFill="1" applyBorder="1" applyAlignment="1">
      <alignment horizontal="right" vertical="top" wrapText="1"/>
    </xf>
    <xf numFmtId="0" fontId="30" fillId="3" borderId="0" xfId="27" applyNumberFormat="1" applyFont="1" applyFill="1" applyBorder="1" applyAlignment="1">
      <alignment horizontal="right" vertical="top" wrapText="1"/>
    </xf>
    <xf numFmtId="0" fontId="47" fillId="0" borderId="0" xfId="27" applyNumberFormat="1" applyFont="1" applyFill="1" applyBorder="1" applyAlignment="1">
      <alignment horizontal="right" vertical="top" wrapText="1"/>
    </xf>
    <xf numFmtId="0" fontId="30" fillId="0" borderId="0" xfId="27" applyNumberFormat="1" applyFont="1" applyFill="1" applyBorder="1" applyAlignment="1">
      <alignment horizontal="right" vertical="top" wrapText="1"/>
    </xf>
    <xf numFmtId="0" fontId="47" fillId="3" borderId="0" xfId="27" applyNumberFormat="1" applyFont="1" applyFill="1" applyAlignment="1">
      <alignment horizontal="right" vertical="top" wrapText="1"/>
    </xf>
    <xf numFmtId="17" fontId="29" fillId="0" borderId="0" xfId="27" applyNumberFormat="1" applyFont="1" applyFill="1" applyBorder="1" applyAlignment="1">
      <alignment horizontal="right"/>
    </xf>
    <xf numFmtId="166" fontId="29" fillId="0" borderId="0" xfId="27" applyNumberFormat="1" applyFont="1" applyFill="1" applyBorder="1"/>
    <xf numFmtId="168" fontId="29" fillId="3" borderId="0" xfId="27" applyNumberFormat="1" applyFont="1" applyFill="1" applyBorder="1"/>
    <xf numFmtId="166" fontId="29" fillId="0" borderId="1" xfId="27" applyNumberFormat="1" applyFont="1" applyFill="1" applyBorder="1"/>
    <xf numFmtId="167" fontId="7" fillId="0" borderId="0" xfId="3" applyNumberFormat="1" applyFont="1" applyFill="1" applyBorder="1" applyAlignment="1">
      <alignment horizontal="right"/>
    </xf>
    <xf numFmtId="0" fontId="5" fillId="0" borderId="0" xfId="0" applyFont="1" applyFill="1" applyBorder="1" applyAlignment="1" applyProtection="1">
      <alignment horizontal="left"/>
    </xf>
    <xf numFmtId="0" fontId="6" fillId="3" borderId="1" xfId="0" applyFont="1" applyFill="1" applyBorder="1"/>
    <xf numFmtId="0" fontId="17" fillId="3" borderId="1" xfId="0" applyFont="1" applyFill="1" applyBorder="1"/>
    <xf numFmtId="0" fontId="15" fillId="3" borderId="1" xfId="0" applyFont="1" applyFill="1" applyBorder="1"/>
    <xf numFmtId="0" fontId="5" fillId="3" borderId="0" xfId="0" applyFont="1" applyFill="1" applyBorder="1" applyAlignment="1">
      <alignment horizontal="center"/>
    </xf>
    <xf numFmtId="0" fontId="5" fillId="3" borderId="0" xfId="0" applyFont="1" applyFill="1" applyAlignment="1">
      <alignment horizontal="left"/>
    </xf>
    <xf numFmtId="168" fontId="5" fillId="0" borderId="0" xfId="0" applyNumberFormat="1" applyFont="1" applyFill="1" applyBorder="1" applyAlignment="1">
      <alignment horizontal="right"/>
    </xf>
    <xf numFmtId="0" fontId="48" fillId="2" borderId="0" xfId="0" applyFont="1" applyFill="1"/>
    <xf numFmtId="0" fontId="29" fillId="2" borderId="0" xfId="0" applyFont="1" applyFill="1"/>
    <xf numFmtId="0" fontId="8" fillId="2" borderId="22" xfId="0" applyFont="1" applyFill="1" applyBorder="1" applyAlignment="1">
      <alignment horizontal="center" vertical="center" wrapText="1"/>
    </xf>
    <xf numFmtId="0" fontId="29" fillId="2" borderId="21" xfId="0" applyFont="1" applyFill="1" applyBorder="1"/>
    <xf numFmtId="0" fontId="8" fillId="2" borderId="24" xfId="0" applyFont="1" applyFill="1" applyBorder="1" applyAlignment="1">
      <alignment horizontal="center" vertical="center" wrapText="1"/>
    </xf>
    <xf numFmtId="0" fontId="5" fillId="0" borderId="0" xfId="12" applyFont="1" applyFill="1" applyBorder="1" applyAlignment="1">
      <alignment horizontal="left" indent="1"/>
    </xf>
    <xf numFmtId="166" fontId="5" fillId="0" borderId="1" xfId="10" applyNumberFormat="1" applyFont="1" applyFill="1" applyBorder="1" applyAlignment="1">
      <alignment horizontal="right"/>
    </xf>
    <xf numFmtId="0" fontId="5" fillId="2" borderId="0" xfId="0" applyFont="1" applyFill="1" applyAlignment="1">
      <alignment horizontal="right"/>
    </xf>
    <xf numFmtId="167" fontId="7" fillId="0" borderId="0" xfId="10" applyNumberFormat="1" applyFont="1" applyFill="1"/>
    <xf numFmtId="14" fontId="5" fillId="0" borderId="12" xfId="0" applyNumberFormat="1" applyFont="1" applyBorder="1" applyAlignment="1">
      <alignment horizontal="center" vertical="center"/>
    </xf>
    <xf numFmtId="166" fontId="7" fillId="2" borderId="0" xfId="0" applyNumberFormat="1" applyFont="1" applyFill="1" applyBorder="1"/>
    <xf numFmtId="166" fontId="7" fillId="0" borderId="0" xfId="10" applyNumberFormat="1" applyFont="1" applyFill="1" applyAlignment="1">
      <alignment horizontal="right"/>
    </xf>
    <xf numFmtId="168" fontId="0" fillId="2" borderId="0" xfId="0" applyNumberFormat="1" applyFill="1"/>
    <xf numFmtId="168" fontId="5" fillId="0" borderId="1" xfId="0" applyNumberFormat="1" applyFont="1" applyFill="1" applyBorder="1" applyAlignment="1">
      <alignment horizontal="right"/>
    </xf>
    <xf numFmtId="166" fontId="5" fillId="0" borderId="0" xfId="2" applyNumberFormat="1" applyFont="1" applyFill="1"/>
    <xf numFmtId="0" fontId="29" fillId="0" borderId="1" xfId="27" applyFont="1" applyFill="1" applyBorder="1" applyAlignment="1">
      <alignment horizontal="right"/>
    </xf>
    <xf numFmtId="17" fontId="8" fillId="0" borderId="0" xfId="27" applyNumberFormat="1" applyFont="1" applyFill="1" applyBorder="1" applyAlignment="1">
      <alignment horizontal="right"/>
    </xf>
    <xf numFmtId="17" fontId="8" fillId="0" borderId="1" xfId="27" applyNumberFormat="1" applyFont="1" applyFill="1" applyBorder="1" applyAlignment="1">
      <alignment horizontal="right"/>
    </xf>
    <xf numFmtId="3" fontId="5" fillId="0" borderId="0" xfId="0" applyNumberFormat="1" applyFont="1" applyFill="1" applyBorder="1" applyAlignment="1">
      <alignment horizontal="center"/>
    </xf>
    <xf numFmtId="3" fontId="5" fillId="0" borderId="1" xfId="0" applyNumberFormat="1" applyFont="1" applyFill="1" applyBorder="1" applyAlignment="1">
      <alignment horizontal="center"/>
    </xf>
    <xf numFmtId="3" fontId="29" fillId="0" borderId="21" xfId="0" applyNumberFormat="1" applyFont="1" applyFill="1" applyBorder="1" applyAlignment="1">
      <alignment horizontal="center" vertical="center" wrapText="1"/>
    </xf>
    <xf numFmtId="3" fontId="29" fillId="0" borderId="6" xfId="0" applyNumberFormat="1" applyFont="1" applyFill="1" applyBorder="1" applyAlignment="1">
      <alignment horizontal="center" vertical="center" wrapText="1"/>
    </xf>
    <xf numFmtId="3" fontId="29" fillId="0" borderId="12" xfId="0" applyNumberFormat="1" applyFont="1" applyFill="1" applyBorder="1" applyAlignment="1">
      <alignment horizontal="center" vertical="center" wrapText="1"/>
    </xf>
    <xf numFmtId="167" fontId="5" fillId="0" borderId="1" xfId="6" applyNumberFormat="1" applyFont="1" applyFill="1" applyBorder="1" applyAlignment="1">
      <alignment horizontal="left" indent="1"/>
    </xf>
    <xf numFmtId="172" fontId="0" fillId="2" borderId="0" xfId="0" applyNumberFormat="1" applyFill="1"/>
    <xf numFmtId="1" fontId="5" fillId="0" borderId="0" xfId="6" applyNumberFormat="1" applyFont="1" applyFill="1" applyBorder="1" applyAlignment="1">
      <alignment horizontal="left" indent="1"/>
    </xf>
    <xf numFmtId="167" fontId="5" fillId="0" borderId="0" xfId="6" applyNumberFormat="1" applyFont="1" applyFill="1" applyBorder="1" applyAlignment="1">
      <alignment horizontal="left" indent="2"/>
    </xf>
    <xf numFmtId="1" fontId="5" fillId="0" borderId="0" xfId="6" applyNumberFormat="1" applyFont="1" applyFill="1" applyBorder="1" applyAlignment="1">
      <alignment horizontal="left" indent="3"/>
    </xf>
    <xf numFmtId="167" fontId="7" fillId="0" borderId="0" xfId="6" applyNumberFormat="1" applyFont="1" applyFill="1" applyBorder="1" applyAlignment="1"/>
    <xf numFmtId="167" fontId="5" fillId="0" borderId="0" xfId="6" applyNumberFormat="1" applyFont="1" applyFill="1" applyBorder="1" applyAlignment="1"/>
    <xf numFmtId="4" fontId="5" fillId="2" borderId="0" xfId="0" applyNumberFormat="1" applyFont="1" applyFill="1"/>
    <xf numFmtId="167" fontId="7" fillId="0" borderId="0" xfId="4" applyNumberFormat="1" applyFont="1" applyFill="1" applyBorder="1"/>
    <xf numFmtId="175" fontId="0" fillId="2" borderId="0" xfId="0" applyNumberFormat="1" applyFill="1"/>
    <xf numFmtId="0" fontId="37" fillId="2" borderId="0" xfId="0" applyFont="1" applyFill="1" applyBorder="1" applyAlignment="1"/>
    <xf numFmtId="0" fontId="17" fillId="2" borderId="1" xfId="29" applyNumberFormat="1" applyFont="1" applyFill="1" applyBorder="1"/>
    <xf numFmtId="0" fontId="5" fillId="2" borderId="1" xfId="23" applyFont="1" applyFill="1" applyBorder="1"/>
    <xf numFmtId="0" fontId="5" fillId="2" borderId="0" xfId="23" applyFont="1" applyFill="1"/>
    <xf numFmtId="0" fontId="5" fillId="2" borderId="0" xfId="0" applyFont="1" applyFill="1" applyAlignment="1">
      <alignment horizontal="center" vertical="center"/>
    </xf>
    <xf numFmtId="0" fontId="5" fillId="0" borderId="0" xfId="0" applyFont="1" applyFill="1" applyBorder="1" applyAlignment="1">
      <alignment horizontal="right" vertical="center"/>
    </xf>
    <xf numFmtId="167" fontId="5" fillId="0" borderId="0" xfId="0" applyNumberFormat="1" applyFont="1" applyFill="1" applyBorder="1" applyAlignment="1">
      <alignment horizontal="right" vertical="center"/>
    </xf>
    <xf numFmtId="167" fontId="5" fillId="3" borderId="0" xfId="0" applyNumberFormat="1" applyFont="1" applyFill="1" applyBorder="1" applyAlignment="1">
      <alignment horizontal="center" vertical="center"/>
    </xf>
    <xf numFmtId="2" fontId="5" fillId="0" borderId="0" xfId="0" applyNumberFormat="1" applyFont="1" applyFill="1" applyBorder="1" applyAlignment="1">
      <alignment horizontal="right" vertical="center"/>
    </xf>
    <xf numFmtId="176" fontId="5" fillId="3" borderId="0" xfId="0" applyNumberFormat="1" applyFont="1" applyFill="1" applyBorder="1" applyAlignment="1">
      <alignment horizontal="center" vertical="center"/>
    </xf>
    <xf numFmtId="177" fontId="5" fillId="3" borderId="0" xfId="0" applyNumberFormat="1" applyFont="1" applyFill="1" applyBorder="1" applyAlignment="1">
      <alignment horizontal="center" vertical="center"/>
    </xf>
    <xf numFmtId="1" fontId="5" fillId="0" borderId="1" xfId="0" applyNumberFormat="1" applyFont="1" applyFill="1" applyBorder="1" applyAlignment="1">
      <alignment horizontal="right" vertical="center"/>
    </xf>
    <xf numFmtId="0" fontId="5" fillId="3" borderId="0" xfId="0" applyFont="1" applyFill="1" applyBorder="1" applyAlignment="1">
      <alignment horizontal="left" vertical="top" wrapText="1"/>
    </xf>
    <xf numFmtId="4" fontId="5" fillId="3" borderId="0" xfId="0" applyNumberFormat="1" applyFont="1" applyFill="1" applyBorder="1" applyAlignment="1">
      <alignment horizontal="right"/>
    </xf>
    <xf numFmtId="3" fontId="5" fillId="3" borderId="0" xfId="0" applyNumberFormat="1" applyFont="1" applyFill="1"/>
    <xf numFmtId="166" fontId="48" fillId="0" borderId="0" xfId="32" applyNumberFormat="1" applyFont="1"/>
    <xf numFmtId="166" fontId="48" fillId="0" borderId="0" xfId="32" applyNumberFormat="1" applyFont="1" applyAlignment="1">
      <alignment horizontal="right"/>
    </xf>
    <xf numFmtId="0" fontId="7" fillId="2" borderId="0" xfId="0" applyFont="1" applyFill="1" applyAlignment="1">
      <alignment horizontal="left" indent="1"/>
    </xf>
    <xf numFmtId="0" fontId="38" fillId="2" borderId="0" xfId="0" applyFont="1" applyFill="1" applyAlignment="1">
      <alignment horizontal="left" indent="1"/>
    </xf>
    <xf numFmtId="167" fontId="5" fillId="0" borderId="0" xfId="26" applyNumberFormat="1" applyFont="1" applyFill="1" applyBorder="1" applyAlignment="1">
      <alignment horizontal="right"/>
    </xf>
    <xf numFmtId="0" fontId="29" fillId="2" borderId="0" xfId="26" applyFont="1" applyFill="1" applyBorder="1" applyAlignment="1">
      <alignment vertical="top"/>
    </xf>
    <xf numFmtId="166" fontId="5" fillId="2" borderId="0" xfId="26" applyNumberFormat="1" applyFont="1" applyFill="1" applyBorder="1" applyAlignment="1">
      <alignment vertical="top"/>
    </xf>
    <xf numFmtId="0" fontId="29" fillId="2" borderId="0" xfId="25" applyFont="1" applyFill="1" applyBorder="1" applyAlignment="1">
      <alignment vertical="top"/>
    </xf>
    <xf numFmtId="0" fontId="29" fillId="2" borderId="0" xfId="25" applyFont="1" applyFill="1"/>
    <xf numFmtId="0" fontId="5" fillId="2" borderId="0" xfId="25" applyFont="1" applyFill="1" applyAlignment="1">
      <alignment vertical="top"/>
    </xf>
    <xf numFmtId="0" fontId="5" fillId="2" borderId="0" xfId="25" applyFont="1" applyFill="1"/>
    <xf numFmtId="0" fontId="5" fillId="2" borderId="0" xfId="0" applyFont="1" applyFill="1" applyBorder="1" applyAlignment="1" applyProtection="1"/>
    <xf numFmtId="0" fontId="52" fillId="2" borderId="0" xfId="0" applyFont="1" applyFill="1" applyAlignment="1">
      <alignment vertical="center"/>
    </xf>
    <xf numFmtId="0" fontId="14" fillId="3" borderId="0" xfId="5" applyFill="1" applyAlignment="1" applyProtection="1"/>
    <xf numFmtId="0" fontId="36" fillId="2" borderId="0" xfId="28" applyFont="1" applyFill="1"/>
    <xf numFmtId="0" fontId="5" fillId="2" borderId="0" xfId="28" applyFont="1" applyFill="1"/>
    <xf numFmtId="0" fontId="5" fillId="2" borderId="0" xfId="28" applyFont="1" applyFill="1" applyBorder="1"/>
    <xf numFmtId="0" fontId="5" fillId="2" borderId="0" xfId="28" applyFont="1" applyFill="1" applyBorder="1" applyAlignment="1">
      <alignment wrapText="1"/>
    </xf>
    <xf numFmtId="0" fontId="5" fillId="2" borderId="0" xfId="28" applyFont="1" applyFill="1" applyAlignment="1">
      <alignment wrapText="1"/>
    </xf>
    <xf numFmtId="0" fontId="5" fillId="2" borderId="12" xfId="28" applyFont="1" applyFill="1" applyBorder="1" applyAlignment="1">
      <alignment wrapText="1"/>
    </xf>
    <xf numFmtId="0" fontId="5" fillId="2" borderId="12" xfId="28" applyFont="1" applyFill="1" applyBorder="1"/>
    <xf numFmtId="0" fontId="5" fillId="2" borderId="18" xfId="28" applyFont="1" applyFill="1" applyBorder="1"/>
    <xf numFmtId="0" fontId="5" fillId="2" borderId="0" xfId="28" applyFont="1" applyFill="1" applyBorder="1" applyAlignment="1">
      <alignment vertical="justify"/>
    </xf>
    <xf numFmtId="0" fontId="5" fillId="2" borderId="0" xfId="28" applyFont="1" applyFill="1" applyAlignment="1">
      <alignment vertical="justify"/>
    </xf>
    <xf numFmtId="0" fontId="5" fillId="2" borderId="21" xfId="28" applyFont="1" applyFill="1" applyBorder="1" applyAlignment="1">
      <alignment horizontal="left"/>
    </xf>
    <xf numFmtId="0" fontId="5" fillId="2" borderId="12" xfId="28" applyFont="1" applyFill="1" applyBorder="1" applyAlignment="1">
      <alignment horizontal="left"/>
    </xf>
    <xf numFmtId="0" fontId="17" fillId="2" borderId="12" xfId="28" applyFont="1" applyFill="1" applyBorder="1" applyAlignment="1">
      <alignment horizontal="center" vertical="center"/>
    </xf>
    <xf numFmtId="0" fontId="5" fillId="2" borderId="12" xfId="28" applyFont="1" applyFill="1" applyBorder="1" applyAlignment="1">
      <alignment vertical="center"/>
    </xf>
    <xf numFmtId="0" fontId="5" fillId="2" borderId="18" xfId="28" applyFont="1" applyFill="1" applyBorder="1" applyAlignment="1">
      <alignment vertical="center"/>
    </xf>
    <xf numFmtId="0" fontId="5" fillId="2" borderId="12" xfId="28" applyFont="1" applyFill="1" applyBorder="1" applyAlignment="1">
      <alignment horizontal="left" vertical="center"/>
    </xf>
    <xf numFmtId="0" fontId="5" fillId="2" borderId="0" xfId="28" applyFont="1" applyFill="1" applyBorder="1" applyAlignment="1">
      <alignment vertical="center"/>
    </xf>
    <xf numFmtId="0" fontId="5" fillId="2" borderId="0" xfId="28" applyFont="1" applyFill="1" applyAlignment="1">
      <alignment vertical="center"/>
    </xf>
    <xf numFmtId="0" fontId="5" fillId="2" borderId="0" xfId="28" applyFont="1" applyFill="1" applyBorder="1" applyAlignment="1">
      <alignment horizontal="left" vertical="center"/>
    </xf>
    <xf numFmtId="0" fontId="5" fillId="2" borderId="0" xfId="28" applyFont="1" applyFill="1" applyAlignment="1">
      <alignment horizontal="left" vertical="center"/>
    </xf>
    <xf numFmtId="0" fontId="48" fillId="2" borderId="0" xfId="0" applyFont="1" applyFill="1" applyAlignment="1">
      <alignment horizontal="left" indent="1"/>
    </xf>
    <xf numFmtId="167" fontId="5" fillId="0" borderId="1" xfId="22" applyNumberFormat="1" applyFont="1" applyFill="1" applyBorder="1" applyAlignment="1">
      <alignment horizontal="right"/>
    </xf>
    <xf numFmtId="0" fontId="13" fillId="3" borderId="0" xfId="21" applyFont="1" applyFill="1"/>
    <xf numFmtId="49" fontId="7" fillId="2" borderId="8" xfId="0" applyNumberFormat="1" applyFont="1" applyFill="1" applyBorder="1" applyAlignment="1">
      <alignment horizontal="right"/>
    </xf>
    <xf numFmtId="49" fontId="7" fillId="2" borderId="8" xfId="0" applyNumberFormat="1" applyFont="1" applyFill="1" applyBorder="1" applyAlignment="1">
      <alignment horizontal="center" vertical="center" wrapText="1"/>
    </xf>
    <xf numFmtId="1" fontId="5" fillId="2" borderId="16" xfId="0" applyNumberFormat="1" applyFont="1" applyFill="1" applyBorder="1" applyAlignment="1">
      <alignment horizontal="center"/>
    </xf>
    <xf numFmtId="0" fontId="7" fillId="2" borderId="16" xfId="0" applyNumberFormat="1" applyFont="1" applyFill="1" applyBorder="1" applyAlignment="1">
      <alignment horizontal="center" vertical="center" wrapText="1"/>
    </xf>
    <xf numFmtId="17" fontId="8" fillId="0" borderId="21" xfId="27" applyNumberFormat="1" applyFont="1" applyFill="1" applyBorder="1" applyAlignment="1">
      <alignment horizontal="center" vertical="center"/>
    </xf>
    <xf numFmtId="17" fontId="8" fillId="0" borderId="23" xfId="27" applyNumberFormat="1" applyFont="1" applyFill="1" applyBorder="1" applyAlignment="1">
      <alignment horizontal="center" vertical="center"/>
    </xf>
    <xf numFmtId="0" fontId="5" fillId="3" borderId="0" xfId="0" applyFont="1" applyFill="1" applyAlignment="1">
      <alignment horizontal="left" indent="1"/>
    </xf>
    <xf numFmtId="1" fontId="56" fillId="0" borderId="0" xfId="0" applyNumberFormat="1" applyFont="1" applyFill="1" applyBorder="1"/>
    <xf numFmtId="1" fontId="57" fillId="0" borderId="0" xfId="0" applyNumberFormat="1" applyFont="1" applyFill="1" applyBorder="1" applyAlignment="1">
      <alignment horizontal="center" vertical="center"/>
    </xf>
    <xf numFmtId="1" fontId="48" fillId="0" borderId="0" xfId="0" applyNumberFormat="1" applyFont="1" applyFill="1" applyBorder="1" applyAlignment="1">
      <alignment horizontal="left" indent="1"/>
    </xf>
    <xf numFmtId="0" fontId="48" fillId="0" borderId="0" xfId="0" applyFont="1" applyFill="1" applyBorder="1" applyAlignment="1">
      <alignment horizontal="left" indent="1"/>
    </xf>
    <xf numFmtId="0" fontId="48" fillId="0" borderId="0" xfId="0" applyFont="1" applyFill="1" applyBorder="1"/>
    <xf numFmtId="1" fontId="58" fillId="0" borderId="0" xfId="0" applyNumberFormat="1" applyFont="1" applyFill="1" applyBorder="1" applyAlignment="1">
      <alignment horizontal="left" vertical="center"/>
    </xf>
    <xf numFmtId="1" fontId="58" fillId="0" borderId="0" xfId="0" applyNumberFormat="1" applyFont="1" applyFill="1" applyBorder="1"/>
    <xf numFmtId="1" fontId="48" fillId="0" borderId="0" xfId="0" applyNumberFormat="1" applyFont="1" applyFill="1" applyBorder="1" applyAlignment="1">
      <alignment horizontal="left" wrapText="1" indent="1"/>
    </xf>
    <xf numFmtId="1" fontId="48" fillId="0" borderId="1" xfId="0" applyNumberFormat="1" applyFont="1" applyFill="1" applyBorder="1" applyAlignment="1">
      <alignment horizontal="left" indent="1"/>
    </xf>
    <xf numFmtId="0" fontId="13" fillId="3" borderId="0" xfId="0" applyFont="1" applyFill="1" applyBorder="1"/>
    <xf numFmtId="1" fontId="17" fillId="3" borderId="1" xfId="0" applyNumberFormat="1" applyFont="1" applyFill="1" applyBorder="1" applyAlignment="1">
      <alignment vertical="center"/>
    </xf>
    <xf numFmtId="0" fontId="60" fillId="3" borderId="0" xfId="5" applyFont="1" applyFill="1" applyAlignment="1" applyProtection="1"/>
    <xf numFmtId="0" fontId="7" fillId="0" borderId="13" xfId="0" applyFont="1" applyFill="1" applyBorder="1"/>
    <xf numFmtId="0" fontId="5" fillId="0" borderId="13" xfId="0" applyFont="1" applyFill="1" applyBorder="1" applyAlignment="1">
      <alignment horizontal="left" indent="1"/>
    </xf>
    <xf numFmtId="0" fontId="7" fillId="0" borderId="13" xfId="0" applyFont="1" applyFill="1" applyBorder="1" applyAlignment="1">
      <alignment wrapText="1"/>
    </xf>
    <xf numFmtId="1" fontId="17" fillId="3" borderId="0" xfId="0" applyNumberFormat="1" applyFont="1" applyFill="1" applyBorder="1" applyAlignment="1">
      <alignment vertical="center"/>
    </xf>
    <xf numFmtId="0" fontId="7" fillId="2" borderId="7" xfId="0" applyFont="1" applyFill="1" applyBorder="1" applyAlignment="1" applyProtection="1">
      <alignment horizontal="center" vertical="center"/>
    </xf>
    <xf numFmtId="0" fontId="7" fillId="2" borderId="3" xfId="0" applyFont="1" applyFill="1" applyBorder="1" applyAlignment="1" applyProtection="1">
      <alignment horizontal="center" vertical="center"/>
    </xf>
    <xf numFmtId="0" fontId="7" fillId="2" borderId="13" xfId="0" applyFont="1" applyFill="1" applyBorder="1" applyAlignment="1" applyProtection="1">
      <alignment horizontal="center" vertical="center"/>
    </xf>
    <xf numFmtId="167" fontId="6" fillId="0" borderId="0" xfId="6" applyNumberFormat="1" applyFont="1" applyFill="1" applyBorder="1"/>
    <xf numFmtId="1" fontId="6" fillId="3" borderId="0" xfId="6" applyNumberFormat="1" applyFont="1" applyFill="1" applyBorder="1"/>
    <xf numFmtId="0" fontId="7" fillId="2" borderId="3" xfId="0" applyFont="1" applyFill="1" applyBorder="1" applyAlignment="1">
      <alignment horizontal="center" wrapText="1"/>
    </xf>
    <xf numFmtId="0" fontId="7" fillId="2" borderId="7" xfId="0" applyFont="1" applyFill="1" applyBorder="1" applyAlignment="1">
      <alignment horizontal="center" wrapText="1"/>
    </xf>
    <xf numFmtId="0" fontId="7" fillId="2" borderId="7" xfId="0" applyFont="1" applyFill="1" applyBorder="1" applyAlignment="1" applyProtection="1">
      <alignment horizontal="center" vertical="center"/>
    </xf>
    <xf numFmtId="0" fontId="7" fillId="2" borderId="3" xfId="0" applyFont="1" applyFill="1" applyBorder="1" applyAlignment="1">
      <alignment horizontal="center" wrapText="1"/>
    </xf>
    <xf numFmtId="0" fontId="7" fillId="2" borderId="7" xfId="0" applyFont="1" applyFill="1" applyBorder="1" applyAlignment="1">
      <alignment horizontal="center" wrapText="1"/>
    </xf>
    <xf numFmtId="0" fontId="7" fillId="3" borderId="12" xfId="10" applyFont="1" applyFill="1" applyBorder="1" applyAlignment="1" applyProtection="1">
      <alignment horizontal="center" vertical="center"/>
    </xf>
    <xf numFmtId="0" fontId="7" fillId="3" borderId="6" xfId="10" applyFont="1" applyFill="1" applyBorder="1" applyAlignment="1" applyProtection="1">
      <alignment horizontal="center" vertical="center"/>
    </xf>
    <xf numFmtId="0" fontId="5" fillId="2" borderId="13" xfId="0" applyFont="1" applyFill="1" applyBorder="1" applyAlignment="1">
      <alignment horizontal="center"/>
    </xf>
    <xf numFmtId="0" fontId="5" fillId="2" borderId="7" xfId="0" applyFont="1" applyFill="1" applyBorder="1" applyAlignment="1">
      <alignment horizontal="center"/>
    </xf>
    <xf numFmtId="14" fontId="7" fillId="3" borderId="13" xfId="0" applyNumberFormat="1" applyFont="1" applyFill="1" applyBorder="1" applyAlignment="1" applyProtection="1">
      <alignment horizontal="center" vertical="center" wrapText="1"/>
      <protection locked="0"/>
    </xf>
    <xf numFmtId="14" fontId="7" fillId="3" borderId="7" xfId="0" applyNumberFormat="1" applyFont="1" applyFill="1" applyBorder="1" applyAlignment="1" applyProtection="1">
      <alignment horizontal="center" vertical="center" wrapText="1"/>
      <protection locked="0"/>
    </xf>
    <xf numFmtId="0" fontId="7" fillId="3" borderId="3" xfId="0" applyFont="1" applyFill="1" applyBorder="1" applyAlignment="1">
      <alignment horizontal="center" wrapText="1"/>
    </xf>
    <xf numFmtId="0" fontId="7" fillId="3" borderId="7" xfId="0" applyFont="1" applyFill="1" applyBorder="1" applyAlignment="1">
      <alignment horizontal="center" wrapText="1"/>
    </xf>
    <xf numFmtId="0" fontId="5" fillId="3" borderId="0" xfId="30" applyFont="1" applyFill="1"/>
    <xf numFmtId="0" fontId="5" fillId="2" borderId="0" xfId="30" applyFont="1" applyFill="1"/>
    <xf numFmtId="0" fontId="5" fillId="0" borderId="7" xfId="0" applyFont="1" applyFill="1" applyBorder="1" applyAlignment="1">
      <alignment horizontal="left" indent="1"/>
    </xf>
    <xf numFmtId="0" fontId="5" fillId="0" borderId="0" xfId="0" applyFont="1" applyBorder="1" applyAlignment="1">
      <alignment horizontal="left" indent="1"/>
    </xf>
    <xf numFmtId="0" fontId="5" fillId="0" borderId="1" xfId="0" applyFont="1" applyBorder="1" applyAlignment="1">
      <alignment horizontal="left" indent="1"/>
    </xf>
    <xf numFmtId="0" fontId="5" fillId="0" borderId="13" xfId="0" applyFont="1" applyFill="1" applyBorder="1"/>
    <xf numFmtId="0" fontId="7" fillId="2" borderId="13" xfId="10" applyFont="1" applyFill="1" applyBorder="1" applyAlignment="1" applyProtection="1">
      <alignment horizontal="center" vertical="center"/>
    </xf>
    <xf numFmtId="0" fontId="7" fillId="2" borderId="7" xfId="10" applyFont="1" applyFill="1" applyBorder="1" applyAlignment="1" applyProtection="1">
      <alignment horizontal="center" vertical="center"/>
    </xf>
    <xf numFmtId="0" fontId="7" fillId="0" borderId="0" xfId="0" applyFont="1" applyFill="1" applyBorder="1" applyAlignment="1">
      <alignment horizontal="left"/>
    </xf>
    <xf numFmtId="0" fontId="6" fillId="3" borderId="0" xfId="3" applyFont="1" applyFill="1" applyBorder="1" applyAlignment="1"/>
    <xf numFmtId="0" fontId="7" fillId="0" borderId="12" xfId="0" applyFont="1" applyFill="1" applyBorder="1"/>
    <xf numFmtId="0" fontId="5" fillId="0" borderId="12" xfId="0" applyFont="1" applyFill="1" applyBorder="1" applyAlignment="1">
      <alignment horizontal="left" indent="1"/>
    </xf>
    <xf numFmtId="0" fontId="5" fillId="0" borderId="6" xfId="0" applyFont="1" applyFill="1" applyBorder="1" applyAlignment="1">
      <alignment horizontal="left" indent="1"/>
    </xf>
    <xf numFmtId="0" fontId="5" fillId="0" borderId="23" xfId="0" applyFont="1" applyFill="1" applyBorder="1" applyAlignment="1" applyProtection="1">
      <alignment horizontal="left"/>
    </xf>
    <xf numFmtId="0" fontId="5" fillId="0" borderId="13" xfId="0" applyFont="1" applyFill="1" applyBorder="1" applyAlignment="1">
      <alignment wrapText="1"/>
    </xf>
    <xf numFmtId="0" fontId="7" fillId="3" borderId="7" xfId="0" applyFont="1" applyFill="1" applyBorder="1" applyAlignment="1">
      <alignment horizontal="center" vertical="center"/>
    </xf>
    <xf numFmtId="1" fontId="7" fillId="3" borderId="13" xfId="0" applyNumberFormat="1" applyFont="1" applyFill="1" applyBorder="1" applyAlignment="1">
      <alignment horizontal="center"/>
    </xf>
    <xf numFmtId="1" fontId="7" fillId="3" borderId="7" xfId="0" applyNumberFormat="1" applyFont="1" applyFill="1" applyBorder="1" applyAlignment="1">
      <alignment horizontal="center"/>
    </xf>
    <xf numFmtId="0" fontId="7" fillId="3" borderId="3" xfId="0" applyFont="1" applyFill="1" applyBorder="1" applyAlignment="1" applyProtection="1">
      <alignment horizontal="center"/>
    </xf>
    <xf numFmtId="0" fontId="7" fillId="3" borderId="7" xfId="0" applyFont="1" applyFill="1" applyBorder="1" applyAlignment="1" applyProtection="1">
      <alignment horizontal="center"/>
    </xf>
    <xf numFmtId="0" fontId="7" fillId="3" borderId="3"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13" xfId="0" applyFont="1" applyFill="1" applyBorder="1" applyAlignment="1">
      <alignment horizontal="center" vertical="center"/>
    </xf>
    <xf numFmtId="0" fontId="7" fillId="3" borderId="13" xfId="0" applyFont="1" applyFill="1" applyBorder="1" applyAlignment="1" applyProtection="1">
      <alignment horizontal="center"/>
    </xf>
    <xf numFmtId="0" fontId="7" fillId="3" borderId="7" xfId="0" applyFont="1" applyFill="1" applyBorder="1" applyAlignment="1" applyProtection="1">
      <alignment horizontal="center" vertical="center"/>
    </xf>
    <xf numFmtId="0" fontId="5" fillId="3" borderId="3" xfId="0" applyFont="1" applyFill="1" applyBorder="1" applyAlignment="1">
      <alignment horizontal="center"/>
    </xf>
    <xf numFmtId="0" fontId="5" fillId="3" borderId="7" xfId="0" applyFont="1" applyFill="1" applyBorder="1" applyAlignment="1">
      <alignment horizontal="center"/>
    </xf>
    <xf numFmtId="0" fontId="7" fillId="0" borderId="3" xfId="0" applyFont="1" applyFill="1" applyBorder="1" applyAlignment="1">
      <alignment horizontal="center" vertical="center"/>
    </xf>
    <xf numFmtId="0" fontId="7" fillId="0" borderId="7" xfId="0" applyFont="1" applyFill="1" applyBorder="1" applyAlignment="1">
      <alignment horizontal="center" vertical="center"/>
    </xf>
    <xf numFmtId="0" fontId="7" fillId="3" borderId="3" xfId="0" applyFont="1" applyFill="1" applyBorder="1" applyAlignment="1">
      <alignment horizontal="center"/>
    </xf>
    <xf numFmtId="0" fontId="7" fillId="3" borderId="7" xfId="0" applyFont="1" applyFill="1" applyBorder="1" applyAlignment="1">
      <alignment horizontal="center"/>
    </xf>
    <xf numFmtId="0" fontId="7" fillId="2" borderId="7" xfId="0" applyFont="1" applyFill="1" applyBorder="1" applyAlignment="1" applyProtection="1">
      <alignment horizontal="center" vertical="center"/>
    </xf>
    <xf numFmtId="0" fontId="7" fillId="3" borderId="7"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3" xfId="0" applyFont="1" applyFill="1" applyBorder="1" applyAlignment="1" applyProtection="1">
      <alignment horizontal="center" vertical="center"/>
    </xf>
    <xf numFmtId="0" fontId="7" fillId="3" borderId="7" xfId="0" applyFont="1" applyFill="1" applyBorder="1" applyAlignment="1" applyProtection="1">
      <alignment horizontal="center" vertical="center"/>
    </xf>
    <xf numFmtId="0" fontId="7" fillId="2" borderId="3" xfId="0" applyFont="1" applyFill="1" applyBorder="1" applyAlignment="1" applyProtection="1">
      <alignment horizontal="center" vertical="center"/>
    </xf>
    <xf numFmtId="166" fontId="37" fillId="3" borderId="0" xfId="18" applyNumberFormat="1" applyFont="1" applyFill="1" applyBorder="1" applyAlignment="1">
      <alignment horizontal="left"/>
    </xf>
    <xf numFmtId="0" fontId="5" fillId="0" borderId="6" xfId="0" applyFont="1" applyFill="1" applyBorder="1" applyAlignment="1" applyProtection="1">
      <alignment horizontal="left" wrapText="1" indent="1"/>
    </xf>
    <xf numFmtId="0" fontId="5" fillId="0" borderId="12" xfId="0" applyFont="1" applyFill="1" applyBorder="1" applyAlignment="1" applyProtection="1">
      <alignment horizontal="left" wrapText="1" indent="1"/>
    </xf>
    <xf numFmtId="9" fontId="5" fillId="3" borderId="0" xfId="2" applyFont="1" applyFill="1"/>
    <xf numFmtId="49" fontId="5" fillId="0" borderId="0" xfId="0" applyNumberFormat="1" applyFont="1" applyFill="1" applyBorder="1" applyAlignment="1" applyProtection="1">
      <alignment horizontal="left" vertical="top" wrapText="1" indent="1"/>
    </xf>
    <xf numFmtId="49" fontId="5" fillId="0" borderId="23" xfId="0" applyNumberFormat="1" applyFont="1" applyFill="1" applyBorder="1" applyAlignment="1" applyProtection="1">
      <alignment horizontal="left" vertical="top" wrapText="1" indent="1"/>
    </xf>
    <xf numFmtId="0" fontId="7" fillId="3" borderId="13" xfId="0" applyFont="1" applyFill="1" applyBorder="1" applyAlignment="1" applyProtection="1">
      <alignment horizontal="center" vertical="center"/>
    </xf>
    <xf numFmtId="0" fontId="7" fillId="0" borderId="12" xfId="0" applyFont="1" applyFill="1" applyBorder="1" applyAlignment="1" applyProtection="1">
      <alignment horizontal="left"/>
    </xf>
    <xf numFmtId="0" fontId="17" fillId="0" borderId="12" xfId="0" applyFont="1" applyFill="1" applyBorder="1" applyAlignment="1" applyProtection="1">
      <alignment horizontal="left"/>
    </xf>
    <xf numFmtId="0" fontId="7" fillId="0" borderId="12" xfId="0" applyFont="1" applyFill="1" applyBorder="1" applyAlignment="1" applyProtection="1">
      <alignment horizontal="left" indent="1"/>
    </xf>
    <xf numFmtId="0" fontId="5" fillId="0" borderId="12" xfId="0" applyFont="1" applyFill="1" applyBorder="1" applyAlignment="1" applyProtection="1">
      <alignment horizontal="left" indent="2"/>
    </xf>
    <xf numFmtId="0" fontId="17" fillId="0" borderId="12" xfId="0" applyFont="1" applyFill="1" applyBorder="1" applyAlignment="1" applyProtection="1">
      <alignment horizontal="left" indent="2"/>
    </xf>
    <xf numFmtId="0" fontId="5" fillId="0" borderId="12" xfId="0" applyFont="1" applyFill="1" applyBorder="1" applyAlignment="1" applyProtection="1">
      <alignment horizontal="left" indent="3"/>
    </xf>
    <xf numFmtId="0" fontId="5" fillId="0" borderId="12" xfId="0" applyFont="1" applyFill="1" applyBorder="1" applyAlignment="1">
      <alignment horizontal="left" indent="3"/>
    </xf>
    <xf numFmtId="0" fontId="5" fillId="0" borderId="6" xfId="0" applyFont="1" applyFill="1" applyBorder="1" applyAlignment="1">
      <alignment horizontal="left" indent="3"/>
    </xf>
    <xf numFmtId="1" fontId="37" fillId="3" borderId="0" xfId="0" applyNumberFormat="1" applyFont="1" applyFill="1" applyBorder="1" applyAlignment="1">
      <alignment horizontal="left" vertical="center"/>
    </xf>
    <xf numFmtId="0" fontId="7" fillId="0" borderId="13" xfId="0" applyFont="1" applyFill="1" applyBorder="1" applyAlignment="1" applyProtection="1">
      <alignment horizontal="left" vertical="center" wrapText="1"/>
    </xf>
    <xf numFmtId="0" fontId="5" fillId="0" borderId="13" xfId="0" applyFont="1" applyFill="1" applyBorder="1" applyAlignment="1">
      <alignment horizontal="left" wrapText="1" indent="1"/>
    </xf>
    <xf numFmtId="167" fontId="7" fillId="0" borderId="12" xfId="0" applyNumberFormat="1" applyFont="1" applyFill="1" applyBorder="1" applyAlignment="1" applyProtection="1">
      <alignment horizontal="left" vertical="center" wrapText="1"/>
    </xf>
    <xf numFmtId="167" fontId="17" fillId="0" borderId="12" xfId="0" applyNumberFormat="1" applyFont="1" applyFill="1" applyBorder="1" applyAlignment="1" applyProtection="1">
      <alignment horizontal="left"/>
    </xf>
    <xf numFmtId="167" fontId="5" fillId="0" borderId="12" xfId="0" applyNumberFormat="1" applyFont="1" applyFill="1" applyBorder="1" applyAlignment="1">
      <alignment horizontal="left" wrapText="1" indent="1"/>
    </xf>
    <xf numFmtId="167" fontId="5" fillId="0" borderId="12" xfId="0" applyNumberFormat="1" applyFont="1" applyFill="1" applyBorder="1" applyAlignment="1" applyProtection="1">
      <alignment horizontal="left" wrapText="1" indent="1"/>
    </xf>
    <xf numFmtId="167" fontId="5" fillId="0" borderId="12" xfId="0" applyNumberFormat="1" applyFont="1" applyFill="1" applyBorder="1" applyAlignment="1">
      <alignment horizontal="left" indent="1"/>
    </xf>
    <xf numFmtId="167" fontId="5" fillId="0" borderId="6" xfId="0" applyNumberFormat="1" applyFont="1" applyFill="1" applyBorder="1" applyAlignment="1">
      <alignment horizontal="left" indent="1"/>
    </xf>
    <xf numFmtId="166" fontId="30" fillId="0" borderId="0" xfId="8" applyFont="1" applyFill="1" applyBorder="1" applyAlignment="1">
      <alignment horizontal="center"/>
    </xf>
    <xf numFmtId="167" fontId="17" fillId="0" borderId="12" xfId="0" applyNumberFormat="1" applyFont="1" applyFill="1" applyBorder="1" applyAlignment="1" applyProtection="1">
      <alignment horizontal="left" vertical="center" wrapText="1"/>
    </xf>
    <xf numFmtId="167" fontId="8" fillId="0" borderId="12" xfId="0" applyNumberFormat="1" applyFont="1" applyFill="1" applyBorder="1" applyAlignment="1" applyProtection="1">
      <alignment horizontal="left" vertical="center" wrapText="1"/>
    </xf>
    <xf numFmtId="167" fontId="7" fillId="0" borderId="12" xfId="0" applyNumberFormat="1" applyFont="1" applyFill="1" applyBorder="1" applyAlignment="1">
      <alignment horizontal="left"/>
    </xf>
    <xf numFmtId="167" fontId="5" fillId="0" borderId="6" xfId="0" applyNumberFormat="1" applyFont="1" applyFill="1" applyBorder="1" applyAlignment="1">
      <alignment horizontal="left"/>
    </xf>
    <xf numFmtId="0" fontId="7" fillId="0" borderId="13" xfId="0" applyFont="1" applyFill="1" applyBorder="1" applyAlignment="1">
      <alignment horizontal="justify"/>
    </xf>
    <xf numFmtId="0" fontId="7" fillId="0" borderId="12" xfId="0" applyFont="1" applyFill="1" applyBorder="1" applyAlignment="1">
      <alignment horizontal="justify"/>
    </xf>
    <xf numFmtId="0" fontId="17" fillId="0" borderId="12" xfId="0" applyFont="1" applyFill="1" applyBorder="1" applyAlignment="1" applyProtection="1">
      <alignment horizontal="left" vertical="center" wrapText="1"/>
    </xf>
    <xf numFmtId="0" fontId="7" fillId="0" borderId="12" xfId="0" applyFont="1" applyFill="1" applyBorder="1" applyAlignment="1">
      <alignment horizontal="left" indent="2"/>
    </xf>
    <xf numFmtId="0" fontId="17" fillId="0" borderId="12" xfId="0" applyFont="1" applyFill="1" applyBorder="1" applyAlignment="1">
      <alignment horizontal="left" wrapText="1" indent="3"/>
    </xf>
    <xf numFmtId="0" fontId="5" fillId="0" borderId="12" xfId="0" applyFont="1" applyFill="1" applyBorder="1" applyAlignment="1">
      <alignment horizontal="left" wrapText="1" indent="5"/>
    </xf>
    <xf numFmtId="0" fontId="5" fillId="0" borderId="12" xfId="0" applyFont="1" applyFill="1" applyBorder="1" applyAlignment="1">
      <alignment horizontal="left" indent="4"/>
    </xf>
    <xf numFmtId="0" fontId="5" fillId="0" borderId="12" xfId="0" applyFont="1" applyFill="1" applyBorder="1" applyAlignment="1">
      <alignment horizontal="left" indent="5"/>
    </xf>
    <xf numFmtId="0" fontId="5" fillId="0" borderId="6" xfId="0" applyFont="1" applyFill="1" applyBorder="1" applyAlignment="1">
      <alignment horizontal="left" indent="5"/>
    </xf>
    <xf numFmtId="0" fontId="12" fillId="0" borderId="12" xfId="0" applyFont="1" applyFill="1" applyBorder="1" applyAlignment="1">
      <alignment horizontal="left" indent="2"/>
    </xf>
    <xf numFmtId="0" fontId="17" fillId="0" borderId="12" xfId="0" applyFont="1" applyFill="1" applyBorder="1" applyAlignment="1">
      <alignment horizontal="left" indent="3"/>
    </xf>
    <xf numFmtId="0" fontId="5" fillId="0" borderId="6" xfId="0" applyFont="1" applyFill="1" applyBorder="1" applyAlignment="1">
      <alignment horizontal="left" indent="4"/>
    </xf>
    <xf numFmtId="0" fontId="5" fillId="0" borderId="12" xfId="0" applyFont="1" applyFill="1" applyBorder="1" applyAlignment="1">
      <alignment horizontal="left" wrapText="1" indent="1"/>
    </xf>
    <xf numFmtId="0" fontId="7" fillId="0" borderId="12" xfId="0" applyFont="1" applyFill="1" applyBorder="1" applyAlignment="1" applyProtection="1">
      <alignment horizontal="left" vertical="center" wrapText="1"/>
    </xf>
    <xf numFmtId="0" fontId="7" fillId="3" borderId="13" xfId="0" applyFont="1" applyFill="1" applyBorder="1" applyAlignment="1">
      <alignment horizontal="center" vertical="center" wrapText="1"/>
    </xf>
    <xf numFmtId="0" fontId="7" fillId="3" borderId="7" xfId="0" applyFont="1" applyFill="1" applyBorder="1" applyAlignment="1">
      <alignment horizontal="center" vertical="center" wrapText="1"/>
    </xf>
    <xf numFmtId="14" fontId="7" fillId="3" borderId="13" xfId="0" applyNumberFormat="1" applyFont="1" applyFill="1" applyBorder="1" applyAlignment="1" applyProtection="1">
      <alignment horizontal="center" vertical="center" wrapText="1"/>
      <protection locked="0"/>
    </xf>
    <xf numFmtId="14" fontId="7" fillId="3" borderId="7" xfId="0" applyNumberFormat="1" applyFont="1" applyFill="1" applyBorder="1" applyAlignment="1" applyProtection="1">
      <alignment horizontal="center" vertical="center" wrapText="1"/>
      <protection locked="0"/>
    </xf>
    <xf numFmtId="49" fontId="6" fillId="3" borderId="0" xfId="0" applyNumberFormat="1" applyFont="1" applyFill="1" applyAlignment="1"/>
    <xf numFmtId="0" fontId="17" fillId="0" borderId="0" xfId="0" applyFont="1" applyFill="1" applyBorder="1" applyAlignment="1">
      <alignment horizontal="left" wrapText="1"/>
    </xf>
    <xf numFmtId="0" fontId="5" fillId="0" borderId="21" xfId="0" applyFont="1" applyFill="1" applyBorder="1" applyAlignment="1">
      <alignment horizontal="left" wrapText="1"/>
    </xf>
    <xf numFmtId="0" fontId="7" fillId="0" borderId="1" xfId="0" applyFont="1" applyFill="1" applyBorder="1" applyAlignment="1">
      <alignment horizontal="left" wrapText="1"/>
    </xf>
    <xf numFmtId="0" fontId="7" fillId="3" borderId="3" xfId="0" applyFont="1" applyFill="1" applyBorder="1" applyAlignment="1" applyProtection="1">
      <alignment horizontal="center" vertical="center"/>
    </xf>
    <xf numFmtId="0" fontId="7" fillId="3" borderId="7" xfId="0" applyFont="1" applyFill="1" applyBorder="1" applyAlignment="1" applyProtection="1">
      <alignment horizontal="center" vertical="center"/>
    </xf>
    <xf numFmtId="14" fontId="7" fillId="0" borderId="3" xfId="0" applyNumberFormat="1" applyFont="1" applyFill="1" applyBorder="1" applyAlignment="1" applyProtection="1">
      <alignment horizontal="center" vertical="center" wrapText="1"/>
      <protection locked="0"/>
    </xf>
    <xf numFmtId="14" fontId="7" fillId="0" borderId="7" xfId="0" applyNumberFormat="1" applyFont="1" applyFill="1" applyBorder="1" applyAlignment="1" applyProtection="1">
      <alignment horizontal="center" vertical="center" wrapText="1"/>
      <protection locked="0"/>
    </xf>
    <xf numFmtId="0" fontId="6" fillId="2" borderId="0" xfId="29" applyNumberFormat="1" applyFont="1" applyFill="1"/>
    <xf numFmtId="166" fontId="7" fillId="0" borderId="0" xfId="29" applyNumberFormat="1" applyFont="1" applyFill="1" applyBorder="1" applyProtection="1">
      <protection locked="0"/>
    </xf>
    <xf numFmtId="0" fontId="5" fillId="0" borderId="0" xfId="29" applyNumberFormat="1" applyFont="1" applyFill="1" applyBorder="1"/>
    <xf numFmtId="0" fontId="5" fillId="0" borderId="0" xfId="29" applyNumberFormat="1" applyFont="1" applyFill="1" applyBorder="1" applyAlignment="1">
      <alignment horizontal="left" indent="1"/>
    </xf>
    <xf numFmtId="0" fontId="5" fillId="0" borderId="0" xfId="29" applyNumberFormat="1" applyFont="1" applyFill="1" applyBorder="1" applyAlignment="1">
      <alignment horizontal="left" indent="2"/>
    </xf>
    <xf numFmtId="0" fontId="5" fillId="0" borderId="0" xfId="29" applyNumberFormat="1" applyFont="1" applyFill="1" applyBorder="1" applyAlignment="1">
      <alignment horizontal="left" indent="3"/>
    </xf>
    <xf numFmtId="0" fontId="5" fillId="0" borderId="0" xfId="29" applyNumberFormat="1" applyFont="1" applyFill="1" applyBorder="1" applyAlignment="1">
      <alignment horizontal="left" indent="4"/>
    </xf>
    <xf numFmtId="0" fontId="5" fillId="0" borderId="0" xfId="29" applyNumberFormat="1" applyFont="1" applyFill="1" applyBorder="1" applyAlignment="1">
      <alignment horizontal="left" indent="5"/>
    </xf>
    <xf numFmtId="174" fontId="7" fillId="0" borderId="0" xfId="29" applyNumberFormat="1" applyFont="1" applyFill="1" applyBorder="1" applyAlignment="1" applyProtection="1"/>
    <xf numFmtId="0" fontId="5" fillId="0" borderId="0" xfId="23" applyFont="1" applyFill="1" applyBorder="1" applyProtection="1"/>
    <xf numFmtId="166" fontId="7" fillId="0" borderId="0" xfId="29" applyNumberFormat="1" applyFont="1" applyFill="1" applyBorder="1" applyAlignment="1" applyProtection="1"/>
    <xf numFmtId="0" fontId="5" fillId="0" borderId="1" xfId="29" applyNumberFormat="1" applyFont="1" applyFill="1" applyBorder="1" applyAlignment="1">
      <alignment horizontal="left" indent="1"/>
    </xf>
    <xf numFmtId="0" fontId="5" fillId="0" borderId="0" xfId="29" applyNumberFormat="1" applyFont="1" applyFill="1" applyBorder="1" applyAlignment="1">
      <alignment horizontal="left"/>
    </xf>
    <xf numFmtId="0" fontId="17" fillId="3" borderId="1" xfId="29" applyNumberFormat="1" applyFont="1" applyFill="1" applyBorder="1"/>
    <xf numFmtId="1" fontId="7" fillId="0" borderId="13" xfId="25" applyNumberFormat="1" applyFont="1" applyFill="1" applyBorder="1"/>
    <xf numFmtId="1" fontId="5" fillId="0" borderId="13" xfId="25" applyNumberFormat="1" applyFont="1" applyFill="1" applyBorder="1" applyAlignment="1">
      <alignment horizontal="left" indent="1"/>
    </xf>
    <xf numFmtId="1" fontId="5" fillId="0" borderId="7" xfId="25" applyNumberFormat="1" applyFont="1" applyFill="1" applyBorder="1" applyAlignment="1">
      <alignment horizontal="left" indent="1"/>
    </xf>
    <xf numFmtId="1" fontId="13" fillId="2" borderId="0" xfId="25" applyNumberFormat="1" applyFont="1" applyFill="1" applyAlignment="1">
      <alignment vertical="top"/>
    </xf>
    <xf numFmtId="0" fontId="7" fillId="2" borderId="7" xfId="0" applyFont="1" applyFill="1" applyBorder="1" applyAlignment="1" applyProtection="1">
      <alignment horizontal="center" vertical="center"/>
    </xf>
    <xf numFmtId="0" fontId="7" fillId="3" borderId="3" xfId="0" applyFont="1" applyFill="1" applyBorder="1" applyAlignment="1" applyProtection="1">
      <alignment horizontal="center" vertical="center"/>
    </xf>
    <xf numFmtId="0" fontId="7" fillId="3" borderId="7" xfId="0" applyFont="1" applyFill="1" applyBorder="1" applyAlignment="1" applyProtection="1">
      <alignment horizontal="center" vertical="center"/>
    </xf>
    <xf numFmtId="0" fontId="7" fillId="2" borderId="3" xfId="0" applyFont="1" applyFill="1" applyBorder="1" applyAlignment="1" applyProtection="1">
      <alignment horizontal="center" vertical="center"/>
    </xf>
    <xf numFmtId="0" fontId="7" fillId="3" borderId="6" xfId="0" applyFont="1" applyFill="1" applyBorder="1" applyAlignment="1" applyProtection="1">
      <alignment horizontal="center" vertical="center"/>
    </xf>
    <xf numFmtId="1" fontId="5" fillId="0" borderId="0" xfId="25" applyNumberFormat="1" applyFont="1" applyFill="1" applyAlignment="1">
      <alignment vertical="top"/>
    </xf>
    <xf numFmtId="0" fontId="7" fillId="3" borderId="12" xfId="0" applyFont="1" applyFill="1" applyBorder="1" applyAlignment="1" applyProtection="1">
      <alignment horizontal="center" vertical="center"/>
    </xf>
    <xf numFmtId="166" fontId="29" fillId="0" borderId="12" xfId="26" applyNumberFormat="1" applyFont="1" applyFill="1" applyBorder="1" applyAlignment="1">
      <alignment horizontal="left" vertical="top" indent="1"/>
    </xf>
    <xf numFmtId="166" fontId="7" fillId="0" borderId="12" xfId="26" applyNumberFormat="1" applyFont="1" applyFill="1" applyBorder="1" applyAlignment="1">
      <alignment horizontal="left" vertical="top"/>
    </xf>
    <xf numFmtId="0" fontId="5" fillId="0" borderId="12" xfId="26" applyFont="1" applyFill="1" applyBorder="1" applyAlignment="1">
      <alignment horizontal="left" vertical="top" wrapText="1" indent="1"/>
    </xf>
    <xf numFmtId="0" fontId="29" fillId="0" borderId="12" xfId="26" applyFont="1" applyFill="1" applyBorder="1" applyAlignment="1">
      <alignment horizontal="left" indent="1"/>
    </xf>
    <xf numFmtId="166" fontId="29" fillId="0" borderId="6" xfId="26" applyNumberFormat="1" applyFont="1" applyFill="1" applyBorder="1" applyAlignment="1">
      <alignment horizontal="left" vertical="top" indent="1"/>
    </xf>
    <xf numFmtId="0" fontId="37" fillId="3" borderId="0" xfId="0" applyFont="1" applyFill="1" applyAlignment="1"/>
    <xf numFmtId="0" fontId="7" fillId="0" borderId="7" xfId="0" applyFont="1" applyFill="1" applyBorder="1" applyAlignment="1">
      <alignment wrapText="1"/>
    </xf>
    <xf numFmtId="0" fontId="12" fillId="0" borderId="13" xfId="0" applyFont="1" applyFill="1" applyBorder="1" applyAlignment="1">
      <alignment horizontal="left" wrapText="1" indent="1"/>
    </xf>
    <xf numFmtId="0" fontId="29" fillId="2" borderId="0" xfId="0" applyNumberFormat="1" applyFont="1" applyFill="1" applyAlignment="1">
      <alignment vertical="top"/>
    </xf>
    <xf numFmtId="0" fontId="61" fillId="2" borderId="0" xfId="0" applyFont="1" applyFill="1" applyAlignment="1">
      <alignment horizontal="left" vertical="center" wrapText="1"/>
    </xf>
    <xf numFmtId="0" fontId="5" fillId="2" borderId="0" xfId="0" applyFont="1" applyFill="1" applyBorder="1" applyProtection="1">
      <protection locked="0"/>
    </xf>
    <xf numFmtId="0" fontId="13" fillId="2" borderId="0" xfId="0" applyFont="1" applyFill="1"/>
    <xf numFmtId="0" fontId="5" fillId="3" borderId="0" xfId="0" applyFont="1" applyFill="1" applyBorder="1" applyProtection="1">
      <protection locked="0"/>
    </xf>
    <xf numFmtId="0" fontId="29" fillId="3" borderId="0" xfId="0" applyFont="1" applyFill="1" applyAlignment="1"/>
    <xf numFmtId="0" fontId="13" fillId="2" borderId="0" xfId="38" applyFont="1" applyFill="1" applyAlignment="1">
      <alignment vertical="top" wrapText="1"/>
    </xf>
    <xf numFmtId="0" fontId="7" fillId="0" borderId="12" xfId="0" applyFont="1" applyFill="1" applyBorder="1" applyAlignment="1">
      <alignment vertical="center"/>
    </xf>
    <xf numFmtId="2" fontId="7" fillId="0" borderId="12" xfId="0" applyNumberFormat="1" applyFont="1" applyFill="1" applyBorder="1" applyAlignment="1" applyProtection="1">
      <alignment horizontal="left" vertical="top" wrapText="1" indent="1"/>
    </xf>
    <xf numFmtId="0" fontId="5" fillId="0" borderId="12" xfId="0" applyNumberFormat="1" applyFont="1" applyFill="1" applyBorder="1" applyAlignment="1" applyProtection="1">
      <alignment horizontal="left" vertical="top" wrapText="1" indent="2"/>
    </xf>
    <xf numFmtId="0" fontId="5" fillId="0" borderId="12" xfId="0" applyNumberFormat="1" applyFont="1" applyFill="1" applyBorder="1" applyAlignment="1" applyProtection="1">
      <alignment horizontal="left" vertical="top" wrapText="1" indent="3"/>
    </xf>
    <xf numFmtId="0" fontId="5" fillId="0" borderId="12" xfId="0" applyNumberFormat="1" applyFont="1" applyFill="1" applyBorder="1" applyAlignment="1" applyProtection="1">
      <alignment horizontal="left" vertical="top" wrapText="1" indent="4"/>
    </xf>
    <xf numFmtId="2" fontId="5" fillId="0" borderId="12" xfId="0" applyNumberFormat="1" applyFont="1" applyFill="1" applyBorder="1" applyAlignment="1" applyProtection="1">
      <alignment horizontal="left" vertical="top" wrapText="1" indent="4"/>
    </xf>
    <xf numFmtId="0" fontId="5" fillId="0" borderId="12" xfId="0" applyNumberFormat="1" applyFont="1" applyFill="1" applyBorder="1" applyAlignment="1" applyProtection="1">
      <alignment horizontal="left" vertical="top" wrapText="1" indent="5"/>
    </xf>
    <xf numFmtId="0" fontId="7" fillId="0" borderId="12" xfId="0" applyNumberFormat="1" applyFont="1" applyFill="1" applyBorder="1" applyAlignment="1" applyProtection="1">
      <alignment horizontal="left" vertical="top" wrapText="1" indent="1"/>
    </xf>
    <xf numFmtId="0" fontId="5" fillId="0" borderId="6" xfId="0" applyNumberFormat="1" applyFont="1" applyFill="1" applyBorder="1" applyAlignment="1" applyProtection="1">
      <alignment horizontal="left" vertical="top" wrapText="1" indent="2"/>
    </xf>
    <xf numFmtId="0" fontId="30" fillId="3" borderId="1" xfId="27" applyNumberFormat="1" applyFont="1" applyFill="1" applyBorder="1" applyAlignment="1">
      <alignment horizontal="right" vertical="top" wrapText="1"/>
    </xf>
    <xf numFmtId="0" fontId="6" fillId="3" borderId="27" xfId="0" applyFont="1" applyFill="1" applyBorder="1" applyAlignment="1">
      <alignment horizontal="center"/>
    </xf>
    <xf numFmtId="0" fontId="15" fillId="3" borderId="12" xfId="0" applyFont="1" applyFill="1" applyBorder="1" applyAlignment="1">
      <alignment wrapText="1"/>
    </xf>
    <xf numFmtId="0" fontId="15" fillId="3" borderId="12" xfId="0" applyFont="1" applyFill="1" applyBorder="1" applyAlignment="1">
      <alignment horizontal="left" vertical="center" wrapText="1"/>
    </xf>
    <xf numFmtId="0" fontId="6" fillId="3" borderId="25" xfId="0" applyFont="1" applyFill="1" applyBorder="1"/>
    <xf numFmtId="0" fontId="15" fillId="3" borderId="12" xfId="0" applyFont="1" applyFill="1" applyBorder="1"/>
    <xf numFmtId="0" fontId="6" fillId="3" borderId="12" xfId="0" applyFont="1" applyFill="1" applyBorder="1"/>
    <xf numFmtId="0" fontId="15" fillId="3" borderId="18" xfId="0" applyFont="1" applyFill="1" applyBorder="1"/>
    <xf numFmtId="0" fontId="15" fillId="3" borderId="12" xfId="0" applyFont="1" applyFill="1" applyBorder="1" applyAlignment="1">
      <alignment horizontal="justify"/>
    </xf>
    <xf numFmtId="0" fontId="15" fillId="3" borderId="18" xfId="0" applyFont="1" applyFill="1" applyBorder="1" applyAlignment="1">
      <alignment wrapText="1"/>
    </xf>
    <xf numFmtId="0" fontId="17" fillId="0" borderId="12" xfId="28" applyFont="1" applyFill="1" applyBorder="1" applyAlignment="1">
      <alignment horizontal="center" vertical="center" wrapText="1"/>
    </xf>
    <xf numFmtId="0" fontId="7" fillId="0" borderId="12" xfId="28" applyFont="1" applyFill="1" applyBorder="1" applyAlignment="1">
      <alignment vertical="center" wrapText="1"/>
    </xf>
    <xf numFmtId="0" fontId="5" fillId="0" borderId="12" xfId="28" applyFont="1" applyFill="1" applyBorder="1"/>
    <xf numFmtId="0" fontId="6" fillId="0" borderId="26" xfId="0" applyFont="1" applyFill="1" applyBorder="1" applyAlignment="1">
      <alignment horizontal="left" vertical="center" wrapText="1"/>
    </xf>
    <xf numFmtId="0" fontId="15" fillId="0" borderId="12" xfId="0" applyFont="1" applyFill="1" applyBorder="1" applyAlignment="1">
      <alignment wrapText="1"/>
    </xf>
    <xf numFmtId="0" fontId="15" fillId="0" borderId="12" xfId="0" applyFont="1" applyFill="1" applyBorder="1" applyAlignment="1">
      <alignment horizontal="left" vertical="center" wrapText="1"/>
    </xf>
    <xf numFmtId="0" fontId="15" fillId="0" borderId="12" xfId="0" applyFont="1" applyFill="1" applyBorder="1"/>
    <xf numFmtId="0" fontId="15" fillId="0" borderId="18" xfId="0" applyFont="1" applyFill="1" applyBorder="1" applyAlignment="1">
      <alignment horizontal="left" vertical="center" wrapText="1"/>
    </xf>
    <xf numFmtId="0" fontId="15" fillId="0" borderId="12" xfId="0" applyFont="1" applyFill="1" applyBorder="1" applyAlignment="1">
      <alignment horizontal="left" vertical="center"/>
    </xf>
    <xf numFmtId="0" fontId="7" fillId="0" borderId="12" xfId="28" applyFont="1" applyFill="1" applyBorder="1" applyAlignment="1">
      <alignment vertical="justify" wrapText="1"/>
    </xf>
    <xf numFmtId="0" fontId="6" fillId="0" borderId="12" xfId="0" applyFont="1" applyFill="1" applyBorder="1" applyAlignment="1">
      <alignment horizontal="left" vertical="center" wrapText="1"/>
    </xf>
    <xf numFmtId="0" fontId="15" fillId="0" borderId="13" xfId="0" applyFont="1" applyFill="1" applyBorder="1" applyAlignment="1">
      <alignment horizontal="left" vertical="center" wrapText="1"/>
    </xf>
    <xf numFmtId="0" fontId="6" fillId="3" borderId="12" xfId="0" applyFont="1" applyFill="1" applyBorder="1" applyAlignment="1">
      <alignment horizontal="left" vertical="center" wrapText="1"/>
    </xf>
    <xf numFmtId="0" fontId="7" fillId="0" borderId="12" xfId="28" applyFont="1" applyFill="1" applyBorder="1" applyAlignment="1">
      <alignment horizontal="left" vertical="justify" wrapText="1"/>
    </xf>
    <xf numFmtId="0" fontId="6" fillId="0" borderId="25" xfId="0" applyFont="1" applyFill="1" applyBorder="1" applyAlignment="1">
      <alignment horizontal="left" vertical="justify" wrapText="1"/>
    </xf>
    <xf numFmtId="0" fontId="6" fillId="3" borderId="21" xfId="0" applyFont="1" applyFill="1" applyBorder="1" applyAlignment="1">
      <alignment horizontal="left"/>
    </xf>
    <xf numFmtId="0" fontId="15" fillId="3" borderId="25" xfId="0" applyFont="1" applyFill="1" applyBorder="1"/>
    <xf numFmtId="0" fontId="6" fillId="3" borderId="25" xfId="0" applyFont="1" applyFill="1" applyBorder="1" applyAlignment="1">
      <alignment horizontal="left"/>
    </xf>
    <xf numFmtId="0" fontId="6" fillId="3" borderId="12" xfId="0" applyFont="1" applyFill="1" applyBorder="1" applyAlignment="1">
      <alignment horizontal="left"/>
    </xf>
    <xf numFmtId="0" fontId="64" fillId="0" borderId="12" xfId="0" applyFont="1" applyFill="1" applyBorder="1" applyAlignment="1">
      <alignment wrapText="1"/>
    </xf>
    <xf numFmtId="0" fontId="6" fillId="0" borderId="12" xfId="0" applyFont="1" applyFill="1" applyBorder="1" applyAlignment="1">
      <alignment wrapText="1"/>
    </xf>
    <xf numFmtId="0" fontId="15" fillId="0" borderId="12" xfId="0" applyFont="1" applyFill="1" applyBorder="1" applyAlignment="1">
      <alignment horizontal="justify"/>
    </xf>
    <xf numFmtId="0" fontId="6" fillId="0" borderId="25" xfId="0" applyFont="1" applyFill="1" applyBorder="1" applyAlignment="1">
      <alignment horizontal="left" vertical="center" wrapText="1"/>
    </xf>
    <xf numFmtId="0" fontId="5" fillId="0" borderId="12" xfId="28" applyFont="1" applyFill="1" applyBorder="1" applyAlignment="1">
      <alignment horizontal="left" vertical="center" wrapText="1"/>
    </xf>
    <xf numFmtId="0" fontId="5" fillId="0" borderId="12" xfId="28" applyFont="1" applyFill="1" applyBorder="1" applyAlignment="1">
      <alignment horizontal="left" vertical="center"/>
    </xf>
    <xf numFmtId="0" fontId="6" fillId="0" borderId="12" xfId="0" applyFont="1" applyFill="1" applyBorder="1"/>
    <xf numFmtId="0" fontId="15" fillId="0" borderId="18" xfId="0" applyFont="1" applyFill="1" applyBorder="1"/>
    <xf numFmtId="0" fontId="5" fillId="0" borderId="18" xfId="28" applyFont="1" applyFill="1" applyBorder="1"/>
    <xf numFmtId="0" fontId="7" fillId="0" borderId="12" xfId="28" applyFont="1" applyFill="1" applyBorder="1" applyAlignment="1">
      <alignment vertical="justify"/>
    </xf>
    <xf numFmtId="0" fontId="5" fillId="0" borderId="21" xfId="28" applyFont="1" applyFill="1" applyBorder="1"/>
    <xf numFmtId="0" fontId="5" fillId="0" borderId="17" xfId="28" applyFont="1" applyFill="1" applyBorder="1"/>
    <xf numFmtId="0" fontId="6" fillId="3" borderId="12" xfId="0" applyFont="1" applyFill="1" applyBorder="1" applyAlignment="1">
      <alignment vertical="center" wrapText="1"/>
    </xf>
    <xf numFmtId="0" fontId="5" fillId="0" borderId="13" xfId="28" applyFont="1" applyFill="1" applyBorder="1"/>
    <xf numFmtId="0" fontId="63" fillId="0" borderId="12" xfId="0" applyFont="1" applyFill="1" applyBorder="1" applyAlignment="1">
      <alignment horizontal="left" vertical="center" wrapText="1"/>
    </xf>
    <xf numFmtId="0" fontId="7" fillId="0" borderId="13" xfId="0" applyFont="1" applyFill="1" applyBorder="1" applyAlignment="1">
      <alignment vertical="center" wrapText="1"/>
    </xf>
    <xf numFmtId="0" fontId="64" fillId="0" borderId="13" xfId="28" applyFont="1" applyFill="1" applyBorder="1" applyAlignment="1">
      <alignment horizontal="center" vertical="center" wrapText="1"/>
    </xf>
    <xf numFmtId="0" fontId="64" fillId="0" borderId="12" xfId="28" applyFont="1" applyFill="1" applyBorder="1" applyAlignment="1">
      <alignment horizontal="center" vertical="center" wrapText="1"/>
    </xf>
    <xf numFmtId="0" fontId="64" fillId="0" borderId="12" xfId="28" applyFont="1" applyFill="1" applyBorder="1" applyAlignment="1">
      <alignment horizontal="center" vertical="center"/>
    </xf>
    <xf numFmtId="0" fontId="64" fillId="2" borderId="12" xfId="28" applyFont="1" applyFill="1" applyBorder="1" applyAlignment="1">
      <alignment horizontal="center" vertical="center"/>
    </xf>
    <xf numFmtId="0" fontId="64" fillId="2" borderId="12" xfId="28" applyFont="1" applyFill="1" applyBorder="1" applyAlignment="1">
      <alignment horizontal="center" vertical="center" wrapText="1"/>
    </xf>
    <xf numFmtId="0" fontId="5" fillId="0" borderId="12" xfId="28" applyFont="1" applyFill="1" applyBorder="1" applyAlignment="1">
      <alignment vertical="center"/>
    </xf>
    <xf numFmtId="0" fontId="64" fillId="0" borderId="13" xfId="28" applyFont="1" applyFill="1" applyBorder="1" applyAlignment="1">
      <alignment horizontal="center" vertical="center"/>
    </xf>
    <xf numFmtId="0" fontId="6" fillId="0" borderId="12" xfId="0" applyFont="1" applyFill="1" applyBorder="1" applyAlignment="1">
      <alignment horizontal="left" vertical="center"/>
    </xf>
    <xf numFmtId="0" fontId="15" fillId="3" borderId="18" xfId="0" applyFont="1" applyFill="1" applyBorder="1" applyAlignment="1">
      <alignment horizontal="left" vertical="center" wrapText="1"/>
    </xf>
    <xf numFmtId="0" fontId="69" fillId="3" borderId="0" xfId="0" applyFont="1" applyFill="1"/>
    <xf numFmtId="0" fontId="7" fillId="3" borderId="0" xfId="0" applyFont="1" applyFill="1" applyAlignment="1">
      <alignment horizontal="left" indent="1"/>
    </xf>
    <xf numFmtId="0" fontId="70" fillId="3" borderId="0" xfId="0" applyFont="1" applyFill="1"/>
    <xf numFmtId="0" fontId="14" fillId="3" borderId="0" xfId="5" applyFont="1" applyFill="1" applyAlignment="1" applyProtection="1">
      <alignment horizontal="left"/>
    </xf>
    <xf numFmtId="0" fontId="7" fillId="0" borderId="0" xfId="0" applyFont="1" applyFill="1" applyBorder="1" applyAlignment="1">
      <alignment horizontal="left" vertical="center" wrapText="1"/>
    </xf>
    <xf numFmtId="0" fontId="61" fillId="0" borderId="0" xfId="0" applyFont="1" applyAlignment="1">
      <alignment vertical="center"/>
    </xf>
    <xf numFmtId="0" fontId="61" fillId="2" borderId="0" xfId="0" applyFont="1" applyFill="1" applyAlignment="1">
      <alignment vertical="center"/>
    </xf>
    <xf numFmtId="0" fontId="61" fillId="0" borderId="0" xfId="0" applyFont="1"/>
    <xf numFmtId="0" fontId="61" fillId="2" borderId="0" xfId="0" applyFont="1" applyFill="1"/>
    <xf numFmtId="0" fontId="71" fillId="2" borderId="0" xfId="0" applyFont="1" applyFill="1" applyAlignment="1">
      <alignment vertical="center"/>
    </xf>
    <xf numFmtId="0" fontId="13" fillId="2" borderId="0" xfId="21" applyFont="1" applyFill="1" applyBorder="1" applyAlignment="1">
      <alignment vertical="top"/>
    </xf>
    <xf numFmtId="0" fontId="5" fillId="2" borderId="0" xfId="0" applyFont="1" applyFill="1" applyBorder="1" applyAlignment="1">
      <alignment vertical="top"/>
    </xf>
    <xf numFmtId="0" fontId="5" fillId="3" borderId="0" xfId="21" applyFont="1" applyFill="1" applyBorder="1" applyAlignment="1">
      <alignment vertical="top"/>
    </xf>
    <xf numFmtId="0" fontId="48" fillId="3" borderId="0" xfId="0" applyFont="1" applyFill="1"/>
    <xf numFmtId="2" fontId="29" fillId="0" borderId="1" xfId="0" applyNumberFormat="1" applyFont="1" applyFill="1" applyBorder="1" applyAlignment="1">
      <alignment horizontal="right"/>
    </xf>
    <xf numFmtId="0" fontId="63" fillId="3" borderId="0" xfId="27" applyFont="1" applyFill="1"/>
    <xf numFmtId="0" fontId="5" fillId="0" borderId="0" xfId="0" applyFont="1" applyFill="1" applyAlignment="1">
      <alignment horizontal="left" wrapText="1" indent="1"/>
    </xf>
    <xf numFmtId="0" fontId="6" fillId="3" borderId="0" xfId="0" applyFont="1" applyFill="1" applyAlignment="1"/>
    <xf numFmtId="1" fontId="6" fillId="3" borderId="0" xfId="0" applyNumberFormat="1" applyFont="1" applyFill="1" applyBorder="1" applyAlignment="1">
      <alignment horizontal="left"/>
    </xf>
    <xf numFmtId="167" fontId="6" fillId="3" borderId="0" xfId="6" applyNumberFormat="1" applyFont="1" applyFill="1" applyBorder="1" applyAlignment="1"/>
    <xf numFmtId="167" fontId="5" fillId="0" borderId="0" xfId="6" applyNumberFormat="1" applyFont="1" applyBorder="1" applyAlignment="1">
      <alignment horizontal="left" indent="1"/>
    </xf>
    <xf numFmtId="167" fontId="5" fillId="0" borderId="0" xfId="6" applyNumberFormat="1" applyFont="1" applyBorder="1" applyAlignment="1">
      <alignment horizontal="left" indent="2"/>
    </xf>
    <xf numFmtId="167" fontId="5" fillId="0" borderId="1" xfId="0" applyNumberFormat="1" applyFont="1" applyFill="1" applyBorder="1" applyAlignment="1">
      <alignment horizontal="left" indent="1"/>
    </xf>
    <xf numFmtId="167" fontId="6" fillId="2" borderId="0" xfId="6" applyNumberFormat="1" applyFont="1" applyFill="1" applyBorder="1" applyAlignment="1"/>
    <xf numFmtId="2" fontId="5" fillId="0" borderId="0" xfId="0" applyNumberFormat="1" applyFont="1" applyFill="1" applyAlignment="1">
      <alignment horizontal="left" indent="2"/>
    </xf>
    <xf numFmtId="1" fontId="5" fillId="0" borderId="0" xfId="0" applyNumberFormat="1" applyFont="1" applyFill="1" applyAlignment="1">
      <alignment horizontal="left" indent="3"/>
    </xf>
    <xf numFmtId="1" fontId="5" fillId="0" borderId="0" xfId="0" applyNumberFormat="1" applyFont="1" applyFill="1" applyAlignment="1">
      <alignment horizontal="left" indent="4"/>
    </xf>
    <xf numFmtId="2" fontId="5" fillId="0" borderId="0" xfId="0" applyNumberFormat="1" applyFont="1" applyFill="1" applyAlignment="1">
      <alignment horizontal="left" indent="1"/>
    </xf>
    <xf numFmtId="2" fontId="5" fillId="0" borderId="1" xfId="0" applyNumberFormat="1" applyFont="1" applyFill="1" applyBorder="1" applyAlignment="1">
      <alignment horizontal="left" indent="2"/>
    </xf>
    <xf numFmtId="0" fontId="17" fillId="0" borderId="0" xfId="0" applyFont="1" applyFill="1" applyAlignment="1">
      <alignment wrapText="1"/>
    </xf>
    <xf numFmtId="0" fontId="5" fillId="0" borderId="1" xfId="0" applyFont="1" applyFill="1" applyBorder="1" applyAlignment="1">
      <alignment horizontal="left" wrapText="1" indent="1"/>
    </xf>
    <xf numFmtId="1" fontId="5" fillId="0" borderId="0" xfId="0" applyNumberFormat="1" applyFont="1" applyFill="1" applyBorder="1" applyAlignment="1">
      <alignment wrapText="1"/>
    </xf>
    <xf numFmtId="1" fontId="5" fillId="0" borderId="0" xfId="0" applyNumberFormat="1" applyFont="1" applyFill="1" applyBorder="1" applyAlignment="1">
      <alignment horizontal="left" indent="1"/>
    </xf>
    <xf numFmtId="1" fontId="5" fillId="0" borderId="0" xfId="0" applyNumberFormat="1" applyFont="1" applyFill="1" applyBorder="1" applyAlignment="1">
      <alignment horizontal="left" wrapText="1" indent="1"/>
    </xf>
    <xf numFmtId="1" fontId="5" fillId="0" borderId="0" xfId="0" applyNumberFormat="1" applyFont="1" applyFill="1" applyBorder="1" applyAlignment="1">
      <alignment horizontal="left" vertical="center" indent="1"/>
    </xf>
    <xf numFmtId="0" fontId="72" fillId="0" borderId="0" xfId="0" applyFont="1" applyAlignment="1"/>
    <xf numFmtId="0" fontId="7" fillId="0" borderId="0" xfId="11" applyFont="1" applyFill="1" applyBorder="1" applyAlignment="1">
      <alignment wrapText="1"/>
    </xf>
    <xf numFmtId="0" fontId="5" fillId="0" borderId="0" xfId="11" applyFont="1" applyFill="1" applyBorder="1" applyAlignment="1">
      <alignment horizontal="left" indent="4"/>
    </xf>
    <xf numFmtId="0" fontId="5" fillId="0" borderId="1" xfId="11" applyFont="1" applyFill="1" applyBorder="1" applyAlignment="1">
      <alignment horizontal="left" indent="2"/>
    </xf>
    <xf numFmtId="0" fontId="5" fillId="0" borderId="0" xfId="12" applyFont="1" applyFill="1" applyBorder="1" applyAlignment="1">
      <alignment horizontal="left" indent="2"/>
    </xf>
    <xf numFmtId="1" fontId="7" fillId="0" borderId="0" xfId="0" applyNumberFormat="1" applyFont="1" applyFill="1" applyAlignment="1">
      <alignment wrapText="1"/>
    </xf>
    <xf numFmtId="1" fontId="17" fillId="0" borderId="0" xfId="0" applyNumberFormat="1" applyFont="1" applyFill="1" applyAlignment="1">
      <alignment horizontal="left" indent="1"/>
    </xf>
    <xf numFmtId="1" fontId="17" fillId="0" borderId="0" xfId="0" applyNumberFormat="1" applyFont="1" applyFill="1" applyAlignment="1">
      <alignment horizontal="left" indent="2"/>
    </xf>
    <xf numFmtId="1" fontId="5" fillId="0" borderId="0" xfId="0" applyNumberFormat="1" applyFont="1" applyFill="1" applyAlignment="1">
      <alignment horizontal="left" indent="2"/>
    </xf>
    <xf numFmtId="1" fontId="5" fillId="0" borderId="0" xfId="0" applyNumberFormat="1" applyFont="1" applyFill="1" applyAlignment="1">
      <alignment horizontal="left" vertical="top" wrapText="1" indent="1"/>
    </xf>
    <xf numFmtId="1" fontId="5" fillId="0" borderId="0" xfId="0" applyNumberFormat="1" applyFont="1" applyFill="1"/>
    <xf numFmtId="2" fontId="5" fillId="0" borderId="6" xfId="0" applyNumberFormat="1" applyFont="1" applyFill="1" applyBorder="1" applyAlignment="1">
      <alignment horizontal="center" vertical="center"/>
    </xf>
    <xf numFmtId="0" fontId="7" fillId="0" borderId="0" xfId="0" applyFont="1" applyFill="1" applyBorder="1" applyAlignment="1" applyProtection="1">
      <alignment horizontal="left" vertical="center"/>
    </xf>
    <xf numFmtId="0" fontId="7" fillId="0" borderId="0" xfId="0" applyFont="1" applyFill="1" applyBorder="1" applyAlignment="1" applyProtection="1">
      <alignment horizontal="left" indent="2"/>
    </xf>
    <xf numFmtId="0" fontId="5" fillId="0" borderId="0" xfId="0" applyFont="1" applyFill="1" applyBorder="1" applyAlignment="1" applyProtection="1">
      <alignment horizontal="left" indent="3"/>
    </xf>
    <xf numFmtId="0" fontId="5" fillId="0" borderId="1" xfId="0" applyFont="1" applyFill="1" applyBorder="1" applyAlignment="1" applyProtection="1">
      <alignment horizontal="left" indent="3"/>
    </xf>
    <xf numFmtId="0" fontId="7" fillId="0" borderId="0" xfId="0" applyFont="1" applyFill="1" applyBorder="1" applyAlignment="1">
      <alignment horizontal="left" indent="1"/>
    </xf>
    <xf numFmtId="167" fontId="5" fillId="0" borderId="0" xfId="0" applyNumberFormat="1" applyFont="1" applyFill="1" applyBorder="1" applyAlignment="1">
      <alignment horizontal="left" indent="2"/>
    </xf>
    <xf numFmtId="0" fontId="17" fillId="0" borderId="0" xfId="0" applyFont="1" applyFill="1" applyBorder="1"/>
    <xf numFmtId="0" fontId="17" fillId="0" borderId="0" xfId="0" applyFont="1" applyFill="1" applyBorder="1" applyAlignment="1" applyProtection="1">
      <alignment horizontal="left"/>
    </xf>
    <xf numFmtId="0" fontId="7" fillId="0" borderId="0" xfId="0" applyFont="1" applyFill="1" applyBorder="1" applyAlignment="1" applyProtection="1">
      <alignment horizontal="left" indent="1"/>
    </xf>
    <xf numFmtId="0" fontId="5" fillId="0" borderId="0" xfId="0" applyFont="1" applyFill="1" applyBorder="1" applyAlignment="1" applyProtection="1">
      <alignment horizontal="left" indent="2"/>
    </xf>
    <xf numFmtId="0" fontId="17" fillId="0" borderId="0" xfId="0" applyFont="1" applyFill="1" applyBorder="1" applyAlignment="1" applyProtection="1">
      <alignment horizontal="left" indent="2"/>
    </xf>
    <xf numFmtId="0" fontId="5" fillId="0" borderId="1" xfId="0" applyFont="1" applyFill="1" applyBorder="1" applyAlignment="1">
      <alignment horizontal="left" indent="3"/>
    </xf>
    <xf numFmtId="0" fontId="17" fillId="0" borderId="0" xfId="0" applyFont="1" applyFill="1" applyBorder="1" applyAlignment="1" applyProtection="1">
      <alignment horizontal="left" vertical="center" wrapText="1"/>
    </xf>
    <xf numFmtId="0" fontId="7" fillId="0" borderId="0" xfId="0" applyFont="1" applyFill="1" applyBorder="1" applyAlignment="1">
      <alignment horizontal="left" indent="2"/>
    </xf>
    <xf numFmtId="0" fontId="17" fillId="0" borderId="0" xfId="20" applyFont="1" applyFill="1" applyBorder="1" applyAlignment="1">
      <alignment horizontal="left" indent="3"/>
    </xf>
    <xf numFmtId="0" fontId="5" fillId="0" borderId="0" xfId="20" applyFont="1" applyFill="1" applyBorder="1" applyAlignment="1">
      <alignment horizontal="left" indent="5"/>
    </xf>
    <xf numFmtId="0" fontId="5" fillId="0" borderId="0" xfId="0" applyFont="1" applyFill="1" applyBorder="1" applyAlignment="1">
      <alignment horizontal="left" indent="4"/>
    </xf>
    <xf numFmtId="0" fontId="5" fillId="0" borderId="1" xfId="20" applyFont="1" applyFill="1" applyBorder="1" applyAlignment="1">
      <alignment horizontal="left" indent="5"/>
    </xf>
    <xf numFmtId="0" fontId="7" fillId="0" borderId="2" xfId="0" applyFont="1" applyFill="1" applyBorder="1"/>
    <xf numFmtId="0" fontId="5" fillId="0" borderId="12" xfId="0" applyFont="1" applyFill="1" applyBorder="1" applyAlignment="1" applyProtection="1">
      <alignment horizontal="left"/>
    </xf>
    <xf numFmtId="0" fontId="5" fillId="0" borderId="12" xfId="0" applyFont="1" applyFill="1" applyBorder="1" applyAlignment="1" applyProtection="1">
      <alignment horizontal="left" wrapText="1"/>
    </xf>
    <xf numFmtId="0" fontId="29" fillId="0" borderId="12" xfId="0" applyFont="1" applyFill="1" applyBorder="1" applyAlignment="1" applyProtection="1">
      <alignment horizontal="left"/>
    </xf>
    <xf numFmtId="0" fontId="29" fillId="0" borderId="12" xfId="0" applyFont="1" applyFill="1" applyBorder="1" applyProtection="1"/>
    <xf numFmtId="0" fontId="5" fillId="0" borderId="12" xfId="0" applyFont="1" applyFill="1" applyBorder="1" applyProtection="1"/>
    <xf numFmtId="49" fontId="5" fillId="0" borderId="12" xfId="0" applyNumberFormat="1" applyFont="1" applyFill="1" applyBorder="1" applyAlignment="1" applyProtection="1">
      <alignment horizontal="left" wrapText="1"/>
    </xf>
    <xf numFmtId="49" fontId="5" fillId="0" borderId="12" xfId="0" applyNumberFormat="1" applyFont="1" applyFill="1" applyBorder="1" applyAlignment="1" applyProtection="1">
      <alignment horizontal="left"/>
    </xf>
    <xf numFmtId="0" fontId="5" fillId="0" borderId="12" xfId="0" applyFont="1" applyFill="1" applyBorder="1"/>
    <xf numFmtId="49" fontId="5" fillId="0" borderId="12" xfId="35" applyNumberFormat="1" applyFont="1" applyFill="1" applyBorder="1" applyAlignment="1" applyProtection="1">
      <alignment horizontal="left"/>
    </xf>
    <xf numFmtId="0" fontId="5" fillId="0" borderId="12" xfId="0" applyNumberFormat="1" applyFont="1" applyFill="1" applyBorder="1" applyAlignment="1">
      <alignment horizontal="left" wrapText="1"/>
    </xf>
    <xf numFmtId="0" fontId="5" fillId="0" borderId="12" xfId="34" applyFont="1" applyFill="1" applyBorder="1" applyAlignment="1" applyProtection="1">
      <alignment horizontal="left"/>
    </xf>
    <xf numFmtId="0" fontId="5" fillId="0" borderId="6" xfId="0" applyFont="1" applyFill="1" applyBorder="1" applyAlignment="1" applyProtection="1">
      <alignment horizontal="left" vertical="top" wrapText="1"/>
    </xf>
    <xf numFmtId="0" fontId="37" fillId="3" borderId="0" xfId="36" applyNumberFormat="1" applyFont="1" applyFill="1" applyBorder="1" applyAlignment="1">
      <alignment horizontal="left"/>
    </xf>
    <xf numFmtId="0" fontId="6" fillId="3" borderId="0" xfId="37" applyNumberFormat="1" applyFont="1" applyFill="1" applyBorder="1" applyAlignment="1">
      <alignment horizontal="left"/>
    </xf>
    <xf numFmtId="0" fontId="5" fillId="0" borderId="6" xfId="0" applyFont="1" applyFill="1" applyBorder="1" applyAlignment="1" applyProtection="1">
      <alignment horizontal="left"/>
    </xf>
    <xf numFmtId="0" fontId="5" fillId="0" borderId="12" xfId="0" applyFont="1" applyFill="1" applyBorder="1" applyAlignment="1">
      <alignment horizontal="center"/>
    </xf>
    <xf numFmtId="0" fontId="5" fillId="0" borderId="12" xfId="28" applyFont="1" applyFill="1" applyBorder="1" applyAlignment="1">
      <alignment horizontal="center"/>
    </xf>
    <xf numFmtId="0" fontId="5" fillId="0" borderId="6" xfId="0" applyFont="1" applyFill="1" applyBorder="1" applyAlignment="1">
      <alignment horizontal="center"/>
    </xf>
    <xf numFmtId="0" fontId="5" fillId="2" borderId="17" xfId="28" applyFont="1" applyFill="1" applyBorder="1" applyAlignment="1">
      <alignment horizontal="left" wrapText="1"/>
    </xf>
    <xf numFmtId="0" fontId="6" fillId="0" borderId="12" xfId="28" applyFont="1" applyFill="1" applyBorder="1" applyAlignment="1">
      <alignment horizontal="left" vertical="top" wrapText="1"/>
    </xf>
    <xf numFmtId="0" fontId="6" fillId="0" borderId="12" xfId="28" applyFont="1" applyFill="1" applyBorder="1" applyAlignment="1">
      <alignment vertical="justify" wrapText="1"/>
    </xf>
    <xf numFmtId="0" fontId="6" fillId="3" borderId="21" xfId="0" applyFont="1" applyFill="1" applyBorder="1" applyAlignment="1">
      <alignment horizontal="left" vertical="top" wrapText="1"/>
    </xf>
    <xf numFmtId="0" fontId="48" fillId="2" borderId="0" xfId="0" applyFont="1" applyFill="1" applyAlignment="1">
      <alignment wrapText="1"/>
    </xf>
    <xf numFmtId="0" fontId="57" fillId="2" borderId="0" xfId="0" applyFont="1" applyFill="1" applyAlignment="1">
      <alignment wrapText="1"/>
    </xf>
    <xf numFmtId="0" fontId="48" fillId="2" borderId="0" xfId="0" applyFont="1" applyFill="1" applyAlignment="1">
      <alignment horizontal="left" wrapText="1" indent="2"/>
    </xf>
    <xf numFmtId="0" fontId="56" fillId="2" borderId="0" xfId="0" applyFont="1" applyFill="1" applyAlignment="1">
      <alignment wrapText="1"/>
    </xf>
    <xf numFmtId="0" fontId="48" fillId="2" borderId="0" xfId="0" quotePrefix="1" applyFont="1" applyFill="1" applyAlignment="1">
      <alignment wrapText="1"/>
    </xf>
    <xf numFmtId="0" fontId="73" fillId="2" borderId="1" xfId="0" applyFont="1" applyFill="1" applyBorder="1" applyAlignment="1">
      <alignment wrapText="1"/>
    </xf>
    <xf numFmtId="0" fontId="58" fillId="2" borderId="0" xfId="0" applyFont="1" applyFill="1" applyAlignment="1">
      <alignment wrapText="1"/>
    </xf>
    <xf numFmtId="0" fontId="53" fillId="2" borderId="0" xfId="0" applyFont="1" applyFill="1" applyAlignment="1">
      <alignment horizontal="center" vertical="center"/>
    </xf>
    <xf numFmtId="0" fontId="51" fillId="2" borderId="0" xfId="0" applyFont="1" applyFill="1" applyAlignment="1">
      <alignment horizontal="center" vertical="center"/>
    </xf>
    <xf numFmtId="0" fontId="50" fillId="2" borderId="0" xfId="0" applyFont="1" applyFill="1" applyAlignment="1">
      <alignment horizontal="center" vertical="center"/>
    </xf>
    <xf numFmtId="0" fontId="7" fillId="2" borderId="2" xfId="0" applyFont="1" applyFill="1" applyBorder="1" applyAlignment="1" applyProtection="1">
      <alignment horizontal="center" vertical="center"/>
    </xf>
    <xf numFmtId="0" fontId="7" fillId="2" borderId="6" xfId="0" applyFont="1" applyFill="1" applyBorder="1" applyAlignment="1" applyProtection="1">
      <alignment horizontal="center" vertical="center"/>
    </xf>
    <xf numFmtId="0" fontId="8" fillId="2" borderId="3" xfId="0" applyNumberFormat="1" applyFont="1" applyFill="1" applyBorder="1" applyAlignment="1">
      <alignment horizontal="center" vertical="center"/>
    </xf>
    <xf numFmtId="0" fontId="8" fillId="2" borderId="7" xfId="0" applyNumberFormat="1" applyFont="1" applyFill="1" applyBorder="1" applyAlignment="1">
      <alignment horizontal="center" vertical="center"/>
    </xf>
    <xf numFmtId="49" fontId="7" fillId="2" borderId="10" xfId="0" applyNumberFormat="1" applyFont="1" applyFill="1" applyBorder="1" applyAlignment="1" applyProtection="1">
      <alignment horizontal="center" vertical="center"/>
    </xf>
    <xf numFmtId="49" fontId="7" fillId="2" borderId="11" xfId="0" applyNumberFormat="1" applyFont="1" applyFill="1" applyBorder="1" applyAlignment="1" applyProtection="1">
      <alignment horizontal="center" vertical="center"/>
    </xf>
    <xf numFmtId="49" fontId="8" fillId="2" borderId="3" xfId="0" applyNumberFormat="1" applyFont="1" applyFill="1" applyBorder="1" applyAlignment="1">
      <alignment horizontal="center" vertical="center"/>
    </xf>
    <xf numFmtId="49" fontId="8" fillId="2" borderId="7" xfId="0" applyNumberFormat="1" applyFont="1" applyFill="1" applyBorder="1" applyAlignment="1">
      <alignment horizontal="center" vertical="center"/>
    </xf>
    <xf numFmtId="49" fontId="7" fillId="2" borderId="4" xfId="0" applyNumberFormat="1" applyFont="1" applyFill="1" applyBorder="1" applyAlignment="1" applyProtection="1">
      <alignment horizontal="center" vertical="center"/>
    </xf>
    <xf numFmtId="49" fontId="7" fillId="2" borderId="5" xfId="0" applyNumberFormat="1" applyFont="1" applyFill="1" applyBorder="1" applyAlignment="1" applyProtection="1">
      <alignment horizontal="center" vertical="center"/>
    </xf>
    <xf numFmtId="49" fontId="8" fillId="2" borderId="13" xfId="0" applyNumberFormat="1" applyFont="1" applyFill="1" applyBorder="1" applyAlignment="1">
      <alignment horizontal="center" vertical="center"/>
    </xf>
    <xf numFmtId="0" fontId="8" fillId="2" borderId="13" xfId="0" applyNumberFormat="1" applyFont="1" applyFill="1" applyBorder="1" applyAlignment="1">
      <alignment horizontal="center" vertical="center"/>
    </xf>
    <xf numFmtId="0" fontId="7" fillId="2" borderId="7" xfId="0" applyFont="1" applyFill="1" applyBorder="1" applyAlignment="1" applyProtection="1">
      <alignment horizontal="center" vertical="center"/>
    </xf>
    <xf numFmtId="0" fontId="7" fillId="2" borderId="15"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49" fontId="7" fillId="2" borderId="3" xfId="0" applyNumberFormat="1" applyFont="1" applyFill="1" applyBorder="1" applyAlignment="1">
      <alignment horizontal="center" vertical="center" wrapText="1"/>
    </xf>
    <xf numFmtId="49" fontId="7" fillId="2" borderId="7" xfId="0" applyNumberFormat="1" applyFont="1" applyFill="1" applyBorder="1" applyAlignment="1">
      <alignment horizontal="center" vertical="center" wrapText="1"/>
    </xf>
    <xf numFmtId="49" fontId="7" fillId="2" borderId="4" xfId="0" applyNumberFormat="1" applyFont="1" applyFill="1" applyBorder="1" applyAlignment="1">
      <alignment horizontal="center" vertical="center" wrapText="1"/>
    </xf>
    <xf numFmtId="49" fontId="7" fillId="2" borderId="5" xfId="0" applyNumberFormat="1" applyFont="1" applyFill="1" applyBorder="1" applyAlignment="1">
      <alignment horizontal="center" vertical="center" wrapText="1"/>
    </xf>
    <xf numFmtId="1" fontId="7" fillId="2" borderId="3" xfId="0" applyNumberFormat="1" applyFont="1" applyFill="1" applyBorder="1" applyAlignment="1">
      <alignment horizontal="center" vertical="center" wrapText="1"/>
    </xf>
    <xf numFmtId="1" fontId="7" fillId="2" borderId="7" xfId="0" applyNumberFormat="1" applyFont="1" applyFill="1" applyBorder="1" applyAlignment="1">
      <alignment horizontal="center" vertical="center" wrapText="1"/>
    </xf>
    <xf numFmtId="0" fontId="7" fillId="2" borderId="13" xfId="0" applyNumberFormat="1" applyFont="1" applyFill="1" applyBorder="1" applyAlignment="1" applyProtection="1">
      <alignment horizontal="center" vertical="center"/>
    </xf>
    <xf numFmtId="49" fontId="7" fillId="2" borderId="7" xfId="0" applyNumberFormat="1" applyFont="1" applyFill="1" applyBorder="1" applyAlignment="1" applyProtection="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3" borderId="17" xfId="10" applyFont="1" applyFill="1" applyBorder="1" applyAlignment="1">
      <alignment horizontal="center" vertical="center"/>
    </xf>
    <xf numFmtId="0" fontId="7" fillId="3" borderId="4" xfId="10" applyFont="1" applyFill="1" applyBorder="1" applyAlignment="1">
      <alignment horizontal="center" vertical="center"/>
    </xf>
    <xf numFmtId="0" fontId="7" fillId="3" borderId="5" xfId="10" applyFont="1" applyFill="1" applyBorder="1" applyAlignment="1">
      <alignment horizontal="center" vertical="center"/>
    </xf>
    <xf numFmtId="0" fontId="7" fillId="3" borderId="12" xfId="10" applyNumberFormat="1" applyFont="1" applyFill="1" applyBorder="1" applyAlignment="1" applyProtection="1">
      <alignment horizontal="center" vertical="center"/>
    </xf>
    <xf numFmtId="49" fontId="7" fillId="3" borderId="6" xfId="10" applyNumberFormat="1" applyFont="1" applyFill="1" applyBorder="1" applyAlignment="1" applyProtection="1">
      <alignment horizontal="center" vertical="center"/>
    </xf>
    <xf numFmtId="0" fontId="7" fillId="2" borderId="17" xfId="0" applyFont="1" applyFill="1" applyBorder="1" applyAlignment="1">
      <alignment horizontal="center" vertical="center"/>
    </xf>
    <xf numFmtId="49" fontId="7" fillId="2" borderId="10" xfId="0" applyNumberFormat="1" applyFont="1" applyFill="1" applyBorder="1" applyAlignment="1">
      <alignment horizontal="center" vertical="center" wrapText="1"/>
    </xf>
    <xf numFmtId="49" fontId="7" fillId="2" borderId="11" xfId="0" applyNumberFormat="1" applyFont="1" applyFill="1" applyBorder="1" applyAlignment="1">
      <alignment horizontal="center" vertical="center" wrapText="1"/>
    </xf>
    <xf numFmtId="1" fontId="7" fillId="2" borderId="13" xfId="0" applyNumberFormat="1" applyFont="1" applyFill="1" applyBorder="1" applyAlignment="1">
      <alignment horizontal="center" vertical="center"/>
    </xf>
    <xf numFmtId="1" fontId="7" fillId="2" borderId="7" xfId="0" applyNumberFormat="1" applyFont="1" applyFill="1" applyBorder="1" applyAlignment="1">
      <alignment horizontal="center" vertical="center"/>
    </xf>
    <xf numFmtId="0" fontId="7" fillId="2" borderId="15" xfId="0" applyNumberFormat="1" applyFont="1" applyFill="1" applyBorder="1" applyAlignment="1">
      <alignment horizontal="center" vertical="center"/>
    </xf>
    <xf numFmtId="0" fontId="7" fillId="2" borderId="10" xfId="0" applyNumberFormat="1" applyFont="1" applyFill="1" applyBorder="1" applyAlignment="1">
      <alignment horizontal="center" vertical="center"/>
    </xf>
    <xf numFmtId="0" fontId="7" fillId="2" borderId="11" xfId="0" applyNumberFormat="1" applyFont="1" applyFill="1" applyBorder="1" applyAlignment="1">
      <alignment horizontal="center" vertical="center"/>
    </xf>
    <xf numFmtId="0" fontId="7" fillId="2" borderId="13" xfId="0" applyNumberFormat="1" applyFont="1" applyFill="1" applyBorder="1" applyAlignment="1">
      <alignment horizontal="center" vertical="center"/>
    </xf>
    <xf numFmtId="0" fontId="7" fillId="2" borderId="7" xfId="0" applyNumberFormat="1" applyFont="1" applyFill="1" applyBorder="1" applyAlignment="1">
      <alignment horizontal="center" vertical="center"/>
    </xf>
    <xf numFmtId="49" fontId="7" fillId="0" borderId="10" xfId="0" applyNumberFormat="1" applyFont="1" applyFill="1" applyBorder="1" applyAlignment="1" applyProtection="1">
      <alignment horizontal="center" vertical="center"/>
    </xf>
    <xf numFmtId="49" fontId="7" fillId="0" borderId="11" xfId="0" applyNumberFormat="1" applyFont="1" applyFill="1" applyBorder="1" applyAlignment="1" applyProtection="1">
      <alignment horizontal="center" vertical="center"/>
    </xf>
    <xf numFmtId="0" fontId="8" fillId="0" borderId="3" xfId="0" applyNumberFormat="1" applyFont="1" applyFill="1" applyBorder="1" applyAlignment="1">
      <alignment horizontal="center" vertical="center"/>
    </xf>
    <xf numFmtId="0" fontId="8" fillId="0" borderId="7" xfId="0" applyNumberFormat="1" applyFont="1" applyFill="1" applyBorder="1" applyAlignment="1">
      <alignment horizontal="center" vertical="center"/>
    </xf>
    <xf numFmtId="0" fontId="7" fillId="0" borderId="2" xfId="0" applyFont="1" applyFill="1" applyBorder="1" applyAlignment="1" applyProtection="1">
      <alignment horizontal="center" vertical="center"/>
    </xf>
    <xf numFmtId="0" fontId="7" fillId="0" borderId="6" xfId="0" applyFont="1" applyFill="1" applyBorder="1" applyAlignment="1" applyProtection="1">
      <alignment horizontal="center" vertical="center"/>
    </xf>
    <xf numFmtId="0" fontId="7" fillId="0" borderId="11" xfId="0" applyFont="1" applyFill="1" applyBorder="1" applyAlignment="1">
      <alignment horizontal="center" vertical="center"/>
    </xf>
    <xf numFmtId="0" fontId="7" fillId="0" borderId="19" xfId="0" applyFont="1" applyFill="1" applyBorder="1" applyAlignment="1">
      <alignment horizontal="center" vertical="center"/>
    </xf>
    <xf numFmtId="49" fontId="8" fillId="0" borderId="3" xfId="0" applyNumberFormat="1" applyFont="1" applyFill="1" applyBorder="1" applyAlignment="1">
      <alignment horizontal="center" vertical="center"/>
    </xf>
    <xf numFmtId="49" fontId="8" fillId="0" borderId="7" xfId="0" applyNumberFormat="1" applyFont="1" applyFill="1" applyBorder="1" applyAlignment="1">
      <alignment horizontal="center" vertical="center"/>
    </xf>
    <xf numFmtId="49" fontId="7" fillId="3" borderId="4" xfId="0" applyNumberFormat="1" applyFont="1" applyFill="1" applyBorder="1" applyAlignment="1">
      <alignment horizontal="center" vertical="center" wrapText="1"/>
    </xf>
    <xf numFmtId="49" fontId="7" fillId="3" borderId="5" xfId="0" applyNumberFormat="1" applyFont="1" applyFill="1" applyBorder="1" applyAlignment="1">
      <alignment horizontal="center" vertical="center" wrapText="1"/>
    </xf>
    <xf numFmtId="0" fontId="7" fillId="3" borderId="13" xfId="0" applyNumberFormat="1" applyFont="1" applyFill="1" applyBorder="1" applyAlignment="1" applyProtection="1">
      <alignment horizontal="center" vertical="center" wrapText="1"/>
      <protection locked="0"/>
    </xf>
    <xf numFmtId="49" fontId="7" fillId="3" borderId="7" xfId="0" applyNumberFormat="1" applyFont="1" applyFill="1" applyBorder="1" applyAlignment="1" applyProtection="1">
      <alignment horizontal="center" vertical="center" wrapText="1"/>
      <protection locked="0"/>
    </xf>
    <xf numFmtId="1" fontId="7" fillId="3" borderId="13" xfId="0" applyNumberFormat="1" applyFont="1" applyFill="1" applyBorder="1" applyAlignment="1">
      <alignment horizontal="center" vertical="center"/>
    </xf>
    <xf numFmtId="1" fontId="7" fillId="3" borderId="7" xfId="0" applyNumberFormat="1" applyFont="1" applyFill="1" applyBorder="1" applyAlignment="1">
      <alignment horizontal="center" vertical="center"/>
    </xf>
    <xf numFmtId="49" fontId="7" fillId="3" borderId="13" xfId="0" applyNumberFormat="1" applyFont="1" applyFill="1" applyBorder="1" applyAlignment="1" applyProtection="1">
      <alignment horizontal="center" vertical="center" wrapText="1"/>
      <protection locked="0"/>
    </xf>
    <xf numFmtId="1" fontId="7" fillId="3" borderId="3" xfId="0" applyNumberFormat="1" applyFont="1" applyFill="1" applyBorder="1" applyAlignment="1">
      <alignment horizontal="center" vertical="center" wrapText="1"/>
    </xf>
    <xf numFmtId="1" fontId="7" fillId="3" borderId="7" xfId="0" applyNumberFormat="1" applyFont="1" applyFill="1" applyBorder="1" applyAlignment="1">
      <alignment horizontal="center" vertical="center" wrapText="1"/>
    </xf>
    <xf numFmtId="0" fontId="7" fillId="3" borderId="13"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18" xfId="0" applyFont="1" applyFill="1" applyBorder="1" applyAlignment="1">
      <alignment horizontal="center" vertical="center"/>
    </xf>
    <xf numFmtId="0" fontId="7" fillId="3" borderId="0" xfId="0" applyFont="1" applyFill="1" applyBorder="1" applyAlignment="1">
      <alignment horizontal="center"/>
    </xf>
    <xf numFmtId="0" fontId="7" fillId="3" borderId="4" xfId="0" quotePrefix="1" applyFont="1" applyFill="1" applyBorder="1" applyAlignment="1" applyProtection="1">
      <alignment horizontal="center" vertical="center"/>
    </xf>
    <xf numFmtId="0" fontId="7" fillId="3" borderId="5" xfId="0" quotePrefix="1" applyFont="1" applyFill="1" applyBorder="1" applyAlignment="1" applyProtection="1">
      <alignment horizontal="center" vertical="center"/>
    </xf>
    <xf numFmtId="0" fontId="7" fillId="3" borderId="3" xfId="0" quotePrefix="1" applyFont="1" applyFill="1" applyBorder="1" applyAlignment="1" applyProtection="1">
      <alignment horizontal="center" vertical="center"/>
    </xf>
    <xf numFmtId="0" fontId="7" fillId="3" borderId="7" xfId="0" quotePrefix="1" applyFont="1" applyFill="1" applyBorder="1" applyAlignment="1" applyProtection="1">
      <alignment horizontal="center" vertical="center"/>
    </xf>
    <xf numFmtId="0" fontId="7" fillId="3" borderId="3" xfId="0" applyFont="1" applyFill="1" applyBorder="1" applyAlignment="1">
      <alignment horizontal="center" vertical="center"/>
    </xf>
    <xf numFmtId="0" fontId="5" fillId="3" borderId="7"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2" xfId="0" applyFont="1" applyFill="1" applyBorder="1" applyAlignment="1">
      <alignment horizontal="center" vertical="center"/>
    </xf>
    <xf numFmtId="0" fontId="5" fillId="3" borderId="6" xfId="0" applyFont="1" applyFill="1" applyBorder="1" applyAlignment="1">
      <alignment horizontal="center" vertical="center"/>
    </xf>
    <xf numFmtId="0" fontId="7" fillId="3" borderId="17" xfId="0" applyNumberFormat="1" applyFont="1" applyFill="1" applyBorder="1" applyAlignment="1">
      <alignment horizontal="center" vertical="center"/>
    </xf>
    <xf numFmtId="49" fontId="7" fillId="3" borderId="4" xfId="0" applyNumberFormat="1" applyFont="1" applyFill="1" applyBorder="1" applyAlignment="1">
      <alignment horizontal="center" vertical="center"/>
    </xf>
    <xf numFmtId="49" fontId="7" fillId="3" borderId="5" xfId="0" applyNumberFormat="1" applyFont="1" applyFill="1" applyBorder="1" applyAlignment="1">
      <alignment horizontal="center" vertical="center"/>
    </xf>
    <xf numFmtId="49" fontId="7" fillId="3" borderId="13" xfId="0" applyNumberFormat="1" applyFont="1" applyFill="1" applyBorder="1" applyAlignment="1">
      <alignment horizontal="center" vertical="center"/>
    </xf>
    <xf numFmtId="49" fontId="7" fillId="3" borderId="7" xfId="0" applyNumberFormat="1" applyFont="1" applyFill="1" applyBorder="1" applyAlignment="1">
      <alignment horizontal="center" vertical="center"/>
    </xf>
    <xf numFmtId="0" fontId="7" fillId="3" borderId="12" xfId="0" applyNumberFormat="1" applyFont="1" applyFill="1" applyBorder="1" applyAlignment="1">
      <alignment horizontal="center" vertical="center"/>
    </xf>
    <xf numFmtId="49" fontId="7" fillId="3" borderId="6" xfId="0" applyNumberFormat="1" applyFont="1" applyFill="1" applyBorder="1" applyAlignment="1">
      <alignment horizontal="center" vertical="center"/>
    </xf>
    <xf numFmtId="0" fontId="7" fillId="3" borderId="17" xfId="0" applyFont="1" applyFill="1" applyBorder="1" applyAlignment="1">
      <alignment horizontal="center" vertical="center"/>
    </xf>
    <xf numFmtId="0" fontId="0" fillId="3" borderId="4" xfId="0" applyFill="1" applyBorder="1"/>
    <xf numFmtId="0" fontId="0" fillId="3" borderId="5" xfId="0" applyFill="1" applyBorder="1"/>
    <xf numFmtId="0" fontId="7" fillId="3" borderId="12"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0" borderId="3" xfId="0" applyNumberFormat="1" applyFont="1" applyFill="1" applyBorder="1" applyAlignment="1">
      <alignment horizontal="center" vertical="center"/>
    </xf>
    <xf numFmtId="0" fontId="7" fillId="0" borderId="7" xfId="0" applyNumberFormat="1" applyFont="1" applyFill="1" applyBorder="1" applyAlignment="1">
      <alignment horizontal="center" vertical="center"/>
    </xf>
    <xf numFmtId="0" fontId="7" fillId="0" borderId="17" xfId="0" applyNumberFormat="1" applyFont="1" applyFill="1" applyBorder="1" applyAlignment="1">
      <alignment horizontal="center" vertical="center"/>
    </xf>
    <xf numFmtId="0" fontId="7" fillId="0" borderId="4" xfId="0" applyNumberFormat="1" applyFont="1" applyFill="1" applyBorder="1" applyAlignment="1">
      <alignment horizontal="center" vertical="center"/>
    </xf>
    <xf numFmtId="0" fontId="7" fillId="0" borderId="5" xfId="0" applyNumberFormat="1" applyFont="1" applyFill="1" applyBorder="1" applyAlignment="1">
      <alignment horizontal="center" vertical="center"/>
    </xf>
    <xf numFmtId="0" fontId="8" fillId="2" borderId="13" xfId="0" applyFont="1" applyFill="1" applyBorder="1" applyAlignment="1">
      <alignment horizontal="center" vertical="center"/>
    </xf>
    <xf numFmtId="0" fontId="8" fillId="2" borderId="7" xfId="0" applyFont="1" applyFill="1" applyBorder="1" applyAlignment="1">
      <alignment horizontal="center" vertical="center"/>
    </xf>
    <xf numFmtId="0" fontId="7" fillId="3" borderId="3" xfId="0" applyNumberFormat="1" applyFont="1" applyFill="1" applyBorder="1" applyAlignment="1">
      <alignment horizontal="center" vertical="center"/>
    </xf>
    <xf numFmtId="0" fontId="7" fillId="3" borderId="7" xfId="0" applyNumberFormat="1" applyFont="1" applyFill="1" applyBorder="1" applyAlignment="1">
      <alignment horizontal="center" vertical="center"/>
    </xf>
    <xf numFmtId="0" fontId="7" fillId="3" borderId="15" xfId="0" applyNumberFormat="1" applyFont="1" applyFill="1" applyBorder="1" applyAlignment="1">
      <alignment horizontal="center" vertical="center"/>
    </xf>
    <xf numFmtId="0" fontId="7" fillId="3" borderId="10" xfId="0" applyNumberFormat="1" applyFont="1" applyFill="1" applyBorder="1" applyAlignment="1">
      <alignment horizontal="center" vertical="center"/>
    </xf>
    <xf numFmtId="0" fontId="7" fillId="3" borderId="11" xfId="0" applyNumberFormat="1" applyFont="1" applyFill="1" applyBorder="1" applyAlignment="1">
      <alignment horizontal="center" vertical="center"/>
    </xf>
    <xf numFmtId="49" fontId="7" fillId="3" borderId="17" xfId="0" applyNumberFormat="1" applyFont="1" applyFill="1" applyBorder="1" applyAlignment="1" applyProtection="1">
      <alignment horizontal="center" vertical="center"/>
    </xf>
    <xf numFmtId="49" fontId="7" fillId="3" borderId="4" xfId="0" applyNumberFormat="1" applyFont="1" applyFill="1" applyBorder="1" applyAlignment="1" applyProtection="1">
      <alignment horizontal="center" vertical="center"/>
    </xf>
    <xf numFmtId="49" fontId="7" fillId="3" borderId="5" xfId="0" applyNumberFormat="1" applyFont="1" applyFill="1" applyBorder="1" applyAlignment="1" applyProtection="1">
      <alignment horizontal="center" vertical="center"/>
    </xf>
    <xf numFmtId="0" fontId="7" fillId="3" borderId="3" xfId="0" applyFont="1" applyFill="1" applyBorder="1" applyAlignment="1" applyProtection="1">
      <alignment horizontal="center" vertical="center"/>
    </xf>
    <xf numFmtId="0" fontId="7" fillId="3" borderId="7" xfId="0" applyFont="1" applyFill="1" applyBorder="1" applyAlignment="1" applyProtection="1">
      <alignment horizontal="center" vertical="center"/>
    </xf>
    <xf numFmtId="49" fontId="8" fillId="3" borderId="3" xfId="0" applyNumberFormat="1" applyFont="1" applyFill="1" applyBorder="1" applyAlignment="1">
      <alignment horizontal="center" vertical="center"/>
    </xf>
    <xf numFmtId="49" fontId="8" fillId="3" borderId="7" xfId="0" applyNumberFormat="1" applyFont="1" applyFill="1" applyBorder="1" applyAlignment="1">
      <alignment horizontal="center" vertical="center"/>
    </xf>
    <xf numFmtId="49" fontId="8" fillId="3" borderId="13"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49" fontId="8" fillId="3" borderId="6" xfId="0" applyNumberFormat="1" applyFont="1" applyFill="1" applyBorder="1" applyAlignment="1">
      <alignment horizontal="center" vertical="center"/>
    </xf>
    <xf numFmtId="49" fontId="7" fillId="3" borderId="15" xfId="0" applyNumberFormat="1" applyFont="1" applyFill="1" applyBorder="1" applyAlignment="1" applyProtection="1">
      <alignment horizontal="center" vertical="center"/>
    </xf>
    <xf numFmtId="49" fontId="7" fillId="3" borderId="10" xfId="0" applyNumberFormat="1" applyFont="1" applyFill="1" applyBorder="1" applyAlignment="1" applyProtection="1">
      <alignment horizontal="center" vertical="center"/>
    </xf>
    <xf numFmtId="49" fontId="7" fillId="3" borderId="11" xfId="0" applyNumberFormat="1" applyFont="1" applyFill="1" applyBorder="1" applyAlignment="1" applyProtection="1">
      <alignment horizontal="center" vertical="center"/>
    </xf>
    <xf numFmtId="0" fontId="8" fillId="3" borderId="13" xfId="0" applyNumberFormat="1" applyFont="1" applyFill="1" applyBorder="1" applyAlignment="1">
      <alignment horizontal="center" vertical="center"/>
    </xf>
    <xf numFmtId="0" fontId="8" fillId="3" borderId="7" xfId="0" applyNumberFormat="1" applyFont="1" applyFill="1" applyBorder="1" applyAlignment="1">
      <alignment horizontal="center" vertical="center"/>
    </xf>
    <xf numFmtId="0" fontId="7" fillId="2" borderId="3" xfId="0" applyFont="1" applyFill="1" applyBorder="1" applyAlignment="1" applyProtection="1">
      <alignment horizontal="center" vertical="center"/>
    </xf>
    <xf numFmtId="0" fontId="8" fillId="3" borderId="2" xfId="0" applyNumberFormat="1" applyFont="1" applyFill="1" applyBorder="1" applyAlignment="1">
      <alignment horizontal="center" vertical="center"/>
    </xf>
    <xf numFmtId="0" fontId="8" fillId="3" borderId="6" xfId="0" applyNumberFormat="1" applyFont="1" applyFill="1" applyBorder="1" applyAlignment="1">
      <alignment horizontal="center" vertical="center"/>
    </xf>
    <xf numFmtId="0" fontId="8" fillId="3" borderId="3" xfId="0" applyNumberFormat="1" applyFont="1" applyFill="1" applyBorder="1" applyAlignment="1">
      <alignment horizontal="center" vertical="center"/>
    </xf>
    <xf numFmtId="0" fontId="8" fillId="2" borderId="2" xfId="0" applyNumberFormat="1" applyFont="1" applyFill="1" applyBorder="1" applyAlignment="1">
      <alignment horizontal="center" vertical="center"/>
    </xf>
    <xf numFmtId="0" fontId="8" fillId="2" borderId="6" xfId="0" applyNumberFormat="1" applyFont="1" applyFill="1" applyBorder="1" applyAlignment="1">
      <alignment horizontal="center" vertical="center"/>
    </xf>
    <xf numFmtId="49" fontId="8" fillId="2" borderId="2" xfId="0" applyNumberFormat="1" applyFont="1" applyFill="1" applyBorder="1" applyAlignment="1">
      <alignment horizontal="center" vertical="center"/>
    </xf>
    <xf numFmtId="49" fontId="8" fillId="2" borderId="6" xfId="0" applyNumberFormat="1" applyFont="1" applyFill="1" applyBorder="1" applyAlignment="1">
      <alignment horizontal="center" vertical="center"/>
    </xf>
    <xf numFmtId="0" fontId="5" fillId="3" borderId="0" xfId="0" applyFont="1" applyFill="1" applyAlignment="1">
      <alignment horizontal="left" vertical="top" wrapText="1"/>
    </xf>
    <xf numFmtId="14" fontId="7" fillId="3" borderId="15" xfId="21" applyNumberFormat="1" applyFont="1" applyFill="1" applyBorder="1" applyAlignment="1" applyProtection="1">
      <alignment horizontal="center" vertical="center"/>
    </xf>
    <xf numFmtId="14" fontId="7" fillId="3" borderId="11" xfId="21" applyNumberFormat="1" applyFont="1" applyFill="1" applyBorder="1" applyAlignment="1" applyProtection="1">
      <alignment horizontal="center" vertical="center"/>
    </xf>
    <xf numFmtId="0" fontId="5" fillId="3" borderId="14" xfId="21" applyFont="1" applyFill="1" applyBorder="1" applyAlignment="1">
      <alignment horizontal="center"/>
    </xf>
    <xf numFmtId="0" fontId="5" fillId="3" borderId="1" xfId="21" applyFont="1" applyFill="1" applyBorder="1" applyAlignment="1">
      <alignment horizontal="center"/>
    </xf>
    <xf numFmtId="14" fontId="7" fillId="3" borderId="10" xfId="21" applyNumberFormat="1" applyFont="1" applyFill="1" applyBorder="1" applyAlignment="1" applyProtection="1">
      <alignment horizontal="center" vertical="center"/>
    </xf>
    <xf numFmtId="0" fontId="7" fillId="3" borderId="2" xfId="21" applyFont="1" applyFill="1" applyBorder="1" applyAlignment="1" applyProtection="1">
      <alignment horizontal="center" vertical="center"/>
    </xf>
    <xf numFmtId="0" fontId="7" fillId="3" borderId="6" xfId="21" applyFont="1" applyFill="1" applyBorder="1" applyAlignment="1" applyProtection="1">
      <alignment horizontal="center" vertical="center"/>
    </xf>
    <xf numFmtId="0" fontId="7" fillId="3" borderId="13"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5" xfId="0" applyNumberFormat="1" applyFont="1" applyFill="1" applyBorder="1" applyAlignment="1" applyProtection="1">
      <alignment horizontal="center" vertical="center" wrapText="1"/>
      <protection locked="0"/>
    </xf>
    <xf numFmtId="49" fontId="7" fillId="3" borderId="18" xfId="0" applyNumberFormat="1" applyFont="1" applyFill="1" applyBorder="1" applyAlignment="1" applyProtection="1">
      <alignment horizontal="center" vertical="center" wrapText="1"/>
      <protection locked="0"/>
    </xf>
    <xf numFmtId="0" fontId="7" fillId="0" borderId="2" xfId="0" applyNumberFormat="1" applyFont="1" applyFill="1" applyBorder="1" applyAlignment="1" applyProtection="1">
      <alignment horizontal="center" vertical="center" wrapText="1"/>
      <protection locked="0"/>
    </xf>
    <xf numFmtId="49" fontId="7" fillId="0" borderId="6" xfId="0" applyNumberFormat="1" applyFont="1" applyFill="1" applyBorder="1" applyAlignment="1" applyProtection="1">
      <alignment horizontal="center" vertical="center" wrapText="1"/>
      <protection locked="0"/>
    </xf>
    <xf numFmtId="0" fontId="7" fillId="0" borderId="11" xfId="0" applyNumberFormat="1" applyFont="1" applyFill="1" applyBorder="1" applyAlignment="1" applyProtection="1">
      <alignment horizontal="center" vertical="center" wrapText="1"/>
      <protection locked="0"/>
    </xf>
    <xf numFmtId="49" fontId="7" fillId="0" borderId="19" xfId="0" applyNumberFormat="1" applyFont="1" applyFill="1" applyBorder="1" applyAlignment="1" applyProtection="1">
      <alignment horizontal="center" vertical="center" wrapText="1"/>
      <protection locked="0"/>
    </xf>
    <xf numFmtId="0" fontId="7" fillId="3" borderId="12" xfId="0" applyNumberFormat="1" applyFont="1" applyFill="1" applyBorder="1" applyAlignment="1" applyProtection="1">
      <alignment horizontal="center" vertical="center"/>
    </xf>
    <xf numFmtId="49" fontId="7" fillId="3" borderId="6" xfId="0" applyNumberFormat="1" applyFont="1" applyFill="1" applyBorder="1" applyAlignment="1" applyProtection="1">
      <alignment horizontal="center" vertical="center"/>
    </xf>
    <xf numFmtId="14" fontId="7" fillId="0" borderId="2" xfId="0" applyNumberFormat="1" applyFont="1" applyFill="1" applyBorder="1" applyAlignment="1" applyProtection="1">
      <alignment horizontal="center" vertical="center" wrapText="1"/>
      <protection locked="0"/>
    </xf>
    <xf numFmtId="14" fontId="7" fillId="0" borderId="6" xfId="0" applyNumberFormat="1" applyFont="1" applyFill="1" applyBorder="1" applyAlignment="1" applyProtection="1">
      <alignment horizontal="center" vertical="center" wrapText="1"/>
      <protection locked="0"/>
    </xf>
    <xf numFmtId="0" fontId="7" fillId="0" borderId="5" xfId="0" applyNumberFormat="1" applyFont="1" applyFill="1" applyBorder="1" applyAlignment="1" applyProtection="1">
      <alignment horizontal="center" vertical="center" wrapText="1"/>
      <protection locked="0"/>
    </xf>
    <xf numFmtId="49" fontId="7" fillId="0" borderId="18" xfId="0" applyNumberFormat="1" applyFont="1" applyFill="1" applyBorder="1" applyAlignment="1" applyProtection="1">
      <alignment horizontal="center" vertical="center" wrapText="1"/>
      <protection locked="0"/>
    </xf>
    <xf numFmtId="1" fontId="7" fillId="0" borderId="3" xfId="0" applyNumberFormat="1" applyFont="1" applyFill="1" applyBorder="1" applyAlignment="1" applyProtection="1">
      <alignment horizontal="center" vertical="center" wrapText="1"/>
      <protection locked="0"/>
    </xf>
    <xf numFmtId="1" fontId="7" fillId="0" borderId="7" xfId="0" applyNumberFormat="1" applyFont="1" applyFill="1" applyBorder="1" applyAlignment="1" applyProtection="1">
      <alignment horizontal="center" vertical="center" wrapText="1"/>
      <protection locked="0"/>
    </xf>
    <xf numFmtId="0" fontId="7" fillId="0" borderId="18" xfId="0" applyNumberFormat="1" applyFont="1" applyFill="1" applyBorder="1" applyAlignment="1" applyProtection="1">
      <alignment horizontal="center" vertical="center" wrapText="1"/>
      <protection locked="0"/>
    </xf>
    <xf numFmtId="0" fontId="7" fillId="0" borderId="12" xfId="0" applyNumberFormat="1" applyFont="1" applyFill="1" applyBorder="1" applyAlignment="1" applyProtection="1">
      <alignment horizontal="center" vertical="center" wrapText="1"/>
      <protection locked="0"/>
    </xf>
    <xf numFmtId="0" fontId="7" fillId="2" borderId="12" xfId="0" applyNumberFormat="1" applyFont="1" applyFill="1" applyBorder="1" applyAlignment="1" applyProtection="1">
      <alignment horizontal="center" vertical="center" wrapText="1"/>
      <protection locked="0"/>
    </xf>
    <xf numFmtId="49" fontId="7" fillId="2" borderId="6" xfId="0" applyNumberFormat="1" applyFont="1" applyFill="1" applyBorder="1" applyAlignment="1" applyProtection="1">
      <alignment horizontal="center" vertical="center" wrapText="1"/>
      <protection locked="0"/>
    </xf>
    <xf numFmtId="0" fontId="7" fillId="2" borderId="18" xfId="0" applyNumberFormat="1" applyFont="1" applyFill="1" applyBorder="1" applyAlignment="1" applyProtection="1">
      <alignment horizontal="center" vertical="center" wrapText="1"/>
      <protection locked="0"/>
    </xf>
    <xf numFmtId="49" fontId="7" fillId="2" borderId="18" xfId="0" applyNumberFormat="1" applyFont="1" applyFill="1" applyBorder="1" applyAlignment="1" applyProtection="1">
      <alignment horizontal="center" vertical="center" wrapText="1"/>
      <protection locked="0"/>
    </xf>
    <xf numFmtId="49" fontId="7" fillId="0" borderId="3" xfId="0" applyNumberFormat="1" applyFont="1" applyFill="1" applyBorder="1" applyAlignment="1" applyProtection="1">
      <alignment horizontal="center" vertical="center" wrapText="1"/>
      <protection locked="0"/>
    </xf>
    <xf numFmtId="49" fontId="7" fillId="0" borderId="7" xfId="0" applyNumberFormat="1" applyFont="1" applyFill="1" applyBorder="1" applyAlignment="1" applyProtection="1">
      <alignment horizontal="center" vertical="center" wrapText="1"/>
      <protection locked="0"/>
    </xf>
    <xf numFmtId="0" fontId="7" fillId="2" borderId="2" xfId="0" applyFont="1" applyFill="1" applyBorder="1" applyAlignment="1">
      <alignment horizontal="center" vertical="center"/>
    </xf>
    <xf numFmtId="0" fontId="7" fillId="2" borderId="6" xfId="0" applyFont="1" applyFill="1" applyBorder="1" applyAlignment="1">
      <alignment horizontal="center" vertical="center"/>
    </xf>
    <xf numFmtId="0" fontId="7" fillId="3" borderId="2" xfId="0" applyFont="1" applyFill="1" applyBorder="1" applyAlignment="1" applyProtection="1">
      <alignment horizontal="center" vertical="center"/>
    </xf>
    <xf numFmtId="0" fontId="7" fillId="3" borderId="6" xfId="0" applyFont="1" applyFill="1" applyBorder="1" applyAlignment="1" applyProtection="1">
      <alignment horizontal="center" vertical="center"/>
    </xf>
    <xf numFmtId="0" fontId="7" fillId="3" borderId="14" xfId="0" applyFont="1" applyFill="1" applyBorder="1" applyAlignment="1" applyProtection="1">
      <alignment horizontal="center" vertical="center" wrapText="1"/>
    </xf>
    <xf numFmtId="0" fontId="7" fillId="3" borderId="1"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6" xfId="0" applyFont="1" applyFill="1" applyBorder="1" applyAlignment="1" applyProtection="1">
      <alignment horizontal="center" vertical="center" wrapText="1"/>
    </xf>
    <xf numFmtId="0" fontId="7" fillId="0" borderId="12" xfId="28" applyFont="1" applyFill="1" applyBorder="1" applyAlignment="1">
      <alignment horizontal="left" vertical="justify" wrapText="1"/>
    </xf>
    <xf numFmtId="0" fontId="15" fillId="0" borderId="13" xfId="28" applyFont="1" applyFill="1" applyBorder="1" applyAlignment="1">
      <alignment horizontal="left" vertical="center"/>
    </xf>
    <xf numFmtId="0" fontId="6" fillId="0" borderId="13" xfId="0" applyFont="1" applyFill="1" applyBorder="1" applyAlignment="1">
      <alignment horizontal="left" vertical="center" wrapText="1"/>
    </xf>
    <xf numFmtId="0" fontId="6" fillId="0" borderId="12" xfId="0" applyFont="1" applyFill="1" applyBorder="1" applyAlignment="1">
      <alignment horizontal="left" vertical="top" wrapText="1"/>
    </xf>
    <xf numFmtId="0" fontId="6" fillId="0" borderId="25" xfId="0" applyFont="1" applyFill="1" applyBorder="1" applyAlignment="1">
      <alignment horizontal="left" vertical="top" wrapText="1"/>
    </xf>
    <xf numFmtId="0" fontId="0" fillId="0" borderId="12" xfId="0" applyFont="1" applyFill="1" applyBorder="1" applyAlignment="1">
      <alignment vertical="top" wrapText="1"/>
    </xf>
    <xf numFmtId="0" fontId="6" fillId="0" borderId="21" xfId="0" applyFont="1" applyFill="1" applyBorder="1" applyAlignment="1">
      <alignment horizontal="left" vertical="top" wrapText="1"/>
    </xf>
    <xf numFmtId="0" fontId="6" fillId="0" borderId="25" xfId="28" applyFont="1" applyFill="1" applyBorder="1" applyAlignment="1">
      <alignment horizontal="left" vertical="center" wrapText="1"/>
    </xf>
    <xf numFmtId="0" fontId="6" fillId="0" borderId="12" xfId="28" applyFont="1" applyFill="1" applyBorder="1" applyAlignment="1">
      <alignment horizontal="left" vertical="center" wrapText="1"/>
    </xf>
    <xf numFmtId="0" fontId="15" fillId="0" borderId="12" xfId="28" applyFont="1" applyFill="1" applyBorder="1" applyAlignment="1">
      <alignment horizontal="left" vertical="center" wrapText="1"/>
    </xf>
    <xf numFmtId="0" fontId="15" fillId="0" borderId="18" xfId="28" applyFont="1" applyFill="1" applyBorder="1" applyAlignment="1">
      <alignment horizontal="left" vertical="center" wrapText="1"/>
    </xf>
    <xf numFmtId="0" fontId="6" fillId="0" borderId="12" xfId="0" applyFont="1" applyFill="1" applyBorder="1" applyAlignment="1">
      <alignment horizontal="left" wrapText="1"/>
    </xf>
    <xf numFmtId="0" fontId="6" fillId="0" borderId="25" xfId="0" applyFont="1" applyFill="1" applyBorder="1" applyAlignment="1">
      <alignment horizontal="left" vertical="justify" wrapText="1"/>
    </xf>
    <xf numFmtId="0" fontId="6" fillId="0" borderId="12" xfId="0" applyFont="1" applyFill="1" applyBorder="1" applyAlignment="1">
      <alignment horizontal="left" vertical="justify" wrapText="1"/>
    </xf>
    <xf numFmtId="0" fontId="7" fillId="0" borderId="25" xfId="28" applyFont="1" applyFill="1" applyBorder="1" applyAlignment="1">
      <alignment horizontal="left" vertical="center" wrapText="1"/>
    </xf>
    <xf numFmtId="0" fontId="7" fillId="0" borderId="12" xfId="28" applyFont="1" applyFill="1" applyBorder="1" applyAlignment="1">
      <alignment horizontal="left" vertical="center" wrapText="1"/>
    </xf>
  </cellXfs>
  <cellStyles count="39">
    <cellStyle name="Normal" xfId="31"/>
    <cellStyle name="Гиперссылка" xfId="5" builtinId="8"/>
    <cellStyle name="Обычный" xfId="0" builtinId="0"/>
    <cellStyle name="Обычный 2" xfId="4"/>
    <cellStyle name="Обычный 2 2" xfId="7"/>
    <cellStyle name="Обычный 2 3" xfId="28"/>
    <cellStyle name="Обычный 2_продолжение_12 и 13" xfId="14"/>
    <cellStyle name="Обычный 26" xfId="33"/>
    <cellStyle name="Обычный 54" xfId="32"/>
    <cellStyle name="Обычный_4.3 " xfId="26"/>
    <cellStyle name="Обычный_BALANCE_DATA BASE" xfId="6"/>
    <cellStyle name="Обычный_Bop_pbl" xfId="23"/>
    <cellStyle name="Обычный_Bulletin NBKR №7 (2013)" xfId="30"/>
    <cellStyle name="Обычный_Bulletin NBKR №9 (2010)" xfId="10"/>
    <cellStyle name="Обычный_Bulletin NBKR №9 (2010) 2" xfId="13"/>
    <cellStyle name="Обычный_Bulletin_24.09.04_Merim" xfId="25"/>
    <cellStyle name="Обычный_D-9602 2" xfId="15"/>
    <cellStyle name="Обычный_kapvlojenia" xfId="16"/>
    <cellStyle name="Обычный_NURIDIN" xfId="3"/>
    <cellStyle name="Обычный_REER" xfId="27"/>
    <cellStyle name="Обычный_svod010606" xfId="17"/>
    <cellStyle name="Обычный_svod-1005" xfId="11"/>
    <cellStyle name="Обычный_svod-1006" xfId="12"/>
    <cellStyle name="Обычный_t15_03 2" xfId="21"/>
    <cellStyle name="Обычный_t16_03" xfId="34"/>
    <cellStyle name="Обычный_Txt499" xfId="38"/>
    <cellStyle name="Обычный_Бюллетень НБКР" xfId="20"/>
    <cellStyle name="Обычный_Динамика ВВП по видам расходов" xfId="9"/>
    <cellStyle name="Обычный_Книга2 (1)" xfId="22"/>
    <cellStyle name="Обычный_Лист1" xfId="35"/>
    <cellStyle name="Процентный" xfId="2" builtinId="5"/>
    <cellStyle name="ТЕКСТ" xfId="24"/>
    <cellStyle name="ТЕКСТ 4" xfId="29"/>
    <cellStyle name="ТЕКСТ_A" xfId="18"/>
    <cellStyle name="ТЕКСТ_B" xfId="8"/>
    <cellStyle name="ТЕКСТ_B 10" xfId="37"/>
    <cellStyle name="ТЕКСТ_B 9" xfId="36"/>
    <cellStyle name="Финансовый" xfId="1" builtinId="3"/>
    <cellStyle name="Финансовый [0] 2" xfId="19"/>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7.xml"/><Relationship Id="rId89" Type="http://schemas.openxmlformats.org/officeDocument/2006/relationships/externalLink" Target="externalLinks/externalLink12.xml"/><Relationship Id="rId1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07" Type="http://schemas.openxmlformats.org/officeDocument/2006/relationships/externalLink" Target="externalLinks/externalLink30.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externalLink" Target="externalLinks/externalLink2.xml"/><Relationship Id="rId87" Type="http://schemas.openxmlformats.org/officeDocument/2006/relationships/externalLink" Target="externalLinks/externalLink10.xml"/><Relationship Id="rId102" Type="http://schemas.openxmlformats.org/officeDocument/2006/relationships/externalLink" Target="externalLinks/externalLink25.xml"/><Relationship Id="rId110"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externalLink" Target="externalLinks/externalLink5.xml"/><Relationship Id="rId90" Type="http://schemas.openxmlformats.org/officeDocument/2006/relationships/externalLink" Target="externalLinks/externalLink13.xml"/><Relationship Id="rId95" Type="http://schemas.openxmlformats.org/officeDocument/2006/relationships/externalLink" Target="externalLinks/externalLink18.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externalLink" Target="externalLinks/externalLink23.xml"/><Relationship Id="rId105" Type="http://schemas.openxmlformats.org/officeDocument/2006/relationships/externalLink" Target="externalLinks/externalLink2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3.xml"/><Relationship Id="rId85" Type="http://schemas.openxmlformats.org/officeDocument/2006/relationships/externalLink" Target="externalLinks/externalLink8.xml"/><Relationship Id="rId93" Type="http://schemas.openxmlformats.org/officeDocument/2006/relationships/externalLink" Target="externalLinks/externalLink16.xml"/><Relationship Id="rId98" Type="http://schemas.openxmlformats.org/officeDocument/2006/relationships/externalLink" Target="externalLinks/externalLink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externalLink" Target="externalLinks/externalLink26.xml"/><Relationship Id="rId108" Type="http://schemas.openxmlformats.org/officeDocument/2006/relationships/externalLink" Target="externalLinks/externalLink3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6.xml"/><Relationship Id="rId88" Type="http://schemas.openxmlformats.org/officeDocument/2006/relationships/externalLink" Target="externalLinks/externalLink11.xml"/><Relationship Id="rId91" Type="http://schemas.openxmlformats.org/officeDocument/2006/relationships/externalLink" Target="externalLinks/externalLink14.xml"/><Relationship Id="rId96" Type="http://schemas.openxmlformats.org/officeDocument/2006/relationships/externalLink" Target="externalLinks/externalLink19.xml"/><Relationship Id="rId11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externalLink" Target="externalLinks/externalLink29.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1.xml"/><Relationship Id="rId81" Type="http://schemas.openxmlformats.org/officeDocument/2006/relationships/externalLink" Target="externalLinks/externalLink4.xml"/><Relationship Id="rId86" Type="http://schemas.openxmlformats.org/officeDocument/2006/relationships/externalLink" Target="externalLinks/externalLink9.xml"/><Relationship Id="rId94" Type="http://schemas.openxmlformats.org/officeDocument/2006/relationships/externalLink" Target="externalLinks/externalLink17.xml"/><Relationship Id="rId99" Type="http://schemas.openxmlformats.org/officeDocument/2006/relationships/externalLink" Target="externalLinks/externalLink22.xml"/><Relationship Id="rId101" Type="http://schemas.openxmlformats.org/officeDocument/2006/relationships/externalLink" Target="externalLinks/externalLink2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theme" Target="theme/theme1.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20.xml"/><Relationship Id="rId104" Type="http://schemas.openxmlformats.org/officeDocument/2006/relationships/externalLink" Target="externalLinks/externalLink2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15.xml"/></Relationships>
</file>

<file path=xl/drawings/_rels/drawing16.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wmf"/><Relationship Id="rId1" Type="http://schemas.openxmlformats.org/officeDocument/2006/relationships/image" Target="../media/image1.wmf"/><Relationship Id="rId5" Type="http://schemas.openxmlformats.org/officeDocument/2006/relationships/image" Target="../media/image5.wmf"/><Relationship Id="rId4" Type="http://schemas.openxmlformats.org/officeDocument/2006/relationships/image" Target="../media/image4.wmf"/></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0</xdr:rowOff>
    </xdr:from>
    <xdr:to>
      <xdr:col>1</xdr:col>
      <xdr:colOff>0</xdr:colOff>
      <xdr:row>6</xdr:row>
      <xdr:rowOff>0</xdr:rowOff>
    </xdr:to>
    <xdr:sp macro="" textlink="">
      <xdr:nvSpPr>
        <xdr:cNvPr id="2" name="Line 2"/>
        <xdr:cNvSpPr>
          <a:spLocks noChangeShapeType="1"/>
        </xdr:cNvSpPr>
      </xdr:nvSpPr>
      <xdr:spPr bwMode="auto">
        <a:xfrm flipV="1">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3" name="Line 3"/>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4" name="Line 4"/>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5" name="Line 5"/>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6" name="Line 6"/>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7" name="Line 7"/>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8" name="Line 8"/>
        <xdr:cNvSpPr>
          <a:spLocks noChangeShapeType="1"/>
        </xdr:cNvSpPr>
      </xdr:nvSpPr>
      <xdr:spPr bwMode="auto">
        <a:xfrm flipV="1">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9" name="Line 9"/>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10" name="Line 10"/>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11" name="Line 11"/>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12" name="Line 12"/>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13" name="Line 13"/>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14" name="Line 14"/>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15" name="Line 15"/>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16" name="Line 16"/>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17" name="Line 17"/>
        <xdr:cNvSpPr>
          <a:spLocks noChangeShapeType="1"/>
        </xdr:cNvSpPr>
      </xdr:nvSpPr>
      <xdr:spPr bwMode="auto">
        <a:xfrm flipV="1">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18" name="Line 18"/>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19" name="Line 19"/>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20" name="Line 20"/>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21" name="Line 21"/>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22" name="Line 22"/>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23" name="Line 23"/>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24" name="Line 24"/>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25" name="Line 25"/>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26" name="Line 26"/>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27" name="Line 27"/>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28" name="Line 28"/>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29" name="Line 29"/>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30" name="Line 30"/>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31" name="Line 31"/>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32" name="Line 32"/>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33" name="Line 33"/>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34" name="Line 34"/>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35" name="Line 35"/>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36" name="Line 36"/>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37" name="Line 37"/>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38" name="Line 38"/>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39" name="Line 39"/>
        <xdr:cNvSpPr>
          <a:spLocks noChangeShapeType="1"/>
        </xdr:cNvSpPr>
      </xdr:nvSpPr>
      <xdr:spPr bwMode="auto">
        <a:xfrm flipV="1">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40" name="Line 40"/>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41" name="Line 41"/>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42" name="Line 42"/>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43" name="Line 43"/>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44" name="Line 44"/>
        <xdr:cNvSpPr>
          <a:spLocks noChangeShapeType="1"/>
        </xdr:cNvSpPr>
      </xdr:nvSpPr>
      <xdr:spPr bwMode="auto">
        <a:xfrm flipH="1">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45" name="Line 45"/>
        <xdr:cNvSpPr>
          <a:spLocks noChangeShapeType="1"/>
        </xdr:cNvSpPr>
      </xdr:nvSpPr>
      <xdr:spPr bwMode="auto">
        <a:xfrm flipH="1">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46" name="Line 46"/>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47" name="Line 47"/>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48" name="Line 48"/>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49" name="Line 49"/>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50" name="Line 50"/>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51" name="Line 51"/>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52" name="Line 52"/>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53" name="Line 53"/>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5</xdr:row>
      <xdr:rowOff>0</xdr:rowOff>
    </xdr:from>
    <xdr:to>
      <xdr:col>10</xdr:col>
      <xdr:colOff>0</xdr:colOff>
      <xdr:row>5</xdr:row>
      <xdr:rowOff>0</xdr:rowOff>
    </xdr:to>
    <xdr:sp macro="" textlink="">
      <xdr:nvSpPr>
        <xdr:cNvPr id="2" name="Line 1"/>
        <xdr:cNvSpPr>
          <a:spLocks noChangeShapeType="1"/>
        </xdr:cNvSpPr>
      </xdr:nvSpPr>
      <xdr:spPr bwMode="auto">
        <a:xfrm>
          <a:off x="9391650" y="657225"/>
          <a:ext cx="0" cy="0"/>
        </a:xfrm>
        <a:prstGeom prst="line">
          <a:avLst/>
        </a:prstGeom>
        <a:noFill/>
        <a:ln w="9525">
          <a:solidFill>
            <a:srgbClr val="000000"/>
          </a:solidFill>
          <a:round/>
          <a:headEnd/>
          <a:tailEnd/>
        </a:ln>
      </xdr:spPr>
    </xdr:sp>
    <xdr:clientData/>
  </xdr:twoCellAnchor>
  <xdr:twoCellAnchor>
    <xdr:from>
      <xdr:col>10</xdr:col>
      <xdr:colOff>0</xdr:colOff>
      <xdr:row>5</xdr:row>
      <xdr:rowOff>0</xdr:rowOff>
    </xdr:from>
    <xdr:to>
      <xdr:col>10</xdr:col>
      <xdr:colOff>0</xdr:colOff>
      <xdr:row>5</xdr:row>
      <xdr:rowOff>0</xdr:rowOff>
    </xdr:to>
    <xdr:sp macro="" textlink="">
      <xdr:nvSpPr>
        <xdr:cNvPr id="3" name="Line 2"/>
        <xdr:cNvSpPr>
          <a:spLocks noChangeShapeType="1"/>
        </xdr:cNvSpPr>
      </xdr:nvSpPr>
      <xdr:spPr bwMode="auto">
        <a:xfrm>
          <a:off x="9391650" y="657225"/>
          <a:ext cx="0" cy="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144</xdr:col>
      <xdr:colOff>0</xdr:colOff>
      <xdr:row>7</xdr:row>
      <xdr:rowOff>0</xdr:rowOff>
    </xdr:from>
    <xdr:to>
      <xdr:col>144</xdr:col>
      <xdr:colOff>0</xdr:colOff>
      <xdr:row>7</xdr:row>
      <xdr:rowOff>0</xdr:rowOff>
    </xdr:to>
    <xdr:sp macro="" textlink="">
      <xdr:nvSpPr>
        <xdr:cNvPr id="2" name="Line 1"/>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3" name="Line 2"/>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4" name="Line 3"/>
        <xdr:cNvSpPr>
          <a:spLocks noChangeShapeType="1"/>
        </xdr:cNvSpPr>
      </xdr:nvSpPr>
      <xdr:spPr bwMode="auto">
        <a:xfrm flipV="1">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5" name="Line 4"/>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6" name="Line 5"/>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7" name="Line 6"/>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8" name="Line 7"/>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9" name="Line 8"/>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10" name="Line 9"/>
        <xdr:cNvSpPr>
          <a:spLocks noChangeShapeType="1"/>
        </xdr:cNvSpPr>
      </xdr:nvSpPr>
      <xdr:spPr bwMode="auto">
        <a:xfrm flipV="1">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11" name="Line 10"/>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12" name="Line 11"/>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13" name="Line 12"/>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14" name="Line 13"/>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15" name="Line 14"/>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16" name="Line 15"/>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17" name="Line 16"/>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18" name="Line 17"/>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19" name="Line 18"/>
        <xdr:cNvSpPr>
          <a:spLocks noChangeShapeType="1"/>
        </xdr:cNvSpPr>
      </xdr:nvSpPr>
      <xdr:spPr bwMode="auto">
        <a:xfrm flipV="1">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20" name="Line 19"/>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21" name="Line 20"/>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22" name="Line 21"/>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23" name="Line 22"/>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24" name="Line 23"/>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25" name="Line 24"/>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26" name="Line 25"/>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27" name="Line 26"/>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28" name="Line 27"/>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29" name="Line 28"/>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30" name="Line 29"/>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31" name="Line 30"/>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32" name="Line 31"/>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33" name="Line 32"/>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34" name="Line 33"/>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35" name="Line 34"/>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36" name="Line 35"/>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37" name="Line 36"/>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38" name="Line 37"/>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39" name="Line 38"/>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40" name="Line 39"/>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41" name="Line 40"/>
        <xdr:cNvSpPr>
          <a:spLocks noChangeShapeType="1"/>
        </xdr:cNvSpPr>
      </xdr:nvSpPr>
      <xdr:spPr bwMode="auto">
        <a:xfrm flipV="1">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42" name="Line 41"/>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43" name="Line 42"/>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44" name="Line 43"/>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45" name="Line 44"/>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46" name="Line 45"/>
        <xdr:cNvSpPr>
          <a:spLocks noChangeShapeType="1"/>
        </xdr:cNvSpPr>
      </xdr:nvSpPr>
      <xdr:spPr bwMode="auto">
        <a:xfrm flipH="1">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47" name="Line 46"/>
        <xdr:cNvSpPr>
          <a:spLocks noChangeShapeType="1"/>
        </xdr:cNvSpPr>
      </xdr:nvSpPr>
      <xdr:spPr bwMode="auto">
        <a:xfrm flipH="1">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48" name="Line 47"/>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49" name="Line 48"/>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50" name="Line 49"/>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51" name="Line 50"/>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52" name="Line 51"/>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53" name="Line 52"/>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54" name="Line 53"/>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55" name="Line 54"/>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56" name="Line 55"/>
        <xdr:cNvSpPr>
          <a:spLocks noChangeShapeType="1"/>
        </xdr:cNvSpPr>
      </xdr:nvSpPr>
      <xdr:spPr bwMode="auto">
        <a:xfrm flipV="1">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57" name="Line 56"/>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58" name="Line 57"/>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59" name="Line 58"/>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60" name="Line 59"/>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61" name="Line 60"/>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62" name="Line 61"/>
        <xdr:cNvSpPr>
          <a:spLocks noChangeShapeType="1"/>
        </xdr:cNvSpPr>
      </xdr:nvSpPr>
      <xdr:spPr bwMode="auto">
        <a:xfrm flipV="1">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63" name="Line 62"/>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64" name="Line 63"/>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65" name="Line 64"/>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66" name="Line 65"/>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67" name="Line 66"/>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68" name="Line 67"/>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69" name="Line 68"/>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70" name="Line 69"/>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71" name="Line 70"/>
        <xdr:cNvSpPr>
          <a:spLocks noChangeShapeType="1"/>
        </xdr:cNvSpPr>
      </xdr:nvSpPr>
      <xdr:spPr bwMode="auto">
        <a:xfrm flipV="1">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72" name="Line 71"/>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73" name="Line 72"/>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74" name="Line 73"/>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75" name="Line 74"/>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76" name="Line 75"/>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77" name="Line 76"/>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78" name="Line 77"/>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79" name="Line 78"/>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80" name="Line 79"/>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81" name="Line 80"/>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82" name="Line 81"/>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83" name="Line 82"/>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84" name="Line 83"/>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85" name="Line 84"/>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86" name="Line 85"/>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87" name="Line 86"/>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88" name="Line 87"/>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89" name="Line 88"/>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90" name="Line 89"/>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91" name="Line 90"/>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92" name="Line 91"/>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93" name="Line 92"/>
        <xdr:cNvSpPr>
          <a:spLocks noChangeShapeType="1"/>
        </xdr:cNvSpPr>
      </xdr:nvSpPr>
      <xdr:spPr bwMode="auto">
        <a:xfrm flipV="1">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94" name="Line 93"/>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95" name="Line 94"/>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96" name="Line 95"/>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97" name="Line 96"/>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98" name="Line 97"/>
        <xdr:cNvSpPr>
          <a:spLocks noChangeShapeType="1"/>
        </xdr:cNvSpPr>
      </xdr:nvSpPr>
      <xdr:spPr bwMode="auto">
        <a:xfrm flipH="1">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99" name="Line 98"/>
        <xdr:cNvSpPr>
          <a:spLocks noChangeShapeType="1"/>
        </xdr:cNvSpPr>
      </xdr:nvSpPr>
      <xdr:spPr bwMode="auto">
        <a:xfrm flipH="1">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00" name="Line 99"/>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01" name="Line 100"/>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02" name="Line 101"/>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03" name="Line 102"/>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04" name="Line 103"/>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05" name="Line 104"/>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06" name="Line 105"/>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07" name="Line 106"/>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08" name="Line 1"/>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09" name="Line 2"/>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10" name="Line 57"/>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11" name="Line 58"/>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12" name="Line 59"/>
        <xdr:cNvSpPr>
          <a:spLocks noChangeShapeType="1"/>
        </xdr:cNvSpPr>
      </xdr:nvSpPr>
      <xdr:spPr bwMode="auto">
        <a:xfrm flipV="1">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13" name="Line 60"/>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14" name="Line 61"/>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15" name="Line 62"/>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16" name="Line 63"/>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17" name="Line 64"/>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18" name="Line 65"/>
        <xdr:cNvSpPr>
          <a:spLocks noChangeShapeType="1"/>
        </xdr:cNvSpPr>
      </xdr:nvSpPr>
      <xdr:spPr bwMode="auto">
        <a:xfrm flipV="1">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19" name="Line 66"/>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20" name="Line 67"/>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21" name="Line 68"/>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22" name="Line 69"/>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23" name="Line 70"/>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24" name="Line 71"/>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25" name="Line 72"/>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26" name="Line 73"/>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27" name="Line 74"/>
        <xdr:cNvSpPr>
          <a:spLocks noChangeShapeType="1"/>
        </xdr:cNvSpPr>
      </xdr:nvSpPr>
      <xdr:spPr bwMode="auto">
        <a:xfrm flipV="1">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28" name="Line 75"/>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29" name="Line 76"/>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30" name="Line 77"/>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31" name="Line 78"/>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32" name="Line 79"/>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33" name="Line 80"/>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34" name="Line 81"/>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35" name="Line 82"/>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36" name="Line 83"/>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37" name="Line 84"/>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38" name="Line 85"/>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39" name="Line 86"/>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40" name="Line 87"/>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41" name="Line 88"/>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42" name="Line 89"/>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43" name="Line 90"/>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44" name="Line 91"/>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45" name="Line 92"/>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46" name="Line 93"/>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47" name="Line 94"/>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48" name="Line 95"/>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49" name="Line 96"/>
        <xdr:cNvSpPr>
          <a:spLocks noChangeShapeType="1"/>
        </xdr:cNvSpPr>
      </xdr:nvSpPr>
      <xdr:spPr bwMode="auto">
        <a:xfrm flipV="1">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50" name="Line 97"/>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51" name="Line 98"/>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52" name="Line 99"/>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53" name="Line 100"/>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54" name="Line 101"/>
        <xdr:cNvSpPr>
          <a:spLocks noChangeShapeType="1"/>
        </xdr:cNvSpPr>
      </xdr:nvSpPr>
      <xdr:spPr bwMode="auto">
        <a:xfrm flipH="1">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55" name="Line 102"/>
        <xdr:cNvSpPr>
          <a:spLocks noChangeShapeType="1"/>
        </xdr:cNvSpPr>
      </xdr:nvSpPr>
      <xdr:spPr bwMode="auto">
        <a:xfrm flipH="1">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56" name="Line 103"/>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57" name="Line 104"/>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58" name="Line 105"/>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59" name="Line 106"/>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60" name="Line 107"/>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61" name="Line 108"/>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62" name="Line 109"/>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63" name="Line 110"/>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64" name="Line 111"/>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65" name="Line 112"/>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66" name="Line 113"/>
        <xdr:cNvSpPr>
          <a:spLocks noChangeShapeType="1"/>
        </xdr:cNvSpPr>
      </xdr:nvSpPr>
      <xdr:spPr bwMode="auto">
        <a:xfrm flipV="1">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67" name="Line 114"/>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68" name="Line 115"/>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69" name="Line 116"/>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70" name="Line 117"/>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71" name="Line 118"/>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72" name="Line 119"/>
        <xdr:cNvSpPr>
          <a:spLocks noChangeShapeType="1"/>
        </xdr:cNvSpPr>
      </xdr:nvSpPr>
      <xdr:spPr bwMode="auto">
        <a:xfrm flipV="1">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73" name="Line 120"/>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74" name="Line 121"/>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75" name="Line 122"/>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76" name="Line 123"/>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77" name="Line 124"/>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78" name="Line 125"/>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79" name="Line 126"/>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80" name="Line 127"/>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81" name="Line 128"/>
        <xdr:cNvSpPr>
          <a:spLocks noChangeShapeType="1"/>
        </xdr:cNvSpPr>
      </xdr:nvSpPr>
      <xdr:spPr bwMode="auto">
        <a:xfrm flipV="1">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82" name="Line 129"/>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83" name="Line 130"/>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84" name="Line 131"/>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85" name="Line 132"/>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86" name="Line 133"/>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87" name="Line 134"/>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88" name="Line 135"/>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89" name="Line 136"/>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90" name="Line 137"/>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91" name="Line 138"/>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92" name="Line 139"/>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93" name="Line 140"/>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94" name="Line 141"/>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95" name="Line 142"/>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96" name="Line 143"/>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97" name="Line 144"/>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98" name="Line 145"/>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99" name="Line 146"/>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200" name="Line 147"/>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201" name="Line 148"/>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202" name="Line 149"/>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203" name="Line 150"/>
        <xdr:cNvSpPr>
          <a:spLocks noChangeShapeType="1"/>
        </xdr:cNvSpPr>
      </xdr:nvSpPr>
      <xdr:spPr bwMode="auto">
        <a:xfrm flipV="1">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204" name="Line 151"/>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205" name="Line 152"/>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206" name="Line 153"/>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207" name="Line 154"/>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208" name="Line 155"/>
        <xdr:cNvSpPr>
          <a:spLocks noChangeShapeType="1"/>
        </xdr:cNvSpPr>
      </xdr:nvSpPr>
      <xdr:spPr bwMode="auto">
        <a:xfrm flipH="1">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209" name="Line 156"/>
        <xdr:cNvSpPr>
          <a:spLocks noChangeShapeType="1"/>
        </xdr:cNvSpPr>
      </xdr:nvSpPr>
      <xdr:spPr bwMode="auto">
        <a:xfrm flipH="1">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210" name="Line 157"/>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211" name="Line 158"/>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212" name="Line 159"/>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213" name="Line 160"/>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214" name="Line 161"/>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215" name="Line 162"/>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216" name="Line 163"/>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217" name="Line 164"/>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66</xdr:col>
      <xdr:colOff>0</xdr:colOff>
      <xdr:row>7</xdr:row>
      <xdr:rowOff>0</xdr:rowOff>
    </xdr:from>
    <xdr:to>
      <xdr:col>66</xdr:col>
      <xdr:colOff>0</xdr:colOff>
      <xdr:row>7</xdr:row>
      <xdr:rowOff>0</xdr:rowOff>
    </xdr:to>
    <xdr:sp macro="" textlink="">
      <xdr:nvSpPr>
        <xdr:cNvPr id="2" name="Line 1"/>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3" name="Line 2"/>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4" name="Line 3"/>
        <xdr:cNvSpPr>
          <a:spLocks noChangeShapeType="1"/>
        </xdr:cNvSpPr>
      </xdr:nvSpPr>
      <xdr:spPr bwMode="auto">
        <a:xfrm flipV="1">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5" name="Line 4"/>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6" name="Line 5"/>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7" name="Line 6"/>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8" name="Line 7"/>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9" name="Line 8"/>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10" name="Line 9"/>
        <xdr:cNvSpPr>
          <a:spLocks noChangeShapeType="1"/>
        </xdr:cNvSpPr>
      </xdr:nvSpPr>
      <xdr:spPr bwMode="auto">
        <a:xfrm flipV="1">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11" name="Line 10"/>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12" name="Line 11"/>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13" name="Line 12"/>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14" name="Line 13"/>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15" name="Line 14"/>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16" name="Line 15"/>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17" name="Line 16"/>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18" name="Line 17"/>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19" name="Line 18"/>
        <xdr:cNvSpPr>
          <a:spLocks noChangeShapeType="1"/>
        </xdr:cNvSpPr>
      </xdr:nvSpPr>
      <xdr:spPr bwMode="auto">
        <a:xfrm flipV="1">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20" name="Line 19"/>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21" name="Line 20"/>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22" name="Line 21"/>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23" name="Line 22"/>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24" name="Line 23"/>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25" name="Line 24"/>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26" name="Line 25"/>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27" name="Line 26"/>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28" name="Line 27"/>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29" name="Line 28"/>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30" name="Line 29"/>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31" name="Line 30"/>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32" name="Line 31"/>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33" name="Line 32"/>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34" name="Line 33"/>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35" name="Line 34"/>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36" name="Line 35"/>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37" name="Line 36"/>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38" name="Line 37"/>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39" name="Line 38"/>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40" name="Line 39"/>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41" name="Line 40"/>
        <xdr:cNvSpPr>
          <a:spLocks noChangeShapeType="1"/>
        </xdr:cNvSpPr>
      </xdr:nvSpPr>
      <xdr:spPr bwMode="auto">
        <a:xfrm flipV="1">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42" name="Line 41"/>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43" name="Line 42"/>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44" name="Line 43"/>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45" name="Line 44"/>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46" name="Line 45"/>
        <xdr:cNvSpPr>
          <a:spLocks noChangeShapeType="1"/>
        </xdr:cNvSpPr>
      </xdr:nvSpPr>
      <xdr:spPr bwMode="auto">
        <a:xfrm flipH="1">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47" name="Line 46"/>
        <xdr:cNvSpPr>
          <a:spLocks noChangeShapeType="1"/>
        </xdr:cNvSpPr>
      </xdr:nvSpPr>
      <xdr:spPr bwMode="auto">
        <a:xfrm flipH="1">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48" name="Line 47"/>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49" name="Line 48"/>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50" name="Line 49"/>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51" name="Line 50"/>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52" name="Line 51"/>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53" name="Line 52"/>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54" name="Line 53"/>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55" name="Line 54"/>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56" name="Line 55"/>
        <xdr:cNvSpPr>
          <a:spLocks noChangeShapeType="1"/>
        </xdr:cNvSpPr>
      </xdr:nvSpPr>
      <xdr:spPr bwMode="auto">
        <a:xfrm flipV="1">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57" name="Line 56"/>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58" name="Line 57"/>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59" name="Line 58"/>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60" name="Line 59"/>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61" name="Line 60"/>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62" name="Line 61"/>
        <xdr:cNvSpPr>
          <a:spLocks noChangeShapeType="1"/>
        </xdr:cNvSpPr>
      </xdr:nvSpPr>
      <xdr:spPr bwMode="auto">
        <a:xfrm flipV="1">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63" name="Line 62"/>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64" name="Line 63"/>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65" name="Line 64"/>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66" name="Line 65"/>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67" name="Line 66"/>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68" name="Line 67"/>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69" name="Line 68"/>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70" name="Line 69"/>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71" name="Line 70"/>
        <xdr:cNvSpPr>
          <a:spLocks noChangeShapeType="1"/>
        </xdr:cNvSpPr>
      </xdr:nvSpPr>
      <xdr:spPr bwMode="auto">
        <a:xfrm flipV="1">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72" name="Line 71"/>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73" name="Line 72"/>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74" name="Line 73"/>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75" name="Line 74"/>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76" name="Line 75"/>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77" name="Line 76"/>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78" name="Line 77"/>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79" name="Line 78"/>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80" name="Line 79"/>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81" name="Line 80"/>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82" name="Line 81"/>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83" name="Line 82"/>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84" name="Line 83"/>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85" name="Line 84"/>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86" name="Line 85"/>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87" name="Line 86"/>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88" name="Line 87"/>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89" name="Line 88"/>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90" name="Line 89"/>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91" name="Line 90"/>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92" name="Line 91"/>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93" name="Line 92"/>
        <xdr:cNvSpPr>
          <a:spLocks noChangeShapeType="1"/>
        </xdr:cNvSpPr>
      </xdr:nvSpPr>
      <xdr:spPr bwMode="auto">
        <a:xfrm flipV="1">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94" name="Line 93"/>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95" name="Line 94"/>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96" name="Line 95"/>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97" name="Line 96"/>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98" name="Line 97"/>
        <xdr:cNvSpPr>
          <a:spLocks noChangeShapeType="1"/>
        </xdr:cNvSpPr>
      </xdr:nvSpPr>
      <xdr:spPr bwMode="auto">
        <a:xfrm flipH="1">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99" name="Line 98"/>
        <xdr:cNvSpPr>
          <a:spLocks noChangeShapeType="1"/>
        </xdr:cNvSpPr>
      </xdr:nvSpPr>
      <xdr:spPr bwMode="auto">
        <a:xfrm flipH="1">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00" name="Line 99"/>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01" name="Line 100"/>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02" name="Line 101"/>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03" name="Line 102"/>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04" name="Line 103"/>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05" name="Line 104"/>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06" name="Line 105"/>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07" name="Line 106"/>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08" name="Line 1"/>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09" name="Line 2"/>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10" name="Line 57"/>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11" name="Line 58"/>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12" name="Line 59"/>
        <xdr:cNvSpPr>
          <a:spLocks noChangeShapeType="1"/>
        </xdr:cNvSpPr>
      </xdr:nvSpPr>
      <xdr:spPr bwMode="auto">
        <a:xfrm flipV="1">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13" name="Line 60"/>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14" name="Line 61"/>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15" name="Line 62"/>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16" name="Line 63"/>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17" name="Line 64"/>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18" name="Line 65"/>
        <xdr:cNvSpPr>
          <a:spLocks noChangeShapeType="1"/>
        </xdr:cNvSpPr>
      </xdr:nvSpPr>
      <xdr:spPr bwMode="auto">
        <a:xfrm flipV="1">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19" name="Line 66"/>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20" name="Line 67"/>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21" name="Line 68"/>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22" name="Line 69"/>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23" name="Line 70"/>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24" name="Line 71"/>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25" name="Line 72"/>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26" name="Line 73"/>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27" name="Line 74"/>
        <xdr:cNvSpPr>
          <a:spLocks noChangeShapeType="1"/>
        </xdr:cNvSpPr>
      </xdr:nvSpPr>
      <xdr:spPr bwMode="auto">
        <a:xfrm flipV="1">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28" name="Line 75"/>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29" name="Line 76"/>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30" name="Line 77"/>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31" name="Line 78"/>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32" name="Line 79"/>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33" name="Line 80"/>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34" name="Line 81"/>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35" name="Line 82"/>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36" name="Line 83"/>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37" name="Line 84"/>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38" name="Line 85"/>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39" name="Line 86"/>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40" name="Line 87"/>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41" name="Line 88"/>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42" name="Line 89"/>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43" name="Line 90"/>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44" name="Line 91"/>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45" name="Line 92"/>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46" name="Line 93"/>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47" name="Line 94"/>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48" name="Line 95"/>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49" name="Line 96"/>
        <xdr:cNvSpPr>
          <a:spLocks noChangeShapeType="1"/>
        </xdr:cNvSpPr>
      </xdr:nvSpPr>
      <xdr:spPr bwMode="auto">
        <a:xfrm flipV="1">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50" name="Line 97"/>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51" name="Line 98"/>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52" name="Line 99"/>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53" name="Line 100"/>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54" name="Line 101"/>
        <xdr:cNvSpPr>
          <a:spLocks noChangeShapeType="1"/>
        </xdr:cNvSpPr>
      </xdr:nvSpPr>
      <xdr:spPr bwMode="auto">
        <a:xfrm flipH="1">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55" name="Line 102"/>
        <xdr:cNvSpPr>
          <a:spLocks noChangeShapeType="1"/>
        </xdr:cNvSpPr>
      </xdr:nvSpPr>
      <xdr:spPr bwMode="auto">
        <a:xfrm flipH="1">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56" name="Line 103"/>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57" name="Line 104"/>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58" name="Line 105"/>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59" name="Line 106"/>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60" name="Line 107"/>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61" name="Line 108"/>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62" name="Line 109"/>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63" name="Line 110"/>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64" name="Line 111"/>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65" name="Line 112"/>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66" name="Line 113"/>
        <xdr:cNvSpPr>
          <a:spLocks noChangeShapeType="1"/>
        </xdr:cNvSpPr>
      </xdr:nvSpPr>
      <xdr:spPr bwMode="auto">
        <a:xfrm flipV="1">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67" name="Line 114"/>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68" name="Line 115"/>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69" name="Line 116"/>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70" name="Line 117"/>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71" name="Line 118"/>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72" name="Line 119"/>
        <xdr:cNvSpPr>
          <a:spLocks noChangeShapeType="1"/>
        </xdr:cNvSpPr>
      </xdr:nvSpPr>
      <xdr:spPr bwMode="auto">
        <a:xfrm flipV="1">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73" name="Line 120"/>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74" name="Line 121"/>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75" name="Line 122"/>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76" name="Line 123"/>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77" name="Line 124"/>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78" name="Line 125"/>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79" name="Line 126"/>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80" name="Line 127"/>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81" name="Line 128"/>
        <xdr:cNvSpPr>
          <a:spLocks noChangeShapeType="1"/>
        </xdr:cNvSpPr>
      </xdr:nvSpPr>
      <xdr:spPr bwMode="auto">
        <a:xfrm flipV="1">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82" name="Line 129"/>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83" name="Line 130"/>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84" name="Line 131"/>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85" name="Line 132"/>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86" name="Line 133"/>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87" name="Line 134"/>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88" name="Line 135"/>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89" name="Line 136"/>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90" name="Line 137"/>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91" name="Line 138"/>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92" name="Line 139"/>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93" name="Line 140"/>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94" name="Line 141"/>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95" name="Line 142"/>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96" name="Line 143"/>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97" name="Line 144"/>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98" name="Line 145"/>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99" name="Line 146"/>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200" name="Line 147"/>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201" name="Line 148"/>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202" name="Line 149"/>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203" name="Line 150"/>
        <xdr:cNvSpPr>
          <a:spLocks noChangeShapeType="1"/>
        </xdr:cNvSpPr>
      </xdr:nvSpPr>
      <xdr:spPr bwMode="auto">
        <a:xfrm flipV="1">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204" name="Line 151"/>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205" name="Line 152"/>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206" name="Line 153"/>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207" name="Line 154"/>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208" name="Line 155"/>
        <xdr:cNvSpPr>
          <a:spLocks noChangeShapeType="1"/>
        </xdr:cNvSpPr>
      </xdr:nvSpPr>
      <xdr:spPr bwMode="auto">
        <a:xfrm flipH="1">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209" name="Line 156"/>
        <xdr:cNvSpPr>
          <a:spLocks noChangeShapeType="1"/>
        </xdr:cNvSpPr>
      </xdr:nvSpPr>
      <xdr:spPr bwMode="auto">
        <a:xfrm flipH="1">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210" name="Line 157"/>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211" name="Line 158"/>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212" name="Line 159"/>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213" name="Line 160"/>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214" name="Line 161"/>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215" name="Line 162"/>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216" name="Line 163"/>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217" name="Line 164"/>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53</xdr:col>
      <xdr:colOff>0</xdr:colOff>
      <xdr:row>7</xdr:row>
      <xdr:rowOff>0</xdr:rowOff>
    </xdr:from>
    <xdr:to>
      <xdr:col>53</xdr:col>
      <xdr:colOff>0</xdr:colOff>
      <xdr:row>7</xdr:row>
      <xdr:rowOff>0</xdr:rowOff>
    </xdr:to>
    <xdr:sp macro="" textlink="">
      <xdr:nvSpPr>
        <xdr:cNvPr id="2" name="Line 1"/>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3" name="Line 2"/>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4" name="Line 57"/>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5" name="Line 58"/>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6" name="Line 59"/>
        <xdr:cNvSpPr>
          <a:spLocks noChangeShapeType="1"/>
        </xdr:cNvSpPr>
      </xdr:nvSpPr>
      <xdr:spPr bwMode="auto">
        <a:xfrm flipV="1">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7" name="Line 60"/>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8" name="Line 61"/>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9" name="Line 62"/>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10" name="Line 63"/>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11" name="Line 64"/>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12" name="Line 65"/>
        <xdr:cNvSpPr>
          <a:spLocks noChangeShapeType="1"/>
        </xdr:cNvSpPr>
      </xdr:nvSpPr>
      <xdr:spPr bwMode="auto">
        <a:xfrm flipV="1">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13" name="Line 66"/>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14" name="Line 67"/>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15" name="Line 68"/>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16" name="Line 69"/>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17" name="Line 70"/>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18" name="Line 71"/>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19" name="Line 72"/>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20" name="Line 73"/>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21" name="Line 74"/>
        <xdr:cNvSpPr>
          <a:spLocks noChangeShapeType="1"/>
        </xdr:cNvSpPr>
      </xdr:nvSpPr>
      <xdr:spPr bwMode="auto">
        <a:xfrm flipV="1">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22" name="Line 75"/>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23" name="Line 76"/>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24" name="Line 77"/>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25" name="Line 78"/>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26" name="Line 79"/>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27" name="Line 80"/>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28" name="Line 81"/>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29" name="Line 82"/>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30" name="Line 83"/>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31" name="Line 84"/>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32" name="Line 85"/>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33" name="Line 86"/>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34" name="Line 87"/>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35" name="Line 88"/>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36" name="Line 89"/>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37" name="Line 90"/>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38" name="Line 91"/>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39" name="Line 92"/>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40" name="Line 93"/>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41" name="Line 94"/>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42" name="Line 95"/>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43" name="Line 96"/>
        <xdr:cNvSpPr>
          <a:spLocks noChangeShapeType="1"/>
        </xdr:cNvSpPr>
      </xdr:nvSpPr>
      <xdr:spPr bwMode="auto">
        <a:xfrm flipV="1">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44" name="Line 97"/>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45" name="Line 98"/>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46" name="Line 99"/>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47" name="Line 100"/>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48" name="Line 101"/>
        <xdr:cNvSpPr>
          <a:spLocks noChangeShapeType="1"/>
        </xdr:cNvSpPr>
      </xdr:nvSpPr>
      <xdr:spPr bwMode="auto">
        <a:xfrm flipH="1">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49" name="Line 102"/>
        <xdr:cNvSpPr>
          <a:spLocks noChangeShapeType="1"/>
        </xdr:cNvSpPr>
      </xdr:nvSpPr>
      <xdr:spPr bwMode="auto">
        <a:xfrm flipH="1">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50" name="Line 103"/>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51" name="Line 104"/>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52" name="Line 105"/>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53" name="Line 106"/>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54" name="Line 107"/>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55" name="Line 108"/>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56" name="Line 109"/>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57" name="Line 110"/>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58" name="Line 111"/>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59" name="Line 112"/>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60" name="Line 113"/>
        <xdr:cNvSpPr>
          <a:spLocks noChangeShapeType="1"/>
        </xdr:cNvSpPr>
      </xdr:nvSpPr>
      <xdr:spPr bwMode="auto">
        <a:xfrm flipV="1">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61" name="Line 114"/>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62" name="Line 115"/>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63" name="Line 116"/>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64" name="Line 117"/>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65" name="Line 118"/>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66" name="Line 119"/>
        <xdr:cNvSpPr>
          <a:spLocks noChangeShapeType="1"/>
        </xdr:cNvSpPr>
      </xdr:nvSpPr>
      <xdr:spPr bwMode="auto">
        <a:xfrm flipV="1">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67" name="Line 120"/>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68" name="Line 121"/>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69" name="Line 122"/>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70" name="Line 123"/>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71" name="Line 124"/>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72" name="Line 125"/>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73" name="Line 126"/>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74" name="Line 127"/>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75" name="Line 128"/>
        <xdr:cNvSpPr>
          <a:spLocks noChangeShapeType="1"/>
        </xdr:cNvSpPr>
      </xdr:nvSpPr>
      <xdr:spPr bwMode="auto">
        <a:xfrm flipV="1">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76" name="Line 129"/>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77" name="Line 130"/>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78" name="Line 131"/>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79" name="Line 132"/>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80" name="Line 133"/>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81" name="Line 134"/>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82" name="Line 135"/>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83" name="Line 136"/>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84" name="Line 137"/>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85" name="Line 138"/>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86" name="Line 139"/>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87" name="Line 140"/>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88" name="Line 141"/>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89" name="Line 142"/>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90" name="Line 143"/>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91" name="Line 144"/>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92" name="Line 145"/>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93" name="Line 146"/>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94" name="Line 147"/>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95" name="Line 148"/>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96" name="Line 149"/>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97" name="Line 150"/>
        <xdr:cNvSpPr>
          <a:spLocks noChangeShapeType="1"/>
        </xdr:cNvSpPr>
      </xdr:nvSpPr>
      <xdr:spPr bwMode="auto">
        <a:xfrm flipV="1">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98" name="Line 151"/>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99" name="Line 152"/>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100" name="Line 153"/>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101" name="Line 154"/>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102" name="Line 155"/>
        <xdr:cNvSpPr>
          <a:spLocks noChangeShapeType="1"/>
        </xdr:cNvSpPr>
      </xdr:nvSpPr>
      <xdr:spPr bwMode="auto">
        <a:xfrm flipH="1">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103" name="Line 156"/>
        <xdr:cNvSpPr>
          <a:spLocks noChangeShapeType="1"/>
        </xdr:cNvSpPr>
      </xdr:nvSpPr>
      <xdr:spPr bwMode="auto">
        <a:xfrm flipH="1">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104" name="Line 157"/>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105" name="Line 158"/>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106" name="Line 159"/>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107" name="Line 160"/>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108" name="Line 161"/>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109" name="Line 162"/>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110" name="Line 163"/>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111" name="Line 164"/>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53</xdr:col>
      <xdr:colOff>0</xdr:colOff>
      <xdr:row>7</xdr:row>
      <xdr:rowOff>0</xdr:rowOff>
    </xdr:from>
    <xdr:to>
      <xdr:col>53</xdr:col>
      <xdr:colOff>0</xdr:colOff>
      <xdr:row>7</xdr:row>
      <xdr:rowOff>0</xdr:rowOff>
    </xdr:to>
    <xdr:sp macro="" textlink="">
      <xdr:nvSpPr>
        <xdr:cNvPr id="2" name="Line 1"/>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3" name="Line 2"/>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4" name="Line 57"/>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5" name="Line 58"/>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6" name="Line 59"/>
        <xdr:cNvSpPr>
          <a:spLocks noChangeShapeType="1"/>
        </xdr:cNvSpPr>
      </xdr:nvSpPr>
      <xdr:spPr bwMode="auto">
        <a:xfrm flipV="1">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7" name="Line 60"/>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8" name="Line 61"/>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9" name="Line 62"/>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10" name="Line 63"/>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11" name="Line 64"/>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12" name="Line 65"/>
        <xdr:cNvSpPr>
          <a:spLocks noChangeShapeType="1"/>
        </xdr:cNvSpPr>
      </xdr:nvSpPr>
      <xdr:spPr bwMode="auto">
        <a:xfrm flipV="1">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13" name="Line 66"/>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14" name="Line 67"/>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15" name="Line 68"/>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16" name="Line 69"/>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17" name="Line 70"/>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18" name="Line 71"/>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19" name="Line 72"/>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20" name="Line 73"/>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21" name="Line 74"/>
        <xdr:cNvSpPr>
          <a:spLocks noChangeShapeType="1"/>
        </xdr:cNvSpPr>
      </xdr:nvSpPr>
      <xdr:spPr bwMode="auto">
        <a:xfrm flipV="1">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22" name="Line 75"/>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23" name="Line 76"/>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24" name="Line 77"/>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25" name="Line 78"/>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26" name="Line 79"/>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27" name="Line 80"/>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28" name="Line 81"/>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29" name="Line 82"/>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30" name="Line 83"/>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31" name="Line 84"/>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32" name="Line 85"/>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33" name="Line 86"/>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34" name="Line 87"/>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35" name="Line 88"/>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36" name="Line 89"/>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37" name="Line 90"/>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38" name="Line 91"/>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39" name="Line 92"/>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40" name="Line 93"/>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41" name="Line 94"/>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42" name="Line 95"/>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43" name="Line 96"/>
        <xdr:cNvSpPr>
          <a:spLocks noChangeShapeType="1"/>
        </xdr:cNvSpPr>
      </xdr:nvSpPr>
      <xdr:spPr bwMode="auto">
        <a:xfrm flipV="1">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44" name="Line 97"/>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45" name="Line 98"/>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46" name="Line 99"/>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47" name="Line 100"/>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48" name="Line 101"/>
        <xdr:cNvSpPr>
          <a:spLocks noChangeShapeType="1"/>
        </xdr:cNvSpPr>
      </xdr:nvSpPr>
      <xdr:spPr bwMode="auto">
        <a:xfrm flipH="1">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49" name="Line 102"/>
        <xdr:cNvSpPr>
          <a:spLocks noChangeShapeType="1"/>
        </xdr:cNvSpPr>
      </xdr:nvSpPr>
      <xdr:spPr bwMode="auto">
        <a:xfrm flipH="1">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50" name="Line 103"/>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51" name="Line 104"/>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52" name="Line 105"/>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53" name="Line 106"/>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54" name="Line 107"/>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55" name="Line 108"/>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56" name="Line 109"/>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57" name="Line 110"/>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58" name="Line 111"/>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59" name="Line 112"/>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60" name="Line 113"/>
        <xdr:cNvSpPr>
          <a:spLocks noChangeShapeType="1"/>
        </xdr:cNvSpPr>
      </xdr:nvSpPr>
      <xdr:spPr bwMode="auto">
        <a:xfrm flipV="1">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61" name="Line 114"/>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62" name="Line 115"/>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63" name="Line 116"/>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64" name="Line 117"/>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65" name="Line 118"/>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66" name="Line 119"/>
        <xdr:cNvSpPr>
          <a:spLocks noChangeShapeType="1"/>
        </xdr:cNvSpPr>
      </xdr:nvSpPr>
      <xdr:spPr bwMode="auto">
        <a:xfrm flipV="1">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67" name="Line 120"/>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68" name="Line 121"/>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69" name="Line 122"/>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70" name="Line 123"/>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71" name="Line 124"/>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72" name="Line 125"/>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73" name="Line 126"/>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74" name="Line 127"/>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75" name="Line 128"/>
        <xdr:cNvSpPr>
          <a:spLocks noChangeShapeType="1"/>
        </xdr:cNvSpPr>
      </xdr:nvSpPr>
      <xdr:spPr bwMode="auto">
        <a:xfrm flipV="1">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76" name="Line 129"/>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77" name="Line 130"/>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78" name="Line 131"/>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79" name="Line 132"/>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80" name="Line 133"/>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81" name="Line 134"/>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82" name="Line 135"/>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83" name="Line 136"/>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84" name="Line 137"/>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85" name="Line 138"/>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86" name="Line 139"/>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87" name="Line 140"/>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88" name="Line 141"/>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89" name="Line 142"/>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90" name="Line 143"/>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91" name="Line 144"/>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92" name="Line 145"/>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93" name="Line 146"/>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94" name="Line 147"/>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95" name="Line 148"/>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96" name="Line 149"/>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97" name="Line 150"/>
        <xdr:cNvSpPr>
          <a:spLocks noChangeShapeType="1"/>
        </xdr:cNvSpPr>
      </xdr:nvSpPr>
      <xdr:spPr bwMode="auto">
        <a:xfrm flipV="1">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98" name="Line 151"/>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99" name="Line 152"/>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100" name="Line 153"/>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101" name="Line 154"/>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102" name="Line 155"/>
        <xdr:cNvSpPr>
          <a:spLocks noChangeShapeType="1"/>
        </xdr:cNvSpPr>
      </xdr:nvSpPr>
      <xdr:spPr bwMode="auto">
        <a:xfrm flipH="1">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103" name="Line 156"/>
        <xdr:cNvSpPr>
          <a:spLocks noChangeShapeType="1"/>
        </xdr:cNvSpPr>
      </xdr:nvSpPr>
      <xdr:spPr bwMode="auto">
        <a:xfrm flipH="1">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104" name="Line 157"/>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105" name="Line 158"/>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106" name="Line 159"/>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107" name="Line 160"/>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108" name="Line 161"/>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109" name="Line 162"/>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110" name="Line 163"/>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111" name="Line 164"/>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92</xdr:col>
      <xdr:colOff>0</xdr:colOff>
      <xdr:row>6</xdr:row>
      <xdr:rowOff>0</xdr:rowOff>
    </xdr:from>
    <xdr:to>
      <xdr:col>92</xdr:col>
      <xdr:colOff>0</xdr:colOff>
      <xdr:row>6</xdr:row>
      <xdr:rowOff>0</xdr:rowOff>
    </xdr:to>
    <xdr:sp macro="" textlink="">
      <xdr:nvSpPr>
        <xdr:cNvPr id="2" name="Line 1"/>
        <xdr:cNvSpPr>
          <a:spLocks noChangeShapeType="1"/>
        </xdr:cNvSpPr>
      </xdr:nvSpPr>
      <xdr:spPr bwMode="auto">
        <a:xfrm>
          <a:off x="57673875" y="857250"/>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3" name="Line 2"/>
        <xdr:cNvSpPr>
          <a:spLocks noChangeShapeType="1"/>
        </xdr:cNvSpPr>
      </xdr:nvSpPr>
      <xdr:spPr bwMode="auto">
        <a:xfrm>
          <a:off x="57673875" y="8572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4" name="Line 3"/>
        <xdr:cNvSpPr>
          <a:spLocks noChangeShapeType="1"/>
        </xdr:cNvSpPr>
      </xdr:nvSpPr>
      <xdr:spPr bwMode="auto">
        <a:xfrm>
          <a:off x="57673875" y="64770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5" name="Line 4"/>
        <xdr:cNvSpPr>
          <a:spLocks noChangeShapeType="1"/>
        </xdr:cNvSpPr>
      </xdr:nvSpPr>
      <xdr:spPr bwMode="auto">
        <a:xfrm flipH="1">
          <a:off x="57673875" y="64770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6" name="Line 5"/>
        <xdr:cNvSpPr>
          <a:spLocks noChangeShapeType="1"/>
        </xdr:cNvSpPr>
      </xdr:nvSpPr>
      <xdr:spPr bwMode="auto">
        <a:xfrm flipH="1">
          <a:off x="57673875" y="64770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7" name="Line 6"/>
        <xdr:cNvSpPr>
          <a:spLocks noChangeShapeType="1"/>
        </xdr:cNvSpPr>
      </xdr:nvSpPr>
      <xdr:spPr bwMode="auto">
        <a:xfrm>
          <a:off x="57673875" y="64770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8" name="Line 7"/>
        <xdr:cNvSpPr>
          <a:spLocks noChangeShapeType="1"/>
        </xdr:cNvSpPr>
      </xdr:nvSpPr>
      <xdr:spPr bwMode="auto">
        <a:xfrm>
          <a:off x="57673875" y="64770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9" name="Line 8"/>
        <xdr:cNvSpPr>
          <a:spLocks noChangeShapeType="1"/>
        </xdr:cNvSpPr>
      </xdr:nvSpPr>
      <xdr:spPr bwMode="auto">
        <a:xfrm>
          <a:off x="57673875" y="647700"/>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10" name="Line 9"/>
        <xdr:cNvSpPr>
          <a:spLocks noChangeShapeType="1"/>
        </xdr:cNvSpPr>
      </xdr:nvSpPr>
      <xdr:spPr bwMode="auto">
        <a:xfrm>
          <a:off x="57673875" y="857250"/>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11" name="Line 10"/>
        <xdr:cNvSpPr>
          <a:spLocks noChangeShapeType="1"/>
        </xdr:cNvSpPr>
      </xdr:nvSpPr>
      <xdr:spPr bwMode="auto">
        <a:xfrm>
          <a:off x="57673875" y="8572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12" name="Line 11"/>
        <xdr:cNvSpPr>
          <a:spLocks noChangeShapeType="1"/>
        </xdr:cNvSpPr>
      </xdr:nvSpPr>
      <xdr:spPr bwMode="auto">
        <a:xfrm>
          <a:off x="57673875" y="6315075"/>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13" name="Line 12"/>
        <xdr:cNvSpPr>
          <a:spLocks noChangeShapeType="1"/>
        </xdr:cNvSpPr>
      </xdr:nvSpPr>
      <xdr:spPr bwMode="auto">
        <a:xfrm flipH="1">
          <a:off x="57673875" y="6315075"/>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14" name="Line 13"/>
        <xdr:cNvSpPr>
          <a:spLocks noChangeShapeType="1"/>
        </xdr:cNvSpPr>
      </xdr:nvSpPr>
      <xdr:spPr bwMode="auto">
        <a:xfrm flipH="1">
          <a:off x="57673875" y="6315075"/>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15" name="Line 14"/>
        <xdr:cNvSpPr>
          <a:spLocks noChangeShapeType="1"/>
        </xdr:cNvSpPr>
      </xdr:nvSpPr>
      <xdr:spPr bwMode="auto">
        <a:xfrm>
          <a:off x="57673875" y="6315075"/>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16" name="Line 15"/>
        <xdr:cNvSpPr>
          <a:spLocks noChangeShapeType="1"/>
        </xdr:cNvSpPr>
      </xdr:nvSpPr>
      <xdr:spPr bwMode="auto">
        <a:xfrm>
          <a:off x="57673875" y="6315075"/>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17" name="Line 16"/>
        <xdr:cNvSpPr>
          <a:spLocks noChangeShapeType="1"/>
        </xdr:cNvSpPr>
      </xdr:nvSpPr>
      <xdr:spPr bwMode="auto">
        <a:xfrm>
          <a:off x="57673875" y="6315075"/>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18" name="Line 17"/>
        <xdr:cNvSpPr>
          <a:spLocks noChangeShapeType="1"/>
        </xdr:cNvSpPr>
      </xdr:nvSpPr>
      <xdr:spPr bwMode="auto">
        <a:xfrm>
          <a:off x="57673875" y="6315075"/>
          <a:ext cx="0" cy="0"/>
        </a:xfrm>
        <a:prstGeom prst="line">
          <a:avLst/>
        </a:prstGeom>
        <a:no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92</xdr:col>
      <xdr:colOff>0</xdr:colOff>
      <xdr:row>6</xdr:row>
      <xdr:rowOff>0</xdr:rowOff>
    </xdr:from>
    <xdr:to>
      <xdr:col>92</xdr:col>
      <xdr:colOff>0</xdr:colOff>
      <xdr:row>6</xdr:row>
      <xdr:rowOff>0</xdr:rowOff>
    </xdr:to>
    <xdr:sp macro="" textlink="">
      <xdr:nvSpPr>
        <xdr:cNvPr id="2" name="Line 1"/>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3" name="Line 2"/>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4" name="Line 3"/>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5" name="Line 4"/>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6" name="Line 5"/>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7" name="Line 6"/>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8" name="Line 7"/>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9" name="Line 8"/>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10" name="Line 9"/>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11" name="Line 10"/>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12" name="Line 11"/>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13" name="Line 12"/>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14" name="Line 13"/>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15" name="Line 14"/>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16" name="Line 15"/>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17" name="Line 16"/>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18" name="Line 17"/>
        <xdr:cNvSpPr>
          <a:spLocks noChangeShapeType="1"/>
        </xdr:cNvSpPr>
      </xdr:nvSpPr>
      <xdr:spPr bwMode="auto">
        <a:xfrm flipV="1">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19" name="Line 18"/>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20" name="Line 19"/>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21" name="Line 20"/>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22" name="Line 21"/>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23" name="Line 22"/>
        <xdr:cNvSpPr>
          <a:spLocks noChangeShapeType="1"/>
        </xdr:cNvSpPr>
      </xdr:nvSpPr>
      <xdr:spPr bwMode="auto">
        <a:xfrm flipH="1">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24" name="Line 23"/>
        <xdr:cNvSpPr>
          <a:spLocks noChangeShapeType="1"/>
        </xdr:cNvSpPr>
      </xdr:nvSpPr>
      <xdr:spPr bwMode="auto">
        <a:xfrm flipH="1">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25" name="Line 24"/>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26" name="Line 25"/>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27" name="Line 26"/>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28" name="Line 27"/>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29" name="Line 28"/>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30" name="Line 29"/>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31" name="Line 30"/>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32" name="Line 31"/>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33" name="Line 32"/>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34" name="Line 33"/>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35" name="Line 34"/>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36" name="Line 35"/>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37" name="Line 36"/>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38" name="Line 37"/>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39" name="Line 38"/>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40" name="Line 39"/>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41" name="Line 40"/>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42" name="Line 41"/>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43" name="Line 42"/>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44" name="Line 43"/>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45" name="Line 44"/>
        <xdr:cNvSpPr>
          <a:spLocks noChangeShapeType="1"/>
        </xdr:cNvSpPr>
      </xdr:nvSpPr>
      <xdr:spPr bwMode="auto">
        <a:xfrm flipV="1">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46" name="Line 45"/>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47" name="Line 46"/>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48" name="Line 47"/>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49" name="Line 48"/>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50" name="Line 49"/>
        <xdr:cNvSpPr>
          <a:spLocks noChangeShapeType="1"/>
        </xdr:cNvSpPr>
      </xdr:nvSpPr>
      <xdr:spPr bwMode="auto">
        <a:xfrm flipH="1">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51" name="Line 50"/>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52" name="Line 51"/>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53" name="Line 52"/>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54" name="Line 53"/>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55" name="Line 54"/>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56" name="Line 55"/>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57" name="Line 56"/>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92</xdr:col>
      <xdr:colOff>0</xdr:colOff>
      <xdr:row>5</xdr:row>
      <xdr:rowOff>0</xdr:rowOff>
    </xdr:from>
    <xdr:to>
      <xdr:col>92</xdr:col>
      <xdr:colOff>0</xdr:colOff>
      <xdr:row>5</xdr:row>
      <xdr:rowOff>0</xdr:rowOff>
    </xdr:to>
    <xdr:sp macro="" textlink="">
      <xdr:nvSpPr>
        <xdr:cNvPr id="2" name="Line 1"/>
        <xdr:cNvSpPr>
          <a:spLocks noChangeShapeType="1"/>
        </xdr:cNvSpPr>
      </xdr:nvSpPr>
      <xdr:spPr bwMode="auto">
        <a:xfrm>
          <a:off x="57702450" y="6286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3" name="Line 2"/>
        <xdr:cNvSpPr>
          <a:spLocks noChangeShapeType="1"/>
        </xdr:cNvSpPr>
      </xdr:nvSpPr>
      <xdr:spPr bwMode="auto">
        <a:xfrm>
          <a:off x="57702450" y="6286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4" name="Line 3"/>
        <xdr:cNvSpPr>
          <a:spLocks noChangeShapeType="1"/>
        </xdr:cNvSpPr>
      </xdr:nvSpPr>
      <xdr:spPr bwMode="auto">
        <a:xfrm>
          <a:off x="57702450" y="6286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5" name="Line 4"/>
        <xdr:cNvSpPr>
          <a:spLocks noChangeShapeType="1"/>
        </xdr:cNvSpPr>
      </xdr:nvSpPr>
      <xdr:spPr bwMode="auto">
        <a:xfrm>
          <a:off x="57702450" y="6286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6" name="Line 5"/>
        <xdr:cNvSpPr>
          <a:spLocks noChangeShapeType="1"/>
        </xdr:cNvSpPr>
      </xdr:nvSpPr>
      <xdr:spPr bwMode="auto">
        <a:xfrm>
          <a:off x="57702450" y="6286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7" name="Line 6"/>
        <xdr:cNvSpPr>
          <a:spLocks noChangeShapeType="1"/>
        </xdr:cNvSpPr>
      </xdr:nvSpPr>
      <xdr:spPr bwMode="auto">
        <a:xfrm>
          <a:off x="57702450" y="6286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8" name="Line 7"/>
        <xdr:cNvSpPr>
          <a:spLocks noChangeShapeType="1"/>
        </xdr:cNvSpPr>
      </xdr:nvSpPr>
      <xdr:spPr bwMode="auto">
        <a:xfrm flipV="1">
          <a:off x="57702450" y="6286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9" name="Line 8"/>
        <xdr:cNvSpPr>
          <a:spLocks noChangeShapeType="1"/>
        </xdr:cNvSpPr>
      </xdr:nvSpPr>
      <xdr:spPr bwMode="auto">
        <a:xfrm>
          <a:off x="57702450" y="6286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0" name="Line 9"/>
        <xdr:cNvSpPr>
          <a:spLocks noChangeShapeType="1"/>
        </xdr:cNvSpPr>
      </xdr:nvSpPr>
      <xdr:spPr bwMode="auto">
        <a:xfrm>
          <a:off x="57702450" y="6286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1" name="Line 10"/>
        <xdr:cNvSpPr>
          <a:spLocks noChangeShapeType="1"/>
        </xdr:cNvSpPr>
      </xdr:nvSpPr>
      <xdr:spPr bwMode="auto">
        <a:xfrm>
          <a:off x="57702450" y="6286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2" name="Line 11"/>
        <xdr:cNvSpPr>
          <a:spLocks noChangeShapeType="1"/>
        </xdr:cNvSpPr>
      </xdr:nvSpPr>
      <xdr:spPr bwMode="auto">
        <a:xfrm flipH="1">
          <a:off x="57702450" y="6286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13" name="Line 12"/>
        <xdr:cNvSpPr>
          <a:spLocks noChangeShapeType="1"/>
        </xdr:cNvSpPr>
      </xdr:nvSpPr>
      <xdr:spPr bwMode="auto">
        <a:xfrm>
          <a:off x="57702450" y="6353175"/>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14" name="Line 13"/>
        <xdr:cNvSpPr>
          <a:spLocks noChangeShapeType="1"/>
        </xdr:cNvSpPr>
      </xdr:nvSpPr>
      <xdr:spPr bwMode="auto">
        <a:xfrm>
          <a:off x="57702450" y="6353175"/>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15" name="Line 14"/>
        <xdr:cNvSpPr>
          <a:spLocks noChangeShapeType="1"/>
        </xdr:cNvSpPr>
      </xdr:nvSpPr>
      <xdr:spPr bwMode="auto">
        <a:xfrm>
          <a:off x="57702450" y="6353175"/>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16" name="Line 15"/>
        <xdr:cNvSpPr>
          <a:spLocks noChangeShapeType="1"/>
        </xdr:cNvSpPr>
      </xdr:nvSpPr>
      <xdr:spPr bwMode="auto">
        <a:xfrm>
          <a:off x="57702450" y="6353175"/>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17" name="Line 16"/>
        <xdr:cNvSpPr>
          <a:spLocks noChangeShapeType="1"/>
        </xdr:cNvSpPr>
      </xdr:nvSpPr>
      <xdr:spPr bwMode="auto">
        <a:xfrm>
          <a:off x="57702450" y="6353175"/>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18" name="Line 17"/>
        <xdr:cNvSpPr>
          <a:spLocks noChangeShapeType="1"/>
        </xdr:cNvSpPr>
      </xdr:nvSpPr>
      <xdr:spPr bwMode="auto">
        <a:xfrm>
          <a:off x="57702450" y="6353175"/>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19" name="Line 18"/>
        <xdr:cNvSpPr>
          <a:spLocks noChangeShapeType="1"/>
        </xdr:cNvSpPr>
      </xdr:nvSpPr>
      <xdr:spPr bwMode="auto">
        <a:xfrm flipV="1">
          <a:off x="57702450" y="6353175"/>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20" name="Line 19"/>
        <xdr:cNvSpPr>
          <a:spLocks noChangeShapeType="1"/>
        </xdr:cNvSpPr>
      </xdr:nvSpPr>
      <xdr:spPr bwMode="auto">
        <a:xfrm>
          <a:off x="57702450" y="6353175"/>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21" name="Line 20"/>
        <xdr:cNvSpPr>
          <a:spLocks noChangeShapeType="1"/>
        </xdr:cNvSpPr>
      </xdr:nvSpPr>
      <xdr:spPr bwMode="auto">
        <a:xfrm>
          <a:off x="57702450" y="6353175"/>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22" name="Line 21"/>
        <xdr:cNvSpPr>
          <a:spLocks noChangeShapeType="1"/>
        </xdr:cNvSpPr>
      </xdr:nvSpPr>
      <xdr:spPr bwMode="auto">
        <a:xfrm>
          <a:off x="57702450" y="6353175"/>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23" name="Line 22"/>
        <xdr:cNvSpPr>
          <a:spLocks noChangeShapeType="1"/>
        </xdr:cNvSpPr>
      </xdr:nvSpPr>
      <xdr:spPr bwMode="auto">
        <a:xfrm flipH="1">
          <a:off x="57702450" y="6353175"/>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24" name="Line 23"/>
        <xdr:cNvSpPr>
          <a:spLocks noChangeShapeType="1"/>
        </xdr:cNvSpPr>
      </xdr:nvSpPr>
      <xdr:spPr bwMode="auto">
        <a:xfrm flipV="1">
          <a:off x="57702450" y="63531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25" name="Line 24"/>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26" name="Line 25"/>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27" name="Line 26"/>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28" name="Line 27"/>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29" name="Line 28"/>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30" name="Line 29"/>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31" name="Line 30"/>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32" name="Line 31"/>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33" name="Line 32"/>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34" name="Line 33"/>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35" name="Line 34"/>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36" name="Line 35"/>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37" name="Line 36"/>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38" name="Line 37"/>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39" name="Line 38"/>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40" name="Line 39"/>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41" name="Line 40"/>
        <xdr:cNvSpPr>
          <a:spLocks noChangeShapeType="1"/>
        </xdr:cNvSpPr>
      </xdr:nvSpPr>
      <xdr:spPr bwMode="auto">
        <a:xfrm flipV="1">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42" name="Line 41"/>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43" name="Line 42"/>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44" name="Line 43"/>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45" name="Line 44"/>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46" name="Line 45"/>
        <xdr:cNvSpPr>
          <a:spLocks noChangeShapeType="1"/>
        </xdr:cNvSpPr>
      </xdr:nvSpPr>
      <xdr:spPr bwMode="auto">
        <a:xfrm flipH="1">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47" name="Line 46"/>
        <xdr:cNvSpPr>
          <a:spLocks noChangeShapeType="1"/>
        </xdr:cNvSpPr>
      </xdr:nvSpPr>
      <xdr:spPr bwMode="auto">
        <a:xfrm flipH="1">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48" name="Line 47"/>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49" name="Line 48"/>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50" name="Line 49"/>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51" name="Line 50"/>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52" name="Line 51"/>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53" name="Line 52"/>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54" name="Line 53"/>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55" name="Line 54"/>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92</xdr:col>
      <xdr:colOff>0</xdr:colOff>
      <xdr:row>5</xdr:row>
      <xdr:rowOff>0</xdr:rowOff>
    </xdr:from>
    <xdr:to>
      <xdr:col>92</xdr:col>
      <xdr:colOff>0</xdr:colOff>
      <xdr:row>5</xdr:row>
      <xdr:rowOff>0</xdr:rowOff>
    </xdr:to>
    <xdr:sp macro="" textlink="">
      <xdr:nvSpPr>
        <xdr:cNvPr id="2" name="Line 1"/>
        <xdr:cNvSpPr>
          <a:spLocks noChangeShapeType="1"/>
        </xdr:cNvSpPr>
      </xdr:nvSpPr>
      <xdr:spPr bwMode="auto">
        <a:xfrm>
          <a:off x="57664350" y="6667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3" name="Line 2"/>
        <xdr:cNvSpPr>
          <a:spLocks noChangeShapeType="1"/>
        </xdr:cNvSpPr>
      </xdr:nvSpPr>
      <xdr:spPr bwMode="auto">
        <a:xfrm>
          <a:off x="57664350" y="6667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4" name="Line 3"/>
        <xdr:cNvSpPr>
          <a:spLocks noChangeShapeType="1"/>
        </xdr:cNvSpPr>
      </xdr:nvSpPr>
      <xdr:spPr bwMode="auto">
        <a:xfrm>
          <a:off x="57664350" y="6667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5" name="Line 4"/>
        <xdr:cNvSpPr>
          <a:spLocks noChangeShapeType="1"/>
        </xdr:cNvSpPr>
      </xdr:nvSpPr>
      <xdr:spPr bwMode="auto">
        <a:xfrm>
          <a:off x="57664350" y="6667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6" name="Line 5"/>
        <xdr:cNvSpPr>
          <a:spLocks noChangeShapeType="1"/>
        </xdr:cNvSpPr>
      </xdr:nvSpPr>
      <xdr:spPr bwMode="auto">
        <a:xfrm>
          <a:off x="57664350" y="6667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7" name="Line 6"/>
        <xdr:cNvSpPr>
          <a:spLocks noChangeShapeType="1"/>
        </xdr:cNvSpPr>
      </xdr:nvSpPr>
      <xdr:spPr bwMode="auto">
        <a:xfrm>
          <a:off x="57664350" y="6667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8" name="Line 7"/>
        <xdr:cNvSpPr>
          <a:spLocks noChangeShapeType="1"/>
        </xdr:cNvSpPr>
      </xdr:nvSpPr>
      <xdr:spPr bwMode="auto">
        <a:xfrm>
          <a:off x="57664350" y="6667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9" name="Line 8"/>
        <xdr:cNvSpPr>
          <a:spLocks noChangeShapeType="1"/>
        </xdr:cNvSpPr>
      </xdr:nvSpPr>
      <xdr:spPr bwMode="auto">
        <a:xfrm>
          <a:off x="57664350" y="6667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0" name="Line 9"/>
        <xdr:cNvSpPr>
          <a:spLocks noChangeShapeType="1"/>
        </xdr:cNvSpPr>
      </xdr:nvSpPr>
      <xdr:spPr bwMode="auto">
        <a:xfrm>
          <a:off x="57664350" y="6667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1" name="Line 10"/>
        <xdr:cNvSpPr>
          <a:spLocks noChangeShapeType="1"/>
        </xdr:cNvSpPr>
      </xdr:nvSpPr>
      <xdr:spPr bwMode="auto">
        <a:xfrm>
          <a:off x="57664350" y="6667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2" name="Line 11"/>
        <xdr:cNvSpPr>
          <a:spLocks noChangeShapeType="1"/>
        </xdr:cNvSpPr>
      </xdr:nvSpPr>
      <xdr:spPr bwMode="auto">
        <a:xfrm>
          <a:off x="57664350" y="6667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3" name="Line 12"/>
        <xdr:cNvSpPr>
          <a:spLocks noChangeShapeType="1"/>
        </xdr:cNvSpPr>
      </xdr:nvSpPr>
      <xdr:spPr bwMode="auto">
        <a:xfrm>
          <a:off x="57664350" y="6667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4" name="Line 13"/>
        <xdr:cNvSpPr>
          <a:spLocks noChangeShapeType="1"/>
        </xdr:cNvSpPr>
      </xdr:nvSpPr>
      <xdr:spPr bwMode="auto">
        <a:xfrm>
          <a:off x="57664350" y="6667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5" name="Line 14"/>
        <xdr:cNvSpPr>
          <a:spLocks noChangeShapeType="1"/>
        </xdr:cNvSpPr>
      </xdr:nvSpPr>
      <xdr:spPr bwMode="auto">
        <a:xfrm>
          <a:off x="57664350" y="6667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6" name="Line 15"/>
        <xdr:cNvSpPr>
          <a:spLocks noChangeShapeType="1"/>
        </xdr:cNvSpPr>
      </xdr:nvSpPr>
      <xdr:spPr bwMode="auto">
        <a:xfrm>
          <a:off x="57664350" y="6667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7" name="Line 16"/>
        <xdr:cNvSpPr>
          <a:spLocks noChangeShapeType="1"/>
        </xdr:cNvSpPr>
      </xdr:nvSpPr>
      <xdr:spPr bwMode="auto">
        <a:xfrm>
          <a:off x="57664350" y="6667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8" name="Line 17"/>
        <xdr:cNvSpPr>
          <a:spLocks noChangeShapeType="1"/>
        </xdr:cNvSpPr>
      </xdr:nvSpPr>
      <xdr:spPr bwMode="auto">
        <a:xfrm>
          <a:off x="57664350" y="6667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9" name="Line 18"/>
        <xdr:cNvSpPr>
          <a:spLocks noChangeShapeType="1"/>
        </xdr:cNvSpPr>
      </xdr:nvSpPr>
      <xdr:spPr bwMode="auto">
        <a:xfrm flipV="1">
          <a:off x="57664350" y="6667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20" name="Line 19"/>
        <xdr:cNvSpPr>
          <a:spLocks noChangeShapeType="1"/>
        </xdr:cNvSpPr>
      </xdr:nvSpPr>
      <xdr:spPr bwMode="auto">
        <a:xfrm>
          <a:off x="57664350" y="6667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21" name="Line 20"/>
        <xdr:cNvSpPr>
          <a:spLocks noChangeShapeType="1"/>
        </xdr:cNvSpPr>
      </xdr:nvSpPr>
      <xdr:spPr bwMode="auto">
        <a:xfrm>
          <a:off x="57664350" y="6667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22" name="Line 21"/>
        <xdr:cNvSpPr>
          <a:spLocks noChangeShapeType="1"/>
        </xdr:cNvSpPr>
      </xdr:nvSpPr>
      <xdr:spPr bwMode="auto">
        <a:xfrm>
          <a:off x="57664350" y="6667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23" name="Line 22"/>
        <xdr:cNvSpPr>
          <a:spLocks noChangeShapeType="1"/>
        </xdr:cNvSpPr>
      </xdr:nvSpPr>
      <xdr:spPr bwMode="auto">
        <a:xfrm flipH="1">
          <a:off x="57664350" y="6667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24" name="Line 23"/>
        <xdr:cNvSpPr>
          <a:spLocks noChangeShapeType="1"/>
        </xdr:cNvSpPr>
      </xdr:nvSpPr>
      <xdr:spPr bwMode="auto">
        <a:xfrm>
          <a:off x="57664350" y="6667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25" name="Line 24"/>
        <xdr:cNvSpPr>
          <a:spLocks noChangeShapeType="1"/>
        </xdr:cNvSpPr>
      </xdr:nvSpPr>
      <xdr:spPr bwMode="auto">
        <a:xfrm>
          <a:off x="57664350" y="666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26" name="Line 25"/>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27" name="Line 26"/>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28" name="Line 27"/>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29" name="Line 28"/>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30" name="Line 29"/>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31" name="Line 30"/>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32" name="Line 31"/>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33" name="Line 32"/>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34" name="Line 33"/>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35" name="Line 34"/>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36" name="Line 35"/>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37" name="Line 36"/>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38" name="Line 37"/>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39" name="Line 38"/>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40" name="Line 39"/>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41" name="Line 40"/>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42" name="Line 41"/>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43" name="Line 42"/>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44" name="Line 43"/>
        <xdr:cNvSpPr>
          <a:spLocks noChangeShapeType="1"/>
        </xdr:cNvSpPr>
      </xdr:nvSpPr>
      <xdr:spPr bwMode="auto">
        <a:xfrm flipV="1">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45" name="Line 44"/>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46" name="Line 45"/>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47" name="Line 46"/>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48" name="Line 47"/>
        <xdr:cNvSpPr>
          <a:spLocks noChangeShapeType="1"/>
        </xdr:cNvSpPr>
      </xdr:nvSpPr>
      <xdr:spPr bwMode="auto">
        <a:xfrm flipH="1">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49" name="Line 48"/>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50" name="Line 49"/>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51" name="Line 50"/>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52" name="Line 51"/>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53" name="Line 52"/>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54" name="Line 53"/>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55" name="Line 54"/>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56" name="Line 55"/>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57" name="Line 56"/>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58" name="Line 57"/>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59" name="Line 58"/>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60" name="Line 59"/>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61" name="Line 60"/>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62" name="Line 61"/>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63" name="Line 62"/>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64" name="Line 63"/>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65" name="Line 64"/>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66" name="Line 65"/>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67" name="Line 66"/>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68" name="Line 67"/>
        <xdr:cNvSpPr>
          <a:spLocks noChangeShapeType="1"/>
        </xdr:cNvSpPr>
      </xdr:nvSpPr>
      <xdr:spPr bwMode="auto">
        <a:xfrm flipV="1">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69" name="Line 68"/>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70" name="Line 69"/>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71" name="Line 70"/>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72" name="Line 71"/>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73" name="Line 72"/>
        <xdr:cNvSpPr>
          <a:spLocks noChangeShapeType="1"/>
        </xdr:cNvSpPr>
      </xdr:nvSpPr>
      <xdr:spPr bwMode="auto">
        <a:xfrm flipH="1">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74" name="Line 73"/>
        <xdr:cNvSpPr>
          <a:spLocks noChangeShapeType="1"/>
        </xdr:cNvSpPr>
      </xdr:nvSpPr>
      <xdr:spPr bwMode="auto">
        <a:xfrm flipH="1">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75" name="Line 74"/>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76" name="Line 75"/>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77" name="Line 76"/>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78" name="Line 77"/>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79" name="Line 78"/>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80" name="Line 79"/>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81" name="Line 80"/>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82" name="Line 81"/>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92</xdr:col>
      <xdr:colOff>0</xdr:colOff>
      <xdr:row>3</xdr:row>
      <xdr:rowOff>0</xdr:rowOff>
    </xdr:from>
    <xdr:to>
      <xdr:col>92</xdr:col>
      <xdr:colOff>0</xdr:colOff>
      <xdr:row>3</xdr:row>
      <xdr:rowOff>0</xdr:rowOff>
    </xdr:to>
    <xdr:sp macro="" textlink="">
      <xdr:nvSpPr>
        <xdr:cNvPr id="2" name="Line 1"/>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3" name="Line 2"/>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4" name="Line 3"/>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5" name="Line 4"/>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6" name="Line 5"/>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7" name="Line 6"/>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8" name="Line 7"/>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9" name="Line 8"/>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10" name="Line 9"/>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11" name="Line 10"/>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12" name="Line 11"/>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13" name="Line 12"/>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14" name="Line 13"/>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15" name="Line 14"/>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16" name="Line 15"/>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17" name="Line 16"/>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18" name="Line 17"/>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19" name="Line 18"/>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20" name="Line 19"/>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21" name="Line 20"/>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22" name="Line 21"/>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23" name="Line 22"/>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24" name="Line 23"/>
        <xdr:cNvSpPr>
          <a:spLocks noChangeShapeType="1"/>
        </xdr:cNvSpPr>
      </xdr:nvSpPr>
      <xdr:spPr bwMode="auto">
        <a:xfrm flipV="1">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25" name="Line 24"/>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26" name="Line 25"/>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27" name="Line 26"/>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28" name="Line 27"/>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29" name="Line 28"/>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30" name="Line 29"/>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31" name="Line 30"/>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32" name="Line 31"/>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33" name="Line 32"/>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34" name="Line 33"/>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35" name="Line 34"/>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36" name="Line 35"/>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37" name="Line 36"/>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38" name="Line 37"/>
        <xdr:cNvSpPr>
          <a:spLocks noChangeShapeType="1"/>
        </xdr:cNvSpPr>
      </xdr:nvSpPr>
      <xdr:spPr bwMode="auto">
        <a:xfrm flipV="1">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39" name="Line 38"/>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40" name="Line 39"/>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41" name="Line 40"/>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42" name="Line 41"/>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43" name="Line 42"/>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44" name="Line 43"/>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45" name="Line 44"/>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46" name="Line 45"/>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47" name="Line 46"/>
        <xdr:cNvSpPr>
          <a:spLocks noChangeShapeType="1"/>
        </xdr:cNvSpPr>
      </xdr:nvSpPr>
      <xdr:spPr bwMode="auto">
        <a:xfrm flipV="1">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48" name="Line 47"/>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49" name="Line 48"/>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50" name="Line 49"/>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51" name="Line 50"/>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52" name="Line 51"/>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53" name="Line 52"/>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54" name="Line 53"/>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55" name="Line 54"/>
        <xdr:cNvSpPr>
          <a:spLocks noChangeShapeType="1"/>
        </xdr:cNvSpPr>
      </xdr:nvSpPr>
      <xdr:spPr bwMode="auto">
        <a:xfrm flipV="1">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56" name="Line 55"/>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57" name="Line 56"/>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58" name="Line 57"/>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59" name="Line 58"/>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60" name="Line 59"/>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61" name="Line 60"/>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62" name="Line 61"/>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63" name="Line 62"/>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64" name="Line 63"/>
        <xdr:cNvSpPr>
          <a:spLocks noChangeShapeType="1"/>
        </xdr:cNvSpPr>
      </xdr:nvSpPr>
      <xdr:spPr bwMode="auto">
        <a:xfrm flipV="1">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65" name="Line 64"/>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66" name="Line 65"/>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67" name="Line 66"/>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68" name="Line 67"/>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69" name="Line 68"/>
        <xdr:cNvSpPr>
          <a:spLocks noChangeShapeType="1"/>
        </xdr:cNvSpPr>
      </xdr:nvSpPr>
      <xdr:spPr bwMode="auto">
        <a:xfrm flipV="1">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70" name="Line 69"/>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71" name="Line 70"/>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72" name="Line 71"/>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73" name="Line 72"/>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74" name="Line 73"/>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75" name="Line 74"/>
        <xdr:cNvSpPr>
          <a:spLocks noChangeShapeType="1"/>
        </xdr:cNvSpPr>
      </xdr:nvSpPr>
      <xdr:spPr bwMode="auto">
        <a:xfrm flipV="1">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76" name="Line 75"/>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77" name="Line 76"/>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78" name="Line 77"/>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79" name="Line 78"/>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80" name="Line 79"/>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81" name="Line 80"/>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82" name="Line 81"/>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83" name="Line 82"/>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84" name="Line 83"/>
        <xdr:cNvSpPr>
          <a:spLocks noChangeShapeType="1"/>
        </xdr:cNvSpPr>
      </xdr:nvSpPr>
      <xdr:spPr bwMode="auto">
        <a:xfrm flipV="1">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85" name="Line 84"/>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86" name="Line 85"/>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87" name="Line 86"/>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88" name="Line 87"/>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89" name="Line 88"/>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90" name="Line 89"/>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91" name="Line 90"/>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92" name="Line 91"/>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93" name="Line 92"/>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94" name="Line 93"/>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95" name="Line 94"/>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96" name="Line 95"/>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97" name="Line 96"/>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98" name="Line 97"/>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99" name="Line 98"/>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00" name="Line 99"/>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01" name="Line 100"/>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02" name="Line 101"/>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03" name="Line 102"/>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04" name="Line 103"/>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05" name="Line 104"/>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06" name="Line 105"/>
        <xdr:cNvSpPr>
          <a:spLocks noChangeShapeType="1"/>
        </xdr:cNvSpPr>
      </xdr:nvSpPr>
      <xdr:spPr bwMode="auto">
        <a:xfrm flipV="1">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07" name="Line 106"/>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08" name="Line 107"/>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09" name="Line 108"/>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10" name="Line 109"/>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11" name="Line 110"/>
        <xdr:cNvSpPr>
          <a:spLocks noChangeShapeType="1"/>
        </xdr:cNvSpPr>
      </xdr:nvSpPr>
      <xdr:spPr bwMode="auto">
        <a:xfrm flipH="1">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12" name="Line 111"/>
        <xdr:cNvSpPr>
          <a:spLocks noChangeShapeType="1"/>
        </xdr:cNvSpPr>
      </xdr:nvSpPr>
      <xdr:spPr bwMode="auto">
        <a:xfrm flipH="1">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13" name="Line 112"/>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14" name="Line 113"/>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15" name="Line 114"/>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16" name="Line 115"/>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17" name="Line 116"/>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18" name="Line 117"/>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19" name="Line 118"/>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20" name="Line 119"/>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92</xdr:col>
      <xdr:colOff>0</xdr:colOff>
      <xdr:row>5</xdr:row>
      <xdr:rowOff>0</xdr:rowOff>
    </xdr:from>
    <xdr:to>
      <xdr:col>92</xdr:col>
      <xdr:colOff>0</xdr:colOff>
      <xdr:row>5</xdr:row>
      <xdr:rowOff>0</xdr:rowOff>
    </xdr:to>
    <xdr:sp macro="" textlink="">
      <xdr:nvSpPr>
        <xdr:cNvPr id="2" name="Line 1"/>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3" name="Line 2"/>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4" name="Line 3"/>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5" name="Line 4"/>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6" name="Line 5"/>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7" name="Line 6"/>
        <xdr:cNvSpPr>
          <a:spLocks noChangeShapeType="1"/>
        </xdr:cNvSpPr>
      </xdr:nvSpPr>
      <xdr:spPr bwMode="auto">
        <a:xfrm flipV="1">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8" name="Line 7"/>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9" name="Line 8"/>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0" name="Line 9"/>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1" name="Line 10"/>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2" name="Line 11"/>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3" name="Line 12"/>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4" name="Line 13"/>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5" name="Line 14"/>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6" name="Line 15"/>
        <xdr:cNvSpPr>
          <a:spLocks noChangeShapeType="1"/>
        </xdr:cNvSpPr>
      </xdr:nvSpPr>
      <xdr:spPr bwMode="auto">
        <a:xfrm flipV="1">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7" name="Line 16"/>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8" name="Line 17"/>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9" name="Line 18"/>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20" name="Line 19"/>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21" name="Line 20"/>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22" name="Line 21"/>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23" name="Line 22"/>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24" name="Line 23"/>
        <xdr:cNvSpPr>
          <a:spLocks noChangeShapeType="1"/>
        </xdr:cNvSpPr>
      </xdr:nvSpPr>
      <xdr:spPr bwMode="auto">
        <a:xfrm flipV="1">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25" name="Line 24"/>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26" name="Line 25"/>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27" name="Line 26"/>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28" name="Line 27"/>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29" name="Line 28"/>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30" name="Line 29"/>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31" name="Line 30"/>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32" name="Line 31"/>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33" name="Line 32"/>
        <xdr:cNvSpPr>
          <a:spLocks noChangeShapeType="1"/>
        </xdr:cNvSpPr>
      </xdr:nvSpPr>
      <xdr:spPr bwMode="auto">
        <a:xfrm flipV="1">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34" name="Line 33"/>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35" name="Line 34"/>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36" name="Line 35"/>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37" name="Line 36"/>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38" name="Line 37"/>
        <xdr:cNvSpPr>
          <a:spLocks noChangeShapeType="1"/>
        </xdr:cNvSpPr>
      </xdr:nvSpPr>
      <xdr:spPr bwMode="auto">
        <a:xfrm flipV="1">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39" name="Line 38"/>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40" name="Line 39"/>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41" name="Line 40"/>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42" name="Line 41"/>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43" name="Line 42"/>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44" name="Line 43"/>
        <xdr:cNvSpPr>
          <a:spLocks noChangeShapeType="1"/>
        </xdr:cNvSpPr>
      </xdr:nvSpPr>
      <xdr:spPr bwMode="auto">
        <a:xfrm flipV="1">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45" name="Line 44"/>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46" name="Line 45"/>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47" name="Line 46"/>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48" name="Line 47"/>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49" name="Line 48"/>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50" name="Line 49"/>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51" name="Line 50"/>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52" name="Line 51"/>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53" name="Line 52"/>
        <xdr:cNvSpPr>
          <a:spLocks noChangeShapeType="1"/>
        </xdr:cNvSpPr>
      </xdr:nvSpPr>
      <xdr:spPr bwMode="auto">
        <a:xfrm flipV="1">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54" name="Line 53"/>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55" name="Line 54"/>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56" name="Line 55"/>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57" name="Line 56"/>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58" name="Line 57"/>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59" name="Line 58"/>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60" name="Line 59"/>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61" name="Line 60"/>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62" name="Line 61"/>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63" name="Line 62"/>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64" name="Line 63"/>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65" name="Line 64"/>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66" name="Line 65"/>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67" name="Line 66"/>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68" name="Line 67"/>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69" name="Line 68"/>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70" name="Line 69"/>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71" name="Line 70"/>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72" name="Line 71"/>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73" name="Line 72"/>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74" name="Line 73"/>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75" name="Line 74"/>
        <xdr:cNvSpPr>
          <a:spLocks noChangeShapeType="1"/>
        </xdr:cNvSpPr>
      </xdr:nvSpPr>
      <xdr:spPr bwMode="auto">
        <a:xfrm flipV="1">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76" name="Line 75"/>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77" name="Line 76"/>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78" name="Line 77"/>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79" name="Line 78"/>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80" name="Line 79"/>
        <xdr:cNvSpPr>
          <a:spLocks noChangeShapeType="1"/>
        </xdr:cNvSpPr>
      </xdr:nvSpPr>
      <xdr:spPr bwMode="auto">
        <a:xfrm flipH="1">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81" name="Line 80"/>
        <xdr:cNvSpPr>
          <a:spLocks noChangeShapeType="1"/>
        </xdr:cNvSpPr>
      </xdr:nvSpPr>
      <xdr:spPr bwMode="auto">
        <a:xfrm flipH="1">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82" name="Line 81"/>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83" name="Line 82"/>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84" name="Line 83"/>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85" name="Line 84"/>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86" name="Line 85"/>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87" name="Line 86"/>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88" name="Line 87"/>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89" name="Line 88"/>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5</xdr:row>
      <xdr:rowOff>0</xdr:rowOff>
    </xdr:from>
    <xdr:to>
      <xdr:col>2</xdr:col>
      <xdr:colOff>0</xdr:colOff>
      <xdr:row>5</xdr:row>
      <xdr:rowOff>0</xdr:rowOff>
    </xdr:to>
    <xdr:sp macro="" textlink="">
      <xdr:nvSpPr>
        <xdr:cNvPr id="2" name="Line 1"/>
        <xdr:cNvSpPr>
          <a:spLocks noChangeShapeType="1"/>
        </xdr:cNvSpPr>
      </xdr:nvSpPr>
      <xdr:spPr bwMode="auto">
        <a:xfrm>
          <a:off x="3562350" y="666750"/>
          <a:ext cx="0" cy="0"/>
        </a:xfrm>
        <a:prstGeom prst="line">
          <a:avLst/>
        </a:prstGeom>
        <a:noFill/>
        <a:ln w="9525">
          <a:solidFill>
            <a:srgbClr val="000000"/>
          </a:solidFill>
          <a:round/>
          <a:headEnd/>
          <a:tailEnd/>
        </a:ln>
      </xdr:spPr>
    </xdr:sp>
    <xdr:clientData/>
  </xdr:twoCellAnchor>
  <xdr:twoCellAnchor>
    <xdr:from>
      <xdr:col>2</xdr:col>
      <xdr:colOff>0</xdr:colOff>
      <xdr:row>5</xdr:row>
      <xdr:rowOff>0</xdr:rowOff>
    </xdr:from>
    <xdr:to>
      <xdr:col>2</xdr:col>
      <xdr:colOff>0</xdr:colOff>
      <xdr:row>5</xdr:row>
      <xdr:rowOff>0</xdr:rowOff>
    </xdr:to>
    <xdr:sp macro="" textlink="">
      <xdr:nvSpPr>
        <xdr:cNvPr id="3" name="Line 2"/>
        <xdr:cNvSpPr>
          <a:spLocks noChangeShapeType="1"/>
        </xdr:cNvSpPr>
      </xdr:nvSpPr>
      <xdr:spPr bwMode="auto">
        <a:xfrm flipV="1">
          <a:off x="3562350" y="66675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4" name="Line 3"/>
        <xdr:cNvSpPr>
          <a:spLocks noChangeShapeType="1"/>
        </xdr:cNvSpPr>
      </xdr:nvSpPr>
      <xdr:spPr bwMode="auto">
        <a:xfrm>
          <a:off x="3562350" y="89535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5" name="Line 4"/>
        <xdr:cNvSpPr>
          <a:spLocks noChangeShapeType="1"/>
        </xdr:cNvSpPr>
      </xdr:nvSpPr>
      <xdr:spPr bwMode="auto">
        <a:xfrm>
          <a:off x="3562350" y="89535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6" name="Line 5"/>
        <xdr:cNvSpPr>
          <a:spLocks noChangeShapeType="1"/>
        </xdr:cNvSpPr>
      </xdr:nvSpPr>
      <xdr:spPr bwMode="auto">
        <a:xfrm>
          <a:off x="3562350" y="89535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7" name="Line 6"/>
        <xdr:cNvSpPr>
          <a:spLocks noChangeShapeType="1"/>
        </xdr:cNvSpPr>
      </xdr:nvSpPr>
      <xdr:spPr bwMode="auto">
        <a:xfrm>
          <a:off x="3562350" y="89535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8" name="Line 7"/>
        <xdr:cNvSpPr>
          <a:spLocks noChangeShapeType="1"/>
        </xdr:cNvSpPr>
      </xdr:nvSpPr>
      <xdr:spPr bwMode="auto">
        <a:xfrm>
          <a:off x="3562350" y="89535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9" name="Line 8"/>
        <xdr:cNvSpPr>
          <a:spLocks noChangeShapeType="1"/>
        </xdr:cNvSpPr>
      </xdr:nvSpPr>
      <xdr:spPr bwMode="auto">
        <a:xfrm>
          <a:off x="3562350" y="895350"/>
          <a:ext cx="0" cy="0"/>
        </a:xfrm>
        <a:prstGeom prst="line">
          <a:avLst/>
        </a:prstGeom>
        <a:noFill/>
        <a:ln w="9525">
          <a:solidFill>
            <a:srgbClr val="000000"/>
          </a:solidFill>
          <a:round/>
          <a:headEnd/>
          <a:tailEnd/>
        </a:ln>
      </xdr:spPr>
    </xdr:sp>
    <xdr:clientData/>
  </xdr:twoCellAnchor>
  <xdr:twoCellAnchor>
    <xdr:from>
      <xdr:col>2</xdr:col>
      <xdr:colOff>0</xdr:colOff>
      <xdr:row>5</xdr:row>
      <xdr:rowOff>0</xdr:rowOff>
    </xdr:from>
    <xdr:to>
      <xdr:col>2</xdr:col>
      <xdr:colOff>0</xdr:colOff>
      <xdr:row>5</xdr:row>
      <xdr:rowOff>0</xdr:rowOff>
    </xdr:to>
    <xdr:sp macro="" textlink="">
      <xdr:nvSpPr>
        <xdr:cNvPr id="10" name="Line 9"/>
        <xdr:cNvSpPr>
          <a:spLocks noChangeShapeType="1"/>
        </xdr:cNvSpPr>
      </xdr:nvSpPr>
      <xdr:spPr bwMode="auto">
        <a:xfrm>
          <a:off x="3562350" y="66675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11" name="Line 10"/>
        <xdr:cNvSpPr>
          <a:spLocks noChangeShapeType="1"/>
        </xdr:cNvSpPr>
      </xdr:nvSpPr>
      <xdr:spPr bwMode="auto">
        <a:xfrm>
          <a:off x="3562350" y="895350"/>
          <a:ext cx="0" cy="0"/>
        </a:xfrm>
        <a:prstGeom prst="line">
          <a:avLst/>
        </a:prstGeom>
        <a:noFill/>
        <a:ln w="9525">
          <a:solidFill>
            <a:srgbClr val="000000"/>
          </a:solidFill>
          <a:round/>
          <a:headEnd/>
          <a:tailEnd/>
        </a:ln>
      </xdr:spPr>
    </xdr:sp>
    <xdr:clientData/>
  </xdr:twoCellAnchor>
  <xdr:twoCellAnchor>
    <xdr:from>
      <xdr:col>2</xdr:col>
      <xdr:colOff>0</xdr:colOff>
      <xdr:row>5</xdr:row>
      <xdr:rowOff>0</xdr:rowOff>
    </xdr:from>
    <xdr:to>
      <xdr:col>2</xdr:col>
      <xdr:colOff>0</xdr:colOff>
      <xdr:row>5</xdr:row>
      <xdr:rowOff>0</xdr:rowOff>
    </xdr:to>
    <xdr:sp macro="" textlink="">
      <xdr:nvSpPr>
        <xdr:cNvPr id="12" name="Line 11"/>
        <xdr:cNvSpPr>
          <a:spLocks noChangeShapeType="1"/>
        </xdr:cNvSpPr>
      </xdr:nvSpPr>
      <xdr:spPr bwMode="auto">
        <a:xfrm>
          <a:off x="3562350" y="666750"/>
          <a:ext cx="0" cy="0"/>
        </a:xfrm>
        <a:prstGeom prst="line">
          <a:avLst/>
        </a:prstGeom>
        <a:noFill/>
        <a:ln w="9525">
          <a:solidFill>
            <a:srgbClr val="000000"/>
          </a:solidFill>
          <a:round/>
          <a:headEnd/>
          <a:tailEnd/>
        </a:ln>
      </xdr:spPr>
    </xdr:sp>
    <xdr:clientData/>
  </xdr:twoCellAnchor>
  <xdr:twoCellAnchor>
    <xdr:from>
      <xdr:col>2</xdr:col>
      <xdr:colOff>0</xdr:colOff>
      <xdr:row>18</xdr:row>
      <xdr:rowOff>123825</xdr:rowOff>
    </xdr:from>
    <xdr:to>
      <xdr:col>2</xdr:col>
      <xdr:colOff>0</xdr:colOff>
      <xdr:row>18</xdr:row>
      <xdr:rowOff>123825</xdr:rowOff>
    </xdr:to>
    <xdr:sp macro="" textlink="">
      <xdr:nvSpPr>
        <xdr:cNvPr id="13" name="Line 12"/>
        <xdr:cNvSpPr>
          <a:spLocks noChangeShapeType="1"/>
        </xdr:cNvSpPr>
      </xdr:nvSpPr>
      <xdr:spPr bwMode="auto">
        <a:xfrm>
          <a:off x="3562350" y="3076575"/>
          <a:ext cx="0" cy="0"/>
        </a:xfrm>
        <a:prstGeom prst="line">
          <a:avLst/>
        </a:prstGeom>
        <a:noFill/>
        <a:ln w="9525">
          <a:solidFill>
            <a:srgbClr val="000000"/>
          </a:solidFill>
          <a:round/>
          <a:headEnd/>
          <a:tailEnd/>
        </a:ln>
      </xdr:spPr>
    </xdr:sp>
    <xdr:clientData/>
  </xdr:twoCellAnchor>
  <xdr:twoCellAnchor>
    <xdr:from>
      <xdr:col>2</xdr:col>
      <xdr:colOff>0</xdr:colOff>
      <xdr:row>6</xdr:row>
      <xdr:rowOff>9525</xdr:rowOff>
    </xdr:from>
    <xdr:to>
      <xdr:col>2</xdr:col>
      <xdr:colOff>0</xdr:colOff>
      <xdr:row>6</xdr:row>
      <xdr:rowOff>9525</xdr:rowOff>
    </xdr:to>
    <xdr:sp macro="" textlink="">
      <xdr:nvSpPr>
        <xdr:cNvPr id="14" name="Line 13"/>
        <xdr:cNvSpPr>
          <a:spLocks noChangeShapeType="1"/>
        </xdr:cNvSpPr>
      </xdr:nvSpPr>
      <xdr:spPr bwMode="auto">
        <a:xfrm flipV="1">
          <a:off x="3562350" y="904875"/>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15" name="Line 14"/>
        <xdr:cNvSpPr>
          <a:spLocks noChangeShapeType="1"/>
        </xdr:cNvSpPr>
      </xdr:nvSpPr>
      <xdr:spPr bwMode="auto">
        <a:xfrm>
          <a:off x="3562350" y="895350"/>
          <a:ext cx="0" cy="0"/>
        </a:xfrm>
        <a:prstGeom prst="line">
          <a:avLst/>
        </a:prstGeom>
        <a:noFill/>
        <a:ln w="9525">
          <a:solidFill>
            <a:srgbClr val="000000"/>
          </a:solidFill>
          <a:round/>
          <a:headEnd/>
          <a:tailEnd/>
        </a:ln>
      </xdr:spPr>
    </xdr:sp>
    <xdr:clientData/>
  </xdr:twoCellAnchor>
  <xdr:twoCellAnchor>
    <xdr:from>
      <xdr:col>2</xdr:col>
      <xdr:colOff>0</xdr:colOff>
      <xdr:row>18</xdr:row>
      <xdr:rowOff>123825</xdr:rowOff>
    </xdr:from>
    <xdr:to>
      <xdr:col>2</xdr:col>
      <xdr:colOff>0</xdr:colOff>
      <xdr:row>18</xdr:row>
      <xdr:rowOff>123825</xdr:rowOff>
    </xdr:to>
    <xdr:sp macro="" textlink="">
      <xdr:nvSpPr>
        <xdr:cNvPr id="16" name="Line 15"/>
        <xdr:cNvSpPr>
          <a:spLocks noChangeShapeType="1"/>
        </xdr:cNvSpPr>
      </xdr:nvSpPr>
      <xdr:spPr bwMode="auto">
        <a:xfrm>
          <a:off x="3562350" y="3076575"/>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17" name="Line 16"/>
        <xdr:cNvSpPr>
          <a:spLocks noChangeShapeType="1"/>
        </xdr:cNvSpPr>
      </xdr:nvSpPr>
      <xdr:spPr bwMode="auto">
        <a:xfrm>
          <a:off x="3562350" y="89535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18" name="Line 17"/>
        <xdr:cNvSpPr>
          <a:spLocks noChangeShapeType="1"/>
        </xdr:cNvSpPr>
      </xdr:nvSpPr>
      <xdr:spPr bwMode="auto">
        <a:xfrm>
          <a:off x="3562350" y="89535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19" name="Line 18"/>
        <xdr:cNvSpPr>
          <a:spLocks noChangeShapeType="1"/>
        </xdr:cNvSpPr>
      </xdr:nvSpPr>
      <xdr:spPr bwMode="auto">
        <a:xfrm>
          <a:off x="3562350" y="89535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0" name="Line 19"/>
        <xdr:cNvSpPr>
          <a:spLocks noChangeShapeType="1"/>
        </xdr:cNvSpPr>
      </xdr:nvSpPr>
      <xdr:spPr bwMode="auto">
        <a:xfrm>
          <a:off x="3562350" y="89535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1" name="Line 20"/>
        <xdr:cNvSpPr>
          <a:spLocks noChangeShapeType="1"/>
        </xdr:cNvSpPr>
      </xdr:nvSpPr>
      <xdr:spPr bwMode="auto">
        <a:xfrm>
          <a:off x="3562350" y="89535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2" name="Line 21"/>
        <xdr:cNvSpPr>
          <a:spLocks noChangeShapeType="1"/>
        </xdr:cNvSpPr>
      </xdr:nvSpPr>
      <xdr:spPr bwMode="auto">
        <a:xfrm>
          <a:off x="3562350" y="89535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3" name="Line 22"/>
        <xdr:cNvSpPr>
          <a:spLocks noChangeShapeType="1"/>
        </xdr:cNvSpPr>
      </xdr:nvSpPr>
      <xdr:spPr bwMode="auto">
        <a:xfrm>
          <a:off x="3562350" y="89535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4" name="Line 23"/>
        <xdr:cNvSpPr>
          <a:spLocks noChangeShapeType="1"/>
        </xdr:cNvSpPr>
      </xdr:nvSpPr>
      <xdr:spPr bwMode="auto">
        <a:xfrm>
          <a:off x="3562350" y="895350"/>
          <a:ext cx="0" cy="0"/>
        </a:xfrm>
        <a:prstGeom prst="line">
          <a:avLst/>
        </a:prstGeom>
        <a:noFill/>
        <a:ln w="9525">
          <a:solidFill>
            <a:srgbClr val="000000"/>
          </a:solidFill>
          <a:round/>
          <a:headEnd/>
          <a:tailEnd/>
        </a:ln>
      </xdr:spPr>
    </xdr:sp>
    <xdr:clientData/>
  </xdr:twoCellAnchor>
  <xdr:twoCellAnchor>
    <xdr:from>
      <xdr:col>2</xdr:col>
      <xdr:colOff>0</xdr:colOff>
      <xdr:row>6</xdr:row>
      <xdr:rowOff>9525</xdr:rowOff>
    </xdr:from>
    <xdr:to>
      <xdr:col>2</xdr:col>
      <xdr:colOff>0</xdr:colOff>
      <xdr:row>6</xdr:row>
      <xdr:rowOff>9525</xdr:rowOff>
    </xdr:to>
    <xdr:sp macro="" textlink="">
      <xdr:nvSpPr>
        <xdr:cNvPr id="25" name="Line 24"/>
        <xdr:cNvSpPr>
          <a:spLocks noChangeShapeType="1"/>
        </xdr:cNvSpPr>
      </xdr:nvSpPr>
      <xdr:spPr bwMode="auto">
        <a:xfrm flipV="1">
          <a:off x="3562350" y="904875"/>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6" name="Line 25"/>
        <xdr:cNvSpPr>
          <a:spLocks noChangeShapeType="1"/>
        </xdr:cNvSpPr>
      </xdr:nvSpPr>
      <xdr:spPr bwMode="auto">
        <a:xfrm>
          <a:off x="3562350" y="89535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7" name="Line 26"/>
        <xdr:cNvSpPr>
          <a:spLocks noChangeShapeType="1"/>
        </xdr:cNvSpPr>
      </xdr:nvSpPr>
      <xdr:spPr bwMode="auto">
        <a:xfrm>
          <a:off x="3562350" y="895350"/>
          <a:ext cx="0" cy="0"/>
        </a:xfrm>
        <a:prstGeom prst="line">
          <a:avLst/>
        </a:prstGeom>
        <a:noFill/>
        <a:ln w="9525">
          <a:solidFill>
            <a:srgbClr val="000000"/>
          </a:solidFill>
          <a:round/>
          <a:headEnd/>
          <a:tailEnd/>
        </a:ln>
      </xdr:spPr>
    </xdr:sp>
    <xdr:clientData/>
  </xdr:twoCellAnchor>
  <xdr:twoCellAnchor>
    <xdr:from>
      <xdr:col>2</xdr:col>
      <xdr:colOff>0</xdr:colOff>
      <xdr:row>18</xdr:row>
      <xdr:rowOff>123825</xdr:rowOff>
    </xdr:from>
    <xdr:to>
      <xdr:col>2</xdr:col>
      <xdr:colOff>0</xdr:colOff>
      <xdr:row>18</xdr:row>
      <xdr:rowOff>123825</xdr:rowOff>
    </xdr:to>
    <xdr:sp macro="" textlink="">
      <xdr:nvSpPr>
        <xdr:cNvPr id="48" name="Line 12"/>
        <xdr:cNvSpPr>
          <a:spLocks noChangeShapeType="1"/>
        </xdr:cNvSpPr>
      </xdr:nvSpPr>
      <xdr:spPr bwMode="auto">
        <a:xfrm>
          <a:off x="3562350" y="3076575"/>
          <a:ext cx="0" cy="0"/>
        </a:xfrm>
        <a:prstGeom prst="line">
          <a:avLst/>
        </a:prstGeom>
        <a:noFill/>
        <a:ln w="9525">
          <a:solidFill>
            <a:srgbClr val="000000"/>
          </a:solidFill>
          <a:round/>
          <a:headEnd/>
          <a:tailEnd/>
        </a:ln>
      </xdr:spPr>
    </xdr:sp>
    <xdr:clientData/>
  </xdr:twoCellAnchor>
  <xdr:twoCellAnchor>
    <xdr:from>
      <xdr:col>2</xdr:col>
      <xdr:colOff>0</xdr:colOff>
      <xdr:row>18</xdr:row>
      <xdr:rowOff>123825</xdr:rowOff>
    </xdr:from>
    <xdr:to>
      <xdr:col>2</xdr:col>
      <xdr:colOff>0</xdr:colOff>
      <xdr:row>18</xdr:row>
      <xdr:rowOff>123825</xdr:rowOff>
    </xdr:to>
    <xdr:sp macro="" textlink="">
      <xdr:nvSpPr>
        <xdr:cNvPr id="49" name="Line 15"/>
        <xdr:cNvSpPr>
          <a:spLocks noChangeShapeType="1"/>
        </xdr:cNvSpPr>
      </xdr:nvSpPr>
      <xdr:spPr bwMode="auto">
        <a:xfrm>
          <a:off x="3562350" y="3076575"/>
          <a:ext cx="0" cy="0"/>
        </a:xfrm>
        <a:prstGeom prst="line">
          <a:avLst/>
        </a:prstGeom>
        <a:noFill/>
        <a:ln w="9525">
          <a:solidFill>
            <a:srgbClr val="000000"/>
          </a:solidFill>
          <a:round/>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27</xdr:col>
      <xdr:colOff>0</xdr:colOff>
      <xdr:row>6</xdr:row>
      <xdr:rowOff>0</xdr:rowOff>
    </xdr:from>
    <xdr:to>
      <xdr:col>27</xdr:col>
      <xdr:colOff>0</xdr:colOff>
      <xdr:row>6</xdr:row>
      <xdr:rowOff>0</xdr:rowOff>
    </xdr:to>
    <xdr:sp macro="" textlink="">
      <xdr:nvSpPr>
        <xdr:cNvPr id="2" name="Line 103"/>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3" name="Line 104"/>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4" name="Line 105"/>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5" name="Line 106"/>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6" name="Line 107"/>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7" name="Line 108"/>
        <xdr:cNvSpPr>
          <a:spLocks noChangeShapeType="1"/>
        </xdr:cNvSpPr>
      </xdr:nvSpPr>
      <xdr:spPr bwMode="auto">
        <a:xfrm flipV="1">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8" name="Line 109"/>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9" name="Line 110"/>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10" name="Line 111"/>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11" name="Line 112"/>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12" name="Line 113"/>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13" name="Line 114"/>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14" name="Line 115"/>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15" name="Line 116"/>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16" name="Line 117"/>
        <xdr:cNvSpPr>
          <a:spLocks noChangeShapeType="1"/>
        </xdr:cNvSpPr>
      </xdr:nvSpPr>
      <xdr:spPr bwMode="auto">
        <a:xfrm flipV="1">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17" name="Line 118"/>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18" name="Line 119"/>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19" name="Line 120"/>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20" name="Line 121"/>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21" name="Line 122"/>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22" name="Line 123"/>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23" name="Line 124"/>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24" name="Line 125"/>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25" name="Line 126"/>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26" name="Line 127"/>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27" name="Line 128"/>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28" name="Line 129"/>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29" name="Line 130"/>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30" name="Line 131"/>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31" name="Line 132"/>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32" name="Line 133"/>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33" name="Line 134"/>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34" name="Line 135"/>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35" name="Line 136"/>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36" name="Line 137"/>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37" name="Line 138"/>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38" name="Line 139"/>
        <xdr:cNvSpPr>
          <a:spLocks noChangeShapeType="1"/>
        </xdr:cNvSpPr>
      </xdr:nvSpPr>
      <xdr:spPr bwMode="auto">
        <a:xfrm flipV="1">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39" name="Line 140"/>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40" name="Line 141"/>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41" name="Line 142"/>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42" name="Line 143"/>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43" name="Line 144"/>
        <xdr:cNvSpPr>
          <a:spLocks noChangeShapeType="1"/>
        </xdr:cNvSpPr>
      </xdr:nvSpPr>
      <xdr:spPr bwMode="auto">
        <a:xfrm flipH="1">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44" name="Line 145"/>
        <xdr:cNvSpPr>
          <a:spLocks noChangeShapeType="1"/>
        </xdr:cNvSpPr>
      </xdr:nvSpPr>
      <xdr:spPr bwMode="auto">
        <a:xfrm flipH="1">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45" name="Line 146"/>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46" name="Line 147"/>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47" name="Line 148"/>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48" name="Line 149"/>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49" name="Line 150"/>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50" name="Line 151"/>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51" name="Line 152"/>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52" name="Line 153"/>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129</xdr:col>
      <xdr:colOff>0</xdr:colOff>
      <xdr:row>7</xdr:row>
      <xdr:rowOff>0</xdr:rowOff>
    </xdr:from>
    <xdr:to>
      <xdr:col>129</xdr:col>
      <xdr:colOff>0</xdr:colOff>
      <xdr:row>7</xdr:row>
      <xdr:rowOff>0</xdr:rowOff>
    </xdr:to>
    <xdr:sp macro="" textlink="">
      <xdr:nvSpPr>
        <xdr:cNvPr id="2" name="Line 1"/>
        <xdr:cNvSpPr>
          <a:spLocks noChangeShapeType="1"/>
        </xdr:cNvSpPr>
      </xdr:nvSpPr>
      <xdr:spPr bwMode="auto">
        <a:xfrm>
          <a:off x="3457575" y="107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7</xdr:row>
      <xdr:rowOff>0</xdr:rowOff>
    </xdr:from>
    <xdr:to>
      <xdr:col>129</xdr:col>
      <xdr:colOff>0</xdr:colOff>
      <xdr:row>7</xdr:row>
      <xdr:rowOff>0</xdr:rowOff>
    </xdr:to>
    <xdr:sp macro="" textlink="">
      <xdr:nvSpPr>
        <xdr:cNvPr id="3" name="Line 2"/>
        <xdr:cNvSpPr>
          <a:spLocks noChangeShapeType="1"/>
        </xdr:cNvSpPr>
      </xdr:nvSpPr>
      <xdr:spPr bwMode="auto">
        <a:xfrm flipH="1">
          <a:off x="3457575" y="107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7</xdr:row>
      <xdr:rowOff>0</xdr:rowOff>
    </xdr:from>
    <xdr:to>
      <xdr:col>129</xdr:col>
      <xdr:colOff>0</xdr:colOff>
      <xdr:row>7</xdr:row>
      <xdr:rowOff>0</xdr:rowOff>
    </xdr:to>
    <xdr:sp macro="" textlink="">
      <xdr:nvSpPr>
        <xdr:cNvPr id="4" name="Line 3"/>
        <xdr:cNvSpPr>
          <a:spLocks noChangeShapeType="1"/>
        </xdr:cNvSpPr>
      </xdr:nvSpPr>
      <xdr:spPr bwMode="auto">
        <a:xfrm flipH="1" flipV="1">
          <a:off x="3457575" y="107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7</xdr:row>
      <xdr:rowOff>0</xdr:rowOff>
    </xdr:from>
    <xdr:to>
      <xdr:col>129</xdr:col>
      <xdr:colOff>0</xdr:colOff>
      <xdr:row>7</xdr:row>
      <xdr:rowOff>0</xdr:rowOff>
    </xdr:to>
    <xdr:sp macro="" textlink="">
      <xdr:nvSpPr>
        <xdr:cNvPr id="5" name="Line 4"/>
        <xdr:cNvSpPr>
          <a:spLocks noChangeShapeType="1"/>
        </xdr:cNvSpPr>
      </xdr:nvSpPr>
      <xdr:spPr bwMode="auto">
        <a:xfrm>
          <a:off x="3457575" y="107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7</xdr:row>
      <xdr:rowOff>0</xdr:rowOff>
    </xdr:from>
    <xdr:to>
      <xdr:col>129</xdr:col>
      <xdr:colOff>0</xdr:colOff>
      <xdr:row>7</xdr:row>
      <xdr:rowOff>0</xdr:rowOff>
    </xdr:to>
    <xdr:sp macro="" textlink="">
      <xdr:nvSpPr>
        <xdr:cNvPr id="6" name="Line 5"/>
        <xdr:cNvSpPr>
          <a:spLocks noChangeShapeType="1"/>
        </xdr:cNvSpPr>
      </xdr:nvSpPr>
      <xdr:spPr bwMode="auto">
        <a:xfrm>
          <a:off x="3457575" y="107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7</xdr:row>
      <xdr:rowOff>0</xdr:rowOff>
    </xdr:from>
    <xdr:to>
      <xdr:col>129</xdr:col>
      <xdr:colOff>0</xdr:colOff>
      <xdr:row>7</xdr:row>
      <xdr:rowOff>0</xdr:rowOff>
    </xdr:to>
    <xdr:sp macro="" textlink="">
      <xdr:nvSpPr>
        <xdr:cNvPr id="7" name="Line 6"/>
        <xdr:cNvSpPr>
          <a:spLocks noChangeShapeType="1"/>
        </xdr:cNvSpPr>
      </xdr:nvSpPr>
      <xdr:spPr bwMode="auto">
        <a:xfrm flipH="1">
          <a:off x="3457575" y="107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7</xdr:row>
      <xdr:rowOff>0</xdr:rowOff>
    </xdr:from>
    <xdr:to>
      <xdr:col>129</xdr:col>
      <xdr:colOff>0</xdr:colOff>
      <xdr:row>7</xdr:row>
      <xdr:rowOff>0</xdr:rowOff>
    </xdr:to>
    <xdr:sp macro="" textlink="">
      <xdr:nvSpPr>
        <xdr:cNvPr id="8" name="Line 7"/>
        <xdr:cNvSpPr>
          <a:spLocks noChangeShapeType="1"/>
        </xdr:cNvSpPr>
      </xdr:nvSpPr>
      <xdr:spPr bwMode="auto">
        <a:xfrm flipH="1" flipV="1">
          <a:off x="3457575" y="107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7</xdr:row>
      <xdr:rowOff>0</xdr:rowOff>
    </xdr:from>
    <xdr:to>
      <xdr:col>129</xdr:col>
      <xdr:colOff>0</xdr:colOff>
      <xdr:row>7</xdr:row>
      <xdr:rowOff>0</xdr:rowOff>
    </xdr:to>
    <xdr:sp macro="" textlink="">
      <xdr:nvSpPr>
        <xdr:cNvPr id="9" name="Line 8"/>
        <xdr:cNvSpPr>
          <a:spLocks noChangeShapeType="1"/>
        </xdr:cNvSpPr>
      </xdr:nvSpPr>
      <xdr:spPr bwMode="auto">
        <a:xfrm>
          <a:off x="3457575" y="107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editAs="absolute">
    <xdr:from>
      <xdr:col>1</xdr:col>
      <xdr:colOff>2986087</xdr:colOff>
      <xdr:row>31</xdr:row>
      <xdr:rowOff>162877</xdr:rowOff>
    </xdr:from>
    <xdr:to>
      <xdr:col>1</xdr:col>
      <xdr:colOff>4386262</xdr:colOff>
      <xdr:row>33</xdr:row>
      <xdr:rowOff>119062</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76900" y="6758940"/>
          <a:ext cx="1400175" cy="337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809625</xdr:colOff>
      <xdr:row>131</xdr:row>
      <xdr:rowOff>114300</xdr:rowOff>
    </xdr:from>
    <xdr:to>
      <xdr:col>1</xdr:col>
      <xdr:colOff>2076450</xdr:colOff>
      <xdr:row>135</xdr:row>
      <xdr:rowOff>114300</xdr:rowOff>
    </xdr:to>
    <xdr:pic>
      <xdr:nvPicPr>
        <xdr:cNvPr id="3"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95675" y="32127825"/>
          <a:ext cx="126682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3314700</xdr:colOff>
      <xdr:row>131</xdr:row>
      <xdr:rowOff>133350</xdr:rowOff>
    </xdr:from>
    <xdr:to>
      <xdr:col>1</xdr:col>
      <xdr:colOff>4152900</xdr:colOff>
      <xdr:row>134</xdr:row>
      <xdr:rowOff>95250</xdr:rowOff>
    </xdr:to>
    <xdr:pic>
      <xdr:nvPicPr>
        <xdr:cNvPr id="4" name="Picture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32146875"/>
          <a:ext cx="838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190500</xdr:colOff>
      <xdr:row>138</xdr:row>
      <xdr:rowOff>0</xdr:rowOff>
    </xdr:from>
    <xdr:to>
      <xdr:col>1</xdr:col>
      <xdr:colOff>581025</xdr:colOff>
      <xdr:row>140</xdr:row>
      <xdr:rowOff>133350</xdr:rowOff>
    </xdr:to>
    <xdr:pic>
      <xdr:nvPicPr>
        <xdr:cNvPr id="5" name="Picture 5"/>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76550" y="33327975"/>
          <a:ext cx="3905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190500</xdr:colOff>
      <xdr:row>141</xdr:row>
      <xdr:rowOff>19050</xdr:rowOff>
    </xdr:from>
    <xdr:to>
      <xdr:col>1</xdr:col>
      <xdr:colOff>619125</xdr:colOff>
      <xdr:row>143</xdr:row>
      <xdr:rowOff>142875</xdr:rowOff>
    </xdr:to>
    <xdr:pic>
      <xdr:nvPicPr>
        <xdr:cNvPr id="6" name="Picture 6"/>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876550" y="33832800"/>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2933700</xdr:colOff>
      <xdr:row>54</xdr:row>
      <xdr:rowOff>76200</xdr:rowOff>
    </xdr:from>
    <xdr:to>
      <xdr:col>1</xdr:col>
      <xdr:colOff>4333875</xdr:colOff>
      <xdr:row>56</xdr:row>
      <xdr:rowOff>47625</xdr:rowOff>
    </xdr:to>
    <xdr:pic>
      <xdr:nvPicPr>
        <xdr:cNvPr id="7" name="Picture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24513" y="10863263"/>
          <a:ext cx="14001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WIN\TEMP\Redtabs1-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ATA\UE\KAZ\Reports%20-%202000\RED\Tables\Redtabs1-2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SFWN03P\MCD\Users\FKumah\My%20Documents\Mydocuments\Mission%20Documents\Mission%20December%2004\Kyrgyztan\Staff%20Report%20_%20Jan%202004\Background%20files\KGZFIS%20Jan%20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DATA\DD\TJK\BOP\TJKBOP.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bis131904\For_All\DATA\DD\TJK\Rep\RED\0201\Art%20IV%20Tables%20for%202002%20(English).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DATA\US\ARM\REP\97ARMRED\TABLES\EDSSARMRED9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Bulletin\2017\04\&#1089;&#1074;&#1086;&#1076;__&#1041;&#1102;&#1083;&#1083;&#1077;&#1090;&#1077;&#1085;&#1100;%20&#8470;4-2017%20&#1085;&#1086;&#1074;.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DATA\UT\TJK\BOP\TJK--Basic%20BOP%20Data%20ThirdRev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9bis131904\For_All\Documents%20and%20Settings\asadikov\Local%20Settings\Temporary%20Internet%20Files\OLKCD\KR%20TEMPLATE%20as%20of%20Dec%20%2031%2020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pt8s\eu21\DATA\US\GEO\MISC\medium-ter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DATA\UE\KAZ\REAL\KAZ_BOP_mv.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9bis131904\For_All\DATA\DD\TJK\BOP\TJKBOP.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DATA\UE\KAZ\GEN\WEO\WEO-KAZ-Templat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19bis131904\For_All\Asadikov\Country%20work\Kyrgyz%20Republic\Sector%20updates\GEE91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psgwn03p\fad\My%20Documents\Works\TJK\Missions\Mission%205-%20Feb%2002\Projection\Other%20sectors\TJK--BOP%20Data%20FileMission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19bis131904\For_All\DATA\DG\KGZ\DSA%20for%20Paris%20Club\External%20DSA%20LIC%20Aug2004%20(no%20rescheduling).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9bis131904\For_All\My%20Documents\Franziska\data%20received\August%202002\SRtablesNK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DATA\DD\TJK\REAL\Archive\End%20mission\May%202002\TJK--BOP%20Data%20FilePRGF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pt8s\eu21\My%20Documents\INTERNAT\IMF\Red99new.xls"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FOREX-DAILY"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G:\My%20Documents\Armenia\ArmMon0730200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G:\DATA\UE\KAZ\Reports%202001\RED\T1-24.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G:\WIN\TEMP\BLS_original.Tabs1-2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G:\DATA\US\ARM\REAL\ArmReal.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G:\DATA\UE\KAZ\BOP\KAZ_BOP.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19bis131904\For_All\DATA\DC\KGZ\BOP\BOPkgz_templat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ATA1\PDR\My%20Documents\TEMP\Basecase15.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DATA\UT\TJK\REAL\Selected%20Economic%20Indicators--200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19bis131904\For_All\Documents%20and%20Settings\KOGATA\My%20Local%20Documents\Kyrgyz\Fiscal\Current_030925_cob\Table_Brief_Oct03_fi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Nt_srv_bdc\public\Bulletin_Forall\&#1058;&#1086;&#1081;&#1084;&#1079;&#1072;%20&#1086;&#1090;&#1095;&#1077;&#109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19bis131904\For_All\Documents%20and%20Settings\mbourdin\Local%20Settings\Temporary%20Internet%20Files\OLKF1\wrs92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1-Valuadd"/>
      <sheetName val="T2-IndProd"/>
      <sheetName val="T3-SelindGds"/>
      <sheetName val="T4-SelAgGds"/>
      <sheetName val="T5-Livestock"/>
      <sheetName val="T6-CPI"/>
      <sheetName val="T7-Admpri"/>
      <sheetName val="T8-WPI"/>
      <sheetName val="T9-energy"/>
      <sheetName val="T10-Empl"/>
      <sheetName val="T11-Labor"/>
      <sheetName val="T12-Wages"/>
      <sheetName val="T13-WagSect"/>
      <sheetName val="T14-Invest"/>
      <sheetName val="T15-Finance"/>
      <sheetName val="T16-Invsect"/>
      <sheetName val="T17-SIG"/>
      <sheetName val="T18-Privat"/>
      <sheetName val="T19-EntSec"/>
      <sheetName val="NBK-T20"/>
      <sheetName val="MonSurv-T21"/>
      <sheetName val="IntRat_t22"/>
      <sheetName val="Exch_t23"/>
      <sheetName val="branch_t24"/>
      <sheetName val="GvtOpT-t25"/>
      <sheetName val="GvtOp%gdp-t26"/>
      <sheetName val="GvtOp%t_t27l"/>
      <sheetName val="oilt41(kee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asic_data (2)"/>
      <sheetName val="T1-Valuadd"/>
      <sheetName val="T2-IndProd"/>
      <sheetName val="T3-SelindGds"/>
      <sheetName val="T4-SelAgGds"/>
      <sheetName val="T5-Livestock"/>
      <sheetName val="T6-CPI"/>
      <sheetName val="T7-Admpri"/>
      <sheetName val="T8-WPI"/>
      <sheetName val="T9-energy"/>
      <sheetName val="T10-Empl"/>
      <sheetName val="T11-Labor"/>
      <sheetName val="T12-Wages"/>
      <sheetName val="T13-WagSect"/>
      <sheetName val="T14-Invest"/>
      <sheetName val="T15-Finance"/>
      <sheetName val="T16-Invsect"/>
      <sheetName val="T17 SI"/>
      <sheetName val="T18-Privat"/>
      <sheetName val="T19-EntSec"/>
      <sheetName val="NBK-T20"/>
      <sheetName val="MonSurv-T21"/>
      <sheetName val="IntRat_t22"/>
      <sheetName val="Exch_t23"/>
      <sheetName val="branch_t24"/>
      <sheetName val="GvtOp%gdp-t25"/>
      <sheetName val="GvtOp-t26"/>
      <sheetName val="GvtOp%t_t2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REO"/>
      <sheetName val="FSUOUT"/>
      <sheetName val="OUT_WEO"/>
      <sheetName val="Out_DSA"/>
      <sheetName val="OUT-Med. term general"/>
      <sheetName val="Out"/>
      <sheetName val="Tmp_GGov"/>
      <sheetName val="Tmp_SGov"/>
      <sheetName val="Tmp_SF"/>
      <sheetName val="Gen_Gov"/>
      <sheetName val="State_Gov"/>
      <sheetName val="Targets"/>
      <sheetName val="SocFund"/>
      <sheetName val="IN_SF"/>
      <sheetName val="Exp_Proj"/>
      <sheetName val="Rev_Proj"/>
      <sheetName val="FIN"/>
      <sheetName val="Oct_03"/>
      <sheetName val="Aug_03"/>
      <sheetName val="IN_EXP"/>
      <sheetName val="IN_REV"/>
      <sheetName val="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10">
          <cell r="K10">
            <v>75366.668187220843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Names"/>
      <sheetName val="BOP tables"/>
      <sheetName val="BOP"/>
      <sheetName val="tab6"/>
      <sheetName val="tabMT"/>
      <sheetName val="Input tables"/>
      <sheetName val="In &amp; out"/>
      <sheetName val="Fiscal and Real Input"/>
      <sheetName val="NFA Banking System"/>
      <sheetName val="WEO"/>
      <sheetName val="WEO1"/>
      <sheetName val="IMF Credit"/>
      <sheetName val="Fund position"/>
      <sheetName val="GEEandGAS"/>
      <sheetName val="Debt tables"/>
      <sheetName val="Debt Service"/>
      <sheetName val="Calculation amort and inter"/>
      <sheetName val="Pub_disb"/>
      <sheetName val="Stock of Debt"/>
      <sheetName val="Exceptional Financing"/>
      <sheetName val="NPV Debt"/>
      <sheetName val="Debt Sust of Public Sector"/>
      <sheetName val="Arrears "/>
      <sheetName val="HIPC indicators"/>
      <sheetName val="Ratio tables"/>
      <sheetName val="volumes&amp;prices"/>
      <sheetName val="Trade"/>
      <sheetName val="Table 8 Debt service capacity"/>
      <sheetName val="Table 9 Cap Repay Fund"/>
      <sheetName val="Output Tables"/>
      <sheetName val="FSUOUT"/>
      <sheetName val="SRtab11"/>
      <sheetName val="SRtab14"/>
      <sheetName val="REDtab39"/>
      <sheetName val="REDtab40"/>
      <sheetName val="REDtab41"/>
      <sheetName val="REDtab42"/>
      <sheetName val="REDtab43"/>
      <sheetName val="REDtab44"/>
      <sheetName val="REDtab45"/>
      <sheetName val="REDtab46"/>
      <sheetName val="SRtab13"/>
      <sheetName val="SRtab12"/>
      <sheetName val="tab6Rus"/>
      <sheetName val="BOPOUTrus"/>
      <sheetName val="Old worksheets"/>
      <sheetName val="RED Table 30"/>
      <sheetName val="RED Table 29"/>
      <sheetName val="Historic export"/>
      <sheetName val="Historic import"/>
      <sheetName val="Historic services"/>
      <sheetName val="Mprodct"/>
      <sheetName val="Xprodct"/>
      <sheetName val="WEO Q5"/>
      <sheetName val="WEO Q6"/>
      <sheetName val="WEO Q7"/>
      <sheetName val="TJK_Q"/>
      <sheetName val="TJK_A"/>
      <sheetName val="EDSSBATCH"/>
      <sheetName val="BOPOUT"/>
      <sheetName val="projection4prt"/>
      <sheetName val="Mainsheet"/>
    </sheetNames>
    <sheetDataSet>
      <sheetData sheetId="0" refreshError="1"/>
      <sheetData sheetId="1" refreshError="1"/>
      <sheetData sheetId="2" refreshError="1"/>
      <sheetData sheetId="3" refreshError="1"/>
      <sheetData sheetId="4" refreshError="1">
        <row r="10">
          <cell r="D10">
            <v>-206.55828313104195</v>
          </cell>
          <cell r="E10">
            <v>-167.30457199602603</v>
          </cell>
          <cell r="F10">
            <v>-101.38731375273233</v>
          </cell>
          <cell r="G10">
            <v>-81.839484387576562</v>
          </cell>
          <cell r="H10">
            <v>-45.69179701941087</v>
          </cell>
          <cell r="I10">
            <v>-60.091131451019507</v>
          </cell>
          <cell r="J10">
            <v>-21.098012430551293</v>
          </cell>
          <cell r="K10">
            <v>-48.311812683720746</v>
          </cell>
          <cell r="L10">
            <v>-13.039233613640491</v>
          </cell>
          <cell r="M10">
            <v>-97.805670178931877</v>
          </cell>
          <cell r="N10">
            <v>-22.265417118171232</v>
          </cell>
          <cell r="O10">
            <v>-20.63295944579767</v>
          </cell>
          <cell r="P10">
            <v>25.127793620811275</v>
          </cell>
          <cell r="Q10">
            <v>-41.21058256248547</v>
          </cell>
          <cell r="R10">
            <v>-11.410170505643109</v>
          </cell>
          <cell r="S10">
            <v>-41.643037738229893</v>
          </cell>
          <cell r="T10">
            <v>-10.285080155186371</v>
          </cell>
          <cell r="U10">
            <v>-2.6991394135170461</v>
          </cell>
          <cell r="V10">
            <v>-29.899863479732815</v>
          </cell>
          <cell r="W10">
            <v>-84.527120786666131</v>
          </cell>
          <cell r="X10">
            <v>-31.065631451968827</v>
          </cell>
          <cell r="Y10">
            <v>-23.205185270266597</v>
          </cell>
          <cell r="Z10">
            <v>-16.472320782478068</v>
          </cell>
          <cell r="AA10">
            <v>0.66850129918335455</v>
          </cell>
          <cell r="AB10">
            <v>-69.000897877022766</v>
          </cell>
          <cell r="AC10">
            <v>-44.325698830778002</v>
          </cell>
          <cell r="AD10">
            <v>-8.4170139042791661</v>
          </cell>
          <cell r="AE10">
            <v>16.437643291217341</v>
          </cell>
          <cell r="AF10">
            <v>6.0543089998984172</v>
          </cell>
          <cell r="AG10">
            <v>-30.250760443941402</v>
          </cell>
          <cell r="AH10">
            <v>-18.714720784411909</v>
          </cell>
          <cell r="AI10">
            <v>-5.8768347184559389</v>
          </cell>
          <cell r="AJ10">
            <v>-10.771935548707461</v>
          </cell>
          <cell r="AK10">
            <v>-4.8994600801420987</v>
          </cell>
          <cell r="AL10">
            <v>-40.2629511317175</v>
          </cell>
          <cell r="AM10">
            <v>-18.408519571913416</v>
          </cell>
          <cell r="AN10">
            <v>-9.6804560444530949</v>
          </cell>
          <cell r="AO10">
            <v>-12.887103424185199</v>
          </cell>
          <cell r="AP10">
            <v>-6.0733588540658872</v>
          </cell>
          <cell r="AQ10">
            <v>-47.04943789461754</v>
          </cell>
          <cell r="AR10">
            <v>-63.36770526260176</v>
          </cell>
          <cell r="AS10">
            <v>-51.485235977035984</v>
          </cell>
        </row>
        <row r="36">
          <cell r="D36">
            <v>230</v>
          </cell>
          <cell r="E36">
            <v>40.091178894042969</v>
          </cell>
          <cell r="F36">
            <v>29.910451889038086</v>
          </cell>
          <cell r="G36">
            <v>-18.457748413085938</v>
          </cell>
          <cell r="H36">
            <v>9.6362017095088959E-2</v>
          </cell>
          <cell r="I36">
            <v>50.1</v>
          </cell>
          <cell r="J36">
            <v>57</v>
          </cell>
          <cell r="K36">
            <v>60.8</v>
          </cell>
          <cell r="L36">
            <v>65.7</v>
          </cell>
          <cell r="M36">
            <v>-8.9821062088012695</v>
          </cell>
          <cell r="N36">
            <v>-12.158185005187988</v>
          </cell>
          <cell r="O36">
            <v>-3.6288206577301025</v>
          </cell>
          <cell r="P36">
            <v>6.2399516105651855</v>
          </cell>
          <cell r="Q36">
            <v>12.70417308807373</v>
          </cell>
          <cell r="R36">
            <v>1.0327721834182739</v>
          </cell>
          <cell r="S36">
            <v>37.737735748291016</v>
          </cell>
          <cell r="T36">
            <v>13.268939018249512</v>
          </cell>
          <cell r="U36">
            <v>8.7997989654541016</v>
          </cell>
          <cell r="V36">
            <v>1.007765531539917</v>
          </cell>
          <cell r="W36">
            <v>22.539314270019531</v>
          </cell>
          <cell r="X36">
            <v>-8.1822627034480284</v>
          </cell>
          <cell r="Y36">
            <v>-1.8818643348432418</v>
          </cell>
          <cell r="Z36">
            <v>-14.784276486626968</v>
          </cell>
          <cell r="AA36">
            <v>-15.705626334319955</v>
          </cell>
          <cell r="AB36">
            <v>-10.431987762451172</v>
          </cell>
          <cell r="AC36">
            <v>-11.649907382905521</v>
          </cell>
          <cell r="AD36">
            <v>-10.37976428423738</v>
          </cell>
          <cell r="AE36">
            <v>-5.0592115125168586</v>
          </cell>
          <cell r="AF36">
            <v>3.444766303922342</v>
          </cell>
          <cell r="AG36">
            <v>-5.9996866529699382</v>
          </cell>
          <cell r="AH36">
            <v>1.5075262784957886</v>
          </cell>
          <cell r="AI36">
            <v>-1.5718014240264893</v>
          </cell>
          <cell r="AJ36">
            <v>-1.151520848274231</v>
          </cell>
          <cell r="AK36">
            <v>0</v>
          </cell>
          <cell r="AL36">
            <v>0.93493355724496574</v>
          </cell>
          <cell r="AM36">
            <v>1.4285732507705688</v>
          </cell>
          <cell r="AN36">
            <v>2.8168957233428955</v>
          </cell>
          <cell r="AO36">
            <v>1.369864821434021</v>
          </cell>
          <cell r="AP36">
            <v>2.7027063369750977</v>
          </cell>
          <cell r="AQ36">
            <v>4.0298969280148533</v>
          </cell>
          <cell r="AR36">
            <v>2.0408163070678711</v>
          </cell>
          <cell r="AS36">
            <v>1.3333333730697632</v>
          </cell>
          <cell r="AT36">
            <v>1.3157894611358643</v>
          </cell>
          <cell r="AU36">
            <v>1.298701286315918</v>
          </cell>
          <cell r="AV36">
            <v>1.3</v>
          </cell>
          <cell r="AW36">
            <v>1.3</v>
          </cell>
          <cell r="AX36">
            <v>1.3036226868629455</v>
          </cell>
          <cell r="AY36">
            <v>1.3005809932947159</v>
          </cell>
        </row>
        <row r="37">
          <cell r="D37">
            <v>1139.9307759602864</v>
          </cell>
          <cell r="E37">
            <v>1475.6296895345051</v>
          </cell>
          <cell r="F37">
            <v>1805.020487467448</v>
          </cell>
          <cell r="G37">
            <v>1506.7939147949219</v>
          </cell>
          <cell r="H37">
            <v>1599.2944437662759</v>
          </cell>
          <cell r="I37">
            <v>1462.9894205729167</v>
          </cell>
          <cell r="J37">
            <v>1362.4632161458333</v>
          </cell>
          <cell r="K37">
            <v>1321.7010091145833</v>
          </cell>
          <cell r="L37">
            <v>1283.1331380208333</v>
          </cell>
          <cell r="M37">
            <v>1357.5716959635415</v>
          </cell>
          <cell r="N37">
            <v>1195.246220259233</v>
          </cell>
          <cell r="O37">
            <v>1305.5014354066986</v>
          </cell>
          <cell r="P37">
            <v>1439.0407647907648</v>
          </cell>
          <cell r="Q37">
            <v>1500.166815210933</v>
          </cell>
          <cell r="R37">
            <v>1359.9888089169074</v>
          </cell>
          <cell r="S37">
            <v>1646.3050000000001</v>
          </cell>
          <cell r="T37">
            <v>1478.7276482213438</v>
          </cell>
          <cell r="U37">
            <v>1565.6734989648032</v>
          </cell>
          <cell r="V37">
            <v>1515.2850000000001</v>
          </cell>
          <cell r="W37">
            <v>1551.4977867965367</v>
          </cell>
          <cell r="X37">
            <v>1580</v>
          </cell>
          <cell r="Y37">
            <v>1504</v>
          </cell>
          <cell r="Z37">
            <v>1381</v>
          </cell>
          <cell r="AA37">
            <v>1322</v>
          </cell>
          <cell r="AB37">
            <v>1446.75</v>
          </cell>
          <cell r="AC37">
            <v>1382.4762121212118</v>
          </cell>
          <cell r="AD37">
            <v>1357.2487734487734</v>
          </cell>
          <cell r="AE37">
            <v>1310.9741200828155</v>
          </cell>
          <cell r="AF37">
            <v>1353.5298136645961</v>
          </cell>
          <cell r="AG37">
            <v>1351.0572298293491</v>
          </cell>
          <cell r="AH37">
            <v>1395.7978427128426</v>
          </cell>
          <cell r="AI37">
            <v>1380</v>
          </cell>
          <cell r="AJ37">
            <v>1400</v>
          </cell>
          <cell r="AK37">
            <v>1400</v>
          </cell>
          <cell r="AL37">
            <v>1393.9494606782107</v>
          </cell>
          <cell r="AM37">
            <v>1420</v>
          </cell>
          <cell r="AN37">
            <v>1460</v>
          </cell>
          <cell r="AO37">
            <v>1480</v>
          </cell>
          <cell r="AP37">
            <v>1520</v>
          </cell>
          <cell r="AQ37">
            <v>1470</v>
          </cell>
          <cell r="AR37">
            <v>1500</v>
          </cell>
          <cell r="AS37">
            <v>1520</v>
          </cell>
          <cell r="AT37">
            <v>1540</v>
          </cell>
          <cell r="AU37">
            <v>1560</v>
          </cell>
          <cell r="AV37">
            <v>1580.2799999999997</v>
          </cell>
          <cell r="AW37">
            <v>1600.8236399999996</v>
          </cell>
          <cell r="AX37">
            <v>1621.6343473199995</v>
          </cell>
          <cell r="AY37">
            <v>1642.7155938351593</v>
          </cell>
          <cell r="AZ37">
            <v>1664.0708965550161</v>
          </cell>
          <cell r="BA37">
            <v>1685.7038182102312</v>
          </cell>
          <cell r="BB37">
            <v>1707.6179678469641</v>
          </cell>
        </row>
        <row r="39">
          <cell r="D39">
            <v>81.226504753845148</v>
          </cell>
          <cell r="E39">
            <v>87.904201048368009</v>
          </cell>
          <cell r="F39">
            <v>93.357450453693289</v>
          </cell>
          <cell r="G39">
            <v>91.192675450745242</v>
          </cell>
          <cell r="H39">
            <v>86.001038859769764</v>
          </cell>
          <cell r="I39">
            <v>86.272359303894703</v>
          </cell>
          <cell r="J39">
            <v>92.245257965635034</v>
          </cell>
          <cell r="K39">
            <v>95.138415702614893</v>
          </cell>
          <cell r="L39">
            <v>96.242232704474247</v>
          </cell>
          <cell r="M39">
            <v>92.213837749225178</v>
          </cell>
          <cell r="N39">
            <v>92.759159715002696</v>
          </cell>
          <cell r="O39">
            <v>92.776648602981354</v>
          </cell>
          <cell r="P39">
            <v>92.833323503229664</v>
          </cell>
          <cell r="Q39">
            <v>92.776475773220895</v>
          </cell>
          <cell r="R39">
            <v>93.000614381426274</v>
          </cell>
          <cell r="S39">
            <v>100</v>
          </cell>
          <cell r="T39">
            <v>100</v>
          </cell>
          <cell r="U39">
            <v>100</v>
          </cell>
          <cell r="V39">
            <v>100</v>
          </cell>
          <cell r="W39">
            <v>99.895392496445652</v>
          </cell>
          <cell r="X39">
            <v>95.670886075949369</v>
          </cell>
          <cell r="Y39">
            <v>96.469414893617028</v>
          </cell>
          <cell r="Z39">
            <v>96.61115133960898</v>
          </cell>
          <cell r="AA39">
            <v>96.61875945537065</v>
          </cell>
          <cell r="AB39">
            <v>95.952448801327591</v>
          </cell>
          <cell r="AC39">
            <v>96.602023838867112</v>
          </cell>
          <cell r="AD39">
            <v>95.804102050940415</v>
          </cell>
          <cell r="AE39">
            <v>96.622807467776809</v>
          </cell>
          <cell r="AF39">
            <v>97.61883237892367</v>
          </cell>
          <cell r="AG39">
            <v>96.583982595215886</v>
          </cell>
          <cell r="AH39">
            <v>96.089777921395452</v>
          </cell>
          <cell r="AI39">
            <v>95.662152957953737</v>
          </cell>
          <cell r="AJ39">
            <v>93.209717073493707</v>
          </cell>
          <cell r="AK39">
            <v>93.209717073493707</v>
          </cell>
          <cell r="AL39">
            <v>94.487275936065515</v>
          </cell>
          <cell r="AM39">
            <v>93.209717104793583</v>
          </cell>
          <cell r="AN39">
            <v>93.209717138280212</v>
          </cell>
          <cell r="AO39">
            <v>93.209717156298794</v>
          </cell>
          <cell r="AP39">
            <v>93.209717208932048</v>
          </cell>
          <cell r="AQ39">
            <v>93.20971715299234</v>
          </cell>
          <cell r="AR39">
            <v>93.209717135213992</v>
          </cell>
          <cell r="AS39">
            <v>93.209717171764865</v>
          </cell>
          <cell r="AT39">
            <v>93.209717160220492</v>
          </cell>
          <cell r="AU39">
            <v>93.209717148824112</v>
          </cell>
          <cell r="AV39">
            <v>93.209717148824126</v>
          </cell>
          <cell r="AW39">
            <v>93.209717148824112</v>
          </cell>
          <cell r="AX39">
            <v>93.209717148824126</v>
          </cell>
          <cell r="AY39">
            <v>93.209717148824112</v>
          </cell>
          <cell r="AZ39">
            <v>93.209717148824126</v>
          </cell>
          <cell r="BA39">
            <v>93.209717148824112</v>
          </cell>
          <cell r="BB39">
            <v>93.209717148824126</v>
          </cell>
        </row>
        <row r="48">
          <cell r="D48">
            <v>1279.0960349400839</v>
          </cell>
          <cell r="E48">
            <v>1757.4121713155112</v>
          </cell>
          <cell r="F48">
            <v>2167.1393878657022</v>
          </cell>
          <cell r="G48">
            <v>1775.5775015373229</v>
          </cell>
          <cell r="H48">
            <v>1746.6751633555093</v>
          </cell>
          <cell r="I48">
            <v>1538.8108112131752</v>
          </cell>
          <cell r="J48">
            <v>1462.3699774068198</v>
          </cell>
          <cell r="K48">
            <v>1502.2621946716308</v>
          </cell>
          <cell r="L48">
            <v>1275.2876200612386</v>
          </cell>
          <cell r="M48">
            <v>1444.682650838216</v>
          </cell>
          <cell r="N48">
            <v>1238.9852000000001</v>
          </cell>
          <cell r="O48">
            <v>1294.1002000000001</v>
          </cell>
          <cell r="P48">
            <v>1137.5735999999999</v>
          </cell>
          <cell r="Q48">
            <v>1011.9114</v>
          </cell>
          <cell r="R48">
            <v>1170.6425999999999</v>
          </cell>
          <cell r="S48">
            <v>1162.3557535555556</v>
          </cell>
          <cell r="T48">
            <v>1313.5373438023087</v>
          </cell>
          <cell r="U48">
            <v>1329.5942600000001</v>
          </cell>
          <cell r="V48">
            <v>1401.6846799999998</v>
          </cell>
          <cell r="W48">
            <v>1301.7930093394659</v>
          </cell>
          <cell r="X48">
            <v>1316.1461999999999</v>
          </cell>
          <cell r="Y48">
            <v>1091.277</v>
          </cell>
          <cell r="Z48">
            <v>956.79639999999995</v>
          </cell>
          <cell r="AA48">
            <v>866.40779999999984</v>
          </cell>
          <cell r="AB48">
            <v>1057.6568499999998</v>
          </cell>
          <cell r="AC48">
            <v>942.52829560606051</v>
          </cell>
          <cell r="AD48">
            <v>916.81615396825418</v>
          </cell>
          <cell r="AE48">
            <v>1065.5769261487048</v>
          </cell>
          <cell r="AF48">
            <v>1154.481895815296</v>
          </cell>
          <cell r="AG48">
            <v>1019.850817884579</v>
          </cell>
          <cell r="AH48">
            <v>1295.395534354067</v>
          </cell>
          <cell r="AI48">
            <v>1300.7139999999999</v>
          </cell>
          <cell r="AJ48">
            <v>1278.6679999999999</v>
          </cell>
          <cell r="AK48">
            <v>1406.5348000000001</v>
          </cell>
          <cell r="AL48">
            <v>1320.3280835885168</v>
          </cell>
          <cell r="AM48">
            <v>1322.76</v>
          </cell>
          <cell r="AN48">
            <v>1366.8519999999999</v>
          </cell>
          <cell r="AO48">
            <v>1388.8979999999999</v>
          </cell>
          <cell r="AP48">
            <v>1410.944</v>
          </cell>
          <cell r="AQ48">
            <v>1372.3635000000002</v>
          </cell>
          <cell r="AR48">
            <v>1432.99</v>
          </cell>
          <cell r="AS48">
            <v>1455.0360000000001</v>
          </cell>
          <cell r="AT48">
            <v>1477.0819999999999</v>
          </cell>
          <cell r="AU48">
            <v>1499.1279999999999</v>
          </cell>
          <cell r="AV48">
            <v>1521.61492</v>
          </cell>
          <cell r="AW48">
            <v>1544.4391437999998</v>
          </cell>
          <cell r="AX48">
            <v>1567.6057309569994</v>
          </cell>
          <cell r="AY48">
            <v>1591.1198169213544</v>
          </cell>
          <cell r="AZ48">
            <v>1614.9866141751745</v>
          </cell>
          <cell r="BA48">
            <v>1639.2114133878019</v>
          </cell>
          <cell r="BB48">
            <v>1663.7995845886189</v>
          </cell>
        </row>
        <row r="49">
          <cell r="D49">
            <v>150</v>
          </cell>
          <cell r="E49">
            <v>37.394859313964844</v>
          </cell>
          <cell r="F49">
            <v>23.314231872558594</v>
          </cell>
          <cell r="G49">
            <v>-18.068145751953125</v>
          </cell>
          <cell r="H49">
            <v>-1.6277714967727661</v>
          </cell>
          <cell r="I49">
            <v>23.373000000000001</v>
          </cell>
          <cell r="J49">
            <v>15.211</v>
          </cell>
          <cell r="K49">
            <v>8.1999999999999993</v>
          </cell>
          <cell r="L49">
            <v>41.6</v>
          </cell>
          <cell r="M49">
            <v>-17.289566040039063</v>
          </cell>
          <cell r="N49">
            <v>-19.484237670898438</v>
          </cell>
          <cell r="O49">
            <v>-11.506648063659668</v>
          </cell>
          <cell r="P49">
            <v>-24.275960922241211</v>
          </cell>
          <cell r="Q49">
            <v>-20.652299880981445</v>
          </cell>
          <cell r="R49">
            <v>-18.968875885009766</v>
          </cell>
          <cell r="S49">
            <v>-6.1848611831665039</v>
          </cell>
          <cell r="T49">
            <v>1.5019805431365967</v>
          </cell>
          <cell r="U49">
            <v>16.879842758178711</v>
          </cell>
          <cell r="V49">
            <v>38.518524169921875</v>
          </cell>
          <cell r="W49">
            <v>11.203282356262207</v>
          </cell>
          <cell r="X49">
            <v>13.230935096740723</v>
          </cell>
          <cell r="Y49">
            <v>-16.920749664306641</v>
          </cell>
          <cell r="Z49">
            <v>-28.038467407226563</v>
          </cell>
          <cell r="AA49">
            <v>-38.1881103515625</v>
          </cell>
          <cell r="AB49">
            <v>-18.753835678100586</v>
          </cell>
          <cell r="AC49">
            <v>-28.387264251708984</v>
          </cell>
          <cell r="AD49">
            <v>-15.986849784851074</v>
          </cell>
          <cell r="AE49">
            <v>11.369244575500488</v>
          </cell>
          <cell r="AF49">
            <v>8.3433704376220703</v>
          </cell>
          <cell r="AG49">
            <v>-3.5745081901550293</v>
          </cell>
          <cell r="AH49">
            <v>12.205788612365723</v>
          </cell>
          <cell r="AI49">
            <v>0.41056907176971436</v>
          </cell>
          <cell r="AJ49">
            <v>-1.6949152946472168</v>
          </cell>
          <cell r="AK49">
            <v>9.9999990463256836</v>
          </cell>
          <cell r="AL49">
            <v>29.462867736816406</v>
          </cell>
          <cell r="AM49">
            <v>-5.9561119079589844</v>
          </cell>
          <cell r="AN49">
            <v>3.3333332538604736</v>
          </cell>
          <cell r="AO49">
            <v>1.6129032373428345</v>
          </cell>
          <cell r="AP49">
            <v>1.5873016119003296</v>
          </cell>
          <cell r="AQ49">
            <v>3.9410951137542725</v>
          </cell>
          <cell r="AR49">
            <v>4.417670726776123</v>
          </cell>
          <cell r="AS49">
            <v>1.5384615659713745</v>
          </cell>
          <cell r="AT49">
            <v>1.5151515007019043</v>
          </cell>
          <cell r="AU49">
            <v>1.492537260055542</v>
          </cell>
          <cell r="AV49">
            <v>2</v>
          </cell>
          <cell r="AW49">
            <v>2</v>
          </cell>
          <cell r="AX49">
            <v>2</v>
          </cell>
          <cell r="AY49">
            <v>2</v>
          </cell>
          <cell r="AZ49">
            <v>2</v>
          </cell>
          <cell r="BA49">
            <v>2</v>
          </cell>
          <cell r="BB49">
            <v>2</v>
          </cell>
        </row>
        <row r="51">
          <cell r="D51">
            <v>85.465896783564077</v>
          </cell>
          <cell r="E51">
            <v>85.465896783564077</v>
          </cell>
          <cell r="F51">
            <v>85.465896783564077</v>
          </cell>
          <cell r="G51">
            <v>85.465896783564077</v>
          </cell>
          <cell r="H51">
            <v>85.465896783564077</v>
          </cell>
          <cell r="I51">
            <v>85.465896783564077</v>
          </cell>
          <cell r="J51">
            <v>85.465896783564077</v>
          </cell>
          <cell r="K51">
            <v>85.465896783564077</v>
          </cell>
          <cell r="L51">
            <v>85.465896783564077</v>
          </cell>
          <cell r="M51">
            <v>85.465896783564077</v>
          </cell>
          <cell r="N51">
            <v>85.465896783564077</v>
          </cell>
          <cell r="O51">
            <v>85.465896783564077</v>
          </cell>
          <cell r="P51">
            <v>85.465896783564077</v>
          </cell>
          <cell r="Q51">
            <v>85.465896783564077</v>
          </cell>
          <cell r="R51">
            <v>85.465896783564077</v>
          </cell>
          <cell r="S51">
            <v>85.465896783564077</v>
          </cell>
          <cell r="T51">
            <v>85.465896783564077</v>
          </cell>
          <cell r="U51">
            <v>85.465896783564077</v>
          </cell>
          <cell r="V51">
            <v>85.465896783564077</v>
          </cell>
          <cell r="W51">
            <v>85.465896783564077</v>
          </cell>
          <cell r="X51">
            <v>85.465896783564077</v>
          </cell>
          <cell r="Y51">
            <v>85.465896783564077</v>
          </cell>
          <cell r="Z51">
            <v>85.465896783564077</v>
          </cell>
          <cell r="AA51">
            <v>85.465896783564077</v>
          </cell>
          <cell r="AB51">
            <v>85.465896783564077</v>
          </cell>
          <cell r="AC51">
            <v>86.647045772306711</v>
          </cell>
          <cell r="AD51">
            <v>86.647045772306711</v>
          </cell>
          <cell r="AE51">
            <v>86.647045772306711</v>
          </cell>
          <cell r="AF51">
            <v>86.647045772306711</v>
          </cell>
          <cell r="AG51">
            <v>86.647045772306711</v>
          </cell>
          <cell r="AH51">
            <v>86.960472151339019</v>
          </cell>
          <cell r="AI51">
            <v>86.960472151339019</v>
          </cell>
          <cell r="AJ51">
            <v>86.960472151339019</v>
          </cell>
          <cell r="AK51">
            <v>86.960472151339019</v>
          </cell>
          <cell r="AL51">
            <v>86.960472151339019</v>
          </cell>
          <cell r="AM51">
            <v>86.960472151339019</v>
          </cell>
          <cell r="AN51">
            <v>86.960472151339019</v>
          </cell>
          <cell r="AO51">
            <v>86.960472151339019</v>
          </cell>
          <cell r="AP51">
            <v>86.960472151339019</v>
          </cell>
          <cell r="AQ51">
            <v>86.960472151339019</v>
          </cell>
          <cell r="AR51">
            <v>88.51449324176825</v>
          </cell>
          <cell r="AS51">
            <v>89.175804497456909</v>
          </cell>
          <cell r="AT51">
            <v>89.726897212693459</v>
          </cell>
          <cell r="AU51">
            <v>90.193206432229417</v>
          </cell>
          <cell r="AV51">
            <v>90.59290004537614</v>
          </cell>
          <cell r="AW51">
            <v>90.97075894918909</v>
          </cell>
          <cell r="AX51">
            <v>90.97075894918909</v>
          </cell>
          <cell r="AY51">
            <v>90.97075894918909</v>
          </cell>
          <cell r="AZ51">
            <v>90.97075894918909</v>
          </cell>
          <cell r="BA51">
            <v>90.97075894918909</v>
          </cell>
          <cell r="BB51">
            <v>90.97075894918909</v>
          </cell>
        </row>
        <row r="61">
          <cell r="D61">
            <v>6.0474893828119383</v>
          </cell>
          <cell r="E61">
            <v>6.6785137870083364</v>
          </cell>
          <cell r="F61">
            <v>38.548196155147913</v>
          </cell>
          <cell r="G61">
            <v>39.048853212509577</v>
          </cell>
          <cell r="H61">
            <v>40.459550674239445</v>
          </cell>
          <cell r="I61">
            <v>50.023769100169787</v>
          </cell>
          <cell r="J61">
            <v>30.595212187159955</v>
          </cell>
          <cell r="K61">
            <v>24.665285832642915</v>
          </cell>
          <cell r="L61">
            <v>24.938193343898575</v>
          </cell>
          <cell r="M61">
            <v>30.809324566646747</v>
          </cell>
          <cell r="N61">
            <v>53.105722518033296</v>
          </cell>
          <cell r="O61">
            <v>47.698924852292627</v>
          </cell>
          <cell r="P61">
            <v>45.096453702484432</v>
          </cell>
          <cell r="Q61">
            <v>53.091465634415748</v>
          </cell>
          <cell r="R61">
            <v>48.438266181334392</v>
          </cell>
          <cell r="S61">
            <v>52.260615151252445</v>
          </cell>
          <cell r="T61">
            <v>47.0345536361272</v>
          </cell>
          <cell r="U61">
            <v>44.944129030077107</v>
          </cell>
          <cell r="V61">
            <v>52.260615151252445</v>
          </cell>
          <cell r="W61">
            <v>48.304463986129619</v>
          </cell>
          <cell r="X61">
            <v>21.193337622572123</v>
          </cell>
          <cell r="Y61">
            <v>20.990468315399674</v>
          </cell>
          <cell r="Z61">
            <v>19.571368077841377</v>
          </cell>
          <cell r="AA61">
            <v>21.190591132114498</v>
          </cell>
          <cell r="AB61">
            <v>20.56561077469344</v>
          </cell>
          <cell r="AC61">
            <v>20.937659440697185</v>
          </cell>
          <cell r="AD61">
            <v>17.797010524592608</v>
          </cell>
          <cell r="AE61">
            <v>14.65636160848803</v>
          </cell>
          <cell r="AF61">
            <v>24.078308356801763</v>
          </cell>
          <cell r="AG61">
            <v>38.024895078671591</v>
          </cell>
          <cell r="AH61">
            <v>14.525082119654005</v>
          </cell>
          <cell r="AI61">
            <v>10.250399432904398</v>
          </cell>
          <cell r="AJ61">
            <v>8.9057364842364279</v>
          </cell>
          <cell r="AK61">
            <v>24.078308356801763</v>
          </cell>
          <cell r="AL61">
            <v>38.024895078671591</v>
          </cell>
          <cell r="AM61">
            <v>13.406298128624526</v>
          </cell>
          <cell r="AN61">
            <v>14.161270455229721</v>
          </cell>
          <cell r="AO61">
            <v>14.95875885961202</v>
          </cell>
          <cell r="AP61">
            <v>15.801157624059462</v>
          </cell>
          <cell r="AQ61">
            <v>38.024895078671591</v>
          </cell>
          <cell r="AR61">
            <v>38.024895078671591</v>
          </cell>
          <cell r="AS61">
            <v>38.024895078671591</v>
          </cell>
          <cell r="AT61">
            <v>38.024895078671591</v>
          </cell>
          <cell r="AU61">
            <v>38.024895078671591</v>
          </cell>
          <cell r="AV61">
            <v>38.024895078671591</v>
          </cell>
          <cell r="AW61">
            <v>38.024895078671598</v>
          </cell>
          <cell r="AX61">
            <v>38.024895078671598</v>
          </cell>
          <cell r="AY61">
            <v>38.024895078671598</v>
          </cell>
          <cell r="AZ61">
            <v>38.024895078671598</v>
          </cell>
          <cell r="BA61">
            <v>38.024895078671598</v>
          </cell>
          <cell r="BB61">
            <v>38.024895078671598</v>
          </cell>
        </row>
        <row r="63">
          <cell r="D63">
            <v>29.8</v>
          </cell>
          <cell r="E63">
            <v>29</v>
          </cell>
          <cell r="F63">
            <v>123.2</v>
          </cell>
          <cell r="G63">
            <v>174.6</v>
          </cell>
          <cell r="H63">
            <v>155.19999999999999</v>
          </cell>
          <cell r="I63">
            <v>29.463999999999999</v>
          </cell>
          <cell r="J63">
            <v>28.117000000000001</v>
          </cell>
          <cell r="K63">
            <v>29.771000000000001</v>
          </cell>
          <cell r="L63">
            <v>15.736000000000001</v>
          </cell>
          <cell r="M63">
            <v>103.08800000000001</v>
          </cell>
          <cell r="N63">
            <v>28.57</v>
          </cell>
          <cell r="O63">
            <v>48.57</v>
          </cell>
          <cell r="P63">
            <v>63.72</v>
          </cell>
          <cell r="Q63">
            <v>33.814999999999998</v>
          </cell>
          <cell r="R63">
            <v>174.67500000000001</v>
          </cell>
          <cell r="S63">
            <v>35.65</v>
          </cell>
          <cell r="T63">
            <v>51.583500000000001</v>
          </cell>
          <cell r="U63">
            <v>55.663499999999999</v>
          </cell>
          <cell r="V63">
            <v>37.725000000000001</v>
          </cell>
          <cell r="W63">
            <v>180.62199999999999</v>
          </cell>
          <cell r="X63">
            <v>14.635</v>
          </cell>
          <cell r="Y63">
            <v>21.155000000000005</v>
          </cell>
          <cell r="Z63">
            <v>26.437000000000005</v>
          </cell>
          <cell r="AA63">
            <v>16.321000000000002</v>
          </cell>
          <cell r="AB63">
            <v>78.548000000000016</v>
          </cell>
          <cell r="AC63">
            <v>15.012</v>
          </cell>
          <cell r="AD63">
            <v>16.459400000000002</v>
          </cell>
          <cell r="AE63">
            <v>19.315799999999999</v>
          </cell>
          <cell r="AF63">
            <v>16.854399999999998</v>
          </cell>
          <cell r="AG63">
            <v>67.641599999999997</v>
          </cell>
          <cell r="AH63">
            <v>11.130599999999999</v>
          </cell>
          <cell r="AI63">
            <v>12.783799999999999</v>
          </cell>
          <cell r="AJ63">
            <v>16.6694</v>
          </cell>
          <cell r="AK63">
            <v>18.45125671500174</v>
          </cell>
          <cell r="AL63">
            <v>59.035056715001737</v>
          </cell>
          <cell r="AM63">
            <v>10.439418135647735</v>
          </cell>
          <cell r="AN63">
            <v>17.550097650994829</v>
          </cell>
          <cell r="AO63">
            <v>18.53842701146381</v>
          </cell>
          <cell r="AP63">
            <v>12.304283395923482</v>
          </cell>
          <cell r="AQ63">
            <v>58.832226194029857</v>
          </cell>
          <cell r="AR63">
            <v>62.508995408964481</v>
          </cell>
          <cell r="AS63">
            <v>66.332784582414092</v>
          </cell>
          <cell r="AT63">
            <v>70.390481908559664</v>
          </cell>
          <cell r="AU63">
            <v>74.696395975405352</v>
          </cell>
          <cell r="AV63">
            <v>79.265710653361268</v>
          </cell>
          <cell r="AW63">
            <v>84.114538637863561</v>
          </cell>
          <cell r="AX63">
            <v>89.259978267294017</v>
          </cell>
          <cell r="AY63">
            <v>94.720173816555373</v>
          </cell>
          <cell r="AZ63">
            <v>100.51437947891465</v>
          </cell>
          <cell r="BA63">
            <v>106.66302726173218</v>
          </cell>
          <cell r="BB63">
            <v>113.1877990354965</v>
          </cell>
        </row>
        <row r="64">
          <cell r="E64">
            <v>15.642938613891602</v>
          </cell>
          <cell r="F64">
            <v>538.18402099609375</v>
          </cell>
          <cell r="G64">
            <v>0.55444484949111938</v>
          </cell>
          <cell r="H64">
            <v>-1.7783507108688354</v>
          </cell>
          <cell r="M64">
            <v>-31.534835815429688</v>
          </cell>
          <cell r="N64">
            <v>-6.5002061426639557E-2</v>
          </cell>
          <cell r="O64">
            <v>46.760025024414063</v>
          </cell>
          <cell r="P64">
            <v>72.111122131347656</v>
          </cell>
          <cell r="Q64">
            <v>100.40676879882813</v>
          </cell>
          <cell r="R64">
            <v>47.999111175537109</v>
          </cell>
          <cell r="S64">
            <v>6.4932278771365981</v>
          </cell>
          <cell r="T64">
            <v>2.275204384581575</v>
          </cell>
          <cell r="U64">
            <v>-0.80852059538961685</v>
          </cell>
          <cell r="V64">
            <v>-1.4203687968309731</v>
          </cell>
          <cell r="W64">
            <v>1.3541320562362671</v>
          </cell>
          <cell r="X64">
            <v>-59.99726663933307</v>
          </cell>
          <cell r="Y64">
            <v>-55.977983789576633</v>
          </cell>
          <cell r="Z64">
            <v>-57.045067177504905</v>
          </cell>
          <cell r="AA64">
            <v>-60.00245068006371</v>
          </cell>
          <cell r="AB64">
            <v>-58.002910614013672</v>
          </cell>
          <cell r="AC64">
            <v>-6.8329347454709755E-3</v>
          </cell>
          <cell r="AD64">
            <v>-14.184353580713783</v>
          </cell>
          <cell r="AE64">
            <v>8.8000000000000078</v>
          </cell>
          <cell r="AF64">
            <v>8.8000000000000078</v>
          </cell>
          <cell r="AG64">
            <v>8.8000000000000078</v>
          </cell>
          <cell r="AH64">
            <v>3.0000002634075651</v>
          </cell>
          <cell r="AI64">
            <v>3.0000002634075651</v>
          </cell>
          <cell r="AJ64">
            <v>3.0000002634075651</v>
          </cell>
          <cell r="AK64">
            <v>3.0000002634075651</v>
          </cell>
          <cell r="AL64">
            <v>3.0000002634075651</v>
          </cell>
          <cell r="AM64">
            <v>1.6999999969064206</v>
          </cell>
          <cell r="AN64">
            <v>2.7</v>
          </cell>
          <cell r="AO64">
            <v>2.2999999999999998</v>
          </cell>
          <cell r="AP64">
            <v>2.2999999999999998</v>
          </cell>
          <cell r="AQ64">
            <v>2.2999999999999998</v>
          </cell>
          <cell r="AR64">
            <v>2.2999999999999998</v>
          </cell>
          <cell r="AS64">
            <v>2.2999999999999998</v>
          </cell>
          <cell r="AT64">
            <v>1.0639830977354547</v>
          </cell>
          <cell r="AU64">
            <v>1.0639830977354547</v>
          </cell>
          <cell r="AV64">
            <v>1.0639830977354547</v>
          </cell>
          <cell r="AW64">
            <v>1.0639830977354547</v>
          </cell>
        </row>
        <row r="72">
          <cell r="D72">
            <v>79.2</v>
          </cell>
          <cell r="E72">
            <v>62</v>
          </cell>
          <cell r="F72">
            <v>53.4</v>
          </cell>
          <cell r="G72">
            <v>175.7</v>
          </cell>
          <cell r="H72">
            <v>172.1</v>
          </cell>
          <cell r="I72">
            <v>31.372299999999996</v>
          </cell>
          <cell r="J72">
            <v>35.355800000000002</v>
          </cell>
          <cell r="K72">
            <v>34.880899999999997</v>
          </cell>
          <cell r="L72">
            <v>35.842500000000001</v>
          </cell>
          <cell r="M72">
            <v>137.45150000000001</v>
          </cell>
          <cell r="N72">
            <v>22.23</v>
          </cell>
          <cell r="O72">
            <v>32.619999999999997</v>
          </cell>
          <cell r="P72">
            <v>29.49</v>
          </cell>
          <cell r="Q72">
            <v>30.38</v>
          </cell>
          <cell r="R72">
            <v>114.71999999999998</v>
          </cell>
          <cell r="S72">
            <v>14.485199999999999</v>
          </cell>
          <cell r="T72">
            <v>33.400000000000006</v>
          </cell>
          <cell r="U72">
            <v>21.824800000000003</v>
          </cell>
          <cell r="V72">
            <v>21.5519</v>
          </cell>
          <cell r="W72">
            <v>91.261900000000011</v>
          </cell>
          <cell r="X72">
            <v>25.994299999999999</v>
          </cell>
          <cell r="Y72">
            <v>25.9283</v>
          </cell>
          <cell r="Z72">
            <v>28.483799999999999</v>
          </cell>
          <cell r="AA72">
            <v>22.719000000000001</v>
          </cell>
          <cell r="AB72">
            <v>103.12540000000001</v>
          </cell>
          <cell r="AC72">
            <v>22.2</v>
          </cell>
          <cell r="AD72">
            <v>24.434829920000002</v>
          </cell>
          <cell r="AE72">
            <v>24.066599806400003</v>
          </cell>
          <cell r="AF72">
            <v>32.35425107750001</v>
          </cell>
          <cell r="AG72">
            <v>103.05568080390002</v>
          </cell>
          <cell r="AH72">
            <v>22.64622</v>
          </cell>
          <cell r="AI72">
            <v>24.925970001392002</v>
          </cell>
          <cell r="AJ72">
            <v>24.550338462508645</v>
          </cell>
          <cell r="AK72">
            <v>33.004571524157761</v>
          </cell>
          <cell r="AL72">
            <v>105.1270999880584</v>
          </cell>
          <cell r="AM72">
            <v>111.46649794791041</v>
          </cell>
          <cell r="AN72">
            <v>114.476093392504</v>
          </cell>
          <cell r="AO72">
            <v>120.62231484674753</v>
          </cell>
          <cell r="AP72">
            <v>127.09852693086941</v>
          </cell>
          <cell r="AQ72">
            <v>133.92244684178777</v>
          </cell>
          <cell r="AR72">
            <v>141.11274301272337</v>
          </cell>
          <cell r="AS72">
            <v>148.68908618507649</v>
          </cell>
          <cell r="AT72">
            <v>141.22576316527775</v>
          </cell>
          <cell r="AU72">
            <v>145.5829490433043</v>
          </cell>
          <cell r="AV72">
            <v>150.07456555459606</v>
          </cell>
          <cell r="AW72">
            <v>154.70476023741881</v>
          </cell>
        </row>
        <row r="74">
          <cell r="D74">
            <v>77.582064263959452</v>
          </cell>
          <cell r="E74">
            <v>57.998056075011299</v>
          </cell>
          <cell r="F74">
            <v>45.179487145681541</v>
          </cell>
          <cell r="G74">
            <v>149.75273227072142</v>
          </cell>
          <cell r="H74">
            <v>154.73530380081351</v>
          </cell>
          <cell r="I74">
            <v>31.372299999999996</v>
          </cell>
          <cell r="J74">
            <v>35.355800000000002</v>
          </cell>
          <cell r="K74">
            <v>34.880899999999997</v>
          </cell>
          <cell r="L74">
            <v>35.842500000000001</v>
          </cell>
          <cell r="M74">
            <v>137.45150000000001</v>
          </cell>
          <cell r="N74">
            <v>23.614936328862989</v>
          </cell>
          <cell r="O74">
            <v>34.652236754273979</v>
          </cell>
          <cell r="P74">
            <v>31.327236722364798</v>
          </cell>
          <cell r="Q74">
            <v>32.272684015783064</v>
          </cell>
          <cell r="R74">
            <v>121.86709382128484</v>
          </cell>
          <cell r="S74">
            <v>25.97642996174929</v>
          </cell>
          <cell r="T74">
            <v>40.889639370043291</v>
          </cell>
          <cell r="U74">
            <v>39.159045902955995</v>
          </cell>
          <cell r="V74">
            <v>38.727220818939678</v>
          </cell>
          <cell r="W74">
            <v>20.36963239593501</v>
          </cell>
          <cell r="X74">
            <v>28.054544358689235</v>
          </cell>
          <cell r="Y74">
            <v>38.845157401541123</v>
          </cell>
          <cell r="Z74">
            <v>39.550636361985553</v>
          </cell>
          <cell r="AA74">
            <v>48.409026023674599</v>
          </cell>
          <cell r="AB74">
            <v>-7.3029077306573704</v>
          </cell>
          <cell r="AC74">
            <v>0.47927541259400464</v>
          </cell>
          <cell r="AD74">
            <v>-4.4642563786265077</v>
          </cell>
          <cell r="AE74">
            <v>8.0204751764106241</v>
          </cell>
          <cell r="AF74">
            <v>25.345181751837863</v>
          </cell>
          <cell r="AG74">
            <v>6.4842025566264949E-2</v>
          </cell>
          <cell r="AH74">
            <v>27.768388006230602</v>
          </cell>
          <cell r="AI74">
            <v>38.919740103752083</v>
          </cell>
          <cell r="AJ74">
            <v>42.342911289141739</v>
          </cell>
          <cell r="AK74">
            <v>51.826703260946033</v>
          </cell>
          <cell r="AL74">
            <v>0.16857543842185629</v>
          </cell>
          <cell r="AM74">
            <v>156.03201038026836</v>
          </cell>
          <cell r="AN74">
            <v>156.03201038026836</v>
          </cell>
          <cell r="AO74">
            <v>160.71297069167642</v>
          </cell>
          <cell r="AP74">
            <v>165.53435981242671</v>
          </cell>
          <cell r="AQ74">
            <v>3.8074450726704789E-2</v>
          </cell>
          <cell r="AR74">
            <v>4.0429688388983198E-2</v>
          </cell>
          <cell r="AS74">
            <v>1.5127533152391903E-2</v>
          </cell>
          <cell r="AT74">
            <v>2.115901274104437E-2</v>
          </cell>
          <cell r="AU74">
            <v>2.2526945798749143E-2</v>
          </cell>
          <cell r="AV74">
            <v>2.3853702230612672E-2</v>
          </cell>
          <cell r="AW74">
            <v>1.9648229049182842E-2</v>
          </cell>
          <cell r="AX74">
            <v>1.7823652116333299E-2</v>
          </cell>
          <cell r="AY74">
            <v>-1.1127182109652911E-2</v>
          </cell>
          <cell r="AZ74">
            <v>4.6773310349827568E-2</v>
          </cell>
          <cell r="BA74">
            <v>4.1646208238122817E-2</v>
          </cell>
          <cell r="BB74">
            <v>4.701167140827045E-2</v>
          </cell>
        </row>
        <row r="76">
          <cell r="D76">
            <v>483.1</v>
          </cell>
          <cell r="E76">
            <v>469.5</v>
          </cell>
          <cell r="F76">
            <v>588.70000000000005</v>
          </cell>
          <cell r="G76">
            <v>306.89999999999998</v>
          </cell>
          <cell r="H76">
            <v>320.3</v>
          </cell>
          <cell r="I76">
            <v>76.447000000000003</v>
          </cell>
          <cell r="J76">
            <v>88.606999999999999</v>
          </cell>
          <cell r="K76">
            <v>83.146000000000001</v>
          </cell>
          <cell r="L76">
            <v>108.98699999999999</v>
          </cell>
          <cell r="M76">
            <v>357.18700000000001</v>
          </cell>
          <cell r="N76">
            <v>104.352</v>
          </cell>
          <cell r="O76">
            <v>99.35</v>
          </cell>
          <cell r="P76">
            <v>92.92</v>
          </cell>
          <cell r="Q76">
            <v>150.33000000000001</v>
          </cell>
          <cell r="R76">
            <v>446.952</v>
          </cell>
          <cell r="S76">
            <v>134.26900000000001</v>
          </cell>
          <cell r="T76">
            <v>113.117</v>
          </cell>
          <cell r="U76">
            <v>129.05799999999999</v>
          </cell>
          <cell r="V76">
            <v>169.5343</v>
          </cell>
          <cell r="W76">
            <v>545.97829999999999</v>
          </cell>
          <cell r="X76">
            <v>174.17259999999999</v>
          </cell>
          <cell r="Y76">
            <v>159.58199999999999</v>
          </cell>
          <cell r="Z76">
            <v>124.03530000000001</v>
          </cell>
          <cell r="AA76">
            <v>79.305700000000002</v>
          </cell>
          <cell r="AB76">
            <v>537.09559999999999</v>
          </cell>
          <cell r="AC76">
            <v>145.88499999999999</v>
          </cell>
          <cell r="AD76">
            <v>163.30000000000001</v>
          </cell>
          <cell r="AE76">
            <v>147.30000000000001</v>
          </cell>
          <cell r="AF76">
            <v>144.87799999999999</v>
          </cell>
          <cell r="AG76">
            <v>601.36300000000006</v>
          </cell>
          <cell r="AH76">
            <v>165.57400000000001</v>
          </cell>
          <cell r="AI76">
            <v>117.387</v>
          </cell>
          <cell r="AJ76">
            <v>178.6311</v>
          </cell>
          <cell r="AK76">
            <v>141.35790000000003</v>
          </cell>
          <cell r="AL76">
            <v>602.95000000000005</v>
          </cell>
          <cell r="AM76">
            <v>161.3775</v>
          </cell>
          <cell r="AN76">
            <v>161.3775</v>
          </cell>
          <cell r="AO76">
            <v>161.3775</v>
          </cell>
          <cell r="AP76">
            <v>161.3775</v>
          </cell>
          <cell r="AQ76">
            <v>645.51</v>
          </cell>
          <cell r="AR76">
            <v>624.69510000000002</v>
          </cell>
          <cell r="AS76">
            <v>627.81857549999995</v>
          </cell>
          <cell r="AT76">
            <v>630.95766837749989</v>
          </cell>
          <cell r="AU76">
            <v>634.11245671938741</v>
          </cell>
          <cell r="AV76">
            <v>637.28301900298425</v>
          </cell>
          <cell r="AW76">
            <v>640.46943409799917</v>
          </cell>
          <cell r="AX76">
            <v>643.67178126848899</v>
          </cell>
          <cell r="AY76">
            <v>646.89014017483146</v>
          </cell>
          <cell r="AZ76">
            <v>650.12459087570551</v>
          </cell>
          <cell r="BA76">
            <v>653.37521383008402</v>
          </cell>
          <cell r="BB76">
            <v>656.64208989923429</v>
          </cell>
        </row>
        <row r="84">
          <cell r="D84">
            <v>550.70055786641433</v>
          </cell>
          <cell r="E84">
            <v>147.63122874557143</v>
          </cell>
          <cell r="F84">
            <v>226.43388849814522</v>
          </cell>
          <cell r="G84">
            <v>98.540780833695123</v>
          </cell>
          <cell r="H84">
            <v>109.15675595186012</v>
          </cell>
          <cell r="I84">
            <v>23.832350969349918</v>
          </cell>
          <cell r="J84">
            <v>25.725159252730275</v>
          </cell>
          <cell r="K84">
            <v>23.417462625256089</v>
          </cell>
          <cell r="L84">
            <v>29.799684950698254</v>
          </cell>
          <cell r="M84">
            <v>103.32934398354519</v>
          </cell>
          <cell r="N84">
            <v>26.578068068197265</v>
          </cell>
          <cell r="O84">
            <v>27.638246018945686</v>
          </cell>
          <cell r="P84">
            <v>28.493614943822926</v>
          </cell>
          <cell r="Q84">
            <v>48.056314926979567</v>
          </cell>
          <cell r="R84">
            <v>129.52734775612288</v>
          </cell>
          <cell r="S84">
            <v>47.103296799318095</v>
          </cell>
          <cell r="T84">
            <v>35.643580599769216</v>
          </cell>
          <cell r="U84">
            <v>43.057755217202008</v>
          </cell>
          <cell r="V84">
            <v>54.741558133515746</v>
          </cell>
          <cell r="W84">
            <v>180.50606366712296</v>
          </cell>
          <cell r="X84">
            <v>58.641109021375904</v>
          </cell>
          <cell r="Y84">
            <v>51.144271059730301</v>
          </cell>
          <cell r="Z84">
            <v>36.500955491424257</v>
          </cell>
          <cell r="AA84">
            <v>22.340922972512974</v>
          </cell>
          <cell r="AB84">
            <v>165.58093812105938</v>
          </cell>
          <cell r="AC84">
            <v>44.311826317077788</v>
          </cell>
          <cell r="AD84">
            <v>48.696415145124803</v>
          </cell>
          <cell r="AE84">
            <v>52.556805797300989</v>
          </cell>
          <cell r="AF84">
            <v>43.084554952008588</v>
          </cell>
          <cell r="AG84">
            <v>178.50968865949125</v>
          </cell>
          <cell r="AH84">
            <v>51.126536057487712</v>
          </cell>
          <cell r="AI84">
            <v>35.836929790221248</v>
          </cell>
          <cell r="AJ84">
            <v>55.324412911621486</v>
          </cell>
          <cell r="AK84">
            <v>43.78041017448642</v>
          </cell>
          <cell r="AL84">
            <v>185.93452275643776</v>
          </cell>
          <cell r="AM84">
            <v>49.715504986117388</v>
          </cell>
          <cell r="AN84">
            <v>52.177999720205612</v>
          </cell>
          <cell r="AO84">
            <v>56.702727803628207</v>
          </cell>
          <cell r="AP84">
            <v>50.258698679645036</v>
          </cell>
          <cell r="AQ84">
            <v>208.85493118959624</v>
          </cell>
          <cell r="AR84">
            <v>208.75705632678421</v>
          </cell>
          <cell r="AS84">
            <v>213.13923012708548</v>
          </cell>
          <cell r="AT84">
            <v>217.48249853397988</v>
          </cell>
          <cell r="AU84">
            <v>221.80395142384839</v>
          </cell>
          <cell r="AV84">
            <v>226.15593779444345</v>
          </cell>
          <cell r="AW84">
            <v>230.54593270287504</v>
          </cell>
          <cell r="AX84">
            <v>234.71074497715233</v>
          </cell>
          <cell r="AY84">
            <v>238.95079458516457</v>
          </cell>
          <cell r="AZ84">
            <v>243.26744068934551</v>
          </cell>
          <cell r="BA84">
            <v>247.66206700539848</v>
          </cell>
          <cell r="BB84">
            <v>252.13608224585093</v>
          </cell>
        </row>
        <row r="85">
          <cell r="D85">
            <v>483.1</v>
          </cell>
          <cell r="E85">
            <v>469.5</v>
          </cell>
          <cell r="F85">
            <v>588.70000000000005</v>
          </cell>
          <cell r="G85">
            <v>306.89999999999998</v>
          </cell>
          <cell r="H85">
            <v>320.3</v>
          </cell>
          <cell r="I85">
            <v>76.447000000000003</v>
          </cell>
          <cell r="J85">
            <v>88.606999999999999</v>
          </cell>
          <cell r="K85">
            <v>83.146000000000001</v>
          </cell>
          <cell r="L85">
            <v>108.98699999999999</v>
          </cell>
          <cell r="M85">
            <v>357.18700000000001</v>
          </cell>
          <cell r="N85">
            <v>104.352</v>
          </cell>
          <cell r="O85">
            <v>99.35</v>
          </cell>
          <cell r="P85">
            <v>92.92</v>
          </cell>
          <cell r="Q85">
            <v>150.33000000000001</v>
          </cell>
          <cell r="R85">
            <v>446.952</v>
          </cell>
          <cell r="S85">
            <v>134.26900000000001</v>
          </cell>
          <cell r="T85">
            <v>113.117</v>
          </cell>
          <cell r="U85">
            <v>129.05799999999999</v>
          </cell>
          <cell r="V85">
            <v>169.5343</v>
          </cell>
          <cell r="W85">
            <v>545.97829999999999</v>
          </cell>
          <cell r="X85">
            <v>174.17259999999999</v>
          </cell>
          <cell r="Y85">
            <v>159.58199999999999</v>
          </cell>
          <cell r="Z85">
            <v>124.03530000000001</v>
          </cell>
          <cell r="AA85">
            <v>79.305700000000002</v>
          </cell>
          <cell r="AB85">
            <v>537.09559999999999</v>
          </cell>
          <cell r="AC85">
            <v>145.88499999999999</v>
          </cell>
          <cell r="AD85">
            <v>163.30000000000001</v>
          </cell>
          <cell r="AE85">
            <v>159.49</v>
          </cell>
          <cell r="AF85">
            <v>149.76500000000001</v>
          </cell>
          <cell r="AG85">
            <v>618.44000000000005</v>
          </cell>
          <cell r="AH85">
            <v>136.15</v>
          </cell>
          <cell r="AI85">
            <v>140.04</v>
          </cell>
          <cell r="AJ85">
            <v>157.54500000000002</v>
          </cell>
          <cell r="AK85">
            <v>159.49</v>
          </cell>
          <cell r="AL85">
            <v>593.22500000000002</v>
          </cell>
          <cell r="AM85">
            <v>596.19112499999994</v>
          </cell>
          <cell r="AN85">
            <v>599.17208062499981</v>
          </cell>
          <cell r="AO85">
            <v>602.1679410281248</v>
          </cell>
          <cell r="AP85">
            <v>605.17878073326528</v>
          </cell>
          <cell r="AQ85">
            <v>611.23056854059791</v>
          </cell>
          <cell r="AR85">
            <v>614.28672138330091</v>
          </cell>
          <cell r="AS85">
            <v>617.35815499021726</v>
          </cell>
          <cell r="AT85">
            <v>637.87836129353991</v>
          </cell>
          <cell r="AU85">
            <v>641.06775310000751</v>
          </cell>
          <cell r="AV85">
            <v>644.27309186550747</v>
          </cell>
          <cell r="AW85">
            <v>647.49445732483503</v>
          </cell>
        </row>
        <row r="87">
          <cell r="D87">
            <v>214.93272614365551</v>
          </cell>
          <cell r="E87">
            <v>300.70181043663479</v>
          </cell>
          <cell r="F87">
            <v>319.31713945982671</v>
          </cell>
          <cell r="G87">
            <v>362.22873900293251</v>
          </cell>
          <cell r="H87">
            <v>333.81829534811112</v>
          </cell>
          <cell r="I87">
            <v>328.20123745863145</v>
          </cell>
          <cell r="J87">
            <v>321.65940614172695</v>
          </cell>
          <cell r="K87">
            <v>323.64743944386981</v>
          </cell>
          <cell r="L87">
            <v>268.01866277629443</v>
          </cell>
          <cell r="M87">
            <v>307.15511762746121</v>
          </cell>
          <cell r="N87">
            <v>251.96735775926652</v>
          </cell>
          <cell r="O87">
            <v>275.55145193759444</v>
          </cell>
          <cell r="P87">
            <v>304.23038991269726</v>
          </cell>
          <cell r="Q87">
            <v>316.88848559571585</v>
          </cell>
          <cell r="R87">
            <v>289.9109263124156</v>
          </cell>
          <cell r="S87">
            <v>362.4</v>
          </cell>
          <cell r="T87">
            <v>356.5</v>
          </cell>
          <cell r="U87">
            <v>366.5</v>
          </cell>
          <cell r="V87">
            <v>367.2</v>
          </cell>
          <cell r="W87">
            <v>363.63725089440368</v>
          </cell>
          <cell r="X87">
            <v>362.3</v>
          </cell>
          <cell r="Y87">
            <v>322.2</v>
          </cell>
          <cell r="Z87">
            <v>374.1</v>
          </cell>
          <cell r="AA87">
            <v>304.2</v>
          </cell>
          <cell r="AB87">
            <v>344.53168681702107</v>
          </cell>
          <cell r="AC87">
            <v>300.39999999999998</v>
          </cell>
          <cell r="AD87">
            <v>302</v>
          </cell>
          <cell r="AE87">
            <v>400.91817530250552</v>
          </cell>
          <cell r="AF87">
            <v>353.90287459945682</v>
          </cell>
          <cell r="AG87">
            <v>345.3056477516368</v>
          </cell>
          <cell r="AH87">
            <v>336.91751085383498</v>
          </cell>
          <cell r="AI87">
            <v>335.43571428571431</v>
          </cell>
          <cell r="AJ87">
            <v>422.58942802155985</v>
          </cell>
          <cell r="AK87">
            <v>360.11573390646942</v>
          </cell>
          <cell r="AL87">
            <v>370.90589405046501</v>
          </cell>
          <cell r="AM87">
            <v>392.93401295875913</v>
          </cell>
          <cell r="AN87">
            <v>404.84110426053962</v>
          </cell>
          <cell r="AO87">
            <v>409.60394078125188</v>
          </cell>
          <cell r="AP87">
            <v>414.36677730196408</v>
          </cell>
          <cell r="AQ87">
            <v>414.36677730196408</v>
          </cell>
          <cell r="AR87">
            <v>414.36677730196408</v>
          </cell>
          <cell r="AS87">
            <v>414.36677730196408</v>
          </cell>
          <cell r="AT87">
            <v>343.23839133687488</v>
          </cell>
          <cell r="AU87">
            <v>347.69603274029697</v>
          </cell>
          <cell r="AV87">
            <v>352.2160811659208</v>
          </cell>
          <cell r="AW87">
            <v>356.79489022107771</v>
          </cell>
        </row>
        <row r="98">
          <cell r="D98">
            <v>48.1</v>
          </cell>
          <cell r="E98">
            <v>83.5</v>
          </cell>
          <cell r="F98">
            <v>71.099999999999994</v>
          </cell>
          <cell r="G98">
            <v>38.299999999999997</v>
          </cell>
          <cell r="H98">
            <v>40.299999999999997</v>
          </cell>
          <cell r="I98">
            <v>21.338999999999999</v>
          </cell>
          <cell r="J98">
            <v>4.9720000000000004</v>
          </cell>
          <cell r="K98">
            <v>3</v>
          </cell>
          <cell r="L98">
            <v>10.9</v>
          </cell>
          <cell r="M98">
            <v>40.210999999999999</v>
          </cell>
          <cell r="N98">
            <v>12.546760563380284</v>
          </cell>
          <cell r="O98">
            <v>7.0233962264150938</v>
          </cell>
          <cell r="P98">
            <v>2.6779112271540471</v>
          </cell>
          <cell r="Q98">
            <v>12.093009188361409</v>
          </cell>
          <cell r="R98">
            <v>34.341077205310832</v>
          </cell>
          <cell r="S98">
            <v>16</v>
          </cell>
          <cell r="T98">
            <v>4.8049999999999997</v>
          </cell>
          <cell r="U98">
            <v>4.3899999999999997</v>
          </cell>
          <cell r="V98">
            <v>11.25</v>
          </cell>
          <cell r="W98">
            <v>36.445</v>
          </cell>
          <cell r="X98">
            <v>13.484506418115485</v>
          </cell>
          <cell r="Y98">
            <v>4.4829525344561034</v>
          </cell>
          <cell r="Z98">
            <v>2.2890258138615356</v>
          </cell>
          <cell r="AA98">
            <v>6.7403006937033094</v>
          </cell>
          <cell r="AB98">
            <v>26.996785460136437</v>
          </cell>
          <cell r="AC98">
            <v>9.475200000000001</v>
          </cell>
          <cell r="AD98">
            <v>3.5834000000000006</v>
          </cell>
          <cell r="AE98">
            <v>2.5647300000000004</v>
          </cell>
          <cell r="AF98">
            <v>7.5549599999999995</v>
          </cell>
          <cell r="AG98">
            <v>23.178290000000004</v>
          </cell>
          <cell r="AH98">
            <v>14.2257</v>
          </cell>
          <cell r="AI98">
            <v>21.052499999999998</v>
          </cell>
          <cell r="AJ98">
            <v>16.676200000000001</v>
          </cell>
          <cell r="AK98">
            <v>8.9512299999999989</v>
          </cell>
          <cell r="AL98">
            <v>34.130834999999998</v>
          </cell>
          <cell r="AM98">
            <v>38.226535200000001</v>
          </cell>
          <cell r="AN98">
            <v>42.049188720000004</v>
          </cell>
          <cell r="AO98">
            <v>44.992631930400009</v>
          </cell>
          <cell r="AP98">
            <v>46.34241088831201</v>
          </cell>
          <cell r="AQ98">
            <v>46.805834997195127</v>
          </cell>
          <cell r="AR98">
            <v>49.146126747054886</v>
          </cell>
          <cell r="AS98">
            <v>51.603433084407634</v>
          </cell>
          <cell r="AT98">
            <v>39.575859950000009</v>
          </cell>
          <cell r="AU98">
            <v>39.9716185495</v>
          </cell>
          <cell r="AV98">
            <v>41.970199476975012</v>
          </cell>
          <cell r="AW98">
            <v>44.068709450823754</v>
          </cell>
        </row>
        <row r="99">
          <cell r="D99">
            <v>50.951999999999998</v>
          </cell>
          <cell r="E99">
            <v>76.524499999999989</v>
          </cell>
          <cell r="F99">
            <v>79.033500000000004</v>
          </cell>
          <cell r="G99">
            <v>60.119499999999995</v>
          </cell>
          <cell r="H99">
            <v>58.864999999999995</v>
          </cell>
          <cell r="I99">
            <v>17.963474999999999</v>
          </cell>
          <cell r="J99">
            <v>20.465719999999997</v>
          </cell>
          <cell r="K99">
            <v>18.437290000000001</v>
          </cell>
          <cell r="L99">
            <v>16.431055000000001</v>
          </cell>
          <cell r="M99">
            <v>73.297539999999998</v>
          </cell>
          <cell r="N99">
            <v>11.945195982575024</v>
          </cell>
          <cell r="O99">
            <v>11.352736804384485</v>
          </cell>
          <cell r="P99">
            <v>15.468557131302241</v>
          </cell>
          <cell r="Q99">
            <v>20.784722004175368</v>
          </cell>
          <cell r="R99">
            <v>59.551211922437119</v>
          </cell>
          <cell r="S99">
            <v>14.314521141713254</v>
          </cell>
          <cell r="T99">
            <v>19.281230768316217</v>
          </cell>
          <cell r="U99">
            <v>14.070342451890721</v>
          </cell>
          <cell r="V99">
            <v>15.027707897482694</v>
          </cell>
          <cell r="W99">
            <v>62.693802259402879</v>
          </cell>
          <cell r="X99">
            <v>16.114559999999997</v>
          </cell>
          <cell r="Y99">
            <v>19.203017399999997</v>
          </cell>
          <cell r="Z99">
            <v>19.710856500000002</v>
          </cell>
          <cell r="AA99">
            <v>18.187377000000001</v>
          </cell>
          <cell r="AB99">
            <v>73.215810899999994</v>
          </cell>
          <cell r="AC99">
            <v>13.974444</v>
          </cell>
          <cell r="AD99">
            <v>18.814838399999999</v>
          </cell>
          <cell r="AE99">
            <v>18.426151052868718</v>
          </cell>
          <cell r="AF99">
            <v>18.992159999999998</v>
          </cell>
          <cell r="AG99">
            <v>70.207593452868707</v>
          </cell>
          <cell r="AH99">
            <v>20.039637158931477</v>
          </cell>
          <cell r="AI99">
            <v>18.186663662313311</v>
          </cell>
          <cell r="AJ99">
            <v>24.2216197813622</v>
          </cell>
          <cell r="AK99">
            <v>16.014839692927708</v>
          </cell>
          <cell r="AL99">
            <v>78.462760295534707</v>
          </cell>
          <cell r="AM99">
            <v>16.975826149507714</v>
          </cell>
          <cell r="AN99">
            <v>21.229428482430571</v>
          </cell>
          <cell r="AO99">
            <v>17.89296591489839</v>
          </cell>
          <cell r="AP99">
            <v>18.196331542430304</v>
          </cell>
          <cell r="AQ99">
            <v>74.294552089266986</v>
          </cell>
          <cell r="AR99">
            <v>71.890904808497027</v>
          </cell>
          <cell r="AS99">
            <v>70.667229687524525</v>
          </cell>
          <cell r="AT99">
            <v>72.514214115894646</v>
          </cell>
          <cell r="AU99">
            <v>76.139924821689377</v>
          </cell>
          <cell r="AV99">
            <v>79.946921062773853</v>
          </cell>
          <cell r="AW99">
            <v>83.944267115912552</v>
          </cell>
          <cell r="AX99">
            <v>88.141480471708192</v>
          </cell>
          <cell r="AY99">
            <v>92.548554495293587</v>
          </cell>
          <cell r="AZ99">
            <v>97.175982220058287</v>
          </cell>
          <cell r="BA99">
            <v>102.03478133106118</v>
          </cell>
          <cell r="BB99">
            <v>107.13652039761425</v>
          </cell>
        </row>
        <row r="101">
          <cell r="D101">
            <v>35.764740872927355</v>
          </cell>
          <cell r="E101">
            <v>-38.510948181152344</v>
          </cell>
          <cell r="F101">
            <v>-6.4814858436584473</v>
          </cell>
          <cell r="G101">
            <v>-21.045949935913086</v>
          </cell>
          <cell r="H101">
            <v>0.22508430480957031</v>
          </cell>
          <cell r="I101">
            <v>54.21493902439024</v>
          </cell>
          <cell r="J101">
            <v>54.220283533260634</v>
          </cell>
          <cell r="K101">
            <v>55.452865064695011</v>
          </cell>
          <cell r="L101">
            <v>49.817184643510053</v>
          </cell>
          <cell r="M101">
            <v>22.643884658813477</v>
          </cell>
          <cell r="N101">
            <v>4.4055075645446777</v>
          </cell>
          <cell r="O101">
            <v>-39.575397491455078</v>
          </cell>
          <cell r="P101">
            <v>-30.721307754516602</v>
          </cell>
          <cell r="Q101">
            <v>-10.547410011291504</v>
          </cell>
          <cell r="R101">
            <v>-20.26807975769043</v>
          </cell>
          <cell r="S101">
            <v>-47.72149658203125</v>
          </cell>
          <cell r="T101">
            <v>1.622812032699585</v>
          </cell>
          <cell r="U101">
            <v>-37.552265167236328</v>
          </cell>
          <cell r="V101">
            <v>-42.024463653564453</v>
          </cell>
          <cell r="W101">
            <v>-33.663349151611328</v>
          </cell>
          <cell r="X101">
            <v>8.939204216003418</v>
          </cell>
          <cell r="Y101">
            <v>5.7999958992004395</v>
          </cell>
          <cell r="Z101">
            <v>88.460067749023438</v>
          </cell>
          <cell r="AA101">
            <v>60.142088266953685</v>
          </cell>
          <cell r="AB101">
            <v>36.524257659912109</v>
          </cell>
          <cell r="AC101">
            <v>11.392045454545464</v>
          </cell>
          <cell r="AD101">
            <v>12.62730616491552</v>
          </cell>
          <cell r="AE101">
            <v>-13.075405931751384</v>
          </cell>
          <cell r="AF101">
            <v>-2.4009894334955484</v>
          </cell>
          <cell r="AG101">
            <v>0.83500915765762329</v>
          </cell>
          <cell r="AH101">
            <v>11.13644478449376</v>
          </cell>
          <cell r="AI101">
            <v>10.90842853053684</v>
          </cell>
          <cell r="AJ101">
            <v>6</v>
          </cell>
          <cell r="AK101">
            <v>6</v>
          </cell>
          <cell r="AL101">
            <v>8.1827096939086914</v>
          </cell>
          <cell r="AM101">
            <v>6</v>
          </cell>
          <cell r="AN101">
            <v>6</v>
          </cell>
          <cell r="AO101">
            <v>6</v>
          </cell>
          <cell r="AP101">
            <v>6</v>
          </cell>
          <cell r="AQ101">
            <v>6.0000019073486328</v>
          </cell>
          <cell r="AR101">
            <v>5</v>
          </cell>
          <cell r="AS101">
            <v>5</v>
          </cell>
          <cell r="AT101">
            <v>5</v>
          </cell>
          <cell r="AU101">
            <v>5</v>
          </cell>
          <cell r="AV101">
            <v>5</v>
          </cell>
          <cell r="AW101">
            <v>5</v>
          </cell>
          <cell r="AX101">
            <v>5</v>
          </cell>
          <cell r="AY101">
            <v>5</v>
          </cell>
          <cell r="AZ101">
            <v>5</v>
          </cell>
          <cell r="BA101">
            <v>5</v>
          </cell>
          <cell r="BB101">
            <v>5</v>
          </cell>
        </row>
        <row r="110">
          <cell r="D110">
            <v>25.9</v>
          </cell>
          <cell r="E110">
            <v>19</v>
          </cell>
          <cell r="F110">
            <v>164.1</v>
          </cell>
          <cell r="G110">
            <v>132.69999999999999</v>
          </cell>
          <cell r="H110">
            <v>179.5</v>
          </cell>
          <cell r="I110">
            <v>44.2</v>
          </cell>
          <cell r="J110">
            <v>30.5</v>
          </cell>
          <cell r="K110">
            <v>26</v>
          </cell>
          <cell r="L110">
            <v>16</v>
          </cell>
          <cell r="M110">
            <v>116.7</v>
          </cell>
          <cell r="N110">
            <v>40.56</v>
          </cell>
          <cell r="O110">
            <v>53.02</v>
          </cell>
          <cell r="P110">
            <v>51.77</v>
          </cell>
          <cell r="Q110">
            <v>33.744999999999997</v>
          </cell>
          <cell r="R110">
            <v>179.09500000000003</v>
          </cell>
          <cell r="S110">
            <v>56.56</v>
          </cell>
          <cell r="T110">
            <v>62.410500000000006</v>
          </cell>
          <cell r="U110">
            <v>46.586424189300757</v>
          </cell>
          <cell r="V110">
            <v>37.816499999999998</v>
          </cell>
          <cell r="W110">
            <v>203.37342418930078</v>
          </cell>
          <cell r="X110">
            <v>25.177999999999997</v>
          </cell>
          <cell r="Y110">
            <v>26.765000000000004</v>
          </cell>
          <cell r="Z110">
            <v>22.740735801526718</v>
          </cell>
          <cell r="AA110">
            <v>23.637000000000004</v>
          </cell>
          <cell r="AB110">
            <v>98.320735801526723</v>
          </cell>
          <cell r="AC110">
            <v>26.444200000000002</v>
          </cell>
          <cell r="AD110">
            <v>17.6328</v>
          </cell>
          <cell r="AE110">
            <v>17.545500000000001</v>
          </cell>
          <cell r="AF110">
            <v>20.129399999999997</v>
          </cell>
          <cell r="AG110">
            <v>81.751900000000006</v>
          </cell>
          <cell r="AH110">
            <v>19.664300000000001</v>
          </cell>
          <cell r="AI110">
            <v>11.1958</v>
          </cell>
          <cell r="AJ110">
            <v>11.586600000000001</v>
          </cell>
          <cell r="AK110">
            <v>33.234642317519985</v>
          </cell>
          <cell r="AL110">
            <v>75.681342317519992</v>
          </cell>
          <cell r="AM110">
            <v>16.614458571322654</v>
          </cell>
          <cell r="AN110">
            <v>11.027311357375085</v>
          </cell>
          <cell r="AO110">
            <v>11.64831163886976</v>
          </cell>
          <cell r="AP110">
            <v>19.582413892716421</v>
          </cell>
          <cell r="AQ110">
            <v>58.872495460283915</v>
          </cell>
          <cell r="AR110">
            <v>62.508995408964481</v>
          </cell>
          <cell r="AS110">
            <v>66.332784582414092</v>
          </cell>
          <cell r="AT110">
            <v>70.390481908559664</v>
          </cell>
          <cell r="AU110">
            <v>74.696395975405352</v>
          </cell>
          <cell r="AV110">
            <v>79.265710653361268</v>
          </cell>
          <cell r="AW110">
            <v>84.114538637863561</v>
          </cell>
          <cell r="AX110">
            <v>89.259978267294017</v>
          </cell>
          <cell r="AY110">
            <v>94.720173816555373</v>
          </cell>
          <cell r="AZ110">
            <v>100.51437947891465</v>
          </cell>
          <cell r="BA110">
            <v>106.66302726173218</v>
          </cell>
          <cell r="BB110">
            <v>113.1877990354965</v>
          </cell>
        </row>
        <row r="111">
          <cell r="D111">
            <v>3694</v>
          </cell>
          <cell r="E111">
            <v>3579</v>
          </cell>
          <cell r="F111">
            <v>3366</v>
          </cell>
          <cell r="G111">
            <v>2898</v>
          </cell>
          <cell r="H111">
            <v>3987</v>
          </cell>
          <cell r="I111">
            <v>972</v>
          </cell>
          <cell r="J111">
            <v>939</v>
          </cell>
          <cell r="K111">
            <v>1040.2</v>
          </cell>
          <cell r="L111">
            <v>640.6</v>
          </cell>
          <cell r="M111">
            <v>3591.8</v>
          </cell>
          <cell r="N111">
            <v>841.9</v>
          </cell>
          <cell r="O111">
            <v>1089.2</v>
          </cell>
          <cell r="P111">
            <v>1035.4000000000001</v>
          </cell>
          <cell r="Q111">
            <v>674.9</v>
          </cell>
          <cell r="R111">
            <v>3641.4</v>
          </cell>
          <cell r="S111">
            <v>1131.2</v>
          </cell>
          <cell r="T111">
            <v>1386.9</v>
          </cell>
          <cell r="U111">
            <v>1082.8</v>
          </cell>
          <cell r="V111">
            <v>741.5</v>
          </cell>
          <cell r="W111">
            <v>4342.4000000000005</v>
          </cell>
          <cell r="X111">
            <v>1366.3</v>
          </cell>
          <cell r="Y111">
            <v>1348.7</v>
          </cell>
          <cell r="Z111">
            <v>1310.0999999999999</v>
          </cell>
          <cell r="AA111">
            <v>1371.3</v>
          </cell>
          <cell r="AB111">
            <v>5396.4</v>
          </cell>
          <cell r="AC111">
            <v>1391.8</v>
          </cell>
          <cell r="AD111">
            <v>979.6</v>
          </cell>
          <cell r="AE111">
            <v>1169.7</v>
          </cell>
          <cell r="AF111">
            <v>1118.3</v>
          </cell>
          <cell r="AG111">
            <v>4659.4000000000005</v>
          </cell>
          <cell r="AH111">
            <v>1336.5</v>
          </cell>
          <cell r="AI111">
            <v>968.6</v>
          </cell>
          <cell r="AJ111">
            <v>1158.0999999999999</v>
          </cell>
          <cell r="AK111">
            <v>1336.5</v>
          </cell>
          <cell r="AL111">
            <v>4799.7</v>
          </cell>
          <cell r="AM111">
            <v>1200</v>
          </cell>
          <cell r="AN111">
            <v>754</v>
          </cell>
          <cell r="AO111">
            <v>754</v>
          </cell>
          <cell r="AP111">
            <v>1200</v>
          </cell>
          <cell r="AQ111">
            <v>3908</v>
          </cell>
          <cell r="AR111">
            <v>4103.4000000000005</v>
          </cell>
          <cell r="AS111">
            <v>4308.5700000000006</v>
          </cell>
          <cell r="AT111">
            <v>4523.9985000000006</v>
          </cell>
          <cell r="AU111">
            <v>4750.1984250000014</v>
          </cell>
          <cell r="AV111">
            <v>4987.7083462500013</v>
          </cell>
          <cell r="AW111">
            <v>5237.0937635625005</v>
          </cell>
          <cell r="AX111">
            <v>5498.9484517406263</v>
          </cell>
          <cell r="AY111">
            <v>5773.8958743276571</v>
          </cell>
          <cell r="AZ111">
            <v>6062.5906680440412</v>
          </cell>
          <cell r="BA111">
            <v>6365.7202014462428</v>
          </cell>
          <cell r="BB111">
            <v>6684.0062115185565</v>
          </cell>
        </row>
        <row r="113">
          <cell r="D113">
            <v>7.0113697888467783</v>
          </cell>
          <cell r="E113">
            <v>5.3087454596255936</v>
          </cell>
          <cell r="F113">
            <v>48.752228163992868</v>
          </cell>
          <cell r="G113">
            <v>45.790200138026222</v>
          </cell>
          <cell r="H113">
            <v>45.021319287684975</v>
          </cell>
          <cell r="I113">
            <v>45.473251028806587</v>
          </cell>
          <cell r="J113">
            <v>32.481363152289667</v>
          </cell>
          <cell r="K113">
            <v>24.995193232070754</v>
          </cell>
          <cell r="L113">
            <v>24.976584452076178</v>
          </cell>
          <cell r="M113">
            <v>32.490673200066816</v>
          </cell>
          <cell r="N113">
            <v>48.176743081126027</v>
          </cell>
          <cell r="O113">
            <v>48.677928755049578</v>
          </cell>
          <cell r="P113">
            <v>49.999999999999993</v>
          </cell>
          <cell r="Q113">
            <v>50</v>
          </cell>
          <cell r="R113">
            <v>49.183006535947719</v>
          </cell>
          <cell r="S113">
            <v>50</v>
          </cell>
          <cell r="T113">
            <v>45</v>
          </cell>
          <cell r="U113">
            <v>43.024034160787551</v>
          </cell>
          <cell r="V113">
            <v>51</v>
          </cell>
          <cell r="W113">
            <v>46.834336815885393</v>
          </cell>
          <cell r="X113">
            <v>18.427870892190587</v>
          </cell>
          <cell r="Y113">
            <v>19.845035960554611</v>
          </cell>
          <cell r="Z113">
            <v>17.358015267175574</v>
          </cell>
          <cell r="AA113">
            <v>17.23692846204332</v>
          </cell>
          <cell r="AB113">
            <v>18.219690127034085</v>
          </cell>
          <cell r="AC113">
            <v>19</v>
          </cell>
          <cell r="AD113">
            <v>18</v>
          </cell>
          <cell r="AE113">
            <v>15</v>
          </cell>
          <cell r="AF113">
            <v>18</v>
          </cell>
          <cell r="AG113">
            <v>17.545585268489504</v>
          </cell>
          <cell r="AH113">
            <v>14.713280957725402</v>
          </cell>
          <cell r="AI113">
            <v>11.558744579805905</v>
          </cell>
          <cell r="AJ113">
            <v>10.004835506432951</v>
          </cell>
          <cell r="AK113">
            <v>24.866922796498304</v>
          </cell>
          <cell r="AL113">
            <v>15.767931811888243</v>
          </cell>
          <cell r="AM113">
            <v>13.845382142768878</v>
          </cell>
          <cell r="AN113">
            <v>14.625081375829026</v>
          </cell>
          <cell r="AO113">
            <v>15.44868917621984</v>
          </cell>
          <cell r="AP113">
            <v>16.31867824393035</v>
          </cell>
          <cell r="AQ113">
            <v>15.064609892600796</v>
          </cell>
          <cell r="AR113">
            <v>15.233463812683256</v>
          </cell>
          <cell r="AS113">
            <v>15.395545292849853</v>
          </cell>
          <cell r="AT113">
            <v>15.559351292569982</v>
          </cell>
          <cell r="AU113">
            <v>15.72490016044021</v>
          </cell>
          <cell r="AV113">
            <v>15.892210440283069</v>
          </cell>
          <cell r="AW113">
            <v>16.06130087322423</v>
          </cell>
          <cell r="AX113">
            <v>16.232190399791772</v>
          </cell>
          <cell r="AY113">
            <v>16.404898162037792</v>
          </cell>
          <cell r="AZ113">
            <v>16.57944350568259</v>
          </cell>
          <cell r="BA113">
            <v>16.755845982281652</v>
          </cell>
          <cell r="BB113">
            <v>16.934125351415716</v>
          </cell>
        </row>
        <row r="123">
          <cell r="D123">
            <v>82.99</v>
          </cell>
          <cell r="E123">
            <v>107.21149999999999</v>
          </cell>
          <cell r="F123">
            <v>37.441999999999993</v>
          </cell>
          <cell r="G123">
            <v>30.976500000000001</v>
          </cell>
          <cell r="H123">
            <v>12.641499999999999</v>
          </cell>
          <cell r="I123">
            <v>7.0444999999999993</v>
          </cell>
          <cell r="J123">
            <v>7.4305000000000003</v>
          </cell>
          <cell r="K123">
            <v>8.4920000000000009</v>
          </cell>
          <cell r="L123">
            <v>5.9829999999999997</v>
          </cell>
          <cell r="M123">
            <v>28.95</v>
          </cell>
          <cell r="N123">
            <v>4.95045</v>
          </cell>
          <cell r="O123">
            <v>5.3924199999999995</v>
          </cell>
          <cell r="P123">
            <v>4.5065499999999998</v>
          </cell>
          <cell r="Q123">
            <v>16.78135</v>
          </cell>
          <cell r="R123">
            <v>31.630769999999998</v>
          </cell>
          <cell r="S123">
            <v>11.044709599999999</v>
          </cell>
          <cell r="T123">
            <v>11.523937000000002</v>
          </cell>
          <cell r="U123">
            <v>4.4671661999999994</v>
          </cell>
          <cell r="V123">
            <v>9.2959392000000012</v>
          </cell>
          <cell r="W123">
            <v>36.331752000000002</v>
          </cell>
          <cell r="X123">
            <v>8.6022842500000003</v>
          </cell>
          <cell r="Y123">
            <v>6.9988910999999998</v>
          </cell>
          <cell r="Z123">
            <v>4.7027701000000004</v>
          </cell>
          <cell r="AA123">
            <v>11.412578519999999</v>
          </cell>
          <cell r="AB123">
            <v>31.716523969999997</v>
          </cell>
          <cell r="AC123">
            <v>8.5210399999999993</v>
          </cell>
          <cell r="AD123">
            <v>6.3345369599999994</v>
          </cell>
          <cell r="AE123">
            <v>3.6213600000000001</v>
          </cell>
          <cell r="AF123">
            <v>4.8572480000000002</v>
          </cell>
          <cell r="AG123">
            <v>23.334184960000002</v>
          </cell>
          <cell r="AH123">
            <v>3.4988000000000001</v>
          </cell>
          <cell r="AI123">
            <v>2.9546000000000001</v>
          </cell>
          <cell r="AJ123">
            <v>2.1621000000000001</v>
          </cell>
          <cell r="AK123">
            <v>6.5851143443906865</v>
          </cell>
          <cell r="AL123">
            <v>15.200614344390686</v>
          </cell>
          <cell r="AM123">
            <v>4.7458935584769897</v>
          </cell>
          <cell r="AN123">
            <v>3.7911132103528091</v>
          </cell>
          <cell r="AO123">
            <v>2.1742808445442217</v>
          </cell>
          <cell r="AP123">
            <v>6.6222135785310803</v>
          </cell>
          <cell r="AQ123">
            <v>17.3335011919051</v>
          </cell>
          <cell r="AR123">
            <v>17.774717583119521</v>
          </cell>
          <cell r="AS123">
            <v>18.258795000831611</v>
          </cell>
          <cell r="AT123">
            <v>18.820702995959167</v>
          </cell>
          <cell r="AU123">
            <v>19.39778378946971</v>
          </cell>
        </row>
        <row r="136">
          <cell r="D136">
            <v>82.99</v>
          </cell>
          <cell r="E136">
            <v>-82.613067626953125</v>
          </cell>
          <cell r="F136">
            <v>213.87284851074219</v>
          </cell>
          <cell r="G136">
            <v>29.281764984130859</v>
          </cell>
          <cell r="H136">
            <v>-39.886035919189453</v>
          </cell>
          <cell r="I136">
            <v>7.0444999999999993</v>
          </cell>
          <cell r="J136">
            <v>7.4305000000000003</v>
          </cell>
          <cell r="K136">
            <v>8.4920000000000009</v>
          </cell>
          <cell r="L136">
            <v>5.9829999999999997</v>
          </cell>
          <cell r="M136">
            <v>53.348331451416016</v>
          </cell>
          <cell r="N136">
            <v>-44.844684600830078</v>
          </cell>
          <cell r="O136">
            <v>134.29144287109375</v>
          </cell>
          <cell r="P136">
            <v>3.3037431240081787</v>
          </cell>
          <cell r="Q136">
            <v>89.19964599609375</v>
          </cell>
          <cell r="R136">
            <v>27.022392272949219</v>
          </cell>
          <cell r="S136">
            <v>43.739551544189453</v>
          </cell>
          <cell r="T136">
            <v>-34.167304992675781</v>
          </cell>
          <cell r="U136">
            <v>-51.599044799804688</v>
          </cell>
          <cell r="V136">
            <v>-53.439373016357422</v>
          </cell>
          <cell r="W136">
            <v>-32.595619201660156</v>
          </cell>
          <cell r="X136">
            <v>265.78446274823995</v>
          </cell>
          <cell r="Y136">
            <v>262.34116188014985</v>
          </cell>
          <cell r="Z136">
            <v>643.32223865877711</v>
          </cell>
          <cell r="AA136">
            <v>194.68917791985487</v>
          </cell>
          <cell r="AB136">
            <v>302.56125646134728</v>
          </cell>
          <cell r="AC136">
            <v>-62.271595307389958</v>
          </cell>
          <cell r="AD136">
            <v>-55.230647375268347</v>
          </cell>
          <cell r="AE136">
            <v>0</v>
          </cell>
          <cell r="AF136">
            <v>0</v>
          </cell>
          <cell r="AG136">
            <v>-44.425933837890625</v>
          </cell>
          <cell r="AH136">
            <v>238.53393773112251</v>
          </cell>
          <cell r="AI136">
            <v>141.66193011247645</v>
          </cell>
          <cell r="AJ136">
            <v>64.34054054054053</v>
          </cell>
          <cell r="AK136">
            <v>1.7570042737941716</v>
          </cell>
          <cell r="AL136">
            <v>92.93864708966963</v>
          </cell>
          <cell r="AM136">
            <v>2</v>
          </cell>
          <cell r="AN136">
            <v>2</v>
          </cell>
          <cell r="AO136">
            <v>2</v>
          </cell>
          <cell r="AP136">
            <v>2</v>
          </cell>
          <cell r="AQ136">
            <v>2.0000000000000018</v>
          </cell>
          <cell r="AR136">
            <v>1</v>
          </cell>
          <cell r="AS136">
            <v>1</v>
          </cell>
          <cell r="AT136">
            <v>1</v>
          </cell>
          <cell r="AU136">
            <v>2</v>
          </cell>
          <cell r="AV136">
            <v>2</v>
          </cell>
          <cell r="AW136">
            <v>2</v>
          </cell>
          <cell r="AX136">
            <v>2</v>
          </cell>
          <cell r="AY136">
            <v>2</v>
          </cell>
          <cell r="AZ136">
            <v>2</v>
          </cell>
          <cell r="BA136">
            <v>2</v>
          </cell>
          <cell r="BB136">
            <v>2</v>
          </cell>
        </row>
        <row r="137">
          <cell r="D137">
            <v>91.165829145728637</v>
          </cell>
          <cell r="E137">
            <v>105.98265895953757</v>
          </cell>
          <cell r="F137">
            <v>149.28176795580112</v>
          </cell>
          <cell r="G137">
            <v>307.92022792022789</v>
          </cell>
          <cell r="H137">
            <v>260.68720379146919</v>
          </cell>
          <cell r="I137">
            <v>222.50500304533193</v>
          </cell>
          <cell r="J137">
            <v>190.87381071607413</v>
          </cell>
          <cell r="K137">
            <v>172.90772928994082</v>
          </cell>
          <cell r="L137">
            <v>151.67128495940199</v>
          </cell>
          <cell r="M137">
            <v>188.2043020722266</v>
          </cell>
          <cell r="N137">
            <v>126.35273702476729</v>
          </cell>
          <cell r="O137">
            <v>146.56087030862616</v>
          </cell>
          <cell r="P137">
            <v>169.85381861575178</v>
          </cell>
          <cell r="Q137">
            <v>160.3950953678474</v>
          </cell>
          <cell r="R137">
            <v>153.08515815085156</v>
          </cell>
          <cell r="S137">
            <v>147.4</v>
          </cell>
          <cell r="T137">
            <v>150.30000000000001</v>
          </cell>
          <cell r="U137">
            <v>166.9</v>
          </cell>
          <cell r="V137">
            <v>145.4</v>
          </cell>
          <cell r="W137">
            <v>150.56761619596293</v>
          </cell>
          <cell r="X137">
            <v>151.80000000000001</v>
          </cell>
          <cell r="Y137">
            <v>139.6</v>
          </cell>
          <cell r="Z137">
            <v>127.3</v>
          </cell>
          <cell r="AA137">
            <v>122.4</v>
          </cell>
          <cell r="AB137">
            <v>136.81429556496974</v>
          </cell>
          <cell r="AC137">
            <v>112.1</v>
          </cell>
          <cell r="AD137">
            <v>106.6</v>
          </cell>
          <cell r="AE137">
            <v>96.4</v>
          </cell>
          <cell r="AF137">
            <v>91</v>
          </cell>
          <cell r="AG137">
            <v>99.714603686821832</v>
          </cell>
          <cell r="AH137">
            <v>231.2154751291728</v>
          </cell>
          <cell r="AI137">
            <v>164.96230190279326</v>
          </cell>
          <cell r="AJ137">
            <v>152.80975561622211</v>
          </cell>
          <cell r="AK137">
            <v>152.80975561622211</v>
          </cell>
          <cell r="AL137">
            <v>192.57023522500481</v>
          </cell>
          <cell r="AM137">
            <v>151.73363056255999</v>
          </cell>
          <cell r="AN137">
            <v>150.65750550065951</v>
          </cell>
          <cell r="AO137">
            <v>150.65750550065951</v>
          </cell>
          <cell r="AP137">
            <v>150.65750550065951</v>
          </cell>
          <cell r="AQ137">
            <v>151.04059689919035</v>
          </cell>
          <cell r="AR137">
            <v>151.84830060233398</v>
          </cell>
          <cell r="AS137">
            <v>152.9252389269449</v>
          </cell>
          <cell r="AT137">
            <v>154.54064644715669</v>
          </cell>
          <cell r="AU137">
            <v>156.15605393982247</v>
          </cell>
          <cell r="AV137">
            <v>156.93683420952158</v>
          </cell>
          <cell r="AW137">
            <v>157.72151838056917</v>
          </cell>
          <cell r="AX137">
            <v>158.510125972472</v>
          </cell>
          <cell r="AY137">
            <v>159.30267660233434</v>
          </cell>
          <cell r="AZ137">
            <v>160.09918998534599</v>
          </cell>
          <cell r="BA137">
            <v>160.89968593527269</v>
          </cell>
          <cell r="BB137">
            <v>161.70418436494904</v>
          </cell>
        </row>
        <row r="139">
          <cell r="D139">
            <v>140.21189053853354</v>
          </cell>
          <cell r="E139">
            <v>149.78333536783853</v>
          </cell>
          <cell r="F139">
            <v>176.96033732096353</v>
          </cell>
          <cell r="G139">
            <v>207.14175669352213</v>
          </cell>
          <cell r="H139">
            <v>159.66489283243814</v>
          </cell>
          <cell r="I139">
            <v>138.69016011555991</v>
          </cell>
          <cell r="J139">
            <v>126.56764729817708</v>
          </cell>
          <cell r="K139">
            <v>111.47112528483073</v>
          </cell>
          <cell r="L139">
            <v>127.65493265787761</v>
          </cell>
          <cell r="M139">
            <v>126.09596633911134</v>
          </cell>
          <cell r="N139">
            <v>119.88533695122614</v>
          </cell>
          <cell r="O139">
            <v>112.75900724171539</v>
          </cell>
          <cell r="P139">
            <v>109.20397342526456</v>
          </cell>
          <cell r="Q139">
            <v>106.35051187618888</v>
          </cell>
          <cell r="R139">
            <v>112.04970737359875</v>
          </cell>
          <cell r="S139">
            <v>106.64640418122561</v>
          </cell>
          <cell r="T139">
            <v>109.79877844736842</v>
          </cell>
          <cell r="U139">
            <v>111.58457443291077</v>
          </cell>
          <cell r="V139">
            <v>127.98567582098765</v>
          </cell>
          <cell r="W139">
            <v>114.0038582206231</v>
          </cell>
          <cell r="X139">
            <v>130</v>
          </cell>
          <cell r="Y139">
            <v>131</v>
          </cell>
          <cell r="Z139">
            <v>123</v>
          </cell>
          <cell r="AA139">
            <v>124</v>
          </cell>
          <cell r="AB139">
            <v>127</v>
          </cell>
          <cell r="AC139">
            <v>123.7171246705263</v>
          </cell>
          <cell r="AD139">
            <v>125.73999190150793</v>
          </cell>
          <cell r="AE139">
            <v>166.13557756695906</v>
          </cell>
          <cell r="AF139">
            <v>178.51830521747868</v>
          </cell>
          <cell r="AG139">
            <v>148.527749839118</v>
          </cell>
          <cell r="AH139">
            <v>147.41535051198252</v>
          </cell>
          <cell r="AI139">
            <v>141</v>
          </cell>
          <cell r="AJ139">
            <v>142</v>
          </cell>
          <cell r="AK139">
            <v>142</v>
          </cell>
          <cell r="AL139">
            <v>143.10383762799563</v>
          </cell>
          <cell r="AM139">
            <v>141</v>
          </cell>
          <cell r="AN139">
            <v>140</v>
          </cell>
          <cell r="AO139">
            <v>140</v>
          </cell>
          <cell r="AP139">
            <v>140</v>
          </cell>
          <cell r="AQ139">
            <v>140.25</v>
          </cell>
          <cell r="AR139">
            <v>141</v>
          </cell>
          <cell r="AS139">
            <v>142</v>
          </cell>
          <cell r="AT139">
            <v>143.5</v>
          </cell>
          <cell r="AU139">
            <v>145</v>
          </cell>
          <cell r="AV139">
            <v>145.72499999999999</v>
          </cell>
          <cell r="AW139">
            <v>146.45362499999999</v>
          </cell>
          <cell r="AX139">
            <v>147.18589312499998</v>
          </cell>
          <cell r="AY139">
            <v>147.92182259062497</v>
          </cell>
          <cell r="AZ139">
            <v>148.66143170357807</v>
          </cell>
          <cell r="BA139">
            <v>149.40473886209594</v>
          </cell>
          <cell r="BB139">
            <v>150.1517625564064</v>
          </cell>
        </row>
        <row r="148">
          <cell r="D148">
            <v>9.0709999999999997</v>
          </cell>
          <cell r="E148">
            <v>-22.983287811279297</v>
          </cell>
          <cell r="F148">
            <v>2.3146426677703857</v>
          </cell>
          <cell r="G148">
            <v>35.671096801757813</v>
          </cell>
          <cell r="H148">
            <v>7.1760134696960449</v>
          </cell>
          <cell r="I148">
            <v>5.1144999999999996</v>
          </cell>
          <cell r="J148">
            <v>1.905875</v>
          </cell>
          <cell r="K148">
            <v>2.8052549999999998</v>
          </cell>
          <cell r="L148">
            <v>2.3536350000000001</v>
          </cell>
          <cell r="M148">
            <v>-6.8183832168579102</v>
          </cell>
          <cell r="N148">
            <v>-29.184394836425781</v>
          </cell>
          <cell r="O148">
            <v>-9.6073198318481445</v>
          </cell>
          <cell r="P148">
            <v>-38.724044799804688</v>
          </cell>
          <cell r="Q148">
            <v>-39.088233947753906</v>
          </cell>
          <cell r="R148">
            <v>-31.007061004638672</v>
          </cell>
          <cell r="S148">
            <v>15.543965892136736</v>
          </cell>
          <cell r="T148">
            <v>9.3268126754776794</v>
          </cell>
          <cell r="U148">
            <v>23.897040115451972</v>
          </cell>
          <cell r="V148">
            <v>-2.3324575479943377</v>
          </cell>
          <cell r="W148">
            <v>11.489149100206442</v>
          </cell>
          <cell r="X148">
            <v>10.749694749694761</v>
          </cell>
          <cell r="Y148">
            <v>15.125049622866227</v>
          </cell>
          <cell r="Z148">
            <v>-1.8530046755586116</v>
          </cell>
          <cell r="AA148">
            <v>7.3634495034759162</v>
          </cell>
          <cell r="AB148">
            <v>7.5730148267505903</v>
          </cell>
          <cell r="AC148">
            <v>16.399999999999999</v>
          </cell>
          <cell r="AD148">
            <v>4</v>
          </cell>
          <cell r="AE148">
            <v>4</v>
          </cell>
          <cell r="AF148">
            <v>5</v>
          </cell>
          <cell r="AG148">
            <v>7.4688006274790997</v>
          </cell>
          <cell r="AH148">
            <v>9.6254222623486605</v>
          </cell>
          <cell r="AI148">
            <v>10.379861535014134</v>
          </cell>
          <cell r="AJ148">
            <v>13.812727357456268</v>
          </cell>
          <cell r="AK148">
            <v>26.923538378186219</v>
          </cell>
          <cell r="AL148">
            <v>14.627871379763157</v>
          </cell>
          <cell r="AM148">
            <v>5</v>
          </cell>
          <cell r="AN148">
            <v>5</v>
          </cell>
          <cell r="AO148">
            <v>5</v>
          </cell>
          <cell r="AP148">
            <v>5</v>
          </cell>
          <cell r="AQ148">
            <v>5</v>
          </cell>
          <cell r="AR148">
            <v>3</v>
          </cell>
          <cell r="AS148">
            <v>1</v>
          </cell>
          <cell r="AT148">
            <v>1</v>
          </cell>
          <cell r="AU148">
            <v>1</v>
          </cell>
          <cell r="AV148">
            <v>1</v>
          </cell>
          <cell r="AW148">
            <v>1</v>
          </cell>
          <cell r="AX148">
            <v>1</v>
          </cell>
          <cell r="AY148">
            <v>2</v>
          </cell>
          <cell r="AZ148">
            <v>2</v>
          </cell>
          <cell r="BA148">
            <v>0</v>
          </cell>
          <cell r="BB148">
            <v>0</v>
          </cell>
        </row>
        <row r="149">
          <cell r="D149">
            <v>98.78918574471524</v>
          </cell>
          <cell r="E149">
            <v>103.44840694327198</v>
          </cell>
          <cell r="F149">
            <v>114.3787946280017</v>
          </cell>
          <cell r="G149">
            <v>113.53834560332037</v>
          </cell>
          <cell r="H149">
            <v>107.63091034060388</v>
          </cell>
          <cell r="I149">
            <v>100</v>
          </cell>
          <cell r="J149">
            <v>100</v>
          </cell>
          <cell r="K149">
            <v>100</v>
          </cell>
          <cell r="L149">
            <v>100</v>
          </cell>
          <cell r="M149">
            <v>100</v>
          </cell>
          <cell r="N149">
            <v>103.6</v>
          </cell>
          <cell r="O149">
            <v>103.6</v>
          </cell>
          <cell r="P149">
            <v>103.6</v>
          </cell>
          <cell r="Q149">
            <v>103.6</v>
          </cell>
          <cell r="R149">
            <v>103.6</v>
          </cell>
          <cell r="S149">
            <v>104.42880402612685</v>
          </cell>
          <cell r="T149">
            <v>106.19000395202636</v>
          </cell>
          <cell r="U149">
            <v>100.18119955539703</v>
          </cell>
          <cell r="V149">
            <v>127.42800395202636</v>
          </cell>
          <cell r="W149">
            <v>108.85029556937182</v>
          </cell>
          <cell r="X149">
            <v>109.65024422743321</v>
          </cell>
          <cell r="Y149">
            <v>116.80900434722901</v>
          </cell>
          <cell r="Z149">
            <v>103.18663554205894</v>
          </cell>
          <cell r="AA149">
            <v>132.01541209429931</v>
          </cell>
          <cell r="AB149">
            <v>114.9063856354847</v>
          </cell>
          <cell r="AC149">
            <v>114.03625399653053</v>
          </cell>
          <cell r="AD149">
            <v>122.99988157763214</v>
          </cell>
          <cell r="AE149">
            <v>102.15476918663835</v>
          </cell>
          <cell r="AF149">
            <v>130.69525797335632</v>
          </cell>
          <cell r="AG149">
            <v>138.81813637215768</v>
          </cell>
          <cell r="AH149">
            <v>118.25559539440215</v>
          </cell>
          <cell r="AI149">
            <v>125.82887885391767</v>
          </cell>
          <cell r="AJ149">
            <v>104.50432887793102</v>
          </cell>
          <cell r="AK149">
            <v>133.7012489067435</v>
          </cell>
          <cell r="AL149">
            <v>142.49681698601987</v>
          </cell>
          <cell r="AM149">
            <v>123.54474032687922</v>
          </cell>
          <cell r="AN149">
            <v>107.11328986340429</v>
          </cell>
          <cell r="AO149">
            <v>92.867222311571524</v>
          </cell>
          <cell r="AP149">
            <v>80.515881744132514</v>
          </cell>
          <cell r="AQ149">
            <v>123.54474032687922</v>
          </cell>
          <cell r="AR149">
            <v>126.38626935439743</v>
          </cell>
          <cell r="AS149">
            <v>129.29315354954855</v>
          </cell>
          <cell r="AT149">
            <v>130.58608508504403</v>
          </cell>
          <cell r="AU149">
            <v>131.89194593589448</v>
          </cell>
          <cell r="AV149">
            <v>133.21086539525342</v>
          </cell>
          <cell r="AW149">
            <v>134.54297404920595</v>
          </cell>
          <cell r="AX149">
            <v>137.23383353019008</v>
          </cell>
          <cell r="AY149">
            <v>141.35084853609578</v>
          </cell>
          <cell r="AZ149">
            <v>147.00488247753961</v>
          </cell>
          <cell r="BA149">
            <v>154.3551266014166</v>
          </cell>
          <cell r="BB149">
            <v>163.6164341975016</v>
          </cell>
        </row>
        <row r="151">
          <cell r="D151">
            <v>91.165829145728637</v>
          </cell>
          <cell r="E151">
            <v>105.98265895953757</v>
          </cell>
          <cell r="F151">
            <v>149.28176795580112</v>
          </cell>
          <cell r="G151">
            <v>307.92022792022789</v>
          </cell>
          <cell r="H151">
            <v>260.68720379146919</v>
          </cell>
          <cell r="I151">
            <v>222.50500304533193</v>
          </cell>
          <cell r="J151">
            <v>190.87381071607413</v>
          </cell>
          <cell r="K151">
            <v>172.90772928994082</v>
          </cell>
          <cell r="L151">
            <v>151.67128495940199</v>
          </cell>
          <cell r="M151">
            <v>188.2043020722266</v>
          </cell>
          <cell r="N151">
            <v>126.35273702476729</v>
          </cell>
          <cell r="O151">
            <v>146.56087030862616</v>
          </cell>
          <cell r="P151">
            <v>169.85381861575178</v>
          </cell>
          <cell r="Q151">
            <v>160.3950953678474</v>
          </cell>
          <cell r="R151">
            <v>153.13528080591783</v>
          </cell>
          <cell r="S151">
            <v>147.4</v>
          </cell>
          <cell r="T151">
            <v>150.30000000000001</v>
          </cell>
          <cell r="U151">
            <v>166.9</v>
          </cell>
          <cell r="V151">
            <v>145.4</v>
          </cell>
          <cell r="W151">
            <v>150.56761619596293</v>
          </cell>
          <cell r="X151">
            <v>151.80000000000001</v>
          </cell>
          <cell r="Y151">
            <v>139.6</v>
          </cell>
          <cell r="Z151">
            <v>127.3</v>
          </cell>
          <cell r="AA151">
            <v>122.4</v>
          </cell>
          <cell r="AB151">
            <v>136.81429556496974</v>
          </cell>
          <cell r="AC151">
            <v>112.1</v>
          </cell>
          <cell r="AD151">
            <v>134.27175568962096</v>
          </cell>
          <cell r="AE151">
            <v>139.7195124912262</v>
          </cell>
          <cell r="AF151">
            <v>136.21935449981692</v>
          </cell>
          <cell r="AG151">
            <v>130.00241066033669</v>
          </cell>
          <cell r="AH151">
            <v>122.94838709677418</v>
          </cell>
          <cell r="AI151">
            <v>144.92824423641628</v>
          </cell>
          <cell r="AJ151">
            <v>142.82439054658676</v>
          </cell>
          <cell r="AK151">
            <v>138.19354804329254</v>
          </cell>
          <cell r="AL151">
            <v>136.50018752462279</v>
          </cell>
          <cell r="AM151">
            <v>196.93436647606336</v>
          </cell>
          <cell r="AN151">
            <v>203.72520669937595</v>
          </cell>
          <cell r="AO151">
            <v>205.08337474403845</v>
          </cell>
          <cell r="AP151">
            <v>206.44154278870099</v>
          </cell>
          <cell r="AQ151">
            <v>206.44154278870099</v>
          </cell>
          <cell r="AR151">
            <v>206.44154278870099</v>
          </cell>
          <cell r="AS151">
            <v>206.44154278870099</v>
          </cell>
          <cell r="AT151">
            <v>91.313825489949195</v>
          </cell>
          <cell r="AU151">
            <v>92.268325430719656</v>
          </cell>
          <cell r="AV151">
            <v>92.729667057873243</v>
          </cell>
          <cell r="AW151">
            <v>93.193315393162592</v>
          </cell>
        </row>
        <row r="152">
          <cell r="D152">
            <v>-23.550783131041964</v>
          </cell>
          <cell r="E152">
            <v>-40.462071996025955</v>
          </cell>
          <cell r="F152">
            <v>-41.951813752732399</v>
          </cell>
          <cell r="G152">
            <v>-66.13798438757641</v>
          </cell>
          <cell r="H152">
            <v>15.012402980589119</v>
          </cell>
          <cell r="I152">
            <v>-1.0197164510194785</v>
          </cell>
          <cell r="J152">
            <v>-1.5298424305512857</v>
          </cell>
          <cell r="K152">
            <v>-3.0436626837207328</v>
          </cell>
          <cell r="L152">
            <v>1.8167413863595243</v>
          </cell>
          <cell r="M152">
            <v>40.958039821068027</v>
          </cell>
          <cell r="N152">
            <v>-3.0701783212249527</v>
          </cell>
          <cell r="O152">
            <v>-3.0831433438939868</v>
          </cell>
          <cell r="P152">
            <v>-3.8442337699150944</v>
          </cell>
          <cell r="Q152">
            <v>-22.020215994712117</v>
          </cell>
          <cell r="R152">
            <v>-32.017771429746162</v>
          </cell>
          <cell r="S152">
            <v>6.4525205234833773</v>
          </cell>
          <cell r="T152">
            <v>-5.1421028305065324</v>
          </cell>
          <cell r="U152">
            <v>-6.8439743209797888</v>
          </cell>
          <cell r="V152">
            <v>-32.955998142250152</v>
          </cell>
          <cell r="W152">
            <v>-38.489554770253093</v>
          </cell>
          <cell r="X152">
            <v>16.30389763614663</v>
          </cell>
          <cell r="Y152">
            <v>15.766110344189467</v>
          </cell>
          <cell r="Z152">
            <v>7.2441535529101735</v>
          </cell>
          <cell r="AA152">
            <v>11.787572992886641</v>
          </cell>
          <cell r="AB152">
            <v>51.101734526132915</v>
          </cell>
          <cell r="AC152">
            <v>14.854748085221949</v>
          </cell>
          <cell r="AD152">
            <v>19.764043101091417</v>
          </cell>
          <cell r="AE152">
            <v>37.601708135881765</v>
          </cell>
          <cell r="AF152">
            <v>21.313688699898428</v>
          </cell>
          <cell r="AG152">
            <v>93.534188022093559</v>
          </cell>
          <cell r="AH152">
            <v>23.017016374519581</v>
          </cell>
          <cell r="AI152">
            <v>32.693328943857381</v>
          </cell>
          <cell r="AJ152">
            <v>73.150284232654741</v>
          </cell>
          <cell r="AK152">
            <v>19.686756842709844</v>
          </cell>
          <cell r="AL152">
            <v>148.54738639374156</v>
          </cell>
          <cell r="AM152">
            <v>25.720900170756281</v>
          </cell>
          <cell r="AN152">
            <v>40.83503416770688</v>
          </cell>
          <cell r="AO152">
            <v>29.670437990460744</v>
          </cell>
          <cell r="AP152">
            <v>33.397288578935822</v>
          </cell>
          <cell r="AQ152">
            <v>129.62366090785974</v>
          </cell>
          <cell r="AR152">
            <v>116.92593790369331</v>
          </cell>
          <cell r="AS152">
            <v>119.36307303878907</v>
          </cell>
          <cell r="AT152">
            <v>117.69144479805715</v>
          </cell>
          <cell r="AU152">
            <v>114.42149753204185</v>
          </cell>
          <cell r="AV152">
            <v>105.78308337757002</v>
          </cell>
          <cell r="AW152">
            <v>102.12688924633426</v>
          </cell>
          <cell r="AX152">
            <v>103.33972557602812</v>
          </cell>
          <cell r="AY152">
            <v>110.68210039384263</v>
          </cell>
          <cell r="AZ152">
            <v>107.82044118364436</v>
          </cell>
          <cell r="BA152">
            <v>107.60077803470637</v>
          </cell>
          <cell r="BB152">
            <v>101.70873761444327</v>
          </cell>
        </row>
        <row r="160">
          <cell r="D160">
            <v>0.48333333333333328</v>
          </cell>
          <cell r="E160">
            <v>0.69047619047619047</v>
          </cell>
          <cell r="F160">
            <v>0.98639455782312935</v>
          </cell>
          <cell r="G160">
            <v>1</v>
          </cell>
          <cell r="H160">
            <v>1.1000000000000001</v>
          </cell>
          <cell r="I160">
            <v>0.44900000000000001</v>
          </cell>
          <cell r="J160">
            <v>0.32</v>
          </cell>
          <cell r="K160">
            <v>0.62</v>
          </cell>
          <cell r="L160">
            <v>0.314</v>
          </cell>
          <cell r="M160">
            <v>1.7030000000000001</v>
          </cell>
          <cell r="N160">
            <v>0.22699999999999998</v>
          </cell>
          <cell r="O160">
            <v>0.27700000000000002</v>
          </cell>
          <cell r="P160">
            <v>0.47699999999999998</v>
          </cell>
          <cell r="Q160">
            <v>0.47699999999999998</v>
          </cell>
          <cell r="R160">
            <v>1.458</v>
          </cell>
          <cell r="S160">
            <v>0.2</v>
          </cell>
          <cell r="T160">
            <v>0.2</v>
          </cell>
          <cell r="U160">
            <v>0.5</v>
          </cell>
          <cell r="V160">
            <v>0.2</v>
          </cell>
          <cell r="W160">
            <v>1.1000000000000001</v>
          </cell>
          <cell r="X160">
            <v>0.21901084142896973</v>
          </cell>
          <cell r="Y160">
            <v>0.21498798254033871</v>
          </cell>
          <cell r="Z160">
            <v>0.54668433503737124</v>
          </cell>
          <cell r="AA160">
            <v>0.21752492206322219</v>
          </cell>
          <cell r="AB160">
            <v>1.1982080810699018</v>
          </cell>
          <cell r="AC160">
            <v>0.28419658290769417</v>
          </cell>
          <cell r="AD160">
            <v>0.22596377374912754</v>
          </cell>
          <cell r="AE160">
            <v>0.65300000000000002</v>
          </cell>
          <cell r="AF160">
            <v>0.3427</v>
          </cell>
          <cell r="AG160">
            <v>1.5058603566568218</v>
          </cell>
          <cell r="AH160">
            <v>0.37609999999999999</v>
          </cell>
          <cell r="AI160">
            <v>0.40679999999999999</v>
          </cell>
          <cell r="AJ160">
            <v>0.69264508148234238</v>
          </cell>
          <cell r="AK160">
            <v>0.3637061614866306</v>
          </cell>
          <cell r="AL160">
            <v>1.8392512429689729</v>
          </cell>
          <cell r="AM160">
            <v>0.40260540540505652</v>
          </cell>
          <cell r="AN160">
            <v>0.43578944104638367</v>
          </cell>
          <cell r="AO160">
            <v>0.74236827345120104</v>
          </cell>
          <cell r="AP160">
            <v>0.38991119042174222</v>
          </cell>
          <cell r="AQ160">
            <v>1.9706743103243836</v>
          </cell>
          <cell r="AR160">
            <v>2.0926887778631125</v>
          </cell>
          <cell r="AS160">
            <v>2.2220655297343876</v>
          </cell>
          <cell r="AT160">
            <v>2.3594654684748262</v>
          </cell>
          <cell r="AU160">
            <v>2.505374813045306</v>
          </cell>
          <cell r="AV160">
            <v>2.6655183710951622</v>
          </cell>
          <cell r="AW160">
            <v>2.8358983053755651</v>
          </cell>
          <cell r="AX160">
            <v>3.0171689250551714</v>
          </cell>
          <cell r="AY160">
            <v>3.2100263627446974</v>
          </cell>
          <cell r="AZ160">
            <v>3.4152112478513383</v>
          </cell>
          <cell r="BA160">
            <v>3.6335115508139957</v>
          </cell>
          <cell r="BB160">
            <v>3.8657656091420258</v>
          </cell>
        </row>
        <row r="161">
          <cell r="D161">
            <v>322.06004898367132</v>
          </cell>
          <cell r="E161">
            <v>39.943704226977438</v>
          </cell>
          <cell r="F161">
            <v>39.807541664372394</v>
          </cell>
          <cell r="G161">
            <v>-0.54675792369919263</v>
          </cell>
          <cell r="H161">
            <v>7.8991081543326347</v>
          </cell>
          <cell r="I161">
            <v>82.156240000000039</v>
          </cell>
          <cell r="J161">
            <v>65.465599999999995</v>
          </cell>
          <cell r="K161">
            <v>96.375514999999993</v>
          </cell>
          <cell r="L161">
            <v>99.857235000000003</v>
          </cell>
          <cell r="M161">
            <v>52.904354659441168</v>
          </cell>
          <cell r="N161">
            <v>-50.197360315111048</v>
          </cell>
          <cell r="O161">
            <v>-14.777453029268905</v>
          </cell>
          <cell r="P161">
            <v>-24.143720734109031</v>
          </cell>
          <cell r="Q161">
            <v>49.69731465167682</v>
          </cell>
          <cell r="R161">
            <v>-15.649895433833283</v>
          </cell>
          <cell r="S161">
            <v>-13.448185886292741</v>
          </cell>
          <cell r="T161">
            <v>-29.241441069059981</v>
          </cell>
          <cell r="U161">
            <v>2.2052360932800497</v>
          </cell>
          <cell r="V161">
            <v>-59.14318560406663</v>
          </cell>
          <cell r="W161">
            <v>-26.215005410628411</v>
          </cell>
          <cell r="X161">
            <v>7</v>
          </cell>
          <cell r="Y161">
            <v>5</v>
          </cell>
          <cell r="Z161">
            <v>7</v>
          </cell>
          <cell r="AA161">
            <v>7</v>
          </cell>
          <cell r="AB161">
            <v>6.6506152204290458</v>
          </cell>
          <cell r="AC161">
            <v>28</v>
          </cell>
          <cell r="AD161">
            <v>4</v>
          </cell>
          <cell r="AE161">
            <v>186.7943670145419</v>
          </cell>
          <cell r="AF161">
            <v>-48.213838154853924</v>
          </cell>
          <cell r="AG161">
            <v>24.264664074991327</v>
          </cell>
          <cell r="AH161">
            <v>4</v>
          </cell>
          <cell r="AI161">
            <v>4</v>
          </cell>
          <cell r="AJ161">
            <v>4</v>
          </cell>
          <cell r="AK161">
            <v>4</v>
          </cell>
          <cell r="AL161">
            <v>4</v>
          </cell>
          <cell r="AM161">
            <v>5</v>
          </cell>
          <cell r="AN161">
            <v>5</v>
          </cell>
          <cell r="AO161">
            <v>5</v>
          </cell>
          <cell r="AP161">
            <v>5</v>
          </cell>
          <cell r="AQ161">
            <v>5</v>
          </cell>
          <cell r="AR161">
            <v>4</v>
          </cell>
          <cell r="AS161">
            <v>4</v>
          </cell>
          <cell r="AT161">
            <v>4</v>
          </cell>
          <cell r="AU161">
            <v>4</v>
          </cell>
          <cell r="AV161">
            <v>4</v>
          </cell>
          <cell r="AW161">
            <v>4</v>
          </cell>
          <cell r="AX161">
            <v>4</v>
          </cell>
          <cell r="AY161">
            <v>4</v>
          </cell>
          <cell r="AZ161">
            <v>4</v>
          </cell>
          <cell r="BA161">
            <v>4</v>
          </cell>
          <cell r="BB161">
            <v>4</v>
          </cell>
        </row>
        <row r="164">
          <cell r="E164">
            <v>39.943704226977459</v>
          </cell>
          <cell r="F164">
            <v>39.807541664372415</v>
          </cell>
          <cell r="G164">
            <v>-0.54675792369919263</v>
          </cell>
          <cell r="H164">
            <v>-1.9099016778794331</v>
          </cell>
          <cell r="M164">
            <v>30.763301307111046</v>
          </cell>
          <cell r="N164">
            <v>-37.989376394635208</v>
          </cell>
          <cell r="O164">
            <v>-23.249753902373303</v>
          </cell>
          <cell r="P164">
            <v>-34.85538161277556</v>
          </cell>
          <cell r="Q164">
            <v>25.007993234951819</v>
          </cell>
          <cell r="R164">
            <v>-20.625045786247508</v>
          </cell>
          <cell r="S164">
            <v>87.116779083919454</v>
          </cell>
          <cell r="T164">
            <v>35.173247061175061</v>
          </cell>
          <cell r="U164">
            <v>5.4095083599882798</v>
          </cell>
          <cell r="V164">
            <v>-42.959901072604247</v>
          </cell>
          <cell r="W164">
            <v>10.023488522924318</v>
          </cell>
          <cell r="X164">
            <v>105.78159376012772</v>
          </cell>
          <cell r="Y164">
            <v>105.7138239887514</v>
          </cell>
          <cell r="Z164">
            <v>106.09882665157735</v>
          </cell>
          <cell r="AA164">
            <v>245.3121568211325</v>
          </cell>
          <cell r="AB164">
            <v>129.1076883175931</v>
          </cell>
          <cell r="AC164">
            <v>40</v>
          </cell>
          <cell r="AD164">
            <v>-16.114742109225045</v>
          </cell>
          <cell r="AE164">
            <v>55.560340166081886</v>
          </cell>
          <cell r="AF164">
            <v>5</v>
          </cell>
          <cell r="AG164">
            <v>54.092987603334898</v>
          </cell>
          <cell r="AH164">
            <v>59.757026696641333</v>
          </cell>
          <cell r="AI164">
            <v>5</v>
          </cell>
          <cell r="AJ164">
            <v>5</v>
          </cell>
          <cell r="AK164">
            <v>5</v>
          </cell>
          <cell r="AL164">
            <v>18.689256674160333</v>
          </cell>
          <cell r="AM164">
            <v>6</v>
          </cell>
          <cell r="AN164">
            <v>6</v>
          </cell>
          <cell r="AO164">
            <v>6</v>
          </cell>
          <cell r="AP164">
            <v>6</v>
          </cell>
          <cell r="AQ164">
            <v>6</v>
          </cell>
          <cell r="AR164">
            <v>4</v>
          </cell>
          <cell r="AS164">
            <v>4</v>
          </cell>
          <cell r="AT164">
            <v>4</v>
          </cell>
          <cell r="AU164">
            <v>4</v>
          </cell>
          <cell r="AV164">
            <v>4</v>
          </cell>
          <cell r="AW164">
            <v>4</v>
          </cell>
          <cell r="AX164">
            <v>4</v>
          </cell>
          <cell r="AY164">
            <v>4</v>
          </cell>
          <cell r="AZ164">
            <v>4</v>
          </cell>
          <cell r="BA164">
            <v>4</v>
          </cell>
          <cell r="BB164">
            <v>4</v>
          </cell>
        </row>
        <row r="173">
          <cell r="D173">
            <v>14.209999999999997</v>
          </cell>
          <cell r="E173">
            <v>5.4385008183410299</v>
          </cell>
          <cell r="F173">
            <v>-9.7696007698022118</v>
          </cell>
          <cell r="G173">
            <v>3.7597600155022226</v>
          </cell>
          <cell r="H173">
            <v>26.447899258847364</v>
          </cell>
          <cell r="I173">
            <v>13.97</v>
          </cell>
          <cell r="J173">
            <v>13.193</v>
          </cell>
          <cell r="K173">
            <v>16.370999999999999</v>
          </cell>
          <cell r="L173">
            <v>16.096</v>
          </cell>
          <cell r="M173">
            <v>-62.999876701632139</v>
          </cell>
          <cell r="N173">
            <v>26.083526342748065</v>
          </cell>
          <cell r="O173">
            <v>10.971798315365589</v>
          </cell>
          <cell r="P173">
            <v>17.998325327832255</v>
          </cell>
          <cell r="Q173">
            <v>-35.905226370885181</v>
          </cell>
          <cell r="R173">
            <v>2.1886032688363199</v>
          </cell>
          <cell r="S173">
            <v>21.563946475211051</v>
          </cell>
          <cell r="T173">
            <v>15.371876472272591</v>
          </cell>
          <cell r="U173">
            <v>13.059525116172475</v>
          </cell>
          <cell r="V173">
            <v>-5.7522690698588494</v>
          </cell>
          <cell r="W173">
            <v>19.507931037845516</v>
          </cell>
          <cell r="X173">
            <v>-51.217361612051157</v>
          </cell>
          <cell r="Y173">
            <v>-45.407440195549462</v>
          </cell>
          <cell r="Z173">
            <v>-45.371428421312856</v>
          </cell>
          <cell r="AA173">
            <v>-12.200292336723528</v>
          </cell>
          <cell r="AB173">
            <v>-44.810374367809892</v>
          </cell>
          <cell r="AC173">
            <v>0.23610196413982557</v>
          </cell>
          <cell r="AD173">
            <v>9.0745427181248335</v>
          </cell>
          <cell r="AE173">
            <v>-7.7790469777222024E-2</v>
          </cell>
          <cell r="AF173">
            <v>13.201194835803017</v>
          </cell>
          <cell r="AG173">
            <v>18.352613417152021</v>
          </cell>
          <cell r="AH173">
            <v>7.2449678651545009</v>
          </cell>
          <cell r="AI173">
            <v>1.7018667352843138</v>
          </cell>
          <cell r="AJ173">
            <v>2.3108763549173692</v>
          </cell>
          <cell r="AK173">
            <v>1.9839242920486642</v>
          </cell>
          <cell r="AL173">
            <v>1.7070215781371343</v>
          </cell>
          <cell r="AM173">
            <v>0</v>
          </cell>
          <cell r="AN173">
            <v>0</v>
          </cell>
          <cell r="AO173">
            <v>0</v>
          </cell>
          <cell r="AP173">
            <v>0</v>
          </cell>
          <cell r="AQ173">
            <v>0</v>
          </cell>
          <cell r="AR173">
            <v>2</v>
          </cell>
          <cell r="AS173">
            <v>4</v>
          </cell>
        </row>
        <row r="188">
          <cell r="D188">
            <v>-16.068283131041891</v>
          </cell>
          <cell r="E188">
            <v>-36.404571996025922</v>
          </cell>
          <cell r="F188">
            <v>-48.087313752732491</v>
          </cell>
          <cell r="G188">
            <v>-75.739484387576425</v>
          </cell>
          <cell r="H188">
            <v>-24.311797019410765</v>
          </cell>
          <cell r="I188">
            <v>-12.244431451019489</v>
          </cell>
          <cell r="J188">
            <v>-12.369812430551271</v>
          </cell>
          <cell r="K188">
            <v>-15.160712683720737</v>
          </cell>
          <cell r="L188">
            <v>-39.338733613640485</v>
          </cell>
          <cell r="M188">
            <v>-34.297670178931966</v>
          </cell>
          <cell r="N188">
            <v>-13.658653321224959</v>
          </cell>
          <cell r="O188">
            <v>-13.410733343894016</v>
          </cell>
          <cell r="P188">
            <v>-13.0837087699151</v>
          </cell>
          <cell r="Q188">
            <v>-38.489940994712114</v>
          </cell>
          <cell r="R188">
            <v>-78.643036429746189</v>
          </cell>
          <cell r="S188">
            <v>-13.831709181611929</v>
          </cell>
          <cell r="T188">
            <v>-13.904481255287346</v>
          </cell>
          <cell r="U188">
            <v>-13.820622000266489</v>
          </cell>
          <cell r="V188">
            <v>-37.762922039832446</v>
          </cell>
          <cell r="W188">
            <v>-36.305735721586714</v>
          </cell>
          <cell r="X188">
            <v>-17.071288458221375</v>
          </cell>
          <cell r="Y188">
            <v>-18.244911991771492</v>
          </cell>
          <cell r="Z188">
            <v>-18.718870835431154</v>
          </cell>
          <cell r="AA188">
            <v>-18.960180774018749</v>
          </cell>
          <cell r="AB188">
            <v>-71.921513730935558</v>
          </cell>
          <cell r="AC188">
            <v>-8.9460337447011753</v>
          </cell>
          <cell r="AD188">
            <v>-8.6865041708145032</v>
          </cell>
          <cell r="AE188">
            <v>-8.1820918641182381</v>
          </cell>
          <cell r="AF188">
            <v>-29.244711300101578</v>
          </cell>
          <cell r="AG188">
            <v>-55.059341079735489</v>
          </cell>
          <cell r="AH188">
            <v>-26.73878379481933</v>
          </cell>
          <cell r="AI188">
            <v>-18.570374780041899</v>
          </cell>
          <cell r="AJ188">
            <v>-25.421347952682137</v>
          </cell>
          <cell r="AK188">
            <v>-17.969673278365878</v>
          </cell>
          <cell r="AL188">
            <v>-88.700179805909244</v>
          </cell>
          <cell r="AM188">
            <v>-22.269527314575114</v>
          </cell>
          <cell r="AN188">
            <v>-15.999424542662325</v>
          </cell>
          <cell r="AO188">
            <v>-22.198394847611876</v>
          </cell>
          <cell r="AP188">
            <v>-16.630042199653843</v>
          </cell>
          <cell r="AQ188">
            <v>-77.097388904503148</v>
          </cell>
          <cell r="AR188">
            <v>-81.406847458607714</v>
          </cell>
          <cell r="AS188">
            <v>-81.97066711227059</v>
          </cell>
        </row>
        <row r="251">
          <cell r="D251">
            <v>9.4917293233082702</v>
          </cell>
          <cell r="E251">
            <v>12.43859662460088</v>
          </cell>
          <cell r="F251">
            <v>9.7812939176642395</v>
          </cell>
          <cell r="G251">
            <v>17.581562447611063</v>
          </cell>
          <cell r="H251">
            <v>18.348848098132525</v>
          </cell>
          <cell r="I251">
            <v>3.9403503309120427</v>
          </cell>
          <cell r="J251">
            <v>5.4781005586477889</v>
          </cell>
          <cell r="K251">
            <v>7.3771657824933747</v>
          </cell>
          <cell r="L251">
            <v>8.0421097105295463</v>
          </cell>
          <cell r="M251">
            <v>24.837726382582751</v>
          </cell>
          <cell r="N251">
            <v>3.3282794990112063</v>
          </cell>
          <cell r="O251">
            <v>4.4311849141570505</v>
          </cell>
          <cell r="P251">
            <v>5.9422450441843795</v>
          </cell>
          <cell r="Q251">
            <v>7.2547075208913601</v>
          </cell>
          <cell r="R251">
            <v>20.956416978243993</v>
          </cell>
          <cell r="S251">
            <v>13.1279</v>
          </cell>
          <cell r="T251">
            <v>4.9664000000000001</v>
          </cell>
          <cell r="U251">
            <v>4.0754000000000001</v>
          </cell>
          <cell r="V251">
            <v>1.3735999999999999</v>
          </cell>
          <cell r="W251">
            <v>23.543299999999999</v>
          </cell>
          <cell r="X251">
            <v>4.181</v>
          </cell>
          <cell r="Y251">
            <v>1.9379999999999999</v>
          </cell>
          <cell r="Z251">
            <v>1.5367</v>
          </cell>
          <cell r="AA251">
            <v>1.8389</v>
          </cell>
          <cell r="AB251">
            <v>9.4946000000000002</v>
          </cell>
          <cell r="AC251">
            <v>2.1802000000000001</v>
          </cell>
          <cell r="AD251">
            <v>1.5999999999999999</v>
          </cell>
          <cell r="AE251">
            <v>6.2</v>
          </cell>
          <cell r="AF251">
            <v>10</v>
          </cell>
          <cell r="AG251">
            <v>19.9802</v>
          </cell>
          <cell r="AH251">
            <v>4.5999999999999996</v>
          </cell>
          <cell r="AI251">
            <v>5</v>
          </cell>
          <cell r="AJ251">
            <v>5</v>
          </cell>
          <cell r="AK251">
            <v>5</v>
          </cell>
          <cell r="AL251">
            <v>19.600000000000001</v>
          </cell>
          <cell r="AM251">
            <v>24.788778877887786</v>
          </cell>
          <cell r="AN251">
            <v>32.161552788942259</v>
          </cell>
          <cell r="AO251">
            <v>34.772750875714955</v>
          </cell>
          <cell r="AP251">
            <v>40.72634699918175</v>
          </cell>
          <cell r="AQ251">
            <v>33.555023249598001</v>
          </cell>
          <cell r="AR251">
            <v>37.719491219578437</v>
          </cell>
          <cell r="AS251">
            <v>51.919750515272689</v>
          </cell>
        </row>
        <row r="267">
          <cell r="D267">
            <v>-34.154113053707228</v>
          </cell>
          <cell r="E267">
            <v>-23.190466473004932</v>
          </cell>
          <cell r="F267">
            <v>-20.674125908759272</v>
          </cell>
          <cell r="G267">
            <v>-10.814006094476213</v>
          </cell>
          <cell r="H267">
            <v>-8.4062625517423122</v>
          </cell>
          <cell r="I267">
            <v>-2.5630000000000024</v>
          </cell>
          <cell r="J267">
            <v>-11.010999999999996</v>
          </cell>
          <cell r="K267">
            <v>-6.1859999999999999</v>
          </cell>
          <cell r="L267">
            <v>-15.86</v>
          </cell>
          <cell r="M267">
            <v>-11.807673891827221</v>
          </cell>
          <cell r="N267">
            <v>13.637</v>
          </cell>
          <cell r="O267">
            <v>18.052</v>
          </cell>
          <cell r="P267">
            <v>-7.1090000000000018</v>
          </cell>
          <cell r="Q267">
            <v>-17.411999999999999</v>
          </cell>
          <cell r="R267">
            <v>-4.450681674644823</v>
          </cell>
          <cell r="S267">
            <v>-3.4569963212753052</v>
          </cell>
          <cell r="T267">
            <v>4.8039963212753065</v>
          </cell>
          <cell r="U267">
            <v>-2.3000000000000043</v>
          </cell>
          <cell r="V267">
            <v>-28.1</v>
          </cell>
          <cell r="W267">
            <v>-12.673832386335825</v>
          </cell>
          <cell r="X267">
            <v>8.1000000000000085</v>
          </cell>
          <cell r="Y267">
            <v>-2.3000000000000114</v>
          </cell>
          <cell r="Z267">
            <v>-23.199999999999989</v>
          </cell>
          <cell r="AA267">
            <v>8.9162678431372626</v>
          </cell>
          <cell r="AB267">
            <v>-19.398023619712241</v>
          </cell>
          <cell r="AC267">
            <v>-3.6162678431372655</v>
          </cell>
          <cell r="AD267">
            <v>7.5999999999999943</v>
          </cell>
          <cell r="AE267">
            <v>0.60000000000000853</v>
          </cell>
          <cell r="AF267">
            <v>-27.300000000000011</v>
          </cell>
          <cell r="AG267">
            <v>-17.997193794643881</v>
          </cell>
          <cell r="AH267">
            <v>1.5</v>
          </cell>
          <cell r="AI267">
            <v>-15.199999999999989</v>
          </cell>
          <cell r="AJ267">
            <v>-18</v>
          </cell>
          <cell r="AK267">
            <v>-6.8000000000000114</v>
          </cell>
          <cell r="AL267">
            <v>-24.543711217919551</v>
          </cell>
          <cell r="AM267">
            <v>-24</v>
          </cell>
          <cell r="AN267">
            <v>-4</v>
          </cell>
          <cell r="AO267">
            <v>0</v>
          </cell>
          <cell r="AP267">
            <v>0</v>
          </cell>
          <cell r="AQ267">
            <v>-20.445535105290141</v>
          </cell>
          <cell r="AR267">
            <v>-19.682047603705129</v>
          </cell>
          <cell r="AS267">
            <v>-17.870008055362238</v>
          </cell>
        </row>
        <row r="277">
          <cell r="D277">
            <v>-32.831690707893117</v>
          </cell>
          <cell r="E277">
            <v>35.957294308904672</v>
          </cell>
          <cell r="F277">
            <v>47.730036256051221</v>
          </cell>
          <cell r="G277">
            <v>13.575991973157443</v>
          </cell>
          <cell r="H277">
            <v>3.1360724591009648</v>
          </cell>
          <cell r="I277">
            <v>0</v>
          </cell>
          <cell r="J277">
            <v>0</v>
          </cell>
          <cell r="K277">
            <v>19.626000000000001</v>
          </cell>
          <cell r="L277">
            <v>0</v>
          </cell>
          <cell r="M277">
            <v>4.9750316430527199</v>
          </cell>
          <cell r="N277">
            <v>0</v>
          </cell>
          <cell r="O277">
            <v>0</v>
          </cell>
          <cell r="P277">
            <v>22.931999999999999</v>
          </cell>
          <cell r="Q277">
            <v>0</v>
          </cell>
          <cell r="R277">
            <v>7.6465282968595165</v>
          </cell>
          <cell r="S277">
            <v>0</v>
          </cell>
          <cell r="T277">
            <v>0</v>
          </cell>
          <cell r="U277">
            <v>0</v>
          </cell>
          <cell r="V277">
            <v>13.1</v>
          </cell>
          <cell r="W277">
            <v>10.00257563871415</v>
          </cell>
          <cell r="X277">
            <v>0</v>
          </cell>
          <cell r="Y277">
            <v>0</v>
          </cell>
          <cell r="Z277">
            <v>24.81</v>
          </cell>
          <cell r="AA277">
            <v>0</v>
          </cell>
          <cell r="AB277">
            <v>16.997551462525379</v>
          </cell>
          <cell r="AC277">
            <v>0</v>
          </cell>
          <cell r="AD277">
            <v>0</v>
          </cell>
          <cell r="AE277">
            <v>0</v>
          </cell>
          <cell r="AF277">
            <v>24.7</v>
          </cell>
          <cell r="AG277">
            <v>21.544321089908856</v>
          </cell>
          <cell r="AH277">
            <v>0</v>
          </cell>
          <cell r="AI277">
            <v>0</v>
          </cell>
          <cell r="AJ277">
            <v>12.51</v>
          </cell>
          <cell r="AK277">
            <v>0</v>
          </cell>
          <cell r="AL277">
            <v>16.705553176720553</v>
          </cell>
          <cell r="AM277">
            <v>12.58</v>
          </cell>
          <cell r="AN277">
            <v>12.58</v>
          </cell>
          <cell r="AO277">
            <v>12.58</v>
          </cell>
          <cell r="AP277">
            <v>12.58</v>
          </cell>
          <cell r="AQ277">
            <v>13.066749057327073</v>
          </cell>
          <cell r="AR277">
            <v>15.155556686982166</v>
          </cell>
          <cell r="AS277">
            <v>16.572274091177952</v>
          </cell>
        </row>
        <row r="284">
          <cell r="D284">
            <v>522.022875</v>
          </cell>
          <cell r="E284">
            <v>776.04575</v>
          </cell>
          <cell r="F284">
            <v>868.79150000000004</v>
          </cell>
          <cell r="G284">
            <v>948.15232646508707</v>
          </cell>
          <cell r="H284">
            <v>1107.6521456285984</v>
          </cell>
          <cell r="I284">
            <v>-0.55781127137260356</v>
          </cell>
          <cell r="J284">
            <v>-0.87961208315644512</v>
          </cell>
          <cell r="K284">
            <v>1.6825119536668716</v>
          </cell>
          <cell r="L284">
            <v>2.4755976347589694</v>
          </cell>
          <cell r="M284">
            <v>1212.6493999999998</v>
          </cell>
          <cell r="N284">
            <v>-2.4681751821002651</v>
          </cell>
          <cell r="O284">
            <v>3.1846549305004785</v>
          </cell>
          <cell r="P284">
            <v>16.049343904506081</v>
          </cell>
          <cell r="Q284">
            <v>9.4803062506285052</v>
          </cell>
          <cell r="R284">
            <v>1234.1911210510236</v>
          </cell>
          <cell r="S284">
            <v>-6.7411146943641143E-5</v>
          </cell>
          <cell r="T284">
            <v>4.9032449217718543E-3</v>
          </cell>
          <cell r="U284">
            <v>3.4246381536680026E-3</v>
          </cell>
          <cell r="V284">
            <v>-3.8899714015485642E-3</v>
          </cell>
          <cell r="W284">
            <v>1249.3976049447917</v>
          </cell>
          <cell r="X284">
            <v>-4.7899259733459765E-2</v>
          </cell>
          <cell r="Y284">
            <v>-1.975928573874608E-2</v>
          </cell>
          <cell r="Z284">
            <v>3.6025902679135413E-2</v>
          </cell>
          <cell r="AA284">
            <v>-4.9891294795904706E-2</v>
          </cell>
          <cell r="AB284">
            <v>1040.0007768125638</v>
          </cell>
          <cell r="AC284">
            <v>5.6523586652062363E-2</v>
          </cell>
          <cell r="AD284">
            <v>3.7836899724284834E-2</v>
          </cell>
          <cell r="AE284">
            <v>18.977812621267262</v>
          </cell>
          <cell r="AF284">
            <v>19.424997961636251</v>
          </cell>
          <cell r="AG284">
            <v>1004.7338978123466</v>
          </cell>
          <cell r="AH284">
            <v>9.7691495332375275</v>
          </cell>
          <cell r="AI284">
            <v>3.0302081527861535</v>
          </cell>
          <cell r="AJ284">
            <v>17.102205156972552</v>
          </cell>
          <cell r="AK284">
            <v>5.7011634454843971</v>
          </cell>
          <cell r="AL284">
            <v>1054.5734059582928</v>
          </cell>
          <cell r="AM284">
            <v>25.313311376269112</v>
          </cell>
          <cell r="AN284">
            <v>14.092071978409699</v>
          </cell>
          <cell r="AO284">
            <v>27.423066716682882</v>
          </cell>
          <cell r="AP284">
            <v>29.012203733926299</v>
          </cell>
          <cell r="AQ284">
            <v>1122.4378915452419</v>
          </cell>
          <cell r="AR284">
            <v>1161.6738733374857</v>
          </cell>
          <cell r="AS284">
            <v>1195.7202099030353</v>
          </cell>
        </row>
        <row r="312">
          <cell r="D312">
            <v>470.21</v>
          </cell>
          <cell r="E312">
            <v>579.29999999999995</v>
          </cell>
          <cell r="F312">
            <v>807.6</v>
          </cell>
          <cell r="G312">
            <v>799.49999999999989</v>
          </cell>
          <cell r="H312">
            <v>804.19999999999993</v>
          </cell>
          <cell r="I312">
            <v>5</v>
          </cell>
          <cell r="J312">
            <v>5</v>
          </cell>
          <cell r="K312">
            <v>5</v>
          </cell>
          <cell r="L312">
            <v>7.8000000000000007</v>
          </cell>
          <cell r="M312">
            <v>645.7405</v>
          </cell>
          <cell r="R312">
            <v>717.93177838903773</v>
          </cell>
          <cell r="W312">
            <v>849.27801369570989</v>
          </cell>
          <cell r="AB312">
            <v>713.83969203063168</v>
          </cell>
          <cell r="AG312">
            <v>780.1318124641565</v>
          </cell>
          <cell r="AL312">
            <v>868.52230452421725</v>
          </cell>
          <cell r="AM312">
            <v>942.67871739466511</v>
          </cell>
          <cell r="AN312">
            <v>995.91417053046189</v>
          </cell>
          <cell r="AO312">
            <v>1045.0530352539527</v>
          </cell>
          <cell r="AP312">
            <v>1088.4969889342956</v>
          </cell>
          <cell r="AQ312">
            <v>1124.8013230361157</v>
          </cell>
          <cell r="AR312">
            <v>1158.1420124297547</v>
          </cell>
          <cell r="AS312">
            <v>1191.0508703702808</v>
          </cell>
        </row>
      </sheetData>
      <sheetData sheetId="5" refreshError="1"/>
      <sheetData sheetId="6" refreshError="1"/>
      <sheetData sheetId="7" refreshError="1"/>
      <sheetData sheetId="8" refreshError="1"/>
      <sheetData sheetId="9" refreshError="1">
        <row r="24">
          <cell r="D24" t="str">
            <v>...</v>
          </cell>
          <cell r="E24" t="str">
            <v>...</v>
          </cell>
          <cell r="F24" t="str">
            <v>...</v>
          </cell>
          <cell r="G24">
            <v>12.1</v>
          </cell>
          <cell r="H24">
            <v>13.7</v>
          </cell>
          <cell r="I24" t="str">
            <v>...</v>
          </cell>
          <cell r="J24" t="str">
            <v>...</v>
          </cell>
          <cell r="K24" t="str">
            <v>...</v>
          </cell>
          <cell r="L24" t="str">
            <v>...</v>
          </cell>
          <cell r="M24">
            <v>12</v>
          </cell>
          <cell r="N24" t="str">
            <v>...</v>
          </cell>
          <cell r="O24" t="str">
            <v>...</v>
          </cell>
          <cell r="P24" t="str">
            <v>...</v>
          </cell>
          <cell r="Q24" t="str">
            <v>...</v>
          </cell>
          <cell r="R24">
            <v>13.5</v>
          </cell>
          <cell r="S24" t="str">
            <v>...</v>
          </cell>
          <cell r="T24" t="str">
            <v>...</v>
          </cell>
          <cell r="U24" t="str">
            <v>...</v>
          </cell>
          <cell r="V24" t="str">
            <v>...</v>
          </cell>
          <cell r="W24">
            <v>13.5</v>
          </cell>
          <cell r="AB24">
            <v>15.2</v>
          </cell>
          <cell r="AG24">
            <v>16.400000000000002</v>
          </cell>
          <cell r="AL24">
            <v>17</v>
          </cell>
          <cell r="AM24">
            <v>18</v>
          </cell>
          <cell r="AN24">
            <v>17.799999999999997</v>
          </cell>
          <cell r="AO24">
            <v>17.799999999999997</v>
          </cell>
          <cell r="AP24">
            <v>18.099999999999998</v>
          </cell>
          <cell r="AQ24">
            <v>17.899999999999999</v>
          </cell>
          <cell r="AR24">
            <v>18</v>
          </cell>
          <cell r="AS24">
            <v>18</v>
          </cell>
        </row>
      </sheetData>
      <sheetData sheetId="10" refreshError="1">
        <row r="3">
          <cell r="I3">
            <v>1998</v>
          </cell>
        </row>
        <row r="4">
          <cell r="D4">
            <v>1993</v>
          </cell>
          <cell r="E4">
            <v>1994</v>
          </cell>
          <cell r="F4">
            <v>1995</v>
          </cell>
          <cell r="G4">
            <v>1996</v>
          </cell>
          <cell r="H4">
            <v>1997</v>
          </cell>
          <cell r="I4" t="str">
            <v>Q1</v>
          </cell>
          <cell r="J4" t="str">
            <v>Q2</v>
          </cell>
          <cell r="K4" t="str">
            <v>Q3</v>
          </cell>
        </row>
        <row r="7">
          <cell r="B7" t="str">
            <v>Levels (in US$)</v>
          </cell>
        </row>
        <row r="9">
          <cell r="B9" t="str">
            <v>NFA of banking system</v>
          </cell>
          <cell r="D9">
            <v>15.4</v>
          </cell>
          <cell r="E9">
            <v>16.399999999999999</v>
          </cell>
          <cell r="F9">
            <v>26.8</v>
          </cell>
          <cell r="G9">
            <v>7.6</v>
          </cell>
          <cell r="H9">
            <v>-7</v>
          </cell>
          <cell r="I9">
            <v>-6.8940000000000001</v>
          </cell>
          <cell r="J9">
            <v>-66.587000000000003</v>
          </cell>
          <cell r="K9">
            <v>-80.710999999999999</v>
          </cell>
        </row>
        <row r="10">
          <cell r="B10" t="str">
            <v>NFA of central bank (NIR)</v>
          </cell>
          <cell r="C10" t="str">
            <v>nir</v>
          </cell>
          <cell r="D10">
            <v>2</v>
          </cell>
          <cell r="E10">
            <v>1</v>
          </cell>
          <cell r="F10">
            <v>4.0999999999999996</v>
          </cell>
          <cell r="G10">
            <v>-8</v>
          </cell>
          <cell r="H10">
            <v>-15.628</v>
          </cell>
          <cell r="I10">
            <v>1.9</v>
          </cell>
          <cell r="J10">
            <v>-21.495000000000001</v>
          </cell>
          <cell r="K10">
            <v>-15.308999999999999</v>
          </cell>
        </row>
        <row r="11">
          <cell r="B11" t="str">
            <v>Gross international reserves</v>
          </cell>
          <cell r="C11" t="str">
            <v>grossres</v>
          </cell>
          <cell r="D11">
            <v>2</v>
          </cell>
          <cell r="E11">
            <v>1</v>
          </cell>
          <cell r="F11">
            <v>4.0999999999999996</v>
          </cell>
          <cell r="G11">
            <v>14</v>
          </cell>
          <cell r="H11">
            <v>29.695</v>
          </cell>
          <cell r="I11">
            <v>32.258000000000003</v>
          </cell>
          <cell r="J11">
            <v>43.268999999999998</v>
          </cell>
          <cell r="K11">
            <v>49.454999999999998</v>
          </cell>
        </row>
        <row r="12">
          <cell r="B12" t="str">
            <v>Reserve liabilities</v>
          </cell>
          <cell r="D12">
            <v>0</v>
          </cell>
          <cell r="E12">
            <v>0</v>
          </cell>
          <cell r="F12">
            <v>0</v>
          </cell>
          <cell r="G12">
            <v>-22</v>
          </cell>
          <cell r="H12">
            <v>-45.323</v>
          </cell>
          <cell r="I12">
            <v>-30.358000000000004</v>
          </cell>
          <cell r="J12">
            <v>-64.763999999999996</v>
          </cell>
          <cell r="K12">
            <v>-64.763999999999996</v>
          </cell>
        </row>
        <row r="13">
          <cell r="B13" t="str">
            <v>IMF</v>
          </cell>
          <cell r="D13">
            <v>0</v>
          </cell>
          <cell r="E13">
            <v>0</v>
          </cell>
          <cell r="F13">
            <v>0</v>
          </cell>
          <cell r="G13">
            <v>-21.569326465086991</v>
          </cell>
          <cell r="H13">
            <v>-30.358145628598315</v>
          </cell>
          <cell r="I13">
            <v>-30.057750000000002</v>
          </cell>
          <cell r="J13">
            <v>-63.911999999999992</v>
          </cell>
          <cell r="K13">
            <v>-65.822400000000002</v>
          </cell>
        </row>
        <row r="14">
          <cell r="B14" t="str">
            <v>Other</v>
          </cell>
          <cell r="D14">
            <v>0</v>
          </cell>
          <cell r="E14">
            <v>0</v>
          </cell>
          <cell r="F14">
            <v>0</v>
          </cell>
          <cell r="G14">
            <v>-0.43067353491300864</v>
          </cell>
          <cell r="H14">
            <v>-14.964854371401685</v>
          </cell>
          <cell r="I14">
            <v>-0.3002500000000019</v>
          </cell>
          <cell r="J14">
            <v>-0.85200000000000387</v>
          </cell>
          <cell r="K14">
            <v>1.058400000000006</v>
          </cell>
        </row>
        <row r="15">
          <cell r="B15" t="str">
            <v>NFA of commercial banks</v>
          </cell>
          <cell r="D15">
            <v>13.4</v>
          </cell>
          <cell r="E15">
            <v>15.399999999999999</v>
          </cell>
          <cell r="F15">
            <v>22.700000000000003</v>
          </cell>
          <cell r="G15">
            <v>15.6</v>
          </cell>
          <cell r="H15">
            <v>8.6280000000000001</v>
          </cell>
          <cell r="I15">
            <v>-8.7940000000000005</v>
          </cell>
          <cell r="J15">
            <v>-45.091999999999999</v>
          </cell>
          <cell r="K15">
            <v>-65.402000000000001</v>
          </cell>
        </row>
        <row r="16">
          <cell r="B16" t="str">
            <v>Memo: Banking sector's foreign liabilities</v>
          </cell>
        </row>
        <row r="18">
          <cell r="B18" t="str">
            <v>Changes (in US$)</v>
          </cell>
        </row>
        <row r="20">
          <cell r="B20" t="str">
            <v>NFA of banking system</v>
          </cell>
          <cell r="D20" t="str">
            <v>...</v>
          </cell>
          <cell r="E20">
            <v>0.99999999999999822</v>
          </cell>
          <cell r="F20">
            <v>10.400000000000002</v>
          </cell>
          <cell r="G20">
            <v>-19.200000000000003</v>
          </cell>
          <cell r="H20">
            <v>-14.6</v>
          </cell>
          <cell r="I20">
            <v>0.10599999999999987</v>
          </cell>
          <cell r="J20">
            <v>-59.693000000000005</v>
          </cell>
          <cell r="K20">
            <v>-14.123999999999995</v>
          </cell>
        </row>
        <row r="21">
          <cell r="B21" t="str">
            <v>NFA of central bank</v>
          </cell>
          <cell r="D21">
            <v>2</v>
          </cell>
          <cell r="E21">
            <v>-1</v>
          </cell>
          <cell r="F21">
            <v>3.0999999999999996</v>
          </cell>
          <cell r="G21">
            <v>-12.1</v>
          </cell>
          <cell r="H21">
            <v>-7.6280000000000001</v>
          </cell>
          <cell r="I21">
            <v>17.527999999999999</v>
          </cell>
          <cell r="J21">
            <v>-23.395</v>
          </cell>
          <cell r="K21">
            <v>6.1860000000000017</v>
          </cell>
        </row>
        <row r="22">
          <cell r="B22" t="str">
            <v>Gross international reserves</v>
          </cell>
          <cell r="C22" t="str">
            <v>chgir</v>
          </cell>
          <cell r="D22">
            <v>2</v>
          </cell>
          <cell r="E22">
            <v>-1</v>
          </cell>
          <cell r="F22">
            <v>3.0999999999999996</v>
          </cell>
          <cell r="G22">
            <v>9.9</v>
          </cell>
          <cell r="H22">
            <v>15.695</v>
          </cell>
          <cell r="I22">
            <v>2.5630000000000024</v>
          </cell>
          <cell r="J22">
            <v>11.010999999999996</v>
          </cell>
          <cell r="K22">
            <v>6.1859999999999999</v>
          </cell>
        </row>
        <row r="23">
          <cell r="B23" t="str">
            <v>Reserve liabilities</v>
          </cell>
          <cell r="D23">
            <v>0</v>
          </cell>
          <cell r="E23">
            <v>0</v>
          </cell>
          <cell r="F23">
            <v>0</v>
          </cell>
          <cell r="G23">
            <v>-22</v>
          </cell>
          <cell r="H23">
            <v>-23.323</v>
          </cell>
          <cell r="I23">
            <v>14.964999999999996</v>
          </cell>
          <cell r="J23">
            <v>-34.405999999999992</v>
          </cell>
          <cell r="K23">
            <v>0</v>
          </cell>
        </row>
        <row r="24">
          <cell r="B24" t="str">
            <v>IMF</v>
          </cell>
          <cell r="E24">
            <v>0</v>
          </cell>
          <cell r="F24">
            <v>0</v>
          </cell>
          <cell r="G24">
            <v>-21.569326465086991</v>
          </cell>
          <cell r="H24">
            <v>-8.7888191635113238</v>
          </cell>
          <cell r="I24">
            <v>0.30039562859831292</v>
          </cell>
          <cell r="J24">
            <v>-33.854249999999993</v>
          </cell>
          <cell r="K24">
            <v>-1.9104000000000099</v>
          </cell>
        </row>
        <row r="25">
          <cell r="B25" t="str">
            <v>Other</v>
          </cell>
          <cell r="C25" t="str">
            <v>chothresliab</v>
          </cell>
          <cell r="E25">
            <v>0</v>
          </cell>
          <cell r="F25">
            <v>0</v>
          </cell>
          <cell r="G25">
            <v>-0.43067353491300864</v>
          </cell>
          <cell r="H25">
            <v>-14.534180836488677</v>
          </cell>
          <cell r="I25">
            <v>14.664604371401683</v>
          </cell>
          <cell r="J25">
            <v>-0.55175000000000196</v>
          </cell>
          <cell r="K25">
            <v>1.9104000000000099</v>
          </cell>
        </row>
        <row r="26">
          <cell r="B26" t="str">
            <v>NFA of commercial banks</v>
          </cell>
          <cell r="C26" t="str">
            <v>chnfacom</v>
          </cell>
          <cell r="D26" t="str">
            <v>...</v>
          </cell>
          <cell r="E26">
            <v>1.9999999999999982</v>
          </cell>
          <cell r="F26">
            <v>7.3000000000000043</v>
          </cell>
          <cell r="G26">
            <v>-7.1000000000000032</v>
          </cell>
          <cell r="H26">
            <v>-6.9719999999999995</v>
          </cell>
          <cell r="I26">
            <v>-17.422000000000001</v>
          </cell>
          <cell r="J26">
            <v>-36.298000000000002</v>
          </cell>
          <cell r="K26">
            <v>-20.310000000000002</v>
          </cell>
        </row>
      </sheetData>
      <sheetData sheetId="11" refreshError="1"/>
      <sheetData sheetId="12" refreshError="1"/>
      <sheetData sheetId="13" refreshError="1">
        <row r="9">
          <cell r="D9">
            <v>0</v>
          </cell>
          <cell r="E9">
            <v>0</v>
          </cell>
          <cell r="F9">
            <v>0</v>
          </cell>
          <cell r="G9">
            <v>15</v>
          </cell>
          <cell r="H9">
            <v>22.5</v>
          </cell>
          <cell r="I9">
            <v>22.5</v>
          </cell>
          <cell r="J9">
            <v>48</v>
          </cell>
          <cell r="K9">
            <v>48</v>
          </cell>
          <cell r="L9">
            <v>70.3</v>
          </cell>
          <cell r="M9">
            <v>70.3</v>
          </cell>
          <cell r="N9">
            <v>70.3</v>
          </cell>
          <cell r="O9">
            <v>70.3</v>
          </cell>
          <cell r="P9">
            <v>75.094999999999999</v>
          </cell>
          <cell r="Q9">
            <v>73.22</v>
          </cell>
          <cell r="R9">
            <v>73.22</v>
          </cell>
          <cell r="S9">
            <v>84.664999999999992</v>
          </cell>
          <cell r="T9">
            <v>82.789999999999992</v>
          </cell>
          <cell r="U9">
            <v>80.914999999999992</v>
          </cell>
          <cell r="V9">
            <v>85.039999999999992</v>
          </cell>
          <cell r="W9">
            <v>85.039999999999992</v>
          </cell>
          <cell r="X9">
            <v>82.227499999999992</v>
          </cell>
          <cell r="Y9">
            <v>85.414999999999992</v>
          </cell>
          <cell r="Z9">
            <v>89.539999999999992</v>
          </cell>
          <cell r="AA9">
            <v>87.664999999999992</v>
          </cell>
          <cell r="AB9">
            <v>87.664999999999992</v>
          </cell>
          <cell r="AC9">
            <v>85.789999999999992</v>
          </cell>
          <cell r="AD9">
            <v>77.584999999999994</v>
          </cell>
          <cell r="AE9">
            <v>69.38</v>
          </cell>
          <cell r="AF9">
            <v>69.174999999999997</v>
          </cell>
          <cell r="AG9">
            <v>69.174999999999983</v>
          </cell>
          <cell r="AH9">
            <v>61.907499999999985</v>
          </cell>
          <cell r="AI9">
            <v>60.969999999999985</v>
          </cell>
          <cell r="AJ9">
            <v>68.969999999999985</v>
          </cell>
          <cell r="AK9">
            <v>67.169999999999987</v>
          </cell>
          <cell r="AL9">
            <v>67.169999999999987</v>
          </cell>
          <cell r="AM9">
            <v>76.969999999999985</v>
          </cell>
          <cell r="AN9">
            <v>72.939999999999984</v>
          </cell>
          <cell r="AO9">
            <v>82.739999999999981</v>
          </cell>
          <cell r="AP9">
            <v>78.70999999999998</v>
          </cell>
          <cell r="AQ9">
            <v>78.70999999999998</v>
          </cell>
          <cell r="AR9">
            <v>88.917999999999978</v>
          </cell>
          <cell r="AS9">
            <v>88.125999999999976</v>
          </cell>
          <cell r="AT9">
            <v>77.533999999999978</v>
          </cell>
          <cell r="AU9">
            <v>67.141999999999982</v>
          </cell>
          <cell r="AV9">
            <v>60.429999999999978</v>
          </cell>
          <cell r="AW9">
            <v>51.129999999999981</v>
          </cell>
          <cell r="AX9">
            <v>39.109999999999985</v>
          </cell>
          <cell r="AY9">
            <v>26.109999999999985</v>
          </cell>
        </row>
        <row r="10">
          <cell r="B10" t="str">
            <v>General Resources Account</v>
          </cell>
          <cell r="D10" t="str">
            <v>...</v>
          </cell>
          <cell r="E10" t="str">
            <v>...</v>
          </cell>
          <cell r="F10" t="str">
            <v>...</v>
          </cell>
          <cell r="G10">
            <v>15</v>
          </cell>
          <cell r="H10">
            <v>22.5</v>
          </cell>
          <cell r="I10">
            <v>22.5</v>
          </cell>
          <cell r="J10">
            <v>30</v>
          </cell>
          <cell r="K10">
            <v>30</v>
          </cell>
        </row>
        <row r="11">
          <cell r="B11" t="str">
            <v>ESAF/PRGF</v>
          </cell>
          <cell r="D11" t="str">
            <v>...</v>
          </cell>
          <cell r="E11" t="str">
            <v>...</v>
          </cell>
          <cell r="F11" t="str">
            <v>...</v>
          </cell>
          <cell r="G11" t="str">
            <v>...</v>
          </cell>
          <cell r="H11" t="str">
            <v>...</v>
          </cell>
          <cell r="I11">
            <v>0</v>
          </cell>
          <cell r="J11">
            <v>18</v>
          </cell>
          <cell r="K11">
            <v>18</v>
          </cell>
        </row>
        <row r="13">
          <cell r="B13" t="str">
            <v>Purchases</v>
          </cell>
          <cell r="C13" t="str">
            <v>total</v>
          </cell>
          <cell r="D13">
            <v>0</v>
          </cell>
          <cell r="E13">
            <v>0</v>
          </cell>
          <cell r="F13">
            <v>0</v>
          </cell>
          <cell r="G13">
            <v>15</v>
          </cell>
          <cell r="H13">
            <v>7.5</v>
          </cell>
          <cell r="I13">
            <v>0</v>
          </cell>
          <cell r="J13">
            <v>25.5</v>
          </cell>
          <cell r="K13">
            <v>0</v>
          </cell>
        </row>
        <row r="14">
          <cell r="B14" t="str">
            <v>General Resources Account</v>
          </cell>
          <cell r="C14">
            <v>15</v>
          </cell>
          <cell r="D14" t="str">
            <v>...</v>
          </cell>
          <cell r="E14" t="str">
            <v>...</v>
          </cell>
          <cell r="F14" t="str">
            <v>...</v>
          </cell>
          <cell r="G14">
            <v>15</v>
          </cell>
          <cell r="H14">
            <v>7.5</v>
          </cell>
          <cell r="I14">
            <v>0</v>
          </cell>
          <cell r="J14">
            <v>7.5</v>
          </cell>
          <cell r="K14">
            <v>0</v>
          </cell>
        </row>
        <row r="15">
          <cell r="B15" t="str">
            <v>ESAF/PRGF</v>
          </cell>
          <cell r="C15">
            <v>78.289999999999992</v>
          </cell>
          <cell r="D15" t="str">
            <v>...</v>
          </cell>
          <cell r="E15" t="str">
            <v>...</v>
          </cell>
          <cell r="F15" t="str">
            <v>...</v>
          </cell>
          <cell r="G15" t="str">
            <v>...</v>
          </cell>
          <cell r="H15" t="str">
            <v>...</v>
          </cell>
          <cell r="I15">
            <v>0</v>
          </cell>
          <cell r="J15">
            <v>18</v>
          </cell>
          <cell r="K15">
            <v>0</v>
          </cell>
        </row>
        <row r="17">
          <cell r="B17" t="str">
            <v>Total debt service</v>
          </cell>
          <cell r="C17" t="str">
            <v>dsimfsdr</v>
          </cell>
          <cell r="D17">
            <v>0</v>
          </cell>
          <cell r="E17">
            <v>0</v>
          </cell>
          <cell r="F17">
            <v>0</v>
          </cell>
          <cell r="G17">
            <v>0.3</v>
          </cell>
          <cell r="H17">
            <v>0.72199999999999998</v>
          </cell>
          <cell r="I17">
            <v>0.20499999999999999</v>
          </cell>
          <cell r="J17">
            <v>0.27800000000000002</v>
          </cell>
          <cell r="K17">
            <v>0.35799999999999998</v>
          </cell>
        </row>
        <row r="18">
          <cell r="B18" t="str">
            <v>General Resources Account</v>
          </cell>
          <cell r="D18" t="str">
            <v>...</v>
          </cell>
          <cell r="E18" t="str">
            <v>...</v>
          </cell>
          <cell r="F18" t="str">
            <v>...</v>
          </cell>
          <cell r="G18">
            <v>0.3</v>
          </cell>
          <cell r="H18">
            <v>0.72199999999999998</v>
          </cell>
          <cell r="I18">
            <v>0.20499999999999999</v>
          </cell>
          <cell r="J18">
            <v>0.27800000000000002</v>
          </cell>
          <cell r="K18">
            <v>0.35799999999999998</v>
          </cell>
        </row>
        <row r="19">
          <cell r="B19" t="str">
            <v>ESAF/PRGF</v>
          </cell>
          <cell r="D19" t="str">
            <v>...</v>
          </cell>
          <cell r="E19" t="str">
            <v>...</v>
          </cell>
          <cell r="F19" t="str">
            <v>...</v>
          </cell>
          <cell r="G19" t="str">
            <v>...</v>
          </cell>
          <cell r="H19" t="str">
            <v>...</v>
          </cell>
          <cell r="I19">
            <v>0</v>
          </cell>
          <cell r="J19">
            <v>0</v>
          </cell>
          <cell r="K19">
            <v>0</v>
          </cell>
        </row>
        <row r="21">
          <cell r="B21" t="str">
            <v>Repurchases</v>
          </cell>
          <cell r="C21" t="str">
            <v>total</v>
          </cell>
          <cell r="D21">
            <v>0</v>
          </cell>
          <cell r="E21">
            <v>0</v>
          </cell>
          <cell r="F21">
            <v>0</v>
          </cell>
          <cell r="G21">
            <v>0</v>
          </cell>
          <cell r="H21">
            <v>0</v>
          </cell>
          <cell r="I21">
            <v>0</v>
          </cell>
          <cell r="J21">
            <v>0</v>
          </cell>
          <cell r="K21">
            <v>0</v>
          </cell>
        </row>
        <row r="22">
          <cell r="B22" t="str">
            <v>General Resources Account</v>
          </cell>
          <cell r="C22">
            <v>39.375</v>
          </cell>
          <cell r="D22" t="str">
            <v>...</v>
          </cell>
          <cell r="E22" t="str">
            <v>...</v>
          </cell>
          <cell r="F22" t="str">
            <v>...</v>
          </cell>
          <cell r="G22" t="str">
            <v>...</v>
          </cell>
          <cell r="H22" t="str">
            <v>...</v>
          </cell>
          <cell r="I22">
            <v>0</v>
          </cell>
          <cell r="J22">
            <v>0</v>
          </cell>
          <cell r="K22">
            <v>0</v>
          </cell>
        </row>
        <row r="23">
          <cell r="B23" t="str">
            <v>ESAF/PRGF</v>
          </cell>
          <cell r="C23">
            <v>127.33999999999999</v>
          </cell>
          <cell r="D23" t="str">
            <v>...</v>
          </cell>
          <cell r="E23" t="str">
            <v>...</v>
          </cell>
          <cell r="F23" t="str">
            <v>...</v>
          </cell>
          <cell r="G23" t="str">
            <v>...</v>
          </cell>
          <cell r="H23" t="str">
            <v>...</v>
          </cell>
          <cell r="I23">
            <v>0</v>
          </cell>
          <cell r="J23">
            <v>0</v>
          </cell>
          <cell r="K23">
            <v>0</v>
          </cell>
        </row>
        <row r="25">
          <cell r="B25" t="str">
            <v>Charges</v>
          </cell>
          <cell r="D25">
            <v>0</v>
          </cell>
          <cell r="E25">
            <v>0</v>
          </cell>
          <cell r="F25">
            <v>0</v>
          </cell>
          <cell r="G25">
            <v>0.3</v>
          </cell>
          <cell r="H25">
            <v>0.72199999999999998</v>
          </cell>
          <cell r="I25">
            <v>0.20499999999999999</v>
          </cell>
          <cell r="J25">
            <v>0.27800000000000002</v>
          </cell>
          <cell r="K25">
            <v>0.35799999999999998</v>
          </cell>
        </row>
        <row r="26">
          <cell r="B26" t="str">
            <v>General Resources Account</v>
          </cell>
          <cell r="D26" t="str">
            <v>...</v>
          </cell>
          <cell r="E26" t="str">
            <v>...</v>
          </cell>
          <cell r="F26" t="str">
            <v>...</v>
          </cell>
          <cell r="G26">
            <v>0.3</v>
          </cell>
          <cell r="H26">
            <v>0.72199999999999998</v>
          </cell>
          <cell r="I26">
            <v>0.20499999999999999</v>
          </cell>
          <cell r="J26">
            <v>0.27800000000000002</v>
          </cell>
          <cell r="K26">
            <v>0.35799999999999998</v>
          </cell>
        </row>
        <row r="27">
          <cell r="B27" t="str">
            <v>ESAF/PRGF</v>
          </cell>
          <cell r="D27" t="str">
            <v>...</v>
          </cell>
          <cell r="E27" t="str">
            <v>...</v>
          </cell>
          <cell r="F27" t="str">
            <v>...</v>
          </cell>
          <cell r="G27" t="str">
            <v>...</v>
          </cell>
          <cell r="H27" t="str">
            <v>...</v>
          </cell>
          <cell r="I27">
            <v>0</v>
          </cell>
          <cell r="J27">
            <v>0</v>
          </cell>
          <cell r="K27">
            <v>0</v>
          </cell>
        </row>
        <row r="29">
          <cell r="B29" t="str">
            <v>In dollars</v>
          </cell>
        </row>
        <row r="31">
          <cell r="B31" t="str">
            <v>IMF credit (end of period)</v>
          </cell>
          <cell r="C31" t="str">
            <v>imfcredit</v>
          </cell>
          <cell r="D31">
            <v>0</v>
          </cell>
          <cell r="E31">
            <v>0</v>
          </cell>
          <cell r="F31">
            <v>0</v>
          </cell>
          <cell r="G31">
            <v>21.569326465086991</v>
          </cell>
          <cell r="H31">
            <v>30.358145628598315</v>
          </cell>
          <cell r="I31">
            <v>30.057750000000002</v>
          </cell>
          <cell r="J31">
            <v>63.911999999999992</v>
          </cell>
          <cell r="K31">
            <v>65.822400000000002</v>
          </cell>
        </row>
        <row r="32">
          <cell r="B32" t="str">
            <v>General Resources Account</v>
          </cell>
          <cell r="D32" t="str">
            <v>...</v>
          </cell>
          <cell r="E32" t="str">
            <v>...</v>
          </cell>
          <cell r="F32" t="str">
            <v>...</v>
          </cell>
          <cell r="G32">
            <v>21.569326465086991</v>
          </cell>
          <cell r="H32">
            <v>30.358145628598315</v>
          </cell>
          <cell r="I32">
            <v>30.057750000000002</v>
          </cell>
          <cell r="J32">
            <v>39.945</v>
          </cell>
          <cell r="K32">
            <v>41.138999999999996</v>
          </cell>
        </row>
        <row r="33">
          <cell r="B33" t="str">
            <v>ESAF</v>
          </cell>
          <cell r="D33" t="str">
            <v>...</v>
          </cell>
          <cell r="E33" t="str">
            <v>...</v>
          </cell>
          <cell r="F33" t="str">
            <v>...</v>
          </cell>
          <cell r="G33" t="str">
            <v>...</v>
          </cell>
          <cell r="H33" t="str">
            <v>...</v>
          </cell>
          <cell r="I33">
            <v>0</v>
          </cell>
          <cell r="J33">
            <v>23.966999999999999</v>
          </cell>
          <cell r="K33">
            <v>24.683399999999999</v>
          </cell>
        </row>
        <row r="35">
          <cell r="B35" t="str">
            <v>Purchases</v>
          </cell>
          <cell r="D35">
            <v>0</v>
          </cell>
          <cell r="E35">
            <v>0</v>
          </cell>
          <cell r="F35">
            <v>0</v>
          </cell>
          <cell r="G35">
            <v>21.776406846973853</v>
          </cell>
          <cell r="H35">
            <v>10.3201542054902</v>
          </cell>
          <cell r="I35">
            <v>0</v>
          </cell>
          <cell r="J35">
            <v>34.173150969602105</v>
          </cell>
          <cell r="K35">
            <v>0</v>
          </cell>
        </row>
        <row r="36">
          <cell r="B36" t="str">
            <v>General Resources Account</v>
          </cell>
          <cell r="D36" t="str">
            <v>...</v>
          </cell>
          <cell r="E36" t="str">
            <v>...</v>
          </cell>
          <cell r="F36" t="str">
            <v>...</v>
          </cell>
          <cell r="G36">
            <v>21.776406846973853</v>
          </cell>
          <cell r="H36">
            <v>10.3201542054902</v>
          </cell>
          <cell r="I36">
            <v>0</v>
          </cell>
          <cell r="J36">
            <v>10.050926755765325</v>
          </cell>
          <cell r="K36">
            <v>0</v>
          </cell>
        </row>
        <row r="37">
          <cell r="B37" t="str">
            <v>ESAF</v>
          </cell>
          <cell r="D37" t="str">
            <v>...</v>
          </cell>
          <cell r="E37" t="str">
            <v>...</v>
          </cell>
          <cell r="F37" t="str">
            <v>...</v>
          </cell>
          <cell r="G37" t="str">
            <v>...</v>
          </cell>
          <cell r="H37" t="str">
            <v>...</v>
          </cell>
          <cell r="I37">
            <v>0</v>
          </cell>
          <cell r="J37">
            <v>24.12222421383678</v>
          </cell>
          <cell r="K37">
            <v>0</v>
          </cell>
        </row>
        <row r="39">
          <cell r="B39" t="str">
            <v>Total debt service</v>
          </cell>
          <cell r="C39" t="str">
            <v>dsimf</v>
          </cell>
          <cell r="D39">
            <v>0</v>
          </cell>
          <cell r="E39">
            <v>0</v>
          </cell>
          <cell r="F39">
            <v>0</v>
          </cell>
          <cell r="G39">
            <v>0.43552813693947706</v>
          </cell>
          <cell r="H39">
            <v>0.99348684484852323</v>
          </cell>
          <cell r="I39">
            <v>0.27917488059496626</v>
          </cell>
          <cell r="J39">
            <v>0.37255435174703472</v>
          </cell>
          <cell r="K39">
            <v>0.47996961817909972</v>
          </cell>
        </row>
        <row r="40">
          <cell r="B40" t="str">
            <v>General Resources Account</v>
          </cell>
          <cell r="D40" t="str">
            <v>...</v>
          </cell>
          <cell r="E40" t="str">
            <v>...</v>
          </cell>
          <cell r="F40" t="str">
            <v>...</v>
          </cell>
          <cell r="G40">
            <v>0.43552813693947706</v>
          </cell>
          <cell r="H40">
            <v>0.99348684484852323</v>
          </cell>
          <cell r="I40">
            <v>0.27917488059496626</v>
          </cell>
          <cell r="J40">
            <v>0.37255435174703472</v>
          </cell>
          <cell r="K40">
            <v>0.47996961817909972</v>
          </cell>
        </row>
        <row r="41">
          <cell r="B41" t="str">
            <v>ESAF</v>
          </cell>
          <cell r="D41" t="str">
            <v>...</v>
          </cell>
          <cell r="E41" t="str">
            <v>...</v>
          </cell>
          <cell r="F41" t="str">
            <v>...</v>
          </cell>
          <cell r="G41" t="str">
            <v>...</v>
          </cell>
          <cell r="H41" t="str">
            <v>...</v>
          </cell>
          <cell r="I41">
            <v>0</v>
          </cell>
          <cell r="J41">
            <v>0</v>
          </cell>
          <cell r="K41">
            <v>0</v>
          </cell>
        </row>
        <row r="43">
          <cell r="B43" t="str">
            <v>Repurchases</v>
          </cell>
          <cell r="C43" t="str">
            <v>amimf</v>
          </cell>
          <cell r="D43">
            <v>0</v>
          </cell>
          <cell r="E43">
            <v>0</v>
          </cell>
          <cell r="F43">
            <v>0</v>
          </cell>
          <cell r="G43">
            <v>0</v>
          </cell>
          <cell r="H43">
            <v>0</v>
          </cell>
          <cell r="I43">
            <v>0</v>
          </cell>
          <cell r="J43">
            <v>0</v>
          </cell>
          <cell r="K43">
            <v>0</v>
          </cell>
          <cell r="L43">
            <v>0</v>
          </cell>
          <cell r="M43">
            <v>0</v>
          </cell>
          <cell r="N43">
            <v>0</v>
          </cell>
          <cell r="O43">
            <v>0</v>
          </cell>
          <cell r="P43">
            <v>2.5495290460314073</v>
          </cell>
          <cell r="Q43">
            <v>2.5865281211408906</v>
          </cell>
          <cell r="R43">
            <v>5.1360571671722983</v>
          </cell>
          <cell r="S43">
            <v>2.5363887554244591</v>
          </cell>
          <cell r="T43">
            <v>2.4877602197189828</v>
          </cell>
          <cell r="U43">
            <v>2.4536104059253057</v>
          </cell>
          <cell r="V43">
            <v>2.4147745566473913</v>
          </cell>
          <cell r="W43">
            <v>9.8925339377161379</v>
          </cell>
          <cell r="X43">
            <v>3.6331576499767477</v>
          </cell>
          <cell r="Y43">
            <v>3.5437981956554609</v>
          </cell>
          <cell r="Z43">
            <v>2.3824045132271094</v>
          </cell>
          <cell r="AA43">
            <v>2.3811338006705274</v>
          </cell>
          <cell r="AB43">
            <v>11.940494159529846</v>
          </cell>
          <cell r="AC43">
            <v>2.3421691225085683</v>
          </cell>
          <cell r="AD43">
            <v>10.486293580447267</v>
          </cell>
          <cell r="AE43">
            <v>10.866686702762372</v>
          </cell>
          <cell r="AF43">
            <v>10.909018794170247</v>
          </cell>
          <cell r="AG43">
            <v>34.604168199888456</v>
          </cell>
          <cell r="AH43">
            <v>10.152600393759013</v>
          </cell>
          <cell r="AI43">
            <v>1.3096749733951254</v>
          </cell>
          <cell r="AJ43">
            <v>0</v>
          </cell>
          <cell r="AK43">
            <v>2.5145759489186408</v>
          </cell>
          <cell r="AL43">
            <v>13.976851316072779</v>
          </cell>
          <cell r="AM43">
            <v>0</v>
          </cell>
          <cell r="AN43">
            <v>5.5933668246918611</v>
          </cell>
          <cell r="AO43">
            <v>0</v>
          </cell>
          <cell r="AP43">
            <v>5.5933668246918611</v>
          </cell>
          <cell r="AQ43">
            <v>11.186733649383722</v>
          </cell>
          <cell r="AR43">
            <v>12.998628637524352</v>
          </cell>
          <cell r="AS43">
            <v>14.641106243607032</v>
          </cell>
        </row>
        <row r="44">
          <cell r="B44" t="str">
            <v>General Resources Account</v>
          </cell>
          <cell r="D44" t="str">
            <v>...</v>
          </cell>
          <cell r="E44" t="str">
            <v>...</v>
          </cell>
          <cell r="F44" t="str">
            <v>...</v>
          </cell>
          <cell r="G44" t="str">
            <v>...</v>
          </cell>
          <cell r="H44" t="str">
            <v>...</v>
          </cell>
          <cell r="I44">
            <v>0</v>
          </cell>
          <cell r="J44">
            <v>0</v>
          </cell>
          <cell r="K44">
            <v>0</v>
          </cell>
        </row>
        <row r="45">
          <cell r="B45" t="str">
            <v>ESAF</v>
          </cell>
          <cell r="D45" t="str">
            <v>...</v>
          </cell>
          <cell r="E45" t="str">
            <v>...</v>
          </cell>
          <cell r="F45" t="str">
            <v>...</v>
          </cell>
          <cell r="G45" t="str">
            <v>...</v>
          </cell>
          <cell r="H45" t="str">
            <v>...</v>
          </cell>
          <cell r="I45">
            <v>0</v>
          </cell>
          <cell r="J45">
            <v>0</v>
          </cell>
          <cell r="K45">
            <v>0</v>
          </cell>
        </row>
        <row r="47">
          <cell r="B47" t="str">
            <v>Charges</v>
          </cell>
          <cell r="C47" t="str">
            <v>intimf</v>
          </cell>
          <cell r="D47">
            <v>0</v>
          </cell>
          <cell r="E47">
            <v>0</v>
          </cell>
          <cell r="F47">
            <v>0</v>
          </cell>
          <cell r="G47">
            <v>0.43552813693947706</v>
          </cell>
          <cell r="H47">
            <v>0.99348684484852323</v>
          </cell>
          <cell r="I47">
            <v>0.27917488059496626</v>
          </cell>
          <cell r="J47">
            <v>0.37255435174703472</v>
          </cell>
          <cell r="K47">
            <v>0.47996961817909972</v>
          </cell>
          <cell r="L47">
            <v>0.53903390244089699</v>
          </cell>
          <cell r="M47">
            <v>1.6707327529619977</v>
          </cell>
          <cell r="N47">
            <v>0.44239691754021238</v>
          </cell>
          <cell r="O47">
            <v>0.5061391664969126</v>
          </cell>
          <cell r="P47">
            <v>0.3917409168552301</v>
          </cell>
          <cell r="Q47">
            <v>0.56040752883887002</v>
          </cell>
          <cell r="R47">
            <v>1.9006845297312251</v>
          </cell>
          <cell r="S47">
            <v>0.34360559925285361</v>
          </cell>
          <cell r="T47">
            <v>0.52344332550518125</v>
          </cell>
          <cell r="U47">
            <v>0.39589102044021052</v>
          </cell>
          <cell r="V47">
            <v>0.54172215281981273</v>
          </cell>
          <cell r="W47">
            <v>1.8046620980180581</v>
          </cell>
          <cell r="X47">
            <v>0.33917092957164263</v>
          </cell>
          <cell r="Y47">
            <v>0.50814853082001921</v>
          </cell>
          <cell r="Z47">
            <v>0.23980839114634953</v>
          </cell>
          <cell r="AA47">
            <v>0.48627958955602973</v>
          </cell>
          <cell r="AB47">
            <v>1.5734074410940411</v>
          </cell>
          <cell r="AC47">
            <v>8.4682842214987133E-2</v>
          </cell>
          <cell r="AD47">
            <v>0.31401369076366775</v>
          </cell>
          <cell r="AE47">
            <v>5.3677856436679938E-2</v>
          </cell>
          <cell r="AF47">
            <v>0.26233231934675727</v>
          </cell>
          <cell r="AG47">
            <v>0.71470670876209208</v>
          </cell>
          <cell r="AH47">
            <v>2.04728391841126E-2</v>
          </cell>
          <cell r="AI47">
            <v>0.22810277227296308</v>
          </cell>
          <cell r="AJ47">
            <v>0</v>
          </cell>
          <cell r="AK47">
            <v>0.24057227500632294</v>
          </cell>
          <cell r="AL47">
            <v>0.48914788646339857</v>
          </cell>
          <cell r="AM47">
            <v>2.0340146604431567E-2</v>
          </cell>
          <cell r="AN47">
            <v>0.26895489247037557</v>
          </cell>
          <cell r="AO47">
            <v>0</v>
          </cell>
          <cell r="AP47">
            <v>0.28579606196189195</v>
          </cell>
          <cell r="AQ47">
            <v>0.57509110103669903</v>
          </cell>
          <cell r="AR47">
            <v>0.62036481096656748</v>
          </cell>
          <cell r="AS47">
            <v>0.65529870449518779</v>
          </cell>
        </row>
        <row r="48">
          <cell r="B48" t="str">
            <v>General Resources Account</v>
          </cell>
          <cell r="D48" t="str">
            <v>...</v>
          </cell>
          <cell r="E48" t="str">
            <v>...</v>
          </cell>
          <cell r="F48" t="str">
            <v>...</v>
          </cell>
          <cell r="G48">
            <v>0.43552813693947706</v>
          </cell>
          <cell r="H48">
            <v>0.99348684484852323</v>
          </cell>
          <cell r="I48">
            <v>0.27917488059496626</v>
          </cell>
          <cell r="J48">
            <v>0.37255435174703472</v>
          </cell>
          <cell r="K48">
            <v>0.47996961817909972</v>
          </cell>
        </row>
        <row r="49">
          <cell r="B49" t="str">
            <v>ESAF</v>
          </cell>
          <cell r="D49" t="str">
            <v>...</v>
          </cell>
          <cell r="E49" t="str">
            <v>...</v>
          </cell>
          <cell r="F49" t="str">
            <v>...</v>
          </cell>
          <cell r="G49" t="str">
            <v>...</v>
          </cell>
          <cell r="H49" t="str">
            <v>...</v>
          </cell>
          <cell r="I49">
            <v>0</v>
          </cell>
          <cell r="J49">
            <v>0</v>
          </cell>
          <cell r="K49">
            <v>0</v>
          </cell>
        </row>
        <row r="54">
          <cell r="B54" t="str">
            <v>Credit and Debt Service</v>
          </cell>
        </row>
        <row r="56">
          <cell r="B56" t="str">
            <v>IMF Credit</v>
          </cell>
          <cell r="D56">
            <v>0</v>
          </cell>
          <cell r="E56">
            <v>0</v>
          </cell>
          <cell r="F56">
            <v>0</v>
          </cell>
          <cell r="G56">
            <v>21.776406846973853</v>
          </cell>
          <cell r="H56">
            <v>10.3201542054902</v>
          </cell>
          <cell r="I56">
            <v>0</v>
          </cell>
          <cell r="J56">
            <v>34.173150969602105</v>
          </cell>
          <cell r="K56">
            <v>0</v>
          </cell>
        </row>
        <row r="57">
          <cell r="B57" t="str">
            <v>Purchases</v>
          </cell>
          <cell r="C57" t="str">
            <v>imfpurchase</v>
          </cell>
          <cell r="D57">
            <v>0</v>
          </cell>
          <cell r="E57">
            <v>0</v>
          </cell>
          <cell r="F57">
            <v>0</v>
          </cell>
          <cell r="G57">
            <v>21.776406846973853</v>
          </cell>
          <cell r="H57">
            <v>10.3201542054902</v>
          </cell>
          <cell r="I57">
            <v>0</v>
          </cell>
          <cell r="J57">
            <v>34.173150969602105</v>
          </cell>
          <cell r="K57">
            <v>0</v>
          </cell>
        </row>
        <row r="58">
          <cell r="B58" t="str">
            <v>Repurchases</v>
          </cell>
          <cell r="C58" t="str">
            <v>imfrepurchase</v>
          </cell>
          <cell r="D58">
            <v>0</v>
          </cell>
          <cell r="E58">
            <v>0</v>
          </cell>
          <cell r="F58">
            <v>0</v>
          </cell>
          <cell r="G58">
            <v>0</v>
          </cell>
          <cell r="H58">
            <v>0</v>
          </cell>
          <cell r="I58">
            <v>0</v>
          </cell>
          <cell r="J58">
            <v>0</v>
          </cell>
          <cell r="K58">
            <v>0</v>
          </cell>
        </row>
        <row r="60">
          <cell r="B60" t="str">
            <v>IMF debt service</v>
          </cell>
          <cell r="D60">
            <v>0</v>
          </cell>
          <cell r="E60">
            <v>0</v>
          </cell>
          <cell r="F60">
            <v>0</v>
          </cell>
          <cell r="G60">
            <v>0.43552813693947706</v>
          </cell>
          <cell r="H60">
            <v>0.99348684484852323</v>
          </cell>
          <cell r="I60">
            <v>0.27917488059496626</v>
          </cell>
          <cell r="J60">
            <v>0.37255435174703472</v>
          </cell>
          <cell r="K60">
            <v>0.47996961817909972</v>
          </cell>
        </row>
        <row r="61">
          <cell r="B61" t="str">
            <v>Interest</v>
          </cell>
          <cell r="C61" t="str">
            <v>imfint</v>
          </cell>
          <cell r="D61">
            <v>0</v>
          </cell>
          <cell r="E61">
            <v>0</v>
          </cell>
          <cell r="F61">
            <v>0</v>
          </cell>
          <cell r="G61">
            <v>0.43552813693947706</v>
          </cell>
          <cell r="H61">
            <v>0.99348684484852323</v>
          </cell>
          <cell r="I61">
            <v>0.27917488059496626</v>
          </cell>
          <cell r="J61">
            <v>0.37255435174703472</v>
          </cell>
          <cell r="K61">
            <v>0.47996961817909972</v>
          </cell>
        </row>
        <row r="62">
          <cell r="B62" t="str">
            <v>Repurchases</v>
          </cell>
          <cell r="D62">
            <v>0</v>
          </cell>
          <cell r="E62">
            <v>0</v>
          </cell>
          <cell r="F62">
            <v>0</v>
          </cell>
          <cell r="G62">
            <v>0</v>
          </cell>
          <cell r="H62">
            <v>0</v>
          </cell>
          <cell r="I62">
            <v>0</v>
          </cell>
          <cell r="J62">
            <v>0</v>
          </cell>
          <cell r="K62">
            <v>0</v>
          </cell>
        </row>
        <row r="65">
          <cell r="B65" t="str">
            <v>Repayment of the PRGF2</v>
          </cell>
        </row>
        <row r="68">
          <cell r="B68" t="str">
            <v>Stock</v>
          </cell>
        </row>
        <row r="69">
          <cell r="B69" t="str">
            <v>Principal payment</v>
          </cell>
        </row>
        <row r="70">
          <cell r="B70" t="str">
            <v>Interest Payment</v>
          </cell>
        </row>
      </sheetData>
      <sheetData sheetId="14" refreshError="1"/>
      <sheetData sheetId="15" refreshError="1">
        <row r="52">
          <cell r="D52">
            <v>-11.818584188393688</v>
          </cell>
          <cell r="E52">
            <v>-5.0009695508206775</v>
          </cell>
          <cell r="F52">
            <v>7.8824949055957383</v>
          </cell>
          <cell r="G52">
            <v>18.428190458655848</v>
          </cell>
          <cell r="H52">
            <v>-5.4283353659081541</v>
          </cell>
          <cell r="M52">
            <v>-32.143437141605816</v>
          </cell>
          <cell r="R52">
            <v>37.544160765502554</v>
          </cell>
          <cell r="W52">
            <v>57.03549596690214</v>
          </cell>
          <cell r="AB52">
            <v>-14.024730294395827</v>
          </cell>
          <cell r="AC52">
            <v>-19.623655913978489</v>
          </cell>
          <cell r="AD52">
            <v>-9.244011976047906</v>
          </cell>
          <cell r="AE52">
            <v>3.7924151696606678</v>
          </cell>
          <cell r="AF52">
            <v>36.716727084412227</v>
          </cell>
          <cell r="AG52">
            <v>0.47364085667216393</v>
          </cell>
          <cell r="AH52">
            <v>21.834687052078362</v>
          </cell>
          <cell r="AI52">
            <v>1.0309278350515427</v>
          </cell>
          <cell r="AJ52">
            <v>-7.6923076923076872</v>
          </cell>
          <cell r="AK52">
            <v>-13.712121212121197</v>
          </cell>
          <cell r="AL52">
            <v>-0.81984013117443189</v>
          </cell>
          <cell r="AM52">
            <v>-13.205207687538746</v>
          </cell>
          <cell r="AN52">
            <v>0</v>
          </cell>
          <cell r="AO52">
            <v>0</v>
          </cell>
          <cell r="AP52">
            <v>0</v>
          </cell>
          <cell r="AQ52">
            <v>0</v>
          </cell>
          <cell r="AR52">
            <v>0</v>
          </cell>
          <cell r="AS52">
            <v>0</v>
          </cell>
        </row>
        <row r="54">
          <cell r="D54">
            <v>9.8661040055366911</v>
          </cell>
          <cell r="E54">
            <v>-11.000643742056237</v>
          </cell>
          <cell r="F54">
            <v>16.588587563437486</v>
          </cell>
          <cell r="G54">
            <v>1.9987649199941115</v>
          </cell>
          <cell r="H54">
            <v>-2.895622437646439</v>
          </cell>
          <cell r="M54">
            <v>-15.929264004084221</v>
          </cell>
          <cell r="R54">
            <v>-19.450630727768914</v>
          </cell>
          <cell r="W54">
            <v>90.82181259600614</v>
          </cell>
          <cell r="AB54">
            <v>11.93399074260415</v>
          </cell>
          <cell r="AC54">
            <v>-33.903884134298877</v>
          </cell>
          <cell r="AD54">
            <v>-39.248021108179422</v>
          </cell>
          <cell r="AE54">
            <v>-41.954445260837616</v>
          </cell>
          <cell r="AF54">
            <v>-24.528301886792448</v>
          </cell>
          <cell r="AG54">
            <v>-35.364976627112554</v>
          </cell>
          <cell r="AH54">
            <v>-6.3745019920318775</v>
          </cell>
          <cell r="AI54">
            <v>-2.280130293159599</v>
          </cell>
          <cell r="AJ54">
            <v>11.392405063291132</v>
          </cell>
          <cell r="AK54">
            <v>-2.2727272727272707</v>
          </cell>
          <cell r="AL54">
            <v>-0.41724617524339092</v>
          </cell>
          <cell r="AM54">
            <v>-3.9106145251396662</v>
          </cell>
          <cell r="AN54">
            <v>-1.1627906976744207</v>
          </cell>
          <cell r="AO54">
            <v>0</v>
          </cell>
          <cell r="AP54">
            <v>0</v>
          </cell>
          <cell r="AQ54">
            <v>0</v>
          </cell>
          <cell r="AR54">
            <v>0</v>
          </cell>
          <cell r="AS54">
            <v>0</v>
          </cell>
        </row>
        <row r="56">
          <cell r="D56">
            <v>1993</v>
          </cell>
          <cell r="E56">
            <v>1994</v>
          </cell>
          <cell r="F56">
            <v>1995</v>
          </cell>
          <cell r="G56">
            <v>1996</v>
          </cell>
          <cell r="H56">
            <v>1997</v>
          </cell>
          <cell r="I56" t="str">
            <v>Q1</v>
          </cell>
          <cell r="J56" t="str">
            <v>Q2</v>
          </cell>
          <cell r="K56" t="str">
            <v>Q3</v>
          </cell>
          <cell r="L56" t="str">
            <v>Q4</v>
          </cell>
          <cell r="M56">
            <v>1998</v>
          </cell>
          <cell r="N56" t="str">
            <v>Q1</v>
          </cell>
          <cell r="O56" t="str">
            <v>Q2</v>
          </cell>
          <cell r="P56" t="str">
            <v>Q3</v>
          </cell>
          <cell r="Q56" t="str">
            <v>Q4</v>
          </cell>
          <cell r="R56">
            <v>1999</v>
          </cell>
          <cell r="S56" t="str">
            <v>Q1</v>
          </cell>
          <cell r="T56" t="str">
            <v>Q2</v>
          </cell>
          <cell r="U56" t="str">
            <v>Q3</v>
          </cell>
          <cell r="V56" t="str">
            <v>Q4</v>
          </cell>
          <cell r="W56">
            <v>2000</v>
          </cell>
          <cell r="X56" t="str">
            <v>Q1</v>
          </cell>
          <cell r="Y56" t="str">
            <v>Q2</v>
          </cell>
          <cell r="Z56" t="str">
            <v>Q3</v>
          </cell>
          <cell r="AA56" t="str">
            <v>Q4</v>
          </cell>
          <cell r="AB56">
            <v>2001</v>
          </cell>
          <cell r="AC56" t="str">
            <v>Q1</v>
          </cell>
          <cell r="AD56" t="str">
            <v>Q2</v>
          </cell>
          <cell r="AE56" t="str">
            <v>Q3</v>
          </cell>
          <cell r="AF56" t="str">
            <v>Q4</v>
          </cell>
          <cell r="AG56" t="str">
            <v>2002</v>
          </cell>
          <cell r="AH56" t="str">
            <v>Q1</v>
          </cell>
          <cell r="AI56" t="str">
            <v>Q2</v>
          </cell>
          <cell r="AJ56" t="str">
            <v>Q3</v>
          </cell>
          <cell r="AK56" t="str">
            <v>Q4</v>
          </cell>
          <cell r="AL56">
            <v>2003</v>
          </cell>
          <cell r="AM56" t="str">
            <v>Q1</v>
          </cell>
          <cell r="AN56" t="str">
            <v>Q2</v>
          </cell>
          <cell r="AO56" t="str">
            <v>Q3</v>
          </cell>
          <cell r="AP56" t="str">
            <v>Q4</v>
          </cell>
          <cell r="AQ56">
            <v>2003</v>
          </cell>
          <cell r="AR56">
            <v>2004</v>
          </cell>
          <cell r="AS56">
            <v>2005</v>
          </cell>
          <cell r="AT56">
            <v>2006</v>
          </cell>
          <cell r="AU56">
            <v>2007</v>
          </cell>
          <cell r="AV56">
            <v>2008</v>
          </cell>
          <cell r="AW56">
            <v>2009</v>
          </cell>
          <cell r="AX56">
            <v>2010</v>
          </cell>
          <cell r="AY56">
            <v>2011</v>
          </cell>
          <cell r="AZ56">
            <v>2012</v>
          </cell>
          <cell r="BA56">
            <v>2013</v>
          </cell>
          <cell r="BB56">
            <v>2014</v>
          </cell>
        </row>
        <row r="58">
          <cell r="D58">
            <v>123.42925282085642</v>
          </cell>
          <cell r="E58">
            <v>117.25659347047991</v>
          </cell>
          <cell r="F58">
            <v>126.4993384772656</v>
          </cell>
          <cell r="G58">
            <v>149.81087750079584</v>
          </cell>
          <cell r="H58">
            <v>141.67864065544279</v>
          </cell>
          <cell r="I58">
            <v>104.12258961621453</v>
          </cell>
          <cell r="J58">
            <v>97.669208751005272</v>
          </cell>
          <cell r="K58">
            <v>95.610623266182685</v>
          </cell>
          <cell r="L58">
            <v>87.150601779713341</v>
          </cell>
          <cell r="M58">
            <v>96.138255853278949</v>
          </cell>
          <cell r="N58">
            <v>85.582802281348521</v>
          </cell>
          <cell r="O58">
            <v>117.92256944444443</v>
          </cell>
          <cell r="P58">
            <v>150.43163807189541</v>
          </cell>
          <cell r="Q58">
            <v>174.99321895424836</v>
          </cell>
          <cell r="R58">
            <v>132.23255718798418</v>
          </cell>
          <cell r="S58">
            <v>196.17647058823528</v>
          </cell>
          <cell r="T58">
            <v>197.07879627476817</v>
          </cell>
          <cell r="U58">
            <v>219.11764705882351</v>
          </cell>
          <cell r="V58">
            <v>218.23529411764704</v>
          </cell>
          <cell r="W58">
            <v>207.6520520098685</v>
          </cell>
          <cell r="X58">
            <v>191.47058823529409</v>
          </cell>
          <cell r="Y58">
            <v>196.47058823529409</v>
          </cell>
          <cell r="Z58">
            <v>184.19117647058823</v>
          </cell>
          <cell r="AA58">
            <v>141.98529411764704</v>
          </cell>
          <cell r="AB58">
            <v>178.52941176470586</v>
          </cell>
          <cell r="AC58">
            <v>153.89194937234151</v>
          </cell>
          <cell r="AD58">
            <v>185.52360615963553</v>
          </cell>
          <cell r="AE58">
            <v>198.08667911609083</v>
          </cell>
          <cell r="AF58">
            <v>196.48527666851129</v>
          </cell>
          <cell r="AG58">
            <v>183.49687782914481</v>
          </cell>
          <cell r="AH58">
            <v>230.27008493455861</v>
          </cell>
          <cell r="AI58">
            <v>194.77917526659786</v>
          </cell>
          <cell r="AJ58">
            <v>209.1911764705882</v>
          </cell>
          <cell r="AK58">
            <v>204.04411764705881</v>
          </cell>
          <cell r="AL58">
            <v>209.57113857970089</v>
          </cell>
          <cell r="AM58">
            <v>197.05882352941177</v>
          </cell>
          <cell r="AN58">
            <v>188.97058823529409</v>
          </cell>
          <cell r="AO58">
            <v>184.55882352941177</v>
          </cell>
          <cell r="AP58">
            <v>179.41176470588232</v>
          </cell>
          <cell r="AQ58">
            <v>187.5</v>
          </cell>
          <cell r="AR58">
            <v>172.79411764705881</v>
          </cell>
          <cell r="AS58">
            <v>161.76470588235293</v>
          </cell>
          <cell r="AT58">
            <v>158.08823529411762</v>
          </cell>
          <cell r="AU58">
            <v>158.08823529411762</v>
          </cell>
          <cell r="AV58">
            <v>158.08823529411762</v>
          </cell>
          <cell r="AW58">
            <v>158.08823529411762</v>
          </cell>
          <cell r="AX58">
            <v>158.08823529411762</v>
          </cell>
          <cell r="AY58">
            <v>158.08823529411762</v>
          </cell>
          <cell r="AZ58">
            <v>158.08823529411762</v>
          </cell>
        </row>
        <row r="60">
          <cell r="D60">
            <v>93.540000279744461</v>
          </cell>
          <cell r="E60">
            <v>83.249998092651367</v>
          </cell>
          <cell r="F60">
            <v>97.059996922810868</v>
          </cell>
          <cell r="G60">
            <v>98.999998092651367</v>
          </cell>
          <cell r="H60">
            <v>96.133331934611007</v>
          </cell>
          <cell r="I60">
            <v>89.639999389648438</v>
          </cell>
          <cell r="J60">
            <v>85.319999694824219</v>
          </cell>
          <cell r="K60">
            <v>79.55999755859375</v>
          </cell>
          <cell r="L60">
            <v>68.760002136230469</v>
          </cell>
          <cell r="M60">
            <v>80.819999694824219</v>
          </cell>
          <cell r="N60">
            <v>64.400000508626306</v>
          </cell>
          <cell r="O60">
            <v>60.1</v>
          </cell>
          <cell r="P60">
            <v>62.3</v>
          </cell>
          <cell r="Q60">
            <v>73.400000000000006</v>
          </cell>
          <cell r="R60">
            <v>65.099999999999994</v>
          </cell>
          <cell r="S60">
            <v>110</v>
          </cell>
          <cell r="T60">
            <v>116.2</v>
          </cell>
          <cell r="U60">
            <v>129.19999999999999</v>
          </cell>
          <cell r="V60">
            <v>141.5</v>
          </cell>
          <cell r="W60">
            <v>124.22499999999999</v>
          </cell>
          <cell r="X60">
            <v>151.9</v>
          </cell>
          <cell r="Y60">
            <v>151.6</v>
          </cell>
          <cell r="Z60">
            <v>136.1</v>
          </cell>
          <cell r="AA60">
            <v>116.6</v>
          </cell>
          <cell r="AB60">
            <v>139.05000000000001</v>
          </cell>
          <cell r="AC60">
            <v>109.69914472339246</v>
          </cell>
          <cell r="AD60">
            <v>120.80318724684282</v>
          </cell>
          <cell r="AE60">
            <v>133.60830938635402</v>
          </cell>
          <cell r="AF60">
            <v>136.38650317846461</v>
          </cell>
          <cell r="AG60">
            <v>125.12428613376349</v>
          </cell>
          <cell r="AH60">
            <v>162.0990114754114</v>
          </cell>
          <cell r="AI60">
            <v>167.94707162995184</v>
          </cell>
          <cell r="AJ60">
            <v>156.04001449195556</v>
          </cell>
          <cell r="AK60">
            <v>155.91398900002034</v>
          </cell>
          <cell r="AL60">
            <v>160.50002164933477</v>
          </cell>
          <cell r="AM60">
            <v>149.36483217603035</v>
          </cell>
          <cell r="AN60">
            <v>141.47590408797109</v>
          </cell>
          <cell r="AO60">
            <v>135.53050936171897</v>
          </cell>
          <cell r="AP60">
            <v>145.29210662306716</v>
          </cell>
          <cell r="AQ60">
            <v>142.91583806219688</v>
          </cell>
          <cell r="AR60">
            <v>133.16738140699687</v>
          </cell>
          <cell r="AS60">
            <v>125.12252349489216</v>
          </cell>
          <cell r="AT60">
            <v>121.72879287680448</v>
          </cell>
          <cell r="AU60">
            <v>119.30186042957045</v>
          </cell>
          <cell r="AV60">
            <v>119.30186042957045</v>
          </cell>
          <cell r="AW60">
            <v>119.30186042957045</v>
          </cell>
          <cell r="AX60">
            <v>119.30186042957045</v>
          </cell>
          <cell r="AY60">
            <v>119.30186042957045</v>
          </cell>
          <cell r="AZ60">
            <v>119.30186042957045</v>
          </cell>
          <cell r="BA60">
            <v>119.30186042957045</v>
          </cell>
          <cell r="BB60">
            <v>119.30186042957045</v>
          </cell>
        </row>
        <row r="62">
          <cell r="D62">
            <v>58.019415537516274</v>
          </cell>
          <cell r="E62">
            <v>79.715693155924484</v>
          </cell>
          <cell r="F62">
            <v>98.300797780354813</v>
          </cell>
          <cell r="G62">
            <v>80.539667129516602</v>
          </cell>
          <cell r="H62">
            <v>79.22866566975911</v>
          </cell>
          <cell r="I62">
            <v>69.800000508626297</v>
          </cell>
          <cell r="J62">
            <v>66.332667032877609</v>
          </cell>
          <cell r="K62">
            <v>68.142166137695313</v>
          </cell>
          <cell r="L62">
            <v>57.846666971842446</v>
          </cell>
          <cell r="M62">
            <v>65.530375162760421</v>
          </cell>
          <cell r="N62">
            <v>56.2</v>
          </cell>
          <cell r="O62">
            <v>58.7</v>
          </cell>
          <cell r="P62">
            <v>51.6</v>
          </cell>
          <cell r="Q62">
            <v>45.9</v>
          </cell>
          <cell r="R62">
            <v>53.1</v>
          </cell>
          <cell r="S62">
            <v>52.724111111111114</v>
          </cell>
          <cell r="T62">
            <v>59.581663059163056</v>
          </cell>
          <cell r="U62">
            <v>60.31</v>
          </cell>
          <cell r="V62">
            <v>63.58</v>
          </cell>
          <cell r="W62">
            <v>59.048943542568537</v>
          </cell>
          <cell r="X62">
            <v>59.7</v>
          </cell>
          <cell r="Y62">
            <v>49.5</v>
          </cell>
          <cell r="Z62">
            <v>43.4</v>
          </cell>
          <cell r="AA62">
            <v>39.299999999999997</v>
          </cell>
          <cell r="AB62">
            <v>47.974999999999994</v>
          </cell>
          <cell r="AC62">
            <v>42.752803030303028</v>
          </cell>
          <cell r="AD62">
            <v>41.58650793650795</v>
          </cell>
          <cell r="AE62">
            <v>48.334252297410188</v>
          </cell>
          <cell r="AF62">
            <v>52.366955266955273</v>
          </cell>
          <cell r="AG62">
            <v>46.260129632794111</v>
          </cell>
          <cell r="AH62">
            <v>58.758755980861245</v>
          </cell>
          <cell r="AI62">
            <v>59</v>
          </cell>
          <cell r="AJ62">
            <v>58</v>
          </cell>
          <cell r="AK62">
            <v>63.800000000000004</v>
          </cell>
          <cell r="AL62">
            <v>59.889688995215316</v>
          </cell>
          <cell r="AM62">
            <v>60</v>
          </cell>
          <cell r="AN62">
            <v>62</v>
          </cell>
          <cell r="AO62">
            <v>63</v>
          </cell>
          <cell r="AP62">
            <v>64</v>
          </cell>
          <cell r="AQ62">
            <v>62.25</v>
          </cell>
          <cell r="AR62">
            <v>65</v>
          </cell>
          <cell r="AS62">
            <v>66</v>
          </cell>
        </row>
        <row r="63">
          <cell r="D63">
            <v>0.14750680208541755</v>
          </cell>
          <cell r="E63">
            <v>37.394857251498934</v>
          </cell>
          <cell r="F63">
            <v>23.314235740355073</v>
          </cell>
          <cell r="G63">
            <v>-18.068144971238198</v>
          </cell>
          <cell r="H63">
            <v>-1.6277711424474317</v>
          </cell>
          <cell r="I63">
            <v>1.3618286858291038</v>
          </cell>
          <cell r="J63">
            <v>1.3401235674353766</v>
          </cell>
          <cell r="K63">
            <v>1.3406972574835188</v>
          </cell>
          <cell r="L63">
            <v>1.4000880582880442</v>
          </cell>
          <cell r="M63">
            <v>-17.289563557836374</v>
          </cell>
          <cell r="N63">
            <v>1.3824903673131637</v>
          </cell>
          <cell r="O63">
            <v>1.3478462133456346</v>
          </cell>
          <cell r="P63">
            <v>1.3597488245500839</v>
          </cell>
          <cell r="Q63">
            <v>1.3794816646084751</v>
          </cell>
          <cell r="R63">
            <v>-18.968875322148847</v>
          </cell>
          <cell r="S63">
            <v>1.3527406695597115</v>
          </cell>
          <cell r="T63">
            <v>1.3268054505167908</v>
          </cell>
          <cell r="U63">
            <v>1.3085922164934964</v>
          </cell>
          <cell r="V63">
            <v>1.2878797635452754</v>
          </cell>
          <cell r="W63">
            <v>11.203283507662022</v>
          </cell>
          <cell r="X63">
            <v>1.2917893866583992</v>
          </cell>
          <cell r="Y63">
            <v>1.2600171362330528</v>
          </cell>
          <cell r="Z63">
            <v>1.2706157403877918</v>
          </cell>
          <cell r="AA63">
            <v>1.2699380270242813</v>
          </cell>
          <cell r="AB63">
            <v>-18.753838558661606</v>
          </cell>
          <cell r="AC63">
            <v>-28.387264605857577</v>
          </cell>
          <cell r="AD63">
            <v>-15.986852653519289</v>
          </cell>
          <cell r="AE63">
            <v>11.369244924908273</v>
          </cell>
          <cell r="AF63">
            <v>33.249250043143206</v>
          </cell>
          <cell r="AG63">
            <v>-3.5745083214296702</v>
          </cell>
          <cell r="AH63">
            <v>37.438370857726589</v>
          </cell>
          <cell r="AI63">
            <v>41.87293650642183</v>
          </cell>
          <cell r="AJ63">
            <v>19.997718477394777</v>
          </cell>
          <cell r="AK63">
            <v>21.832555806923605</v>
          </cell>
          <cell r="AL63">
            <v>29.462864610649774</v>
          </cell>
          <cell r="AM63">
            <v>2.1124409433430635</v>
          </cell>
          <cell r="AN63">
            <v>5.0847457627118731</v>
          </cell>
          <cell r="AO63">
            <v>8.6206896551724199</v>
          </cell>
          <cell r="AP63">
            <v>0.31347962382444194</v>
          </cell>
          <cell r="AQ63">
            <v>3.9410974482990691</v>
          </cell>
          <cell r="AR63">
            <v>4.4176706827309342</v>
          </cell>
          <cell r="AS63">
            <v>1.538461538461533</v>
          </cell>
        </row>
        <row r="64">
          <cell r="D64">
            <v>1139.9307759602864</v>
          </cell>
          <cell r="E64">
            <v>1475.6296895345051</v>
          </cell>
          <cell r="F64">
            <v>1805.020487467448</v>
          </cell>
          <cell r="G64">
            <v>1506.7939147949219</v>
          </cell>
          <cell r="H64">
            <v>1599.2944437662759</v>
          </cell>
          <cell r="I64">
            <v>1462.9894205729167</v>
          </cell>
          <cell r="J64">
            <v>1362.4632161458333</v>
          </cell>
          <cell r="K64">
            <v>1321.7010091145833</v>
          </cell>
          <cell r="L64">
            <v>1283.1331380208333</v>
          </cell>
          <cell r="M64">
            <v>1357.5716959635415</v>
          </cell>
          <cell r="N64">
            <v>1195.246220259233</v>
          </cell>
          <cell r="O64">
            <v>1305.5014354066986</v>
          </cell>
          <cell r="P64">
            <v>1439.0407647907648</v>
          </cell>
          <cell r="Q64">
            <v>1500.166815210933</v>
          </cell>
          <cell r="R64">
            <v>1359.9888089169074</v>
          </cell>
          <cell r="S64">
            <v>1646.3050000000001</v>
          </cell>
          <cell r="T64">
            <v>1478.7276482213438</v>
          </cell>
          <cell r="U64">
            <v>1565.6734989648032</v>
          </cell>
          <cell r="V64">
            <v>1515.2850000000001</v>
          </cell>
          <cell r="W64">
            <v>1551.4977867965367</v>
          </cell>
          <cell r="X64">
            <v>1580</v>
          </cell>
          <cell r="Y64">
            <v>1504</v>
          </cell>
          <cell r="Z64">
            <v>1381</v>
          </cell>
          <cell r="AA64">
            <v>1322</v>
          </cell>
          <cell r="AB64">
            <v>1446.75</v>
          </cell>
          <cell r="AC64">
            <v>1382.4762121212118</v>
          </cell>
          <cell r="AD64">
            <v>1357.2487734487734</v>
          </cell>
          <cell r="AE64">
            <v>1310.9741200828155</v>
          </cell>
          <cell r="AF64">
            <v>1353.5298136645961</v>
          </cell>
          <cell r="AG64">
            <v>1351.0572298293491</v>
          </cell>
          <cell r="AH64">
            <v>1395.7978427128426</v>
          </cell>
          <cell r="AI64">
            <v>1380</v>
          </cell>
          <cell r="AJ64">
            <v>1400</v>
          </cell>
          <cell r="AK64">
            <v>1400</v>
          </cell>
          <cell r="AL64">
            <v>1393.9494606782107</v>
          </cell>
          <cell r="AM64">
            <v>1420</v>
          </cell>
          <cell r="AN64">
            <v>1460</v>
          </cell>
          <cell r="AO64">
            <v>1480</v>
          </cell>
          <cell r="AP64">
            <v>1520</v>
          </cell>
          <cell r="AQ64">
            <v>1470</v>
          </cell>
          <cell r="AR64">
            <v>1500</v>
          </cell>
          <cell r="AS64">
            <v>1520</v>
          </cell>
          <cell r="AT64">
            <v>1540</v>
          </cell>
        </row>
        <row r="65">
          <cell r="D65">
            <v>-9.2610470240550349</v>
          </cell>
          <cell r="E65">
            <v>29.44906135124068</v>
          </cell>
          <cell r="F65">
            <v>22.322050055583453</v>
          </cell>
          <cell r="G65">
            <v>-16.522060261540627</v>
          </cell>
          <cell r="H65">
            <v>6.1388971685582883</v>
          </cell>
          <cell r="I65">
            <v>1.076819833148819</v>
          </cell>
          <cell r="J65">
            <v>1.0914479765971103</v>
          </cell>
          <cell r="K65">
            <v>1.1112182351493827</v>
          </cell>
          <cell r="L65">
            <v>1.176301156439012</v>
          </cell>
          <cell r="M65">
            <v>-15.11433674673982</v>
          </cell>
          <cell r="N65">
            <v>1.1232076578290435</v>
          </cell>
          <cell r="O65">
            <v>1.0569200081765064</v>
          </cell>
          <cell r="P65">
            <v>1.0483683652964102</v>
          </cell>
          <cell r="Q65">
            <v>1.0386610805681227</v>
          </cell>
          <cell r="R65">
            <v>0.17804679933683953</v>
          </cell>
          <cell r="S65">
            <v>0.98714999999999997</v>
          </cell>
          <cell r="T65">
            <v>0.93400000000000005</v>
          </cell>
          <cell r="U65">
            <v>0.90527999999999997</v>
          </cell>
          <cell r="V65">
            <v>0.86961999999999995</v>
          </cell>
          <cell r="W65">
            <v>14.081658365420434</v>
          </cell>
          <cell r="X65">
            <v>0.92317000000000005</v>
          </cell>
          <cell r="Y65">
            <v>0.87305999999999995</v>
          </cell>
          <cell r="Z65">
            <v>0.89075000000000004</v>
          </cell>
          <cell r="AA65">
            <v>0.89551999999999998</v>
          </cell>
          <cell r="AB65">
            <v>-6.7513977582150053</v>
          </cell>
          <cell r="AC65">
            <v>-12.501505561948623</v>
          </cell>
          <cell r="AD65">
            <v>-9.7573953823953836</v>
          </cell>
          <cell r="AE65">
            <v>-5.0706647297019902</v>
          </cell>
          <cell r="AF65">
            <v>2.3850085979270963</v>
          </cell>
          <cell r="AG65">
            <v>-6.6143266058856671</v>
          </cell>
          <cell r="AH65">
            <v>0.9636064964322788</v>
          </cell>
          <cell r="AI65">
            <v>1.6762753443803513</v>
          </cell>
          <cell r="AJ65">
            <v>6.7908190217790709</v>
          </cell>
          <cell r="AK65">
            <v>3.4332591618051467</v>
          </cell>
          <cell r="AL65">
            <v>3.1747160595320789</v>
          </cell>
          <cell r="AM65">
            <v>1.7339299823045051</v>
          </cell>
          <cell r="AN65">
            <v>5.7971014492753659</v>
          </cell>
          <cell r="AO65">
            <v>5.7142857142857162</v>
          </cell>
          <cell r="AP65">
            <v>8.5714285714285623</v>
          </cell>
          <cell r="AQ65">
            <v>5.4557601596823879</v>
          </cell>
          <cell r="AR65">
            <v>2.0408163265306145</v>
          </cell>
          <cell r="AS65">
            <v>1.3333333333333419</v>
          </cell>
          <cell r="AT65">
            <v>1.3157894736842035</v>
          </cell>
          <cell r="AU65">
            <v>1.298701298701288</v>
          </cell>
          <cell r="AV65">
            <v>1.2999999999999901</v>
          </cell>
          <cell r="AW65">
            <v>1.2999999999999901</v>
          </cell>
          <cell r="AX65">
            <v>1.2999999999999901</v>
          </cell>
          <cell r="AY65">
            <v>1.2999999999999901</v>
          </cell>
          <cell r="AZ65">
            <v>1.2999999999999901</v>
          </cell>
        </row>
      </sheetData>
      <sheetData sheetId="16" refreshError="1"/>
      <sheetData sheetId="17" refreshError="1">
        <row r="8">
          <cell r="D8">
            <v>29.438744999999997</v>
          </cell>
          <cell r="E8">
            <v>42.797489999999996</v>
          </cell>
          <cell r="F8">
            <v>65.53098</v>
          </cell>
          <cell r="G8">
            <v>36.139888136939476</v>
          </cell>
          <cell r="H8">
            <v>10.910146844848523</v>
          </cell>
          <cell r="I8">
            <v>9.2958348805949669</v>
          </cell>
          <cell r="J8">
            <v>10.889214351747034</v>
          </cell>
          <cell r="K8">
            <v>12.096629618179099</v>
          </cell>
          <cell r="L8">
            <v>41.605673902440898</v>
          </cell>
          <cell r="M8">
            <v>10.289332752961997</v>
          </cell>
          <cell r="N8">
            <v>8.9999969175402121</v>
          </cell>
          <cell r="O8">
            <v>8.9247391664969129</v>
          </cell>
          <cell r="P8">
            <v>11.06034091685523</v>
          </cell>
          <cell r="Q8">
            <v>36.82380752883887</v>
          </cell>
          <cell r="R8">
            <v>11.762508031664026</v>
          </cell>
          <cell r="S8">
            <v>10.305429101185654</v>
          </cell>
          <cell r="T8">
            <v>10.485266827437981</v>
          </cell>
          <cell r="U8">
            <v>11.55771452237301</v>
          </cell>
          <cell r="V8">
            <v>42.908300329749252</v>
          </cell>
          <cell r="W8">
            <v>10.646441029344327</v>
          </cell>
          <cell r="X8">
            <v>10.815418630592704</v>
          </cell>
          <cell r="Y8">
            <v>10.547078490919034</v>
          </cell>
          <cell r="Z8">
            <v>10.793549689328716</v>
          </cell>
          <cell r="AA8">
            <v>43.376225224061194</v>
          </cell>
          <cell r="AB8">
            <v>6.7907979687464453</v>
          </cell>
          <cell r="AC8">
            <v>6.955319393657061</v>
          </cell>
          <cell r="AD8">
            <v>6.9118669564959356</v>
          </cell>
          <cell r="AE8">
            <v>14.366603467378154</v>
          </cell>
          <cell r="AF8">
            <v>35.638152545424575</v>
          </cell>
          <cell r="AG8">
            <v>18.271808189184114</v>
          </cell>
          <cell r="AH8">
            <v>8.5737416244066882</v>
          </cell>
          <cell r="AI8">
            <v>14.9191023375</v>
          </cell>
          <cell r="AJ8">
            <v>9.5029376146400484</v>
          </cell>
          <cell r="AK8">
            <v>51.267589765730847</v>
          </cell>
          <cell r="AL8">
            <v>13.33573178510375</v>
          </cell>
          <cell r="AM8">
            <v>6.9972540131909611</v>
          </cell>
          <cell r="AN8">
            <v>13.021599318140513</v>
          </cell>
          <cell r="AO8">
            <v>7.5821216701824783</v>
          </cell>
          <cell r="AP8">
            <v>40.936706786617705</v>
          </cell>
          <cell r="AQ8">
            <v>40.335719067048473</v>
          </cell>
          <cell r="AR8">
            <v>39.756179343941938</v>
          </cell>
          <cell r="AS8">
            <v>39.459682489129293</v>
          </cell>
        </row>
        <row r="10">
          <cell r="D10">
            <v>10.238745</v>
          </cell>
          <cell r="E10">
            <v>14.597489999999999</v>
          </cell>
          <cell r="F10">
            <v>16.930979999999998</v>
          </cell>
          <cell r="G10">
            <v>23.304359999999999</v>
          </cell>
          <cell r="H10">
            <v>7.5166599999999999</v>
          </cell>
          <cell r="I10">
            <v>7.5166599999999999</v>
          </cell>
          <cell r="J10">
            <v>7.5166599999999999</v>
          </cell>
          <cell r="K10">
            <v>7.5166599999999999</v>
          </cell>
          <cell r="L10">
            <v>30.06664</v>
          </cell>
          <cell r="M10">
            <v>7.7905999999999995</v>
          </cell>
          <cell r="N10">
            <v>7.7905999999999995</v>
          </cell>
          <cell r="O10">
            <v>7.7905999999999995</v>
          </cell>
          <cell r="P10">
            <v>7.7905999999999995</v>
          </cell>
          <cell r="Q10">
            <v>31.162399999999998</v>
          </cell>
          <cell r="R10">
            <v>6.9655999999999993</v>
          </cell>
          <cell r="S10">
            <v>6.9655999999999993</v>
          </cell>
          <cell r="T10">
            <v>6.9655999999999993</v>
          </cell>
          <cell r="U10">
            <v>6.9655999999999993</v>
          </cell>
          <cell r="V10">
            <v>27.862399999999997</v>
          </cell>
          <cell r="W10">
            <v>6.8547500000000001</v>
          </cell>
          <cell r="X10">
            <v>6.8547500000000001</v>
          </cell>
          <cell r="Y10">
            <v>6.8547500000000001</v>
          </cell>
          <cell r="Z10">
            <v>6.8547500000000001</v>
          </cell>
          <cell r="AA10">
            <v>27.419</v>
          </cell>
          <cell r="AB10">
            <v>5.2566249999999997</v>
          </cell>
          <cell r="AC10">
            <v>5.2566249999999997</v>
          </cell>
          <cell r="AD10">
            <v>5.2566249999999997</v>
          </cell>
          <cell r="AE10">
            <v>5.2566249999999997</v>
          </cell>
          <cell r="AF10">
            <v>21.026499999999999</v>
          </cell>
          <cell r="AG10">
            <v>10.0268</v>
          </cell>
          <cell r="AH10">
            <v>6.5</v>
          </cell>
          <cell r="AI10">
            <v>6.5457000000000001</v>
          </cell>
          <cell r="AJ10">
            <v>6.5457000000000001</v>
          </cell>
          <cell r="AK10">
            <v>29.618200000000002</v>
          </cell>
          <cell r="AL10">
            <v>4.6638000000000002</v>
          </cell>
          <cell r="AM10">
            <v>4.6638000000000002</v>
          </cell>
          <cell r="AN10">
            <v>4.6638000000000002</v>
          </cell>
          <cell r="AO10">
            <v>4.6638000000000002</v>
          </cell>
          <cell r="AP10">
            <v>18.655200000000001</v>
          </cell>
          <cell r="AQ10">
            <v>18.655200000000001</v>
          </cell>
          <cell r="AR10">
            <v>18.655200000000001</v>
          </cell>
          <cell r="AS10">
            <v>18.655200000000001</v>
          </cell>
          <cell r="AT10">
            <v>18.655200000000001</v>
          </cell>
          <cell r="AU10">
            <v>18.655200000000001</v>
          </cell>
          <cell r="AV10">
            <v>18.655200000000001</v>
          </cell>
          <cell r="AW10">
            <v>18.655200000000001</v>
          </cell>
          <cell r="AX10">
            <v>18.655200000000001</v>
          </cell>
          <cell r="AY10">
            <v>18.655200000000001</v>
          </cell>
          <cell r="AZ10">
            <v>18.655200000000001</v>
          </cell>
          <cell r="BA10">
            <v>18.655200000000001</v>
          </cell>
          <cell r="BB10">
            <v>18.655200000000001</v>
          </cell>
          <cell r="BC10">
            <v>18.655200000000001</v>
          </cell>
        </row>
        <row r="11">
          <cell r="D11">
            <v>0</v>
          </cell>
          <cell r="E11">
            <v>0</v>
          </cell>
          <cell r="F11">
            <v>0</v>
          </cell>
          <cell r="G11">
            <v>0.43552813693947706</v>
          </cell>
          <cell r="H11">
            <v>0.99348684484852323</v>
          </cell>
          <cell r="I11">
            <v>0.27917488059496626</v>
          </cell>
          <cell r="J11">
            <v>0.37255435174703472</v>
          </cell>
          <cell r="K11">
            <v>0.47996961817909972</v>
          </cell>
          <cell r="L11">
            <v>0.53903390244089699</v>
          </cell>
          <cell r="M11">
            <v>1.6707327529619977</v>
          </cell>
          <cell r="N11">
            <v>0.44239691754021238</v>
          </cell>
          <cell r="O11">
            <v>0.5061391664969126</v>
          </cell>
          <cell r="P11">
            <v>0.3917409168552301</v>
          </cell>
          <cell r="Q11">
            <v>0.56040752883887002</v>
          </cell>
          <cell r="R11">
            <v>1.9006845297312251</v>
          </cell>
          <cell r="S11">
            <v>0.34360559925285361</v>
          </cell>
          <cell r="T11">
            <v>0.52344332550518125</v>
          </cell>
          <cell r="U11">
            <v>0.39589102044021052</v>
          </cell>
          <cell r="V11">
            <v>1.8046620980180581</v>
          </cell>
          <cell r="W11">
            <v>0.33917092957164263</v>
          </cell>
          <cell r="X11">
            <v>0.50814853082001921</v>
          </cell>
          <cell r="Y11">
            <v>0.23980839114634953</v>
          </cell>
          <cell r="Z11">
            <v>0.48627958955602973</v>
          </cell>
          <cell r="AA11">
            <v>1.5734074410940411</v>
          </cell>
          <cell r="AB11">
            <v>8.4682842214987133E-2</v>
          </cell>
          <cell r="AC11">
            <v>0.31401369076366775</v>
          </cell>
          <cell r="AD11">
            <v>5.3677856436679938E-2</v>
          </cell>
          <cell r="AE11">
            <v>0.26233231934675727</v>
          </cell>
          <cell r="AF11">
            <v>0.71470670876209208</v>
          </cell>
          <cell r="AG11">
            <v>2.04728391841126E-2</v>
          </cell>
          <cell r="AH11">
            <v>0.22810277227296308</v>
          </cell>
          <cell r="AI11">
            <v>0</v>
          </cell>
          <cell r="AJ11">
            <v>0.24057227500632294</v>
          </cell>
          <cell r="AK11">
            <v>0.48914788646339863</v>
          </cell>
          <cell r="AL11">
            <v>2.0340146604431567E-2</v>
          </cell>
          <cell r="AM11">
            <v>0.26895489247037557</v>
          </cell>
          <cell r="AN11">
            <v>0</v>
          </cell>
          <cell r="AO11">
            <v>0.28579606196189195</v>
          </cell>
          <cell r="AP11">
            <v>0.57509110103669903</v>
          </cell>
          <cell r="AQ11">
            <v>0.62036481096656748</v>
          </cell>
          <cell r="AR11">
            <v>0.65529870449518779</v>
          </cell>
          <cell r="AS11">
            <v>0.58374818800037553</v>
          </cell>
          <cell r="AT11">
            <v>0.50647486518848017</v>
          </cell>
          <cell r="AU11">
            <v>0.43808318340277153</v>
          </cell>
          <cell r="AV11">
            <v>0.37911714588780743</v>
          </cell>
          <cell r="AW11">
            <v>0.29903909708923299</v>
          </cell>
          <cell r="AX11">
            <v>0.2098451863688649</v>
          </cell>
          <cell r="AY11">
            <v>0</v>
          </cell>
          <cell r="AZ11">
            <v>9.429637021019846E-2</v>
          </cell>
          <cell r="BA11">
            <v>0</v>
          </cell>
          <cell r="BB11">
            <v>0</v>
          </cell>
          <cell r="BC11">
            <v>0</v>
          </cell>
        </row>
        <row r="12">
          <cell r="D12">
            <v>0</v>
          </cell>
          <cell r="E12">
            <v>0</v>
          </cell>
          <cell r="F12">
            <v>0</v>
          </cell>
          <cell r="G12">
            <v>0.43552813693947706</v>
          </cell>
          <cell r="H12">
            <v>0.99348684484852323</v>
          </cell>
          <cell r="I12">
            <v>0.27917488059496626</v>
          </cell>
          <cell r="J12">
            <v>0.37255435174703472</v>
          </cell>
          <cell r="K12">
            <v>0.47996961817909972</v>
          </cell>
          <cell r="L12">
            <v>0.53903390244089699</v>
          </cell>
          <cell r="M12">
            <v>1.6707327529619977</v>
          </cell>
          <cell r="N12">
            <v>0.44239691754021238</v>
          </cell>
          <cell r="O12">
            <v>0.5061391664969126</v>
          </cell>
          <cell r="P12">
            <v>0.3917409168552301</v>
          </cell>
          <cell r="Q12">
            <v>0.56040752883887002</v>
          </cell>
          <cell r="R12">
            <v>1.9006845297312251</v>
          </cell>
          <cell r="S12">
            <v>0.34360559925285361</v>
          </cell>
          <cell r="T12">
            <v>0.52344332550518125</v>
          </cell>
          <cell r="U12">
            <v>0.39589102044021052</v>
          </cell>
          <cell r="V12">
            <v>0.54172215281981273</v>
          </cell>
          <cell r="W12">
            <v>0.15339118978674304</v>
          </cell>
          <cell r="X12">
            <v>0.15339118978674304</v>
          </cell>
          <cell r="Y12">
            <v>0.15339118978674304</v>
          </cell>
          <cell r="Z12">
            <v>0.15339118978674304</v>
          </cell>
          <cell r="AA12">
            <v>0.61356475914697217</v>
          </cell>
          <cell r="AB12">
            <v>0</v>
          </cell>
          <cell r="AC12">
            <v>0</v>
          </cell>
          <cell r="AD12">
            <v>0</v>
          </cell>
          <cell r="AE12">
            <v>0</v>
          </cell>
          <cell r="AF12">
            <v>0.61356475914697217</v>
          </cell>
          <cell r="AG12">
            <v>0</v>
          </cell>
          <cell r="AH12">
            <v>0</v>
          </cell>
          <cell r="AI12">
            <v>0</v>
          </cell>
          <cell r="AJ12">
            <v>0</v>
          </cell>
          <cell r="AK12">
            <v>0</v>
          </cell>
          <cell r="AL12">
            <v>0</v>
          </cell>
          <cell r="AM12">
            <v>0</v>
          </cell>
          <cell r="AN12">
            <v>0</v>
          </cell>
          <cell r="AO12">
            <v>0</v>
          </cell>
          <cell r="AP12">
            <v>0</v>
          </cell>
          <cell r="AQ12">
            <v>0.61356475914697217</v>
          </cell>
          <cell r="AR12">
            <v>0.30762225553096495</v>
          </cell>
          <cell r="AS12">
            <v>0.56209012241696055</v>
          </cell>
          <cell r="AT12">
            <v>0.98260084129209702</v>
          </cell>
          <cell r="AU12">
            <v>1.2965315109713065</v>
          </cell>
          <cell r="AV12">
            <v>1.4338267020983244</v>
          </cell>
          <cell r="AW12">
            <v>1.3741060019547882</v>
          </cell>
          <cell r="AX12">
            <v>1.1882923360616855</v>
          </cell>
          <cell r="AY12">
            <v>-0.67284848085580895</v>
          </cell>
          <cell r="AZ12">
            <v>-2.6800388145006848</v>
          </cell>
          <cell r="BA12">
            <v>-4.5539593495673536</v>
          </cell>
          <cell r="BB12">
            <v>-6.0081604195378926</v>
          </cell>
          <cell r="BC12">
            <v>-6.1185825690904796</v>
          </cell>
        </row>
        <row r="13">
          <cell r="X13">
            <v>3.0593503688670867E-5</v>
          </cell>
          <cell r="Y13">
            <v>3.0593503688670867E-5</v>
          </cell>
          <cell r="Z13">
            <v>3.0593503688670867E-5</v>
          </cell>
          <cell r="AA13">
            <v>3.0593503688670867E-5</v>
          </cell>
          <cell r="AB13">
            <v>1.2237401475468347E-4</v>
          </cell>
          <cell r="AC13">
            <v>0</v>
          </cell>
          <cell r="AD13">
            <v>0</v>
          </cell>
          <cell r="AE13">
            <v>0</v>
          </cell>
          <cell r="AF13">
            <v>0</v>
          </cell>
          <cell r="AG13">
            <v>-2.1602962377362473E-3</v>
          </cell>
          <cell r="AH13">
            <v>0</v>
          </cell>
          <cell r="AI13">
            <v>0</v>
          </cell>
          <cell r="AJ13">
            <v>21.160241879267449</v>
          </cell>
          <cell r="AK13">
            <v>0</v>
          </cell>
          <cell r="AL13">
            <v>1.0749526937020997</v>
          </cell>
          <cell r="AM13">
            <v>2.0730364247795605</v>
          </cell>
          <cell r="AN13">
            <v>2.7818091433150958</v>
          </cell>
          <cell r="AO13">
            <v>3.1763749213090917</v>
          </cell>
          <cell r="AP13">
            <v>3.9444368189999857</v>
          </cell>
          <cell r="AQ13">
            <v>4.6492832541797116</v>
          </cell>
          <cell r="AR13">
            <v>5.4823469863333454</v>
          </cell>
          <cell r="AS13">
            <v>5.872708893218614</v>
          </cell>
          <cell r="AT13">
            <v>0</v>
          </cell>
          <cell r="AU13">
            <v>0</v>
          </cell>
          <cell r="AV13">
            <v>0</v>
          </cell>
          <cell r="AW13">
            <v>0</v>
          </cell>
          <cell r="AX13">
            <v>0</v>
          </cell>
          <cell r="AY13">
            <v>0</v>
          </cell>
          <cell r="AZ13">
            <v>0</v>
          </cell>
          <cell r="BA13">
            <v>0</v>
          </cell>
          <cell r="BB13">
            <v>0</v>
          </cell>
          <cell r="BC13">
            <v>0</v>
          </cell>
        </row>
        <row r="16">
          <cell r="D16">
            <v>19.2</v>
          </cell>
          <cell r="E16">
            <v>28.2</v>
          </cell>
          <cell r="F16">
            <v>48.599999999999994</v>
          </cell>
          <cell r="G16">
            <v>12.4</v>
          </cell>
          <cell r="H16">
            <v>2.4000000000000004</v>
          </cell>
          <cell r="I16">
            <v>1.5</v>
          </cell>
          <cell r="J16">
            <v>3</v>
          </cell>
          <cell r="K16">
            <v>4.1000000000000005</v>
          </cell>
          <cell r="L16">
            <v>11</v>
          </cell>
          <cell r="M16">
            <v>0.82800000000000007</v>
          </cell>
          <cell r="N16">
            <v>0.76700000000000002</v>
          </cell>
          <cell r="O16">
            <v>0.628</v>
          </cell>
          <cell r="P16">
            <v>2.8780000000000001</v>
          </cell>
          <cell r="Q16">
            <v>5.1009999999999991</v>
          </cell>
          <cell r="R16">
            <v>2.8962235019328006</v>
          </cell>
          <cell r="S16">
            <v>2.9962235019328003</v>
          </cell>
          <cell r="T16">
            <v>2.9962235019328003</v>
          </cell>
          <cell r="U16">
            <v>4.1962235019328</v>
          </cell>
          <cell r="V16">
            <v>13.241238231731202</v>
          </cell>
          <cell r="W16">
            <v>3.2991289099859418</v>
          </cell>
          <cell r="X16">
            <v>3.2991289099859418</v>
          </cell>
          <cell r="Y16">
            <v>3.2991289099859418</v>
          </cell>
          <cell r="Z16">
            <v>3.2991289099859418</v>
          </cell>
          <cell r="AA16">
            <v>13.770253023820176</v>
          </cell>
          <cell r="AB16">
            <v>1.4494901265314586</v>
          </cell>
          <cell r="AC16">
            <v>1.3846807028933938</v>
          </cell>
          <cell r="AD16">
            <v>1.6015641000592555</v>
          </cell>
          <cell r="AE16">
            <v>8.8476461480313962</v>
          </cell>
          <cell r="AF16">
            <v>13.283381077515505</v>
          </cell>
          <cell r="AG16">
            <v>8.1848978500000023</v>
          </cell>
          <cell r="AH16">
            <v>1.806001352133725</v>
          </cell>
          <cell r="AI16">
            <v>8.3337648375000004</v>
          </cell>
          <cell r="AJ16">
            <v>2.677027839633725</v>
          </cell>
          <cell r="AK16">
            <v>21.001691879267455</v>
          </cell>
          <cell r="AL16">
            <v>8.5053372634993192</v>
          </cell>
          <cell r="AM16">
            <v>1.9182447457205858</v>
          </cell>
          <cell r="AN16">
            <v>8.2115449431405132</v>
          </cell>
          <cell r="AO16">
            <v>2.4862712332205859</v>
          </cell>
          <cell r="AP16">
            <v>21.121398185581</v>
          </cell>
          <cell r="AQ16">
            <v>19.361119496934926</v>
          </cell>
          <cell r="AR16">
            <v>18.589815883915787</v>
          </cell>
          <cell r="AS16">
            <v>17.635464178711953</v>
          </cell>
          <cell r="AT16">
            <v>16.13000184048785</v>
          </cell>
          <cell r="AU16">
            <v>14.923597199098843</v>
          </cell>
          <cell r="AV16">
            <v>13.461435783347749</v>
          </cell>
          <cell r="AW16">
            <v>12.178502437971286</v>
          </cell>
          <cell r="AX16">
            <v>10.310093642886409</v>
          </cell>
          <cell r="AY16">
            <v>8.8931276456223394</v>
          </cell>
          <cell r="AZ16">
            <v>7.5374438274283637</v>
          </cell>
          <cell r="BA16">
            <v>8.4041789837681424</v>
          </cell>
          <cell r="BB16">
            <v>7.1245925022502972</v>
          </cell>
          <cell r="BC16">
            <v>3.5429350550174092</v>
          </cell>
          <cell r="BD16">
            <v>2.5140973018707715</v>
          </cell>
          <cell r="BE16">
            <v>1.6841250213964252</v>
          </cell>
          <cell r="BF16">
            <v>1.5529387966814301</v>
          </cell>
          <cell r="BG16">
            <v>1.4204536516289406</v>
          </cell>
          <cell r="BH16">
            <v>1.286578661815333</v>
          </cell>
          <cell r="BI16">
            <v>1.1512165381073278</v>
          </cell>
          <cell r="BJ16">
            <v>1.0306656295381154</v>
          </cell>
          <cell r="BK16">
            <v>0.92567264963407714</v>
          </cell>
          <cell r="BL16">
            <v>0.83069913660391492</v>
          </cell>
          <cell r="BM16">
            <v>0.74108388368435574</v>
          </cell>
          <cell r="BN16">
            <v>0.65800368188076086</v>
          </cell>
          <cell r="BO16">
            <v>0.57789994310458082</v>
          </cell>
          <cell r="BP16">
            <v>0.49019994226773478</v>
          </cell>
          <cell r="BQ16">
            <v>0.39994476852597627</v>
          </cell>
          <cell r="BR16">
            <v>0.32077120894999966</v>
          </cell>
          <cell r="BS16">
            <v>0.26957367818333305</v>
          </cell>
          <cell r="BT16">
            <v>0.21837614741666639</v>
          </cell>
          <cell r="BU16">
            <v>0.16717861664999975</v>
          </cell>
          <cell r="BV16">
            <v>0.11973108588333307</v>
          </cell>
          <cell r="BW16">
            <v>7.8846055116666425E-2</v>
          </cell>
          <cell r="BX16">
            <v>4.5525274349999763E-2</v>
          </cell>
          <cell r="BY16">
            <v>2.0772743583333093E-2</v>
          </cell>
          <cell r="BZ16">
            <v>4.3300461499997606E-3</v>
          </cell>
        </row>
        <row r="18">
          <cell r="D18">
            <v>0</v>
          </cell>
          <cell r="E18">
            <v>0</v>
          </cell>
          <cell r="F18">
            <v>0</v>
          </cell>
          <cell r="G18">
            <v>0.4</v>
          </cell>
          <cell r="H18">
            <v>0.2</v>
          </cell>
          <cell r="I18">
            <v>0</v>
          </cell>
          <cell r="J18">
            <v>0.3</v>
          </cell>
          <cell r="K18">
            <v>0</v>
          </cell>
          <cell r="L18">
            <v>0.5</v>
          </cell>
          <cell r="M18">
            <v>0.2</v>
          </cell>
          <cell r="N18">
            <v>0.1</v>
          </cell>
          <cell r="O18">
            <v>0</v>
          </cell>
          <cell r="P18">
            <v>0.2</v>
          </cell>
          <cell r="Q18">
            <v>0.5</v>
          </cell>
          <cell r="R18">
            <v>0.11</v>
          </cell>
          <cell r="S18">
            <v>0.11</v>
          </cell>
          <cell r="T18">
            <v>0.11</v>
          </cell>
          <cell r="U18">
            <v>0.11</v>
          </cell>
          <cell r="V18">
            <v>0.44</v>
          </cell>
          <cell r="W18">
            <v>0.11</v>
          </cell>
          <cell r="X18">
            <v>0.11</v>
          </cell>
          <cell r="Y18">
            <v>0.11</v>
          </cell>
          <cell r="Z18">
            <v>0.11</v>
          </cell>
          <cell r="AA18">
            <v>0.44</v>
          </cell>
          <cell r="AB18">
            <v>0.2157</v>
          </cell>
          <cell r="AC18">
            <v>0.42790000000000006</v>
          </cell>
          <cell r="AD18">
            <v>0.2288</v>
          </cell>
          <cell r="AE18">
            <v>0.46779999999999999</v>
          </cell>
          <cell r="AF18">
            <v>1.3402000000000001</v>
          </cell>
          <cell r="AG18">
            <v>0.248</v>
          </cell>
          <cell r="AH18">
            <v>0.48499999999999999</v>
          </cell>
          <cell r="AI18">
            <v>0.50700000000000001</v>
          </cell>
          <cell r="AJ18">
            <v>0.50700000000000001</v>
          </cell>
          <cell r="AK18">
            <v>1.7469999999999999</v>
          </cell>
          <cell r="AL18">
            <v>0.34001148074999998</v>
          </cell>
          <cell r="AM18">
            <v>0.34001148074999998</v>
          </cell>
          <cell r="AN18">
            <v>0.34001148074999998</v>
          </cell>
          <cell r="AO18">
            <v>0.34001148074999998</v>
          </cell>
          <cell r="AP18">
            <v>1.3600459229999999</v>
          </cell>
          <cell r="AQ18">
            <v>1.3600459229999999</v>
          </cell>
          <cell r="AR18">
            <v>1.3562959229999998</v>
          </cell>
          <cell r="AS18">
            <v>1.3459834229999998</v>
          </cell>
          <cell r="AT18">
            <v>1.328106673</v>
          </cell>
          <cell r="AU18">
            <v>1.3016616729999997</v>
          </cell>
          <cell r="AV18">
            <v>1.2687401730000001</v>
          </cell>
          <cell r="AW18">
            <v>1.2294574229999999</v>
          </cell>
          <cell r="AX18">
            <v>1.1852979909499999</v>
          </cell>
          <cell r="AY18">
            <v>1.1399631268499997</v>
          </cell>
          <cell r="AZ18">
            <v>1.0946282627499997</v>
          </cell>
          <cell r="BA18">
            <v>1.0492933986499995</v>
          </cell>
          <cell r="BB18">
            <v>1.0039585345499995</v>
          </cell>
          <cell r="BC18">
            <v>0.95862367044999941</v>
          </cell>
          <cell r="BD18">
            <v>0.91328880634999954</v>
          </cell>
          <cell r="BE18">
            <v>0.86795394224999944</v>
          </cell>
          <cell r="BF18">
            <v>0.82261907814999957</v>
          </cell>
          <cell r="BG18">
            <v>0.77728421404999948</v>
          </cell>
          <cell r="BH18">
            <v>0.73194934994999961</v>
          </cell>
          <cell r="BI18">
            <v>0.68661448584999951</v>
          </cell>
          <cell r="BJ18">
            <v>0.64127962174999964</v>
          </cell>
          <cell r="BK18">
            <v>0.59594475764999955</v>
          </cell>
          <cell r="BL18">
            <v>0.55060989354999967</v>
          </cell>
          <cell r="BM18">
            <v>0.50527502944999958</v>
          </cell>
          <cell r="BN18">
            <v>0.45994016534999965</v>
          </cell>
          <cell r="BO18">
            <v>0.41460530124999967</v>
          </cell>
          <cell r="BP18">
            <v>0.36927043714999969</v>
          </cell>
          <cell r="BQ18">
            <v>0.3239355730499997</v>
          </cell>
          <cell r="BR18">
            <v>0.27860070894999972</v>
          </cell>
          <cell r="BS18">
            <v>0.23326584484999974</v>
          </cell>
          <cell r="BT18">
            <v>0.18793098074999975</v>
          </cell>
          <cell r="BU18">
            <v>0.14259611664999977</v>
          </cell>
          <cell r="BV18">
            <v>0.10101125254999976</v>
          </cell>
          <cell r="BW18">
            <v>6.5988888449999783E-2</v>
          </cell>
          <cell r="BX18">
            <v>3.8530774349999783E-2</v>
          </cell>
          <cell r="BY18">
            <v>1.9640910249999782E-2</v>
          </cell>
          <cell r="BZ18">
            <v>7.2275461499997822E-3</v>
          </cell>
          <cell r="CA18">
            <v>1.1754320499997827E-3</v>
          </cell>
          <cell r="CB18">
            <v>-2.1732615707037439E-16</v>
          </cell>
          <cell r="CC18">
            <v>-2.1732615707037439E-16</v>
          </cell>
        </row>
        <row r="19">
          <cell r="D19">
            <v>0</v>
          </cell>
          <cell r="E19">
            <v>0</v>
          </cell>
          <cell r="F19">
            <v>0</v>
          </cell>
          <cell r="G19">
            <v>0</v>
          </cell>
          <cell r="H19">
            <v>0</v>
          </cell>
          <cell r="I19">
            <v>0</v>
          </cell>
          <cell r="J19">
            <v>0</v>
          </cell>
          <cell r="K19">
            <v>0</v>
          </cell>
          <cell r="L19">
            <v>0</v>
          </cell>
          <cell r="M19">
            <v>0</v>
          </cell>
          <cell r="N19">
            <v>6.0000000000000001E-3</v>
          </cell>
          <cell r="O19">
            <v>0</v>
          </cell>
          <cell r="P19">
            <v>8.0000000000000002E-3</v>
          </cell>
          <cell r="Q19">
            <v>1.4E-2</v>
          </cell>
          <cell r="R19">
            <v>0</v>
          </cell>
          <cell r="S19">
            <v>0</v>
          </cell>
          <cell r="T19">
            <v>0</v>
          </cell>
          <cell r="U19">
            <v>0</v>
          </cell>
          <cell r="V19">
            <v>7.5000000000000011E-2</v>
          </cell>
          <cell r="W19">
            <v>0</v>
          </cell>
          <cell r="X19">
            <v>0</v>
          </cell>
          <cell r="Y19">
            <v>0</v>
          </cell>
          <cell r="Z19">
            <v>0</v>
          </cell>
          <cell r="AA19">
            <v>0.28459374999999998</v>
          </cell>
          <cell r="AB19">
            <v>3.5000000000000003E-2</v>
          </cell>
          <cell r="AC19">
            <v>0.19869999999999999</v>
          </cell>
          <cell r="AD19">
            <v>3.2800000000000003E-2</v>
          </cell>
          <cell r="AE19">
            <v>0.193</v>
          </cell>
          <cell r="AF19">
            <v>0.45950000000000002</v>
          </cell>
          <cell r="AG19">
            <v>3.4445999999999997E-2</v>
          </cell>
          <cell r="AH19">
            <v>0.20699999999999999</v>
          </cell>
          <cell r="AI19">
            <v>3.4153999999999997E-2</v>
          </cell>
          <cell r="AJ19">
            <v>0.20699999999999999</v>
          </cell>
          <cell r="AK19">
            <v>0.48260000000000003</v>
          </cell>
          <cell r="AL19">
            <v>0.12065000000000001</v>
          </cell>
          <cell r="AM19">
            <v>0.12065000000000001</v>
          </cell>
          <cell r="AN19">
            <v>0.12065000000000001</v>
          </cell>
          <cell r="AO19">
            <v>0.12065000000000001</v>
          </cell>
          <cell r="AP19">
            <v>0.48260000000000003</v>
          </cell>
          <cell r="AQ19">
            <v>0.40534374999999995</v>
          </cell>
          <cell r="AR19">
            <v>0.40117708333333324</v>
          </cell>
          <cell r="AS19">
            <v>0.39701041666666659</v>
          </cell>
          <cell r="AT19">
            <v>0.38549652777777776</v>
          </cell>
          <cell r="AU19">
            <v>0.36968576388888885</v>
          </cell>
          <cell r="AV19">
            <v>0.34716666666666662</v>
          </cell>
          <cell r="AW19">
            <v>0.32464756944444439</v>
          </cell>
          <cell r="AX19">
            <v>0.30212847222222217</v>
          </cell>
          <cell r="AY19">
            <v>0.27960937499999994</v>
          </cell>
          <cell r="AZ19">
            <v>0.25709027777777771</v>
          </cell>
          <cell r="BA19">
            <v>0.23457118055555548</v>
          </cell>
          <cell r="BB19">
            <v>0.21205208333333325</v>
          </cell>
          <cell r="BC19">
            <v>0.18953298611111102</v>
          </cell>
          <cell r="BD19">
            <v>0.1670138888888888</v>
          </cell>
          <cell r="BE19">
            <v>0.14449479166666657</v>
          </cell>
          <cell r="BF19">
            <v>0.12197569444444434</v>
          </cell>
          <cell r="BG19">
            <v>9.9456597222222123E-2</v>
          </cell>
          <cell r="BH19">
            <v>7.6937499999999909E-2</v>
          </cell>
          <cell r="BI19">
            <v>5.4418402777777687E-2</v>
          </cell>
          <cell r="BJ19">
            <v>3.6065972222222131E-2</v>
          </cell>
          <cell r="BK19">
            <v>1.7713541666666579E-2</v>
          </cell>
          <cell r="BL19">
            <v>6.7083333333332442E-3</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row>
        <row r="24">
          <cell r="D24">
            <v>13.299999999999999</v>
          </cell>
          <cell r="E24">
            <v>24.4</v>
          </cell>
          <cell r="F24">
            <v>48.599999999999994</v>
          </cell>
          <cell r="G24">
            <v>12</v>
          </cell>
          <cell r="H24">
            <v>2.2000000000000002</v>
          </cell>
          <cell r="I24">
            <v>1.5</v>
          </cell>
          <cell r="J24">
            <v>2.7</v>
          </cell>
          <cell r="K24">
            <v>4.1000000000000005</v>
          </cell>
          <cell r="L24">
            <v>10.5</v>
          </cell>
          <cell r="M24">
            <v>0.628</v>
          </cell>
          <cell r="N24">
            <v>0.628</v>
          </cell>
          <cell r="O24">
            <v>0.628</v>
          </cell>
          <cell r="P24">
            <v>2.62</v>
          </cell>
          <cell r="Q24">
            <v>4.5039999999999996</v>
          </cell>
          <cell r="R24">
            <v>2.7668485019328006</v>
          </cell>
          <cell r="S24">
            <v>2.8668485019328003</v>
          </cell>
          <cell r="T24">
            <v>2.8668485019328003</v>
          </cell>
          <cell r="U24">
            <v>4.0668485019328005</v>
          </cell>
          <cell r="V24">
            <v>12.593738231731201</v>
          </cell>
          <cell r="W24">
            <v>2.592563255955044</v>
          </cell>
          <cell r="X24">
            <v>2.592563255955044</v>
          </cell>
          <cell r="Y24">
            <v>2.592563255955044</v>
          </cell>
          <cell r="Z24">
            <v>2.592563255955044</v>
          </cell>
          <cell r="AA24">
            <v>10.370253023820176</v>
          </cell>
          <cell r="AB24">
            <v>0.25407332289339374</v>
          </cell>
          <cell r="AC24">
            <v>0.62472945289339377</v>
          </cell>
          <cell r="AD24">
            <v>0.34231082289339376</v>
          </cell>
          <cell r="AE24">
            <v>7.3618511528933936</v>
          </cell>
          <cell r="AF24">
            <v>8.5829647515735754</v>
          </cell>
          <cell r="AG24">
            <v>6.7462893500000014</v>
          </cell>
          <cell r="AH24">
            <v>0.91083885213372517</v>
          </cell>
          <cell r="AI24">
            <v>6.6385483375000005</v>
          </cell>
          <cell r="AJ24">
            <v>1.4958653396337251</v>
          </cell>
          <cell r="AK24">
            <v>15.791541879267454</v>
          </cell>
          <cell r="AL24">
            <v>6.7476129397500006</v>
          </cell>
          <cell r="AM24">
            <v>0.99712576497058591</v>
          </cell>
          <cell r="AN24">
            <v>6.6710454272499993</v>
          </cell>
          <cell r="AO24">
            <v>1.5651522524705859</v>
          </cell>
          <cell r="AP24">
            <v>15.980936384441172</v>
          </cell>
          <cell r="AQ24">
            <v>15.407191272702041</v>
          </cell>
          <cell r="AR24">
            <v>14.661988732232926</v>
          </cell>
          <cell r="AS24">
            <v>13.742252858562216</v>
          </cell>
          <cell r="AT24">
            <v>12.288097979130811</v>
          </cell>
          <cell r="AU24">
            <v>11.133366363535457</v>
          </cell>
          <cell r="AV24">
            <v>9.7378961402446791</v>
          </cell>
          <cell r="AW24">
            <v>8.7096752117197944</v>
          </cell>
          <cell r="AX24">
            <v>7.2811516565944192</v>
          </cell>
          <cell r="AY24">
            <v>6.3067594980065182</v>
          </cell>
          <cell r="AZ24">
            <v>5.3936495184887132</v>
          </cell>
          <cell r="BA24">
            <v>6.7029585135046617</v>
          </cell>
          <cell r="BB24">
            <v>5.6862258962717265</v>
          </cell>
          <cell r="BC24">
            <v>2.187702338932489</v>
          </cell>
          <cell r="BD24">
            <v>1.2419984756795024</v>
          </cell>
          <cell r="BE24">
            <v>0.49516008509880671</v>
          </cell>
          <cell r="BF24">
            <v>0.4471077502774623</v>
          </cell>
          <cell r="BG24">
            <v>0.39775649511862388</v>
          </cell>
          <cell r="BH24">
            <v>0.3470153951986667</v>
          </cell>
          <cell r="BI24">
            <v>0.29478716138431249</v>
          </cell>
          <cell r="BJ24">
            <v>0.25320347604208415</v>
          </cell>
          <cell r="BK24">
            <v>0.22717771936503006</v>
          </cell>
          <cell r="BL24">
            <v>0.19933015972058216</v>
          </cell>
          <cell r="BM24">
            <v>0.16953327090102291</v>
          </cell>
          <cell r="BN24">
            <v>0.1376505998640945</v>
          </cell>
          <cell r="BO24">
            <v>0.10353614185458111</v>
          </cell>
          <cell r="BP24">
            <v>6.7033671784401797E-2</v>
          </cell>
          <cell r="BQ24">
            <v>2.7976028809309911E-2</v>
          </cell>
          <cell r="BR24">
            <v>0</v>
          </cell>
          <cell r="BS24">
            <v>0</v>
          </cell>
          <cell r="BT24">
            <v>0</v>
          </cell>
          <cell r="BU24">
            <v>0</v>
          </cell>
          <cell r="BV24">
            <v>0</v>
          </cell>
          <cell r="BW24">
            <v>0</v>
          </cell>
          <cell r="BX24">
            <v>0</v>
          </cell>
          <cell r="BY24">
            <v>0</v>
          </cell>
          <cell r="BZ24">
            <v>0</v>
          </cell>
          <cell r="CA24">
            <v>0</v>
          </cell>
          <cell r="CB24">
            <v>0</v>
          </cell>
          <cell r="CC24">
            <v>0</v>
          </cell>
        </row>
        <row r="25">
          <cell r="D25">
            <v>12.7</v>
          </cell>
          <cell r="E25">
            <v>19</v>
          </cell>
          <cell r="F25">
            <v>44.199999999999996</v>
          </cell>
          <cell r="G25">
            <v>9</v>
          </cell>
          <cell r="H25">
            <v>2.1</v>
          </cell>
          <cell r="I25">
            <v>1.3</v>
          </cell>
          <cell r="J25">
            <v>2.2000000000000002</v>
          </cell>
          <cell r="K25">
            <v>2.2000000000000002</v>
          </cell>
          <cell r="L25">
            <v>7.8</v>
          </cell>
          <cell r="M25">
            <v>0.44400000000000001</v>
          </cell>
          <cell r="N25">
            <v>0.44400000000000001</v>
          </cell>
          <cell r="O25">
            <v>0.44400000000000001</v>
          </cell>
          <cell r="P25">
            <v>0.44400000000000001</v>
          </cell>
          <cell r="Q25">
            <v>1.776</v>
          </cell>
          <cell r="R25">
            <v>2.5668485019328005</v>
          </cell>
          <cell r="S25">
            <v>2.5668485019328005</v>
          </cell>
          <cell r="T25">
            <v>2.5668485019328005</v>
          </cell>
          <cell r="U25">
            <v>2.7668485019328006</v>
          </cell>
          <cell r="V25">
            <v>10.493738231731202</v>
          </cell>
          <cell r="W25">
            <v>2.2994516177369189</v>
          </cell>
          <cell r="X25">
            <v>2.2994516177369189</v>
          </cell>
          <cell r="Y25">
            <v>2.2994516177369189</v>
          </cell>
          <cell r="Z25">
            <v>2.2994516177369189</v>
          </cell>
          <cell r="AA25">
            <v>9.1978064709476755</v>
          </cell>
          <cell r="AB25">
            <v>1.1820000000000001E-2</v>
          </cell>
          <cell r="AC25">
            <v>0.49932249999999995</v>
          </cell>
          <cell r="AD25">
            <v>0.10005749999999999</v>
          </cell>
          <cell r="AE25">
            <v>6.5995654999999998</v>
          </cell>
          <cell r="AF25">
            <v>7.2107654999999999</v>
          </cell>
          <cell r="AG25">
            <v>6.5114687500000015</v>
          </cell>
          <cell r="AH25">
            <v>0.38650084374999993</v>
          </cell>
          <cell r="AI25">
            <v>6.4127164375000003</v>
          </cell>
          <cell r="AJ25">
            <v>0.38651603124999995</v>
          </cell>
          <cell r="AK25">
            <v>13.697202062500002</v>
          </cell>
          <cell r="AL25">
            <v>6.5103216250000004</v>
          </cell>
          <cell r="AM25">
            <v>0.38323121874999999</v>
          </cell>
          <cell r="AN25">
            <v>6.4427428124999997</v>
          </cell>
          <cell r="AO25">
            <v>0.38224640625</v>
          </cell>
          <cell r="AP25">
            <v>13.718542062499999</v>
          </cell>
          <cell r="AQ25">
            <v>13.5314555625</v>
          </cell>
          <cell r="AR25">
            <v>12.665079348000003</v>
          </cell>
          <cell r="AS25">
            <v>11.949073543999999</v>
          </cell>
          <cell r="AT25">
            <v>10.699187739999999</v>
          </cell>
          <cell r="AU25">
            <v>9.7493019360000002</v>
          </cell>
          <cell r="AV25">
            <v>8.6072946320000003</v>
          </cell>
          <cell r="AW25">
            <v>7.6652873279999998</v>
          </cell>
          <cell r="AX25">
            <v>6.3236895239999988</v>
          </cell>
          <cell r="AY25">
            <v>5.4369734999999997</v>
          </cell>
          <cell r="AZ25">
            <v>4.6021244999999995</v>
          </cell>
          <cell r="BA25">
            <v>5.9877599999999989</v>
          </cell>
          <cell r="BB25">
            <v>5.0538799999999977</v>
          </cell>
          <cell r="BC25">
            <v>1.6</v>
          </cell>
          <cell r="BD25">
            <v>0.7</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row>
        <row r="26">
          <cell r="D26">
            <v>3.1</v>
          </cell>
          <cell r="E26">
            <v>3.5</v>
          </cell>
          <cell r="F26">
            <v>34.9</v>
          </cell>
          <cell r="G26">
            <v>8</v>
          </cell>
          <cell r="H26">
            <v>2</v>
          </cell>
          <cell r="I26">
            <v>1.1000000000000001</v>
          </cell>
          <cell r="J26">
            <v>2</v>
          </cell>
          <cell r="K26">
            <v>2</v>
          </cell>
          <cell r="L26">
            <v>7.1</v>
          </cell>
          <cell r="M26">
            <v>0</v>
          </cell>
          <cell r="N26">
            <v>0</v>
          </cell>
          <cell r="O26">
            <v>0</v>
          </cell>
          <cell r="P26">
            <v>0</v>
          </cell>
          <cell r="Q26">
            <v>0</v>
          </cell>
          <cell r="R26">
            <v>2.1878485019328004</v>
          </cell>
          <cell r="S26">
            <v>2.1878485019328004</v>
          </cell>
          <cell r="T26">
            <v>2.1878485019328004</v>
          </cell>
          <cell r="U26">
            <v>2.1878485019328004</v>
          </cell>
          <cell r="V26">
            <v>8.7513940077312018</v>
          </cell>
          <cell r="W26">
            <v>2.263108259986919</v>
          </cell>
          <cell r="X26">
            <v>2.263108259986919</v>
          </cell>
          <cell r="Y26">
            <v>2.263108259986919</v>
          </cell>
          <cell r="Z26">
            <v>2.263108259986919</v>
          </cell>
          <cell r="AA26">
            <v>9.052433039947676</v>
          </cell>
          <cell r="AB26">
            <v>0</v>
          </cell>
          <cell r="AC26">
            <v>0</v>
          </cell>
          <cell r="AD26">
            <v>0</v>
          </cell>
          <cell r="AE26">
            <v>6.5</v>
          </cell>
          <cell r="AF26">
            <v>6.5</v>
          </cell>
          <cell r="AG26">
            <v>6.1265980000000004</v>
          </cell>
          <cell r="AH26">
            <v>0</v>
          </cell>
          <cell r="AI26">
            <v>6.0267080000000002</v>
          </cell>
          <cell r="AJ26">
            <v>0</v>
          </cell>
          <cell r="AK26">
            <v>12.153306000000001</v>
          </cell>
          <cell r="AL26">
            <v>6.1265980000000004</v>
          </cell>
          <cell r="AM26">
            <v>0</v>
          </cell>
          <cell r="AN26">
            <v>6.0600040000000002</v>
          </cell>
          <cell r="AO26">
            <v>0</v>
          </cell>
          <cell r="AP26">
            <v>12.186602000000001</v>
          </cell>
          <cell r="AQ26">
            <v>12</v>
          </cell>
          <cell r="AR26">
            <v>11.600000000000001</v>
          </cell>
          <cell r="AS26">
            <v>11</v>
          </cell>
          <cell r="AT26">
            <v>9.9</v>
          </cell>
          <cell r="AU26">
            <v>9.1000000000000014</v>
          </cell>
          <cell r="AV26">
            <v>8.1</v>
          </cell>
          <cell r="AW26">
            <v>7.3</v>
          </cell>
          <cell r="AX26">
            <v>6.1</v>
          </cell>
          <cell r="AY26">
            <v>5.3</v>
          </cell>
          <cell r="AZ26">
            <v>4.5</v>
          </cell>
          <cell r="BA26">
            <v>3.5</v>
          </cell>
          <cell r="BB26">
            <v>2.5999999999999996</v>
          </cell>
          <cell r="BC26">
            <v>1.6</v>
          </cell>
          <cell r="BD26">
            <v>0.7</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row>
        <row r="27">
          <cell r="D27">
            <v>8.6</v>
          </cell>
          <cell r="E27">
            <v>14</v>
          </cell>
          <cell r="F27">
            <v>9.1999999999999993</v>
          </cell>
          <cell r="G27">
            <v>0</v>
          </cell>
          <cell r="H27">
            <v>0</v>
          </cell>
          <cell r="I27">
            <v>0</v>
          </cell>
          <cell r="J27">
            <v>0</v>
          </cell>
          <cell r="K27">
            <v>0</v>
          </cell>
          <cell r="L27">
            <v>0</v>
          </cell>
          <cell r="M27">
            <v>0.3</v>
          </cell>
          <cell r="N27">
            <v>0.3</v>
          </cell>
          <cell r="O27">
            <v>0.3</v>
          </cell>
          <cell r="P27">
            <v>0.3</v>
          </cell>
          <cell r="Q27">
            <v>1.2</v>
          </cell>
          <cell r="R27">
            <v>0.27900000000000003</v>
          </cell>
          <cell r="S27">
            <v>0.27900000000000003</v>
          </cell>
          <cell r="T27">
            <v>0.27900000000000003</v>
          </cell>
          <cell r="U27">
            <v>0.27900000000000003</v>
          </cell>
          <cell r="V27">
            <v>1.1160000000000001</v>
          </cell>
          <cell r="W27">
            <v>0</v>
          </cell>
          <cell r="X27">
            <v>0</v>
          </cell>
          <cell r="Y27">
            <v>0</v>
          </cell>
          <cell r="Z27">
            <v>0</v>
          </cell>
          <cell r="AA27">
            <v>0</v>
          </cell>
          <cell r="AB27">
            <v>0</v>
          </cell>
          <cell r="AC27">
            <v>0</v>
          </cell>
          <cell r="AD27">
            <v>0</v>
          </cell>
          <cell r="AE27">
            <v>0</v>
          </cell>
          <cell r="AF27">
            <v>0</v>
          </cell>
          <cell r="AG27">
            <v>0.288825</v>
          </cell>
          <cell r="AH27">
            <v>0.288825</v>
          </cell>
          <cell r="AI27">
            <v>0.288825</v>
          </cell>
          <cell r="AJ27">
            <v>0.288825</v>
          </cell>
          <cell r="AK27">
            <v>1.1553</v>
          </cell>
          <cell r="AL27">
            <v>0.288825</v>
          </cell>
          <cell r="AM27">
            <v>0.288825</v>
          </cell>
          <cell r="AN27">
            <v>0.288825</v>
          </cell>
          <cell r="AO27">
            <v>0.288825</v>
          </cell>
          <cell r="AP27">
            <v>1.1553</v>
          </cell>
          <cell r="AQ27">
            <v>1.1553</v>
          </cell>
          <cell r="AR27">
            <v>0.69481684799999988</v>
          </cell>
          <cell r="AS27">
            <v>0.58765854399999984</v>
          </cell>
          <cell r="AT27">
            <v>0.48050023999999975</v>
          </cell>
          <cell r="AU27">
            <v>0.37334193599999982</v>
          </cell>
          <cell r="AV27">
            <v>0.26618363199999978</v>
          </cell>
          <cell r="AW27">
            <v>0.1590253279999998</v>
          </cell>
          <cell r="AX27">
            <v>5.1867023999999796E-2</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row>
        <row r="28">
          <cell r="D28">
            <v>1</v>
          </cell>
          <cell r="E28">
            <v>1.5</v>
          </cell>
          <cell r="F28">
            <v>0.1</v>
          </cell>
          <cell r="G28">
            <v>1</v>
          </cell>
          <cell r="H28">
            <v>0.1</v>
          </cell>
          <cell r="I28">
            <v>0.2</v>
          </cell>
          <cell r="J28">
            <v>0.2</v>
          </cell>
          <cell r="K28">
            <v>0.2</v>
          </cell>
          <cell r="L28">
            <v>0.7</v>
          </cell>
          <cell r="M28">
            <v>0.128</v>
          </cell>
          <cell r="N28">
            <v>0.128</v>
          </cell>
          <cell r="O28">
            <v>0.128</v>
          </cell>
          <cell r="P28">
            <v>0.128</v>
          </cell>
          <cell r="Q28">
            <v>0.51200000000000001</v>
          </cell>
          <cell r="R28">
            <v>0.1</v>
          </cell>
          <cell r="S28">
            <v>0.1</v>
          </cell>
          <cell r="T28">
            <v>0.1</v>
          </cell>
          <cell r="U28">
            <v>0.2</v>
          </cell>
          <cell r="V28">
            <v>0.52634422400000014</v>
          </cell>
          <cell r="W28">
            <v>3.2896514000000009E-2</v>
          </cell>
          <cell r="X28">
            <v>3.2896514000000009E-2</v>
          </cell>
          <cell r="Y28">
            <v>3.2896514000000009E-2</v>
          </cell>
          <cell r="Z28">
            <v>3.2896514000000009E-2</v>
          </cell>
          <cell r="AA28">
            <v>0.13158605600000003</v>
          </cell>
          <cell r="AB28">
            <v>0</v>
          </cell>
          <cell r="AC28">
            <v>0.48559999999999998</v>
          </cell>
          <cell r="AD28">
            <v>8.6800000000000002E-2</v>
          </cell>
          <cell r="AE28">
            <v>8.6800000000000002E-2</v>
          </cell>
          <cell r="AF28">
            <v>0.65920000000000001</v>
          </cell>
          <cell r="AG28">
            <v>8.5999999999999993E-2</v>
          </cell>
          <cell r="AH28">
            <v>8.5999999999999993E-2</v>
          </cell>
          <cell r="AI28">
            <v>8.5999999999999993E-2</v>
          </cell>
          <cell r="AJ28">
            <v>8.6999999999999994E-2</v>
          </cell>
          <cell r="AK28">
            <v>0.34499999999999997</v>
          </cell>
          <cell r="AL28">
            <v>8.4699999999999998E-2</v>
          </cell>
          <cell r="AM28">
            <v>8.4699999999999998E-2</v>
          </cell>
          <cell r="AN28">
            <v>8.4699999999999998E-2</v>
          </cell>
          <cell r="AO28">
            <v>8.4699999999999998E-2</v>
          </cell>
          <cell r="AP28">
            <v>0.33879999999999999</v>
          </cell>
          <cell r="AQ28">
            <v>0.33879999999999999</v>
          </cell>
          <cell r="AR28">
            <v>0.33879999999999999</v>
          </cell>
          <cell r="AS28">
            <v>0.33879999999999999</v>
          </cell>
          <cell r="AT28">
            <v>0.30492000000000002</v>
          </cell>
          <cell r="AU28">
            <v>0.27104</v>
          </cell>
          <cell r="AV28">
            <v>0.23715999999999998</v>
          </cell>
          <cell r="AW28">
            <v>0.20327999999999996</v>
          </cell>
          <cell r="AX28">
            <v>0.16939999999999997</v>
          </cell>
          <cell r="AY28">
            <v>0.13551999999999997</v>
          </cell>
          <cell r="AZ28">
            <v>0.10163999999999998</v>
          </cell>
          <cell r="BA28">
            <v>2.4877599999999989</v>
          </cell>
          <cell r="BB28">
            <v>2.4538799999999981</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row>
        <row r="29">
          <cell r="D29">
            <v>0</v>
          </cell>
          <cell r="E29">
            <v>1</v>
          </cell>
          <cell r="F29">
            <v>1.5</v>
          </cell>
          <cell r="G29">
            <v>0.1</v>
          </cell>
          <cell r="H29">
            <v>1</v>
          </cell>
          <cell r="I29">
            <v>0.1</v>
          </cell>
          <cell r="J29">
            <v>0.2</v>
          </cell>
          <cell r="K29">
            <v>0.2</v>
          </cell>
          <cell r="L29">
            <v>0.2</v>
          </cell>
          <cell r="M29">
            <v>0.7</v>
          </cell>
          <cell r="N29">
            <v>0.128</v>
          </cell>
          <cell r="O29">
            <v>0.128</v>
          </cell>
          <cell r="P29">
            <v>0.128</v>
          </cell>
          <cell r="Q29">
            <v>0.128</v>
          </cell>
          <cell r="R29">
            <v>0.51200000000000001</v>
          </cell>
          <cell r="S29">
            <v>0.1</v>
          </cell>
          <cell r="T29">
            <v>0.1</v>
          </cell>
          <cell r="U29">
            <v>0.1</v>
          </cell>
          <cell r="V29">
            <v>0.2</v>
          </cell>
          <cell r="W29">
            <v>0.52634422400000014</v>
          </cell>
          <cell r="X29">
            <v>0.13158605600000003</v>
          </cell>
          <cell r="Y29">
            <v>0.13158605600000003</v>
          </cell>
          <cell r="Z29">
            <v>0.13158605600000003</v>
          </cell>
          <cell r="AA29">
            <v>0.13158605600000003</v>
          </cell>
          <cell r="AB29">
            <v>0.52634422400000014</v>
          </cell>
          <cell r="AC29">
            <v>2.4225000000000002E-3</v>
          </cell>
          <cell r="AD29">
            <v>2.4225000000000002E-3</v>
          </cell>
          <cell r="AE29">
            <v>2.4225000000000002E-3</v>
          </cell>
          <cell r="AF29">
            <v>7.2675000000000005E-3</v>
          </cell>
          <cell r="AG29">
            <v>2.9999999999999997E-4</v>
          </cell>
          <cell r="AH29">
            <v>2.4225000000000002E-3</v>
          </cell>
          <cell r="AI29">
            <v>2.4225000000000002E-3</v>
          </cell>
          <cell r="AJ29">
            <v>2.4225000000000002E-3</v>
          </cell>
          <cell r="AK29">
            <v>9.6900000000000007E-3</v>
          </cell>
          <cell r="AL29">
            <v>2.4225000000000002E-3</v>
          </cell>
          <cell r="AM29">
            <v>2.4225000000000002E-3</v>
          </cell>
          <cell r="AN29">
            <v>2.4225000000000002E-3</v>
          </cell>
          <cell r="AO29">
            <v>2.4225000000000002E-3</v>
          </cell>
          <cell r="AP29">
            <v>9.6900000000000007E-3</v>
          </cell>
          <cell r="AQ29">
            <v>9.2055000000000001E-3</v>
          </cell>
          <cell r="AR29">
            <v>8.2365000000000008E-3</v>
          </cell>
          <cell r="AS29">
            <v>7.2675000000000005E-3</v>
          </cell>
          <cell r="AT29">
            <v>6.2985000000000003E-3</v>
          </cell>
          <cell r="AU29">
            <v>5.3295000000000009E-3</v>
          </cell>
          <cell r="AV29">
            <v>4.3605000000000007E-3</v>
          </cell>
          <cell r="AW29">
            <v>3.3915000000000009E-3</v>
          </cell>
          <cell r="AX29">
            <v>2.422500000000001E-3</v>
          </cell>
          <cell r="AY29">
            <v>1.4535000000000014E-3</v>
          </cell>
          <cell r="AZ29">
            <v>4.8450000000000066E-4</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row>
        <row r="31">
          <cell r="D31">
            <v>0.6</v>
          </cell>
          <cell r="E31">
            <v>5.3999999999999995</v>
          </cell>
          <cell r="F31">
            <v>4.4000000000000004</v>
          </cell>
          <cell r="G31">
            <v>3</v>
          </cell>
          <cell r="H31">
            <v>0.1</v>
          </cell>
          <cell r="I31">
            <v>0.2</v>
          </cell>
          <cell r="J31">
            <v>0.5</v>
          </cell>
          <cell r="K31">
            <v>1.9000000000000001</v>
          </cell>
          <cell r="L31">
            <v>2.7</v>
          </cell>
          <cell r="M31">
            <v>0.184</v>
          </cell>
          <cell r="N31">
            <v>0.184</v>
          </cell>
          <cell r="O31">
            <v>0.184</v>
          </cell>
          <cell r="P31">
            <v>2.1760000000000002</v>
          </cell>
          <cell r="Q31">
            <v>2.7279999999999998</v>
          </cell>
          <cell r="R31">
            <v>0.2</v>
          </cell>
          <cell r="S31">
            <v>0.30000000000000004</v>
          </cell>
          <cell r="T31">
            <v>0.30000000000000004</v>
          </cell>
          <cell r="U31">
            <v>1.3</v>
          </cell>
          <cell r="V31">
            <v>2.1</v>
          </cell>
          <cell r="W31">
            <v>0.29311163821812497</v>
          </cell>
          <cell r="X31">
            <v>0.29311163821812497</v>
          </cell>
          <cell r="Y31">
            <v>0.29311163821812497</v>
          </cell>
          <cell r="Z31">
            <v>0.29311163821812497</v>
          </cell>
          <cell r="AA31">
            <v>1.1724465528724999</v>
          </cell>
          <cell r="AB31">
            <v>0.24225332289339374</v>
          </cell>
          <cell r="AC31">
            <v>0.12540695289339376</v>
          </cell>
          <cell r="AD31">
            <v>0.24225332289339374</v>
          </cell>
          <cell r="AE31">
            <v>0.76228565289339389</v>
          </cell>
          <cell r="AF31">
            <v>1.3721992515735748</v>
          </cell>
          <cell r="AG31">
            <v>0.23482059999999996</v>
          </cell>
          <cell r="AH31">
            <v>0.52433800838372524</v>
          </cell>
          <cell r="AI31">
            <v>0.22583189999999995</v>
          </cell>
          <cell r="AJ31">
            <v>1.1093493083837251</v>
          </cell>
          <cell r="AK31">
            <v>2.1661322757674504</v>
          </cell>
          <cell r="AL31">
            <v>0.23729131474999993</v>
          </cell>
          <cell r="AM31">
            <v>0.61389454622058592</v>
          </cell>
          <cell r="AN31">
            <v>0.22830261474999994</v>
          </cell>
          <cell r="AO31">
            <v>1.1829058462205859</v>
          </cell>
          <cell r="AP31">
            <v>2.262394321941172</v>
          </cell>
          <cell r="AQ31">
            <v>1.8757357102020413</v>
          </cell>
          <cell r="AR31">
            <v>1.9969093842329233</v>
          </cell>
          <cell r="AS31">
            <v>1.7931793145622168</v>
          </cell>
          <cell r="AT31">
            <v>1.5889102391308112</v>
          </cell>
          <cell r="AU31">
            <v>1.384064427535457</v>
          </cell>
          <cell r="AV31">
            <v>1.1306015082446785</v>
          </cell>
          <cell r="AW31">
            <v>1.0443878837197951</v>
          </cell>
          <cell r="AX31">
            <v>0.95746213259442015</v>
          </cell>
          <cell r="AY31">
            <v>0.86978599800651879</v>
          </cell>
          <cell r="AZ31">
            <v>0.79152501848871415</v>
          </cell>
          <cell r="BA31">
            <v>0.71519851350466324</v>
          </cell>
          <cell r="BB31">
            <v>0.63234589627172877</v>
          </cell>
          <cell r="BC31">
            <v>0.58770233893248902</v>
          </cell>
          <cell r="BD31">
            <v>0.54199847567950243</v>
          </cell>
          <cell r="BE31">
            <v>0.49516008509880671</v>
          </cell>
          <cell r="BF31">
            <v>0.4471077502774623</v>
          </cell>
          <cell r="BG31">
            <v>0.39775649511862388</v>
          </cell>
          <cell r="BH31">
            <v>0.3470153951986667</v>
          </cell>
          <cell r="BI31">
            <v>0.29478716138431249</v>
          </cell>
          <cell r="BJ31">
            <v>0.25320347604208415</v>
          </cell>
          <cell r="BK31">
            <v>0.22717771936503006</v>
          </cell>
          <cell r="BL31">
            <v>0.19933015972058216</v>
          </cell>
          <cell r="BM31">
            <v>0.16953327090102291</v>
          </cell>
          <cell r="BN31">
            <v>0.1376505998640945</v>
          </cell>
          <cell r="BO31">
            <v>0.10353614185458111</v>
          </cell>
          <cell r="BP31">
            <v>6.7033671784401797E-2</v>
          </cell>
          <cell r="BQ31">
            <v>2.7976028809309911E-2</v>
          </cell>
          <cell r="BR31">
            <v>0</v>
          </cell>
          <cell r="BS31">
            <v>0</v>
          </cell>
          <cell r="BT31">
            <v>0</v>
          </cell>
          <cell r="BU31">
            <v>0</v>
          </cell>
          <cell r="BV31">
            <v>0</v>
          </cell>
          <cell r="BW31">
            <v>0</v>
          </cell>
          <cell r="BX31">
            <v>0</v>
          </cell>
          <cell r="BY31">
            <v>0</v>
          </cell>
          <cell r="BZ31">
            <v>0</v>
          </cell>
          <cell r="CA31">
            <v>0</v>
          </cell>
          <cell r="CB31">
            <v>0</v>
          </cell>
          <cell r="CC31">
            <v>0</v>
          </cell>
        </row>
        <row r="32">
          <cell r="D32">
            <v>0.5</v>
          </cell>
          <cell r="E32">
            <v>0.5</v>
          </cell>
          <cell r="F32">
            <v>0.5</v>
          </cell>
          <cell r="G32">
            <v>0.6</v>
          </cell>
          <cell r="H32">
            <v>0</v>
          </cell>
          <cell r="I32">
            <v>0</v>
          </cell>
          <cell r="J32">
            <v>0.3</v>
          </cell>
          <cell r="K32">
            <v>0.3</v>
          </cell>
          <cell r="L32">
            <v>0.6</v>
          </cell>
          <cell r="M32">
            <v>0</v>
          </cell>
          <cell r="N32">
            <v>0</v>
          </cell>
          <cell r="O32">
            <v>0</v>
          </cell>
          <cell r="P32">
            <v>0.59199999999999997</v>
          </cell>
          <cell r="Q32">
            <v>0.59199999999999997</v>
          </cell>
          <cell r="R32">
            <v>0</v>
          </cell>
          <cell r="S32">
            <v>0</v>
          </cell>
          <cell r="T32">
            <v>0</v>
          </cell>
          <cell r="U32">
            <v>0.7</v>
          </cell>
          <cell r="V32">
            <v>0.7</v>
          </cell>
          <cell r="W32">
            <v>0.16649999999999998</v>
          </cell>
          <cell r="X32">
            <v>0.16649999999999998</v>
          </cell>
          <cell r="Y32">
            <v>0.16649999999999998</v>
          </cell>
          <cell r="Z32">
            <v>0.16649999999999998</v>
          </cell>
          <cell r="AA32">
            <v>0.66599999999999993</v>
          </cell>
          <cell r="AB32">
            <v>0</v>
          </cell>
          <cell r="AC32">
            <v>0</v>
          </cell>
          <cell r="AD32">
            <v>0</v>
          </cell>
          <cell r="AE32">
            <v>0.63687870000000002</v>
          </cell>
          <cell r="AF32">
            <v>0.63687870000000002</v>
          </cell>
          <cell r="AG32">
            <v>0</v>
          </cell>
          <cell r="AH32">
            <v>0.01</v>
          </cell>
          <cell r="AI32">
            <v>0</v>
          </cell>
          <cell r="AJ32">
            <v>0.60699999999999998</v>
          </cell>
          <cell r="AK32">
            <v>0.60699999999999998</v>
          </cell>
          <cell r="AL32">
            <v>0</v>
          </cell>
          <cell r="AM32">
            <v>0</v>
          </cell>
          <cell r="AN32">
            <v>0</v>
          </cell>
          <cell r="AO32">
            <v>0.57799999999999996</v>
          </cell>
          <cell r="AP32">
            <v>0.57799999999999996</v>
          </cell>
          <cell r="AQ32">
            <v>0.54819448826086947</v>
          </cell>
          <cell r="AR32">
            <v>0.51869815826086951</v>
          </cell>
          <cell r="AS32">
            <v>0.48920182826086944</v>
          </cell>
          <cell r="AT32">
            <v>0.45970549826086943</v>
          </cell>
          <cell r="AU32">
            <v>0.43020916826086941</v>
          </cell>
          <cell r="AV32">
            <v>0.4007128382608694</v>
          </cell>
          <cell r="AW32">
            <v>0.37121650826086938</v>
          </cell>
          <cell r="AX32">
            <v>0.34172017826086937</v>
          </cell>
          <cell r="AY32">
            <v>0.31222384826086935</v>
          </cell>
          <cell r="AZ32">
            <v>0.28272751826086928</v>
          </cell>
          <cell r="BA32">
            <v>0.25323118826086927</v>
          </cell>
          <cell r="BB32">
            <v>0.22373485826086928</v>
          </cell>
          <cell r="BC32">
            <v>0.19423852826086929</v>
          </cell>
          <cell r="BD32">
            <v>0.1647421982608693</v>
          </cell>
          <cell r="BE32">
            <v>0.13524586826086932</v>
          </cell>
          <cell r="BF32">
            <v>0.10574953826086932</v>
          </cell>
          <cell r="BG32">
            <v>7.6253208260869329E-2</v>
          </cell>
          <cell r="BH32">
            <v>4.6756878260869321E-2</v>
          </cell>
          <cell r="BI32">
            <v>1.726054826086932E-2</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row>
        <row r="33">
          <cell r="D33">
            <v>0</v>
          </cell>
          <cell r="E33">
            <v>0</v>
          </cell>
          <cell r="F33">
            <v>0.2</v>
          </cell>
          <cell r="G33">
            <v>0.2</v>
          </cell>
          <cell r="H33">
            <v>0</v>
          </cell>
          <cell r="I33">
            <v>0</v>
          </cell>
          <cell r="J33">
            <v>0</v>
          </cell>
          <cell r="K33">
            <v>0.8</v>
          </cell>
          <cell r="L33">
            <v>0.8</v>
          </cell>
          <cell r="M33">
            <v>0</v>
          </cell>
          <cell r="N33">
            <v>0</v>
          </cell>
          <cell r="O33">
            <v>0</v>
          </cell>
          <cell r="P33">
            <v>0.8</v>
          </cell>
          <cell r="Q33">
            <v>0.8</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0.12</v>
          </cell>
          <cell r="AN33">
            <v>0</v>
          </cell>
          <cell r="AO33">
            <v>0.12</v>
          </cell>
          <cell r="AP33">
            <v>0.24</v>
          </cell>
          <cell r="AQ33">
            <v>0</v>
          </cell>
          <cell r="AR33">
            <v>0.24</v>
          </cell>
          <cell r="AS33">
            <v>0.192</v>
          </cell>
          <cell r="AT33">
            <v>0.14399999999999999</v>
          </cell>
          <cell r="AU33">
            <v>9.5999999999999974E-2</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row>
        <row r="34">
          <cell r="D34">
            <v>0</v>
          </cell>
          <cell r="E34">
            <v>0</v>
          </cell>
          <cell r="F34">
            <v>0.3</v>
          </cell>
          <cell r="G34">
            <v>0.3</v>
          </cell>
          <cell r="H34">
            <v>0</v>
          </cell>
          <cell r="I34">
            <v>0</v>
          </cell>
          <cell r="J34">
            <v>0</v>
          </cell>
          <cell r="K34">
            <v>0.3</v>
          </cell>
          <cell r="L34">
            <v>0.3</v>
          </cell>
          <cell r="M34">
            <v>0</v>
          </cell>
          <cell r="N34">
            <v>0</v>
          </cell>
          <cell r="O34">
            <v>0</v>
          </cell>
          <cell r="P34">
            <v>0.3</v>
          </cell>
          <cell r="Q34">
            <v>0.3</v>
          </cell>
          <cell r="R34">
            <v>0</v>
          </cell>
          <cell r="S34">
            <v>0.1</v>
          </cell>
          <cell r="T34">
            <v>0.1</v>
          </cell>
          <cell r="U34">
            <v>0.1</v>
          </cell>
          <cell r="V34">
            <v>0.30000000000000004</v>
          </cell>
          <cell r="W34">
            <v>2.2749999999999999E-2</v>
          </cell>
          <cell r="X34">
            <v>2.2749999999999999E-2</v>
          </cell>
          <cell r="Y34">
            <v>2.2749999999999999E-2</v>
          </cell>
          <cell r="Z34">
            <v>2.2749999999999999E-2</v>
          </cell>
          <cell r="AA34">
            <v>9.0999999999999998E-2</v>
          </cell>
          <cell r="AB34">
            <v>2.2749999999999999E-2</v>
          </cell>
          <cell r="AC34">
            <v>2.2749999999999999E-2</v>
          </cell>
          <cell r="AD34">
            <v>2.2749999999999999E-2</v>
          </cell>
          <cell r="AE34">
            <v>2.2749999999999999E-2</v>
          </cell>
          <cell r="AF34">
            <v>9.0999999999999998E-2</v>
          </cell>
          <cell r="AG34">
            <v>9.0999999999999998E-2</v>
          </cell>
          <cell r="AH34">
            <v>9.0999999999999998E-2</v>
          </cell>
          <cell r="AI34">
            <v>9.0999999999999998E-2</v>
          </cell>
          <cell r="AJ34">
            <v>9.0999999999999998E-2</v>
          </cell>
          <cell r="AK34">
            <v>0.36399999999999999</v>
          </cell>
          <cell r="AL34">
            <v>9.0999999999999998E-2</v>
          </cell>
          <cell r="AM34">
            <v>9.0999999999999998E-2</v>
          </cell>
          <cell r="AN34">
            <v>9.0999999999999998E-2</v>
          </cell>
          <cell r="AO34">
            <v>9.0999999999999998E-2</v>
          </cell>
          <cell r="AP34">
            <v>0.36399999999999999</v>
          </cell>
          <cell r="AQ34">
            <v>0.36399999999999999</v>
          </cell>
          <cell r="AR34">
            <v>0.36399999999999999</v>
          </cell>
          <cell r="AS34">
            <v>0.3276</v>
          </cell>
          <cell r="AT34">
            <v>0.29119999999999996</v>
          </cell>
          <cell r="AU34">
            <v>0.25479999999999997</v>
          </cell>
          <cell r="AV34">
            <v>0.21839999999999996</v>
          </cell>
          <cell r="AW34">
            <v>0.18199999999999997</v>
          </cell>
          <cell r="AX34">
            <v>0.14559999999999995</v>
          </cell>
          <cell r="AY34">
            <v>0.10919999999999996</v>
          </cell>
          <cell r="AZ34">
            <v>7.2799999999999962E-2</v>
          </cell>
          <cell r="BA34">
            <v>3.9199999999999964E-2</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row>
        <row r="35">
          <cell r="D35">
            <v>0</v>
          </cell>
          <cell r="E35">
            <v>0.1</v>
          </cell>
          <cell r="F35">
            <v>0.4</v>
          </cell>
          <cell r="G35">
            <v>0.4</v>
          </cell>
          <cell r="H35">
            <v>0</v>
          </cell>
          <cell r="I35">
            <v>0</v>
          </cell>
          <cell r="J35">
            <v>0</v>
          </cell>
          <cell r="K35">
            <v>0.3</v>
          </cell>
          <cell r="L35">
            <v>0.3</v>
          </cell>
          <cell r="M35">
            <v>0</v>
          </cell>
          <cell r="N35">
            <v>0</v>
          </cell>
          <cell r="O35">
            <v>0</v>
          </cell>
          <cell r="P35">
            <v>0.3</v>
          </cell>
          <cell r="Q35">
            <v>0.3</v>
          </cell>
          <cell r="R35">
            <v>0</v>
          </cell>
          <cell r="S35">
            <v>0</v>
          </cell>
          <cell r="T35">
            <v>0</v>
          </cell>
          <cell r="U35">
            <v>0.4</v>
          </cell>
          <cell r="V35">
            <v>0.4</v>
          </cell>
          <cell r="W35">
            <v>6.1361638218125E-2</v>
          </cell>
          <cell r="X35">
            <v>6.1361638218125E-2</v>
          </cell>
          <cell r="Y35">
            <v>6.1361638218125E-2</v>
          </cell>
          <cell r="Z35">
            <v>6.1361638218125E-2</v>
          </cell>
          <cell r="AA35">
            <v>0.2454465528725</v>
          </cell>
          <cell r="AB35">
            <v>6.5656952893393752E-2</v>
          </cell>
          <cell r="AC35">
            <v>6.5656952893393752E-2</v>
          </cell>
          <cell r="AD35">
            <v>6.5656952893393752E-2</v>
          </cell>
          <cell r="AE35">
            <v>6.5656952893393752E-2</v>
          </cell>
          <cell r="AF35">
            <v>0.26262781157357501</v>
          </cell>
          <cell r="AG35">
            <v>0</v>
          </cell>
          <cell r="AH35">
            <v>0.28101175838372527</v>
          </cell>
          <cell r="AI35">
            <v>0</v>
          </cell>
          <cell r="AJ35">
            <v>0.28101175838372527</v>
          </cell>
          <cell r="AK35">
            <v>0.56202351676745055</v>
          </cell>
          <cell r="AL35">
            <v>0</v>
          </cell>
          <cell r="AM35">
            <v>0.26109758147058604</v>
          </cell>
          <cell r="AN35">
            <v>0</v>
          </cell>
          <cell r="AO35">
            <v>0.26109758147058604</v>
          </cell>
          <cell r="AP35">
            <v>0.52219516294117208</v>
          </cell>
          <cell r="AQ35">
            <v>0.52219516294117208</v>
          </cell>
          <cell r="AR35">
            <v>0.51499882434705402</v>
          </cell>
          <cell r="AS35">
            <v>0.50729874205134784</v>
          </cell>
          <cell r="AT35">
            <v>0.49905965399494218</v>
          </cell>
          <cell r="AU35">
            <v>0.49024382977458819</v>
          </cell>
          <cell r="AV35">
            <v>0.48081089785880937</v>
          </cell>
          <cell r="AW35">
            <v>0.47071766070892601</v>
          </cell>
          <cell r="AX35">
            <v>0.45991789695855084</v>
          </cell>
          <cell r="AY35">
            <v>0.44836214974564942</v>
          </cell>
          <cell r="AZ35">
            <v>0.43599750022784484</v>
          </cell>
          <cell r="BA35">
            <v>0.42276732524379396</v>
          </cell>
          <cell r="BB35">
            <v>0.40861103801085952</v>
          </cell>
          <cell r="BC35">
            <v>0.39346381067161973</v>
          </cell>
          <cell r="BD35">
            <v>0.3772562774186331</v>
          </cell>
          <cell r="BE35">
            <v>0.3599142168379374</v>
          </cell>
          <cell r="BF35">
            <v>0.341358212016593</v>
          </cell>
          <cell r="BG35">
            <v>0.32150328685775453</v>
          </cell>
          <cell r="BH35">
            <v>0.30025851693779737</v>
          </cell>
          <cell r="BI35">
            <v>0.27752661312344318</v>
          </cell>
          <cell r="BJ35">
            <v>0.25320347604208415</v>
          </cell>
          <cell r="BK35">
            <v>0.22717771936503006</v>
          </cell>
          <cell r="BL35">
            <v>0.19933015972058216</v>
          </cell>
          <cell r="BM35">
            <v>0.16953327090102291</v>
          </cell>
          <cell r="BN35">
            <v>0.1376505998640945</v>
          </cell>
          <cell r="BO35">
            <v>0.10353614185458111</v>
          </cell>
          <cell r="BP35">
            <v>6.7033671784401797E-2</v>
          </cell>
          <cell r="BQ35">
            <v>2.7976028809309911E-2</v>
          </cell>
          <cell r="BR35">
            <v>0</v>
          </cell>
          <cell r="BS35">
            <v>0</v>
          </cell>
          <cell r="BT35">
            <v>0</v>
          </cell>
          <cell r="BU35">
            <v>0</v>
          </cell>
          <cell r="BV35">
            <v>0</v>
          </cell>
          <cell r="BW35">
            <v>0</v>
          </cell>
          <cell r="BX35">
            <v>0</v>
          </cell>
          <cell r="BY35">
            <v>0</v>
          </cell>
          <cell r="BZ35">
            <v>0</v>
          </cell>
          <cell r="CA35">
            <v>0</v>
          </cell>
          <cell r="CB35">
            <v>0</v>
          </cell>
          <cell r="CC35">
            <v>0</v>
          </cell>
        </row>
        <row r="36">
          <cell r="D36">
            <v>0.1</v>
          </cell>
          <cell r="E36">
            <v>4.8</v>
          </cell>
          <cell r="F36">
            <v>3</v>
          </cell>
          <cell r="G36">
            <v>1.5</v>
          </cell>
          <cell r="H36">
            <v>0.1</v>
          </cell>
          <cell r="I36">
            <v>0.2</v>
          </cell>
          <cell r="J36">
            <v>0.2</v>
          </cell>
          <cell r="K36">
            <v>0.2</v>
          </cell>
          <cell r="L36">
            <v>0.7</v>
          </cell>
          <cell r="M36">
            <v>0.184</v>
          </cell>
          <cell r="N36">
            <v>0.184</v>
          </cell>
          <cell r="O36">
            <v>0.184</v>
          </cell>
          <cell r="P36">
            <v>0.184</v>
          </cell>
          <cell r="Q36">
            <v>0.73599999999999999</v>
          </cell>
          <cell r="R36">
            <v>0.2</v>
          </cell>
          <cell r="S36">
            <v>0.2</v>
          </cell>
          <cell r="T36">
            <v>0.2</v>
          </cell>
          <cell r="U36">
            <v>0.1</v>
          </cell>
          <cell r="V36">
            <v>0.70000000000000007</v>
          </cell>
          <cell r="W36">
            <v>4.2500000000000003E-2</v>
          </cell>
          <cell r="X36">
            <v>4.2500000000000003E-2</v>
          </cell>
          <cell r="Y36">
            <v>4.2500000000000003E-2</v>
          </cell>
          <cell r="Z36">
            <v>4.2500000000000003E-2</v>
          </cell>
          <cell r="AA36">
            <v>0.17</v>
          </cell>
          <cell r="AB36">
            <v>3.6999999999999998E-2</v>
          </cell>
          <cell r="AC36">
            <v>3.6999999999999998E-2</v>
          </cell>
          <cell r="AD36">
            <v>3.6999999999999998E-2</v>
          </cell>
          <cell r="AE36">
            <v>3.6999999999999998E-2</v>
          </cell>
          <cell r="AF36">
            <v>0.14799999999999999</v>
          </cell>
          <cell r="AG36">
            <v>0.14382059999999997</v>
          </cell>
          <cell r="AH36">
            <v>0.14232624999999996</v>
          </cell>
          <cell r="AI36">
            <v>0.13483189999999995</v>
          </cell>
          <cell r="AJ36">
            <v>0.13033754999999994</v>
          </cell>
          <cell r="AK36">
            <v>0.55131629999999987</v>
          </cell>
          <cell r="AL36">
            <v>0.12584319999999993</v>
          </cell>
          <cell r="AM36">
            <v>0.12134884999999994</v>
          </cell>
          <cell r="AN36">
            <v>0.11685449999999993</v>
          </cell>
          <cell r="AO36">
            <v>0.11236014999999992</v>
          </cell>
          <cell r="AP36">
            <v>0.47640669999999974</v>
          </cell>
          <cell r="AQ36">
            <v>0.35955359999999975</v>
          </cell>
          <cell r="AR36">
            <v>0.28764399999999968</v>
          </cell>
          <cell r="AS36">
            <v>0.21573439999999969</v>
          </cell>
          <cell r="AT36">
            <v>0.1438247999999997</v>
          </cell>
          <cell r="AU36">
            <v>7.1915199999999693E-2</v>
          </cell>
          <cell r="AV36">
            <v>5.5999999996885212E-6</v>
          </cell>
          <cell r="AW36">
            <v>5.5999999996885212E-6</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row>
        <row r="37">
          <cell r="D37">
            <v>0</v>
          </cell>
          <cell r="E37">
            <v>0.1</v>
          </cell>
          <cell r="F37">
            <v>4.8</v>
          </cell>
          <cell r="G37">
            <v>3</v>
          </cell>
          <cell r="H37">
            <v>1.5</v>
          </cell>
          <cell r="I37">
            <v>0.1</v>
          </cell>
          <cell r="J37">
            <v>0.2</v>
          </cell>
          <cell r="K37">
            <v>0.2</v>
          </cell>
          <cell r="L37">
            <v>0.2</v>
          </cell>
          <cell r="M37">
            <v>0.7</v>
          </cell>
          <cell r="N37">
            <v>0.184</v>
          </cell>
          <cell r="O37">
            <v>0.184</v>
          </cell>
          <cell r="P37">
            <v>0.184</v>
          </cell>
          <cell r="Q37">
            <v>0.184</v>
          </cell>
          <cell r="R37">
            <v>0.73599999999999999</v>
          </cell>
          <cell r="S37">
            <v>0.2</v>
          </cell>
          <cell r="T37">
            <v>0.2</v>
          </cell>
          <cell r="U37">
            <v>0.2</v>
          </cell>
          <cell r="V37">
            <v>0.1</v>
          </cell>
          <cell r="W37">
            <v>0.70000000000000007</v>
          </cell>
          <cell r="X37">
            <v>0.17550000000000002</v>
          </cell>
          <cell r="Y37">
            <v>0.17550000000000002</v>
          </cell>
          <cell r="Z37">
            <v>0.17550000000000002</v>
          </cell>
          <cell r="AA37">
            <v>0.17550000000000002</v>
          </cell>
          <cell r="AB37">
            <v>0.11684636999999999</v>
          </cell>
          <cell r="AC37">
            <v>0</v>
          </cell>
          <cell r="AD37">
            <v>0.11684636999999999</v>
          </cell>
          <cell r="AE37">
            <v>0</v>
          </cell>
          <cell r="AF37">
            <v>0.23369273999999998</v>
          </cell>
          <cell r="AG37">
            <v>0</v>
          </cell>
          <cell r="AH37">
            <v>0</v>
          </cell>
          <cell r="AI37">
            <v>0</v>
          </cell>
          <cell r="AJ37">
            <v>0</v>
          </cell>
          <cell r="AK37">
            <v>8.1792458999999998E-2</v>
          </cell>
          <cell r="AL37">
            <v>2.0448114749999999E-2</v>
          </cell>
          <cell r="AM37">
            <v>2.0448114749999999E-2</v>
          </cell>
          <cell r="AN37">
            <v>2.0448114749999999E-2</v>
          </cell>
          <cell r="AO37">
            <v>2.0448114749999999E-2</v>
          </cell>
          <cell r="AP37">
            <v>8.1792458999999998E-2</v>
          </cell>
          <cell r="AQ37">
            <v>8.1792458999999998E-2</v>
          </cell>
          <cell r="AR37">
            <v>7.1568401625E-2</v>
          </cell>
          <cell r="AS37">
            <v>6.1344344250000009E-2</v>
          </cell>
          <cell r="AT37">
            <v>5.1120286875000004E-2</v>
          </cell>
          <cell r="AU37">
            <v>4.0896229500000006E-2</v>
          </cell>
          <cell r="AV37">
            <v>3.0672172125000008E-2</v>
          </cell>
          <cell r="AW37">
            <v>2.044811475000001E-2</v>
          </cell>
          <cell r="AX37">
            <v>1.0224057375000008E-2</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row>
        <row r="41">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1.6837499999999998E-2</v>
          </cell>
          <cell r="AM41">
            <v>1.6837499999999998E-2</v>
          </cell>
          <cell r="AN41">
            <v>1.6837499999999998E-2</v>
          </cell>
          <cell r="AO41">
            <v>1.6837499999999998E-2</v>
          </cell>
          <cell r="AP41">
            <v>6.7349999999999993E-2</v>
          </cell>
          <cell r="AQ41">
            <v>0.17485000000000001</v>
          </cell>
          <cell r="AR41">
            <v>0.26234999999999997</v>
          </cell>
          <cell r="AS41">
            <v>0.35485</v>
          </cell>
          <cell r="AT41">
            <v>0.45235000000000003</v>
          </cell>
          <cell r="AU41">
            <v>0.55484999999999995</v>
          </cell>
          <cell r="AV41">
            <v>0.66234999999999999</v>
          </cell>
          <cell r="AW41">
            <v>0.77485000000000004</v>
          </cell>
          <cell r="AX41">
            <v>0.89234999999999998</v>
          </cell>
          <cell r="AY41">
            <v>1.01485</v>
          </cell>
          <cell r="AZ41">
            <v>1.1401049999999999</v>
          </cell>
          <cell r="BA41">
            <v>1.2667766666666667</v>
          </cell>
          <cell r="BB41">
            <v>1.3955316666666664</v>
          </cell>
          <cell r="BC41">
            <v>1.5262033333333331</v>
          </cell>
          <cell r="BD41">
            <v>1.6586249999999998</v>
          </cell>
          <cell r="BE41">
            <v>1.7926299999999997</v>
          </cell>
          <cell r="BF41">
            <v>1.7705516666666665</v>
          </cell>
          <cell r="BG41">
            <v>1.7447233333333332</v>
          </cell>
          <cell r="BH41">
            <v>1.7209733333333332</v>
          </cell>
          <cell r="BI41">
            <v>1.6970566666666664</v>
          </cell>
          <cell r="BJ41">
            <v>1.6729733333333332</v>
          </cell>
          <cell r="BK41">
            <v>1.6487233333333331</v>
          </cell>
          <cell r="BL41">
            <v>1.6220616666666663</v>
          </cell>
          <cell r="BM41">
            <v>1.5952333333333331</v>
          </cell>
          <cell r="BN41">
            <v>1.5682383333333332</v>
          </cell>
          <cell r="BO41">
            <v>1.5410766666666664</v>
          </cell>
          <cell r="BP41">
            <v>1.513748333333333</v>
          </cell>
          <cell r="BQ41">
            <v>1.486253333333333</v>
          </cell>
          <cell r="BR41">
            <v>1.4585916666666663</v>
          </cell>
          <cell r="BS41">
            <v>1.4307633333333329</v>
          </cell>
          <cell r="BT41">
            <v>1.402768333333333</v>
          </cell>
          <cell r="BU41">
            <v>1.3798566666666663</v>
          </cell>
          <cell r="BV41">
            <v>1.3569449999999994</v>
          </cell>
          <cell r="BW41">
            <v>1.3340333333333327</v>
          </cell>
          <cell r="BX41">
            <v>1.3111216666666661</v>
          </cell>
          <cell r="BY41">
            <v>1.2882099999999994</v>
          </cell>
          <cell r="BZ41">
            <v>1.2652983333333327</v>
          </cell>
          <cell r="CA41">
            <v>1.2423866666666661</v>
          </cell>
          <cell r="CB41">
            <v>1.2194749999999994</v>
          </cell>
          <cell r="CC41">
            <v>1.1965633333333328</v>
          </cell>
        </row>
        <row r="47">
          <cell r="V47">
            <v>0</v>
          </cell>
          <cell r="W47">
            <v>0.15339118978674304</v>
          </cell>
          <cell r="X47">
            <v>0.15339118978674304</v>
          </cell>
          <cell r="Y47">
            <v>0.15339118978674304</v>
          </cell>
          <cell r="Z47">
            <v>0.15339118978674304</v>
          </cell>
          <cell r="AA47">
            <v>0.61356475914697217</v>
          </cell>
          <cell r="AB47">
            <v>0</v>
          </cell>
          <cell r="AC47">
            <v>0</v>
          </cell>
          <cell r="AD47">
            <v>0</v>
          </cell>
          <cell r="AE47">
            <v>0</v>
          </cell>
          <cell r="AF47">
            <v>0.61356475914697217</v>
          </cell>
          <cell r="AG47">
            <v>0</v>
          </cell>
          <cell r="AH47">
            <v>0</v>
          </cell>
          <cell r="AI47">
            <v>0</v>
          </cell>
          <cell r="AJ47">
            <v>0</v>
          </cell>
          <cell r="AK47">
            <v>0.61356475914697217</v>
          </cell>
          <cell r="AL47">
            <v>0</v>
          </cell>
          <cell r="AM47">
            <v>0</v>
          </cell>
          <cell r="AN47">
            <v>0</v>
          </cell>
          <cell r="AO47">
            <v>0</v>
          </cell>
          <cell r="AP47">
            <v>0</v>
          </cell>
          <cell r="AQ47">
            <v>0.61356475914697217</v>
          </cell>
          <cell r="AR47">
            <v>0.30762225553096495</v>
          </cell>
          <cell r="AS47">
            <v>0.56209012241696055</v>
          </cell>
          <cell r="AT47">
            <v>0.98260084129209702</v>
          </cell>
          <cell r="AU47">
            <v>1.2965315109713065</v>
          </cell>
          <cell r="AV47">
            <v>1.4338267020983244</v>
          </cell>
          <cell r="AW47">
            <v>1.3741060019547882</v>
          </cell>
          <cell r="AX47">
            <v>1.1882923360616855</v>
          </cell>
          <cell r="AY47">
            <v>-0.67284848085580895</v>
          </cell>
          <cell r="AZ47">
            <v>-2.6800388145006848</v>
          </cell>
          <cell r="BA47">
            <v>-4.5539593495673536</v>
          </cell>
          <cell r="BB47">
            <v>-6.0081604195378926</v>
          </cell>
          <cell r="BC47">
            <v>-6.1185825690904796</v>
          </cell>
          <cell r="BD47">
            <v>-6.2290047186430666</v>
          </cell>
          <cell r="BE47">
            <v>-6.3394268681956536</v>
          </cell>
          <cell r="BF47">
            <v>-6.4498490177482406</v>
          </cell>
          <cell r="BG47">
            <v>-6.5847297700709575</v>
          </cell>
          <cell r="BH47">
            <v>-6.6880280881136063</v>
          </cell>
          <cell r="BI47">
            <v>-6.7431396866772717</v>
          </cell>
          <cell r="BJ47">
            <v>-6.7607225706815468</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row>
        <row r="59">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0.16666666666666666</v>
          </cell>
          <cell r="AR59">
            <v>0.16666666666666666</v>
          </cell>
          <cell r="AS59">
            <v>0.4605555555555555</v>
          </cell>
          <cell r="AT59">
            <v>0.6324305555555555</v>
          </cell>
          <cell r="AU59">
            <v>0.90076388888888881</v>
          </cell>
          <cell r="AV59">
            <v>0.90076388888888881</v>
          </cell>
          <cell r="AW59">
            <v>0.90076388888888881</v>
          </cell>
          <cell r="AX59">
            <v>0.90076388888888881</v>
          </cell>
          <cell r="AY59">
            <v>0.90076388888888881</v>
          </cell>
          <cell r="AZ59">
            <v>0.90076388888888881</v>
          </cell>
          <cell r="BA59">
            <v>0.90076388888888881</v>
          </cell>
          <cell r="BB59">
            <v>0.90076388888888881</v>
          </cell>
        </row>
        <row r="61">
          <cell r="D61">
            <v>14.7</v>
          </cell>
          <cell r="E61">
            <v>19.100000000000001</v>
          </cell>
          <cell r="F61">
            <v>101.59144999999999</v>
          </cell>
          <cell r="G61">
            <v>125.4</v>
          </cell>
          <cell r="H61">
            <v>40</v>
          </cell>
          <cell r="I61">
            <v>5</v>
          </cell>
          <cell r="J61">
            <v>5</v>
          </cell>
          <cell r="K61">
            <v>5</v>
          </cell>
          <cell r="L61">
            <v>7.8000000000000007</v>
          </cell>
          <cell r="M61">
            <v>22.8</v>
          </cell>
          <cell r="N61">
            <v>2.35</v>
          </cell>
          <cell r="O61">
            <v>2.35</v>
          </cell>
          <cell r="P61">
            <v>2.35</v>
          </cell>
          <cell r="Q61">
            <v>2.35</v>
          </cell>
          <cell r="R61">
            <v>9.4</v>
          </cell>
          <cell r="S61">
            <v>3.5004162137681161</v>
          </cell>
          <cell r="T61">
            <v>3.5004162137681161</v>
          </cell>
          <cell r="U61">
            <v>8.0004162137681156</v>
          </cell>
          <cell r="V61">
            <v>3.5004162137681161</v>
          </cell>
          <cell r="W61">
            <v>18.501664855072463</v>
          </cell>
          <cell r="X61">
            <v>21.572445701159424</v>
          </cell>
          <cell r="Y61">
            <v>4.1881957168737056</v>
          </cell>
          <cell r="Z61">
            <v>4.1881957168737056</v>
          </cell>
          <cell r="AA61">
            <v>11.352355716873706</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3.0952380952380953E-2</v>
          </cell>
          <cell r="AR61">
            <v>6.5238095238095234E-2</v>
          </cell>
          <cell r="AS61">
            <v>6.5238095238095234E-2</v>
          </cell>
          <cell r="AT61">
            <v>6.5238095238095234E-2</v>
          </cell>
          <cell r="AU61">
            <v>6.5238095238095234E-2</v>
          </cell>
          <cell r="AV61">
            <v>6.5238095238095234E-2</v>
          </cell>
          <cell r="AW61">
            <v>6.5238095238095234E-2</v>
          </cell>
          <cell r="AX61">
            <v>6.5238095238095234E-2</v>
          </cell>
          <cell r="AY61">
            <v>6.5238095238095234E-2</v>
          </cell>
          <cell r="AZ61">
            <v>6.5238095238095234E-2</v>
          </cell>
          <cell r="BA61">
            <v>6.5238095238095234E-2</v>
          </cell>
          <cell r="BB61">
            <v>6.5238095238095234E-2</v>
          </cell>
        </row>
        <row r="64">
          <cell r="D64">
            <v>19.100000000000001</v>
          </cell>
          <cell r="E64">
            <v>21.6</v>
          </cell>
          <cell r="F64">
            <v>114.2</v>
          </cell>
          <cell r="G64">
            <v>28.5</v>
          </cell>
          <cell r="H64">
            <v>5</v>
          </cell>
          <cell r="I64">
            <v>5</v>
          </cell>
          <cell r="J64">
            <v>5</v>
          </cell>
          <cell r="K64">
            <v>5</v>
          </cell>
          <cell r="L64">
            <v>20</v>
          </cell>
          <cell r="M64">
            <v>2.35</v>
          </cell>
          <cell r="N64">
            <v>2.35</v>
          </cell>
          <cell r="O64">
            <v>2.35</v>
          </cell>
          <cell r="P64">
            <v>2.35</v>
          </cell>
          <cell r="Q64">
            <v>9.4</v>
          </cell>
          <cell r="R64">
            <v>2.9703437500000001</v>
          </cell>
          <cell r="S64">
            <v>2.9703437500000001</v>
          </cell>
          <cell r="T64">
            <v>2.9703437500000001</v>
          </cell>
          <cell r="U64">
            <v>2.9703437500000001</v>
          </cell>
          <cell r="V64">
            <v>11.881375</v>
          </cell>
          <cell r="W64">
            <v>1.7585937499999999E-2</v>
          </cell>
          <cell r="X64">
            <v>1.7585937499999999E-2</v>
          </cell>
          <cell r="Y64">
            <v>1.7585937499999999E-2</v>
          </cell>
          <cell r="Z64">
            <v>1.7585937499999999E-2</v>
          </cell>
          <cell r="AA64">
            <v>7.0343749999999997E-2</v>
          </cell>
          <cell r="AB64">
            <v>7.3999999999999996E-2</v>
          </cell>
          <cell r="AC64">
            <v>7.3999999999999996E-2</v>
          </cell>
          <cell r="AD64">
            <v>7.3999999999999996E-2</v>
          </cell>
          <cell r="AE64">
            <v>8.1269999999999995E-2</v>
          </cell>
          <cell r="AF64">
            <v>0.29599999999999999</v>
          </cell>
          <cell r="AG64">
            <v>11.949343749999999</v>
          </cell>
          <cell r="AH64">
            <v>7.0343749999999997E-2</v>
          </cell>
          <cell r="AI64">
            <v>7.0343749999999997E-2</v>
          </cell>
          <cell r="AJ64">
            <v>7.0343749999999997E-2</v>
          </cell>
          <cell r="AK64">
            <v>12.160374999999997</v>
          </cell>
          <cell r="AL64">
            <v>7.0343749999999997E-2</v>
          </cell>
          <cell r="AM64">
            <v>7.0343749999999997E-2</v>
          </cell>
          <cell r="AN64">
            <v>7.0343749999999997E-2</v>
          </cell>
          <cell r="AO64">
            <v>7.0343749999999997E-2</v>
          </cell>
          <cell r="AP64">
            <v>0.28137499999999999</v>
          </cell>
          <cell r="AQ64">
            <v>11.871975000000001</v>
          </cell>
          <cell r="AR64">
            <v>25.266763000000001</v>
          </cell>
          <cell r="AS64">
            <v>38.002277999844267</v>
          </cell>
        </row>
        <row r="69">
          <cell r="D69">
            <v>0</v>
          </cell>
          <cell r="E69">
            <v>0</v>
          </cell>
          <cell r="F69">
            <v>0</v>
          </cell>
          <cell r="G69">
            <v>0</v>
          </cell>
          <cell r="H69">
            <v>0</v>
          </cell>
          <cell r="I69">
            <v>0</v>
          </cell>
          <cell r="J69">
            <v>0</v>
          </cell>
          <cell r="K69">
            <v>0</v>
          </cell>
          <cell r="L69">
            <v>0</v>
          </cell>
          <cell r="M69">
            <v>0</v>
          </cell>
          <cell r="N69">
            <v>0</v>
          </cell>
          <cell r="O69">
            <v>0</v>
          </cell>
          <cell r="P69">
            <v>0</v>
          </cell>
          <cell r="Q69">
            <v>0</v>
          </cell>
          <cell r="R69">
            <v>7.0343749999999997E-2</v>
          </cell>
          <cell r="S69">
            <v>7.0343749999999997E-2</v>
          </cell>
          <cell r="T69">
            <v>7.0343749999999997E-2</v>
          </cell>
          <cell r="U69">
            <v>7.0343749999999997E-2</v>
          </cell>
          <cell r="V69">
            <v>0.28137499999999999</v>
          </cell>
          <cell r="W69">
            <v>1.7585937499999999E-2</v>
          </cell>
          <cell r="X69">
            <v>1.7585937499999999E-2</v>
          </cell>
          <cell r="Y69">
            <v>1.7585937499999999E-2</v>
          </cell>
          <cell r="Z69">
            <v>1.7585937499999999E-2</v>
          </cell>
          <cell r="AA69">
            <v>7.0343749999999997E-2</v>
          </cell>
          <cell r="AB69">
            <v>7.3999999999999996E-2</v>
          </cell>
          <cell r="AC69">
            <v>7.3999999999999996E-2</v>
          </cell>
          <cell r="AD69">
            <v>7.3999999999999996E-2</v>
          </cell>
          <cell r="AE69">
            <v>7.3999999999999996E-2</v>
          </cell>
          <cell r="AF69">
            <v>0.29599999999999999</v>
          </cell>
          <cell r="AG69">
            <v>7.0343749999999997E-2</v>
          </cell>
          <cell r="AH69">
            <v>7.0343749999999997E-2</v>
          </cell>
          <cell r="AI69">
            <v>7.0343749999999997E-2</v>
          </cell>
          <cell r="AJ69">
            <v>7.0343749999999997E-2</v>
          </cell>
          <cell r="AK69">
            <v>0.28137499999999999</v>
          </cell>
          <cell r="AL69">
            <v>7.0343749999999997E-2</v>
          </cell>
          <cell r="AM69">
            <v>7.0343749999999997E-2</v>
          </cell>
          <cell r="AN69">
            <v>7.0343749999999997E-2</v>
          </cell>
          <cell r="AO69">
            <v>7.0343749999999997E-2</v>
          </cell>
          <cell r="AP69">
            <v>0.28137499999999999</v>
          </cell>
          <cell r="AQ69">
            <v>0.28137499999999999</v>
          </cell>
          <cell r="AR69">
            <v>0.28137499999999999</v>
          </cell>
          <cell r="AS69">
            <v>0.28137499999999999</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4.0348666666666659</v>
          </cell>
          <cell r="BR69">
            <v>4.0348666666666659</v>
          </cell>
          <cell r="BS69">
            <v>3.0348666666666664</v>
          </cell>
          <cell r="BT69">
            <v>2.2848666666666664</v>
          </cell>
          <cell r="BU69">
            <v>1.0177333333333332</v>
          </cell>
          <cell r="BV69">
            <v>0</v>
          </cell>
          <cell r="BW69">
            <v>0</v>
          </cell>
          <cell r="BX69">
            <v>0</v>
          </cell>
          <cell r="BY69">
            <v>0</v>
          </cell>
          <cell r="BZ69">
            <v>0</v>
          </cell>
          <cell r="CA69">
            <v>0</v>
          </cell>
          <cell r="CB69">
            <v>0</v>
          </cell>
          <cell r="CC69">
            <v>0</v>
          </cell>
        </row>
        <row r="70">
          <cell r="D70">
            <v>0</v>
          </cell>
          <cell r="E70">
            <v>8.6</v>
          </cell>
          <cell r="F70">
            <v>11.2</v>
          </cell>
          <cell r="G70">
            <v>11.5</v>
          </cell>
          <cell r="H70">
            <v>0</v>
          </cell>
          <cell r="I70">
            <v>0</v>
          </cell>
          <cell r="J70">
            <v>0</v>
          </cell>
          <cell r="K70">
            <v>2.8000000000000003</v>
          </cell>
          <cell r="L70">
            <v>2.8000000000000003</v>
          </cell>
          <cell r="M70">
            <v>0</v>
          </cell>
          <cell r="N70">
            <v>0</v>
          </cell>
          <cell r="O70">
            <v>0</v>
          </cell>
          <cell r="P70">
            <v>0</v>
          </cell>
          <cell r="Q70">
            <v>0</v>
          </cell>
          <cell r="R70">
            <v>0.47798913043478264</v>
          </cell>
          <cell r="S70">
            <v>0.47798913043478264</v>
          </cell>
          <cell r="T70">
            <v>4.977989130434783</v>
          </cell>
          <cell r="U70">
            <v>0.47798913043478264</v>
          </cell>
          <cell r="V70">
            <v>6.4119565217391301</v>
          </cell>
          <cell r="W70">
            <v>0.72012500000000002</v>
          </cell>
          <cell r="X70">
            <v>0.2386375</v>
          </cell>
          <cell r="Y70">
            <v>0.2386375</v>
          </cell>
          <cell r="Z70">
            <v>0.2386375</v>
          </cell>
          <cell r="AA70">
            <v>0.95455000000000001</v>
          </cell>
          <cell r="AB70">
            <v>1.2669999999999999</v>
          </cell>
          <cell r="AC70">
            <v>0.64200000000000002</v>
          </cell>
          <cell r="AD70">
            <v>0.95450000000000002</v>
          </cell>
          <cell r="AE70">
            <v>1.6252110000000002</v>
          </cell>
          <cell r="AF70">
            <v>4.4887110000000003</v>
          </cell>
          <cell r="AG70">
            <v>0.64205000000000001</v>
          </cell>
          <cell r="AH70">
            <v>0.95455000000000001</v>
          </cell>
          <cell r="AI70">
            <v>0.64205000000000001</v>
          </cell>
          <cell r="AJ70">
            <v>1.9377610000000001</v>
          </cell>
          <cell r="AK70">
            <v>4.1764109999999999</v>
          </cell>
          <cell r="AL70">
            <v>0.79830000000000001</v>
          </cell>
          <cell r="AM70">
            <v>0.79830000000000001</v>
          </cell>
          <cell r="AN70">
            <v>0.79830000000000001</v>
          </cell>
          <cell r="AO70">
            <v>1.7815110000000001</v>
          </cell>
          <cell r="AP70">
            <v>4.1764109999999999</v>
          </cell>
          <cell r="AQ70">
            <v>5.3764110000000001</v>
          </cell>
          <cell r="AR70">
            <v>7.1632708750000003</v>
          </cell>
          <cell r="AS70">
            <v>7.1632708750000003</v>
          </cell>
          <cell r="AT70">
            <v>7.1632708750000003</v>
          </cell>
          <cell r="AU70">
            <v>7.1632708750000003</v>
          </cell>
          <cell r="AV70">
            <v>5.963270875000001</v>
          </cell>
          <cell r="AW70">
            <v>3.395070875</v>
          </cell>
          <cell r="AX70">
            <v>3.395070875</v>
          </cell>
          <cell r="AY70">
            <v>3.395070875</v>
          </cell>
          <cell r="AZ70">
            <v>2.808211</v>
          </cell>
          <cell r="BA70">
            <v>2.808211</v>
          </cell>
          <cell r="BB70">
            <v>1.6082110000000001</v>
          </cell>
          <cell r="BC70">
            <v>1.6082110000000001</v>
          </cell>
          <cell r="BD70">
            <v>1.6082110000000001</v>
          </cell>
          <cell r="BE70">
            <v>1.6082110000000001</v>
          </cell>
          <cell r="BF70">
            <v>1.6082110000000001</v>
          </cell>
          <cell r="BG70">
            <v>1.6082110000000001</v>
          </cell>
          <cell r="BH70">
            <v>1.6082110000000001</v>
          </cell>
          <cell r="BI70">
            <v>1.6082110000000001</v>
          </cell>
          <cell r="BJ70">
            <v>0.625</v>
          </cell>
          <cell r="BK70">
            <v>0.625</v>
          </cell>
          <cell r="BL70">
            <v>0.625</v>
          </cell>
          <cell r="BM70">
            <v>0.625</v>
          </cell>
          <cell r="BN70">
            <v>0.625</v>
          </cell>
          <cell r="BO70">
            <v>0.625</v>
          </cell>
          <cell r="BP70">
            <v>0.625</v>
          </cell>
          <cell r="BQ70">
            <v>4.0348666666666659</v>
          </cell>
          <cell r="BR70">
            <v>4.0348666666666659</v>
          </cell>
          <cell r="BS70">
            <v>3.0348666666666664</v>
          </cell>
          <cell r="BT70">
            <v>2.2848666666666664</v>
          </cell>
          <cell r="BU70">
            <v>1.0177333333333332</v>
          </cell>
          <cell r="BV70">
            <v>0</v>
          </cell>
          <cell r="BW70">
            <v>0</v>
          </cell>
          <cell r="BX70">
            <v>0</v>
          </cell>
          <cell r="BY70">
            <v>0</v>
          </cell>
          <cell r="BZ70">
            <v>0</v>
          </cell>
          <cell r="CA70">
            <v>0</v>
          </cell>
          <cell r="CB70">
            <v>0</v>
          </cell>
        </row>
        <row r="71">
          <cell r="D71">
            <v>0</v>
          </cell>
          <cell r="E71">
            <v>0</v>
          </cell>
          <cell r="F71">
            <v>0</v>
          </cell>
          <cell r="G71">
            <v>0</v>
          </cell>
          <cell r="H71">
            <v>0</v>
          </cell>
          <cell r="I71">
            <v>0</v>
          </cell>
          <cell r="J71">
            <v>0</v>
          </cell>
          <cell r="K71">
            <v>0</v>
          </cell>
          <cell r="L71">
            <v>0</v>
          </cell>
          <cell r="M71">
            <v>0</v>
          </cell>
          <cell r="N71">
            <v>0</v>
          </cell>
          <cell r="O71">
            <v>0</v>
          </cell>
          <cell r="P71">
            <v>0</v>
          </cell>
          <cell r="Q71">
            <v>0</v>
          </cell>
          <cell r="R71">
            <v>0.32173913043478264</v>
          </cell>
          <cell r="S71">
            <v>0.32173913043478264</v>
          </cell>
          <cell r="T71">
            <v>0.32173913043478264</v>
          </cell>
          <cell r="U71">
            <v>0.32173913043478264</v>
          </cell>
          <cell r="V71">
            <v>1.2869565217391306</v>
          </cell>
          <cell r="W71">
            <v>0</v>
          </cell>
          <cell r="X71">
            <v>0</v>
          </cell>
          <cell r="Y71">
            <v>0</v>
          </cell>
          <cell r="Z71">
            <v>0</v>
          </cell>
          <cell r="AA71">
            <v>0</v>
          </cell>
          <cell r="AB71">
            <v>0</v>
          </cell>
          <cell r="AC71">
            <v>0</v>
          </cell>
          <cell r="AD71">
            <v>0</v>
          </cell>
          <cell r="AE71">
            <v>0.98321100000000006</v>
          </cell>
          <cell r="AF71">
            <v>0.98321100000000006</v>
          </cell>
          <cell r="AG71">
            <v>0</v>
          </cell>
          <cell r="AH71">
            <v>0</v>
          </cell>
          <cell r="AI71">
            <v>0</v>
          </cell>
          <cell r="AJ71">
            <v>0.98321100000000006</v>
          </cell>
          <cell r="AK71">
            <v>0.98321100000000006</v>
          </cell>
          <cell r="AL71">
            <v>0</v>
          </cell>
          <cell r="AM71">
            <v>0</v>
          </cell>
          <cell r="AN71">
            <v>0</v>
          </cell>
          <cell r="AO71">
            <v>0.98321100000000006</v>
          </cell>
          <cell r="AP71">
            <v>0.98321100000000006</v>
          </cell>
          <cell r="AQ71">
            <v>0.98321100000000006</v>
          </cell>
          <cell r="AR71">
            <v>0.98321100000000006</v>
          </cell>
          <cell r="AS71">
            <v>0.98321100000000006</v>
          </cell>
          <cell r="AT71">
            <v>0.98321100000000006</v>
          </cell>
          <cell r="AU71">
            <v>0.98321100000000006</v>
          </cell>
          <cell r="AV71">
            <v>0.98321100000000006</v>
          </cell>
          <cell r="AW71">
            <v>0.98321100000000006</v>
          </cell>
          <cell r="AX71">
            <v>0.98321100000000006</v>
          </cell>
          <cell r="AY71">
            <v>0.98321100000000006</v>
          </cell>
          <cell r="AZ71">
            <v>0.98321100000000006</v>
          </cell>
          <cell r="BA71">
            <v>0.98321100000000006</v>
          </cell>
          <cell r="BB71">
            <v>0.98321100000000006</v>
          </cell>
          <cell r="BC71">
            <v>0.98321100000000006</v>
          </cell>
          <cell r="BD71">
            <v>0.98321100000000006</v>
          </cell>
          <cell r="BE71">
            <v>0.98321100000000006</v>
          </cell>
          <cell r="BF71">
            <v>0.98321100000000006</v>
          </cell>
          <cell r="BG71">
            <v>0.98321100000000006</v>
          </cell>
          <cell r="BH71">
            <v>0.98321100000000006</v>
          </cell>
          <cell r="BI71">
            <v>0.98321100000000006</v>
          </cell>
          <cell r="BJ71">
            <v>0</v>
          </cell>
          <cell r="BK71">
            <v>0</v>
          </cell>
          <cell r="BL71">
            <v>0</v>
          </cell>
          <cell r="BM71">
            <v>0</v>
          </cell>
          <cell r="BN71">
            <v>0</v>
          </cell>
          <cell r="BO71">
            <v>0</v>
          </cell>
          <cell r="BP71">
            <v>0</v>
          </cell>
          <cell r="BQ71">
            <v>4.0348666666666659</v>
          </cell>
          <cell r="BR71">
            <v>4.0348666666666659</v>
          </cell>
          <cell r="BS71">
            <v>3.0348666666666664</v>
          </cell>
          <cell r="BT71">
            <v>2.2848666666666664</v>
          </cell>
          <cell r="BU71">
            <v>1.0177333333333332</v>
          </cell>
          <cell r="BV71">
            <v>0</v>
          </cell>
          <cell r="BW71">
            <v>0</v>
          </cell>
          <cell r="BX71">
            <v>0</v>
          </cell>
          <cell r="BY71">
            <v>0</v>
          </cell>
          <cell r="BZ71">
            <v>0</v>
          </cell>
          <cell r="CA71">
            <v>0</v>
          </cell>
          <cell r="CB71">
            <v>0</v>
          </cell>
        </row>
        <row r="72">
          <cell r="D72">
            <v>0</v>
          </cell>
          <cell r="E72">
            <v>1.8</v>
          </cell>
          <cell r="F72">
            <v>1.8</v>
          </cell>
          <cell r="G72">
            <v>1.8</v>
          </cell>
          <cell r="H72">
            <v>0</v>
          </cell>
          <cell r="I72">
            <v>0</v>
          </cell>
          <cell r="J72">
            <v>0</v>
          </cell>
          <cell r="K72">
            <v>0</v>
          </cell>
          <cell r="L72">
            <v>0</v>
          </cell>
          <cell r="M72">
            <v>0</v>
          </cell>
          <cell r="N72">
            <v>0</v>
          </cell>
          <cell r="O72">
            <v>0</v>
          </cell>
          <cell r="P72">
            <v>0</v>
          </cell>
          <cell r="Q72">
            <v>0</v>
          </cell>
          <cell r="R72">
            <v>0</v>
          </cell>
          <cell r="S72">
            <v>0</v>
          </cell>
          <cell r="T72">
            <v>4.5</v>
          </cell>
          <cell r="U72">
            <v>0</v>
          </cell>
          <cell r="V72">
            <v>4.5</v>
          </cell>
          <cell r="W72">
            <v>0</v>
          </cell>
          <cell r="X72">
            <v>0</v>
          </cell>
          <cell r="Y72">
            <v>0</v>
          </cell>
          <cell r="Z72">
            <v>0</v>
          </cell>
          <cell r="AA72">
            <v>0</v>
          </cell>
          <cell r="AB72">
            <v>0</v>
          </cell>
          <cell r="AC72">
            <v>0</v>
          </cell>
          <cell r="AD72">
            <v>0</v>
          </cell>
          <cell r="AE72">
            <v>0</v>
          </cell>
          <cell r="AF72">
            <v>1.2</v>
          </cell>
          <cell r="AG72">
            <v>0</v>
          </cell>
          <cell r="AH72">
            <v>0</v>
          </cell>
          <cell r="AI72">
            <v>0</v>
          </cell>
          <cell r="AJ72">
            <v>0</v>
          </cell>
          <cell r="AK72">
            <v>0</v>
          </cell>
          <cell r="AL72">
            <v>0</v>
          </cell>
          <cell r="AM72">
            <v>0</v>
          </cell>
          <cell r="AN72">
            <v>0</v>
          </cell>
          <cell r="AO72">
            <v>0</v>
          </cell>
          <cell r="AP72">
            <v>0</v>
          </cell>
          <cell r="AQ72">
            <v>1.2</v>
          </cell>
          <cell r="AR72">
            <v>1.2</v>
          </cell>
          <cell r="AS72">
            <v>1.2</v>
          </cell>
          <cell r="AT72">
            <v>1.2</v>
          </cell>
          <cell r="AU72">
            <v>1.2</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row>
        <row r="77">
          <cell r="D77">
            <v>14.7</v>
          </cell>
          <cell r="E77">
            <v>19.100000000000001</v>
          </cell>
          <cell r="F77">
            <v>30.200000000000003</v>
          </cell>
          <cell r="G77">
            <v>125.4</v>
          </cell>
          <cell r="H77">
            <v>40</v>
          </cell>
          <cell r="I77">
            <v>5</v>
          </cell>
          <cell r="J77">
            <v>5</v>
          </cell>
          <cell r="K77">
            <v>5</v>
          </cell>
          <cell r="L77">
            <v>7.8000000000000007</v>
          </cell>
          <cell r="M77">
            <v>22.8</v>
          </cell>
          <cell r="N77">
            <v>2.35</v>
          </cell>
          <cell r="O77">
            <v>2.35</v>
          </cell>
          <cell r="P77">
            <v>2.35</v>
          </cell>
          <cell r="Q77">
            <v>2.35</v>
          </cell>
          <cell r="R77">
            <v>9.4</v>
          </cell>
          <cell r="S77">
            <v>3.5004162137681161</v>
          </cell>
          <cell r="T77">
            <v>3.5004162137681161</v>
          </cell>
          <cell r="U77">
            <v>8.0004162137681156</v>
          </cell>
          <cell r="V77">
            <v>3.5004162137681161</v>
          </cell>
          <cell r="W77">
            <v>18.501664855072463</v>
          </cell>
          <cell r="X77">
            <v>4.1882314311594202</v>
          </cell>
          <cell r="Y77">
            <v>4.1881957168737056</v>
          </cell>
          <cell r="Z77">
            <v>4.1881957168737056</v>
          </cell>
          <cell r="AA77">
            <v>4.1881957168737056</v>
          </cell>
          <cell r="AB77">
            <v>16.752782867494822</v>
          </cell>
          <cell r="AC77">
            <v>11.589182083281422</v>
          </cell>
          <cell r="AD77">
            <v>11.589182083281422</v>
          </cell>
          <cell r="AE77">
            <v>11.589182083281422</v>
          </cell>
          <cell r="AF77">
            <v>12.572399474585771</v>
          </cell>
          <cell r="AG77">
            <v>47.339945724430038</v>
          </cell>
          <cell r="AH77">
            <v>9.0591322832814214</v>
          </cell>
          <cell r="AI77">
            <v>9.0591322832814214</v>
          </cell>
          <cell r="AJ77">
            <v>9.0591322832814214</v>
          </cell>
          <cell r="AK77">
            <v>10.04234967458577</v>
          </cell>
          <cell r="AL77">
            <v>37.219746524430036</v>
          </cell>
          <cell r="AM77">
            <v>40.55260366728718</v>
          </cell>
          <cell r="AN77">
            <v>54.011991667287177</v>
          </cell>
          <cell r="AO77">
            <v>54.011991667287177</v>
          </cell>
          <cell r="AP77">
            <v>52.893658333953844</v>
          </cell>
          <cell r="AQ77">
            <v>51.29614047681099</v>
          </cell>
          <cell r="AR77">
            <v>47.993426191096702</v>
          </cell>
          <cell r="AS77">
            <v>47.993426191096702</v>
          </cell>
          <cell r="AT77">
            <v>17.604406191304349</v>
          </cell>
          <cell r="AU77">
            <v>4.2096181913043482</v>
          </cell>
          <cell r="AV77">
            <v>2.2298173913043478</v>
          </cell>
          <cell r="AW77">
            <v>1.0298173913043478</v>
          </cell>
          <cell r="AX77">
            <v>0.9652173913043478</v>
          </cell>
          <cell r="AY77">
            <v>0.9652173913043478</v>
          </cell>
          <cell r="AZ77">
            <v>0.9652173913043478</v>
          </cell>
          <cell r="BA77">
            <v>0.9652173913043478</v>
          </cell>
          <cell r="BB77">
            <v>0.9652173913043478</v>
          </cell>
          <cell r="BC77">
            <v>0.9652173913043478</v>
          </cell>
          <cell r="BD77">
            <v>0.9652173913043478</v>
          </cell>
          <cell r="BE77">
            <v>0.9652173913043478</v>
          </cell>
          <cell r="BF77">
            <v>0.9652173913043478</v>
          </cell>
          <cell r="BG77">
            <v>0</v>
          </cell>
          <cell r="BH77">
            <v>0</v>
          </cell>
          <cell r="BI77">
            <v>0</v>
          </cell>
          <cell r="BJ77">
            <v>0</v>
          </cell>
          <cell r="BK77">
            <v>0</v>
          </cell>
          <cell r="BL77">
            <v>0</v>
          </cell>
          <cell r="BM77">
            <v>0</v>
          </cell>
          <cell r="BN77">
            <v>0</v>
          </cell>
          <cell r="BO77">
            <v>0</v>
          </cell>
          <cell r="BP77">
            <v>0</v>
          </cell>
          <cell r="BQ77">
            <v>0</v>
          </cell>
        </row>
        <row r="78">
          <cell r="D78">
            <v>14.7</v>
          </cell>
          <cell r="E78">
            <v>19.100000000000001</v>
          </cell>
          <cell r="F78">
            <v>21.6</v>
          </cell>
          <cell r="G78">
            <v>114.2</v>
          </cell>
          <cell r="H78">
            <v>28.5</v>
          </cell>
          <cell r="I78">
            <v>5</v>
          </cell>
          <cell r="J78">
            <v>5</v>
          </cell>
          <cell r="K78">
            <v>5</v>
          </cell>
          <cell r="L78">
            <v>5</v>
          </cell>
          <cell r="M78">
            <v>20</v>
          </cell>
          <cell r="N78">
            <v>2.35</v>
          </cell>
          <cell r="O78">
            <v>2.35</v>
          </cell>
          <cell r="P78">
            <v>2.35</v>
          </cell>
          <cell r="Q78">
            <v>2.35</v>
          </cell>
          <cell r="R78">
            <v>9.4</v>
          </cell>
          <cell r="S78">
            <v>2.9703437500000001</v>
          </cell>
          <cell r="T78">
            <v>2.9703437500000001</v>
          </cell>
          <cell r="U78">
            <v>2.9703437500000001</v>
          </cell>
          <cell r="V78">
            <v>2.9703437500000001</v>
          </cell>
          <cell r="W78">
            <v>11.881375</v>
          </cell>
          <cell r="X78">
            <v>3.0203437499999999</v>
          </cell>
          <cell r="Y78">
            <v>3.0203437499999999</v>
          </cell>
          <cell r="Z78">
            <v>3.0203437499999999</v>
          </cell>
          <cell r="AA78">
            <v>3.0203437499999999</v>
          </cell>
          <cell r="AB78">
            <v>12.081375</v>
          </cell>
          <cell r="AC78">
            <v>10.667598749948089</v>
          </cell>
          <cell r="AD78">
            <v>10.667598749948089</v>
          </cell>
          <cell r="AE78">
            <v>10.667598749948089</v>
          </cell>
          <cell r="AF78">
            <v>10.667598749948089</v>
          </cell>
          <cell r="AG78">
            <v>42.670394999792357</v>
          </cell>
          <cell r="AH78">
            <v>8.1375489499480889</v>
          </cell>
          <cell r="AI78">
            <v>8.1375489499480889</v>
          </cell>
          <cell r="AJ78">
            <v>8.1375489499480889</v>
          </cell>
          <cell r="AK78">
            <v>8.1375489499480889</v>
          </cell>
          <cell r="AL78">
            <v>32.550195799792355</v>
          </cell>
          <cell r="AM78">
            <v>32.550195799792355</v>
          </cell>
          <cell r="AN78">
            <v>46.009583799792352</v>
          </cell>
          <cell r="AO78">
            <v>46.009583799792352</v>
          </cell>
          <cell r="AP78">
            <v>46.009583799792352</v>
          </cell>
          <cell r="AQ78">
            <v>45.728208799792355</v>
          </cell>
          <cell r="AR78">
            <v>45.728208799792355</v>
          </cell>
          <cell r="AS78">
            <v>45.728208799792355</v>
          </cell>
          <cell r="AT78">
            <v>15.339188800000001</v>
          </cell>
          <cell r="AU78">
            <v>1.9444008000000004</v>
          </cell>
          <cell r="AV78">
            <v>6.4600000000000005E-2</v>
          </cell>
          <cell r="AW78">
            <v>6.4600000000000005E-2</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row>
        <row r="79">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7.5972549999480901</v>
          </cell>
          <cell r="AD79">
            <v>7.5972549999480901</v>
          </cell>
          <cell r="AE79">
            <v>7.5972549999480901</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0.31944444444444442</v>
          </cell>
          <cell r="AW79">
            <v>0.875</v>
          </cell>
          <cell r="AX79">
            <v>1.4305555555555556</v>
          </cell>
          <cell r="AY79">
            <v>3.8444444444444446</v>
          </cell>
          <cell r="AZ79">
            <v>6.0305999999999997</v>
          </cell>
          <cell r="BA79">
            <v>11.167355555555556</v>
          </cell>
          <cell r="BB79">
            <v>13.046577777777777</v>
          </cell>
          <cell r="BC79">
            <v>14.985466666666667</v>
          </cell>
          <cell r="BD79">
            <v>16.402133333333332</v>
          </cell>
          <cell r="BE79">
            <v>17.885466666666666</v>
          </cell>
          <cell r="BF79">
            <v>19.482133333333334</v>
          </cell>
          <cell r="BG79">
            <v>18.886466666666667</v>
          </cell>
          <cell r="BH79">
            <v>18.559800000000003</v>
          </cell>
          <cell r="BI79">
            <v>17.943133333333332</v>
          </cell>
          <cell r="BJ79">
            <v>17.136466666666667</v>
          </cell>
          <cell r="BK79">
            <v>16.738800000000001</v>
          </cell>
          <cell r="BL79">
            <v>16.772133333333333</v>
          </cell>
          <cell r="BM79">
            <v>16.805466666666668</v>
          </cell>
          <cell r="BN79">
            <v>16.519355555555556</v>
          </cell>
          <cell r="BO79">
            <v>15.997133333333334</v>
          </cell>
          <cell r="BP79">
            <v>15.474911111111112</v>
          </cell>
          <cell r="BQ79">
            <v>14.95268888888889</v>
          </cell>
          <cell r="BR79">
            <v>14.430466666666668</v>
          </cell>
          <cell r="BS79">
            <v>13.908244444444446</v>
          </cell>
          <cell r="BT79">
            <v>12.336022222222224</v>
          </cell>
          <cell r="BU79">
            <v>11.780466666666669</v>
          </cell>
          <cell r="BV79">
            <v>11.780466666666669</v>
          </cell>
          <cell r="BW79">
            <v>11.780466666666669</v>
          </cell>
          <cell r="BX79">
            <v>11.780466666666669</v>
          </cell>
          <cell r="BY79">
            <v>11.780466666666669</v>
          </cell>
          <cell r="BZ79">
            <v>11.780466666666669</v>
          </cell>
          <cell r="CA79">
            <v>11.780466666666669</v>
          </cell>
          <cell r="CB79">
            <v>11.780466666666669</v>
          </cell>
        </row>
        <row r="80">
          <cell r="D80">
            <v>0</v>
          </cell>
          <cell r="E80">
            <v>0</v>
          </cell>
          <cell r="F80">
            <v>17.2</v>
          </cell>
          <cell r="G80">
            <v>42.5</v>
          </cell>
          <cell r="H80">
            <v>28.5</v>
          </cell>
          <cell r="I80">
            <v>5</v>
          </cell>
          <cell r="J80">
            <v>5</v>
          </cell>
          <cell r="K80">
            <v>5</v>
          </cell>
          <cell r="L80">
            <v>5</v>
          </cell>
          <cell r="M80">
            <v>20</v>
          </cell>
          <cell r="N80">
            <v>2.35</v>
          </cell>
          <cell r="O80">
            <v>2.35</v>
          </cell>
          <cell r="P80">
            <v>2.35</v>
          </cell>
          <cell r="Q80">
            <v>2.35</v>
          </cell>
          <cell r="R80">
            <v>9.4</v>
          </cell>
          <cell r="S80">
            <v>2.9</v>
          </cell>
          <cell r="T80">
            <v>2.9</v>
          </cell>
          <cell r="U80">
            <v>2.9</v>
          </cell>
          <cell r="V80">
            <v>2.9</v>
          </cell>
          <cell r="W80">
            <v>11.6</v>
          </cell>
          <cell r="X80">
            <v>2.9499999999999997</v>
          </cell>
          <cell r="Y80">
            <v>2.9499999999999997</v>
          </cell>
          <cell r="Z80">
            <v>2.9499999999999997</v>
          </cell>
          <cell r="AA80">
            <v>2.9499999999999997</v>
          </cell>
          <cell r="AB80">
            <v>11.799999999999999</v>
          </cell>
          <cell r="AC80">
            <v>3</v>
          </cell>
          <cell r="AD80">
            <v>3</v>
          </cell>
          <cell r="AE80">
            <v>3</v>
          </cell>
          <cell r="AF80">
            <v>3</v>
          </cell>
          <cell r="AG80">
            <v>12</v>
          </cell>
          <cell r="AH80">
            <v>0</v>
          </cell>
          <cell r="AI80">
            <v>0</v>
          </cell>
          <cell r="AJ80">
            <v>0</v>
          </cell>
          <cell r="AK80">
            <v>0</v>
          </cell>
          <cell r="AL80">
            <v>0</v>
          </cell>
          <cell r="AM80">
            <v>0</v>
          </cell>
          <cell r="AN80">
            <v>13.394788</v>
          </cell>
          <cell r="AO80">
            <v>13.394788</v>
          </cell>
          <cell r="AP80">
            <v>13.394788</v>
          </cell>
          <cell r="AQ80">
            <v>13.394788</v>
          </cell>
          <cell r="AR80">
            <v>13.394788</v>
          </cell>
          <cell r="AS80">
            <v>13.394788</v>
          </cell>
          <cell r="AT80">
            <v>13.394788</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row>
        <row r="81">
          <cell r="D81">
            <v>0</v>
          </cell>
          <cell r="E81">
            <v>4.4000000000000004</v>
          </cell>
          <cell r="F81">
            <v>4.4000000000000004</v>
          </cell>
          <cell r="G81">
            <v>4.4000000000000004</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0.4699502000000001</v>
          </cell>
          <cell r="AI81">
            <v>0.4699502000000001</v>
          </cell>
          <cell r="AJ81">
            <v>0.4699502000000001</v>
          </cell>
          <cell r="AK81">
            <v>0</v>
          </cell>
          <cell r="AL81">
            <v>1.8798008000000004</v>
          </cell>
          <cell r="AM81">
            <v>1.8798008000000004</v>
          </cell>
          <cell r="AN81">
            <v>1.8798008000000004</v>
          </cell>
          <cell r="AO81">
            <v>1.8798008000000004</v>
          </cell>
          <cell r="AP81">
            <v>0</v>
          </cell>
          <cell r="AQ81">
            <v>0</v>
          </cell>
          <cell r="AR81">
            <v>0</v>
          </cell>
          <cell r="AS81">
            <v>0</v>
          </cell>
          <cell r="AT81">
            <v>0</v>
          </cell>
          <cell r="AU81">
            <v>0</v>
          </cell>
          <cell r="AV81">
            <v>0.31944444444444442</v>
          </cell>
          <cell r="AW81">
            <v>0.875</v>
          </cell>
          <cell r="AX81">
            <v>1.4305555555555556</v>
          </cell>
          <cell r="AY81">
            <v>3.8444444444444446</v>
          </cell>
          <cell r="AZ81">
            <v>6.0305999999999997</v>
          </cell>
          <cell r="BA81">
            <v>8.2373555555555562</v>
          </cell>
          <cell r="BB81">
            <v>10.116577777777778</v>
          </cell>
          <cell r="BC81">
            <v>12.055466666666668</v>
          </cell>
          <cell r="BD81">
            <v>13.472133333333332</v>
          </cell>
          <cell r="BE81">
            <v>14.955466666666666</v>
          </cell>
          <cell r="BF81">
            <v>16.572133333333333</v>
          </cell>
          <cell r="BG81">
            <v>16.156466666666667</v>
          </cell>
          <cell r="BH81">
            <v>16.189800000000002</v>
          </cell>
          <cell r="BI81">
            <v>16.223133333333333</v>
          </cell>
          <cell r="BJ81">
            <v>16.256466666666668</v>
          </cell>
          <cell r="BK81">
            <v>16.738800000000001</v>
          </cell>
          <cell r="BL81">
            <v>16.772133333333333</v>
          </cell>
          <cell r="BM81">
            <v>16.805466666666668</v>
          </cell>
          <cell r="BN81">
            <v>16.519355555555556</v>
          </cell>
          <cell r="BO81">
            <v>15.997133333333334</v>
          </cell>
          <cell r="BP81">
            <v>15.474911111111112</v>
          </cell>
          <cell r="BQ81">
            <v>14.95268888888889</v>
          </cell>
          <cell r="BR81">
            <v>14.430466666666668</v>
          </cell>
          <cell r="BS81">
            <v>13.908244444444446</v>
          </cell>
          <cell r="BT81">
            <v>12.336022222222224</v>
          </cell>
          <cell r="BU81">
            <v>11.780466666666669</v>
          </cell>
          <cell r="BV81">
            <v>11.780466666666669</v>
          </cell>
          <cell r="BW81">
            <v>11.780466666666669</v>
          </cell>
          <cell r="BX81">
            <v>11.780466666666669</v>
          </cell>
          <cell r="BY81">
            <v>11.780466666666669</v>
          </cell>
          <cell r="BZ81">
            <v>11.780466666666669</v>
          </cell>
          <cell r="CA81">
            <v>11.780466666666669</v>
          </cell>
          <cell r="CB81">
            <v>11.780466666666669</v>
          </cell>
        </row>
        <row r="83">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7.0343749999999997E-2</v>
          </cell>
          <cell r="T83">
            <v>7.0343749999999997E-2</v>
          </cell>
          <cell r="U83">
            <v>7.0343749999999997E-2</v>
          </cell>
          <cell r="V83">
            <v>0</v>
          </cell>
          <cell r="W83">
            <v>0.28137499999999999</v>
          </cell>
          <cell r="X83">
            <v>7.0343749999999997E-2</v>
          </cell>
          <cell r="Y83">
            <v>7.0343749999999997E-2</v>
          </cell>
          <cell r="Z83">
            <v>7.0343749999999997E-2</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0.44899999999999995</v>
          </cell>
          <cell r="AZ83">
            <v>1.1656666666666666</v>
          </cell>
          <cell r="BA83">
            <v>1.7490000000000001</v>
          </cell>
          <cell r="BB83">
            <v>2.3656666666666668</v>
          </cell>
          <cell r="BC83">
            <v>3.0156666666666667</v>
          </cell>
          <cell r="BD83">
            <v>3.6989999999999998</v>
          </cell>
          <cell r="BE83">
            <v>4.4156666666666666</v>
          </cell>
          <cell r="BF83">
            <v>5.1656666666666666</v>
          </cell>
          <cell r="BG83">
            <v>4.75</v>
          </cell>
          <cell r="BH83">
            <v>4.7833333333333332</v>
          </cell>
          <cell r="BI83">
            <v>4.8166666666666664</v>
          </cell>
          <cell r="BJ83">
            <v>4.8499999999999996</v>
          </cell>
          <cell r="BK83">
            <v>5.3323333333333336</v>
          </cell>
          <cell r="BL83">
            <v>5.3656666666666668</v>
          </cell>
          <cell r="BM83">
            <v>5.399</v>
          </cell>
          <cell r="BN83">
            <v>5.4323333333333332</v>
          </cell>
          <cell r="BO83">
            <v>5.4656666666666665</v>
          </cell>
          <cell r="BP83">
            <v>5.4989999999999997</v>
          </cell>
          <cell r="BQ83">
            <v>5.5323333333333338</v>
          </cell>
          <cell r="BR83">
            <v>5.565666666666667</v>
          </cell>
          <cell r="BS83">
            <v>5.5990000000000002</v>
          </cell>
          <cell r="BT83">
            <v>4.5823333333333336</v>
          </cell>
          <cell r="BU83">
            <v>4.5823333333333336</v>
          </cell>
          <cell r="BV83">
            <v>4.5823333333333336</v>
          </cell>
          <cell r="BW83">
            <v>4.5823333333333336</v>
          </cell>
          <cell r="BX83">
            <v>4.5823333333333336</v>
          </cell>
          <cell r="BY83">
            <v>4.5823333333333336</v>
          </cell>
          <cell r="BZ83">
            <v>4.5823333333333336</v>
          </cell>
          <cell r="CA83">
            <v>4.5823333333333336</v>
          </cell>
          <cell r="CB83">
            <v>4.5823333333333336</v>
          </cell>
        </row>
        <row r="84">
          <cell r="D84">
            <v>0</v>
          </cell>
          <cell r="E84">
            <v>0</v>
          </cell>
          <cell r="F84">
            <v>8.6</v>
          </cell>
          <cell r="G84">
            <v>11.2</v>
          </cell>
          <cell r="H84">
            <v>11.5</v>
          </cell>
          <cell r="I84">
            <v>0</v>
          </cell>
          <cell r="J84">
            <v>0</v>
          </cell>
          <cell r="K84">
            <v>0</v>
          </cell>
          <cell r="L84">
            <v>2.8000000000000003</v>
          </cell>
          <cell r="M84">
            <v>2.8000000000000003</v>
          </cell>
          <cell r="N84">
            <v>0</v>
          </cell>
          <cell r="O84">
            <v>0</v>
          </cell>
          <cell r="P84">
            <v>0</v>
          </cell>
          <cell r="Q84">
            <v>0</v>
          </cell>
          <cell r="R84">
            <v>0</v>
          </cell>
          <cell r="S84">
            <v>0.53007246376811601</v>
          </cell>
          <cell r="T84">
            <v>0.53007246376811601</v>
          </cell>
          <cell r="U84">
            <v>5.030072463768116</v>
          </cell>
          <cell r="V84">
            <v>0</v>
          </cell>
          <cell r="W84">
            <v>6.6202898550724631</v>
          </cell>
          <cell r="X84">
            <v>1.1678876811594203</v>
          </cell>
          <cell r="Y84">
            <v>1.1678519668737057</v>
          </cell>
          <cell r="Z84">
            <v>1.1678519668737057</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row>
        <row r="85">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0.32173913043478264</v>
          </cell>
          <cell r="T85">
            <v>0.32173913043478264</v>
          </cell>
          <cell r="U85">
            <v>0.32173913043478264</v>
          </cell>
          <cell r="V85">
            <v>0</v>
          </cell>
          <cell r="W85">
            <v>1.2869565217391306</v>
          </cell>
          <cell r="X85">
            <v>0.24630434782608696</v>
          </cell>
          <cell r="Y85">
            <v>0.24630434782608696</v>
          </cell>
          <cell r="Z85">
            <v>0.24630434782608696</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0.31944444444444442</v>
          </cell>
          <cell r="AW85">
            <v>0.875</v>
          </cell>
          <cell r="AX85">
            <v>1.4305555555555556</v>
          </cell>
          <cell r="AY85">
            <v>1.9861111111111112</v>
          </cell>
          <cell r="AZ85">
            <v>2.541666666666667</v>
          </cell>
          <cell r="BA85">
            <v>3.0972222222222223</v>
          </cell>
          <cell r="BB85">
            <v>3.6527777777777777</v>
          </cell>
          <cell r="BC85">
            <v>4.208333333333333</v>
          </cell>
          <cell r="BD85">
            <v>4.208333333333333</v>
          </cell>
          <cell r="BE85">
            <v>4.208333333333333</v>
          </cell>
          <cell r="BF85">
            <v>4.208333333333333</v>
          </cell>
          <cell r="BG85">
            <v>4.208333333333333</v>
          </cell>
          <cell r="BH85">
            <v>4.208333333333333</v>
          </cell>
          <cell r="BI85">
            <v>4.208333333333333</v>
          </cell>
          <cell r="BJ85">
            <v>4.208333333333333</v>
          </cell>
          <cell r="BK85">
            <v>4.208333333333333</v>
          </cell>
          <cell r="BL85">
            <v>4.208333333333333</v>
          </cell>
          <cell r="BM85">
            <v>4.208333333333333</v>
          </cell>
          <cell r="BN85">
            <v>3.8888888888888884</v>
          </cell>
          <cell r="BO85">
            <v>3.333333333333333</v>
          </cell>
          <cell r="BP85">
            <v>2.7777777777777777</v>
          </cell>
          <cell r="BQ85">
            <v>2.2222222222222223</v>
          </cell>
          <cell r="BR85">
            <v>1.6666666666666667</v>
          </cell>
          <cell r="BS85">
            <v>1.1111111111111112</v>
          </cell>
          <cell r="BT85">
            <v>0.55555555555555558</v>
          </cell>
          <cell r="BU85">
            <v>0</v>
          </cell>
          <cell r="BV85">
            <v>0</v>
          </cell>
          <cell r="BW85">
            <v>0</v>
          </cell>
          <cell r="BX85">
            <v>0</v>
          </cell>
          <cell r="BY85">
            <v>0</v>
          </cell>
          <cell r="BZ85">
            <v>0</v>
          </cell>
          <cell r="CA85">
            <v>0</v>
          </cell>
          <cell r="CB85">
            <v>0</v>
          </cell>
        </row>
        <row r="86">
          <cell r="D86">
            <v>0</v>
          </cell>
          <cell r="E86">
            <v>0</v>
          </cell>
          <cell r="F86">
            <v>1.8</v>
          </cell>
          <cell r="G86">
            <v>1.8</v>
          </cell>
          <cell r="H86">
            <v>1.8</v>
          </cell>
          <cell r="I86">
            <v>0</v>
          </cell>
          <cell r="J86">
            <v>0</v>
          </cell>
          <cell r="K86">
            <v>0</v>
          </cell>
          <cell r="L86">
            <v>0</v>
          </cell>
          <cell r="M86">
            <v>0</v>
          </cell>
          <cell r="N86">
            <v>0</v>
          </cell>
          <cell r="O86">
            <v>0</v>
          </cell>
          <cell r="P86">
            <v>0</v>
          </cell>
          <cell r="Q86">
            <v>0</v>
          </cell>
          <cell r="R86">
            <v>0</v>
          </cell>
          <cell r="S86">
            <v>0</v>
          </cell>
          <cell r="T86">
            <v>0</v>
          </cell>
          <cell r="U86">
            <v>4.5</v>
          </cell>
          <cell r="V86">
            <v>0</v>
          </cell>
          <cell r="W86">
            <v>4.5</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row>
        <row r="87">
          <cell r="D87">
            <v>0</v>
          </cell>
          <cell r="E87">
            <v>0</v>
          </cell>
          <cell r="F87">
            <v>0</v>
          </cell>
          <cell r="G87">
            <v>2.2999999999999998</v>
          </cell>
          <cell r="H87">
            <v>2.2000000000000002</v>
          </cell>
          <cell r="I87">
            <v>0</v>
          </cell>
          <cell r="J87">
            <v>0</v>
          </cell>
          <cell r="K87">
            <v>0</v>
          </cell>
          <cell r="L87">
            <v>2.2000000000000002</v>
          </cell>
          <cell r="M87">
            <v>2.2000000000000002</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2.9299999999999997</v>
          </cell>
          <cell r="BB87">
            <v>2.9299999999999997</v>
          </cell>
          <cell r="BC87">
            <v>2.9299999999999997</v>
          </cell>
          <cell r="BD87">
            <v>2.9299999999999997</v>
          </cell>
          <cell r="BE87">
            <v>2.9299999999999997</v>
          </cell>
          <cell r="BF87">
            <v>2.91</v>
          </cell>
          <cell r="BG87">
            <v>2.7300000000000004</v>
          </cell>
          <cell r="BH87">
            <v>2.37</v>
          </cell>
          <cell r="BI87">
            <v>1.7200000000000002</v>
          </cell>
          <cell r="BJ87">
            <v>0.88000000000000012</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row>
        <row r="88">
          <cell r="D88">
            <v>0</v>
          </cell>
          <cell r="E88">
            <v>0</v>
          </cell>
          <cell r="F88">
            <v>0</v>
          </cell>
          <cell r="G88">
            <v>0.3</v>
          </cell>
          <cell r="H88">
            <v>0.6</v>
          </cell>
          <cell r="I88">
            <v>0</v>
          </cell>
          <cell r="J88">
            <v>0</v>
          </cell>
          <cell r="K88">
            <v>0</v>
          </cell>
          <cell r="L88">
            <v>0.6</v>
          </cell>
          <cell r="M88">
            <v>0.6</v>
          </cell>
          <cell r="N88">
            <v>0</v>
          </cell>
          <cell r="O88">
            <v>0</v>
          </cell>
          <cell r="P88">
            <v>0</v>
          </cell>
          <cell r="Q88">
            <v>0</v>
          </cell>
          <cell r="R88">
            <v>0</v>
          </cell>
          <cell r="S88">
            <v>0.20833333333333334</v>
          </cell>
          <cell r="T88">
            <v>0.20833333333333334</v>
          </cell>
          <cell r="U88">
            <v>0.20833333333333334</v>
          </cell>
          <cell r="V88">
            <v>0.20833333333333334</v>
          </cell>
          <cell r="W88">
            <v>0.83333333333333337</v>
          </cell>
          <cell r="X88">
            <v>0.27958333333333329</v>
          </cell>
          <cell r="Y88">
            <v>0.27958333333333329</v>
          </cell>
          <cell r="Z88">
            <v>0.27958333333333329</v>
          </cell>
          <cell r="AA88">
            <v>0.27958333333333329</v>
          </cell>
          <cell r="AB88">
            <v>1.1183333333333332</v>
          </cell>
          <cell r="AC88">
            <v>0.27958333333333329</v>
          </cell>
          <cell r="AD88">
            <v>0.27958333333333329</v>
          </cell>
          <cell r="AE88">
            <v>0.27958333333333329</v>
          </cell>
          <cell r="AF88">
            <v>0.27958333333333329</v>
          </cell>
          <cell r="AG88">
            <v>1.1183333333333332</v>
          </cell>
          <cell r="AH88">
            <v>0.27958333333333329</v>
          </cell>
          <cell r="AI88">
            <v>0.27958333333333329</v>
          </cell>
          <cell r="AJ88">
            <v>0.27958333333333329</v>
          </cell>
          <cell r="AK88">
            <v>0.27958333333333329</v>
          </cell>
          <cell r="AL88">
            <v>1.1183333333333332</v>
          </cell>
          <cell r="AM88">
            <v>1.1183333333333332</v>
          </cell>
          <cell r="AN88">
            <v>1.1183333333333332</v>
          </cell>
          <cell r="AO88">
            <v>1.1183333333333332</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row>
        <row r="89">
          <cell r="D89">
            <v>0</v>
          </cell>
          <cell r="E89">
            <v>0</v>
          </cell>
          <cell r="F89">
            <v>6.8</v>
          </cell>
          <cell r="G89">
            <v>6.8</v>
          </cell>
          <cell r="H89">
            <v>6.9</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0.64200000000000002</v>
          </cell>
          <cell r="Y89">
            <v>0.64196428571428565</v>
          </cell>
          <cell r="Z89">
            <v>0.64196428571428565</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2.1913027112391865</v>
          </cell>
          <cell r="AR89">
            <v>2.1913027112391865</v>
          </cell>
          <cell r="AS89">
            <v>2.1913027112391865</v>
          </cell>
          <cell r="AT89">
            <v>2.1913027112391865</v>
          </cell>
          <cell r="AU89">
            <v>2.1913027112391865</v>
          </cell>
          <cell r="AV89">
            <v>1.3177811837345081</v>
          </cell>
          <cell r="AW89">
            <v>2.4457252651655539</v>
          </cell>
          <cell r="AX89">
            <v>4.1666795322721031</v>
          </cell>
          <cell r="AY89">
            <v>5.5069907665360551</v>
          </cell>
          <cell r="AZ89">
            <v>6.2164610059707526</v>
          </cell>
          <cell r="BA89">
            <v>3.9436481983066729</v>
          </cell>
          <cell r="BB89">
            <v>3.9436481983066729</v>
          </cell>
          <cell r="BC89">
            <v>3.9436481983066729</v>
          </cell>
          <cell r="BD89">
            <v>3.9436481983066729</v>
          </cell>
          <cell r="BE89">
            <v>3.9436481983066729</v>
          </cell>
          <cell r="BF89">
            <v>4.8171697258113513</v>
          </cell>
          <cell r="BG89">
            <v>3.689225644380306</v>
          </cell>
          <cell r="BH89">
            <v>1.968271377273757</v>
          </cell>
          <cell r="BI89">
            <v>0.62796014300980474</v>
          </cell>
          <cell r="BJ89">
            <v>-8.1510096424892542E-2</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row>
        <row r="95">
          <cell r="S95">
            <v>814.83983346901721</v>
          </cell>
          <cell r="T95">
            <v>759.90522611039376</v>
          </cell>
          <cell r="U95">
            <v>690.4256205674219</v>
          </cell>
          <cell r="V95">
            <v>591.54956098333685</v>
          </cell>
          <cell r="W95">
            <v>577.89405723345124</v>
          </cell>
          <cell r="X95">
            <v>652.57837240697506</v>
          </cell>
          <cell r="Y95">
            <v>628.74778251929786</v>
          </cell>
          <cell r="Z95">
            <v>629.47755447776728</v>
          </cell>
          <cell r="AA95">
            <v>702.74451995343702</v>
          </cell>
          <cell r="AB95">
            <v>747.79052307804386</v>
          </cell>
          <cell r="AC95">
            <v>736.77193553759366</v>
          </cell>
          <cell r="AD95">
            <v>719.70097261138142</v>
          </cell>
          <cell r="AE95">
            <v>705.13057193379382</v>
          </cell>
          <cell r="AF95">
            <v>672.6736503871939</v>
          </cell>
          <cell r="AG95">
            <v>623.81148731740495</v>
          </cell>
          <cell r="AH95">
            <v>572.39926875417268</v>
          </cell>
          <cell r="AI95">
            <v>517.97257342715943</v>
          </cell>
          <cell r="AJ95">
            <v>468.18591417410988</v>
          </cell>
          <cell r="AK95">
            <v>406.48218316255947</v>
          </cell>
          <cell r="AL95">
            <v>337.68067695160352</v>
          </cell>
          <cell r="AM95">
            <v>279.54968815794729</v>
          </cell>
          <cell r="AN95">
            <v>229.43617966200463</v>
          </cell>
          <cell r="AO95">
            <v>181.29720243949612</v>
          </cell>
          <cell r="AP95">
            <v>150.04068070758268</v>
          </cell>
          <cell r="AQ95">
            <v>123.18735301160605</v>
          </cell>
          <cell r="AR95">
            <v>96.09839484029466</v>
          </cell>
          <cell r="AS95">
            <v>91.614391440483274</v>
          </cell>
          <cell r="AT95">
            <v>86.268893913364494</v>
          </cell>
          <cell r="AU95">
            <v>82.045016891663465</v>
          </cell>
          <cell r="AV95">
            <v>79.563004941414164</v>
          </cell>
          <cell r="AW95">
            <v>78.651365602514375</v>
          </cell>
          <cell r="AX95">
            <v>79.523865361471096</v>
          </cell>
          <cell r="AY95">
            <v>73.997686309772931</v>
          </cell>
          <cell r="AZ95">
            <v>68.641367784610324</v>
          </cell>
          <cell r="BA95">
            <v>63.496040051498007</v>
          </cell>
          <cell r="BB95">
            <v>58.246851740253931</v>
          </cell>
          <cell r="BC95">
            <v>52.80900872625034</v>
          </cell>
          <cell r="BD95">
            <v>47.180448150766637</v>
          </cell>
          <cell r="BE95">
            <v>41.978960447559899</v>
          </cell>
          <cell r="BF95">
            <v>36.590330133524958</v>
          </cell>
          <cell r="BG95">
            <v>30.976999478178087</v>
          </cell>
          <cell r="BH95">
            <v>25.127463824044138</v>
          </cell>
          <cell r="BI95">
            <v>19.029629475185196</v>
          </cell>
          <cell r="BJ95">
            <v>13.667033538431342</v>
          </cell>
          <cell r="BK95">
            <v>8.8207577204823657</v>
          </cell>
          <cell r="BL95">
            <v>5.0268066947543986</v>
          </cell>
          <cell r="BM95">
            <v>2.4477579072758218</v>
          </cell>
          <cell r="BN95">
            <v>0.85043785264500737</v>
          </cell>
          <cell r="BO95">
            <v>0.28170979198376656</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row>
        <row r="101">
          <cell r="S101">
            <v>737.89365478074092</v>
          </cell>
          <cell r="T101">
            <v>687.79291395883661</v>
          </cell>
          <cell r="U101">
            <v>612.49951889802196</v>
          </cell>
          <cell r="V101">
            <v>504.30002267474322</v>
          </cell>
          <cell r="W101">
            <v>485.31483685269916</v>
          </cell>
          <cell r="X101">
            <v>543.88878876275385</v>
          </cell>
          <cell r="Y101">
            <v>523.23386911454827</v>
          </cell>
          <cell r="Z101">
            <v>521.87969510290486</v>
          </cell>
          <cell r="AA101">
            <v>581.52000830876375</v>
          </cell>
          <cell r="AB101">
            <v>625.775886075568</v>
          </cell>
          <cell r="AC101">
            <v>611.51387295597317</v>
          </cell>
          <cell r="AD101">
            <v>608.17500646738358</v>
          </cell>
          <cell r="AE101">
            <v>599.70157478357351</v>
          </cell>
          <cell r="AF101">
            <v>575.50061592490169</v>
          </cell>
          <cell r="AG101">
            <v>536.88804792225073</v>
          </cell>
          <cell r="AH101">
            <v>496.14933472387941</v>
          </cell>
          <cell r="AI101">
            <v>452.56454004812804</v>
          </cell>
          <cell r="AJ101">
            <v>409.04925830377368</v>
          </cell>
          <cell r="AK101">
            <v>357.42110669871954</v>
          </cell>
          <cell r="AL101">
            <v>302.8667800453581</v>
          </cell>
          <cell r="AM101">
            <v>260.85185544726232</v>
          </cell>
          <cell r="AN101">
            <v>219.92603049714802</v>
          </cell>
          <cell r="AO101">
            <v>180.24940149597896</v>
          </cell>
          <cell r="AP101">
            <v>150.04068070758268</v>
          </cell>
          <cell r="AQ101">
            <v>123.18735301160605</v>
          </cell>
          <cell r="AR101">
            <v>96.09839484029466</v>
          </cell>
          <cell r="AS101">
            <v>91.614391440483274</v>
          </cell>
          <cell r="AT101">
            <v>86.268893913364494</v>
          </cell>
          <cell r="AU101">
            <v>82.045016891663465</v>
          </cell>
          <cell r="AV101">
            <v>79.563004941414164</v>
          </cell>
          <cell r="AW101">
            <v>78.651365602514375</v>
          </cell>
          <cell r="AX101">
            <v>79.523865361471096</v>
          </cell>
          <cell r="AY101">
            <v>73.997686309772931</v>
          </cell>
          <cell r="AZ101">
            <v>68.641367784610324</v>
          </cell>
          <cell r="BA101">
            <v>63.496040051498007</v>
          </cell>
          <cell r="BB101">
            <v>58.246851740253931</v>
          </cell>
          <cell r="BC101">
            <v>52.80900872625034</v>
          </cell>
          <cell r="BD101">
            <v>47.180448150766637</v>
          </cell>
          <cell r="BE101">
            <v>41.978960447559899</v>
          </cell>
          <cell r="BF101">
            <v>36.590330133524958</v>
          </cell>
          <cell r="BG101">
            <v>30.976999478178087</v>
          </cell>
          <cell r="BH101">
            <v>25.127463824044138</v>
          </cell>
          <cell r="BI101">
            <v>19.029629475185196</v>
          </cell>
          <cell r="BJ101">
            <v>13.667033538431342</v>
          </cell>
          <cell r="BK101">
            <v>8.8207577204823657</v>
          </cell>
          <cell r="BL101">
            <v>5.0268066947543986</v>
          </cell>
          <cell r="BM101">
            <v>2.4477579072758218</v>
          </cell>
          <cell r="BN101">
            <v>0.85043785264500737</v>
          </cell>
          <cell r="BO101">
            <v>0.28170979198376656</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row>
      </sheetData>
      <sheetData sheetId="18" refreshError="1">
        <row r="10">
          <cell r="M10">
            <v>29.6</v>
          </cell>
          <cell r="R10">
            <v>0</v>
          </cell>
          <cell r="V10">
            <v>1.2869565217391306</v>
          </cell>
          <cell r="W10">
            <v>1.2869565217391306</v>
          </cell>
          <cell r="AB10">
            <v>0.9652173913043478</v>
          </cell>
          <cell r="AC10">
            <v>0</v>
          </cell>
          <cell r="AD10">
            <v>0</v>
          </cell>
          <cell r="AE10">
            <v>0</v>
          </cell>
          <cell r="AF10">
            <v>0.98321100000000006</v>
          </cell>
          <cell r="AG10">
            <v>0.98321100000000006</v>
          </cell>
          <cell r="AH10">
            <v>0</v>
          </cell>
          <cell r="AI10">
            <v>0</v>
          </cell>
          <cell r="AJ10">
            <v>0</v>
          </cell>
          <cell r="AK10">
            <v>0.98321100000000006</v>
          </cell>
          <cell r="AL10">
            <v>0.98321100000000006</v>
          </cell>
          <cell r="AM10">
            <v>0</v>
          </cell>
          <cell r="AN10">
            <v>0</v>
          </cell>
          <cell r="AO10">
            <v>0</v>
          </cell>
          <cell r="AP10">
            <v>0.98321100000000006</v>
          </cell>
          <cell r="AQ10">
            <v>0.98321100000000006</v>
          </cell>
          <cell r="AR10">
            <v>0.98321100000000006</v>
          </cell>
          <cell r="AS10">
            <v>0.98321100000000006</v>
          </cell>
          <cell r="AT10">
            <v>0.98321100000000006</v>
          </cell>
          <cell r="AU10">
            <v>0.98321100000000006</v>
          </cell>
          <cell r="AV10">
            <v>0.98321100000000006</v>
          </cell>
          <cell r="AW10">
            <v>0.98321100000000006</v>
          </cell>
          <cell r="AX10">
            <v>0.98321100000000006</v>
          </cell>
          <cell r="AY10">
            <v>0.98321100000000006</v>
          </cell>
          <cell r="AZ10">
            <v>0.98321100000000006</v>
          </cell>
          <cell r="BA10">
            <v>0.98321100000000006</v>
          </cell>
          <cell r="BB10">
            <v>0.98321100000000006</v>
          </cell>
          <cell r="BC10">
            <v>0.98321100000000006</v>
          </cell>
          <cell r="BD10">
            <v>0.98321100000000006</v>
          </cell>
          <cell r="BE10">
            <v>0.98321100000000006</v>
          </cell>
          <cell r="BF10">
            <v>0.98321100000000006</v>
          </cell>
          <cell r="BG10">
            <v>0.98321100000000006</v>
          </cell>
          <cell r="BH10">
            <v>0.98321100000000006</v>
          </cell>
          <cell r="BI10">
            <v>0.98321100000000006</v>
          </cell>
          <cell r="BJ10">
            <v>0.98321100000000006</v>
          </cell>
        </row>
        <row r="15">
          <cell r="H15">
            <v>0</v>
          </cell>
          <cell r="M15">
            <v>0</v>
          </cell>
          <cell r="R15">
            <v>0</v>
          </cell>
          <cell r="S15">
            <v>10.5</v>
          </cell>
          <cell r="T15">
            <v>10.5</v>
          </cell>
          <cell r="U15">
            <v>4.5</v>
          </cell>
          <cell r="V15">
            <v>6</v>
          </cell>
          <cell r="W15">
            <v>4.5</v>
          </cell>
          <cell r="X15">
            <v>0</v>
          </cell>
          <cell r="Y15">
            <v>0</v>
          </cell>
          <cell r="Z15">
            <v>0</v>
          </cell>
          <cell r="AA15">
            <v>0</v>
          </cell>
          <cell r="AB15">
            <v>0</v>
          </cell>
          <cell r="AC15">
            <v>0</v>
          </cell>
          <cell r="AD15">
            <v>0</v>
          </cell>
          <cell r="AE15">
            <v>0</v>
          </cell>
          <cell r="AF15">
            <v>1.2</v>
          </cell>
          <cell r="AG15">
            <v>1.2</v>
          </cell>
          <cell r="AH15">
            <v>0</v>
          </cell>
          <cell r="AI15">
            <v>0</v>
          </cell>
          <cell r="AJ15">
            <v>0</v>
          </cell>
          <cell r="AK15">
            <v>0</v>
          </cell>
          <cell r="AL15">
            <v>0</v>
          </cell>
          <cell r="AM15">
            <v>0</v>
          </cell>
          <cell r="AN15">
            <v>0</v>
          </cell>
          <cell r="AO15">
            <v>0</v>
          </cell>
          <cell r="AP15">
            <v>1.2</v>
          </cell>
          <cell r="AQ15">
            <v>1.2</v>
          </cell>
          <cell r="AR15">
            <v>1.2</v>
          </cell>
          <cell r="AS15">
            <v>1.2</v>
          </cell>
          <cell r="AT15">
            <v>1.2</v>
          </cell>
          <cell r="AU15">
            <v>1.2</v>
          </cell>
        </row>
        <row r="20">
          <cell r="D20">
            <v>5</v>
          </cell>
          <cell r="E20">
            <v>0</v>
          </cell>
          <cell r="F20">
            <v>0</v>
          </cell>
          <cell r="G20">
            <v>0.625</v>
          </cell>
          <cell r="H20">
            <v>0.625</v>
          </cell>
          <cell r="M20">
            <v>0.625</v>
          </cell>
          <cell r="R20">
            <v>0.625</v>
          </cell>
          <cell r="S20">
            <v>0</v>
          </cell>
          <cell r="T20">
            <v>0.3125</v>
          </cell>
          <cell r="U20">
            <v>0</v>
          </cell>
          <cell r="V20">
            <v>0.3125</v>
          </cell>
          <cell r="W20">
            <v>0.625</v>
          </cell>
          <cell r="X20">
            <v>0</v>
          </cell>
          <cell r="Y20">
            <v>0.3125</v>
          </cell>
          <cell r="Z20">
            <v>0</v>
          </cell>
          <cell r="AA20">
            <v>0.3125</v>
          </cell>
          <cell r="AB20">
            <v>0.625</v>
          </cell>
          <cell r="AC20">
            <v>0</v>
          </cell>
          <cell r="AD20">
            <v>0.3125</v>
          </cell>
          <cell r="AE20">
            <v>0</v>
          </cell>
          <cell r="AF20">
            <v>0.3125</v>
          </cell>
          <cell r="AG20">
            <v>0.625</v>
          </cell>
          <cell r="AH20">
            <v>0</v>
          </cell>
          <cell r="AI20">
            <v>0.3125</v>
          </cell>
          <cell r="AJ20">
            <v>0</v>
          </cell>
          <cell r="AK20">
            <v>0.3125</v>
          </cell>
          <cell r="AL20">
            <v>0.625</v>
          </cell>
          <cell r="AM20">
            <v>0.15625</v>
          </cell>
          <cell r="AN20">
            <v>0.15625</v>
          </cell>
          <cell r="AO20">
            <v>0.15625</v>
          </cell>
          <cell r="AP20">
            <v>0.15625</v>
          </cell>
          <cell r="AQ20">
            <v>0.625</v>
          </cell>
          <cell r="AR20">
            <v>0.625</v>
          </cell>
          <cell r="AS20">
            <v>0.625</v>
          </cell>
          <cell r="AT20">
            <v>0.625</v>
          </cell>
          <cell r="AU20">
            <v>0.625</v>
          </cell>
          <cell r="AV20">
            <v>0.625</v>
          </cell>
          <cell r="AW20">
            <v>0.625</v>
          </cell>
          <cell r="AX20">
            <v>0.625</v>
          </cell>
          <cell r="AY20">
            <v>0.625</v>
          </cell>
          <cell r="AZ20">
            <v>0.625</v>
          </cell>
          <cell r="BA20">
            <v>0.625</v>
          </cell>
          <cell r="BB20">
            <v>0.625</v>
          </cell>
          <cell r="BC20">
            <v>0.625</v>
          </cell>
          <cell r="BD20">
            <v>0.625</v>
          </cell>
          <cell r="BE20">
            <v>0.625</v>
          </cell>
          <cell r="BF20">
            <v>0.625</v>
          </cell>
          <cell r="BG20">
            <v>0.625</v>
          </cell>
          <cell r="BH20">
            <v>0.625</v>
          </cell>
          <cell r="BI20">
            <v>0.625</v>
          </cell>
          <cell r="BJ20">
            <v>0.625</v>
          </cell>
          <cell r="BK20">
            <v>0.625</v>
          </cell>
          <cell r="BL20">
            <v>0.625</v>
          </cell>
          <cell r="BM20">
            <v>0.625</v>
          </cell>
          <cell r="BN20">
            <v>0.625</v>
          </cell>
          <cell r="BO20">
            <v>0.625</v>
          </cell>
          <cell r="BP20">
            <v>0.625</v>
          </cell>
          <cell r="BQ20">
            <v>0.625</v>
          </cell>
        </row>
        <row r="23">
          <cell r="D23">
            <v>0.35000000000000003</v>
          </cell>
          <cell r="E23">
            <v>0.35000000000000003</v>
          </cell>
          <cell r="F23">
            <v>0.35000000000000003</v>
          </cell>
          <cell r="G23">
            <v>0.35000000000000003</v>
          </cell>
          <cell r="H23">
            <v>0.35000000000000003</v>
          </cell>
          <cell r="M23">
            <v>0.35000000000000003</v>
          </cell>
          <cell r="R23">
            <v>13</v>
          </cell>
          <cell r="S23">
            <v>13</v>
          </cell>
          <cell r="T23">
            <v>13</v>
          </cell>
          <cell r="U23">
            <v>13</v>
          </cell>
          <cell r="V23">
            <v>13</v>
          </cell>
          <cell r="W23">
            <v>13</v>
          </cell>
          <cell r="X23">
            <v>13</v>
          </cell>
          <cell r="Y23">
            <v>13</v>
          </cell>
          <cell r="Z23">
            <v>13</v>
          </cell>
          <cell r="AA23">
            <v>13</v>
          </cell>
          <cell r="AB23">
            <v>13</v>
          </cell>
          <cell r="AC23">
            <v>8.7500000000000008E-2</v>
          </cell>
          <cell r="AD23">
            <v>8.7500000000000008E-2</v>
          </cell>
          <cell r="AE23">
            <v>8.7500000000000008E-2</v>
          </cell>
          <cell r="AF23">
            <v>8.7500000000000008E-2</v>
          </cell>
          <cell r="AG23">
            <v>13</v>
          </cell>
          <cell r="AH23">
            <v>8.7500000000000008E-2</v>
          </cell>
          <cell r="AI23">
            <v>8.7500000000000008E-2</v>
          </cell>
          <cell r="AJ23">
            <v>8.7500000000000008E-2</v>
          </cell>
          <cell r="AK23">
            <v>8.7500000000000008E-2</v>
          </cell>
          <cell r="AL23">
            <v>13</v>
          </cell>
          <cell r="AM23">
            <v>0.35000000000000003</v>
          </cell>
          <cell r="AN23">
            <v>0.35000000000000003</v>
          </cell>
          <cell r="AO23">
            <v>0.35000000000000003</v>
          </cell>
          <cell r="AP23">
            <v>0.30068258147058602</v>
          </cell>
          <cell r="AQ23">
            <v>13</v>
          </cell>
          <cell r="AR23">
            <v>11.7</v>
          </cell>
          <cell r="AS23">
            <v>10.399999999999999</v>
          </cell>
          <cell r="AT23">
            <v>9.0999999999999979</v>
          </cell>
          <cell r="AU23">
            <v>7.799999999999998</v>
          </cell>
          <cell r="AV23">
            <v>6.4999999999999982</v>
          </cell>
          <cell r="AW23">
            <v>5.1999999999999984</v>
          </cell>
          <cell r="AX23">
            <v>3.8999999999999986</v>
          </cell>
          <cell r="AY23">
            <v>2.5999999999999988</v>
          </cell>
          <cell r="AZ23">
            <v>1.3999999999999988</v>
          </cell>
          <cell r="BA23">
            <v>0.19999999999999885</v>
          </cell>
        </row>
        <row r="25">
          <cell r="N25">
            <v>0</v>
          </cell>
          <cell r="R25">
            <v>0</v>
          </cell>
          <cell r="S25">
            <v>0</v>
          </cell>
          <cell r="T25">
            <v>0</v>
          </cell>
          <cell r="U25">
            <v>0</v>
          </cell>
          <cell r="V25">
            <v>0</v>
          </cell>
          <cell r="W25">
            <v>0</v>
          </cell>
          <cell r="X25">
            <v>13</v>
          </cell>
          <cell r="Y25">
            <v>12.909000000000001</v>
          </cell>
          <cell r="Z25">
            <v>12.909000000000001</v>
          </cell>
          <cell r="AA25">
            <v>12.909000000000001</v>
          </cell>
          <cell r="AB25">
            <v>0</v>
          </cell>
          <cell r="AG25">
            <v>0</v>
          </cell>
          <cell r="AL25">
            <v>0</v>
          </cell>
          <cell r="AM25">
            <v>0</v>
          </cell>
          <cell r="AN25">
            <v>0</v>
          </cell>
          <cell r="AO25">
            <v>0</v>
          </cell>
          <cell r="AP25">
            <v>0</v>
          </cell>
          <cell r="AQ25">
            <v>0</v>
          </cell>
          <cell r="AR25">
            <v>1.3</v>
          </cell>
          <cell r="AS25">
            <v>1.3</v>
          </cell>
          <cell r="AT25">
            <v>1.3</v>
          </cell>
          <cell r="AU25">
            <v>1.3</v>
          </cell>
          <cell r="AV25">
            <v>1.3</v>
          </cell>
          <cell r="AW25">
            <v>1.3</v>
          </cell>
          <cell r="AX25">
            <v>1.3</v>
          </cell>
          <cell r="AY25">
            <v>1.3</v>
          </cell>
          <cell r="AZ25">
            <v>1.2</v>
          </cell>
          <cell r="BA25">
            <v>1.2</v>
          </cell>
        </row>
        <row r="30">
          <cell r="M30">
            <v>0</v>
          </cell>
          <cell r="R30">
            <v>0</v>
          </cell>
          <cell r="W30">
            <v>0</v>
          </cell>
          <cell r="X30">
            <v>0.64205000000000001</v>
          </cell>
          <cell r="Y30">
            <v>0.64205000000000001</v>
          </cell>
          <cell r="Z30">
            <v>0.64205000000000001</v>
          </cell>
          <cell r="AA30">
            <v>0.64205000000000001</v>
          </cell>
          <cell r="AB30">
            <v>2.5682</v>
          </cell>
          <cell r="AC30">
            <v>0.64200000000000002</v>
          </cell>
          <cell r="AD30">
            <v>0.64200000000000002</v>
          </cell>
          <cell r="AE30">
            <v>0.64200000000000002</v>
          </cell>
          <cell r="AF30">
            <v>0.64200000000000002</v>
          </cell>
          <cell r="AG30">
            <v>2.5680000000000001</v>
          </cell>
          <cell r="AH30">
            <v>0.64205000000000001</v>
          </cell>
          <cell r="AI30">
            <v>0.64205000000000001</v>
          </cell>
          <cell r="AJ30">
            <v>0.64205000000000001</v>
          </cell>
          <cell r="AK30">
            <v>0.64205000000000001</v>
          </cell>
          <cell r="AL30">
            <v>2.5682</v>
          </cell>
          <cell r="AM30">
            <v>0.64205000000000001</v>
          </cell>
          <cell r="AN30">
            <v>0.64205000000000001</v>
          </cell>
          <cell r="AO30">
            <v>0.64205000000000001</v>
          </cell>
          <cell r="AP30">
            <v>0.64205000000000001</v>
          </cell>
          <cell r="AQ30">
            <v>2.5682</v>
          </cell>
          <cell r="AR30">
            <v>2.5682</v>
          </cell>
          <cell r="AS30">
            <v>2.5682</v>
          </cell>
          <cell r="AT30">
            <v>2.5682</v>
          </cell>
          <cell r="AU30">
            <v>2.5682</v>
          </cell>
          <cell r="AV30">
            <v>2.5682</v>
          </cell>
          <cell r="AW30">
            <v>2.5682</v>
          </cell>
        </row>
        <row r="35">
          <cell r="H35">
            <v>0</v>
          </cell>
          <cell r="M35">
            <v>0</v>
          </cell>
          <cell r="R35">
            <v>0</v>
          </cell>
          <cell r="W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11.526</v>
          </cell>
          <cell r="AS35">
            <v>11.526</v>
          </cell>
          <cell r="AT35">
            <v>23.051514999844272</v>
          </cell>
          <cell r="AU35">
            <v>23.051514999844272</v>
          </cell>
          <cell r="AV35">
            <v>23.051514999844272</v>
          </cell>
          <cell r="AW35">
            <v>23.051514999844272</v>
          </cell>
          <cell r="AX35">
            <v>23.051514999844272</v>
          </cell>
          <cell r="AY35">
            <v>23.051514999844272</v>
          </cell>
          <cell r="AZ35">
            <v>23.051514999844272</v>
          </cell>
          <cell r="BA35">
            <v>23.051514999844272</v>
          </cell>
          <cell r="BB35">
            <v>23.051514999844272</v>
          </cell>
          <cell r="BC35">
            <v>23.051514999844272</v>
          </cell>
          <cell r="BD35">
            <v>23.051514999844272</v>
          </cell>
          <cell r="BE35">
            <v>23.051514999844272</v>
          </cell>
        </row>
        <row r="40">
          <cell r="F40">
            <v>199.8</v>
          </cell>
          <cell r="M40">
            <v>151.25800000000001</v>
          </cell>
          <cell r="R40">
            <v>9.4</v>
          </cell>
          <cell r="W40">
            <v>11.6</v>
          </cell>
          <cell r="AB40">
            <v>11.799999999999999</v>
          </cell>
          <cell r="AC40">
            <v>11.7515</v>
          </cell>
          <cell r="AG40">
            <v>11.7515</v>
          </cell>
          <cell r="AH40">
            <v>11.879</v>
          </cell>
          <cell r="AL40">
            <v>11.879</v>
          </cell>
          <cell r="AM40">
            <v>93.763499999999979</v>
          </cell>
          <cell r="AN40">
            <v>80.368711999999974</v>
          </cell>
          <cell r="AO40">
            <v>66.973923999999968</v>
          </cell>
          <cell r="AP40">
            <v>53.57913599999997</v>
          </cell>
          <cell r="AQ40">
            <v>0</v>
          </cell>
          <cell r="AR40">
            <v>13.394788</v>
          </cell>
          <cell r="AS40">
            <v>13.394788</v>
          </cell>
          <cell r="AT40">
            <v>13.394788</v>
          </cell>
          <cell r="AU40">
            <v>13.394788</v>
          </cell>
          <cell r="AV40">
            <v>13.394788</v>
          </cell>
          <cell r="AW40">
            <v>13.394788</v>
          </cell>
          <cell r="AX40">
            <v>13.394788</v>
          </cell>
        </row>
        <row r="45">
          <cell r="M45">
            <v>18.286000000000001</v>
          </cell>
          <cell r="R45">
            <v>0</v>
          </cell>
          <cell r="W45">
            <v>0</v>
          </cell>
          <cell r="AB45">
            <v>0</v>
          </cell>
          <cell r="AC45">
            <v>12.1</v>
          </cell>
          <cell r="AG45">
            <v>0</v>
          </cell>
          <cell r="AL45">
            <v>0</v>
          </cell>
          <cell r="AM45">
            <v>8.3403983999999998</v>
          </cell>
          <cell r="AN45">
            <v>6.4605975999999998</v>
          </cell>
          <cell r="AO45">
            <v>4.5807967999999999</v>
          </cell>
          <cell r="AP45">
            <v>2.7009959999999995</v>
          </cell>
          <cell r="AQ45">
            <v>0</v>
          </cell>
          <cell r="AR45">
            <v>0</v>
          </cell>
          <cell r="AS45">
            <v>1.21</v>
          </cell>
          <cell r="AT45">
            <v>1.21</v>
          </cell>
          <cell r="AU45">
            <v>1.21</v>
          </cell>
          <cell r="AV45">
            <v>1.21</v>
          </cell>
          <cell r="AW45">
            <v>1.21</v>
          </cell>
          <cell r="AX45">
            <v>1.21</v>
          </cell>
          <cell r="AY45">
            <v>1.21</v>
          </cell>
          <cell r="AZ45">
            <v>1.21</v>
          </cell>
          <cell r="BA45">
            <v>1.21</v>
          </cell>
          <cell r="BB45">
            <v>1.21</v>
          </cell>
        </row>
        <row r="50">
          <cell r="M50">
            <v>2.2509999999999999</v>
          </cell>
          <cell r="R50">
            <v>0</v>
          </cell>
          <cell r="W50">
            <v>0.28137499999999999</v>
          </cell>
          <cell r="X50">
            <v>7.0343749999999997E-2</v>
          </cell>
          <cell r="Y50">
            <v>7.0343749999999997E-2</v>
          </cell>
          <cell r="Z50">
            <v>7.0343749999999997E-2</v>
          </cell>
          <cell r="AA50">
            <v>7.0343749999999997E-2</v>
          </cell>
          <cell r="AB50">
            <v>0.28137499999999999</v>
          </cell>
          <cell r="AC50">
            <v>7.3999999999999996E-2</v>
          </cell>
          <cell r="AD50">
            <v>7.3999999999999996E-2</v>
          </cell>
          <cell r="AE50">
            <v>7.3999999999999996E-2</v>
          </cell>
          <cell r="AF50">
            <v>7.3999999999999996E-2</v>
          </cell>
          <cell r="AG50">
            <v>0.29599999999999999</v>
          </cell>
          <cell r="AH50">
            <v>7.0343749999999997E-2</v>
          </cell>
          <cell r="AI50">
            <v>7.0343749999999997E-2</v>
          </cell>
          <cell r="AJ50">
            <v>7.0343749999999997E-2</v>
          </cell>
          <cell r="AK50">
            <v>7.0343749999999997E-2</v>
          </cell>
          <cell r="AL50">
            <v>0.28137499999999999</v>
          </cell>
          <cell r="AM50">
            <v>7.0343749999999997E-2</v>
          </cell>
          <cell r="AN50">
            <v>7.0343749999999997E-2</v>
          </cell>
          <cell r="AO50">
            <v>7.0343749999999997E-2</v>
          </cell>
          <cell r="AP50">
            <v>7.0343749999999997E-2</v>
          </cell>
          <cell r="AQ50">
            <v>0.28137499999999999</v>
          </cell>
          <cell r="AR50">
            <v>0.28137499999999999</v>
          </cell>
          <cell r="AS50">
            <v>0.28137499999999999</v>
          </cell>
          <cell r="AT50">
            <v>0.28137499999999999</v>
          </cell>
          <cell r="AU50">
            <v>-1.4624999999999777E-2</v>
          </cell>
          <cell r="AV50">
            <v>-1.4624999999999777E-2</v>
          </cell>
          <cell r="AW50">
            <v>-1.4624999999999777E-2</v>
          </cell>
        </row>
        <row r="71">
          <cell r="AB71">
            <v>0</v>
          </cell>
          <cell r="AG71">
            <v>0</v>
          </cell>
          <cell r="AL71">
            <v>0</v>
          </cell>
          <cell r="AM71">
            <v>1</v>
          </cell>
          <cell r="AN71">
            <v>3</v>
          </cell>
          <cell r="AO71">
            <v>5</v>
          </cell>
          <cell r="AP71">
            <v>9</v>
          </cell>
          <cell r="AQ71">
            <v>14</v>
          </cell>
          <cell r="AR71">
            <v>20</v>
          </cell>
          <cell r="AS71">
            <v>27</v>
          </cell>
          <cell r="AT71">
            <v>27</v>
          </cell>
          <cell r="AU71">
            <v>27</v>
          </cell>
          <cell r="AV71">
            <v>27</v>
          </cell>
          <cell r="AW71">
            <v>27</v>
          </cell>
          <cell r="AX71">
            <v>24.3</v>
          </cell>
          <cell r="AY71">
            <v>21.6</v>
          </cell>
          <cell r="AZ71">
            <v>18.900000000000002</v>
          </cell>
          <cell r="BA71">
            <v>16.200000000000003</v>
          </cell>
          <cell r="BB71">
            <v>0</v>
          </cell>
          <cell r="BC71">
            <v>0</v>
          </cell>
          <cell r="BD71">
            <v>9.0000000000000036</v>
          </cell>
          <cell r="BE71">
            <v>7.2000000000000028</v>
          </cell>
          <cell r="BF71">
            <v>5.9000000000000021</v>
          </cell>
          <cell r="BG71">
            <v>5.200000000000002</v>
          </cell>
          <cell r="BH71">
            <v>152</v>
          </cell>
          <cell r="BI71">
            <v>169.2</v>
          </cell>
          <cell r="BJ71">
            <v>187.89999999999998</v>
          </cell>
          <cell r="BK71">
            <v>208.2</v>
          </cell>
        </row>
        <row r="75">
          <cell r="AX75">
            <v>0</v>
          </cell>
          <cell r="AY75">
            <v>0</v>
          </cell>
          <cell r="BB75">
            <v>0.18000000000000002</v>
          </cell>
          <cell r="BC75">
            <v>0.18000000000000002</v>
          </cell>
          <cell r="BD75">
            <v>0.18000000000000002</v>
          </cell>
          <cell r="BE75">
            <v>0.18000000000000002</v>
          </cell>
          <cell r="BF75">
            <v>0.18000000000000002</v>
          </cell>
          <cell r="BG75">
            <v>0.18000000000000002</v>
          </cell>
        </row>
        <row r="76">
          <cell r="AX76">
            <v>0</v>
          </cell>
          <cell r="AY76">
            <v>0</v>
          </cell>
          <cell r="AZ76">
            <v>0</v>
          </cell>
          <cell r="BB76">
            <v>0.36000000000000004</v>
          </cell>
          <cell r="BC76">
            <v>0.36000000000000004</v>
          </cell>
          <cell r="BD76">
            <v>0.36000000000000004</v>
          </cell>
          <cell r="BE76">
            <v>0.36000000000000004</v>
          </cell>
          <cell r="BF76">
            <v>0.36000000000000004</v>
          </cell>
          <cell r="BG76">
            <v>0.36000000000000004</v>
          </cell>
          <cell r="BH76">
            <v>0.36000000000000004</v>
          </cell>
        </row>
        <row r="77">
          <cell r="AX77">
            <v>0.1</v>
          </cell>
          <cell r="AY77">
            <v>0.1</v>
          </cell>
          <cell r="AZ77">
            <v>0.1</v>
          </cell>
          <cell r="BA77">
            <v>0.1</v>
          </cell>
          <cell r="BB77">
            <v>0.65</v>
          </cell>
          <cell r="BC77">
            <v>0.65</v>
          </cell>
          <cell r="BD77">
            <v>0.65</v>
          </cell>
          <cell r="BE77">
            <v>0.65</v>
          </cell>
          <cell r="BF77">
            <v>0.65</v>
          </cell>
          <cell r="BG77">
            <v>0.65</v>
          </cell>
          <cell r="BH77">
            <v>0.65</v>
          </cell>
          <cell r="BI77">
            <v>0.65</v>
          </cell>
        </row>
        <row r="78">
          <cell r="AX78">
            <v>0.2</v>
          </cell>
          <cell r="AY78">
            <v>0.2</v>
          </cell>
          <cell r="AZ78">
            <v>0.2</v>
          </cell>
          <cell r="BA78">
            <v>0.2</v>
          </cell>
          <cell r="BB78">
            <v>0.84000000000000008</v>
          </cell>
          <cell r="BC78">
            <v>0.84000000000000008</v>
          </cell>
          <cell r="BD78">
            <v>0.84000000000000008</v>
          </cell>
          <cell r="BE78">
            <v>0.84000000000000008</v>
          </cell>
          <cell r="BF78">
            <v>0.84000000000000008</v>
          </cell>
          <cell r="BG78">
            <v>0.84000000000000008</v>
          </cell>
          <cell r="BH78">
            <v>0.84000000000000008</v>
          </cell>
          <cell r="BI78">
            <v>0.84000000000000008</v>
          </cell>
          <cell r="BJ78">
            <v>0.84000000000000008</v>
          </cell>
        </row>
        <row r="79">
          <cell r="AX79">
            <v>0.2</v>
          </cell>
          <cell r="AY79">
            <v>0.2</v>
          </cell>
          <cell r="AZ79">
            <v>0.2</v>
          </cell>
          <cell r="BA79">
            <v>0.2</v>
          </cell>
          <cell r="BB79">
            <v>0.88000000000000012</v>
          </cell>
          <cell r="BC79">
            <v>0.88000000000000012</v>
          </cell>
          <cell r="BD79">
            <v>0.88000000000000012</v>
          </cell>
          <cell r="BE79">
            <v>0.88000000000000012</v>
          </cell>
          <cell r="BF79">
            <v>0.88000000000000012</v>
          </cell>
          <cell r="BG79">
            <v>0.88000000000000012</v>
          </cell>
          <cell r="BH79">
            <v>0.88000000000000012</v>
          </cell>
          <cell r="BI79">
            <v>0.88000000000000012</v>
          </cell>
          <cell r="BJ79">
            <v>0.88000000000000012</v>
          </cell>
          <cell r="BK79">
            <v>0.88000000000000012</v>
          </cell>
        </row>
        <row r="80">
          <cell r="AX80">
            <v>0.4</v>
          </cell>
          <cell r="AY80">
            <v>0.4</v>
          </cell>
          <cell r="AZ80">
            <v>0.4</v>
          </cell>
          <cell r="BA80">
            <v>0.4</v>
          </cell>
          <cell r="BB80">
            <v>0.4</v>
          </cell>
          <cell r="BC80">
            <v>0.4</v>
          </cell>
          <cell r="BD80">
            <v>0.4</v>
          </cell>
          <cell r="BE80">
            <v>0.4</v>
          </cell>
          <cell r="BF80">
            <v>0.4</v>
          </cell>
          <cell r="BG80">
            <v>0.4</v>
          </cell>
          <cell r="BH80">
            <v>0.4</v>
          </cell>
        </row>
        <row r="81">
          <cell r="AG81">
            <v>0</v>
          </cell>
          <cell r="AL81">
            <v>0</v>
          </cell>
          <cell r="AQ81">
            <v>0</v>
          </cell>
          <cell r="AR81">
            <v>0.2</v>
          </cell>
          <cell r="AS81">
            <v>1.8</v>
          </cell>
          <cell r="AT81">
            <v>3.6</v>
          </cell>
          <cell r="AU81">
            <v>6.5</v>
          </cell>
          <cell r="AV81">
            <v>8.4</v>
          </cell>
          <cell r="AW81">
            <v>8.8000000000000007</v>
          </cell>
          <cell r="AX81">
            <v>8</v>
          </cell>
          <cell r="AY81">
            <v>9</v>
          </cell>
          <cell r="AZ81">
            <v>10</v>
          </cell>
          <cell r="BA81">
            <v>11</v>
          </cell>
          <cell r="BB81">
            <v>8.07</v>
          </cell>
          <cell r="BC81">
            <v>5.1400000000000006</v>
          </cell>
          <cell r="BD81">
            <v>2.2100000000000009</v>
          </cell>
          <cell r="BE81">
            <v>-0.71999999999999886</v>
          </cell>
          <cell r="BF81">
            <v>-3.6499999999999995</v>
          </cell>
          <cell r="BG81">
            <v>-6.5599999999999987</v>
          </cell>
          <cell r="BH81">
            <v>-9.2899999999999974</v>
          </cell>
          <cell r="BI81">
            <v>-11.659999999999997</v>
          </cell>
          <cell r="BJ81">
            <v>-13.379999999999997</v>
          </cell>
          <cell r="BK81">
            <v>-14.259999999999998</v>
          </cell>
        </row>
        <row r="82">
          <cell r="AG82">
            <v>0</v>
          </cell>
          <cell r="AL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row>
        <row r="83">
          <cell r="AL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row>
        <row r="99">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-5.0400000000000011E-3</v>
          </cell>
          <cell r="BD99">
            <v>-1.0080000000000002E-2</v>
          </cell>
          <cell r="BE99">
            <v>-1.5120000000000001E-2</v>
          </cell>
          <cell r="BF99">
            <v>-2.0160000000000004E-2</v>
          </cell>
          <cell r="BG99">
            <v>-2.5200000000000004E-2</v>
          </cell>
          <cell r="BH99">
            <v>-3.0240000000000003E-2</v>
          </cell>
          <cell r="BI99">
            <v>-3.0240000000000003E-2</v>
          </cell>
          <cell r="BJ99">
            <v>-3.0240000000000003E-2</v>
          </cell>
          <cell r="BK99">
            <v>-3.0240000000000003E-2</v>
          </cell>
        </row>
        <row r="100">
          <cell r="AL100">
            <v>0</v>
          </cell>
          <cell r="AM100">
            <v>0</v>
          </cell>
          <cell r="AN100">
            <v>2.8000000000000001E-2</v>
          </cell>
          <cell r="AO100">
            <v>2.8000000000000001E-2</v>
          </cell>
          <cell r="AP100">
            <v>2.8000000000000001E-2</v>
          </cell>
          <cell r="AQ100">
            <v>0</v>
          </cell>
          <cell r="AR100">
            <v>0</v>
          </cell>
          <cell r="AS100">
            <v>0</v>
          </cell>
          <cell r="AT100">
            <v>0</v>
          </cell>
          <cell r="AU100">
            <v>0</v>
          </cell>
          <cell r="AV100">
            <v>0</v>
          </cell>
          <cell r="AW100">
            <v>0</v>
          </cell>
          <cell r="AX100">
            <v>0</v>
          </cell>
          <cell r="AY100">
            <v>0</v>
          </cell>
          <cell r="AZ100">
            <v>0</v>
          </cell>
          <cell r="BA100">
            <v>0</v>
          </cell>
          <cell r="BB100">
            <v>0</v>
          </cell>
          <cell r="BC100">
            <v>-1.0080000000000002E-2</v>
          </cell>
          <cell r="BD100">
            <v>-2.0160000000000004E-2</v>
          </cell>
          <cell r="BE100">
            <v>-3.0240000000000003E-2</v>
          </cell>
          <cell r="BF100">
            <v>-4.0320000000000009E-2</v>
          </cell>
          <cell r="BG100">
            <v>-5.0400000000000007E-2</v>
          </cell>
          <cell r="BH100">
            <v>-6.0480000000000006E-2</v>
          </cell>
          <cell r="BI100">
            <v>-7.0559999999999998E-2</v>
          </cell>
          <cell r="BJ100">
            <v>-7.0559999999999998E-2</v>
          </cell>
          <cell r="BK100">
            <v>-7.0559999999999998E-2</v>
          </cell>
        </row>
        <row r="101">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-1.8200000000000001E-2</v>
          </cell>
          <cell r="BD101">
            <v>-3.6400000000000002E-2</v>
          </cell>
          <cell r="BE101">
            <v>-5.4600000000000003E-2</v>
          </cell>
          <cell r="BF101">
            <v>-7.2800000000000004E-2</v>
          </cell>
          <cell r="BG101">
            <v>-9.0999999999999998E-2</v>
          </cell>
          <cell r="BH101">
            <v>-0.10920000000000001</v>
          </cell>
          <cell r="BI101">
            <v>-0.12739999999999999</v>
          </cell>
          <cell r="BJ101">
            <v>-0.14560000000000001</v>
          </cell>
          <cell r="BK101">
            <v>-0.14560000000000001</v>
          </cell>
        </row>
        <row r="102">
          <cell r="AL102">
            <v>0</v>
          </cell>
          <cell r="AM102">
            <v>0</v>
          </cell>
          <cell r="AN102">
            <v>0</v>
          </cell>
          <cell r="AO102">
            <v>5.6000000000000001E-2</v>
          </cell>
          <cell r="AP102">
            <v>5.6000000000000001E-2</v>
          </cell>
          <cell r="AQ102">
            <v>0</v>
          </cell>
          <cell r="AR102">
            <v>0</v>
          </cell>
          <cell r="AS102">
            <v>0</v>
          </cell>
          <cell r="AT102">
            <v>0</v>
          </cell>
          <cell r="AU102">
            <v>0</v>
          </cell>
          <cell r="AV102">
            <v>0</v>
          </cell>
          <cell r="AW102">
            <v>0</v>
          </cell>
          <cell r="AX102">
            <v>0</v>
          </cell>
          <cell r="AY102">
            <v>0</v>
          </cell>
          <cell r="AZ102">
            <v>0</v>
          </cell>
          <cell r="BA102">
            <v>0</v>
          </cell>
          <cell r="BB102">
            <v>0</v>
          </cell>
          <cell r="BC102">
            <v>-2.3520000000000003E-2</v>
          </cell>
          <cell r="BD102">
            <v>-4.7040000000000005E-2</v>
          </cell>
          <cell r="BE102">
            <v>-7.0560000000000012E-2</v>
          </cell>
          <cell r="BF102">
            <v>-9.4080000000000011E-2</v>
          </cell>
          <cell r="BG102">
            <v>-0.11760000000000001</v>
          </cell>
          <cell r="BH102">
            <v>-0.14112</v>
          </cell>
          <cell r="BI102">
            <v>-0.16464000000000001</v>
          </cell>
          <cell r="BJ102">
            <v>-0.18815999999999999</v>
          </cell>
          <cell r="BK102">
            <v>-0.21168000000000001</v>
          </cell>
        </row>
        <row r="103">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-2.4640000000000002E-2</v>
          </cell>
          <cell r="BD103">
            <v>-4.9280000000000004E-2</v>
          </cell>
          <cell r="BE103">
            <v>-7.3920000000000013E-2</v>
          </cell>
          <cell r="BF103">
            <v>-9.8560000000000009E-2</v>
          </cell>
          <cell r="BG103">
            <v>-0.12320000000000002</v>
          </cell>
          <cell r="BH103">
            <v>-0.14784</v>
          </cell>
          <cell r="BI103">
            <v>-0.17247999999999999</v>
          </cell>
          <cell r="BJ103">
            <v>-0.19712000000000002</v>
          </cell>
          <cell r="BK103">
            <v>-0.22176000000000001</v>
          </cell>
        </row>
        <row r="104">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-1.1200000000000002E-2</v>
          </cell>
          <cell r="AZ104">
            <v>-2.2400000000000003E-2</v>
          </cell>
          <cell r="BA104">
            <v>-3.3600000000000005E-2</v>
          </cell>
          <cell r="BB104">
            <v>-4.4800000000000006E-2</v>
          </cell>
          <cell r="BC104">
            <v>-5.6000000000000001E-2</v>
          </cell>
          <cell r="BD104">
            <v>-6.7199999999999996E-2</v>
          </cell>
          <cell r="BE104">
            <v>-7.8399999999999997E-2</v>
          </cell>
          <cell r="BF104">
            <v>-7.8399999999999997E-2</v>
          </cell>
          <cell r="BG104">
            <v>-7.8399999999999997E-2</v>
          </cell>
          <cell r="BH104">
            <v>-6.7199999999999996E-2</v>
          </cell>
          <cell r="BI104">
            <v>-7.8399999999999997E-2</v>
          </cell>
          <cell r="BJ104">
            <v>-7.8399999999999997E-2</v>
          </cell>
          <cell r="BK104">
            <v>-7.8399999999999997E-2</v>
          </cell>
        </row>
        <row r="105">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-1.4E-2</v>
          </cell>
          <cell r="AZ105">
            <v>-2.8000000000000001E-2</v>
          </cell>
          <cell r="BA105">
            <v>-4.2000000000000003E-2</v>
          </cell>
          <cell r="BB105">
            <v>-5.6000000000000001E-2</v>
          </cell>
          <cell r="BC105">
            <v>-7.0000000000000007E-2</v>
          </cell>
          <cell r="BD105">
            <v>-8.4000000000000005E-2</v>
          </cell>
          <cell r="BE105">
            <v>-9.8000000000000004E-2</v>
          </cell>
          <cell r="BF105">
            <v>-0.112</v>
          </cell>
          <cell r="BG105">
            <v>-0.112</v>
          </cell>
          <cell r="BH105">
            <v>-8.4000000000000005E-2</v>
          </cell>
          <cell r="BI105">
            <v>-9.8000000000000004E-2</v>
          </cell>
          <cell r="BJ105">
            <v>-0.112</v>
          </cell>
          <cell r="BK105">
            <v>-0.112</v>
          </cell>
        </row>
        <row r="106">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-1.6800000000000002E-2</v>
          </cell>
          <cell r="AZ106">
            <v>-3.3600000000000005E-2</v>
          </cell>
          <cell r="BA106">
            <v>-5.0400000000000007E-2</v>
          </cell>
          <cell r="BB106">
            <v>-6.720000000000001E-2</v>
          </cell>
          <cell r="BC106">
            <v>-8.4000000000000019E-2</v>
          </cell>
          <cell r="BD106">
            <v>-0.10080000000000001</v>
          </cell>
          <cell r="BE106">
            <v>-0.11760000000000004</v>
          </cell>
          <cell r="BF106">
            <v>-0.13440000000000002</v>
          </cell>
          <cell r="BG106">
            <v>-0.1512</v>
          </cell>
          <cell r="BH106">
            <v>-0.10080000000000001</v>
          </cell>
          <cell r="BI106">
            <v>-0.11760000000000004</v>
          </cell>
          <cell r="BJ106">
            <v>-0.13440000000000002</v>
          </cell>
          <cell r="BK106">
            <v>-0.1512</v>
          </cell>
        </row>
        <row r="107">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-1.9600000000000003E-2</v>
          </cell>
          <cell r="AZ107">
            <v>-3.9200000000000006E-2</v>
          </cell>
          <cell r="BA107">
            <v>-5.8800000000000005E-2</v>
          </cell>
          <cell r="BB107">
            <v>-7.8400000000000011E-2</v>
          </cell>
          <cell r="BC107">
            <v>-9.8000000000000018E-2</v>
          </cell>
          <cell r="BD107">
            <v>-0.11760000000000001</v>
          </cell>
          <cell r="BE107">
            <v>-0.13720000000000002</v>
          </cell>
          <cell r="BF107">
            <v>-0.15680000000000002</v>
          </cell>
          <cell r="BG107">
            <v>-0.17640000000000003</v>
          </cell>
          <cell r="BH107">
            <v>-0.11760000000000001</v>
          </cell>
          <cell r="BI107">
            <v>-0.13720000000000002</v>
          </cell>
          <cell r="BJ107">
            <v>-0.15680000000000002</v>
          </cell>
          <cell r="BK107">
            <v>-0.17640000000000003</v>
          </cell>
        </row>
        <row r="118">
          <cell r="M118">
            <v>0</v>
          </cell>
          <cell r="N118">
            <v>0</v>
          </cell>
          <cell r="O118">
            <v>0</v>
          </cell>
          <cell r="P118">
            <v>0</v>
          </cell>
          <cell r="Q118">
            <v>0</v>
          </cell>
          <cell r="R118">
            <v>0</v>
          </cell>
          <cell r="S118">
            <v>0</v>
          </cell>
          <cell r="T118">
            <v>0</v>
          </cell>
          <cell r="U118">
            <v>0</v>
          </cell>
          <cell r="V118">
            <v>0</v>
          </cell>
          <cell r="W118">
            <v>0</v>
          </cell>
          <cell r="X118">
            <v>1.1736561571317119</v>
          </cell>
          <cell r="Y118">
            <v>0</v>
          </cell>
          <cell r="Z118">
            <v>1.2133893082846083</v>
          </cell>
          <cell r="AA118">
            <v>0</v>
          </cell>
          <cell r="AB118">
            <v>2.3422626161235907</v>
          </cell>
          <cell r="AC118">
            <v>0.86493555363806485</v>
          </cell>
          <cell r="AD118">
            <v>0</v>
          </cell>
          <cell r="AE118">
            <v>0.9380720271658618</v>
          </cell>
          <cell r="AF118">
            <v>0.68141374513800312</v>
          </cell>
          <cell r="AG118">
            <v>2.6608925171711277</v>
          </cell>
          <cell r="AH118">
            <v>1.0449999999999999</v>
          </cell>
          <cell r="AI118">
            <v>0</v>
          </cell>
          <cell r="AJ118">
            <v>1.0449999999999999</v>
          </cell>
          <cell r="AK118">
            <v>0</v>
          </cell>
          <cell r="AL118">
            <v>2.09</v>
          </cell>
          <cell r="AM118">
            <v>1.1456053429993187</v>
          </cell>
          <cell r="AN118">
            <v>0</v>
          </cell>
          <cell r="AO118">
            <v>0.92838053514051344</v>
          </cell>
          <cell r="AP118">
            <v>0</v>
          </cell>
          <cell r="AQ118">
            <v>2.0739858781398324</v>
          </cell>
          <cell r="AR118">
            <v>1.8353358488519311</v>
          </cell>
          <cell r="AS118">
            <v>1.822331204873338</v>
          </cell>
          <cell r="AT118">
            <v>1.8096993019116427</v>
          </cell>
          <cell r="AU118">
            <v>1.7971997439125929</v>
          </cell>
          <cell r="AV118">
            <v>1.7971997439125929</v>
          </cell>
          <cell r="AW118">
            <v>1.7971997439125929</v>
          </cell>
          <cell r="AX118">
            <v>1.6174797695213334</v>
          </cell>
          <cell r="AY118">
            <v>1.258039820738815</v>
          </cell>
          <cell r="AZ118">
            <v>0.89859987195629654</v>
          </cell>
          <cell r="BA118">
            <v>0.53915992317377792</v>
          </cell>
          <cell r="BB118">
            <v>0.17971997439125931</v>
          </cell>
        </row>
        <row r="130">
          <cell r="C130">
            <v>38.013999999999996</v>
          </cell>
          <cell r="R130">
            <v>121.1</v>
          </cell>
          <cell r="W130">
            <v>148.85999999999999</v>
          </cell>
          <cell r="AB130">
            <v>183.62371999999999</v>
          </cell>
          <cell r="AG130">
            <v>220.88702000000001</v>
          </cell>
          <cell r="AL130">
            <v>235.88702000000001</v>
          </cell>
          <cell r="AM130">
            <v>249.08702</v>
          </cell>
          <cell r="AN130">
            <v>263.98701999999997</v>
          </cell>
          <cell r="AO130">
            <v>278.98701999999997</v>
          </cell>
          <cell r="AP130">
            <v>294.23701999999997</v>
          </cell>
          <cell r="AQ130">
            <v>291.21988666666664</v>
          </cell>
          <cell r="AR130">
            <v>287.18501999999995</v>
          </cell>
          <cell r="AS130">
            <v>283.15015333333326</v>
          </cell>
          <cell r="AT130">
            <v>279.11528666666658</v>
          </cell>
          <cell r="AU130">
            <v>1.2671333333333332</v>
          </cell>
          <cell r="AV130">
            <v>1.2671333333333332</v>
          </cell>
          <cell r="AW130">
            <v>1.2671333333333332</v>
          </cell>
          <cell r="AX130">
            <v>1.2671333333333332</v>
          </cell>
          <cell r="AY130">
            <v>1.2671333333333332</v>
          </cell>
          <cell r="AZ130">
            <v>1.2671333333333332</v>
          </cell>
          <cell r="BA130">
            <v>1.2671333333333332</v>
          </cell>
          <cell r="BB130">
            <v>1.2671333333333332</v>
          </cell>
          <cell r="BC130">
            <v>1.2671333333333332</v>
          </cell>
          <cell r="BD130">
            <v>1.2671333333333332</v>
          </cell>
          <cell r="BE130">
            <v>1.2671333333333332</v>
          </cell>
          <cell r="BF130">
            <v>1.2671333333333332</v>
          </cell>
          <cell r="BG130">
            <v>1.2671333333333332</v>
          </cell>
          <cell r="BH130">
            <v>1.2671333333333332</v>
          </cell>
          <cell r="BI130">
            <v>1.2671333333333332</v>
          </cell>
          <cell r="BJ130">
            <v>1.2671333333333332</v>
          </cell>
          <cell r="BK130">
            <v>1.2671333333333332</v>
          </cell>
          <cell r="BL130">
            <v>1.2671333333333332</v>
          </cell>
          <cell r="BM130">
            <v>1.2671333333333332</v>
          </cell>
          <cell r="BN130">
            <v>1.2671333333333332</v>
          </cell>
          <cell r="BO130">
            <v>1.2671333333333332</v>
          </cell>
          <cell r="BP130">
            <v>1.2671333333333332</v>
          </cell>
          <cell r="BQ130">
            <v>1.2671333333333332</v>
          </cell>
          <cell r="BR130">
            <v>1.2671333333333332</v>
          </cell>
          <cell r="BS130">
            <v>1.2671333333333332</v>
          </cell>
          <cell r="BT130">
            <v>1.2671333333333332</v>
          </cell>
          <cell r="BU130">
            <v>1.2671333333333332</v>
          </cell>
          <cell r="BV130">
            <v>1.2671333333333332</v>
          </cell>
          <cell r="BW130">
            <v>1.2671333333333332</v>
          </cell>
          <cell r="BX130">
            <v>1.2671333333333332</v>
          </cell>
          <cell r="BY130">
            <v>175.94101999999998</v>
          </cell>
          <cell r="BZ130">
            <v>175.94101999999998</v>
          </cell>
          <cell r="CA130">
            <v>175.94101999999998</v>
          </cell>
          <cell r="CB130">
            <v>175.94101999999998</v>
          </cell>
          <cell r="CC130">
            <v>-2.8976820942716586E-14</v>
          </cell>
          <cell r="CD130">
            <v>-2.8976820942716586E-14</v>
          </cell>
          <cell r="CE130">
            <v>-2.8976820942716586E-14</v>
          </cell>
          <cell r="CF130">
            <v>-2.8976820942716586E-14</v>
          </cell>
        </row>
        <row r="147">
          <cell r="M147">
            <v>3</v>
          </cell>
          <cell r="R147">
            <v>11</v>
          </cell>
          <cell r="W147">
            <v>22.64</v>
          </cell>
          <cell r="AB147">
            <v>26.097000000000001</v>
          </cell>
          <cell r="AG147">
            <v>33.876000000000005</v>
          </cell>
          <cell r="AL147">
            <v>33.876000000000005</v>
          </cell>
          <cell r="AM147">
            <v>16.435749999999999</v>
          </cell>
          <cell r="AN147">
            <v>16.248249999999999</v>
          </cell>
          <cell r="AO147">
            <v>16.060749999999999</v>
          </cell>
          <cell r="AP147">
            <v>15.873249999999999</v>
          </cell>
          <cell r="AQ147">
            <v>33.876000000000005</v>
          </cell>
          <cell r="AR147">
            <v>33.876000000000005</v>
          </cell>
          <cell r="AS147">
            <v>33.876000000000005</v>
          </cell>
          <cell r="AT147">
            <v>33.876000000000005</v>
          </cell>
          <cell r="AU147">
            <v>33.876000000000005</v>
          </cell>
          <cell r="AV147">
            <v>33.509333333333338</v>
          </cell>
          <cell r="AW147">
            <v>32.754666666666672</v>
          </cell>
          <cell r="AX147">
            <v>31.884766666666671</v>
          </cell>
          <cell r="AY147">
            <v>30.712233333333337</v>
          </cell>
          <cell r="AZ147">
            <v>29.539700000000003</v>
          </cell>
          <cell r="BA147">
            <v>28.36716666666667</v>
          </cell>
          <cell r="BB147">
            <v>27.194633333333336</v>
          </cell>
          <cell r="BC147">
            <v>26.022100000000002</v>
          </cell>
          <cell r="BD147">
            <v>24.849566666666668</v>
          </cell>
          <cell r="BE147">
            <v>23.677033333333334</v>
          </cell>
          <cell r="BF147">
            <v>22.5045</v>
          </cell>
          <cell r="BG147">
            <v>21.331966666666666</v>
          </cell>
          <cell r="BH147">
            <v>20.159433333333332</v>
          </cell>
          <cell r="BI147">
            <v>18.986899999999999</v>
          </cell>
          <cell r="BJ147">
            <v>17.814366666666665</v>
          </cell>
          <cell r="BK147">
            <v>16.641833333333331</v>
          </cell>
          <cell r="BL147">
            <v>15.469299999999997</v>
          </cell>
          <cell r="BM147">
            <v>14.296766666666663</v>
          </cell>
          <cell r="BN147">
            <v>13.124233333333329</v>
          </cell>
          <cell r="BO147">
            <v>11.951699999999995</v>
          </cell>
          <cell r="BP147">
            <v>10.779166666666661</v>
          </cell>
          <cell r="BQ147">
            <v>9.6066333333333276</v>
          </cell>
          <cell r="BR147">
            <v>8.4340999999999937</v>
          </cell>
          <cell r="BS147">
            <v>7.2615666666666607</v>
          </cell>
          <cell r="BT147">
            <v>6.0890333333333277</v>
          </cell>
          <cell r="BU147">
            <v>4.9164999999999948</v>
          </cell>
          <cell r="BV147">
            <v>3.7439666666666618</v>
          </cell>
          <cell r="BW147">
            <v>2.5714333333333288</v>
          </cell>
          <cell r="BX147">
            <v>1.3988999999999956</v>
          </cell>
          <cell r="BY147">
            <v>0.22636666666666239</v>
          </cell>
          <cell r="BZ147">
            <v>-0.57950000000000434</v>
          </cell>
          <cell r="CA147">
            <v>-0.99736666666667106</v>
          </cell>
          <cell r="CB147">
            <v>-1.3000000000000045</v>
          </cell>
          <cell r="CC147">
            <v>-1.3000000000000045</v>
          </cell>
        </row>
        <row r="158">
          <cell r="C158">
            <v>7.01</v>
          </cell>
          <cell r="R158">
            <v>1.98</v>
          </cell>
          <cell r="W158">
            <v>21.64</v>
          </cell>
          <cell r="AB158">
            <v>25.097000000000001</v>
          </cell>
          <cell r="AG158">
            <v>29.079000000000001</v>
          </cell>
          <cell r="AL158">
            <v>29.079000000000001</v>
          </cell>
          <cell r="AM158">
            <v>29.079000000000001</v>
          </cell>
          <cell r="AN158">
            <v>29.079000000000001</v>
          </cell>
          <cell r="AO158">
            <v>29.079000000000001</v>
          </cell>
          <cell r="AP158">
            <v>29.079000000000001</v>
          </cell>
          <cell r="AQ158">
            <v>28.579000000000001</v>
          </cell>
          <cell r="AR158">
            <v>27.529</v>
          </cell>
          <cell r="AS158">
            <v>26.478999999999999</v>
          </cell>
          <cell r="AT158">
            <v>25.428999999999998</v>
          </cell>
          <cell r="AU158">
            <v>24.378999999999998</v>
          </cell>
          <cell r="AV158">
            <v>23.328999999999997</v>
          </cell>
          <cell r="AW158">
            <v>22.278999999999996</v>
          </cell>
          <cell r="AX158">
            <v>21.228999999999996</v>
          </cell>
          <cell r="AY158">
            <v>20.178999999999995</v>
          </cell>
          <cell r="AZ158">
            <v>19.128999999999994</v>
          </cell>
          <cell r="BA158">
            <v>18.078999999999994</v>
          </cell>
          <cell r="BB158">
            <v>17.028999999999993</v>
          </cell>
          <cell r="BC158">
            <v>15.978999999999992</v>
          </cell>
          <cell r="BD158">
            <v>14.928999999999991</v>
          </cell>
          <cell r="BE158">
            <v>13.878999999999991</v>
          </cell>
          <cell r="BF158">
            <v>12.82899999999999</v>
          </cell>
          <cell r="BG158">
            <v>11.778999999999989</v>
          </cell>
          <cell r="BH158">
            <v>10.728999999999989</v>
          </cell>
          <cell r="BI158">
            <v>9.6789999999999878</v>
          </cell>
          <cell r="BJ158">
            <v>8.6289999999999871</v>
          </cell>
          <cell r="BK158">
            <v>8.0789999999999864</v>
          </cell>
          <cell r="BL158">
            <v>0.38944444444444443</v>
          </cell>
          <cell r="BM158">
            <v>0.38944444444444443</v>
          </cell>
        </row>
        <row r="201">
          <cell r="C201">
            <v>0.65</v>
          </cell>
          <cell r="AG201">
            <v>37.263300000000001</v>
          </cell>
          <cell r="AL201">
            <v>64.773300000000006</v>
          </cell>
          <cell r="AM201">
            <v>90.553300000000007</v>
          </cell>
          <cell r="AN201">
            <v>118.03330000000001</v>
          </cell>
          <cell r="AO201">
            <v>146.61330000000001</v>
          </cell>
          <cell r="AP201">
            <v>176.19330000000002</v>
          </cell>
          <cell r="AQ201">
            <v>206.77330000000001</v>
          </cell>
          <cell r="AR201">
            <v>239.35329999999999</v>
          </cell>
          <cell r="AS201">
            <v>273.93329999999997</v>
          </cell>
          <cell r="AT201">
            <v>273.93329999999997</v>
          </cell>
          <cell r="AU201">
            <v>272.69118999999995</v>
          </cell>
          <cell r="AV201">
            <v>270.53207999999995</v>
          </cell>
          <cell r="AW201">
            <v>267.51363666666663</v>
          </cell>
          <cell r="AX201">
            <v>263.57919333333331</v>
          </cell>
          <cell r="AY201">
            <v>258.6920833333333</v>
          </cell>
          <cell r="AZ201">
            <v>252.8189733333333</v>
          </cell>
          <cell r="BA201">
            <v>245.92652999999996</v>
          </cell>
          <cell r="BB201">
            <v>237.94808666666663</v>
          </cell>
          <cell r="BC201">
            <v>228.81697666666662</v>
          </cell>
          <cell r="BD201">
            <v>0.73333333333333328</v>
          </cell>
          <cell r="BE201">
            <v>0.73333333333333328</v>
          </cell>
          <cell r="BF201">
            <v>0.73333333333333328</v>
          </cell>
          <cell r="BG201">
            <v>0.73333333333333328</v>
          </cell>
          <cell r="BH201">
            <v>0.73333333333333328</v>
          </cell>
          <cell r="BI201">
            <v>0.73333333333333328</v>
          </cell>
          <cell r="BJ201">
            <v>0.73333333333333328</v>
          </cell>
          <cell r="BK201">
            <v>0.73333333333333328</v>
          </cell>
          <cell r="BL201">
            <v>0.73333333333333328</v>
          </cell>
          <cell r="BM201">
            <v>0.73333333333333328</v>
          </cell>
          <cell r="BN201">
            <v>0.73333333333333328</v>
          </cell>
          <cell r="BO201">
            <v>0.73333333333333328</v>
          </cell>
          <cell r="BP201">
            <v>0.73333333333333328</v>
          </cell>
          <cell r="BQ201">
            <v>0.73333333333333328</v>
          </cell>
          <cell r="BR201">
            <v>0.73333333333333328</v>
          </cell>
          <cell r="BS201">
            <v>0.73333333333333328</v>
          </cell>
          <cell r="BT201">
            <v>0.73333333333333328</v>
          </cell>
          <cell r="BU201">
            <v>0.73333333333333328</v>
          </cell>
          <cell r="BV201">
            <v>0.73333333333333328</v>
          </cell>
          <cell r="BW201">
            <v>0.73333333333333328</v>
          </cell>
          <cell r="BX201">
            <v>0.73333333333333328</v>
          </cell>
          <cell r="BY201">
            <v>0.73333333333333328</v>
          </cell>
          <cell r="BZ201">
            <v>0.73333333333333328</v>
          </cell>
          <cell r="CA201">
            <v>0.73333333333333328</v>
          </cell>
          <cell r="CB201">
            <v>0.73333333333333328</v>
          </cell>
          <cell r="CC201">
            <v>0.73333333333333328</v>
          </cell>
          <cell r="CD201">
            <v>0.73333333333333328</v>
          </cell>
          <cell r="CE201">
            <v>0.73333333333333328</v>
          </cell>
          <cell r="CF201">
            <v>0.73333333333333328</v>
          </cell>
          <cell r="CG201">
            <v>0.73333333333333328</v>
          </cell>
          <cell r="CH201">
            <v>5.1966666666665047</v>
          </cell>
          <cell r="CI201">
            <v>5.1966666666665047</v>
          </cell>
          <cell r="CJ201">
            <v>5.1966666666665047</v>
          </cell>
          <cell r="CK201">
            <v>5.1966666666665047</v>
          </cell>
          <cell r="CL201">
            <v>5.1966666666665047</v>
          </cell>
          <cell r="CM201">
            <v>5.1966666666665047</v>
          </cell>
          <cell r="CN201">
            <v>5.1966666666665047</v>
          </cell>
          <cell r="CO201">
            <v>5.1966666666665047</v>
          </cell>
          <cell r="CP201">
            <v>5.1966666666665047</v>
          </cell>
          <cell r="CQ201">
            <v>5.1966666666665047</v>
          </cell>
          <cell r="CR201">
            <v>5.1966666666665047</v>
          </cell>
          <cell r="CS201">
            <v>5.1966666666665047</v>
          </cell>
          <cell r="CT201">
            <v>5.1966666666665047</v>
          </cell>
          <cell r="CU201">
            <v>5.1966666666665047</v>
          </cell>
          <cell r="CV201">
            <v>5.1966666666665047</v>
          </cell>
          <cell r="CW201">
            <v>5.1966666666665047</v>
          </cell>
          <cell r="CX201">
            <v>5.1966666666665047</v>
          </cell>
          <cell r="CY201">
            <v>5.1966666666665047</v>
          </cell>
          <cell r="CZ201">
            <v>5.1966666666665047</v>
          </cell>
          <cell r="DA201">
            <v>5.1966666666665047</v>
          </cell>
          <cell r="DB201">
            <v>5.1966666666665047</v>
          </cell>
          <cell r="DC201">
            <v>5.1966666666665047</v>
          </cell>
          <cell r="DD201">
            <v>5.1966666666665047</v>
          </cell>
          <cell r="DE201">
            <v>5.1966666666665047</v>
          </cell>
          <cell r="DF201">
            <v>5.1966666666665047</v>
          </cell>
          <cell r="DG201">
            <v>5.1966666666665047</v>
          </cell>
          <cell r="DH201">
            <v>5.1966666666665047</v>
          </cell>
          <cell r="DI201">
            <v>5.1966666666665047</v>
          </cell>
          <cell r="DJ201">
            <v>5.1966666666665047</v>
          </cell>
          <cell r="DK201">
            <v>5.1966666666665047</v>
          </cell>
          <cell r="DL201">
            <v>5.1966666666665047</v>
          </cell>
          <cell r="DM201">
            <v>5.1966666666665047</v>
          </cell>
          <cell r="DN201">
            <v>5.1966666666665047</v>
          </cell>
          <cell r="DO201">
            <v>5.1966666666665047</v>
          </cell>
          <cell r="DP201">
            <v>5.1966666666665047</v>
          </cell>
          <cell r="DQ201">
            <v>5.1966666666665047</v>
          </cell>
          <cell r="DR201">
            <v>5.1966666666665047</v>
          </cell>
          <cell r="DS201">
            <v>5.1966666666665047</v>
          </cell>
          <cell r="DT201">
            <v>5.1966666666665047</v>
          </cell>
          <cell r="DU201">
            <v>5.1966666666665047</v>
          </cell>
          <cell r="DV201">
            <v>5.1966666666665047</v>
          </cell>
          <cell r="DW201">
            <v>5.1966666666665047</v>
          </cell>
          <cell r="DX201">
            <v>5.1966666666665047</v>
          </cell>
          <cell r="DY201">
            <v>5.1966666666665047</v>
          </cell>
          <cell r="DZ201">
            <v>5.1966666666665047</v>
          </cell>
          <cell r="EA201">
            <v>5.1966666666665047</v>
          </cell>
          <cell r="EB201">
            <v>5.1966666666665047</v>
          </cell>
          <cell r="EC201">
            <v>5.1966666666665047</v>
          </cell>
          <cell r="ED201">
            <v>5.1966666666665047</v>
          </cell>
          <cell r="EE201">
            <v>5.1966666666665047</v>
          </cell>
          <cell r="EF201">
            <v>5.1966666666665047</v>
          </cell>
          <cell r="EG201">
            <v>5.1966666666665047</v>
          </cell>
          <cell r="EH201">
            <v>5.1966666666665047</v>
          </cell>
          <cell r="EI201">
            <v>5.1966666666665047</v>
          </cell>
          <cell r="EJ201">
            <v>5.1966666666665047</v>
          </cell>
          <cell r="EK201">
            <v>5.1966666666665047</v>
          </cell>
          <cell r="EL201">
            <v>5.1966666666665047</v>
          </cell>
          <cell r="EM201">
            <v>5.1966666666665047</v>
          </cell>
          <cell r="EN201">
            <v>5.1966666666665047</v>
          </cell>
          <cell r="EO201">
            <v>5.1966666666665047</v>
          </cell>
          <cell r="EP201">
            <v>5.1966666666665047</v>
          </cell>
          <cell r="EQ201">
            <v>5.1966666666665047</v>
          </cell>
          <cell r="ER201">
            <v>5.1966666666665047</v>
          </cell>
          <cell r="ES201">
            <v>5.1966666666665047</v>
          </cell>
          <cell r="ET201">
            <v>5.1966666666665047</v>
          </cell>
          <cell r="EU201">
            <v>5.1966666666665047</v>
          </cell>
          <cell r="EV201">
            <v>5.1966666666665047</v>
          </cell>
          <cell r="EW201">
            <v>5.1966666666665047</v>
          </cell>
          <cell r="EX201">
            <v>5.1966666666665047</v>
          </cell>
          <cell r="EY201">
            <v>5.1966666666665047</v>
          </cell>
          <cell r="EZ201">
            <v>5.1966666666665047</v>
          </cell>
          <cell r="FA201">
            <v>5.1966666666665047</v>
          </cell>
          <cell r="FB201">
            <v>5.1966666666665047</v>
          </cell>
          <cell r="FC201">
            <v>5.1966666666665047</v>
          </cell>
          <cell r="FD201">
            <v>5.1966666666665047</v>
          </cell>
          <cell r="FE201">
            <v>5.1966666666665047</v>
          </cell>
          <cell r="FF201">
            <v>5.1966666666665047</v>
          </cell>
          <cell r="FG201">
            <v>5.1966666666665047</v>
          </cell>
          <cell r="FH201">
            <v>5.1966666666665047</v>
          </cell>
          <cell r="FI201">
            <v>5.1966666666665047</v>
          </cell>
          <cell r="FJ201">
            <v>5.1966666666665047</v>
          </cell>
          <cell r="FK201">
            <v>5.1966666666665047</v>
          </cell>
          <cell r="FL201">
            <v>5.1966666666665047</v>
          </cell>
          <cell r="FM201">
            <v>5.1966666666665047</v>
          </cell>
          <cell r="FN201">
            <v>5.1966666666665047</v>
          </cell>
          <cell r="FO201">
            <v>5.1966666666665047</v>
          </cell>
          <cell r="FP201">
            <v>5.1966666666665047</v>
          </cell>
          <cell r="FQ201">
            <v>5.1966666666665047</v>
          </cell>
          <cell r="FR201">
            <v>5.1966666666665047</v>
          </cell>
          <cell r="FS201">
            <v>5.1966666666665047</v>
          </cell>
          <cell r="FT201">
            <v>5.1966666666665047</v>
          </cell>
          <cell r="FU201">
            <v>5.1966666666665047</v>
          </cell>
          <cell r="FV201">
            <v>5.1966666666665047</v>
          </cell>
          <cell r="FW201">
            <v>5.1966666666665047</v>
          </cell>
          <cell r="FX201">
            <v>5.1966666666665047</v>
          </cell>
          <cell r="FY201">
            <v>5.1966666666665047</v>
          </cell>
          <cell r="FZ201">
            <v>5.1966666666665047</v>
          </cell>
          <cell r="GA201">
            <v>5.1966666666665047</v>
          </cell>
          <cell r="GB201">
            <v>5.1966666666665047</v>
          </cell>
          <cell r="GC201">
            <v>5.1966666666665047</v>
          </cell>
          <cell r="GD201">
            <v>5.1966666666665047</v>
          </cell>
          <cell r="GE201">
            <v>5.1966666666665047</v>
          </cell>
          <cell r="GF201">
            <v>5.1966666666665047</v>
          </cell>
          <cell r="GG201">
            <v>5.1966666666665047</v>
          </cell>
          <cell r="GH201">
            <v>5.1966666666665047</v>
          </cell>
          <cell r="GI201">
            <v>5.1966666666665047</v>
          </cell>
          <cell r="GJ201">
            <v>5.1966666666665047</v>
          </cell>
          <cell r="GK201">
            <v>5.1966666666665047</v>
          </cell>
          <cell r="GL201">
            <v>5.1966666666665047</v>
          </cell>
          <cell r="GM201">
            <v>5.1966666666665047</v>
          </cell>
          <cell r="GN201">
            <v>5.1966666666665047</v>
          </cell>
          <cell r="GO201">
            <v>5.1966666666665047</v>
          </cell>
          <cell r="GP201">
            <v>5.1966666666665047</v>
          </cell>
          <cell r="GQ201">
            <v>5.1966666666665047</v>
          </cell>
          <cell r="GR201">
            <v>5.1966666666665047</v>
          </cell>
          <cell r="GS201">
            <v>5.1966666666665047</v>
          </cell>
          <cell r="GT201">
            <v>5.1966666666665047</v>
          </cell>
          <cell r="GU201">
            <v>5.1966666666665047</v>
          </cell>
          <cell r="GV201">
            <v>5.1966666666665047</v>
          </cell>
          <cell r="GW201">
            <v>5.1966666666665047</v>
          </cell>
          <cell r="GX201">
            <v>5.1966666666665047</v>
          </cell>
          <cell r="GY201">
            <v>5.1966666666665047</v>
          </cell>
          <cell r="GZ201">
            <v>5.1966666666665047</v>
          </cell>
          <cell r="HA201">
            <v>5.1966666666665047</v>
          </cell>
          <cell r="HB201">
            <v>5.1966666666665047</v>
          </cell>
          <cell r="HC201">
            <v>5.1966666666665047</v>
          </cell>
          <cell r="HD201">
            <v>5.1966666666665047</v>
          </cell>
          <cell r="HE201">
            <v>5.1966666666665047</v>
          </cell>
          <cell r="HF201">
            <v>5.1966666666665047</v>
          </cell>
          <cell r="HG201">
            <v>5.1966666666665047</v>
          </cell>
          <cell r="HH201">
            <v>5.1966666666665047</v>
          </cell>
          <cell r="HI201">
            <v>5.1966666666665047</v>
          </cell>
          <cell r="HJ201">
            <v>5.1966666666665047</v>
          </cell>
        </row>
        <row r="205">
          <cell r="AS205">
            <v>0</v>
          </cell>
          <cell r="AT205">
            <v>0</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0</v>
          </cell>
          <cell r="BV205">
            <v>0</v>
          </cell>
          <cell r="CL205">
            <v>0</v>
          </cell>
        </row>
        <row r="206">
          <cell r="W206">
            <v>0</v>
          </cell>
          <cell r="AB206">
            <v>0</v>
          </cell>
          <cell r="AG206">
            <v>0</v>
          </cell>
          <cell r="AL206">
            <v>42.28</v>
          </cell>
          <cell r="AQ206">
            <v>69.698000000000008</v>
          </cell>
          <cell r="AR206">
            <v>101.73400000000002</v>
          </cell>
          <cell r="AS206">
            <v>122.94400000000002</v>
          </cell>
          <cell r="AT206">
            <v>144.94400000000002</v>
          </cell>
          <cell r="AU206">
            <v>166.94400000000002</v>
          </cell>
          <cell r="AV206">
            <v>189.94400000000002</v>
          </cell>
          <cell r="AW206">
            <v>215.94400000000002</v>
          </cell>
          <cell r="AX206">
            <v>215.94400000000002</v>
          </cell>
          <cell r="AY206">
            <v>215.94400000000002</v>
          </cell>
          <cell r="AZ206">
            <v>214.53466666666668</v>
          </cell>
          <cell r="BA206">
            <v>212.21140000000003</v>
          </cell>
          <cell r="BB206">
            <v>208.8202666666667</v>
          </cell>
          <cell r="BC206">
            <v>204.72213333333335</v>
          </cell>
          <cell r="BD206">
            <v>199.89066666666668</v>
          </cell>
          <cell r="BE206">
            <v>194.32586666666668</v>
          </cell>
          <cell r="BF206">
            <v>187.99440000000004</v>
          </cell>
          <cell r="BG206">
            <v>180.79626666666664</v>
          </cell>
          <cell r="BH206">
            <v>173.59813333333329</v>
          </cell>
          <cell r="BI206">
            <v>166.4</v>
          </cell>
          <cell r="BJ206">
            <v>159.20186666666666</v>
          </cell>
          <cell r="BK206">
            <v>152.00373333333332</v>
          </cell>
          <cell r="BL206">
            <v>144.80559999999997</v>
          </cell>
          <cell r="BM206">
            <v>137.60746666666665</v>
          </cell>
          <cell r="BN206">
            <v>130.40933333333334</v>
          </cell>
          <cell r="BO206">
            <v>123.21119999999999</v>
          </cell>
          <cell r="BP206">
            <v>116.01306666666667</v>
          </cell>
          <cell r="BQ206">
            <v>108.81493333333333</v>
          </cell>
          <cell r="BR206">
            <v>101.61679999999998</v>
          </cell>
          <cell r="BS206">
            <v>94.418666666666667</v>
          </cell>
          <cell r="BT206">
            <v>87.220533333333336</v>
          </cell>
          <cell r="BU206">
            <v>80.022400000000005</v>
          </cell>
          <cell r="BV206">
            <v>72.824266666666674</v>
          </cell>
          <cell r="BW206">
            <v>65.626133333333343</v>
          </cell>
          <cell r="BX206">
            <v>58.427999999999997</v>
          </cell>
          <cell r="BY206">
            <v>51.229866666666652</v>
          </cell>
          <cell r="BZ206">
            <v>44.031733333333321</v>
          </cell>
          <cell r="CA206">
            <v>36.83359999999999</v>
          </cell>
          <cell r="CB206">
            <v>29.635466666666659</v>
          </cell>
          <cell r="CC206">
            <v>22.437333333333324</v>
          </cell>
          <cell r="CD206">
            <v>16.648533333333322</v>
          </cell>
          <cell r="CE206">
            <v>11.773666666666655</v>
          </cell>
          <cell r="CF206">
            <v>7.9666666666666544</v>
          </cell>
          <cell r="CG206">
            <v>4.8666666666666547</v>
          </cell>
          <cell r="CH206">
            <v>2.4999999999999885</v>
          </cell>
          <cell r="CI206">
            <v>0.86666666666665426</v>
          </cell>
          <cell r="CJ206">
            <v>-1.2434497875801753E-14</v>
          </cell>
          <cell r="CK206">
            <v>-1.2434497875801753E-14</v>
          </cell>
          <cell r="CL206">
            <v>-1.2434497875801753E-14</v>
          </cell>
        </row>
        <row r="207">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AB207">
            <v>0</v>
          </cell>
          <cell r="AG207">
            <v>0</v>
          </cell>
          <cell r="AL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cell r="BZ207">
            <v>0</v>
          </cell>
          <cell r="CA207">
            <v>0</v>
          </cell>
          <cell r="CB207">
            <v>0</v>
          </cell>
          <cell r="CC207">
            <v>0</v>
          </cell>
          <cell r="CD207">
            <v>0</v>
          </cell>
          <cell r="CE207">
            <v>0</v>
          </cell>
          <cell r="CF207">
            <v>0</v>
          </cell>
          <cell r="CG207">
            <v>0</v>
          </cell>
          <cell r="CH207">
            <v>0</v>
          </cell>
          <cell r="CI207">
            <v>0</v>
          </cell>
          <cell r="CJ207">
            <v>0</v>
          </cell>
          <cell r="CK207">
            <v>0</v>
          </cell>
          <cell r="CL207">
            <v>0</v>
          </cell>
        </row>
        <row r="208">
          <cell r="AB208">
            <v>0</v>
          </cell>
          <cell r="AG208">
            <v>0</v>
          </cell>
          <cell r="AL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0</v>
          </cell>
          <cell r="CB208">
            <v>0</v>
          </cell>
          <cell r="CC208">
            <v>0</v>
          </cell>
          <cell r="CD208">
            <v>0</v>
          </cell>
          <cell r="CE208">
            <v>0</v>
          </cell>
          <cell r="CF208">
            <v>0</v>
          </cell>
          <cell r="CG208">
            <v>0</v>
          </cell>
          <cell r="CH208">
            <v>0</v>
          </cell>
          <cell r="CI208">
            <v>0</v>
          </cell>
          <cell r="CJ208">
            <v>0</v>
          </cell>
          <cell r="CK208">
            <v>0</v>
          </cell>
          <cell r="CL208">
            <v>0</v>
          </cell>
        </row>
        <row r="209">
          <cell r="AG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0</v>
          </cell>
          <cell r="BU209">
            <v>0</v>
          </cell>
          <cell r="BV209">
            <v>0</v>
          </cell>
          <cell r="BW209">
            <v>0</v>
          </cell>
          <cell r="BX209">
            <v>0</v>
          </cell>
          <cell r="BY209">
            <v>0</v>
          </cell>
          <cell r="BZ209">
            <v>0</v>
          </cell>
          <cell r="CA209">
            <v>0</v>
          </cell>
          <cell r="CB209">
            <v>7.085466666666667</v>
          </cell>
          <cell r="CC209">
            <v>7.085466666666667</v>
          </cell>
          <cell r="CD209">
            <v>5.7888000000000002</v>
          </cell>
          <cell r="CE209">
            <v>4.8748666666666676</v>
          </cell>
          <cell r="CF209">
            <v>3.8069999999999999</v>
          </cell>
          <cell r="CG209">
            <v>3.1</v>
          </cell>
          <cell r="CH209">
            <v>2.3666666666666667</v>
          </cell>
          <cell r="CI209">
            <v>1.6333333333333333</v>
          </cell>
          <cell r="CJ209">
            <v>0.8666666666666667</v>
          </cell>
          <cell r="CL209">
            <v>25.77999999999999</v>
          </cell>
        </row>
        <row r="210">
          <cell r="AH210">
            <v>3.6468749999999994E-2</v>
          </cell>
          <cell r="AI210">
            <v>3.6468749999999994E-2</v>
          </cell>
          <cell r="AJ210">
            <v>3.6468749999999994E-2</v>
          </cell>
          <cell r="AK210">
            <v>3.6468749999999994E-2</v>
          </cell>
          <cell r="AL210">
            <v>42.28</v>
          </cell>
          <cell r="AM210">
            <v>9.864187499999999E-2</v>
          </cell>
          <cell r="AN210">
            <v>9.864187499999999E-2</v>
          </cell>
          <cell r="AO210">
            <v>9.864187499999999E-2</v>
          </cell>
          <cell r="AP210">
            <v>9.864187499999999E-2</v>
          </cell>
          <cell r="AQ210">
            <v>42.28</v>
          </cell>
          <cell r="AR210">
            <v>42.28</v>
          </cell>
          <cell r="AS210">
            <v>42.28</v>
          </cell>
          <cell r="AT210">
            <v>42.28</v>
          </cell>
          <cell r="AU210">
            <v>42.28</v>
          </cell>
          <cell r="AV210">
            <v>42.28</v>
          </cell>
          <cell r="AW210">
            <v>42.28</v>
          </cell>
          <cell r="AX210">
            <v>42.28</v>
          </cell>
          <cell r="AY210">
            <v>42.28</v>
          </cell>
          <cell r="AZ210">
            <v>40.870666666666665</v>
          </cell>
          <cell r="BA210">
            <v>39.461333333333329</v>
          </cell>
          <cell r="BB210">
            <v>38.051999999999992</v>
          </cell>
          <cell r="BC210">
            <v>36.642666666666656</v>
          </cell>
          <cell r="BD210">
            <v>35.23333333333332</v>
          </cell>
          <cell r="BE210">
            <v>33.823999999999984</v>
          </cell>
          <cell r="BF210">
            <v>32.414666666666648</v>
          </cell>
          <cell r="BG210">
            <v>31.005333333333315</v>
          </cell>
          <cell r="BH210">
            <v>29.595999999999982</v>
          </cell>
          <cell r="BI210">
            <v>28.18666666666665</v>
          </cell>
          <cell r="BJ210">
            <v>26.777333333333317</v>
          </cell>
          <cell r="BK210">
            <v>25.367999999999984</v>
          </cell>
          <cell r="BL210">
            <v>23.958666666666652</v>
          </cell>
          <cell r="BM210">
            <v>22.549333333333319</v>
          </cell>
          <cell r="BN210">
            <v>21.139999999999986</v>
          </cell>
          <cell r="BO210">
            <v>19.730666666666654</v>
          </cell>
          <cell r="BP210">
            <v>18.321333333333321</v>
          </cell>
          <cell r="BQ210">
            <v>16.911999999999988</v>
          </cell>
          <cell r="BR210">
            <v>15.502666666666656</v>
          </cell>
          <cell r="BS210">
            <v>14.093333333333323</v>
          </cell>
          <cell r="BT210">
            <v>12.68399999999999</v>
          </cell>
          <cell r="BU210">
            <v>11.274666666666658</v>
          </cell>
          <cell r="BV210">
            <v>9.8653333333333251</v>
          </cell>
          <cell r="BW210">
            <v>8.4559999999999924</v>
          </cell>
          <cell r="BX210">
            <v>7.0466666666666589</v>
          </cell>
          <cell r="BY210">
            <v>5.6373333333333253</v>
          </cell>
          <cell r="BZ210">
            <v>4.2279999999999918</v>
          </cell>
          <cell r="CA210">
            <v>2.8186666666666582</v>
          </cell>
          <cell r="CB210">
            <v>1.4093333333333249</v>
          </cell>
          <cell r="CC210">
            <v>-8.4376949871511897E-15</v>
          </cell>
          <cell r="CD210">
            <v>-8.4376949871511897E-15</v>
          </cell>
          <cell r="CE210">
            <v>-8.4376949871511897E-15</v>
          </cell>
          <cell r="CF210">
            <v>-8.4376949871511897E-15</v>
          </cell>
          <cell r="CG210">
            <v>-8.4376949871511897E-15</v>
          </cell>
          <cell r="CH210">
            <v>-8.4376949871511897E-15</v>
          </cell>
          <cell r="CI210">
            <v>-8.4376949871511897E-15</v>
          </cell>
          <cell r="CJ210">
            <v>-8.4376949871511897E-15</v>
          </cell>
          <cell r="CK210">
            <v>-8.4376949871511897E-15</v>
          </cell>
          <cell r="CL210">
            <v>-8.4376949871511897E-15</v>
          </cell>
        </row>
        <row r="211">
          <cell r="AL211">
            <v>38.9</v>
          </cell>
          <cell r="AQ211">
            <v>27.418000000000003</v>
          </cell>
          <cell r="AR211">
            <v>27.418000000000003</v>
          </cell>
          <cell r="AS211">
            <v>27.418000000000003</v>
          </cell>
          <cell r="AT211">
            <v>27.418000000000003</v>
          </cell>
          <cell r="AU211">
            <v>27.418000000000003</v>
          </cell>
          <cell r="AV211">
            <v>27.418000000000003</v>
          </cell>
          <cell r="AW211">
            <v>27.418000000000003</v>
          </cell>
          <cell r="AX211">
            <v>27.418000000000003</v>
          </cell>
          <cell r="AY211">
            <v>27.418000000000003</v>
          </cell>
          <cell r="AZ211">
            <v>27.418000000000003</v>
          </cell>
          <cell r="BA211">
            <v>26.50406666666667</v>
          </cell>
          <cell r="BB211">
            <v>25.590133333333338</v>
          </cell>
          <cell r="BC211">
            <v>24.676200000000005</v>
          </cell>
          <cell r="BD211">
            <v>23.762266666666672</v>
          </cell>
          <cell r="BE211">
            <v>22.84833333333334</v>
          </cell>
          <cell r="BF211">
            <v>21.934400000000007</v>
          </cell>
          <cell r="BG211">
            <v>21.020466666666675</v>
          </cell>
          <cell r="BH211">
            <v>20.106533333333342</v>
          </cell>
          <cell r="BI211">
            <v>19.192600000000009</v>
          </cell>
          <cell r="BJ211">
            <v>18.278666666666677</v>
          </cell>
          <cell r="BK211">
            <v>17.364733333333344</v>
          </cell>
          <cell r="BL211">
            <v>16.450800000000012</v>
          </cell>
          <cell r="BM211">
            <v>15.536866666666679</v>
          </cell>
          <cell r="BN211">
            <v>14.622933333333346</v>
          </cell>
          <cell r="BO211">
            <v>13.709000000000014</v>
          </cell>
          <cell r="BP211">
            <v>12.795066666666681</v>
          </cell>
          <cell r="BQ211">
            <v>11.881133333333349</v>
          </cell>
          <cell r="BR211">
            <v>10.967200000000016</v>
          </cell>
          <cell r="BS211">
            <v>10.053266666666683</v>
          </cell>
          <cell r="BT211">
            <v>9.1393333333333509</v>
          </cell>
          <cell r="BU211">
            <v>8.2254000000000183</v>
          </cell>
          <cell r="BV211">
            <v>7.3114666666666848</v>
          </cell>
          <cell r="BW211">
            <v>6.3975333333333513</v>
          </cell>
          <cell r="BX211">
            <v>5.4836000000000178</v>
          </cell>
          <cell r="BY211">
            <v>4.5696666666666843</v>
          </cell>
          <cell r="BZ211">
            <v>3.6557333333333508</v>
          </cell>
          <cell r="CA211">
            <v>2.7418000000000173</v>
          </cell>
          <cell r="CB211">
            <v>1.8278666666666838</v>
          </cell>
          <cell r="CC211">
            <v>0.91393333333335047</v>
          </cell>
          <cell r="CD211">
            <v>1.7097434579227411E-14</v>
          </cell>
          <cell r="CE211">
            <v>1.7097434579227411E-14</v>
          </cell>
          <cell r="CF211">
            <v>1.7097434579227411E-14</v>
          </cell>
          <cell r="CG211">
            <v>1.7097434579227411E-14</v>
          </cell>
          <cell r="CH211">
            <v>1.7097434579227411E-14</v>
          </cell>
          <cell r="CI211">
            <v>1.7097434579227411E-14</v>
          </cell>
          <cell r="CJ211">
            <v>1.7097434579227411E-14</v>
          </cell>
          <cell r="CK211">
            <v>1.7097434579227411E-14</v>
          </cell>
          <cell r="CL211">
            <v>1.7097434579227411E-14</v>
          </cell>
        </row>
        <row r="212">
          <cell r="AH212">
            <v>3.75</v>
          </cell>
          <cell r="AI212">
            <v>0.75</v>
          </cell>
          <cell r="AJ212">
            <v>31.049999999999997</v>
          </cell>
          <cell r="AK212">
            <v>3.35</v>
          </cell>
          <cell r="AL212">
            <v>38.9</v>
          </cell>
          <cell r="AM212">
            <v>17.418000000000003</v>
          </cell>
          <cell r="AN212">
            <v>19.456000000000017</v>
          </cell>
          <cell r="AO212">
            <v>31.21</v>
          </cell>
          <cell r="AP212">
            <v>22</v>
          </cell>
          <cell r="AQ212">
            <v>27.418000000000003</v>
          </cell>
          <cell r="AR212">
            <v>32.036000000000016</v>
          </cell>
          <cell r="AS212">
            <v>32.036000000000016</v>
          </cell>
          <cell r="AT212">
            <v>32.036000000000016</v>
          </cell>
          <cell r="AU212">
            <v>32.036000000000016</v>
          </cell>
          <cell r="AV212">
            <v>32.036000000000016</v>
          </cell>
          <cell r="AW212">
            <v>32.036000000000016</v>
          </cell>
          <cell r="AX212">
            <v>32.036000000000016</v>
          </cell>
          <cell r="AY212">
            <v>32.036000000000016</v>
          </cell>
          <cell r="AZ212">
            <v>32.036000000000016</v>
          </cell>
          <cell r="BA212">
            <v>32.036000000000016</v>
          </cell>
          <cell r="BB212">
            <v>30.968133333333348</v>
          </cell>
          <cell r="BC212">
            <v>29.900266666666681</v>
          </cell>
          <cell r="BD212">
            <v>28.832400000000014</v>
          </cell>
          <cell r="BE212">
            <v>27.764533333333347</v>
          </cell>
          <cell r="BF212">
            <v>26.69666666666668</v>
          </cell>
          <cell r="BG212">
            <v>25.628800000000012</v>
          </cell>
          <cell r="BH212">
            <v>24.560933333333345</v>
          </cell>
          <cell r="BI212">
            <v>23.493066666666678</v>
          </cell>
          <cell r="BJ212">
            <v>22.425200000000011</v>
          </cell>
          <cell r="BK212">
            <v>21.357333333333344</v>
          </cell>
          <cell r="BL212">
            <v>20.289466666666677</v>
          </cell>
          <cell r="BM212">
            <v>19.221600000000009</v>
          </cell>
          <cell r="BN212">
            <v>18.153733333333342</v>
          </cell>
          <cell r="BO212">
            <v>17.085866666666675</v>
          </cell>
          <cell r="BP212">
            <v>16.018000000000008</v>
          </cell>
          <cell r="BQ212">
            <v>14.950133333333341</v>
          </cell>
          <cell r="BR212">
            <v>13.882266666666673</v>
          </cell>
          <cell r="BS212">
            <v>12.814400000000006</v>
          </cell>
          <cell r="BT212">
            <v>11.746533333333339</v>
          </cell>
          <cell r="BU212">
            <v>10.678666666666672</v>
          </cell>
          <cell r="BV212">
            <v>9.6108000000000047</v>
          </cell>
          <cell r="BW212">
            <v>8.5429333333333375</v>
          </cell>
          <cell r="BX212">
            <v>7.4750666666666703</v>
          </cell>
          <cell r="BY212">
            <v>6.4072000000000031</v>
          </cell>
          <cell r="BZ212">
            <v>5.3393333333333359</v>
          </cell>
          <cell r="CA212">
            <v>4.2714666666666687</v>
          </cell>
          <cell r="CB212">
            <v>3.2036000000000016</v>
          </cell>
          <cell r="CC212">
            <v>2.1357333333333344</v>
          </cell>
          <cell r="CD212">
            <v>1.0678666666666672</v>
          </cell>
          <cell r="CE212">
            <v>0</v>
          </cell>
          <cell r="CF212">
            <v>0</v>
          </cell>
          <cell r="CG212">
            <v>0</v>
          </cell>
          <cell r="CH212">
            <v>0</v>
          </cell>
          <cell r="CI212">
            <v>0</v>
          </cell>
          <cell r="CJ212">
            <v>0</v>
          </cell>
          <cell r="CK212">
            <v>0</v>
          </cell>
          <cell r="CL212">
            <v>0</v>
          </cell>
        </row>
        <row r="213">
          <cell r="AL213">
            <v>7.4999999999999997E-3</v>
          </cell>
          <cell r="AQ213">
            <v>7.4999999999999997E-3</v>
          </cell>
          <cell r="AR213">
            <v>7.4999999999999997E-3</v>
          </cell>
          <cell r="AS213">
            <v>21.21</v>
          </cell>
          <cell r="AT213">
            <v>21.21</v>
          </cell>
          <cell r="AU213">
            <v>21.21</v>
          </cell>
          <cell r="AV213">
            <v>21.21</v>
          </cell>
          <cell r="AW213">
            <v>21.21</v>
          </cell>
          <cell r="AX213">
            <v>21.21</v>
          </cell>
          <cell r="AY213">
            <v>21.21</v>
          </cell>
          <cell r="AZ213">
            <v>21.21</v>
          </cell>
          <cell r="BA213">
            <v>21.21</v>
          </cell>
          <cell r="BB213">
            <v>21.21</v>
          </cell>
          <cell r="BC213">
            <v>20.503</v>
          </cell>
          <cell r="BD213">
            <v>19.795999999999999</v>
          </cell>
          <cell r="BE213">
            <v>19.088999999999999</v>
          </cell>
          <cell r="BF213">
            <v>18.381999999999998</v>
          </cell>
          <cell r="BG213">
            <v>17.674999999999997</v>
          </cell>
          <cell r="BH213">
            <v>16.967999999999996</v>
          </cell>
          <cell r="BI213">
            <v>16.260999999999996</v>
          </cell>
          <cell r="BJ213">
            <v>15.553999999999995</v>
          </cell>
          <cell r="BK213">
            <v>14.846999999999994</v>
          </cell>
          <cell r="BL213">
            <v>14.139999999999993</v>
          </cell>
          <cell r="BM213">
            <v>13.432999999999993</v>
          </cell>
          <cell r="BN213">
            <v>12.725999999999992</v>
          </cell>
          <cell r="BO213">
            <v>12.018999999999991</v>
          </cell>
          <cell r="BP213">
            <v>11.311999999999991</v>
          </cell>
          <cell r="BQ213">
            <v>10.60499999999999</v>
          </cell>
          <cell r="BR213">
            <v>9.897999999999989</v>
          </cell>
          <cell r="BS213">
            <v>9.1909999999999883</v>
          </cell>
          <cell r="BT213">
            <v>8.4839999999999876</v>
          </cell>
          <cell r="BU213">
            <v>7.7769999999999877</v>
          </cell>
          <cell r="BV213">
            <v>7.0699999999999878</v>
          </cell>
          <cell r="BW213">
            <v>6.362999999999988</v>
          </cell>
          <cell r="BX213">
            <v>5.6559999999999881</v>
          </cell>
          <cell r="BY213">
            <v>4.9489999999999883</v>
          </cell>
          <cell r="BZ213">
            <v>4.2419999999999884</v>
          </cell>
          <cell r="CA213">
            <v>3.5349999999999886</v>
          </cell>
          <cell r="CB213">
            <v>2.8279999999999887</v>
          </cell>
          <cell r="CC213">
            <v>2.1209999999999889</v>
          </cell>
          <cell r="CD213">
            <v>1.4139999999999888</v>
          </cell>
          <cell r="CE213">
            <v>0.70699999999998875</v>
          </cell>
          <cell r="CF213">
            <v>-1.1324274851176597E-14</v>
          </cell>
          <cell r="CG213">
            <v>-1.1324274851176597E-14</v>
          </cell>
          <cell r="CH213">
            <v>-1.1324274851176597E-14</v>
          </cell>
          <cell r="CI213">
            <v>-1.1324274851176597E-14</v>
          </cell>
          <cell r="CJ213">
            <v>-1.1324274851176597E-14</v>
          </cell>
          <cell r="CK213">
            <v>-1.1324274851176597E-14</v>
          </cell>
          <cell r="CL213">
            <v>-1.1324274851176597E-14</v>
          </cell>
        </row>
        <row r="214">
          <cell r="AQ214">
            <v>0</v>
          </cell>
          <cell r="AR214">
            <v>0</v>
          </cell>
          <cell r="AS214">
            <v>0</v>
          </cell>
          <cell r="AT214">
            <v>22</v>
          </cell>
          <cell r="AU214">
            <v>22</v>
          </cell>
          <cell r="AV214">
            <v>22</v>
          </cell>
          <cell r="AW214">
            <v>22</v>
          </cell>
          <cell r="AX214">
            <v>22</v>
          </cell>
          <cell r="AY214">
            <v>22</v>
          </cell>
          <cell r="AZ214">
            <v>22</v>
          </cell>
          <cell r="BA214">
            <v>22</v>
          </cell>
          <cell r="BB214">
            <v>22</v>
          </cell>
          <cell r="BC214">
            <v>22</v>
          </cell>
          <cell r="BD214">
            <v>21.266666666666666</v>
          </cell>
          <cell r="BE214">
            <v>20.533333333333331</v>
          </cell>
          <cell r="BF214">
            <v>19.799999999999997</v>
          </cell>
          <cell r="BG214">
            <v>19.066666666666663</v>
          </cell>
          <cell r="BH214">
            <v>18.333333333333329</v>
          </cell>
          <cell r="BI214">
            <v>17.599999999999994</v>
          </cell>
          <cell r="BJ214">
            <v>16.86666666666666</v>
          </cell>
          <cell r="BK214">
            <v>16.133333333333326</v>
          </cell>
          <cell r="BL214">
            <v>15.399999999999993</v>
          </cell>
          <cell r="BM214">
            <v>14.666666666666661</v>
          </cell>
          <cell r="BN214">
            <v>13.933333333333328</v>
          </cell>
          <cell r="BO214">
            <v>13.199999999999996</v>
          </cell>
          <cell r="BP214">
            <v>12.466666666666663</v>
          </cell>
          <cell r="BQ214">
            <v>11.733333333333331</v>
          </cell>
          <cell r="BR214">
            <v>10.999999999999998</v>
          </cell>
          <cell r="BS214">
            <v>10.266666666666666</v>
          </cell>
          <cell r="BT214">
            <v>9.5333333333333332</v>
          </cell>
          <cell r="BU214">
            <v>8.8000000000000007</v>
          </cell>
          <cell r="BV214">
            <v>8.0666666666666682</v>
          </cell>
          <cell r="BW214">
            <v>7.3333333333333348</v>
          </cell>
          <cell r="BX214">
            <v>6.6000000000000014</v>
          </cell>
          <cell r="BY214">
            <v>5.866666666666668</v>
          </cell>
          <cell r="BZ214">
            <v>5.1333333333333346</v>
          </cell>
          <cell r="CA214">
            <v>4.4000000000000012</v>
          </cell>
          <cell r="CB214">
            <v>3.6666666666666679</v>
          </cell>
          <cell r="CC214">
            <v>2.9333333333333345</v>
          </cell>
          <cell r="CD214">
            <v>2.2000000000000011</v>
          </cell>
          <cell r="CE214">
            <v>1.4666666666666677</v>
          </cell>
          <cell r="CF214">
            <v>0.73333333333333439</v>
          </cell>
          <cell r="CG214">
            <v>1.1102230246251565E-15</v>
          </cell>
          <cell r="CH214">
            <v>1.1102230246251565E-15</v>
          </cell>
          <cell r="CI214">
            <v>1.1102230246251565E-15</v>
          </cell>
          <cell r="CJ214">
            <v>1.1102230246251565E-15</v>
          </cell>
          <cell r="CK214">
            <v>1.1102230246251565E-15</v>
          </cell>
          <cell r="CL214">
            <v>1.1102230246251565E-15</v>
          </cell>
        </row>
        <row r="215">
          <cell r="AU215">
            <v>22</v>
          </cell>
          <cell r="AV215">
            <v>22</v>
          </cell>
          <cell r="AW215">
            <v>22</v>
          </cell>
          <cell r="AX215">
            <v>22</v>
          </cell>
          <cell r="AY215">
            <v>22</v>
          </cell>
          <cell r="AZ215">
            <v>22</v>
          </cell>
          <cell r="BA215">
            <v>22</v>
          </cell>
          <cell r="BB215">
            <v>22</v>
          </cell>
          <cell r="BC215">
            <v>22</v>
          </cell>
          <cell r="BD215">
            <v>22</v>
          </cell>
          <cell r="BE215">
            <v>21.266666666666666</v>
          </cell>
          <cell r="BF215">
            <v>20.533333333333331</v>
          </cell>
          <cell r="BG215">
            <v>19.799999999999997</v>
          </cell>
          <cell r="BH215">
            <v>19.066666666666663</v>
          </cell>
          <cell r="BI215">
            <v>18.333333333333329</v>
          </cell>
          <cell r="BJ215">
            <v>17.599999999999994</v>
          </cell>
          <cell r="BK215">
            <v>16.86666666666666</v>
          </cell>
          <cell r="BL215">
            <v>16.133333333333326</v>
          </cell>
          <cell r="BM215">
            <v>15.399999999999993</v>
          </cell>
          <cell r="BN215">
            <v>14.666666666666661</v>
          </cell>
          <cell r="BO215">
            <v>13.933333333333328</v>
          </cell>
          <cell r="BP215">
            <v>13.199999999999996</v>
          </cell>
          <cell r="BQ215">
            <v>12.466666666666663</v>
          </cell>
          <cell r="BR215">
            <v>11.733333333333331</v>
          </cell>
          <cell r="BS215">
            <v>10.999999999999998</v>
          </cell>
          <cell r="BT215">
            <v>10.266666666666666</v>
          </cell>
          <cell r="BU215">
            <v>9.5333333333333332</v>
          </cell>
          <cell r="BV215">
            <v>8.8000000000000007</v>
          </cell>
          <cell r="BW215">
            <v>8.0666666666666682</v>
          </cell>
          <cell r="BX215">
            <v>7.3333333333333348</v>
          </cell>
          <cell r="BY215">
            <v>6.6000000000000014</v>
          </cell>
          <cell r="BZ215">
            <v>5.866666666666668</v>
          </cell>
          <cell r="CA215">
            <v>5.1333333333333346</v>
          </cell>
          <cell r="CB215">
            <v>4.4000000000000012</v>
          </cell>
          <cell r="CC215">
            <v>3.6666666666666679</v>
          </cell>
          <cell r="CD215">
            <v>2.9333333333333345</v>
          </cell>
          <cell r="CE215">
            <v>2.2000000000000011</v>
          </cell>
          <cell r="CF215">
            <v>1.4666666666666677</v>
          </cell>
          <cell r="CG215">
            <v>0.73333333333333439</v>
          </cell>
          <cell r="CH215">
            <v>1.1102230246251565E-15</v>
          </cell>
          <cell r="CI215">
            <v>1.1102230246251565E-15</v>
          </cell>
          <cell r="CJ215">
            <v>1.1102230246251565E-15</v>
          </cell>
          <cell r="CK215">
            <v>1.1102230246251565E-15</v>
          </cell>
          <cell r="CL215">
            <v>1.1102230246251565E-15</v>
          </cell>
        </row>
        <row r="234">
          <cell r="AB234">
            <v>0</v>
          </cell>
          <cell r="AG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0.44899999999999995</v>
          </cell>
          <cell r="BA234">
            <v>1.1656666666666666</v>
          </cell>
          <cell r="BB234">
            <v>1.7490000000000001</v>
          </cell>
          <cell r="BC234">
            <v>2.3656666666666668</v>
          </cell>
          <cell r="BD234">
            <v>3.0156666666666667</v>
          </cell>
          <cell r="BE234">
            <v>3.6989999999999998</v>
          </cell>
          <cell r="BF234">
            <v>4.4156666666666666</v>
          </cell>
          <cell r="BG234">
            <v>5.1656666666666666</v>
          </cell>
          <cell r="BH234">
            <v>4.75</v>
          </cell>
          <cell r="BI234">
            <v>4.7833333333333332</v>
          </cell>
          <cell r="BJ234">
            <v>4.8166666666666664</v>
          </cell>
          <cell r="BK234">
            <v>4.8499999999999996</v>
          </cell>
          <cell r="BL234">
            <v>5.3323333333333336</v>
          </cell>
          <cell r="BM234">
            <v>5.3656666666666668</v>
          </cell>
          <cell r="BN234">
            <v>5.399</v>
          </cell>
          <cell r="BO234">
            <v>5.4323333333333332</v>
          </cell>
          <cell r="BP234">
            <v>5.4656666666666665</v>
          </cell>
          <cell r="BQ234">
            <v>5.4989999999999997</v>
          </cell>
          <cell r="BR234">
            <v>5.5323333333333338</v>
          </cell>
          <cell r="BS234">
            <v>5.565666666666667</v>
          </cell>
          <cell r="BT234">
            <v>5.5990000000000002</v>
          </cell>
          <cell r="BU234">
            <v>4.5823333333333336</v>
          </cell>
          <cell r="BV234">
            <v>4.5823333333333336</v>
          </cell>
          <cell r="BW234">
            <v>4.5823333333333336</v>
          </cell>
          <cell r="BX234">
            <v>4.5823333333333336</v>
          </cell>
          <cell r="BY234">
            <v>4.5823333333333336</v>
          </cell>
          <cell r="BZ234">
            <v>4.5823333333333336</v>
          </cell>
          <cell r="CA234">
            <v>4.5823333333333336</v>
          </cell>
          <cell r="CB234">
            <v>4.5823333333333336</v>
          </cell>
          <cell r="CC234">
            <v>4.5823333333333336</v>
          </cell>
          <cell r="CD234">
            <v>4.1333333333333337</v>
          </cell>
          <cell r="CE234">
            <v>3.4166666666666665</v>
          </cell>
          <cell r="CF234">
            <v>3.4166666666666665</v>
          </cell>
          <cell r="CG234">
            <v>2.8000000000000003</v>
          </cell>
          <cell r="CH234">
            <v>2.15</v>
          </cell>
          <cell r="CI234">
            <v>1.4666666666666668</v>
          </cell>
          <cell r="CJ234">
            <v>0.75</v>
          </cell>
          <cell r="CK234">
            <v>0</v>
          </cell>
          <cell r="CL234">
            <v>0</v>
          </cell>
          <cell r="CM234">
            <v>0</v>
          </cell>
          <cell r="CN234">
            <v>0</v>
          </cell>
          <cell r="CO234">
            <v>0</v>
          </cell>
          <cell r="CP234">
            <v>0</v>
          </cell>
          <cell r="CQ234">
            <v>0</v>
          </cell>
          <cell r="CR234">
            <v>0</v>
          </cell>
          <cell r="CS234">
            <v>0</v>
          </cell>
          <cell r="CT234">
            <v>0</v>
          </cell>
          <cell r="CU234">
            <v>0</v>
          </cell>
          <cell r="CV234">
            <v>0</v>
          </cell>
          <cell r="CW234">
            <v>0</v>
          </cell>
          <cell r="CX234">
            <v>0</v>
          </cell>
          <cell r="CY234">
            <v>0</v>
          </cell>
          <cell r="CZ234">
            <v>0</v>
          </cell>
          <cell r="DA234">
            <v>0</v>
          </cell>
          <cell r="DB234">
            <v>0</v>
          </cell>
          <cell r="DC234">
            <v>0</v>
          </cell>
          <cell r="DD234">
            <v>0</v>
          </cell>
          <cell r="DE234">
            <v>0</v>
          </cell>
          <cell r="DF234">
            <v>0</v>
          </cell>
          <cell r="DG234">
            <v>0</v>
          </cell>
          <cell r="DH234">
            <v>0</v>
          </cell>
          <cell r="DI234">
            <v>0</v>
          </cell>
          <cell r="DJ234">
            <v>0</v>
          </cell>
          <cell r="DK234">
            <v>0</v>
          </cell>
          <cell r="DL234">
            <v>0</v>
          </cell>
          <cell r="DM234">
            <v>0</v>
          </cell>
          <cell r="DN234">
            <v>0</v>
          </cell>
          <cell r="DO234">
            <v>0</v>
          </cell>
          <cell r="DP234">
            <v>0</v>
          </cell>
          <cell r="DQ234">
            <v>0</v>
          </cell>
          <cell r="DR234">
            <v>0</v>
          </cell>
          <cell r="DS234">
            <v>0</v>
          </cell>
          <cell r="DT234">
            <v>0</v>
          </cell>
          <cell r="DU234">
            <v>0</v>
          </cell>
          <cell r="DV234">
            <v>0</v>
          </cell>
          <cell r="DW234">
            <v>0</v>
          </cell>
          <cell r="DX234">
            <v>0</v>
          </cell>
          <cell r="DY234">
            <v>0</v>
          </cell>
          <cell r="DZ234">
            <v>0</v>
          </cell>
          <cell r="EA234">
            <v>0</v>
          </cell>
          <cell r="EB234">
            <v>0</v>
          </cell>
          <cell r="EC234">
            <v>0</v>
          </cell>
          <cell r="ED234">
            <v>0</v>
          </cell>
          <cell r="EE234">
            <v>0</v>
          </cell>
          <cell r="EF234">
            <v>0</v>
          </cell>
          <cell r="EG234">
            <v>0</v>
          </cell>
          <cell r="EH234">
            <v>0</v>
          </cell>
          <cell r="EI234">
            <v>0</v>
          </cell>
          <cell r="EJ234">
            <v>0</v>
          </cell>
          <cell r="EK234">
            <v>0</v>
          </cell>
          <cell r="EL234">
            <v>0</v>
          </cell>
          <cell r="EM234">
            <v>0</v>
          </cell>
          <cell r="EN234">
            <v>0</v>
          </cell>
          <cell r="EO234">
            <v>0</v>
          </cell>
          <cell r="EP234">
            <v>0</v>
          </cell>
          <cell r="EQ234">
            <v>0</v>
          </cell>
          <cell r="ER234">
            <v>0</v>
          </cell>
          <cell r="ES234">
            <v>0</v>
          </cell>
          <cell r="ET234">
            <v>0</v>
          </cell>
          <cell r="EU234">
            <v>0</v>
          </cell>
          <cell r="EV234">
            <v>0</v>
          </cell>
          <cell r="EW234">
            <v>0</v>
          </cell>
          <cell r="EX234">
            <v>0</v>
          </cell>
          <cell r="EY234">
            <v>0</v>
          </cell>
          <cell r="EZ234">
            <v>0</v>
          </cell>
          <cell r="FA234">
            <v>0</v>
          </cell>
          <cell r="FB234">
            <v>0</v>
          </cell>
          <cell r="FC234">
            <v>0</v>
          </cell>
          <cell r="FD234">
            <v>0</v>
          </cell>
          <cell r="FE234">
            <v>0</v>
          </cell>
          <cell r="FF234">
            <v>0</v>
          </cell>
          <cell r="FG234">
            <v>0</v>
          </cell>
          <cell r="FH234">
            <v>0</v>
          </cell>
          <cell r="FI234">
            <v>0</v>
          </cell>
          <cell r="FJ234">
            <v>0</v>
          </cell>
          <cell r="FK234">
            <v>0</v>
          </cell>
          <cell r="FL234">
            <v>0</v>
          </cell>
          <cell r="FM234">
            <v>0</v>
          </cell>
          <cell r="FN234">
            <v>0</v>
          </cell>
          <cell r="FO234">
            <v>0</v>
          </cell>
          <cell r="FP234">
            <v>0</v>
          </cell>
          <cell r="FQ234">
            <v>0</v>
          </cell>
          <cell r="FR234">
            <v>0</v>
          </cell>
          <cell r="FS234">
            <v>0</v>
          </cell>
          <cell r="FT234">
            <v>0</v>
          </cell>
          <cell r="FU234">
            <v>0</v>
          </cell>
          <cell r="FV234">
            <v>0</v>
          </cell>
          <cell r="FW234">
            <v>0</v>
          </cell>
          <cell r="FX234">
            <v>0</v>
          </cell>
          <cell r="FY234">
            <v>0</v>
          </cell>
          <cell r="FZ234">
            <v>0</v>
          </cell>
          <cell r="GA234">
            <v>0</v>
          </cell>
          <cell r="GB234">
            <v>0</v>
          </cell>
          <cell r="GC234">
            <v>0</v>
          </cell>
          <cell r="GD234">
            <v>0</v>
          </cell>
          <cell r="GE234">
            <v>0</v>
          </cell>
          <cell r="GF234">
            <v>0</v>
          </cell>
          <cell r="GG234">
            <v>0</v>
          </cell>
          <cell r="GH234">
            <v>0</v>
          </cell>
          <cell r="GI234">
            <v>0</v>
          </cell>
          <cell r="GJ234">
            <v>0</v>
          </cell>
          <cell r="GK234">
            <v>0</v>
          </cell>
          <cell r="GL234">
            <v>0</v>
          </cell>
          <cell r="GM234">
            <v>0</v>
          </cell>
          <cell r="GN234">
            <v>0</v>
          </cell>
          <cell r="GO234">
            <v>0</v>
          </cell>
          <cell r="GP234">
            <v>0</v>
          </cell>
          <cell r="GQ234">
            <v>0</v>
          </cell>
          <cell r="GR234">
            <v>0</v>
          </cell>
          <cell r="GS234">
            <v>0</v>
          </cell>
          <cell r="GT234">
            <v>0</v>
          </cell>
          <cell r="GU234">
            <v>0</v>
          </cell>
          <cell r="GV234">
            <v>0</v>
          </cell>
          <cell r="GW234">
            <v>0</v>
          </cell>
          <cell r="GX234">
            <v>0</v>
          </cell>
          <cell r="GY234">
            <v>0</v>
          </cell>
          <cell r="GZ234">
            <v>0</v>
          </cell>
          <cell r="HA234">
            <v>0</v>
          </cell>
          <cell r="HB234">
            <v>0</v>
          </cell>
          <cell r="HC234">
            <v>0</v>
          </cell>
          <cell r="HD234">
            <v>0</v>
          </cell>
          <cell r="HE234">
            <v>0</v>
          </cell>
          <cell r="HF234">
            <v>0</v>
          </cell>
          <cell r="HG234">
            <v>0</v>
          </cell>
          <cell r="HH234">
            <v>0</v>
          </cell>
          <cell r="HI234">
            <v>0</v>
          </cell>
          <cell r="HJ234">
            <v>0</v>
          </cell>
          <cell r="HK234">
            <v>0</v>
          </cell>
          <cell r="HL234">
            <v>0</v>
          </cell>
          <cell r="HM234">
            <v>0</v>
          </cell>
          <cell r="HN234">
            <v>0</v>
          </cell>
          <cell r="HO234">
            <v>0</v>
          </cell>
          <cell r="HP234">
            <v>0</v>
          </cell>
          <cell r="HQ234">
            <v>0</v>
          </cell>
          <cell r="HR234">
            <v>0</v>
          </cell>
          <cell r="HS234">
            <v>0</v>
          </cell>
          <cell r="HT234">
            <v>0</v>
          </cell>
          <cell r="HU234">
            <v>0</v>
          </cell>
          <cell r="HV234">
            <v>0</v>
          </cell>
          <cell r="HW234">
            <v>0</v>
          </cell>
          <cell r="HX234">
            <v>0</v>
          </cell>
          <cell r="HY234">
            <v>0</v>
          </cell>
          <cell r="HZ234">
            <v>0</v>
          </cell>
          <cell r="IA234">
            <v>0</v>
          </cell>
          <cell r="IB234">
            <v>0</v>
          </cell>
          <cell r="IC234">
            <v>0</v>
          </cell>
          <cell r="ID234">
            <v>0</v>
          </cell>
          <cell r="IE234">
            <v>0</v>
          </cell>
          <cell r="IF234">
            <v>0</v>
          </cell>
          <cell r="IG234">
            <v>0</v>
          </cell>
          <cell r="IH234">
            <v>0</v>
          </cell>
          <cell r="II234">
            <v>0</v>
          </cell>
          <cell r="IJ234">
            <v>0</v>
          </cell>
          <cell r="IK234">
            <v>0</v>
          </cell>
          <cell r="IL234">
            <v>0</v>
          </cell>
          <cell r="IM234">
            <v>0</v>
          </cell>
          <cell r="IN234">
            <v>0</v>
          </cell>
          <cell r="IO234">
            <v>0</v>
          </cell>
          <cell r="IP234">
            <v>0</v>
          </cell>
          <cell r="IQ234">
            <v>0</v>
          </cell>
        </row>
        <row r="235">
          <cell r="AC235">
            <v>0</v>
          </cell>
          <cell r="AD235">
            <v>0</v>
          </cell>
          <cell r="AE235">
            <v>0</v>
          </cell>
          <cell r="AF235">
            <v>0</v>
          </cell>
          <cell r="AG235">
            <v>0</v>
          </cell>
          <cell r="AL235">
            <v>0</v>
          </cell>
          <cell r="AM235">
            <v>1.6837499999999998E-2</v>
          </cell>
          <cell r="AN235">
            <v>1.6837499999999998E-2</v>
          </cell>
          <cell r="AO235">
            <v>1.6837499999999998E-2</v>
          </cell>
          <cell r="AP235">
            <v>1.6837499999999998E-2</v>
          </cell>
          <cell r="AQ235">
            <v>6.7349999999999993E-2</v>
          </cell>
          <cell r="AR235">
            <v>0.17485000000000001</v>
          </cell>
          <cell r="AS235">
            <v>0.26234999999999997</v>
          </cell>
          <cell r="AT235">
            <v>0.35485</v>
          </cell>
          <cell r="AU235">
            <v>0.45235000000000003</v>
          </cell>
          <cell r="AV235">
            <v>0.55484999999999995</v>
          </cell>
          <cell r="AW235">
            <v>0.66234999999999999</v>
          </cell>
          <cell r="AX235">
            <v>0.77485000000000004</v>
          </cell>
          <cell r="AY235">
            <v>0.89234999999999998</v>
          </cell>
          <cell r="AZ235">
            <v>1.01485</v>
          </cell>
          <cell r="BA235">
            <v>1.1401049999999999</v>
          </cell>
          <cell r="BB235">
            <v>1.2667766666666667</v>
          </cell>
          <cell r="BC235">
            <v>1.3955316666666664</v>
          </cell>
          <cell r="BD235">
            <v>1.5262033333333331</v>
          </cell>
          <cell r="BE235">
            <v>1.6586249999999998</v>
          </cell>
          <cell r="BF235">
            <v>1.7926299999999997</v>
          </cell>
          <cell r="BG235">
            <v>1.7705516666666665</v>
          </cell>
          <cell r="BH235">
            <v>1.7447233333333332</v>
          </cell>
          <cell r="BI235">
            <v>1.7209733333333332</v>
          </cell>
          <cell r="BJ235">
            <v>1.6970566666666664</v>
          </cell>
          <cell r="BK235">
            <v>1.6729733333333332</v>
          </cell>
          <cell r="BL235">
            <v>1.6487233333333331</v>
          </cell>
          <cell r="BM235">
            <v>1.6220616666666663</v>
          </cell>
          <cell r="BN235">
            <v>1.5952333333333331</v>
          </cell>
          <cell r="BO235">
            <v>1.5682383333333332</v>
          </cell>
          <cell r="BP235">
            <v>1.5410766666666664</v>
          </cell>
          <cell r="BQ235">
            <v>1.513748333333333</v>
          </cell>
          <cell r="BR235">
            <v>1.486253333333333</v>
          </cell>
          <cell r="BS235">
            <v>1.4585916666666663</v>
          </cell>
          <cell r="BT235">
            <v>1.4307633333333329</v>
          </cell>
          <cell r="BU235">
            <v>1.402768333333333</v>
          </cell>
          <cell r="BV235">
            <v>1.3798566666666663</v>
          </cell>
          <cell r="BW235">
            <v>1.3569449999999994</v>
          </cell>
          <cell r="BX235">
            <v>1.3340333333333327</v>
          </cell>
          <cell r="BY235">
            <v>1.3111216666666661</v>
          </cell>
          <cell r="BZ235">
            <v>1.2882099999999994</v>
          </cell>
          <cell r="CA235">
            <v>1.2652983333333327</v>
          </cell>
          <cell r="CB235">
            <v>1.2423866666666661</v>
          </cell>
          <cell r="CC235">
            <v>1.2194749999999994</v>
          </cell>
          <cell r="CD235">
            <v>1.1965633333333328</v>
          </cell>
          <cell r="CE235">
            <v>1.1758966666666661</v>
          </cell>
          <cell r="CF235">
            <v>1.1588133333333328</v>
          </cell>
          <cell r="CG235">
            <v>1.1417299999999995</v>
          </cell>
          <cell r="CH235">
            <v>1.1277299999999995</v>
          </cell>
          <cell r="CI235">
            <v>1.1169799999999994</v>
          </cell>
          <cell r="CJ235">
            <v>1.109646666666666</v>
          </cell>
          <cell r="CK235">
            <v>1.1058966666666661</v>
          </cell>
          <cell r="CL235">
            <v>0</v>
          </cell>
          <cell r="CM235">
            <v>0</v>
          </cell>
          <cell r="CN235">
            <v>0</v>
          </cell>
          <cell r="CO235">
            <v>0</v>
          </cell>
          <cell r="CP235">
            <v>0</v>
          </cell>
          <cell r="CQ235">
            <v>0</v>
          </cell>
          <cell r="CR235">
            <v>0</v>
          </cell>
          <cell r="CS235">
            <v>0</v>
          </cell>
          <cell r="CT235">
            <v>0</v>
          </cell>
          <cell r="CU235">
            <v>0</v>
          </cell>
          <cell r="CV235">
            <v>0</v>
          </cell>
          <cell r="CW235">
            <v>0</v>
          </cell>
          <cell r="CX235">
            <v>0</v>
          </cell>
          <cell r="CY235">
            <v>0</v>
          </cell>
          <cell r="CZ235">
            <v>0</v>
          </cell>
          <cell r="DA235">
            <v>0</v>
          </cell>
          <cell r="DB235">
            <v>0</v>
          </cell>
          <cell r="DC235">
            <v>0</v>
          </cell>
          <cell r="DD235">
            <v>0</v>
          </cell>
          <cell r="DE235">
            <v>0</v>
          </cell>
          <cell r="DF235">
            <v>0</v>
          </cell>
          <cell r="DG235">
            <v>0</v>
          </cell>
          <cell r="DH235">
            <v>0</v>
          </cell>
          <cell r="DI235">
            <v>0</v>
          </cell>
          <cell r="DJ235">
            <v>0</v>
          </cell>
          <cell r="DK235">
            <v>0</v>
          </cell>
          <cell r="DL235">
            <v>0</v>
          </cell>
          <cell r="DM235">
            <v>0</v>
          </cell>
          <cell r="DN235">
            <v>0</v>
          </cell>
          <cell r="DO235">
            <v>0</v>
          </cell>
          <cell r="DP235">
            <v>0</v>
          </cell>
          <cell r="DQ235">
            <v>0</v>
          </cell>
          <cell r="DR235">
            <v>0</v>
          </cell>
          <cell r="DS235">
            <v>0</v>
          </cell>
          <cell r="DT235">
            <v>0</v>
          </cell>
          <cell r="DU235">
            <v>0</v>
          </cell>
          <cell r="DV235">
            <v>0</v>
          </cell>
          <cell r="DW235">
            <v>0</v>
          </cell>
          <cell r="DX235">
            <v>0</v>
          </cell>
          <cell r="DY235">
            <v>0</v>
          </cell>
          <cell r="DZ235">
            <v>0</v>
          </cell>
          <cell r="EA235">
            <v>0</v>
          </cell>
          <cell r="EB235">
            <v>0</v>
          </cell>
          <cell r="EC235">
            <v>0</v>
          </cell>
          <cell r="ED235">
            <v>0</v>
          </cell>
          <cell r="EE235">
            <v>0</v>
          </cell>
          <cell r="EF235">
            <v>0</v>
          </cell>
          <cell r="EG235">
            <v>0</v>
          </cell>
          <cell r="EH235">
            <v>0</v>
          </cell>
          <cell r="EI235">
            <v>0</v>
          </cell>
          <cell r="EJ235">
            <v>0</v>
          </cell>
          <cell r="EK235">
            <v>0</v>
          </cell>
          <cell r="EL235">
            <v>0</v>
          </cell>
          <cell r="EM235">
            <v>0</v>
          </cell>
          <cell r="EN235">
            <v>0</v>
          </cell>
          <cell r="EO235">
            <v>0</v>
          </cell>
          <cell r="EP235">
            <v>0</v>
          </cell>
          <cell r="EQ235">
            <v>0</v>
          </cell>
          <cell r="ER235">
            <v>0</v>
          </cell>
          <cell r="ES235">
            <v>0</v>
          </cell>
          <cell r="ET235">
            <v>0</v>
          </cell>
          <cell r="EU235">
            <v>0</v>
          </cell>
          <cell r="EV235">
            <v>0</v>
          </cell>
          <cell r="EW235">
            <v>0</v>
          </cell>
          <cell r="EX235">
            <v>0</v>
          </cell>
          <cell r="EY235">
            <v>0</v>
          </cell>
          <cell r="EZ235">
            <v>0</v>
          </cell>
          <cell r="FA235">
            <v>0</v>
          </cell>
          <cell r="FB235">
            <v>0</v>
          </cell>
          <cell r="FC235">
            <v>0</v>
          </cell>
          <cell r="FD235">
            <v>0</v>
          </cell>
          <cell r="FE235">
            <v>0</v>
          </cell>
          <cell r="FF235">
            <v>0</v>
          </cell>
          <cell r="FG235">
            <v>0</v>
          </cell>
          <cell r="FH235">
            <v>0</v>
          </cell>
          <cell r="FI235">
            <v>0</v>
          </cell>
          <cell r="FJ235">
            <v>0</v>
          </cell>
          <cell r="FK235">
            <v>0</v>
          </cell>
          <cell r="FL235">
            <v>0</v>
          </cell>
          <cell r="FM235">
            <v>0</v>
          </cell>
          <cell r="FN235">
            <v>0</v>
          </cell>
          <cell r="FO235">
            <v>0</v>
          </cell>
          <cell r="FP235">
            <v>0</v>
          </cell>
          <cell r="FQ235">
            <v>0</v>
          </cell>
          <cell r="FR235">
            <v>0</v>
          </cell>
          <cell r="FS235">
            <v>0</v>
          </cell>
          <cell r="FT235">
            <v>0</v>
          </cell>
          <cell r="FU235">
            <v>0</v>
          </cell>
          <cell r="FV235">
            <v>0</v>
          </cell>
          <cell r="FW235">
            <v>0</v>
          </cell>
          <cell r="FX235">
            <v>0</v>
          </cell>
          <cell r="FY235">
            <v>0</v>
          </cell>
          <cell r="FZ235">
            <v>0</v>
          </cell>
          <cell r="GA235">
            <v>0</v>
          </cell>
          <cell r="GB235">
            <v>0</v>
          </cell>
          <cell r="GC235">
            <v>0</v>
          </cell>
          <cell r="GD235">
            <v>0</v>
          </cell>
          <cell r="GE235">
            <v>0</v>
          </cell>
          <cell r="GF235">
            <v>0</v>
          </cell>
          <cell r="GG235">
            <v>0</v>
          </cell>
          <cell r="GH235">
            <v>0</v>
          </cell>
          <cell r="GI235">
            <v>0</v>
          </cell>
          <cell r="GJ235">
            <v>0</v>
          </cell>
          <cell r="GK235">
            <v>0</v>
          </cell>
          <cell r="GL235">
            <v>0</v>
          </cell>
          <cell r="GM235">
            <v>0</v>
          </cell>
          <cell r="GN235">
            <v>0</v>
          </cell>
          <cell r="GO235">
            <v>0</v>
          </cell>
          <cell r="GP235">
            <v>0</v>
          </cell>
          <cell r="GQ235">
            <v>0</v>
          </cell>
          <cell r="GR235">
            <v>0</v>
          </cell>
          <cell r="GS235">
            <v>0</v>
          </cell>
          <cell r="GT235">
            <v>0</v>
          </cell>
          <cell r="GU235">
            <v>0</v>
          </cell>
          <cell r="GV235">
            <v>0</v>
          </cell>
          <cell r="GW235">
            <v>0</v>
          </cell>
          <cell r="GX235">
            <v>0</v>
          </cell>
          <cell r="GY235">
            <v>0</v>
          </cell>
          <cell r="GZ235">
            <v>0</v>
          </cell>
          <cell r="HA235">
            <v>0</v>
          </cell>
          <cell r="HB235">
            <v>0</v>
          </cell>
          <cell r="HC235">
            <v>0</v>
          </cell>
          <cell r="HD235">
            <v>0</v>
          </cell>
          <cell r="HE235">
            <v>0</v>
          </cell>
          <cell r="HF235">
            <v>0</v>
          </cell>
          <cell r="HG235">
            <v>0</v>
          </cell>
          <cell r="HH235">
            <v>0</v>
          </cell>
          <cell r="HI235">
            <v>0</v>
          </cell>
          <cell r="HJ235">
            <v>0</v>
          </cell>
          <cell r="HK235">
            <v>0</v>
          </cell>
          <cell r="HL235">
            <v>0</v>
          </cell>
          <cell r="HM235">
            <v>0</v>
          </cell>
          <cell r="HN235">
            <v>0</v>
          </cell>
          <cell r="HO235">
            <v>0</v>
          </cell>
          <cell r="HP235">
            <v>0</v>
          </cell>
          <cell r="HQ235">
            <v>0</v>
          </cell>
          <cell r="HR235">
            <v>0</v>
          </cell>
          <cell r="HS235">
            <v>0</v>
          </cell>
          <cell r="HT235">
            <v>0</v>
          </cell>
          <cell r="HU235">
            <v>0</v>
          </cell>
          <cell r="HV235">
            <v>0</v>
          </cell>
          <cell r="HW235">
            <v>0</v>
          </cell>
          <cell r="HX235">
            <v>0</v>
          </cell>
          <cell r="HY235">
            <v>0</v>
          </cell>
          <cell r="HZ235">
            <v>0</v>
          </cell>
          <cell r="IA235">
            <v>0</v>
          </cell>
          <cell r="IB235">
            <v>0</v>
          </cell>
          <cell r="IC235">
            <v>0</v>
          </cell>
          <cell r="ID235">
            <v>0</v>
          </cell>
          <cell r="IE235">
            <v>0</v>
          </cell>
          <cell r="IF235">
            <v>0</v>
          </cell>
          <cell r="IG235">
            <v>0</v>
          </cell>
          <cell r="IH235">
            <v>0</v>
          </cell>
          <cell r="II235">
            <v>0</v>
          </cell>
          <cell r="IJ235">
            <v>0</v>
          </cell>
          <cell r="IK235">
            <v>0</v>
          </cell>
          <cell r="IL235">
            <v>0</v>
          </cell>
          <cell r="IM235">
            <v>0</v>
          </cell>
          <cell r="IN235">
            <v>0</v>
          </cell>
          <cell r="IO235">
            <v>0</v>
          </cell>
          <cell r="IP235">
            <v>0</v>
          </cell>
          <cell r="IQ235">
            <v>0</v>
          </cell>
        </row>
        <row r="236">
          <cell r="AL236">
            <v>13.469999999999999</v>
          </cell>
          <cell r="AM236">
            <v>0.1863165</v>
          </cell>
          <cell r="AN236">
            <v>0.1863165</v>
          </cell>
          <cell r="AO236">
            <v>0.1863165</v>
          </cell>
          <cell r="AP236">
            <v>0.1863165</v>
          </cell>
          <cell r="AQ236">
            <v>34.97</v>
          </cell>
          <cell r="AR236">
            <v>52.47</v>
          </cell>
          <cell r="AS236">
            <v>70.97</v>
          </cell>
          <cell r="AT236">
            <v>90.47</v>
          </cell>
          <cell r="AU236">
            <v>110.97</v>
          </cell>
          <cell r="AV236">
            <v>132.47</v>
          </cell>
          <cell r="AW236">
            <v>154.97</v>
          </cell>
          <cell r="AX236">
            <v>178.47</v>
          </cell>
          <cell r="AY236">
            <v>202.97</v>
          </cell>
          <cell r="AZ236">
            <v>228.02099999999999</v>
          </cell>
          <cell r="BA236">
            <v>253.35533333333331</v>
          </cell>
          <cell r="BB236">
            <v>279.10633333333328</v>
          </cell>
          <cell r="BC236">
            <v>305.24066666666664</v>
          </cell>
          <cell r="BD236">
            <v>331.72499999999997</v>
          </cell>
          <cell r="BE236">
            <v>358.52599999999995</v>
          </cell>
          <cell r="BF236">
            <v>354.1103333333333</v>
          </cell>
          <cell r="BG236">
            <v>348.94466666666665</v>
          </cell>
          <cell r="BH236">
            <v>344.19466666666665</v>
          </cell>
          <cell r="BI236">
            <v>339.41133333333329</v>
          </cell>
          <cell r="BJ236">
            <v>334.59466666666663</v>
          </cell>
          <cell r="BK236">
            <v>329.7446666666666</v>
          </cell>
          <cell r="BL236">
            <v>324.41233333333327</v>
          </cell>
          <cell r="BM236">
            <v>319.04666666666662</v>
          </cell>
          <cell r="BN236">
            <v>313.64766666666662</v>
          </cell>
          <cell r="BO236">
            <v>308.21533333333326</v>
          </cell>
          <cell r="BP236">
            <v>302.7496666666666</v>
          </cell>
          <cell r="BQ236">
            <v>297.25066666666658</v>
          </cell>
          <cell r="BR236">
            <v>291.71833333333325</v>
          </cell>
          <cell r="BS236">
            <v>286.15266666666656</v>
          </cell>
          <cell r="BT236">
            <v>280.55366666666657</v>
          </cell>
          <cell r="BU236">
            <v>275.97133333333323</v>
          </cell>
          <cell r="BV236">
            <v>271.3889999999999</v>
          </cell>
          <cell r="BW236">
            <v>266.80666666666656</v>
          </cell>
          <cell r="BX236">
            <v>262.22433333333322</v>
          </cell>
          <cell r="BY236">
            <v>257.64199999999988</v>
          </cell>
          <cell r="BZ236">
            <v>253.05966666666654</v>
          </cell>
          <cell r="CA236">
            <v>248.47733333333321</v>
          </cell>
          <cell r="CB236">
            <v>243.89499999999987</v>
          </cell>
          <cell r="CC236">
            <v>239.31266666666653</v>
          </cell>
          <cell r="CD236">
            <v>235.1793333333332</v>
          </cell>
          <cell r="CE236">
            <v>231.76266666666655</v>
          </cell>
          <cell r="CF236">
            <v>228.34599999999989</v>
          </cell>
          <cell r="CG236">
            <v>225.54599999999988</v>
          </cell>
          <cell r="CH236">
            <v>223.39599999999987</v>
          </cell>
          <cell r="CI236">
            <v>221.9293333333332</v>
          </cell>
          <cell r="CJ236">
            <v>221.1793333333332</v>
          </cell>
          <cell r="CK236">
            <v>221.1793333333332</v>
          </cell>
          <cell r="CL236">
            <v>0</v>
          </cell>
          <cell r="CM236">
            <v>0</v>
          </cell>
          <cell r="CN236">
            <v>0</v>
          </cell>
          <cell r="CO236">
            <v>0</v>
          </cell>
          <cell r="CP236">
            <v>0</v>
          </cell>
          <cell r="CQ236">
            <v>0</v>
          </cell>
          <cell r="CR236">
            <v>0</v>
          </cell>
          <cell r="CS236">
            <v>0</v>
          </cell>
          <cell r="CT236">
            <v>0</v>
          </cell>
          <cell r="CU236">
            <v>0</v>
          </cell>
          <cell r="CV236">
            <v>0</v>
          </cell>
          <cell r="CW236">
            <v>0</v>
          </cell>
          <cell r="CX236">
            <v>0</v>
          </cell>
          <cell r="CY236">
            <v>0</v>
          </cell>
          <cell r="CZ236">
            <v>0</v>
          </cell>
          <cell r="DA236">
            <v>0</v>
          </cell>
          <cell r="DB236">
            <v>0</v>
          </cell>
          <cell r="DC236">
            <v>0</v>
          </cell>
          <cell r="DD236">
            <v>0</v>
          </cell>
          <cell r="DE236">
            <v>0</v>
          </cell>
          <cell r="DF236">
            <v>0</v>
          </cell>
          <cell r="DG236">
            <v>0</v>
          </cell>
          <cell r="DH236">
            <v>0</v>
          </cell>
          <cell r="DI236">
            <v>0</v>
          </cell>
          <cell r="DJ236">
            <v>0</v>
          </cell>
          <cell r="DK236">
            <v>0</v>
          </cell>
          <cell r="DL236">
            <v>0</v>
          </cell>
          <cell r="DM236">
            <v>0</v>
          </cell>
          <cell r="DN236">
            <v>0</v>
          </cell>
          <cell r="DO236">
            <v>0</v>
          </cell>
          <cell r="DP236">
            <v>0</v>
          </cell>
          <cell r="DQ236">
            <v>0</v>
          </cell>
          <cell r="DR236">
            <v>0</v>
          </cell>
          <cell r="DS236">
            <v>0</v>
          </cell>
          <cell r="DT236">
            <v>0</v>
          </cell>
          <cell r="DU236">
            <v>0</v>
          </cell>
          <cell r="DV236">
            <v>0</v>
          </cell>
          <cell r="DW236">
            <v>0</v>
          </cell>
          <cell r="DX236">
            <v>0</v>
          </cell>
          <cell r="DY236">
            <v>0</v>
          </cell>
          <cell r="DZ236">
            <v>0</v>
          </cell>
          <cell r="EA236">
            <v>0</v>
          </cell>
          <cell r="EB236">
            <v>0</v>
          </cell>
          <cell r="EC236">
            <v>0</v>
          </cell>
          <cell r="ED236">
            <v>0</v>
          </cell>
          <cell r="EE236">
            <v>0</v>
          </cell>
          <cell r="EF236">
            <v>0</v>
          </cell>
          <cell r="EG236">
            <v>0</v>
          </cell>
          <cell r="EH236">
            <v>0</v>
          </cell>
          <cell r="EI236">
            <v>0</v>
          </cell>
          <cell r="EJ236">
            <v>0</v>
          </cell>
          <cell r="EK236">
            <v>0</v>
          </cell>
          <cell r="EL236">
            <v>0</v>
          </cell>
          <cell r="EM236">
            <v>0</v>
          </cell>
          <cell r="EN236">
            <v>0</v>
          </cell>
          <cell r="EO236">
            <v>0</v>
          </cell>
          <cell r="EP236">
            <v>0</v>
          </cell>
          <cell r="EQ236">
            <v>0</v>
          </cell>
          <cell r="ER236">
            <v>0</v>
          </cell>
          <cell r="ES236">
            <v>0</v>
          </cell>
          <cell r="ET236">
            <v>0</v>
          </cell>
          <cell r="EU236">
            <v>0</v>
          </cell>
          <cell r="EV236">
            <v>0</v>
          </cell>
          <cell r="EW236">
            <v>0</v>
          </cell>
          <cell r="EX236">
            <v>0</v>
          </cell>
          <cell r="EY236">
            <v>0</v>
          </cell>
          <cell r="EZ236">
            <v>0</v>
          </cell>
          <cell r="FA236">
            <v>0</v>
          </cell>
          <cell r="FB236">
            <v>0</v>
          </cell>
          <cell r="FC236">
            <v>0</v>
          </cell>
          <cell r="FD236">
            <v>0</v>
          </cell>
          <cell r="FE236">
            <v>0</v>
          </cell>
          <cell r="FF236">
            <v>0</v>
          </cell>
          <cell r="FG236">
            <v>0</v>
          </cell>
          <cell r="FH236">
            <v>0</v>
          </cell>
          <cell r="FI236">
            <v>0</v>
          </cell>
          <cell r="FJ236">
            <v>0</v>
          </cell>
          <cell r="FK236">
            <v>0</v>
          </cell>
          <cell r="FL236">
            <v>0</v>
          </cell>
          <cell r="FM236">
            <v>0</v>
          </cell>
          <cell r="FN236">
            <v>0</v>
          </cell>
          <cell r="FO236">
            <v>0</v>
          </cell>
          <cell r="FP236">
            <v>0</v>
          </cell>
          <cell r="FQ236">
            <v>0</v>
          </cell>
          <cell r="FR236">
            <v>0</v>
          </cell>
          <cell r="FS236">
            <v>0</v>
          </cell>
          <cell r="FT236">
            <v>0</v>
          </cell>
          <cell r="FU236">
            <v>0</v>
          </cell>
          <cell r="FV236">
            <v>0</v>
          </cell>
          <cell r="FW236">
            <v>0</v>
          </cell>
          <cell r="FX236">
            <v>0</v>
          </cell>
          <cell r="FY236">
            <v>0</v>
          </cell>
          <cell r="FZ236">
            <v>0</v>
          </cell>
          <cell r="GA236">
            <v>0</v>
          </cell>
          <cell r="GB236">
            <v>0</v>
          </cell>
          <cell r="GC236">
            <v>0</v>
          </cell>
          <cell r="GD236">
            <v>0</v>
          </cell>
          <cell r="GE236">
            <v>0</v>
          </cell>
          <cell r="GF236">
            <v>0</v>
          </cell>
          <cell r="GG236">
            <v>0</v>
          </cell>
          <cell r="GH236">
            <v>0</v>
          </cell>
          <cell r="GI236">
            <v>0</v>
          </cell>
          <cell r="GJ236">
            <v>0</v>
          </cell>
          <cell r="GK236">
            <v>0</v>
          </cell>
          <cell r="GL236">
            <v>0</v>
          </cell>
          <cell r="GM236">
            <v>0</v>
          </cell>
          <cell r="GN236">
            <v>0</v>
          </cell>
          <cell r="GO236">
            <v>0</v>
          </cell>
          <cell r="GP236">
            <v>0</v>
          </cell>
          <cell r="GQ236">
            <v>0</v>
          </cell>
          <cell r="GR236">
            <v>0</v>
          </cell>
          <cell r="GS236">
            <v>0</v>
          </cell>
          <cell r="GT236">
            <v>0</v>
          </cell>
          <cell r="GU236">
            <v>0</v>
          </cell>
          <cell r="GV236">
            <v>0</v>
          </cell>
          <cell r="GW236">
            <v>0</v>
          </cell>
          <cell r="GX236">
            <v>0</v>
          </cell>
          <cell r="GY236">
            <v>0</v>
          </cell>
          <cell r="GZ236">
            <v>0</v>
          </cell>
          <cell r="HA236">
            <v>0</v>
          </cell>
          <cell r="HB236">
            <v>0</v>
          </cell>
          <cell r="HC236">
            <v>0</v>
          </cell>
          <cell r="HD236">
            <v>0</v>
          </cell>
          <cell r="HE236">
            <v>0</v>
          </cell>
          <cell r="HF236">
            <v>0</v>
          </cell>
          <cell r="HG236">
            <v>0</v>
          </cell>
          <cell r="HH236">
            <v>0</v>
          </cell>
          <cell r="HI236">
            <v>0</v>
          </cell>
          <cell r="HJ236">
            <v>0</v>
          </cell>
          <cell r="HK236">
            <v>0</v>
          </cell>
          <cell r="HL236">
            <v>0</v>
          </cell>
          <cell r="HM236">
            <v>0</v>
          </cell>
          <cell r="HN236">
            <v>0</v>
          </cell>
          <cell r="HO236">
            <v>0</v>
          </cell>
          <cell r="HP236">
            <v>0</v>
          </cell>
          <cell r="HQ236">
            <v>0</v>
          </cell>
          <cell r="HR236">
            <v>0</v>
          </cell>
          <cell r="HS236">
            <v>0</v>
          </cell>
          <cell r="HT236">
            <v>0</v>
          </cell>
          <cell r="HU236">
            <v>0</v>
          </cell>
          <cell r="HV236">
            <v>0</v>
          </cell>
          <cell r="HW236">
            <v>0</v>
          </cell>
          <cell r="HX236">
            <v>0</v>
          </cell>
          <cell r="HY236">
            <v>0</v>
          </cell>
          <cell r="HZ236">
            <v>0</v>
          </cell>
          <cell r="IA236">
            <v>0</v>
          </cell>
          <cell r="IB236">
            <v>0</v>
          </cell>
          <cell r="IC236">
            <v>0</v>
          </cell>
          <cell r="ID236">
            <v>0</v>
          </cell>
          <cell r="IE236">
            <v>0</v>
          </cell>
          <cell r="IF236">
            <v>0</v>
          </cell>
          <cell r="IG236">
            <v>0</v>
          </cell>
          <cell r="IH236">
            <v>0</v>
          </cell>
          <cell r="II236">
            <v>0</v>
          </cell>
          <cell r="IJ236">
            <v>0</v>
          </cell>
          <cell r="IK236">
            <v>0</v>
          </cell>
          <cell r="IL236">
            <v>0</v>
          </cell>
          <cell r="IM236">
            <v>0</v>
          </cell>
          <cell r="IN236">
            <v>0</v>
          </cell>
          <cell r="IO236">
            <v>0</v>
          </cell>
          <cell r="IP236">
            <v>0</v>
          </cell>
          <cell r="IQ236">
            <v>0</v>
          </cell>
        </row>
        <row r="237">
          <cell r="AL237">
            <v>13.469999999999999</v>
          </cell>
          <cell r="AM237">
            <v>0.13755000000000001</v>
          </cell>
          <cell r="AN237">
            <v>0.13755000000000001</v>
          </cell>
          <cell r="AO237">
            <v>0.13755000000000001</v>
          </cell>
          <cell r="AP237">
            <v>0.13755000000000001</v>
          </cell>
          <cell r="AQ237">
            <v>21.5</v>
          </cell>
          <cell r="AR237">
            <v>17.5</v>
          </cell>
          <cell r="AS237">
            <v>18.5</v>
          </cell>
          <cell r="AT237">
            <v>19.5</v>
          </cell>
          <cell r="AU237">
            <v>20.5</v>
          </cell>
          <cell r="AV237">
            <v>21.5</v>
          </cell>
          <cell r="AW237">
            <v>22.5</v>
          </cell>
          <cell r="AX237">
            <v>23.5</v>
          </cell>
          <cell r="AY237">
            <v>24.5</v>
          </cell>
          <cell r="AZ237">
            <v>25.5</v>
          </cell>
          <cell r="BA237">
            <v>26.5</v>
          </cell>
          <cell r="BB237">
            <v>27.5</v>
          </cell>
          <cell r="BC237">
            <v>28.5</v>
          </cell>
          <cell r="BD237">
            <v>29.5</v>
          </cell>
          <cell r="BE237">
            <v>30.5</v>
          </cell>
          <cell r="BF237">
            <v>9.1699999999999907E-2</v>
          </cell>
          <cell r="BG237">
            <v>8.7114999999999901E-2</v>
          </cell>
          <cell r="BH237">
            <v>8.2529999999999895E-2</v>
          </cell>
          <cell r="BI237">
            <v>7.7944999999999903E-2</v>
          </cell>
          <cell r="BJ237">
            <v>7.3359999999999898E-2</v>
          </cell>
          <cell r="BK237">
            <v>6.8774999999999906E-2</v>
          </cell>
          <cell r="BL237">
            <v>6.41899999999999E-2</v>
          </cell>
          <cell r="BM237">
            <v>5.9604999999999901E-2</v>
          </cell>
          <cell r="BN237">
            <v>5.5019999999999902E-2</v>
          </cell>
          <cell r="BO237">
            <v>5.0434999999999904E-2</v>
          </cell>
          <cell r="BP237">
            <v>4.5849999999999905E-2</v>
          </cell>
          <cell r="BQ237">
            <v>4.1264999999999906E-2</v>
          </cell>
          <cell r="BR237">
            <v>3.6679999999999907E-2</v>
          </cell>
          <cell r="BS237">
            <v>3.2094999999999908E-2</v>
          </cell>
          <cell r="BT237">
            <v>2.7509999999999906E-2</v>
          </cell>
          <cell r="BU237">
            <v>2.2924999999999907E-2</v>
          </cell>
          <cell r="BV237">
            <v>1.8339999999999908E-2</v>
          </cell>
          <cell r="BW237">
            <v>1.3754999999999908E-2</v>
          </cell>
          <cell r="BX237">
            <v>9.1699999999999091E-3</v>
          </cell>
          <cell r="BY237">
            <v>4.5849999999999095E-3</v>
          </cell>
          <cell r="BZ237">
            <v>-8.9928064994637686E-17</v>
          </cell>
          <cell r="CA237">
            <v>-8.9928064994637686E-17</v>
          </cell>
          <cell r="CB237">
            <v>-8.9928064994637686E-17</v>
          </cell>
          <cell r="CC237">
            <v>-8.9928064994637686E-17</v>
          </cell>
          <cell r="CD237">
            <v>-8.9928064994637686E-17</v>
          </cell>
          <cell r="CE237">
            <v>-8.9928064994637686E-17</v>
          </cell>
          <cell r="CF237">
            <v>-8.9928064994637686E-17</v>
          </cell>
          <cell r="CG237">
            <v>-8.9928064994637686E-17</v>
          </cell>
          <cell r="CH237">
            <v>-8.9928064994637686E-17</v>
          </cell>
          <cell r="CI237">
            <v>-8.9928064994637686E-17</v>
          </cell>
          <cell r="CJ237">
            <v>-8.9928064994637686E-17</v>
          </cell>
          <cell r="CK237">
            <v>-8.9928064994637686E-17</v>
          </cell>
          <cell r="CL237">
            <v>-8.9928064994637686E-17</v>
          </cell>
          <cell r="CM237">
            <v>0</v>
          </cell>
          <cell r="CN237">
            <v>0</v>
          </cell>
          <cell r="CO237">
            <v>0</v>
          </cell>
          <cell r="CP237">
            <v>0</v>
          </cell>
          <cell r="CQ237">
            <v>0</v>
          </cell>
          <cell r="CR237">
            <v>0</v>
          </cell>
          <cell r="CS237">
            <v>0</v>
          </cell>
          <cell r="CT237">
            <v>0</v>
          </cell>
          <cell r="CU237">
            <v>0</v>
          </cell>
          <cell r="CV237">
            <v>0</v>
          </cell>
          <cell r="CW237">
            <v>0</v>
          </cell>
          <cell r="CX237">
            <v>0</v>
          </cell>
          <cell r="CY237">
            <v>0</v>
          </cell>
          <cell r="CZ237">
            <v>0</v>
          </cell>
          <cell r="DA237">
            <v>0</v>
          </cell>
          <cell r="DB237">
            <v>0</v>
          </cell>
          <cell r="DC237">
            <v>0</v>
          </cell>
          <cell r="DD237">
            <v>0</v>
          </cell>
          <cell r="DE237">
            <v>0</v>
          </cell>
          <cell r="DF237">
            <v>0</v>
          </cell>
          <cell r="DG237">
            <v>0</v>
          </cell>
          <cell r="DH237">
            <v>0</v>
          </cell>
          <cell r="DI237">
            <v>0</v>
          </cell>
          <cell r="DJ237">
            <v>0</v>
          </cell>
          <cell r="DK237">
            <v>0</v>
          </cell>
          <cell r="DL237">
            <v>0</v>
          </cell>
          <cell r="DM237">
            <v>0</v>
          </cell>
          <cell r="DN237">
            <v>0</v>
          </cell>
          <cell r="DO237">
            <v>0</v>
          </cell>
          <cell r="DP237">
            <v>0</v>
          </cell>
          <cell r="DQ237">
            <v>0</v>
          </cell>
          <cell r="DR237">
            <v>0</v>
          </cell>
          <cell r="DS237">
            <v>0</v>
          </cell>
          <cell r="DT237">
            <v>0</v>
          </cell>
          <cell r="DU237">
            <v>0</v>
          </cell>
          <cell r="DV237">
            <v>0</v>
          </cell>
          <cell r="DW237">
            <v>0</v>
          </cell>
          <cell r="DX237">
            <v>0</v>
          </cell>
          <cell r="DY237">
            <v>0</v>
          </cell>
          <cell r="DZ237">
            <v>0</v>
          </cell>
          <cell r="EA237">
            <v>0</v>
          </cell>
          <cell r="EB237">
            <v>0</v>
          </cell>
          <cell r="EC237">
            <v>0</v>
          </cell>
          <cell r="ED237">
            <v>0</v>
          </cell>
          <cell r="EE237">
            <v>0</v>
          </cell>
          <cell r="EF237">
            <v>0</v>
          </cell>
          <cell r="EG237">
            <v>0</v>
          </cell>
          <cell r="EH237">
            <v>0</v>
          </cell>
          <cell r="EI237">
            <v>0</v>
          </cell>
          <cell r="EJ237">
            <v>0</v>
          </cell>
          <cell r="EK237">
            <v>0</v>
          </cell>
          <cell r="EL237">
            <v>0</v>
          </cell>
          <cell r="EM237">
            <v>0</v>
          </cell>
          <cell r="EN237">
            <v>0</v>
          </cell>
          <cell r="EO237">
            <v>0</v>
          </cell>
          <cell r="EP237">
            <v>0</v>
          </cell>
          <cell r="EQ237">
            <v>0</v>
          </cell>
          <cell r="ER237">
            <v>0</v>
          </cell>
          <cell r="ES237">
            <v>0</v>
          </cell>
          <cell r="ET237">
            <v>0</v>
          </cell>
          <cell r="EU237">
            <v>0</v>
          </cell>
          <cell r="EV237">
            <v>0</v>
          </cell>
          <cell r="EW237">
            <v>0</v>
          </cell>
          <cell r="EX237">
            <v>0</v>
          </cell>
          <cell r="EY237">
            <v>0</v>
          </cell>
          <cell r="EZ237">
            <v>0</v>
          </cell>
          <cell r="FA237">
            <v>0</v>
          </cell>
          <cell r="FB237">
            <v>0</v>
          </cell>
          <cell r="FC237">
            <v>0</v>
          </cell>
          <cell r="FD237">
            <v>0</v>
          </cell>
          <cell r="FE237">
            <v>0</v>
          </cell>
          <cell r="FF237">
            <v>0</v>
          </cell>
          <cell r="FG237">
            <v>0</v>
          </cell>
          <cell r="FH237">
            <v>0</v>
          </cell>
          <cell r="FI237">
            <v>0</v>
          </cell>
          <cell r="FJ237">
            <v>0</v>
          </cell>
          <cell r="FK237">
            <v>0</v>
          </cell>
          <cell r="FL237">
            <v>0</v>
          </cell>
          <cell r="FM237">
            <v>0</v>
          </cell>
          <cell r="FN237">
            <v>0</v>
          </cell>
          <cell r="FO237">
            <v>0</v>
          </cell>
          <cell r="FP237">
            <v>0</v>
          </cell>
          <cell r="FQ237">
            <v>0</v>
          </cell>
          <cell r="FR237">
            <v>0</v>
          </cell>
          <cell r="FS237">
            <v>0</v>
          </cell>
          <cell r="FT237">
            <v>0</v>
          </cell>
          <cell r="FU237">
            <v>0</v>
          </cell>
          <cell r="FV237">
            <v>0</v>
          </cell>
          <cell r="FW237">
            <v>0</v>
          </cell>
          <cell r="FX237">
            <v>0</v>
          </cell>
          <cell r="FY237">
            <v>0</v>
          </cell>
          <cell r="FZ237">
            <v>0</v>
          </cell>
          <cell r="GA237">
            <v>0</v>
          </cell>
          <cell r="GB237">
            <v>0</v>
          </cell>
          <cell r="GC237">
            <v>0</v>
          </cell>
          <cell r="GD237">
            <v>0</v>
          </cell>
          <cell r="GE237">
            <v>0</v>
          </cell>
          <cell r="GF237">
            <v>0</v>
          </cell>
          <cell r="GG237">
            <v>0</v>
          </cell>
          <cell r="GH237">
            <v>0</v>
          </cell>
          <cell r="GI237">
            <v>0</v>
          </cell>
          <cell r="GJ237">
            <v>0</v>
          </cell>
          <cell r="GK237">
            <v>0</v>
          </cell>
          <cell r="GL237">
            <v>0</v>
          </cell>
          <cell r="GM237">
            <v>0</v>
          </cell>
          <cell r="GN237">
            <v>0</v>
          </cell>
          <cell r="GO237">
            <v>0</v>
          </cell>
          <cell r="GP237">
            <v>0</v>
          </cell>
          <cell r="GQ237">
            <v>0</v>
          </cell>
          <cell r="GR237">
            <v>0</v>
          </cell>
          <cell r="GS237">
            <v>0</v>
          </cell>
          <cell r="GT237">
            <v>0</v>
          </cell>
          <cell r="GU237">
            <v>0</v>
          </cell>
          <cell r="GV237">
            <v>0</v>
          </cell>
          <cell r="GW237">
            <v>0</v>
          </cell>
          <cell r="GX237">
            <v>0</v>
          </cell>
          <cell r="GY237">
            <v>0</v>
          </cell>
          <cell r="GZ237">
            <v>0</v>
          </cell>
          <cell r="HA237">
            <v>0</v>
          </cell>
          <cell r="HB237">
            <v>0</v>
          </cell>
          <cell r="HC237">
            <v>0</v>
          </cell>
          <cell r="HD237">
            <v>0</v>
          </cell>
          <cell r="HE237">
            <v>0</v>
          </cell>
          <cell r="HF237">
            <v>0</v>
          </cell>
          <cell r="HG237">
            <v>0</v>
          </cell>
          <cell r="HH237">
            <v>0</v>
          </cell>
          <cell r="HI237">
            <v>0</v>
          </cell>
          <cell r="HJ237">
            <v>0</v>
          </cell>
          <cell r="HK237">
            <v>0</v>
          </cell>
          <cell r="HL237">
            <v>0</v>
          </cell>
          <cell r="HM237">
            <v>0</v>
          </cell>
          <cell r="HN237">
            <v>0</v>
          </cell>
          <cell r="HO237">
            <v>0</v>
          </cell>
          <cell r="HP237">
            <v>0</v>
          </cell>
          <cell r="HQ237">
            <v>0</v>
          </cell>
          <cell r="HR237">
            <v>0</v>
          </cell>
          <cell r="HS237">
            <v>0</v>
          </cell>
          <cell r="HT237">
            <v>0</v>
          </cell>
          <cell r="HU237">
            <v>0</v>
          </cell>
          <cell r="HV237">
            <v>0</v>
          </cell>
          <cell r="HW237">
            <v>0</v>
          </cell>
          <cell r="HX237">
            <v>0</v>
          </cell>
          <cell r="HY237">
            <v>0</v>
          </cell>
          <cell r="HZ237">
            <v>0</v>
          </cell>
          <cell r="IA237">
            <v>0</v>
          </cell>
          <cell r="IB237">
            <v>0</v>
          </cell>
          <cell r="IC237">
            <v>0</v>
          </cell>
          <cell r="ID237">
            <v>0</v>
          </cell>
          <cell r="IE237">
            <v>0</v>
          </cell>
          <cell r="IF237">
            <v>0</v>
          </cell>
          <cell r="IG237">
            <v>0</v>
          </cell>
          <cell r="IH237">
            <v>0</v>
          </cell>
          <cell r="II237">
            <v>0</v>
          </cell>
          <cell r="IJ237">
            <v>0</v>
          </cell>
          <cell r="IK237">
            <v>0</v>
          </cell>
          <cell r="IL237">
            <v>0</v>
          </cell>
          <cell r="IM237">
            <v>0</v>
          </cell>
          <cell r="IN237">
            <v>0</v>
          </cell>
          <cell r="IO237">
            <v>0</v>
          </cell>
          <cell r="IP237">
            <v>0</v>
          </cell>
          <cell r="IQ237">
            <v>0</v>
          </cell>
        </row>
        <row r="238">
          <cell r="AL238">
            <v>5.0000000000000001E-3</v>
          </cell>
          <cell r="AN238">
            <v>0.12890000000000001</v>
          </cell>
          <cell r="AO238">
            <v>0.12890000000000001</v>
          </cell>
          <cell r="AP238">
            <v>0.12890000000000001</v>
          </cell>
          <cell r="AQ238">
            <v>5.0000000000000001E-3</v>
          </cell>
          <cell r="AR238">
            <v>5.0000000000000001E-3</v>
          </cell>
          <cell r="AS238">
            <v>5.0000000000000001E-3</v>
          </cell>
          <cell r="AT238">
            <v>5.0000000000000001E-3</v>
          </cell>
          <cell r="AU238">
            <v>5.0000000000000001E-3</v>
          </cell>
          <cell r="AV238">
            <v>5.0000000000000001E-3</v>
          </cell>
          <cell r="AW238">
            <v>5.0000000000000001E-3</v>
          </cell>
          <cell r="AX238">
            <v>5.0000000000000001E-3</v>
          </cell>
          <cell r="AY238">
            <v>5.0000000000000001E-3</v>
          </cell>
          <cell r="AZ238">
            <v>5.0000000000000001E-3</v>
          </cell>
          <cell r="BA238">
            <v>5.0000000000000001E-3</v>
          </cell>
          <cell r="BB238">
            <v>5.0000000000000001E-3</v>
          </cell>
          <cell r="BC238">
            <v>5.0000000000000001E-3</v>
          </cell>
          <cell r="BD238">
            <v>5.0000000000000001E-3</v>
          </cell>
          <cell r="BE238">
            <v>5.0000000000000001E-3</v>
          </cell>
          <cell r="BF238">
            <v>5.0000000000000001E-3</v>
          </cell>
          <cell r="BG238">
            <v>5.0000000000000001E-3</v>
          </cell>
          <cell r="BH238">
            <v>5.0000000000000001E-3</v>
          </cell>
          <cell r="BI238">
            <v>5.0000000000000001E-3</v>
          </cell>
          <cell r="BJ238">
            <v>5.0000000000000001E-3</v>
          </cell>
          <cell r="BK238">
            <v>5.0000000000000001E-3</v>
          </cell>
          <cell r="BL238">
            <v>5.0000000000000001E-3</v>
          </cell>
          <cell r="BM238">
            <v>5.0000000000000001E-3</v>
          </cell>
          <cell r="BN238">
            <v>5.0000000000000001E-3</v>
          </cell>
          <cell r="BO238">
            <v>5.0000000000000001E-3</v>
          </cell>
          <cell r="BP238">
            <v>5.0000000000000001E-3</v>
          </cell>
          <cell r="BQ238">
            <v>5.0000000000000001E-3</v>
          </cell>
          <cell r="BR238">
            <v>5.0000000000000001E-3</v>
          </cell>
          <cell r="BS238">
            <v>5.0000000000000001E-3</v>
          </cell>
          <cell r="BT238">
            <v>5.0000000000000001E-3</v>
          </cell>
          <cell r="BU238">
            <v>5.0000000000000001E-3</v>
          </cell>
          <cell r="BV238">
            <v>5.0000000000000001E-3</v>
          </cell>
          <cell r="BW238">
            <v>5.0000000000000001E-3</v>
          </cell>
          <cell r="BX238">
            <v>5.0000000000000001E-3</v>
          </cell>
          <cell r="BY238">
            <v>5.0000000000000001E-3</v>
          </cell>
          <cell r="BZ238">
            <v>5.0000000000000001E-3</v>
          </cell>
          <cell r="CA238">
            <v>5.0000000000000001E-3</v>
          </cell>
          <cell r="CB238">
            <v>5.0000000000000001E-3</v>
          </cell>
          <cell r="CC238">
            <v>5.0000000000000001E-3</v>
          </cell>
          <cell r="CD238">
            <v>5.0000000000000001E-3</v>
          </cell>
          <cell r="CE238">
            <v>5.0000000000000001E-3</v>
          </cell>
          <cell r="CF238">
            <v>5.0000000000000001E-3</v>
          </cell>
          <cell r="CG238">
            <v>5.0000000000000001E-3</v>
          </cell>
          <cell r="CH238">
            <v>5.0000000000000001E-3</v>
          </cell>
          <cell r="CI238">
            <v>5.0000000000000001E-3</v>
          </cell>
          <cell r="CJ238">
            <v>5.0000000000000001E-3</v>
          </cell>
          <cell r="CK238">
            <v>5.0000000000000001E-3</v>
          </cell>
          <cell r="CL238">
            <v>5.0000000000000001E-3</v>
          </cell>
          <cell r="CM238">
            <v>5.0000000000000001E-3</v>
          </cell>
          <cell r="CN238">
            <v>5.0000000000000001E-3</v>
          </cell>
          <cell r="CO238">
            <v>5.0000000000000001E-3</v>
          </cell>
          <cell r="CP238">
            <v>5.0000000000000001E-3</v>
          </cell>
          <cell r="CQ238">
            <v>5.0000000000000001E-3</v>
          </cell>
          <cell r="CR238">
            <v>5.0000000000000001E-3</v>
          </cell>
          <cell r="CS238">
            <v>5.0000000000000001E-3</v>
          </cell>
          <cell r="CT238">
            <v>5.0000000000000001E-3</v>
          </cell>
          <cell r="CU238">
            <v>5.0000000000000001E-3</v>
          </cell>
          <cell r="CV238">
            <v>5.0000000000000001E-3</v>
          </cell>
          <cell r="CW238">
            <v>5.0000000000000001E-3</v>
          </cell>
          <cell r="CX238">
            <v>5.0000000000000001E-3</v>
          </cell>
          <cell r="CY238">
            <v>5.0000000000000001E-3</v>
          </cell>
          <cell r="CZ238">
            <v>5.0000000000000001E-3</v>
          </cell>
          <cell r="DA238">
            <v>5.0000000000000001E-3</v>
          </cell>
          <cell r="DB238">
            <v>5.0000000000000001E-3</v>
          </cell>
          <cell r="DC238">
            <v>5.0000000000000001E-3</v>
          </cell>
          <cell r="DD238">
            <v>5.0000000000000001E-3</v>
          </cell>
          <cell r="DE238">
            <v>5.0000000000000001E-3</v>
          </cell>
          <cell r="DF238">
            <v>5.0000000000000001E-3</v>
          </cell>
          <cell r="DG238">
            <v>5.0000000000000001E-3</v>
          </cell>
          <cell r="DH238">
            <v>5.0000000000000001E-3</v>
          </cell>
          <cell r="DI238">
            <v>5.0000000000000001E-3</v>
          </cell>
          <cell r="DJ238">
            <v>5.0000000000000001E-3</v>
          </cell>
          <cell r="DK238">
            <v>5.0000000000000001E-3</v>
          </cell>
          <cell r="DL238">
            <v>5.0000000000000001E-3</v>
          </cell>
          <cell r="DM238">
            <v>5.0000000000000001E-3</v>
          </cell>
          <cell r="DN238">
            <v>5.0000000000000001E-3</v>
          </cell>
          <cell r="DO238">
            <v>5.0000000000000001E-3</v>
          </cell>
          <cell r="DP238">
            <v>5.0000000000000001E-3</v>
          </cell>
          <cell r="DQ238">
            <v>5.0000000000000001E-3</v>
          </cell>
          <cell r="DR238">
            <v>5.0000000000000001E-3</v>
          </cell>
          <cell r="DS238">
            <v>5.0000000000000001E-3</v>
          </cell>
          <cell r="DT238">
            <v>5.0000000000000001E-3</v>
          </cell>
          <cell r="DU238">
            <v>5.0000000000000001E-3</v>
          </cell>
          <cell r="DV238">
            <v>5.0000000000000001E-3</v>
          </cell>
          <cell r="DW238">
            <v>5.0000000000000001E-3</v>
          </cell>
          <cell r="DX238">
            <v>5.0000000000000001E-3</v>
          </cell>
          <cell r="DY238">
            <v>5.0000000000000001E-3</v>
          </cell>
          <cell r="DZ238">
            <v>5.0000000000000001E-3</v>
          </cell>
          <cell r="EA238">
            <v>5.0000000000000001E-3</v>
          </cell>
          <cell r="EB238">
            <v>5.0000000000000001E-3</v>
          </cell>
          <cell r="EC238">
            <v>5.0000000000000001E-3</v>
          </cell>
          <cell r="ED238">
            <v>5.0000000000000001E-3</v>
          </cell>
          <cell r="EE238">
            <v>5.0000000000000001E-3</v>
          </cell>
          <cell r="EF238">
            <v>5.0000000000000001E-3</v>
          </cell>
          <cell r="EG238">
            <v>5.0000000000000001E-3</v>
          </cell>
          <cell r="EH238">
            <v>5.0000000000000001E-3</v>
          </cell>
          <cell r="EI238">
            <v>5.0000000000000001E-3</v>
          </cell>
          <cell r="EJ238">
            <v>5.0000000000000001E-3</v>
          </cell>
          <cell r="EK238">
            <v>5.0000000000000001E-3</v>
          </cell>
          <cell r="EL238">
            <v>5.0000000000000001E-3</v>
          </cell>
          <cell r="EM238">
            <v>5.0000000000000001E-3</v>
          </cell>
          <cell r="EN238">
            <v>5.0000000000000001E-3</v>
          </cell>
          <cell r="EO238">
            <v>5.0000000000000001E-3</v>
          </cell>
          <cell r="EP238">
            <v>5.0000000000000001E-3</v>
          </cell>
          <cell r="EQ238">
            <v>5.0000000000000001E-3</v>
          </cell>
          <cell r="ER238">
            <v>5.0000000000000001E-3</v>
          </cell>
          <cell r="ES238">
            <v>5.0000000000000001E-3</v>
          </cell>
          <cell r="ET238">
            <v>5.0000000000000001E-3</v>
          </cell>
          <cell r="EU238">
            <v>5.0000000000000001E-3</v>
          </cell>
          <cell r="EV238">
            <v>5.0000000000000001E-3</v>
          </cell>
          <cell r="EW238">
            <v>5.0000000000000001E-3</v>
          </cell>
          <cell r="EX238">
            <v>5.0000000000000001E-3</v>
          </cell>
          <cell r="EY238">
            <v>5.0000000000000001E-3</v>
          </cell>
          <cell r="EZ238">
            <v>5.0000000000000001E-3</v>
          </cell>
          <cell r="FA238">
            <v>5.0000000000000001E-3</v>
          </cell>
          <cell r="FB238">
            <v>5.0000000000000001E-3</v>
          </cell>
          <cell r="FC238">
            <v>5.0000000000000001E-3</v>
          </cell>
          <cell r="FD238">
            <v>5.0000000000000001E-3</v>
          </cell>
          <cell r="FE238">
            <v>5.0000000000000001E-3</v>
          </cell>
          <cell r="FF238">
            <v>5.0000000000000001E-3</v>
          </cell>
          <cell r="FG238">
            <v>5.0000000000000001E-3</v>
          </cell>
          <cell r="FH238">
            <v>5.0000000000000001E-3</v>
          </cell>
          <cell r="FI238">
            <v>5.0000000000000001E-3</v>
          </cell>
          <cell r="FJ238">
            <v>5.0000000000000001E-3</v>
          </cell>
          <cell r="FK238">
            <v>5.0000000000000001E-3</v>
          </cell>
          <cell r="FL238">
            <v>5.0000000000000001E-3</v>
          </cell>
          <cell r="FM238">
            <v>5.0000000000000001E-3</v>
          </cell>
          <cell r="FN238">
            <v>5.0000000000000001E-3</v>
          </cell>
          <cell r="FO238">
            <v>5.0000000000000001E-3</v>
          </cell>
          <cell r="FP238">
            <v>5.0000000000000001E-3</v>
          </cell>
          <cell r="FQ238">
            <v>5.0000000000000001E-3</v>
          </cell>
          <cell r="FR238">
            <v>5.0000000000000001E-3</v>
          </cell>
          <cell r="FS238">
            <v>5.0000000000000001E-3</v>
          </cell>
          <cell r="FT238">
            <v>5.0000000000000001E-3</v>
          </cell>
          <cell r="FU238">
            <v>5.0000000000000001E-3</v>
          </cell>
          <cell r="FV238">
            <v>5.0000000000000001E-3</v>
          </cell>
          <cell r="FW238">
            <v>5.0000000000000001E-3</v>
          </cell>
          <cell r="FX238">
            <v>5.0000000000000001E-3</v>
          </cell>
          <cell r="FY238">
            <v>5.0000000000000001E-3</v>
          </cell>
          <cell r="FZ238">
            <v>5.0000000000000001E-3</v>
          </cell>
          <cell r="GA238">
            <v>5.0000000000000001E-3</v>
          </cell>
          <cell r="GB238">
            <v>5.0000000000000001E-3</v>
          </cell>
          <cell r="GC238">
            <v>5.0000000000000001E-3</v>
          </cell>
          <cell r="GD238">
            <v>5.0000000000000001E-3</v>
          </cell>
          <cell r="GE238">
            <v>5.0000000000000001E-3</v>
          </cell>
          <cell r="GF238">
            <v>5.0000000000000001E-3</v>
          </cell>
          <cell r="GG238">
            <v>5.0000000000000001E-3</v>
          </cell>
          <cell r="GH238">
            <v>5.0000000000000001E-3</v>
          </cell>
          <cell r="GI238">
            <v>5.0000000000000001E-3</v>
          </cell>
          <cell r="GJ238">
            <v>5.0000000000000001E-3</v>
          </cell>
          <cell r="GK238">
            <v>5.0000000000000001E-3</v>
          </cell>
          <cell r="GL238">
            <v>5.0000000000000001E-3</v>
          </cell>
          <cell r="GM238">
            <v>5.0000000000000001E-3</v>
          </cell>
          <cell r="GN238">
            <v>5.0000000000000001E-3</v>
          </cell>
          <cell r="GO238">
            <v>5.0000000000000001E-3</v>
          </cell>
          <cell r="GP238">
            <v>5.0000000000000001E-3</v>
          </cell>
          <cell r="GQ238">
            <v>5.0000000000000001E-3</v>
          </cell>
          <cell r="GR238">
            <v>5.0000000000000001E-3</v>
          </cell>
          <cell r="GS238">
            <v>5.0000000000000001E-3</v>
          </cell>
          <cell r="GT238">
            <v>5.0000000000000001E-3</v>
          </cell>
          <cell r="GU238">
            <v>5.0000000000000001E-3</v>
          </cell>
          <cell r="GV238">
            <v>0</v>
          </cell>
          <cell r="GW238">
            <v>0</v>
          </cell>
          <cell r="GX238">
            <v>0</v>
          </cell>
          <cell r="GY238">
            <v>0</v>
          </cell>
          <cell r="GZ238">
            <v>0</v>
          </cell>
          <cell r="HA238">
            <v>0</v>
          </cell>
          <cell r="HB238">
            <v>0</v>
          </cell>
          <cell r="HC238">
            <v>0</v>
          </cell>
          <cell r="HD238">
            <v>0</v>
          </cell>
          <cell r="HE238">
            <v>0</v>
          </cell>
          <cell r="HF238">
            <v>0</v>
          </cell>
          <cell r="HG238">
            <v>0</v>
          </cell>
          <cell r="HH238">
            <v>0</v>
          </cell>
          <cell r="HI238">
            <v>0</v>
          </cell>
          <cell r="HJ238">
            <v>0</v>
          </cell>
          <cell r="HK238">
            <v>0</v>
          </cell>
          <cell r="HL238">
            <v>0</v>
          </cell>
          <cell r="HM238">
            <v>0</v>
          </cell>
          <cell r="HN238">
            <v>0</v>
          </cell>
          <cell r="HO238">
            <v>0</v>
          </cell>
          <cell r="HP238">
            <v>0</v>
          </cell>
          <cell r="HQ238">
            <v>0</v>
          </cell>
          <cell r="HR238">
            <v>0</v>
          </cell>
          <cell r="HS238">
            <v>0</v>
          </cell>
          <cell r="HT238">
            <v>0</v>
          </cell>
          <cell r="HU238">
            <v>0</v>
          </cell>
          <cell r="HV238">
            <v>0</v>
          </cell>
          <cell r="HW238">
            <v>0</v>
          </cell>
          <cell r="HX238">
            <v>0</v>
          </cell>
          <cell r="HY238">
            <v>0</v>
          </cell>
          <cell r="HZ238">
            <v>0</v>
          </cell>
          <cell r="IA238">
            <v>0</v>
          </cell>
          <cell r="IB238">
            <v>0</v>
          </cell>
          <cell r="IC238">
            <v>0</v>
          </cell>
          <cell r="ID238">
            <v>0</v>
          </cell>
          <cell r="IE238">
            <v>0</v>
          </cell>
          <cell r="IF238">
            <v>0</v>
          </cell>
          <cell r="IG238">
            <v>0</v>
          </cell>
          <cell r="IH238">
            <v>0</v>
          </cell>
          <cell r="II238">
            <v>0</v>
          </cell>
          <cell r="IJ238">
            <v>0</v>
          </cell>
          <cell r="IK238">
            <v>0</v>
          </cell>
          <cell r="IL238">
            <v>0</v>
          </cell>
          <cell r="IM238">
            <v>0</v>
          </cell>
          <cell r="IN238">
            <v>0</v>
          </cell>
          <cell r="IO238">
            <v>0</v>
          </cell>
          <cell r="IP238">
            <v>0</v>
          </cell>
          <cell r="IQ238">
            <v>0</v>
          </cell>
        </row>
        <row r="239">
          <cell r="AO239">
            <v>0.13739999999999999</v>
          </cell>
          <cell r="AP239">
            <v>0.13739999999999999</v>
          </cell>
          <cell r="AQ239">
            <v>0.13739999999999999</v>
          </cell>
          <cell r="AR239">
            <v>0.13739999999999999</v>
          </cell>
          <cell r="AS239">
            <v>0.13739999999999999</v>
          </cell>
          <cell r="AT239">
            <v>0.13739999999999999</v>
          </cell>
          <cell r="AU239">
            <v>0.13739999999999999</v>
          </cell>
          <cell r="AV239">
            <v>0</v>
          </cell>
          <cell r="AW239">
            <v>0</v>
          </cell>
          <cell r="AX239">
            <v>0</v>
          </cell>
          <cell r="AY239">
            <v>0</v>
          </cell>
          <cell r="AZ239">
            <v>0.44899999999999995</v>
          </cell>
          <cell r="BA239">
            <v>1.1656666666666666</v>
          </cell>
          <cell r="BB239">
            <v>1.7490000000000001</v>
          </cell>
          <cell r="BC239">
            <v>2.3656666666666668</v>
          </cell>
          <cell r="BD239">
            <v>3.0156666666666667</v>
          </cell>
          <cell r="BE239">
            <v>3.6989999999999998</v>
          </cell>
          <cell r="BF239">
            <v>4.4156666666666666</v>
          </cell>
          <cell r="BG239">
            <v>5.1656666666666666</v>
          </cell>
          <cell r="BH239">
            <v>4.75</v>
          </cell>
          <cell r="BI239">
            <v>4.7833333333333332</v>
          </cell>
          <cell r="BJ239">
            <v>4.8166666666666664</v>
          </cell>
          <cell r="BK239">
            <v>4.8499999999999996</v>
          </cell>
          <cell r="BL239">
            <v>5.3323333333333336</v>
          </cell>
          <cell r="BM239">
            <v>5.3656666666666668</v>
          </cell>
          <cell r="BN239">
            <v>5.399</v>
          </cell>
          <cell r="BO239">
            <v>5.4323333333333332</v>
          </cell>
          <cell r="BP239">
            <v>5.4656666666666665</v>
          </cell>
          <cell r="BQ239">
            <v>5.4989999999999997</v>
          </cell>
          <cell r="BR239">
            <v>5.5323333333333338</v>
          </cell>
          <cell r="BS239">
            <v>5.565666666666667</v>
          </cell>
          <cell r="BT239">
            <v>5.5990000000000002</v>
          </cell>
          <cell r="BU239">
            <v>4.5823333333333336</v>
          </cell>
          <cell r="BV239">
            <v>4.5823333333333336</v>
          </cell>
          <cell r="BW239">
            <v>4.5823333333333336</v>
          </cell>
          <cell r="BX239">
            <v>4.5823333333333336</v>
          </cell>
          <cell r="BY239">
            <v>4.5823333333333336</v>
          </cell>
          <cell r="BZ239">
            <v>4.5823333333333336</v>
          </cell>
          <cell r="CA239">
            <v>4.5823333333333336</v>
          </cell>
          <cell r="CB239">
            <v>4.5823333333333336</v>
          </cell>
          <cell r="CC239">
            <v>4.5823333333333336</v>
          </cell>
          <cell r="CD239">
            <v>4.1333333333333337</v>
          </cell>
          <cell r="CE239">
            <v>3.4166666666666665</v>
          </cell>
          <cell r="CF239">
            <v>3.4166666666666665</v>
          </cell>
          <cell r="CG239">
            <v>2.8000000000000003</v>
          </cell>
          <cell r="CH239">
            <v>2.15</v>
          </cell>
          <cell r="CI239">
            <v>1.4666666666666668</v>
          </cell>
          <cell r="CJ239">
            <v>0.75</v>
          </cell>
          <cell r="CK239">
            <v>-4.3298697960381107E-17</v>
          </cell>
          <cell r="CL239">
            <v>-4.3298697960381107E-17</v>
          </cell>
          <cell r="CM239">
            <v>0</v>
          </cell>
          <cell r="CN239">
            <v>0</v>
          </cell>
          <cell r="CO239">
            <v>0</v>
          </cell>
          <cell r="CP239">
            <v>0</v>
          </cell>
          <cell r="CQ239">
            <v>0</v>
          </cell>
          <cell r="CR239">
            <v>0</v>
          </cell>
          <cell r="CS239">
            <v>0</v>
          </cell>
          <cell r="CT239">
            <v>0</v>
          </cell>
          <cell r="CU239">
            <v>0</v>
          </cell>
          <cell r="CV239">
            <v>0</v>
          </cell>
          <cell r="CW239">
            <v>0</v>
          </cell>
          <cell r="CX239">
            <v>0</v>
          </cell>
          <cell r="CY239">
            <v>0</v>
          </cell>
          <cell r="CZ239">
            <v>0</v>
          </cell>
          <cell r="DA239">
            <v>0</v>
          </cell>
          <cell r="DB239">
            <v>0</v>
          </cell>
          <cell r="DC239">
            <v>0</v>
          </cell>
          <cell r="DD239">
            <v>0</v>
          </cell>
          <cell r="DE239">
            <v>0</v>
          </cell>
          <cell r="DF239">
            <v>0</v>
          </cell>
          <cell r="DG239">
            <v>0</v>
          </cell>
          <cell r="DH239">
            <v>0</v>
          </cell>
          <cell r="DI239">
            <v>0</v>
          </cell>
          <cell r="DJ239">
            <v>0</v>
          </cell>
          <cell r="DK239">
            <v>0</v>
          </cell>
          <cell r="DL239">
            <v>0</v>
          </cell>
          <cell r="DM239">
            <v>0</v>
          </cell>
          <cell r="DN239">
            <v>0</v>
          </cell>
          <cell r="DO239">
            <v>0</v>
          </cell>
          <cell r="DP239">
            <v>0</v>
          </cell>
          <cell r="DQ239">
            <v>0</v>
          </cell>
          <cell r="DR239">
            <v>0</v>
          </cell>
          <cell r="DS239">
            <v>0</v>
          </cell>
          <cell r="DT239">
            <v>0</v>
          </cell>
          <cell r="DU239">
            <v>0</v>
          </cell>
          <cell r="DV239">
            <v>0</v>
          </cell>
          <cell r="DW239">
            <v>0</v>
          </cell>
          <cell r="DX239">
            <v>0</v>
          </cell>
          <cell r="DY239">
            <v>0</v>
          </cell>
          <cell r="DZ239">
            <v>0</v>
          </cell>
          <cell r="EA239">
            <v>0</v>
          </cell>
          <cell r="EB239">
            <v>0</v>
          </cell>
          <cell r="EC239">
            <v>0</v>
          </cell>
          <cell r="ED239">
            <v>0</v>
          </cell>
          <cell r="EE239">
            <v>0</v>
          </cell>
          <cell r="EF239">
            <v>0</v>
          </cell>
          <cell r="EG239">
            <v>0</v>
          </cell>
          <cell r="EH239">
            <v>0</v>
          </cell>
          <cell r="EI239">
            <v>0</v>
          </cell>
          <cell r="EJ239">
            <v>0</v>
          </cell>
          <cell r="EK239">
            <v>0</v>
          </cell>
          <cell r="EL239">
            <v>0</v>
          </cell>
          <cell r="EM239">
            <v>0</v>
          </cell>
          <cell r="EN239">
            <v>0</v>
          </cell>
          <cell r="EO239">
            <v>0</v>
          </cell>
          <cell r="EP239">
            <v>0</v>
          </cell>
          <cell r="EQ239">
            <v>0</v>
          </cell>
          <cell r="ER239">
            <v>0</v>
          </cell>
          <cell r="ES239">
            <v>0</v>
          </cell>
          <cell r="ET239">
            <v>0</v>
          </cell>
          <cell r="EU239">
            <v>0</v>
          </cell>
          <cell r="EV239">
            <v>0</v>
          </cell>
          <cell r="EW239">
            <v>0</v>
          </cell>
          <cell r="EX239">
            <v>0</v>
          </cell>
          <cell r="EY239">
            <v>0</v>
          </cell>
          <cell r="EZ239">
            <v>0</v>
          </cell>
          <cell r="FA239">
            <v>0</v>
          </cell>
          <cell r="FB239">
            <v>0</v>
          </cell>
          <cell r="FC239">
            <v>0</v>
          </cell>
          <cell r="FD239">
            <v>0</v>
          </cell>
          <cell r="FE239">
            <v>0</v>
          </cell>
          <cell r="FF239">
            <v>0</v>
          </cell>
          <cell r="FG239">
            <v>0</v>
          </cell>
          <cell r="FH239">
            <v>0</v>
          </cell>
          <cell r="FI239">
            <v>0</v>
          </cell>
          <cell r="FJ239">
            <v>0</v>
          </cell>
          <cell r="FK239">
            <v>0</v>
          </cell>
          <cell r="FL239">
            <v>0</v>
          </cell>
          <cell r="FM239">
            <v>0</v>
          </cell>
          <cell r="FN239">
            <v>0</v>
          </cell>
          <cell r="FO239">
            <v>0</v>
          </cell>
          <cell r="FP239">
            <v>0</v>
          </cell>
          <cell r="FQ239">
            <v>0</v>
          </cell>
          <cell r="FR239">
            <v>0</v>
          </cell>
          <cell r="FS239">
            <v>0</v>
          </cell>
          <cell r="FT239">
            <v>0</v>
          </cell>
          <cell r="FU239">
            <v>0</v>
          </cell>
          <cell r="FV239">
            <v>0</v>
          </cell>
          <cell r="FW239">
            <v>0</v>
          </cell>
          <cell r="FX239">
            <v>0</v>
          </cell>
          <cell r="FY239">
            <v>0</v>
          </cell>
          <cell r="FZ239">
            <v>0</v>
          </cell>
          <cell r="GA239">
            <v>0</v>
          </cell>
          <cell r="GB239">
            <v>0</v>
          </cell>
          <cell r="GC239">
            <v>0</v>
          </cell>
          <cell r="GD239">
            <v>0</v>
          </cell>
          <cell r="GE239">
            <v>0</v>
          </cell>
          <cell r="GF239">
            <v>0</v>
          </cell>
          <cell r="GG239">
            <v>0</v>
          </cell>
          <cell r="GH239">
            <v>0</v>
          </cell>
          <cell r="GI239">
            <v>0</v>
          </cell>
          <cell r="GJ239">
            <v>0</v>
          </cell>
          <cell r="GK239">
            <v>0</v>
          </cell>
          <cell r="GL239">
            <v>0</v>
          </cell>
          <cell r="GM239">
            <v>0</v>
          </cell>
          <cell r="GN239">
            <v>0</v>
          </cell>
          <cell r="GO239">
            <v>0</v>
          </cell>
          <cell r="GP239">
            <v>0</v>
          </cell>
          <cell r="GQ239">
            <v>0</v>
          </cell>
          <cell r="GR239">
            <v>0</v>
          </cell>
          <cell r="GS239">
            <v>0</v>
          </cell>
          <cell r="GT239">
            <v>0</v>
          </cell>
          <cell r="GU239">
            <v>0</v>
          </cell>
          <cell r="GV239">
            <v>0</v>
          </cell>
          <cell r="GW239">
            <v>0</v>
          </cell>
          <cell r="GX239">
            <v>0</v>
          </cell>
          <cell r="GY239">
            <v>0</v>
          </cell>
          <cell r="GZ239">
            <v>0</v>
          </cell>
          <cell r="HA239">
            <v>0</v>
          </cell>
          <cell r="HB239">
            <v>0</v>
          </cell>
          <cell r="HC239">
            <v>0</v>
          </cell>
          <cell r="HD239">
            <v>0</v>
          </cell>
          <cell r="HE239">
            <v>0</v>
          </cell>
          <cell r="HF239">
            <v>0</v>
          </cell>
          <cell r="HG239">
            <v>0</v>
          </cell>
          <cell r="HH239">
            <v>0</v>
          </cell>
          <cell r="HI239">
            <v>0</v>
          </cell>
          <cell r="HJ239">
            <v>0</v>
          </cell>
          <cell r="HK239">
            <v>0</v>
          </cell>
          <cell r="HL239">
            <v>0</v>
          </cell>
          <cell r="HM239">
            <v>0</v>
          </cell>
          <cell r="HN239">
            <v>0</v>
          </cell>
          <cell r="HO239">
            <v>0</v>
          </cell>
          <cell r="HP239">
            <v>0</v>
          </cell>
          <cell r="HQ239">
            <v>0</v>
          </cell>
          <cell r="HR239">
            <v>0</v>
          </cell>
          <cell r="HS239">
            <v>0</v>
          </cell>
          <cell r="HT239">
            <v>0</v>
          </cell>
          <cell r="HU239">
            <v>0</v>
          </cell>
          <cell r="HV239">
            <v>0</v>
          </cell>
          <cell r="HW239">
            <v>0</v>
          </cell>
          <cell r="HX239">
            <v>0</v>
          </cell>
          <cell r="HY239">
            <v>0</v>
          </cell>
          <cell r="HZ239">
            <v>0</v>
          </cell>
          <cell r="IA239">
            <v>0</v>
          </cell>
          <cell r="IB239">
            <v>0</v>
          </cell>
          <cell r="IC239">
            <v>0</v>
          </cell>
          <cell r="ID239">
            <v>0</v>
          </cell>
          <cell r="IE239">
            <v>0</v>
          </cell>
          <cell r="IF239">
            <v>0</v>
          </cell>
          <cell r="IG239">
            <v>0</v>
          </cell>
          <cell r="IH239">
            <v>0</v>
          </cell>
          <cell r="II239">
            <v>0</v>
          </cell>
          <cell r="IJ239">
            <v>0</v>
          </cell>
          <cell r="IK239">
            <v>0</v>
          </cell>
          <cell r="IL239">
            <v>0</v>
          </cell>
          <cell r="IM239">
            <v>0</v>
          </cell>
          <cell r="IN239">
            <v>0</v>
          </cell>
          <cell r="IO239">
            <v>0</v>
          </cell>
          <cell r="IP239">
            <v>0</v>
          </cell>
          <cell r="IQ239">
            <v>0</v>
          </cell>
        </row>
        <row r="240">
          <cell r="AP240">
            <v>0.1429</v>
          </cell>
          <cell r="AQ240">
            <v>0.1429</v>
          </cell>
          <cell r="AR240">
            <v>0.1429</v>
          </cell>
          <cell r="AS240">
            <v>0.1429</v>
          </cell>
          <cell r="AT240">
            <v>0.1429</v>
          </cell>
          <cell r="AU240">
            <v>0.1429</v>
          </cell>
          <cell r="AV240">
            <v>0.1429</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0</v>
          </cell>
          <cell r="BV240">
            <v>0</v>
          </cell>
          <cell r="BW240">
            <v>0</v>
          </cell>
          <cell r="BX240">
            <v>0</v>
          </cell>
          <cell r="BY240">
            <v>0</v>
          </cell>
          <cell r="BZ240">
            <v>0</v>
          </cell>
          <cell r="CA240">
            <v>9.5266666666666971E-3</v>
          </cell>
          <cell r="CB240">
            <v>4.7633333333333633E-3</v>
          </cell>
          <cell r="CC240">
            <v>4.7633333333333633E-3</v>
          </cell>
          <cell r="CD240">
            <v>4.7633333333333633E-3</v>
          </cell>
          <cell r="CE240">
            <v>4.7633333333333633E-3</v>
          </cell>
          <cell r="CF240">
            <v>4.7633333333333633E-3</v>
          </cell>
          <cell r="CG240">
            <v>4.7633333333333633E-3</v>
          </cell>
          <cell r="CH240">
            <v>4.7633333333333633E-3</v>
          </cell>
          <cell r="CI240">
            <v>4.7633333333333633E-3</v>
          </cell>
          <cell r="CJ240">
            <v>4.7633333333333633E-3</v>
          </cell>
          <cell r="CK240">
            <v>4.7633333333333633E-3</v>
          </cell>
          <cell r="CL240">
            <v>4.7633333333333633E-3</v>
          </cell>
          <cell r="CM240">
            <v>0</v>
          </cell>
          <cell r="CN240">
            <v>0</v>
          </cell>
          <cell r="CO240">
            <v>0</v>
          </cell>
          <cell r="CP240">
            <v>0</v>
          </cell>
          <cell r="CQ240">
            <v>0</v>
          </cell>
          <cell r="CR240">
            <v>0</v>
          </cell>
          <cell r="CS240">
            <v>0</v>
          </cell>
          <cell r="CT240">
            <v>0</v>
          </cell>
          <cell r="CU240">
            <v>0</v>
          </cell>
          <cell r="CV240">
            <v>0</v>
          </cell>
          <cell r="CW240">
            <v>0</v>
          </cell>
          <cell r="CX240">
            <v>0</v>
          </cell>
          <cell r="CY240">
            <v>0</v>
          </cell>
          <cell r="CZ240">
            <v>0</v>
          </cell>
          <cell r="DA240">
            <v>0</v>
          </cell>
          <cell r="DB240">
            <v>0</v>
          </cell>
          <cell r="DC240">
            <v>0</v>
          </cell>
          <cell r="DD240">
            <v>0</v>
          </cell>
          <cell r="DE240">
            <v>0</v>
          </cell>
          <cell r="DF240">
            <v>0</v>
          </cell>
          <cell r="DG240">
            <v>0</v>
          </cell>
          <cell r="DH240">
            <v>0</v>
          </cell>
          <cell r="DI240">
            <v>0</v>
          </cell>
          <cell r="DJ240">
            <v>0</v>
          </cell>
          <cell r="DK240">
            <v>0</v>
          </cell>
          <cell r="DL240">
            <v>0</v>
          </cell>
          <cell r="DM240">
            <v>0</v>
          </cell>
          <cell r="DN240">
            <v>0</v>
          </cell>
          <cell r="DO240">
            <v>0</v>
          </cell>
          <cell r="DP240">
            <v>0</v>
          </cell>
          <cell r="DQ240">
            <v>0</v>
          </cell>
          <cell r="DR240">
            <v>0</v>
          </cell>
          <cell r="DS240">
            <v>0</v>
          </cell>
          <cell r="DT240">
            <v>0</v>
          </cell>
          <cell r="DU240">
            <v>0</v>
          </cell>
          <cell r="DV240">
            <v>0</v>
          </cell>
          <cell r="DW240">
            <v>0</v>
          </cell>
          <cell r="DX240">
            <v>0</v>
          </cell>
          <cell r="DY240">
            <v>0</v>
          </cell>
          <cell r="DZ240">
            <v>0</v>
          </cell>
          <cell r="EA240">
            <v>0</v>
          </cell>
          <cell r="EB240">
            <v>0</v>
          </cell>
          <cell r="EC240">
            <v>0</v>
          </cell>
          <cell r="ED240">
            <v>0</v>
          </cell>
          <cell r="EE240">
            <v>0</v>
          </cell>
          <cell r="EF240">
            <v>0</v>
          </cell>
          <cell r="EG240">
            <v>0</v>
          </cell>
          <cell r="EH240">
            <v>0</v>
          </cell>
          <cell r="EI240">
            <v>0</v>
          </cell>
          <cell r="EJ240">
            <v>0</v>
          </cell>
          <cell r="EK240">
            <v>0</v>
          </cell>
          <cell r="EL240">
            <v>0</v>
          </cell>
          <cell r="EM240">
            <v>0</v>
          </cell>
          <cell r="EN240">
            <v>0</v>
          </cell>
          <cell r="EO240">
            <v>0</v>
          </cell>
          <cell r="EP240">
            <v>0</v>
          </cell>
          <cell r="EQ240">
            <v>0</v>
          </cell>
          <cell r="ER240">
            <v>0</v>
          </cell>
          <cell r="ES240">
            <v>0</v>
          </cell>
          <cell r="ET240">
            <v>0</v>
          </cell>
          <cell r="EU240">
            <v>0</v>
          </cell>
          <cell r="EV240">
            <v>0</v>
          </cell>
          <cell r="EW240">
            <v>0</v>
          </cell>
          <cell r="EX240">
            <v>0</v>
          </cell>
          <cell r="EY240">
            <v>0</v>
          </cell>
          <cell r="EZ240">
            <v>0</v>
          </cell>
          <cell r="FA240">
            <v>0</v>
          </cell>
          <cell r="FB240">
            <v>0</v>
          </cell>
          <cell r="FC240">
            <v>0</v>
          </cell>
          <cell r="FD240">
            <v>0</v>
          </cell>
          <cell r="FE240">
            <v>0</v>
          </cell>
          <cell r="FF240">
            <v>0</v>
          </cell>
          <cell r="FG240">
            <v>0</v>
          </cell>
          <cell r="FH240">
            <v>0</v>
          </cell>
          <cell r="FI240">
            <v>0</v>
          </cell>
          <cell r="FJ240">
            <v>0</v>
          </cell>
          <cell r="FK240">
            <v>0</v>
          </cell>
          <cell r="FL240">
            <v>0</v>
          </cell>
          <cell r="FM240">
            <v>0</v>
          </cell>
          <cell r="FN240">
            <v>0</v>
          </cell>
          <cell r="FO240">
            <v>0</v>
          </cell>
          <cell r="FP240">
            <v>0</v>
          </cell>
          <cell r="FQ240">
            <v>0</v>
          </cell>
          <cell r="FR240">
            <v>0</v>
          </cell>
          <cell r="FS240">
            <v>0</v>
          </cell>
          <cell r="FT240">
            <v>0</v>
          </cell>
          <cell r="FU240">
            <v>0</v>
          </cell>
          <cell r="FV240">
            <v>0</v>
          </cell>
          <cell r="FW240">
            <v>0</v>
          </cell>
          <cell r="FX240">
            <v>0</v>
          </cell>
          <cell r="FY240">
            <v>0</v>
          </cell>
          <cell r="FZ240">
            <v>0</v>
          </cell>
          <cell r="GA240">
            <v>0</v>
          </cell>
          <cell r="GB240">
            <v>0</v>
          </cell>
          <cell r="GC240">
            <v>0</v>
          </cell>
          <cell r="GD240">
            <v>0</v>
          </cell>
          <cell r="GE240">
            <v>0</v>
          </cell>
          <cell r="GF240">
            <v>0</v>
          </cell>
          <cell r="GG240">
            <v>0</v>
          </cell>
          <cell r="GH240">
            <v>0</v>
          </cell>
          <cell r="GI240">
            <v>0</v>
          </cell>
          <cell r="GJ240">
            <v>0</v>
          </cell>
          <cell r="GK240">
            <v>0</v>
          </cell>
          <cell r="GL240">
            <v>0</v>
          </cell>
          <cell r="GM240">
            <v>0</v>
          </cell>
          <cell r="GN240">
            <v>0</v>
          </cell>
          <cell r="GO240">
            <v>0</v>
          </cell>
          <cell r="GP240">
            <v>0</v>
          </cell>
          <cell r="GQ240">
            <v>0</v>
          </cell>
          <cell r="GR240">
            <v>0</v>
          </cell>
          <cell r="GS240">
            <v>0</v>
          </cell>
          <cell r="GT240">
            <v>0</v>
          </cell>
          <cell r="GU240">
            <v>0</v>
          </cell>
          <cell r="GV240">
            <v>0</v>
          </cell>
          <cell r="GW240">
            <v>0</v>
          </cell>
          <cell r="GX240">
            <v>0</v>
          </cell>
          <cell r="GY240">
            <v>0</v>
          </cell>
          <cell r="GZ240">
            <v>0</v>
          </cell>
          <cell r="HA240">
            <v>0</v>
          </cell>
          <cell r="HB240">
            <v>0</v>
          </cell>
          <cell r="HC240">
            <v>0</v>
          </cell>
          <cell r="HD240">
            <v>0</v>
          </cell>
          <cell r="HE240">
            <v>0</v>
          </cell>
          <cell r="HF240">
            <v>0</v>
          </cell>
          <cell r="HG240">
            <v>0</v>
          </cell>
          <cell r="HH240">
            <v>0</v>
          </cell>
          <cell r="HI240">
            <v>0</v>
          </cell>
          <cell r="HJ240">
            <v>0</v>
          </cell>
          <cell r="HK240">
            <v>0</v>
          </cell>
          <cell r="HL240">
            <v>0</v>
          </cell>
          <cell r="HM240">
            <v>0</v>
          </cell>
          <cell r="HN240">
            <v>0</v>
          </cell>
          <cell r="HO240">
            <v>0</v>
          </cell>
          <cell r="HP240">
            <v>0</v>
          </cell>
          <cell r="HQ240">
            <v>0</v>
          </cell>
          <cell r="HR240">
            <v>0</v>
          </cell>
          <cell r="HS240">
            <v>0</v>
          </cell>
          <cell r="HT240">
            <v>0</v>
          </cell>
          <cell r="HU240">
            <v>0</v>
          </cell>
          <cell r="HV240">
            <v>0</v>
          </cell>
          <cell r="HW240">
            <v>0</v>
          </cell>
          <cell r="HX240">
            <v>0</v>
          </cell>
          <cell r="HY240">
            <v>0</v>
          </cell>
          <cell r="HZ240">
            <v>0</v>
          </cell>
          <cell r="IA240">
            <v>0</v>
          </cell>
          <cell r="IB240">
            <v>0</v>
          </cell>
          <cell r="IC240">
            <v>0</v>
          </cell>
          <cell r="ID240">
            <v>0</v>
          </cell>
          <cell r="IE240">
            <v>0</v>
          </cell>
          <cell r="IF240">
            <v>0</v>
          </cell>
          <cell r="IG240">
            <v>0</v>
          </cell>
          <cell r="IH240">
            <v>0</v>
          </cell>
          <cell r="II240">
            <v>0</v>
          </cell>
          <cell r="IJ240">
            <v>0</v>
          </cell>
          <cell r="IK240">
            <v>0</v>
          </cell>
          <cell r="IL240">
            <v>0</v>
          </cell>
          <cell r="IM240">
            <v>0</v>
          </cell>
          <cell r="IN240">
            <v>0</v>
          </cell>
          <cell r="IO240">
            <v>0</v>
          </cell>
          <cell r="IP240">
            <v>0</v>
          </cell>
          <cell r="IQ240">
            <v>0</v>
          </cell>
        </row>
        <row r="241">
          <cell r="AQ241">
            <v>0.1479</v>
          </cell>
          <cell r="AR241">
            <v>0.1479</v>
          </cell>
          <cell r="AS241">
            <v>0.1479</v>
          </cell>
          <cell r="AT241">
            <v>0.1479</v>
          </cell>
          <cell r="AU241">
            <v>0.1479</v>
          </cell>
          <cell r="AV241">
            <v>0.1479</v>
          </cell>
          <cell r="AW241">
            <v>0.1479</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cell r="BZ241">
            <v>0</v>
          </cell>
          <cell r="CA241">
            <v>0</v>
          </cell>
          <cell r="CB241">
            <v>9.8599999999999296E-3</v>
          </cell>
          <cell r="CC241">
            <v>4.9299999999999301E-3</v>
          </cell>
          <cell r="CD241">
            <v>4.9299999999999301E-3</v>
          </cell>
          <cell r="CE241">
            <v>4.9299999999999301E-3</v>
          </cell>
          <cell r="CF241">
            <v>4.9299999999999301E-3</v>
          </cell>
          <cell r="CG241">
            <v>4.9299999999999301E-3</v>
          </cell>
          <cell r="CH241">
            <v>4.9299999999999301E-3</v>
          </cell>
          <cell r="CI241">
            <v>4.9299999999999301E-3</v>
          </cell>
          <cell r="CJ241">
            <v>4.9299999999999301E-3</v>
          </cell>
          <cell r="CK241">
            <v>4.9299999999999301E-3</v>
          </cell>
          <cell r="CL241">
            <v>4.9299999999999301E-3</v>
          </cell>
          <cell r="CM241">
            <v>0</v>
          </cell>
          <cell r="CN241">
            <v>0</v>
          </cell>
          <cell r="CO241">
            <v>0</v>
          </cell>
          <cell r="CP241">
            <v>0</v>
          </cell>
          <cell r="CQ241">
            <v>0</v>
          </cell>
          <cell r="CR241">
            <v>0</v>
          </cell>
          <cell r="CS241">
            <v>0</v>
          </cell>
          <cell r="CT241">
            <v>0</v>
          </cell>
          <cell r="CU241">
            <v>0</v>
          </cell>
          <cell r="CV241">
            <v>0</v>
          </cell>
          <cell r="CW241">
            <v>0</v>
          </cell>
          <cell r="CX241">
            <v>0</v>
          </cell>
          <cell r="CY241">
            <v>0</v>
          </cell>
          <cell r="CZ241">
            <v>0</v>
          </cell>
          <cell r="DA241">
            <v>0</v>
          </cell>
          <cell r="DB241">
            <v>0</v>
          </cell>
          <cell r="DC241">
            <v>0</v>
          </cell>
          <cell r="DD241">
            <v>0</v>
          </cell>
          <cell r="DE241">
            <v>0</v>
          </cell>
          <cell r="DF241">
            <v>0</v>
          </cell>
          <cell r="DG241">
            <v>0</v>
          </cell>
          <cell r="DH241">
            <v>0</v>
          </cell>
          <cell r="DI241">
            <v>0</v>
          </cell>
          <cell r="DJ241">
            <v>0</v>
          </cell>
          <cell r="DK241">
            <v>0</v>
          </cell>
          <cell r="DL241">
            <v>0</v>
          </cell>
          <cell r="DM241">
            <v>0</v>
          </cell>
          <cell r="DN241">
            <v>0</v>
          </cell>
          <cell r="DO241">
            <v>0</v>
          </cell>
          <cell r="DP241">
            <v>0</v>
          </cell>
          <cell r="DQ241">
            <v>0</v>
          </cell>
          <cell r="DR241">
            <v>0</v>
          </cell>
          <cell r="DS241">
            <v>0</v>
          </cell>
          <cell r="DT241">
            <v>0</v>
          </cell>
          <cell r="DU241">
            <v>0</v>
          </cell>
          <cell r="DV241">
            <v>0</v>
          </cell>
          <cell r="DW241">
            <v>0</v>
          </cell>
          <cell r="DX241">
            <v>0</v>
          </cell>
          <cell r="DY241">
            <v>0</v>
          </cell>
          <cell r="DZ241">
            <v>0</v>
          </cell>
          <cell r="EA241">
            <v>0</v>
          </cell>
          <cell r="EB241">
            <v>0</v>
          </cell>
          <cell r="EC241">
            <v>0</v>
          </cell>
          <cell r="ED241">
            <v>0</v>
          </cell>
          <cell r="EE241">
            <v>0</v>
          </cell>
          <cell r="EF241">
            <v>0</v>
          </cell>
          <cell r="EG241">
            <v>0</v>
          </cell>
          <cell r="EH241">
            <v>0</v>
          </cell>
          <cell r="EI241">
            <v>0</v>
          </cell>
          <cell r="EJ241">
            <v>0</v>
          </cell>
          <cell r="EK241">
            <v>0</v>
          </cell>
          <cell r="EL241">
            <v>0</v>
          </cell>
          <cell r="EM241">
            <v>0</v>
          </cell>
          <cell r="EN241">
            <v>0</v>
          </cell>
          <cell r="EO241">
            <v>0</v>
          </cell>
          <cell r="EP241">
            <v>0</v>
          </cell>
          <cell r="EQ241">
            <v>0</v>
          </cell>
          <cell r="ER241">
            <v>0</v>
          </cell>
          <cell r="ES241">
            <v>0</v>
          </cell>
          <cell r="ET241">
            <v>0</v>
          </cell>
          <cell r="EU241">
            <v>0</v>
          </cell>
          <cell r="EV241">
            <v>0</v>
          </cell>
          <cell r="EW241">
            <v>0</v>
          </cell>
          <cell r="EX241">
            <v>0</v>
          </cell>
          <cell r="EY241">
            <v>0</v>
          </cell>
          <cell r="EZ241">
            <v>0</v>
          </cell>
          <cell r="FA241">
            <v>0</v>
          </cell>
          <cell r="FB241">
            <v>0</v>
          </cell>
          <cell r="FC241">
            <v>0</v>
          </cell>
          <cell r="FD241">
            <v>0</v>
          </cell>
          <cell r="FE241">
            <v>0</v>
          </cell>
          <cell r="FF241">
            <v>0</v>
          </cell>
          <cell r="FG241">
            <v>0</v>
          </cell>
          <cell r="FH241">
            <v>0</v>
          </cell>
          <cell r="FI241">
            <v>0</v>
          </cell>
          <cell r="FJ241">
            <v>0</v>
          </cell>
          <cell r="FK241">
            <v>0</v>
          </cell>
          <cell r="FL241">
            <v>0</v>
          </cell>
          <cell r="FM241">
            <v>0</v>
          </cell>
          <cell r="FN241">
            <v>0</v>
          </cell>
          <cell r="FO241">
            <v>0</v>
          </cell>
          <cell r="FP241">
            <v>0</v>
          </cell>
          <cell r="FQ241">
            <v>0</v>
          </cell>
          <cell r="FR241">
            <v>0</v>
          </cell>
          <cell r="FS241">
            <v>0</v>
          </cell>
          <cell r="FT241">
            <v>0</v>
          </cell>
          <cell r="FU241">
            <v>0</v>
          </cell>
          <cell r="FV241">
            <v>0</v>
          </cell>
          <cell r="FW241">
            <v>0</v>
          </cell>
          <cell r="FX241">
            <v>0</v>
          </cell>
          <cell r="FY241">
            <v>0</v>
          </cell>
          <cell r="FZ241">
            <v>0</v>
          </cell>
          <cell r="GA241">
            <v>0</v>
          </cell>
          <cell r="GB241">
            <v>0</v>
          </cell>
          <cell r="GC241">
            <v>0</v>
          </cell>
          <cell r="GD241">
            <v>0</v>
          </cell>
          <cell r="GE241">
            <v>0</v>
          </cell>
          <cell r="GF241">
            <v>0</v>
          </cell>
          <cell r="GG241">
            <v>0</v>
          </cell>
          <cell r="GH241">
            <v>0</v>
          </cell>
          <cell r="GI241">
            <v>0</v>
          </cell>
          <cell r="GJ241">
            <v>0</v>
          </cell>
          <cell r="GK241">
            <v>0</v>
          </cell>
          <cell r="GL241">
            <v>0</v>
          </cell>
          <cell r="GM241">
            <v>0</v>
          </cell>
          <cell r="GN241">
            <v>0</v>
          </cell>
          <cell r="GO241">
            <v>0</v>
          </cell>
          <cell r="GP241">
            <v>0</v>
          </cell>
          <cell r="GQ241">
            <v>0</v>
          </cell>
          <cell r="GR241">
            <v>0</v>
          </cell>
          <cell r="GS241">
            <v>0</v>
          </cell>
          <cell r="GT241">
            <v>0</v>
          </cell>
          <cell r="GU241">
            <v>0</v>
          </cell>
          <cell r="GV241">
            <v>0</v>
          </cell>
          <cell r="GW241">
            <v>0</v>
          </cell>
          <cell r="GX241">
            <v>0</v>
          </cell>
          <cell r="GY241">
            <v>0</v>
          </cell>
          <cell r="GZ241">
            <v>0</v>
          </cell>
          <cell r="HA241">
            <v>0</v>
          </cell>
          <cell r="HB241">
            <v>0</v>
          </cell>
          <cell r="HC241">
            <v>0</v>
          </cell>
          <cell r="HD241">
            <v>0</v>
          </cell>
          <cell r="HE241">
            <v>0</v>
          </cell>
          <cell r="HF241">
            <v>0</v>
          </cell>
          <cell r="HG241">
            <v>0</v>
          </cell>
          <cell r="HH241">
            <v>0</v>
          </cell>
          <cell r="HI241">
            <v>0</v>
          </cell>
          <cell r="HJ241">
            <v>0</v>
          </cell>
          <cell r="HK241">
            <v>0</v>
          </cell>
          <cell r="HL241">
            <v>0</v>
          </cell>
          <cell r="HM241">
            <v>0</v>
          </cell>
          <cell r="HN241">
            <v>0</v>
          </cell>
          <cell r="HO241">
            <v>0</v>
          </cell>
          <cell r="HP241">
            <v>0</v>
          </cell>
          <cell r="HQ241">
            <v>0</v>
          </cell>
          <cell r="HR241">
            <v>0</v>
          </cell>
          <cell r="HS241">
            <v>0</v>
          </cell>
          <cell r="HT241">
            <v>0</v>
          </cell>
          <cell r="HU241">
            <v>0</v>
          </cell>
          <cell r="HV241">
            <v>0</v>
          </cell>
          <cell r="HW241">
            <v>0</v>
          </cell>
          <cell r="HX241">
            <v>0</v>
          </cell>
          <cell r="HY241">
            <v>0</v>
          </cell>
          <cell r="HZ241">
            <v>0</v>
          </cell>
          <cell r="IA241">
            <v>0</v>
          </cell>
          <cell r="IB241">
            <v>0</v>
          </cell>
          <cell r="IC241">
            <v>0</v>
          </cell>
          <cell r="ID241">
            <v>0</v>
          </cell>
          <cell r="IE241">
            <v>0</v>
          </cell>
          <cell r="IF241">
            <v>0</v>
          </cell>
          <cell r="IG241">
            <v>0</v>
          </cell>
          <cell r="IH241">
            <v>0</v>
          </cell>
          <cell r="II241">
            <v>0</v>
          </cell>
          <cell r="IJ241">
            <v>0</v>
          </cell>
          <cell r="IK241">
            <v>0</v>
          </cell>
          <cell r="IL241">
            <v>0</v>
          </cell>
          <cell r="IM241">
            <v>0</v>
          </cell>
          <cell r="IN241">
            <v>0</v>
          </cell>
          <cell r="IO241">
            <v>0</v>
          </cell>
          <cell r="IP241">
            <v>0</v>
          </cell>
          <cell r="IQ241">
            <v>0</v>
          </cell>
        </row>
        <row r="242">
          <cell r="W242">
            <v>0</v>
          </cell>
          <cell r="AB242">
            <v>0</v>
          </cell>
          <cell r="AG242">
            <v>0</v>
          </cell>
          <cell r="AL242">
            <v>0</v>
          </cell>
          <cell r="AQ242">
            <v>0.19450000000000001</v>
          </cell>
          <cell r="AR242">
            <v>0.15290000000000001</v>
          </cell>
          <cell r="AS242">
            <v>0.15290000000000001</v>
          </cell>
          <cell r="AT242">
            <v>0.15290000000000001</v>
          </cell>
          <cell r="AU242">
            <v>0.15290000000000001</v>
          </cell>
          <cell r="AV242">
            <v>0.15290000000000001</v>
          </cell>
          <cell r="AW242">
            <v>0.15290000000000001</v>
          </cell>
          <cell r="AX242">
            <v>0.15290000000000001</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cell r="BZ242">
            <v>0</v>
          </cell>
          <cell r="CA242">
            <v>0</v>
          </cell>
          <cell r="CB242">
            <v>0</v>
          </cell>
          <cell r="CC242">
            <v>1.0193333333333401E-2</v>
          </cell>
          <cell r="CD242">
            <v>5.0966666666667345E-3</v>
          </cell>
          <cell r="CE242">
            <v>5.0966666666667345E-3</v>
          </cell>
          <cell r="CF242">
            <v>5.0966666666667345E-3</v>
          </cell>
          <cell r="CG242">
            <v>5.0966666666667345E-3</v>
          </cell>
          <cell r="CH242">
            <v>5.0966666666667345E-3</v>
          </cell>
          <cell r="CI242">
            <v>5.0966666666667345E-3</v>
          </cell>
          <cell r="CJ242">
            <v>5.0966666666667345E-3</v>
          </cell>
          <cell r="CK242">
            <v>5.0966666666667345E-3</v>
          </cell>
          <cell r="CL242">
            <v>5.0966666666667345E-3</v>
          </cell>
          <cell r="CM242">
            <v>0</v>
          </cell>
          <cell r="CN242">
            <v>0</v>
          </cell>
          <cell r="CO242">
            <v>0</v>
          </cell>
          <cell r="CP242">
            <v>0</v>
          </cell>
          <cell r="CQ242">
            <v>0</v>
          </cell>
          <cell r="CR242">
            <v>0</v>
          </cell>
          <cell r="CS242">
            <v>0</v>
          </cell>
          <cell r="CT242">
            <v>0</v>
          </cell>
          <cell r="CU242">
            <v>0</v>
          </cell>
          <cell r="CV242">
            <v>0</v>
          </cell>
          <cell r="CW242">
            <v>0</v>
          </cell>
          <cell r="CX242">
            <v>0</v>
          </cell>
          <cell r="CY242">
            <v>0</v>
          </cell>
          <cell r="CZ242">
            <v>0</v>
          </cell>
          <cell r="DA242">
            <v>0</v>
          </cell>
          <cell r="DB242">
            <v>0</v>
          </cell>
          <cell r="DC242">
            <v>0</v>
          </cell>
          <cell r="DD242">
            <v>0</v>
          </cell>
          <cell r="DE242">
            <v>0</v>
          </cell>
          <cell r="DF242">
            <v>0</v>
          </cell>
          <cell r="DG242">
            <v>0</v>
          </cell>
          <cell r="DH242">
            <v>0</v>
          </cell>
          <cell r="DI242">
            <v>0</v>
          </cell>
          <cell r="DJ242">
            <v>0</v>
          </cell>
          <cell r="DK242">
            <v>0</v>
          </cell>
          <cell r="DL242">
            <v>0</v>
          </cell>
          <cell r="DM242">
            <v>0</v>
          </cell>
          <cell r="DN242">
            <v>0</v>
          </cell>
          <cell r="DO242">
            <v>0</v>
          </cell>
          <cell r="DP242">
            <v>0</v>
          </cell>
          <cell r="DQ242">
            <v>0</v>
          </cell>
          <cell r="DR242">
            <v>0</v>
          </cell>
          <cell r="DS242">
            <v>0</v>
          </cell>
          <cell r="DT242">
            <v>0</v>
          </cell>
          <cell r="DU242">
            <v>0</v>
          </cell>
          <cell r="DV242">
            <v>0</v>
          </cell>
          <cell r="DW242">
            <v>0</v>
          </cell>
          <cell r="DX242">
            <v>0</v>
          </cell>
          <cell r="DY242">
            <v>0</v>
          </cell>
          <cell r="DZ242">
            <v>0</v>
          </cell>
          <cell r="EA242">
            <v>0</v>
          </cell>
          <cell r="EB242">
            <v>0</v>
          </cell>
          <cell r="EC242">
            <v>0</v>
          </cell>
          <cell r="ED242">
            <v>0</v>
          </cell>
          <cell r="EE242">
            <v>0</v>
          </cell>
          <cell r="EF242">
            <v>0</v>
          </cell>
          <cell r="EG242">
            <v>0</v>
          </cell>
          <cell r="EH242">
            <v>0</v>
          </cell>
          <cell r="EI242">
            <v>0</v>
          </cell>
          <cell r="EJ242">
            <v>0</v>
          </cell>
          <cell r="EK242">
            <v>0</v>
          </cell>
          <cell r="EL242">
            <v>0</v>
          </cell>
          <cell r="EM242">
            <v>0</v>
          </cell>
          <cell r="EN242">
            <v>0</v>
          </cell>
          <cell r="EO242">
            <v>0</v>
          </cell>
          <cell r="EP242">
            <v>0</v>
          </cell>
          <cell r="EQ242">
            <v>0</v>
          </cell>
          <cell r="ER242">
            <v>0</v>
          </cell>
          <cell r="ES242">
            <v>0</v>
          </cell>
          <cell r="ET242">
            <v>0</v>
          </cell>
          <cell r="EU242">
            <v>0</v>
          </cell>
          <cell r="EV242">
            <v>0</v>
          </cell>
          <cell r="EW242">
            <v>0</v>
          </cell>
          <cell r="EX242">
            <v>0</v>
          </cell>
          <cell r="EY242">
            <v>0</v>
          </cell>
          <cell r="EZ242">
            <v>0</v>
          </cell>
          <cell r="FA242">
            <v>0</v>
          </cell>
          <cell r="FB242">
            <v>0</v>
          </cell>
          <cell r="FC242">
            <v>0</v>
          </cell>
          <cell r="FD242">
            <v>0</v>
          </cell>
          <cell r="FE242">
            <v>0</v>
          </cell>
          <cell r="FF242">
            <v>0</v>
          </cell>
          <cell r="FG242">
            <v>0</v>
          </cell>
          <cell r="FH242">
            <v>0</v>
          </cell>
          <cell r="FI242">
            <v>0</v>
          </cell>
          <cell r="FJ242">
            <v>0</v>
          </cell>
          <cell r="FK242">
            <v>0</v>
          </cell>
          <cell r="FL242">
            <v>0</v>
          </cell>
          <cell r="FM242">
            <v>0</v>
          </cell>
          <cell r="FN242">
            <v>0</v>
          </cell>
          <cell r="FO242">
            <v>0</v>
          </cell>
          <cell r="FP242">
            <v>0</v>
          </cell>
          <cell r="FQ242">
            <v>0</v>
          </cell>
          <cell r="FR242">
            <v>0</v>
          </cell>
          <cell r="FS242">
            <v>0</v>
          </cell>
          <cell r="FT242">
            <v>0</v>
          </cell>
          <cell r="FU242">
            <v>0</v>
          </cell>
          <cell r="FV242">
            <v>0</v>
          </cell>
          <cell r="FW242">
            <v>0</v>
          </cell>
          <cell r="FX242">
            <v>0</v>
          </cell>
          <cell r="FY242">
            <v>0</v>
          </cell>
          <cell r="FZ242">
            <v>0</v>
          </cell>
          <cell r="GA242">
            <v>0</v>
          </cell>
          <cell r="GB242">
            <v>0</v>
          </cell>
          <cell r="GC242">
            <v>0</v>
          </cell>
          <cell r="GD242">
            <v>0</v>
          </cell>
          <cell r="GE242">
            <v>0</v>
          </cell>
          <cell r="GF242">
            <v>0</v>
          </cell>
          <cell r="GG242">
            <v>0</v>
          </cell>
          <cell r="GH242">
            <v>0</v>
          </cell>
          <cell r="GI242">
            <v>0</v>
          </cell>
          <cell r="GJ242">
            <v>0</v>
          </cell>
          <cell r="GK242">
            <v>0</v>
          </cell>
          <cell r="GL242">
            <v>0</v>
          </cell>
          <cell r="GM242">
            <v>0</v>
          </cell>
          <cell r="GN242">
            <v>0</v>
          </cell>
          <cell r="GO242">
            <v>0</v>
          </cell>
          <cell r="GP242">
            <v>0</v>
          </cell>
          <cell r="GQ242">
            <v>0</v>
          </cell>
          <cell r="GR242">
            <v>0</v>
          </cell>
          <cell r="GS242">
            <v>0</v>
          </cell>
          <cell r="GT242">
            <v>0</v>
          </cell>
          <cell r="GU242">
            <v>0</v>
          </cell>
          <cell r="GV242">
            <v>0</v>
          </cell>
          <cell r="GW242">
            <v>0</v>
          </cell>
          <cell r="GX242">
            <v>0</v>
          </cell>
          <cell r="GY242">
            <v>0</v>
          </cell>
          <cell r="GZ242">
            <v>0</v>
          </cell>
          <cell r="HA242">
            <v>0</v>
          </cell>
          <cell r="HB242">
            <v>0</v>
          </cell>
          <cell r="HC242">
            <v>0</v>
          </cell>
          <cell r="HD242">
            <v>0</v>
          </cell>
          <cell r="HE242">
            <v>0</v>
          </cell>
          <cell r="HF242">
            <v>0</v>
          </cell>
          <cell r="HG242">
            <v>0</v>
          </cell>
          <cell r="HH242">
            <v>0</v>
          </cell>
          <cell r="HI242">
            <v>0</v>
          </cell>
          <cell r="HJ242">
            <v>0</v>
          </cell>
          <cell r="HK242">
            <v>0</v>
          </cell>
          <cell r="HL242">
            <v>0</v>
          </cell>
          <cell r="HM242">
            <v>0</v>
          </cell>
          <cell r="HN242">
            <v>0</v>
          </cell>
          <cell r="HO242">
            <v>0</v>
          </cell>
          <cell r="HP242">
            <v>0</v>
          </cell>
          <cell r="HQ242">
            <v>0</v>
          </cell>
          <cell r="HR242">
            <v>0</v>
          </cell>
          <cell r="HS242">
            <v>0</v>
          </cell>
          <cell r="HT242">
            <v>0</v>
          </cell>
          <cell r="HU242">
            <v>0</v>
          </cell>
          <cell r="HV242">
            <v>0</v>
          </cell>
          <cell r="HW242">
            <v>0</v>
          </cell>
          <cell r="HX242">
            <v>0</v>
          </cell>
          <cell r="HY242">
            <v>0</v>
          </cell>
          <cell r="HZ242">
            <v>0</v>
          </cell>
          <cell r="IA242">
            <v>0</v>
          </cell>
          <cell r="IB242">
            <v>0</v>
          </cell>
          <cell r="IC242">
            <v>0</v>
          </cell>
          <cell r="ID242">
            <v>0</v>
          </cell>
          <cell r="IE242">
            <v>0</v>
          </cell>
          <cell r="IF242">
            <v>0</v>
          </cell>
          <cell r="IG242">
            <v>0</v>
          </cell>
          <cell r="IH242">
            <v>0</v>
          </cell>
          <cell r="II242">
            <v>0</v>
          </cell>
          <cell r="IJ242">
            <v>0</v>
          </cell>
          <cell r="IK242">
            <v>0</v>
          </cell>
          <cell r="IL242">
            <v>0</v>
          </cell>
          <cell r="IM242">
            <v>0</v>
          </cell>
          <cell r="IN242">
            <v>0</v>
          </cell>
          <cell r="IO242">
            <v>0</v>
          </cell>
          <cell r="IP242">
            <v>0</v>
          </cell>
          <cell r="IQ242">
            <v>0</v>
          </cell>
        </row>
        <row r="243">
          <cell r="C243">
            <v>13.469999999999999</v>
          </cell>
          <cell r="AS243">
            <v>0.16289999999999999</v>
          </cell>
          <cell r="AT243">
            <v>0.16289999999999999</v>
          </cell>
          <cell r="AU243">
            <v>0.16289999999999999</v>
          </cell>
          <cell r="AV243">
            <v>0.16289999999999999</v>
          </cell>
          <cell r="AW243">
            <v>0.16289999999999999</v>
          </cell>
          <cell r="AX243">
            <v>0.16289999999999999</v>
          </cell>
          <cell r="AY243">
            <v>0.16289999999999999</v>
          </cell>
          <cell r="AZ243">
            <v>0.44899999999999995</v>
          </cell>
          <cell r="BA243">
            <v>0.44899999999999995</v>
          </cell>
          <cell r="BB243">
            <v>0.44899999999999995</v>
          </cell>
          <cell r="BC243">
            <v>0.44899999999999995</v>
          </cell>
          <cell r="BD243">
            <v>0.44899999999999995</v>
          </cell>
          <cell r="BE243">
            <v>0.44899999999999995</v>
          </cell>
          <cell r="BF243">
            <v>0.44899999999999995</v>
          </cell>
          <cell r="BG243">
            <v>0.44899999999999995</v>
          </cell>
          <cell r="BH243">
            <v>0.13032000000000005</v>
          </cell>
          <cell r="BI243">
            <v>0.12489000000000004</v>
          </cell>
          <cell r="BJ243">
            <v>0.11946000000000005</v>
          </cell>
          <cell r="BK243">
            <v>0.11403000000000006</v>
          </cell>
          <cell r="BL243">
            <v>0.44899999999999995</v>
          </cell>
          <cell r="BM243">
            <v>0.44899999999999995</v>
          </cell>
          <cell r="BN243">
            <v>0.44899999999999995</v>
          </cell>
          <cell r="BO243">
            <v>0.44899999999999995</v>
          </cell>
          <cell r="BP243">
            <v>0.44899999999999995</v>
          </cell>
          <cell r="BQ243">
            <v>0.44899999999999995</v>
          </cell>
          <cell r="BR243">
            <v>0.44899999999999995</v>
          </cell>
          <cell r="BS243">
            <v>0.44899999999999995</v>
          </cell>
          <cell r="BT243">
            <v>0.44899999999999995</v>
          </cell>
          <cell r="BU243">
            <v>0.44899999999999995</v>
          </cell>
          <cell r="BV243">
            <v>0.44899999999999995</v>
          </cell>
          <cell r="BW243">
            <v>0.44899999999999995</v>
          </cell>
          <cell r="BX243">
            <v>0.44899999999999995</v>
          </cell>
          <cell r="BY243">
            <v>0.44899999999999995</v>
          </cell>
          <cell r="BZ243">
            <v>0.44899999999999995</v>
          </cell>
          <cell r="CA243">
            <v>0.44899999999999995</v>
          </cell>
          <cell r="CB243">
            <v>0.44899999999999995</v>
          </cell>
          <cell r="CC243">
            <v>0.44899999999999995</v>
          </cell>
          <cell r="CD243">
            <v>1.0860000000000088E-2</v>
          </cell>
          <cell r="CE243">
            <v>5.4300000000000884E-3</v>
          </cell>
          <cell r="CF243">
            <v>5.4300000000000884E-3</v>
          </cell>
          <cell r="CG243">
            <v>5.4300000000000884E-3</v>
          </cell>
          <cell r="CH243">
            <v>5.4300000000000884E-3</v>
          </cell>
          <cell r="CI243">
            <v>5.4300000000000884E-3</v>
          </cell>
          <cell r="CJ243">
            <v>5.4300000000000884E-3</v>
          </cell>
          <cell r="CK243">
            <v>5.4300000000000884E-3</v>
          </cell>
          <cell r="CL243">
            <v>5.4300000000000884E-3</v>
          </cell>
          <cell r="CM243">
            <v>0</v>
          </cell>
          <cell r="CN243">
            <v>0</v>
          </cell>
          <cell r="CO243">
            <v>0</v>
          </cell>
          <cell r="CP243">
            <v>0</v>
          </cell>
          <cell r="CQ243">
            <v>0</v>
          </cell>
          <cell r="CR243">
            <v>0</v>
          </cell>
          <cell r="CS243">
            <v>0</v>
          </cell>
          <cell r="CT243">
            <v>0</v>
          </cell>
          <cell r="CU243">
            <v>0</v>
          </cell>
          <cell r="CV243">
            <v>0</v>
          </cell>
          <cell r="CW243">
            <v>0</v>
          </cell>
          <cell r="CX243">
            <v>0</v>
          </cell>
          <cell r="CY243">
            <v>0</v>
          </cell>
          <cell r="CZ243">
            <v>0</v>
          </cell>
          <cell r="DA243">
            <v>0</v>
          </cell>
          <cell r="DB243">
            <v>0</v>
          </cell>
          <cell r="DC243">
            <v>0</v>
          </cell>
          <cell r="DD243">
            <v>0</v>
          </cell>
          <cell r="DE243">
            <v>0</v>
          </cell>
          <cell r="DF243">
            <v>0</v>
          </cell>
          <cell r="DG243">
            <v>0</v>
          </cell>
          <cell r="DH243">
            <v>0</v>
          </cell>
          <cell r="DI243">
            <v>0</v>
          </cell>
          <cell r="DJ243">
            <v>0</v>
          </cell>
          <cell r="DK243">
            <v>0</v>
          </cell>
          <cell r="DL243">
            <v>0</v>
          </cell>
          <cell r="DM243">
            <v>0</v>
          </cell>
          <cell r="DN243">
            <v>0</v>
          </cell>
          <cell r="DO243">
            <v>0</v>
          </cell>
          <cell r="DP243">
            <v>0</v>
          </cell>
          <cell r="DQ243">
            <v>0</v>
          </cell>
          <cell r="DR243">
            <v>0</v>
          </cell>
          <cell r="DS243">
            <v>0</v>
          </cell>
          <cell r="DT243">
            <v>0</v>
          </cell>
          <cell r="DU243">
            <v>0</v>
          </cell>
          <cell r="DV243">
            <v>0</v>
          </cell>
          <cell r="DW243">
            <v>0</v>
          </cell>
          <cell r="DX243">
            <v>0</v>
          </cell>
          <cell r="DY243">
            <v>0</v>
          </cell>
          <cell r="DZ243">
            <v>0</v>
          </cell>
          <cell r="EA243">
            <v>0</v>
          </cell>
          <cell r="EB243">
            <v>0</v>
          </cell>
          <cell r="EC243">
            <v>0</v>
          </cell>
          <cell r="ED243">
            <v>0</v>
          </cell>
          <cell r="EE243">
            <v>0</v>
          </cell>
          <cell r="EF243">
            <v>0</v>
          </cell>
          <cell r="EG243">
            <v>0</v>
          </cell>
          <cell r="EH243">
            <v>0</v>
          </cell>
          <cell r="EI243">
            <v>0</v>
          </cell>
          <cell r="EJ243">
            <v>0</v>
          </cell>
          <cell r="EK243">
            <v>0</v>
          </cell>
          <cell r="EL243">
            <v>0</v>
          </cell>
          <cell r="EM243">
            <v>0</v>
          </cell>
          <cell r="EN243">
            <v>0</v>
          </cell>
          <cell r="EO243">
            <v>0</v>
          </cell>
          <cell r="EP243">
            <v>0</v>
          </cell>
          <cell r="EQ243">
            <v>0</v>
          </cell>
          <cell r="ER243">
            <v>0</v>
          </cell>
          <cell r="ES243">
            <v>0</v>
          </cell>
          <cell r="ET243">
            <v>0</v>
          </cell>
          <cell r="EU243">
            <v>0</v>
          </cell>
          <cell r="EV243">
            <v>0</v>
          </cell>
          <cell r="EW243">
            <v>0</v>
          </cell>
          <cell r="EX243">
            <v>0</v>
          </cell>
          <cell r="EY243">
            <v>0</v>
          </cell>
          <cell r="EZ243">
            <v>0</v>
          </cell>
          <cell r="FA243">
            <v>0</v>
          </cell>
          <cell r="FB243">
            <v>0</v>
          </cell>
          <cell r="FC243">
            <v>0</v>
          </cell>
          <cell r="FD243">
            <v>0</v>
          </cell>
          <cell r="FE243">
            <v>0</v>
          </cell>
          <cell r="FF243">
            <v>0</v>
          </cell>
          <cell r="FG243">
            <v>0</v>
          </cell>
          <cell r="FH243">
            <v>0</v>
          </cell>
          <cell r="FI243">
            <v>0</v>
          </cell>
          <cell r="FJ243">
            <v>0</v>
          </cell>
          <cell r="FK243">
            <v>0</v>
          </cell>
          <cell r="FL243">
            <v>0</v>
          </cell>
          <cell r="FM243">
            <v>0</v>
          </cell>
          <cell r="FN243">
            <v>0</v>
          </cell>
          <cell r="FO243">
            <v>0</v>
          </cell>
          <cell r="FP243">
            <v>0</v>
          </cell>
          <cell r="FQ243">
            <v>0</v>
          </cell>
          <cell r="FR243">
            <v>0</v>
          </cell>
          <cell r="FS243">
            <v>0</v>
          </cell>
          <cell r="FT243">
            <v>0</v>
          </cell>
          <cell r="FU243">
            <v>0</v>
          </cell>
          <cell r="FV243">
            <v>0</v>
          </cell>
          <cell r="FW243">
            <v>0</v>
          </cell>
          <cell r="FX243">
            <v>0</v>
          </cell>
          <cell r="FY243">
            <v>0</v>
          </cell>
          <cell r="FZ243">
            <v>0</v>
          </cell>
          <cell r="GA243">
            <v>0</v>
          </cell>
          <cell r="GB243">
            <v>0</v>
          </cell>
          <cell r="GC243">
            <v>0</v>
          </cell>
          <cell r="GD243">
            <v>0</v>
          </cell>
          <cell r="GE243">
            <v>0</v>
          </cell>
          <cell r="GF243">
            <v>0</v>
          </cell>
          <cell r="GG243">
            <v>0</v>
          </cell>
          <cell r="GH243">
            <v>0</v>
          </cell>
          <cell r="GI243">
            <v>0</v>
          </cell>
          <cell r="GJ243">
            <v>0</v>
          </cell>
          <cell r="GK243">
            <v>0</v>
          </cell>
          <cell r="GL243">
            <v>0</v>
          </cell>
          <cell r="GM243">
            <v>0</v>
          </cell>
          <cell r="GN243">
            <v>0</v>
          </cell>
          <cell r="GO243">
            <v>0</v>
          </cell>
          <cell r="GP243">
            <v>0</v>
          </cell>
          <cell r="GQ243">
            <v>0</v>
          </cell>
          <cell r="GR243">
            <v>0</v>
          </cell>
          <cell r="GS243">
            <v>0</v>
          </cell>
          <cell r="GT243">
            <v>0</v>
          </cell>
          <cell r="GU243">
            <v>0</v>
          </cell>
          <cell r="GV243">
            <v>0</v>
          </cell>
          <cell r="GW243">
            <v>0</v>
          </cell>
          <cell r="GX243">
            <v>0</v>
          </cell>
          <cell r="GY243">
            <v>0</v>
          </cell>
          <cell r="GZ243">
            <v>0</v>
          </cell>
          <cell r="HA243">
            <v>0</v>
          </cell>
          <cell r="HB243">
            <v>0</v>
          </cell>
          <cell r="HC243">
            <v>0</v>
          </cell>
          <cell r="HD243">
            <v>0</v>
          </cell>
          <cell r="HE243">
            <v>0</v>
          </cell>
          <cell r="HF243">
            <v>0</v>
          </cell>
          <cell r="HG243">
            <v>0</v>
          </cell>
          <cell r="HH243">
            <v>0</v>
          </cell>
          <cell r="HI243">
            <v>0</v>
          </cell>
          <cell r="HJ243">
            <v>0</v>
          </cell>
          <cell r="HK243">
            <v>0</v>
          </cell>
          <cell r="HL243">
            <v>0</v>
          </cell>
          <cell r="HM243">
            <v>0</v>
          </cell>
          <cell r="HN243">
            <v>0</v>
          </cell>
          <cell r="HO243">
            <v>0</v>
          </cell>
          <cell r="HP243">
            <v>0</v>
          </cell>
          <cell r="HQ243">
            <v>0</v>
          </cell>
          <cell r="HR243">
            <v>0</v>
          </cell>
          <cell r="HS243">
            <v>0</v>
          </cell>
          <cell r="HT243">
            <v>0</v>
          </cell>
          <cell r="HU243">
            <v>0</v>
          </cell>
          <cell r="HV243">
            <v>0</v>
          </cell>
          <cell r="HW243">
            <v>0</v>
          </cell>
          <cell r="HX243">
            <v>0</v>
          </cell>
          <cell r="HY243">
            <v>0</v>
          </cell>
          <cell r="HZ243">
            <v>0</v>
          </cell>
          <cell r="IA243">
            <v>0</v>
          </cell>
          <cell r="IB243">
            <v>0</v>
          </cell>
          <cell r="IC243">
            <v>0</v>
          </cell>
          <cell r="ID243">
            <v>0</v>
          </cell>
          <cell r="IE243">
            <v>0</v>
          </cell>
          <cell r="IF243">
            <v>0</v>
          </cell>
          <cell r="IG243">
            <v>0</v>
          </cell>
          <cell r="IH243">
            <v>0</v>
          </cell>
          <cell r="II243">
            <v>0</v>
          </cell>
          <cell r="IJ243">
            <v>0</v>
          </cell>
          <cell r="IK243">
            <v>0</v>
          </cell>
          <cell r="IL243">
            <v>0</v>
          </cell>
          <cell r="IM243">
            <v>0</v>
          </cell>
          <cell r="IN243">
            <v>0</v>
          </cell>
          <cell r="IO243">
            <v>0</v>
          </cell>
          <cell r="IP243">
            <v>0</v>
          </cell>
          <cell r="IQ243">
            <v>0</v>
          </cell>
        </row>
        <row r="244">
          <cell r="C244">
            <v>21.5</v>
          </cell>
          <cell r="AB244">
            <v>0</v>
          </cell>
          <cell r="AG244">
            <v>0</v>
          </cell>
          <cell r="AL244">
            <v>0</v>
          </cell>
          <cell r="AQ244">
            <v>0</v>
          </cell>
          <cell r="AR244">
            <v>0</v>
          </cell>
          <cell r="AS244">
            <v>0</v>
          </cell>
          <cell r="AT244">
            <v>0.1729</v>
          </cell>
          <cell r="AU244">
            <v>0.1729</v>
          </cell>
          <cell r="AV244">
            <v>0.1729</v>
          </cell>
          <cell r="AW244">
            <v>0.1729</v>
          </cell>
          <cell r="AX244">
            <v>0.1729</v>
          </cell>
          <cell r="AY244">
            <v>0.1729</v>
          </cell>
          <cell r="AZ244">
            <v>0.1729</v>
          </cell>
          <cell r="BA244">
            <v>0.71666666666666667</v>
          </cell>
          <cell r="BB244">
            <v>0.71666666666666667</v>
          </cell>
          <cell r="BC244">
            <v>0.71666666666666667</v>
          </cell>
          <cell r="BD244">
            <v>0.71666666666666667</v>
          </cell>
          <cell r="BE244">
            <v>0.71666666666666667</v>
          </cell>
          <cell r="BF244">
            <v>0.71666666666666667</v>
          </cell>
          <cell r="BG244">
            <v>0.71666666666666667</v>
          </cell>
          <cell r="BH244">
            <v>0.71666666666666667</v>
          </cell>
          <cell r="BI244">
            <v>0.71666666666666667</v>
          </cell>
          <cell r="BJ244">
            <v>0.71666666666666667</v>
          </cell>
          <cell r="BK244">
            <v>0.71666666666666667</v>
          </cell>
          <cell r="BL244">
            <v>0.71666666666666667</v>
          </cell>
          <cell r="BM244">
            <v>0.71666666666666667</v>
          </cell>
          <cell r="BN244">
            <v>0.71666666666666667</v>
          </cell>
          <cell r="BO244">
            <v>0.71666666666666667</v>
          </cell>
          <cell r="BP244">
            <v>0.71666666666666667</v>
          </cell>
          <cell r="BQ244">
            <v>0.71666666666666667</v>
          </cell>
          <cell r="BR244">
            <v>0.71666666666666667</v>
          </cell>
          <cell r="BS244">
            <v>0.71666666666666667</v>
          </cell>
          <cell r="BT244">
            <v>0.71666666666666667</v>
          </cell>
          <cell r="BU244">
            <v>0.71666666666666667</v>
          </cell>
          <cell r="BV244">
            <v>0.71666666666666667</v>
          </cell>
          <cell r="BW244">
            <v>0.71666666666666667</v>
          </cell>
          <cell r="BX244">
            <v>0.71666666666666667</v>
          </cell>
          <cell r="BY244">
            <v>0.71666666666666667</v>
          </cell>
          <cell r="BZ244">
            <v>0.71666666666666667</v>
          </cell>
          <cell r="CA244">
            <v>0.71666666666666667</v>
          </cell>
          <cell r="CB244">
            <v>0.71666666666666667</v>
          </cell>
          <cell r="CC244">
            <v>0.71666666666666667</v>
          </cell>
          <cell r="CD244">
            <v>0.71666666666666667</v>
          </cell>
          <cell r="CE244">
            <v>1.1526666666666756E-2</v>
          </cell>
          <cell r="CF244">
            <v>5.7633333333334241E-3</v>
          </cell>
          <cell r="CG244">
            <v>5.7633333333334241E-3</v>
          </cell>
          <cell r="CH244">
            <v>5.7633333333334241E-3</v>
          </cell>
          <cell r="CI244">
            <v>5.7633333333334241E-3</v>
          </cell>
          <cell r="CJ244">
            <v>5.7633333333334241E-3</v>
          </cell>
          <cell r="CK244">
            <v>5.7633333333334241E-3</v>
          </cell>
          <cell r="CL244">
            <v>5.7633333333334241E-3</v>
          </cell>
          <cell r="CM244">
            <v>0</v>
          </cell>
          <cell r="CN244">
            <v>0</v>
          </cell>
          <cell r="CO244">
            <v>0</v>
          </cell>
          <cell r="CP244">
            <v>0</v>
          </cell>
          <cell r="CQ244">
            <v>0</v>
          </cell>
          <cell r="CR244">
            <v>0</v>
          </cell>
          <cell r="CS244">
            <v>0</v>
          </cell>
          <cell r="CT244">
            <v>0</v>
          </cell>
          <cell r="CU244">
            <v>0</v>
          </cell>
          <cell r="CV244">
            <v>0</v>
          </cell>
          <cell r="CW244">
            <v>0</v>
          </cell>
          <cell r="CX244">
            <v>0</v>
          </cell>
          <cell r="CY244">
            <v>0</v>
          </cell>
          <cell r="CZ244">
            <v>0</v>
          </cell>
          <cell r="DA244">
            <v>0</v>
          </cell>
          <cell r="DB244">
            <v>0</v>
          </cell>
          <cell r="DC244">
            <v>0</v>
          </cell>
          <cell r="DD244">
            <v>0</v>
          </cell>
          <cell r="DE244">
            <v>0</v>
          </cell>
          <cell r="DF244">
            <v>0</v>
          </cell>
          <cell r="DG244">
            <v>0</v>
          </cell>
          <cell r="DH244">
            <v>0</v>
          </cell>
          <cell r="DI244">
            <v>0</v>
          </cell>
          <cell r="DJ244">
            <v>0</v>
          </cell>
          <cell r="DK244">
            <v>0</v>
          </cell>
          <cell r="DL244">
            <v>0</v>
          </cell>
          <cell r="DM244">
            <v>0</v>
          </cell>
          <cell r="DN244">
            <v>0</v>
          </cell>
          <cell r="DO244">
            <v>0</v>
          </cell>
          <cell r="DP244">
            <v>0</v>
          </cell>
          <cell r="DQ244">
            <v>0</v>
          </cell>
          <cell r="DR244">
            <v>0</v>
          </cell>
          <cell r="DS244">
            <v>0</v>
          </cell>
          <cell r="DT244">
            <v>0</v>
          </cell>
          <cell r="DU244">
            <v>0</v>
          </cell>
          <cell r="DV244">
            <v>0</v>
          </cell>
          <cell r="DW244">
            <v>0</v>
          </cell>
          <cell r="DX244">
            <v>0</v>
          </cell>
          <cell r="DY244">
            <v>0</v>
          </cell>
          <cell r="DZ244">
            <v>0</v>
          </cell>
          <cell r="EA244">
            <v>0</v>
          </cell>
          <cell r="EB244">
            <v>0</v>
          </cell>
          <cell r="EC244">
            <v>0</v>
          </cell>
          <cell r="ED244">
            <v>0</v>
          </cell>
          <cell r="EE244">
            <v>0</v>
          </cell>
          <cell r="EF244">
            <v>0</v>
          </cell>
          <cell r="EG244">
            <v>0</v>
          </cell>
          <cell r="EH244">
            <v>0</v>
          </cell>
          <cell r="EI244">
            <v>0</v>
          </cell>
          <cell r="EJ244">
            <v>0</v>
          </cell>
          <cell r="EK244">
            <v>0</v>
          </cell>
          <cell r="EL244">
            <v>0</v>
          </cell>
          <cell r="EM244">
            <v>0</v>
          </cell>
          <cell r="EN244">
            <v>0</v>
          </cell>
          <cell r="EO244">
            <v>0</v>
          </cell>
          <cell r="EP244">
            <v>0</v>
          </cell>
          <cell r="EQ244">
            <v>0</v>
          </cell>
          <cell r="ER244">
            <v>0</v>
          </cell>
          <cell r="ES244">
            <v>0</v>
          </cell>
          <cell r="ET244">
            <v>0</v>
          </cell>
          <cell r="EU244">
            <v>0</v>
          </cell>
          <cell r="EV244">
            <v>0</v>
          </cell>
          <cell r="EW244">
            <v>0</v>
          </cell>
          <cell r="EX244">
            <v>0</v>
          </cell>
          <cell r="EY244">
            <v>0</v>
          </cell>
          <cell r="EZ244">
            <v>0</v>
          </cell>
          <cell r="FA244">
            <v>0</v>
          </cell>
          <cell r="FB244">
            <v>0</v>
          </cell>
          <cell r="FC244">
            <v>0</v>
          </cell>
          <cell r="FD244">
            <v>0</v>
          </cell>
          <cell r="FE244">
            <v>0</v>
          </cell>
          <cell r="FF244">
            <v>0</v>
          </cell>
          <cell r="FG244">
            <v>0</v>
          </cell>
          <cell r="FH244">
            <v>0</v>
          </cell>
          <cell r="FI244">
            <v>0</v>
          </cell>
          <cell r="FJ244">
            <v>0</v>
          </cell>
          <cell r="FK244">
            <v>0</v>
          </cell>
          <cell r="FL244">
            <v>0</v>
          </cell>
          <cell r="FM244">
            <v>0</v>
          </cell>
          <cell r="FN244">
            <v>0</v>
          </cell>
          <cell r="FO244">
            <v>0</v>
          </cell>
          <cell r="FP244">
            <v>0</v>
          </cell>
          <cell r="FQ244">
            <v>0</v>
          </cell>
          <cell r="FR244">
            <v>0</v>
          </cell>
          <cell r="FS244">
            <v>0</v>
          </cell>
          <cell r="FT244">
            <v>0</v>
          </cell>
          <cell r="FU244">
            <v>0</v>
          </cell>
          <cell r="FV244">
            <v>0</v>
          </cell>
          <cell r="FW244">
            <v>0</v>
          </cell>
          <cell r="FX244">
            <v>0</v>
          </cell>
          <cell r="FY244">
            <v>0</v>
          </cell>
          <cell r="FZ244">
            <v>0</v>
          </cell>
          <cell r="GA244">
            <v>0</v>
          </cell>
          <cell r="GB244">
            <v>0</v>
          </cell>
          <cell r="GC244">
            <v>0</v>
          </cell>
          <cell r="GD244">
            <v>0</v>
          </cell>
          <cell r="GE244">
            <v>0</v>
          </cell>
          <cell r="GF244">
            <v>0</v>
          </cell>
          <cell r="GG244">
            <v>0</v>
          </cell>
          <cell r="GH244">
            <v>0</v>
          </cell>
          <cell r="GI244">
            <v>0</v>
          </cell>
          <cell r="GJ244">
            <v>0</v>
          </cell>
          <cell r="GK244">
            <v>0</v>
          </cell>
          <cell r="GL244">
            <v>0</v>
          </cell>
          <cell r="GM244">
            <v>0</v>
          </cell>
          <cell r="GN244">
            <v>0</v>
          </cell>
          <cell r="GO244">
            <v>0</v>
          </cell>
          <cell r="GP244">
            <v>0</v>
          </cell>
          <cell r="GQ244">
            <v>0</v>
          </cell>
          <cell r="GR244">
            <v>0</v>
          </cell>
          <cell r="GS244">
            <v>0</v>
          </cell>
          <cell r="GT244">
            <v>0</v>
          </cell>
          <cell r="GU244">
            <v>0</v>
          </cell>
          <cell r="GV244">
            <v>0</v>
          </cell>
          <cell r="GW244">
            <v>0</v>
          </cell>
          <cell r="GX244">
            <v>0</v>
          </cell>
          <cell r="GY244">
            <v>0</v>
          </cell>
          <cell r="GZ244">
            <v>0</v>
          </cell>
          <cell r="HA244">
            <v>0</v>
          </cell>
          <cell r="HB244">
            <v>0</v>
          </cell>
          <cell r="HC244">
            <v>0</v>
          </cell>
          <cell r="HD244">
            <v>0</v>
          </cell>
          <cell r="HE244">
            <v>0</v>
          </cell>
          <cell r="HF244">
            <v>0</v>
          </cell>
          <cell r="HG244">
            <v>0</v>
          </cell>
          <cell r="HH244">
            <v>0</v>
          </cell>
          <cell r="HI244">
            <v>0</v>
          </cell>
          <cell r="HJ244">
            <v>0</v>
          </cell>
          <cell r="HK244">
            <v>0</v>
          </cell>
          <cell r="HL244">
            <v>0</v>
          </cell>
          <cell r="HM244">
            <v>0</v>
          </cell>
          <cell r="HN244">
            <v>0</v>
          </cell>
          <cell r="HO244">
            <v>0</v>
          </cell>
          <cell r="HP244">
            <v>0</v>
          </cell>
          <cell r="HQ244">
            <v>0</v>
          </cell>
          <cell r="HR244">
            <v>0</v>
          </cell>
          <cell r="HS244">
            <v>0</v>
          </cell>
          <cell r="HT244">
            <v>0</v>
          </cell>
          <cell r="HU244">
            <v>0</v>
          </cell>
          <cell r="HV244">
            <v>0</v>
          </cell>
          <cell r="HW244">
            <v>0</v>
          </cell>
          <cell r="HX244">
            <v>0</v>
          </cell>
          <cell r="HY244">
            <v>0</v>
          </cell>
          <cell r="HZ244">
            <v>0</v>
          </cell>
          <cell r="IA244">
            <v>0</v>
          </cell>
          <cell r="IB244">
            <v>0</v>
          </cell>
          <cell r="IC244">
            <v>0</v>
          </cell>
          <cell r="ID244">
            <v>0</v>
          </cell>
          <cell r="IE244">
            <v>0</v>
          </cell>
          <cell r="IF244">
            <v>0</v>
          </cell>
          <cell r="IG244">
            <v>0</v>
          </cell>
          <cell r="IH244">
            <v>0</v>
          </cell>
          <cell r="II244">
            <v>0</v>
          </cell>
          <cell r="IJ244">
            <v>0</v>
          </cell>
          <cell r="IK244">
            <v>0</v>
          </cell>
          <cell r="IL244">
            <v>0</v>
          </cell>
          <cell r="IM244">
            <v>0</v>
          </cell>
          <cell r="IN244">
            <v>0</v>
          </cell>
          <cell r="IO244">
            <v>0</v>
          </cell>
          <cell r="IP244">
            <v>0</v>
          </cell>
          <cell r="IQ244">
            <v>0</v>
          </cell>
        </row>
        <row r="254">
          <cell r="AG254">
            <v>3.9820000000000002</v>
          </cell>
          <cell r="AL254">
            <v>9.4819999999999993</v>
          </cell>
          <cell r="AM254">
            <v>13.481999999999999</v>
          </cell>
          <cell r="AN254">
            <v>19.481999999999999</v>
          </cell>
          <cell r="AO254">
            <v>27.481999999999999</v>
          </cell>
          <cell r="AP254">
            <v>36.481999999999999</v>
          </cell>
          <cell r="AQ254">
            <v>46.481999999999999</v>
          </cell>
          <cell r="AR254">
            <v>57.481999999999999</v>
          </cell>
          <cell r="AS254">
            <v>68.481999999999999</v>
          </cell>
          <cell r="AT254">
            <v>68.481999999999999</v>
          </cell>
          <cell r="AU254">
            <v>68.349266666666665</v>
          </cell>
          <cell r="AV254">
            <v>68.033199999999994</v>
          </cell>
          <cell r="AW254">
            <v>67.583799999999997</v>
          </cell>
          <cell r="AX254">
            <v>66.934399999999997</v>
          </cell>
          <cell r="AY254">
            <v>66.018333333333331</v>
          </cell>
          <cell r="AZ254">
            <v>64.802266666666668</v>
          </cell>
          <cell r="BA254">
            <v>63.252866666666669</v>
          </cell>
          <cell r="BB254">
            <v>61.336800000000004</v>
          </cell>
          <cell r="BC254">
            <v>59.054066666666671</v>
          </cell>
          <cell r="BD254">
            <v>56.771333333333338</v>
          </cell>
          <cell r="BE254">
            <v>54.488600000000005</v>
          </cell>
          <cell r="BF254">
            <v>52.205866666666672</v>
          </cell>
          <cell r="BG254">
            <v>49.92313333333334</v>
          </cell>
          <cell r="BH254">
            <v>47.640400000000007</v>
          </cell>
          <cell r="BI254">
            <v>45.357666666666674</v>
          </cell>
          <cell r="BJ254">
            <v>43.074933333333341</v>
          </cell>
          <cell r="BK254">
            <v>40.792200000000008</v>
          </cell>
          <cell r="BL254">
            <v>38.509466666666675</v>
          </cell>
          <cell r="BM254">
            <v>36.226733333333343</v>
          </cell>
          <cell r="BN254">
            <v>33.94400000000001</v>
          </cell>
          <cell r="BO254">
            <v>31.661266666666677</v>
          </cell>
          <cell r="BP254">
            <v>29.378533333333344</v>
          </cell>
          <cell r="BQ254">
            <v>27.095800000000011</v>
          </cell>
          <cell r="BR254">
            <v>24.813066666666678</v>
          </cell>
          <cell r="BS254">
            <v>22.530333333333346</v>
          </cell>
          <cell r="BT254">
            <v>20.247600000000013</v>
          </cell>
          <cell r="BU254">
            <v>17.96486666666668</v>
          </cell>
          <cell r="BV254">
            <v>15.682133333333347</v>
          </cell>
          <cell r="BW254">
            <v>13.399400000000014</v>
          </cell>
          <cell r="BX254">
            <v>11.116666666666681</v>
          </cell>
          <cell r="BY254">
            <v>8.966666666666681</v>
          </cell>
          <cell r="BZ254">
            <v>7.0000000000000142</v>
          </cell>
          <cell r="CA254">
            <v>5.1666666666666812</v>
          </cell>
          <cell r="CB254" t="e">
            <v>#REF!</v>
          </cell>
          <cell r="CC254" t="e">
            <v>#REF!</v>
          </cell>
          <cell r="CD254" t="e">
            <v>#REF!</v>
          </cell>
          <cell r="CE254" t="e">
            <v>#REF!</v>
          </cell>
          <cell r="CF254" t="e">
            <v>#REF!</v>
          </cell>
          <cell r="CG254">
            <v>1.7333333333333274E-2</v>
          </cell>
          <cell r="CH254">
            <v>1.299999999999994E-2</v>
          </cell>
          <cell r="CI254">
            <v>8.6666666666666073E-3</v>
          </cell>
          <cell r="CJ254">
            <v>4.3333333333332733E-3</v>
          </cell>
          <cell r="CK254">
            <v>-5.9952043329758457E-17</v>
          </cell>
          <cell r="CL254">
            <v>-5.9952043329758457E-17</v>
          </cell>
          <cell r="CM254">
            <v>-5.9952043329758457E-17</v>
          </cell>
          <cell r="CN254">
            <v>-5.9952043329758457E-17</v>
          </cell>
          <cell r="CO254">
            <v>-5.9952043329758457E-17</v>
          </cell>
          <cell r="CP254">
            <v>-5.9952043329758457E-17</v>
          </cell>
          <cell r="CQ254">
            <v>0</v>
          </cell>
          <cell r="CR254">
            <v>0</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v>
          </cell>
          <cell r="EC254">
            <v>0</v>
          </cell>
          <cell r="ED254">
            <v>0</v>
          </cell>
          <cell r="EE254">
            <v>0</v>
          </cell>
          <cell r="EF254">
            <v>0</v>
          </cell>
          <cell r="EG254">
            <v>0</v>
          </cell>
          <cell r="EH254">
            <v>0</v>
          </cell>
          <cell r="EI254">
            <v>0</v>
          </cell>
          <cell r="EJ254">
            <v>0</v>
          </cell>
          <cell r="EK254">
            <v>0</v>
          </cell>
          <cell r="EL254">
            <v>0</v>
          </cell>
          <cell r="EM254">
            <v>0</v>
          </cell>
          <cell r="EN254">
            <v>0</v>
          </cell>
          <cell r="EO254">
            <v>0</v>
          </cell>
          <cell r="EP254">
            <v>0</v>
          </cell>
          <cell r="EQ254">
            <v>0</v>
          </cell>
          <cell r="ER254">
            <v>0</v>
          </cell>
          <cell r="ES254">
            <v>0</v>
          </cell>
          <cell r="ET254">
            <v>0</v>
          </cell>
          <cell r="EU254">
            <v>0</v>
          </cell>
          <cell r="EV254">
            <v>0</v>
          </cell>
          <cell r="EW254">
            <v>0</v>
          </cell>
          <cell r="EX254">
            <v>0</v>
          </cell>
          <cell r="EY254">
            <v>0</v>
          </cell>
          <cell r="EZ254">
            <v>0</v>
          </cell>
          <cell r="FA254">
            <v>0</v>
          </cell>
          <cell r="FB254">
            <v>0</v>
          </cell>
          <cell r="FC254">
            <v>0</v>
          </cell>
          <cell r="FD254">
            <v>0</v>
          </cell>
          <cell r="FE254">
            <v>0</v>
          </cell>
          <cell r="FF254">
            <v>0</v>
          </cell>
          <cell r="FG254">
            <v>0</v>
          </cell>
          <cell r="FH254">
            <v>0</v>
          </cell>
          <cell r="FI254">
            <v>0</v>
          </cell>
          <cell r="FJ254">
            <v>0</v>
          </cell>
          <cell r="FK254">
            <v>0</v>
          </cell>
          <cell r="FL254">
            <v>0</v>
          </cell>
          <cell r="FM254">
            <v>0</v>
          </cell>
          <cell r="FN254">
            <v>0</v>
          </cell>
          <cell r="FO254">
            <v>0</v>
          </cell>
          <cell r="FP254">
            <v>0</v>
          </cell>
          <cell r="FQ254">
            <v>0</v>
          </cell>
          <cell r="FR254">
            <v>0</v>
          </cell>
          <cell r="FS254">
            <v>0</v>
          </cell>
          <cell r="FT254">
            <v>0</v>
          </cell>
          <cell r="FU254">
            <v>0</v>
          </cell>
          <cell r="FV254">
            <v>0</v>
          </cell>
          <cell r="FW254">
            <v>0</v>
          </cell>
          <cell r="FX254">
            <v>0</v>
          </cell>
          <cell r="FY254">
            <v>0</v>
          </cell>
          <cell r="FZ254">
            <v>0</v>
          </cell>
          <cell r="GA254">
            <v>0</v>
          </cell>
          <cell r="GB254">
            <v>0</v>
          </cell>
          <cell r="GC254">
            <v>0</v>
          </cell>
          <cell r="GD254">
            <v>0</v>
          </cell>
          <cell r="GE254">
            <v>0</v>
          </cell>
          <cell r="GF254">
            <v>0</v>
          </cell>
          <cell r="GG254">
            <v>0</v>
          </cell>
          <cell r="GH254">
            <v>0</v>
          </cell>
          <cell r="GI254">
            <v>0</v>
          </cell>
          <cell r="GJ254">
            <v>0</v>
          </cell>
          <cell r="GK254">
            <v>0</v>
          </cell>
          <cell r="GL254">
            <v>0</v>
          </cell>
          <cell r="GM254">
            <v>0</v>
          </cell>
          <cell r="GN254">
            <v>0</v>
          </cell>
          <cell r="GO254">
            <v>0</v>
          </cell>
          <cell r="GP254">
            <v>0</v>
          </cell>
          <cell r="GQ254">
            <v>0</v>
          </cell>
          <cell r="GR254">
            <v>0</v>
          </cell>
          <cell r="GS254">
            <v>0</v>
          </cell>
          <cell r="GT254">
            <v>0</v>
          </cell>
          <cell r="GU254">
            <v>0</v>
          </cell>
          <cell r="GV254">
            <v>0</v>
          </cell>
          <cell r="GW254">
            <v>0</v>
          </cell>
          <cell r="GX254">
            <v>0</v>
          </cell>
          <cell r="GY254">
            <v>0</v>
          </cell>
          <cell r="GZ254">
            <v>0</v>
          </cell>
          <cell r="HA254">
            <v>0</v>
          </cell>
          <cell r="HB254">
            <v>0</v>
          </cell>
          <cell r="HC254">
            <v>0</v>
          </cell>
          <cell r="HD254">
            <v>0</v>
          </cell>
          <cell r="HE254">
            <v>0</v>
          </cell>
          <cell r="HF254">
            <v>0</v>
          </cell>
          <cell r="HG254">
            <v>0</v>
          </cell>
          <cell r="HH254">
            <v>0</v>
          </cell>
          <cell r="HI254">
            <v>0</v>
          </cell>
          <cell r="HJ254">
            <v>0</v>
          </cell>
          <cell r="HK254">
            <v>0</v>
          </cell>
          <cell r="HL254">
            <v>0</v>
          </cell>
          <cell r="HM254">
            <v>0</v>
          </cell>
          <cell r="HN254">
            <v>0</v>
          </cell>
          <cell r="HO254">
            <v>0</v>
          </cell>
          <cell r="HP254">
            <v>0</v>
          </cell>
          <cell r="HQ254">
            <v>0</v>
          </cell>
          <cell r="HR254">
            <v>0</v>
          </cell>
          <cell r="HS254">
            <v>0</v>
          </cell>
          <cell r="HT254">
            <v>0</v>
          </cell>
          <cell r="HU254">
            <v>0</v>
          </cell>
          <cell r="HV254">
            <v>0</v>
          </cell>
          <cell r="HW254">
            <v>0</v>
          </cell>
          <cell r="HX254">
            <v>0</v>
          </cell>
          <cell r="HY254">
            <v>0</v>
          </cell>
          <cell r="HZ254">
            <v>0</v>
          </cell>
          <cell r="IA254">
            <v>0</v>
          </cell>
          <cell r="IB254">
            <v>0</v>
          </cell>
          <cell r="IC254">
            <v>0</v>
          </cell>
          <cell r="ID254">
            <v>0</v>
          </cell>
          <cell r="IE254">
            <v>0</v>
          </cell>
          <cell r="IF254">
            <v>0</v>
          </cell>
          <cell r="IG254">
            <v>0</v>
          </cell>
          <cell r="IH254">
            <v>0</v>
          </cell>
          <cell r="II254">
            <v>0</v>
          </cell>
          <cell r="IJ254">
            <v>0</v>
          </cell>
          <cell r="IK254">
            <v>0</v>
          </cell>
          <cell r="IL254">
            <v>0</v>
          </cell>
          <cell r="IM254">
            <v>0</v>
          </cell>
          <cell r="IN254">
            <v>0</v>
          </cell>
          <cell r="IO254">
            <v>0</v>
          </cell>
          <cell r="IP254">
            <v>0</v>
          </cell>
          <cell r="IQ254">
            <v>0</v>
          </cell>
          <cell r="IR254">
            <v>0</v>
          </cell>
          <cell r="IS254">
            <v>0</v>
          </cell>
          <cell r="IT254">
            <v>0</v>
          </cell>
          <cell r="IU254">
            <v>0</v>
          </cell>
        </row>
        <row r="258">
          <cell r="AG258">
            <v>0</v>
          </cell>
          <cell r="AL258">
            <v>13.469999999999999</v>
          </cell>
          <cell r="AQ258">
            <v>13.469999999999999</v>
          </cell>
          <cell r="AR258">
            <v>13.469999999999999</v>
          </cell>
          <cell r="AS258">
            <v>13.469999999999999</v>
          </cell>
          <cell r="AT258">
            <v>13.469999999999999</v>
          </cell>
          <cell r="AU258">
            <v>13.469999999999999</v>
          </cell>
          <cell r="AV258">
            <v>13.469999999999999</v>
          </cell>
          <cell r="AW258">
            <v>13.469999999999999</v>
          </cell>
          <cell r="AX258">
            <v>13.469999999999999</v>
          </cell>
          <cell r="AY258">
            <v>13.469999999999999</v>
          </cell>
          <cell r="AZ258">
            <v>13.020999999999999</v>
          </cell>
          <cell r="BA258">
            <v>12.571999999999999</v>
          </cell>
          <cell r="BB258">
            <v>12.122999999999999</v>
          </cell>
          <cell r="BC258">
            <v>11.673999999999999</v>
          </cell>
          <cell r="BD258">
            <v>11.225</v>
          </cell>
          <cell r="BE258">
            <v>10.776</v>
          </cell>
          <cell r="BF258">
            <v>10.327</v>
          </cell>
          <cell r="BG258">
            <v>9.8780000000000001</v>
          </cell>
          <cell r="BH258">
            <v>9.8780000000000001</v>
          </cell>
          <cell r="BI258">
            <v>9.8780000000000001</v>
          </cell>
          <cell r="BJ258">
            <v>9.8780000000000001</v>
          </cell>
          <cell r="BK258">
            <v>9.8780000000000001</v>
          </cell>
          <cell r="BL258">
            <v>9.4290000000000003</v>
          </cell>
          <cell r="BM258">
            <v>8.98</v>
          </cell>
          <cell r="BN258">
            <v>8.5310000000000006</v>
          </cell>
          <cell r="BO258">
            <v>8.0820000000000007</v>
          </cell>
          <cell r="BP258">
            <v>7.6330000000000009</v>
          </cell>
          <cell r="BQ258">
            <v>7.1840000000000011</v>
          </cell>
          <cell r="BR258">
            <v>6.7350000000000012</v>
          </cell>
          <cell r="BS258">
            <v>6.2860000000000014</v>
          </cell>
          <cell r="BT258">
            <v>5.8370000000000015</v>
          </cell>
          <cell r="BU258">
            <v>5.3880000000000017</v>
          </cell>
          <cell r="BV258">
            <v>4.9390000000000018</v>
          </cell>
          <cell r="BW258">
            <v>4.490000000000002</v>
          </cell>
          <cell r="BX258">
            <v>4.0410000000000021</v>
          </cell>
          <cell r="BY258">
            <v>3.5920000000000023</v>
          </cell>
          <cell r="BZ258">
            <v>3.1430000000000025</v>
          </cell>
          <cell r="CA258">
            <v>2.6940000000000026</v>
          </cell>
          <cell r="CB258">
            <v>2.2450000000000028</v>
          </cell>
          <cell r="CC258">
            <v>1.7960000000000029</v>
          </cell>
          <cell r="CD258">
            <v>1.7960000000000029</v>
          </cell>
          <cell r="CE258">
            <v>1.7960000000000029</v>
          </cell>
          <cell r="CF258">
            <v>1.7960000000000029</v>
          </cell>
          <cell r="CG258">
            <v>1.7960000000000029</v>
          </cell>
          <cell r="CH258">
            <v>1.7960000000000029</v>
          </cell>
          <cell r="CI258">
            <v>1.7960000000000029</v>
          </cell>
          <cell r="CJ258">
            <v>1.7960000000000029</v>
          </cell>
          <cell r="CK258">
            <v>1.7960000000000029</v>
          </cell>
          <cell r="CL258">
            <v>1.7960000000000029</v>
          </cell>
          <cell r="CM258">
            <v>1.7960000000000029</v>
          </cell>
          <cell r="CN258">
            <v>1.7960000000000029</v>
          </cell>
          <cell r="CO258">
            <v>1.7960000000000029</v>
          </cell>
          <cell r="CP258">
            <v>1.7960000000000029</v>
          </cell>
          <cell r="CQ258">
            <v>1.7960000000000029</v>
          </cell>
          <cell r="CR258">
            <v>1.7960000000000029</v>
          </cell>
          <cell r="CS258">
            <v>1.7960000000000029</v>
          </cell>
          <cell r="CT258">
            <v>1.7960000000000029</v>
          </cell>
          <cell r="CU258">
            <v>1.7960000000000029</v>
          </cell>
          <cell r="CV258">
            <v>1.7960000000000029</v>
          </cell>
          <cell r="CW258">
            <v>1.7960000000000029</v>
          </cell>
          <cell r="CX258">
            <v>1.7960000000000029</v>
          </cell>
          <cell r="CY258">
            <v>1.7960000000000029</v>
          </cell>
          <cell r="CZ258">
            <v>1.7960000000000029</v>
          </cell>
          <cell r="DA258">
            <v>1.7960000000000029</v>
          </cell>
          <cell r="DB258">
            <v>1.7960000000000029</v>
          </cell>
          <cell r="DC258">
            <v>1.7960000000000029</v>
          </cell>
          <cell r="DD258">
            <v>1.7960000000000029</v>
          </cell>
          <cell r="DE258">
            <v>1.7960000000000029</v>
          </cell>
          <cell r="DF258">
            <v>1.7960000000000029</v>
          </cell>
          <cell r="DG258">
            <v>1.7960000000000029</v>
          </cell>
          <cell r="DH258">
            <v>1.7960000000000029</v>
          </cell>
          <cell r="DI258">
            <v>1.7960000000000029</v>
          </cell>
          <cell r="DJ258">
            <v>1.7960000000000029</v>
          </cell>
          <cell r="DK258">
            <v>1.7960000000000029</v>
          </cell>
          <cell r="DL258">
            <v>1.7960000000000029</v>
          </cell>
          <cell r="DM258">
            <v>1.7960000000000029</v>
          </cell>
          <cell r="DN258">
            <v>1.7960000000000029</v>
          </cell>
          <cell r="DO258">
            <v>1.7960000000000029</v>
          </cell>
          <cell r="DP258">
            <v>1.7960000000000029</v>
          </cell>
          <cell r="DQ258">
            <v>1.7960000000000029</v>
          </cell>
          <cell r="DR258">
            <v>1.7960000000000029</v>
          </cell>
          <cell r="DS258">
            <v>1.7960000000000029</v>
          </cell>
          <cell r="DT258">
            <v>1.7960000000000029</v>
          </cell>
          <cell r="DU258">
            <v>1.7960000000000029</v>
          </cell>
          <cell r="DV258">
            <v>1.7960000000000029</v>
          </cell>
          <cell r="DW258">
            <v>1.7960000000000029</v>
          </cell>
          <cell r="DX258">
            <v>1.7960000000000029</v>
          </cell>
          <cell r="DY258">
            <v>1.7960000000000029</v>
          </cell>
          <cell r="DZ258">
            <v>1.7960000000000029</v>
          </cell>
          <cell r="EA258">
            <v>1.7960000000000029</v>
          </cell>
          <cell r="EB258">
            <v>1.7960000000000029</v>
          </cell>
          <cell r="EC258">
            <v>1.7960000000000029</v>
          </cell>
          <cell r="ED258">
            <v>1.7960000000000029</v>
          </cell>
          <cell r="EE258">
            <v>1.7960000000000029</v>
          </cell>
          <cell r="EF258">
            <v>1.7960000000000029</v>
          </cell>
          <cell r="EG258">
            <v>1.7960000000000029</v>
          </cell>
          <cell r="EH258">
            <v>1.7960000000000029</v>
          </cell>
          <cell r="EI258">
            <v>1.7960000000000029</v>
          </cell>
          <cell r="EJ258">
            <v>1.7960000000000029</v>
          </cell>
          <cell r="EK258">
            <v>1.7960000000000029</v>
          </cell>
          <cell r="EL258">
            <v>1.7960000000000029</v>
          </cell>
          <cell r="EM258">
            <v>1.7960000000000029</v>
          </cell>
          <cell r="EN258">
            <v>1.7960000000000029</v>
          </cell>
          <cell r="EO258">
            <v>1.7960000000000029</v>
          </cell>
          <cell r="EP258">
            <v>1.7960000000000029</v>
          </cell>
          <cell r="EQ258">
            <v>1.7960000000000029</v>
          </cell>
          <cell r="ER258">
            <v>1.7960000000000029</v>
          </cell>
          <cell r="ES258">
            <v>1.7960000000000029</v>
          </cell>
          <cell r="ET258">
            <v>1.7960000000000029</v>
          </cell>
          <cell r="EU258">
            <v>1.7960000000000029</v>
          </cell>
          <cell r="EV258">
            <v>1.7960000000000029</v>
          </cell>
          <cell r="EW258">
            <v>1.7960000000000029</v>
          </cell>
          <cell r="EX258">
            <v>1.7960000000000029</v>
          </cell>
          <cell r="EY258">
            <v>1.7960000000000029</v>
          </cell>
          <cell r="EZ258">
            <v>1.7960000000000029</v>
          </cell>
          <cell r="FA258">
            <v>1.7960000000000029</v>
          </cell>
          <cell r="FB258">
            <v>1.7960000000000029</v>
          </cell>
          <cell r="FC258">
            <v>1.7960000000000029</v>
          </cell>
          <cell r="FD258">
            <v>1.7960000000000029</v>
          </cell>
          <cell r="FE258">
            <v>1.7960000000000029</v>
          </cell>
          <cell r="FF258">
            <v>1.7960000000000029</v>
          </cell>
          <cell r="FG258">
            <v>1.7960000000000029</v>
          </cell>
          <cell r="FH258">
            <v>1.7960000000000029</v>
          </cell>
          <cell r="FI258">
            <v>1.7960000000000029</v>
          </cell>
          <cell r="FJ258">
            <v>1.7960000000000029</v>
          </cell>
          <cell r="FK258">
            <v>1.7960000000000029</v>
          </cell>
          <cell r="FL258">
            <v>1.7960000000000029</v>
          </cell>
          <cell r="FM258">
            <v>1.7960000000000029</v>
          </cell>
          <cell r="FN258">
            <v>1.7960000000000029</v>
          </cell>
          <cell r="FO258">
            <v>1.7960000000000029</v>
          </cell>
          <cell r="FP258">
            <v>1.7960000000000029</v>
          </cell>
          <cell r="FQ258">
            <v>1.7960000000000029</v>
          </cell>
          <cell r="FR258">
            <v>1.7960000000000029</v>
          </cell>
          <cell r="FS258">
            <v>1.7960000000000029</v>
          </cell>
          <cell r="FT258">
            <v>1.7960000000000029</v>
          </cell>
          <cell r="FU258">
            <v>1.7960000000000029</v>
          </cell>
          <cell r="FV258">
            <v>1.7960000000000029</v>
          </cell>
          <cell r="FW258">
            <v>1.7960000000000029</v>
          </cell>
          <cell r="FX258">
            <v>1.7960000000000029</v>
          </cell>
          <cell r="FY258">
            <v>1.7960000000000029</v>
          </cell>
          <cell r="FZ258">
            <v>1.7960000000000029</v>
          </cell>
          <cell r="GA258">
            <v>1.7960000000000029</v>
          </cell>
          <cell r="GB258">
            <v>1.7960000000000029</v>
          </cell>
          <cell r="GC258">
            <v>1.7960000000000029</v>
          </cell>
          <cell r="GD258">
            <v>1.7960000000000029</v>
          </cell>
          <cell r="GE258">
            <v>1.7960000000000029</v>
          </cell>
          <cell r="GF258">
            <v>1.7960000000000029</v>
          </cell>
          <cell r="GG258">
            <v>1.7960000000000029</v>
          </cell>
          <cell r="GH258">
            <v>1.7960000000000029</v>
          </cell>
          <cell r="GI258">
            <v>1.7960000000000029</v>
          </cell>
          <cell r="GJ258">
            <v>1.7960000000000029</v>
          </cell>
          <cell r="GK258">
            <v>1.7960000000000029</v>
          </cell>
          <cell r="GL258">
            <v>1.7960000000000029</v>
          </cell>
          <cell r="GM258">
            <v>1.7960000000000029</v>
          </cell>
          <cell r="GN258">
            <v>1.7960000000000029</v>
          </cell>
          <cell r="GO258">
            <v>1.7960000000000029</v>
          </cell>
          <cell r="GP258">
            <v>1.7960000000000029</v>
          </cell>
          <cell r="GQ258">
            <v>1.7960000000000029</v>
          </cell>
          <cell r="GR258">
            <v>1.7960000000000029</v>
          </cell>
          <cell r="GS258">
            <v>1.7960000000000029</v>
          </cell>
          <cell r="GT258">
            <v>1.7960000000000029</v>
          </cell>
          <cell r="GU258">
            <v>1.7960000000000029</v>
          </cell>
          <cell r="GV258">
            <v>1.7960000000000029</v>
          </cell>
          <cell r="GW258">
            <v>1.7960000000000029</v>
          </cell>
          <cell r="GX258">
            <v>1.7960000000000029</v>
          </cell>
          <cell r="GY258">
            <v>1.7960000000000029</v>
          </cell>
          <cell r="GZ258">
            <v>1.7960000000000029</v>
          </cell>
          <cell r="HA258">
            <v>1.7960000000000029</v>
          </cell>
          <cell r="HB258">
            <v>1.7960000000000029</v>
          </cell>
          <cell r="HC258">
            <v>1.7960000000000029</v>
          </cell>
          <cell r="HD258">
            <v>1.7960000000000029</v>
          </cell>
          <cell r="HE258">
            <v>1.7960000000000029</v>
          </cell>
          <cell r="HF258">
            <v>1.7960000000000029</v>
          </cell>
          <cell r="HG258">
            <v>1.7960000000000029</v>
          </cell>
          <cell r="HH258">
            <v>1.7960000000000029</v>
          </cell>
          <cell r="HI258">
            <v>1.7960000000000029</v>
          </cell>
          <cell r="HJ258">
            <v>1.7960000000000029</v>
          </cell>
          <cell r="HK258">
            <v>1.7960000000000029</v>
          </cell>
          <cell r="HL258">
            <v>1.7960000000000029</v>
          </cell>
          <cell r="HM258">
            <v>1.7960000000000029</v>
          </cell>
          <cell r="HN258">
            <v>1.7960000000000029</v>
          </cell>
          <cell r="HO258">
            <v>1.7960000000000029</v>
          </cell>
          <cell r="HP258">
            <v>1.7960000000000029</v>
          </cell>
          <cell r="HQ258">
            <v>1.7960000000000029</v>
          </cell>
          <cell r="HR258">
            <v>1.7960000000000029</v>
          </cell>
          <cell r="HS258">
            <v>1.7960000000000029</v>
          </cell>
          <cell r="HT258">
            <v>1.7960000000000029</v>
          </cell>
          <cell r="HU258">
            <v>1.7960000000000029</v>
          </cell>
          <cell r="HV258">
            <v>1.7960000000000029</v>
          </cell>
          <cell r="HW258">
            <v>1.7960000000000029</v>
          </cell>
          <cell r="HX258">
            <v>1.7960000000000029</v>
          </cell>
          <cell r="HY258">
            <v>1.7960000000000029</v>
          </cell>
          <cell r="HZ258">
            <v>1.7960000000000029</v>
          </cell>
          <cell r="IA258">
            <v>1.7960000000000029</v>
          </cell>
          <cell r="IB258">
            <v>1.7960000000000029</v>
          </cell>
          <cell r="IC258">
            <v>1.7960000000000029</v>
          </cell>
          <cell r="ID258">
            <v>1.7960000000000029</v>
          </cell>
          <cell r="IE258">
            <v>1.7960000000000029</v>
          </cell>
          <cell r="IF258">
            <v>1.7960000000000029</v>
          </cell>
          <cell r="IG258">
            <v>1.7960000000000029</v>
          </cell>
          <cell r="IH258">
            <v>1.7960000000000029</v>
          </cell>
          <cell r="II258">
            <v>1.7960000000000029</v>
          </cell>
          <cell r="IJ258">
            <v>1.7960000000000029</v>
          </cell>
          <cell r="IK258">
            <v>1.7960000000000029</v>
          </cell>
          <cell r="IL258">
            <v>1.7960000000000029</v>
          </cell>
          <cell r="IM258">
            <v>1.7960000000000029</v>
          </cell>
        </row>
        <row r="259">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AB259">
            <v>0</v>
          </cell>
          <cell r="AG259">
            <v>0</v>
          </cell>
          <cell r="AL259">
            <v>0</v>
          </cell>
          <cell r="AQ259">
            <v>21.5</v>
          </cell>
          <cell r="AR259">
            <v>21.5</v>
          </cell>
          <cell r="AS259">
            <v>21.5</v>
          </cell>
          <cell r="AT259">
            <v>21.5</v>
          </cell>
          <cell r="AU259">
            <v>21.5</v>
          </cell>
          <cell r="AV259">
            <v>21.5</v>
          </cell>
          <cell r="AW259">
            <v>21.5</v>
          </cell>
          <cell r="AX259">
            <v>21.5</v>
          </cell>
          <cell r="AY259">
            <v>21.5</v>
          </cell>
          <cell r="AZ259">
            <v>21.5</v>
          </cell>
          <cell r="BA259">
            <v>20.783333333333335</v>
          </cell>
          <cell r="BB259">
            <v>20.06666666666667</v>
          </cell>
          <cell r="BC259">
            <v>19.350000000000005</v>
          </cell>
          <cell r="BD259">
            <v>18.63333333333334</v>
          </cell>
          <cell r="BE259">
            <v>17.916666666666675</v>
          </cell>
          <cell r="BF259">
            <v>17.20000000000001</v>
          </cell>
          <cell r="BG259">
            <v>16.483333333333345</v>
          </cell>
          <cell r="BH259">
            <v>15.766666666666678</v>
          </cell>
          <cell r="BI259">
            <v>15.050000000000011</v>
          </cell>
          <cell r="BJ259">
            <v>14.333333333333345</v>
          </cell>
          <cell r="BK259">
            <v>13.616666666666678</v>
          </cell>
          <cell r="BL259">
            <v>12.900000000000011</v>
          </cell>
          <cell r="BM259">
            <v>12.183333333333344</v>
          </cell>
          <cell r="BN259">
            <v>11.466666666666677</v>
          </cell>
          <cell r="BO259">
            <v>10.750000000000011</v>
          </cell>
          <cell r="BP259">
            <v>10.033333333333344</v>
          </cell>
          <cell r="BQ259">
            <v>9.3166666666666771</v>
          </cell>
          <cell r="BR259">
            <v>8.6000000000000103</v>
          </cell>
          <cell r="BS259">
            <v>7.8833333333333435</v>
          </cell>
          <cell r="BT259">
            <v>7.1666666666666767</v>
          </cell>
          <cell r="BU259">
            <v>6.4500000000000099</v>
          </cell>
          <cell r="BV259">
            <v>5.7333333333333432</v>
          </cell>
          <cell r="BW259">
            <v>5.0166666666666764</v>
          </cell>
          <cell r="BX259">
            <v>4.3000000000000096</v>
          </cell>
          <cell r="BY259">
            <v>3.5833333333333428</v>
          </cell>
          <cell r="BZ259">
            <v>2.866666666666676</v>
          </cell>
          <cell r="CA259">
            <v>2.1500000000000092</v>
          </cell>
          <cell r="CB259">
            <v>1.4333333333333425</v>
          </cell>
          <cell r="CC259">
            <v>0.71666666666667578</v>
          </cell>
          <cell r="CD259">
            <v>9.1038288019262836E-15</v>
          </cell>
          <cell r="CE259">
            <v>9.1038288019262836E-15</v>
          </cell>
          <cell r="CF259">
            <v>9.1038288019262836E-15</v>
          </cell>
          <cell r="CG259">
            <v>9.1038288019262836E-15</v>
          </cell>
          <cell r="CH259">
            <v>9.1038288019262836E-15</v>
          </cell>
          <cell r="CI259">
            <v>9.1038288019262836E-15</v>
          </cell>
          <cell r="CJ259">
            <v>9.1038288019262836E-15</v>
          </cell>
          <cell r="CK259">
            <v>9.1038288019262836E-15</v>
          </cell>
          <cell r="CL259">
            <v>9.1038288019262836E-15</v>
          </cell>
          <cell r="CM259">
            <v>9.1038288019262836E-15</v>
          </cell>
          <cell r="CN259">
            <v>9.1038288019262836E-15</v>
          </cell>
          <cell r="CO259">
            <v>9.1038288019262836E-15</v>
          </cell>
          <cell r="CP259">
            <v>9.1038288019262836E-15</v>
          </cell>
          <cell r="CQ259">
            <v>9.1038288019262836E-15</v>
          </cell>
          <cell r="CR259">
            <v>9.1038288019262836E-15</v>
          </cell>
          <cell r="CS259">
            <v>9.1038288019262836E-15</v>
          </cell>
          <cell r="CT259">
            <v>9.1038288019262836E-15</v>
          </cell>
          <cell r="CU259">
            <v>9.1038288019262836E-15</v>
          </cell>
          <cell r="CV259">
            <v>9.1038288019262836E-15</v>
          </cell>
          <cell r="CW259">
            <v>9.1038288019262836E-15</v>
          </cell>
          <cell r="CX259">
            <v>9.1038288019262836E-15</v>
          </cell>
          <cell r="CY259">
            <v>9.1038288019262836E-15</v>
          </cell>
          <cell r="CZ259">
            <v>9.1038288019262836E-15</v>
          </cell>
          <cell r="DA259">
            <v>9.1038288019262836E-15</v>
          </cell>
          <cell r="DB259">
            <v>9.1038288019262836E-15</v>
          </cell>
          <cell r="DC259">
            <v>9.1038288019262836E-15</v>
          </cell>
          <cell r="DD259">
            <v>9.1038288019262836E-15</v>
          </cell>
          <cell r="DE259">
            <v>9.1038288019262836E-15</v>
          </cell>
          <cell r="DF259">
            <v>9.1038288019262836E-15</v>
          </cell>
          <cell r="DG259">
            <v>9.1038288019262836E-15</v>
          </cell>
          <cell r="DH259">
            <v>9.1038288019262836E-15</v>
          </cell>
          <cell r="DI259">
            <v>9.1038288019262836E-15</v>
          </cell>
          <cell r="DJ259">
            <v>9.1038288019262836E-15</v>
          </cell>
          <cell r="DK259">
            <v>9.1038288019262836E-15</v>
          </cell>
          <cell r="DL259">
            <v>9.1038288019262836E-15</v>
          </cell>
          <cell r="DM259">
            <v>9.1038288019262836E-15</v>
          </cell>
          <cell r="DN259">
            <v>9.1038288019262836E-15</v>
          </cell>
          <cell r="DO259">
            <v>9.1038288019262836E-15</v>
          </cell>
          <cell r="DP259">
            <v>9.1038288019262836E-15</v>
          </cell>
          <cell r="DQ259">
            <v>9.1038288019262836E-15</v>
          </cell>
          <cell r="DR259">
            <v>9.1038288019262836E-15</v>
          </cell>
          <cell r="DS259">
            <v>9.1038288019262836E-15</v>
          </cell>
          <cell r="DT259">
            <v>9.1038288019262836E-15</v>
          </cell>
          <cell r="DU259">
            <v>9.1038288019262836E-15</v>
          </cell>
          <cell r="DV259">
            <v>9.1038288019262836E-15</v>
          </cell>
          <cell r="DW259">
            <v>9.1038288019262836E-15</v>
          </cell>
          <cell r="DX259">
            <v>9.1038288019262836E-15</v>
          </cell>
          <cell r="DY259">
            <v>9.1038288019262836E-15</v>
          </cell>
          <cell r="DZ259">
            <v>9.1038288019262836E-15</v>
          </cell>
          <cell r="EA259">
            <v>9.1038288019262836E-15</v>
          </cell>
          <cell r="EB259">
            <v>9.1038288019262836E-15</v>
          </cell>
          <cell r="EC259">
            <v>9.1038288019262836E-15</v>
          </cell>
          <cell r="ED259">
            <v>9.1038288019262836E-15</v>
          </cell>
          <cell r="EE259">
            <v>9.1038288019262836E-15</v>
          </cell>
          <cell r="EF259">
            <v>9.1038288019262836E-15</v>
          </cell>
          <cell r="EG259">
            <v>9.1038288019262836E-15</v>
          </cell>
          <cell r="EH259">
            <v>9.1038288019262836E-15</v>
          </cell>
          <cell r="EI259">
            <v>9.1038288019262836E-15</v>
          </cell>
          <cell r="EJ259">
            <v>9.1038288019262836E-15</v>
          </cell>
          <cell r="EK259">
            <v>9.1038288019262836E-15</v>
          </cell>
          <cell r="EL259">
            <v>9.1038288019262836E-15</v>
          </cell>
          <cell r="EM259">
            <v>9.1038288019262836E-15</v>
          </cell>
          <cell r="EN259">
            <v>9.1038288019262836E-15</v>
          </cell>
          <cell r="EO259">
            <v>9.1038288019262836E-15</v>
          </cell>
          <cell r="EP259">
            <v>9.1038288019262836E-15</v>
          </cell>
          <cell r="EQ259">
            <v>9.1038288019262836E-15</v>
          </cell>
          <cell r="ER259">
            <v>9.1038288019262836E-15</v>
          </cell>
          <cell r="ES259">
            <v>9.1038288019262836E-15</v>
          </cell>
          <cell r="ET259">
            <v>9.1038288019262836E-15</v>
          </cell>
          <cell r="EU259">
            <v>9.1038288019262836E-15</v>
          </cell>
          <cell r="EV259">
            <v>9.1038288019262836E-15</v>
          </cell>
          <cell r="EW259">
            <v>9.1038288019262836E-15</v>
          </cell>
          <cell r="EX259">
            <v>9.1038288019262836E-15</v>
          </cell>
          <cell r="EY259">
            <v>9.1038288019262836E-15</v>
          </cell>
          <cell r="EZ259">
            <v>9.1038288019262836E-15</v>
          </cell>
          <cell r="FA259">
            <v>9.1038288019262836E-15</v>
          </cell>
          <cell r="FB259">
            <v>9.1038288019262836E-15</v>
          </cell>
          <cell r="FC259">
            <v>9.1038288019262836E-15</v>
          </cell>
          <cell r="FD259">
            <v>9.1038288019262836E-15</v>
          </cell>
          <cell r="FE259">
            <v>9.1038288019262836E-15</v>
          </cell>
          <cell r="FF259">
            <v>9.1038288019262836E-15</v>
          </cell>
          <cell r="FG259">
            <v>9.1038288019262836E-15</v>
          </cell>
          <cell r="FH259">
            <v>9.1038288019262836E-15</v>
          </cell>
          <cell r="FI259">
            <v>9.1038288019262836E-15</v>
          </cell>
          <cell r="FJ259">
            <v>9.1038288019262836E-15</v>
          </cell>
          <cell r="FK259">
            <v>9.1038288019262836E-15</v>
          </cell>
          <cell r="FL259">
            <v>9.1038288019262836E-15</v>
          </cell>
          <cell r="FM259">
            <v>9.1038288019262836E-15</v>
          </cell>
          <cell r="FN259">
            <v>9.1038288019262836E-15</v>
          </cell>
          <cell r="FO259">
            <v>9.1038288019262836E-15</v>
          </cell>
          <cell r="FP259">
            <v>9.1038288019262836E-15</v>
          </cell>
          <cell r="FQ259">
            <v>9.1038288019262836E-15</v>
          </cell>
          <cell r="FR259">
            <v>9.1038288019262836E-15</v>
          </cell>
          <cell r="FS259">
            <v>9.1038288019262836E-15</v>
          </cell>
          <cell r="FT259">
            <v>9.1038288019262836E-15</v>
          </cell>
          <cell r="FU259">
            <v>9.1038288019262836E-15</v>
          </cell>
          <cell r="FV259">
            <v>9.1038288019262836E-15</v>
          </cell>
          <cell r="FW259">
            <v>9.1038288019262836E-15</v>
          </cell>
          <cell r="FX259">
            <v>9.1038288019262836E-15</v>
          </cell>
          <cell r="FY259">
            <v>9.1038288019262836E-15</v>
          </cell>
          <cell r="FZ259">
            <v>9.1038288019262836E-15</v>
          </cell>
          <cell r="GA259">
            <v>9.1038288019262836E-15</v>
          </cell>
          <cell r="GB259">
            <v>9.1038288019262836E-15</v>
          </cell>
          <cell r="GC259">
            <v>9.1038288019262836E-15</v>
          </cell>
          <cell r="GD259">
            <v>9.1038288019262836E-15</v>
          </cell>
          <cell r="GE259">
            <v>9.1038288019262836E-15</v>
          </cell>
          <cell r="GF259">
            <v>9.1038288019262836E-15</v>
          </cell>
          <cell r="GG259">
            <v>9.1038288019262836E-15</v>
          </cell>
          <cell r="GH259">
            <v>9.1038288019262836E-15</v>
          </cell>
          <cell r="GI259">
            <v>9.1038288019262836E-15</v>
          </cell>
          <cell r="GJ259">
            <v>9.1038288019262836E-15</v>
          </cell>
          <cell r="GK259">
            <v>9.1038288019262836E-15</v>
          </cell>
          <cell r="GL259">
            <v>9.1038288019262836E-15</v>
          </cell>
          <cell r="GM259">
            <v>9.1038288019262836E-15</v>
          </cell>
          <cell r="GN259">
            <v>9.1038288019262836E-15</v>
          </cell>
          <cell r="GO259">
            <v>9.1038288019262836E-15</v>
          </cell>
          <cell r="GP259">
            <v>9.1038288019262836E-15</v>
          </cell>
          <cell r="GQ259">
            <v>9.1038288019262836E-15</v>
          </cell>
          <cell r="GR259">
            <v>9.1038288019262836E-15</v>
          </cell>
          <cell r="GS259">
            <v>9.1038288019262836E-15</v>
          </cell>
          <cell r="GT259">
            <v>9.1038288019262836E-15</v>
          </cell>
          <cell r="GU259">
            <v>9.1038288019262836E-15</v>
          </cell>
          <cell r="GV259">
            <v>9.1038288019262836E-15</v>
          </cell>
          <cell r="GW259">
            <v>9.1038288019262836E-15</v>
          </cell>
          <cell r="GX259">
            <v>9.1038288019262836E-15</v>
          </cell>
          <cell r="GY259">
            <v>9.1038288019262836E-15</v>
          </cell>
          <cell r="GZ259">
            <v>9.1038288019262836E-15</v>
          </cell>
          <cell r="HA259">
            <v>9.1038288019262836E-15</v>
          </cell>
          <cell r="HB259">
            <v>9.1038288019262836E-15</v>
          </cell>
          <cell r="HC259">
            <v>9.1038288019262836E-15</v>
          </cell>
          <cell r="HD259">
            <v>9.1038288019262836E-15</v>
          </cell>
          <cell r="HE259">
            <v>9.1038288019262836E-15</v>
          </cell>
          <cell r="HF259">
            <v>9.1038288019262836E-15</v>
          </cell>
          <cell r="HG259">
            <v>9.1038288019262836E-15</v>
          </cell>
          <cell r="HH259">
            <v>9.1038288019262836E-15</v>
          </cell>
          <cell r="HI259">
            <v>9.1038288019262836E-15</v>
          </cell>
          <cell r="HJ259">
            <v>9.1038288019262836E-15</v>
          </cell>
          <cell r="HK259">
            <v>9.1038288019262836E-15</v>
          </cell>
          <cell r="HL259">
            <v>9.1038288019262836E-15</v>
          </cell>
          <cell r="HM259">
            <v>9.1038288019262836E-15</v>
          </cell>
          <cell r="HN259">
            <v>9.1038288019262836E-15</v>
          </cell>
          <cell r="HO259">
            <v>9.1038288019262836E-15</v>
          </cell>
          <cell r="HP259">
            <v>9.1038288019262836E-15</v>
          </cell>
          <cell r="HQ259">
            <v>9.1038288019262836E-15</v>
          </cell>
          <cell r="HR259">
            <v>9.1038288019262836E-15</v>
          </cell>
          <cell r="HS259">
            <v>9.1038288019262836E-15</v>
          </cell>
          <cell r="HT259">
            <v>9.1038288019262836E-15</v>
          </cell>
          <cell r="HU259">
            <v>9.1038288019262836E-15</v>
          </cell>
          <cell r="HV259">
            <v>9.1038288019262836E-15</v>
          </cell>
          <cell r="HW259">
            <v>9.1038288019262836E-15</v>
          </cell>
          <cell r="HX259">
            <v>9.1038288019262836E-15</v>
          </cell>
          <cell r="HY259">
            <v>9.1038288019262836E-15</v>
          </cell>
          <cell r="HZ259">
            <v>9.1038288019262836E-15</v>
          </cell>
          <cell r="IA259">
            <v>9.1038288019262836E-15</v>
          </cell>
          <cell r="IB259">
            <v>9.1038288019262836E-15</v>
          </cell>
          <cell r="IC259">
            <v>9.1038288019262836E-15</v>
          </cell>
          <cell r="ID259">
            <v>9.1038288019262836E-15</v>
          </cell>
          <cell r="IE259">
            <v>9.1038288019262836E-15</v>
          </cell>
          <cell r="IF259">
            <v>9.1038288019262836E-15</v>
          </cell>
          <cell r="IG259">
            <v>9.1038288019262836E-15</v>
          </cell>
          <cell r="IH259">
            <v>9.1038288019262836E-15</v>
          </cell>
          <cell r="II259">
            <v>9.1038288019262836E-15</v>
          </cell>
          <cell r="IJ259">
            <v>9.1038288019262836E-15</v>
          </cell>
          <cell r="IK259">
            <v>9.1038288019262836E-15</v>
          </cell>
          <cell r="IL259">
            <v>9.1038288019262836E-15</v>
          </cell>
          <cell r="IM259">
            <v>9.1038288019262836E-15</v>
          </cell>
        </row>
        <row r="260">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AG260">
            <v>0</v>
          </cell>
          <cell r="AL260">
            <v>0</v>
          </cell>
          <cell r="AQ260">
            <v>0</v>
          </cell>
          <cell r="AR260">
            <v>17.5</v>
          </cell>
          <cell r="AS260">
            <v>17.5</v>
          </cell>
          <cell r="AT260">
            <v>17.5</v>
          </cell>
          <cell r="AU260">
            <v>17.5</v>
          </cell>
          <cell r="AV260">
            <v>17.5</v>
          </cell>
          <cell r="AW260">
            <v>17.5</v>
          </cell>
          <cell r="AX260">
            <v>17.5</v>
          </cell>
          <cell r="AY260">
            <v>17.5</v>
          </cell>
          <cell r="AZ260">
            <v>17.5</v>
          </cell>
          <cell r="BA260">
            <v>17.5</v>
          </cell>
          <cell r="BB260">
            <v>16.916666666666668</v>
          </cell>
          <cell r="BC260">
            <v>16.333333333333336</v>
          </cell>
          <cell r="BD260">
            <v>15.750000000000002</v>
          </cell>
          <cell r="BE260">
            <v>15.166666666666668</v>
          </cell>
          <cell r="BF260">
            <v>14.583333333333334</v>
          </cell>
          <cell r="BG260">
            <v>14</v>
          </cell>
          <cell r="BH260">
            <v>13.383333333333333</v>
          </cell>
          <cell r="BI260">
            <v>12.733333333333333</v>
          </cell>
          <cell r="BJ260">
            <v>12.049999999999999</v>
          </cell>
          <cell r="BK260">
            <v>11.333333333333332</v>
          </cell>
          <cell r="BL260">
            <v>10.583333333333332</v>
          </cell>
          <cell r="BM260">
            <v>9.7999999999999989</v>
          </cell>
          <cell r="BN260">
            <v>8.9833333333333325</v>
          </cell>
          <cell r="BO260">
            <v>8.1333333333333329</v>
          </cell>
          <cell r="BP260">
            <v>7.25</v>
          </cell>
          <cell r="BQ260">
            <v>6.333333333333333</v>
          </cell>
          <cell r="BR260">
            <v>5.3833333333333329</v>
          </cell>
          <cell r="BS260">
            <v>4.3999999999999995</v>
          </cell>
          <cell r="BT260">
            <v>3.3833333333333329</v>
          </cell>
          <cell r="BU260">
            <v>3.3833333333333329</v>
          </cell>
          <cell r="BV260">
            <v>3.3833333333333329</v>
          </cell>
          <cell r="BW260">
            <v>3.3833333333333329</v>
          </cell>
          <cell r="BX260">
            <v>3.3833333333333329</v>
          </cell>
          <cell r="BY260">
            <v>3.3833333333333329</v>
          </cell>
          <cell r="BZ260">
            <v>3.3833333333333329</v>
          </cell>
          <cell r="CA260">
            <v>3.3833333333333329</v>
          </cell>
          <cell r="CB260">
            <v>3.3833333333333329</v>
          </cell>
          <cell r="CC260">
            <v>3.3833333333333329</v>
          </cell>
          <cell r="CD260">
            <v>3.3833333333333329</v>
          </cell>
          <cell r="CE260">
            <v>3.3833333333333329</v>
          </cell>
          <cell r="CF260">
            <v>3.3833333333333329</v>
          </cell>
          <cell r="CG260">
            <v>3.3833333333333329</v>
          </cell>
          <cell r="CH260">
            <v>3.3833333333333329</v>
          </cell>
          <cell r="CI260">
            <v>3.3833333333333329</v>
          </cell>
          <cell r="CJ260">
            <v>3.3833333333333329</v>
          </cell>
          <cell r="CK260">
            <v>3.3833333333333329</v>
          </cell>
          <cell r="CL260">
            <v>3.3833333333333329</v>
          </cell>
          <cell r="CM260">
            <v>3.3833333333333329</v>
          </cell>
          <cell r="CN260">
            <v>3.3833333333333329</v>
          </cell>
          <cell r="CO260">
            <v>3.3833333333333329</v>
          </cell>
          <cell r="CP260">
            <v>3.3833333333333329</v>
          </cell>
          <cell r="CQ260">
            <v>3.3833333333333329</v>
          </cell>
          <cell r="CR260">
            <v>3.3833333333333329</v>
          </cell>
          <cell r="CS260">
            <v>3.3833333333333329</v>
          </cell>
          <cell r="CT260">
            <v>3.3833333333333329</v>
          </cell>
          <cell r="CU260">
            <v>3.3833333333333329</v>
          </cell>
          <cell r="CV260">
            <v>3.3833333333333329</v>
          </cell>
          <cell r="CW260">
            <v>3.3833333333333329</v>
          </cell>
          <cell r="CX260">
            <v>3.3833333333333329</v>
          </cell>
          <cell r="CY260">
            <v>3.3833333333333329</v>
          </cell>
          <cell r="CZ260">
            <v>3.3833333333333329</v>
          </cell>
          <cell r="DA260">
            <v>3.3833333333333329</v>
          </cell>
          <cell r="DB260">
            <v>3.3833333333333329</v>
          </cell>
          <cell r="DC260">
            <v>3.3833333333333329</v>
          </cell>
          <cell r="DD260">
            <v>3.3833333333333329</v>
          </cell>
          <cell r="DE260">
            <v>3.3833333333333329</v>
          </cell>
          <cell r="DF260">
            <v>3.3833333333333329</v>
          </cell>
          <cell r="DG260">
            <v>3.3833333333333329</v>
          </cell>
          <cell r="DH260">
            <v>3.3833333333333329</v>
          </cell>
          <cell r="DI260">
            <v>3.3833333333333329</v>
          </cell>
          <cell r="DJ260">
            <v>3.3833333333333329</v>
          </cell>
          <cell r="DK260">
            <v>3.3833333333333329</v>
          </cell>
          <cell r="DL260">
            <v>3.3833333333333329</v>
          </cell>
          <cell r="DM260">
            <v>3.3833333333333329</v>
          </cell>
          <cell r="DN260">
            <v>3.3833333333333329</v>
          </cell>
          <cell r="DO260">
            <v>3.3833333333333329</v>
          </cell>
          <cell r="DP260">
            <v>3.3833333333333329</v>
          </cell>
          <cell r="DQ260">
            <v>3.3833333333333329</v>
          </cell>
          <cell r="DR260">
            <v>3.3833333333333329</v>
          </cell>
          <cell r="DS260">
            <v>3.3833333333333329</v>
          </cell>
          <cell r="DT260">
            <v>3.3833333333333329</v>
          </cell>
          <cell r="DU260">
            <v>3.3833333333333329</v>
          </cell>
          <cell r="DV260">
            <v>3.3833333333333329</v>
          </cell>
          <cell r="DW260">
            <v>3.3833333333333329</v>
          </cell>
          <cell r="DX260">
            <v>3.3833333333333329</v>
          </cell>
          <cell r="DY260">
            <v>3.3833333333333329</v>
          </cell>
          <cell r="DZ260">
            <v>3.3833333333333329</v>
          </cell>
          <cell r="EA260">
            <v>3.3833333333333329</v>
          </cell>
          <cell r="EB260">
            <v>3.3833333333333329</v>
          </cell>
          <cell r="EC260">
            <v>3.3833333333333329</v>
          </cell>
          <cell r="ED260">
            <v>3.3833333333333329</v>
          </cell>
          <cell r="EE260">
            <v>3.3833333333333329</v>
          </cell>
          <cell r="EF260">
            <v>3.3833333333333329</v>
          </cell>
          <cell r="EG260">
            <v>3.3833333333333329</v>
          </cell>
          <cell r="EH260">
            <v>3.3833333333333329</v>
          </cell>
          <cell r="EI260">
            <v>3.3833333333333329</v>
          </cell>
          <cell r="EJ260">
            <v>3.3833333333333329</v>
          </cell>
          <cell r="EK260">
            <v>3.3833333333333329</v>
          </cell>
          <cell r="EL260">
            <v>3.3833333333333329</v>
          </cell>
          <cell r="EM260">
            <v>3.3833333333333329</v>
          </cell>
          <cell r="EN260">
            <v>3.3833333333333329</v>
          </cell>
          <cell r="EO260">
            <v>3.3833333333333329</v>
          </cell>
          <cell r="EP260">
            <v>3.3833333333333329</v>
          </cell>
          <cell r="EQ260">
            <v>3.3833333333333329</v>
          </cell>
          <cell r="ER260">
            <v>3.3833333333333329</v>
          </cell>
          <cell r="ES260">
            <v>3.3833333333333329</v>
          </cell>
          <cell r="ET260">
            <v>3.3833333333333329</v>
          </cell>
          <cell r="EU260">
            <v>3.3833333333333329</v>
          </cell>
          <cell r="EV260">
            <v>3.3833333333333329</v>
          </cell>
          <cell r="EW260">
            <v>3.3833333333333329</v>
          </cell>
          <cell r="EX260">
            <v>3.3833333333333329</v>
          </cell>
          <cell r="EY260">
            <v>3.3833333333333329</v>
          </cell>
          <cell r="EZ260">
            <v>3.3833333333333329</v>
          </cell>
          <cell r="FA260">
            <v>3.3833333333333329</v>
          </cell>
          <cell r="FB260">
            <v>3.3833333333333329</v>
          </cell>
          <cell r="FC260">
            <v>3.3833333333333329</v>
          </cell>
          <cell r="FD260">
            <v>3.3833333333333329</v>
          </cell>
          <cell r="FE260">
            <v>3.3833333333333329</v>
          </cell>
          <cell r="FF260">
            <v>3.3833333333333329</v>
          </cell>
          <cell r="FG260">
            <v>3.3833333333333329</v>
          </cell>
          <cell r="FH260">
            <v>3.3833333333333329</v>
          </cell>
          <cell r="FI260">
            <v>3.3833333333333329</v>
          </cell>
          <cell r="FJ260">
            <v>3.3833333333333329</v>
          </cell>
          <cell r="FK260">
            <v>3.3833333333333329</v>
          </cell>
          <cell r="FL260">
            <v>3.3833333333333329</v>
          </cell>
          <cell r="FM260">
            <v>3.3833333333333329</v>
          </cell>
          <cell r="FN260">
            <v>3.3833333333333329</v>
          </cell>
          <cell r="FO260">
            <v>3.3833333333333329</v>
          </cell>
          <cell r="FP260">
            <v>3.3833333333333329</v>
          </cell>
          <cell r="FQ260">
            <v>3.3833333333333329</v>
          </cell>
          <cell r="FR260">
            <v>3.3833333333333329</v>
          </cell>
          <cell r="FS260">
            <v>3.3833333333333329</v>
          </cell>
          <cell r="FT260">
            <v>3.3833333333333329</v>
          </cell>
          <cell r="FU260">
            <v>3.3833333333333329</v>
          </cell>
          <cell r="FV260">
            <v>3.3833333333333329</v>
          </cell>
          <cell r="FW260">
            <v>3.3833333333333329</v>
          </cell>
          <cell r="FX260">
            <v>3.3833333333333329</v>
          </cell>
          <cell r="FY260">
            <v>3.3833333333333329</v>
          </cell>
          <cell r="FZ260">
            <v>3.3833333333333329</v>
          </cell>
          <cell r="GA260">
            <v>3.3833333333333329</v>
          </cell>
          <cell r="GB260">
            <v>3.3833333333333329</v>
          </cell>
          <cell r="GC260">
            <v>3.3833333333333329</v>
          </cell>
          <cell r="GD260">
            <v>3.3833333333333329</v>
          </cell>
          <cell r="GE260">
            <v>3.3833333333333329</v>
          </cell>
          <cell r="GF260">
            <v>3.3833333333333329</v>
          </cell>
          <cell r="GG260">
            <v>3.3833333333333329</v>
          </cell>
          <cell r="GH260">
            <v>3.3833333333333329</v>
          </cell>
          <cell r="GI260">
            <v>3.3833333333333329</v>
          </cell>
          <cell r="GJ260">
            <v>3.3833333333333329</v>
          </cell>
          <cell r="GK260">
            <v>3.3833333333333329</v>
          </cell>
          <cell r="GL260">
            <v>3.3833333333333329</v>
          </cell>
          <cell r="GM260">
            <v>3.3833333333333329</v>
          </cell>
          <cell r="GN260">
            <v>3.3833333333333329</v>
          </cell>
          <cell r="GO260">
            <v>3.3833333333333329</v>
          </cell>
          <cell r="GP260">
            <v>3.3833333333333329</v>
          </cell>
          <cell r="GQ260">
            <v>3.3833333333333329</v>
          </cell>
          <cell r="GR260">
            <v>3.3833333333333329</v>
          </cell>
          <cell r="GS260">
            <v>3.3833333333333329</v>
          </cell>
          <cell r="GT260">
            <v>3.3833333333333329</v>
          </cell>
          <cell r="GU260">
            <v>3.3833333333333329</v>
          </cell>
          <cell r="GV260">
            <v>3.3833333333333329</v>
          </cell>
          <cell r="GW260">
            <v>3.3833333333333329</v>
          </cell>
          <cell r="GX260">
            <v>3.3833333333333329</v>
          </cell>
          <cell r="GY260">
            <v>3.3833333333333329</v>
          </cell>
          <cell r="GZ260">
            <v>3.3833333333333329</v>
          </cell>
          <cell r="HA260">
            <v>3.3833333333333329</v>
          </cell>
          <cell r="HB260">
            <v>3.3833333333333329</v>
          </cell>
          <cell r="HC260">
            <v>3.3833333333333329</v>
          </cell>
          <cell r="HD260">
            <v>3.3833333333333329</v>
          </cell>
          <cell r="HE260">
            <v>3.3833333333333329</v>
          </cell>
          <cell r="HF260">
            <v>3.3833333333333329</v>
          </cell>
          <cell r="HG260">
            <v>3.3833333333333329</v>
          </cell>
          <cell r="HH260">
            <v>3.3833333333333329</v>
          </cell>
          <cell r="HI260">
            <v>3.3833333333333329</v>
          </cell>
          <cell r="HJ260">
            <v>3.3833333333333329</v>
          </cell>
          <cell r="HK260">
            <v>3.3833333333333329</v>
          </cell>
          <cell r="HL260">
            <v>3.3833333333333329</v>
          </cell>
          <cell r="HM260">
            <v>3.3833333333333329</v>
          </cell>
          <cell r="HN260">
            <v>3.3833333333333329</v>
          </cell>
          <cell r="HO260">
            <v>3.3833333333333329</v>
          </cell>
          <cell r="HP260">
            <v>3.3833333333333329</v>
          </cell>
          <cell r="HQ260">
            <v>3.3833333333333329</v>
          </cell>
          <cell r="HR260">
            <v>3.3833333333333329</v>
          </cell>
          <cell r="HS260">
            <v>3.3833333333333329</v>
          </cell>
          <cell r="HT260">
            <v>3.3833333333333329</v>
          </cell>
          <cell r="HU260">
            <v>3.3833333333333329</v>
          </cell>
          <cell r="HV260">
            <v>3.3833333333333329</v>
          </cell>
          <cell r="HW260">
            <v>3.3833333333333329</v>
          </cell>
          <cell r="HX260">
            <v>3.3833333333333329</v>
          </cell>
          <cell r="HY260">
            <v>3.3833333333333329</v>
          </cell>
          <cell r="HZ260">
            <v>3.3833333333333329</v>
          </cell>
          <cell r="IA260">
            <v>3.3833333333333329</v>
          </cell>
          <cell r="IB260">
            <v>3.3833333333333329</v>
          </cell>
          <cell r="IC260">
            <v>3.3833333333333329</v>
          </cell>
          <cell r="ID260">
            <v>3.3833333333333329</v>
          </cell>
          <cell r="IE260">
            <v>3.3833333333333329</v>
          </cell>
          <cell r="IF260">
            <v>3.3833333333333329</v>
          </cell>
          <cell r="IG260">
            <v>3.3833333333333329</v>
          </cell>
          <cell r="IH260">
            <v>3.3833333333333329</v>
          </cell>
          <cell r="II260">
            <v>3.3833333333333329</v>
          </cell>
          <cell r="IJ260">
            <v>3.3833333333333329</v>
          </cell>
          <cell r="IK260">
            <v>3.3833333333333329</v>
          </cell>
          <cell r="IL260">
            <v>3.3833333333333329</v>
          </cell>
          <cell r="IM260">
            <v>3.3833333333333329</v>
          </cell>
        </row>
        <row r="261">
          <cell r="AG261">
            <v>0</v>
          </cell>
          <cell r="AL261">
            <v>0</v>
          </cell>
          <cell r="AQ261">
            <v>0</v>
          </cell>
          <cell r="AR261">
            <v>0</v>
          </cell>
          <cell r="AS261">
            <v>18.5</v>
          </cell>
          <cell r="AT261">
            <v>18.5</v>
          </cell>
          <cell r="AU261">
            <v>18.5</v>
          </cell>
          <cell r="AV261">
            <v>18.5</v>
          </cell>
          <cell r="AW261">
            <v>18.5</v>
          </cell>
          <cell r="AX261">
            <v>18.5</v>
          </cell>
          <cell r="AY261">
            <v>18.5</v>
          </cell>
          <cell r="AZ261">
            <v>18.5</v>
          </cell>
          <cell r="BA261">
            <v>18.5</v>
          </cell>
          <cell r="BB261">
            <v>18.5</v>
          </cell>
          <cell r="BC261">
            <v>17.883333333333333</v>
          </cell>
          <cell r="BD261">
            <v>17.266666666666666</v>
          </cell>
          <cell r="BE261">
            <v>16.649999999999999</v>
          </cell>
          <cell r="BF261">
            <v>16.033333333333331</v>
          </cell>
          <cell r="BG261">
            <v>15.416666666666664</v>
          </cell>
          <cell r="BH261">
            <v>14.799999999999997</v>
          </cell>
          <cell r="BI261">
            <v>14.18333333333333</v>
          </cell>
          <cell r="BJ261">
            <v>13.566666666666663</v>
          </cell>
          <cell r="BK261">
            <v>12.949999999999996</v>
          </cell>
          <cell r="BL261">
            <v>12.333333333333329</v>
          </cell>
          <cell r="BM261">
            <v>11.716666666666661</v>
          </cell>
          <cell r="BN261">
            <v>11.099999999999994</v>
          </cell>
          <cell r="BO261">
            <v>10.483333333333327</v>
          </cell>
          <cell r="BP261">
            <v>9.86666666666666</v>
          </cell>
          <cell r="BQ261">
            <v>9.2499999999999929</v>
          </cell>
          <cell r="BR261">
            <v>8.6333333333333258</v>
          </cell>
          <cell r="BS261">
            <v>8.0166666666666586</v>
          </cell>
          <cell r="BT261">
            <v>7.3999999999999915</v>
          </cell>
          <cell r="BU261">
            <v>6.7833333333333243</v>
          </cell>
          <cell r="BV261">
            <v>6.1666666666666572</v>
          </cell>
          <cell r="BW261">
            <v>5.5499999999999901</v>
          </cell>
          <cell r="BX261">
            <v>4.9333333333333229</v>
          </cell>
          <cell r="BY261">
            <v>4.3166666666666558</v>
          </cell>
          <cell r="BZ261">
            <v>3.6999999999999891</v>
          </cell>
          <cell r="CA261">
            <v>3.0833333333333224</v>
          </cell>
          <cell r="CB261">
            <v>2.4666666666666557</v>
          </cell>
          <cell r="CC261">
            <v>1.849999999999989</v>
          </cell>
          <cell r="CD261">
            <v>1.2333333333333223</v>
          </cell>
          <cell r="CE261">
            <v>0.61666666666665559</v>
          </cell>
          <cell r="CF261">
            <v>-1.1102230246251565E-14</v>
          </cell>
          <cell r="CG261">
            <v>-1.1102230246251565E-14</v>
          </cell>
          <cell r="CH261">
            <v>-1.1102230246251565E-14</v>
          </cell>
          <cell r="CI261">
            <v>-1.1102230246251565E-14</v>
          </cell>
          <cell r="CJ261">
            <v>-1.1102230246251565E-14</v>
          </cell>
          <cell r="CK261">
            <v>-1.1102230246251565E-14</v>
          </cell>
          <cell r="CL261">
            <v>-1.1102230246251565E-14</v>
          </cell>
          <cell r="CM261">
            <v>-1.1102230246251565E-14</v>
          </cell>
          <cell r="CN261">
            <v>-1.1102230246251565E-14</v>
          </cell>
          <cell r="CO261">
            <v>-1.1102230246251565E-14</v>
          </cell>
          <cell r="CP261">
            <v>-1.1102230246251565E-14</v>
          </cell>
          <cell r="CQ261">
            <v>-1.1102230246251565E-14</v>
          </cell>
          <cell r="CR261">
            <v>-1.1102230246251565E-14</v>
          </cell>
          <cell r="CS261">
            <v>-1.1102230246251565E-14</v>
          </cell>
          <cell r="CT261">
            <v>-1.1102230246251565E-14</v>
          </cell>
          <cell r="CU261">
            <v>-1.1102230246251565E-14</v>
          </cell>
          <cell r="CV261">
            <v>-1.1102230246251565E-14</v>
          </cell>
          <cell r="CW261">
            <v>-1.1102230246251565E-14</v>
          </cell>
          <cell r="CX261">
            <v>-1.1102230246251565E-14</v>
          </cell>
          <cell r="CY261">
            <v>-1.1102230246251565E-14</v>
          </cell>
          <cell r="CZ261">
            <v>-1.1102230246251565E-14</v>
          </cell>
          <cell r="DA261">
            <v>-1.1102230246251565E-14</v>
          </cell>
          <cell r="DB261">
            <v>-1.1102230246251565E-14</v>
          </cell>
          <cell r="DC261">
            <v>-1.1102230246251565E-14</v>
          </cell>
          <cell r="DD261">
            <v>-1.1102230246251565E-14</v>
          </cell>
          <cell r="DE261">
            <v>-1.1102230246251565E-14</v>
          </cell>
          <cell r="DF261">
            <v>-1.1102230246251565E-14</v>
          </cell>
          <cell r="DG261">
            <v>-1.1102230246251565E-14</v>
          </cell>
          <cell r="DH261">
            <v>-1.1102230246251565E-14</v>
          </cell>
          <cell r="DI261">
            <v>-1.1102230246251565E-14</v>
          </cell>
          <cell r="DJ261">
            <v>-1.1102230246251565E-14</v>
          </cell>
          <cell r="DK261">
            <v>-1.1102230246251565E-14</v>
          </cell>
          <cell r="DL261">
            <v>-1.1102230246251565E-14</v>
          </cell>
          <cell r="DM261">
            <v>-1.1102230246251565E-14</v>
          </cell>
          <cell r="DN261">
            <v>-1.1102230246251565E-14</v>
          </cell>
          <cell r="DO261">
            <v>-1.1102230246251565E-14</v>
          </cell>
          <cell r="DP261">
            <v>-1.1102230246251565E-14</v>
          </cell>
          <cell r="DQ261">
            <v>-1.1102230246251565E-14</v>
          </cell>
          <cell r="DR261">
            <v>-1.1102230246251565E-14</v>
          </cell>
          <cell r="DS261">
            <v>-1.1102230246251565E-14</v>
          </cell>
          <cell r="DT261">
            <v>-1.1102230246251565E-14</v>
          </cell>
          <cell r="DU261">
            <v>-1.1102230246251565E-14</v>
          </cell>
          <cell r="DV261">
            <v>-1.1102230246251565E-14</v>
          </cell>
          <cell r="DW261">
            <v>-1.1102230246251565E-14</v>
          </cell>
          <cell r="DX261">
            <v>-1.1102230246251565E-14</v>
          </cell>
          <cell r="DY261">
            <v>-1.1102230246251565E-14</v>
          </cell>
          <cell r="DZ261">
            <v>-1.1102230246251565E-14</v>
          </cell>
          <cell r="EA261">
            <v>-1.1102230246251565E-14</v>
          </cell>
          <cell r="EB261">
            <v>-1.1102230246251565E-14</v>
          </cell>
          <cell r="EC261">
            <v>-1.1102230246251565E-14</v>
          </cell>
          <cell r="ED261">
            <v>-1.1102230246251565E-14</v>
          </cell>
          <cell r="EE261">
            <v>-1.1102230246251565E-14</v>
          </cell>
          <cell r="EF261">
            <v>-1.1102230246251565E-14</v>
          </cell>
          <cell r="EG261">
            <v>-1.1102230246251565E-14</v>
          </cell>
          <cell r="EH261">
            <v>-1.1102230246251565E-14</v>
          </cell>
          <cell r="EI261">
            <v>-1.1102230246251565E-14</v>
          </cell>
          <cell r="EJ261">
            <v>-1.1102230246251565E-14</v>
          </cell>
          <cell r="EK261">
            <v>-1.1102230246251565E-14</v>
          </cell>
          <cell r="EL261">
            <v>-1.1102230246251565E-14</v>
          </cell>
          <cell r="EM261">
            <v>-1.1102230246251565E-14</v>
          </cell>
          <cell r="EN261">
            <v>-1.1102230246251565E-14</v>
          </cell>
          <cell r="EO261">
            <v>-1.1102230246251565E-14</v>
          </cell>
          <cell r="EP261">
            <v>-1.1102230246251565E-14</v>
          </cell>
          <cell r="EQ261">
            <v>-1.1102230246251565E-14</v>
          </cell>
          <cell r="ER261">
            <v>-1.1102230246251565E-14</v>
          </cell>
          <cell r="ES261">
            <v>-1.1102230246251565E-14</v>
          </cell>
          <cell r="ET261">
            <v>-1.1102230246251565E-14</v>
          </cell>
          <cell r="EU261">
            <v>-1.1102230246251565E-14</v>
          </cell>
          <cell r="EV261">
            <v>-1.1102230246251565E-14</v>
          </cell>
          <cell r="EW261">
            <v>-1.1102230246251565E-14</v>
          </cell>
          <cell r="EX261">
            <v>-1.1102230246251565E-14</v>
          </cell>
          <cell r="EY261">
            <v>-1.1102230246251565E-14</v>
          </cell>
          <cell r="EZ261">
            <v>-1.1102230246251565E-14</v>
          </cell>
          <cell r="FA261">
            <v>-1.1102230246251565E-14</v>
          </cell>
          <cell r="FB261">
            <v>-1.1102230246251565E-14</v>
          </cell>
          <cell r="FC261">
            <v>-1.1102230246251565E-14</v>
          </cell>
          <cell r="FD261">
            <v>-1.1102230246251565E-14</v>
          </cell>
          <cell r="FE261">
            <v>-1.1102230246251565E-14</v>
          </cell>
          <cell r="FF261">
            <v>-1.1102230246251565E-14</v>
          </cell>
          <cell r="FG261">
            <v>-1.1102230246251565E-14</v>
          </cell>
          <cell r="FH261">
            <v>-1.1102230246251565E-14</v>
          </cell>
          <cell r="FI261">
            <v>-1.1102230246251565E-14</v>
          </cell>
          <cell r="FJ261">
            <v>-1.1102230246251565E-14</v>
          </cell>
          <cell r="FK261">
            <v>-1.1102230246251565E-14</v>
          </cell>
          <cell r="FL261">
            <v>-1.1102230246251565E-14</v>
          </cell>
          <cell r="FM261">
            <v>-1.1102230246251565E-14</v>
          </cell>
          <cell r="FN261">
            <v>-1.1102230246251565E-14</v>
          </cell>
          <cell r="FO261">
            <v>-1.1102230246251565E-14</v>
          </cell>
          <cell r="FP261">
            <v>-1.1102230246251565E-14</v>
          </cell>
          <cell r="FQ261">
            <v>-1.1102230246251565E-14</v>
          </cell>
          <cell r="FR261">
            <v>-1.1102230246251565E-14</v>
          </cell>
          <cell r="FS261">
            <v>-1.1102230246251565E-14</v>
          </cell>
          <cell r="FT261">
            <v>-1.1102230246251565E-14</v>
          </cell>
          <cell r="FU261">
            <v>-1.1102230246251565E-14</v>
          </cell>
          <cell r="FV261">
            <v>-1.1102230246251565E-14</v>
          </cell>
          <cell r="FW261">
            <v>-1.1102230246251565E-14</v>
          </cell>
          <cell r="FX261">
            <v>-1.1102230246251565E-14</v>
          </cell>
          <cell r="FY261">
            <v>-1.1102230246251565E-14</v>
          </cell>
          <cell r="FZ261">
            <v>-1.1102230246251565E-14</v>
          </cell>
          <cell r="GA261">
            <v>-1.1102230246251565E-14</v>
          </cell>
          <cell r="GB261">
            <v>-1.1102230246251565E-14</v>
          </cell>
          <cell r="GC261">
            <v>-1.1102230246251565E-14</v>
          </cell>
          <cell r="GD261">
            <v>-1.1102230246251565E-14</v>
          </cell>
          <cell r="GE261">
            <v>-1.1102230246251565E-14</v>
          </cell>
          <cell r="GF261">
            <v>-1.1102230246251565E-14</v>
          </cell>
          <cell r="GG261">
            <v>-1.1102230246251565E-14</v>
          </cell>
          <cell r="GH261">
            <v>-1.1102230246251565E-14</v>
          </cell>
          <cell r="GI261">
            <v>-1.1102230246251565E-14</v>
          </cell>
          <cell r="GJ261">
            <v>-1.1102230246251565E-14</v>
          </cell>
          <cell r="GK261">
            <v>-1.1102230246251565E-14</v>
          </cell>
          <cell r="GL261">
            <v>-1.1102230246251565E-14</v>
          </cell>
          <cell r="GM261">
            <v>-1.1102230246251565E-14</v>
          </cell>
          <cell r="GN261">
            <v>-1.1102230246251565E-14</v>
          </cell>
          <cell r="GO261">
            <v>-1.1102230246251565E-14</v>
          </cell>
          <cell r="GP261">
            <v>-1.1102230246251565E-14</v>
          </cell>
          <cell r="GQ261">
            <v>-1.1102230246251565E-14</v>
          </cell>
          <cell r="GR261">
            <v>-1.1102230246251565E-14</v>
          </cell>
          <cell r="GS261">
            <v>-1.1102230246251565E-14</v>
          </cell>
          <cell r="GT261">
            <v>-1.1102230246251565E-14</v>
          </cell>
          <cell r="GU261">
            <v>-1.1102230246251565E-14</v>
          </cell>
          <cell r="GV261">
            <v>-1.1102230246251565E-14</v>
          </cell>
          <cell r="GW261">
            <v>-1.1102230246251565E-14</v>
          </cell>
          <cell r="GX261">
            <v>-1.1102230246251565E-14</v>
          </cell>
          <cell r="GY261">
            <v>-1.1102230246251565E-14</v>
          </cell>
          <cell r="GZ261">
            <v>-1.1102230246251565E-14</v>
          </cell>
          <cell r="HA261">
            <v>-1.1102230246251565E-14</v>
          </cell>
          <cell r="HB261">
            <v>-1.1102230246251565E-14</v>
          </cell>
          <cell r="HC261">
            <v>-1.1102230246251565E-14</v>
          </cell>
          <cell r="HD261">
            <v>-1.1102230246251565E-14</v>
          </cell>
          <cell r="HE261">
            <v>-1.1102230246251565E-14</v>
          </cell>
          <cell r="HF261">
            <v>-1.1102230246251565E-14</v>
          </cell>
          <cell r="HG261">
            <v>-1.1102230246251565E-14</v>
          </cell>
          <cell r="HH261">
            <v>-1.1102230246251565E-14</v>
          </cell>
          <cell r="HI261">
            <v>-1.1102230246251565E-14</v>
          </cell>
          <cell r="HJ261">
            <v>-1.1102230246251565E-14</v>
          </cell>
          <cell r="HK261">
            <v>-1.1102230246251565E-14</v>
          </cell>
          <cell r="HL261">
            <v>-1.1102230246251565E-14</v>
          </cell>
          <cell r="HM261">
            <v>-1.1102230246251565E-14</v>
          </cell>
          <cell r="HN261">
            <v>-1.1102230246251565E-14</v>
          </cell>
          <cell r="HO261">
            <v>-1.1102230246251565E-14</v>
          </cell>
          <cell r="HP261">
            <v>-1.1102230246251565E-14</v>
          </cell>
          <cell r="HQ261">
            <v>-1.1102230246251565E-14</v>
          </cell>
          <cell r="HR261">
            <v>-1.1102230246251565E-14</v>
          </cell>
          <cell r="HS261">
            <v>-1.1102230246251565E-14</v>
          </cell>
          <cell r="HT261">
            <v>-1.1102230246251565E-14</v>
          </cell>
          <cell r="HU261">
            <v>-1.1102230246251565E-14</v>
          </cell>
          <cell r="HV261">
            <v>-1.1102230246251565E-14</v>
          </cell>
          <cell r="HW261">
            <v>-1.1102230246251565E-14</v>
          </cell>
          <cell r="HX261">
            <v>-1.1102230246251565E-14</v>
          </cell>
          <cell r="HY261">
            <v>-1.1102230246251565E-14</v>
          </cell>
          <cell r="HZ261">
            <v>-1.1102230246251565E-14</v>
          </cell>
          <cell r="IA261">
            <v>-1.1102230246251565E-14</v>
          </cell>
          <cell r="IB261">
            <v>-1.1102230246251565E-14</v>
          </cell>
          <cell r="IC261">
            <v>-1.1102230246251565E-14</v>
          </cell>
          <cell r="ID261">
            <v>-1.1102230246251565E-14</v>
          </cell>
          <cell r="IE261">
            <v>-1.1102230246251565E-14</v>
          </cell>
          <cell r="IF261">
            <v>-1.1102230246251565E-14</v>
          </cell>
          <cell r="IG261">
            <v>-1.1102230246251565E-14</v>
          </cell>
          <cell r="IH261">
            <v>-1.1102230246251565E-14</v>
          </cell>
          <cell r="II261">
            <v>-1.1102230246251565E-14</v>
          </cell>
          <cell r="IJ261">
            <v>-1.1102230246251565E-14</v>
          </cell>
          <cell r="IK261">
            <v>-1.1102230246251565E-14</v>
          </cell>
          <cell r="IL261">
            <v>-1.1102230246251565E-14</v>
          </cell>
          <cell r="IM261">
            <v>-1.1102230246251565E-14</v>
          </cell>
        </row>
        <row r="262">
          <cell r="AG262">
            <v>0</v>
          </cell>
          <cell r="AL262">
            <v>0</v>
          </cell>
          <cell r="AM262">
            <v>0</v>
          </cell>
          <cell r="AN262">
            <v>0</v>
          </cell>
          <cell r="AO262">
            <v>0</v>
          </cell>
          <cell r="AP262">
            <v>0</v>
          </cell>
          <cell r="AQ262">
            <v>0</v>
          </cell>
          <cell r="AR262">
            <v>0</v>
          </cell>
          <cell r="AS262">
            <v>0</v>
          </cell>
          <cell r="AT262">
            <v>19.5</v>
          </cell>
          <cell r="AU262">
            <v>19.5</v>
          </cell>
          <cell r="AV262">
            <v>19.5</v>
          </cell>
          <cell r="AW262">
            <v>19.5</v>
          </cell>
          <cell r="AX262">
            <v>19.5</v>
          </cell>
          <cell r="AY262">
            <v>19.5</v>
          </cell>
          <cell r="AZ262">
            <v>19.5</v>
          </cell>
          <cell r="BA262">
            <v>19.5</v>
          </cell>
          <cell r="BB262">
            <v>19.5</v>
          </cell>
          <cell r="BC262">
            <v>19.5</v>
          </cell>
          <cell r="BD262">
            <v>18.850000000000001</v>
          </cell>
          <cell r="BE262">
            <v>18.200000000000003</v>
          </cell>
          <cell r="BF262">
            <v>17.550000000000004</v>
          </cell>
          <cell r="BG262">
            <v>16.900000000000006</v>
          </cell>
          <cell r="BH262">
            <v>16.250000000000007</v>
          </cell>
          <cell r="BI262">
            <v>15.600000000000007</v>
          </cell>
          <cell r="BJ262">
            <v>14.950000000000006</v>
          </cell>
          <cell r="BK262">
            <v>14.300000000000006</v>
          </cell>
          <cell r="BL262">
            <v>13.650000000000006</v>
          </cell>
          <cell r="BM262">
            <v>13.000000000000005</v>
          </cell>
          <cell r="BN262">
            <v>12.350000000000005</v>
          </cell>
          <cell r="BO262">
            <v>11.700000000000005</v>
          </cell>
          <cell r="BP262">
            <v>11.050000000000004</v>
          </cell>
          <cell r="BQ262">
            <v>10.400000000000004</v>
          </cell>
          <cell r="BR262">
            <v>9.7500000000000036</v>
          </cell>
          <cell r="BS262">
            <v>9.1000000000000032</v>
          </cell>
          <cell r="BT262">
            <v>8.4500000000000028</v>
          </cell>
          <cell r="BU262">
            <v>7.8000000000000025</v>
          </cell>
          <cell r="BV262">
            <v>7.1500000000000021</v>
          </cell>
          <cell r="BW262">
            <v>6.5000000000000018</v>
          </cell>
          <cell r="BX262">
            <v>5.8500000000000014</v>
          </cell>
          <cell r="BY262">
            <v>5.2000000000000011</v>
          </cell>
          <cell r="BZ262">
            <v>4.5500000000000007</v>
          </cell>
          <cell r="CA262">
            <v>3.9000000000000008</v>
          </cell>
          <cell r="CB262">
            <v>3.2500000000000009</v>
          </cell>
          <cell r="CC262">
            <v>2.600000000000001</v>
          </cell>
          <cell r="CD262">
            <v>1.9500000000000011</v>
          </cell>
          <cell r="CE262">
            <v>1.3000000000000012</v>
          </cell>
          <cell r="CF262">
            <v>0.65000000000000113</v>
          </cell>
          <cell r="CG262">
            <v>1.1102230246251565E-15</v>
          </cell>
          <cell r="CH262">
            <v>1.1102230246251565E-15</v>
          </cell>
          <cell r="CI262">
            <v>1.1102230246251565E-15</v>
          </cell>
          <cell r="CJ262">
            <v>1.1102230246251565E-15</v>
          </cell>
          <cell r="CK262">
            <v>1.1102230246251565E-15</v>
          </cell>
          <cell r="CL262">
            <v>1.1102230246251565E-15</v>
          </cell>
          <cell r="CM262">
            <v>1.1102230246251565E-15</v>
          </cell>
          <cell r="CN262">
            <v>1.1102230246251565E-15</v>
          </cell>
          <cell r="CO262">
            <v>1.1102230246251565E-15</v>
          </cell>
          <cell r="CP262">
            <v>1.1102230246251565E-15</v>
          </cell>
          <cell r="CQ262">
            <v>1.1102230246251565E-15</v>
          </cell>
          <cell r="CR262">
            <v>1.1102230246251565E-15</v>
          </cell>
          <cell r="CS262">
            <v>1.1102230246251565E-15</v>
          </cell>
          <cell r="CT262">
            <v>1.1102230246251565E-15</v>
          </cell>
          <cell r="CU262">
            <v>1.1102230246251565E-15</v>
          </cell>
          <cell r="CV262">
            <v>1.1102230246251565E-15</v>
          </cell>
          <cell r="CW262">
            <v>1.1102230246251565E-15</v>
          </cell>
          <cell r="CX262">
            <v>1.1102230246251565E-15</v>
          </cell>
          <cell r="CY262">
            <v>1.1102230246251565E-15</v>
          </cell>
          <cell r="CZ262">
            <v>1.1102230246251565E-15</v>
          </cell>
          <cell r="DA262">
            <v>1.1102230246251565E-15</v>
          </cell>
          <cell r="DB262">
            <v>1.1102230246251565E-15</v>
          </cell>
          <cell r="DC262">
            <v>1.1102230246251565E-15</v>
          </cell>
          <cell r="DD262">
            <v>1.1102230246251565E-15</v>
          </cell>
          <cell r="DE262">
            <v>1.1102230246251565E-15</v>
          </cell>
          <cell r="DF262">
            <v>1.1102230246251565E-15</v>
          </cell>
          <cell r="DG262">
            <v>1.1102230246251565E-15</v>
          </cell>
          <cell r="DH262">
            <v>1.1102230246251565E-15</v>
          </cell>
          <cell r="DI262">
            <v>1.1102230246251565E-15</v>
          </cell>
          <cell r="DJ262">
            <v>1.1102230246251565E-15</v>
          </cell>
          <cell r="DK262">
            <v>1.1102230246251565E-15</v>
          </cell>
          <cell r="DL262">
            <v>1.1102230246251565E-15</v>
          </cell>
          <cell r="DM262">
            <v>1.1102230246251565E-15</v>
          </cell>
          <cell r="DN262">
            <v>1.1102230246251565E-15</v>
          </cell>
          <cell r="DO262">
            <v>1.1102230246251565E-15</v>
          </cell>
          <cell r="DP262">
            <v>1.1102230246251565E-15</v>
          </cell>
          <cell r="DQ262">
            <v>1.1102230246251565E-15</v>
          </cell>
          <cell r="DR262">
            <v>1.1102230246251565E-15</v>
          </cell>
          <cell r="DS262">
            <v>1.1102230246251565E-15</v>
          </cell>
          <cell r="DT262">
            <v>1.1102230246251565E-15</v>
          </cell>
          <cell r="DU262">
            <v>1.1102230246251565E-15</v>
          </cell>
          <cell r="DV262">
            <v>1.1102230246251565E-15</v>
          </cell>
          <cell r="DW262">
            <v>1.1102230246251565E-15</v>
          </cell>
          <cell r="DX262">
            <v>1.1102230246251565E-15</v>
          </cell>
          <cell r="DY262">
            <v>1.1102230246251565E-15</v>
          </cell>
          <cell r="DZ262">
            <v>1.1102230246251565E-15</v>
          </cell>
          <cell r="EA262">
            <v>1.1102230246251565E-15</v>
          </cell>
          <cell r="EB262">
            <v>1.1102230246251565E-15</v>
          </cell>
          <cell r="EC262">
            <v>1.1102230246251565E-15</v>
          </cell>
          <cell r="ED262">
            <v>1.1102230246251565E-15</v>
          </cell>
          <cell r="EE262">
            <v>1.1102230246251565E-15</v>
          </cell>
          <cell r="EF262">
            <v>1.1102230246251565E-15</v>
          </cell>
          <cell r="EG262">
            <v>1.1102230246251565E-15</v>
          </cell>
          <cell r="EH262">
            <v>1.1102230246251565E-15</v>
          </cell>
          <cell r="EI262">
            <v>1.1102230246251565E-15</v>
          </cell>
          <cell r="EJ262">
            <v>1.1102230246251565E-15</v>
          </cell>
          <cell r="EK262">
            <v>1.1102230246251565E-15</v>
          </cell>
          <cell r="EL262">
            <v>1.1102230246251565E-15</v>
          </cell>
          <cell r="EM262">
            <v>1.1102230246251565E-15</v>
          </cell>
          <cell r="EN262">
            <v>1.1102230246251565E-15</v>
          </cell>
          <cell r="EO262">
            <v>1.1102230246251565E-15</v>
          </cell>
          <cell r="EP262">
            <v>1.1102230246251565E-15</v>
          </cell>
          <cell r="EQ262">
            <v>1.1102230246251565E-15</v>
          </cell>
          <cell r="ER262">
            <v>1.1102230246251565E-15</v>
          </cell>
          <cell r="ES262">
            <v>1.1102230246251565E-15</v>
          </cell>
          <cell r="ET262">
            <v>1.1102230246251565E-15</v>
          </cell>
          <cell r="EU262">
            <v>1.1102230246251565E-15</v>
          </cell>
          <cell r="EV262">
            <v>1.1102230246251565E-15</v>
          </cell>
          <cell r="EW262">
            <v>1.1102230246251565E-15</v>
          </cell>
          <cell r="EX262">
            <v>1.1102230246251565E-15</v>
          </cell>
          <cell r="EY262">
            <v>1.1102230246251565E-15</v>
          </cell>
          <cell r="EZ262">
            <v>1.1102230246251565E-15</v>
          </cell>
          <cell r="FA262">
            <v>1.1102230246251565E-15</v>
          </cell>
          <cell r="FB262">
            <v>1.1102230246251565E-15</v>
          </cell>
          <cell r="FC262">
            <v>1.1102230246251565E-15</v>
          </cell>
          <cell r="FD262">
            <v>1.1102230246251565E-15</v>
          </cell>
          <cell r="FE262">
            <v>1.1102230246251565E-15</v>
          </cell>
          <cell r="FF262">
            <v>1.1102230246251565E-15</v>
          </cell>
          <cell r="FG262">
            <v>1.1102230246251565E-15</v>
          </cell>
          <cell r="FH262">
            <v>1.1102230246251565E-15</v>
          </cell>
          <cell r="FI262">
            <v>1.1102230246251565E-15</v>
          </cell>
          <cell r="FJ262">
            <v>1.1102230246251565E-15</v>
          </cell>
          <cell r="FK262">
            <v>1.1102230246251565E-15</v>
          </cell>
          <cell r="FL262">
            <v>1.1102230246251565E-15</v>
          </cell>
          <cell r="FM262">
            <v>1.1102230246251565E-15</v>
          </cell>
          <cell r="FN262">
            <v>1.1102230246251565E-15</v>
          </cell>
          <cell r="FO262">
            <v>1.1102230246251565E-15</v>
          </cell>
          <cell r="FP262">
            <v>1.1102230246251565E-15</v>
          </cell>
          <cell r="FQ262">
            <v>1.1102230246251565E-15</v>
          </cell>
          <cell r="FR262">
            <v>1.1102230246251565E-15</v>
          </cell>
          <cell r="FS262">
            <v>1.1102230246251565E-15</v>
          </cell>
          <cell r="FT262">
            <v>1.1102230246251565E-15</v>
          </cell>
          <cell r="FU262">
            <v>1.1102230246251565E-15</v>
          </cell>
          <cell r="FV262">
            <v>1.1102230246251565E-15</v>
          </cell>
          <cell r="FW262">
            <v>1.1102230246251565E-15</v>
          </cell>
          <cell r="FX262">
            <v>1.1102230246251565E-15</v>
          </cell>
          <cell r="FY262">
            <v>1.1102230246251565E-15</v>
          </cell>
          <cell r="FZ262">
            <v>1.1102230246251565E-15</v>
          </cell>
          <cell r="GA262">
            <v>1.1102230246251565E-15</v>
          </cell>
          <cell r="GB262">
            <v>1.1102230246251565E-15</v>
          </cell>
          <cell r="GC262">
            <v>1.1102230246251565E-15</v>
          </cell>
          <cell r="GD262">
            <v>1.1102230246251565E-15</v>
          </cell>
          <cell r="GE262">
            <v>1.1102230246251565E-15</v>
          </cell>
          <cell r="GF262">
            <v>1.1102230246251565E-15</v>
          </cell>
          <cell r="GG262">
            <v>1.1102230246251565E-15</v>
          </cell>
          <cell r="GH262">
            <v>1.1102230246251565E-15</v>
          </cell>
          <cell r="GI262">
            <v>1.1102230246251565E-15</v>
          </cell>
          <cell r="GJ262">
            <v>1.1102230246251565E-15</v>
          </cell>
          <cell r="GK262">
            <v>1.1102230246251565E-15</v>
          </cell>
          <cell r="GL262">
            <v>1.1102230246251565E-15</v>
          </cell>
          <cell r="GM262">
            <v>1.1102230246251565E-15</v>
          </cell>
          <cell r="GN262">
            <v>1.1102230246251565E-15</v>
          </cell>
          <cell r="GO262">
            <v>1.1102230246251565E-15</v>
          </cell>
          <cell r="GP262">
            <v>1.1102230246251565E-15</v>
          </cell>
          <cell r="GQ262">
            <v>1.1102230246251565E-15</v>
          </cell>
          <cell r="GR262">
            <v>1.1102230246251565E-15</v>
          </cell>
          <cell r="GS262">
            <v>1.1102230246251565E-15</v>
          </cell>
          <cell r="GT262">
            <v>1.1102230246251565E-15</v>
          </cell>
          <cell r="GU262">
            <v>1.1102230246251565E-15</v>
          </cell>
          <cell r="GV262">
            <v>1.1102230246251565E-15</v>
          </cell>
          <cell r="GW262">
            <v>1.1102230246251565E-15</v>
          </cell>
          <cell r="GX262">
            <v>1.1102230246251565E-15</v>
          </cell>
          <cell r="GY262">
            <v>1.1102230246251565E-15</v>
          </cell>
          <cell r="GZ262">
            <v>1.1102230246251565E-15</v>
          </cell>
          <cell r="HA262">
            <v>1.1102230246251565E-15</v>
          </cell>
          <cell r="HB262">
            <v>1.1102230246251565E-15</v>
          </cell>
          <cell r="HC262">
            <v>1.1102230246251565E-15</v>
          </cell>
          <cell r="HD262">
            <v>1.1102230246251565E-15</v>
          </cell>
          <cell r="HE262">
            <v>1.1102230246251565E-15</v>
          </cell>
          <cell r="HF262">
            <v>1.1102230246251565E-15</v>
          </cell>
          <cell r="HG262">
            <v>1.1102230246251565E-15</v>
          </cell>
          <cell r="HH262">
            <v>1.1102230246251565E-15</v>
          </cell>
          <cell r="HI262">
            <v>1.1102230246251565E-15</v>
          </cell>
          <cell r="HJ262">
            <v>1.1102230246251565E-15</v>
          </cell>
          <cell r="HK262">
            <v>1.1102230246251565E-15</v>
          </cell>
          <cell r="HL262">
            <v>1.1102230246251565E-15</v>
          </cell>
          <cell r="HM262">
            <v>1.1102230246251565E-15</v>
          </cell>
          <cell r="HN262">
            <v>1.1102230246251565E-15</v>
          </cell>
          <cell r="HO262">
            <v>1.1102230246251565E-15</v>
          </cell>
          <cell r="HP262">
            <v>1.1102230246251565E-15</v>
          </cell>
          <cell r="HQ262">
            <v>1.1102230246251565E-15</v>
          </cell>
          <cell r="HR262">
            <v>1.1102230246251565E-15</v>
          </cell>
          <cell r="HS262">
            <v>1.1102230246251565E-15</v>
          </cell>
          <cell r="HT262">
            <v>1.1102230246251565E-15</v>
          </cell>
          <cell r="HU262">
            <v>1.1102230246251565E-15</v>
          </cell>
          <cell r="HV262">
            <v>1.1102230246251565E-15</v>
          </cell>
          <cell r="HW262">
            <v>1.1102230246251565E-15</v>
          </cell>
          <cell r="HX262">
            <v>1.1102230246251565E-15</v>
          </cell>
          <cell r="HY262">
            <v>1.1102230246251565E-15</v>
          </cell>
          <cell r="HZ262">
            <v>1.1102230246251565E-15</v>
          </cell>
          <cell r="IA262">
            <v>1.1102230246251565E-15</v>
          </cell>
          <cell r="IB262">
            <v>1.1102230246251565E-15</v>
          </cell>
          <cell r="IC262">
            <v>1.1102230246251565E-15</v>
          </cell>
          <cell r="ID262">
            <v>1.1102230246251565E-15</v>
          </cell>
          <cell r="IE262">
            <v>1.1102230246251565E-15</v>
          </cell>
          <cell r="IF262">
            <v>1.1102230246251565E-15</v>
          </cell>
          <cell r="IG262">
            <v>1.1102230246251565E-15</v>
          </cell>
          <cell r="IH262">
            <v>1.1102230246251565E-15</v>
          </cell>
          <cell r="II262">
            <v>1.1102230246251565E-15</v>
          </cell>
          <cell r="IJ262">
            <v>1.1102230246251565E-15</v>
          </cell>
          <cell r="IK262">
            <v>1.1102230246251565E-15</v>
          </cell>
          <cell r="IL262">
            <v>1.1102230246251565E-15</v>
          </cell>
          <cell r="IM262">
            <v>1.1102230246251565E-15</v>
          </cell>
        </row>
        <row r="263">
          <cell r="AC263">
            <v>0</v>
          </cell>
          <cell r="AD263">
            <v>0</v>
          </cell>
          <cell r="AE263">
            <v>0</v>
          </cell>
          <cell r="AF263">
            <v>0</v>
          </cell>
          <cell r="AG263">
            <v>0</v>
          </cell>
          <cell r="AL263">
            <v>0</v>
          </cell>
          <cell r="AM263">
            <v>2.2499999999999999E-2</v>
          </cell>
          <cell r="AN263">
            <v>2.2499999999999999E-2</v>
          </cell>
          <cell r="AO263">
            <v>2.2499999999999999E-2</v>
          </cell>
          <cell r="AP263">
            <v>2.2499999999999999E-2</v>
          </cell>
          <cell r="AQ263">
            <v>0</v>
          </cell>
          <cell r="AR263">
            <v>0</v>
          </cell>
          <cell r="AS263">
            <v>0</v>
          </cell>
          <cell r="AT263">
            <v>0</v>
          </cell>
          <cell r="AU263">
            <v>20.5</v>
          </cell>
          <cell r="AV263">
            <v>20.5</v>
          </cell>
          <cell r="AW263">
            <v>20.5</v>
          </cell>
          <cell r="AX263">
            <v>20.5</v>
          </cell>
          <cell r="AY263">
            <v>20.5</v>
          </cell>
          <cell r="AZ263">
            <v>20.5</v>
          </cell>
          <cell r="BA263">
            <v>20.5</v>
          </cell>
          <cell r="BB263">
            <v>20.5</v>
          </cell>
          <cell r="BC263">
            <v>20.5</v>
          </cell>
          <cell r="BD263">
            <v>20.5</v>
          </cell>
          <cell r="BE263">
            <v>19.816666666666666</v>
          </cell>
          <cell r="BF263">
            <v>19.133333333333333</v>
          </cell>
          <cell r="BG263">
            <v>18.45</v>
          </cell>
          <cell r="BH263">
            <v>17.766666666666666</v>
          </cell>
          <cell r="BI263">
            <v>17.083333333333332</v>
          </cell>
          <cell r="BJ263">
            <v>16.399999999999999</v>
          </cell>
          <cell r="BK263">
            <v>15.716666666666665</v>
          </cell>
          <cell r="BL263">
            <v>15.033333333333331</v>
          </cell>
          <cell r="BM263">
            <v>14.349999999999998</v>
          </cell>
          <cell r="BN263">
            <v>13.666666666666664</v>
          </cell>
          <cell r="BO263">
            <v>12.983333333333331</v>
          </cell>
          <cell r="BP263">
            <v>12.299999999999997</v>
          </cell>
          <cell r="BQ263">
            <v>11.616666666666664</v>
          </cell>
          <cell r="BR263">
            <v>10.93333333333333</v>
          </cell>
          <cell r="BS263">
            <v>10.249999999999996</v>
          </cell>
          <cell r="BT263">
            <v>9.5666666666666629</v>
          </cell>
          <cell r="BU263">
            <v>8.8833333333333293</v>
          </cell>
          <cell r="BV263">
            <v>8.1999999999999957</v>
          </cell>
          <cell r="BW263">
            <v>7.5166666666666622</v>
          </cell>
          <cell r="BX263">
            <v>6.8333333333333286</v>
          </cell>
          <cell r="BY263">
            <v>6.149999999999995</v>
          </cell>
          <cell r="BZ263">
            <v>5.4666666666666615</v>
          </cell>
          <cell r="CA263">
            <v>4.7833333333333279</v>
          </cell>
          <cell r="CB263">
            <v>4.0999999999999943</v>
          </cell>
          <cell r="CC263">
            <v>3.4166666666666607</v>
          </cell>
          <cell r="CD263">
            <v>2.7333333333333272</v>
          </cell>
          <cell r="CE263">
            <v>2.0499999999999936</v>
          </cell>
          <cell r="CF263">
            <v>1.3666666666666603</v>
          </cell>
          <cell r="CG263">
            <v>0.68333333333332691</v>
          </cell>
          <cell r="CH263">
            <v>-6.4392935428259079E-15</v>
          </cell>
          <cell r="CI263">
            <v>-6.4392935428259079E-15</v>
          </cell>
          <cell r="CJ263">
            <v>-6.4392935428259079E-15</v>
          </cell>
          <cell r="CK263">
            <v>-6.4392935428259079E-15</v>
          </cell>
          <cell r="CL263">
            <v>-6.4392935428259079E-15</v>
          </cell>
          <cell r="CM263">
            <v>-6.4392935428259079E-15</v>
          </cell>
          <cell r="CN263">
            <v>-6.4392935428259079E-15</v>
          </cell>
          <cell r="CO263">
            <v>-6.4392935428259079E-15</v>
          </cell>
          <cell r="CP263">
            <v>-6.4392935428259079E-15</v>
          </cell>
          <cell r="CQ263">
            <v>-6.4392935428259079E-15</v>
          </cell>
          <cell r="CR263">
            <v>-6.4392935428259079E-15</v>
          </cell>
          <cell r="CS263">
            <v>-6.4392935428259079E-15</v>
          </cell>
          <cell r="CT263">
            <v>-6.4392935428259079E-15</v>
          </cell>
          <cell r="CU263">
            <v>-6.4392935428259079E-15</v>
          </cell>
          <cell r="CV263">
            <v>-6.4392935428259079E-15</v>
          </cell>
          <cell r="CW263">
            <v>-6.4392935428259079E-15</v>
          </cell>
          <cell r="CX263">
            <v>-6.4392935428259079E-15</v>
          </cell>
          <cell r="CY263">
            <v>-6.4392935428259079E-15</v>
          </cell>
          <cell r="CZ263">
            <v>-6.4392935428259079E-15</v>
          </cell>
          <cell r="DA263">
            <v>-6.4392935428259079E-15</v>
          </cell>
          <cell r="DB263">
            <v>-6.4392935428259079E-15</v>
          </cell>
          <cell r="DC263">
            <v>-6.4392935428259079E-15</v>
          </cell>
          <cell r="DD263">
            <v>-6.4392935428259079E-15</v>
          </cell>
          <cell r="DE263">
            <v>-6.4392935428259079E-15</v>
          </cell>
          <cell r="DF263">
            <v>-6.4392935428259079E-15</v>
          </cell>
          <cell r="DG263">
            <v>-6.4392935428259079E-15</v>
          </cell>
          <cell r="DH263">
            <v>-6.4392935428259079E-15</v>
          </cell>
          <cell r="DI263">
            <v>-6.4392935428259079E-15</v>
          </cell>
          <cell r="DJ263">
            <v>-6.4392935428259079E-15</v>
          </cell>
          <cell r="DK263">
            <v>-6.4392935428259079E-15</v>
          </cell>
          <cell r="DL263">
            <v>-6.4392935428259079E-15</v>
          </cell>
          <cell r="DM263">
            <v>-6.4392935428259079E-15</v>
          </cell>
          <cell r="DN263">
            <v>-6.4392935428259079E-15</v>
          </cell>
          <cell r="DO263">
            <v>-6.4392935428259079E-15</v>
          </cell>
          <cell r="DP263">
            <v>-6.4392935428259079E-15</v>
          </cell>
          <cell r="DQ263">
            <v>-6.4392935428259079E-15</v>
          </cell>
          <cell r="DR263">
            <v>-6.4392935428259079E-15</v>
          </cell>
          <cell r="DS263">
            <v>-6.4392935428259079E-15</v>
          </cell>
          <cell r="DT263">
            <v>-6.4392935428259079E-15</v>
          </cell>
          <cell r="DU263">
            <v>-6.4392935428259079E-15</v>
          </cell>
          <cell r="DV263">
            <v>-6.4392935428259079E-15</v>
          </cell>
          <cell r="DW263">
            <v>-6.4392935428259079E-15</v>
          </cell>
          <cell r="DX263">
            <v>-6.4392935428259079E-15</v>
          </cell>
          <cell r="DY263">
            <v>-6.4392935428259079E-15</v>
          </cell>
          <cell r="DZ263">
            <v>-6.4392935428259079E-15</v>
          </cell>
          <cell r="EA263">
            <v>-6.4392935428259079E-15</v>
          </cell>
          <cell r="EB263">
            <v>-6.4392935428259079E-15</v>
          </cell>
          <cell r="EC263">
            <v>-6.4392935428259079E-15</v>
          </cell>
          <cell r="ED263">
            <v>-6.4392935428259079E-15</v>
          </cell>
          <cell r="EE263">
            <v>-6.4392935428259079E-15</v>
          </cell>
          <cell r="EF263">
            <v>-6.4392935428259079E-15</v>
          </cell>
          <cell r="EG263">
            <v>-6.4392935428259079E-15</v>
          </cell>
          <cell r="EH263">
            <v>-6.4392935428259079E-15</v>
          </cell>
          <cell r="EI263">
            <v>-6.4392935428259079E-15</v>
          </cell>
          <cell r="EJ263">
            <v>-6.4392935428259079E-15</v>
          </cell>
          <cell r="EK263">
            <v>-6.4392935428259079E-15</v>
          </cell>
          <cell r="EL263">
            <v>-6.4392935428259079E-15</v>
          </cell>
          <cell r="EM263">
            <v>-6.4392935428259079E-15</v>
          </cell>
          <cell r="EN263">
            <v>-6.4392935428259079E-15</v>
          </cell>
          <cell r="EO263">
            <v>-6.4392935428259079E-15</v>
          </cell>
          <cell r="EP263">
            <v>-6.4392935428259079E-15</v>
          </cell>
          <cell r="EQ263">
            <v>-6.4392935428259079E-15</v>
          </cell>
          <cell r="ER263">
            <v>-6.4392935428259079E-15</v>
          </cell>
          <cell r="ES263">
            <v>-6.4392935428259079E-15</v>
          </cell>
          <cell r="ET263">
            <v>-6.4392935428259079E-15</v>
          </cell>
          <cell r="EU263">
            <v>-6.4392935428259079E-15</v>
          </cell>
          <cell r="EV263">
            <v>-6.4392935428259079E-15</v>
          </cell>
          <cell r="EW263">
            <v>-6.4392935428259079E-15</v>
          </cell>
          <cell r="EX263">
            <v>-6.4392935428259079E-15</v>
          </cell>
          <cell r="EY263">
            <v>-6.4392935428259079E-15</v>
          </cell>
          <cell r="EZ263">
            <v>-6.4392935428259079E-15</v>
          </cell>
          <cell r="FA263">
            <v>-6.4392935428259079E-15</v>
          </cell>
          <cell r="FB263">
            <v>-6.4392935428259079E-15</v>
          </cell>
          <cell r="FC263">
            <v>-6.4392935428259079E-15</v>
          </cell>
          <cell r="FD263">
            <v>-6.4392935428259079E-15</v>
          </cell>
          <cell r="FE263">
            <v>-6.4392935428259079E-15</v>
          </cell>
          <cell r="FF263">
            <v>-6.4392935428259079E-15</v>
          </cell>
          <cell r="FG263">
            <v>-6.4392935428259079E-15</v>
          </cell>
          <cell r="FH263">
            <v>-6.4392935428259079E-15</v>
          </cell>
          <cell r="FI263">
            <v>-6.4392935428259079E-15</v>
          </cell>
          <cell r="FJ263">
            <v>-6.4392935428259079E-15</v>
          </cell>
          <cell r="FK263">
            <v>-6.4392935428259079E-15</v>
          </cell>
          <cell r="FL263">
            <v>-6.4392935428259079E-15</v>
          </cell>
          <cell r="FM263">
            <v>-6.4392935428259079E-15</v>
          </cell>
          <cell r="FN263">
            <v>-6.4392935428259079E-15</v>
          </cell>
          <cell r="FO263">
            <v>-6.4392935428259079E-15</v>
          </cell>
          <cell r="FP263">
            <v>-6.4392935428259079E-15</v>
          </cell>
          <cell r="FQ263">
            <v>-6.4392935428259079E-15</v>
          </cell>
          <cell r="FR263">
            <v>-6.4392935428259079E-15</v>
          </cell>
          <cell r="FS263">
            <v>-6.4392935428259079E-15</v>
          </cell>
          <cell r="FT263">
            <v>-6.4392935428259079E-15</v>
          </cell>
          <cell r="FU263">
            <v>-6.4392935428259079E-15</v>
          </cell>
          <cell r="FV263">
            <v>-6.4392935428259079E-15</v>
          </cell>
          <cell r="FW263">
            <v>-6.4392935428259079E-15</v>
          </cell>
          <cell r="FX263">
            <v>-6.4392935428259079E-15</v>
          </cell>
          <cell r="FY263">
            <v>-6.4392935428259079E-15</v>
          </cell>
          <cell r="FZ263">
            <v>-6.4392935428259079E-15</v>
          </cell>
          <cell r="GA263">
            <v>-6.4392935428259079E-15</v>
          </cell>
          <cell r="GB263">
            <v>-6.4392935428259079E-15</v>
          </cell>
          <cell r="GC263">
            <v>-6.4392935428259079E-15</v>
          </cell>
          <cell r="GD263">
            <v>-6.4392935428259079E-15</v>
          </cell>
          <cell r="GE263">
            <v>-6.4392935428259079E-15</v>
          </cell>
          <cell r="GF263">
            <v>-6.4392935428259079E-15</v>
          </cell>
          <cell r="GG263">
            <v>-6.4392935428259079E-15</v>
          </cell>
          <cell r="GH263">
            <v>-6.4392935428259079E-15</v>
          </cell>
          <cell r="GI263">
            <v>-6.4392935428259079E-15</v>
          </cell>
          <cell r="GJ263">
            <v>-6.4392935428259079E-15</v>
          </cell>
          <cell r="GK263">
            <v>-6.4392935428259079E-15</v>
          </cell>
          <cell r="GL263">
            <v>-6.4392935428259079E-15</v>
          </cell>
          <cell r="GM263">
            <v>-6.4392935428259079E-15</v>
          </cell>
          <cell r="GN263">
            <v>-6.4392935428259079E-15</v>
          </cell>
          <cell r="GO263">
            <v>-6.4392935428259079E-15</v>
          </cell>
          <cell r="GP263">
            <v>-6.4392935428259079E-15</v>
          </cell>
          <cell r="GQ263">
            <v>-6.4392935428259079E-15</v>
          </cell>
          <cell r="GR263">
            <v>-6.4392935428259079E-15</v>
          </cell>
          <cell r="GS263">
            <v>-6.4392935428259079E-15</v>
          </cell>
          <cell r="GT263">
            <v>-6.4392935428259079E-15</v>
          </cell>
          <cell r="GU263">
            <v>-6.4392935428259079E-15</v>
          </cell>
          <cell r="GV263">
            <v>-6.4392935428259079E-15</v>
          </cell>
          <cell r="GW263">
            <v>-6.4392935428259079E-15</v>
          </cell>
          <cell r="GX263">
            <v>-6.4392935428259079E-15</v>
          </cell>
          <cell r="GY263">
            <v>-6.4392935428259079E-15</v>
          </cell>
          <cell r="GZ263">
            <v>-6.4392935428259079E-15</v>
          </cell>
          <cell r="HA263">
            <v>-6.4392935428259079E-15</v>
          </cell>
          <cell r="HB263">
            <v>-6.4392935428259079E-15</v>
          </cell>
          <cell r="HC263">
            <v>-6.4392935428259079E-15</v>
          </cell>
          <cell r="HD263">
            <v>-6.4392935428259079E-15</v>
          </cell>
          <cell r="HE263">
            <v>-6.4392935428259079E-15</v>
          </cell>
          <cell r="HF263">
            <v>-6.4392935428259079E-15</v>
          </cell>
          <cell r="HG263">
            <v>-6.4392935428259079E-15</v>
          </cell>
          <cell r="HH263">
            <v>-6.4392935428259079E-15</v>
          </cell>
          <cell r="HI263">
            <v>-6.4392935428259079E-15</v>
          </cell>
          <cell r="HJ263">
            <v>-6.4392935428259079E-15</v>
          </cell>
          <cell r="HK263">
            <v>-6.4392935428259079E-15</v>
          </cell>
          <cell r="HL263">
            <v>-6.4392935428259079E-15</v>
          </cell>
          <cell r="HM263">
            <v>-6.4392935428259079E-15</v>
          </cell>
          <cell r="HN263">
            <v>-6.4392935428259079E-15</v>
          </cell>
          <cell r="HO263">
            <v>-6.4392935428259079E-15</v>
          </cell>
          <cell r="HP263">
            <v>-6.4392935428259079E-15</v>
          </cell>
          <cell r="HQ263">
            <v>-6.4392935428259079E-15</v>
          </cell>
          <cell r="HR263">
            <v>-6.4392935428259079E-15</v>
          </cell>
          <cell r="HS263">
            <v>-6.4392935428259079E-15</v>
          </cell>
          <cell r="HT263">
            <v>-6.4392935428259079E-15</v>
          </cell>
          <cell r="HU263">
            <v>-6.4392935428259079E-15</v>
          </cell>
          <cell r="HV263">
            <v>-6.4392935428259079E-15</v>
          </cell>
          <cell r="HW263">
            <v>-6.4392935428259079E-15</v>
          </cell>
          <cell r="HX263">
            <v>-6.4392935428259079E-15</v>
          </cell>
          <cell r="HY263">
            <v>-6.4392935428259079E-15</v>
          </cell>
          <cell r="HZ263">
            <v>-6.4392935428259079E-15</v>
          </cell>
          <cell r="IA263">
            <v>-6.4392935428259079E-15</v>
          </cell>
          <cell r="IB263">
            <v>-6.4392935428259079E-15</v>
          </cell>
          <cell r="IC263">
            <v>-6.4392935428259079E-15</v>
          </cell>
          <cell r="ID263">
            <v>-6.4392935428259079E-15</v>
          </cell>
          <cell r="IE263">
            <v>-6.4392935428259079E-15</v>
          </cell>
          <cell r="IF263">
            <v>-6.4392935428259079E-15</v>
          </cell>
          <cell r="IG263">
            <v>-6.4392935428259079E-15</v>
          </cell>
          <cell r="IH263">
            <v>-6.4392935428259079E-15</v>
          </cell>
          <cell r="II263">
            <v>-6.4392935428259079E-15</v>
          </cell>
          <cell r="IJ263">
            <v>-6.4392935428259079E-15</v>
          </cell>
          <cell r="IK263">
            <v>-6.4392935428259079E-15</v>
          </cell>
          <cell r="IL263">
            <v>-6.4392935428259079E-15</v>
          </cell>
          <cell r="IM263">
            <v>-6.4392935428259079E-15</v>
          </cell>
        </row>
        <row r="264">
          <cell r="AG264">
            <v>0</v>
          </cell>
          <cell r="AL264">
            <v>0</v>
          </cell>
          <cell r="AQ264">
            <v>0</v>
          </cell>
          <cell r="AR264">
            <v>0</v>
          </cell>
          <cell r="AS264">
            <v>0</v>
          </cell>
          <cell r="AT264">
            <v>0</v>
          </cell>
          <cell r="AU264">
            <v>0</v>
          </cell>
          <cell r="AV264">
            <v>21.5</v>
          </cell>
          <cell r="AW264">
            <v>21.5</v>
          </cell>
          <cell r="AX264">
            <v>21.5</v>
          </cell>
          <cell r="AY264">
            <v>21.5</v>
          </cell>
          <cell r="AZ264">
            <v>21.5</v>
          </cell>
          <cell r="BA264">
            <v>21.5</v>
          </cell>
          <cell r="BB264">
            <v>21.5</v>
          </cell>
          <cell r="BC264">
            <v>21.5</v>
          </cell>
          <cell r="BD264">
            <v>21.5</v>
          </cell>
          <cell r="BE264">
            <v>21.5</v>
          </cell>
          <cell r="BF264">
            <v>20.783333333333335</v>
          </cell>
          <cell r="BG264">
            <v>20.06666666666667</v>
          </cell>
          <cell r="BH264">
            <v>19.350000000000005</v>
          </cell>
          <cell r="BI264">
            <v>18.63333333333334</v>
          </cell>
          <cell r="BJ264">
            <v>17.916666666666675</v>
          </cell>
          <cell r="BK264">
            <v>17.20000000000001</v>
          </cell>
          <cell r="BL264">
            <v>16.483333333333345</v>
          </cell>
          <cell r="BM264">
            <v>15.766666666666678</v>
          </cell>
          <cell r="BN264">
            <v>15.050000000000011</v>
          </cell>
          <cell r="BO264">
            <v>14.333333333333345</v>
          </cell>
          <cell r="BP264">
            <v>13.616666666666678</v>
          </cell>
          <cell r="BQ264">
            <v>12.900000000000011</v>
          </cell>
          <cell r="BR264">
            <v>12.183333333333344</v>
          </cell>
          <cell r="BS264">
            <v>11.466666666666677</v>
          </cell>
          <cell r="BT264">
            <v>10.750000000000011</v>
          </cell>
          <cell r="BU264">
            <v>10.033333333333344</v>
          </cell>
          <cell r="BV264">
            <v>9.3166666666666771</v>
          </cell>
          <cell r="BW264">
            <v>8.6000000000000103</v>
          </cell>
          <cell r="BX264">
            <v>7.8833333333333435</v>
          </cell>
          <cell r="BY264">
            <v>7.1666666666666767</v>
          </cell>
          <cell r="BZ264">
            <v>6.4500000000000099</v>
          </cell>
          <cell r="CA264">
            <v>5.7333333333333432</v>
          </cell>
          <cell r="CB264">
            <v>5.0166666666666764</v>
          </cell>
          <cell r="CC264">
            <v>4.3000000000000096</v>
          </cell>
          <cell r="CD264">
            <v>3.5833333333333428</v>
          </cell>
          <cell r="CE264">
            <v>2.866666666666676</v>
          </cell>
          <cell r="CF264">
            <v>2.1500000000000092</v>
          </cell>
          <cell r="CG264">
            <v>1.4333333333333425</v>
          </cell>
          <cell r="CH264">
            <v>0.71666666666667578</v>
          </cell>
          <cell r="CI264">
            <v>9.1038288019262836E-15</v>
          </cell>
          <cell r="CJ264">
            <v>9.1038288019262836E-15</v>
          </cell>
          <cell r="CK264">
            <v>9.1038288019262836E-15</v>
          </cell>
          <cell r="CL264">
            <v>9.1038288019262836E-15</v>
          </cell>
          <cell r="CM264">
            <v>9.1038288019262836E-15</v>
          </cell>
          <cell r="CN264">
            <v>9.1038288019262836E-15</v>
          </cell>
          <cell r="CO264">
            <v>9.1038288019262836E-15</v>
          </cell>
          <cell r="CP264">
            <v>9.1038288019262836E-15</v>
          </cell>
          <cell r="CQ264">
            <v>9.1038288019262836E-15</v>
          </cell>
          <cell r="CR264">
            <v>9.1038288019262836E-15</v>
          </cell>
          <cell r="CS264">
            <v>9.1038288019262836E-15</v>
          </cell>
          <cell r="CT264">
            <v>9.1038288019262836E-15</v>
          </cell>
          <cell r="CU264">
            <v>9.1038288019262836E-15</v>
          </cell>
          <cell r="CV264">
            <v>9.1038288019262836E-15</v>
          </cell>
          <cell r="CW264">
            <v>9.1038288019262836E-15</v>
          </cell>
          <cell r="CX264">
            <v>9.1038288019262836E-15</v>
          </cell>
          <cell r="CY264">
            <v>9.1038288019262836E-15</v>
          </cell>
          <cell r="CZ264">
            <v>9.1038288019262836E-15</v>
          </cell>
          <cell r="DA264">
            <v>9.1038288019262836E-15</v>
          </cell>
          <cell r="DB264">
            <v>9.1038288019262836E-15</v>
          </cell>
          <cell r="DC264">
            <v>9.1038288019262836E-15</v>
          </cell>
          <cell r="DD264">
            <v>9.1038288019262836E-15</v>
          </cell>
          <cell r="DE264">
            <v>9.1038288019262836E-15</v>
          </cell>
          <cell r="DF264">
            <v>9.1038288019262836E-15</v>
          </cell>
          <cell r="DG264">
            <v>9.1038288019262836E-15</v>
          </cell>
          <cell r="DH264">
            <v>9.1038288019262836E-15</v>
          </cell>
          <cell r="DI264">
            <v>9.1038288019262836E-15</v>
          </cell>
          <cell r="DJ264">
            <v>9.1038288019262836E-15</v>
          </cell>
          <cell r="DK264">
            <v>9.1038288019262836E-15</v>
          </cell>
          <cell r="DL264">
            <v>9.1038288019262836E-15</v>
          </cell>
          <cell r="DM264">
            <v>9.1038288019262836E-15</v>
          </cell>
          <cell r="DN264">
            <v>9.1038288019262836E-15</v>
          </cell>
          <cell r="DO264">
            <v>9.1038288019262836E-15</v>
          </cell>
          <cell r="DP264">
            <v>9.1038288019262836E-15</v>
          </cell>
          <cell r="DQ264">
            <v>9.1038288019262836E-15</v>
          </cell>
          <cell r="DR264">
            <v>9.1038288019262836E-15</v>
          </cell>
          <cell r="DS264">
            <v>9.1038288019262836E-15</v>
          </cell>
          <cell r="DT264">
            <v>9.1038288019262836E-15</v>
          </cell>
          <cell r="DU264">
            <v>9.1038288019262836E-15</v>
          </cell>
          <cell r="DV264">
            <v>9.1038288019262836E-15</v>
          </cell>
          <cell r="DW264">
            <v>9.1038288019262836E-15</v>
          </cell>
          <cell r="DX264">
            <v>9.1038288019262836E-15</v>
          </cell>
          <cell r="DY264">
            <v>9.1038288019262836E-15</v>
          </cell>
          <cell r="DZ264">
            <v>9.1038288019262836E-15</v>
          </cell>
          <cell r="EA264">
            <v>9.1038288019262836E-15</v>
          </cell>
          <cell r="EB264">
            <v>9.1038288019262836E-15</v>
          </cell>
          <cell r="EC264">
            <v>9.1038288019262836E-15</v>
          </cell>
          <cell r="ED264">
            <v>9.1038288019262836E-15</v>
          </cell>
          <cell r="EE264">
            <v>9.1038288019262836E-15</v>
          </cell>
          <cell r="EF264">
            <v>9.1038288019262836E-15</v>
          </cell>
          <cell r="EG264">
            <v>9.1038288019262836E-15</v>
          </cell>
          <cell r="EH264">
            <v>9.1038288019262836E-15</v>
          </cell>
          <cell r="EI264">
            <v>9.1038288019262836E-15</v>
          </cell>
          <cell r="EJ264">
            <v>9.1038288019262836E-15</v>
          </cell>
          <cell r="EK264">
            <v>9.1038288019262836E-15</v>
          </cell>
          <cell r="EL264">
            <v>9.1038288019262836E-15</v>
          </cell>
          <cell r="EM264">
            <v>9.1038288019262836E-15</v>
          </cell>
          <cell r="EN264">
            <v>9.1038288019262836E-15</v>
          </cell>
          <cell r="EO264">
            <v>9.1038288019262836E-15</v>
          </cell>
          <cell r="EP264">
            <v>9.1038288019262836E-15</v>
          </cell>
          <cell r="EQ264">
            <v>9.1038288019262836E-15</v>
          </cell>
          <cell r="ER264">
            <v>9.1038288019262836E-15</v>
          </cell>
          <cell r="ES264">
            <v>9.1038288019262836E-15</v>
          </cell>
          <cell r="ET264">
            <v>9.1038288019262836E-15</v>
          </cell>
          <cell r="EU264">
            <v>9.1038288019262836E-15</v>
          </cell>
          <cell r="EV264">
            <v>9.1038288019262836E-15</v>
          </cell>
          <cell r="EW264">
            <v>9.1038288019262836E-15</v>
          </cell>
          <cell r="EX264">
            <v>9.1038288019262836E-15</v>
          </cell>
          <cell r="EY264">
            <v>9.1038288019262836E-15</v>
          </cell>
          <cell r="EZ264">
            <v>9.1038288019262836E-15</v>
          </cell>
          <cell r="FA264">
            <v>9.1038288019262836E-15</v>
          </cell>
          <cell r="FB264">
            <v>9.1038288019262836E-15</v>
          </cell>
          <cell r="FC264">
            <v>9.1038288019262836E-15</v>
          </cell>
          <cell r="FD264">
            <v>9.1038288019262836E-15</v>
          </cell>
          <cell r="FE264">
            <v>9.1038288019262836E-15</v>
          </cell>
          <cell r="FF264">
            <v>9.1038288019262836E-15</v>
          </cell>
          <cell r="FG264">
            <v>9.1038288019262836E-15</v>
          </cell>
          <cell r="FH264">
            <v>9.1038288019262836E-15</v>
          </cell>
          <cell r="FI264">
            <v>9.1038288019262836E-15</v>
          </cell>
          <cell r="FJ264">
            <v>9.1038288019262836E-15</v>
          </cell>
          <cell r="FK264">
            <v>9.1038288019262836E-15</v>
          </cell>
          <cell r="FL264">
            <v>9.1038288019262836E-15</v>
          </cell>
          <cell r="FM264">
            <v>9.1038288019262836E-15</v>
          </cell>
          <cell r="FN264">
            <v>9.1038288019262836E-15</v>
          </cell>
          <cell r="FO264">
            <v>9.1038288019262836E-15</v>
          </cell>
          <cell r="FP264">
            <v>9.1038288019262836E-15</v>
          </cell>
          <cell r="FQ264">
            <v>9.1038288019262836E-15</v>
          </cell>
          <cell r="FR264">
            <v>9.1038288019262836E-15</v>
          </cell>
          <cell r="FS264">
            <v>9.1038288019262836E-15</v>
          </cell>
          <cell r="FT264">
            <v>9.1038288019262836E-15</v>
          </cell>
          <cell r="FU264">
            <v>9.1038288019262836E-15</v>
          </cell>
          <cell r="FV264">
            <v>9.1038288019262836E-15</v>
          </cell>
          <cell r="FW264">
            <v>9.1038288019262836E-15</v>
          </cell>
          <cell r="FX264">
            <v>9.1038288019262836E-15</v>
          </cell>
          <cell r="FY264">
            <v>9.1038288019262836E-15</v>
          </cell>
          <cell r="FZ264">
            <v>9.1038288019262836E-15</v>
          </cell>
          <cell r="GA264">
            <v>9.1038288019262836E-15</v>
          </cell>
          <cell r="GB264">
            <v>9.1038288019262836E-15</v>
          </cell>
          <cell r="GC264">
            <v>9.1038288019262836E-15</v>
          </cell>
          <cell r="GD264">
            <v>9.1038288019262836E-15</v>
          </cell>
          <cell r="GE264">
            <v>9.1038288019262836E-15</v>
          </cell>
          <cell r="GF264">
            <v>9.1038288019262836E-15</v>
          </cell>
          <cell r="GG264">
            <v>9.1038288019262836E-15</v>
          </cell>
          <cell r="GH264">
            <v>9.1038288019262836E-15</v>
          </cell>
          <cell r="GI264">
            <v>9.1038288019262836E-15</v>
          </cell>
          <cell r="GJ264">
            <v>9.1038288019262836E-15</v>
          </cell>
          <cell r="GK264">
            <v>9.1038288019262836E-15</v>
          </cell>
          <cell r="GL264">
            <v>9.1038288019262836E-15</v>
          </cell>
          <cell r="GM264">
            <v>9.1038288019262836E-15</v>
          </cell>
          <cell r="GN264">
            <v>9.1038288019262836E-15</v>
          </cell>
          <cell r="GO264">
            <v>9.1038288019262836E-15</v>
          </cell>
          <cell r="GP264">
            <v>9.1038288019262836E-15</v>
          </cell>
          <cell r="GQ264">
            <v>9.1038288019262836E-15</v>
          </cell>
          <cell r="GR264">
            <v>9.1038288019262836E-15</v>
          </cell>
          <cell r="GS264">
            <v>9.1038288019262836E-15</v>
          </cell>
          <cell r="GT264">
            <v>9.1038288019262836E-15</v>
          </cell>
          <cell r="GU264">
            <v>9.1038288019262836E-15</v>
          </cell>
          <cell r="GV264">
            <v>9.1038288019262836E-15</v>
          </cell>
          <cell r="GW264">
            <v>9.1038288019262836E-15</v>
          </cell>
          <cell r="GX264">
            <v>9.1038288019262836E-15</v>
          </cell>
          <cell r="GY264">
            <v>9.1038288019262836E-15</v>
          </cell>
          <cell r="GZ264">
            <v>9.1038288019262836E-15</v>
          </cell>
          <cell r="HA264">
            <v>9.1038288019262836E-15</v>
          </cell>
          <cell r="HB264">
            <v>9.1038288019262836E-15</v>
          </cell>
          <cell r="HC264">
            <v>9.1038288019262836E-15</v>
          </cell>
          <cell r="HD264">
            <v>9.1038288019262836E-15</v>
          </cell>
          <cell r="HE264">
            <v>9.1038288019262836E-15</v>
          </cell>
          <cell r="HF264">
            <v>9.1038288019262836E-15</v>
          </cell>
          <cell r="HG264">
            <v>9.1038288019262836E-15</v>
          </cell>
          <cell r="HH264">
            <v>9.1038288019262836E-15</v>
          </cell>
          <cell r="HI264">
            <v>9.1038288019262836E-15</v>
          </cell>
          <cell r="HJ264">
            <v>9.1038288019262836E-15</v>
          </cell>
          <cell r="HK264">
            <v>9.1038288019262836E-15</v>
          </cell>
          <cell r="HL264">
            <v>9.1038288019262836E-15</v>
          </cell>
          <cell r="HM264">
            <v>9.1038288019262836E-15</v>
          </cell>
          <cell r="HN264">
            <v>9.1038288019262836E-15</v>
          </cell>
          <cell r="HO264">
            <v>9.1038288019262836E-15</v>
          </cell>
          <cell r="HP264">
            <v>9.1038288019262836E-15</v>
          </cell>
          <cell r="HQ264">
            <v>9.1038288019262836E-15</v>
          </cell>
          <cell r="HR264">
            <v>9.1038288019262836E-15</v>
          </cell>
          <cell r="HS264">
            <v>9.1038288019262836E-15</v>
          </cell>
          <cell r="HT264">
            <v>9.1038288019262836E-15</v>
          </cell>
          <cell r="HU264">
            <v>9.1038288019262836E-15</v>
          </cell>
          <cell r="HV264">
            <v>9.1038288019262836E-15</v>
          </cell>
          <cell r="HW264">
            <v>9.1038288019262836E-15</v>
          </cell>
          <cell r="HX264">
            <v>9.1038288019262836E-15</v>
          </cell>
          <cell r="HY264">
            <v>9.1038288019262836E-15</v>
          </cell>
          <cell r="HZ264">
            <v>9.1038288019262836E-15</v>
          </cell>
          <cell r="IA264">
            <v>9.1038288019262836E-15</v>
          </cell>
          <cell r="IB264">
            <v>9.1038288019262836E-15</v>
          </cell>
          <cell r="IC264">
            <v>9.1038288019262836E-15</v>
          </cell>
          <cell r="ID264">
            <v>9.1038288019262836E-15</v>
          </cell>
          <cell r="IE264">
            <v>9.1038288019262836E-15</v>
          </cell>
          <cell r="IF264">
            <v>9.1038288019262836E-15</v>
          </cell>
          <cell r="IG264">
            <v>9.1038288019262836E-15</v>
          </cell>
          <cell r="IH264">
            <v>9.1038288019262836E-15</v>
          </cell>
          <cell r="II264">
            <v>9.1038288019262836E-15</v>
          </cell>
          <cell r="IJ264">
            <v>9.1038288019262836E-15</v>
          </cell>
          <cell r="IK264">
            <v>9.1038288019262836E-15</v>
          </cell>
          <cell r="IL264">
            <v>9.1038288019262836E-15</v>
          </cell>
          <cell r="IM264">
            <v>9.1038288019262836E-15</v>
          </cell>
        </row>
        <row r="265">
          <cell r="AG265">
            <v>0</v>
          </cell>
          <cell r="AL265">
            <v>0</v>
          </cell>
          <cell r="AQ265">
            <v>0</v>
          </cell>
          <cell r="AR265">
            <v>0</v>
          </cell>
          <cell r="AS265">
            <v>0</v>
          </cell>
          <cell r="AT265">
            <v>0</v>
          </cell>
          <cell r="AU265">
            <v>0</v>
          </cell>
          <cell r="AV265">
            <v>0</v>
          </cell>
          <cell r="AW265">
            <v>22.5</v>
          </cell>
          <cell r="AX265">
            <v>22.5</v>
          </cell>
          <cell r="AY265">
            <v>22.5</v>
          </cell>
          <cell r="AZ265">
            <v>22.5</v>
          </cell>
          <cell r="BA265">
            <v>22.5</v>
          </cell>
          <cell r="BB265">
            <v>22.5</v>
          </cell>
          <cell r="BC265">
            <v>22.5</v>
          </cell>
          <cell r="BD265">
            <v>22.5</v>
          </cell>
          <cell r="BE265">
            <v>22.5</v>
          </cell>
          <cell r="BF265">
            <v>22.5</v>
          </cell>
          <cell r="BG265">
            <v>21.75</v>
          </cell>
          <cell r="BH265">
            <v>21</v>
          </cell>
          <cell r="BI265">
            <v>20.25</v>
          </cell>
          <cell r="BJ265">
            <v>19.5</v>
          </cell>
          <cell r="BK265">
            <v>18.75</v>
          </cell>
          <cell r="BL265">
            <v>18</v>
          </cell>
          <cell r="BM265">
            <v>17.25</v>
          </cell>
          <cell r="BN265">
            <v>16.5</v>
          </cell>
          <cell r="BO265">
            <v>15.75</v>
          </cell>
          <cell r="BP265">
            <v>15</v>
          </cell>
          <cell r="BQ265">
            <v>14.25</v>
          </cell>
          <cell r="BR265">
            <v>13.5</v>
          </cell>
          <cell r="BS265">
            <v>12.75</v>
          </cell>
          <cell r="BT265">
            <v>12</v>
          </cell>
          <cell r="BU265">
            <v>11.25</v>
          </cell>
          <cell r="BV265">
            <v>10.5</v>
          </cell>
          <cell r="BW265">
            <v>9.75</v>
          </cell>
          <cell r="BX265">
            <v>9</v>
          </cell>
          <cell r="BY265">
            <v>8.25</v>
          </cell>
          <cell r="BZ265">
            <v>7.5</v>
          </cell>
          <cell r="CA265">
            <v>6.75</v>
          </cell>
          <cell r="CB265">
            <v>6</v>
          </cell>
          <cell r="CC265">
            <v>5.25</v>
          </cell>
          <cell r="CD265">
            <v>4.5</v>
          </cell>
          <cell r="CE265">
            <v>3.75</v>
          </cell>
          <cell r="CF265">
            <v>3</v>
          </cell>
          <cell r="CG265">
            <v>2.25</v>
          </cell>
          <cell r="CH265">
            <v>1.5</v>
          </cell>
          <cell r="CI265">
            <v>0.75</v>
          </cell>
          <cell r="CJ265">
            <v>0</v>
          </cell>
          <cell r="CK265">
            <v>0</v>
          </cell>
          <cell r="CL265">
            <v>0</v>
          </cell>
          <cell r="CM265">
            <v>0</v>
          </cell>
          <cell r="CN265">
            <v>0</v>
          </cell>
          <cell r="CO265">
            <v>0</v>
          </cell>
          <cell r="CP265">
            <v>0</v>
          </cell>
          <cell r="CQ265">
            <v>0</v>
          </cell>
          <cell r="CR265">
            <v>0</v>
          </cell>
          <cell r="CS265">
            <v>0</v>
          </cell>
          <cell r="CT265">
            <v>0</v>
          </cell>
          <cell r="CU265">
            <v>0</v>
          </cell>
          <cell r="CV265">
            <v>0</v>
          </cell>
          <cell r="CW265">
            <v>0</v>
          </cell>
          <cell r="CX265">
            <v>0</v>
          </cell>
          <cell r="CY265">
            <v>0</v>
          </cell>
          <cell r="CZ265">
            <v>0</v>
          </cell>
          <cell r="DA265">
            <v>0</v>
          </cell>
          <cell r="DB265">
            <v>0</v>
          </cell>
          <cell r="DC265">
            <v>0</v>
          </cell>
          <cell r="DD265">
            <v>0</v>
          </cell>
          <cell r="DE265">
            <v>0</v>
          </cell>
          <cell r="DF265">
            <v>0</v>
          </cell>
          <cell r="DG265">
            <v>0</v>
          </cell>
          <cell r="DH265">
            <v>0</v>
          </cell>
          <cell r="DI265">
            <v>0</v>
          </cell>
          <cell r="DJ265">
            <v>0</v>
          </cell>
          <cell r="DK265">
            <v>0</v>
          </cell>
          <cell r="DL265">
            <v>0</v>
          </cell>
          <cell r="DM265">
            <v>0</v>
          </cell>
          <cell r="DN265">
            <v>0</v>
          </cell>
          <cell r="DO265">
            <v>0</v>
          </cell>
          <cell r="DP265">
            <v>0</v>
          </cell>
          <cell r="DQ265">
            <v>0</v>
          </cell>
          <cell r="DR265">
            <v>0</v>
          </cell>
          <cell r="DS265">
            <v>0</v>
          </cell>
          <cell r="DT265">
            <v>0</v>
          </cell>
          <cell r="DU265">
            <v>0</v>
          </cell>
          <cell r="DV265">
            <v>0</v>
          </cell>
          <cell r="DW265">
            <v>0</v>
          </cell>
          <cell r="DX265">
            <v>0</v>
          </cell>
          <cell r="DY265">
            <v>0</v>
          </cell>
          <cell r="DZ265">
            <v>0</v>
          </cell>
          <cell r="EA265">
            <v>0</v>
          </cell>
          <cell r="EB265">
            <v>0</v>
          </cell>
          <cell r="EC265">
            <v>0</v>
          </cell>
          <cell r="ED265">
            <v>0</v>
          </cell>
          <cell r="EE265">
            <v>0</v>
          </cell>
          <cell r="EF265">
            <v>0</v>
          </cell>
          <cell r="EG265">
            <v>0</v>
          </cell>
          <cell r="EH265">
            <v>0</v>
          </cell>
          <cell r="EI265">
            <v>0</v>
          </cell>
          <cell r="EJ265">
            <v>0</v>
          </cell>
          <cell r="EK265">
            <v>0</v>
          </cell>
          <cell r="EL265">
            <v>0</v>
          </cell>
          <cell r="EM265">
            <v>0</v>
          </cell>
          <cell r="EN265">
            <v>0</v>
          </cell>
          <cell r="EO265">
            <v>0</v>
          </cell>
          <cell r="EP265">
            <v>0</v>
          </cell>
          <cell r="EQ265">
            <v>0</v>
          </cell>
          <cell r="ER265">
            <v>0</v>
          </cell>
          <cell r="ES265">
            <v>0</v>
          </cell>
          <cell r="ET265">
            <v>0</v>
          </cell>
          <cell r="EU265">
            <v>0</v>
          </cell>
          <cell r="EV265">
            <v>0</v>
          </cell>
          <cell r="EW265">
            <v>0</v>
          </cell>
          <cell r="EX265">
            <v>0</v>
          </cell>
          <cell r="EY265">
            <v>0</v>
          </cell>
          <cell r="EZ265">
            <v>0</v>
          </cell>
          <cell r="FA265">
            <v>0</v>
          </cell>
          <cell r="FB265">
            <v>0</v>
          </cell>
          <cell r="FC265">
            <v>0</v>
          </cell>
          <cell r="FD265">
            <v>0</v>
          </cell>
          <cell r="FE265">
            <v>0</v>
          </cell>
          <cell r="FF265">
            <v>0</v>
          </cell>
          <cell r="FG265">
            <v>0</v>
          </cell>
          <cell r="FH265">
            <v>0</v>
          </cell>
          <cell r="FI265">
            <v>0</v>
          </cell>
          <cell r="FJ265">
            <v>0</v>
          </cell>
          <cell r="FK265">
            <v>0</v>
          </cell>
          <cell r="FL265">
            <v>0</v>
          </cell>
          <cell r="FM265">
            <v>0</v>
          </cell>
          <cell r="FN265">
            <v>0</v>
          </cell>
          <cell r="FO265">
            <v>0</v>
          </cell>
          <cell r="FP265">
            <v>0</v>
          </cell>
          <cell r="FQ265">
            <v>0</v>
          </cell>
          <cell r="FR265">
            <v>0</v>
          </cell>
          <cell r="FS265">
            <v>0</v>
          </cell>
          <cell r="FT265">
            <v>0</v>
          </cell>
          <cell r="FU265">
            <v>0</v>
          </cell>
          <cell r="FV265">
            <v>0</v>
          </cell>
          <cell r="FW265">
            <v>0</v>
          </cell>
          <cell r="FX265">
            <v>0</v>
          </cell>
          <cell r="FY265">
            <v>0</v>
          </cell>
          <cell r="FZ265">
            <v>0</v>
          </cell>
          <cell r="GA265">
            <v>0</v>
          </cell>
          <cell r="GB265">
            <v>0</v>
          </cell>
          <cell r="GC265">
            <v>0</v>
          </cell>
          <cell r="GD265">
            <v>0</v>
          </cell>
          <cell r="GE265">
            <v>0</v>
          </cell>
          <cell r="GF265">
            <v>0</v>
          </cell>
          <cell r="GG265">
            <v>0</v>
          </cell>
          <cell r="GH265">
            <v>0</v>
          </cell>
          <cell r="GI265">
            <v>0</v>
          </cell>
          <cell r="GJ265">
            <v>0</v>
          </cell>
          <cell r="GK265">
            <v>0</v>
          </cell>
          <cell r="GL265">
            <v>0</v>
          </cell>
          <cell r="GM265">
            <v>0</v>
          </cell>
          <cell r="GN265">
            <v>0</v>
          </cell>
          <cell r="GO265">
            <v>0</v>
          </cell>
          <cell r="GP265">
            <v>0</v>
          </cell>
          <cell r="GQ265">
            <v>0</v>
          </cell>
          <cell r="GR265">
            <v>0</v>
          </cell>
          <cell r="GS265">
            <v>0</v>
          </cell>
          <cell r="GT265">
            <v>0</v>
          </cell>
          <cell r="GU265">
            <v>0</v>
          </cell>
          <cell r="GV265">
            <v>0</v>
          </cell>
          <cell r="GW265">
            <v>0</v>
          </cell>
          <cell r="GX265">
            <v>0</v>
          </cell>
          <cell r="GY265">
            <v>0</v>
          </cell>
          <cell r="GZ265">
            <v>0</v>
          </cell>
          <cell r="HA265">
            <v>0</v>
          </cell>
          <cell r="HB265">
            <v>0</v>
          </cell>
          <cell r="HC265">
            <v>0</v>
          </cell>
          <cell r="HD265">
            <v>0</v>
          </cell>
          <cell r="HE265">
            <v>0</v>
          </cell>
          <cell r="HF265">
            <v>0</v>
          </cell>
          <cell r="HG265">
            <v>0</v>
          </cell>
          <cell r="HH265">
            <v>0</v>
          </cell>
          <cell r="HI265">
            <v>0</v>
          </cell>
          <cell r="HJ265">
            <v>0</v>
          </cell>
          <cell r="HK265">
            <v>0</v>
          </cell>
          <cell r="HL265">
            <v>0</v>
          </cell>
          <cell r="HM265">
            <v>0</v>
          </cell>
          <cell r="HN265">
            <v>0</v>
          </cell>
          <cell r="HO265">
            <v>0</v>
          </cell>
          <cell r="HP265">
            <v>0</v>
          </cell>
          <cell r="HQ265">
            <v>0</v>
          </cell>
          <cell r="HR265">
            <v>0</v>
          </cell>
          <cell r="HS265">
            <v>0</v>
          </cell>
          <cell r="HT265">
            <v>0</v>
          </cell>
          <cell r="HU265">
            <v>0</v>
          </cell>
          <cell r="HV265">
            <v>0</v>
          </cell>
          <cell r="HW265">
            <v>0</v>
          </cell>
          <cell r="HX265">
            <v>0</v>
          </cell>
          <cell r="HY265">
            <v>0</v>
          </cell>
          <cell r="HZ265">
            <v>0</v>
          </cell>
          <cell r="IA265">
            <v>0</v>
          </cell>
          <cell r="IB265">
            <v>0</v>
          </cell>
          <cell r="IC265">
            <v>0</v>
          </cell>
          <cell r="ID265">
            <v>0</v>
          </cell>
          <cell r="IE265">
            <v>0</v>
          </cell>
          <cell r="IF265">
            <v>0</v>
          </cell>
          <cell r="IG265">
            <v>0</v>
          </cell>
          <cell r="IH265">
            <v>0</v>
          </cell>
          <cell r="II265">
            <v>0</v>
          </cell>
          <cell r="IJ265">
            <v>0</v>
          </cell>
          <cell r="IK265">
            <v>0</v>
          </cell>
          <cell r="IL265">
            <v>0</v>
          </cell>
          <cell r="IM265">
            <v>0</v>
          </cell>
        </row>
        <row r="266">
          <cell r="AL266">
            <v>5.0000000000000001E-3</v>
          </cell>
          <cell r="AQ266">
            <v>5.0000000000000001E-3</v>
          </cell>
          <cell r="AR266">
            <v>5.0000000000000001E-3</v>
          </cell>
          <cell r="AS266">
            <v>5.0000000000000001E-3</v>
          </cell>
          <cell r="AT266">
            <v>5.0000000000000001E-3</v>
          </cell>
          <cell r="AU266">
            <v>5.0000000000000001E-3</v>
          </cell>
          <cell r="AV266">
            <v>5.0000000000000001E-3</v>
          </cell>
          <cell r="AW266">
            <v>5.0000000000000001E-3</v>
          </cell>
          <cell r="AX266">
            <v>5.0000000000000001E-3</v>
          </cell>
          <cell r="AY266">
            <v>5.0000000000000001E-3</v>
          </cell>
          <cell r="AZ266">
            <v>5.0000000000000001E-3</v>
          </cell>
          <cell r="BA266">
            <v>0.33333333333333331</v>
          </cell>
          <cell r="BB266">
            <v>0.33333333333333331</v>
          </cell>
          <cell r="BC266">
            <v>0.33333333333333331</v>
          </cell>
          <cell r="BD266">
            <v>0.33333333333333331</v>
          </cell>
          <cell r="BE266">
            <v>0.33333333333333331</v>
          </cell>
          <cell r="BF266">
            <v>0.33333333333333331</v>
          </cell>
          <cell r="BG266">
            <v>0.33333333333333331</v>
          </cell>
          <cell r="BH266">
            <v>0.33333333333333331</v>
          </cell>
          <cell r="BI266">
            <v>0.33333333333333331</v>
          </cell>
          <cell r="BJ266">
            <v>0.33333333333333331</v>
          </cell>
          <cell r="BK266">
            <v>0.33333333333333331</v>
          </cell>
          <cell r="BL266">
            <v>0.33333333333333331</v>
          </cell>
          <cell r="BM266">
            <v>0.33333333333333331</v>
          </cell>
          <cell r="BN266">
            <v>0.33333333333333331</v>
          </cell>
          <cell r="BO266">
            <v>0.33333333333333331</v>
          </cell>
          <cell r="BP266">
            <v>0.33333333333333331</v>
          </cell>
          <cell r="BQ266">
            <v>0.33333333333333331</v>
          </cell>
          <cell r="BR266">
            <v>0.33333333333333331</v>
          </cell>
          <cell r="BS266">
            <v>0.33333333333333331</v>
          </cell>
          <cell r="BT266">
            <v>0.33333333333333331</v>
          </cell>
          <cell r="BU266">
            <v>0.33333333333333331</v>
          </cell>
          <cell r="BV266">
            <v>0.33333333333333331</v>
          </cell>
          <cell r="BW266">
            <v>0.33333333333333331</v>
          </cell>
          <cell r="BX266">
            <v>0.33333333333333331</v>
          </cell>
          <cell r="BY266">
            <v>0.33333333333333331</v>
          </cell>
          <cell r="BZ266">
            <v>0.33333333333333331</v>
          </cell>
          <cell r="CA266">
            <v>0.33333333333333331</v>
          </cell>
          <cell r="CB266">
            <v>0.33333333333333331</v>
          </cell>
          <cell r="CC266">
            <v>0.33333333333333331</v>
          </cell>
          <cell r="CD266">
            <v>5.0000000000000001E-3</v>
          </cell>
          <cell r="CE266">
            <v>5.0000000000000001E-3</v>
          </cell>
          <cell r="CF266">
            <v>5.0000000000000001E-3</v>
          </cell>
          <cell r="CG266">
            <v>5.0000000000000001E-3</v>
          </cell>
          <cell r="CH266">
            <v>5.0000000000000001E-3</v>
          </cell>
          <cell r="CI266">
            <v>5.0000000000000001E-3</v>
          </cell>
          <cell r="CJ266">
            <v>5.0000000000000001E-3</v>
          </cell>
          <cell r="CK266">
            <v>5.0000000000000001E-3</v>
          </cell>
          <cell r="CL266">
            <v>5.0000000000000001E-3</v>
          </cell>
          <cell r="CM266">
            <v>5.0000000000000001E-3</v>
          </cell>
          <cell r="CN266">
            <v>5.0000000000000001E-3</v>
          </cell>
          <cell r="CO266">
            <v>5.0000000000000001E-3</v>
          </cell>
          <cell r="CP266">
            <v>5.0000000000000001E-3</v>
          </cell>
          <cell r="CQ266">
            <v>5.0000000000000001E-3</v>
          </cell>
          <cell r="CR266">
            <v>5.0000000000000001E-3</v>
          </cell>
          <cell r="CS266">
            <v>5.0000000000000001E-3</v>
          </cell>
          <cell r="CT266">
            <v>5.0000000000000001E-3</v>
          </cell>
          <cell r="CU266">
            <v>5.0000000000000001E-3</v>
          </cell>
          <cell r="CV266">
            <v>5.0000000000000001E-3</v>
          </cell>
          <cell r="CW266">
            <v>5.0000000000000001E-3</v>
          </cell>
          <cell r="CX266">
            <v>5.0000000000000001E-3</v>
          </cell>
          <cell r="CY266">
            <v>5.0000000000000001E-3</v>
          </cell>
          <cell r="CZ266">
            <v>5.0000000000000001E-3</v>
          </cell>
          <cell r="DA266">
            <v>5.0000000000000001E-3</v>
          </cell>
          <cell r="DB266">
            <v>5.0000000000000001E-3</v>
          </cell>
          <cell r="DC266">
            <v>5.0000000000000001E-3</v>
          </cell>
          <cell r="DD266">
            <v>5.0000000000000001E-3</v>
          </cell>
          <cell r="DE266">
            <v>5.0000000000000001E-3</v>
          </cell>
          <cell r="DF266">
            <v>5.0000000000000001E-3</v>
          </cell>
          <cell r="DG266">
            <v>5.0000000000000001E-3</v>
          </cell>
          <cell r="DH266">
            <v>5.0000000000000001E-3</v>
          </cell>
          <cell r="DI266">
            <v>5.0000000000000001E-3</v>
          </cell>
          <cell r="DJ266">
            <v>5.0000000000000001E-3</v>
          </cell>
          <cell r="DK266">
            <v>5.0000000000000001E-3</v>
          </cell>
          <cell r="DL266">
            <v>5.0000000000000001E-3</v>
          </cell>
          <cell r="DM266">
            <v>5.0000000000000001E-3</v>
          </cell>
          <cell r="DN266">
            <v>5.0000000000000001E-3</v>
          </cell>
          <cell r="DO266">
            <v>5.0000000000000001E-3</v>
          </cell>
          <cell r="DP266">
            <v>5.0000000000000001E-3</v>
          </cell>
          <cell r="DQ266">
            <v>5.0000000000000001E-3</v>
          </cell>
          <cell r="DR266">
            <v>5.0000000000000001E-3</v>
          </cell>
          <cell r="DS266">
            <v>5.0000000000000001E-3</v>
          </cell>
          <cell r="DT266">
            <v>5.0000000000000001E-3</v>
          </cell>
          <cell r="DU266">
            <v>5.0000000000000001E-3</v>
          </cell>
          <cell r="DV266">
            <v>5.0000000000000001E-3</v>
          </cell>
          <cell r="DW266">
            <v>5.0000000000000001E-3</v>
          </cell>
          <cell r="DX266">
            <v>5.0000000000000001E-3</v>
          </cell>
          <cell r="DY266">
            <v>5.0000000000000001E-3</v>
          </cell>
          <cell r="DZ266">
            <v>5.0000000000000001E-3</v>
          </cell>
          <cell r="EA266">
            <v>5.0000000000000001E-3</v>
          </cell>
          <cell r="EB266">
            <v>5.0000000000000001E-3</v>
          </cell>
          <cell r="EC266">
            <v>5.0000000000000001E-3</v>
          </cell>
          <cell r="ED266">
            <v>5.0000000000000001E-3</v>
          </cell>
          <cell r="EE266">
            <v>5.0000000000000001E-3</v>
          </cell>
          <cell r="EF266">
            <v>5.0000000000000001E-3</v>
          </cell>
          <cell r="EG266">
            <v>5.0000000000000001E-3</v>
          </cell>
          <cell r="EH266">
            <v>5.0000000000000001E-3</v>
          </cell>
          <cell r="EI266">
            <v>5.0000000000000001E-3</v>
          </cell>
          <cell r="EJ266">
            <v>5.0000000000000001E-3</v>
          </cell>
          <cell r="EK266">
            <v>5.0000000000000001E-3</v>
          </cell>
          <cell r="EL266">
            <v>5.0000000000000001E-3</v>
          </cell>
          <cell r="EM266">
            <v>5.0000000000000001E-3</v>
          </cell>
          <cell r="EN266">
            <v>5.0000000000000001E-3</v>
          </cell>
          <cell r="EO266">
            <v>5.0000000000000001E-3</v>
          </cell>
          <cell r="EP266">
            <v>5.0000000000000001E-3</v>
          </cell>
          <cell r="EQ266">
            <v>5.0000000000000001E-3</v>
          </cell>
          <cell r="ER266">
            <v>5.0000000000000001E-3</v>
          </cell>
          <cell r="ES266">
            <v>5.0000000000000001E-3</v>
          </cell>
          <cell r="ET266">
            <v>5.0000000000000001E-3</v>
          </cell>
          <cell r="EU266">
            <v>5.0000000000000001E-3</v>
          </cell>
          <cell r="EV266">
            <v>5.0000000000000001E-3</v>
          </cell>
          <cell r="EW266">
            <v>5.0000000000000001E-3</v>
          </cell>
          <cell r="EX266">
            <v>5.0000000000000001E-3</v>
          </cell>
          <cell r="EY266">
            <v>5.0000000000000001E-3</v>
          </cell>
          <cell r="EZ266">
            <v>5.0000000000000001E-3</v>
          </cell>
          <cell r="FA266">
            <v>5.0000000000000001E-3</v>
          </cell>
          <cell r="FB266">
            <v>5.0000000000000001E-3</v>
          </cell>
          <cell r="FC266">
            <v>5.0000000000000001E-3</v>
          </cell>
          <cell r="FD266">
            <v>5.0000000000000001E-3</v>
          </cell>
          <cell r="FE266">
            <v>5.0000000000000001E-3</v>
          </cell>
          <cell r="FF266">
            <v>5.0000000000000001E-3</v>
          </cell>
          <cell r="FG266">
            <v>5.0000000000000001E-3</v>
          </cell>
          <cell r="FH266">
            <v>5.0000000000000001E-3</v>
          </cell>
          <cell r="FI266">
            <v>5.0000000000000001E-3</v>
          </cell>
          <cell r="FJ266">
            <v>5.0000000000000001E-3</v>
          </cell>
          <cell r="FK266">
            <v>5.0000000000000001E-3</v>
          </cell>
          <cell r="FL266">
            <v>5.0000000000000001E-3</v>
          </cell>
          <cell r="FM266">
            <v>5.0000000000000001E-3</v>
          </cell>
          <cell r="FN266">
            <v>5.0000000000000001E-3</v>
          </cell>
          <cell r="FO266">
            <v>5.0000000000000001E-3</v>
          </cell>
          <cell r="FP266">
            <v>5.0000000000000001E-3</v>
          </cell>
          <cell r="FQ266">
            <v>5.0000000000000001E-3</v>
          </cell>
          <cell r="FR266">
            <v>5.0000000000000001E-3</v>
          </cell>
          <cell r="FS266">
            <v>5.0000000000000001E-3</v>
          </cell>
          <cell r="FT266">
            <v>5.0000000000000001E-3</v>
          </cell>
          <cell r="FU266">
            <v>5.0000000000000001E-3</v>
          </cell>
          <cell r="FV266">
            <v>5.0000000000000001E-3</v>
          </cell>
          <cell r="FW266">
            <v>5.0000000000000001E-3</v>
          </cell>
          <cell r="FX266">
            <v>5.0000000000000001E-3</v>
          </cell>
          <cell r="FY266">
            <v>5.0000000000000001E-3</v>
          </cell>
          <cell r="FZ266">
            <v>5.0000000000000001E-3</v>
          </cell>
          <cell r="GA266">
            <v>5.0000000000000001E-3</v>
          </cell>
          <cell r="GB266">
            <v>5.0000000000000001E-3</v>
          </cell>
          <cell r="GC266">
            <v>5.0000000000000001E-3</v>
          </cell>
          <cell r="GD266">
            <v>5.0000000000000001E-3</v>
          </cell>
          <cell r="GE266">
            <v>5.0000000000000001E-3</v>
          </cell>
          <cell r="GF266">
            <v>5.0000000000000001E-3</v>
          </cell>
          <cell r="GG266">
            <v>5.0000000000000001E-3</v>
          </cell>
          <cell r="GH266">
            <v>5.0000000000000001E-3</v>
          </cell>
          <cell r="GI266">
            <v>5.0000000000000001E-3</v>
          </cell>
          <cell r="GJ266">
            <v>5.0000000000000001E-3</v>
          </cell>
          <cell r="GK266">
            <v>5.0000000000000001E-3</v>
          </cell>
          <cell r="GL266">
            <v>5.0000000000000001E-3</v>
          </cell>
          <cell r="GM266">
            <v>5.0000000000000001E-3</v>
          </cell>
          <cell r="GN266">
            <v>5.0000000000000001E-3</v>
          </cell>
          <cell r="GO266">
            <v>5.0000000000000001E-3</v>
          </cell>
          <cell r="GP266">
            <v>5.0000000000000001E-3</v>
          </cell>
          <cell r="GQ266">
            <v>5.0000000000000001E-3</v>
          </cell>
          <cell r="GR266">
            <v>5.0000000000000001E-3</v>
          </cell>
          <cell r="GS266">
            <v>5.0000000000000001E-3</v>
          </cell>
          <cell r="GT266">
            <v>5.0000000000000001E-3</v>
          </cell>
          <cell r="GU266">
            <v>5.0000000000000001E-3</v>
          </cell>
        </row>
        <row r="267">
          <cell r="AV267">
            <v>0</v>
          </cell>
          <cell r="AW267">
            <v>0</v>
          </cell>
          <cell r="AX267">
            <v>0</v>
          </cell>
          <cell r="AY267">
            <v>0</v>
          </cell>
          <cell r="AZ267">
            <v>0.6</v>
          </cell>
          <cell r="BA267">
            <v>1.0066666666666666</v>
          </cell>
          <cell r="BB267">
            <v>0.36666666666666664</v>
          </cell>
          <cell r="BC267">
            <v>0.36666666666666664</v>
          </cell>
          <cell r="BD267">
            <v>0.36666666666666664</v>
          </cell>
          <cell r="BE267">
            <v>0.36666666666666664</v>
          </cell>
          <cell r="BF267">
            <v>0.36666666666666664</v>
          </cell>
          <cell r="BG267">
            <v>0.36666666666666664</v>
          </cell>
          <cell r="BH267">
            <v>0.36666666666666664</v>
          </cell>
          <cell r="BI267">
            <v>0.36666666666666664</v>
          </cell>
          <cell r="BJ267">
            <v>0.36666666666666664</v>
          </cell>
          <cell r="BK267">
            <v>0.36666666666666664</v>
          </cell>
          <cell r="BL267">
            <v>0.36666666666666664</v>
          </cell>
          <cell r="BM267">
            <v>0.36666666666666664</v>
          </cell>
          <cell r="BN267">
            <v>0.36666666666666664</v>
          </cell>
          <cell r="BO267">
            <v>0.36666666666666664</v>
          </cell>
          <cell r="BP267">
            <v>0.36666666666666664</v>
          </cell>
          <cell r="BQ267">
            <v>0.36666666666666664</v>
          </cell>
          <cell r="BR267">
            <v>0.36666666666666664</v>
          </cell>
          <cell r="BS267">
            <v>0.36666666666666664</v>
          </cell>
          <cell r="BT267">
            <v>0.36666666666666664</v>
          </cell>
          <cell r="BU267">
            <v>0.36666666666666664</v>
          </cell>
          <cell r="BV267">
            <v>0.36666666666666664</v>
          </cell>
          <cell r="BW267">
            <v>0.36666666666666664</v>
          </cell>
          <cell r="BX267">
            <v>0.36666666666666664</v>
          </cell>
          <cell r="BY267">
            <v>0.36666666666666664</v>
          </cell>
          <cell r="BZ267">
            <v>0.36666666666666664</v>
          </cell>
          <cell r="CA267">
            <v>0.36666666666666664</v>
          </cell>
          <cell r="CB267">
            <v>0.36666666666666664</v>
          </cell>
          <cell r="CC267">
            <v>0.36666666666666664</v>
          </cell>
          <cell r="CD267">
            <v>0.36666666666666664</v>
          </cell>
          <cell r="CE267">
            <v>2.0633333333333335</v>
          </cell>
          <cell r="CF267">
            <v>2.0633333333333335</v>
          </cell>
          <cell r="CG267">
            <v>1.7366666666666668</v>
          </cell>
          <cell r="CH267">
            <v>1.3933333333333333</v>
          </cell>
          <cell r="CI267">
            <v>0.96666666666666667</v>
          </cell>
          <cell r="CJ267">
            <v>0.48333333333333334</v>
          </cell>
        </row>
        <row r="268">
          <cell r="AB268">
            <v>0</v>
          </cell>
          <cell r="AG268">
            <v>0</v>
          </cell>
          <cell r="AL268">
            <v>0</v>
          </cell>
          <cell r="AQ268">
            <v>6.7349999999999993E-2</v>
          </cell>
          <cell r="AR268">
            <v>0.17485000000000001</v>
          </cell>
          <cell r="AS268">
            <v>0.26235000000000003</v>
          </cell>
          <cell r="AT268">
            <v>0.35485</v>
          </cell>
          <cell r="AU268">
            <v>0.45235000000000003</v>
          </cell>
          <cell r="AV268">
            <v>0.55485000000000007</v>
          </cell>
          <cell r="AW268">
            <v>0.66235000000000011</v>
          </cell>
          <cell r="AX268">
            <v>0.77485000000000015</v>
          </cell>
          <cell r="AY268">
            <v>0.77485000000000015</v>
          </cell>
          <cell r="AZ268">
            <v>0.77485000000000015</v>
          </cell>
          <cell r="BA268">
            <v>0.77260500000000021</v>
          </cell>
          <cell r="BB268">
            <v>0.76677666666666688</v>
          </cell>
          <cell r="BC268">
            <v>0.75803166666666688</v>
          </cell>
          <cell r="BD268">
            <v>0.74620333333333355</v>
          </cell>
          <cell r="BE268">
            <v>0.73112500000000014</v>
          </cell>
          <cell r="BF268">
            <v>0.71263000000000021</v>
          </cell>
          <cell r="BG268">
            <v>0.69055166666666679</v>
          </cell>
          <cell r="BH268">
            <v>0.66472333333333344</v>
          </cell>
          <cell r="BI268">
            <v>0.64097333333333339</v>
          </cell>
          <cell r="BJ268">
            <v>0.61705666666666681</v>
          </cell>
          <cell r="BK268">
            <v>0.59297333333333346</v>
          </cell>
          <cell r="BL268">
            <v>0.56872333333333347</v>
          </cell>
          <cell r="BM268">
            <v>0.54206166666666677</v>
          </cell>
          <cell r="BN268">
            <v>0.51523333333333354</v>
          </cell>
          <cell r="BO268">
            <v>0.48823833333333344</v>
          </cell>
          <cell r="BP268">
            <v>0.46107666666666675</v>
          </cell>
          <cell r="BQ268">
            <v>0.43374833333333346</v>
          </cell>
          <cell r="BR268">
            <v>0.40625333333333347</v>
          </cell>
          <cell r="BS268">
            <v>0.37859166666666677</v>
          </cell>
          <cell r="BT268">
            <v>0.35076333333333343</v>
          </cell>
          <cell r="BU268">
            <v>0.32276833333333338</v>
          </cell>
          <cell r="BV268">
            <v>0.29985666666666672</v>
          </cell>
          <cell r="BW268">
            <v>0.27694500000000005</v>
          </cell>
          <cell r="BX268">
            <v>0.25403333333333339</v>
          </cell>
          <cell r="BY268">
            <v>0.23112166666666673</v>
          </cell>
          <cell r="BZ268">
            <v>0.20821000000000006</v>
          </cell>
          <cell r="CA268">
            <v>0.18529833333333337</v>
          </cell>
          <cell r="CB268">
            <v>0.16238666666666668</v>
          </cell>
          <cell r="CC268">
            <v>0.13947500000000002</v>
          </cell>
          <cell r="CD268">
            <v>0.11656333333333335</v>
          </cell>
          <cell r="CE268">
            <v>9.5896666666666686E-2</v>
          </cell>
          <cell r="CF268">
            <v>7.8813333333333346E-2</v>
          </cell>
          <cell r="CG268">
            <v>6.1730000000000014E-2</v>
          </cell>
          <cell r="CH268">
            <v>4.7730000000000022E-2</v>
          </cell>
          <cell r="CI268">
            <v>3.698000000000002E-2</v>
          </cell>
          <cell r="CJ268">
            <v>2.9646666666666686E-2</v>
          </cell>
          <cell r="CK268">
            <v>2.5896666666666686E-2</v>
          </cell>
          <cell r="CL268">
            <v>2.5896666666666686E-2</v>
          </cell>
          <cell r="CM268">
            <v>2.5896666666666686E-2</v>
          </cell>
          <cell r="CN268">
            <v>2.5896666666666686E-2</v>
          </cell>
          <cell r="CO268">
            <v>2.5896666666666686E-2</v>
          </cell>
          <cell r="CP268">
            <v>2.5896666666666686E-2</v>
          </cell>
          <cell r="CQ268">
            <v>2.5896666666666686E-2</v>
          </cell>
          <cell r="CR268">
            <v>2.5896666666666686E-2</v>
          </cell>
          <cell r="CS268">
            <v>2.5896666666666686E-2</v>
          </cell>
          <cell r="CT268">
            <v>2.5896666666666686E-2</v>
          </cell>
          <cell r="CU268">
            <v>2.5896666666666686E-2</v>
          </cell>
          <cell r="CV268">
            <v>2.5896666666666686E-2</v>
          </cell>
          <cell r="CW268">
            <v>2.5896666666666686E-2</v>
          </cell>
          <cell r="CX268">
            <v>2.5896666666666686E-2</v>
          </cell>
          <cell r="CY268">
            <v>2.5896666666666686E-2</v>
          </cell>
          <cell r="CZ268">
            <v>2.5896666666666686E-2</v>
          </cell>
          <cell r="DA268">
            <v>2.5896666666666686E-2</v>
          </cell>
          <cell r="DB268">
            <v>2.5896666666666686E-2</v>
          </cell>
          <cell r="DC268">
            <v>2.5896666666666686E-2</v>
          </cell>
          <cell r="DD268">
            <v>2.5896666666666686E-2</v>
          </cell>
          <cell r="DE268">
            <v>2.5896666666666686E-2</v>
          </cell>
          <cell r="DF268">
            <v>2.5896666666666686E-2</v>
          </cell>
          <cell r="DG268">
            <v>2.5896666666666686E-2</v>
          </cell>
          <cell r="DH268">
            <v>2.5896666666666686E-2</v>
          </cell>
          <cell r="DI268">
            <v>2.5896666666666686E-2</v>
          </cell>
          <cell r="DJ268">
            <v>2.5896666666666686E-2</v>
          </cell>
          <cell r="DK268">
            <v>2.5896666666666686E-2</v>
          </cell>
          <cell r="DL268">
            <v>2.5896666666666686E-2</v>
          </cell>
          <cell r="DM268">
            <v>2.5896666666666686E-2</v>
          </cell>
          <cell r="DN268">
            <v>2.5896666666666686E-2</v>
          </cell>
          <cell r="DO268">
            <v>2.5896666666666686E-2</v>
          </cell>
          <cell r="DP268">
            <v>2.5896666666666686E-2</v>
          </cell>
          <cell r="DQ268">
            <v>2.5896666666666686E-2</v>
          </cell>
          <cell r="DR268">
            <v>2.5896666666666686E-2</v>
          </cell>
          <cell r="DS268">
            <v>2.5896666666666686E-2</v>
          </cell>
          <cell r="DT268">
            <v>2.5896666666666686E-2</v>
          </cell>
          <cell r="DU268">
            <v>2.5896666666666686E-2</v>
          </cell>
          <cell r="DV268">
            <v>2.5896666666666686E-2</v>
          </cell>
          <cell r="DW268">
            <v>2.5896666666666686E-2</v>
          </cell>
          <cell r="DX268">
            <v>2.5896666666666686E-2</v>
          </cell>
          <cell r="DY268">
            <v>2.5896666666666686E-2</v>
          </cell>
          <cell r="DZ268">
            <v>2.5896666666666686E-2</v>
          </cell>
          <cell r="EA268">
            <v>2.5896666666666686E-2</v>
          </cell>
          <cell r="EB268">
            <v>2.5896666666666686E-2</v>
          </cell>
          <cell r="EC268">
            <v>2.5896666666666686E-2</v>
          </cell>
          <cell r="ED268">
            <v>2.5896666666666686E-2</v>
          </cell>
          <cell r="EE268">
            <v>2.5896666666666686E-2</v>
          </cell>
          <cell r="EF268">
            <v>2.5896666666666686E-2</v>
          </cell>
          <cell r="EG268">
            <v>2.5896666666666686E-2</v>
          </cell>
          <cell r="EH268">
            <v>2.5896666666666686E-2</v>
          </cell>
          <cell r="EI268">
            <v>2.5896666666666686E-2</v>
          </cell>
          <cell r="EJ268">
            <v>2.5896666666666686E-2</v>
          </cell>
          <cell r="EK268">
            <v>2.5896666666666686E-2</v>
          </cell>
          <cell r="EL268">
            <v>2.5896666666666686E-2</v>
          </cell>
          <cell r="EM268">
            <v>2.5896666666666686E-2</v>
          </cell>
          <cell r="EN268">
            <v>2.5896666666666686E-2</v>
          </cell>
          <cell r="EO268">
            <v>2.5896666666666686E-2</v>
          </cell>
          <cell r="EP268">
            <v>2.5896666666666686E-2</v>
          </cell>
          <cell r="EQ268">
            <v>2.5896666666666686E-2</v>
          </cell>
          <cell r="ER268">
            <v>2.5896666666666686E-2</v>
          </cell>
          <cell r="ES268">
            <v>2.5896666666666686E-2</v>
          </cell>
          <cell r="ET268">
            <v>2.5896666666666686E-2</v>
          </cell>
          <cell r="EU268">
            <v>2.5896666666666686E-2</v>
          </cell>
          <cell r="EV268">
            <v>2.5896666666666686E-2</v>
          </cell>
          <cell r="EW268">
            <v>2.5896666666666686E-2</v>
          </cell>
          <cell r="EX268">
            <v>2.5896666666666686E-2</v>
          </cell>
          <cell r="EY268">
            <v>2.5896666666666686E-2</v>
          </cell>
          <cell r="EZ268">
            <v>2.5896666666666686E-2</v>
          </cell>
          <cell r="FA268">
            <v>2.5896666666666686E-2</v>
          </cell>
          <cell r="FB268">
            <v>2.5896666666666686E-2</v>
          </cell>
          <cell r="FC268">
            <v>2.5896666666666686E-2</v>
          </cell>
          <cell r="FD268">
            <v>2.5896666666666686E-2</v>
          </cell>
          <cell r="FE268">
            <v>2.5896666666666686E-2</v>
          </cell>
          <cell r="FF268">
            <v>2.5896666666666686E-2</v>
          </cell>
          <cell r="FG268">
            <v>2.5896666666666686E-2</v>
          </cell>
          <cell r="FH268">
            <v>2.5896666666666686E-2</v>
          </cell>
          <cell r="FI268">
            <v>2.5896666666666686E-2</v>
          </cell>
          <cell r="FJ268">
            <v>2.5896666666666686E-2</v>
          </cell>
          <cell r="FK268">
            <v>2.5896666666666686E-2</v>
          </cell>
          <cell r="FL268">
            <v>2.5896666666666686E-2</v>
          </cell>
          <cell r="FM268">
            <v>2.5896666666666686E-2</v>
          </cell>
          <cell r="FN268">
            <v>2.5896666666666686E-2</v>
          </cell>
          <cell r="FO268">
            <v>2.5896666666666686E-2</v>
          </cell>
          <cell r="FP268">
            <v>2.5896666666666686E-2</v>
          </cell>
          <cell r="FQ268">
            <v>2.5896666666666686E-2</v>
          </cell>
          <cell r="FR268">
            <v>2.5896666666666686E-2</v>
          </cell>
          <cell r="FS268">
            <v>2.5896666666666686E-2</v>
          </cell>
          <cell r="FT268">
            <v>2.5896666666666686E-2</v>
          </cell>
          <cell r="FU268">
            <v>2.5896666666666686E-2</v>
          </cell>
          <cell r="FV268">
            <v>2.5896666666666686E-2</v>
          </cell>
          <cell r="FW268">
            <v>2.5896666666666686E-2</v>
          </cell>
          <cell r="FX268">
            <v>2.5896666666666686E-2</v>
          </cell>
          <cell r="FY268">
            <v>2.5896666666666686E-2</v>
          </cell>
          <cell r="FZ268">
            <v>2.5896666666666686E-2</v>
          </cell>
          <cell r="GA268">
            <v>2.5896666666666686E-2</v>
          </cell>
          <cell r="GB268">
            <v>2.5896666666666686E-2</v>
          </cell>
          <cell r="GC268">
            <v>2.5896666666666686E-2</v>
          </cell>
          <cell r="GD268">
            <v>2.5896666666666686E-2</v>
          </cell>
          <cell r="GE268">
            <v>2.5896666666666686E-2</v>
          </cell>
          <cell r="GF268">
            <v>2.5896666666666686E-2</v>
          </cell>
          <cell r="GG268">
            <v>2.5896666666666686E-2</v>
          </cell>
          <cell r="GH268">
            <v>2.5896666666666686E-2</v>
          </cell>
          <cell r="GI268">
            <v>2.5896666666666686E-2</v>
          </cell>
          <cell r="GJ268">
            <v>2.5896666666666686E-2</v>
          </cell>
          <cell r="GK268">
            <v>2.5896666666666686E-2</v>
          </cell>
          <cell r="GL268">
            <v>2.5896666666666686E-2</v>
          </cell>
          <cell r="GM268">
            <v>2.5896666666666686E-2</v>
          </cell>
          <cell r="GN268">
            <v>2.5896666666666686E-2</v>
          </cell>
          <cell r="GO268">
            <v>2.5896666666666686E-2</v>
          </cell>
          <cell r="GP268">
            <v>2.5896666666666686E-2</v>
          </cell>
          <cell r="GQ268">
            <v>2.5896666666666686E-2</v>
          </cell>
          <cell r="GR268">
            <v>2.5896666666666686E-2</v>
          </cell>
          <cell r="GS268">
            <v>2.5896666666666686E-2</v>
          </cell>
          <cell r="GT268">
            <v>2.5896666666666686E-2</v>
          </cell>
          <cell r="GU268">
            <v>2.5896666666666686E-2</v>
          </cell>
          <cell r="GV268">
            <v>2.5896666666666686E-2</v>
          </cell>
          <cell r="GW268">
            <v>2.5896666666666686E-2</v>
          </cell>
          <cell r="GX268">
            <v>2.5896666666666686E-2</v>
          </cell>
          <cell r="GY268">
            <v>2.5896666666666686E-2</v>
          </cell>
          <cell r="GZ268">
            <v>2.5896666666666686E-2</v>
          </cell>
          <cell r="HA268">
            <v>2.5896666666666686E-2</v>
          </cell>
          <cell r="HB268">
            <v>2.5896666666666686E-2</v>
          </cell>
          <cell r="HC268">
            <v>2.5896666666666686E-2</v>
          </cell>
          <cell r="HD268">
            <v>2.5896666666666686E-2</v>
          </cell>
          <cell r="HE268">
            <v>2.5896666666666686E-2</v>
          </cell>
          <cell r="HF268">
            <v>2.5896666666666686E-2</v>
          </cell>
          <cell r="HG268">
            <v>2.5896666666666686E-2</v>
          </cell>
          <cell r="HH268">
            <v>2.5896666666666686E-2</v>
          </cell>
          <cell r="HI268">
            <v>2.5896666666666686E-2</v>
          </cell>
          <cell r="HJ268">
            <v>2.5896666666666686E-2</v>
          </cell>
          <cell r="HK268">
            <v>2.5896666666666686E-2</v>
          </cell>
          <cell r="HL268">
            <v>2.5896666666666686E-2</v>
          </cell>
          <cell r="HM268">
            <v>2.5896666666666686E-2</v>
          </cell>
          <cell r="HN268">
            <v>2.5896666666666686E-2</v>
          </cell>
          <cell r="HO268">
            <v>2.5896666666666686E-2</v>
          </cell>
          <cell r="HP268">
            <v>2.5896666666666686E-2</v>
          </cell>
          <cell r="HQ268">
            <v>2.5896666666666686E-2</v>
          </cell>
          <cell r="HR268">
            <v>2.5896666666666686E-2</v>
          </cell>
          <cell r="HS268">
            <v>2.5896666666666686E-2</v>
          </cell>
          <cell r="HT268">
            <v>2.5896666666666686E-2</v>
          </cell>
          <cell r="HU268">
            <v>2.5896666666666686E-2</v>
          </cell>
          <cell r="HV268">
            <v>2.5896666666666686E-2</v>
          </cell>
          <cell r="HW268">
            <v>2.5896666666666686E-2</v>
          </cell>
          <cell r="HX268">
            <v>2.5896666666666686E-2</v>
          </cell>
          <cell r="HY268">
            <v>2.5896666666666686E-2</v>
          </cell>
          <cell r="HZ268">
            <v>2.5896666666666686E-2</v>
          </cell>
          <cell r="IA268">
            <v>2.5896666666666686E-2</v>
          </cell>
          <cell r="IB268">
            <v>2.5896666666666686E-2</v>
          </cell>
          <cell r="IC268">
            <v>2.5896666666666686E-2</v>
          </cell>
          <cell r="ID268">
            <v>2.5896666666666686E-2</v>
          </cell>
          <cell r="IE268">
            <v>2.5896666666666686E-2</v>
          </cell>
          <cell r="IF268">
            <v>2.5896666666666686E-2</v>
          </cell>
          <cell r="IG268">
            <v>2.5896666666666686E-2</v>
          </cell>
          <cell r="IH268">
            <v>2.5896666666666686E-2</v>
          </cell>
          <cell r="II268">
            <v>2.5896666666666686E-2</v>
          </cell>
          <cell r="IJ268">
            <v>2.5896666666666686E-2</v>
          </cell>
          <cell r="IK268">
            <v>2.5896666666666686E-2</v>
          </cell>
          <cell r="IL268">
            <v>2.5896666666666686E-2</v>
          </cell>
          <cell r="IM268">
            <v>2.5896666666666686E-2</v>
          </cell>
        </row>
        <row r="288">
          <cell r="W288">
            <v>6.5000000000000002E-2</v>
          </cell>
          <cell r="AB288">
            <v>6.5000000000000002E-2</v>
          </cell>
          <cell r="AG288">
            <v>6.5000000000000002E-2</v>
          </cell>
          <cell r="AL288">
            <v>6.5000000000000002E-2</v>
          </cell>
          <cell r="AM288">
            <v>0</v>
          </cell>
          <cell r="AN288">
            <v>0</v>
          </cell>
          <cell r="AO288">
            <v>0</v>
          </cell>
          <cell r="AP288">
            <v>0</v>
          </cell>
          <cell r="AQ288">
            <v>6.5000000000000002E-2</v>
          </cell>
          <cell r="AR288">
            <v>6.5000000000000002E-2</v>
          </cell>
          <cell r="AS288">
            <v>6.5000000000000002E-2</v>
          </cell>
          <cell r="AT288">
            <v>6.5000000000000002E-2</v>
          </cell>
          <cell r="AU288">
            <v>6.5000000000000002E-2</v>
          </cell>
          <cell r="AV288">
            <v>6.5000000000000002E-2</v>
          </cell>
          <cell r="AW288">
            <v>6.5000000000000002E-2</v>
          </cell>
          <cell r="AX288">
            <v>6.5000000000000002E-2</v>
          </cell>
          <cell r="AY288">
            <v>6.5000000000000002E-2</v>
          </cell>
          <cell r="AZ288">
            <v>6.5000000000000002E-2</v>
          </cell>
          <cell r="BA288">
            <v>6.5000000000000002E-2</v>
          </cell>
          <cell r="BB288">
            <v>6.5000000000000002E-2</v>
          </cell>
          <cell r="BC288">
            <v>6.5000000000000002E-2</v>
          </cell>
          <cell r="BD288">
            <v>6.5000000000000002E-2</v>
          </cell>
          <cell r="BE288">
            <v>6.5000000000000002E-2</v>
          </cell>
          <cell r="BF288">
            <v>6.5000000000000002E-2</v>
          </cell>
          <cell r="BG288">
            <v>6.5000000000000002E-2</v>
          </cell>
          <cell r="BH288">
            <v>6.5000000000000002E-2</v>
          </cell>
          <cell r="BI288">
            <v>6.5000000000000002E-2</v>
          </cell>
          <cell r="BJ288">
            <v>0</v>
          </cell>
          <cell r="BK288">
            <v>0</v>
          </cell>
          <cell r="BL288">
            <v>0</v>
          </cell>
          <cell r="BM288">
            <v>0</v>
          </cell>
          <cell r="BN288">
            <v>0</v>
          </cell>
          <cell r="BO288">
            <v>0</v>
          </cell>
          <cell r="BP288">
            <v>0</v>
          </cell>
          <cell r="BQ288">
            <v>0</v>
          </cell>
          <cell r="BR288">
            <v>0</v>
          </cell>
          <cell r="BS288">
            <v>0</v>
          </cell>
          <cell r="BT288">
            <v>0</v>
          </cell>
          <cell r="BU288">
            <v>0</v>
          </cell>
          <cell r="BV288">
            <v>0</v>
          </cell>
          <cell r="BW288">
            <v>0</v>
          </cell>
          <cell r="BX288">
            <v>0</v>
          </cell>
          <cell r="BY288">
            <v>0</v>
          </cell>
          <cell r="BZ288">
            <v>0</v>
          </cell>
          <cell r="CA288">
            <v>0</v>
          </cell>
          <cell r="CB288">
            <v>0</v>
          </cell>
          <cell r="CC288">
            <v>0</v>
          </cell>
          <cell r="CD288">
            <v>0</v>
          </cell>
          <cell r="CE288">
            <v>0</v>
          </cell>
          <cell r="CF288">
            <v>0</v>
          </cell>
          <cell r="CG288">
            <v>0</v>
          </cell>
          <cell r="CH288">
            <v>0</v>
          </cell>
          <cell r="CI288">
            <v>0</v>
          </cell>
          <cell r="CJ288">
            <v>0</v>
          </cell>
          <cell r="CK288">
            <v>0</v>
          </cell>
          <cell r="CL288">
            <v>0</v>
          </cell>
          <cell r="CM288">
            <v>0</v>
          </cell>
          <cell r="CN288">
            <v>0</v>
          </cell>
          <cell r="CO288">
            <v>0</v>
          </cell>
          <cell r="CP288">
            <v>0</v>
          </cell>
          <cell r="CQ288">
            <v>0</v>
          </cell>
          <cell r="CR288">
            <v>0</v>
          </cell>
          <cell r="CS288">
            <v>0</v>
          </cell>
          <cell r="CT288">
            <v>0</v>
          </cell>
          <cell r="CU288">
            <v>0</v>
          </cell>
          <cell r="CV288">
            <v>0</v>
          </cell>
          <cell r="CW288">
            <v>0</v>
          </cell>
          <cell r="CX288">
            <v>0</v>
          </cell>
          <cell r="CY288">
            <v>0</v>
          </cell>
          <cell r="CZ288">
            <v>0</v>
          </cell>
          <cell r="DA288">
            <v>0</v>
          </cell>
          <cell r="DB288">
            <v>0</v>
          </cell>
          <cell r="DC288">
            <v>0</v>
          </cell>
          <cell r="DD288">
            <v>0</v>
          </cell>
          <cell r="DE288">
            <v>0</v>
          </cell>
          <cell r="DF288">
            <v>0</v>
          </cell>
          <cell r="DG288">
            <v>0</v>
          </cell>
          <cell r="DH288">
            <v>0</v>
          </cell>
          <cell r="DI288">
            <v>0</v>
          </cell>
          <cell r="DJ288">
            <v>0</v>
          </cell>
          <cell r="DK288">
            <v>0</v>
          </cell>
          <cell r="DL288">
            <v>0</v>
          </cell>
          <cell r="DM288">
            <v>0</v>
          </cell>
          <cell r="DN288">
            <v>0</v>
          </cell>
          <cell r="DO288">
            <v>0</v>
          </cell>
          <cell r="DP288">
            <v>0</v>
          </cell>
          <cell r="DQ288">
            <v>0</v>
          </cell>
          <cell r="DR288">
            <v>0</v>
          </cell>
          <cell r="DS288">
            <v>0</v>
          </cell>
          <cell r="DT288">
            <v>0</v>
          </cell>
          <cell r="DU288">
            <v>0</v>
          </cell>
          <cell r="DV288">
            <v>0</v>
          </cell>
          <cell r="DW288">
            <v>0</v>
          </cell>
          <cell r="DX288">
            <v>0</v>
          </cell>
          <cell r="DY288">
            <v>0</v>
          </cell>
          <cell r="DZ288">
            <v>0</v>
          </cell>
          <cell r="EA288">
            <v>0</v>
          </cell>
          <cell r="EB288">
            <v>0</v>
          </cell>
          <cell r="EC288">
            <v>0</v>
          </cell>
          <cell r="ED288">
            <v>0</v>
          </cell>
          <cell r="EE288">
            <v>0</v>
          </cell>
          <cell r="EF288">
            <v>0</v>
          </cell>
          <cell r="EG288">
            <v>0</v>
          </cell>
          <cell r="EH288">
            <v>0</v>
          </cell>
          <cell r="EI288">
            <v>0</v>
          </cell>
          <cell r="EJ288">
            <v>0</v>
          </cell>
          <cell r="EK288">
            <v>0</v>
          </cell>
          <cell r="EL288">
            <v>0</v>
          </cell>
          <cell r="EM288">
            <v>0</v>
          </cell>
          <cell r="EN288">
            <v>0</v>
          </cell>
          <cell r="EO288">
            <v>0</v>
          </cell>
          <cell r="EP288">
            <v>0</v>
          </cell>
          <cell r="EQ288">
            <v>0</v>
          </cell>
          <cell r="ER288">
            <v>0</v>
          </cell>
          <cell r="ES288">
            <v>0</v>
          </cell>
          <cell r="ET288">
            <v>0</v>
          </cell>
          <cell r="EU288">
            <v>0</v>
          </cell>
          <cell r="EV288">
            <v>0</v>
          </cell>
          <cell r="EW288">
            <v>0</v>
          </cell>
          <cell r="EX288">
            <v>0</v>
          </cell>
          <cell r="EY288">
            <v>0</v>
          </cell>
          <cell r="EZ288">
            <v>0</v>
          </cell>
          <cell r="FA288">
            <v>0</v>
          </cell>
          <cell r="FB288">
            <v>0</v>
          </cell>
          <cell r="FC288">
            <v>0</v>
          </cell>
          <cell r="FD288">
            <v>0</v>
          </cell>
          <cell r="FE288">
            <v>0</v>
          </cell>
          <cell r="FF288">
            <v>0</v>
          </cell>
          <cell r="FG288">
            <v>0</v>
          </cell>
          <cell r="FH288">
            <v>0</v>
          </cell>
          <cell r="FI288">
            <v>0</v>
          </cell>
          <cell r="FJ288">
            <v>0</v>
          </cell>
          <cell r="FK288">
            <v>0</v>
          </cell>
          <cell r="FL288">
            <v>0</v>
          </cell>
          <cell r="FM288">
            <v>0</v>
          </cell>
          <cell r="FN288">
            <v>0</v>
          </cell>
          <cell r="FO288">
            <v>0</v>
          </cell>
          <cell r="FP288">
            <v>0</v>
          </cell>
          <cell r="FQ288">
            <v>0</v>
          </cell>
          <cell r="FR288">
            <v>0</v>
          </cell>
          <cell r="FS288">
            <v>0</v>
          </cell>
          <cell r="FT288">
            <v>0</v>
          </cell>
          <cell r="FU288">
            <v>0</v>
          </cell>
          <cell r="FV288">
            <v>0</v>
          </cell>
          <cell r="FW288">
            <v>0</v>
          </cell>
          <cell r="FX288">
            <v>0</v>
          </cell>
          <cell r="FY288">
            <v>0</v>
          </cell>
          <cell r="FZ288">
            <v>0</v>
          </cell>
          <cell r="GA288">
            <v>0</v>
          </cell>
          <cell r="GB288">
            <v>0</v>
          </cell>
          <cell r="GC288">
            <v>0</v>
          </cell>
          <cell r="GD288">
            <v>0</v>
          </cell>
          <cell r="GE288">
            <v>0</v>
          </cell>
          <cell r="GF288">
            <v>0</v>
          </cell>
          <cell r="GG288">
            <v>0</v>
          </cell>
          <cell r="GH288">
            <v>0</v>
          </cell>
          <cell r="GI288">
            <v>0</v>
          </cell>
          <cell r="GJ288">
            <v>0</v>
          </cell>
          <cell r="GK288">
            <v>0</v>
          </cell>
          <cell r="GL288">
            <v>0</v>
          </cell>
          <cell r="GM288">
            <v>0</v>
          </cell>
          <cell r="GN288">
            <v>0</v>
          </cell>
          <cell r="GO288">
            <v>0</v>
          </cell>
          <cell r="GP288">
            <v>0</v>
          </cell>
          <cell r="GQ288">
            <v>0</v>
          </cell>
          <cell r="GR288">
            <v>0</v>
          </cell>
          <cell r="GS288">
            <v>0</v>
          </cell>
          <cell r="GT288">
            <v>0</v>
          </cell>
          <cell r="GU288">
            <v>0</v>
          </cell>
          <cell r="GV288">
            <v>0</v>
          </cell>
          <cell r="GW288">
            <v>0</v>
          </cell>
          <cell r="GX288">
            <v>0</v>
          </cell>
          <cell r="GY288">
            <v>0</v>
          </cell>
          <cell r="GZ288">
            <v>0</v>
          </cell>
          <cell r="HA288">
            <v>0</v>
          </cell>
          <cell r="HB288">
            <v>0</v>
          </cell>
          <cell r="HC288">
            <v>0</v>
          </cell>
          <cell r="HD288">
            <v>0</v>
          </cell>
          <cell r="HE288">
            <v>0</v>
          </cell>
          <cell r="HF288">
            <v>0</v>
          </cell>
          <cell r="HG288">
            <v>0</v>
          </cell>
          <cell r="HH288">
            <v>0</v>
          </cell>
          <cell r="HI288">
            <v>0</v>
          </cell>
          <cell r="HJ288">
            <v>0</v>
          </cell>
          <cell r="HK288">
            <v>0</v>
          </cell>
          <cell r="HL288">
            <v>0</v>
          </cell>
          <cell r="HM288">
            <v>0</v>
          </cell>
          <cell r="HN288">
            <v>0</v>
          </cell>
          <cell r="HO288">
            <v>0</v>
          </cell>
          <cell r="HP288">
            <v>0</v>
          </cell>
          <cell r="HQ288">
            <v>0</v>
          </cell>
          <cell r="HR288">
            <v>0</v>
          </cell>
          <cell r="HS288">
            <v>0</v>
          </cell>
          <cell r="HT288">
            <v>0</v>
          </cell>
          <cell r="HU288">
            <v>0</v>
          </cell>
          <cell r="HV288">
            <v>0</v>
          </cell>
          <cell r="HW288">
            <v>0</v>
          </cell>
          <cell r="HX288">
            <v>0</v>
          </cell>
          <cell r="HY288">
            <v>0</v>
          </cell>
          <cell r="HZ288">
            <v>0</v>
          </cell>
          <cell r="IA288">
            <v>0</v>
          </cell>
          <cell r="IB288">
            <v>0</v>
          </cell>
          <cell r="IC288">
            <v>0</v>
          </cell>
          <cell r="ID288">
            <v>0</v>
          </cell>
          <cell r="IE288">
            <v>0</v>
          </cell>
          <cell r="IF288">
            <v>0</v>
          </cell>
          <cell r="IG288">
            <v>0</v>
          </cell>
          <cell r="IH288">
            <v>0</v>
          </cell>
          <cell r="II288">
            <v>0</v>
          </cell>
          <cell r="IJ288">
            <v>0</v>
          </cell>
          <cell r="IK288">
            <v>0</v>
          </cell>
          <cell r="IL288">
            <v>0</v>
          </cell>
          <cell r="IM288">
            <v>0</v>
          </cell>
        </row>
        <row r="289">
          <cell r="AG289">
            <v>0</v>
          </cell>
          <cell r="AL289">
            <v>0</v>
          </cell>
          <cell r="AM289">
            <v>0</v>
          </cell>
          <cell r="AN289">
            <v>0</v>
          </cell>
          <cell r="AO289">
            <v>0</v>
          </cell>
          <cell r="AP289">
            <v>0</v>
          </cell>
          <cell r="AQ289">
            <v>0</v>
          </cell>
          <cell r="AR289">
            <v>0</v>
          </cell>
          <cell r="AS289">
            <v>0</v>
          </cell>
          <cell r="AT289">
            <v>0</v>
          </cell>
          <cell r="AU289">
            <v>0</v>
          </cell>
          <cell r="AV289">
            <v>0</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V289">
            <v>0</v>
          </cell>
          <cell r="BW289">
            <v>0</v>
          </cell>
          <cell r="BX289">
            <v>0</v>
          </cell>
          <cell r="BY289">
            <v>0</v>
          </cell>
          <cell r="BZ289">
            <v>0</v>
          </cell>
          <cell r="CA289">
            <v>0</v>
          </cell>
          <cell r="CB289">
            <v>0</v>
          </cell>
          <cell r="CC289">
            <v>0</v>
          </cell>
          <cell r="CD289">
            <v>0</v>
          </cell>
          <cell r="CE289">
            <v>0</v>
          </cell>
          <cell r="CF289">
            <v>0</v>
          </cell>
          <cell r="CG289">
            <v>0</v>
          </cell>
          <cell r="CH289">
            <v>0</v>
          </cell>
          <cell r="CI289">
            <v>0</v>
          </cell>
          <cell r="CJ289">
            <v>0</v>
          </cell>
          <cell r="CK289">
            <v>0</v>
          </cell>
          <cell r="CL289">
            <v>0</v>
          </cell>
          <cell r="CM289">
            <v>0</v>
          </cell>
          <cell r="CN289">
            <v>0</v>
          </cell>
          <cell r="CO289">
            <v>0</v>
          </cell>
          <cell r="CP289">
            <v>0</v>
          </cell>
          <cell r="CQ289">
            <v>0</v>
          </cell>
          <cell r="CR289">
            <v>0</v>
          </cell>
          <cell r="CS289">
            <v>0</v>
          </cell>
          <cell r="CT289">
            <v>0</v>
          </cell>
          <cell r="CU289">
            <v>0</v>
          </cell>
          <cell r="CV289">
            <v>0</v>
          </cell>
          <cell r="CW289">
            <v>0</v>
          </cell>
          <cell r="CX289">
            <v>0</v>
          </cell>
          <cell r="CY289">
            <v>0</v>
          </cell>
          <cell r="CZ289">
            <v>0</v>
          </cell>
          <cell r="DA289">
            <v>0</v>
          </cell>
          <cell r="DB289">
            <v>0</v>
          </cell>
          <cell r="DC289">
            <v>0</v>
          </cell>
          <cell r="DD289">
            <v>0</v>
          </cell>
          <cell r="DE289">
            <v>0</v>
          </cell>
          <cell r="DF289">
            <v>0</v>
          </cell>
          <cell r="DG289">
            <v>0</v>
          </cell>
          <cell r="DH289">
            <v>0</v>
          </cell>
          <cell r="DI289">
            <v>0</v>
          </cell>
          <cell r="DJ289">
            <v>0</v>
          </cell>
          <cell r="DK289">
            <v>0</v>
          </cell>
          <cell r="DL289">
            <v>0</v>
          </cell>
          <cell r="DM289">
            <v>0</v>
          </cell>
          <cell r="DN289">
            <v>0</v>
          </cell>
          <cell r="DO289">
            <v>0</v>
          </cell>
          <cell r="DP289">
            <v>0</v>
          </cell>
          <cell r="DQ289">
            <v>0</v>
          </cell>
          <cell r="DR289">
            <v>0</v>
          </cell>
          <cell r="DS289">
            <v>0</v>
          </cell>
          <cell r="DT289">
            <v>0</v>
          </cell>
          <cell r="DU289">
            <v>0</v>
          </cell>
          <cell r="DV289">
            <v>0</v>
          </cell>
          <cell r="DW289">
            <v>0</v>
          </cell>
          <cell r="DX289">
            <v>0</v>
          </cell>
          <cell r="DY289">
            <v>0</v>
          </cell>
          <cell r="DZ289">
            <v>0</v>
          </cell>
          <cell r="EA289">
            <v>0</v>
          </cell>
          <cell r="EB289">
            <v>0</v>
          </cell>
          <cell r="EC289">
            <v>0</v>
          </cell>
          <cell r="ED289">
            <v>0</v>
          </cell>
          <cell r="EE289">
            <v>0</v>
          </cell>
          <cell r="EF289">
            <v>0</v>
          </cell>
          <cell r="EG289">
            <v>0</v>
          </cell>
          <cell r="EH289">
            <v>0</v>
          </cell>
          <cell r="EI289">
            <v>0</v>
          </cell>
          <cell r="EJ289">
            <v>0</v>
          </cell>
          <cell r="EK289">
            <v>0</v>
          </cell>
          <cell r="EL289">
            <v>0</v>
          </cell>
          <cell r="EM289">
            <v>0</v>
          </cell>
          <cell r="EN289">
            <v>0</v>
          </cell>
          <cell r="EO289">
            <v>0</v>
          </cell>
          <cell r="EP289">
            <v>0</v>
          </cell>
          <cell r="EQ289">
            <v>0</v>
          </cell>
          <cell r="ER289">
            <v>0</v>
          </cell>
          <cell r="ES289">
            <v>0</v>
          </cell>
          <cell r="ET289">
            <v>0</v>
          </cell>
          <cell r="EU289">
            <v>0</v>
          </cell>
          <cell r="EV289">
            <v>0</v>
          </cell>
          <cell r="EW289">
            <v>0</v>
          </cell>
          <cell r="EX289">
            <v>0</v>
          </cell>
          <cell r="EY289">
            <v>0</v>
          </cell>
          <cell r="EZ289">
            <v>0</v>
          </cell>
          <cell r="FA289">
            <v>0</v>
          </cell>
          <cell r="FB289">
            <v>0</v>
          </cell>
          <cell r="FC289">
            <v>0</v>
          </cell>
          <cell r="FD289">
            <v>0</v>
          </cell>
          <cell r="FE289">
            <v>0</v>
          </cell>
          <cell r="FF289">
            <v>0</v>
          </cell>
          <cell r="FG289">
            <v>0</v>
          </cell>
          <cell r="FH289">
            <v>0</v>
          </cell>
          <cell r="FI289">
            <v>0</v>
          </cell>
          <cell r="FJ289">
            <v>0</v>
          </cell>
          <cell r="FK289">
            <v>0</v>
          </cell>
          <cell r="FL289">
            <v>0</v>
          </cell>
          <cell r="FM289">
            <v>0</v>
          </cell>
          <cell r="FN289">
            <v>0</v>
          </cell>
          <cell r="FO289">
            <v>0</v>
          </cell>
          <cell r="FP289">
            <v>0</v>
          </cell>
          <cell r="FQ289">
            <v>0</v>
          </cell>
          <cell r="FR289">
            <v>0</v>
          </cell>
          <cell r="FS289">
            <v>0</v>
          </cell>
          <cell r="FT289">
            <v>0</v>
          </cell>
          <cell r="FU289">
            <v>0</v>
          </cell>
          <cell r="FV289">
            <v>0</v>
          </cell>
          <cell r="FW289">
            <v>0</v>
          </cell>
          <cell r="FX289">
            <v>0</v>
          </cell>
          <cell r="FY289">
            <v>0</v>
          </cell>
          <cell r="FZ289">
            <v>0</v>
          </cell>
          <cell r="GA289">
            <v>0</v>
          </cell>
          <cell r="GB289">
            <v>0</v>
          </cell>
          <cell r="GC289">
            <v>0</v>
          </cell>
          <cell r="GD289">
            <v>0</v>
          </cell>
          <cell r="GE289">
            <v>0</v>
          </cell>
          <cell r="GF289">
            <v>0</v>
          </cell>
          <cell r="GG289">
            <v>0</v>
          </cell>
          <cell r="GH289">
            <v>0</v>
          </cell>
          <cell r="GI289">
            <v>0</v>
          </cell>
          <cell r="GJ289">
            <v>0</v>
          </cell>
          <cell r="GK289">
            <v>0</v>
          </cell>
          <cell r="GL289">
            <v>0</v>
          </cell>
          <cell r="GM289">
            <v>0</v>
          </cell>
          <cell r="GN289">
            <v>0</v>
          </cell>
          <cell r="GO289">
            <v>0</v>
          </cell>
          <cell r="GP289">
            <v>0</v>
          </cell>
          <cell r="GQ289">
            <v>0</v>
          </cell>
          <cell r="GR289">
            <v>0</v>
          </cell>
          <cell r="GS289">
            <v>0</v>
          </cell>
          <cell r="GT289">
            <v>0</v>
          </cell>
          <cell r="GU289">
            <v>0</v>
          </cell>
          <cell r="GV289">
            <v>0</v>
          </cell>
          <cell r="GW289">
            <v>0</v>
          </cell>
          <cell r="GX289">
            <v>0</v>
          </cell>
          <cell r="GY289">
            <v>0</v>
          </cell>
          <cell r="GZ289">
            <v>0</v>
          </cell>
          <cell r="HA289">
            <v>0</v>
          </cell>
          <cell r="HB289">
            <v>0</v>
          </cell>
          <cell r="HC289">
            <v>0</v>
          </cell>
          <cell r="HD289">
            <v>0</v>
          </cell>
          <cell r="HE289">
            <v>0</v>
          </cell>
          <cell r="HF289">
            <v>0</v>
          </cell>
          <cell r="HG289">
            <v>0</v>
          </cell>
          <cell r="HH289">
            <v>0</v>
          </cell>
          <cell r="HI289">
            <v>0</v>
          </cell>
          <cell r="HJ289">
            <v>0</v>
          </cell>
          <cell r="HK289">
            <v>0</v>
          </cell>
          <cell r="HL289">
            <v>0</v>
          </cell>
          <cell r="HM289">
            <v>0</v>
          </cell>
          <cell r="HN289">
            <v>0</v>
          </cell>
          <cell r="HO289">
            <v>0</v>
          </cell>
          <cell r="HP289">
            <v>0</v>
          </cell>
          <cell r="HQ289">
            <v>0</v>
          </cell>
          <cell r="HR289">
            <v>0</v>
          </cell>
          <cell r="HS289">
            <v>0</v>
          </cell>
          <cell r="HT289">
            <v>0</v>
          </cell>
          <cell r="HU289">
            <v>0</v>
          </cell>
          <cell r="HV289">
            <v>0</v>
          </cell>
          <cell r="HW289">
            <v>0</v>
          </cell>
          <cell r="HX289">
            <v>0</v>
          </cell>
          <cell r="HY289">
            <v>0</v>
          </cell>
          <cell r="HZ289">
            <v>0</v>
          </cell>
          <cell r="IA289">
            <v>0</v>
          </cell>
          <cell r="IB289">
            <v>0</v>
          </cell>
          <cell r="IC289">
            <v>0</v>
          </cell>
          <cell r="ID289">
            <v>0</v>
          </cell>
          <cell r="IE289">
            <v>0</v>
          </cell>
          <cell r="IF289">
            <v>0</v>
          </cell>
          <cell r="IG289">
            <v>0</v>
          </cell>
          <cell r="IH289">
            <v>0</v>
          </cell>
          <cell r="II289">
            <v>0</v>
          </cell>
          <cell r="IJ289">
            <v>0</v>
          </cell>
          <cell r="IK289">
            <v>0</v>
          </cell>
          <cell r="IL289">
            <v>0</v>
          </cell>
          <cell r="IM289">
            <v>0</v>
          </cell>
        </row>
        <row r="290">
          <cell r="AG290">
            <v>0</v>
          </cell>
          <cell r="AL290">
            <v>1.9910000000000001E-2</v>
          </cell>
          <cell r="AM290">
            <v>1.9910000000000001E-2</v>
          </cell>
          <cell r="AN290">
            <v>1.9910000000000001E-2</v>
          </cell>
          <cell r="AO290">
            <v>1.9910000000000001E-2</v>
          </cell>
          <cell r="AP290">
            <v>1.9910000000000001E-2</v>
          </cell>
          <cell r="AQ290">
            <v>0</v>
          </cell>
          <cell r="AR290">
            <v>0</v>
          </cell>
          <cell r="AS290">
            <v>0</v>
          </cell>
          <cell r="AT290">
            <v>0</v>
          </cell>
          <cell r="AU290">
            <v>0</v>
          </cell>
          <cell r="AV290">
            <v>0</v>
          </cell>
          <cell r="AW290">
            <v>0</v>
          </cell>
          <cell r="AX290">
            <v>0</v>
          </cell>
          <cell r="AY290">
            <v>0</v>
          </cell>
          <cell r="AZ290">
            <v>1.6591666666666668E-2</v>
          </cell>
          <cell r="BA290">
            <v>1.5928000000000001E-2</v>
          </cell>
          <cell r="BB290">
            <v>1.5264333333333333E-2</v>
          </cell>
          <cell r="BC290">
            <v>1.4600666666666666E-2</v>
          </cell>
          <cell r="BD290">
            <v>1.3937E-2</v>
          </cell>
          <cell r="BE290">
            <v>1.3273333333333333E-2</v>
          </cell>
          <cell r="BF290">
            <v>1.2609666666666667E-2</v>
          </cell>
          <cell r="BG290">
            <v>1.1945999999999998E-2</v>
          </cell>
          <cell r="BH290">
            <v>1.1282333333333332E-2</v>
          </cell>
          <cell r="BI290">
            <v>1.0618666666666665E-2</v>
          </cell>
          <cell r="BJ290">
            <v>9.9549999999999986E-3</v>
          </cell>
          <cell r="BK290">
            <v>9.291333333333332E-3</v>
          </cell>
          <cell r="BL290">
            <v>8.6276666666666654E-3</v>
          </cell>
          <cell r="BM290">
            <v>7.9639999999999971E-3</v>
          </cell>
          <cell r="BN290">
            <v>7.3003333333333314E-3</v>
          </cell>
          <cell r="BO290">
            <v>6.636666666666664E-3</v>
          </cell>
          <cell r="BP290">
            <v>5.9729999999999974E-3</v>
          </cell>
          <cell r="BQ290">
            <v>5.3093333333333308E-3</v>
          </cell>
          <cell r="BR290">
            <v>4.6456666666666634E-3</v>
          </cell>
          <cell r="BS290">
            <v>3.9819999999999968E-3</v>
          </cell>
          <cell r="BT290">
            <v>3.3183333333333298E-3</v>
          </cell>
          <cell r="BU290">
            <v>2.6546666666666628E-3</v>
          </cell>
          <cell r="BV290">
            <v>1.9909999999999962E-3</v>
          </cell>
          <cell r="BW290">
            <v>1.3273333333333292E-3</v>
          </cell>
          <cell r="BX290">
            <v>6.6366666666666256E-4</v>
          </cell>
          <cell r="BY290">
            <v>-4.1633363423443369E-18</v>
          </cell>
          <cell r="BZ290">
            <v>-4.1633363423443369E-18</v>
          </cell>
          <cell r="CA290">
            <v>-4.1633363423443369E-18</v>
          </cell>
          <cell r="CB290">
            <v>-4.1633363423443369E-18</v>
          </cell>
          <cell r="CC290">
            <v>-4.1633363423443369E-18</v>
          </cell>
          <cell r="CD290">
            <v>-4.1633363423443369E-18</v>
          </cell>
          <cell r="CE290">
            <v>-4.1633363423443369E-18</v>
          </cell>
          <cell r="CF290">
            <v>-4.1633363423443369E-18</v>
          </cell>
          <cell r="CG290">
            <v>-4.1633363423443369E-18</v>
          </cell>
          <cell r="CH290">
            <v>-4.1633363423443369E-18</v>
          </cell>
          <cell r="CI290">
            <v>-4.1633363423443369E-18</v>
          </cell>
          <cell r="CJ290">
            <v>-4.1633363423443369E-18</v>
          </cell>
          <cell r="CK290">
            <v>-4.1633363423443369E-18</v>
          </cell>
          <cell r="CL290">
            <v>-4.1633363423443369E-18</v>
          </cell>
          <cell r="CM290">
            <v>-4.1633363423443369E-18</v>
          </cell>
          <cell r="CN290">
            <v>-4.1633363423443369E-18</v>
          </cell>
          <cell r="CO290">
            <v>-4.1633363423443369E-18</v>
          </cell>
          <cell r="CP290">
            <v>-4.1633363423443369E-18</v>
          </cell>
          <cell r="CQ290">
            <v>-4.1633363423443369E-18</v>
          </cell>
          <cell r="CR290">
            <v>-4.1633363423443369E-18</v>
          </cell>
          <cell r="CS290">
            <v>-4.1633363423443369E-18</v>
          </cell>
          <cell r="CT290">
            <v>-4.1633363423443369E-18</v>
          </cell>
          <cell r="CU290">
            <v>-4.1633363423443369E-18</v>
          </cell>
          <cell r="CV290">
            <v>-4.1633363423443369E-18</v>
          </cell>
          <cell r="CW290">
            <v>-4.1633363423443369E-18</v>
          </cell>
          <cell r="CX290">
            <v>-4.1633363423443369E-18</v>
          </cell>
          <cell r="CY290">
            <v>-4.1633363423443369E-18</v>
          </cell>
          <cell r="CZ290">
            <v>-4.1633363423443369E-18</v>
          </cell>
          <cell r="DA290">
            <v>-4.1633363423443369E-18</v>
          </cell>
          <cell r="DB290">
            <v>-4.1633363423443369E-18</v>
          </cell>
          <cell r="DC290">
            <v>-4.1633363423443369E-18</v>
          </cell>
          <cell r="DD290">
            <v>-4.1633363423443369E-18</v>
          </cell>
          <cell r="DE290">
            <v>-4.1633363423443369E-18</v>
          </cell>
          <cell r="DF290">
            <v>-4.1633363423443369E-18</v>
          </cell>
          <cell r="DG290">
            <v>-4.1633363423443369E-18</v>
          </cell>
          <cell r="DH290">
            <v>-4.1633363423443369E-18</v>
          </cell>
          <cell r="DI290">
            <v>-4.1633363423443369E-18</v>
          </cell>
          <cell r="DJ290">
            <v>-4.1633363423443369E-18</v>
          </cell>
          <cell r="DK290">
            <v>-4.1633363423443369E-18</v>
          </cell>
          <cell r="DL290">
            <v>-4.1633363423443369E-18</v>
          </cell>
          <cell r="DM290">
            <v>-4.1633363423443369E-18</v>
          </cell>
          <cell r="DN290">
            <v>-4.1633363423443369E-18</v>
          </cell>
          <cell r="DO290">
            <v>-4.1633363423443369E-18</v>
          </cell>
          <cell r="DP290">
            <v>-4.1633363423443369E-18</v>
          </cell>
          <cell r="DQ290">
            <v>-4.1633363423443369E-18</v>
          </cell>
          <cell r="DR290">
            <v>-4.1633363423443369E-18</v>
          </cell>
          <cell r="DS290">
            <v>-4.1633363423443369E-18</v>
          </cell>
          <cell r="DT290">
            <v>-4.1633363423443369E-18</v>
          </cell>
          <cell r="DU290">
            <v>-4.1633363423443369E-18</v>
          </cell>
          <cell r="DV290">
            <v>-4.1633363423443369E-18</v>
          </cell>
          <cell r="DW290">
            <v>-4.1633363423443369E-18</v>
          </cell>
          <cell r="DX290">
            <v>-4.1633363423443369E-18</v>
          </cell>
          <cell r="DY290">
            <v>-4.1633363423443369E-18</v>
          </cell>
          <cell r="DZ290">
            <v>-4.1633363423443369E-18</v>
          </cell>
          <cell r="EA290">
            <v>-4.1633363423443369E-18</v>
          </cell>
          <cell r="EB290">
            <v>-4.1633363423443369E-18</v>
          </cell>
          <cell r="EC290">
            <v>-4.1633363423443369E-18</v>
          </cell>
          <cell r="ED290">
            <v>-4.1633363423443369E-18</v>
          </cell>
          <cell r="EE290">
            <v>-4.1633363423443369E-18</v>
          </cell>
          <cell r="EF290">
            <v>-4.1633363423443369E-18</v>
          </cell>
          <cell r="EG290">
            <v>-4.1633363423443369E-18</v>
          </cell>
          <cell r="EH290">
            <v>-4.1633363423443369E-18</v>
          </cell>
          <cell r="EI290">
            <v>-4.1633363423443369E-18</v>
          </cell>
          <cell r="EJ290">
            <v>-4.1633363423443369E-18</v>
          </cell>
          <cell r="EK290">
            <v>-4.1633363423443369E-18</v>
          </cell>
          <cell r="EL290">
            <v>-4.1633363423443369E-18</v>
          </cell>
          <cell r="EM290">
            <v>-4.1633363423443369E-18</v>
          </cell>
          <cell r="EN290">
            <v>-4.1633363423443369E-18</v>
          </cell>
          <cell r="EO290">
            <v>-4.1633363423443369E-18</v>
          </cell>
          <cell r="EP290">
            <v>-4.1633363423443369E-18</v>
          </cell>
          <cell r="EQ290">
            <v>-4.1633363423443369E-18</v>
          </cell>
          <cell r="ER290">
            <v>-4.1633363423443369E-18</v>
          </cell>
          <cell r="ES290">
            <v>-4.1633363423443369E-18</v>
          </cell>
          <cell r="ET290">
            <v>-4.1633363423443369E-18</v>
          </cell>
          <cell r="EU290">
            <v>-4.1633363423443369E-18</v>
          </cell>
          <cell r="EV290">
            <v>-4.1633363423443369E-18</v>
          </cell>
          <cell r="EW290">
            <v>-4.1633363423443369E-18</v>
          </cell>
          <cell r="EX290">
            <v>-4.1633363423443369E-18</v>
          </cell>
          <cell r="EY290">
            <v>-4.1633363423443369E-18</v>
          </cell>
          <cell r="EZ290">
            <v>-4.1633363423443369E-18</v>
          </cell>
          <cell r="FA290">
            <v>-4.1633363423443369E-18</v>
          </cell>
          <cell r="FB290">
            <v>-4.1633363423443369E-18</v>
          </cell>
          <cell r="FC290">
            <v>-4.1633363423443369E-18</v>
          </cell>
          <cell r="FD290">
            <v>-4.1633363423443369E-18</v>
          </cell>
          <cell r="FE290">
            <v>-4.1633363423443369E-18</v>
          </cell>
          <cell r="FF290">
            <v>-4.1633363423443369E-18</v>
          </cell>
          <cell r="FG290">
            <v>-4.1633363423443369E-18</v>
          </cell>
          <cell r="FH290">
            <v>-4.1633363423443369E-18</v>
          </cell>
          <cell r="FI290">
            <v>-4.1633363423443369E-18</v>
          </cell>
          <cell r="FJ290">
            <v>-4.1633363423443369E-18</v>
          </cell>
          <cell r="FK290">
            <v>-4.1633363423443369E-18</v>
          </cell>
          <cell r="FL290">
            <v>-4.1633363423443369E-18</v>
          </cell>
          <cell r="FM290">
            <v>-4.1633363423443369E-18</v>
          </cell>
          <cell r="FN290">
            <v>-4.1633363423443369E-18</v>
          </cell>
          <cell r="FO290">
            <v>-4.1633363423443369E-18</v>
          </cell>
          <cell r="FP290">
            <v>-4.1633363423443369E-18</v>
          </cell>
          <cell r="FQ290">
            <v>-4.1633363423443369E-18</v>
          </cell>
          <cell r="FR290">
            <v>-4.1633363423443369E-18</v>
          </cell>
          <cell r="FS290">
            <v>-4.1633363423443369E-18</v>
          </cell>
          <cell r="FT290">
            <v>-4.1633363423443369E-18</v>
          </cell>
          <cell r="FU290">
            <v>-4.1633363423443369E-18</v>
          </cell>
          <cell r="FV290">
            <v>-4.1633363423443369E-18</v>
          </cell>
          <cell r="FW290">
            <v>-4.1633363423443369E-18</v>
          </cell>
          <cell r="FX290">
            <v>-4.1633363423443369E-18</v>
          </cell>
          <cell r="FY290">
            <v>-4.1633363423443369E-18</v>
          </cell>
          <cell r="FZ290">
            <v>-4.1633363423443369E-18</v>
          </cell>
          <cell r="GA290">
            <v>-4.1633363423443369E-18</v>
          </cell>
          <cell r="GB290">
            <v>-4.1633363423443369E-18</v>
          </cell>
          <cell r="GC290">
            <v>-4.1633363423443369E-18</v>
          </cell>
          <cell r="GD290">
            <v>-4.1633363423443369E-18</v>
          </cell>
          <cell r="GE290">
            <v>-4.1633363423443369E-18</v>
          </cell>
          <cell r="GF290">
            <v>-4.1633363423443369E-18</v>
          </cell>
          <cell r="GG290">
            <v>-4.1633363423443369E-18</v>
          </cell>
          <cell r="GH290">
            <v>-4.1633363423443369E-18</v>
          </cell>
          <cell r="GI290">
            <v>-4.1633363423443369E-18</v>
          </cell>
          <cell r="GJ290">
            <v>-4.1633363423443369E-18</v>
          </cell>
          <cell r="GK290">
            <v>-4.1633363423443369E-18</v>
          </cell>
          <cell r="GL290">
            <v>-4.1633363423443369E-18</v>
          </cell>
          <cell r="GM290">
            <v>-4.1633363423443369E-18</v>
          </cell>
          <cell r="GN290">
            <v>-4.1633363423443369E-18</v>
          </cell>
          <cell r="GO290">
            <v>-4.1633363423443369E-18</v>
          </cell>
          <cell r="GP290">
            <v>-4.1633363423443369E-18</v>
          </cell>
          <cell r="GQ290">
            <v>-4.1633363423443369E-18</v>
          </cell>
          <cell r="GR290">
            <v>-4.1633363423443369E-18</v>
          </cell>
          <cell r="GS290">
            <v>-4.1633363423443369E-18</v>
          </cell>
          <cell r="GT290">
            <v>-4.1633363423443369E-18</v>
          </cell>
          <cell r="GU290">
            <v>-4.1633363423443369E-18</v>
          </cell>
          <cell r="GV290">
            <v>-4.1633363423443369E-18</v>
          </cell>
          <cell r="GW290">
            <v>-4.1633363423443369E-18</v>
          </cell>
          <cell r="GX290">
            <v>-4.1633363423443369E-18</v>
          </cell>
          <cell r="GY290">
            <v>-4.1633363423443369E-18</v>
          </cell>
          <cell r="GZ290">
            <v>-4.1633363423443369E-18</v>
          </cell>
          <cell r="HA290">
            <v>-4.1633363423443369E-18</v>
          </cell>
          <cell r="HB290">
            <v>-4.1633363423443369E-18</v>
          </cell>
          <cell r="HC290">
            <v>-4.1633363423443369E-18</v>
          </cell>
          <cell r="HD290">
            <v>-4.1633363423443369E-18</v>
          </cell>
          <cell r="HE290">
            <v>-4.1633363423443369E-18</v>
          </cell>
          <cell r="HF290">
            <v>-4.1633363423443369E-18</v>
          </cell>
          <cell r="HG290">
            <v>-4.1633363423443369E-18</v>
          </cell>
          <cell r="HH290">
            <v>-4.1633363423443369E-18</v>
          </cell>
          <cell r="HI290">
            <v>-4.1633363423443369E-18</v>
          </cell>
          <cell r="HJ290">
            <v>-4.1633363423443369E-18</v>
          </cell>
          <cell r="HK290">
            <v>-4.1633363423443369E-18</v>
          </cell>
          <cell r="HL290">
            <v>-4.1633363423443369E-18</v>
          </cell>
          <cell r="HM290">
            <v>-4.1633363423443369E-18</v>
          </cell>
          <cell r="HN290">
            <v>-4.1633363423443369E-18</v>
          </cell>
          <cell r="HO290">
            <v>-4.1633363423443369E-18</v>
          </cell>
          <cell r="HP290">
            <v>-4.1633363423443369E-18</v>
          </cell>
          <cell r="HQ290">
            <v>-4.1633363423443369E-18</v>
          </cell>
          <cell r="HR290">
            <v>-4.1633363423443369E-18</v>
          </cell>
          <cell r="HS290">
            <v>-4.1633363423443369E-18</v>
          </cell>
          <cell r="HT290">
            <v>-4.1633363423443369E-18</v>
          </cell>
          <cell r="HU290">
            <v>-4.1633363423443369E-18</v>
          </cell>
          <cell r="HV290">
            <v>-4.1633363423443369E-18</v>
          </cell>
          <cell r="HW290">
            <v>-4.1633363423443369E-18</v>
          </cell>
          <cell r="HX290">
            <v>-4.1633363423443369E-18</v>
          </cell>
          <cell r="HY290">
            <v>-4.1633363423443369E-18</v>
          </cell>
          <cell r="HZ290">
            <v>-4.1633363423443369E-18</v>
          </cell>
          <cell r="IA290">
            <v>-4.1633363423443369E-18</v>
          </cell>
          <cell r="IB290">
            <v>-4.1633363423443369E-18</v>
          </cell>
          <cell r="IC290">
            <v>-4.1633363423443369E-18</v>
          </cell>
          <cell r="ID290">
            <v>-4.1633363423443369E-18</v>
          </cell>
          <cell r="IE290">
            <v>-4.1633363423443369E-18</v>
          </cell>
          <cell r="IF290">
            <v>-4.1633363423443369E-18</v>
          </cell>
          <cell r="IG290">
            <v>-4.1633363423443369E-18</v>
          </cell>
          <cell r="IH290">
            <v>-4.1633363423443369E-18</v>
          </cell>
          <cell r="II290">
            <v>-4.1633363423443369E-18</v>
          </cell>
          <cell r="IJ290">
            <v>-4.1633363423443369E-18</v>
          </cell>
          <cell r="IK290">
            <v>-4.1633363423443369E-18</v>
          </cell>
          <cell r="IL290">
            <v>-4.1633363423443369E-18</v>
          </cell>
          <cell r="IM290">
            <v>-4.1633363423443369E-18</v>
          </cell>
        </row>
        <row r="291">
          <cell r="AG291">
            <v>0</v>
          </cell>
          <cell r="AL291">
            <v>0</v>
          </cell>
          <cell r="AM291">
            <v>2.75E-2</v>
          </cell>
          <cell r="AN291">
            <v>2.75E-2</v>
          </cell>
          <cell r="AO291">
            <v>2.75E-2</v>
          </cell>
          <cell r="AP291">
            <v>2.75E-2</v>
          </cell>
          <cell r="AQ291">
            <v>2.75E-2</v>
          </cell>
          <cell r="AR291">
            <v>0</v>
          </cell>
          <cell r="AS291">
            <v>0</v>
          </cell>
          <cell r="AT291">
            <v>0</v>
          </cell>
          <cell r="AU291">
            <v>0</v>
          </cell>
          <cell r="AV291">
            <v>0</v>
          </cell>
          <cell r="AW291">
            <v>0</v>
          </cell>
          <cell r="AX291">
            <v>0</v>
          </cell>
          <cell r="AY291">
            <v>0</v>
          </cell>
          <cell r="AZ291">
            <v>0</v>
          </cell>
          <cell r="BA291">
            <v>2.2916666666666662E-2</v>
          </cell>
          <cell r="BB291">
            <v>2.1999999999999992E-2</v>
          </cell>
          <cell r="BC291">
            <v>2.1083333333333325E-2</v>
          </cell>
          <cell r="BD291">
            <v>2.0166666666666659E-2</v>
          </cell>
          <cell r="BE291">
            <v>1.9249999999999993E-2</v>
          </cell>
          <cell r="BF291">
            <v>1.8333333333333326E-2</v>
          </cell>
          <cell r="BG291">
            <v>1.741666666666666E-2</v>
          </cell>
          <cell r="BH291">
            <v>1.6499999999999994E-2</v>
          </cell>
          <cell r="BI291">
            <v>1.5583333333333329E-2</v>
          </cell>
          <cell r="BJ291">
            <v>1.4666666666666663E-2</v>
          </cell>
          <cell r="BK291">
            <v>1.3749999999999998E-2</v>
          </cell>
          <cell r="BL291">
            <v>1.2833333333333332E-2</v>
          </cell>
          <cell r="BM291">
            <v>1.1916666666666667E-2</v>
          </cell>
          <cell r="BN291">
            <v>1.1000000000000001E-2</v>
          </cell>
          <cell r="BO291">
            <v>1.0083333333333335E-2</v>
          </cell>
          <cell r="BP291">
            <v>9.1666666666666684E-3</v>
          </cell>
          <cell r="BQ291">
            <v>8.2500000000000021E-3</v>
          </cell>
          <cell r="BR291">
            <v>7.3333333333333349E-3</v>
          </cell>
          <cell r="BS291">
            <v>6.4166666666666686E-3</v>
          </cell>
          <cell r="BT291">
            <v>5.5000000000000014E-3</v>
          </cell>
          <cell r="BU291">
            <v>4.5833333333333351E-3</v>
          </cell>
          <cell r="BV291">
            <v>3.6666666666666683E-3</v>
          </cell>
          <cell r="BW291">
            <v>2.7500000000000016E-3</v>
          </cell>
          <cell r="BX291">
            <v>1.8333333333333346E-3</v>
          </cell>
          <cell r="BY291">
            <v>9.1666666666666806E-4</v>
          </cell>
          <cell r="BZ291">
            <v>1.3877787807814458E-18</v>
          </cell>
          <cell r="CA291">
            <v>1.3877787807814458E-18</v>
          </cell>
          <cell r="CB291">
            <v>1.3877787807814458E-18</v>
          </cell>
          <cell r="CC291">
            <v>1.3877787807814458E-18</v>
          </cell>
          <cell r="CD291">
            <v>1.3877787807814458E-18</v>
          </cell>
          <cell r="CE291">
            <v>1.3877787807814458E-18</v>
          </cell>
          <cell r="CF291">
            <v>1.3877787807814458E-18</v>
          </cell>
          <cell r="CG291">
            <v>1.3877787807814458E-18</v>
          </cell>
          <cell r="CH291">
            <v>1.3877787807814458E-18</v>
          </cell>
          <cell r="CI291">
            <v>1.3877787807814458E-18</v>
          </cell>
          <cell r="CJ291">
            <v>1.3877787807814458E-18</v>
          </cell>
          <cell r="CK291">
            <v>1.3877787807814458E-18</v>
          </cell>
          <cell r="CL291">
            <v>1.3877787807814458E-18</v>
          </cell>
          <cell r="CM291">
            <v>1.3877787807814458E-18</v>
          </cell>
          <cell r="CN291">
            <v>1.3877787807814458E-18</v>
          </cell>
          <cell r="CO291">
            <v>1.3877787807814458E-18</v>
          </cell>
          <cell r="CP291">
            <v>1.3877787807814458E-18</v>
          </cell>
          <cell r="CQ291">
            <v>1.3877787807814458E-18</v>
          </cell>
          <cell r="CR291">
            <v>1.3877787807814458E-18</v>
          </cell>
          <cell r="CS291">
            <v>1.3877787807814458E-18</v>
          </cell>
          <cell r="CT291">
            <v>1.3877787807814458E-18</v>
          </cell>
          <cell r="CU291">
            <v>1.3877787807814458E-18</v>
          </cell>
          <cell r="CV291">
            <v>1.3877787807814458E-18</v>
          </cell>
          <cell r="CW291">
            <v>1.3877787807814458E-18</v>
          </cell>
          <cell r="CX291">
            <v>1.3877787807814458E-18</v>
          </cell>
          <cell r="CY291">
            <v>1.3877787807814458E-18</v>
          </cell>
          <cell r="CZ291">
            <v>1.3877787807814458E-18</v>
          </cell>
          <cell r="DA291">
            <v>1.3877787807814458E-18</v>
          </cell>
          <cell r="DB291">
            <v>1.3877787807814458E-18</v>
          </cell>
          <cell r="DC291">
            <v>1.3877787807814458E-18</v>
          </cell>
          <cell r="DD291">
            <v>1.3877787807814458E-18</v>
          </cell>
          <cell r="DE291">
            <v>1.3877787807814458E-18</v>
          </cell>
          <cell r="DF291">
            <v>1.3877787807814458E-18</v>
          </cell>
          <cell r="DG291">
            <v>1.3877787807814458E-18</v>
          </cell>
          <cell r="DH291">
            <v>1.3877787807814458E-18</v>
          </cell>
          <cell r="DI291">
            <v>1.3877787807814458E-18</v>
          </cell>
          <cell r="DJ291">
            <v>1.3877787807814458E-18</v>
          </cell>
          <cell r="DK291">
            <v>1.3877787807814458E-18</v>
          </cell>
          <cell r="DL291">
            <v>1.3877787807814458E-18</v>
          </cell>
          <cell r="DM291">
            <v>1.3877787807814458E-18</v>
          </cell>
          <cell r="DN291">
            <v>1.3877787807814458E-18</v>
          </cell>
          <cell r="DO291">
            <v>1.3877787807814458E-18</v>
          </cell>
          <cell r="DP291">
            <v>1.3877787807814458E-18</v>
          </cell>
          <cell r="DQ291">
            <v>1.3877787807814458E-18</v>
          </cell>
          <cell r="DR291">
            <v>1.3877787807814458E-18</v>
          </cell>
          <cell r="DS291">
            <v>1.3877787807814458E-18</v>
          </cell>
          <cell r="DT291">
            <v>1.3877787807814458E-18</v>
          </cell>
          <cell r="DU291">
            <v>1.3877787807814458E-18</v>
          </cell>
          <cell r="DV291">
            <v>1.3877787807814458E-18</v>
          </cell>
          <cell r="DW291">
            <v>1.3877787807814458E-18</v>
          </cell>
          <cell r="DX291">
            <v>1.3877787807814458E-18</v>
          </cell>
          <cell r="DY291">
            <v>1.3877787807814458E-18</v>
          </cell>
          <cell r="DZ291">
            <v>1.3877787807814458E-18</v>
          </cell>
          <cell r="EA291">
            <v>1.3877787807814458E-18</v>
          </cell>
          <cell r="EB291">
            <v>1.3877787807814458E-18</v>
          </cell>
          <cell r="EC291">
            <v>1.3877787807814458E-18</v>
          </cell>
          <cell r="ED291">
            <v>1.3877787807814458E-18</v>
          </cell>
          <cell r="EE291">
            <v>1.3877787807814458E-18</v>
          </cell>
          <cell r="EF291">
            <v>1.3877787807814458E-18</v>
          </cell>
          <cell r="EG291">
            <v>1.3877787807814458E-18</v>
          </cell>
          <cell r="EH291">
            <v>1.3877787807814458E-18</v>
          </cell>
          <cell r="EI291">
            <v>1.3877787807814458E-18</v>
          </cell>
          <cell r="EJ291">
            <v>1.3877787807814458E-18</v>
          </cell>
          <cell r="EK291">
            <v>1.3877787807814458E-18</v>
          </cell>
          <cell r="EL291">
            <v>1.3877787807814458E-18</v>
          </cell>
          <cell r="EM291">
            <v>1.3877787807814458E-18</v>
          </cell>
          <cell r="EN291">
            <v>1.3877787807814458E-18</v>
          </cell>
          <cell r="EO291">
            <v>1.3877787807814458E-18</v>
          </cell>
          <cell r="EP291">
            <v>1.3877787807814458E-18</v>
          </cell>
          <cell r="EQ291">
            <v>1.3877787807814458E-18</v>
          </cell>
          <cell r="ER291">
            <v>1.3877787807814458E-18</v>
          </cell>
          <cell r="ES291">
            <v>1.3877787807814458E-18</v>
          </cell>
          <cell r="ET291">
            <v>1.3877787807814458E-18</v>
          </cell>
          <cell r="EU291">
            <v>1.3877787807814458E-18</v>
          </cell>
          <cell r="EV291">
            <v>1.3877787807814458E-18</v>
          </cell>
          <cell r="EW291">
            <v>1.3877787807814458E-18</v>
          </cell>
          <cell r="EX291">
            <v>1.3877787807814458E-18</v>
          </cell>
          <cell r="EY291">
            <v>1.3877787807814458E-18</v>
          </cell>
          <cell r="EZ291">
            <v>1.3877787807814458E-18</v>
          </cell>
          <cell r="FA291">
            <v>1.3877787807814458E-18</v>
          </cell>
          <cell r="FB291">
            <v>1.3877787807814458E-18</v>
          </cell>
          <cell r="FC291">
            <v>1.3877787807814458E-18</v>
          </cell>
          <cell r="FD291">
            <v>1.3877787807814458E-18</v>
          </cell>
          <cell r="FE291">
            <v>1.3877787807814458E-18</v>
          </cell>
          <cell r="FF291">
            <v>1.3877787807814458E-18</v>
          </cell>
          <cell r="FG291">
            <v>1.3877787807814458E-18</v>
          </cell>
          <cell r="FH291">
            <v>1.3877787807814458E-18</v>
          </cell>
          <cell r="FI291">
            <v>1.3877787807814458E-18</v>
          </cell>
          <cell r="FJ291">
            <v>1.3877787807814458E-18</v>
          </cell>
          <cell r="FK291">
            <v>1.3877787807814458E-18</v>
          </cell>
          <cell r="FL291">
            <v>1.3877787807814458E-18</v>
          </cell>
          <cell r="FM291">
            <v>1.3877787807814458E-18</v>
          </cell>
          <cell r="FN291">
            <v>1.3877787807814458E-18</v>
          </cell>
          <cell r="FO291">
            <v>1.3877787807814458E-18</v>
          </cell>
          <cell r="FP291">
            <v>1.3877787807814458E-18</v>
          </cell>
          <cell r="FQ291">
            <v>1.3877787807814458E-18</v>
          </cell>
          <cell r="FR291">
            <v>1.3877787807814458E-18</v>
          </cell>
          <cell r="FS291">
            <v>1.3877787807814458E-18</v>
          </cell>
          <cell r="FT291">
            <v>1.3877787807814458E-18</v>
          </cell>
          <cell r="FU291">
            <v>1.3877787807814458E-18</v>
          </cell>
          <cell r="FV291">
            <v>1.3877787807814458E-18</v>
          </cell>
          <cell r="FW291">
            <v>1.3877787807814458E-18</v>
          </cell>
          <cell r="FX291">
            <v>1.3877787807814458E-18</v>
          </cell>
          <cell r="FY291">
            <v>1.3877787807814458E-18</v>
          </cell>
          <cell r="FZ291">
            <v>1.3877787807814458E-18</v>
          </cell>
          <cell r="GA291">
            <v>1.3877787807814458E-18</v>
          </cell>
          <cell r="GB291">
            <v>1.3877787807814458E-18</v>
          </cell>
          <cell r="GC291">
            <v>1.3877787807814458E-18</v>
          </cell>
          <cell r="GD291">
            <v>1.3877787807814458E-18</v>
          </cell>
          <cell r="GE291">
            <v>1.3877787807814458E-18</v>
          </cell>
          <cell r="GF291">
            <v>1.3877787807814458E-18</v>
          </cell>
          <cell r="GG291">
            <v>1.3877787807814458E-18</v>
          </cell>
          <cell r="GH291">
            <v>1.3877787807814458E-18</v>
          </cell>
          <cell r="GI291">
            <v>1.3877787807814458E-18</v>
          </cell>
          <cell r="GJ291">
            <v>1.3877787807814458E-18</v>
          </cell>
          <cell r="GK291">
            <v>1.3877787807814458E-18</v>
          </cell>
          <cell r="GL291">
            <v>1.3877787807814458E-18</v>
          </cell>
          <cell r="GM291">
            <v>1.3877787807814458E-18</v>
          </cell>
          <cell r="GN291">
            <v>1.3877787807814458E-18</v>
          </cell>
          <cell r="GO291">
            <v>1.3877787807814458E-18</v>
          </cell>
          <cell r="GP291">
            <v>1.3877787807814458E-18</v>
          </cell>
          <cell r="GQ291">
            <v>1.3877787807814458E-18</v>
          </cell>
          <cell r="GR291">
            <v>1.3877787807814458E-18</v>
          </cell>
          <cell r="GS291">
            <v>1.3877787807814458E-18</v>
          </cell>
          <cell r="GT291">
            <v>1.3877787807814458E-18</v>
          </cell>
          <cell r="GU291">
            <v>1.3877787807814458E-18</v>
          </cell>
          <cell r="GV291">
            <v>1.3877787807814458E-18</v>
          </cell>
          <cell r="GW291">
            <v>1.3877787807814458E-18</v>
          </cell>
          <cell r="GX291">
            <v>1.3877787807814458E-18</v>
          </cell>
          <cell r="GY291">
            <v>1.3877787807814458E-18</v>
          </cell>
          <cell r="GZ291">
            <v>1.3877787807814458E-18</v>
          </cell>
          <cell r="HA291">
            <v>1.3877787807814458E-18</v>
          </cell>
          <cell r="HB291">
            <v>1.3877787807814458E-18</v>
          </cell>
          <cell r="HC291">
            <v>1.3877787807814458E-18</v>
          </cell>
          <cell r="HD291">
            <v>1.3877787807814458E-18</v>
          </cell>
          <cell r="HE291">
            <v>1.3877787807814458E-18</v>
          </cell>
          <cell r="HF291">
            <v>1.3877787807814458E-18</v>
          </cell>
          <cell r="HG291">
            <v>1.3877787807814458E-18</v>
          </cell>
          <cell r="HH291">
            <v>1.3877787807814458E-18</v>
          </cell>
          <cell r="HI291">
            <v>1.3877787807814458E-18</v>
          </cell>
          <cell r="HJ291">
            <v>1.3877787807814458E-18</v>
          </cell>
          <cell r="HK291">
            <v>1.3877787807814458E-18</v>
          </cell>
          <cell r="HL291">
            <v>1.3877787807814458E-18</v>
          </cell>
          <cell r="HM291">
            <v>1.3877787807814458E-18</v>
          </cell>
          <cell r="HN291">
            <v>1.3877787807814458E-18</v>
          </cell>
          <cell r="HO291">
            <v>1.3877787807814458E-18</v>
          </cell>
          <cell r="HP291">
            <v>1.3877787807814458E-18</v>
          </cell>
          <cell r="HQ291">
            <v>1.3877787807814458E-18</v>
          </cell>
          <cell r="HR291">
            <v>1.3877787807814458E-18</v>
          </cell>
          <cell r="HS291">
            <v>1.3877787807814458E-18</v>
          </cell>
          <cell r="HT291">
            <v>1.3877787807814458E-18</v>
          </cell>
          <cell r="HU291">
            <v>1.3877787807814458E-18</v>
          </cell>
          <cell r="HV291">
            <v>1.3877787807814458E-18</v>
          </cell>
          <cell r="HW291">
            <v>1.3877787807814458E-18</v>
          </cell>
          <cell r="HX291">
            <v>1.3877787807814458E-18</v>
          </cell>
          <cell r="HY291">
            <v>1.3877787807814458E-18</v>
          </cell>
          <cell r="HZ291">
            <v>1.3877787807814458E-18</v>
          </cell>
          <cell r="IA291">
            <v>1.3877787807814458E-18</v>
          </cell>
          <cell r="IB291">
            <v>1.3877787807814458E-18</v>
          </cell>
          <cell r="IC291">
            <v>1.3877787807814458E-18</v>
          </cell>
          <cell r="ID291">
            <v>1.3877787807814458E-18</v>
          </cell>
          <cell r="IE291">
            <v>1.3877787807814458E-18</v>
          </cell>
          <cell r="IF291">
            <v>1.3877787807814458E-18</v>
          </cell>
          <cell r="IG291">
            <v>1.3877787807814458E-18</v>
          </cell>
          <cell r="IH291">
            <v>1.3877787807814458E-18</v>
          </cell>
          <cell r="II291">
            <v>1.3877787807814458E-18</v>
          </cell>
          <cell r="IJ291">
            <v>1.3877787807814458E-18</v>
          </cell>
          <cell r="IK291">
            <v>1.3877787807814458E-18</v>
          </cell>
          <cell r="IL291">
            <v>1.3877787807814458E-18</v>
          </cell>
          <cell r="IM291">
            <v>1.3877787807814458E-18</v>
          </cell>
        </row>
        <row r="292">
          <cell r="AG292">
            <v>0</v>
          </cell>
          <cell r="AL292">
            <v>0</v>
          </cell>
          <cell r="AN292">
            <v>0.02</v>
          </cell>
          <cell r="AO292">
            <v>0.02</v>
          </cell>
          <cell r="AP292">
            <v>0.02</v>
          </cell>
          <cell r="AQ292">
            <v>0.02</v>
          </cell>
          <cell r="AR292">
            <v>0.02</v>
          </cell>
          <cell r="AS292">
            <v>0</v>
          </cell>
          <cell r="AT292">
            <v>0</v>
          </cell>
          <cell r="AU292">
            <v>0</v>
          </cell>
          <cell r="AV292">
            <v>0</v>
          </cell>
          <cell r="AW292">
            <v>0</v>
          </cell>
          <cell r="AX292">
            <v>0</v>
          </cell>
          <cell r="AY292">
            <v>0</v>
          </cell>
          <cell r="AZ292">
            <v>0</v>
          </cell>
          <cell r="BA292">
            <v>0</v>
          </cell>
          <cell r="BB292">
            <v>1.6666666666666666E-2</v>
          </cell>
          <cell r="BC292">
            <v>1.6E-2</v>
          </cell>
          <cell r="BD292">
            <v>1.5333333333333334E-2</v>
          </cell>
          <cell r="BE292">
            <v>1.4666666666666668E-2</v>
          </cell>
          <cell r="BF292">
            <v>1.4000000000000002E-2</v>
          </cell>
          <cell r="BG292">
            <v>1.3333333333333336E-2</v>
          </cell>
          <cell r="BH292">
            <v>1.2666666666666668E-2</v>
          </cell>
          <cell r="BI292">
            <v>1.2000000000000002E-2</v>
          </cell>
          <cell r="BJ292">
            <v>1.1333333333333336E-2</v>
          </cell>
          <cell r="BK292">
            <v>1.066666666666667E-2</v>
          </cell>
          <cell r="BL292">
            <v>1.0000000000000002E-2</v>
          </cell>
          <cell r="BM292">
            <v>9.3333333333333358E-3</v>
          </cell>
          <cell r="BN292">
            <v>8.6666666666666697E-3</v>
          </cell>
          <cell r="BO292">
            <v>8.0000000000000036E-3</v>
          </cell>
          <cell r="BP292">
            <v>7.3333333333333367E-3</v>
          </cell>
          <cell r="BQ292">
            <v>6.6666666666666697E-3</v>
          </cell>
          <cell r="BR292">
            <v>6.0000000000000036E-3</v>
          </cell>
          <cell r="BS292">
            <v>5.3333333333333366E-3</v>
          </cell>
          <cell r="BT292">
            <v>4.6666666666666705E-3</v>
          </cell>
          <cell r="BU292">
            <v>4.0000000000000036E-3</v>
          </cell>
          <cell r="BV292">
            <v>3.333333333333337E-3</v>
          </cell>
          <cell r="BW292">
            <v>2.6666666666666705E-3</v>
          </cell>
          <cell r="BX292">
            <v>2.0000000000000039E-3</v>
          </cell>
          <cell r="BY292">
            <v>1.3333333333333374E-3</v>
          </cell>
          <cell r="BZ292">
            <v>6.6666666666667087E-4</v>
          </cell>
          <cell r="CA292">
            <v>4.1633363423443369E-18</v>
          </cell>
          <cell r="CB292">
            <v>4.1633363423443369E-18</v>
          </cell>
          <cell r="CC292">
            <v>4.1633363423443369E-18</v>
          </cell>
          <cell r="CD292">
            <v>4.1633363423443369E-18</v>
          </cell>
          <cell r="CE292">
            <v>4.1633363423443369E-18</v>
          </cell>
          <cell r="CF292">
            <v>4.1633363423443369E-18</v>
          </cell>
          <cell r="CG292">
            <v>4.1633363423443369E-18</v>
          </cell>
          <cell r="CH292">
            <v>4.1633363423443369E-18</v>
          </cell>
          <cell r="CI292">
            <v>4.1633363423443369E-18</v>
          </cell>
          <cell r="CJ292">
            <v>4.1633363423443369E-18</v>
          </cell>
          <cell r="CK292">
            <v>4.1633363423443369E-18</v>
          </cell>
          <cell r="CL292">
            <v>4.1633363423443369E-18</v>
          </cell>
          <cell r="CM292">
            <v>4.1633363423443369E-18</v>
          </cell>
          <cell r="CN292">
            <v>4.1633363423443369E-18</v>
          </cell>
          <cell r="CO292">
            <v>4.1633363423443369E-18</v>
          </cell>
          <cell r="CP292">
            <v>4.1633363423443369E-18</v>
          </cell>
          <cell r="CQ292">
            <v>4.1633363423443369E-18</v>
          </cell>
          <cell r="CR292">
            <v>4.1633363423443369E-18</v>
          </cell>
          <cell r="CS292">
            <v>4.1633363423443369E-18</v>
          </cell>
          <cell r="CT292">
            <v>4.1633363423443369E-18</v>
          </cell>
          <cell r="CU292">
            <v>4.1633363423443369E-18</v>
          </cell>
          <cell r="CV292">
            <v>4.1633363423443369E-18</v>
          </cell>
          <cell r="CW292">
            <v>4.1633363423443369E-18</v>
          </cell>
          <cell r="CX292">
            <v>4.1633363423443369E-18</v>
          </cell>
          <cell r="CY292">
            <v>4.1633363423443369E-18</v>
          </cell>
          <cell r="CZ292">
            <v>4.1633363423443369E-18</v>
          </cell>
          <cell r="DA292">
            <v>4.1633363423443369E-18</v>
          </cell>
          <cell r="DB292">
            <v>4.1633363423443369E-18</v>
          </cell>
          <cell r="DC292">
            <v>4.1633363423443369E-18</v>
          </cell>
          <cell r="DD292">
            <v>4.1633363423443369E-18</v>
          </cell>
          <cell r="DE292">
            <v>4.1633363423443369E-18</v>
          </cell>
          <cell r="DF292">
            <v>4.1633363423443369E-18</v>
          </cell>
          <cell r="DG292">
            <v>4.1633363423443369E-18</v>
          </cell>
          <cell r="DH292">
            <v>4.1633363423443369E-18</v>
          </cell>
          <cell r="DI292">
            <v>4.1633363423443369E-18</v>
          </cell>
          <cell r="DJ292">
            <v>4.1633363423443369E-18</v>
          </cell>
          <cell r="DK292">
            <v>4.1633363423443369E-18</v>
          </cell>
          <cell r="DL292">
            <v>4.1633363423443369E-18</v>
          </cell>
          <cell r="DM292">
            <v>4.1633363423443369E-18</v>
          </cell>
          <cell r="DN292">
            <v>4.1633363423443369E-18</v>
          </cell>
          <cell r="DO292">
            <v>4.1633363423443369E-18</v>
          </cell>
          <cell r="DP292">
            <v>4.1633363423443369E-18</v>
          </cell>
          <cell r="DQ292">
            <v>4.1633363423443369E-18</v>
          </cell>
          <cell r="DR292">
            <v>4.1633363423443369E-18</v>
          </cell>
          <cell r="DS292">
            <v>4.1633363423443369E-18</v>
          </cell>
          <cell r="DT292">
            <v>4.1633363423443369E-18</v>
          </cell>
          <cell r="DU292">
            <v>4.1633363423443369E-18</v>
          </cell>
          <cell r="DV292">
            <v>4.1633363423443369E-18</v>
          </cell>
          <cell r="DW292">
            <v>4.1633363423443369E-18</v>
          </cell>
          <cell r="DX292">
            <v>4.1633363423443369E-18</v>
          </cell>
          <cell r="DY292">
            <v>4.1633363423443369E-18</v>
          </cell>
          <cell r="DZ292">
            <v>4.1633363423443369E-18</v>
          </cell>
          <cell r="EA292">
            <v>4.1633363423443369E-18</v>
          </cell>
          <cell r="EB292">
            <v>4.1633363423443369E-18</v>
          </cell>
          <cell r="EC292">
            <v>4.1633363423443369E-18</v>
          </cell>
          <cell r="ED292">
            <v>4.1633363423443369E-18</v>
          </cell>
          <cell r="EE292">
            <v>4.1633363423443369E-18</v>
          </cell>
          <cell r="EF292">
            <v>4.1633363423443369E-18</v>
          </cell>
          <cell r="EG292">
            <v>4.1633363423443369E-18</v>
          </cell>
          <cell r="EH292">
            <v>4.1633363423443369E-18</v>
          </cell>
          <cell r="EI292">
            <v>4.1633363423443369E-18</v>
          </cell>
          <cell r="EJ292">
            <v>4.1633363423443369E-18</v>
          </cell>
          <cell r="EK292">
            <v>4.1633363423443369E-18</v>
          </cell>
          <cell r="EL292">
            <v>4.1633363423443369E-18</v>
          </cell>
          <cell r="EM292">
            <v>4.1633363423443369E-18</v>
          </cell>
          <cell r="EN292">
            <v>4.1633363423443369E-18</v>
          </cell>
          <cell r="EO292">
            <v>4.1633363423443369E-18</v>
          </cell>
          <cell r="EP292">
            <v>4.1633363423443369E-18</v>
          </cell>
          <cell r="EQ292">
            <v>4.1633363423443369E-18</v>
          </cell>
          <cell r="ER292">
            <v>4.1633363423443369E-18</v>
          </cell>
          <cell r="ES292">
            <v>4.1633363423443369E-18</v>
          </cell>
          <cell r="ET292">
            <v>4.1633363423443369E-18</v>
          </cell>
          <cell r="EU292">
            <v>4.1633363423443369E-18</v>
          </cell>
          <cell r="EV292">
            <v>4.1633363423443369E-18</v>
          </cell>
          <cell r="EW292">
            <v>4.1633363423443369E-18</v>
          </cell>
          <cell r="EX292">
            <v>4.1633363423443369E-18</v>
          </cell>
          <cell r="EY292">
            <v>4.1633363423443369E-18</v>
          </cell>
          <cell r="EZ292">
            <v>4.1633363423443369E-18</v>
          </cell>
          <cell r="FA292">
            <v>4.1633363423443369E-18</v>
          </cell>
          <cell r="FB292">
            <v>4.1633363423443369E-18</v>
          </cell>
          <cell r="FC292">
            <v>4.1633363423443369E-18</v>
          </cell>
          <cell r="FD292">
            <v>4.1633363423443369E-18</v>
          </cell>
          <cell r="FE292">
            <v>4.1633363423443369E-18</v>
          </cell>
          <cell r="FF292">
            <v>4.1633363423443369E-18</v>
          </cell>
          <cell r="FG292">
            <v>4.1633363423443369E-18</v>
          </cell>
          <cell r="FH292">
            <v>4.1633363423443369E-18</v>
          </cell>
          <cell r="FI292">
            <v>4.1633363423443369E-18</v>
          </cell>
          <cell r="FJ292">
            <v>4.1633363423443369E-18</v>
          </cell>
          <cell r="FK292">
            <v>4.1633363423443369E-18</v>
          </cell>
          <cell r="FL292">
            <v>4.1633363423443369E-18</v>
          </cell>
          <cell r="FM292">
            <v>4.1633363423443369E-18</v>
          </cell>
          <cell r="FN292">
            <v>4.1633363423443369E-18</v>
          </cell>
          <cell r="FO292">
            <v>4.1633363423443369E-18</v>
          </cell>
          <cell r="FP292">
            <v>4.1633363423443369E-18</v>
          </cell>
          <cell r="FQ292">
            <v>4.1633363423443369E-18</v>
          </cell>
          <cell r="FR292">
            <v>4.1633363423443369E-18</v>
          </cell>
          <cell r="FS292">
            <v>4.1633363423443369E-18</v>
          </cell>
          <cell r="FT292">
            <v>4.1633363423443369E-18</v>
          </cell>
          <cell r="FU292">
            <v>4.1633363423443369E-18</v>
          </cell>
          <cell r="FV292">
            <v>4.1633363423443369E-18</v>
          </cell>
          <cell r="FW292">
            <v>4.1633363423443369E-18</v>
          </cell>
          <cell r="FX292">
            <v>4.1633363423443369E-18</v>
          </cell>
          <cell r="FY292">
            <v>4.1633363423443369E-18</v>
          </cell>
          <cell r="FZ292">
            <v>4.1633363423443369E-18</v>
          </cell>
          <cell r="GA292">
            <v>4.1633363423443369E-18</v>
          </cell>
          <cell r="GB292">
            <v>4.1633363423443369E-18</v>
          </cell>
          <cell r="GC292">
            <v>4.1633363423443369E-18</v>
          </cell>
          <cell r="GD292">
            <v>4.1633363423443369E-18</v>
          </cell>
          <cell r="GE292">
            <v>4.1633363423443369E-18</v>
          </cell>
          <cell r="GF292">
            <v>4.1633363423443369E-18</v>
          </cell>
          <cell r="GG292">
            <v>4.1633363423443369E-18</v>
          </cell>
          <cell r="GH292">
            <v>4.1633363423443369E-18</v>
          </cell>
          <cell r="GI292">
            <v>4.1633363423443369E-18</v>
          </cell>
          <cell r="GJ292">
            <v>4.1633363423443369E-18</v>
          </cell>
          <cell r="GK292">
            <v>4.1633363423443369E-18</v>
          </cell>
          <cell r="GL292">
            <v>4.1633363423443369E-18</v>
          </cell>
          <cell r="GM292">
            <v>4.1633363423443369E-18</v>
          </cell>
          <cell r="GN292">
            <v>4.1633363423443369E-18</v>
          </cell>
          <cell r="GO292">
            <v>4.1633363423443369E-18</v>
          </cell>
          <cell r="GP292">
            <v>4.1633363423443369E-18</v>
          </cell>
          <cell r="GQ292">
            <v>4.1633363423443369E-18</v>
          </cell>
          <cell r="GR292">
            <v>4.1633363423443369E-18</v>
          </cell>
          <cell r="GS292">
            <v>4.1633363423443369E-18</v>
          </cell>
          <cell r="GT292">
            <v>4.1633363423443369E-18</v>
          </cell>
          <cell r="GU292">
            <v>4.1633363423443369E-18</v>
          </cell>
          <cell r="GV292">
            <v>4.1633363423443369E-18</v>
          </cell>
          <cell r="GW292">
            <v>4.1633363423443369E-18</v>
          </cell>
          <cell r="GX292">
            <v>4.1633363423443369E-18</v>
          </cell>
          <cell r="GY292">
            <v>4.1633363423443369E-18</v>
          </cell>
          <cell r="GZ292">
            <v>4.1633363423443369E-18</v>
          </cell>
          <cell r="HA292">
            <v>4.1633363423443369E-18</v>
          </cell>
          <cell r="HB292">
            <v>4.1633363423443369E-18</v>
          </cell>
          <cell r="HC292">
            <v>4.1633363423443369E-18</v>
          </cell>
          <cell r="HD292">
            <v>4.1633363423443369E-18</v>
          </cell>
          <cell r="HE292">
            <v>4.1633363423443369E-18</v>
          </cell>
          <cell r="HF292">
            <v>4.1633363423443369E-18</v>
          </cell>
          <cell r="HG292">
            <v>4.1633363423443369E-18</v>
          </cell>
          <cell r="HH292">
            <v>4.1633363423443369E-18</v>
          </cell>
          <cell r="HI292">
            <v>4.1633363423443369E-18</v>
          </cell>
          <cell r="HJ292">
            <v>4.1633363423443369E-18</v>
          </cell>
          <cell r="HK292">
            <v>4.1633363423443369E-18</v>
          </cell>
          <cell r="HL292">
            <v>4.1633363423443369E-18</v>
          </cell>
          <cell r="HM292">
            <v>4.1633363423443369E-18</v>
          </cell>
          <cell r="HN292">
            <v>4.1633363423443369E-18</v>
          </cell>
          <cell r="HO292">
            <v>4.1633363423443369E-18</v>
          </cell>
          <cell r="HP292">
            <v>4.1633363423443369E-18</v>
          </cell>
          <cell r="HQ292">
            <v>4.1633363423443369E-18</v>
          </cell>
          <cell r="HR292">
            <v>4.1633363423443369E-18</v>
          </cell>
          <cell r="HS292">
            <v>4.1633363423443369E-18</v>
          </cell>
          <cell r="HT292">
            <v>4.1633363423443369E-18</v>
          </cell>
          <cell r="HU292">
            <v>4.1633363423443369E-18</v>
          </cell>
          <cell r="HV292">
            <v>4.1633363423443369E-18</v>
          </cell>
          <cell r="HW292">
            <v>4.1633363423443369E-18</v>
          </cell>
          <cell r="HX292">
            <v>4.1633363423443369E-18</v>
          </cell>
          <cell r="HY292">
            <v>4.1633363423443369E-18</v>
          </cell>
          <cell r="HZ292">
            <v>4.1633363423443369E-18</v>
          </cell>
          <cell r="IA292">
            <v>4.1633363423443369E-18</v>
          </cell>
          <cell r="IB292">
            <v>4.1633363423443369E-18</v>
          </cell>
          <cell r="IC292">
            <v>4.1633363423443369E-18</v>
          </cell>
          <cell r="ID292">
            <v>4.1633363423443369E-18</v>
          </cell>
          <cell r="IE292">
            <v>4.1633363423443369E-18</v>
          </cell>
          <cell r="IF292">
            <v>4.1633363423443369E-18</v>
          </cell>
          <cell r="IG292">
            <v>4.1633363423443369E-18</v>
          </cell>
          <cell r="IH292">
            <v>4.1633363423443369E-18</v>
          </cell>
          <cell r="II292">
            <v>4.1633363423443369E-18</v>
          </cell>
          <cell r="IJ292">
            <v>4.1633363423443369E-18</v>
          </cell>
          <cell r="IK292">
            <v>4.1633363423443369E-18</v>
          </cell>
          <cell r="IL292">
            <v>4.1633363423443369E-18</v>
          </cell>
          <cell r="IM292">
            <v>4.1633363423443369E-18</v>
          </cell>
        </row>
        <row r="293">
          <cell r="AG293">
            <v>0</v>
          </cell>
          <cell r="AL293">
            <v>0</v>
          </cell>
          <cell r="AO293">
            <v>0.03</v>
          </cell>
          <cell r="AP293">
            <v>0.03</v>
          </cell>
          <cell r="AQ293">
            <v>0.03</v>
          </cell>
          <cell r="AR293">
            <v>0.03</v>
          </cell>
          <cell r="AS293">
            <v>0.03</v>
          </cell>
          <cell r="AT293">
            <v>0</v>
          </cell>
          <cell r="AU293">
            <v>0</v>
          </cell>
          <cell r="AV293">
            <v>0</v>
          </cell>
          <cell r="AW293">
            <v>0</v>
          </cell>
          <cell r="AX293">
            <v>0</v>
          </cell>
          <cell r="AY293">
            <v>0</v>
          </cell>
          <cell r="AZ293">
            <v>0</v>
          </cell>
          <cell r="BA293">
            <v>0</v>
          </cell>
          <cell r="BB293">
            <v>0</v>
          </cell>
          <cell r="BC293">
            <v>2.4999999999999994E-2</v>
          </cell>
          <cell r="BD293">
            <v>2.3999999999999994E-2</v>
          </cell>
          <cell r="BE293">
            <v>2.2999999999999993E-2</v>
          </cell>
          <cell r="BF293">
            <v>2.1999999999999992E-2</v>
          </cell>
          <cell r="BG293">
            <v>2.0999999999999991E-2</v>
          </cell>
          <cell r="BH293">
            <v>1.999999999999999E-2</v>
          </cell>
          <cell r="BI293">
            <v>1.8999999999999989E-2</v>
          </cell>
          <cell r="BJ293">
            <v>1.7999999999999988E-2</v>
          </cell>
          <cell r="BK293">
            <v>1.6999999999999987E-2</v>
          </cell>
          <cell r="BL293">
            <v>1.5999999999999986E-2</v>
          </cell>
          <cell r="BM293">
            <v>1.4999999999999987E-2</v>
          </cell>
          <cell r="BN293">
            <v>1.3999999999999986E-2</v>
          </cell>
          <cell r="BO293">
            <v>1.2999999999999986E-2</v>
          </cell>
          <cell r="BP293">
            <v>1.1999999999999985E-2</v>
          </cell>
          <cell r="BQ293">
            <v>1.0999999999999984E-2</v>
          </cell>
          <cell r="BR293">
            <v>9.9999999999999829E-3</v>
          </cell>
          <cell r="BS293">
            <v>8.9999999999999837E-3</v>
          </cell>
          <cell r="BT293">
            <v>7.9999999999999846E-3</v>
          </cell>
          <cell r="BU293">
            <v>6.9999999999999845E-3</v>
          </cell>
          <cell r="BV293">
            <v>5.9999999999999845E-3</v>
          </cell>
          <cell r="BW293">
            <v>4.9999999999999845E-3</v>
          </cell>
          <cell r="BX293">
            <v>3.9999999999999845E-3</v>
          </cell>
          <cell r="BY293">
            <v>2.9999999999999849E-3</v>
          </cell>
          <cell r="BZ293">
            <v>1.9999999999999849E-3</v>
          </cell>
          <cell r="CA293">
            <v>9.9999999999998484E-4</v>
          </cell>
          <cell r="CB293">
            <v>-1.5265566588595904E-17</v>
          </cell>
          <cell r="CC293">
            <v>-1.5265566588595904E-17</v>
          </cell>
          <cell r="CD293">
            <v>-1.5265566588595904E-17</v>
          </cell>
          <cell r="CE293">
            <v>-1.5265566588595904E-17</v>
          </cell>
          <cell r="CF293">
            <v>-1.5265566588595904E-17</v>
          </cell>
          <cell r="CG293">
            <v>-1.5265566588595904E-17</v>
          </cell>
          <cell r="CH293">
            <v>-1.5265566588595904E-17</v>
          </cell>
          <cell r="CI293">
            <v>-1.5265566588595904E-17</v>
          </cell>
          <cell r="CJ293">
            <v>-1.5265566588595904E-17</v>
          </cell>
          <cell r="CK293">
            <v>-1.5265566588595904E-17</v>
          </cell>
          <cell r="CL293">
            <v>-1.5265566588595904E-17</v>
          </cell>
          <cell r="CM293">
            <v>-1.5265566588595904E-17</v>
          </cell>
          <cell r="CN293">
            <v>-1.5265566588595904E-17</v>
          </cell>
          <cell r="CO293">
            <v>-1.5265566588595904E-17</v>
          </cell>
          <cell r="CP293">
            <v>-1.5265566588595904E-17</v>
          </cell>
          <cell r="CQ293">
            <v>-1.5265566588595904E-17</v>
          </cell>
          <cell r="CR293">
            <v>-1.5265566588595904E-17</v>
          </cell>
          <cell r="CS293">
            <v>-1.5265566588595904E-17</v>
          </cell>
          <cell r="CT293">
            <v>-1.5265566588595904E-17</v>
          </cell>
          <cell r="CU293">
            <v>-1.5265566588595904E-17</v>
          </cell>
          <cell r="CV293">
            <v>-1.5265566588595904E-17</v>
          </cell>
          <cell r="CW293">
            <v>-1.5265566588595904E-17</v>
          </cell>
          <cell r="CX293">
            <v>-1.5265566588595904E-17</v>
          </cell>
          <cell r="CY293">
            <v>-1.5265566588595904E-17</v>
          </cell>
          <cell r="CZ293">
            <v>-1.5265566588595904E-17</v>
          </cell>
          <cell r="DA293">
            <v>-1.5265566588595904E-17</v>
          </cell>
          <cell r="DB293">
            <v>-1.5265566588595904E-17</v>
          </cell>
          <cell r="DC293">
            <v>-1.5265566588595904E-17</v>
          </cell>
          <cell r="DD293">
            <v>-1.5265566588595904E-17</v>
          </cell>
          <cell r="DE293">
            <v>-1.5265566588595904E-17</v>
          </cell>
          <cell r="DF293">
            <v>-1.5265566588595904E-17</v>
          </cell>
          <cell r="DG293">
            <v>-1.5265566588595904E-17</v>
          </cell>
          <cell r="DH293">
            <v>-1.5265566588595904E-17</v>
          </cell>
          <cell r="DI293">
            <v>-1.5265566588595904E-17</v>
          </cell>
          <cell r="DJ293">
            <v>-1.5265566588595904E-17</v>
          </cell>
          <cell r="DK293">
            <v>-1.5265566588595904E-17</v>
          </cell>
          <cell r="DL293">
            <v>-1.5265566588595904E-17</v>
          </cell>
          <cell r="DM293">
            <v>-1.5265566588595904E-17</v>
          </cell>
          <cell r="DN293">
            <v>-1.5265566588595904E-17</v>
          </cell>
          <cell r="DO293">
            <v>-1.5265566588595904E-17</v>
          </cell>
          <cell r="DP293">
            <v>-1.5265566588595904E-17</v>
          </cell>
          <cell r="DQ293">
            <v>-1.5265566588595904E-17</v>
          </cell>
          <cell r="DR293">
            <v>-1.5265566588595904E-17</v>
          </cell>
          <cell r="DS293">
            <v>-1.5265566588595904E-17</v>
          </cell>
          <cell r="DT293">
            <v>-1.5265566588595904E-17</v>
          </cell>
          <cell r="DU293">
            <v>-1.5265566588595904E-17</v>
          </cell>
          <cell r="DV293">
            <v>-1.5265566588595904E-17</v>
          </cell>
          <cell r="DW293">
            <v>-1.5265566588595904E-17</v>
          </cell>
          <cell r="DX293">
            <v>-1.5265566588595904E-17</v>
          </cell>
          <cell r="DY293">
            <v>-1.5265566588595904E-17</v>
          </cell>
          <cell r="DZ293">
            <v>-1.5265566588595904E-17</v>
          </cell>
          <cell r="EA293">
            <v>-1.5265566588595904E-17</v>
          </cell>
          <cell r="EB293">
            <v>-1.5265566588595904E-17</v>
          </cell>
          <cell r="EC293">
            <v>-1.5265566588595904E-17</v>
          </cell>
          <cell r="ED293">
            <v>-1.5265566588595904E-17</v>
          </cell>
          <cell r="EE293">
            <v>-1.5265566588595904E-17</v>
          </cell>
          <cell r="EF293">
            <v>-1.5265566588595904E-17</v>
          </cell>
          <cell r="EG293">
            <v>-1.5265566588595904E-17</v>
          </cell>
          <cell r="EH293">
            <v>-1.5265566588595904E-17</v>
          </cell>
          <cell r="EI293">
            <v>-1.5265566588595904E-17</v>
          </cell>
          <cell r="EJ293">
            <v>-1.5265566588595904E-17</v>
          </cell>
          <cell r="EK293">
            <v>-1.5265566588595904E-17</v>
          </cell>
          <cell r="EL293">
            <v>-1.5265566588595904E-17</v>
          </cell>
          <cell r="EM293">
            <v>-1.5265566588595904E-17</v>
          </cell>
          <cell r="EN293">
            <v>-1.5265566588595904E-17</v>
          </cell>
          <cell r="EO293">
            <v>-1.5265566588595904E-17</v>
          </cell>
          <cell r="EP293">
            <v>-1.5265566588595904E-17</v>
          </cell>
          <cell r="EQ293">
            <v>-1.5265566588595904E-17</v>
          </cell>
          <cell r="ER293">
            <v>-1.5265566588595904E-17</v>
          </cell>
          <cell r="ES293">
            <v>-1.5265566588595904E-17</v>
          </cell>
          <cell r="ET293">
            <v>-1.5265566588595904E-17</v>
          </cell>
          <cell r="EU293">
            <v>-1.5265566588595904E-17</v>
          </cell>
          <cell r="EV293">
            <v>-1.5265566588595904E-17</v>
          </cell>
          <cell r="EW293">
            <v>-1.5265566588595904E-17</v>
          </cell>
          <cell r="EX293">
            <v>-1.5265566588595904E-17</v>
          </cell>
          <cell r="EY293">
            <v>-1.5265566588595904E-17</v>
          </cell>
          <cell r="EZ293">
            <v>-1.5265566588595904E-17</v>
          </cell>
          <cell r="FA293">
            <v>-1.5265566588595904E-17</v>
          </cell>
          <cell r="FB293">
            <v>-1.5265566588595904E-17</v>
          </cell>
          <cell r="FC293">
            <v>-1.5265566588595904E-17</v>
          </cell>
          <cell r="FD293">
            <v>-1.5265566588595904E-17</v>
          </cell>
          <cell r="FE293">
            <v>-1.5265566588595904E-17</v>
          </cell>
          <cell r="FF293">
            <v>-1.5265566588595904E-17</v>
          </cell>
          <cell r="FG293">
            <v>-1.5265566588595904E-17</v>
          </cell>
          <cell r="FH293">
            <v>-1.5265566588595904E-17</v>
          </cell>
          <cell r="FI293">
            <v>-1.5265566588595904E-17</v>
          </cell>
          <cell r="FJ293">
            <v>-1.5265566588595904E-17</v>
          </cell>
          <cell r="FK293">
            <v>-1.5265566588595904E-17</v>
          </cell>
          <cell r="FL293">
            <v>-1.5265566588595904E-17</v>
          </cell>
          <cell r="FM293">
            <v>-1.5265566588595904E-17</v>
          </cell>
          <cell r="FN293">
            <v>-1.5265566588595904E-17</v>
          </cell>
          <cell r="FO293">
            <v>-1.5265566588595904E-17</v>
          </cell>
          <cell r="FP293">
            <v>-1.5265566588595904E-17</v>
          </cell>
          <cell r="FQ293">
            <v>-1.5265566588595904E-17</v>
          </cell>
          <cell r="FR293">
            <v>-1.5265566588595904E-17</v>
          </cell>
          <cell r="FS293">
            <v>-1.5265566588595904E-17</v>
          </cell>
          <cell r="FT293">
            <v>-1.5265566588595904E-17</v>
          </cell>
          <cell r="FU293">
            <v>-1.5265566588595904E-17</v>
          </cell>
          <cell r="FV293">
            <v>-1.5265566588595904E-17</v>
          </cell>
          <cell r="FW293">
            <v>-1.5265566588595904E-17</v>
          </cell>
          <cell r="FX293">
            <v>-1.5265566588595904E-17</v>
          </cell>
          <cell r="FY293">
            <v>-1.5265566588595904E-17</v>
          </cell>
          <cell r="FZ293">
            <v>-1.5265566588595904E-17</v>
          </cell>
          <cell r="GA293">
            <v>-1.5265566588595904E-17</v>
          </cell>
          <cell r="GB293">
            <v>-1.5265566588595904E-17</v>
          </cell>
          <cell r="GC293">
            <v>-1.5265566588595904E-17</v>
          </cell>
          <cell r="GD293">
            <v>-1.5265566588595904E-17</v>
          </cell>
          <cell r="GE293">
            <v>-1.5265566588595904E-17</v>
          </cell>
          <cell r="GF293">
            <v>-1.5265566588595904E-17</v>
          </cell>
          <cell r="GG293">
            <v>-1.5265566588595904E-17</v>
          </cell>
          <cell r="GH293">
            <v>-1.5265566588595904E-17</v>
          </cell>
          <cell r="GI293">
            <v>-1.5265566588595904E-17</v>
          </cell>
          <cell r="GJ293">
            <v>-1.5265566588595904E-17</v>
          </cell>
          <cell r="GK293">
            <v>-1.5265566588595904E-17</v>
          </cell>
          <cell r="GL293">
            <v>-1.5265566588595904E-17</v>
          </cell>
          <cell r="GM293">
            <v>-1.5265566588595904E-17</v>
          </cell>
          <cell r="GN293">
            <v>-1.5265566588595904E-17</v>
          </cell>
          <cell r="GO293">
            <v>-1.5265566588595904E-17</v>
          </cell>
          <cell r="GP293">
            <v>-1.5265566588595904E-17</v>
          </cell>
          <cell r="GQ293">
            <v>-1.5265566588595904E-17</v>
          </cell>
          <cell r="GR293">
            <v>-1.5265566588595904E-17</v>
          </cell>
          <cell r="GS293">
            <v>-1.5265566588595904E-17</v>
          </cell>
          <cell r="GT293">
            <v>-1.5265566588595904E-17</v>
          </cell>
          <cell r="GU293">
            <v>-1.5265566588595904E-17</v>
          </cell>
          <cell r="GV293">
            <v>-1.5265566588595904E-17</v>
          </cell>
          <cell r="GW293">
            <v>-1.5265566588595904E-17</v>
          </cell>
          <cell r="GX293">
            <v>-1.5265566588595904E-17</v>
          </cell>
          <cell r="GY293">
            <v>-1.5265566588595904E-17</v>
          </cell>
          <cell r="GZ293">
            <v>-1.5265566588595904E-17</v>
          </cell>
          <cell r="HA293">
            <v>-1.5265566588595904E-17</v>
          </cell>
          <cell r="HB293">
            <v>-1.5265566588595904E-17</v>
          </cell>
          <cell r="HC293">
            <v>-1.5265566588595904E-17</v>
          </cell>
          <cell r="HD293">
            <v>-1.5265566588595904E-17</v>
          </cell>
          <cell r="HE293">
            <v>-1.5265566588595904E-17</v>
          </cell>
          <cell r="HF293">
            <v>-1.5265566588595904E-17</v>
          </cell>
          <cell r="HG293">
            <v>-1.5265566588595904E-17</v>
          </cell>
          <cell r="HH293">
            <v>-1.5265566588595904E-17</v>
          </cell>
          <cell r="HI293">
            <v>-1.5265566588595904E-17</v>
          </cell>
          <cell r="HJ293">
            <v>-1.5265566588595904E-17</v>
          </cell>
          <cell r="HK293">
            <v>-1.5265566588595904E-17</v>
          </cell>
          <cell r="HL293">
            <v>-1.5265566588595904E-17</v>
          </cell>
          <cell r="HM293">
            <v>-1.5265566588595904E-17</v>
          </cell>
          <cell r="HN293">
            <v>-1.5265566588595904E-17</v>
          </cell>
          <cell r="HO293">
            <v>-1.5265566588595904E-17</v>
          </cell>
          <cell r="HP293">
            <v>-1.5265566588595904E-17</v>
          </cell>
          <cell r="HQ293">
            <v>-1.5265566588595904E-17</v>
          </cell>
          <cell r="HR293">
            <v>-1.5265566588595904E-17</v>
          </cell>
          <cell r="HS293">
            <v>-1.5265566588595904E-17</v>
          </cell>
          <cell r="HT293">
            <v>-1.5265566588595904E-17</v>
          </cell>
          <cell r="HU293">
            <v>-1.5265566588595904E-17</v>
          </cell>
          <cell r="HV293">
            <v>-1.5265566588595904E-17</v>
          </cell>
          <cell r="HW293">
            <v>-1.5265566588595904E-17</v>
          </cell>
          <cell r="HX293">
            <v>-1.5265566588595904E-17</v>
          </cell>
          <cell r="HY293">
            <v>-1.5265566588595904E-17</v>
          </cell>
          <cell r="HZ293">
            <v>-1.5265566588595904E-17</v>
          </cell>
          <cell r="IA293">
            <v>-1.5265566588595904E-17</v>
          </cell>
          <cell r="IB293">
            <v>-1.5265566588595904E-17</v>
          </cell>
          <cell r="IC293">
            <v>-1.5265566588595904E-17</v>
          </cell>
          <cell r="ID293">
            <v>-1.5265566588595904E-17</v>
          </cell>
          <cell r="IE293">
            <v>-1.5265566588595904E-17</v>
          </cell>
          <cell r="IF293">
            <v>-1.5265566588595904E-17</v>
          </cell>
          <cell r="IG293">
            <v>-1.5265566588595904E-17</v>
          </cell>
          <cell r="IH293">
            <v>-1.5265566588595904E-17</v>
          </cell>
          <cell r="II293">
            <v>-1.5265566588595904E-17</v>
          </cell>
          <cell r="IJ293">
            <v>-1.5265566588595904E-17</v>
          </cell>
          <cell r="IK293">
            <v>-1.5265566588595904E-17</v>
          </cell>
          <cell r="IL293">
            <v>-1.5265566588595904E-17</v>
          </cell>
          <cell r="IM293">
            <v>-1.5265566588595904E-17</v>
          </cell>
        </row>
        <row r="294">
          <cell r="AP294">
            <v>0.04</v>
          </cell>
          <cell r="AQ294">
            <v>0.04</v>
          </cell>
          <cell r="AR294">
            <v>0.04</v>
          </cell>
          <cell r="AS294">
            <v>0.04</v>
          </cell>
          <cell r="AT294">
            <v>0.04</v>
          </cell>
          <cell r="AU294">
            <v>0</v>
          </cell>
          <cell r="AV294">
            <v>0</v>
          </cell>
          <cell r="AW294">
            <v>0</v>
          </cell>
          <cell r="AX294">
            <v>0</v>
          </cell>
          <cell r="AY294">
            <v>0</v>
          </cell>
          <cell r="AZ294">
            <v>0</v>
          </cell>
          <cell r="BA294">
            <v>0</v>
          </cell>
          <cell r="BB294">
            <v>0</v>
          </cell>
          <cell r="BC294">
            <v>0</v>
          </cell>
          <cell r="BD294">
            <v>3.3333333333333333E-2</v>
          </cell>
          <cell r="BE294">
            <v>3.2000000000000001E-2</v>
          </cell>
          <cell r="BF294">
            <v>3.0666666666666668E-2</v>
          </cell>
          <cell r="BG294">
            <v>2.9333333333333336E-2</v>
          </cell>
          <cell r="BH294">
            <v>2.8000000000000004E-2</v>
          </cell>
          <cell r="BI294">
            <v>2.6666666666666672E-2</v>
          </cell>
          <cell r="BJ294">
            <v>2.5333333333333336E-2</v>
          </cell>
          <cell r="BK294">
            <v>2.4000000000000004E-2</v>
          </cell>
          <cell r="BL294">
            <v>2.2666666666666672E-2</v>
          </cell>
          <cell r="BM294">
            <v>2.133333333333334E-2</v>
          </cell>
          <cell r="BN294">
            <v>2.0000000000000004E-2</v>
          </cell>
          <cell r="BO294">
            <v>1.8666666666666672E-2</v>
          </cell>
          <cell r="BP294">
            <v>1.7333333333333339E-2</v>
          </cell>
          <cell r="BQ294">
            <v>1.6000000000000007E-2</v>
          </cell>
          <cell r="BR294">
            <v>1.4666666666666673E-2</v>
          </cell>
          <cell r="BS294">
            <v>1.3333333333333339E-2</v>
          </cell>
          <cell r="BT294">
            <v>1.2000000000000007E-2</v>
          </cell>
          <cell r="BU294">
            <v>1.0666666666666673E-2</v>
          </cell>
          <cell r="BV294">
            <v>9.333333333333341E-3</v>
          </cell>
          <cell r="BW294">
            <v>8.0000000000000071E-3</v>
          </cell>
          <cell r="BX294">
            <v>6.666666666666674E-3</v>
          </cell>
          <cell r="BY294">
            <v>5.333333333333341E-3</v>
          </cell>
          <cell r="BZ294">
            <v>4.0000000000000079E-3</v>
          </cell>
          <cell r="CA294">
            <v>2.6666666666666748E-3</v>
          </cell>
          <cell r="CB294">
            <v>1.3333333333333417E-3</v>
          </cell>
          <cell r="CC294">
            <v>1.3333333333333417E-3</v>
          </cell>
          <cell r="CD294">
            <v>1.3333333333333417E-3</v>
          </cell>
          <cell r="CE294">
            <v>1.3333333333333417E-3</v>
          </cell>
          <cell r="CF294">
            <v>1.3333333333333417E-3</v>
          </cell>
          <cell r="CG294">
            <v>1.3333333333333417E-3</v>
          </cell>
          <cell r="CH294">
            <v>1.3333333333333417E-3</v>
          </cell>
          <cell r="CI294">
            <v>1.3333333333333417E-3</v>
          </cell>
          <cell r="CJ294">
            <v>1.3333333333333417E-3</v>
          </cell>
          <cell r="CK294">
            <v>1.3333333333333417E-3</v>
          </cell>
          <cell r="CL294">
            <v>1.3333333333333417E-3</v>
          </cell>
          <cell r="CM294">
            <v>1.3333333333333417E-3</v>
          </cell>
          <cell r="CN294">
            <v>1.3333333333333417E-3</v>
          </cell>
          <cell r="CO294">
            <v>1.3333333333333417E-3</v>
          </cell>
          <cell r="CP294">
            <v>1.3333333333333417E-3</v>
          </cell>
          <cell r="CQ294">
            <v>1.3333333333333417E-3</v>
          </cell>
          <cell r="CR294">
            <v>1.3333333333333417E-3</v>
          </cell>
          <cell r="CS294">
            <v>1.3333333333333417E-3</v>
          </cell>
          <cell r="CT294">
            <v>1.3333333333333417E-3</v>
          </cell>
          <cell r="CU294">
            <v>1.3333333333333417E-3</v>
          </cell>
          <cell r="CV294">
            <v>1.3333333333333417E-3</v>
          </cell>
          <cell r="CW294">
            <v>1.3333333333333417E-3</v>
          </cell>
          <cell r="CX294">
            <v>1.3333333333333417E-3</v>
          </cell>
          <cell r="CY294">
            <v>1.3333333333333417E-3</v>
          </cell>
          <cell r="CZ294">
            <v>1.3333333333333417E-3</v>
          </cell>
          <cell r="DA294">
            <v>1.3333333333333417E-3</v>
          </cell>
          <cell r="DB294">
            <v>1.3333333333333417E-3</v>
          </cell>
          <cell r="DC294">
            <v>1.3333333333333417E-3</v>
          </cell>
          <cell r="DD294">
            <v>1.3333333333333417E-3</v>
          </cell>
          <cell r="DE294">
            <v>1.3333333333333417E-3</v>
          </cell>
          <cell r="DF294">
            <v>1.3333333333333417E-3</v>
          </cell>
          <cell r="DG294">
            <v>1.3333333333333417E-3</v>
          </cell>
          <cell r="DH294">
            <v>1.3333333333333417E-3</v>
          </cell>
          <cell r="DI294">
            <v>1.3333333333333417E-3</v>
          </cell>
          <cell r="DJ294">
            <v>1.3333333333333417E-3</v>
          </cell>
          <cell r="DK294">
            <v>1.3333333333333417E-3</v>
          </cell>
          <cell r="DL294">
            <v>1.3333333333333417E-3</v>
          </cell>
          <cell r="DM294">
            <v>1.3333333333333417E-3</v>
          </cell>
          <cell r="DN294">
            <v>1.3333333333333417E-3</v>
          </cell>
          <cell r="DO294">
            <v>1.3333333333333417E-3</v>
          </cell>
          <cell r="DP294">
            <v>1.3333333333333417E-3</v>
          </cell>
          <cell r="DQ294">
            <v>1.3333333333333417E-3</v>
          </cell>
          <cell r="DR294">
            <v>1.3333333333333417E-3</v>
          </cell>
          <cell r="DS294">
            <v>1.3333333333333417E-3</v>
          </cell>
          <cell r="DT294">
            <v>1.3333333333333417E-3</v>
          </cell>
          <cell r="DU294">
            <v>1.3333333333333417E-3</v>
          </cell>
          <cell r="DV294">
            <v>1.3333333333333417E-3</v>
          </cell>
          <cell r="DW294">
            <v>1.3333333333333417E-3</v>
          </cell>
          <cell r="DX294">
            <v>1.3333333333333417E-3</v>
          </cell>
          <cell r="DY294">
            <v>1.3333333333333417E-3</v>
          </cell>
          <cell r="DZ294">
            <v>1.3333333333333417E-3</v>
          </cell>
          <cell r="EA294">
            <v>1.3333333333333417E-3</v>
          </cell>
          <cell r="EB294">
            <v>1.3333333333333417E-3</v>
          </cell>
          <cell r="EC294">
            <v>1.3333333333333417E-3</v>
          </cell>
          <cell r="ED294">
            <v>1.3333333333333417E-3</v>
          </cell>
          <cell r="EE294">
            <v>1.3333333333333417E-3</v>
          </cell>
          <cell r="EF294">
            <v>1.3333333333333417E-3</v>
          </cell>
          <cell r="EG294">
            <v>1.3333333333333417E-3</v>
          </cell>
          <cell r="EH294">
            <v>1.3333333333333417E-3</v>
          </cell>
          <cell r="EI294">
            <v>1.3333333333333417E-3</v>
          </cell>
          <cell r="EJ294">
            <v>1.3333333333333417E-3</v>
          </cell>
          <cell r="EK294">
            <v>1.3333333333333417E-3</v>
          </cell>
          <cell r="EL294">
            <v>1.3333333333333417E-3</v>
          </cell>
          <cell r="EM294">
            <v>1.3333333333333417E-3</v>
          </cell>
          <cell r="EN294">
            <v>1.3333333333333417E-3</v>
          </cell>
          <cell r="EO294">
            <v>1.3333333333333417E-3</v>
          </cell>
          <cell r="EP294">
            <v>1.3333333333333417E-3</v>
          </cell>
          <cell r="EQ294">
            <v>1.3333333333333417E-3</v>
          </cell>
          <cell r="ER294">
            <v>1.3333333333333417E-3</v>
          </cell>
          <cell r="ES294">
            <v>1.3333333333333417E-3</v>
          </cell>
          <cell r="ET294">
            <v>1.3333333333333417E-3</v>
          </cell>
          <cell r="EU294">
            <v>1.3333333333333417E-3</v>
          </cell>
          <cell r="EV294">
            <v>1.3333333333333417E-3</v>
          </cell>
          <cell r="EW294">
            <v>1.3333333333333417E-3</v>
          </cell>
          <cell r="EX294">
            <v>1.3333333333333417E-3</v>
          </cell>
          <cell r="EY294">
            <v>1.3333333333333417E-3</v>
          </cell>
          <cell r="EZ294">
            <v>1.3333333333333417E-3</v>
          </cell>
          <cell r="FA294">
            <v>1.3333333333333417E-3</v>
          </cell>
          <cell r="FB294">
            <v>1.3333333333333417E-3</v>
          </cell>
          <cell r="FC294">
            <v>1.3333333333333417E-3</v>
          </cell>
          <cell r="FD294">
            <v>1.3333333333333417E-3</v>
          </cell>
          <cell r="FE294">
            <v>1.3333333333333417E-3</v>
          </cell>
          <cell r="FF294">
            <v>1.3333333333333417E-3</v>
          </cell>
          <cell r="FG294">
            <v>1.3333333333333417E-3</v>
          </cell>
          <cell r="FH294">
            <v>1.3333333333333417E-3</v>
          </cell>
          <cell r="FI294">
            <v>1.3333333333333417E-3</v>
          </cell>
          <cell r="FJ294">
            <v>1.3333333333333417E-3</v>
          </cell>
          <cell r="FK294">
            <v>1.3333333333333417E-3</v>
          </cell>
          <cell r="FL294">
            <v>1.3333333333333417E-3</v>
          </cell>
          <cell r="FM294">
            <v>1.3333333333333417E-3</v>
          </cell>
          <cell r="FN294">
            <v>1.3333333333333417E-3</v>
          </cell>
          <cell r="FO294">
            <v>1.3333333333333417E-3</v>
          </cell>
          <cell r="FP294">
            <v>1.3333333333333417E-3</v>
          </cell>
          <cell r="FQ294">
            <v>1.3333333333333417E-3</v>
          </cell>
          <cell r="FR294">
            <v>1.3333333333333417E-3</v>
          </cell>
          <cell r="FS294">
            <v>1.3333333333333417E-3</v>
          </cell>
          <cell r="FT294">
            <v>1.3333333333333417E-3</v>
          </cell>
          <cell r="FU294">
            <v>1.3333333333333417E-3</v>
          </cell>
          <cell r="FV294">
            <v>1.3333333333333417E-3</v>
          </cell>
          <cell r="FW294">
            <v>1.3333333333333417E-3</v>
          </cell>
          <cell r="FX294">
            <v>1.3333333333333417E-3</v>
          </cell>
          <cell r="FY294">
            <v>1.3333333333333417E-3</v>
          </cell>
          <cell r="FZ294">
            <v>1.3333333333333417E-3</v>
          </cell>
          <cell r="GA294">
            <v>1.3333333333333417E-3</v>
          </cell>
          <cell r="GB294">
            <v>1.3333333333333417E-3</v>
          </cell>
          <cell r="GC294">
            <v>1.3333333333333417E-3</v>
          </cell>
          <cell r="GD294">
            <v>1.3333333333333417E-3</v>
          </cell>
          <cell r="GE294">
            <v>1.3333333333333417E-3</v>
          </cell>
          <cell r="GF294">
            <v>1.3333333333333417E-3</v>
          </cell>
          <cell r="GG294">
            <v>1.3333333333333417E-3</v>
          </cell>
          <cell r="GH294">
            <v>1.3333333333333417E-3</v>
          </cell>
          <cell r="GI294">
            <v>1.3333333333333417E-3</v>
          </cell>
          <cell r="GJ294">
            <v>1.3333333333333417E-3</v>
          </cell>
          <cell r="GK294">
            <v>1.3333333333333417E-3</v>
          </cell>
          <cell r="GL294">
            <v>1.3333333333333417E-3</v>
          </cell>
          <cell r="GM294">
            <v>1.3333333333333417E-3</v>
          </cell>
          <cell r="GN294">
            <v>1.3333333333333417E-3</v>
          </cell>
          <cell r="GO294">
            <v>1.3333333333333417E-3</v>
          </cell>
          <cell r="GP294">
            <v>1.3333333333333417E-3</v>
          </cell>
          <cell r="GQ294">
            <v>1.3333333333333417E-3</v>
          </cell>
          <cell r="GR294">
            <v>1.3333333333333417E-3</v>
          </cell>
          <cell r="GS294">
            <v>1.3333333333333417E-3</v>
          </cell>
          <cell r="GT294">
            <v>1.3333333333333417E-3</v>
          </cell>
          <cell r="GU294">
            <v>1.3333333333333417E-3</v>
          </cell>
          <cell r="GV294">
            <v>1.3333333333333417E-3</v>
          </cell>
          <cell r="GW294">
            <v>1.3333333333333417E-3</v>
          </cell>
          <cell r="GX294">
            <v>1.3333333333333417E-3</v>
          </cell>
          <cell r="GY294">
            <v>1.3333333333333417E-3</v>
          </cell>
          <cell r="GZ294">
            <v>1.3333333333333417E-3</v>
          </cell>
          <cell r="HA294">
            <v>1.3333333333333417E-3</v>
          </cell>
          <cell r="HB294">
            <v>1.3333333333333417E-3</v>
          </cell>
          <cell r="HC294">
            <v>1.3333333333333417E-3</v>
          </cell>
          <cell r="HD294">
            <v>1.3333333333333417E-3</v>
          </cell>
          <cell r="HE294">
            <v>1.3333333333333417E-3</v>
          </cell>
          <cell r="HF294">
            <v>1.3333333333333417E-3</v>
          </cell>
          <cell r="HG294">
            <v>1.3333333333333417E-3</v>
          </cell>
          <cell r="HH294">
            <v>1.3333333333333417E-3</v>
          </cell>
          <cell r="HI294">
            <v>1.3333333333333417E-3</v>
          </cell>
          <cell r="HJ294">
            <v>1.3333333333333417E-3</v>
          </cell>
          <cell r="HK294">
            <v>1.3333333333333417E-3</v>
          </cell>
          <cell r="HL294">
            <v>1.3333333333333417E-3</v>
          </cell>
          <cell r="HM294">
            <v>1.3333333333333417E-3</v>
          </cell>
          <cell r="HN294">
            <v>1.3333333333333417E-3</v>
          </cell>
          <cell r="HO294">
            <v>1.3333333333333417E-3</v>
          </cell>
          <cell r="HP294">
            <v>1.3333333333333417E-3</v>
          </cell>
          <cell r="HQ294">
            <v>1.3333333333333417E-3</v>
          </cell>
          <cell r="HR294">
            <v>1.3333333333333417E-3</v>
          </cell>
          <cell r="HS294">
            <v>1.3333333333333417E-3</v>
          </cell>
          <cell r="HT294">
            <v>1.3333333333333417E-3</v>
          </cell>
          <cell r="HU294">
            <v>1.3333333333333417E-3</v>
          </cell>
          <cell r="HV294">
            <v>1.3333333333333417E-3</v>
          </cell>
          <cell r="HW294">
            <v>1.3333333333333417E-3</v>
          </cell>
          <cell r="HX294">
            <v>1.3333333333333417E-3</v>
          </cell>
          <cell r="HY294">
            <v>1.3333333333333417E-3</v>
          </cell>
          <cell r="HZ294">
            <v>1.3333333333333417E-3</v>
          </cell>
          <cell r="IA294">
            <v>1.3333333333333417E-3</v>
          </cell>
          <cell r="IB294">
            <v>1.3333333333333417E-3</v>
          </cell>
          <cell r="IC294">
            <v>1.3333333333333417E-3</v>
          </cell>
          <cell r="ID294">
            <v>1.3333333333333417E-3</v>
          </cell>
          <cell r="IE294">
            <v>1.3333333333333417E-3</v>
          </cell>
          <cell r="IF294">
            <v>1.3333333333333417E-3</v>
          </cell>
          <cell r="IG294">
            <v>1.3333333333333417E-3</v>
          </cell>
          <cell r="IH294">
            <v>1.3333333333333417E-3</v>
          </cell>
          <cell r="II294">
            <v>1.3333333333333417E-3</v>
          </cell>
          <cell r="IJ294">
            <v>1.3333333333333417E-3</v>
          </cell>
          <cell r="IK294">
            <v>1.3333333333333417E-3</v>
          </cell>
          <cell r="IL294">
            <v>1.3333333333333417E-3</v>
          </cell>
          <cell r="IM294">
            <v>1.3333333333333417E-3</v>
          </cell>
        </row>
        <row r="295">
          <cell r="AQ295">
            <v>4.4999999999999998E-2</v>
          </cell>
          <cell r="AR295">
            <v>4.4999999999999998E-2</v>
          </cell>
          <cell r="AS295">
            <v>4.4999999999999998E-2</v>
          </cell>
          <cell r="AT295">
            <v>4.4999999999999998E-2</v>
          </cell>
          <cell r="AU295">
            <v>4.4999999999999998E-2</v>
          </cell>
          <cell r="AV295">
            <v>0</v>
          </cell>
          <cell r="AW295">
            <v>0</v>
          </cell>
          <cell r="AX295">
            <v>0</v>
          </cell>
          <cell r="AY295">
            <v>0</v>
          </cell>
          <cell r="AZ295">
            <v>0</v>
          </cell>
          <cell r="BA295">
            <v>0</v>
          </cell>
          <cell r="BB295">
            <v>0</v>
          </cell>
          <cell r="BC295">
            <v>0</v>
          </cell>
          <cell r="BD295">
            <v>0</v>
          </cell>
          <cell r="BE295">
            <v>3.7499999999999992E-2</v>
          </cell>
          <cell r="BF295">
            <v>3.599999999999999E-2</v>
          </cell>
          <cell r="BG295">
            <v>3.4499999999999996E-2</v>
          </cell>
          <cell r="BH295">
            <v>3.2999999999999995E-2</v>
          </cell>
          <cell r="BI295">
            <v>3.1499999999999993E-2</v>
          </cell>
          <cell r="BJ295">
            <v>2.9999999999999995E-2</v>
          </cell>
          <cell r="BK295">
            <v>2.8499999999999998E-2</v>
          </cell>
          <cell r="BL295">
            <v>2.6999999999999996E-2</v>
          </cell>
          <cell r="BM295">
            <v>2.5499999999999998E-2</v>
          </cell>
          <cell r="BN295">
            <v>2.4E-2</v>
          </cell>
          <cell r="BO295">
            <v>2.2499999999999999E-2</v>
          </cell>
          <cell r="BP295">
            <v>2.1000000000000001E-2</v>
          </cell>
          <cell r="BQ295">
            <v>1.9500000000000003E-2</v>
          </cell>
          <cell r="BR295">
            <v>1.8000000000000002E-2</v>
          </cell>
          <cell r="BS295">
            <v>1.6500000000000004E-2</v>
          </cell>
          <cell r="BT295">
            <v>1.5000000000000005E-2</v>
          </cell>
          <cell r="BU295">
            <v>1.3500000000000005E-2</v>
          </cell>
          <cell r="BV295">
            <v>1.2000000000000007E-2</v>
          </cell>
          <cell r="BW295">
            <v>1.0500000000000008E-2</v>
          </cell>
          <cell r="BX295">
            <v>9.0000000000000063E-3</v>
          </cell>
          <cell r="BY295">
            <v>7.5000000000000067E-3</v>
          </cell>
          <cell r="BZ295">
            <v>6.0000000000000062E-3</v>
          </cell>
          <cell r="CA295">
            <v>4.5000000000000066E-3</v>
          </cell>
          <cell r="CB295">
            <v>3.0000000000000061E-3</v>
          </cell>
          <cell r="CC295">
            <v>1.5000000000000061E-3</v>
          </cell>
          <cell r="CD295">
            <v>1.5000000000000061E-3</v>
          </cell>
          <cell r="CE295">
            <v>1.5000000000000061E-3</v>
          </cell>
          <cell r="CF295">
            <v>1.5000000000000061E-3</v>
          </cell>
          <cell r="CG295">
            <v>1.5000000000000061E-3</v>
          </cell>
          <cell r="CH295">
            <v>1.5000000000000061E-3</v>
          </cell>
          <cell r="CI295">
            <v>1.5000000000000061E-3</v>
          </cell>
          <cell r="CJ295">
            <v>1.5000000000000061E-3</v>
          </cell>
          <cell r="CK295">
            <v>1.5000000000000061E-3</v>
          </cell>
          <cell r="CL295">
            <v>1.5000000000000061E-3</v>
          </cell>
          <cell r="CM295">
            <v>1.5000000000000061E-3</v>
          </cell>
          <cell r="CN295">
            <v>1.5000000000000061E-3</v>
          </cell>
          <cell r="CO295">
            <v>1.5000000000000061E-3</v>
          </cell>
          <cell r="CP295">
            <v>1.5000000000000061E-3</v>
          </cell>
          <cell r="CQ295">
            <v>1.5000000000000061E-3</v>
          </cell>
          <cell r="CR295">
            <v>1.5000000000000061E-3</v>
          </cell>
          <cell r="CS295">
            <v>1.5000000000000061E-3</v>
          </cell>
          <cell r="CT295">
            <v>1.5000000000000061E-3</v>
          </cell>
          <cell r="CU295">
            <v>1.5000000000000061E-3</v>
          </cell>
          <cell r="CV295">
            <v>1.5000000000000061E-3</v>
          </cell>
          <cell r="CW295">
            <v>1.5000000000000061E-3</v>
          </cell>
          <cell r="CX295">
            <v>1.5000000000000061E-3</v>
          </cell>
          <cell r="CY295">
            <v>1.5000000000000061E-3</v>
          </cell>
          <cell r="CZ295">
            <v>1.5000000000000061E-3</v>
          </cell>
          <cell r="DA295">
            <v>1.5000000000000061E-3</v>
          </cell>
          <cell r="DB295">
            <v>1.5000000000000061E-3</v>
          </cell>
          <cell r="DC295">
            <v>1.5000000000000061E-3</v>
          </cell>
          <cell r="DD295">
            <v>1.5000000000000061E-3</v>
          </cell>
          <cell r="DE295">
            <v>1.5000000000000061E-3</v>
          </cell>
          <cell r="DF295">
            <v>1.5000000000000061E-3</v>
          </cell>
          <cell r="DG295">
            <v>1.5000000000000061E-3</v>
          </cell>
          <cell r="DH295">
            <v>1.5000000000000061E-3</v>
          </cell>
          <cell r="DI295">
            <v>1.5000000000000061E-3</v>
          </cell>
          <cell r="DJ295">
            <v>1.5000000000000061E-3</v>
          </cell>
          <cell r="DK295">
            <v>1.5000000000000061E-3</v>
          </cell>
          <cell r="DL295">
            <v>1.5000000000000061E-3</v>
          </cell>
          <cell r="DM295">
            <v>1.5000000000000061E-3</v>
          </cell>
          <cell r="DN295">
            <v>1.5000000000000061E-3</v>
          </cell>
          <cell r="DO295">
            <v>1.5000000000000061E-3</v>
          </cell>
          <cell r="DP295">
            <v>1.5000000000000061E-3</v>
          </cell>
          <cell r="DQ295">
            <v>1.5000000000000061E-3</v>
          </cell>
          <cell r="DR295">
            <v>1.5000000000000061E-3</v>
          </cell>
          <cell r="DS295">
            <v>1.5000000000000061E-3</v>
          </cell>
          <cell r="DT295">
            <v>1.5000000000000061E-3</v>
          </cell>
          <cell r="DU295">
            <v>1.5000000000000061E-3</v>
          </cell>
          <cell r="DV295">
            <v>1.5000000000000061E-3</v>
          </cell>
          <cell r="DW295">
            <v>1.5000000000000061E-3</v>
          </cell>
          <cell r="DX295">
            <v>1.5000000000000061E-3</v>
          </cell>
          <cell r="DY295">
            <v>1.5000000000000061E-3</v>
          </cell>
          <cell r="DZ295">
            <v>1.5000000000000061E-3</v>
          </cell>
          <cell r="EA295">
            <v>1.5000000000000061E-3</v>
          </cell>
          <cell r="EB295">
            <v>1.5000000000000061E-3</v>
          </cell>
          <cell r="EC295">
            <v>1.5000000000000061E-3</v>
          </cell>
          <cell r="ED295">
            <v>1.5000000000000061E-3</v>
          </cell>
          <cell r="EE295">
            <v>1.5000000000000061E-3</v>
          </cell>
          <cell r="EF295">
            <v>1.5000000000000061E-3</v>
          </cell>
          <cell r="EG295">
            <v>1.5000000000000061E-3</v>
          </cell>
          <cell r="EH295">
            <v>1.5000000000000061E-3</v>
          </cell>
          <cell r="EI295">
            <v>1.5000000000000061E-3</v>
          </cell>
          <cell r="EJ295">
            <v>1.5000000000000061E-3</v>
          </cell>
          <cell r="EK295">
            <v>1.5000000000000061E-3</v>
          </cell>
          <cell r="EL295">
            <v>1.5000000000000061E-3</v>
          </cell>
          <cell r="EM295">
            <v>1.5000000000000061E-3</v>
          </cell>
          <cell r="EN295">
            <v>1.5000000000000061E-3</v>
          </cell>
          <cell r="EO295">
            <v>1.5000000000000061E-3</v>
          </cell>
          <cell r="EP295">
            <v>1.5000000000000061E-3</v>
          </cell>
          <cell r="EQ295">
            <v>1.5000000000000061E-3</v>
          </cell>
          <cell r="ER295">
            <v>1.5000000000000061E-3</v>
          </cell>
          <cell r="ES295">
            <v>1.5000000000000061E-3</v>
          </cell>
          <cell r="ET295">
            <v>1.5000000000000061E-3</v>
          </cell>
          <cell r="EU295">
            <v>1.5000000000000061E-3</v>
          </cell>
          <cell r="EV295">
            <v>1.5000000000000061E-3</v>
          </cell>
          <cell r="EW295">
            <v>1.5000000000000061E-3</v>
          </cell>
          <cell r="EX295">
            <v>1.5000000000000061E-3</v>
          </cell>
          <cell r="EY295">
            <v>1.5000000000000061E-3</v>
          </cell>
          <cell r="EZ295">
            <v>1.5000000000000061E-3</v>
          </cell>
          <cell r="FA295">
            <v>1.5000000000000061E-3</v>
          </cell>
          <cell r="FB295">
            <v>1.5000000000000061E-3</v>
          </cell>
          <cell r="FC295">
            <v>1.5000000000000061E-3</v>
          </cell>
          <cell r="FD295">
            <v>1.5000000000000061E-3</v>
          </cell>
          <cell r="FE295">
            <v>1.5000000000000061E-3</v>
          </cell>
          <cell r="FF295">
            <v>1.5000000000000061E-3</v>
          </cell>
          <cell r="FG295">
            <v>1.5000000000000061E-3</v>
          </cell>
          <cell r="FH295">
            <v>1.5000000000000061E-3</v>
          </cell>
          <cell r="FI295">
            <v>1.5000000000000061E-3</v>
          </cell>
          <cell r="FJ295">
            <v>1.5000000000000061E-3</v>
          </cell>
          <cell r="FK295">
            <v>1.5000000000000061E-3</v>
          </cell>
          <cell r="FL295">
            <v>1.5000000000000061E-3</v>
          </cell>
          <cell r="FM295">
            <v>1.5000000000000061E-3</v>
          </cell>
          <cell r="FN295">
            <v>1.5000000000000061E-3</v>
          </cell>
          <cell r="FO295">
            <v>1.5000000000000061E-3</v>
          </cell>
          <cell r="FP295">
            <v>1.5000000000000061E-3</v>
          </cell>
          <cell r="FQ295">
            <v>1.5000000000000061E-3</v>
          </cell>
          <cell r="FR295">
            <v>1.5000000000000061E-3</v>
          </cell>
          <cell r="FS295">
            <v>1.5000000000000061E-3</v>
          </cell>
          <cell r="FT295">
            <v>1.5000000000000061E-3</v>
          </cell>
          <cell r="FU295">
            <v>1.5000000000000061E-3</v>
          </cell>
          <cell r="FV295">
            <v>1.5000000000000061E-3</v>
          </cell>
          <cell r="FW295">
            <v>1.5000000000000061E-3</v>
          </cell>
          <cell r="FX295">
            <v>1.5000000000000061E-3</v>
          </cell>
          <cell r="FY295">
            <v>1.5000000000000061E-3</v>
          </cell>
          <cell r="FZ295">
            <v>1.5000000000000061E-3</v>
          </cell>
          <cell r="GA295">
            <v>1.5000000000000061E-3</v>
          </cell>
          <cell r="GB295">
            <v>1.5000000000000061E-3</v>
          </cell>
          <cell r="GC295">
            <v>1.5000000000000061E-3</v>
          </cell>
          <cell r="GD295">
            <v>1.5000000000000061E-3</v>
          </cell>
          <cell r="GE295">
            <v>1.5000000000000061E-3</v>
          </cell>
          <cell r="GF295">
            <v>1.5000000000000061E-3</v>
          </cell>
          <cell r="GG295">
            <v>1.5000000000000061E-3</v>
          </cell>
          <cell r="GH295">
            <v>1.5000000000000061E-3</v>
          </cell>
          <cell r="GI295">
            <v>1.5000000000000061E-3</v>
          </cell>
          <cell r="GJ295">
            <v>1.5000000000000061E-3</v>
          </cell>
          <cell r="GK295">
            <v>1.5000000000000061E-3</v>
          </cell>
          <cell r="GL295">
            <v>1.5000000000000061E-3</v>
          </cell>
          <cell r="GM295">
            <v>1.5000000000000061E-3</v>
          </cell>
          <cell r="GN295">
            <v>1.5000000000000061E-3</v>
          </cell>
          <cell r="GO295">
            <v>1.5000000000000061E-3</v>
          </cell>
          <cell r="GP295">
            <v>1.5000000000000061E-3</v>
          </cell>
          <cell r="GQ295">
            <v>1.5000000000000061E-3</v>
          </cell>
          <cell r="GR295">
            <v>1.5000000000000061E-3</v>
          </cell>
          <cell r="GS295">
            <v>1.5000000000000061E-3</v>
          </cell>
          <cell r="GT295">
            <v>1.5000000000000061E-3</v>
          </cell>
          <cell r="GU295">
            <v>1.5000000000000061E-3</v>
          </cell>
          <cell r="GV295">
            <v>1.5000000000000061E-3</v>
          </cell>
          <cell r="GW295">
            <v>1.5000000000000061E-3</v>
          </cell>
          <cell r="GX295">
            <v>1.5000000000000061E-3</v>
          </cell>
          <cell r="GY295">
            <v>1.5000000000000061E-3</v>
          </cell>
          <cell r="GZ295">
            <v>1.5000000000000061E-3</v>
          </cell>
          <cell r="HA295">
            <v>1.5000000000000061E-3</v>
          </cell>
          <cell r="HB295">
            <v>1.5000000000000061E-3</v>
          </cell>
          <cell r="HC295">
            <v>1.5000000000000061E-3</v>
          </cell>
          <cell r="HD295">
            <v>1.5000000000000061E-3</v>
          </cell>
          <cell r="HE295">
            <v>1.5000000000000061E-3</v>
          </cell>
          <cell r="HF295">
            <v>1.5000000000000061E-3</v>
          </cell>
          <cell r="HG295">
            <v>1.5000000000000061E-3</v>
          </cell>
          <cell r="HH295">
            <v>1.5000000000000061E-3</v>
          </cell>
          <cell r="HI295">
            <v>1.5000000000000061E-3</v>
          </cell>
          <cell r="HJ295">
            <v>1.5000000000000061E-3</v>
          </cell>
          <cell r="HK295">
            <v>1.5000000000000061E-3</v>
          </cell>
          <cell r="HL295">
            <v>1.5000000000000061E-3</v>
          </cell>
          <cell r="HM295">
            <v>1.5000000000000061E-3</v>
          </cell>
          <cell r="HN295">
            <v>1.5000000000000061E-3</v>
          </cell>
          <cell r="HO295">
            <v>1.5000000000000061E-3</v>
          </cell>
          <cell r="HP295">
            <v>1.5000000000000061E-3</v>
          </cell>
          <cell r="HQ295">
            <v>1.5000000000000061E-3</v>
          </cell>
          <cell r="HR295">
            <v>1.5000000000000061E-3</v>
          </cell>
          <cell r="HS295">
            <v>1.5000000000000061E-3</v>
          </cell>
          <cell r="HT295">
            <v>1.5000000000000061E-3</v>
          </cell>
          <cell r="HU295">
            <v>1.5000000000000061E-3</v>
          </cell>
          <cell r="HV295">
            <v>1.5000000000000061E-3</v>
          </cell>
          <cell r="HW295">
            <v>1.5000000000000061E-3</v>
          </cell>
          <cell r="HX295">
            <v>1.5000000000000061E-3</v>
          </cell>
          <cell r="HY295">
            <v>1.5000000000000061E-3</v>
          </cell>
          <cell r="HZ295">
            <v>1.5000000000000061E-3</v>
          </cell>
          <cell r="IA295">
            <v>1.5000000000000061E-3</v>
          </cell>
          <cell r="IB295">
            <v>1.5000000000000061E-3</v>
          </cell>
          <cell r="IC295">
            <v>1.5000000000000061E-3</v>
          </cell>
          <cell r="ID295">
            <v>1.5000000000000061E-3</v>
          </cell>
          <cell r="IE295">
            <v>1.5000000000000061E-3</v>
          </cell>
          <cell r="IF295">
            <v>1.5000000000000061E-3</v>
          </cell>
          <cell r="IG295">
            <v>1.5000000000000061E-3</v>
          </cell>
          <cell r="IH295">
            <v>1.5000000000000061E-3</v>
          </cell>
          <cell r="II295">
            <v>1.5000000000000061E-3</v>
          </cell>
          <cell r="IJ295">
            <v>1.5000000000000061E-3</v>
          </cell>
          <cell r="IK295">
            <v>1.5000000000000061E-3</v>
          </cell>
          <cell r="IL295">
            <v>1.5000000000000061E-3</v>
          </cell>
          <cell r="IM295">
            <v>1.5000000000000061E-3</v>
          </cell>
        </row>
        <row r="296">
          <cell r="AB296">
            <v>0</v>
          </cell>
          <cell r="AG296">
            <v>0</v>
          </cell>
          <cell r="AL296">
            <v>0</v>
          </cell>
          <cell r="AQ296">
            <v>0.09</v>
          </cell>
          <cell r="AR296">
            <v>0.05</v>
          </cell>
          <cell r="AS296">
            <v>0.05</v>
          </cell>
          <cell r="AT296">
            <v>0.05</v>
          </cell>
          <cell r="AU296">
            <v>0.05</v>
          </cell>
          <cell r="AV296">
            <v>0.05</v>
          </cell>
          <cell r="AW296">
            <v>0</v>
          </cell>
          <cell r="AX296">
            <v>0</v>
          </cell>
          <cell r="AY296">
            <v>0</v>
          </cell>
          <cell r="AZ296">
            <v>0</v>
          </cell>
          <cell r="BA296">
            <v>0</v>
          </cell>
          <cell r="BB296">
            <v>0</v>
          </cell>
          <cell r="BC296">
            <v>0</v>
          </cell>
          <cell r="BD296">
            <v>0</v>
          </cell>
          <cell r="BE296">
            <v>0</v>
          </cell>
          <cell r="BF296">
            <v>4.166666666666665E-2</v>
          </cell>
          <cell r="BG296">
            <v>3.9999999999999987E-2</v>
          </cell>
          <cell r="BH296">
            <v>3.8333333333333323E-2</v>
          </cell>
          <cell r="BI296">
            <v>3.666666666666666E-2</v>
          </cell>
          <cell r="BJ296">
            <v>3.4999999999999989E-2</v>
          </cell>
          <cell r="BK296">
            <v>3.3333333333333326E-2</v>
          </cell>
          <cell r="BL296">
            <v>3.1666666666666662E-2</v>
          </cell>
          <cell r="BM296">
            <v>2.9999999999999995E-2</v>
          </cell>
          <cell r="BN296">
            <v>2.8333333333333332E-2</v>
          </cell>
          <cell r="BO296">
            <v>2.6666666666666665E-2</v>
          </cell>
          <cell r="BP296">
            <v>2.5000000000000001E-2</v>
          </cell>
          <cell r="BQ296">
            <v>2.3333333333333334E-2</v>
          </cell>
          <cell r="BR296">
            <v>2.1666666666666671E-2</v>
          </cell>
          <cell r="BS296">
            <v>2.0000000000000004E-2</v>
          </cell>
          <cell r="BT296">
            <v>1.8333333333333337E-2</v>
          </cell>
          <cell r="BU296">
            <v>1.666666666666667E-2</v>
          </cell>
          <cell r="BV296">
            <v>1.5000000000000003E-2</v>
          </cell>
          <cell r="BW296">
            <v>1.3333333333333336E-2</v>
          </cell>
          <cell r="BX296">
            <v>1.1666666666666667E-2</v>
          </cell>
          <cell r="BY296">
            <v>0.01</v>
          </cell>
          <cell r="BZ296">
            <v>8.3333333333333332E-3</v>
          </cell>
          <cell r="CA296">
            <v>6.666666666666668E-3</v>
          </cell>
          <cell r="CB296">
            <v>5.000000000000001E-3</v>
          </cell>
          <cell r="CC296">
            <v>3.3333333333333348E-3</v>
          </cell>
          <cell r="CD296">
            <v>1.6666666666666683E-3</v>
          </cell>
          <cell r="CE296">
            <v>1.6666666666666683E-3</v>
          </cell>
          <cell r="CF296">
            <v>1.6666666666666683E-3</v>
          </cell>
          <cell r="CG296">
            <v>1.6666666666666683E-3</v>
          </cell>
          <cell r="CH296">
            <v>1.6666666666666683E-3</v>
          </cell>
          <cell r="CI296">
            <v>1.6666666666666683E-3</v>
          </cell>
          <cell r="CJ296">
            <v>1.6666666666666683E-3</v>
          </cell>
          <cell r="CK296">
            <v>1.6666666666666683E-3</v>
          </cell>
          <cell r="CL296">
            <v>1.6666666666666683E-3</v>
          </cell>
          <cell r="CM296">
            <v>1.6666666666666683E-3</v>
          </cell>
          <cell r="CN296">
            <v>1.6666666666666683E-3</v>
          </cell>
          <cell r="CO296">
            <v>1.6666666666666683E-3</v>
          </cell>
          <cell r="CP296">
            <v>1.6666666666666683E-3</v>
          </cell>
          <cell r="CQ296">
            <v>1.6666666666666683E-3</v>
          </cell>
          <cell r="CR296">
            <v>1.6666666666666683E-3</v>
          </cell>
          <cell r="CS296">
            <v>1.6666666666666683E-3</v>
          </cell>
          <cell r="CT296">
            <v>1.6666666666666683E-3</v>
          </cell>
          <cell r="CU296">
            <v>1.6666666666666683E-3</v>
          </cell>
          <cell r="CV296">
            <v>1.6666666666666683E-3</v>
          </cell>
          <cell r="CW296">
            <v>1.6666666666666683E-3</v>
          </cell>
          <cell r="CX296">
            <v>1.6666666666666683E-3</v>
          </cell>
          <cell r="CY296">
            <v>1.6666666666666683E-3</v>
          </cell>
          <cell r="CZ296">
            <v>1.6666666666666683E-3</v>
          </cell>
          <cell r="DA296">
            <v>1.6666666666666683E-3</v>
          </cell>
          <cell r="DB296">
            <v>1.6666666666666683E-3</v>
          </cell>
          <cell r="DC296">
            <v>1.6666666666666683E-3</v>
          </cell>
          <cell r="DD296">
            <v>1.6666666666666683E-3</v>
          </cell>
          <cell r="DE296">
            <v>1.6666666666666683E-3</v>
          </cell>
          <cell r="DF296">
            <v>1.6666666666666683E-3</v>
          </cell>
          <cell r="DG296">
            <v>1.6666666666666683E-3</v>
          </cell>
          <cell r="DH296">
            <v>1.6666666666666683E-3</v>
          </cell>
          <cell r="DI296">
            <v>1.6666666666666683E-3</v>
          </cell>
          <cell r="DJ296">
            <v>1.6666666666666683E-3</v>
          </cell>
          <cell r="DK296">
            <v>1.6666666666666683E-3</v>
          </cell>
          <cell r="DL296">
            <v>1.6666666666666683E-3</v>
          </cell>
          <cell r="DM296">
            <v>1.6666666666666683E-3</v>
          </cell>
          <cell r="DN296">
            <v>1.6666666666666683E-3</v>
          </cell>
          <cell r="DO296">
            <v>1.6666666666666683E-3</v>
          </cell>
          <cell r="DP296">
            <v>1.6666666666666683E-3</v>
          </cell>
          <cell r="DQ296">
            <v>1.6666666666666683E-3</v>
          </cell>
          <cell r="DR296">
            <v>1.6666666666666683E-3</v>
          </cell>
          <cell r="DS296">
            <v>1.6666666666666683E-3</v>
          </cell>
          <cell r="DT296">
            <v>1.6666666666666683E-3</v>
          </cell>
          <cell r="DU296">
            <v>1.6666666666666683E-3</v>
          </cell>
          <cell r="DV296">
            <v>1.6666666666666683E-3</v>
          </cell>
          <cell r="DW296">
            <v>1.6666666666666683E-3</v>
          </cell>
          <cell r="DX296">
            <v>1.6666666666666683E-3</v>
          </cell>
          <cell r="DY296">
            <v>1.6666666666666683E-3</v>
          </cell>
          <cell r="DZ296">
            <v>1.6666666666666683E-3</v>
          </cell>
          <cell r="EA296">
            <v>1.6666666666666683E-3</v>
          </cell>
          <cell r="EB296">
            <v>1.6666666666666683E-3</v>
          </cell>
          <cell r="EC296">
            <v>1.6666666666666683E-3</v>
          </cell>
          <cell r="ED296">
            <v>1.6666666666666683E-3</v>
          </cell>
          <cell r="EE296">
            <v>1.6666666666666683E-3</v>
          </cell>
          <cell r="EF296">
            <v>1.6666666666666683E-3</v>
          </cell>
          <cell r="EG296">
            <v>1.6666666666666683E-3</v>
          </cell>
          <cell r="EH296">
            <v>1.6666666666666683E-3</v>
          </cell>
          <cell r="EI296">
            <v>1.6666666666666683E-3</v>
          </cell>
          <cell r="EJ296">
            <v>1.6666666666666683E-3</v>
          </cell>
          <cell r="EK296">
            <v>1.6666666666666683E-3</v>
          </cell>
          <cell r="EL296">
            <v>1.6666666666666683E-3</v>
          </cell>
          <cell r="EM296">
            <v>1.6666666666666683E-3</v>
          </cell>
          <cell r="EN296">
            <v>1.6666666666666683E-3</v>
          </cell>
          <cell r="EO296">
            <v>1.6666666666666683E-3</v>
          </cell>
          <cell r="EP296">
            <v>1.6666666666666683E-3</v>
          </cell>
          <cell r="EQ296">
            <v>1.6666666666666683E-3</v>
          </cell>
          <cell r="ER296">
            <v>1.6666666666666683E-3</v>
          </cell>
          <cell r="ES296">
            <v>1.6666666666666683E-3</v>
          </cell>
          <cell r="ET296">
            <v>1.6666666666666683E-3</v>
          </cell>
          <cell r="EU296">
            <v>1.6666666666666683E-3</v>
          </cell>
          <cell r="EV296">
            <v>1.6666666666666683E-3</v>
          </cell>
          <cell r="EW296">
            <v>1.6666666666666683E-3</v>
          </cell>
          <cell r="EX296">
            <v>1.6666666666666683E-3</v>
          </cell>
          <cell r="EY296">
            <v>1.6666666666666683E-3</v>
          </cell>
          <cell r="EZ296">
            <v>1.6666666666666683E-3</v>
          </cell>
          <cell r="FA296">
            <v>1.6666666666666683E-3</v>
          </cell>
          <cell r="FB296">
            <v>1.6666666666666683E-3</v>
          </cell>
          <cell r="FC296">
            <v>1.6666666666666683E-3</v>
          </cell>
          <cell r="FD296">
            <v>1.6666666666666683E-3</v>
          </cell>
          <cell r="FE296">
            <v>1.6666666666666683E-3</v>
          </cell>
          <cell r="FF296">
            <v>1.6666666666666683E-3</v>
          </cell>
          <cell r="FG296">
            <v>1.6666666666666683E-3</v>
          </cell>
          <cell r="FH296">
            <v>1.6666666666666683E-3</v>
          </cell>
          <cell r="FI296">
            <v>1.6666666666666683E-3</v>
          </cell>
          <cell r="FJ296">
            <v>1.6666666666666683E-3</v>
          </cell>
          <cell r="FK296">
            <v>1.6666666666666683E-3</v>
          </cell>
          <cell r="FL296">
            <v>1.6666666666666683E-3</v>
          </cell>
          <cell r="FM296">
            <v>1.6666666666666683E-3</v>
          </cell>
          <cell r="FN296">
            <v>1.6666666666666683E-3</v>
          </cell>
          <cell r="FO296">
            <v>1.6666666666666683E-3</v>
          </cell>
          <cell r="FP296">
            <v>1.6666666666666683E-3</v>
          </cell>
          <cell r="FQ296">
            <v>1.6666666666666683E-3</v>
          </cell>
          <cell r="FR296">
            <v>1.6666666666666683E-3</v>
          </cell>
          <cell r="FS296">
            <v>1.6666666666666683E-3</v>
          </cell>
          <cell r="FT296">
            <v>1.6666666666666683E-3</v>
          </cell>
          <cell r="FU296">
            <v>1.6666666666666683E-3</v>
          </cell>
          <cell r="FV296">
            <v>1.6666666666666683E-3</v>
          </cell>
          <cell r="FW296">
            <v>1.6666666666666683E-3</v>
          </cell>
          <cell r="FX296">
            <v>1.6666666666666683E-3</v>
          </cell>
          <cell r="FY296">
            <v>1.6666666666666683E-3</v>
          </cell>
          <cell r="FZ296">
            <v>1.6666666666666683E-3</v>
          </cell>
          <cell r="GA296">
            <v>1.6666666666666683E-3</v>
          </cell>
          <cell r="GB296">
            <v>1.6666666666666683E-3</v>
          </cell>
          <cell r="GC296">
            <v>1.6666666666666683E-3</v>
          </cell>
          <cell r="GD296">
            <v>1.6666666666666683E-3</v>
          </cell>
          <cell r="GE296">
            <v>1.6666666666666683E-3</v>
          </cell>
          <cell r="GF296">
            <v>1.6666666666666683E-3</v>
          </cell>
          <cell r="GG296">
            <v>1.6666666666666683E-3</v>
          </cell>
          <cell r="GH296">
            <v>1.6666666666666683E-3</v>
          </cell>
          <cell r="GI296">
            <v>1.6666666666666683E-3</v>
          </cell>
          <cell r="GJ296">
            <v>1.6666666666666683E-3</v>
          </cell>
          <cell r="GK296">
            <v>1.6666666666666683E-3</v>
          </cell>
          <cell r="GL296">
            <v>1.6666666666666683E-3</v>
          </cell>
          <cell r="GM296">
            <v>1.6666666666666683E-3</v>
          </cell>
          <cell r="GN296">
            <v>1.6666666666666683E-3</v>
          </cell>
          <cell r="GO296">
            <v>1.6666666666666683E-3</v>
          </cell>
          <cell r="GP296">
            <v>1.6666666666666683E-3</v>
          </cell>
          <cell r="GQ296">
            <v>1.6666666666666683E-3</v>
          </cell>
          <cell r="GR296">
            <v>1.6666666666666683E-3</v>
          </cell>
          <cell r="GS296">
            <v>1.6666666666666683E-3</v>
          </cell>
          <cell r="GT296">
            <v>1.6666666666666683E-3</v>
          </cell>
          <cell r="GU296">
            <v>1.6666666666666683E-3</v>
          </cell>
          <cell r="GV296">
            <v>1.6666666666666683E-3</v>
          </cell>
          <cell r="GW296">
            <v>1.6666666666666683E-3</v>
          </cell>
          <cell r="GX296">
            <v>1.6666666666666683E-3</v>
          </cell>
          <cell r="GY296">
            <v>1.6666666666666683E-3</v>
          </cell>
          <cell r="GZ296">
            <v>1.6666666666666683E-3</v>
          </cell>
          <cell r="HA296">
            <v>1.6666666666666683E-3</v>
          </cell>
          <cell r="HB296">
            <v>1.6666666666666683E-3</v>
          </cell>
          <cell r="HC296">
            <v>1.6666666666666683E-3</v>
          </cell>
          <cell r="HD296">
            <v>1.6666666666666683E-3</v>
          </cell>
          <cell r="HE296">
            <v>1.6666666666666683E-3</v>
          </cell>
          <cell r="HF296">
            <v>1.6666666666666683E-3</v>
          </cell>
          <cell r="HG296">
            <v>1.6666666666666683E-3</v>
          </cell>
          <cell r="HH296">
            <v>1.6666666666666683E-3</v>
          </cell>
          <cell r="HI296">
            <v>1.6666666666666683E-3</v>
          </cell>
          <cell r="HJ296">
            <v>1.6666666666666683E-3</v>
          </cell>
          <cell r="HK296">
            <v>1.6666666666666683E-3</v>
          </cell>
          <cell r="HL296">
            <v>1.6666666666666683E-3</v>
          </cell>
          <cell r="HM296">
            <v>1.6666666666666683E-3</v>
          </cell>
          <cell r="HN296">
            <v>1.6666666666666683E-3</v>
          </cell>
          <cell r="HO296">
            <v>1.6666666666666683E-3</v>
          </cell>
          <cell r="HP296">
            <v>1.6666666666666683E-3</v>
          </cell>
          <cell r="HQ296">
            <v>1.6666666666666683E-3</v>
          </cell>
          <cell r="HR296">
            <v>1.6666666666666683E-3</v>
          </cell>
          <cell r="HS296">
            <v>1.6666666666666683E-3</v>
          </cell>
          <cell r="HT296">
            <v>1.6666666666666683E-3</v>
          </cell>
          <cell r="HU296">
            <v>1.6666666666666683E-3</v>
          </cell>
          <cell r="HV296">
            <v>1.6666666666666683E-3</v>
          </cell>
          <cell r="HW296">
            <v>1.6666666666666683E-3</v>
          </cell>
          <cell r="HX296">
            <v>1.6666666666666683E-3</v>
          </cell>
          <cell r="HY296">
            <v>1.6666666666666683E-3</v>
          </cell>
          <cell r="HZ296">
            <v>1.6666666666666683E-3</v>
          </cell>
          <cell r="IA296">
            <v>1.6666666666666683E-3</v>
          </cell>
          <cell r="IB296">
            <v>1.6666666666666683E-3</v>
          </cell>
          <cell r="IC296">
            <v>1.6666666666666683E-3</v>
          </cell>
          <cell r="ID296">
            <v>1.6666666666666683E-3</v>
          </cell>
          <cell r="IE296">
            <v>1.6666666666666683E-3</v>
          </cell>
          <cell r="IF296">
            <v>1.6666666666666683E-3</v>
          </cell>
          <cell r="IG296">
            <v>1.6666666666666683E-3</v>
          </cell>
          <cell r="IH296">
            <v>1.6666666666666683E-3</v>
          </cell>
          <cell r="II296">
            <v>1.6666666666666683E-3</v>
          </cell>
          <cell r="IJ296">
            <v>1.6666666666666683E-3</v>
          </cell>
          <cell r="IK296">
            <v>1.6666666666666683E-3</v>
          </cell>
          <cell r="IL296">
            <v>1.6666666666666683E-3</v>
          </cell>
          <cell r="IM296">
            <v>1.6666666666666683E-3</v>
          </cell>
        </row>
        <row r="297">
          <cell r="AS297">
            <v>5.5E-2</v>
          </cell>
          <cell r="AT297">
            <v>5.5E-2</v>
          </cell>
          <cell r="AU297">
            <v>5.5E-2</v>
          </cell>
          <cell r="AV297">
            <v>5.5E-2</v>
          </cell>
          <cell r="AW297">
            <v>5.5E-2</v>
          </cell>
          <cell r="AX297">
            <v>0</v>
          </cell>
          <cell r="AY297">
            <v>0</v>
          </cell>
          <cell r="AZ297">
            <v>0</v>
          </cell>
          <cell r="BA297">
            <v>0</v>
          </cell>
          <cell r="BB297">
            <v>0</v>
          </cell>
          <cell r="BC297">
            <v>0</v>
          </cell>
          <cell r="BD297">
            <v>0</v>
          </cell>
          <cell r="BE297">
            <v>0</v>
          </cell>
          <cell r="BF297">
            <v>0</v>
          </cell>
          <cell r="BG297">
            <v>4.5833333333333323E-2</v>
          </cell>
          <cell r="BH297">
            <v>4.3999999999999984E-2</v>
          </cell>
          <cell r="BI297">
            <v>4.2166666666666651E-2</v>
          </cell>
          <cell r="BJ297">
            <v>4.0333333333333318E-2</v>
          </cell>
          <cell r="BK297">
            <v>3.8499999999999986E-2</v>
          </cell>
          <cell r="BL297">
            <v>3.6666666666666653E-2</v>
          </cell>
          <cell r="BM297">
            <v>3.483333333333332E-2</v>
          </cell>
          <cell r="BN297">
            <v>3.2999999999999988E-2</v>
          </cell>
          <cell r="BO297">
            <v>3.1166666666666658E-2</v>
          </cell>
          <cell r="BP297">
            <v>2.9333333333333326E-2</v>
          </cell>
          <cell r="BQ297">
            <v>2.7499999999999997E-2</v>
          </cell>
          <cell r="BR297">
            <v>2.5666666666666664E-2</v>
          </cell>
          <cell r="BS297">
            <v>2.3833333333333335E-2</v>
          </cell>
          <cell r="BT297">
            <v>2.2000000000000002E-2</v>
          </cell>
          <cell r="BU297">
            <v>2.016666666666667E-2</v>
          </cell>
          <cell r="BV297">
            <v>1.8333333333333337E-2</v>
          </cell>
          <cell r="BW297">
            <v>1.6500000000000004E-2</v>
          </cell>
          <cell r="BX297">
            <v>1.466666666666667E-2</v>
          </cell>
          <cell r="BY297">
            <v>1.2833333333333337E-2</v>
          </cell>
          <cell r="BZ297">
            <v>1.1000000000000003E-2</v>
          </cell>
          <cell r="CA297">
            <v>9.1666666666666702E-3</v>
          </cell>
          <cell r="CB297">
            <v>7.3333333333333367E-3</v>
          </cell>
          <cell r="CC297">
            <v>5.5000000000000032E-3</v>
          </cell>
          <cell r="CD297">
            <v>3.6666666666666692E-3</v>
          </cell>
          <cell r="CE297">
            <v>1.8333333333333361E-3</v>
          </cell>
          <cell r="CF297">
            <v>1.8333333333333361E-3</v>
          </cell>
          <cell r="CG297">
            <v>1.8333333333333361E-3</v>
          </cell>
          <cell r="CH297">
            <v>1.8333333333333361E-3</v>
          </cell>
          <cell r="CI297">
            <v>1.8333333333333361E-3</v>
          </cell>
          <cell r="CJ297">
            <v>1.8333333333333361E-3</v>
          </cell>
          <cell r="CK297">
            <v>1.8333333333333361E-3</v>
          </cell>
          <cell r="CL297">
            <v>1.8333333333333361E-3</v>
          </cell>
          <cell r="CM297">
            <v>1.8333333333333361E-3</v>
          </cell>
          <cell r="CN297">
            <v>1.8333333333333361E-3</v>
          </cell>
          <cell r="CO297">
            <v>1.8333333333333361E-3</v>
          </cell>
          <cell r="CP297">
            <v>1.8333333333333361E-3</v>
          </cell>
          <cell r="CQ297">
            <v>1.8333333333333361E-3</v>
          </cell>
          <cell r="CR297">
            <v>1.8333333333333361E-3</v>
          </cell>
          <cell r="CS297">
            <v>1.8333333333333361E-3</v>
          </cell>
          <cell r="CT297">
            <v>1.8333333333333361E-3</v>
          </cell>
          <cell r="CU297">
            <v>1.8333333333333361E-3</v>
          </cell>
          <cell r="CV297">
            <v>1.8333333333333361E-3</v>
          </cell>
          <cell r="CW297">
            <v>1.8333333333333361E-3</v>
          </cell>
          <cell r="CX297">
            <v>1.8333333333333361E-3</v>
          </cell>
          <cell r="CY297">
            <v>1.8333333333333361E-3</v>
          </cell>
          <cell r="CZ297">
            <v>1.8333333333333361E-3</v>
          </cell>
          <cell r="DA297">
            <v>1.8333333333333361E-3</v>
          </cell>
          <cell r="DB297">
            <v>1.8333333333333361E-3</v>
          </cell>
          <cell r="DC297">
            <v>1.8333333333333361E-3</v>
          </cell>
          <cell r="DD297">
            <v>1.8333333333333361E-3</v>
          </cell>
          <cell r="DE297">
            <v>1.8333333333333361E-3</v>
          </cell>
          <cell r="DF297">
            <v>1.8333333333333361E-3</v>
          </cell>
          <cell r="DG297">
            <v>1.8333333333333361E-3</v>
          </cell>
          <cell r="DH297">
            <v>1.8333333333333361E-3</v>
          </cell>
          <cell r="DI297">
            <v>1.8333333333333361E-3</v>
          </cell>
          <cell r="DJ297">
            <v>1.8333333333333361E-3</v>
          </cell>
          <cell r="DK297">
            <v>1.8333333333333361E-3</v>
          </cell>
          <cell r="DL297">
            <v>1.8333333333333361E-3</v>
          </cell>
          <cell r="DM297">
            <v>1.8333333333333361E-3</v>
          </cell>
          <cell r="DN297">
            <v>1.8333333333333361E-3</v>
          </cell>
          <cell r="DO297">
            <v>1.8333333333333361E-3</v>
          </cell>
          <cell r="DP297">
            <v>1.8333333333333361E-3</v>
          </cell>
          <cell r="DQ297">
            <v>1.8333333333333361E-3</v>
          </cell>
          <cell r="DR297">
            <v>1.8333333333333361E-3</v>
          </cell>
          <cell r="DS297">
            <v>1.8333333333333361E-3</v>
          </cell>
          <cell r="DT297">
            <v>1.8333333333333361E-3</v>
          </cell>
          <cell r="DU297">
            <v>1.8333333333333361E-3</v>
          </cell>
          <cell r="DV297">
            <v>1.8333333333333361E-3</v>
          </cell>
          <cell r="DW297">
            <v>1.8333333333333361E-3</v>
          </cell>
          <cell r="DX297">
            <v>1.8333333333333361E-3</v>
          </cell>
          <cell r="DY297">
            <v>1.8333333333333361E-3</v>
          </cell>
          <cell r="DZ297">
            <v>1.8333333333333361E-3</v>
          </cell>
          <cell r="EA297">
            <v>1.8333333333333361E-3</v>
          </cell>
          <cell r="EB297">
            <v>1.8333333333333361E-3</v>
          </cell>
          <cell r="EC297">
            <v>1.8333333333333361E-3</v>
          </cell>
          <cell r="ED297">
            <v>1.8333333333333361E-3</v>
          </cell>
          <cell r="EE297">
            <v>1.8333333333333361E-3</v>
          </cell>
          <cell r="EF297">
            <v>1.8333333333333361E-3</v>
          </cell>
          <cell r="EG297">
            <v>1.8333333333333361E-3</v>
          </cell>
          <cell r="EH297">
            <v>1.8333333333333361E-3</v>
          </cell>
          <cell r="EI297">
            <v>1.8333333333333361E-3</v>
          </cell>
          <cell r="EJ297">
            <v>1.8333333333333361E-3</v>
          </cell>
          <cell r="EK297">
            <v>1.8333333333333361E-3</v>
          </cell>
          <cell r="EL297">
            <v>1.8333333333333361E-3</v>
          </cell>
          <cell r="EM297">
            <v>1.8333333333333361E-3</v>
          </cell>
          <cell r="EN297">
            <v>1.8333333333333361E-3</v>
          </cell>
          <cell r="EO297">
            <v>1.8333333333333361E-3</v>
          </cell>
          <cell r="EP297">
            <v>1.8333333333333361E-3</v>
          </cell>
          <cell r="EQ297">
            <v>1.8333333333333361E-3</v>
          </cell>
          <cell r="ER297">
            <v>1.8333333333333361E-3</v>
          </cell>
          <cell r="ES297">
            <v>1.8333333333333361E-3</v>
          </cell>
          <cell r="ET297">
            <v>1.8333333333333361E-3</v>
          </cell>
          <cell r="EU297">
            <v>1.8333333333333361E-3</v>
          </cell>
          <cell r="EV297">
            <v>1.8333333333333361E-3</v>
          </cell>
          <cell r="EW297">
            <v>1.8333333333333361E-3</v>
          </cell>
          <cell r="EX297">
            <v>1.8333333333333361E-3</v>
          </cell>
          <cell r="EY297">
            <v>1.8333333333333361E-3</v>
          </cell>
          <cell r="EZ297">
            <v>1.8333333333333361E-3</v>
          </cell>
          <cell r="FA297">
            <v>1.8333333333333361E-3</v>
          </cell>
          <cell r="FB297">
            <v>1.8333333333333361E-3</v>
          </cell>
          <cell r="FC297">
            <v>1.8333333333333361E-3</v>
          </cell>
          <cell r="FD297">
            <v>1.8333333333333361E-3</v>
          </cell>
          <cell r="FE297">
            <v>1.8333333333333361E-3</v>
          </cell>
          <cell r="FF297">
            <v>1.8333333333333361E-3</v>
          </cell>
          <cell r="FG297">
            <v>1.8333333333333361E-3</v>
          </cell>
          <cell r="FH297">
            <v>1.8333333333333361E-3</v>
          </cell>
          <cell r="FI297">
            <v>1.8333333333333361E-3</v>
          </cell>
          <cell r="FJ297">
            <v>1.8333333333333361E-3</v>
          </cell>
          <cell r="FK297">
            <v>1.8333333333333361E-3</v>
          </cell>
          <cell r="FL297">
            <v>1.8333333333333361E-3</v>
          </cell>
          <cell r="FM297">
            <v>1.8333333333333361E-3</v>
          </cell>
          <cell r="FN297">
            <v>1.8333333333333361E-3</v>
          </cell>
          <cell r="FO297">
            <v>1.8333333333333361E-3</v>
          </cell>
          <cell r="FP297">
            <v>1.8333333333333361E-3</v>
          </cell>
          <cell r="FQ297">
            <v>1.8333333333333361E-3</v>
          </cell>
          <cell r="FR297">
            <v>1.8333333333333361E-3</v>
          </cell>
          <cell r="FS297">
            <v>1.8333333333333361E-3</v>
          </cell>
          <cell r="FT297">
            <v>1.8333333333333361E-3</v>
          </cell>
          <cell r="FU297">
            <v>1.8333333333333361E-3</v>
          </cell>
          <cell r="FV297">
            <v>1.8333333333333361E-3</v>
          </cell>
          <cell r="FW297">
            <v>1.8333333333333361E-3</v>
          </cell>
          <cell r="FX297">
            <v>1.8333333333333361E-3</v>
          </cell>
          <cell r="FY297">
            <v>1.8333333333333361E-3</v>
          </cell>
          <cell r="FZ297">
            <v>1.8333333333333361E-3</v>
          </cell>
          <cell r="GA297">
            <v>1.8333333333333361E-3</v>
          </cell>
          <cell r="GB297">
            <v>1.8333333333333361E-3</v>
          </cell>
          <cell r="GC297">
            <v>1.8333333333333361E-3</v>
          </cell>
          <cell r="GD297">
            <v>1.8333333333333361E-3</v>
          </cell>
          <cell r="GE297">
            <v>1.8333333333333361E-3</v>
          </cell>
          <cell r="GF297">
            <v>1.8333333333333361E-3</v>
          </cell>
          <cell r="GG297">
            <v>1.8333333333333361E-3</v>
          </cell>
          <cell r="GH297">
            <v>1.8333333333333361E-3</v>
          </cell>
          <cell r="GI297">
            <v>1.8333333333333361E-3</v>
          </cell>
          <cell r="GJ297">
            <v>1.8333333333333361E-3</v>
          </cell>
          <cell r="GK297">
            <v>1.8333333333333361E-3</v>
          </cell>
          <cell r="GL297">
            <v>1.8333333333333361E-3</v>
          </cell>
          <cell r="GM297">
            <v>1.8333333333333361E-3</v>
          </cell>
          <cell r="GN297">
            <v>1.8333333333333361E-3</v>
          </cell>
          <cell r="GO297">
            <v>1.8333333333333361E-3</v>
          </cell>
          <cell r="GP297">
            <v>1.8333333333333361E-3</v>
          </cell>
          <cell r="GQ297">
            <v>1.8333333333333361E-3</v>
          </cell>
          <cell r="GR297">
            <v>1.8333333333333361E-3</v>
          </cell>
          <cell r="GS297">
            <v>1.8333333333333361E-3</v>
          </cell>
          <cell r="GT297">
            <v>1.8333333333333361E-3</v>
          </cell>
          <cell r="GU297">
            <v>1.8333333333333361E-3</v>
          </cell>
          <cell r="GV297">
            <v>1.8333333333333361E-3</v>
          </cell>
          <cell r="GW297">
            <v>1.8333333333333361E-3</v>
          </cell>
          <cell r="GX297">
            <v>1.8333333333333361E-3</v>
          </cell>
          <cell r="GY297">
            <v>1.8333333333333361E-3</v>
          </cell>
          <cell r="GZ297">
            <v>1.8333333333333361E-3</v>
          </cell>
          <cell r="HA297">
            <v>1.8333333333333361E-3</v>
          </cell>
          <cell r="HB297">
            <v>1.8333333333333361E-3</v>
          </cell>
          <cell r="HC297">
            <v>1.8333333333333361E-3</v>
          </cell>
          <cell r="HD297">
            <v>1.8333333333333361E-3</v>
          </cell>
          <cell r="HE297">
            <v>1.8333333333333361E-3</v>
          </cell>
          <cell r="HF297">
            <v>1.8333333333333361E-3</v>
          </cell>
          <cell r="HG297">
            <v>1.8333333333333361E-3</v>
          </cell>
          <cell r="HH297">
            <v>1.8333333333333361E-3</v>
          </cell>
          <cell r="HI297">
            <v>1.8333333333333361E-3</v>
          </cell>
          <cell r="HJ297">
            <v>1.8333333333333361E-3</v>
          </cell>
          <cell r="HK297">
            <v>1.8333333333333361E-3</v>
          </cell>
          <cell r="HL297">
            <v>1.8333333333333361E-3</v>
          </cell>
          <cell r="HM297">
            <v>1.8333333333333361E-3</v>
          </cell>
          <cell r="HN297">
            <v>1.8333333333333361E-3</v>
          </cell>
          <cell r="HO297">
            <v>1.8333333333333361E-3</v>
          </cell>
          <cell r="HP297">
            <v>1.8333333333333361E-3</v>
          </cell>
          <cell r="HQ297">
            <v>1.8333333333333361E-3</v>
          </cell>
          <cell r="HR297">
            <v>1.8333333333333361E-3</v>
          </cell>
          <cell r="HS297">
            <v>1.8333333333333361E-3</v>
          </cell>
          <cell r="HT297">
            <v>1.8333333333333361E-3</v>
          </cell>
          <cell r="HU297">
            <v>1.8333333333333361E-3</v>
          </cell>
          <cell r="HV297">
            <v>1.8333333333333361E-3</v>
          </cell>
          <cell r="HW297">
            <v>1.8333333333333361E-3</v>
          </cell>
          <cell r="HX297">
            <v>1.8333333333333361E-3</v>
          </cell>
          <cell r="HY297">
            <v>1.8333333333333361E-3</v>
          </cell>
          <cell r="HZ297">
            <v>1.8333333333333361E-3</v>
          </cell>
          <cell r="IA297">
            <v>1.8333333333333361E-3</v>
          </cell>
          <cell r="IB297">
            <v>1.8333333333333361E-3</v>
          </cell>
          <cell r="IC297">
            <v>1.8333333333333361E-3</v>
          </cell>
          <cell r="ID297">
            <v>1.8333333333333361E-3</v>
          </cell>
          <cell r="IE297">
            <v>1.8333333333333361E-3</v>
          </cell>
          <cell r="IF297">
            <v>1.8333333333333361E-3</v>
          </cell>
          <cell r="IG297">
            <v>1.8333333333333361E-3</v>
          </cell>
          <cell r="IH297">
            <v>1.8333333333333361E-3</v>
          </cell>
          <cell r="II297">
            <v>1.8333333333333361E-3</v>
          </cell>
          <cell r="IJ297">
            <v>1.8333333333333361E-3</v>
          </cell>
          <cell r="IK297">
            <v>1.8333333333333361E-3</v>
          </cell>
          <cell r="IL297">
            <v>1.8333333333333361E-3</v>
          </cell>
          <cell r="IM297">
            <v>1.8333333333333361E-3</v>
          </cell>
        </row>
        <row r="298">
          <cell r="AB298">
            <v>0</v>
          </cell>
          <cell r="AG298">
            <v>0</v>
          </cell>
          <cell r="AL298">
            <v>0</v>
          </cell>
          <cell r="AQ298">
            <v>0</v>
          </cell>
          <cell r="AR298">
            <v>0</v>
          </cell>
          <cell r="AS298">
            <v>0</v>
          </cell>
          <cell r="AT298">
            <v>5.5E-2</v>
          </cell>
          <cell r="AU298">
            <v>5.5E-2</v>
          </cell>
          <cell r="AV298">
            <v>5.5E-2</v>
          </cell>
          <cell r="AW298">
            <v>5.5E-2</v>
          </cell>
          <cell r="AX298">
            <v>5.5E-2</v>
          </cell>
          <cell r="AY298">
            <v>0</v>
          </cell>
          <cell r="AZ298">
            <v>0</v>
          </cell>
          <cell r="BA298">
            <v>0</v>
          </cell>
          <cell r="BB298">
            <v>0</v>
          </cell>
          <cell r="BC298">
            <v>0</v>
          </cell>
          <cell r="BD298">
            <v>0</v>
          </cell>
          <cell r="BE298">
            <v>0</v>
          </cell>
          <cell r="BF298">
            <v>0</v>
          </cell>
          <cell r="BG298">
            <v>0</v>
          </cell>
          <cell r="BH298">
            <v>4.5833333333333323E-2</v>
          </cell>
          <cell r="BI298">
            <v>4.3999999999999984E-2</v>
          </cell>
          <cell r="BJ298">
            <v>4.2166666666666651E-2</v>
          </cell>
          <cell r="BK298">
            <v>4.0333333333333318E-2</v>
          </cell>
          <cell r="BL298">
            <v>3.8499999999999986E-2</v>
          </cell>
          <cell r="BM298">
            <v>3.6666666666666653E-2</v>
          </cell>
          <cell r="BN298">
            <v>3.483333333333332E-2</v>
          </cell>
          <cell r="BO298">
            <v>3.2999999999999988E-2</v>
          </cell>
          <cell r="BP298">
            <v>3.1166666666666658E-2</v>
          </cell>
          <cell r="BQ298">
            <v>2.9333333333333326E-2</v>
          </cell>
          <cell r="BR298">
            <v>2.7499999999999997E-2</v>
          </cell>
          <cell r="BS298">
            <v>2.5666666666666664E-2</v>
          </cell>
          <cell r="BT298">
            <v>2.3833333333333335E-2</v>
          </cell>
          <cell r="BU298">
            <v>2.2000000000000002E-2</v>
          </cell>
          <cell r="BV298">
            <v>2.016666666666667E-2</v>
          </cell>
          <cell r="BW298">
            <v>1.8333333333333337E-2</v>
          </cell>
          <cell r="BX298">
            <v>1.6500000000000004E-2</v>
          </cell>
          <cell r="BY298">
            <v>1.466666666666667E-2</v>
          </cell>
          <cell r="BZ298">
            <v>1.2833333333333337E-2</v>
          </cell>
          <cell r="CA298">
            <v>1.1000000000000003E-2</v>
          </cell>
          <cell r="CB298">
            <v>9.1666666666666702E-3</v>
          </cell>
          <cell r="CC298">
            <v>7.3333333333333367E-3</v>
          </cell>
          <cell r="CD298">
            <v>5.5000000000000032E-3</v>
          </cell>
          <cell r="CE298">
            <v>3.6666666666666692E-3</v>
          </cell>
          <cell r="CF298">
            <v>1.8333333333333361E-3</v>
          </cell>
          <cell r="CG298">
            <v>1.8333333333333361E-3</v>
          </cell>
          <cell r="CH298">
            <v>1.8333333333333361E-3</v>
          </cell>
          <cell r="CI298">
            <v>1.8333333333333361E-3</v>
          </cell>
          <cell r="CJ298">
            <v>1.8333333333333361E-3</v>
          </cell>
          <cell r="CK298">
            <v>1.8333333333333361E-3</v>
          </cell>
          <cell r="CL298">
            <v>1.8333333333333361E-3</v>
          </cell>
          <cell r="CM298">
            <v>1.8333333333333361E-3</v>
          </cell>
          <cell r="CN298">
            <v>1.8333333333333361E-3</v>
          </cell>
          <cell r="CO298">
            <v>1.8333333333333361E-3</v>
          </cell>
          <cell r="CP298">
            <v>1.8333333333333361E-3</v>
          </cell>
          <cell r="CQ298">
            <v>1.8333333333333361E-3</v>
          </cell>
          <cell r="CR298">
            <v>1.8333333333333361E-3</v>
          </cell>
          <cell r="CS298">
            <v>1.8333333333333361E-3</v>
          </cell>
          <cell r="CT298">
            <v>1.8333333333333361E-3</v>
          </cell>
          <cell r="CU298">
            <v>1.8333333333333361E-3</v>
          </cell>
          <cell r="CV298">
            <v>1.8333333333333361E-3</v>
          </cell>
          <cell r="CW298">
            <v>1.8333333333333361E-3</v>
          </cell>
          <cell r="CX298">
            <v>1.8333333333333361E-3</v>
          </cell>
          <cell r="CY298">
            <v>1.8333333333333361E-3</v>
          </cell>
          <cell r="CZ298">
            <v>1.8333333333333361E-3</v>
          </cell>
          <cell r="DA298">
            <v>1.8333333333333361E-3</v>
          </cell>
          <cell r="DB298">
            <v>1.8333333333333361E-3</v>
          </cell>
          <cell r="DC298">
            <v>1.8333333333333361E-3</v>
          </cell>
          <cell r="DD298">
            <v>1.8333333333333361E-3</v>
          </cell>
          <cell r="DE298">
            <v>1.8333333333333361E-3</v>
          </cell>
          <cell r="DF298">
            <v>1.8333333333333361E-3</v>
          </cell>
          <cell r="DG298">
            <v>1.8333333333333361E-3</v>
          </cell>
          <cell r="DH298">
            <v>1.8333333333333361E-3</v>
          </cell>
          <cell r="DI298">
            <v>1.8333333333333361E-3</v>
          </cell>
          <cell r="DJ298">
            <v>1.8333333333333361E-3</v>
          </cell>
          <cell r="DK298">
            <v>1.8333333333333361E-3</v>
          </cell>
          <cell r="DL298">
            <v>1.8333333333333361E-3</v>
          </cell>
          <cell r="DM298">
            <v>1.8333333333333361E-3</v>
          </cell>
          <cell r="DN298">
            <v>1.8333333333333361E-3</v>
          </cell>
          <cell r="DO298">
            <v>1.8333333333333361E-3</v>
          </cell>
          <cell r="DP298">
            <v>1.8333333333333361E-3</v>
          </cell>
          <cell r="DQ298">
            <v>1.8333333333333361E-3</v>
          </cell>
          <cell r="DR298">
            <v>1.8333333333333361E-3</v>
          </cell>
          <cell r="DS298">
            <v>1.8333333333333361E-3</v>
          </cell>
          <cell r="DT298">
            <v>1.8333333333333361E-3</v>
          </cell>
          <cell r="DU298">
            <v>1.8333333333333361E-3</v>
          </cell>
          <cell r="DV298">
            <v>1.8333333333333361E-3</v>
          </cell>
          <cell r="DW298">
            <v>1.8333333333333361E-3</v>
          </cell>
          <cell r="DX298">
            <v>1.8333333333333361E-3</v>
          </cell>
          <cell r="DY298">
            <v>1.8333333333333361E-3</v>
          </cell>
          <cell r="DZ298">
            <v>1.8333333333333361E-3</v>
          </cell>
          <cell r="EA298">
            <v>1.8333333333333361E-3</v>
          </cell>
          <cell r="EB298">
            <v>1.8333333333333361E-3</v>
          </cell>
          <cell r="EC298">
            <v>1.8333333333333361E-3</v>
          </cell>
          <cell r="ED298">
            <v>1.8333333333333361E-3</v>
          </cell>
          <cell r="EE298">
            <v>1.8333333333333361E-3</v>
          </cell>
          <cell r="EF298">
            <v>1.8333333333333361E-3</v>
          </cell>
          <cell r="EG298">
            <v>1.8333333333333361E-3</v>
          </cell>
          <cell r="EH298">
            <v>1.8333333333333361E-3</v>
          </cell>
          <cell r="EI298">
            <v>1.8333333333333361E-3</v>
          </cell>
          <cell r="EJ298">
            <v>1.8333333333333361E-3</v>
          </cell>
          <cell r="EK298">
            <v>1.8333333333333361E-3</v>
          </cell>
          <cell r="EL298">
            <v>1.8333333333333361E-3</v>
          </cell>
          <cell r="EM298">
            <v>1.8333333333333361E-3</v>
          </cell>
          <cell r="EN298">
            <v>1.8333333333333361E-3</v>
          </cell>
          <cell r="EO298">
            <v>1.8333333333333361E-3</v>
          </cell>
          <cell r="EP298">
            <v>1.8333333333333361E-3</v>
          </cell>
          <cell r="EQ298">
            <v>1.8333333333333361E-3</v>
          </cell>
          <cell r="ER298">
            <v>1.8333333333333361E-3</v>
          </cell>
          <cell r="ES298">
            <v>1.8333333333333361E-3</v>
          </cell>
          <cell r="ET298">
            <v>1.8333333333333361E-3</v>
          </cell>
          <cell r="EU298">
            <v>1.8333333333333361E-3</v>
          </cell>
          <cell r="EV298">
            <v>1.8333333333333361E-3</v>
          </cell>
          <cell r="EW298">
            <v>1.8333333333333361E-3</v>
          </cell>
          <cell r="EX298">
            <v>1.8333333333333361E-3</v>
          </cell>
          <cell r="EY298">
            <v>1.8333333333333361E-3</v>
          </cell>
          <cell r="EZ298">
            <v>1.8333333333333361E-3</v>
          </cell>
          <cell r="FA298">
            <v>1.8333333333333361E-3</v>
          </cell>
          <cell r="FB298">
            <v>1.8333333333333361E-3</v>
          </cell>
          <cell r="FC298">
            <v>1.8333333333333361E-3</v>
          </cell>
          <cell r="FD298">
            <v>1.8333333333333361E-3</v>
          </cell>
          <cell r="FE298">
            <v>1.8333333333333361E-3</v>
          </cell>
          <cell r="FF298">
            <v>1.8333333333333361E-3</v>
          </cell>
          <cell r="FG298">
            <v>1.8333333333333361E-3</v>
          </cell>
          <cell r="FH298">
            <v>1.8333333333333361E-3</v>
          </cell>
          <cell r="FI298">
            <v>1.8333333333333361E-3</v>
          </cell>
          <cell r="FJ298">
            <v>1.8333333333333361E-3</v>
          </cell>
          <cell r="FK298">
            <v>1.8333333333333361E-3</v>
          </cell>
          <cell r="FL298">
            <v>1.8333333333333361E-3</v>
          </cell>
          <cell r="FM298">
            <v>1.8333333333333361E-3</v>
          </cell>
          <cell r="FN298">
            <v>1.8333333333333361E-3</v>
          </cell>
          <cell r="FO298">
            <v>1.8333333333333361E-3</v>
          </cell>
          <cell r="FP298">
            <v>1.8333333333333361E-3</v>
          </cell>
          <cell r="FQ298">
            <v>1.8333333333333361E-3</v>
          </cell>
          <cell r="FR298">
            <v>1.8333333333333361E-3</v>
          </cell>
          <cell r="FS298">
            <v>1.8333333333333361E-3</v>
          </cell>
          <cell r="FT298">
            <v>1.8333333333333361E-3</v>
          </cell>
          <cell r="FU298">
            <v>1.8333333333333361E-3</v>
          </cell>
          <cell r="FV298">
            <v>1.8333333333333361E-3</v>
          </cell>
          <cell r="FW298">
            <v>1.8333333333333361E-3</v>
          </cell>
          <cell r="FX298">
            <v>1.8333333333333361E-3</v>
          </cell>
          <cell r="FY298">
            <v>1.8333333333333361E-3</v>
          </cell>
          <cell r="FZ298">
            <v>1.8333333333333361E-3</v>
          </cell>
          <cell r="GA298">
            <v>1.8333333333333361E-3</v>
          </cell>
          <cell r="GB298">
            <v>1.8333333333333361E-3</v>
          </cell>
          <cell r="GC298">
            <v>1.8333333333333361E-3</v>
          </cell>
          <cell r="GD298">
            <v>1.8333333333333361E-3</v>
          </cell>
          <cell r="GE298">
            <v>1.8333333333333361E-3</v>
          </cell>
          <cell r="GF298">
            <v>1.8333333333333361E-3</v>
          </cell>
          <cell r="GG298">
            <v>1.8333333333333361E-3</v>
          </cell>
          <cell r="GH298">
            <v>1.8333333333333361E-3</v>
          </cell>
          <cell r="GI298">
            <v>1.8333333333333361E-3</v>
          </cell>
          <cell r="GJ298">
            <v>1.8333333333333361E-3</v>
          </cell>
          <cell r="GK298">
            <v>1.8333333333333361E-3</v>
          </cell>
          <cell r="GL298">
            <v>1.8333333333333361E-3</v>
          </cell>
          <cell r="GM298">
            <v>1.8333333333333361E-3</v>
          </cell>
          <cell r="GN298">
            <v>1.8333333333333361E-3</v>
          </cell>
          <cell r="GO298">
            <v>1.8333333333333361E-3</v>
          </cell>
          <cell r="GP298">
            <v>1.8333333333333361E-3</v>
          </cell>
          <cell r="GQ298">
            <v>1.8333333333333361E-3</v>
          </cell>
          <cell r="GR298">
            <v>1.8333333333333361E-3</v>
          </cell>
          <cell r="GS298">
            <v>1.8333333333333361E-3</v>
          </cell>
          <cell r="GT298">
            <v>1.8333333333333361E-3</v>
          </cell>
          <cell r="GU298">
            <v>1.8333333333333361E-3</v>
          </cell>
          <cell r="GV298">
            <v>1.8333333333333361E-3</v>
          </cell>
          <cell r="GW298">
            <v>1.8333333333333361E-3</v>
          </cell>
          <cell r="GX298">
            <v>1.8333333333333361E-3</v>
          </cell>
          <cell r="GY298">
            <v>1.8333333333333361E-3</v>
          </cell>
          <cell r="GZ298">
            <v>1.8333333333333361E-3</v>
          </cell>
          <cell r="HA298">
            <v>1.8333333333333361E-3</v>
          </cell>
          <cell r="HB298">
            <v>1.8333333333333361E-3</v>
          </cell>
          <cell r="HC298">
            <v>1.8333333333333361E-3</v>
          </cell>
          <cell r="HD298">
            <v>1.8333333333333361E-3</v>
          </cell>
          <cell r="HE298">
            <v>1.8333333333333361E-3</v>
          </cell>
          <cell r="HF298">
            <v>1.8333333333333361E-3</v>
          </cell>
          <cell r="HG298">
            <v>1.8333333333333361E-3</v>
          </cell>
          <cell r="HH298">
            <v>1.8333333333333361E-3</v>
          </cell>
          <cell r="HI298">
            <v>1.8333333333333361E-3</v>
          </cell>
          <cell r="HJ298">
            <v>1.8333333333333361E-3</v>
          </cell>
          <cell r="HK298">
            <v>1.8333333333333361E-3</v>
          </cell>
          <cell r="HL298">
            <v>1.8333333333333361E-3</v>
          </cell>
          <cell r="HM298">
            <v>1.8333333333333361E-3</v>
          </cell>
          <cell r="HN298">
            <v>1.8333333333333361E-3</v>
          </cell>
          <cell r="HO298">
            <v>1.8333333333333361E-3</v>
          </cell>
          <cell r="HP298">
            <v>1.8333333333333361E-3</v>
          </cell>
          <cell r="HQ298">
            <v>1.8333333333333361E-3</v>
          </cell>
          <cell r="HR298">
            <v>1.8333333333333361E-3</v>
          </cell>
          <cell r="HS298">
            <v>1.8333333333333361E-3</v>
          </cell>
          <cell r="HT298">
            <v>1.8333333333333361E-3</v>
          </cell>
          <cell r="HU298">
            <v>1.8333333333333361E-3</v>
          </cell>
          <cell r="HV298">
            <v>1.8333333333333361E-3</v>
          </cell>
          <cell r="HW298">
            <v>1.8333333333333361E-3</v>
          </cell>
          <cell r="HX298">
            <v>1.8333333333333361E-3</v>
          </cell>
          <cell r="HY298">
            <v>1.8333333333333361E-3</v>
          </cell>
          <cell r="HZ298">
            <v>1.8333333333333361E-3</v>
          </cell>
          <cell r="IA298">
            <v>1.8333333333333361E-3</v>
          </cell>
          <cell r="IB298">
            <v>1.8333333333333361E-3</v>
          </cell>
          <cell r="IC298">
            <v>1.8333333333333361E-3</v>
          </cell>
          <cell r="ID298">
            <v>1.8333333333333361E-3</v>
          </cell>
          <cell r="IE298">
            <v>1.8333333333333361E-3</v>
          </cell>
          <cell r="IF298">
            <v>1.8333333333333361E-3</v>
          </cell>
          <cell r="IG298">
            <v>1.8333333333333361E-3</v>
          </cell>
          <cell r="IH298">
            <v>1.8333333333333361E-3</v>
          </cell>
          <cell r="II298">
            <v>1.8333333333333361E-3</v>
          </cell>
          <cell r="IJ298">
            <v>1.8333333333333361E-3</v>
          </cell>
          <cell r="IK298">
            <v>1.8333333333333361E-3</v>
          </cell>
          <cell r="IL298">
            <v>1.8333333333333361E-3</v>
          </cell>
          <cell r="IM298">
            <v>1.8333333333333361E-3</v>
          </cell>
          <cell r="IN298">
            <v>1.8333333333333361E-3</v>
          </cell>
          <cell r="IO298">
            <v>1.8333333333333361E-3</v>
          </cell>
          <cell r="IP298">
            <v>1.8333333333333361E-3</v>
          </cell>
          <cell r="IQ298">
            <v>1.8333333333333361E-3</v>
          </cell>
        </row>
        <row r="310">
          <cell r="W310">
            <v>0.9</v>
          </cell>
          <cell r="AG310">
            <v>0</v>
          </cell>
          <cell r="AL310">
            <v>0</v>
          </cell>
          <cell r="AM310">
            <v>12.025</v>
          </cell>
          <cell r="AN310">
            <v>15.924999999999999</v>
          </cell>
          <cell r="AO310">
            <v>19.422222222222221</v>
          </cell>
          <cell r="AP310">
            <v>22.419444444444444</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X310">
            <v>0</v>
          </cell>
          <cell r="BY310">
            <v>0</v>
          </cell>
          <cell r="BZ310">
            <v>0</v>
          </cell>
          <cell r="CA310">
            <v>0</v>
          </cell>
          <cell r="CB310">
            <v>0</v>
          </cell>
          <cell r="CC310">
            <v>0</v>
          </cell>
          <cell r="CD310">
            <v>0</v>
          </cell>
          <cell r="CE310">
            <v>0</v>
          </cell>
          <cell r="CF310">
            <v>0</v>
          </cell>
          <cell r="CG310">
            <v>0</v>
          </cell>
          <cell r="CH310">
            <v>0</v>
          </cell>
          <cell r="CI310">
            <v>0</v>
          </cell>
          <cell r="CJ310">
            <v>0</v>
          </cell>
          <cell r="CK310">
            <v>0</v>
          </cell>
          <cell r="CL310">
            <v>0</v>
          </cell>
          <cell r="CM310">
            <v>0</v>
          </cell>
          <cell r="CN310">
            <v>0</v>
          </cell>
          <cell r="CO310">
            <v>0</v>
          </cell>
          <cell r="CP310">
            <v>0</v>
          </cell>
          <cell r="CQ310">
            <v>0</v>
          </cell>
          <cell r="CR310">
            <v>0</v>
          </cell>
          <cell r="CS310">
            <v>0</v>
          </cell>
          <cell r="CT310">
            <v>0</v>
          </cell>
          <cell r="CU310">
            <v>0</v>
          </cell>
          <cell r="CV310">
            <v>0</v>
          </cell>
          <cell r="CW310">
            <v>0</v>
          </cell>
          <cell r="CX310">
            <v>0</v>
          </cell>
          <cell r="CY310">
            <v>0</v>
          </cell>
          <cell r="CZ310">
            <v>0</v>
          </cell>
          <cell r="DA310">
            <v>0</v>
          </cell>
          <cell r="DB310">
            <v>0</v>
          </cell>
          <cell r="DC310">
            <v>0</v>
          </cell>
          <cell r="DD310">
            <v>0</v>
          </cell>
          <cell r="DE310">
            <v>0</v>
          </cell>
          <cell r="DF310">
            <v>0</v>
          </cell>
          <cell r="DG310">
            <v>0</v>
          </cell>
          <cell r="DH310">
            <v>0</v>
          </cell>
          <cell r="DI310">
            <v>0</v>
          </cell>
          <cell r="DJ310">
            <v>0</v>
          </cell>
          <cell r="DK310">
            <v>0</v>
          </cell>
          <cell r="DL310">
            <v>0</v>
          </cell>
          <cell r="DM310">
            <v>0</v>
          </cell>
          <cell r="DN310">
            <v>0</v>
          </cell>
          <cell r="DO310">
            <v>0</v>
          </cell>
          <cell r="DP310">
            <v>0</v>
          </cell>
          <cell r="DQ310">
            <v>0</v>
          </cell>
          <cell r="DR310">
            <v>0</v>
          </cell>
          <cell r="DS310">
            <v>0</v>
          </cell>
          <cell r="DT310">
            <v>0</v>
          </cell>
          <cell r="DU310">
            <v>0</v>
          </cell>
          <cell r="DV310">
            <v>0</v>
          </cell>
          <cell r="DW310">
            <v>0</v>
          </cell>
          <cell r="DX310">
            <v>0</v>
          </cell>
          <cell r="DY310">
            <v>0</v>
          </cell>
          <cell r="DZ310">
            <v>0</v>
          </cell>
          <cell r="EA310">
            <v>0</v>
          </cell>
          <cell r="EB310">
            <v>0</v>
          </cell>
          <cell r="EC310">
            <v>0</v>
          </cell>
          <cell r="ED310">
            <v>0</v>
          </cell>
          <cell r="EE310">
            <v>0</v>
          </cell>
          <cell r="EF310">
            <v>0</v>
          </cell>
          <cell r="EG310">
            <v>0</v>
          </cell>
          <cell r="EH310">
            <v>0</v>
          </cell>
          <cell r="EI310">
            <v>0</v>
          </cell>
          <cell r="EJ310">
            <v>0</v>
          </cell>
          <cell r="EK310">
            <v>0</v>
          </cell>
          <cell r="EL310">
            <v>0</v>
          </cell>
          <cell r="EM310">
            <v>0</v>
          </cell>
          <cell r="EN310">
            <v>0</v>
          </cell>
          <cell r="EO310">
            <v>0</v>
          </cell>
          <cell r="EP310">
            <v>0</v>
          </cell>
          <cell r="EQ310">
            <v>0</v>
          </cell>
          <cell r="ER310">
            <v>0</v>
          </cell>
          <cell r="ES310">
            <v>0</v>
          </cell>
          <cell r="ET310">
            <v>0</v>
          </cell>
          <cell r="EU310">
            <v>0</v>
          </cell>
          <cell r="EV310">
            <v>0</v>
          </cell>
          <cell r="EW310">
            <v>0</v>
          </cell>
          <cell r="EX310">
            <v>0</v>
          </cell>
          <cell r="EY310">
            <v>0</v>
          </cell>
          <cell r="EZ310">
            <v>0</v>
          </cell>
          <cell r="FA310">
            <v>0</v>
          </cell>
          <cell r="FB310">
            <v>0</v>
          </cell>
          <cell r="FC310">
            <v>0</v>
          </cell>
          <cell r="FD310">
            <v>0</v>
          </cell>
          <cell r="FE310">
            <v>0</v>
          </cell>
          <cell r="FF310">
            <v>0</v>
          </cell>
          <cell r="FG310">
            <v>0</v>
          </cell>
          <cell r="FH310">
            <v>0</v>
          </cell>
          <cell r="FI310">
            <v>0</v>
          </cell>
          <cell r="FJ310">
            <v>0</v>
          </cell>
          <cell r="FK310">
            <v>0</v>
          </cell>
          <cell r="FL310">
            <v>0</v>
          </cell>
          <cell r="FM310">
            <v>0</v>
          </cell>
          <cell r="FN310">
            <v>0</v>
          </cell>
          <cell r="FO310">
            <v>0</v>
          </cell>
          <cell r="FP310">
            <v>0</v>
          </cell>
          <cell r="FQ310">
            <v>0</v>
          </cell>
          <cell r="FR310">
            <v>0</v>
          </cell>
          <cell r="FS310">
            <v>0</v>
          </cell>
          <cell r="FT310">
            <v>0</v>
          </cell>
          <cell r="FU310">
            <v>0</v>
          </cell>
          <cell r="FV310">
            <v>0</v>
          </cell>
          <cell r="FW310">
            <v>0</v>
          </cell>
          <cell r="FX310">
            <v>0</v>
          </cell>
          <cell r="FY310">
            <v>0</v>
          </cell>
          <cell r="FZ310">
            <v>0</v>
          </cell>
          <cell r="GA310">
            <v>0</v>
          </cell>
          <cell r="GB310">
            <v>0</v>
          </cell>
          <cell r="GC310">
            <v>0</v>
          </cell>
          <cell r="GD310">
            <v>0</v>
          </cell>
          <cell r="GE310">
            <v>0</v>
          </cell>
          <cell r="GF310">
            <v>0</v>
          </cell>
          <cell r="GG310">
            <v>0</v>
          </cell>
          <cell r="GH310">
            <v>0</v>
          </cell>
          <cell r="GI310">
            <v>0</v>
          </cell>
          <cell r="GJ310">
            <v>0</v>
          </cell>
          <cell r="GK310">
            <v>0</v>
          </cell>
          <cell r="GL310">
            <v>0</v>
          </cell>
          <cell r="GM310">
            <v>0</v>
          </cell>
          <cell r="GN310">
            <v>0</v>
          </cell>
          <cell r="GO310">
            <v>0</v>
          </cell>
          <cell r="GP310">
            <v>0</v>
          </cell>
          <cell r="GQ310">
            <v>0</v>
          </cell>
          <cell r="GR310">
            <v>0</v>
          </cell>
          <cell r="GS310">
            <v>0</v>
          </cell>
          <cell r="GT310">
            <v>0</v>
          </cell>
          <cell r="GU310">
            <v>0</v>
          </cell>
          <cell r="GV310">
            <v>0</v>
          </cell>
          <cell r="GW310">
            <v>0</v>
          </cell>
          <cell r="GX310">
            <v>0</v>
          </cell>
          <cell r="GY310">
            <v>0</v>
          </cell>
          <cell r="GZ310">
            <v>0</v>
          </cell>
          <cell r="HA310">
            <v>0</v>
          </cell>
          <cell r="HB310">
            <v>0</v>
          </cell>
          <cell r="HC310">
            <v>0</v>
          </cell>
          <cell r="HD310">
            <v>0</v>
          </cell>
          <cell r="HE310">
            <v>0</v>
          </cell>
          <cell r="HF310">
            <v>0</v>
          </cell>
          <cell r="HG310">
            <v>0</v>
          </cell>
          <cell r="HH310">
            <v>0</v>
          </cell>
          <cell r="HI310">
            <v>0</v>
          </cell>
          <cell r="HJ310">
            <v>0</v>
          </cell>
          <cell r="HK310">
            <v>0</v>
          </cell>
          <cell r="HL310">
            <v>0</v>
          </cell>
          <cell r="HM310">
            <v>0</v>
          </cell>
          <cell r="HN310">
            <v>0</v>
          </cell>
          <cell r="HO310">
            <v>0</v>
          </cell>
          <cell r="HP310">
            <v>0</v>
          </cell>
          <cell r="HQ310">
            <v>0</v>
          </cell>
          <cell r="HR310">
            <v>0</v>
          </cell>
          <cell r="HS310">
            <v>0</v>
          </cell>
          <cell r="HT310">
            <v>0</v>
          </cell>
          <cell r="HU310">
            <v>0</v>
          </cell>
          <cell r="HV310">
            <v>0</v>
          </cell>
          <cell r="HW310">
            <v>0</v>
          </cell>
          <cell r="HX310">
            <v>0</v>
          </cell>
          <cell r="HY310">
            <v>0</v>
          </cell>
          <cell r="HZ310">
            <v>0</v>
          </cell>
          <cell r="IA310">
            <v>0</v>
          </cell>
          <cell r="IB310">
            <v>0</v>
          </cell>
          <cell r="IC310">
            <v>0</v>
          </cell>
          <cell r="ID310">
            <v>0</v>
          </cell>
          <cell r="IE310">
            <v>0</v>
          </cell>
          <cell r="IF310">
            <v>0</v>
          </cell>
          <cell r="IG310">
            <v>0</v>
          </cell>
          <cell r="IH310">
            <v>0</v>
          </cell>
          <cell r="II310">
            <v>0</v>
          </cell>
          <cell r="IJ310">
            <v>0</v>
          </cell>
          <cell r="IK310">
            <v>0</v>
          </cell>
          <cell r="IL310">
            <v>0</v>
          </cell>
          <cell r="IM310">
            <v>0</v>
          </cell>
          <cell r="IN310">
            <v>0</v>
          </cell>
          <cell r="IO310">
            <v>0</v>
          </cell>
          <cell r="IP310">
            <v>0</v>
          </cell>
          <cell r="IQ310">
            <v>0</v>
          </cell>
          <cell r="IR310">
            <v>0</v>
          </cell>
          <cell r="IS310">
            <v>0</v>
          </cell>
          <cell r="IT310">
            <v>0</v>
          </cell>
          <cell r="IU310">
            <v>0</v>
          </cell>
        </row>
        <row r="314">
          <cell r="AG314">
            <v>0</v>
          </cell>
          <cell r="AL314">
            <v>0</v>
          </cell>
          <cell r="AM314">
            <v>0.1</v>
          </cell>
          <cell r="AN314">
            <v>0.1</v>
          </cell>
          <cell r="AO314">
            <v>0.1</v>
          </cell>
          <cell r="AP314">
            <v>0.1</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row>
        <row r="315">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AB315">
            <v>0</v>
          </cell>
          <cell r="AG315">
            <v>0</v>
          </cell>
          <cell r="AL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row>
        <row r="316">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AB316">
            <v>0.12959999999999999</v>
          </cell>
          <cell r="AG316">
            <v>0.77759999999999996</v>
          </cell>
          <cell r="AL316">
            <v>1.2959999999999998</v>
          </cell>
          <cell r="AO316">
            <v>0.40277777777777779</v>
          </cell>
          <cell r="AP316">
            <v>0.40277777777777779</v>
          </cell>
          <cell r="AQ316">
            <v>0.40277777777777779</v>
          </cell>
          <cell r="AR316">
            <v>0.40277777777777779</v>
          </cell>
          <cell r="AS316">
            <v>0.40277777777777779</v>
          </cell>
          <cell r="AT316">
            <v>0.40277777777777779</v>
          </cell>
          <cell r="AU316">
            <v>0.40277777777777779</v>
          </cell>
          <cell r="AV316">
            <v>0.40277777777777779</v>
          </cell>
          <cell r="AW316">
            <v>0.40277777777777779</v>
          </cell>
          <cell r="BG316">
            <v>3.6249999999999996</v>
          </cell>
        </row>
        <row r="317">
          <cell r="AP317">
            <v>0.5</v>
          </cell>
          <cell r="AQ317">
            <v>0.5</v>
          </cell>
          <cell r="AR317">
            <v>0.5</v>
          </cell>
          <cell r="AS317">
            <v>0.5</v>
          </cell>
          <cell r="AT317">
            <v>0.5</v>
          </cell>
          <cell r="AU317">
            <v>0.5</v>
          </cell>
          <cell r="AV317">
            <v>0.5</v>
          </cell>
          <cell r="AW317">
            <v>0.5</v>
          </cell>
          <cell r="AX317">
            <v>0.5</v>
          </cell>
          <cell r="BG317">
            <v>4.5</v>
          </cell>
        </row>
        <row r="318">
          <cell r="W318">
            <v>0</v>
          </cell>
          <cell r="AB318">
            <v>0</v>
          </cell>
          <cell r="AG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row>
        <row r="319">
          <cell r="AB319">
            <v>0</v>
          </cell>
          <cell r="AG319">
            <v>0</v>
          </cell>
          <cell r="AH319">
            <v>0</v>
          </cell>
          <cell r="AI319">
            <v>0</v>
          </cell>
          <cell r="AJ319">
            <v>0</v>
          </cell>
          <cell r="AK319">
            <v>0</v>
          </cell>
          <cell r="AL319">
            <v>0</v>
          </cell>
          <cell r="AM319">
            <v>3.2500000000000001E-2</v>
          </cell>
          <cell r="AN319">
            <v>3.2500000000000001E-2</v>
          </cell>
          <cell r="AO319">
            <v>3.2500000000000001E-2</v>
          </cell>
          <cell r="AP319">
            <v>3.2500000000000001E-2</v>
          </cell>
          <cell r="AQ319">
            <v>0.13</v>
          </cell>
          <cell r="AR319">
            <v>0.44444444444444442</v>
          </cell>
          <cell r="AS319">
            <v>0.44444444444444442</v>
          </cell>
          <cell r="AT319">
            <v>0.44444444444444442</v>
          </cell>
          <cell r="AU319">
            <v>0.44444444444444442</v>
          </cell>
          <cell r="AV319">
            <v>0.44444444444444442</v>
          </cell>
          <cell r="AW319">
            <v>0.44444444444444442</v>
          </cell>
          <cell r="AX319">
            <v>0.44444444444444442</v>
          </cell>
          <cell r="AY319">
            <v>0.44444444444444442</v>
          </cell>
          <cell r="AZ319">
            <v>0.44444444444444442</v>
          </cell>
          <cell r="BA319">
            <v>0.63555555555555565</v>
          </cell>
          <cell r="BB319">
            <v>0.52</v>
          </cell>
          <cell r="BC319">
            <v>0.40444444444444438</v>
          </cell>
          <cell r="BD319">
            <v>0.30333333333333329</v>
          </cell>
          <cell r="BE319">
            <v>0.21666666666666662</v>
          </cell>
          <cell r="BF319">
            <v>0.1444444444444444</v>
          </cell>
          <cell r="BG319">
            <v>4.0000000000000009</v>
          </cell>
        </row>
        <row r="320">
          <cell r="W320">
            <v>0</v>
          </cell>
          <cell r="AB320">
            <v>0</v>
          </cell>
          <cell r="AG320">
            <v>0</v>
          </cell>
          <cell r="AL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row>
        <row r="321">
          <cell r="W321">
            <v>0</v>
          </cell>
          <cell r="AB321">
            <v>0</v>
          </cell>
          <cell r="AC321">
            <v>0</v>
          </cell>
          <cell r="AD321">
            <v>0</v>
          </cell>
          <cell r="AE321">
            <v>0</v>
          </cell>
          <cell r="AF321">
            <v>0</v>
          </cell>
          <cell r="AG321">
            <v>0</v>
          </cell>
          <cell r="AH321">
            <v>0.5</v>
          </cell>
          <cell r="AI321">
            <v>0.5</v>
          </cell>
          <cell r="AJ321">
            <v>0.5</v>
          </cell>
          <cell r="AK321">
            <v>0.5</v>
          </cell>
          <cell r="AL321">
            <v>0</v>
          </cell>
          <cell r="AM321">
            <v>2</v>
          </cell>
          <cell r="AN321">
            <v>2</v>
          </cell>
          <cell r="AO321">
            <v>2</v>
          </cell>
          <cell r="AP321">
            <v>2</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row>
        <row r="322">
          <cell r="W322">
            <v>6.5000000000000002E-2</v>
          </cell>
          <cell r="AB322">
            <v>6.5000000000000002E-2</v>
          </cell>
          <cell r="AG322">
            <v>6.5000000000000002E-2</v>
          </cell>
          <cell r="AL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row>
        <row r="323">
          <cell r="AQ323">
            <v>0</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row>
        <row r="324">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row>
        <row r="344">
          <cell r="C344">
            <v>10</v>
          </cell>
          <cell r="AB344">
            <v>5.8500000000000003E-2</v>
          </cell>
          <cell r="AG344">
            <v>5.8500000000000003E-2</v>
          </cell>
          <cell r="AL344">
            <v>5.8500000000000003E-2</v>
          </cell>
          <cell r="AM344">
            <v>5.8500000000000003E-2</v>
          </cell>
          <cell r="AN344">
            <v>5.2000000000000005E-2</v>
          </cell>
          <cell r="AO344">
            <v>4.5500000000000006E-2</v>
          </cell>
          <cell r="AP344">
            <v>3.9000000000000007E-2</v>
          </cell>
          <cell r="AQ344">
            <v>3.2500000000000008E-2</v>
          </cell>
          <cell r="AR344">
            <v>2.6000000000000009E-2</v>
          </cell>
          <cell r="AS344">
            <v>1.950000000000001E-2</v>
          </cell>
          <cell r="AT344">
            <v>1.300000000000001E-2</v>
          </cell>
          <cell r="AU344">
            <v>6.5000000000000092E-3</v>
          </cell>
          <cell r="AV344">
            <v>9.0205620750793972E-18</v>
          </cell>
          <cell r="AW344">
            <v>9.0205620750793972E-18</v>
          </cell>
          <cell r="AX344">
            <v>0.55555555555555558</v>
          </cell>
          <cell r="AY344">
            <v>0.55555555555555558</v>
          </cell>
          <cell r="AZ344">
            <v>0.55555555555555558</v>
          </cell>
          <cell r="BA344">
            <v>0.55555555555555558</v>
          </cell>
          <cell r="BB344">
            <v>0.55555555555555558</v>
          </cell>
          <cell r="BC344">
            <v>0.55555555555555558</v>
          </cell>
          <cell r="BD344">
            <v>0.55555555555555558</v>
          </cell>
          <cell r="BE344">
            <v>0.55555555555555558</v>
          </cell>
          <cell r="BF344">
            <v>0.55555555555555558</v>
          </cell>
          <cell r="BG344">
            <v>0.55555555555555558</v>
          </cell>
          <cell r="BH344">
            <v>0.55555555555555558</v>
          </cell>
          <cell r="BI344">
            <v>0.55555555555555558</v>
          </cell>
          <cell r="BJ344">
            <v>0.55555555555555558</v>
          </cell>
          <cell r="BK344">
            <v>0.55555555555555558</v>
          </cell>
          <cell r="BL344">
            <v>0.55555555555555558</v>
          </cell>
          <cell r="BM344">
            <v>0.55555555555555558</v>
          </cell>
          <cell r="BN344">
            <v>0.55555555555555558</v>
          </cell>
          <cell r="BO344">
            <v>0.55555555555555558</v>
          </cell>
          <cell r="BP344">
            <v>-5.849999999999999E-2</v>
          </cell>
          <cell r="BQ344">
            <v>-5.849999999999999E-2</v>
          </cell>
          <cell r="BR344">
            <v>-5.849999999999999E-2</v>
          </cell>
          <cell r="BS344">
            <v>-5.849999999999999E-2</v>
          </cell>
          <cell r="BT344">
            <v>-5.849999999999999E-2</v>
          </cell>
          <cell r="BU344">
            <v>-5.849999999999999E-2</v>
          </cell>
          <cell r="BV344">
            <v>-5.849999999999999E-2</v>
          </cell>
          <cell r="BW344">
            <v>-5.849999999999999E-2</v>
          </cell>
          <cell r="BX344">
            <v>-5.849999999999999E-2</v>
          </cell>
          <cell r="BY344">
            <v>-5.849999999999999E-2</v>
          </cell>
          <cell r="BZ344">
            <v>-5.849999999999999E-2</v>
          </cell>
          <cell r="CA344">
            <v>-5.849999999999999E-2</v>
          </cell>
          <cell r="CB344">
            <v>-5.849999999999999E-2</v>
          </cell>
          <cell r="CC344">
            <v>-5.849999999999999E-2</v>
          </cell>
          <cell r="CD344">
            <v>-5.849999999999999E-2</v>
          </cell>
          <cell r="CE344">
            <v>-5.849999999999999E-2</v>
          </cell>
          <cell r="CF344">
            <v>-5.849999999999999E-2</v>
          </cell>
          <cell r="CG344">
            <v>-5.849999999999999E-2</v>
          </cell>
          <cell r="CH344">
            <v>-5.849999999999999E-2</v>
          </cell>
          <cell r="CI344">
            <v>-5.849999999999999E-2</v>
          </cell>
          <cell r="CJ344">
            <v>-5.849999999999999E-2</v>
          </cell>
          <cell r="CK344">
            <v>-5.849999999999999E-2</v>
          </cell>
          <cell r="CL344">
            <v>-5.849999999999999E-2</v>
          </cell>
          <cell r="CM344">
            <v>-5.849999999999999E-2</v>
          </cell>
          <cell r="CN344">
            <v>-5.849999999999999E-2</v>
          </cell>
          <cell r="CO344">
            <v>-5.849999999999999E-2</v>
          </cell>
          <cell r="CP344">
            <v>-5.849999999999999E-2</v>
          </cell>
          <cell r="CQ344">
            <v>-5.849999999999999E-2</v>
          </cell>
          <cell r="CR344">
            <v>-5.849999999999999E-2</v>
          </cell>
          <cell r="CS344">
            <v>-5.849999999999999E-2</v>
          </cell>
          <cell r="CT344">
            <v>-5.849999999999999E-2</v>
          </cell>
          <cell r="CU344">
            <v>-5.849999999999999E-2</v>
          </cell>
          <cell r="CV344">
            <v>-5.849999999999999E-2</v>
          </cell>
          <cell r="CW344">
            <v>-5.849999999999999E-2</v>
          </cell>
          <cell r="CX344">
            <v>-5.849999999999999E-2</v>
          </cell>
          <cell r="CY344">
            <v>-5.849999999999999E-2</v>
          </cell>
          <cell r="CZ344">
            <v>-5.849999999999999E-2</v>
          </cell>
          <cell r="DA344">
            <v>-5.849999999999999E-2</v>
          </cell>
          <cell r="DB344">
            <v>-5.849999999999999E-2</v>
          </cell>
          <cell r="DC344">
            <v>-5.849999999999999E-2</v>
          </cell>
          <cell r="DD344">
            <v>-5.849999999999999E-2</v>
          </cell>
          <cell r="DE344">
            <v>-5.849999999999999E-2</v>
          </cell>
          <cell r="DF344">
            <v>-5.849999999999999E-2</v>
          </cell>
          <cell r="DG344">
            <v>-5.849999999999999E-2</v>
          </cell>
          <cell r="DH344">
            <v>-5.849999999999999E-2</v>
          </cell>
          <cell r="DI344">
            <v>-5.849999999999999E-2</v>
          </cell>
          <cell r="DJ344">
            <v>-5.849999999999999E-2</v>
          </cell>
          <cell r="DK344">
            <v>-5.849999999999999E-2</v>
          </cell>
          <cell r="DL344">
            <v>-5.849999999999999E-2</v>
          </cell>
          <cell r="DM344">
            <v>-5.849999999999999E-2</v>
          </cell>
          <cell r="DN344">
            <v>-5.849999999999999E-2</v>
          </cell>
          <cell r="DO344">
            <v>-5.849999999999999E-2</v>
          </cell>
          <cell r="DP344">
            <v>-5.849999999999999E-2</v>
          </cell>
          <cell r="DQ344">
            <v>-5.849999999999999E-2</v>
          </cell>
          <cell r="DR344">
            <v>-5.849999999999999E-2</v>
          </cell>
          <cell r="DS344">
            <v>-5.849999999999999E-2</v>
          </cell>
          <cell r="DT344">
            <v>-5.849999999999999E-2</v>
          </cell>
          <cell r="DU344">
            <v>-5.849999999999999E-2</v>
          </cell>
          <cell r="DV344">
            <v>-5.849999999999999E-2</v>
          </cell>
          <cell r="DW344">
            <v>-5.849999999999999E-2</v>
          </cell>
          <cell r="DX344">
            <v>-5.849999999999999E-2</v>
          </cell>
          <cell r="DY344">
            <v>-5.849999999999999E-2</v>
          </cell>
          <cell r="DZ344">
            <v>-5.849999999999999E-2</v>
          </cell>
          <cell r="EA344">
            <v>-5.849999999999999E-2</v>
          </cell>
          <cell r="EB344">
            <v>-5.849999999999999E-2</v>
          </cell>
          <cell r="EC344">
            <v>-5.849999999999999E-2</v>
          </cell>
          <cell r="ED344">
            <v>-5.849999999999999E-2</v>
          </cell>
          <cell r="EE344">
            <v>-5.849999999999999E-2</v>
          </cell>
          <cell r="EF344">
            <v>-5.849999999999999E-2</v>
          </cell>
          <cell r="EG344">
            <v>-5.849999999999999E-2</v>
          </cell>
          <cell r="EH344">
            <v>-5.849999999999999E-2</v>
          </cell>
          <cell r="EI344">
            <v>-5.849999999999999E-2</v>
          </cell>
          <cell r="EJ344">
            <v>-5.849999999999999E-2</v>
          </cell>
          <cell r="EK344">
            <v>-5.849999999999999E-2</v>
          </cell>
          <cell r="EL344">
            <v>-5.849999999999999E-2</v>
          </cell>
          <cell r="EM344">
            <v>-5.849999999999999E-2</v>
          </cell>
          <cell r="EN344">
            <v>-5.849999999999999E-2</v>
          </cell>
          <cell r="EO344">
            <v>-5.849999999999999E-2</v>
          </cell>
          <cell r="EP344">
            <v>-5.849999999999999E-2</v>
          </cell>
          <cell r="EQ344">
            <v>-5.849999999999999E-2</v>
          </cell>
          <cell r="ER344">
            <v>-5.849999999999999E-2</v>
          </cell>
          <cell r="ES344">
            <v>-5.849999999999999E-2</v>
          </cell>
          <cell r="ET344">
            <v>-5.849999999999999E-2</v>
          </cell>
          <cell r="EU344">
            <v>-5.849999999999999E-2</v>
          </cell>
          <cell r="EV344">
            <v>-5.849999999999999E-2</v>
          </cell>
          <cell r="EW344">
            <v>-5.849999999999999E-2</v>
          </cell>
          <cell r="EX344">
            <v>-5.849999999999999E-2</v>
          </cell>
          <cell r="EY344">
            <v>-5.849999999999999E-2</v>
          </cell>
          <cell r="EZ344">
            <v>-5.849999999999999E-2</v>
          </cell>
          <cell r="FA344">
            <v>-5.849999999999999E-2</v>
          </cell>
          <cell r="FB344">
            <v>-5.849999999999999E-2</v>
          </cell>
          <cell r="FC344">
            <v>-5.849999999999999E-2</v>
          </cell>
          <cell r="FD344">
            <v>-5.849999999999999E-2</v>
          </cell>
          <cell r="FE344">
            <v>-5.849999999999999E-2</v>
          </cell>
          <cell r="FF344">
            <v>-5.849999999999999E-2</v>
          </cell>
          <cell r="FG344">
            <v>-5.849999999999999E-2</v>
          </cell>
          <cell r="FH344">
            <v>-5.849999999999999E-2</v>
          </cell>
          <cell r="FI344">
            <v>-5.849999999999999E-2</v>
          </cell>
          <cell r="FJ344">
            <v>-5.849999999999999E-2</v>
          </cell>
          <cell r="FK344">
            <v>-5.849999999999999E-2</v>
          </cell>
          <cell r="FL344">
            <v>-5.849999999999999E-2</v>
          </cell>
          <cell r="FM344">
            <v>-5.849999999999999E-2</v>
          </cell>
          <cell r="FN344">
            <v>-5.849999999999999E-2</v>
          </cell>
          <cell r="FO344">
            <v>-5.849999999999999E-2</v>
          </cell>
          <cell r="FP344">
            <v>-5.849999999999999E-2</v>
          </cell>
          <cell r="FQ344">
            <v>-5.849999999999999E-2</v>
          </cell>
          <cell r="FR344">
            <v>-5.849999999999999E-2</v>
          </cell>
          <cell r="FS344">
            <v>-5.849999999999999E-2</v>
          </cell>
          <cell r="FT344">
            <v>-5.849999999999999E-2</v>
          </cell>
          <cell r="FU344">
            <v>-5.849999999999999E-2</v>
          </cell>
          <cell r="FV344">
            <v>-5.849999999999999E-2</v>
          </cell>
          <cell r="FW344">
            <v>-5.849999999999999E-2</v>
          </cell>
          <cell r="FX344">
            <v>-5.849999999999999E-2</v>
          </cell>
          <cell r="FY344">
            <v>-5.849999999999999E-2</v>
          </cell>
          <cell r="FZ344">
            <v>-5.849999999999999E-2</v>
          </cell>
          <cell r="GA344">
            <v>-5.849999999999999E-2</v>
          </cell>
          <cell r="GB344">
            <v>-5.849999999999999E-2</v>
          </cell>
          <cell r="GC344">
            <v>-5.849999999999999E-2</v>
          </cell>
          <cell r="GD344">
            <v>-5.849999999999999E-2</v>
          </cell>
          <cell r="GE344">
            <v>-5.849999999999999E-2</v>
          </cell>
          <cell r="GF344">
            <v>-5.849999999999999E-2</v>
          </cell>
          <cell r="GG344">
            <v>-5.849999999999999E-2</v>
          </cell>
          <cell r="GH344">
            <v>-5.849999999999999E-2</v>
          </cell>
          <cell r="GI344">
            <v>-5.849999999999999E-2</v>
          </cell>
          <cell r="GJ344">
            <v>-5.849999999999999E-2</v>
          </cell>
          <cell r="GK344">
            <v>-5.849999999999999E-2</v>
          </cell>
          <cell r="GL344">
            <v>-5.849999999999999E-2</v>
          </cell>
          <cell r="GM344">
            <v>-5.849999999999999E-2</v>
          </cell>
          <cell r="GN344">
            <v>-5.849999999999999E-2</v>
          </cell>
          <cell r="GO344">
            <v>-5.849999999999999E-2</v>
          </cell>
          <cell r="GP344">
            <v>-5.849999999999999E-2</v>
          </cell>
          <cell r="GQ344">
            <v>-5.849999999999999E-2</v>
          </cell>
          <cell r="GR344">
            <v>-5.849999999999999E-2</v>
          </cell>
          <cell r="GS344">
            <v>-5.849999999999999E-2</v>
          </cell>
          <cell r="GT344">
            <v>-5.849999999999999E-2</v>
          </cell>
          <cell r="GU344">
            <v>-5.849999999999999E-2</v>
          </cell>
          <cell r="GV344">
            <v>-5.849999999999999E-2</v>
          </cell>
          <cell r="GW344">
            <v>-5.849999999999999E-2</v>
          </cell>
          <cell r="GX344">
            <v>-5.849999999999999E-2</v>
          </cell>
          <cell r="GY344">
            <v>-5.849999999999999E-2</v>
          </cell>
          <cell r="GZ344">
            <v>-5.849999999999999E-2</v>
          </cell>
          <cell r="HA344">
            <v>-5.849999999999999E-2</v>
          </cell>
          <cell r="HB344">
            <v>-5.849999999999999E-2</v>
          </cell>
          <cell r="HC344">
            <v>-5.849999999999999E-2</v>
          </cell>
          <cell r="HD344">
            <v>-5.849999999999999E-2</v>
          </cell>
          <cell r="HE344">
            <v>-5.849999999999999E-2</v>
          </cell>
          <cell r="HF344">
            <v>-5.849999999999999E-2</v>
          </cell>
          <cell r="HG344">
            <v>-5.849999999999999E-2</v>
          </cell>
          <cell r="HH344">
            <v>-5.849999999999999E-2</v>
          </cell>
          <cell r="HI344">
            <v>-5.849999999999999E-2</v>
          </cell>
          <cell r="HJ344">
            <v>-5.849999999999999E-2</v>
          </cell>
          <cell r="HK344">
            <v>-5.849999999999999E-2</v>
          </cell>
          <cell r="HL344">
            <v>-5.849999999999999E-2</v>
          </cell>
          <cell r="HM344">
            <v>-5.849999999999999E-2</v>
          </cell>
          <cell r="HN344">
            <v>-5.849999999999999E-2</v>
          </cell>
          <cell r="HO344">
            <v>-5.849999999999999E-2</v>
          </cell>
          <cell r="HP344">
            <v>-5.849999999999999E-2</v>
          </cell>
          <cell r="HQ344">
            <v>-5.849999999999999E-2</v>
          </cell>
          <cell r="HR344">
            <v>-5.849999999999999E-2</v>
          </cell>
          <cell r="HS344">
            <v>-5.849999999999999E-2</v>
          </cell>
          <cell r="HT344">
            <v>-5.849999999999999E-2</v>
          </cell>
          <cell r="HU344">
            <v>-5.849999999999999E-2</v>
          </cell>
          <cell r="HV344">
            <v>-5.849999999999999E-2</v>
          </cell>
          <cell r="HW344">
            <v>-5.849999999999999E-2</v>
          </cell>
          <cell r="HX344">
            <v>-5.849999999999999E-2</v>
          </cell>
          <cell r="HY344">
            <v>-5.849999999999999E-2</v>
          </cell>
          <cell r="HZ344">
            <v>-5.849999999999999E-2</v>
          </cell>
          <cell r="IA344">
            <v>-5.849999999999999E-2</v>
          </cell>
          <cell r="IB344">
            <v>-5.849999999999999E-2</v>
          </cell>
          <cell r="IC344">
            <v>-5.849999999999999E-2</v>
          </cell>
          <cell r="ID344">
            <v>-5.849999999999999E-2</v>
          </cell>
          <cell r="IE344">
            <v>-5.849999999999999E-2</v>
          </cell>
          <cell r="IF344">
            <v>-5.849999999999999E-2</v>
          </cell>
          <cell r="IG344">
            <v>-5.849999999999999E-2</v>
          </cell>
          <cell r="IH344">
            <v>-5.849999999999999E-2</v>
          </cell>
          <cell r="II344">
            <v>-5.849999999999999E-2</v>
          </cell>
          <cell r="IJ344">
            <v>-5.849999999999999E-2</v>
          </cell>
          <cell r="IK344">
            <v>-5.849999999999999E-2</v>
          </cell>
          <cell r="IL344">
            <v>-5.849999999999999E-2</v>
          </cell>
          <cell r="IM344">
            <v>-5.849999999999999E-2</v>
          </cell>
          <cell r="IN344">
            <v>-5.849999999999999E-2</v>
          </cell>
          <cell r="IO344">
            <v>-5.849999999999999E-2</v>
          </cell>
          <cell r="IP344">
            <v>-5.849999999999999E-2</v>
          </cell>
          <cell r="IQ344">
            <v>-5.849999999999999E-2</v>
          </cell>
        </row>
        <row r="345">
          <cell r="C345">
            <v>10</v>
          </cell>
          <cell r="AG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0.55555555555555558</v>
          </cell>
          <cell r="AZ345">
            <v>0.55555555555555558</v>
          </cell>
          <cell r="BA345">
            <v>0.55555555555555558</v>
          </cell>
          <cell r="BB345">
            <v>0.55555555555555558</v>
          </cell>
          <cell r="BC345">
            <v>0.55555555555555558</v>
          </cell>
          <cell r="BD345">
            <v>0.55555555555555558</v>
          </cell>
          <cell r="BE345">
            <v>0.55555555555555558</v>
          </cell>
          <cell r="BF345">
            <v>0.55555555555555558</v>
          </cell>
          <cell r="BG345">
            <v>0.55555555555555558</v>
          </cell>
          <cell r="BH345">
            <v>0.55555555555555558</v>
          </cell>
          <cell r="BI345">
            <v>0.55555555555555558</v>
          </cell>
          <cell r="BJ345">
            <v>0.55555555555555558</v>
          </cell>
          <cell r="BK345">
            <v>0.55555555555555558</v>
          </cell>
          <cell r="BL345">
            <v>0.55555555555555558</v>
          </cell>
          <cell r="BM345">
            <v>0.55555555555555558</v>
          </cell>
          <cell r="BN345">
            <v>0.55555555555555558</v>
          </cell>
          <cell r="BO345">
            <v>0.55555555555555558</v>
          </cell>
          <cell r="BP345">
            <v>0.55555555555555558</v>
          </cell>
          <cell r="BQ345">
            <v>0</v>
          </cell>
          <cell r="BR345">
            <v>0</v>
          </cell>
          <cell r="BS345">
            <v>0</v>
          </cell>
          <cell r="BT345">
            <v>0</v>
          </cell>
          <cell r="BU345">
            <v>0</v>
          </cell>
          <cell r="BV345">
            <v>0</v>
          </cell>
          <cell r="BW345">
            <v>0</v>
          </cell>
          <cell r="BX345">
            <v>0</v>
          </cell>
          <cell r="BY345">
            <v>0</v>
          </cell>
          <cell r="BZ345">
            <v>0</v>
          </cell>
          <cell r="CA345">
            <v>0</v>
          </cell>
          <cell r="CB345">
            <v>0</v>
          </cell>
          <cell r="CC345">
            <v>0</v>
          </cell>
          <cell r="CD345">
            <v>0</v>
          </cell>
          <cell r="CE345">
            <v>0</v>
          </cell>
          <cell r="CF345">
            <v>0</v>
          </cell>
          <cell r="CG345">
            <v>0</v>
          </cell>
          <cell r="CH345">
            <v>0</v>
          </cell>
          <cell r="CI345">
            <v>0</v>
          </cell>
          <cell r="CJ345">
            <v>0</v>
          </cell>
          <cell r="CK345">
            <v>0</v>
          </cell>
          <cell r="CL345">
            <v>0</v>
          </cell>
          <cell r="CM345">
            <v>0</v>
          </cell>
          <cell r="CN345">
            <v>0</v>
          </cell>
          <cell r="CO345">
            <v>0</v>
          </cell>
          <cell r="CP345">
            <v>0</v>
          </cell>
          <cell r="CQ345">
            <v>0</v>
          </cell>
          <cell r="CR345">
            <v>0</v>
          </cell>
          <cell r="CS345">
            <v>0</v>
          </cell>
          <cell r="CT345">
            <v>0</v>
          </cell>
          <cell r="CU345">
            <v>0</v>
          </cell>
          <cell r="CV345">
            <v>0</v>
          </cell>
          <cell r="CW345">
            <v>0</v>
          </cell>
          <cell r="CX345">
            <v>0</v>
          </cell>
          <cell r="CY345">
            <v>0</v>
          </cell>
          <cell r="CZ345">
            <v>0</v>
          </cell>
          <cell r="DA345">
            <v>0</v>
          </cell>
          <cell r="DB345">
            <v>0</v>
          </cell>
          <cell r="DC345">
            <v>0</v>
          </cell>
          <cell r="DD345">
            <v>0</v>
          </cell>
          <cell r="DE345">
            <v>0</v>
          </cell>
          <cell r="DF345">
            <v>0</v>
          </cell>
          <cell r="DG345">
            <v>0</v>
          </cell>
          <cell r="DH345">
            <v>0</v>
          </cell>
          <cell r="DI345">
            <v>0</v>
          </cell>
          <cell r="DJ345">
            <v>0</v>
          </cell>
          <cell r="DK345">
            <v>0</v>
          </cell>
          <cell r="DL345">
            <v>0</v>
          </cell>
          <cell r="DM345">
            <v>0</v>
          </cell>
          <cell r="DN345">
            <v>0</v>
          </cell>
          <cell r="DO345">
            <v>0</v>
          </cell>
          <cell r="DP345">
            <v>0</v>
          </cell>
          <cell r="DQ345">
            <v>0</v>
          </cell>
          <cell r="DR345">
            <v>0</v>
          </cell>
          <cell r="DS345">
            <v>0</v>
          </cell>
          <cell r="DT345">
            <v>0</v>
          </cell>
          <cell r="DU345">
            <v>0</v>
          </cell>
          <cell r="DV345">
            <v>0</v>
          </cell>
          <cell r="DW345">
            <v>0</v>
          </cell>
          <cell r="DX345">
            <v>0</v>
          </cell>
          <cell r="DY345">
            <v>0</v>
          </cell>
          <cell r="DZ345">
            <v>0</v>
          </cell>
          <cell r="EA345">
            <v>0</v>
          </cell>
          <cell r="EB345">
            <v>0</v>
          </cell>
          <cell r="EC345">
            <v>0</v>
          </cell>
          <cell r="ED345">
            <v>0</v>
          </cell>
          <cell r="EE345">
            <v>0</v>
          </cell>
          <cell r="EF345">
            <v>0</v>
          </cell>
          <cell r="EG345">
            <v>0</v>
          </cell>
          <cell r="EH345">
            <v>0</v>
          </cell>
          <cell r="EI345">
            <v>0</v>
          </cell>
          <cell r="EJ345">
            <v>0</v>
          </cell>
          <cell r="EK345">
            <v>0</v>
          </cell>
          <cell r="EL345">
            <v>0</v>
          </cell>
          <cell r="EM345">
            <v>0</v>
          </cell>
          <cell r="EN345">
            <v>0</v>
          </cell>
          <cell r="EO345">
            <v>0</v>
          </cell>
          <cell r="EP345">
            <v>0</v>
          </cell>
          <cell r="EQ345">
            <v>0</v>
          </cell>
          <cell r="ER345">
            <v>0</v>
          </cell>
          <cell r="ES345">
            <v>0</v>
          </cell>
          <cell r="ET345">
            <v>0</v>
          </cell>
          <cell r="EU345">
            <v>0</v>
          </cell>
          <cell r="EV345">
            <v>0</v>
          </cell>
          <cell r="EW345">
            <v>0</v>
          </cell>
          <cell r="EX345">
            <v>0</v>
          </cell>
          <cell r="EY345">
            <v>0</v>
          </cell>
          <cell r="EZ345">
            <v>0</v>
          </cell>
          <cell r="FA345">
            <v>0</v>
          </cell>
          <cell r="FB345">
            <v>0</v>
          </cell>
          <cell r="FC345">
            <v>0</v>
          </cell>
          <cell r="FD345">
            <v>0</v>
          </cell>
          <cell r="FE345">
            <v>0</v>
          </cell>
          <cell r="FF345">
            <v>0</v>
          </cell>
          <cell r="FG345">
            <v>0</v>
          </cell>
          <cell r="FH345">
            <v>0</v>
          </cell>
          <cell r="FI345">
            <v>0</v>
          </cell>
          <cell r="FJ345">
            <v>0</v>
          </cell>
          <cell r="FK345">
            <v>0</v>
          </cell>
          <cell r="FL345">
            <v>0</v>
          </cell>
          <cell r="FM345">
            <v>0</v>
          </cell>
          <cell r="FN345">
            <v>0</v>
          </cell>
          <cell r="FO345">
            <v>0</v>
          </cell>
          <cell r="FP345">
            <v>0</v>
          </cell>
          <cell r="FQ345">
            <v>0</v>
          </cell>
          <cell r="FR345">
            <v>0</v>
          </cell>
          <cell r="FS345">
            <v>0</v>
          </cell>
          <cell r="FT345">
            <v>0</v>
          </cell>
          <cell r="FU345">
            <v>0</v>
          </cell>
          <cell r="FV345">
            <v>0</v>
          </cell>
          <cell r="FW345">
            <v>0</v>
          </cell>
          <cell r="FX345">
            <v>0</v>
          </cell>
          <cell r="FY345">
            <v>0</v>
          </cell>
          <cell r="FZ345">
            <v>0</v>
          </cell>
          <cell r="GA345">
            <v>0</v>
          </cell>
          <cell r="GB345">
            <v>0</v>
          </cell>
          <cell r="GC345">
            <v>0</v>
          </cell>
          <cell r="GD345">
            <v>0</v>
          </cell>
          <cell r="GE345">
            <v>0</v>
          </cell>
          <cell r="GF345">
            <v>0</v>
          </cell>
          <cell r="GG345">
            <v>0</v>
          </cell>
          <cell r="GH345">
            <v>0</v>
          </cell>
          <cell r="GI345">
            <v>0</v>
          </cell>
          <cell r="GJ345">
            <v>0</v>
          </cell>
          <cell r="GK345">
            <v>0</v>
          </cell>
          <cell r="GL345">
            <v>0</v>
          </cell>
          <cell r="GM345">
            <v>0</v>
          </cell>
          <cell r="GN345">
            <v>0</v>
          </cell>
          <cell r="GO345">
            <v>0</v>
          </cell>
          <cell r="GP345">
            <v>0</v>
          </cell>
          <cell r="GQ345">
            <v>0</v>
          </cell>
          <cell r="GR345">
            <v>0</v>
          </cell>
          <cell r="GS345">
            <v>0</v>
          </cell>
          <cell r="GT345">
            <v>0</v>
          </cell>
          <cell r="GU345">
            <v>0</v>
          </cell>
          <cell r="GV345">
            <v>0</v>
          </cell>
          <cell r="GW345">
            <v>0</v>
          </cell>
          <cell r="GX345">
            <v>0</v>
          </cell>
          <cell r="GY345">
            <v>0</v>
          </cell>
          <cell r="GZ345">
            <v>0</v>
          </cell>
          <cell r="HA345">
            <v>0</v>
          </cell>
          <cell r="HB345">
            <v>0</v>
          </cell>
          <cell r="HC345">
            <v>0</v>
          </cell>
          <cell r="HD345">
            <v>0</v>
          </cell>
          <cell r="HE345">
            <v>0</v>
          </cell>
          <cell r="HF345">
            <v>0</v>
          </cell>
          <cell r="HG345">
            <v>0</v>
          </cell>
          <cell r="HH345">
            <v>0</v>
          </cell>
          <cell r="HI345">
            <v>0</v>
          </cell>
          <cell r="HJ345">
            <v>0</v>
          </cell>
          <cell r="HK345">
            <v>0</v>
          </cell>
          <cell r="HL345">
            <v>0</v>
          </cell>
          <cell r="HM345">
            <v>0</v>
          </cell>
          <cell r="HN345">
            <v>0</v>
          </cell>
          <cell r="HO345">
            <v>0</v>
          </cell>
          <cell r="HP345">
            <v>0</v>
          </cell>
          <cell r="HQ345">
            <v>0</v>
          </cell>
          <cell r="HR345">
            <v>0</v>
          </cell>
          <cell r="HS345">
            <v>0</v>
          </cell>
          <cell r="HT345">
            <v>0</v>
          </cell>
          <cell r="HU345">
            <v>0</v>
          </cell>
          <cell r="HV345">
            <v>0</v>
          </cell>
          <cell r="HW345">
            <v>0</v>
          </cell>
          <cell r="HX345">
            <v>0</v>
          </cell>
          <cell r="HY345">
            <v>0</v>
          </cell>
          <cell r="HZ345">
            <v>0</v>
          </cell>
          <cell r="IA345">
            <v>0</v>
          </cell>
          <cell r="IB345">
            <v>0</v>
          </cell>
          <cell r="IC345">
            <v>0</v>
          </cell>
          <cell r="ID345">
            <v>0</v>
          </cell>
          <cell r="IE345">
            <v>0</v>
          </cell>
          <cell r="IF345">
            <v>0</v>
          </cell>
          <cell r="IG345">
            <v>0</v>
          </cell>
          <cell r="IH345">
            <v>0</v>
          </cell>
          <cell r="II345">
            <v>0</v>
          </cell>
          <cell r="IJ345">
            <v>0</v>
          </cell>
          <cell r="IK345">
            <v>0</v>
          </cell>
          <cell r="IL345">
            <v>0</v>
          </cell>
          <cell r="IM345">
            <v>0</v>
          </cell>
          <cell r="IN345">
            <v>0</v>
          </cell>
          <cell r="IO345">
            <v>0</v>
          </cell>
          <cell r="IP345">
            <v>0</v>
          </cell>
          <cell r="IQ345">
            <v>0</v>
          </cell>
        </row>
        <row r="346">
          <cell r="C346">
            <v>10</v>
          </cell>
          <cell r="AG346">
            <v>0</v>
          </cell>
          <cell r="AL346">
            <v>0.235625</v>
          </cell>
          <cell r="AM346">
            <v>0.235625</v>
          </cell>
          <cell r="AN346">
            <v>0.235625</v>
          </cell>
          <cell r="AO346">
            <v>0.235625</v>
          </cell>
          <cell r="AP346">
            <v>0.20944444444444446</v>
          </cell>
          <cell r="AQ346">
            <v>0.18326388888888892</v>
          </cell>
          <cell r="AR346">
            <v>0.15708333333333335</v>
          </cell>
          <cell r="AS346">
            <v>0.13090277777777781</v>
          </cell>
          <cell r="AT346">
            <v>0.10472222222222226</v>
          </cell>
          <cell r="AU346">
            <v>7.8541666666666704E-2</v>
          </cell>
          <cell r="AV346">
            <v>5.236111111111115E-2</v>
          </cell>
          <cell r="AW346">
            <v>2.6180555555555592E-2</v>
          </cell>
          <cell r="AX346">
            <v>3.6082248300317589E-17</v>
          </cell>
          <cell r="AY346">
            <v>3.6082248300317589E-17</v>
          </cell>
          <cell r="AZ346">
            <v>0.55555555555555558</v>
          </cell>
          <cell r="BA346">
            <v>0.55555555555555558</v>
          </cell>
          <cell r="BB346">
            <v>0.55555555555555558</v>
          </cell>
          <cell r="BC346">
            <v>0.55555555555555558</v>
          </cell>
          <cell r="BD346">
            <v>0.55555555555555558</v>
          </cell>
          <cell r="BE346">
            <v>0.55555555555555558</v>
          </cell>
          <cell r="BF346">
            <v>0.55555555555555558</v>
          </cell>
          <cell r="BG346">
            <v>0.55555555555555558</v>
          </cell>
          <cell r="BH346">
            <v>0.55555555555555558</v>
          </cell>
          <cell r="BI346">
            <v>0.55555555555555558</v>
          </cell>
          <cell r="BJ346">
            <v>0.55555555555555558</v>
          </cell>
          <cell r="BK346">
            <v>0.55555555555555558</v>
          </cell>
          <cell r="BL346">
            <v>0.55555555555555558</v>
          </cell>
          <cell r="BM346">
            <v>0.55555555555555558</v>
          </cell>
          <cell r="BN346">
            <v>0.55555555555555558</v>
          </cell>
          <cell r="BO346">
            <v>0.55555555555555558</v>
          </cell>
          <cell r="BP346">
            <v>0.55555555555555558</v>
          </cell>
          <cell r="BQ346">
            <v>0.55555555555555558</v>
          </cell>
          <cell r="BR346">
            <v>-0.23562499999999995</v>
          </cell>
          <cell r="BS346">
            <v>-0.23562499999999995</v>
          </cell>
          <cell r="BT346">
            <v>-0.23562499999999995</v>
          </cell>
          <cell r="BU346">
            <v>-0.23562499999999995</v>
          </cell>
          <cell r="BV346">
            <v>-0.23562499999999995</v>
          </cell>
          <cell r="BW346">
            <v>-0.23562499999999995</v>
          </cell>
          <cell r="BX346">
            <v>-0.23562499999999995</v>
          </cell>
          <cell r="BY346">
            <v>-0.23562499999999995</v>
          </cell>
          <cell r="BZ346">
            <v>-0.23562499999999995</v>
          </cell>
          <cell r="CA346">
            <v>-0.23562499999999995</v>
          </cell>
          <cell r="CB346">
            <v>-0.23562499999999995</v>
          </cell>
          <cell r="CC346">
            <v>-0.23562499999999995</v>
          </cell>
          <cell r="CD346">
            <v>-0.23562499999999995</v>
          </cell>
          <cell r="CE346">
            <v>-0.23562499999999995</v>
          </cell>
          <cell r="CF346">
            <v>-0.23562499999999995</v>
          </cell>
          <cell r="CG346">
            <v>-0.23562499999999995</v>
          </cell>
          <cell r="CH346">
            <v>-0.23562499999999995</v>
          </cell>
          <cell r="CI346">
            <v>-0.23562499999999995</v>
          </cell>
          <cell r="CJ346">
            <v>-0.23562499999999995</v>
          </cell>
          <cell r="CK346">
            <v>-0.23562499999999995</v>
          </cell>
          <cell r="CL346">
            <v>-0.23562499999999995</v>
          </cell>
          <cell r="CM346">
            <v>-0.23562499999999995</v>
          </cell>
          <cell r="CN346">
            <v>-0.23562499999999995</v>
          </cell>
          <cell r="CO346">
            <v>-0.23562499999999995</v>
          </cell>
          <cell r="CP346">
            <v>-0.23562499999999995</v>
          </cell>
          <cell r="CQ346">
            <v>-0.23562499999999995</v>
          </cell>
          <cell r="CR346">
            <v>-0.23562499999999995</v>
          </cell>
          <cell r="CS346">
            <v>-0.23562499999999995</v>
          </cell>
          <cell r="CT346">
            <v>-0.23562499999999995</v>
          </cell>
          <cell r="CU346">
            <v>-0.23562499999999995</v>
          </cell>
          <cell r="CV346">
            <v>-0.23562499999999995</v>
          </cell>
          <cell r="CW346">
            <v>-0.23562499999999995</v>
          </cell>
          <cell r="CX346">
            <v>-0.23562499999999995</v>
          </cell>
          <cell r="CY346">
            <v>-0.23562499999999995</v>
          </cell>
          <cell r="CZ346">
            <v>-0.23562499999999995</v>
          </cell>
          <cell r="DA346">
            <v>-0.23562499999999995</v>
          </cell>
          <cell r="DB346">
            <v>-0.23562499999999995</v>
          </cell>
          <cell r="DC346">
            <v>-0.23562499999999995</v>
          </cell>
          <cell r="DD346">
            <v>-0.23562499999999995</v>
          </cell>
          <cell r="DE346">
            <v>-0.23562499999999995</v>
          </cell>
          <cell r="DF346">
            <v>-0.23562499999999995</v>
          </cell>
          <cell r="DG346">
            <v>-0.23562499999999995</v>
          </cell>
          <cell r="DH346">
            <v>-0.23562499999999995</v>
          </cell>
          <cell r="DI346">
            <v>-0.23562499999999995</v>
          </cell>
          <cell r="DJ346">
            <v>-0.23562499999999995</v>
          </cell>
          <cell r="DK346">
            <v>-0.23562499999999995</v>
          </cell>
          <cell r="DL346">
            <v>-0.23562499999999995</v>
          </cell>
          <cell r="DM346">
            <v>-0.23562499999999995</v>
          </cell>
          <cell r="DN346">
            <v>-0.23562499999999995</v>
          </cell>
          <cell r="DO346">
            <v>-0.23562499999999995</v>
          </cell>
          <cell r="DP346">
            <v>-0.23562499999999995</v>
          </cell>
          <cell r="DQ346">
            <v>-0.23562499999999995</v>
          </cell>
          <cell r="DR346">
            <v>-0.23562499999999995</v>
          </cell>
          <cell r="DS346">
            <v>-0.23562499999999995</v>
          </cell>
          <cell r="DT346">
            <v>-0.23562499999999995</v>
          </cell>
          <cell r="DU346">
            <v>-0.23562499999999995</v>
          </cell>
          <cell r="DV346">
            <v>-0.23562499999999995</v>
          </cell>
          <cell r="DW346">
            <v>-0.23562499999999995</v>
          </cell>
          <cell r="DX346">
            <v>-0.23562499999999995</v>
          </cell>
          <cell r="DY346">
            <v>-0.23562499999999995</v>
          </cell>
          <cell r="DZ346">
            <v>-0.23562499999999995</v>
          </cell>
          <cell r="EA346">
            <v>-0.23562499999999995</v>
          </cell>
          <cell r="EB346">
            <v>-0.23562499999999995</v>
          </cell>
          <cell r="EC346">
            <v>-0.23562499999999995</v>
          </cell>
          <cell r="ED346">
            <v>-0.23562499999999995</v>
          </cell>
          <cell r="EE346">
            <v>-0.23562499999999995</v>
          </cell>
          <cell r="EF346">
            <v>-0.23562499999999995</v>
          </cell>
          <cell r="EG346">
            <v>-0.23562499999999995</v>
          </cell>
          <cell r="EH346">
            <v>-0.23562499999999995</v>
          </cell>
          <cell r="EI346">
            <v>-0.23562499999999995</v>
          </cell>
          <cell r="EJ346">
            <v>-0.23562499999999995</v>
          </cell>
          <cell r="EK346">
            <v>-0.23562499999999995</v>
          </cell>
          <cell r="EL346">
            <v>-0.23562499999999995</v>
          </cell>
          <cell r="EM346">
            <v>-0.23562499999999995</v>
          </cell>
          <cell r="EN346">
            <v>-0.23562499999999995</v>
          </cell>
          <cell r="EO346">
            <v>-0.23562499999999995</v>
          </cell>
          <cell r="EP346">
            <v>-0.23562499999999995</v>
          </cell>
          <cell r="EQ346">
            <v>-0.23562499999999995</v>
          </cell>
          <cell r="ER346">
            <v>-0.23562499999999995</v>
          </cell>
          <cell r="ES346">
            <v>-0.23562499999999995</v>
          </cell>
          <cell r="ET346">
            <v>-0.23562499999999995</v>
          </cell>
          <cell r="EU346">
            <v>-0.23562499999999995</v>
          </cell>
          <cell r="EV346">
            <v>-0.23562499999999995</v>
          </cell>
          <cell r="EW346">
            <v>-0.23562499999999995</v>
          </cell>
          <cell r="EX346">
            <v>-0.23562499999999995</v>
          </cell>
          <cell r="EY346">
            <v>-0.23562499999999995</v>
          </cell>
          <cell r="EZ346">
            <v>-0.23562499999999995</v>
          </cell>
          <cell r="FA346">
            <v>-0.23562499999999995</v>
          </cell>
          <cell r="FB346">
            <v>-0.23562499999999995</v>
          </cell>
          <cell r="FC346">
            <v>-0.23562499999999995</v>
          </cell>
          <cell r="FD346">
            <v>-0.23562499999999995</v>
          </cell>
          <cell r="FE346">
            <v>-0.23562499999999995</v>
          </cell>
          <cell r="FF346">
            <v>-0.23562499999999995</v>
          </cell>
          <cell r="FG346">
            <v>-0.23562499999999995</v>
          </cell>
          <cell r="FH346">
            <v>-0.23562499999999995</v>
          </cell>
          <cell r="FI346">
            <v>-0.23562499999999995</v>
          </cell>
          <cell r="FJ346">
            <v>-0.23562499999999995</v>
          </cell>
          <cell r="FK346">
            <v>-0.23562499999999995</v>
          </cell>
          <cell r="FL346">
            <v>-0.23562499999999995</v>
          </cell>
          <cell r="FM346">
            <v>-0.23562499999999995</v>
          </cell>
          <cell r="FN346">
            <v>-0.23562499999999995</v>
          </cell>
          <cell r="FO346">
            <v>-0.23562499999999995</v>
          </cell>
          <cell r="FP346">
            <v>-0.23562499999999995</v>
          </cell>
          <cell r="FQ346">
            <v>-0.23562499999999995</v>
          </cell>
          <cell r="FR346">
            <v>-0.23562499999999995</v>
          </cell>
          <cell r="FS346">
            <v>-0.23562499999999995</v>
          </cell>
          <cell r="FT346">
            <v>-0.23562499999999995</v>
          </cell>
          <cell r="FU346">
            <v>-0.23562499999999995</v>
          </cell>
          <cell r="FV346">
            <v>-0.23562499999999995</v>
          </cell>
          <cell r="FW346">
            <v>-0.23562499999999995</v>
          </cell>
          <cell r="FX346">
            <v>-0.23562499999999995</v>
          </cell>
          <cell r="FY346">
            <v>-0.23562499999999995</v>
          </cell>
          <cell r="FZ346">
            <v>-0.23562499999999995</v>
          </cell>
          <cell r="GA346">
            <v>-0.23562499999999995</v>
          </cell>
          <cell r="GB346">
            <v>-0.23562499999999995</v>
          </cell>
          <cell r="GC346">
            <v>-0.23562499999999995</v>
          </cell>
          <cell r="GD346">
            <v>-0.23562499999999995</v>
          </cell>
          <cell r="GE346">
            <v>-0.23562499999999995</v>
          </cell>
          <cell r="GF346">
            <v>-0.23562499999999995</v>
          </cell>
          <cell r="GG346">
            <v>-0.23562499999999995</v>
          </cell>
          <cell r="GH346">
            <v>-0.23562499999999995</v>
          </cell>
          <cell r="GI346">
            <v>-0.23562499999999995</v>
          </cell>
          <cell r="GJ346">
            <v>-0.23562499999999995</v>
          </cell>
          <cell r="GK346">
            <v>-0.23562499999999995</v>
          </cell>
          <cell r="GL346">
            <v>-0.23562499999999995</v>
          </cell>
          <cell r="GM346">
            <v>-0.23562499999999995</v>
          </cell>
          <cell r="GN346">
            <v>-0.23562499999999995</v>
          </cell>
          <cell r="GO346">
            <v>-0.23562499999999995</v>
          </cell>
          <cell r="GP346">
            <v>-0.23562499999999995</v>
          </cell>
          <cell r="GQ346">
            <v>-0.23562499999999995</v>
          </cell>
          <cell r="GR346">
            <v>-0.23562499999999995</v>
          </cell>
          <cell r="GS346">
            <v>-0.23562499999999995</v>
          </cell>
          <cell r="GT346">
            <v>-0.23562499999999995</v>
          </cell>
          <cell r="GU346">
            <v>-0.23562499999999995</v>
          </cell>
          <cell r="GV346">
            <v>-0.23562499999999995</v>
          </cell>
          <cell r="GW346">
            <v>-0.23562499999999995</v>
          </cell>
          <cell r="GX346">
            <v>-0.23562499999999995</v>
          </cell>
          <cell r="GY346">
            <v>-0.23562499999999995</v>
          </cell>
          <cell r="GZ346">
            <v>-0.23562499999999995</v>
          </cell>
          <cell r="HA346">
            <v>-0.23562499999999995</v>
          </cell>
          <cell r="HB346">
            <v>-0.23562499999999995</v>
          </cell>
          <cell r="HC346">
            <v>-0.23562499999999995</v>
          </cell>
          <cell r="HD346">
            <v>-0.23562499999999995</v>
          </cell>
          <cell r="HE346">
            <v>-0.23562499999999995</v>
          </cell>
          <cell r="HF346">
            <v>-0.23562499999999995</v>
          </cell>
          <cell r="HG346">
            <v>-0.23562499999999995</v>
          </cell>
          <cell r="HH346">
            <v>-0.23562499999999995</v>
          </cell>
          <cell r="HI346">
            <v>-0.23562499999999995</v>
          </cell>
          <cell r="HJ346">
            <v>-0.23562499999999995</v>
          </cell>
          <cell r="HK346">
            <v>-0.23562499999999995</v>
          </cell>
          <cell r="HL346">
            <v>-0.23562499999999995</v>
          </cell>
          <cell r="HM346">
            <v>-0.23562499999999995</v>
          </cell>
          <cell r="HN346">
            <v>-0.23562499999999995</v>
          </cell>
          <cell r="HO346">
            <v>-0.23562499999999995</v>
          </cell>
          <cell r="HP346">
            <v>-0.23562499999999995</v>
          </cell>
          <cell r="HQ346">
            <v>-0.23562499999999995</v>
          </cell>
          <cell r="HR346">
            <v>-0.23562499999999995</v>
          </cell>
          <cell r="HS346">
            <v>-0.23562499999999995</v>
          </cell>
          <cell r="HT346">
            <v>-0.23562499999999995</v>
          </cell>
          <cell r="HU346">
            <v>-0.23562499999999995</v>
          </cell>
          <cell r="HV346">
            <v>-0.23562499999999995</v>
          </cell>
          <cell r="HW346">
            <v>-0.23562499999999995</v>
          </cell>
          <cell r="HX346">
            <v>-0.23562499999999995</v>
          </cell>
          <cell r="HY346">
            <v>-0.23562499999999995</v>
          </cell>
          <cell r="HZ346">
            <v>-0.23562499999999995</v>
          </cell>
          <cell r="IA346">
            <v>-0.23562499999999995</v>
          </cell>
          <cell r="IB346">
            <v>-0.23562499999999995</v>
          </cell>
          <cell r="IC346">
            <v>-0.23562499999999995</v>
          </cell>
          <cell r="ID346">
            <v>-0.23562499999999995</v>
          </cell>
          <cell r="IE346">
            <v>-0.23562499999999995</v>
          </cell>
          <cell r="IF346">
            <v>-0.23562499999999995</v>
          </cell>
          <cell r="IG346">
            <v>-0.23562499999999995</v>
          </cell>
          <cell r="IH346">
            <v>-0.23562499999999995</v>
          </cell>
          <cell r="II346">
            <v>-0.23562499999999995</v>
          </cell>
          <cell r="IJ346">
            <v>-0.23562499999999995</v>
          </cell>
          <cell r="IK346">
            <v>-0.23562499999999995</v>
          </cell>
          <cell r="IL346">
            <v>-0.23562499999999995</v>
          </cell>
          <cell r="IM346">
            <v>-0.23562499999999995</v>
          </cell>
          <cell r="IN346">
            <v>-0.23562499999999995</v>
          </cell>
          <cell r="IO346">
            <v>-0.23562499999999995</v>
          </cell>
          <cell r="IP346">
            <v>-0.23562499999999995</v>
          </cell>
          <cell r="IQ346">
            <v>-0.23562499999999995</v>
          </cell>
        </row>
        <row r="347">
          <cell r="C347">
            <v>10</v>
          </cell>
          <cell r="AG347">
            <v>0</v>
          </cell>
          <cell r="AL347">
            <v>0</v>
          </cell>
          <cell r="AM347">
            <v>0.29249999999999998</v>
          </cell>
          <cell r="AN347">
            <v>0.29249999999999998</v>
          </cell>
          <cell r="AO347">
            <v>0.29249999999999998</v>
          </cell>
          <cell r="AP347">
            <v>0.29249999999999998</v>
          </cell>
          <cell r="AQ347">
            <v>0.26</v>
          </cell>
          <cell r="AR347">
            <v>0.22750000000000001</v>
          </cell>
          <cell r="AS347">
            <v>0.19500000000000001</v>
          </cell>
          <cell r="AT347">
            <v>0.16250000000000001</v>
          </cell>
          <cell r="AU347">
            <v>0.13</v>
          </cell>
          <cell r="AV347">
            <v>9.7500000000000003E-2</v>
          </cell>
          <cell r="AW347">
            <v>6.5000000000000002E-2</v>
          </cell>
          <cell r="AX347">
            <v>3.2500000000000001E-2</v>
          </cell>
          <cell r="AY347">
            <v>0</v>
          </cell>
          <cell r="AZ347">
            <v>0</v>
          </cell>
          <cell r="BA347">
            <v>0.55555555555555558</v>
          </cell>
          <cell r="BB347">
            <v>0.55555555555555558</v>
          </cell>
          <cell r="BC347">
            <v>0.55555555555555558</v>
          </cell>
          <cell r="BD347">
            <v>0.55555555555555558</v>
          </cell>
          <cell r="BE347">
            <v>0.55555555555555558</v>
          </cell>
          <cell r="BF347">
            <v>0.55555555555555558</v>
          </cell>
          <cell r="BG347">
            <v>0.55555555555555558</v>
          </cell>
          <cell r="BH347">
            <v>0.55555555555555558</v>
          </cell>
          <cell r="BI347">
            <v>0.55555555555555558</v>
          </cell>
          <cell r="BJ347">
            <v>0.55555555555555558</v>
          </cell>
          <cell r="BK347">
            <v>0.55555555555555558</v>
          </cell>
          <cell r="BL347">
            <v>0.55555555555555558</v>
          </cell>
          <cell r="BM347">
            <v>0.55555555555555558</v>
          </cell>
          <cell r="BN347">
            <v>0.55555555555555558</v>
          </cell>
          <cell r="BO347">
            <v>0.55555555555555558</v>
          </cell>
          <cell r="BP347">
            <v>0.55555555555555558</v>
          </cell>
          <cell r="BQ347">
            <v>0.55555555555555558</v>
          </cell>
          <cell r="BR347">
            <v>0.55555555555555558</v>
          </cell>
          <cell r="BS347">
            <v>-0.29249999999999998</v>
          </cell>
          <cell r="BT347">
            <v>-0.29249999999999998</v>
          </cell>
          <cell r="BU347">
            <v>-0.29249999999999998</v>
          </cell>
          <cell r="BV347">
            <v>-0.29249999999999998</v>
          </cell>
          <cell r="BW347">
            <v>-0.29249999999999998</v>
          </cell>
          <cell r="BX347">
            <v>-0.29249999999999998</v>
          </cell>
          <cell r="BY347">
            <v>-0.29249999999999998</v>
          </cell>
          <cell r="BZ347">
            <v>-0.29249999999999998</v>
          </cell>
          <cell r="CA347">
            <v>-0.29249999999999998</v>
          </cell>
          <cell r="CB347">
            <v>-0.29249999999999998</v>
          </cell>
          <cell r="CC347">
            <v>-0.29249999999999998</v>
          </cell>
          <cell r="CD347">
            <v>-0.29249999999999998</v>
          </cell>
          <cell r="CE347">
            <v>-0.29249999999999998</v>
          </cell>
          <cell r="CF347">
            <v>-0.29249999999999998</v>
          </cell>
          <cell r="CG347">
            <v>-0.29249999999999998</v>
          </cell>
          <cell r="CH347">
            <v>-0.29249999999999998</v>
          </cell>
          <cell r="CI347">
            <v>-0.29249999999999998</v>
          </cell>
          <cell r="CJ347">
            <v>-0.29249999999999998</v>
          </cell>
          <cell r="CK347">
            <v>-0.29249999999999998</v>
          </cell>
          <cell r="CL347">
            <v>-0.29249999999999998</v>
          </cell>
          <cell r="CM347">
            <v>-0.29249999999999998</v>
          </cell>
          <cell r="CN347">
            <v>-0.29249999999999998</v>
          </cell>
          <cell r="CO347">
            <v>-0.29249999999999998</v>
          </cell>
          <cell r="CP347">
            <v>-0.29249999999999998</v>
          </cell>
          <cell r="CQ347">
            <v>-0.29249999999999998</v>
          </cell>
          <cell r="CR347">
            <v>-0.29249999999999998</v>
          </cell>
          <cell r="CS347">
            <v>-0.29249999999999998</v>
          </cell>
          <cell r="CT347">
            <v>-0.29249999999999998</v>
          </cell>
          <cell r="CU347">
            <v>-0.29249999999999998</v>
          </cell>
          <cell r="CV347">
            <v>-0.29249999999999998</v>
          </cell>
          <cell r="CW347">
            <v>-0.29249999999999998</v>
          </cell>
          <cell r="CX347">
            <v>-0.29249999999999998</v>
          </cell>
          <cell r="CY347">
            <v>-0.29249999999999998</v>
          </cell>
          <cell r="CZ347">
            <v>-0.29249999999999998</v>
          </cell>
          <cell r="DA347">
            <v>-0.29249999999999998</v>
          </cell>
          <cell r="DB347">
            <v>-0.29249999999999998</v>
          </cell>
          <cell r="DC347">
            <v>-0.29249999999999998</v>
          </cell>
          <cell r="DD347">
            <v>-0.29249999999999998</v>
          </cell>
          <cell r="DE347">
            <v>-0.29249999999999998</v>
          </cell>
          <cell r="DF347">
            <v>-0.29249999999999998</v>
          </cell>
          <cell r="DG347">
            <v>-0.29249999999999998</v>
          </cell>
          <cell r="DH347">
            <v>-0.29249999999999998</v>
          </cell>
          <cell r="DI347">
            <v>-0.29249999999999998</v>
          </cell>
          <cell r="DJ347">
            <v>-0.29249999999999998</v>
          </cell>
          <cell r="DK347">
            <v>-0.29249999999999998</v>
          </cell>
          <cell r="DL347">
            <v>-0.29249999999999998</v>
          </cell>
          <cell r="DM347">
            <v>-0.29249999999999998</v>
          </cell>
          <cell r="DN347">
            <v>-0.29249999999999998</v>
          </cell>
          <cell r="DO347">
            <v>-0.29249999999999998</v>
          </cell>
          <cell r="DP347">
            <v>-0.29249999999999998</v>
          </cell>
          <cell r="DQ347">
            <v>-0.29249999999999998</v>
          </cell>
          <cell r="DR347">
            <v>-0.29249999999999998</v>
          </cell>
          <cell r="DS347">
            <v>-0.29249999999999998</v>
          </cell>
          <cell r="DT347">
            <v>-0.29249999999999998</v>
          </cell>
          <cell r="DU347">
            <v>-0.29249999999999998</v>
          </cell>
          <cell r="DV347">
            <v>-0.29249999999999998</v>
          </cell>
          <cell r="DW347">
            <v>-0.29249999999999998</v>
          </cell>
          <cell r="DX347">
            <v>-0.29249999999999998</v>
          </cell>
          <cell r="DY347">
            <v>-0.29249999999999998</v>
          </cell>
          <cell r="DZ347">
            <v>-0.29249999999999998</v>
          </cell>
          <cell r="EA347">
            <v>-0.29249999999999998</v>
          </cell>
          <cell r="EB347">
            <v>-0.29249999999999998</v>
          </cell>
          <cell r="EC347">
            <v>-0.29249999999999998</v>
          </cell>
          <cell r="ED347">
            <v>-0.29249999999999998</v>
          </cell>
          <cell r="EE347">
            <v>-0.29249999999999998</v>
          </cell>
          <cell r="EF347">
            <v>-0.29249999999999998</v>
          </cell>
          <cell r="EG347">
            <v>-0.29249999999999998</v>
          </cell>
          <cell r="EH347">
            <v>-0.29249999999999998</v>
          </cell>
          <cell r="EI347">
            <v>-0.29249999999999998</v>
          </cell>
          <cell r="EJ347">
            <v>-0.29249999999999998</v>
          </cell>
          <cell r="EK347">
            <v>-0.29249999999999998</v>
          </cell>
          <cell r="EL347">
            <v>-0.29249999999999998</v>
          </cell>
          <cell r="EM347">
            <v>-0.29249999999999998</v>
          </cell>
          <cell r="EN347">
            <v>-0.29249999999999998</v>
          </cell>
          <cell r="EO347">
            <v>-0.29249999999999998</v>
          </cell>
          <cell r="EP347">
            <v>-0.29249999999999998</v>
          </cell>
          <cell r="EQ347">
            <v>-0.29249999999999998</v>
          </cell>
          <cell r="ER347">
            <v>-0.29249999999999998</v>
          </cell>
          <cell r="ES347">
            <v>-0.29249999999999998</v>
          </cell>
          <cell r="ET347">
            <v>-0.29249999999999998</v>
          </cell>
          <cell r="EU347">
            <v>-0.29249999999999998</v>
          </cell>
          <cell r="EV347">
            <v>-0.29249999999999998</v>
          </cell>
          <cell r="EW347">
            <v>-0.29249999999999998</v>
          </cell>
          <cell r="EX347">
            <v>-0.29249999999999998</v>
          </cell>
          <cell r="EY347">
            <v>-0.29249999999999998</v>
          </cell>
          <cell r="EZ347">
            <v>-0.29249999999999998</v>
          </cell>
          <cell r="FA347">
            <v>-0.29249999999999998</v>
          </cell>
          <cell r="FB347">
            <v>-0.29249999999999998</v>
          </cell>
          <cell r="FC347">
            <v>-0.29249999999999998</v>
          </cell>
          <cell r="FD347">
            <v>-0.29249999999999998</v>
          </cell>
          <cell r="FE347">
            <v>-0.29249999999999998</v>
          </cell>
          <cell r="FF347">
            <v>-0.29249999999999998</v>
          </cell>
          <cell r="FG347">
            <v>-0.29249999999999998</v>
          </cell>
          <cell r="FH347">
            <v>-0.29249999999999998</v>
          </cell>
          <cell r="FI347">
            <v>-0.29249999999999998</v>
          </cell>
          <cell r="FJ347">
            <v>-0.29249999999999998</v>
          </cell>
          <cell r="FK347">
            <v>-0.29249999999999998</v>
          </cell>
          <cell r="FL347">
            <v>-0.29249999999999998</v>
          </cell>
          <cell r="FM347">
            <v>-0.29249999999999998</v>
          </cell>
          <cell r="FN347">
            <v>-0.29249999999999998</v>
          </cell>
          <cell r="FO347">
            <v>-0.29249999999999998</v>
          </cell>
          <cell r="FP347">
            <v>-0.29249999999999998</v>
          </cell>
          <cell r="FQ347">
            <v>-0.29249999999999998</v>
          </cell>
          <cell r="FR347">
            <v>-0.29249999999999998</v>
          </cell>
          <cell r="FS347">
            <v>-0.29249999999999998</v>
          </cell>
          <cell r="FT347">
            <v>-0.29249999999999998</v>
          </cell>
          <cell r="FU347">
            <v>-0.29249999999999998</v>
          </cell>
          <cell r="FV347">
            <v>-0.29249999999999998</v>
          </cell>
          <cell r="FW347">
            <v>-0.29249999999999998</v>
          </cell>
          <cell r="FX347">
            <v>-0.29249999999999998</v>
          </cell>
          <cell r="FY347">
            <v>-0.29249999999999998</v>
          </cell>
          <cell r="FZ347">
            <v>-0.29249999999999998</v>
          </cell>
          <cell r="GA347">
            <v>-0.29249999999999998</v>
          </cell>
          <cell r="GB347">
            <v>-0.29249999999999998</v>
          </cell>
          <cell r="GC347">
            <v>-0.29249999999999998</v>
          </cell>
          <cell r="GD347">
            <v>-0.29249999999999998</v>
          </cell>
          <cell r="GE347">
            <v>-0.29249999999999998</v>
          </cell>
          <cell r="GF347">
            <v>-0.29249999999999998</v>
          </cell>
          <cell r="GG347">
            <v>-0.29249999999999998</v>
          </cell>
          <cell r="GH347">
            <v>-0.29249999999999998</v>
          </cell>
          <cell r="GI347">
            <v>-0.29249999999999998</v>
          </cell>
          <cell r="GJ347">
            <v>-0.29249999999999998</v>
          </cell>
          <cell r="GK347">
            <v>-0.29249999999999998</v>
          </cell>
          <cell r="GL347">
            <v>-0.29249999999999998</v>
          </cell>
          <cell r="GM347">
            <v>-0.29249999999999998</v>
          </cell>
          <cell r="GN347">
            <v>-0.29249999999999998</v>
          </cell>
          <cell r="GO347">
            <v>-0.29249999999999998</v>
          </cell>
          <cell r="GP347">
            <v>-0.29249999999999998</v>
          </cell>
          <cell r="GQ347">
            <v>-0.29249999999999998</v>
          </cell>
          <cell r="GR347">
            <v>-0.29249999999999998</v>
          </cell>
          <cell r="GS347">
            <v>-0.29249999999999998</v>
          </cell>
          <cell r="GT347">
            <v>-0.29249999999999998</v>
          </cell>
          <cell r="GU347">
            <v>-0.29249999999999998</v>
          </cell>
          <cell r="GV347">
            <v>-0.29249999999999998</v>
          </cell>
          <cell r="GW347">
            <v>-0.29249999999999998</v>
          </cell>
          <cell r="GX347">
            <v>-0.29249999999999998</v>
          </cell>
          <cell r="GY347">
            <v>-0.29249999999999998</v>
          </cell>
          <cell r="GZ347">
            <v>-0.29249999999999998</v>
          </cell>
          <cell r="HA347">
            <v>-0.29249999999999998</v>
          </cell>
          <cell r="HB347">
            <v>-0.29249999999999998</v>
          </cell>
          <cell r="HC347">
            <v>-0.29249999999999998</v>
          </cell>
          <cell r="HD347">
            <v>-0.29249999999999998</v>
          </cell>
          <cell r="HE347">
            <v>-0.29249999999999998</v>
          </cell>
          <cell r="HF347">
            <v>-0.29249999999999998</v>
          </cell>
          <cell r="HG347">
            <v>-0.29249999999999998</v>
          </cell>
          <cell r="HH347">
            <v>-0.29249999999999998</v>
          </cell>
          <cell r="HI347">
            <v>-0.29249999999999998</v>
          </cell>
          <cell r="HJ347">
            <v>-0.29249999999999998</v>
          </cell>
          <cell r="HK347">
            <v>-0.29249999999999998</v>
          </cell>
          <cell r="HL347">
            <v>-0.29249999999999998</v>
          </cell>
          <cell r="HM347">
            <v>-0.29249999999999998</v>
          </cell>
          <cell r="HN347">
            <v>-0.29249999999999998</v>
          </cell>
          <cell r="HO347">
            <v>-0.29249999999999998</v>
          </cell>
          <cell r="HP347">
            <v>-0.29249999999999998</v>
          </cell>
          <cell r="HQ347">
            <v>-0.29249999999999998</v>
          </cell>
          <cell r="HR347">
            <v>-0.29249999999999998</v>
          </cell>
          <cell r="HS347">
            <v>-0.29249999999999998</v>
          </cell>
          <cell r="HT347">
            <v>-0.29249999999999998</v>
          </cell>
          <cell r="HU347">
            <v>-0.29249999999999998</v>
          </cell>
          <cell r="HV347">
            <v>-0.29249999999999998</v>
          </cell>
          <cell r="HW347">
            <v>-0.29249999999999998</v>
          </cell>
          <cell r="HX347">
            <v>-0.29249999999999998</v>
          </cell>
          <cell r="HY347">
            <v>-0.29249999999999998</v>
          </cell>
          <cell r="HZ347">
            <v>-0.29249999999999998</v>
          </cell>
          <cell r="IA347">
            <v>-0.29249999999999998</v>
          </cell>
          <cell r="IB347">
            <v>-0.29249999999999998</v>
          </cell>
          <cell r="IC347">
            <v>-0.29249999999999998</v>
          </cell>
          <cell r="ID347">
            <v>-0.29249999999999998</v>
          </cell>
          <cell r="IE347">
            <v>-0.29249999999999998</v>
          </cell>
          <cell r="IF347">
            <v>-0.29249999999999998</v>
          </cell>
          <cell r="IG347">
            <v>-0.29249999999999998</v>
          </cell>
          <cell r="IH347">
            <v>-0.29249999999999998</v>
          </cell>
          <cell r="II347">
            <v>-0.29249999999999998</v>
          </cell>
          <cell r="IJ347">
            <v>-0.29249999999999998</v>
          </cell>
          <cell r="IK347">
            <v>-0.29249999999999998</v>
          </cell>
          <cell r="IL347">
            <v>-0.29249999999999998</v>
          </cell>
          <cell r="IM347">
            <v>-0.29249999999999998</v>
          </cell>
          <cell r="IN347">
            <v>-0.29249999999999998</v>
          </cell>
          <cell r="IO347">
            <v>-0.29249999999999998</v>
          </cell>
          <cell r="IP347">
            <v>-0.29249999999999998</v>
          </cell>
          <cell r="IQ347">
            <v>-0.29249999999999998</v>
          </cell>
        </row>
        <row r="348">
          <cell r="C348">
            <v>10</v>
          </cell>
          <cell r="AG348">
            <v>0</v>
          </cell>
          <cell r="AL348">
            <v>0</v>
          </cell>
          <cell r="AN348">
            <v>0.26</v>
          </cell>
          <cell r="AO348">
            <v>0.26</v>
          </cell>
          <cell r="AP348">
            <v>0.26</v>
          </cell>
          <cell r="AQ348">
            <v>0.26</v>
          </cell>
          <cell r="AR348">
            <v>0.2311111111111111</v>
          </cell>
          <cell r="AS348">
            <v>0.20222222222222219</v>
          </cell>
          <cell r="AT348">
            <v>0.17333333333333331</v>
          </cell>
          <cell r="AU348">
            <v>0.1444444444444444</v>
          </cell>
          <cell r="AV348">
            <v>0.11555555555555551</v>
          </cell>
          <cell r="AW348">
            <v>8.6666666666666628E-2</v>
          </cell>
          <cell r="AX348">
            <v>5.7777777777777733E-2</v>
          </cell>
          <cell r="AY348">
            <v>2.8888888888888846E-2</v>
          </cell>
          <cell r="AZ348">
            <v>-4.3298697960381107E-17</v>
          </cell>
          <cell r="BA348">
            <v>-4.3298697960381107E-17</v>
          </cell>
          <cell r="BB348">
            <v>0.55555555555555558</v>
          </cell>
          <cell r="BC348">
            <v>0.55555555555555558</v>
          </cell>
          <cell r="BD348">
            <v>0.55555555555555558</v>
          </cell>
          <cell r="BE348">
            <v>0.55555555555555558</v>
          </cell>
          <cell r="BF348">
            <v>0.55555555555555558</v>
          </cell>
          <cell r="BG348">
            <v>0.55555555555555558</v>
          </cell>
          <cell r="BH348">
            <v>0.55555555555555558</v>
          </cell>
          <cell r="BI348">
            <v>0.55555555555555558</v>
          </cell>
          <cell r="BJ348">
            <v>0.55555555555555558</v>
          </cell>
          <cell r="BK348">
            <v>0.55555555555555558</v>
          </cell>
          <cell r="BL348">
            <v>0.55555555555555558</v>
          </cell>
          <cell r="BM348">
            <v>0.55555555555555558</v>
          </cell>
          <cell r="BN348">
            <v>0.55555555555555558</v>
          </cell>
          <cell r="BO348">
            <v>0.55555555555555558</v>
          </cell>
          <cell r="BP348">
            <v>0.55555555555555558</v>
          </cell>
          <cell r="BQ348">
            <v>0.55555555555555558</v>
          </cell>
          <cell r="BR348">
            <v>0.55555555555555558</v>
          </cell>
          <cell r="BS348">
            <v>0.55555555555555558</v>
          </cell>
          <cell r="BT348">
            <v>-0.26000000000000012</v>
          </cell>
          <cell r="BU348">
            <v>-0.26000000000000012</v>
          </cell>
          <cell r="BV348">
            <v>-0.26000000000000012</v>
          </cell>
          <cell r="BW348">
            <v>-0.26000000000000012</v>
          </cell>
          <cell r="BX348">
            <v>-0.26000000000000012</v>
          </cell>
          <cell r="BY348">
            <v>-0.26000000000000012</v>
          </cell>
          <cell r="BZ348">
            <v>-0.26000000000000012</v>
          </cell>
          <cell r="CA348">
            <v>-0.26000000000000012</v>
          </cell>
          <cell r="CB348">
            <v>-0.26000000000000012</v>
          </cell>
          <cell r="CC348">
            <v>-0.26000000000000012</v>
          </cell>
          <cell r="CD348">
            <v>-0.26000000000000012</v>
          </cell>
          <cell r="CE348">
            <v>-0.26000000000000012</v>
          </cell>
          <cell r="CF348">
            <v>-0.26000000000000012</v>
          </cell>
          <cell r="CG348">
            <v>-0.26000000000000012</v>
          </cell>
          <cell r="CH348">
            <v>-0.26000000000000012</v>
          </cell>
          <cell r="CI348">
            <v>-0.26000000000000012</v>
          </cell>
          <cell r="CJ348">
            <v>-0.26000000000000012</v>
          </cell>
          <cell r="CK348">
            <v>-0.26000000000000012</v>
          </cell>
          <cell r="CL348">
            <v>-0.26000000000000012</v>
          </cell>
          <cell r="CM348">
            <v>-0.26000000000000012</v>
          </cell>
          <cell r="CN348">
            <v>-0.26000000000000012</v>
          </cell>
          <cell r="CO348">
            <v>-0.26000000000000012</v>
          </cell>
          <cell r="CP348">
            <v>-0.26000000000000012</v>
          </cell>
          <cell r="CQ348">
            <v>-0.26000000000000012</v>
          </cell>
          <cell r="CR348">
            <v>-0.26000000000000012</v>
          </cell>
          <cell r="CS348">
            <v>-0.26000000000000012</v>
          </cell>
          <cell r="CT348">
            <v>-0.26000000000000012</v>
          </cell>
          <cell r="CU348">
            <v>-0.26000000000000012</v>
          </cell>
          <cell r="CV348">
            <v>-0.26000000000000012</v>
          </cell>
          <cell r="CW348">
            <v>-0.26000000000000012</v>
          </cell>
          <cell r="CX348">
            <v>-0.26000000000000012</v>
          </cell>
          <cell r="CY348">
            <v>-0.26000000000000012</v>
          </cell>
          <cell r="CZ348">
            <v>-0.26000000000000012</v>
          </cell>
          <cell r="DA348">
            <v>-0.26000000000000012</v>
          </cell>
          <cell r="DB348">
            <v>-0.26000000000000012</v>
          </cell>
          <cell r="DC348">
            <v>-0.26000000000000012</v>
          </cell>
          <cell r="DD348">
            <v>-0.26000000000000012</v>
          </cell>
          <cell r="DE348">
            <v>-0.26000000000000012</v>
          </cell>
          <cell r="DF348">
            <v>-0.26000000000000012</v>
          </cell>
          <cell r="DG348">
            <v>-0.26000000000000012</v>
          </cell>
          <cell r="DH348">
            <v>-0.26000000000000012</v>
          </cell>
          <cell r="DI348">
            <v>-0.26000000000000012</v>
          </cell>
          <cell r="DJ348">
            <v>-0.26000000000000012</v>
          </cell>
          <cell r="DK348">
            <v>-0.26000000000000012</v>
          </cell>
          <cell r="DL348">
            <v>-0.26000000000000012</v>
          </cell>
          <cell r="DM348">
            <v>-0.26000000000000012</v>
          </cell>
          <cell r="DN348">
            <v>-0.26000000000000012</v>
          </cell>
          <cell r="DO348">
            <v>-0.26000000000000012</v>
          </cell>
          <cell r="DP348">
            <v>-0.26000000000000012</v>
          </cell>
          <cell r="DQ348">
            <v>-0.26000000000000012</v>
          </cell>
          <cell r="DR348">
            <v>-0.26000000000000012</v>
          </cell>
          <cell r="DS348">
            <v>-0.26000000000000012</v>
          </cell>
          <cell r="DT348">
            <v>-0.26000000000000012</v>
          </cell>
          <cell r="DU348">
            <v>-0.26000000000000012</v>
          </cell>
          <cell r="DV348">
            <v>-0.26000000000000012</v>
          </cell>
          <cell r="DW348">
            <v>-0.26000000000000012</v>
          </cell>
          <cell r="DX348">
            <v>-0.26000000000000012</v>
          </cell>
          <cell r="DY348">
            <v>-0.26000000000000012</v>
          </cell>
          <cell r="DZ348">
            <v>-0.26000000000000012</v>
          </cell>
          <cell r="EA348">
            <v>-0.26000000000000012</v>
          </cell>
          <cell r="EB348">
            <v>-0.26000000000000012</v>
          </cell>
          <cell r="EC348">
            <v>-0.26000000000000012</v>
          </cell>
          <cell r="ED348">
            <v>-0.26000000000000012</v>
          </cell>
          <cell r="EE348">
            <v>-0.26000000000000012</v>
          </cell>
          <cell r="EF348">
            <v>-0.26000000000000012</v>
          </cell>
          <cell r="EG348">
            <v>-0.26000000000000012</v>
          </cell>
          <cell r="EH348">
            <v>-0.26000000000000012</v>
          </cell>
          <cell r="EI348">
            <v>-0.26000000000000012</v>
          </cell>
          <cell r="EJ348">
            <v>-0.26000000000000012</v>
          </cell>
          <cell r="EK348">
            <v>-0.26000000000000012</v>
          </cell>
          <cell r="EL348">
            <v>-0.26000000000000012</v>
          </cell>
          <cell r="EM348">
            <v>-0.26000000000000012</v>
          </cell>
          <cell r="EN348">
            <v>-0.26000000000000012</v>
          </cell>
          <cell r="EO348">
            <v>-0.26000000000000012</v>
          </cell>
          <cell r="EP348">
            <v>-0.26000000000000012</v>
          </cell>
          <cell r="EQ348">
            <v>-0.26000000000000012</v>
          </cell>
          <cell r="ER348">
            <v>-0.26000000000000012</v>
          </cell>
          <cell r="ES348">
            <v>-0.26000000000000012</v>
          </cell>
          <cell r="ET348">
            <v>-0.26000000000000012</v>
          </cell>
          <cell r="EU348">
            <v>-0.26000000000000012</v>
          </cell>
          <cell r="EV348">
            <v>-0.26000000000000012</v>
          </cell>
          <cell r="EW348">
            <v>-0.26000000000000012</v>
          </cell>
          <cell r="EX348">
            <v>-0.26000000000000012</v>
          </cell>
          <cell r="EY348">
            <v>-0.26000000000000012</v>
          </cell>
          <cell r="EZ348">
            <v>-0.26000000000000012</v>
          </cell>
          <cell r="FA348">
            <v>-0.26000000000000012</v>
          </cell>
          <cell r="FB348">
            <v>-0.26000000000000012</v>
          </cell>
          <cell r="FC348">
            <v>-0.26000000000000012</v>
          </cell>
          <cell r="FD348">
            <v>-0.26000000000000012</v>
          </cell>
          <cell r="FE348">
            <v>-0.26000000000000012</v>
          </cell>
          <cell r="FF348">
            <v>-0.26000000000000012</v>
          </cell>
          <cell r="FG348">
            <v>-0.26000000000000012</v>
          </cell>
          <cell r="FH348">
            <v>-0.26000000000000012</v>
          </cell>
          <cell r="FI348">
            <v>-0.26000000000000012</v>
          </cell>
          <cell r="FJ348">
            <v>-0.26000000000000012</v>
          </cell>
          <cell r="FK348">
            <v>-0.26000000000000012</v>
          </cell>
          <cell r="FL348">
            <v>-0.26000000000000012</v>
          </cell>
          <cell r="FM348">
            <v>-0.26000000000000012</v>
          </cell>
          <cell r="FN348">
            <v>-0.26000000000000012</v>
          </cell>
          <cell r="FO348">
            <v>-0.26000000000000012</v>
          </cell>
          <cell r="FP348">
            <v>-0.26000000000000012</v>
          </cell>
          <cell r="FQ348">
            <v>-0.26000000000000012</v>
          </cell>
          <cell r="FR348">
            <v>-0.26000000000000012</v>
          </cell>
          <cell r="FS348">
            <v>-0.26000000000000012</v>
          </cell>
          <cell r="FT348">
            <v>-0.26000000000000012</v>
          </cell>
          <cell r="FU348">
            <v>-0.26000000000000012</v>
          </cell>
          <cell r="FV348">
            <v>-0.26000000000000012</v>
          </cell>
          <cell r="FW348">
            <v>-0.26000000000000012</v>
          </cell>
          <cell r="FX348">
            <v>-0.26000000000000012</v>
          </cell>
          <cell r="FY348">
            <v>-0.26000000000000012</v>
          </cell>
          <cell r="FZ348">
            <v>-0.26000000000000012</v>
          </cell>
          <cell r="GA348">
            <v>-0.26000000000000012</v>
          </cell>
          <cell r="GB348">
            <v>-0.26000000000000012</v>
          </cell>
          <cell r="GC348">
            <v>-0.26000000000000012</v>
          </cell>
          <cell r="GD348">
            <v>-0.26000000000000012</v>
          </cell>
          <cell r="GE348">
            <v>-0.26000000000000012</v>
          </cell>
          <cell r="GF348">
            <v>-0.26000000000000012</v>
          </cell>
          <cell r="GG348">
            <v>-0.26000000000000012</v>
          </cell>
          <cell r="GH348">
            <v>-0.26000000000000012</v>
          </cell>
          <cell r="GI348">
            <v>-0.26000000000000012</v>
          </cell>
          <cell r="GJ348">
            <v>-0.26000000000000012</v>
          </cell>
          <cell r="GK348">
            <v>-0.26000000000000012</v>
          </cell>
          <cell r="GL348">
            <v>-0.26000000000000012</v>
          </cell>
          <cell r="GM348">
            <v>-0.26000000000000012</v>
          </cell>
          <cell r="GN348">
            <v>-0.26000000000000012</v>
          </cell>
          <cell r="GO348">
            <v>-0.26000000000000012</v>
          </cell>
          <cell r="GP348">
            <v>-0.26000000000000012</v>
          </cell>
          <cell r="GQ348">
            <v>-0.26000000000000012</v>
          </cell>
          <cell r="GR348">
            <v>-0.26000000000000012</v>
          </cell>
          <cell r="GS348">
            <v>-0.26000000000000012</v>
          </cell>
          <cell r="GT348">
            <v>-0.26000000000000012</v>
          </cell>
          <cell r="GU348">
            <v>-0.26000000000000012</v>
          </cell>
          <cell r="GV348">
            <v>-0.26000000000000012</v>
          </cell>
          <cell r="GW348">
            <v>-0.26000000000000012</v>
          </cell>
          <cell r="GX348">
            <v>-0.26000000000000012</v>
          </cell>
          <cell r="GY348">
            <v>-0.26000000000000012</v>
          </cell>
          <cell r="GZ348">
            <v>-0.26000000000000012</v>
          </cell>
          <cell r="HA348">
            <v>-0.26000000000000012</v>
          </cell>
          <cell r="HB348">
            <v>-0.26000000000000012</v>
          </cell>
          <cell r="HC348">
            <v>-0.26000000000000012</v>
          </cell>
          <cell r="HD348">
            <v>-0.26000000000000012</v>
          </cell>
          <cell r="HE348">
            <v>-0.26000000000000012</v>
          </cell>
          <cell r="HF348">
            <v>-0.26000000000000012</v>
          </cell>
          <cell r="HG348">
            <v>-0.26000000000000012</v>
          </cell>
          <cell r="HH348">
            <v>-0.26000000000000012</v>
          </cell>
          <cell r="HI348">
            <v>-0.26000000000000012</v>
          </cell>
          <cell r="HJ348">
            <v>-0.26000000000000012</v>
          </cell>
          <cell r="HK348">
            <v>-0.26000000000000012</v>
          </cell>
          <cell r="HL348">
            <v>-0.26000000000000012</v>
          </cell>
          <cell r="HM348">
            <v>-0.26000000000000012</v>
          </cell>
          <cell r="HN348">
            <v>-0.26000000000000012</v>
          </cell>
          <cell r="HO348">
            <v>-0.26000000000000012</v>
          </cell>
          <cell r="HP348">
            <v>-0.26000000000000012</v>
          </cell>
          <cell r="HQ348">
            <v>-0.26000000000000012</v>
          </cell>
          <cell r="HR348">
            <v>-0.26000000000000012</v>
          </cell>
          <cell r="HS348">
            <v>-0.26000000000000012</v>
          </cell>
          <cell r="HT348">
            <v>-0.26000000000000012</v>
          </cell>
          <cell r="HU348">
            <v>-0.26000000000000012</v>
          </cell>
          <cell r="HV348">
            <v>-0.26000000000000012</v>
          </cell>
          <cell r="HW348">
            <v>-0.26000000000000012</v>
          </cell>
          <cell r="HX348">
            <v>-0.26000000000000012</v>
          </cell>
          <cell r="HY348">
            <v>-0.26000000000000012</v>
          </cell>
          <cell r="HZ348">
            <v>-0.26000000000000012</v>
          </cell>
          <cell r="IA348">
            <v>-0.26000000000000012</v>
          </cell>
          <cell r="IB348">
            <v>-0.26000000000000012</v>
          </cell>
          <cell r="IC348">
            <v>-0.26000000000000012</v>
          </cell>
          <cell r="ID348">
            <v>-0.26000000000000012</v>
          </cell>
          <cell r="IE348">
            <v>-0.26000000000000012</v>
          </cell>
          <cell r="IF348">
            <v>-0.26000000000000012</v>
          </cell>
          <cell r="IG348">
            <v>-0.26000000000000012</v>
          </cell>
          <cell r="IH348">
            <v>-0.26000000000000012</v>
          </cell>
          <cell r="II348">
            <v>-0.26000000000000012</v>
          </cell>
          <cell r="IJ348">
            <v>-0.26000000000000012</v>
          </cell>
          <cell r="IK348">
            <v>-0.26000000000000012</v>
          </cell>
          <cell r="IL348">
            <v>-0.26000000000000012</v>
          </cell>
          <cell r="IM348">
            <v>-0.26000000000000012</v>
          </cell>
          <cell r="IN348">
            <v>-0.26000000000000012</v>
          </cell>
          <cell r="IO348">
            <v>-0.26000000000000012</v>
          </cell>
          <cell r="IP348">
            <v>-0.26000000000000012</v>
          </cell>
          <cell r="IQ348">
            <v>-0.26000000000000012</v>
          </cell>
        </row>
        <row r="349">
          <cell r="C349">
            <v>10</v>
          </cell>
          <cell r="AG349">
            <v>0</v>
          </cell>
          <cell r="AL349">
            <v>0</v>
          </cell>
          <cell r="AO349">
            <v>0.26</v>
          </cell>
          <cell r="AP349">
            <v>0.26</v>
          </cell>
          <cell r="AQ349">
            <v>0.26</v>
          </cell>
          <cell r="AR349">
            <v>0.26</v>
          </cell>
          <cell r="AS349">
            <v>0.2311111111111111</v>
          </cell>
          <cell r="AT349">
            <v>0.20222222222222219</v>
          </cell>
          <cell r="AU349">
            <v>0.17333333333333331</v>
          </cell>
          <cell r="AV349">
            <v>0.1444444444444444</v>
          </cell>
          <cell r="AW349">
            <v>0.11555555555555551</v>
          </cell>
          <cell r="AX349">
            <v>8.6666666666666628E-2</v>
          </cell>
          <cell r="AY349">
            <v>5.7777777777777733E-2</v>
          </cell>
          <cell r="AZ349">
            <v>2.8888888888888846E-2</v>
          </cell>
          <cell r="BA349">
            <v>-4.3298697960381107E-17</v>
          </cell>
          <cell r="BB349">
            <v>-4.3298697960381107E-17</v>
          </cell>
          <cell r="BC349">
            <v>0.55555555555555558</v>
          </cell>
          <cell r="BD349">
            <v>0.55555555555555558</v>
          </cell>
          <cell r="BE349">
            <v>0.55555555555555558</v>
          </cell>
          <cell r="BF349">
            <v>0.55555555555555558</v>
          </cell>
          <cell r="BG349">
            <v>0.55555555555555558</v>
          </cell>
          <cell r="BH349">
            <v>0.55555555555555558</v>
          </cell>
          <cell r="BI349">
            <v>0.55555555555555558</v>
          </cell>
          <cell r="BJ349">
            <v>0.55555555555555558</v>
          </cell>
          <cell r="BK349">
            <v>0.55555555555555558</v>
          </cell>
          <cell r="BL349">
            <v>0.55555555555555558</v>
          </cell>
          <cell r="BM349">
            <v>0.55555555555555558</v>
          </cell>
          <cell r="BN349">
            <v>0.55555555555555558</v>
          </cell>
          <cell r="BO349">
            <v>0.55555555555555558</v>
          </cell>
          <cell r="BP349">
            <v>0.55555555555555558</v>
          </cell>
          <cell r="BQ349">
            <v>0.55555555555555558</v>
          </cell>
          <cell r="BR349">
            <v>0.55555555555555558</v>
          </cell>
          <cell r="BS349">
            <v>0.55555555555555558</v>
          </cell>
          <cell r="BT349">
            <v>0.55555555555555558</v>
          </cell>
          <cell r="BU349">
            <v>-0.26000000000000012</v>
          </cell>
          <cell r="BV349">
            <v>-0.26000000000000012</v>
          </cell>
          <cell r="BW349">
            <v>-0.26000000000000012</v>
          </cell>
          <cell r="BX349">
            <v>-0.26000000000000012</v>
          </cell>
          <cell r="BY349">
            <v>-0.26000000000000012</v>
          </cell>
          <cell r="BZ349">
            <v>-0.26000000000000012</v>
          </cell>
          <cell r="CA349">
            <v>-0.26000000000000012</v>
          </cell>
          <cell r="CB349">
            <v>-0.26000000000000012</v>
          </cell>
          <cell r="CC349">
            <v>-0.26000000000000012</v>
          </cell>
          <cell r="CD349">
            <v>-0.26000000000000012</v>
          </cell>
          <cell r="CE349">
            <v>-0.26000000000000012</v>
          </cell>
          <cell r="CF349">
            <v>-0.26000000000000012</v>
          </cell>
          <cell r="CG349">
            <v>-0.26000000000000012</v>
          </cell>
          <cell r="CH349">
            <v>-0.26000000000000012</v>
          </cell>
          <cell r="CI349">
            <v>-0.26000000000000012</v>
          </cell>
          <cell r="CJ349">
            <v>-0.26000000000000012</v>
          </cell>
          <cell r="CK349">
            <v>-0.26000000000000012</v>
          </cell>
          <cell r="CL349">
            <v>-0.26000000000000012</v>
          </cell>
          <cell r="CM349">
            <v>-0.26000000000000012</v>
          </cell>
          <cell r="CN349">
            <v>-0.26000000000000012</v>
          </cell>
          <cell r="CO349">
            <v>-0.26000000000000012</v>
          </cell>
          <cell r="CP349">
            <v>-0.26000000000000012</v>
          </cell>
          <cell r="CQ349">
            <v>-0.26000000000000012</v>
          </cell>
          <cell r="CR349">
            <v>-0.26000000000000012</v>
          </cell>
          <cell r="CS349">
            <v>-0.26000000000000012</v>
          </cell>
          <cell r="CT349">
            <v>-0.26000000000000012</v>
          </cell>
          <cell r="CU349">
            <v>-0.26000000000000012</v>
          </cell>
          <cell r="CV349">
            <v>-0.26000000000000012</v>
          </cell>
          <cell r="CW349">
            <v>-0.26000000000000012</v>
          </cell>
          <cell r="CX349">
            <v>-0.26000000000000012</v>
          </cell>
          <cell r="CY349">
            <v>-0.26000000000000012</v>
          </cell>
          <cell r="CZ349">
            <v>-0.26000000000000012</v>
          </cell>
          <cell r="DA349">
            <v>-0.26000000000000012</v>
          </cell>
          <cell r="DB349">
            <v>-0.26000000000000012</v>
          </cell>
          <cell r="DC349">
            <v>-0.26000000000000012</v>
          </cell>
          <cell r="DD349">
            <v>-0.26000000000000012</v>
          </cell>
          <cell r="DE349">
            <v>-0.26000000000000012</v>
          </cell>
          <cell r="DF349">
            <v>-0.26000000000000012</v>
          </cell>
          <cell r="DG349">
            <v>-0.26000000000000012</v>
          </cell>
          <cell r="DH349">
            <v>-0.26000000000000012</v>
          </cell>
          <cell r="DI349">
            <v>-0.26000000000000012</v>
          </cell>
          <cell r="DJ349">
            <v>-0.26000000000000012</v>
          </cell>
          <cell r="DK349">
            <v>-0.26000000000000012</v>
          </cell>
          <cell r="DL349">
            <v>-0.26000000000000012</v>
          </cell>
          <cell r="DM349">
            <v>-0.26000000000000012</v>
          </cell>
          <cell r="DN349">
            <v>-0.26000000000000012</v>
          </cell>
          <cell r="DO349">
            <v>-0.26000000000000012</v>
          </cell>
          <cell r="DP349">
            <v>-0.26000000000000012</v>
          </cell>
          <cell r="DQ349">
            <v>-0.26000000000000012</v>
          </cell>
          <cell r="DR349">
            <v>-0.26000000000000012</v>
          </cell>
          <cell r="DS349">
            <v>-0.26000000000000012</v>
          </cell>
          <cell r="DT349">
            <v>-0.26000000000000012</v>
          </cell>
          <cell r="DU349">
            <v>-0.26000000000000012</v>
          </cell>
          <cell r="DV349">
            <v>-0.26000000000000012</v>
          </cell>
          <cell r="DW349">
            <v>-0.26000000000000012</v>
          </cell>
          <cell r="DX349">
            <v>-0.26000000000000012</v>
          </cell>
          <cell r="DY349">
            <v>-0.26000000000000012</v>
          </cell>
          <cell r="DZ349">
            <v>-0.26000000000000012</v>
          </cell>
          <cell r="EA349">
            <v>-0.26000000000000012</v>
          </cell>
          <cell r="EB349">
            <v>-0.26000000000000012</v>
          </cell>
          <cell r="EC349">
            <v>-0.26000000000000012</v>
          </cell>
          <cell r="ED349">
            <v>-0.26000000000000012</v>
          </cell>
          <cell r="EE349">
            <v>-0.26000000000000012</v>
          </cell>
          <cell r="EF349">
            <v>-0.26000000000000012</v>
          </cell>
          <cell r="EG349">
            <v>-0.26000000000000012</v>
          </cell>
          <cell r="EH349">
            <v>-0.26000000000000012</v>
          </cell>
          <cell r="EI349">
            <v>-0.26000000000000012</v>
          </cell>
          <cell r="EJ349">
            <v>-0.26000000000000012</v>
          </cell>
          <cell r="EK349">
            <v>-0.26000000000000012</v>
          </cell>
          <cell r="EL349">
            <v>-0.26000000000000012</v>
          </cell>
          <cell r="EM349">
            <v>-0.26000000000000012</v>
          </cell>
          <cell r="EN349">
            <v>-0.26000000000000012</v>
          </cell>
          <cell r="EO349">
            <v>-0.26000000000000012</v>
          </cell>
          <cell r="EP349">
            <v>-0.26000000000000012</v>
          </cell>
          <cell r="EQ349">
            <v>-0.26000000000000012</v>
          </cell>
          <cell r="ER349">
            <v>-0.26000000000000012</v>
          </cell>
          <cell r="ES349">
            <v>-0.26000000000000012</v>
          </cell>
          <cell r="ET349">
            <v>-0.26000000000000012</v>
          </cell>
          <cell r="EU349">
            <v>-0.26000000000000012</v>
          </cell>
          <cell r="EV349">
            <v>-0.26000000000000012</v>
          </cell>
          <cell r="EW349">
            <v>-0.26000000000000012</v>
          </cell>
          <cell r="EX349">
            <v>-0.26000000000000012</v>
          </cell>
          <cell r="EY349">
            <v>-0.26000000000000012</v>
          </cell>
          <cell r="EZ349">
            <v>-0.26000000000000012</v>
          </cell>
          <cell r="FA349">
            <v>-0.26000000000000012</v>
          </cell>
          <cell r="FB349">
            <v>-0.26000000000000012</v>
          </cell>
          <cell r="FC349">
            <v>-0.26000000000000012</v>
          </cell>
          <cell r="FD349">
            <v>-0.26000000000000012</v>
          </cell>
          <cell r="FE349">
            <v>-0.26000000000000012</v>
          </cell>
          <cell r="FF349">
            <v>-0.26000000000000012</v>
          </cell>
          <cell r="FG349">
            <v>-0.26000000000000012</v>
          </cell>
          <cell r="FH349">
            <v>-0.26000000000000012</v>
          </cell>
          <cell r="FI349">
            <v>-0.26000000000000012</v>
          </cell>
          <cell r="FJ349">
            <v>-0.26000000000000012</v>
          </cell>
          <cell r="FK349">
            <v>-0.26000000000000012</v>
          </cell>
          <cell r="FL349">
            <v>-0.26000000000000012</v>
          </cell>
          <cell r="FM349">
            <v>-0.26000000000000012</v>
          </cell>
          <cell r="FN349">
            <v>-0.26000000000000012</v>
          </cell>
          <cell r="FO349">
            <v>-0.26000000000000012</v>
          </cell>
          <cell r="FP349">
            <v>-0.26000000000000012</v>
          </cell>
          <cell r="FQ349">
            <v>-0.26000000000000012</v>
          </cell>
          <cell r="FR349">
            <v>-0.26000000000000012</v>
          </cell>
          <cell r="FS349">
            <v>-0.26000000000000012</v>
          </cell>
          <cell r="FT349">
            <v>-0.26000000000000012</v>
          </cell>
          <cell r="FU349">
            <v>-0.26000000000000012</v>
          </cell>
          <cell r="FV349">
            <v>-0.26000000000000012</v>
          </cell>
          <cell r="FW349">
            <v>-0.26000000000000012</v>
          </cell>
          <cell r="FX349">
            <v>-0.26000000000000012</v>
          </cell>
          <cell r="FY349">
            <v>-0.26000000000000012</v>
          </cell>
          <cell r="FZ349">
            <v>-0.26000000000000012</v>
          </cell>
          <cell r="GA349">
            <v>-0.26000000000000012</v>
          </cell>
          <cell r="GB349">
            <v>-0.26000000000000012</v>
          </cell>
          <cell r="GC349">
            <v>-0.26000000000000012</v>
          </cell>
          <cell r="GD349">
            <v>-0.26000000000000012</v>
          </cell>
          <cell r="GE349">
            <v>-0.26000000000000012</v>
          </cell>
          <cell r="GF349">
            <v>-0.26000000000000012</v>
          </cell>
          <cell r="GG349">
            <v>-0.26000000000000012</v>
          </cell>
          <cell r="GH349">
            <v>-0.26000000000000012</v>
          </cell>
          <cell r="GI349">
            <v>-0.26000000000000012</v>
          </cell>
          <cell r="GJ349">
            <v>-0.26000000000000012</v>
          </cell>
          <cell r="GK349">
            <v>-0.26000000000000012</v>
          </cell>
          <cell r="GL349">
            <v>-0.26000000000000012</v>
          </cell>
          <cell r="GM349">
            <v>-0.26000000000000012</v>
          </cell>
          <cell r="GN349">
            <v>-0.26000000000000012</v>
          </cell>
          <cell r="GO349">
            <v>-0.26000000000000012</v>
          </cell>
          <cell r="GP349">
            <v>-0.26000000000000012</v>
          </cell>
          <cell r="GQ349">
            <v>-0.26000000000000012</v>
          </cell>
          <cell r="GR349">
            <v>-0.26000000000000012</v>
          </cell>
          <cell r="GS349">
            <v>-0.26000000000000012</v>
          </cell>
          <cell r="GT349">
            <v>-0.26000000000000012</v>
          </cell>
          <cell r="GU349">
            <v>-0.26000000000000012</v>
          </cell>
          <cell r="GV349">
            <v>-0.26000000000000012</v>
          </cell>
          <cell r="GW349">
            <v>-0.26000000000000012</v>
          </cell>
          <cell r="GX349">
            <v>-0.26000000000000012</v>
          </cell>
          <cell r="GY349">
            <v>-0.26000000000000012</v>
          </cell>
          <cell r="GZ349">
            <v>-0.26000000000000012</v>
          </cell>
          <cell r="HA349">
            <v>-0.26000000000000012</v>
          </cell>
          <cell r="HB349">
            <v>-0.26000000000000012</v>
          </cell>
          <cell r="HC349">
            <v>-0.26000000000000012</v>
          </cell>
          <cell r="HD349">
            <v>-0.26000000000000012</v>
          </cell>
          <cell r="HE349">
            <v>-0.26000000000000012</v>
          </cell>
          <cell r="HF349">
            <v>-0.26000000000000012</v>
          </cell>
          <cell r="HG349">
            <v>-0.26000000000000012</v>
          </cell>
          <cell r="HH349">
            <v>-0.26000000000000012</v>
          </cell>
          <cell r="HI349">
            <v>-0.26000000000000012</v>
          </cell>
          <cell r="HJ349">
            <v>-0.26000000000000012</v>
          </cell>
          <cell r="HK349">
            <v>-0.26000000000000012</v>
          </cell>
          <cell r="HL349">
            <v>-0.26000000000000012</v>
          </cell>
          <cell r="HM349">
            <v>-0.26000000000000012</v>
          </cell>
          <cell r="HN349">
            <v>-0.26000000000000012</v>
          </cell>
          <cell r="HO349">
            <v>-0.26000000000000012</v>
          </cell>
          <cell r="HP349">
            <v>-0.26000000000000012</v>
          </cell>
          <cell r="HQ349">
            <v>-0.26000000000000012</v>
          </cell>
          <cell r="HR349">
            <v>-0.26000000000000012</v>
          </cell>
          <cell r="HS349">
            <v>-0.26000000000000012</v>
          </cell>
          <cell r="HT349">
            <v>-0.26000000000000012</v>
          </cell>
          <cell r="HU349">
            <v>-0.26000000000000012</v>
          </cell>
          <cell r="HV349">
            <v>-0.26000000000000012</v>
          </cell>
          <cell r="HW349">
            <v>-0.26000000000000012</v>
          </cell>
          <cell r="HX349">
            <v>-0.26000000000000012</v>
          </cell>
          <cell r="HY349">
            <v>-0.26000000000000012</v>
          </cell>
          <cell r="HZ349">
            <v>-0.26000000000000012</v>
          </cell>
          <cell r="IA349">
            <v>-0.26000000000000012</v>
          </cell>
          <cell r="IB349">
            <v>-0.26000000000000012</v>
          </cell>
          <cell r="IC349">
            <v>-0.26000000000000012</v>
          </cell>
          <cell r="ID349">
            <v>-0.26000000000000012</v>
          </cell>
          <cell r="IE349">
            <v>-0.26000000000000012</v>
          </cell>
          <cell r="IF349">
            <v>-0.26000000000000012</v>
          </cell>
          <cell r="IG349">
            <v>-0.26000000000000012</v>
          </cell>
          <cell r="IH349">
            <v>-0.26000000000000012</v>
          </cell>
          <cell r="II349">
            <v>-0.26000000000000012</v>
          </cell>
          <cell r="IJ349">
            <v>-0.26000000000000012</v>
          </cell>
          <cell r="IK349">
            <v>-0.26000000000000012</v>
          </cell>
          <cell r="IL349">
            <v>-0.26000000000000012</v>
          </cell>
          <cell r="IM349">
            <v>-0.26000000000000012</v>
          </cell>
          <cell r="IN349">
            <v>-0.26000000000000012</v>
          </cell>
          <cell r="IO349">
            <v>-0.26000000000000012</v>
          </cell>
          <cell r="IP349">
            <v>-0.26000000000000012</v>
          </cell>
          <cell r="IQ349">
            <v>-0.26000000000000012</v>
          </cell>
        </row>
        <row r="350">
          <cell r="C350">
            <v>10</v>
          </cell>
          <cell r="AP350">
            <v>0.26</v>
          </cell>
          <cell r="AQ350">
            <v>0.26</v>
          </cell>
          <cell r="AR350">
            <v>0.26</v>
          </cell>
          <cell r="AS350">
            <v>0.26</v>
          </cell>
          <cell r="AT350">
            <v>0.2311111111111111</v>
          </cell>
          <cell r="AU350">
            <v>0.20222222222222219</v>
          </cell>
          <cell r="AV350">
            <v>0.17333333333333331</v>
          </cell>
          <cell r="AW350">
            <v>0.1444444444444444</v>
          </cell>
          <cell r="AX350">
            <v>0.11555555555555551</v>
          </cell>
          <cell r="AY350">
            <v>8.6666666666666628E-2</v>
          </cell>
          <cell r="AZ350">
            <v>5.7777777777777733E-2</v>
          </cell>
          <cell r="BA350">
            <v>2.8888888888888846E-2</v>
          </cell>
          <cell r="BB350">
            <v>-4.3298697960381107E-17</v>
          </cell>
          <cell r="BC350">
            <v>-4.3298697960381107E-17</v>
          </cell>
          <cell r="BD350">
            <v>0.55555555555555558</v>
          </cell>
          <cell r="BE350">
            <v>0.55555555555555558</v>
          </cell>
          <cell r="BF350">
            <v>0.55555555555555558</v>
          </cell>
          <cell r="BG350">
            <v>0.55555555555555558</v>
          </cell>
          <cell r="BH350">
            <v>0.55555555555555558</v>
          </cell>
          <cell r="BI350">
            <v>0.55555555555555558</v>
          </cell>
          <cell r="BJ350">
            <v>0.55555555555555558</v>
          </cell>
          <cell r="BK350">
            <v>0.55555555555555558</v>
          </cell>
          <cell r="BL350">
            <v>0.55555555555555558</v>
          </cell>
          <cell r="BM350">
            <v>0.55555555555555558</v>
          </cell>
          <cell r="BN350">
            <v>0.55555555555555558</v>
          </cell>
          <cell r="BO350">
            <v>0.55555555555555558</v>
          </cell>
          <cell r="BP350">
            <v>0.55555555555555558</v>
          </cell>
          <cell r="BQ350">
            <v>0.55555555555555558</v>
          </cell>
          <cell r="BR350">
            <v>0.55555555555555558</v>
          </cell>
          <cell r="BS350">
            <v>0.55555555555555558</v>
          </cell>
          <cell r="BT350">
            <v>0.55555555555555558</v>
          </cell>
          <cell r="BU350">
            <v>0.55555555555555558</v>
          </cell>
          <cell r="BV350">
            <v>-0.26000000000000012</v>
          </cell>
          <cell r="BW350">
            <v>-0.26000000000000012</v>
          </cell>
          <cell r="BX350">
            <v>-0.26000000000000012</v>
          </cell>
          <cell r="BY350">
            <v>-0.26000000000000012</v>
          </cell>
          <cell r="BZ350">
            <v>-0.26000000000000012</v>
          </cell>
          <cell r="CA350">
            <v>-0.26000000000000012</v>
          </cell>
          <cell r="CB350">
            <v>-0.26000000000000012</v>
          </cell>
          <cell r="CC350">
            <v>-0.26000000000000012</v>
          </cell>
          <cell r="CD350">
            <v>-0.26000000000000012</v>
          </cell>
          <cell r="CE350">
            <v>-0.26000000000000012</v>
          </cell>
          <cell r="CF350">
            <v>-0.26000000000000012</v>
          </cell>
          <cell r="CG350">
            <v>-0.26000000000000012</v>
          </cell>
          <cell r="CH350">
            <v>-0.26000000000000012</v>
          </cell>
          <cell r="CI350">
            <v>-0.26000000000000012</v>
          </cell>
          <cell r="CJ350">
            <v>-0.26000000000000012</v>
          </cell>
          <cell r="CK350">
            <v>-0.26000000000000012</v>
          </cell>
          <cell r="CL350">
            <v>-0.26000000000000012</v>
          </cell>
          <cell r="CM350">
            <v>-0.26000000000000012</v>
          </cell>
          <cell r="CN350">
            <v>-0.26000000000000012</v>
          </cell>
          <cell r="CO350">
            <v>-0.26000000000000012</v>
          </cell>
          <cell r="CP350">
            <v>-0.26000000000000012</v>
          </cell>
          <cell r="CQ350">
            <v>-0.26000000000000012</v>
          </cell>
          <cell r="CR350">
            <v>-0.26000000000000012</v>
          </cell>
          <cell r="CS350">
            <v>-0.26000000000000012</v>
          </cell>
          <cell r="CT350">
            <v>-0.26000000000000012</v>
          </cell>
          <cell r="CU350">
            <v>-0.26000000000000012</v>
          </cell>
          <cell r="CV350">
            <v>-0.26000000000000012</v>
          </cell>
          <cell r="CW350">
            <v>-0.26000000000000012</v>
          </cell>
          <cell r="CX350">
            <v>-0.26000000000000012</v>
          </cell>
          <cell r="CY350">
            <v>-0.26000000000000012</v>
          </cell>
          <cell r="CZ350">
            <v>-0.26000000000000012</v>
          </cell>
          <cell r="DA350">
            <v>-0.26000000000000012</v>
          </cell>
          <cell r="DB350">
            <v>-0.26000000000000012</v>
          </cell>
          <cell r="DC350">
            <v>-0.26000000000000012</v>
          </cell>
          <cell r="DD350">
            <v>-0.26000000000000012</v>
          </cell>
          <cell r="DE350">
            <v>-0.26000000000000012</v>
          </cell>
          <cell r="DF350">
            <v>-0.26000000000000012</v>
          </cell>
          <cell r="DG350">
            <v>-0.26000000000000012</v>
          </cell>
          <cell r="DH350">
            <v>-0.26000000000000012</v>
          </cell>
          <cell r="DI350">
            <v>-0.26000000000000012</v>
          </cell>
          <cell r="DJ350">
            <v>-0.26000000000000012</v>
          </cell>
          <cell r="DK350">
            <v>-0.26000000000000012</v>
          </cell>
          <cell r="DL350">
            <v>-0.26000000000000012</v>
          </cell>
          <cell r="DM350">
            <v>-0.26000000000000012</v>
          </cell>
          <cell r="DN350">
            <v>-0.26000000000000012</v>
          </cell>
          <cell r="DO350">
            <v>-0.26000000000000012</v>
          </cell>
          <cell r="DP350">
            <v>-0.26000000000000012</v>
          </cell>
          <cell r="DQ350">
            <v>-0.26000000000000012</v>
          </cell>
          <cell r="DR350">
            <v>-0.26000000000000012</v>
          </cell>
          <cell r="DS350">
            <v>-0.26000000000000012</v>
          </cell>
          <cell r="DT350">
            <v>-0.26000000000000012</v>
          </cell>
          <cell r="DU350">
            <v>-0.26000000000000012</v>
          </cell>
          <cell r="DV350">
            <v>-0.26000000000000012</v>
          </cell>
          <cell r="DW350">
            <v>-0.26000000000000012</v>
          </cell>
          <cell r="DX350">
            <v>-0.26000000000000012</v>
          </cell>
          <cell r="DY350">
            <v>-0.26000000000000012</v>
          </cell>
          <cell r="DZ350">
            <v>-0.26000000000000012</v>
          </cell>
          <cell r="EA350">
            <v>-0.26000000000000012</v>
          </cell>
          <cell r="EB350">
            <v>-0.26000000000000012</v>
          </cell>
          <cell r="EC350">
            <v>-0.26000000000000012</v>
          </cell>
          <cell r="ED350">
            <v>-0.26000000000000012</v>
          </cell>
          <cell r="EE350">
            <v>-0.26000000000000012</v>
          </cell>
          <cell r="EF350">
            <v>-0.26000000000000012</v>
          </cell>
          <cell r="EG350">
            <v>-0.26000000000000012</v>
          </cell>
          <cell r="EH350">
            <v>-0.26000000000000012</v>
          </cell>
          <cell r="EI350">
            <v>-0.26000000000000012</v>
          </cell>
          <cell r="EJ350">
            <v>-0.26000000000000012</v>
          </cell>
          <cell r="EK350">
            <v>-0.26000000000000012</v>
          </cell>
          <cell r="EL350">
            <v>-0.26000000000000012</v>
          </cell>
          <cell r="EM350">
            <v>-0.26000000000000012</v>
          </cell>
          <cell r="EN350">
            <v>-0.26000000000000012</v>
          </cell>
          <cell r="EO350">
            <v>-0.26000000000000012</v>
          </cell>
          <cell r="EP350">
            <v>-0.26000000000000012</v>
          </cell>
          <cell r="EQ350">
            <v>-0.26000000000000012</v>
          </cell>
          <cell r="ER350">
            <v>-0.26000000000000012</v>
          </cell>
          <cell r="ES350">
            <v>-0.26000000000000012</v>
          </cell>
          <cell r="ET350">
            <v>-0.26000000000000012</v>
          </cell>
          <cell r="EU350">
            <v>-0.26000000000000012</v>
          </cell>
          <cell r="EV350">
            <v>-0.26000000000000012</v>
          </cell>
          <cell r="EW350">
            <v>-0.26000000000000012</v>
          </cell>
          <cell r="EX350">
            <v>-0.26000000000000012</v>
          </cell>
          <cell r="EY350">
            <v>-0.26000000000000012</v>
          </cell>
          <cell r="EZ350">
            <v>-0.26000000000000012</v>
          </cell>
          <cell r="FA350">
            <v>-0.26000000000000012</v>
          </cell>
          <cell r="FB350">
            <v>-0.26000000000000012</v>
          </cell>
          <cell r="FC350">
            <v>-0.26000000000000012</v>
          </cell>
          <cell r="FD350">
            <v>-0.26000000000000012</v>
          </cell>
          <cell r="FE350">
            <v>-0.26000000000000012</v>
          </cell>
          <cell r="FF350">
            <v>-0.26000000000000012</v>
          </cell>
          <cell r="FG350">
            <v>-0.26000000000000012</v>
          </cell>
          <cell r="FH350">
            <v>-0.26000000000000012</v>
          </cell>
          <cell r="FI350">
            <v>-0.26000000000000012</v>
          </cell>
          <cell r="FJ350">
            <v>-0.26000000000000012</v>
          </cell>
          <cell r="FK350">
            <v>-0.26000000000000012</v>
          </cell>
          <cell r="FL350">
            <v>-0.26000000000000012</v>
          </cell>
          <cell r="FM350">
            <v>-0.26000000000000012</v>
          </cell>
          <cell r="FN350">
            <v>-0.26000000000000012</v>
          </cell>
          <cell r="FO350">
            <v>-0.26000000000000012</v>
          </cell>
          <cell r="FP350">
            <v>-0.26000000000000012</v>
          </cell>
          <cell r="FQ350">
            <v>-0.26000000000000012</v>
          </cell>
          <cell r="FR350">
            <v>-0.26000000000000012</v>
          </cell>
          <cell r="FS350">
            <v>-0.26000000000000012</v>
          </cell>
          <cell r="FT350">
            <v>-0.26000000000000012</v>
          </cell>
          <cell r="FU350">
            <v>-0.26000000000000012</v>
          </cell>
          <cell r="FV350">
            <v>-0.26000000000000012</v>
          </cell>
          <cell r="FW350">
            <v>-0.26000000000000012</v>
          </cell>
          <cell r="FX350">
            <v>-0.26000000000000012</v>
          </cell>
          <cell r="FY350">
            <v>-0.26000000000000012</v>
          </cell>
          <cell r="FZ350">
            <v>-0.26000000000000012</v>
          </cell>
          <cell r="GA350">
            <v>-0.26000000000000012</v>
          </cell>
          <cell r="GB350">
            <v>-0.26000000000000012</v>
          </cell>
          <cell r="GC350">
            <v>-0.26000000000000012</v>
          </cell>
          <cell r="GD350">
            <v>-0.26000000000000012</v>
          </cell>
          <cell r="GE350">
            <v>-0.26000000000000012</v>
          </cell>
          <cell r="GF350">
            <v>-0.26000000000000012</v>
          </cell>
          <cell r="GG350">
            <v>-0.26000000000000012</v>
          </cell>
          <cell r="GH350">
            <v>-0.26000000000000012</v>
          </cell>
          <cell r="GI350">
            <v>-0.26000000000000012</v>
          </cell>
          <cell r="GJ350">
            <v>-0.26000000000000012</v>
          </cell>
          <cell r="GK350">
            <v>-0.26000000000000012</v>
          </cell>
          <cell r="GL350">
            <v>-0.26000000000000012</v>
          </cell>
          <cell r="GM350">
            <v>-0.26000000000000012</v>
          </cell>
          <cell r="GN350">
            <v>-0.26000000000000012</v>
          </cell>
          <cell r="GO350">
            <v>-0.26000000000000012</v>
          </cell>
          <cell r="GP350">
            <v>-0.26000000000000012</v>
          </cell>
          <cell r="GQ350">
            <v>-0.26000000000000012</v>
          </cell>
          <cell r="GR350">
            <v>-0.26000000000000012</v>
          </cell>
          <cell r="GS350">
            <v>-0.26000000000000012</v>
          </cell>
          <cell r="GT350">
            <v>-0.26000000000000012</v>
          </cell>
          <cell r="GU350">
            <v>-0.26000000000000012</v>
          </cell>
          <cell r="GV350">
            <v>-0.26000000000000012</v>
          </cell>
          <cell r="GW350">
            <v>-0.26000000000000012</v>
          </cell>
          <cell r="GX350">
            <v>-0.26000000000000012</v>
          </cell>
          <cell r="GY350">
            <v>-0.26000000000000012</v>
          </cell>
          <cell r="GZ350">
            <v>-0.26000000000000012</v>
          </cell>
          <cell r="HA350">
            <v>-0.26000000000000012</v>
          </cell>
          <cell r="HB350">
            <v>-0.26000000000000012</v>
          </cell>
          <cell r="HC350">
            <v>-0.26000000000000012</v>
          </cell>
          <cell r="HD350">
            <v>-0.26000000000000012</v>
          </cell>
          <cell r="HE350">
            <v>-0.26000000000000012</v>
          </cell>
          <cell r="HF350">
            <v>-0.26000000000000012</v>
          </cell>
          <cell r="HG350">
            <v>-0.26000000000000012</v>
          </cell>
          <cell r="HH350">
            <v>-0.26000000000000012</v>
          </cell>
          <cell r="HI350">
            <v>-0.26000000000000012</v>
          </cell>
          <cell r="HJ350">
            <v>-0.26000000000000012</v>
          </cell>
          <cell r="HK350">
            <v>-0.26000000000000012</v>
          </cell>
          <cell r="HL350">
            <v>-0.26000000000000012</v>
          </cell>
          <cell r="HM350">
            <v>-0.26000000000000012</v>
          </cell>
          <cell r="HN350">
            <v>-0.26000000000000012</v>
          </cell>
          <cell r="HO350">
            <v>-0.26000000000000012</v>
          </cell>
          <cell r="HP350">
            <v>-0.26000000000000012</v>
          </cell>
          <cell r="HQ350">
            <v>-0.26000000000000012</v>
          </cell>
          <cell r="HR350">
            <v>-0.26000000000000012</v>
          </cell>
          <cell r="HS350">
            <v>-0.26000000000000012</v>
          </cell>
          <cell r="HT350">
            <v>-0.26000000000000012</v>
          </cell>
          <cell r="HU350">
            <v>-0.26000000000000012</v>
          </cell>
          <cell r="HV350">
            <v>-0.26000000000000012</v>
          </cell>
          <cell r="HW350">
            <v>-0.26000000000000012</v>
          </cell>
          <cell r="HX350">
            <v>-0.26000000000000012</v>
          </cell>
          <cell r="HY350">
            <v>-0.26000000000000012</v>
          </cell>
          <cell r="HZ350">
            <v>-0.26000000000000012</v>
          </cell>
          <cell r="IA350">
            <v>-0.26000000000000012</v>
          </cell>
          <cell r="IB350">
            <v>-0.26000000000000012</v>
          </cell>
          <cell r="IC350">
            <v>-0.26000000000000012</v>
          </cell>
          <cell r="ID350">
            <v>-0.26000000000000012</v>
          </cell>
          <cell r="IE350">
            <v>-0.26000000000000012</v>
          </cell>
          <cell r="IF350">
            <v>-0.26000000000000012</v>
          </cell>
          <cell r="IG350">
            <v>-0.26000000000000012</v>
          </cell>
          <cell r="IH350">
            <v>-0.26000000000000012</v>
          </cell>
          <cell r="II350">
            <v>-0.26000000000000012</v>
          </cell>
          <cell r="IJ350">
            <v>-0.26000000000000012</v>
          </cell>
          <cell r="IK350">
            <v>-0.26000000000000012</v>
          </cell>
          <cell r="IL350">
            <v>-0.26000000000000012</v>
          </cell>
          <cell r="IM350">
            <v>-0.26000000000000012</v>
          </cell>
          <cell r="IN350">
            <v>-0.26000000000000012</v>
          </cell>
          <cell r="IO350">
            <v>-0.26000000000000012</v>
          </cell>
          <cell r="IP350">
            <v>-0.26000000000000012</v>
          </cell>
          <cell r="IQ350">
            <v>-0.26000000000000012</v>
          </cell>
        </row>
        <row r="351">
          <cell r="AQ351">
            <v>0.26</v>
          </cell>
          <cell r="AR351">
            <v>0.26</v>
          </cell>
          <cell r="AS351">
            <v>0.26</v>
          </cell>
          <cell r="AT351">
            <v>0.26</v>
          </cell>
          <cell r="AU351">
            <v>0.2311111111111111</v>
          </cell>
          <cell r="AV351">
            <v>0.20222222222222219</v>
          </cell>
          <cell r="AW351">
            <v>0.17333333333333331</v>
          </cell>
          <cell r="AX351">
            <v>0.1444444444444444</v>
          </cell>
          <cell r="AY351">
            <v>0.11555555555555551</v>
          </cell>
          <cell r="AZ351">
            <v>8.6666666666666628E-2</v>
          </cell>
          <cell r="BA351">
            <v>5.7777777777777733E-2</v>
          </cell>
          <cell r="BB351">
            <v>2.8888888888888846E-2</v>
          </cell>
          <cell r="BC351">
            <v>-4.3298697960381107E-17</v>
          </cell>
          <cell r="BD351">
            <v>-4.3298697960381107E-17</v>
          </cell>
          <cell r="BE351">
            <v>-4.3298697960381107E-17</v>
          </cell>
          <cell r="BF351">
            <v>-4.3298697960381107E-17</v>
          </cell>
          <cell r="BG351">
            <v>-4.3298697960381107E-17</v>
          </cell>
          <cell r="BH351">
            <v>-0.26000000000000012</v>
          </cell>
          <cell r="BI351">
            <v>-0.26000000000000012</v>
          </cell>
          <cell r="BJ351">
            <v>-0.26000000000000012</v>
          </cell>
          <cell r="BK351">
            <v>-0.26000000000000012</v>
          </cell>
          <cell r="BL351">
            <v>-0.26000000000000012</v>
          </cell>
          <cell r="BM351">
            <v>-0.26000000000000012</v>
          </cell>
          <cell r="BN351">
            <v>-0.26000000000000012</v>
          </cell>
          <cell r="BO351">
            <v>-0.26000000000000012</v>
          </cell>
          <cell r="BP351">
            <v>-0.26000000000000012</v>
          </cell>
          <cell r="BQ351">
            <v>-0.26000000000000012</v>
          </cell>
          <cell r="BR351">
            <v>-0.26000000000000012</v>
          </cell>
          <cell r="BS351">
            <v>-0.26000000000000012</v>
          </cell>
          <cell r="BT351">
            <v>-0.26000000000000012</v>
          </cell>
          <cell r="BU351">
            <v>-0.26000000000000012</v>
          </cell>
          <cell r="BV351">
            <v>-0.26000000000000012</v>
          </cell>
          <cell r="BW351">
            <v>-0.26000000000000012</v>
          </cell>
          <cell r="BX351">
            <v>-0.26000000000000012</v>
          </cell>
          <cell r="BY351">
            <v>-0.26000000000000012</v>
          </cell>
          <cell r="BZ351">
            <v>-0.26000000000000012</v>
          </cell>
          <cell r="CA351">
            <v>-0.26000000000000012</v>
          </cell>
          <cell r="CB351">
            <v>-0.26000000000000012</v>
          </cell>
          <cell r="CC351">
            <v>-0.26000000000000012</v>
          </cell>
          <cell r="CD351">
            <v>-0.26000000000000012</v>
          </cell>
          <cell r="CE351">
            <v>-0.26000000000000012</v>
          </cell>
          <cell r="CF351">
            <v>-0.26000000000000012</v>
          </cell>
          <cell r="CG351">
            <v>-0.26000000000000012</v>
          </cell>
          <cell r="CH351">
            <v>-0.26000000000000012</v>
          </cell>
          <cell r="CI351">
            <v>-0.26000000000000012</v>
          </cell>
          <cell r="CJ351">
            <v>-0.26000000000000012</v>
          </cell>
          <cell r="CK351">
            <v>-0.26000000000000012</v>
          </cell>
          <cell r="CL351">
            <v>-0.26000000000000012</v>
          </cell>
          <cell r="CM351">
            <v>-0.26000000000000012</v>
          </cell>
          <cell r="CN351">
            <v>-0.26000000000000012</v>
          </cell>
          <cell r="CO351">
            <v>-0.26000000000000012</v>
          </cell>
          <cell r="CP351">
            <v>-0.26000000000000012</v>
          </cell>
          <cell r="CQ351">
            <v>-0.26000000000000012</v>
          </cell>
          <cell r="CR351">
            <v>-0.26000000000000012</v>
          </cell>
          <cell r="CS351">
            <v>-0.26000000000000012</v>
          </cell>
          <cell r="CT351">
            <v>-0.26000000000000012</v>
          </cell>
          <cell r="CU351">
            <v>-0.26000000000000012</v>
          </cell>
          <cell r="CV351">
            <v>-0.26000000000000012</v>
          </cell>
          <cell r="CW351">
            <v>-0.26000000000000012</v>
          </cell>
          <cell r="CX351">
            <v>-0.26000000000000012</v>
          </cell>
          <cell r="CY351">
            <v>-0.26000000000000012</v>
          </cell>
          <cell r="CZ351">
            <v>-0.26000000000000012</v>
          </cell>
          <cell r="DA351">
            <v>-0.26000000000000012</v>
          </cell>
          <cell r="DB351">
            <v>-0.26000000000000012</v>
          </cell>
          <cell r="DC351">
            <v>-0.26000000000000012</v>
          </cell>
          <cell r="DD351">
            <v>-0.26000000000000012</v>
          </cell>
          <cell r="DE351">
            <v>-0.26000000000000012</v>
          </cell>
          <cell r="DF351">
            <v>-0.26000000000000012</v>
          </cell>
          <cell r="DG351">
            <v>-0.26000000000000012</v>
          </cell>
          <cell r="DH351">
            <v>-0.26000000000000012</v>
          </cell>
          <cell r="DI351">
            <v>-0.26000000000000012</v>
          </cell>
          <cell r="DJ351">
            <v>-0.26000000000000012</v>
          </cell>
          <cell r="DK351">
            <v>-0.26000000000000012</v>
          </cell>
          <cell r="DL351">
            <v>-0.26000000000000012</v>
          </cell>
          <cell r="DM351">
            <v>-0.26000000000000012</v>
          </cell>
          <cell r="DN351">
            <v>-0.26000000000000012</v>
          </cell>
          <cell r="DO351">
            <v>-0.26000000000000012</v>
          </cell>
          <cell r="DP351">
            <v>-0.26000000000000012</v>
          </cell>
          <cell r="DQ351">
            <v>-0.26000000000000012</v>
          </cell>
          <cell r="DR351">
            <v>-0.26000000000000012</v>
          </cell>
          <cell r="DS351">
            <v>-0.26000000000000012</v>
          </cell>
          <cell r="DT351">
            <v>-0.26000000000000012</v>
          </cell>
          <cell r="DU351">
            <v>-0.26000000000000012</v>
          </cell>
          <cell r="DV351">
            <v>-0.26000000000000012</v>
          </cell>
          <cell r="DW351">
            <v>-0.26000000000000012</v>
          </cell>
          <cell r="DX351">
            <v>-0.26000000000000012</v>
          </cell>
          <cell r="DY351">
            <v>-0.26000000000000012</v>
          </cell>
          <cell r="DZ351">
            <v>-0.26000000000000012</v>
          </cell>
          <cell r="EA351">
            <v>-0.26000000000000012</v>
          </cell>
          <cell r="EB351">
            <v>-0.26000000000000012</v>
          </cell>
          <cell r="EC351">
            <v>-0.26000000000000012</v>
          </cell>
          <cell r="ED351">
            <v>-0.26000000000000012</v>
          </cell>
          <cell r="EE351">
            <v>-0.26000000000000012</v>
          </cell>
          <cell r="EF351">
            <v>-0.26000000000000012</v>
          </cell>
          <cell r="EG351">
            <v>-0.26000000000000012</v>
          </cell>
          <cell r="EH351">
            <v>-0.26000000000000012</v>
          </cell>
          <cell r="EI351">
            <v>-0.26000000000000012</v>
          </cell>
          <cell r="EJ351">
            <v>-0.26000000000000012</v>
          </cell>
          <cell r="EK351">
            <v>-0.26000000000000012</v>
          </cell>
          <cell r="EL351">
            <v>-0.26000000000000012</v>
          </cell>
          <cell r="EM351">
            <v>-0.26000000000000012</v>
          </cell>
          <cell r="EN351">
            <v>-0.26000000000000012</v>
          </cell>
          <cell r="EO351">
            <v>-0.26000000000000012</v>
          </cell>
          <cell r="EP351">
            <v>-0.26000000000000012</v>
          </cell>
          <cell r="EQ351">
            <v>-0.26000000000000012</v>
          </cell>
          <cell r="ER351">
            <v>-0.26000000000000012</v>
          </cell>
          <cell r="ES351">
            <v>-0.26000000000000012</v>
          </cell>
          <cell r="ET351">
            <v>-0.26000000000000012</v>
          </cell>
          <cell r="EU351">
            <v>-0.26000000000000012</v>
          </cell>
          <cell r="EV351">
            <v>-0.26000000000000012</v>
          </cell>
          <cell r="EW351">
            <v>-0.26000000000000012</v>
          </cell>
          <cell r="EX351">
            <v>-0.26000000000000012</v>
          </cell>
          <cell r="EY351">
            <v>-0.26000000000000012</v>
          </cell>
          <cell r="EZ351">
            <v>-0.26000000000000012</v>
          </cell>
          <cell r="FA351">
            <v>-0.26000000000000012</v>
          </cell>
          <cell r="FB351">
            <v>-0.26000000000000012</v>
          </cell>
          <cell r="FC351">
            <v>-0.26000000000000012</v>
          </cell>
          <cell r="FD351">
            <v>-0.26000000000000012</v>
          </cell>
          <cell r="FE351">
            <v>-0.26000000000000012</v>
          </cell>
          <cell r="FF351">
            <v>-0.26000000000000012</v>
          </cell>
          <cell r="FG351">
            <v>-0.26000000000000012</v>
          </cell>
          <cell r="FH351">
            <v>-0.26000000000000012</v>
          </cell>
          <cell r="FI351">
            <v>-0.26000000000000012</v>
          </cell>
          <cell r="FJ351">
            <v>-0.26000000000000012</v>
          </cell>
          <cell r="FK351">
            <v>-0.26000000000000012</v>
          </cell>
          <cell r="FL351">
            <v>-0.26000000000000012</v>
          </cell>
          <cell r="FM351">
            <v>-0.26000000000000012</v>
          </cell>
          <cell r="FN351">
            <v>-0.26000000000000012</v>
          </cell>
          <cell r="FO351">
            <v>-0.26000000000000012</v>
          </cell>
          <cell r="FP351">
            <v>-0.26000000000000012</v>
          </cell>
          <cell r="FQ351">
            <v>-0.26000000000000012</v>
          </cell>
          <cell r="FR351">
            <v>-0.26000000000000012</v>
          </cell>
          <cell r="FS351">
            <v>-0.26000000000000012</v>
          </cell>
          <cell r="FT351">
            <v>-0.26000000000000012</v>
          </cell>
          <cell r="FU351">
            <v>-0.26000000000000012</v>
          </cell>
          <cell r="FV351">
            <v>-0.26000000000000012</v>
          </cell>
          <cell r="FW351">
            <v>-0.26000000000000012</v>
          </cell>
          <cell r="FX351">
            <v>-0.26000000000000012</v>
          </cell>
          <cell r="FY351">
            <v>-0.26000000000000012</v>
          </cell>
          <cell r="FZ351">
            <v>-0.26000000000000012</v>
          </cell>
          <cell r="GA351">
            <v>-0.26000000000000012</v>
          </cell>
          <cell r="GB351">
            <v>-0.26000000000000012</v>
          </cell>
          <cell r="GC351">
            <v>-0.26000000000000012</v>
          </cell>
          <cell r="GD351">
            <v>-0.26000000000000012</v>
          </cell>
          <cell r="GE351">
            <v>-0.26000000000000012</v>
          </cell>
          <cell r="GF351">
            <v>-0.26000000000000012</v>
          </cell>
          <cell r="GG351">
            <v>-0.26000000000000012</v>
          </cell>
          <cell r="GH351">
            <v>-0.26000000000000012</v>
          </cell>
          <cell r="GI351">
            <v>-0.26000000000000012</v>
          </cell>
          <cell r="GJ351">
            <v>-0.26000000000000012</v>
          </cell>
          <cell r="GK351">
            <v>-0.26000000000000012</v>
          </cell>
          <cell r="GL351">
            <v>-0.26000000000000012</v>
          </cell>
          <cell r="GM351">
            <v>-0.26000000000000012</v>
          </cell>
          <cell r="GN351">
            <v>-0.26000000000000012</v>
          </cell>
          <cell r="GO351">
            <v>-0.26000000000000012</v>
          </cell>
          <cell r="GP351">
            <v>-0.26000000000000012</v>
          </cell>
          <cell r="GQ351">
            <v>-0.26000000000000012</v>
          </cell>
          <cell r="GR351">
            <v>-0.26000000000000012</v>
          </cell>
          <cell r="GS351">
            <v>-0.26000000000000012</v>
          </cell>
          <cell r="GT351">
            <v>-0.26000000000000012</v>
          </cell>
          <cell r="GU351">
            <v>-0.26000000000000012</v>
          </cell>
          <cell r="GV351">
            <v>-0.26000000000000012</v>
          </cell>
          <cell r="GW351">
            <v>-0.26000000000000012</v>
          </cell>
          <cell r="GX351">
            <v>-0.26000000000000012</v>
          </cell>
          <cell r="GY351">
            <v>-0.26000000000000012</v>
          </cell>
          <cell r="GZ351">
            <v>-0.26000000000000012</v>
          </cell>
          <cell r="HA351">
            <v>-0.26000000000000012</v>
          </cell>
          <cell r="HB351">
            <v>-0.26000000000000012</v>
          </cell>
          <cell r="HC351">
            <v>-0.26000000000000012</v>
          </cell>
          <cell r="HD351">
            <v>-0.26000000000000012</v>
          </cell>
          <cell r="HE351">
            <v>-0.26000000000000012</v>
          </cell>
          <cell r="HF351">
            <v>-0.26000000000000012</v>
          </cell>
          <cell r="HG351">
            <v>-0.26000000000000012</v>
          </cell>
          <cell r="HH351">
            <v>-0.26000000000000012</v>
          </cell>
          <cell r="HI351">
            <v>-0.26000000000000012</v>
          </cell>
          <cell r="HJ351">
            <v>-0.26000000000000012</v>
          </cell>
          <cell r="HK351">
            <v>-0.26000000000000012</v>
          </cell>
          <cell r="HL351">
            <v>-0.26000000000000012</v>
          </cell>
          <cell r="HM351">
            <v>-0.26000000000000012</v>
          </cell>
          <cell r="HN351">
            <v>-0.26000000000000012</v>
          </cell>
          <cell r="HO351">
            <v>-0.26000000000000012</v>
          </cell>
          <cell r="HP351">
            <v>-0.26000000000000012</v>
          </cell>
          <cell r="HQ351">
            <v>-0.26000000000000012</v>
          </cell>
          <cell r="HR351">
            <v>-0.26000000000000012</v>
          </cell>
          <cell r="HS351">
            <v>-0.26000000000000012</v>
          </cell>
          <cell r="HT351">
            <v>-0.26000000000000012</v>
          </cell>
          <cell r="HU351">
            <v>-0.26000000000000012</v>
          </cell>
          <cell r="HV351">
            <v>-0.26000000000000012</v>
          </cell>
          <cell r="HW351">
            <v>-0.26000000000000012</v>
          </cell>
          <cell r="HX351">
            <v>-0.26000000000000012</v>
          </cell>
          <cell r="HY351">
            <v>-0.26000000000000012</v>
          </cell>
          <cell r="HZ351">
            <v>-0.26000000000000012</v>
          </cell>
          <cell r="IA351">
            <v>-0.26000000000000012</v>
          </cell>
          <cell r="IB351">
            <v>-0.26000000000000012</v>
          </cell>
          <cell r="IC351">
            <v>-0.26000000000000012</v>
          </cell>
          <cell r="ID351">
            <v>-0.26000000000000012</v>
          </cell>
          <cell r="IE351">
            <v>-0.26000000000000012</v>
          </cell>
          <cell r="IF351">
            <v>-0.26000000000000012</v>
          </cell>
          <cell r="IG351">
            <v>-0.26000000000000012</v>
          </cell>
          <cell r="IH351">
            <v>-0.26000000000000012</v>
          </cell>
          <cell r="II351">
            <v>-0.26000000000000012</v>
          </cell>
          <cell r="IJ351">
            <v>-0.26000000000000012</v>
          </cell>
          <cell r="IK351">
            <v>-0.26000000000000012</v>
          </cell>
          <cell r="IL351">
            <v>-0.26000000000000012</v>
          </cell>
          <cell r="IM351">
            <v>-0.26000000000000012</v>
          </cell>
          <cell r="IN351">
            <v>-0.26000000000000012</v>
          </cell>
          <cell r="IO351">
            <v>-0.26000000000000012</v>
          </cell>
          <cell r="IP351">
            <v>-0.26000000000000012</v>
          </cell>
          <cell r="IQ351">
            <v>-0.26000000000000012</v>
          </cell>
        </row>
        <row r="352">
          <cell r="W352">
            <v>0</v>
          </cell>
          <cell r="AB352">
            <v>0</v>
          </cell>
          <cell r="AG352">
            <v>0</v>
          </cell>
          <cell r="AL352">
            <v>0</v>
          </cell>
          <cell r="AQ352">
            <v>0.13</v>
          </cell>
          <cell r="AR352">
            <v>0.26</v>
          </cell>
          <cell r="AS352">
            <v>0.26</v>
          </cell>
          <cell r="AT352">
            <v>0.26</v>
          </cell>
          <cell r="AU352">
            <v>0.26</v>
          </cell>
          <cell r="AV352">
            <v>0.2311111111111111</v>
          </cell>
          <cell r="AW352">
            <v>0.20222222222222219</v>
          </cell>
          <cell r="AX352">
            <v>0.17333333333333331</v>
          </cell>
          <cell r="AY352">
            <v>0.1444444444444444</v>
          </cell>
          <cell r="AZ352">
            <v>0.11555555555555551</v>
          </cell>
          <cell r="BA352">
            <v>8.6666666666666628E-2</v>
          </cell>
          <cell r="BB352">
            <v>5.7777777777777733E-2</v>
          </cell>
          <cell r="BC352">
            <v>2.8888888888888846E-2</v>
          </cell>
          <cell r="BD352">
            <v>-4.3298697960381107E-17</v>
          </cell>
          <cell r="BE352">
            <v>-4.3298697960381107E-17</v>
          </cell>
          <cell r="BF352">
            <v>-4.3298697960381107E-17</v>
          </cell>
          <cell r="BG352">
            <v>-4.3298697960381107E-17</v>
          </cell>
          <cell r="BH352">
            <v>-0.26000000000000012</v>
          </cell>
          <cell r="BI352">
            <v>-0.26000000000000012</v>
          </cell>
          <cell r="BJ352">
            <v>-0.26000000000000012</v>
          </cell>
          <cell r="BK352">
            <v>-0.26000000000000012</v>
          </cell>
          <cell r="BL352">
            <v>-0.26000000000000012</v>
          </cell>
          <cell r="BM352">
            <v>-0.26000000000000012</v>
          </cell>
          <cell r="BN352">
            <v>-0.26000000000000012</v>
          </cell>
          <cell r="BO352">
            <v>-0.26000000000000012</v>
          </cell>
          <cell r="BP352">
            <v>-0.26000000000000012</v>
          </cell>
          <cell r="BQ352">
            <v>-0.26000000000000012</v>
          </cell>
          <cell r="BR352">
            <v>-0.26000000000000012</v>
          </cell>
          <cell r="BS352">
            <v>-0.26000000000000012</v>
          </cell>
          <cell r="BT352">
            <v>-0.26000000000000012</v>
          </cell>
          <cell r="BU352">
            <v>-0.26000000000000012</v>
          </cell>
          <cell r="BV352">
            <v>-0.26000000000000012</v>
          </cell>
          <cell r="BW352">
            <v>-0.26000000000000012</v>
          </cell>
          <cell r="BX352">
            <v>-0.26000000000000012</v>
          </cell>
          <cell r="BY352">
            <v>-0.26000000000000012</v>
          </cell>
          <cell r="BZ352">
            <v>-0.26000000000000012</v>
          </cell>
          <cell r="CA352">
            <v>-0.26000000000000012</v>
          </cell>
          <cell r="CB352">
            <v>-0.26000000000000012</v>
          </cell>
          <cell r="CC352">
            <v>-0.26000000000000012</v>
          </cell>
          <cell r="CD352">
            <v>-0.26000000000000012</v>
          </cell>
          <cell r="CE352">
            <v>-0.26000000000000012</v>
          </cell>
          <cell r="CF352">
            <v>-0.26000000000000012</v>
          </cell>
          <cell r="CG352">
            <v>-0.26000000000000012</v>
          </cell>
          <cell r="CH352">
            <v>-0.26000000000000012</v>
          </cell>
          <cell r="CI352">
            <v>-0.26000000000000012</v>
          </cell>
          <cell r="CJ352">
            <v>-0.26000000000000012</v>
          </cell>
          <cell r="CK352">
            <v>-0.26000000000000012</v>
          </cell>
          <cell r="CL352">
            <v>-0.26000000000000012</v>
          </cell>
          <cell r="CM352">
            <v>-0.26000000000000012</v>
          </cell>
          <cell r="CN352">
            <v>-0.26000000000000012</v>
          </cell>
          <cell r="CO352">
            <v>-0.26000000000000012</v>
          </cell>
          <cell r="CP352">
            <v>-0.26000000000000012</v>
          </cell>
          <cell r="CQ352">
            <v>-0.26000000000000012</v>
          </cell>
          <cell r="CR352">
            <v>-0.26000000000000012</v>
          </cell>
          <cell r="CS352">
            <v>-0.26000000000000012</v>
          </cell>
          <cell r="CT352">
            <v>-0.26000000000000012</v>
          </cell>
          <cell r="CU352">
            <v>-0.26000000000000012</v>
          </cell>
          <cell r="CV352">
            <v>-0.26000000000000012</v>
          </cell>
          <cell r="CW352">
            <v>-0.26000000000000012</v>
          </cell>
          <cell r="CX352">
            <v>-0.26000000000000012</v>
          </cell>
          <cell r="CY352">
            <v>-0.26000000000000012</v>
          </cell>
          <cell r="CZ352">
            <v>-0.26000000000000012</v>
          </cell>
          <cell r="DA352">
            <v>-0.26000000000000012</v>
          </cell>
          <cell r="DB352">
            <v>-0.26000000000000012</v>
          </cell>
          <cell r="DC352">
            <v>-0.26000000000000012</v>
          </cell>
          <cell r="DD352">
            <v>-0.26000000000000012</v>
          </cell>
          <cell r="DE352">
            <v>-0.26000000000000012</v>
          </cell>
          <cell r="DF352">
            <v>-0.26000000000000012</v>
          </cell>
          <cell r="DG352">
            <v>-0.26000000000000012</v>
          </cell>
          <cell r="DH352">
            <v>-0.26000000000000012</v>
          </cell>
          <cell r="DI352">
            <v>-0.26000000000000012</v>
          </cell>
          <cell r="DJ352">
            <v>-0.26000000000000012</v>
          </cell>
          <cell r="DK352">
            <v>-0.26000000000000012</v>
          </cell>
          <cell r="DL352">
            <v>-0.26000000000000012</v>
          </cell>
          <cell r="DM352">
            <v>-0.26000000000000012</v>
          </cell>
          <cell r="DN352">
            <v>-0.26000000000000012</v>
          </cell>
          <cell r="DO352">
            <v>-0.26000000000000012</v>
          </cell>
          <cell r="DP352">
            <v>-0.26000000000000012</v>
          </cell>
          <cell r="DQ352">
            <v>-0.26000000000000012</v>
          </cell>
          <cell r="DR352">
            <v>-0.26000000000000012</v>
          </cell>
          <cell r="DS352">
            <v>-0.26000000000000012</v>
          </cell>
          <cell r="DT352">
            <v>-0.26000000000000012</v>
          </cell>
          <cell r="DU352">
            <v>-0.26000000000000012</v>
          </cell>
          <cell r="DV352">
            <v>-0.26000000000000012</v>
          </cell>
          <cell r="DW352">
            <v>-0.26000000000000012</v>
          </cell>
          <cell r="DX352">
            <v>-0.26000000000000012</v>
          </cell>
          <cell r="DY352">
            <v>-0.26000000000000012</v>
          </cell>
          <cell r="DZ352">
            <v>-0.26000000000000012</v>
          </cell>
          <cell r="EA352">
            <v>-0.26000000000000012</v>
          </cell>
          <cell r="EB352">
            <v>-0.26000000000000012</v>
          </cell>
          <cell r="EC352">
            <v>-0.26000000000000012</v>
          </cell>
          <cell r="ED352">
            <v>-0.26000000000000012</v>
          </cell>
          <cell r="EE352">
            <v>-0.26000000000000012</v>
          </cell>
          <cell r="EF352">
            <v>-0.26000000000000012</v>
          </cell>
          <cell r="EG352">
            <v>-0.26000000000000012</v>
          </cell>
          <cell r="EH352">
            <v>-0.26000000000000012</v>
          </cell>
          <cell r="EI352">
            <v>-0.26000000000000012</v>
          </cell>
          <cell r="EJ352">
            <v>-0.26000000000000012</v>
          </cell>
          <cell r="EK352">
            <v>-0.26000000000000012</v>
          </cell>
          <cell r="EL352">
            <v>-0.26000000000000012</v>
          </cell>
          <cell r="EM352">
            <v>-0.26000000000000012</v>
          </cell>
          <cell r="EN352">
            <v>-0.26000000000000012</v>
          </cell>
          <cell r="EO352">
            <v>-0.26000000000000012</v>
          </cell>
          <cell r="EP352">
            <v>-0.26000000000000012</v>
          </cell>
          <cell r="EQ352">
            <v>-0.26000000000000012</v>
          </cell>
          <cell r="ER352">
            <v>-0.26000000000000012</v>
          </cell>
          <cell r="ES352">
            <v>-0.26000000000000012</v>
          </cell>
          <cell r="ET352">
            <v>-0.26000000000000012</v>
          </cell>
          <cell r="EU352">
            <v>-0.26000000000000012</v>
          </cell>
          <cell r="EV352">
            <v>-0.26000000000000012</v>
          </cell>
          <cell r="EW352">
            <v>-0.26000000000000012</v>
          </cell>
          <cell r="EX352">
            <v>-0.26000000000000012</v>
          </cell>
          <cell r="EY352">
            <v>-0.26000000000000012</v>
          </cell>
          <cell r="EZ352">
            <v>-0.26000000000000012</v>
          </cell>
          <cell r="FA352">
            <v>-0.26000000000000012</v>
          </cell>
          <cell r="FB352">
            <v>-0.26000000000000012</v>
          </cell>
          <cell r="FC352">
            <v>-0.26000000000000012</v>
          </cell>
          <cell r="FD352">
            <v>-0.26000000000000012</v>
          </cell>
          <cell r="FE352">
            <v>-0.26000000000000012</v>
          </cell>
          <cell r="FF352">
            <v>-0.26000000000000012</v>
          </cell>
          <cell r="FG352">
            <v>-0.26000000000000012</v>
          </cell>
          <cell r="FH352">
            <v>-0.26000000000000012</v>
          </cell>
          <cell r="FI352">
            <v>-0.26000000000000012</v>
          </cell>
          <cell r="FJ352">
            <v>-0.26000000000000012</v>
          </cell>
          <cell r="FK352">
            <v>-0.26000000000000012</v>
          </cell>
          <cell r="FL352">
            <v>-0.26000000000000012</v>
          </cell>
          <cell r="FM352">
            <v>-0.26000000000000012</v>
          </cell>
          <cell r="FN352">
            <v>-0.26000000000000012</v>
          </cell>
          <cell r="FO352">
            <v>-0.26000000000000012</v>
          </cell>
          <cell r="FP352">
            <v>-0.26000000000000012</v>
          </cell>
          <cell r="FQ352">
            <v>-0.26000000000000012</v>
          </cell>
          <cell r="FR352">
            <v>-0.26000000000000012</v>
          </cell>
          <cell r="FS352">
            <v>-0.26000000000000012</v>
          </cell>
          <cell r="FT352">
            <v>-0.26000000000000012</v>
          </cell>
          <cell r="FU352">
            <v>-0.26000000000000012</v>
          </cell>
          <cell r="FV352">
            <v>-0.26000000000000012</v>
          </cell>
          <cell r="FW352">
            <v>-0.26000000000000012</v>
          </cell>
          <cell r="FX352">
            <v>-0.26000000000000012</v>
          </cell>
          <cell r="FY352">
            <v>-0.26000000000000012</v>
          </cell>
          <cell r="FZ352">
            <v>-0.26000000000000012</v>
          </cell>
          <cell r="GA352">
            <v>-0.26000000000000012</v>
          </cell>
          <cell r="GB352">
            <v>-0.26000000000000012</v>
          </cell>
          <cell r="GC352">
            <v>-0.26000000000000012</v>
          </cell>
          <cell r="GD352">
            <v>-0.26000000000000012</v>
          </cell>
          <cell r="GE352">
            <v>-0.26000000000000012</v>
          </cell>
          <cell r="GF352">
            <v>-0.26000000000000012</v>
          </cell>
          <cell r="GG352">
            <v>-0.26000000000000012</v>
          </cell>
          <cell r="GH352">
            <v>-0.26000000000000012</v>
          </cell>
          <cell r="GI352">
            <v>-0.26000000000000012</v>
          </cell>
          <cell r="GJ352">
            <v>-0.26000000000000012</v>
          </cell>
          <cell r="GK352">
            <v>-0.26000000000000012</v>
          </cell>
          <cell r="GL352">
            <v>-0.26000000000000012</v>
          </cell>
          <cell r="GM352">
            <v>-0.26000000000000012</v>
          </cell>
          <cell r="GN352">
            <v>-0.26000000000000012</v>
          </cell>
          <cell r="GO352">
            <v>-0.26000000000000012</v>
          </cell>
          <cell r="GP352">
            <v>-0.26000000000000012</v>
          </cell>
          <cell r="GQ352">
            <v>-0.26000000000000012</v>
          </cell>
          <cell r="GR352">
            <v>-0.26000000000000012</v>
          </cell>
          <cell r="GS352">
            <v>-0.26000000000000012</v>
          </cell>
          <cell r="GT352">
            <v>-0.26000000000000012</v>
          </cell>
          <cell r="GU352">
            <v>-0.26000000000000012</v>
          </cell>
          <cell r="GV352">
            <v>-0.26000000000000012</v>
          </cell>
          <cell r="GW352">
            <v>-0.26000000000000012</v>
          </cell>
          <cell r="GX352">
            <v>-0.26000000000000012</v>
          </cell>
          <cell r="GY352">
            <v>-0.26000000000000012</v>
          </cell>
          <cell r="GZ352">
            <v>-0.26000000000000012</v>
          </cell>
          <cell r="HA352">
            <v>-0.26000000000000012</v>
          </cell>
          <cell r="HB352">
            <v>-0.26000000000000012</v>
          </cell>
          <cell r="HC352">
            <v>-0.26000000000000012</v>
          </cell>
          <cell r="HD352">
            <v>-0.26000000000000012</v>
          </cell>
          <cell r="HE352">
            <v>-0.26000000000000012</v>
          </cell>
          <cell r="HF352">
            <v>-0.26000000000000012</v>
          </cell>
          <cell r="HG352">
            <v>-0.26000000000000012</v>
          </cell>
          <cell r="HH352">
            <v>-0.26000000000000012</v>
          </cell>
          <cell r="HI352">
            <v>-0.26000000000000012</v>
          </cell>
          <cell r="HJ352">
            <v>-0.26000000000000012</v>
          </cell>
          <cell r="HK352">
            <v>-0.26000000000000012</v>
          </cell>
          <cell r="HL352">
            <v>-0.26000000000000012</v>
          </cell>
          <cell r="HM352">
            <v>-0.26000000000000012</v>
          </cell>
          <cell r="HN352">
            <v>-0.26000000000000012</v>
          </cell>
          <cell r="HO352">
            <v>-0.26000000000000012</v>
          </cell>
          <cell r="HP352">
            <v>-0.26000000000000012</v>
          </cell>
          <cell r="HQ352">
            <v>-0.26000000000000012</v>
          </cell>
          <cell r="HR352">
            <v>-0.26000000000000012</v>
          </cell>
          <cell r="HS352">
            <v>-0.26000000000000012</v>
          </cell>
          <cell r="HT352">
            <v>-0.26000000000000012</v>
          </cell>
          <cell r="HU352">
            <v>-0.26000000000000012</v>
          </cell>
          <cell r="HV352">
            <v>-0.26000000000000012</v>
          </cell>
          <cell r="HW352">
            <v>-0.26000000000000012</v>
          </cell>
          <cell r="HX352">
            <v>-0.26000000000000012</v>
          </cell>
          <cell r="HY352">
            <v>-0.26000000000000012</v>
          </cell>
          <cell r="HZ352">
            <v>-0.26000000000000012</v>
          </cell>
          <cell r="IA352">
            <v>-0.26000000000000012</v>
          </cell>
          <cell r="IB352">
            <v>-0.26000000000000012</v>
          </cell>
          <cell r="IC352">
            <v>-0.26000000000000012</v>
          </cell>
          <cell r="ID352">
            <v>-0.26000000000000012</v>
          </cell>
          <cell r="IE352">
            <v>-0.26000000000000012</v>
          </cell>
          <cell r="IF352">
            <v>-0.26000000000000012</v>
          </cell>
          <cell r="IG352">
            <v>-0.26000000000000012</v>
          </cell>
          <cell r="IH352">
            <v>-0.26000000000000012</v>
          </cell>
          <cell r="II352">
            <v>-0.26000000000000012</v>
          </cell>
          <cell r="IJ352">
            <v>-0.26000000000000012</v>
          </cell>
          <cell r="IK352">
            <v>-0.26000000000000012</v>
          </cell>
          <cell r="IL352">
            <v>-0.26000000000000012</v>
          </cell>
          <cell r="IM352">
            <v>-0.26000000000000012</v>
          </cell>
          <cell r="IN352">
            <v>-0.26000000000000012</v>
          </cell>
          <cell r="IO352">
            <v>-0.26000000000000012</v>
          </cell>
          <cell r="IP352">
            <v>-0.26000000000000012</v>
          </cell>
          <cell r="IQ352">
            <v>-0.26000000000000012</v>
          </cell>
        </row>
        <row r="353">
          <cell r="W353">
            <v>0</v>
          </cell>
          <cell r="AG353">
            <v>0</v>
          </cell>
          <cell r="AL353">
            <v>5.75</v>
          </cell>
          <cell r="AQ353">
            <v>15.75</v>
          </cell>
          <cell r="AR353">
            <v>25.75</v>
          </cell>
          <cell r="AS353">
            <v>35.75</v>
          </cell>
          <cell r="AT353">
            <v>45.75</v>
          </cell>
          <cell r="AU353">
            <v>55.75</v>
          </cell>
          <cell r="AV353">
            <v>65.75</v>
          </cell>
          <cell r="AW353">
            <v>75.430555555555557</v>
          </cell>
          <cell r="AX353">
            <v>74.555555555555557</v>
          </cell>
          <cell r="AY353">
            <v>73.125</v>
          </cell>
          <cell r="AZ353">
            <v>71.138888888888886</v>
          </cell>
          <cell r="BA353">
            <v>68.597222222222229</v>
          </cell>
          <cell r="BB353">
            <v>65.5</v>
          </cell>
          <cell r="BC353">
            <v>61.847222222222229</v>
          </cell>
          <cell r="BD353">
            <v>57.638888888888886</v>
          </cell>
          <cell r="BE353">
            <v>53.430555555555557</v>
          </cell>
          <cell r="BF353">
            <v>49.222222222222229</v>
          </cell>
          <cell r="BG353">
            <v>45.0138888888889</v>
          </cell>
          <cell r="BH353">
            <v>40.805555555555564</v>
          </cell>
          <cell r="BI353">
            <v>36.597222222222229</v>
          </cell>
          <cell r="BJ353">
            <v>32.3888888888889</v>
          </cell>
          <cell r="BK353">
            <v>28.180555555555564</v>
          </cell>
          <cell r="BL353">
            <v>23.972222222222236</v>
          </cell>
          <cell r="BM353">
            <v>19.763888888888907</v>
          </cell>
          <cell r="BN353">
            <v>15.555555555555571</v>
          </cell>
          <cell r="BO353">
            <v>11.666666666666682</v>
          </cell>
          <cell r="BP353">
            <v>8.3333333333333499</v>
          </cell>
          <cell r="BQ353">
            <v>5.5555555555555722</v>
          </cell>
          <cell r="BR353">
            <v>3.3333333333333499</v>
          </cell>
          <cell r="BS353">
            <v>1.6666666666666834</v>
          </cell>
          <cell r="BT353">
            <v>0.55555555555557223</v>
          </cell>
          <cell r="BU353">
            <v>1.6653345369377348E-14</v>
          </cell>
          <cell r="BV353">
            <v>1.6653345369377348E-14</v>
          </cell>
          <cell r="BW353">
            <v>1.6653345369377348E-14</v>
          </cell>
          <cell r="BX353">
            <v>1.6653345369377348E-14</v>
          </cell>
          <cell r="BY353">
            <v>1.6653345369377348E-14</v>
          </cell>
          <cell r="BZ353">
            <v>1.6653345369377348E-14</v>
          </cell>
          <cell r="CA353">
            <v>1.6653345369377348E-14</v>
          </cell>
          <cell r="CB353">
            <v>1.6653345369377348E-14</v>
          </cell>
          <cell r="CC353">
            <v>1.6653345369377348E-14</v>
          </cell>
          <cell r="CD353">
            <v>1.6653345369377348E-14</v>
          </cell>
          <cell r="CE353">
            <v>1.6653345369377348E-14</v>
          </cell>
          <cell r="CF353">
            <v>1.6653345369377348E-14</v>
          </cell>
          <cell r="CG353">
            <v>1.6653345369377348E-14</v>
          </cell>
          <cell r="CH353">
            <v>1.6653345369377348E-14</v>
          </cell>
          <cell r="CI353">
            <v>1.6653345369377348E-14</v>
          </cell>
          <cell r="CJ353">
            <v>1.6653345369377348E-14</v>
          </cell>
          <cell r="CK353">
            <v>1.6653345369377348E-14</v>
          </cell>
          <cell r="CL353">
            <v>1.6653345369377348E-14</v>
          </cell>
          <cell r="CM353">
            <v>1.6653345369377348E-14</v>
          </cell>
          <cell r="CN353">
            <v>1.6653345369377348E-14</v>
          </cell>
          <cell r="CO353">
            <v>1.6653345369377348E-14</v>
          </cell>
          <cell r="CP353">
            <v>1.6653345369377348E-14</v>
          </cell>
          <cell r="CQ353">
            <v>1.6653345369377348E-14</v>
          </cell>
          <cell r="CR353">
            <v>1.6653345369377348E-14</v>
          </cell>
          <cell r="CS353">
            <v>1.6653345369377348E-14</v>
          </cell>
          <cell r="CT353">
            <v>1.6653345369377348E-14</v>
          </cell>
          <cell r="CU353">
            <v>1.6653345369377348E-14</v>
          </cell>
          <cell r="CV353">
            <v>1.6653345369377348E-14</v>
          </cell>
          <cell r="CW353">
            <v>1.6653345369377348E-14</v>
          </cell>
          <cell r="CX353">
            <v>1.6653345369377348E-14</v>
          </cell>
          <cell r="CY353">
            <v>1.6653345369377348E-14</v>
          </cell>
          <cell r="CZ353">
            <v>1.6653345369377348E-14</v>
          </cell>
          <cell r="DA353">
            <v>1.6653345369377348E-14</v>
          </cell>
          <cell r="DB353">
            <v>1.6653345369377348E-14</v>
          </cell>
          <cell r="DC353">
            <v>1.6653345369377348E-14</v>
          </cell>
          <cell r="DD353">
            <v>1.6653345369377348E-14</v>
          </cell>
          <cell r="DE353">
            <v>1.6653345369377348E-14</v>
          </cell>
          <cell r="DF353">
            <v>1.6653345369377348E-14</v>
          </cell>
          <cell r="DG353">
            <v>1.6653345369377348E-14</v>
          </cell>
          <cell r="DH353">
            <v>1.6653345369377348E-14</v>
          </cell>
          <cell r="DI353">
            <v>1.6653345369377348E-14</v>
          </cell>
          <cell r="DJ353">
            <v>1.6653345369377348E-14</v>
          </cell>
          <cell r="DK353">
            <v>1.6653345369377348E-14</v>
          </cell>
          <cell r="DL353">
            <v>1.6653345369377348E-14</v>
          </cell>
          <cell r="DM353">
            <v>1.6653345369377348E-14</v>
          </cell>
          <cell r="DN353">
            <v>1.6653345369377348E-14</v>
          </cell>
          <cell r="DO353">
            <v>1.6653345369377348E-14</v>
          </cell>
          <cell r="DP353">
            <v>1.6653345369377348E-14</v>
          </cell>
          <cell r="DQ353">
            <v>1.6653345369377348E-14</v>
          </cell>
          <cell r="DR353">
            <v>1.6653345369377348E-14</v>
          </cell>
          <cell r="DS353">
            <v>1.6653345369377348E-14</v>
          </cell>
          <cell r="DT353">
            <v>1.6653345369377348E-14</v>
          </cell>
          <cell r="DU353">
            <v>1.6653345369377348E-14</v>
          </cell>
          <cell r="DV353">
            <v>1.6653345369377348E-14</v>
          </cell>
          <cell r="DW353">
            <v>1.6653345369377348E-14</v>
          </cell>
          <cell r="DX353">
            <v>1.6653345369377348E-14</v>
          </cell>
          <cell r="DY353">
            <v>1.6653345369377348E-14</v>
          </cell>
          <cell r="DZ353">
            <v>1.6653345369377348E-14</v>
          </cell>
          <cell r="EA353">
            <v>1.6653345369377348E-14</v>
          </cell>
          <cell r="EB353">
            <v>1.6653345369377348E-14</v>
          </cell>
          <cell r="EC353">
            <v>1.6653345369377348E-14</v>
          </cell>
          <cell r="ED353">
            <v>1.6653345369377348E-14</v>
          </cell>
          <cell r="EE353">
            <v>1.6653345369377348E-14</v>
          </cell>
          <cell r="EF353">
            <v>1.6653345369377348E-14</v>
          </cell>
          <cell r="EG353">
            <v>1.6653345369377348E-14</v>
          </cell>
          <cell r="EH353">
            <v>1.6653345369377348E-14</v>
          </cell>
          <cell r="EI353">
            <v>1.6653345369377348E-14</v>
          </cell>
          <cell r="EJ353">
            <v>1.6653345369377348E-14</v>
          </cell>
          <cell r="EK353">
            <v>1.6653345369377348E-14</v>
          </cell>
          <cell r="EL353">
            <v>1.6653345369377348E-14</v>
          </cell>
          <cell r="EM353">
            <v>1.6653345369377348E-14</v>
          </cell>
          <cell r="EN353">
            <v>1.6653345369377348E-14</v>
          </cell>
          <cell r="EO353">
            <v>1.6653345369377348E-14</v>
          </cell>
          <cell r="EP353">
            <v>1.6653345369377348E-14</v>
          </cell>
          <cell r="EQ353">
            <v>1.6653345369377348E-14</v>
          </cell>
          <cell r="ER353">
            <v>1.6653345369377348E-14</v>
          </cell>
          <cell r="ES353">
            <v>1.6653345369377348E-14</v>
          </cell>
          <cell r="ET353">
            <v>1.6653345369377348E-14</v>
          </cell>
          <cell r="EU353">
            <v>1.6653345369377348E-14</v>
          </cell>
          <cell r="EV353">
            <v>1.6653345369377348E-14</v>
          </cell>
          <cell r="EW353">
            <v>1.6653345369377348E-14</v>
          </cell>
          <cell r="EX353">
            <v>1.6653345369377348E-14</v>
          </cell>
          <cell r="EY353">
            <v>1.6653345369377348E-14</v>
          </cell>
          <cell r="EZ353">
            <v>1.6653345369377348E-14</v>
          </cell>
          <cell r="FA353">
            <v>1.6653345369377348E-14</v>
          </cell>
          <cell r="FB353">
            <v>1.6653345369377348E-14</v>
          </cell>
          <cell r="FC353">
            <v>1.6653345369377348E-14</v>
          </cell>
          <cell r="FD353">
            <v>1.6653345369377348E-14</v>
          </cell>
          <cell r="FE353">
            <v>1.6653345369377348E-14</v>
          </cell>
          <cell r="FF353">
            <v>1.6653345369377348E-14</v>
          </cell>
          <cell r="FG353">
            <v>1.6653345369377348E-14</v>
          </cell>
          <cell r="FH353">
            <v>1.6653345369377348E-14</v>
          </cell>
          <cell r="FI353">
            <v>1.6653345369377348E-14</v>
          </cell>
          <cell r="FJ353">
            <v>1.6653345369377348E-14</v>
          </cell>
          <cell r="FK353">
            <v>1.6653345369377348E-14</v>
          </cell>
          <cell r="FL353">
            <v>1.6653345369377348E-14</v>
          </cell>
          <cell r="FM353">
            <v>1.6653345369377348E-14</v>
          </cell>
          <cell r="FN353">
            <v>1.6653345369377348E-14</v>
          </cell>
          <cell r="FO353">
            <v>1.6653345369377348E-14</v>
          </cell>
          <cell r="FP353">
            <v>1.6653345369377348E-14</v>
          </cell>
          <cell r="FQ353">
            <v>1.6653345369377348E-14</v>
          </cell>
          <cell r="FR353">
            <v>1.6653345369377348E-14</v>
          </cell>
          <cell r="FS353">
            <v>1.6653345369377348E-14</v>
          </cell>
          <cell r="FT353">
            <v>1.6653345369377348E-14</v>
          </cell>
          <cell r="FU353">
            <v>1.6653345369377348E-14</v>
          </cell>
          <cell r="FV353">
            <v>1.6653345369377348E-14</v>
          </cell>
          <cell r="FW353">
            <v>1.6653345369377348E-14</v>
          </cell>
          <cell r="FX353">
            <v>1.6653345369377348E-14</v>
          </cell>
          <cell r="FY353">
            <v>1.6653345369377348E-14</v>
          </cell>
          <cell r="FZ353">
            <v>1.6653345369377348E-14</v>
          </cell>
          <cell r="GA353">
            <v>1.6653345369377348E-14</v>
          </cell>
          <cell r="GB353">
            <v>1.6653345369377348E-14</v>
          </cell>
          <cell r="GC353">
            <v>1.6653345369377348E-14</v>
          </cell>
          <cell r="GD353">
            <v>1.6653345369377348E-14</v>
          </cell>
          <cell r="GE353">
            <v>1.6653345369377348E-14</v>
          </cell>
          <cell r="GF353">
            <v>1.6653345369377348E-14</v>
          </cell>
          <cell r="GG353">
            <v>1.6653345369377348E-14</v>
          </cell>
          <cell r="GH353">
            <v>1.6653345369377348E-14</v>
          </cell>
          <cell r="GI353">
            <v>1.6653345369377348E-14</v>
          </cell>
          <cell r="GJ353">
            <v>1.6653345369377348E-14</v>
          </cell>
          <cell r="GK353">
            <v>1.6653345369377348E-14</v>
          </cell>
          <cell r="GL353">
            <v>1.6653345369377348E-14</v>
          </cell>
          <cell r="GM353">
            <v>1.6653345369377348E-14</v>
          </cell>
          <cell r="GN353">
            <v>1.6653345369377348E-14</v>
          </cell>
          <cell r="GO353">
            <v>1.6653345369377348E-14</v>
          </cell>
          <cell r="GP353">
            <v>1.6653345369377348E-14</v>
          </cell>
          <cell r="GQ353">
            <v>1.6653345369377348E-14</v>
          </cell>
          <cell r="GR353">
            <v>1.6653345369377348E-14</v>
          </cell>
          <cell r="GS353">
            <v>1.6653345369377348E-14</v>
          </cell>
          <cell r="GT353">
            <v>1.6653345369377348E-14</v>
          </cell>
          <cell r="GU353">
            <v>1.6653345369377348E-14</v>
          </cell>
          <cell r="GV353">
            <v>1.6653345369377348E-14</v>
          </cell>
          <cell r="GW353">
            <v>1.6653345369377348E-14</v>
          </cell>
          <cell r="GX353">
            <v>1.6653345369377348E-14</v>
          </cell>
          <cell r="GY353">
            <v>1.6653345369377348E-14</v>
          </cell>
          <cell r="GZ353">
            <v>1.6653345369377348E-14</v>
          </cell>
          <cell r="HA353">
            <v>1.6653345369377348E-14</v>
          </cell>
          <cell r="HB353">
            <v>1.6653345369377348E-14</v>
          </cell>
          <cell r="HC353">
            <v>1.6653345369377348E-14</v>
          </cell>
          <cell r="HD353">
            <v>1.6653345369377348E-14</v>
          </cell>
          <cell r="HE353">
            <v>1.6653345369377348E-14</v>
          </cell>
          <cell r="HF353">
            <v>1.6653345369377348E-14</v>
          </cell>
          <cell r="HG353">
            <v>1.6653345369377348E-14</v>
          </cell>
          <cell r="HH353">
            <v>1.6653345369377348E-14</v>
          </cell>
          <cell r="HI353">
            <v>1.6653345369377348E-14</v>
          </cell>
          <cell r="HJ353">
            <v>1.6653345369377348E-14</v>
          </cell>
          <cell r="HK353">
            <v>1.6653345369377348E-14</v>
          </cell>
          <cell r="HL353">
            <v>1.6653345369377348E-14</v>
          </cell>
          <cell r="HM353">
            <v>1.6653345369377348E-14</v>
          </cell>
          <cell r="HN353">
            <v>1.6653345369377348E-14</v>
          </cell>
          <cell r="HO353">
            <v>1.6653345369377348E-14</v>
          </cell>
          <cell r="HP353">
            <v>1.6653345369377348E-14</v>
          </cell>
          <cell r="HQ353">
            <v>1.6653345369377348E-14</v>
          </cell>
          <cell r="HR353">
            <v>1.6653345369377348E-14</v>
          </cell>
          <cell r="HS353">
            <v>1.6653345369377348E-14</v>
          </cell>
          <cell r="HT353">
            <v>1.6653345369377348E-14</v>
          </cell>
          <cell r="HU353">
            <v>1.6653345369377348E-14</v>
          </cell>
          <cell r="HV353">
            <v>1.6653345369377348E-14</v>
          </cell>
          <cell r="HW353">
            <v>1.6653345369377348E-14</v>
          </cell>
          <cell r="HX353">
            <v>1.6653345369377348E-14</v>
          </cell>
          <cell r="HY353">
            <v>1.6653345369377348E-14</v>
          </cell>
          <cell r="HZ353">
            <v>1.6653345369377348E-14</v>
          </cell>
          <cell r="IA353">
            <v>1.6653345369377348E-14</v>
          </cell>
          <cell r="IB353">
            <v>1.6653345369377348E-14</v>
          </cell>
          <cell r="IC353">
            <v>1.6653345369377348E-14</v>
          </cell>
          <cell r="ID353">
            <v>1.6653345369377348E-14</v>
          </cell>
          <cell r="IE353">
            <v>1.6653345369377348E-14</v>
          </cell>
          <cell r="IF353">
            <v>1.6653345369377348E-14</v>
          </cell>
          <cell r="IG353">
            <v>1.6653345369377348E-14</v>
          </cell>
          <cell r="IH353">
            <v>1.6653345369377348E-14</v>
          </cell>
          <cell r="II353">
            <v>1.6653345369377348E-14</v>
          </cell>
          <cell r="IJ353">
            <v>1.6653345369377348E-14</v>
          </cell>
          <cell r="IK353">
            <v>1.6653345369377348E-14</v>
          </cell>
          <cell r="IL353">
            <v>1.6653345369377348E-14</v>
          </cell>
          <cell r="IM353">
            <v>1.6653345369377348E-14</v>
          </cell>
          <cell r="IN353">
            <v>1.6653345369377348E-14</v>
          </cell>
          <cell r="IO353">
            <v>1.6653345369377348E-14</v>
          </cell>
          <cell r="IP353">
            <v>1.6653345369377348E-14</v>
          </cell>
          <cell r="IQ353">
            <v>1.6653345369377348E-14</v>
          </cell>
        </row>
        <row r="354">
          <cell r="AB354">
            <v>0</v>
          </cell>
          <cell r="AG354">
            <v>0</v>
          </cell>
          <cell r="AL354">
            <v>0</v>
          </cell>
          <cell r="AQ354">
            <v>0</v>
          </cell>
          <cell r="AR354">
            <v>0</v>
          </cell>
          <cell r="AS354">
            <v>0</v>
          </cell>
          <cell r="AT354">
            <v>0.26</v>
          </cell>
          <cell r="AU354">
            <v>0.26</v>
          </cell>
          <cell r="AV354">
            <v>0.26</v>
          </cell>
          <cell r="AW354">
            <v>0.26</v>
          </cell>
          <cell r="AX354">
            <v>0.2311111111111111</v>
          </cell>
          <cell r="AY354">
            <v>0.20222222222222219</v>
          </cell>
          <cell r="AZ354">
            <v>0.17333333333333331</v>
          </cell>
          <cell r="BA354">
            <v>0.1444444444444444</v>
          </cell>
          <cell r="BB354">
            <v>0.11555555555555551</v>
          </cell>
          <cell r="BC354">
            <v>8.6666666666666628E-2</v>
          </cell>
          <cell r="BD354">
            <v>5.7777777777777733E-2</v>
          </cell>
          <cell r="BE354">
            <v>2.8888888888888846E-2</v>
          </cell>
          <cell r="BF354">
            <v>-4.3298697960381107E-17</v>
          </cell>
          <cell r="BG354">
            <v>-4.3298697960381107E-17</v>
          </cell>
          <cell r="BH354">
            <v>-0.23111111111111121</v>
          </cell>
          <cell r="BI354">
            <v>-0.23111111111111121</v>
          </cell>
          <cell r="BJ354">
            <v>-0.23111111111111121</v>
          </cell>
          <cell r="BK354">
            <v>-0.23111111111111121</v>
          </cell>
          <cell r="BL354">
            <v>-0.23111111111111121</v>
          </cell>
          <cell r="BM354">
            <v>-0.23111111111111121</v>
          </cell>
          <cell r="BN354">
            <v>-0.23111111111111121</v>
          </cell>
          <cell r="BO354">
            <v>-0.23111111111111121</v>
          </cell>
          <cell r="BP354">
            <v>-0.23111111111111121</v>
          </cell>
          <cell r="BQ354">
            <v>-0.23111111111111121</v>
          </cell>
          <cell r="BR354">
            <v>-0.23111111111111121</v>
          </cell>
          <cell r="BS354">
            <v>-0.23111111111111121</v>
          </cell>
          <cell r="BT354">
            <v>-0.23111111111111121</v>
          </cell>
          <cell r="BU354">
            <v>-0.23111111111111121</v>
          </cell>
          <cell r="BV354">
            <v>-0.23111111111111121</v>
          </cell>
          <cell r="BW354">
            <v>-0.23111111111111121</v>
          </cell>
          <cell r="BX354">
            <v>-0.23111111111111121</v>
          </cell>
          <cell r="BY354">
            <v>-0.23111111111111121</v>
          </cell>
          <cell r="BZ354">
            <v>-0.23111111111111121</v>
          </cell>
          <cell r="CA354">
            <v>-0.23111111111111121</v>
          </cell>
          <cell r="CB354">
            <v>-0.23111111111111121</v>
          </cell>
          <cell r="CC354">
            <v>-0.23111111111111121</v>
          </cell>
          <cell r="CD354">
            <v>-0.23111111111111121</v>
          </cell>
          <cell r="CE354">
            <v>-0.23111111111111121</v>
          </cell>
          <cell r="CF354">
            <v>-0.23111111111111121</v>
          </cell>
          <cell r="CG354">
            <v>-0.23111111111111121</v>
          </cell>
          <cell r="CH354">
            <v>-0.23111111111111121</v>
          </cell>
          <cell r="CI354">
            <v>-0.23111111111111121</v>
          </cell>
          <cell r="CJ354">
            <v>-0.23111111111111121</v>
          </cell>
          <cell r="CK354">
            <v>-0.23111111111111121</v>
          </cell>
          <cell r="CL354">
            <v>-0.23111111111111121</v>
          </cell>
          <cell r="CM354">
            <v>-0.23111111111111121</v>
          </cell>
          <cell r="CN354">
            <v>-0.23111111111111121</v>
          </cell>
          <cell r="CO354">
            <v>-0.23111111111111121</v>
          </cell>
          <cell r="CP354">
            <v>-0.23111111111111121</v>
          </cell>
          <cell r="CQ354">
            <v>-0.23111111111111121</v>
          </cell>
          <cell r="CR354">
            <v>-0.23111111111111121</v>
          </cell>
          <cell r="CS354">
            <v>-0.23111111111111121</v>
          </cell>
          <cell r="CT354">
            <v>-0.23111111111111121</v>
          </cell>
          <cell r="CU354">
            <v>-0.23111111111111121</v>
          </cell>
          <cell r="CV354">
            <v>-0.23111111111111121</v>
          </cell>
          <cell r="CW354">
            <v>-0.23111111111111121</v>
          </cell>
          <cell r="CX354">
            <v>-0.23111111111111121</v>
          </cell>
          <cell r="CY354">
            <v>-0.23111111111111121</v>
          </cell>
          <cell r="CZ354">
            <v>-0.23111111111111121</v>
          </cell>
          <cell r="DA354">
            <v>-0.23111111111111121</v>
          </cell>
          <cell r="DB354">
            <v>-0.23111111111111121</v>
          </cell>
          <cell r="DC354">
            <v>-0.23111111111111121</v>
          </cell>
          <cell r="DD354">
            <v>-0.23111111111111121</v>
          </cell>
          <cell r="DE354">
            <v>-0.23111111111111121</v>
          </cell>
          <cell r="DF354">
            <v>-0.23111111111111121</v>
          </cell>
          <cell r="DG354">
            <v>-0.23111111111111121</v>
          </cell>
          <cell r="DH354">
            <v>-0.23111111111111121</v>
          </cell>
          <cell r="DI354">
            <v>-0.23111111111111121</v>
          </cell>
          <cell r="DJ354">
            <v>-0.23111111111111121</v>
          </cell>
          <cell r="DK354">
            <v>-0.23111111111111121</v>
          </cell>
          <cell r="DL354">
            <v>-0.23111111111111121</v>
          </cell>
          <cell r="DM354">
            <v>-0.23111111111111121</v>
          </cell>
          <cell r="DN354">
            <v>-0.23111111111111121</v>
          </cell>
          <cell r="DO354">
            <v>-0.23111111111111121</v>
          </cell>
          <cell r="DP354">
            <v>-0.23111111111111121</v>
          </cell>
          <cell r="DQ354">
            <v>-0.23111111111111121</v>
          </cell>
          <cell r="DR354">
            <v>-0.23111111111111121</v>
          </cell>
          <cell r="DS354">
            <v>-0.23111111111111121</v>
          </cell>
          <cell r="DT354">
            <v>-0.23111111111111121</v>
          </cell>
          <cell r="DU354">
            <v>-0.23111111111111121</v>
          </cell>
          <cell r="DV354">
            <v>-0.23111111111111121</v>
          </cell>
          <cell r="DW354">
            <v>-0.23111111111111121</v>
          </cell>
          <cell r="DX354">
            <v>-0.23111111111111121</v>
          </cell>
          <cell r="DY354">
            <v>-0.23111111111111121</v>
          </cell>
          <cell r="DZ354">
            <v>-0.23111111111111121</v>
          </cell>
          <cell r="EA354">
            <v>-0.23111111111111121</v>
          </cell>
          <cell r="EB354">
            <v>-0.23111111111111121</v>
          </cell>
          <cell r="EC354">
            <v>-0.23111111111111121</v>
          </cell>
          <cell r="ED354">
            <v>-0.23111111111111121</v>
          </cell>
          <cell r="EE354">
            <v>-0.23111111111111121</v>
          </cell>
          <cell r="EF354">
            <v>-0.23111111111111121</v>
          </cell>
          <cell r="EG354">
            <v>-0.23111111111111121</v>
          </cell>
          <cell r="EH354">
            <v>-0.23111111111111121</v>
          </cell>
          <cell r="EI354">
            <v>-0.23111111111111121</v>
          </cell>
          <cell r="EJ354">
            <v>-0.23111111111111121</v>
          </cell>
          <cell r="EK354">
            <v>-0.23111111111111121</v>
          </cell>
          <cell r="EL354">
            <v>-0.23111111111111121</v>
          </cell>
          <cell r="EM354">
            <v>-0.23111111111111121</v>
          </cell>
          <cell r="EN354">
            <v>-0.23111111111111121</v>
          </cell>
          <cell r="EO354">
            <v>-0.23111111111111121</v>
          </cell>
          <cell r="EP354">
            <v>-0.23111111111111121</v>
          </cell>
          <cell r="EQ354">
            <v>-0.23111111111111121</v>
          </cell>
          <cell r="ER354">
            <v>-0.23111111111111121</v>
          </cell>
          <cell r="ES354">
            <v>-0.23111111111111121</v>
          </cell>
          <cell r="ET354">
            <v>-0.23111111111111121</v>
          </cell>
          <cell r="EU354">
            <v>-0.23111111111111121</v>
          </cell>
          <cell r="EV354">
            <v>-0.23111111111111121</v>
          </cell>
          <cell r="EW354">
            <v>-0.23111111111111121</v>
          </cell>
          <cell r="EX354">
            <v>-0.23111111111111121</v>
          </cell>
          <cell r="EY354">
            <v>-0.23111111111111121</v>
          </cell>
          <cell r="EZ354">
            <v>-0.23111111111111121</v>
          </cell>
          <cell r="FA354">
            <v>-0.23111111111111121</v>
          </cell>
          <cell r="FB354">
            <v>-0.23111111111111121</v>
          </cell>
          <cell r="FC354">
            <v>-0.23111111111111121</v>
          </cell>
          <cell r="FD354">
            <v>-0.23111111111111121</v>
          </cell>
          <cell r="FE354">
            <v>-0.23111111111111121</v>
          </cell>
          <cell r="FF354">
            <v>-0.23111111111111121</v>
          </cell>
          <cell r="FG354">
            <v>-0.23111111111111121</v>
          </cell>
          <cell r="FH354">
            <v>-0.23111111111111121</v>
          </cell>
          <cell r="FI354">
            <v>-0.23111111111111121</v>
          </cell>
          <cell r="FJ354">
            <v>-0.23111111111111121</v>
          </cell>
          <cell r="FK354">
            <v>-0.23111111111111121</v>
          </cell>
          <cell r="FL354">
            <v>-0.23111111111111121</v>
          </cell>
          <cell r="FM354">
            <v>-0.23111111111111121</v>
          </cell>
          <cell r="FN354">
            <v>-0.23111111111111121</v>
          </cell>
          <cell r="FO354">
            <v>-0.23111111111111121</v>
          </cell>
          <cell r="FP354">
            <v>-0.23111111111111121</v>
          </cell>
          <cell r="FQ354">
            <v>-0.23111111111111121</v>
          </cell>
          <cell r="FR354">
            <v>-0.23111111111111121</v>
          </cell>
          <cell r="FS354">
            <v>-0.23111111111111121</v>
          </cell>
          <cell r="FT354">
            <v>-0.23111111111111121</v>
          </cell>
          <cell r="FU354">
            <v>-0.23111111111111121</v>
          </cell>
          <cell r="FV354">
            <v>-0.23111111111111121</v>
          </cell>
          <cell r="FW354">
            <v>-0.23111111111111121</v>
          </cell>
          <cell r="FX354">
            <v>-0.23111111111111121</v>
          </cell>
          <cell r="FY354">
            <v>-0.23111111111111121</v>
          </cell>
          <cell r="FZ354">
            <v>-0.23111111111111121</v>
          </cell>
          <cell r="GA354">
            <v>-0.23111111111111121</v>
          </cell>
          <cell r="GB354">
            <v>-0.23111111111111121</v>
          </cell>
          <cell r="GC354">
            <v>-0.23111111111111121</v>
          </cell>
          <cell r="GD354">
            <v>-0.23111111111111121</v>
          </cell>
          <cell r="GE354">
            <v>-0.23111111111111121</v>
          </cell>
          <cell r="GF354">
            <v>-0.23111111111111121</v>
          </cell>
          <cell r="GG354">
            <v>-0.23111111111111121</v>
          </cell>
          <cell r="GH354">
            <v>-0.23111111111111121</v>
          </cell>
          <cell r="GI354">
            <v>-0.23111111111111121</v>
          </cell>
          <cell r="GJ354">
            <v>-0.23111111111111121</v>
          </cell>
          <cell r="GK354">
            <v>-0.23111111111111121</v>
          </cell>
          <cell r="GL354">
            <v>-0.23111111111111121</v>
          </cell>
          <cell r="GM354">
            <v>-0.23111111111111121</v>
          </cell>
          <cell r="GN354">
            <v>-0.23111111111111121</v>
          </cell>
          <cell r="GO354">
            <v>-0.23111111111111121</v>
          </cell>
          <cell r="GP354">
            <v>-0.23111111111111121</v>
          </cell>
          <cell r="GQ354">
            <v>-0.23111111111111121</v>
          </cell>
          <cell r="GR354">
            <v>-0.23111111111111121</v>
          </cell>
          <cell r="GS354">
            <v>-0.23111111111111121</v>
          </cell>
          <cell r="GT354">
            <v>-0.23111111111111121</v>
          </cell>
          <cell r="GU354">
            <v>-0.23111111111111121</v>
          </cell>
          <cell r="GV354">
            <v>-0.23111111111111121</v>
          </cell>
          <cell r="GW354">
            <v>-0.23111111111111121</v>
          </cell>
          <cell r="GX354">
            <v>-0.23111111111111121</v>
          </cell>
          <cell r="GY354">
            <v>-0.23111111111111121</v>
          </cell>
          <cell r="GZ354">
            <v>-0.23111111111111121</v>
          </cell>
          <cell r="HA354">
            <v>-0.23111111111111121</v>
          </cell>
          <cell r="HB354">
            <v>-0.23111111111111121</v>
          </cell>
          <cell r="HC354">
            <v>-0.23111111111111121</v>
          </cell>
          <cell r="HD354">
            <v>-0.23111111111111121</v>
          </cell>
          <cell r="HE354">
            <v>-0.23111111111111121</v>
          </cell>
          <cell r="HF354">
            <v>-0.23111111111111121</v>
          </cell>
          <cell r="HG354">
            <v>-0.23111111111111121</v>
          </cell>
          <cell r="HH354">
            <v>-0.23111111111111121</v>
          </cell>
          <cell r="HI354">
            <v>-0.23111111111111121</v>
          </cell>
          <cell r="HJ354">
            <v>-0.23111111111111121</v>
          </cell>
          <cell r="HK354">
            <v>-0.23111111111111121</v>
          </cell>
          <cell r="HL354">
            <v>-0.23111111111111121</v>
          </cell>
          <cell r="HM354">
            <v>-0.23111111111111121</v>
          </cell>
          <cell r="HN354">
            <v>-0.23111111111111121</v>
          </cell>
          <cell r="HO354">
            <v>-0.23111111111111121</v>
          </cell>
          <cell r="HP354">
            <v>-0.23111111111111121</v>
          </cell>
          <cell r="HQ354">
            <v>-0.23111111111111121</v>
          </cell>
          <cell r="HR354">
            <v>-0.23111111111111121</v>
          </cell>
          <cell r="HS354">
            <v>-0.23111111111111121</v>
          </cell>
          <cell r="HT354">
            <v>-0.23111111111111121</v>
          </cell>
          <cell r="HU354">
            <v>-0.23111111111111121</v>
          </cell>
          <cell r="HV354">
            <v>-0.23111111111111121</v>
          </cell>
          <cell r="HW354">
            <v>-0.23111111111111121</v>
          </cell>
          <cell r="HX354">
            <v>-0.23111111111111121</v>
          </cell>
          <cell r="HY354">
            <v>-0.23111111111111121</v>
          </cell>
          <cell r="HZ354">
            <v>-0.23111111111111121</v>
          </cell>
          <cell r="IA354">
            <v>-0.23111111111111121</v>
          </cell>
          <cell r="IB354">
            <v>-0.23111111111111121</v>
          </cell>
          <cell r="IC354">
            <v>-0.23111111111111121</v>
          </cell>
          <cell r="ID354">
            <v>-0.23111111111111121</v>
          </cell>
          <cell r="IE354">
            <v>-0.23111111111111121</v>
          </cell>
          <cell r="IF354">
            <v>-0.23111111111111121</v>
          </cell>
          <cell r="IG354">
            <v>-0.23111111111111121</v>
          </cell>
          <cell r="IH354">
            <v>-0.23111111111111121</v>
          </cell>
          <cell r="II354">
            <v>-0.23111111111111121</v>
          </cell>
          <cell r="IJ354">
            <v>-0.23111111111111121</v>
          </cell>
          <cell r="IK354">
            <v>-0.23111111111111121</v>
          </cell>
          <cell r="IL354">
            <v>-0.23111111111111121</v>
          </cell>
          <cell r="IM354">
            <v>-0.23111111111111121</v>
          </cell>
          <cell r="IN354">
            <v>-0.23111111111111121</v>
          </cell>
          <cell r="IO354">
            <v>-0.23111111111111121</v>
          </cell>
          <cell r="IP354">
            <v>-0.23111111111111121</v>
          </cell>
          <cell r="IQ354">
            <v>-0.23111111111111121</v>
          </cell>
        </row>
        <row r="362">
          <cell r="AG362">
            <v>0</v>
          </cell>
          <cell r="AL362">
            <v>0</v>
          </cell>
          <cell r="AM362">
            <v>23.052</v>
          </cell>
          <cell r="AN362">
            <v>33.052</v>
          </cell>
          <cell r="AO362">
            <v>43.052</v>
          </cell>
          <cell r="AP362">
            <v>53.052</v>
          </cell>
          <cell r="AQ362">
            <v>0</v>
          </cell>
          <cell r="AR362">
            <v>0</v>
          </cell>
          <cell r="AS362">
            <v>0</v>
          </cell>
          <cell r="AT362">
            <v>10</v>
          </cell>
          <cell r="AU362">
            <v>10</v>
          </cell>
          <cell r="AV362">
            <v>10</v>
          </cell>
          <cell r="AW362">
            <v>10</v>
          </cell>
          <cell r="AX362">
            <v>10</v>
          </cell>
          <cell r="AY362">
            <v>10</v>
          </cell>
          <cell r="AZ362">
            <v>10</v>
          </cell>
          <cell r="BA362">
            <v>9.4444444444444446</v>
          </cell>
          <cell r="BB362">
            <v>8.8888888888888893</v>
          </cell>
          <cell r="BC362">
            <v>8.3333333333333339</v>
          </cell>
          <cell r="BD362">
            <v>7.7777777777777786</v>
          </cell>
          <cell r="BE362">
            <v>7.2222222222222232</v>
          </cell>
          <cell r="BF362">
            <v>6.6666666666666679</v>
          </cell>
          <cell r="BG362">
            <v>6.1111111111111125</v>
          </cell>
          <cell r="BH362">
            <v>5.5555555555555571</v>
          </cell>
          <cell r="BI362">
            <v>5.0000000000000018</v>
          </cell>
          <cell r="BJ362">
            <v>4.4444444444444464</v>
          </cell>
          <cell r="BK362">
            <v>3.8888888888888911</v>
          </cell>
          <cell r="BL362">
            <v>3.3333333333333357</v>
          </cell>
          <cell r="BM362">
            <v>2.7777777777777803</v>
          </cell>
          <cell r="BN362">
            <v>2.222222222222225</v>
          </cell>
          <cell r="BO362">
            <v>1.6666666666666694</v>
          </cell>
          <cell r="BP362">
            <v>1.1111111111111138</v>
          </cell>
          <cell r="BQ362">
            <v>0.55555555555555824</v>
          </cell>
          <cell r="BR362">
            <v>2.6645352591003757E-15</v>
          </cell>
          <cell r="BS362">
            <v>2.6645352591003757E-15</v>
          </cell>
          <cell r="BT362">
            <v>2.6645352591003757E-15</v>
          </cell>
          <cell r="BU362">
            <v>2.6645352591003757E-15</v>
          </cell>
          <cell r="BV362">
            <v>2.6645352591003757E-15</v>
          </cell>
          <cell r="BW362">
            <v>2.6645352591003757E-15</v>
          </cell>
          <cell r="BX362">
            <v>2.6645352591003757E-15</v>
          </cell>
          <cell r="BY362">
            <v>2.6645352591003757E-15</v>
          </cell>
          <cell r="BZ362">
            <v>2.6645352591003757E-15</v>
          </cell>
          <cell r="CA362">
            <v>2.6645352591003757E-15</v>
          </cell>
          <cell r="CB362">
            <v>2.6645352591003757E-15</v>
          </cell>
          <cell r="CC362">
            <v>2.6645352591003757E-15</v>
          </cell>
          <cell r="CD362">
            <v>2.6645352591003757E-15</v>
          </cell>
          <cell r="CE362">
            <v>2.6645352591003757E-15</v>
          </cell>
          <cell r="CF362">
            <v>2.6645352591003757E-15</v>
          </cell>
          <cell r="CG362">
            <v>2.6645352591003757E-15</v>
          </cell>
          <cell r="CH362">
            <v>2.6645352591003757E-15</v>
          </cell>
          <cell r="CI362">
            <v>2.6645352591003757E-15</v>
          </cell>
          <cell r="CJ362">
            <v>2.6645352591003757E-15</v>
          </cell>
          <cell r="CK362">
            <v>2.6645352591003757E-15</v>
          </cell>
          <cell r="CL362">
            <v>2.6645352591003757E-15</v>
          </cell>
          <cell r="CM362">
            <v>2.6645352591003757E-15</v>
          </cell>
          <cell r="CN362">
            <v>2.6645352591003757E-15</v>
          </cell>
          <cell r="CO362">
            <v>2.6645352591003757E-15</v>
          </cell>
          <cell r="CP362">
            <v>2.6645352591003757E-15</v>
          </cell>
          <cell r="CQ362">
            <v>2.6645352591003757E-15</v>
          </cell>
          <cell r="CR362">
            <v>2.6645352591003757E-15</v>
          </cell>
          <cell r="CS362">
            <v>2.6645352591003757E-15</v>
          </cell>
          <cell r="CT362">
            <v>2.6645352591003757E-15</v>
          </cell>
          <cell r="CU362">
            <v>2.6645352591003757E-15</v>
          </cell>
          <cell r="CV362">
            <v>2.6645352591003757E-15</v>
          </cell>
          <cell r="CW362">
            <v>2.6645352591003757E-15</v>
          </cell>
          <cell r="CX362">
            <v>2.6645352591003757E-15</v>
          </cell>
          <cell r="CY362">
            <v>2.6645352591003757E-15</v>
          </cell>
          <cell r="CZ362">
            <v>2.6645352591003757E-15</v>
          </cell>
          <cell r="DA362">
            <v>2.6645352591003757E-15</v>
          </cell>
          <cell r="DB362">
            <v>2.6645352591003757E-15</v>
          </cell>
          <cell r="DC362">
            <v>2.6645352591003757E-15</v>
          </cell>
          <cell r="DD362">
            <v>2.6645352591003757E-15</v>
          </cell>
          <cell r="DE362">
            <v>2.6645352591003757E-15</v>
          </cell>
          <cell r="DF362">
            <v>2.6645352591003757E-15</v>
          </cell>
          <cell r="DG362">
            <v>2.6645352591003757E-15</v>
          </cell>
          <cell r="DH362">
            <v>2.6645352591003757E-15</v>
          </cell>
          <cell r="DI362">
            <v>2.6645352591003757E-15</v>
          </cell>
          <cell r="DJ362">
            <v>2.6645352591003757E-15</v>
          </cell>
          <cell r="DK362">
            <v>2.6645352591003757E-15</v>
          </cell>
          <cell r="DL362">
            <v>2.6645352591003757E-15</v>
          </cell>
          <cell r="DM362">
            <v>2.6645352591003757E-15</v>
          </cell>
          <cell r="DN362">
            <v>2.6645352591003757E-15</v>
          </cell>
          <cell r="DO362">
            <v>2.6645352591003757E-15</v>
          </cell>
          <cell r="DP362">
            <v>2.6645352591003757E-15</v>
          </cell>
          <cell r="DQ362">
            <v>2.6645352591003757E-15</v>
          </cell>
          <cell r="DR362">
            <v>2.6645352591003757E-15</v>
          </cell>
          <cell r="DS362">
            <v>2.6645352591003757E-15</v>
          </cell>
          <cell r="DT362">
            <v>2.6645352591003757E-15</v>
          </cell>
          <cell r="DU362">
            <v>2.6645352591003757E-15</v>
          </cell>
          <cell r="DV362">
            <v>2.6645352591003757E-15</v>
          </cell>
          <cell r="DW362">
            <v>2.6645352591003757E-15</v>
          </cell>
          <cell r="DX362">
            <v>2.6645352591003757E-15</v>
          </cell>
          <cell r="DY362">
            <v>2.6645352591003757E-15</v>
          </cell>
          <cell r="DZ362">
            <v>2.6645352591003757E-15</v>
          </cell>
          <cell r="EA362">
            <v>2.6645352591003757E-15</v>
          </cell>
          <cell r="EB362">
            <v>2.6645352591003757E-15</v>
          </cell>
          <cell r="EC362">
            <v>2.6645352591003757E-15</v>
          </cell>
          <cell r="ED362">
            <v>2.6645352591003757E-15</v>
          </cell>
          <cell r="EE362">
            <v>2.6645352591003757E-15</v>
          </cell>
          <cell r="EF362">
            <v>2.6645352591003757E-15</v>
          </cell>
          <cell r="EG362">
            <v>2.6645352591003757E-15</v>
          </cell>
          <cell r="EH362">
            <v>2.6645352591003757E-15</v>
          </cell>
          <cell r="EI362">
            <v>2.6645352591003757E-15</v>
          </cell>
          <cell r="EJ362">
            <v>2.6645352591003757E-15</v>
          </cell>
          <cell r="EK362">
            <v>2.6645352591003757E-15</v>
          </cell>
          <cell r="EL362">
            <v>2.6645352591003757E-15</v>
          </cell>
          <cell r="EM362">
            <v>2.6645352591003757E-15</v>
          </cell>
          <cell r="EN362">
            <v>2.6645352591003757E-15</v>
          </cell>
          <cell r="EO362">
            <v>2.6645352591003757E-15</v>
          </cell>
          <cell r="EP362">
            <v>2.6645352591003757E-15</v>
          </cell>
          <cell r="EQ362">
            <v>2.6645352591003757E-15</v>
          </cell>
          <cell r="ER362">
            <v>2.6645352591003757E-15</v>
          </cell>
          <cell r="ES362">
            <v>2.6645352591003757E-15</v>
          </cell>
          <cell r="ET362">
            <v>2.6645352591003757E-15</v>
          </cell>
          <cell r="EU362">
            <v>2.6645352591003757E-15</v>
          </cell>
          <cell r="EV362">
            <v>2.6645352591003757E-15</v>
          </cell>
          <cell r="EW362">
            <v>2.6645352591003757E-15</v>
          </cell>
          <cell r="EX362">
            <v>2.6645352591003757E-15</v>
          </cell>
          <cell r="EY362">
            <v>2.6645352591003757E-15</v>
          </cell>
          <cell r="EZ362">
            <v>2.6645352591003757E-15</v>
          </cell>
          <cell r="FA362">
            <v>2.6645352591003757E-15</v>
          </cell>
          <cell r="FB362">
            <v>2.6645352591003757E-15</v>
          </cell>
          <cell r="FC362">
            <v>2.6645352591003757E-15</v>
          </cell>
          <cell r="FD362">
            <v>2.6645352591003757E-15</v>
          </cell>
          <cell r="FE362">
            <v>2.6645352591003757E-15</v>
          </cell>
          <cell r="FF362">
            <v>2.6645352591003757E-15</v>
          </cell>
          <cell r="FG362">
            <v>2.6645352591003757E-15</v>
          </cell>
          <cell r="FH362">
            <v>2.6645352591003757E-15</v>
          </cell>
          <cell r="FI362">
            <v>2.6645352591003757E-15</v>
          </cell>
          <cell r="FJ362">
            <v>2.6645352591003757E-15</v>
          </cell>
          <cell r="FK362">
            <v>2.6645352591003757E-15</v>
          </cell>
          <cell r="FL362">
            <v>2.6645352591003757E-15</v>
          </cell>
          <cell r="FM362">
            <v>2.6645352591003757E-15</v>
          </cell>
          <cell r="FN362">
            <v>2.6645352591003757E-15</v>
          </cell>
          <cell r="FO362">
            <v>2.6645352591003757E-15</v>
          </cell>
          <cell r="FP362">
            <v>2.6645352591003757E-15</v>
          </cell>
          <cell r="FQ362">
            <v>2.6645352591003757E-15</v>
          </cell>
          <cell r="FR362">
            <v>2.6645352591003757E-15</v>
          </cell>
          <cell r="FS362">
            <v>2.6645352591003757E-15</v>
          </cell>
          <cell r="FT362">
            <v>2.6645352591003757E-15</v>
          </cell>
          <cell r="FU362">
            <v>2.6645352591003757E-15</v>
          </cell>
          <cell r="FV362">
            <v>2.6645352591003757E-15</v>
          </cell>
          <cell r="FW362">
            <v>2.6645352591003757E-15</v>
          </cell>
          <cell r="FX362">
            <v>2.6645352591003757E-15</v>
          </cell>
          <cell r="FY362">
            <v>2.6645352591003757E-15</v>
          </cell>
          <cell r="FZ362">
            <v>2.6645352591003757E-15</v>
          </cell>
          <cell r="GA362">
            <v>2.6645352591003757E-15</v>
          </cell>
          <cell r="GB362">
            <v>2.6645352591003757E-15</v>
          </cell>
          <cell r="GC362">
            <v>2.6645352591003757E-15</v>
          </cell>
          <cell r="GD362">
            <v>2.6645352591003757E-15</v>
          </cell>
          <cell r="GE362">
            <v>2.6645352591003757E-15</v>
          </cell>
          <cell r="GF362">
            <v>2.6645352591003757E-15</v>
          </cell>
          <cell r="GG362">
            <v>2.6645352591003757E-15</v>
          </cell>
          <cell r="GH362">
            <v>2.6645352591003757E-15</v>
          </cell>
          <cell r="GI362">
            <v>2.6645352591003757E-15</v>
          </cell>
          <cell r="GJ362">
            <v>2.6645352591003757E-15</v>
          </cell>
          <cell r="GK362">
            <v>2.6645352591003757E-15</v>
          </cell>
          <cell r="GL362">
            <v>2.6645352591003757E-15</v>
          </cell>
          <cell r="GM362">
            <v>2.6645352591003757E-15</v>
          </cell>
          <cell r="GN362">
            <v>2.6645352591003757E-15</v>
          </cell>
          <cell r="GO362">
            <v>2.6645352591003757E-15</v>
          </cell>
          <cell r="GP362">
            <v>2.6645352591003757E-15</v>
          </cell>
          <cell r="GQ362">
            <v>2.6645352591003757E-15</v>
          </cell>
          <cell r="GR362">
            <v>2.6645352591003757E-15</v>
          </cell>
          <cell r="GS362">
            <v>2.6645352591003757E-15</v>
          </cell>
          <cell r="GT362">
            <v>2.6645352591003757E-15</v>
          </cell>
          <cell r="GU362">
            <v>2.6645352591003757E-15</v>
          </cell>
          <cell r="GV362">
            <v>2.6645352591003757E-15</v>
          </cell>
          <cell r="GW362">
            <v>2.6645352591003757E-15</v>
          </cell>
          <cell r="GX362">
            <v>2.6645352591003757E-15</v>
          </cell>
          <cell r="GY362">
            <v>2.6645352591003757E-15</v>
          </cell>
          <cell r="GZ362">
            <v>2.6645352591003757E-15</v>
          </cell>
          <cell r="HA362">
            <v>2.6645352591003757E-15</v>
          </cell>
          <cell r="HB362">
            <v>2.6645352591003757E-15</v>
          </cell>
          <cell r="HC362">
            <v>2.6645352591003757E-15</v>
          </cell>
          <cell r="HD362">
            <v>2.6645352591003757E-15</v>
          </cell>
          <cell r="HE362">
            <v>2.6645352591003757E-15</v>
          </cell>
          <cell r="HF362">
            <v>2.6645352591003757E-15</v>
          </cell>
          <cell r="HG362">
            <v>2.6645352591003757E-15</v>
          </cell>
          <cell r="HH362">
            <v>2.6645352591003757E-15</v>
          </cell>
          <cell r="HI362">
            <v>2.6645352591003757E-15</v>
          </cell>
          <cell r="HJ362">
            <v>2.6645352591003757E-15</v>
          </cell>
          <cell r="HK362">
            <v>2.6645352591003757E-15</v>
          </cell>
          <cell r="HL362">
            <v>2.6645352591003757E-15</v>
          </cell>
          <cell r="HM362">
            <v>2.6645352591003757E-15</v>
          </cell>
          <cell r="HN362">
            <v>2.6645352591003757E-15</v>
          </cell>
          <cell r="HO362">
            <v>2.6645352591003757E-15</v>
          </cell>
          <cell r="HP362">
            <v>2.6645352591003757E-15</v>
          </cell>
          <cell r="HQ362">
            <v>2.6645352591003757E-15</v>
          </cell>
          <cell r="HR362">
            <v>2.6645352591003757E-15</v>
          </cell>
          <cell r="HS362">
            <v>2.6645352591003757E-15</v>
          </cell>
          <cell r="HT362">
            <v>2.6645352591003757E-15</v>
          </cell>
          <cell r="HU362">
            <v>2.6645352591003757E-15</v>
          </cell>
          <cell r="HV362">
            <v>2.6645352591003757E-15</v>
          </cell>
          <cell r="HW362">
            <v>2.6645352591003757E-15</v>
          </cell>
          <cell r="HX362">
            <v>2.6645352591003757E-15</v>
          </cell>
          <cell r="HY362">
            <v>2.6645352591003757E-15</v>
          </cell>
          <cell r="HZ362">
            <v>2.6645352591003757E-15</v>
          </cell>
          <cell r="IA362">
            <v>2.6645352591003757E-15</v>
          </cell>
          <cell r="IB362">
            <v>2.6645352591003757E-15</v>
          </cell>
          <cell r="IC362">
            <v>2.6645352591003757E-15</v>
          </cell>
          <cell r="ID362">
            <v>2.6645352591003757E-15</v>
          </cell>
          <cell r="IE362">
            <v>2.6645352591003757E-15</v>
          </cell>
          <cell r="IF362">
            <v>2.6645352591003757E-15</v>
          </cell>
          <cell r="IG362">
            <v>2.6645352591003757E-15</v>
          </cell>
          <cell r="IH362">
            <v>2.6645352591003757E-15</v>
          </cell>
          <cell r="II362">
            <v>2.6645352591003757E-15</v>
          </cell>
          <cell r="IJ362">
            <v>2.6645352591003757E-15</v>
          </cell>
          <cell r="IK362">
            <v>2.6645352591003757E-15</v>
          </cell>
          <cell r="IL362">
            <v>2.6645352591003757E-15</v>
          </cell>
          <cell r="IM362">
            <v>2.6645352591003757E-15</v>
          </cell>
          <cell r="IN362">
            <v>2.6645352591003757E-15</v>
          </cell>
          <cell r="IO362">
            <v>2.6645352591003757E-15</v>
          </cell>
          <cell r="IP362">
            <v>2.6645352591003757E-15</v>
          </cell>
          <cell r="IQ362">
            <v>2.6645352591003757E-15</v>
          </cell>
          <cell r="IR362">
            <v>2.6645352591003757E-15</v>
          </cell>
          <cell r="IS362">
            <v>2.6645352591003757E-15</v>
          </cell>
          <cell r="IT362">
            <v>2.6645352591003757E-15</v>
          </cell>
          <cell r="IU362">
            <v>2.6645352591003757E-15</v>
          </cell>
        </row>
        <row r="366">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row>
        <row r="367">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AB367">
            <v>0</v>
          </cell>
          <cell r="AG367">
            <v>0</v>
          </cell>
          <cell r="AL367">
            <v>0</v>
          </cell>
          <cell r="AP367">
            <v>0</v>
          </cell>
          <cell r="AQ367">
            <v>0</v>
          </cell>
          <cell r="AR367">
            <v>0</v>
          </cell>
          <cell r="AS367">
            <v>0</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row>
        <row r="368">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AB368">
            <v>0</v>
          </cell>
          <cell r="AG368">
            <v>0</v>
          </cell>
          <cell r="AL368">
            <v>0</v>
          </cell>
          <cell r="AQ368">
            <v>9.7750000000000004E-2</v>
          </cell>
          <cell r="AR368">
            <v>0.26775000000000004</v>
          </cell>
          <cell r="AS368">
            <v>0.43775000000000008</v>
          </cell>
          <cell r="AT368">
            <v>0.60775000000000012</v>
          </cell>
          <cell r="AU368">
            <v>0.77775000000000016</v>
          </cell>
          <cell r="AV368">
            <v>0.9477500000000002</v>
          </cell>
          <cell r="AW368">
            <v>1.1177500000000002</v>
          </cell>
          <cell r="AX368">
            <v>1.2823194444444446</v>
          </cell>
          <cell r="AY368">
            <v>1.2674444444444446</v>
          </cell>
          <cell r="AZ368">
            <v>1.243125</v>
          </cell>
          <cell r="BA368">
            <v>1.2093611111111111</v>
          </cell>
          <cell r="BB368">
            <v>1.1661527777777778</v>
          </cell>
          <cell r="BC368">
            <v>1.1135000000000002</v>
          </cell>
          <cell r="BD368">
            <v>1.0514027777777779</v>
          </cell>
          <cell r="BE368">
            <v>0.97986111111111129</v>
          </cell>
          <cell r="BF368">
            <v>0.90831944444444468</v>
          </cell>
          <cell r="BG368">
            <v>0.83677777777777795</v>
          </cell>
          <cell r="BH368">
            <v>0.76523611111111123</v>
          </cell>
          <cell r="BI368">
            <v>0.69369444444444461</v>
          </cell>
          <cell r="BJ368">
            <v>0.62215277777777811</v>
          </cell>
          <cell r="BK368">
            <v>0.55061111111111138</v>
          </cell>
          <cell r="BL368">
            <v>0.47906944444444466</v>
          </cell>
          <cell r="BM368">
            <v>0.40752777777777799</v>
          </cell>
          <cell r="BN368">
            <v>0.33598611111111143</v>
          </cell>
          <cell r="BO368">
            <v>0.2644444444444447</v>
          </cell>
          <cell r="BP368">
            <v>0.19833333333333364</v>
          </cell>
          <cell r="BQ368">
            <v>0.14166666666666697</v>
          </cell>
          <cell r="BR368">
            <v>9.4444444444444733E-2</v>
          </cell>
          <cell r="BS368">
            <v>5.6666666666666962E-2</v>
          </cell>
          <cell r="BT368">
            <v>2.833333333333362E-2</v>
          </cell>
          <cell r="BU368">
            <v>9.444444444444729E-3</v>
          </cell>
          <cell r="BV368">
            <v>2.831068712794149E-16</v>
          </cell>
          <cell r="BW368">
            <v>2.831068712794149E-16</v>
          </cell>
          <cell r="BX368">
            <v>2.831068712794149E-16</v>
          </cell>
          <cell r="BY368">
            <v>2.831068712794149E-16</v>
          </cell>
          <cell r="BZ368">
            <v>2.831068712794149E-16</v>
          </cell>
          <cell r="CA368">
            <v>2.831068712794149E-16</v>
          </cell>
          <cell r="CB368">
            <v>2.831068712794149E-16</v>
          </cell>
          <cell r="CC368">
            <v>2.831068712794149E-16</v>
          </cell>
          <cell r="CD368">
            <v>2.831068712794149E-16</v>
          </cell>
          <cell r="CE368">
            <v>2.831068712794149E-16</v>
          </cell>
          <cell r="CF368">
            <v>2.831068712794149E-16</v>
          </cell>
          <cell r="CG368">
            <v>2.831068712794149E-16</v>
          </cell>
          <cell r="CH368">
            <v>2.831068712794149E-16</v>
          </cell>
          <cell r="CI368">
            <v>2.831068712794149E-16</v>
          </cell>
          <cell r="CJ368">
            <v>2.831068712794149E-16</v>
          </cell>
          <cell r="CK368">
            <v>2.831068712794149E-16</v>
          </cell>
          <cell r="CL368">
            <v>2.831068712794149E-16</v>
          </cell>
          <cell r="CM368">
            <v>2.831068712794149E-16</v>
          </cell>
          <cell r="CN368">
            <v>2.831068712794149E-16</v>
          </cell>
          <cell r="CO368">
            <v>2.831068712794149E-16</v>
          </cell>
          <cell r="CP368">
            <v>2.831068712794149E-16</v>
          </cell>
          <cell r="CQ368">
            <v>2.831068712794149E-16</v>
          </cell>
          <cell r="CR368">
            <v>2.831068712794149E-16</v>
          </cell>
          <cell r="CS368">
            <v>2.831068712794149E-16</v>
          </cell>
          <cell r="CT368">
            <v>2.831068712794149E-16</v>
          </cell>
          <cell r="CU368">
            <v>2.831068712794149E-16</v>
          </cell>
          <cell r="CV368">
            <v>2.831068712794149E-16</v>
          </cell>
          <cell r="CW368">
            <v>2.831068712794149E-16</v>
          </cell>
          <cell r="CX368">
            <v>2.831068712794149E-16</v>
          </cell>
          <cell r="CY368">
            <v>2.831068712794149E-16</v>
          </cell>
          <cell r="CZ368">
            <v>2.831068712794149E-16</v>
          </cell>
          <cell r="DA368">
            <v>2.831068712794149E-16</v>
          </cell>
          <cell r="DB368">
            <v>2.831068712794149E-16</v>
          </cell>
          <cell r="DC368">
            <v>2.831068712794149E-16</v>
          </cell>
          <cell r="DD368">
            <v>2.831068712794149E-16</v>
          </cell>
          <cell r="DE368">
            <v>2.831068712794149E-16</v>
          </cell>
          <cell r="DF368">
            <v>2.831068712794149E-16</v>
          </cell>
          <cell r="DG368">
            <v>2.831068712794149E-16</v>
          </cell>
          <cell r="DH368">
            <v>2.831068712794149E-16</v>
          </cell>
          <cell r="DI368">
            <v>2.831068712794149E-16</v>
          </cell>
          <cell r="DJ368">
            <v>2.831068712794149E-16</v>
          </cell>
          <cell r="DK368">
            <v>2.831068712794149E-16</v>
          </cell>
          <cell r="DL368">
            <v>2.831068712794149E-16</v>
          </cell>
          <cell r="DM368">
            <v>2.831068712794149E-16</v>
          </cell>
          <cell r="DN368">
            <v>2.831068712794149E-16</v>
          </cell>
          <cell r="DO368">
            <v>2.831068712794149E-16</v>
          </cell>
          <cell r="DP368">
            <v>2.831068712794149E-16</v>
          </cell>
          <cell r="DQ368">
            <v>2.831068712794149E-16</v>
          </cell>
          <cell r="DR368">
            <v>2.831068712794149E-16</v>
          </cell>
          <cell r="DS368">
            <v>2.831068712794149E-16</v>
          </cell>
          <cell r="DT368">
            <v>2.831068712794149E-16</v>
          </cell>
          <cell r="DU368">
            <v>2.831068712794149E-16</v>
          </cell>
          <cell r="DV368">
            <v>2.831068712794149E-16</v>
          </cell>
          <cell r="DW368">
            <v>2.831068712794149E-16</v>
          </cell>
          <cell r="DX368">
            <v>2.831068712794149E-16</v>
          </cell>
          <cell r="DY368">
            <v>2.831068712794149E-16</v>
          </cell>
          <cell r="DZ368">
            <v>2.831068712794149E-16</v>
          </cell>
          <cell r="EA368">
            <v>2.831068712794149E-16</v>
          </cell>
          <cell r="EB368">
            <v>2.831068712794149E-16</v>
          </cell>
          <cell r="EC368">
            <v>2.831068712794149E-16</v>
          </cell>
          <cell r="ED368">
            <v>2.831068712794149E-16</v>
          </cell>
          <cell r="EE368">
            <v>2.831068712794149E-16</v>
          </cell>
          <cell r="EF368">
            <v>2.831068712794149E-16</v>
          </cell>
          <cell r="EG368">
            <v>2.831068712794149E-16</v>
          </cell>
          <cell r="EH368">
            <v>2.831068712794149E-16</v>
          </cell>
          <cell r="EI368">
            <v>2.831068712794149E-16</v>
          </cell>
          <cell r="EJ368">
            <v>2.831068712794149E-16</v>
          </cell>
          <cell r="EK368">
            <v>2.831068712794149E-16</v>
          </cell>
          <cell r="EL368">
            <v>2.831068712794149E-16</v>
          </cell>
          <cell r="EM368">
            <v>2.831068712794149E-16</v>
          </cell>
          <cell r="EN368">
            <v>2.831068712794149E-16</v>
          </cell>
          <cell r="EO368">
            <v>2.831068712794149E-16</v>
          </cell>
          <cell r="EP368">
            <v>2.831068712794149E-16</v>
          </cell>
          <cell r="EQ368">
            <v>2.831068712794149E-16</v>
          </cell>
          <cell r="ER368">
            <v>2.831068712794149E-16</v>
          </cell>
          <cell r="ES368">
            <v>2.831068712794149E-16</v>
          </cell>
          <cell r="ET368">
            <v>2.831068712794149E-16</v>
          </cell>
          <cell r="EU368">
            <v>2.831068712794149E-16</v>
          </cell>
          <cell r="EV368">
            <v>2.831068712794149E-16</v>
          </cell>
          <cell r="EW368">
            <v>2.831068712794149E-16</v>
          </cell>
          <cell r="EX368">
            <v>2.831068712794149E-16</v>
          </cell>
          <cell r="EY368">
            <v>2.831068712794149E-16</v>
          </cell>
          <cell r="EZ368">
            <v>2.831068712794149E-16</v>
          </cell>
          <cell r="FA368">
            <v>2.831068712794149E-16</v>
          </cell>
          <cell r="FB368">
            <v>2.831068712794149E-16</v>
          </cell>
          <cell r="FC368">
            <v>2.831068712794149E-16</v>
          </cell>
          <cell r="FD368">
            <v>2.831068712794149E-16</v>
          </cell>
          <cell r="FE368">
            <v>2.831068712794149E-16</v>
          </cell>
          <cell r="FF368">
            <v>2.831068712794149E-16</v>
          </cell>
          <cell r="FG368">
            <v>2.831068712794149E-16</v>
          </cell>
          <cell r="FH368">
            <v>2.831068712794149E-16</v>
          </cell>
          <cell r="FI368">
            <v>2.831068712794149E-16</v>
          </cell>
          <cell r="FJ368">
            <v>2.831068712794149E-16</v>
          </cell>
          <cell r="FK368">
            <v>2.831068712794149E-16</v>
          </cell>
          <cell r="FL368">
            <v>2.831068712794149E-16</v>
          </cell>
          <cell r="FM368">
            <v>2.831068712794149E-16</v>
          </cell>
          <cell r="FN368">
            <v>2.831068712794149E-16</v>
          </cell>
          <cell r="FO368">
            <v>2.831068712794149E-16</v>
          </cell>
          <cell r="FP368">
            <v>2.831068712794149E-16</v>
          </cell>
          <cell r="FQ368">
            <v>2.831068712794149E-16</v>
          </cell>
          <cell r="FR368">
            <v>2.831068712794149E-16</v>
          </cell>
          <cell r="FS368">
            <v>2.831068712794149E-16</v>
          </cell>
          <cell r="FT368">
            <v>2.831068712794149E-16</v>
          </cell>
          <cell r="FU368">
            <v>2.831068712794149E-16</v>
          </cell>
          <cell r="FV368">
            <v>2.831068712794149E-16</v>
          </cell>
          <cell r="FW368">
            <v>2.831068712794149E-16</v>
          </cell>
          <cell r="FX368">
            <v>2.831068712794149E-16</v>
          </cell>
          <cell r="FY368">
            <v>2.831068712794149E-16</v>
          </cell>
          <cell r="FZ368">
            <v>2.831068712794149E-16</v>
          </cell>
          <cell r="GA368">
            <v>2.831068712794149E-16</v>
          </cell>
          <cell r="GB368">
            <v>2.831068712794149E-16</v>
          </cell>
          <cell r="GC368">
            <v>2.831068712794149E-16</v>
          </cell>
          <cell r="GD368">
            <v>2.831068712794149E-16</v>
          </cell>
          <cell r="GE368">
            <v>2.831068712794149E-16</v>
          </cell>
          <cell r="GF368">
            <v>2.831068712794149E-16</v>
          </cell>
          <cell r="GG368">
            <v>2.831068712794149E-16</v>
          </cell>
          <cell r="GH368">
            <v>2.831068712794149E-16</v>
          </cell>
          <cell r="GI368">
            <v>2.831068712794149E-16</v>
          </cell>
          <cell r="GJ368">
            <v>2.831068712794149E-16</v>
          </cell>
          <cell r="GK368">
            <v>2.831068712794149E-16</v>
          </cell>
          <cell r="GL368">
            <v>2.831068712794149E-16</v>
          </cell>
          <cell r="GM368">
            <v>2.831068712794149E-16</v>
          </cell>
          <cell r="GN368">
            <v>2.831068712794149E-16</v>
          </cell>
          <cell r="GO368">
            <v>2.831068712794149E-16</v>
          </cell>
          <cell r="GP368">
            <v>2.831068712794149E-16</v>
          </cell>
          <cell r="GQ368">
            <v>2.831068712794149E-16</v>
          </cell>
          <cell r="GR368">
            <v>2.831068712794149E-16</v>
          </cell>
          <cell r="GS368">
            <v>2.831068712794149E-16</v>
          </cell>
          <cell r="GT368">
            <v>2.831068712794149E-16</v>
          </cell>
          <cell r="GU368">
            <v>2.831068712794149E-16</v>
          </cell>
          <cell r="GV368">
            <v>2.831068712794149E-16</v>
          </cell>
          <cell r="GW368">
            <v>2.831068712794149E-16</v>
          </cell>
          <cell r="GX368">
            <v>2.831068712794149E-16</v>
          </cell>
          <cell r="GY368">
            <v>2.831068712794149E-16</v>
          </cell>
          <cell r="GZ368">
            <v>2.831068712794149E-16</v>
          </cell>
          <cell r="HA368">
            <v>2.831068712794149E-16</v>
          </cell>
          <cell r="HB368">
            <v>2.831068712794149E-16</v>
          </cell>
          <cell r="HC368">
            <v>2.831068712794149E-16</v>
          </cell>
          <cell r="HD368">
            <v>2.831068712794149E-16</v>
          </cell>
          <cell r="HE368">
            <v>2.831068712794149E-16</v>
          </cell>
          <cell r="HF368">
            <v>2.831068712794149E-16</v>
          </cell>
          <cell r="HG368">
            <v>2.831068712794149E-16</v>
          </cell>
          <cell r="HH368">
            <v>2.831068712794149E-16</v>
          </cell>
          <cell r="HI368">
            <v>2.831068712794149E-16</v>
          </cell>
          <cell r="HJ368">
            <v>2.831068712794149E-16</v>
          </cell>
          <cell r="HK368">
            <v>2.831068712794149E-16</v>
          </cell>
          <cell r="HL368">
            <v>2.831068712794149E-16</v>
          </cell>
          <cell r="HM368">
            <v>2.831068712794149E-16</v>
          </cell>
          <cell r="HN368">
            <v>2.831068712794149E-16</v>
          </cell>
          <cell r="HO368">
            <v>2.831068712794149E-16</v>
          </cell>
          <cell r="HP368">
            <v>2.831068712794149E-16</v>
          </cell>
          <cell r="HQ368">
            <v>2.831068712794149E-16</v>
          </cell>
          <cell r="HR368">
            <v>2.831068712794149E-16</v>
          </cell>
          <cell r="HS368">
            <v>2.831068712794149E-16</v>
          </cell>
          <cell r="HT368">
            <v>2.831068712794149E-16</v>
          </cell>
          <cell r="HU368">
            <v>2.831068712794149E-16</v>
          </cell>
          <cell r="HV368">
            <v>2.831068712794149E-16</v>
          </cell>
          <cell r="HW368">
            <v>2.831068712794149E-16</v>
          </cell>
          <cell r="HX368">
            <v>2.831068712794149E-16</v>
          </cell>
          <cell r="HY368">
            <v>2.831068712794149E-16</v>
          </cell>
          <cell r="HZ368">
            <v>2.831068712794149E-16</v>
          </cell>
          <cell r="IA368">
            <v>2.831068712794149E-16</v>
          </cell>
          <cell r="IB368">
            <v>2.831068712794149E-16</v>
          </cell>
          <cell r="IC368">
            <v>2.831068712794149E-16</v>
          </cell>
          <cell r="ID368">
            <v>2.831068712794149E-16</v>
          </cell>
          <cell r="IE368">
            <v>2.831068712794149E-16</v>
          </cell>
          <cell r="IF368">
            <v>2.831068712794149E-16</v>
          </cell>
          <cell r="IG368">
            <v>2.831068712794149E-16</v>
          </cell>
          <cell r="IH368">
            <v>2.831068712794149E-16</v>
          </cell>
          <cell r="II368">
            <v>2.831068712794149E-16</v>
          </cell>
          <cell r="IJ368">
            <v>2.831068712794149E-16</v>
          </cell>
          <cell r="IK368">
            <v>2.831068712794149E-16</v>
          </cell>
          <cell r="IL368">
            <v>2.831068712794149E-16</v>
          </cell>
          <cell r="IM368">
            <v>2.831068712794149E-16</v>
          </cell>
          <cell r="IN368">
            <v>2.831068712794149E-16</v>
          </cell>
          <cell r="IO368">
            <v>2.831068712794149E-16</v>
          </cell>
          <cell r="IP368">
            <v>2.831068712794149E-16</v>
          </cell>
          <cell r="IQ368">
            <v>2.831068712794149E-16</v>
          </cell>
          <cell r="IR368">
            <v>2.831068712794149E-16</v>
          </cell>
          <cell r="IS368">
            <v>2.831068712794149E-16</v>
          </cell>
          <cell r="IT368">
            <v>2.831068712794149E-16</v>
          </cell>
          <cell r="IU368">
            <v>2.831068712794149E-16</v>
          </cell>
        </row>
        <row r="369">
          <cell r="AR369">
            <v>0.47058823529411764</v>
          </cell>
          <cell r="AS369">
            <v>0.47058823529411764</v>
          </cell>
          <cell r="AT369">
            <v>0.47058823529411764</v>
          </cell>
          <cell r="AU369">
            <v>0.47058823529411764</v>
          </cell>
          <cell r="AV369">
            <v>0.47058823529411764</v>
          </cell>
          <cell r="AW369">
            <v>0.47058823529411764</v>
          </cell>
          <cell r="AX369">
            <v>0.47058823529411764</v>
          </cell>
          <cell r="AY369">
            <v>0.47058823529411764</v>
          </cell>
          <cell r="AZ369">
            <v>0.47058823529411764</v>
          </cell>
          <cell r="BA369">
            <v>0.47058823529411764</v>
          </cell>
          <cell r="BB369">
            <v>0.47058823529411764</v>
          </cell>
          <cell r="BC369">
            <v>0.47058823529411764</v>
          </cell>
          <cell r="BD369">
            <v>0.47058823529411764</v>
          </cell>
          <cell r="BE369">
            <v>0.47058823529411764</v>
          </cell>
          <cell r="BF369">
            <v>0.47058823529411764</v>
          </cell>
          <cell r="BG369">
            <v>0.47058823529411764</v>
          </cell>
          <cell r="BH369">
            <v>0.47058823529411764</v>
          </cell>
        </row>
        <row r="370">
          <cell r="AB370">
            <v>0</v>
          </cell>
          <cell r="AG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cell r="BZ370">
            <v>0</v>
          </cell>
          <cell r="CA370">
            <v>0</v>
          </cell>
          <cell r="CB370">
            <v>0</v>
          </cell>
          <cell r="CC370">
            <v>0</v>
          </cell>
          <cell r="CD370">
            <v>0</v>
          </cell>
          <cell r="CE370">
            <v>0</v>
          </cell>
          <cell r="CF370">
            <v>0</v>
          </cell>
          <cell r="CG370">
            <v>0</v>
          </cell>
          <cell r="CH370">
            <v>0</v>
          </cell>
          <cell r="CI370">
            <v>0</v>
          </cell>
          <cell r="CJ370">
            <v>0</v>
          </cell>
          <cell r="CK370">
            <v>0</v>
          </cell>
          <cell r="CL370">
            <v>0</v>
          </cell>
          <cell r="CM370">
            <v>0</v>
          </cell>
          <cell r="CN370">
            <v>0</v>
          </cell>
          <cell r="CO370">
            <v>0</v>
          </cell>
          <cell r="CP370">
            <v>0</v>
          </cell>
          <cell r="CQ370">
            <v>0</v>
          </cell>
          <cell r="CR370">
            <v>0</v>
          </cell>
          <cell r="CS370">
            <v>0</v>
          </cell>
          <cell r="CT370">
            <v>0</v>
          </cell>
          <cell r="CU370">
            <v>0</v>
          </cell>
          <cell r="CV370">
            <v>0</v>
          </cell>
          <cell r="CW370">
            <v>0</v>
          </cell>
          <cell r="CX370">
            <v>0</v>
          </cell>
          <cell r="CY370">
            <v>0</v>
          </cell>
          <cell r="CZ370">
            <v>0</v>
          </cell>
          <cell r="DA370">
            <v>0</v>
          </cell>
          <cell r="DB370">
            <v>0</v>
          </cell>
          <cell r="DC370">
            <v>0</v>
          </cell>
          <cell r="DD370">
            <v>0</v>
          </cell>
          <cell r="DE370">
            <v>0</v>
          </cell>
          <cell r="DF370">
            <v>0</v>
          </cell>
          <cell r="DG370">
            <v>0</v>
          </cell>
          <cell r="DH370">
            <v>0</v>
          </cell>
          <cell r="DI370">
            <v>0</v>
          </cell>
          <cell r="DJ370">
            <v>0</v>
          </cell>
          <cell r="DK370">
            <v>0</v>
          </cell>
          <cell r="DL370">
            <v>0</v>
          </cell>
          <cell r="DM370">
            <v>0</v>
          </cell>
          <cell r="DN370">
            <v>0</v>
          </cell>
          <cell r="DO370">
            <v>0</v>
          </cell>
          <cell r="DP370">
            <v>0</v>
          </cell>
          <cell r="DQ370">
            <v>0</v>
          </cell>
          <cell r="DR370">
            <v>0</v>
          </cell>
          <cell r="DS370">
            <v>0</v>
          </cell>
          <cell r="DT370">
            <v>0</v>
          </cell>
          <cell r="DU370">
            <v>0</v>
          </cell>
          <cell r="DV370">
            <v>0</v>
          </cell>
          <cell r="DW370">
            <v>0</v>
          </cell>
          <cell r="DX370">
            <v>0</v>
          </cell>
          <cell r="DY370">
            <v>0</v>
          </cell>
          <cell r="DZ370">
            <v>0</v>
          </cell>
          <cell r="EA370">
            <v>0</v>
          </cell>
          <cell r="EB370">
            <v>0</v>
          </cell>
          <cell r="EC370">
            <v>0</v>
          </cell>
          <cell r="ED370">
            <v>0</v>
          </cell>
          <cell r="EE370">
            <v>0</v>
          </cell>
          <cell r="EF370">
            <v>0</v>
          </cell>
          <cell r="EG370">
            <v>0</v>
          </cell>
          <cell r="EH370">
            <v>0</v>
          </cell>
          <cell r="EI370">
            <v>0</v>
          </cell>
          <cell r="EJ370">
            <v>0</v>
          </cell>
          <cell r="EK370">
            <v>0</v>
          </cell>
          <cell r="EL370">
            <v>0</v>
          </cell>
          <cell r="EM370">
            <v>0</v>
          </cell>
          <cell r="EN370">
            <v>0</v>
          </cell>
          <cell r="EO370">
            <v>0</v>
          </cell>
          <cell r="EP370">
            <v>0</v>
          </cell>
          <cell r="EQ370">
            <v>0</v>
          </cell>
          <cell r="ER370">
            <v>0</v>
          </cell>
          <cell r="ES370">
            <v>0</v>
          </cell>
          <cell r="ET370">
            <v>0</v>
          </cell>
          <cell r="EU370">
            <v>0</v>
          </cell>
          <cell r="EV370">
            <v>0</v>
          </cell>
          <cell r="EW370">
            <v>0</v>
          </cell>
          <cell r="EX370">
            <v>0</v>
          </cell>
          <cell r="EY370">
            <v>0</v>
          </cell>
          <cell r="EZ370">
            <v>0</v>
          </cell>
          <cell r="FA370">
            <v>0</v>
          </cell>
          <cell r="FB370">
            <v>0</v>
          </cell>
          <cell r="FC370">
            <v>0</v>
          </cell>
          <cell r="FD370">
            <v>0</v>
          </cell>
          <cell r="FE370">
            <v>0</v>
          </cell>
          <cell r="FF370">
            <v>0</v>
          </cell>
          <cell r="FG370">
            <v>0</v>
          </cell>
          <cell r="FH370">
            <v>0</v>
          </cell>
          <cell r="FI370">
            <v>0</v>
          </cell>
          <cell r="FJ370">
            <v>0</v>
          </cell>
          <cell r="FK370">
            <v>0</v>
          </cell>
          <cell r="FL370">
            <v>0</v>
          </cell>
          <cell r="FM370">
            <v>0</v>
          </cell>
          <cell r="FN370">
            <v>0</v>
          </cell>
          <cell r="FO370">
            <v>0</v>
          </cell>
          <cell r="FP370">
            <v>0</v>
          </cell>
          <cell r="FQ370">
            <v>0</v>
          </cell>
          <cell r="FR370">
            <v>0</v>
          </cell>
          <cell r="FS370">
            <v>0</v>
          </cell>
          <cell r="FT370">
            <v>0</v>
          </cell>
          <cell r="FU370">
            <v>0</v>
          </cell>
          <cell r="FV370">
            <v>0</v>
          </cell>
          <cell r="FW370">
            <v>0</v>
          </cell>
          <cell r="FX370">
            <v>0</v>
          </cell>
          <cell r="FY370">
            <v>0</v>
          </cell>
          <cell r="FZ370">
            <v>0</v>
          </cell>
          <cell r="GA370">
            <v>0</v>
          </cell>
          <cell r="GB370">
            <v>0</v>
          </cell>
          <cell r="GC370">
            <v>0</v>
          </cell>
          <cell r="GD370">
            <v>0</v>
          </cell>
          <cell r="GE370">
            <v>0</v>
          </cell>
          <cell r="GF370">
            <v>0</v>
          </cell>
          <cell r="GG370">
            <v>0</v>
          </cell>
          <cell r="GH370">
            <v>0</v>
          </cell>
          <cell r="GI370">
            <v>0</v>
          </cell>
          <cell r="GJ370">
            <v>0</v>
          </cell>
          <cell r="GK370">
            <v>0</v>
          </cell>
          <cell r="GL370">
            <v>0</v>
          </cell>
          <cell r="GM370">
            <v>0</v>
          </cell>
          <cell r="GN370">
            <v>0</v>
          </cell>
          <cell r="GO370">
            <v>0</v>
          </cell>
          <cell r="GP370">
            <v>0</v>
          </cell>
          <cell r="GQ370">
            <v>0</v>
          </cell>
          <cell r="GR370">
            <v>0</v>
          </cell>
          <cell r="GS370">
            <v>0</v>
          </cell>
          <cell r="GT370">
            <v>0</v>
          </cell>
          <cell r="GU370">
            <v>0</v>
          </cell>
          <cell r="GV370">
            <v>0</v>
          </cell>
          <cell r="GW370">
            <v>0</v>
          </cell>
          <cell r="GX370">
            <v>0</v>
          </cell>
          <cell r="GY370">
            <v>0</v>
          </cell>
          <cell r="GZ370">
            <v>0</v>
          </cell>
          <cell r="HA370">
            <v>0</v>
          </cell>
          <cell r="HB370">
            <v>0</v>
          </cell>
          <cell r="HC370">
            <v>0</v>
          </cell>
          <cell r="HD370">
            <v>0</v>
          </cell>
          <cell r="HE370">
            <v>0</v>
          </cell>
          <cell r="HF370">
            <v>0</v>
          </cell>
          <cell r="HG370">
            <v>0</v>
          </cell>
          <cell r="HH370">
            <v>0</v>
          </cell>
          <cell r="HI370">
            <v>0</v>
          </cell>
          <cell r="HJ370">
            <v>0</v>
          </cell>
          <cell r="HK370">
            <v>0</v>
          </cell>
          <cell r="HL370">
            <v>0</v>
          </cell>
          <cell r="HM370">
            <v>0</v>
          </cell>
          <cell r="HN370">
            <v>0</v>
          </cell>
          <cell r="HO370">
            <v>0</v>
          </cell>
          <cell r="HP370">
            <v>0</v>
          </cell>
          <cell r="HQ370">
            <v>0</v>
          </cell>
          <cell r="HR370">
            <v>0</v>
          </cell>
          <cell r="HS370">
            <v>0</v>
          </cell>
          <cell r="HT370">
            <v>0</v>
          </cell>
          <cell r="HU370">
            <v>0</v>
          </cell>
          <cell r="HV370">
            <v>0</v>
          </cell>
          <cell r="HW370">
            <v>0</v>
          </cell>
          <cell r="HX370">
            <v>0</v>
          </cell>
          <cell r="HY370">
            <v>0</v>
          </cell>
          <cell r="HZ370">
            <v>0</v>
          </cell>
          <cell r="IA370">
            <v>0</v>
          </cell>
          <cell r="IB370">
            <v>0</v>
          </cell>
          <cell r="IC370">
            <v>0</v>
          </cell>
          <cell r="ID370">
            <v>0</v>
          </cell>
          <cell r="IE370">
            <v>0</v>
          </cell>
          <cell r="IF370">
            <v>0</v>
          </cell>
          <cell r="IG370">
            <v>0</v>
          </cell>
          <cell r="IH370">
            <v>0</v>
          </cell>
          <cell r="II370">
            <v>0</v>
          </cell>
          <cell r="IJ370">
            <v>0</v>
          </cell>
          <cell r="IK370">
            <v>0</v>
          </cell>
          <cell r="IL370">
            <v>0</v>
          </cell>
          <cell r="IM370">
            <v>0</v>
          </cell>
          <cell r="IN370">
            <v>0</v>
          </cell>
          <cell r="IO370">
            <v>0</v>
          </cell>
          <cell r="IP370">
            <v>0</v>
          </cell>
          <cell r="IQ370">
            <v>0</v>
          </cell>
          <cell r="IR370">
            <v>0</v>
          </cell>
          <cell r="IS370">
            <v>0</v>
          </cell>
          <cell r="IT370">
            <v>0</v>
          </cell>
          <cell r="IU370">
            <v>0</v>
          </cell>
        </row>
        <row r="371">
          <cell r="AG371">
            <v>0</v>
          </cell>
          <cell r="AH371">
            <v>0</v>
          </cell>
          <cell r="AI371">
            <v>0</v>
          </cell>
          <cell r="AJ371">
            <v>0</v>
          </cell>
          <cell r="AK371">
            <v>0</v>
          </cell>
          <cell r="AL371">
            <v>0</v>
          </cell>
          <cell r="AM371">
            <v>8.5000000000000006E-3</v>
          </cell>
          <cell r="AN371">
            <v>8.5000000000000006E-3</v>
          </cell>
          <cell r="AO371">
            <v>8.5000000000000006E-3</v>
          </cell>
          <cell r="AP371">
            <v>8.5000000000000006E-3</v>
          </cell>
          <cell r="AQ371">
            <v>0</v>
          </cell>
          <cell r="AR371">
            <v>0</v>
          </cell>
          <cell r="AS371">
            <v>0</v>
          </cell>
          <cell r="AT371">
            <v>0</v>
          </cell>
          <cell r="AU371">
            <v>0</v>
          </cell>
          <cell r="AV371">
            <v>0</v>
          </cell>
          <cell r="AW371">
            <v>0</v>
          </cell>
          <cell r="AX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X371">
            <v>0</v>
          </cell>
          <cell r="BY371">
            <v>0</v>
          </cell>
          <cell r="BZ371">
            <v>0</v>
          </cell>
          <cell r="CA371">
            <v>0</v>
          </cell>
          <cell r="CB371">
            <v>0</v>
          </cell>
          <cell r="CC371">
            <v>0</v>
          </cell>
          <cell r="CD371">
            <v>0</v>
          </cell>
          <cell r="CE371">
            <v>0</v>
          </cell>
          <cell r="CF371">
            <v>0</v>
          </cell>
          <cell r="CG371">
            <v>0</v>
          </cell>
          <cell r="CH371">
            <v>0</v>
          </cell>
          <cell r="CI371">
            <v>0</v>
          </cell>
          <cell r="CJ371">
            <v>0</v>
          </cell>
          <cell r="CK371">
            <v>0</v>
          </cell>
          <cell r="CL371">
            <v>0</v>
          </cell>
          <cell r="CM371">
            <v>0</v>
          </cell>
          <cell r="CN371">
            <v>0</v>
          </cell>
          <cell r="CO371">
            <v>0</v>
          </cell>
          <cell r="CP371">
            <v>0</v>
          </cell>
          <cell r="CQ371">
            <v>0</v>
          </cell>
          <cell r="CR371">
            <v>0</v>
          </cell>
          <cell r="CS371">
            <v>0</v>
          </cell>
          <cell r="CT371">
            <v>0</v>
          </cell>
          <cell r="CU371">
            <v>0</v>
          </cell>
          <cell r="CV371">
            <v>0</v>
          </cell>
          <cell r="CW371">
            <v>0</v>
          </cell>
          <cell r="CX371">
            <v>0</v>
          </cell>
          <cell r="CY371">
            <v>0</v>
          </cell>
          <cell r="CZ371">
            <v>0</v>
          </cell>
          <cell r="DA371">
            <v>0</v>
          </cell>
          <cell r="DB371">
            <v>0</v>
          </cell>
          <cell r="DC371">
            <v>0</v>
          </cell>
          <cell r="DD371">
            <v>0</v>
          </cell>
          <cell r="DE371">
            <v>0</v>
          </cell>
          <cell r="DF371">
            <v>0</v>
          </cell>
          <cell r="DG371">
            <v>0</v>
          </cell>
          <cell r="DH371">
            <v>0</v>
          </cell>
          <cell r="DI371">
            <v>0</v>
          </cell>
          <cell r="DJ371">
            <v>0</v>
          </cell>
          <cell r="DK371">
            <v>0</v>
          </cell>
          <cell r="DL371">
            <v>0</v>
          </cell>
          <cell r="DM371">
            <v>0</v>
          </cell>
          <cell r="DN371">
            <v>0</v>
          </cell>
          <cell r="DO371">
            <v>0</v>
          </cell>
          <cell r="DP371">
            <v>0</v>
          </cell>
          <cell r="DQ371">
            <v>0</v>
          </cell>
          <cell r="DR371">
            <v>0</v>
          </cell>
          <cell r="DS371">
            <v>0</v>
          </cell>
          <cell r="DT371">
            <v>0</v>
          </cell>
          <cell r="DU371">
            <v>0</v>
          </cell>
          <cell r="DV371">
            <v>0</v>
          </cell>
          <cell r="DW371">
            <v>0</v>
          </cell>
          <cell r="DX371">
            <v>0</v>
          </cell>
          <cell r="DY371">
            <v>0</v>
          </cell>
          <cell r="DZ371">
            <v>0</v>
          </cell>
          <cell r="EA371">
            <v>0</v>
          </cell>
          <cell r="EB371">
            <v>0</v>
          </cell>
          <cell r="EC371">
            <v>0</v>
          </cell>
          <cell r="ED371">
            <v>0</v>
          </cell>
          <cell r="EE371">
            <v>0</v>
          </cell>
          <cell r="EF371">
            <v>0</v>
          </cell>
          <cell r="EG371">
            <v>0</v>
          </cell>
          <cell r="EH371">
            <v>0</v>
          </cell>
          <cell r="EI371">
            <v>0</v>
          </cell>
          <cell r="EJ371">
            <v>0</v>
          </cell>
          <cell r="EK371">
            <v>0</v>
          </cell>
          <cell r="EL371">
            <v>0</v>
          </cell>
          <cell r="EM371">
            <v>0</v>
          </cell>
          <cell r="EN371">
            <v>0</v>
          </cell>
          <cell r="EO371">
            <v>0</v>
          </cell>
          <cell r="EP371">
            <v>0</v>
          </cell>
          <cell r="EQ371">
            <v>0</v>
          </cell>
          <cell r="ER371">
            <v>0</v>
          </cell>
          <cell r="ES371">
            <v>0</v>
          </cell>
          <cell r="ET371">
            <v>0</v>
          </cell>
          <cell r="EU371">
            <v>0</v>
          </cell>
          <cell r="EV371">
            <v>0</v>
          </cell>
          <cell r="EW371">
            <v>0</v>
          </cell>
          <cell r="EX371">
            <v>0</v>
          </cell>
          <cell r="EY371">
            <v>0</v>
          </cell>
          <cell r="EZ371">
            <v>0</v>
          </cell>
          <cell r="FA371">
            <v>0</v>
          </cell>
          <cell r="FB371">
            <v>0</v>
          </cell>
          <cell r="FC371">
            <v>0</v>
          </cell>
          <cell r="FD371">
            <v>0</v>
          </cell>
          <cell r="FE371">
            <v>0</v>
          </cell>
          <cell r="FF371">
            <v>0</v>
          </cell>
          <cell r="FG371">
            <v>0</v>
          </cell>
          <cell r="FH371">
            <v>0</v>
          </cell>
          <cell r="FI371">
            <v>0</v>
          </cell>
          <cell r="FJ371">
            <v>0</v>
          </cell>
          <cell r="FK371">
            <v>0</v>
          </cell>
          <cell r="FL371">
            <v>0</v>
          </cell>
          <cell r="FM371">
            <v>0</v>
          </cell>
          <cell r="FN371">
            <v>0</v>
          </cell>
          <cell r="FO371">
            <v>0</v>
          </cell>
          <cell r="FP371">
            <v>0</v>
          </cell>
          <cell r="FQ371">
            <v>0</v>
          </cell>
          <cell r="FR371">
            <v>0</v>
          </cell>
          <cell r="FS371">
            <v>0</v>
          </cell>
          <cell r="FT371">
            <v>0</v>
          </cell>
          <cell r="FU371">
            <v>0</v>
          </cell>
          <cell r="FV371">
            <v>0</v>
          </cell>
          <cell r="FW371">
            <v>0</v>
          </cell>
          <cell r="FX371">
            <v>0</v>
          </cell>
          <cell r="FY371">
            <v>0</v>
          </cell>
          <cell r="FZ371">
            <v>0</v>
          </cell>
          <cell r="GA371">
            <v>0</v>
          </cell>
          <cell r="GB371">
            <v>0</v>
          </cell>
          <cell r="GC371">
            <v>0</v>
          </cell>
          <cell r="GD371">
            <v>0</v>
          </cell>
          <cell r="GE371">
            <v>0</v>
          </cell>
          <cell r="GF371">
            <v>0</v>
          </cell>
          <cell r="GG371">
            <v>0</v>
          </cell>
          <cell r="GH371">
            <v>0</v>
          </cell>
          <cell r="GI371">
            <v>0</v>
          </cell>
          <cell r="GJ371">
            <v>0</v>
          </cell>
          <cell r="GK371">
            <v>0</v>
          </cell>
          <cell r="GL371">
            <v>0</v>
          </cell>
          <cell r="GM371">
            <v>0</v>
          </cell>
          <cell r="GN371">
            <v>0</v>
          </cell>
          <cell r="GO371">
            <v>0</v>
          </cell>
          <cell r="GP371">
            <v>0</v>
          </cell>
          <cell r="GQ371">
            <v>0</v>
          </cell>
          <cell r="GR371">
            <v>0</v>
          </cell>
          <cell r="GS371">
            <v>0</v>
          </cell>
          <cell r="GT371">
            <v>0</v>
          </cell>
          <cell r="GU371">
            <v>0</v>
          </cell>
          <cell r="GV371">
            <v>0</v>
          </cell>
          <cell r="GW371">
            <v>0</v>
          </cell>
          <cell r="GX371">
            <v>0</v>
          </cell>
          <cell r="GY371">
            <v>0</v>
          </cell>
          <cell r="GZ371">
            <v>0</v>
          </cell>
          <cell r="HA371">
            <v>0</v>
          </cell>
          <cell r="HB371">
            <v>0</v>
          </cell>
          <cell r="HC371">
            <v>0</v>
          </cell>
          <cell r="HD371">
            <v>0</v>
          </cell>
          <cell r="HE371">
            <v>0</v>
          </cell>
          <cell r="HF371">
            <v>0</v>
          </cell>
          <cell r="HG371">
            <v>0</v>
          </cell>
          <cell r="HH371">
            <v>0</v>
          </cell>
          <cell r="HI371">
            <v>0</v>
          </cell>
          <cell r="HJ371">
            <v>0</v>
          </cell>
          <cell r="HK371">
            <v>0</v>
          </cell>
          <cell r="HL371">
            <v>0</v>
          </cell>
          <cell r="HM371">
            <v>0</v>
          </cell>
          <cell r="HN371">
            <v>0</v>
          </cell>
          <cell r="HO371">
            <v>0</v>
          </cell>
          <cell r="HP371">
            <v>0</v>
          </cell>
          <cell r="HQ371">
            <v>0</v>
          </cell>
          <cell r="HR371">
            <v>0</v>
          </cell>
          <cell r="HS371">
            <v>0</v>
          </cell>
          <cell r="HT371">
            <v>0</v>
          </cell>
          <cell r="HU371">
            <v>0</v>
          </cell>
          <cell r="HV371">
            <v>0</v>
          </cell>
          <cell r="HW371">
            <v>0</v>
          </cell>
          <cell r="HX371">
            <v>0</v>
          </cell>
          <cell r="HY371">
            <v>0</v>
          </cell>
          <cell r="HZ371">
            <v>0</v>
          </cell>
          <cell r="IA371">
            <v>0</v>
          </cell>
          <cell r="IB371">
            <v>0</v>
          </cell>
          <cell r="IC371">
            <v>0</v>
          </cell>
          <cell r="ID371">
            <v>0</v>
          </cell>
          <cell r="IE371">
            <v>0</v>
          </cell>
          <cell r="IF371">
            <v>0</v>
          </cell>
          <cell r="IG371">
            <v>0</v>
          </cell>
          <cell r="IH371">
            <v>0</v>
          </cell>
          <cell r="II371">
            <v>0</v>
          </cell>
          <cell r="IJ371">
            <v>0</v>
          </cell>
          <cell r="IK371">
            <v>0</v>
          </cell>
          <cell r="IL371">
            <v>0</v>
          </cell>
          <cell r="IM371">
            <v>0</v>
          </cell>
          <cell r="IN371">
            <v>0</v>
          </cell>
          <cell r="IO371">
            <v>0</v>
          </cell>
          <cell r="IP371">
            <v>0</v>
          </cell>
          <cell r="IQ371">
            <v>0</v>
          </cell>
          <cell r="IR371">
            <v>0</v>
          </cell>
          <cell r="IS371">
            <v>0</v>
          </cell>
          <cell r="IT371">
            <v>0</v>
          </cell>
          <cell r="IU371">
            <v>0</v>
          </cell>
        </row>
        <row r="372">
          <cell r="AL372">
            <v>0</v>
          </cell>
          <cell r="AQ372">
            <v>0</v>
          </cell>
          <cell r="AR372">
            <v>0</v>
          </cell>
          <cell r="AS372">
            <v>0</v>
          </cell>
          <cell r="AT372">
            <v>0</v>
          </cell>
          <cell r="AU372">
            <v>0</v>
          </cell>
          <cell r="AV372">
            <v>0</v>
          </cell>
          <cell r="AW372">
            <v>0</v>
          </cell>
          <cell r="AX372">
            <v>0</v>
          </cell>
          <cell r="AY372">
            <v>0</v>
          </cell>
          <cell r="AZ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0</v>
          </cell>
          <cell r="BO372">
            <v>0</v>
          </cell>
          <cell r="BP372">
            <v>0</v>
          </cell>
          <cell r="BQ372">
            <v>0</v>
          </cell>
          <cell r="BR372">
            <v>0</v>
          </cell>
          <cell r="BS372">
            <v>0</v>
          </cell>
          <cell r="BT372">
            <v>0</v>
          </cell>
          <cell r="BU372">
            <v>0</v>
          </cell>
          <cell r="BV372">
            <v>0</v>
          </cell>
          <cell r="BW372">
            <v>0</v>
          </cell>
          <cell r="BX372">
            <v>0</v>
          </cell>
          <cell r="BY372">
            <v>0</v>
          </cell>
          <cell r="BZ372">
            <v>0</v>
          </cell>
          <cell r="CA372">
            <v>0</v>
          </cell>
          <cell r="CB372">
            <v>0</v>
          </cell>
          <cell r="CC372">
            <v>0</v>
          </cell>
          <cell r="CD372">
            <v>0</v>
          </cell>
          <cell r="CE372">
            <v>0</v>
          </cell>
          <cell r="CF372">
            <v>0</v>
          </cell>
          <cell r="CG372">
            <v>0</v>
          </cell>
          <cell r="CH372">
            <v>0</v>
          </cell>
          <cell r="CI372">
            <v>0</v>
          </cell>
          <cell r="CJ372">
            <v>0</v>
          </cell>
          <cell r="CK372">
            <v>0</v>
          </cell>
          <cell r="CL372">
            <v>0</v>
          </cell>
          <cell r="CM372">
            <v>0</v>
          </cell>
          <cell r="CN372">
            <v>0</v>
          </cell>
          <cell r="CO372">
            <v>0</v>
          </cell>
          <cell r="CP372">
            <v>0</v>
          </cell>
          <cell r="CQ372">
            <v>0</v>
          </cell>
          <cell r="CR372">
            <v>0</v>
          </cell>
          <cell r="CS372">
            <v>0</v>
          </cell>
          <cell r="CT372">
            <v>0</v>
          </cell>
          <cell r="CU372">
            <v>0</v>
          </cell>
          <cell r="CV372">
            <v>0</v>
          </cell>
          <cell r="CW372">
            <v>0</v>
          </cell>
          <cell r="CX372">
            <v>0</v>
          </cell>
          <cell r="CY372">
            <v>0</v>
          </cell>
          <cell r="CZ372">
            <v>0</v>
          </cell>
          <cell r="DA372">
            <v>0</v>
          </cell>
          <cell r="DB372">
            <v>0</v>
          </cell>
          <cell r="DC372">
            <v>0</v>
          </cell>
          <cell r="DD372">
            <v>0</v>
          </cell>
          <cell r="DE372">
            <v>0</v>
          </cell>
          <cell r="DF372">
            <v>0</v>
          </cell>
          <cell r="DG372">
            <v>0</v>
          </cell>
          <cell r="DH372">
            <v>0</v>
          </cell>
          <cell r="DI372">
            <v>0</v>
          </cell>
          <cell r="DJ372">
            <v>0</v>
          </cell>
          <cell r="DK372">
            <v>0</v>
          </cell>
          <cell r="DL372">
            <v>0</v>
          </cell>
          <cell r="DM372">
            <v>0</v>
          </cell>
          <cell r="DN372">
            <v>0</v>
          </cell>
          <cell r="DO372">
            <v>0</v>
          </cell>
          <cell r="DP372">
            <v>0</v>
          </cell>
          <cell r="DQ372">
            <v>0</v>
          </cell>
          <cell r="DR372">
            <v>0</v>
          </cell>
          <cell r="DS372">
            <v>0</v>
          </cell>
          <cell r="DT372">
            <v>0</v>
          </cell>
          <cell r="DU372">
            <v>0</v>
          </cell>
          <cell r="DV372">
            <v>0</v>
          </cell>
          <cell r="DW372">
            <v>0</v>
          </cell>
          <cell r="DX372">
            <v>0</v>
          </cell>
          <cell r="DY372">
            <v>0</v>
          </cell>
          <cell r="DZ372">
            <v>0</v>
          </cell>
          <cell r="EA372">
            <v>0</v>
          </cell>
          <cell r="EB372">
            <v>0</v>
          </cell>
          <cell r="EC372">
            <v>0</v>
          </cell>
          <cell r="ED372">
            <v>0</v>
          </cell>
          <cell r="EE372">
            <v>0</v>
          </cell>
          <cell r="EF372">
            <v>0</v>
          </cell>
          <cell r="EG372">
            <v>0</v>
          </cell>
          <cell r="EH372">
            <v>0</v>
          </cell>
          <cell r="EI372">
            <v>0</v>
          </cell>
          <cell r="EJ372">
            <v>0</v>
          </cell>
          <cell r="EK372">
            <v>0</v>
          </cell>
          <cell r="EL372">
            <v>0</v>
          </cell>
          <cell r="EM372">
            <v>0</v>
          </cell>
          <cell r="EN372">
            <v>0</v>
          </cell>
          <cell r="EO372">
            <v>0</v>
          </cell>
          <cell r="EP372">
            <v>0</v>
          </cell>
          <cell r="EQ372">
            <v>0</v>
          </cell>
          <cell r="ER372">
            <v>0</v>
          </cell>
          <cell r="ES372">
            <v>0</v>
          </cell>
          <cell r="ET372">
            <v>0</v>
          </cell>
          <cell r="EU372">
            <v>0</v>
          </cell>
          <cell r="EV372">
            <v>0</v>
          </cell>
          <cell r="EW372">
            <v>0</v>
          </cell>
          <cell r="EX372">
            <v>0</v>
          </cell>
          <cell r="EY372">
            <v>0</v>
          </cell>
          <cell r="EZ372">
            <v>0</v>
          </cell>
          <cell r="FA372">
            <v>0</v>
          </cell>
          <cell r="FB372">
            <v>0</v>
          </cell>
          <cell r="FC372">
            <v>0</v>
          </cell>
          <cell r="FD372">
            <v>0</v>
          </cell>
          <cell r="FE372">
            <v>0</v>
          </cell>
          <cell r="FF372">
            <v>0</v>
          </cell>
          <cell r="FG372">
            <v>0</v>
          </cell>
          <cell r="FH372">
            <v>0</v>
          </cell>
          <cell r="FI372">
            <v>0</v>
          </cell>
          <cell r="FJ372">
            <v>0</v>
          </cell>
          <cell r="FK372">
            <v>0</v>
          </cell>
          <cell r="FL372">
            <v>0</v>
          </cell>
          <cell r="FM372">
            <v>0</v>
          </cell>
          <cell r="FN372">
            <v>0</v>
          </cell>
          <cell r="FO372">
            <v>0</v>
          </cell>
          <cell r="FP372">
            <v>0</v>
          </cell>
          <cell r="FQ372">
            <v>0</v>
          </cell>
          <cell r="FR372">
            <v>0</v>
          </cell>
          <cell r="FS372">
            <v>0</v>
          </cell>
          <cell r="FT372">
            <v>0</v>
          </cell>
          <cell r="FU372">
            <v>0</v>
          </cell>
          <cell r="FV372">
            <v>0</v>
          </cell>
          <cell r="FW372">
            <v>0</v>
          </cell>
          <cell r="FX372">
            <v>0</v>
          </cell>
          <cell r="FY372">
            <v>0</v>
          </cell>
          <cell r="FZ372">
            <v>0</v>
          </cell>
          <cell r="GA372">
            <v>0</v>
          </cell>
          <cell r="GB372">
            <v>0</v>
          </cell>
          <cell r="GC372">
            <v>0</v>
          </cell>
          <cell r="GD372">
            <v>0</v>
          </cell>
          <cell r="GE372">
            <v>0</v>
          </cell>
          <cell r="GF372">
            <v>0</v>
          </cell>
          <cell r="GG372">
            <v>0</v>
          </cell>
          <cell r="GH372">
            <v>0</v>
          </cell>
          <cell r="GI372">
            <v>0</v>
          </cell>
          <cell r="GJ372">
            <v>0</v>
          </cell>
          <cell r="GK372">
            <v>0</v>
          </cell>
          <cell r="GL372">
            <v>0</v>
          </cell>
          <cell r="GM372">
            <v>0</v>
          </cell>
          <cell r="GN372">
            <v>0</v>
          </cell>
          <cell r="GO372">
            <v>0</v>
          </cell>
          <cell r="GP372">
            <v>0</v>
          </cell>
          <cell r="GQ372">
            <v>0</v>
          </cell>
          <cell r="GR372">
            <v>0</v>
          </cell>
          <cell r="GS372">
            <v>0</v>
          </cell>
          <cell r="GT372">
            <v>0</v>
          </cell>
          <cell r="GU372">
            <v>0</v>
          </cell>
          <cell r="GV372">
            <v>0</v>
          </cell>
          <cell r="GW372">
            <v>0</v>
          </cell>
          <cell r="GX372">
            <v>0</v>
          </cell>
          <cell r="GY372">
            <v>0</v>
          </cell>
          <cell r="GZ372">
            <v>0</v>
          </cell>
          <cell r="HA372">
            <v>0</v>
          </cell>
          <cell r="HB372">
            <v>0</v>
          </cell>
          <cell r="HC372">
            <v>0</v>
          </cell>
          <cell r="HD372">
            <v>0</v>
          </cell>
          <cell r="HE372">
            <v>0</v>
          </cell>
          <cell r="HF372">
            <v>0</v>
          </cell>
          <cell r="HG372">
            <v>0</v>
          </cell>
          <cell r="HH372">
            <v>0</v>
          </cell>
          <cell r="HI372">
            <v>0</v>
          </cell>
          <cell r="HJ372">
            <v>0</v>
          </cell>
          <cell r="HK372">
            <v>0</v>
          </cell>
          <cell r="HL372">
            <v>0</v>
          </cell>
          <cell r="HM372">
            <v>0</v>
          </cell>
          <cell r="HN372">
            <v>0</v>
          </cell>
          <cell r="HO372">
            <v>0</v>
          </cell>
          <cell r="HP372">
            <v>0</v>
          </cell>
          <cell r="HQ372">
            <v>0</v>
          </cell>
          <cell r="HR372">
            <v>0</v>
          </cell>
          <cell r="HS372">
            <v>0</v>
          </cell>
          <cell r="HT372">
            <v>0</v>
          </cell>
          <cell r="HU372">
            <v>0</v>
          </cell>
          <cell r="HV372">
            <v>0</v>
          </cell>
          <cell r="HW372">
            <v>0</v>
          </cell>
          <cell r="HX372">
            <v>0</v>
          </cell>
          <cell r="HY372">
            <v>0</v>
          </cell>
          <cell r="HZ372">
            <v>0</v>
          </cell>
          <cell r="IA372">
            <v>0</v>
          </cell>
          <cell r="IB372">
            <v>0</v>
          </cell>
          <cell r="IC372">
            <v>0</v>
          </cell>
          <cell r="ID372">
            <v>0</v>
          </cell>
          <cell r="IE372">
            <v>0</v>
          </cell>
          <cell r="IF372">
            <v>0</v>
          </cell>
          <cell r="IG372">
            <v>0</v>
          </cell>
          <cell r="IH372">
            <v>0</v>
          </cell>
          <cell r="II372">
            <v>0</v>
          </cell>
          <cell r="IJ372">
            <v>0</v>
          </cell>
          <cell r="IK372">
            <v>0</v>
          </cell>
          <cell r="IL372">
            <v>0</v>
          </cell>
          <cell r="IM372">
            <v>0</v>
          </cell>
          <cell r="IN372">
            <v>0</v>
          </cell>
          <cell r="IO372">
            <v>0</v>
          </cell>
          <cell r="IP372">
            <v>0</v>
          </cell>
          <cell r="IQ372">
            <v>0</v>
          </cell>
          <cell r="IR372">
            <v>0</v>
          </cell>
          <cell r="IS372">
            <v>0</v>
          </cell>
          <cell r="IT372">
            <v>0</v>
          </cell>
          <cell r="IU372">
            <v>0</v>
          </cell>
        </row>
        <row r="373">
          <cell r="AH373">
            <v>0.5</v>
          </cell>
          <cell r="AI373">
            <v>0.5</v>
          </cell>
          <cell r="AJ373">
            <v>0.5</v>
          </cell>
          <cell r="AK373">
            <v>0.5</v>
          </cell>
          <cell r="AL373">
            <v>2</v>
          </cell>
          <cell r="AM373">
            <v>10</v>
          </cell>
          <cell r="AN373">
            <v>10</v>
          </cell>
          <cell r="AO373">
            <v>10</v>
          </cell>
          <cell r="AP373">
            <v>10</v>
          </cell>
          <cell r="AQ373">
            <v>9.7750000000000004E-2</v>
          </cell>
          <cell r="AR373">
            <v>9.7750000000000004E-2</v>
          </cell>
          <cell r="AS373">
            <v>9.7750000000000004E-2</v>
          </cell>
          <cell r="AT373">
            <v>9.7750000000000004E-2</v>
          </cell>
          <cell r="AU373">
            <v>9.7750000000000004E-2</v>
          </cell>
          <cell r="AV373">
            <v>9.7750000000000004E-2</v>
          </cell>
          <cell r="AW373">
            <v>9.7750000000000004E-2</v>
          </cell>
          <cell r="AX373">
            <v>9.2319444444444454E-2</v>
          </cell>
          <cell r="AY373">
            <v>8.6888888888888891E-2</v>
          </cell>
          <cell r="AZ373">
            <v>8.1458333333333327E-2</v>
          </cell>
          <cell r="BA373">
            <v>7.6027777777777764E-2</v>
          </cell>
          <cell r="BB373">
            <v>7.0597222222222214E-2</v>
          </cell>
          <cell r="BC373">
            <v>6.5166666666666651E-2</v>
          </cell>
          <cell r="BD373">
            <v>5.9736111111111094E-2</v>
          </cell>
          <cell r="BE373">
            <v>5.4305555555555531E-2</v>
          </cell>
          <cell r="BF373">
            <v>4.8874999999999974E-2</v>
          </cell>
          <cell r="BG373">
            <v>4.3444444444444411E-2</v>
          </cell>
          <cell r="BH373">
            <v>3.8013888888888854E-2</v>
          </cell>
          <cell r="BI373">
            <v>3.2583333333333298E-2</v>
          </cell>
          <cell r="BJ373">
            <v>2.7152777777777744E-2</v>
          </cell>
          <cell r="BK373">
            <v>2.1722222222222188E-2</v>
          </cell>
          <cell r="BL373">
            <v>1.6291666666666631E-2</v>
          </cell>
          <cell r="BM373">
            <v>1.0861111111111077E-2</v>
          </cell>
          <cell r="BN373">
            <v>5.4305555555555218E-3</v>
          </cell>
          <cell r="BO373">
            <v>-3.3972824553529796E-17</v>
          </cell>
          <cell r="BP373">
            <v>-3.3972824553529796E-17</v>
          </cell>
          <cell r="BQ373">
            <v>-3.3972824553529796E-17</v>
          </cell>
          <cell r="BR373">
            <v>-3.3972824553529796E-17</v>
          </cell>
          <cell r="BS373">
            <v>-3.3972824553529796E-17</v>
          </cell>
          <cell r="BT373">
            <v>-3.3972824553529796E-17</v>
          </cell>
          <cell r="BU373">
            <v>-3.3972824553529796E-17</v>
          </cell>
          <cell r="BV373">
            <v>-3.3972824553529796E-17</v>
          </cell>
          <cell r="BW373">
            <v>-3.3972824553529796E-17</v>
          </cell>
          <cell r="BX373">
            <v>-3.3972824553529796E-17</v>
          </cell>
          <cell r="BY373">
            <v>-3.3972824553529796E-17</v>
          </cell>
          <cell r="BZ373">
            <v>-3.3972824553529796E-17</v>
          </cell>
          <cell r="CA373">
            <v>-3.3972824553529796E-17</v>
          </cell>
          <cell r="CB373">
            <v>-3.3972824553529796E-17</v>
          </cell>
          <cell r="CC373">
            <v>-3.3972824553529796E-17</v>
          </cell>
          <cell r="CD373">
            <v>-3.3972824553529796E-17</v>
          </cell>
          <cell r="CE373">
            <v>-3.3972824553529796E-17</v>
          </cell>
          <cell r="CF373">
            <v>-3.3972824553529796E-17</v>
          </cell>
          <cell r="CG373">
            <v>-3.3972824553529796E-17</v>
          </cell>
          <cell r="CH373">
            <v>-3.3972824553529796E-17</v>
          </cell>
          <cell r="CI373">
            <v>-3.3972824553529796E-17</v>
          </cell>
          <cell r="CJ373">
            <v>-3.3972824553529796E-17</v>
          </cell>
          <cell r="CK373">
            <v>-3.3972824553529796E-17</v>
          </cell>
          <cell r="CL373">
            <v>-3.3972824553529796E-17</v>
          </cell>
          <cell r="CM373">
            <v>-3.3972824553529796E-17</v>
          </cell>
          <cell r="CN373">
            <v>-3.3972824553529796E-17</v>
          </cell>
          <cell r="CO373">
            <v>-3.3972824553529796E-17</v>
          </cell>
          <cell r="CP373">
            <v>-3.3972824553529796E-17</v>
          </cell>
          <cell r="CQ373">
            <v>-3.3972824553529796E-17</v>
          </cell>
          <cell r="CR373">
            <v>-3.3972824553529796E-17</v>
          </cell>
          <cell r="CS373">
            <v>-3.3972824553529796E-17</v>
          </cell>
          <cell r="CT373">
            <v>-3.3972824553529796E-17</v>
          </cell>
          <cell r="CU373">
            <v>-3.3972824553529796E-17</v>
          </cell>
          <cell r="CV373">
            <v>-3.3972824553529796E-17</v>
          </cell>
          <cell r="CW373">
            <v>-3.3972824553529796E-17</v>
          </cell>
          <cell r="CX373">
            <v>-3.3972824553529796E-17</v>
          </cell>
          <cell r="CY373">
            <v>-3.3972824553529796E-17</v>
          </cell>
          <cell r="CZ373">
            <v>-3.3972824553529796E-17</v>
          </cell>
          <cell r="DA373">
            <v>-3.3972824553529796E-17</v>
          </cell>
          <cell r="DB373">
            <v>-3.3972824553529796E-17</v>
          </cell>
          <cell r="DC373">
            <v>-3.3972824553529796E-17</v>
          </cell>
          <cell r="DD373">
            <v>-3.3972824553529796E-17</v>
          </cell>
          <cell r="DE373">
            <v>-3.3972824553529796E-17</v>
          </cell>
          <cell r="DF373">
            <v>-3.3972824553529796E-17</v>
          </cell>
          <cell r="DG373">
            <v>-3.3972824553529796E-17</v>
          </cell>
          <cell r="DH373">
            <v>-3.3972824553529796E-17</v>
          </cell>
          <cell r="DI373">
            <v>-3.3972824553529796E-17</v>
          </cell>
          <cell r="DJ373">
            <v>-3.3972824553529796E-17</v>
          </cell>
          <cell r="DK373">
            <v>-3.3972824553529796E-17</v>
          </cell>
          <cell r="DL373">
            <v>-3.3972824553529796E-17</v>
          </cell>
          <cell r="DM373">
            <v>-3.3972824553529796E-17</v>
          </cell>
          <cell r="DN373">
            <v>-3.3972824553529796E-17</v>
          </cell>
          <cell r="DO373">
            <v>-3.3972824553529796E-17</v>
          </cell>
          <cell r="DP373">
            <v>-3.3972824553529796E-17</v>
          </cell>
          <cell r="DQ373">
            <v>-3.3972824553529796E-17</v>
          </cell>
          <cell r="DR373">
            <v>-3.3972824553529796E-17</v>
          </cell>
          <cell r="DS373">
            <v>-3.3972824553529796E-17</v>
          </cell>
          <cell r="DT373">
            <v>-3.3972824553529796E-17</v>
          </cell>
          <cell r="DU373">
            <v>-3.3972824553529796E-17</v>
          </cell>
          <cell r="DV373">
            <v>-3.3972824553529796E-17</v>
          </cell>
          <cell r="DW373">
            <v>-3.3972824553529796E-17</v>
          </cell>
          <cell r="DX373">
            <v>-3.3972824553529796E-17</v>
          </cell>
          <cell r="DY373">
            <v>-3.3972824553529796E-17</v>
          </cell>
          <cell r="DZ373">
            <v>-3.3972824553529796E-17</v>
          </cell>
          <cell r="EA373">
            <v>-3.3972824553529796E-17</v>
          </cell>
          <cell r="EB373">
            <v>-3.3972824553529796E-17</v>
          </cell>
          <cell r="EC373">
            <v>-3.3972824553529796E-17</v>
          </cell>
          <cell r="ED373">
            <v>-3.3972824553529796E-17</v>
          </cell>
          <cell r="EE373">
            <v>-3.3972824553529796E-17</v>
          </cell>
          <cell r="EF373">
            <v>-3.3972824553529796E-17</v>
          </cell>
          <cell r="EG373">
            <v>-3.3972824553529796E-17</v>
          </cell>
          <cell r="EH373">
            <v>-3.3972824553529796E-17</v>
          </cell>
          <cell r="EI373">
            <v>-3.3972824553529796E-17</v>
          </cell>
          <cell r="EJ373">
            <v>-3.3972824553529796E-17</v>
          </cell>
          <cell r="EK373">
            <v>-3.3972824553529796E-17</v>
          </cell>
          <cell r="EL373">
            <v>-3.3972824553529796E-17</v>
          </cell>
          <cell r="EM373">
            <v>-3.3972824553529796E-17</v>
          </cell>
          <cell r="EN373">
            <v>-3.3972824553529796E-17</v>
          </cell>
          <cell r="EO373">
            <v>-3.3972824553529796E-17</v>
          </cell>
          <cell r="EP373">
            <v>-3.3972824553529796E-17</v>
          </cell>
          <cell r="EQ373">
            <v>-3.3972824553529796E-17</v>
          </cell>
          <cell r="ER373">
            <v>-3.3972824553529796E-17</v>
          </cell>
          <cell r="ES373">
            <v>-3.3972824553529796E-17</v>
          </cell>
          <cell r="ET373">
            <v>-3.3972824553529796E-17</v>
          </cell>
          <cell r="EU373">
            <v>-3.3972824553529796E-17</v>
          </cell>
          <cell r="EV373">
            <v>-3.3972824553529796E-17</v>
          </cell>
          <cell r="EW373">
            <v>-3.3972824553529796E-17</v>
          </cell>
          <cell r="EX373">
            <v>-3.3972824553529796E-17</v>
          </cell>
          <cell r="EY373">
            <v>-3.3972824553529796E-17</v>
          </cell>
          <cell r="EZ373">
            <v>-3.3972824553529796E-17</v>
          </cell>
          <cell r="FA373">
            <v>-3.3972824553529796E-17</v>
          </cell>
          <cell r="FB373">
            <v>-3.3972824553529796E-17</v>
          </cell>
          <cell r="FC373">
            <v>-3.3972824553529796E-17</v>
          </cell>
          <cell r="FD373">
            <v>-3.3972824553529796E-17</v>
          </cell>
          <cell r="FE373">
            <v>-3.3972824553529796E-17</v>
          </cell>
          <cell r="FF373">
            <v>-3.3972824553529796E-17</v>
          </cell>
          <cell r="FG373">
            <v>-3.3972824553529796E-17</v>
          </cell>
          <cell r="FH373">
            <v>-3.3972824553529796E-17</v>
          </cell>
          <cell r="FI373">
            <v>-3.3972824553529796E-17</v>
          </cell>
          <cell r="FJ373">
            <v>-3.3972824553529796E-17</v>
          </cell>
          <cell r="FK373">
            <v>-3.3972824553529796E-17</v>
          </cell>
          <cell r="FL373">
            <v>-3.3972824553529796E-17</v>
          </cell>
          <cell r="FM373">
            <v>-3.3972824553529796E-17</v>
          </cell>
          <cell r="FN373">
            <v>-3.3972824553529796E-17</v>
          </cell>
          <cell r="FO373">
            <v>-3.3972824553529796E-17</v>
          </cell>
          <cell r="FP373">
            <v>-3.3972824553529796E-17</v>
          </cell>
          <cell r="FQ373">
            <v>-3.3972824553529796E-17</v>
          </cell>
          <cell r="FR373">
            <v>-3.3972824553529796E-17</v>
          </cell>
          <cell r="FS373">
            <v>-3.3972824553529796E-17</v>
          </cell>
          <cell r="FT373">
            <v>-3.3972824553529796E-17</v>
          </cell>
          <cell r="FU373">
            <v>-3.3972824553529796E-17</v>
          </cell>
          <cell r="FV373">
            <v>-3.3972824553529796E-17</v>
          </cell>
          <cell r="FW373">
            <v>-3.3972824553529796E-17</v>
          </cell>
          <cell r="FX373">
            <v>-3.3972824553529796E-17</v>
          </cell>
          <cell r="FY373">
            <v>-3.3972824553529796E-17</v>
          </cell>
          <cell r="FZ373">
            <v>-3.3972824553529796E-17</v>
          </cell>
          <cell r="GA373">
            <v>-3.3972824553529796E-17</v>
          </cell>
          <cell r="GB373">
            <v>-3.3972824553529796E-17</v>
          </cell>
          <cell r="GC373">
            <v>-3.3972824553529796E-17</v>
          </cell>
          <cell r="GD373">
            <v>-3.3972824553529796E-17</v>
          </cell>
          <cell r="GE373">
            <v>-3.3972824553529796E-17</v>
          </cell>
          <cell r="GF373">
            <v>-3.3972824553529796E-17</v>
          </cell>
          <cell r="GG373">
            <v>-3.3972824553529796E-17</v>
          </cell>
          <cell r="GH373">
            <v>-3.3972824553529796E-17</v>
          </cell>
          <cell r="GI373">
            <v>-3.3972824553529796E-17</v>
          </cell>
          <cell r="GJ373">
            <v>-3.3972824553529796E-17</v>
          </cell>
          <cell r="GK373">
            <v>-3.3972824553529796E-17</v>
          </cell>
          <cell r="GL373">
            <v>-3.3972824553529796E-17</v>
          </cell>
          <cell r="GM373">
            <v>-3.3972824553529796E-17</v>
          </cell>
          <cell r="GN373">
            <v>-3.3972824553529796E-17</v>
          </cell>
          <cell r="GO373">
            <v>-3.3972824553529796E-17</v>
          </cell>
          <cell r="GP373">
            <v>-3.3972824553529796E-17</v>
          </cell>
          <cell r="GQ373">
            <v>-3.3972824553529796E-17</v>
          </cell>
          <cell r="GR373">
            <v>-3.3972824553529796E-17</v>
          </cell>
          <cell r="GS373">
            <v>-3.3972824553529796E-17</v>
          </cell>
          <cell r="GT373">
            <v>-3.3972824553529796E-17</v>
          </cell>
          <cell r="GU373">
            <v>-3.3972824553529796E-17</v>
          </cell>
          <cell r="GV373">
            <v>-3.3972824553529796E-17</v>
          </cell>
          <cell r="GW373">
            <v>-3.3972824553529796E-17</v>
          </cell>
          <cell r="GX373">
            <v>-3.3972824553529796E-17</v>
          </cell>
          <cell r="GY373">
            <v>-3.3972824553529796E-17</v>
          </cell>
          <cell r="GZ373">
            <v>-3.3972824553529796E-17</v>
          </cell>
          <cell r="HA373">
            <v>-3.3972824553529796E-17</v>
          </cell>
          <cell r="HB373">
            <v>-3.3972824553529796E-17</v>
          </cell>
          <cell r="HC373">
            <v>-3.3972824553529796E-17</v>
          </cell>
          <cell r="HD373">
            <v>-3.3972824553529796E-17</v>
          </cell>
          <cell r="HE373">
            <v>-3.3972824553529796E-17</v>
          </cell>
          <cell r="HF373">
            <v>-3.3972824553529796E-17</v>
          </cell>
          <cell r="HG373">
            <v>-3.3972824553529796E-17</v>
          </cell>
          <cell r="HH373">
            <v>-3.3972824553529796E-17</v>
          </cell>
          <cell r="HI373">
            <v>-3.3972824553529796E-17</v>
          </cell>
          <cell r="HJ373">
            <v>-3.3972824553529796E-17</v>
          </cell>
          <cell r="HK373">
            <v>-3.3972824553529796E-17</v>
          </cell>
          <cell r="HL373">
            <v>-3.3972824553529796E-17</v>
          </cell>
          <cell r="HM373">
            <v>-3.3972824553529796E-17</v>
          </cell>
          <cell r="HN373">
            <v>-3.3972824553529796E-17</v>
          </cell>
          <cell r="HO373">
            <v>-3.3972824553529796E-17</v>
          </cell>
          <cell r="HP373">
            <v>-3.3972824553529796E-17</v>
          </cell>
          <cell r="HQ373">
            <v>-3.3972824553529796E-17</v>
          </cell>
          <cell r="HR373">
            <v>-3.3972824553529796E-17</v>
          </cell>
          <cell r="HS373">
            <v>-3.3972824553529796E-17</v>
          </cell>
          <cell r="HT373">
            <v>-3.3972824553529796E-17</v>
          </cell>
          <cell r="HU373">
            <v>-3.3972824553529796E-17</v>
          </cell>
          <cell r="HV373">
            <v>-3.3972824553529796E-17</v>
          </cell>
          <cell r="HW373">
            <v>-3.3972824553529796E-17</v>
          </cell>
          <cell r="HX373">
            <v>-3.3972824553529796E-17</v>
          </cell>
          <cell r="HY373">
            <v>-3.3972824553529796E-17</v>
          </cell>
          <cell r="HZ373">
            <v>-3.3972824553529796E-17</v>
          </cell>
          <cell r="IA373">
            <v>-3.3972824553529796E-17</v>
          </cell>
          <cell r="IB373">
            <v>-3.3972824553529796E-17</v>
          </cell>
          <cell r="IC373">
            <v>-3.3972824553529796E-17</v>
          </cell>
          <cell r="ID373">
            <v>-3.3972824553529796E-17</v>
          </cell>
          <cell r="IE373">
            <v>-3.3972824553529796E-17</v>
          </cell>
          <cell r="IF373">
            <v>-3.3972824553529796E-17</v>
          </cell>
          <cell r="IG373">
            <v>-3.3972824553529796E-17</v>
          </cell>
          <cell r="IH373">
            <v>-3.3972824553529796E-17</v>
          </cell>
          <cell r="II373">
            <v>-3.3972824553529796E-17</v>
          </cell>
          <cell r="IJ373">
            <v>-3.3972824553529796E-17</v>
          </cell>
          <cell r="IK373">
            <v>-3.3972824553529796E-17</v>
          </cell>
          <cell r="IL373">
            <v>-3.3972824553529796E-17</v>
          </cell>
          <cell r="IM373">
            <v>-3.3972824553529796E-17</v>
          </cell>
          <cell r="IN373">
            <v>-3.3972824553529796E-17</v>
          </cell>
          <cell r="IO373">
            <v>-3.3972824553529796E-17</v>
          </cell>
          <cell r="IP373">
            <v>-3.3972824553529796E-17</v>
          </cell>
          <cell r="IQ373">
            <v>-3.3972824553529796E-17</v>
          </cell>
          <cell r="IR373">
            <v>-3.3972824553529796E-17</v>
          </cell>
          <cell r="IS373">
            <v>-3.3972824553529796E-17</v>
          </cell>
          <cell r="IT373">
            <v>-3.3972824553529796E-17</v>
          </cell>
          <cell r="IU373">
            <v>-3.3972824553529796E-17</v>
          </cell>
        </row>
        <row r="374">
          <cell r="AL374">
            <v>1.7000000000000001E-2</v>
          </cell>
          <cell r="AQ374">
            <v>1.7000000000000001E-2</v>
          </cell>
          <cell r="AR374">
            <v>0.17</v>
          </cell>
          <cell r="AS374">
            <v>0.17</v>
          </cell>
          <cell r="AT374">
            <v>0.17</v>
          </cell>
          <cell r="AU374">
            <v>0.17</v>
          </cell>
          <cell r="AV374">
            <v>0.17</v>
          </cell>
          <cell r="AW374">
            <v>0.17</v>
          </cell>
          <cell r="AX374">
            <v>0.17</v>
          </cell>
          <cell r="AY374">
            <v>0.16055555555555556</v>
          </cell>
          <cell r="AZ374">
            <v>0.15111111111111114</v>
          </cell>
          <cell r="BA374">
            <v>0.14166666666666669</v>
          </cell>
          <cell r="BB374">
            <v>0.13222222222222224</v>
          </cell>
          <cell r="BC374">
            <v>0.12277777777777781</v>
          </cell>
          <cell r="BD374">
            <v>0.11333333333333336</v>
          </cell>
          <cell r="BE374">
            <v>0.10388888888888892</v>
          </cell>
          <cell r="BF374">
            <v>9.4444444444444484E-2</v>
          </cell>
          <cell r="BG374">
            <v>8.5000000000000034E-2</v>
          </cell>
          <cell r="BH374">
            <v>7.5555555555555598E-2</v>
          </cell>
          <cell r="BI374">
            <v>6.6111111111111148E-2</v>
          </cell>
          <cell r="BJ374">
            <v>5.6666666666666712E-2</v>
          </cell>
          <cell r="BK374">
            <v>4.722222222222227E-2</v>
          </cell>
          <cell r="BL374">
            <v>3.7777777777777827E-2</v>
          </cell>
          <cell r="BM374">
            <v>2.833333333333338E-2</v>
          </cell>
          <cell r="BN374">
            <v>1.8888888888888938E-2</v>
          </cell>
          <cell r="BO374">
            <v>9.4444444444444914E-3</v>
          </cell>
          <cell r="BP374">
            <v>4.529709940470639E-17</v>
          </cell>
          <cell r="BQ374">
            <v>4.529709940470639E-17</v>
          </cell>
          <cell r="BR374">
            <v>4.529709940470639E-17</v>
          </cell>
          <cell r="BS374">
            <v>4.529709940470639E-17</v>
          </cell>
          <cell r="BT374">
            <v>4.529709940470639E-17</v>
          </cell>
          <cell r="BU374">
            <v>4.529709940470639E-17</v>
          </cell>
          <cell r="BV374">
            <v>4.529709940470639E-17</v>
          </cell>
          <cell r="BW374">
            <v>4.529709940470639E-17</v>
          </cell>
          <cell r="BX374">
            <v>4.529709940470639E-17</v>
          </cell>
          <cell r="BY374">
            <v>4.529709940470639E-17</v>
          </cell>
          <cell r="BZ374">
            <v>4.529709940470639E-17</v>
          </cell>
          <cell r="CA374">
            <v>4.529709940470639E-17</v>
          </cell>
          <cell r="CB374">
            <v>4.529709940470639E-17</v>
          </cell>
          <cell r="CC374">
            <v>4.529709940470639E-17</v>
          </cell>
          <cell r="CD374">
            <v>4.529709940470639E-17</v>
          </cell>
          <cell r="CE374">
            <v>4.529709940470639E-17</v>
          </cell>
          <cell r="CF374">
            <v>4.529709940470639E-17</v>
          </cell>
          <cell r="CG374">
            <v>4.529709940470639E-17</v>
          </cell>
          <cell r="CH374">
            <v>4.529709940470639E-17</v>
          </cell>
          <cell r="CI374">
            <v>4.529709940470639E-17</v>
          </cell>
          <cell r="CJ374">
            <v>4.529709940470639E-17</v>
          </cell>
          <cell r="CK374">
            <v>4.529709940470639E-17</v>
          </cell>
          <cell r="CL374">
            <v>4.529709940470639E-17</v>
          </cell>
          <cell r="CM374">
            <v>4.529709940470639E-17</v>
          </cell>
          <cell r="CN374">
            <v>4.529709940470639E-17</v>
          </cell>
          <cell r="CO374">
            <v>4.529709940470639E-17</v>
          </cell>
          <cell r="CP374">
            <v>4.529709940470639E-17</v>
          </cell>
          <cell r="CQ374">
            <v>4.529709940470639E-17</v>
          </cell>
          <cell r="CR374">
            <v>4.529709940470639E-17</v>
          </cell>
          <cell r="CS374">
            <v>4.529709940470639E-17</v>
          </cell>
          <cell r="CT374">
            <v>4.529709940470639E-17</v>
          </cell>
          <cell r="CU374">
            <v>4.529709940470639E-17</v>
          </cell>
          <cell r="CV374">
            <v>4.529709940470639E-17</v>
          </cell>
          <cell r="CW374">
            <v>4.529709940470639E-17</v>
          </cell>
          <cell r="CX374">
            <v>4.529709940470639E-17</v>
          </cell>
          <cell r="CY374">
            <v>4.529709940470639E-17</v>
          </cell>
          <cell r="CZ374">
            <v>4.529709940470639E-17</v>
          </cell>
          <cell r="DA374">
            <v>4.529709940470639E-17</v>
          </cell>
          <cell r="DB374">
            <v>4.529709940470639E-17</v>
          </cell>
          <cell r="DC374">
            <v>4.529709940470639E-17</v>
          </cell>
          <cell r="DD374">
            <v>4.529709940470639E-17</v>
          </cell>
          <cell r="DE374">
            <v>4.529709940470639E-17</v>
          </cell>
          <cell r="DF374">
            <v>4.529709940470639E-17</v>
          </cell>
          <cell r="DG374">
            <v>4.529709940470639E-17</v>
          </cell>
          <cell r="DH374">
            <v>4.529709940470639E-17</v>
          </cell>
          <cell r="DI374">
            <v>4.529709940470639E-17</v>
          </cell>
          <cell r="DJ374">
            <v>4.529709940470639E-17</v>
          </cell>
          <cell r="DK374">
            <v>4.529709940470639E-17</v>
          </cell>
          <cell r="DL374">
            <v>4.529709940470639E-17</v>
          </cell>
          <cell r="DM374">
            <v>4.529709940470639E-17</v>
          </cell>
          <cell r="DN374">
            <v>4.529709940470639E-17</v>
          </cell>
          <cell r="DO374">
            <v>4.529709940470639E-17</v>
          </cell>
          <cell r="DP374">
            <v>4.529709940470639E-17</v>
          </cell>
          <cell r="DQ374">
            <v>4.529709940470639E-17</v>
          </cell>
          <cell r="DR374">
            <v>4.529709940470639E-17</v>
          </cell>
          <cell r="DS374">
            <v>4.529709940470639E-17</v>
          </cell>
          <cell r="DT374">
            <v>4.529709940470639E-17</v>
          </cell>
          <cell r="DU374">
            <v>4.529709940470639E-17</v>
          </cell>
          <cell r="DV374">
            <v>4.529709940470639E-17</v>
          </cell>
          <cell r="DW374">
            <v>4.529709940470639E-17</v>
          </cell>
          <cell r="DX374">
            <v>4.529709940470639E-17</v>
          </cell>
          <cell r="DY374">
            <v>4.529709940470639E-17</v>
          </cell>
          <cell r="DZ374">
            <v>4.529709940470639E-17</v>
          </cell>
          <cell r="EA374">
            <v>4.529709940470639E-17</v>
          </cell>
          <cell r="EB374">
            <v>4.529709940470639E-17</v>
          </cell>
          <cell r="EC374">
            <v>4.529709940470639E-17</v>
          </cell>
          <cell r="ED374">
            <v>4.529709940470639E-17</v>
          </cell>
          <cell r="EE374">
            <v>4.529709940470639E-17</v>
          </cell>
          <cell r="EF374">
            <v>4.529709940470639E-17</v>
          </cell>
          <cell r="EG374">
            <v>4.529709940470639E-17</v>
          </cell>
          <cell r="EH374">
            <v>4.529709940470639E-17</v>
          </cell>
          <cell r="EI374">
            <v>4.529709940470639E-17</v>
          </cell>
          <cell r="EJ374">
            <v>4.529709940470639E-17</v>
          </cell>
          <cell r="EK374">
            <v>4.529709940470639E-17</v>
          </cell>
          <cell r="EL374">
            <v>4.529709940470639E-17</v>
          </cell>
          <cell r="EM374">
            <v>4.529709940470639E-17</v>
          </cell>
          <cell r="EN374">
            <v>4.529709940470639E-17</v>
          </cell>
          <cell r="EO374">
            <v>4.529709940470639E-17</v>
          </cell>
          <cell r="EP374">
            <v>4.529709940470639E-17</v>
          </cell>
          <cell r="EQ374">
            <v>4.529709940470639E-17</v>
          </cell>
          <cell r="ER374">
            <v>4.529709940470639E-17</v>
          </cell>
          <cell r="ES374">
            <v>4.529709940470639E-17</v>
          </cell>
          <cell r="ET374">
            <v>4.529709940470639E-17</v>
          </cell>
          <cell r="EU374">
            <v>4.529709940470639E-17</v>
          </cell>
          <cell r="EV374">
            <v>4.529709940470639E-17</v>
          </cell>
          <cell r="EW374">
            <v>4.529709940470639E-17</v>
          </cell>
          <cell r="EX374">
            <v>4.529709940470639E-17</v>
          </cell>
          <cell r="EY374">
            <v>4.529709940470639E-17</v>
          </cell>
          <cell r="EZ374">
            <v>4.529709940470639E-17</v>
          </cell>
          <cell r="FA374">
            <v>4.529709940470639E-17</v>
          </cell>
          <cell r="FB374">
            <v>4.529709940470639E-17</v>
          </cell>
          <cell r="FC374">
            <v>4.529709940470639E-17</v>
          </cell>
          <cell r="FD374">
            <v>4.529709940470639E-17</v>
          </cell>
          <cell r="FE374">
            <v>4.529709940470639E-17</v>
          </cell>
          <cell r="FF374">
            <v>4.529709940470639E-17</v>
          </cell>
          <cell r="FG374">
            <v>4.529709940470639E-17</v>
          </cell>
          <cell r="FH374">
            <v>4.529709940470639E-17</v>
          </cell>
          <cell r="FI374">
            <v>4.529709940470639E-17</v>
          </cell>
          <cell r="FJ374">
            <v>4.529709940470639E-17</v>
          </cell>
          <cell r="FK374">
            <v>4.529709940470639E-17</v>
          </cell>
          <cell r="FL374">
            <v>4.529709940470639E-17</v>
          </cell>
          <cell r="FM374">
            <v>4.529709940470639E-17</v>
          </cell>
          <cell r="FN374">
            <v>4.529709940470639E-17</v>
          </cell>
          <cell r="FO374">
            <v>4.529709940470639E-17</v>
          </cell>
          <cell r="FP374">
            <v>4.529709940470639E-17</v>
          </cell>
          <cell r="FQ374">
            <v>4.529709940470639E-17</v>
          </cell>
          <cell r="FR374">
            <v>4.529709940470639E-17</v>
          </cell>
          <cell r="FS374">
            <v>4.529709940470639E-17</v>
          </cell>
          <cell r="FT374">
            <v>4.529709940470639E-17</v>
          </cell>
          <cell r="FU374">
            <v>4.529709940470639E-17</v>
          </cell>
          <cell r="FV374">
            <v>4.529709940470639E-17</v>
          </cell>
          <cell r="FW374">
            <v>4.529709940470639E-17</v>
          </cell>
          <cell r="FX374">
            <v>4.529709940470639E-17</v>
          </cell>
          <cell r="FY374">
            <v>4.529709940470639E-17</v>
          </cell>
          <cell r="FZ374">
            <v>4.529709940470639E-17</v>
          </cell>
          <cell r="GA374">
            <v>4.529709940470639E-17</v>
          </cell>
          <cell r="GB374">
            <v>4.529709940470639E-17</v>
          </cell>
          <cell r="GC374">
            <v>4.529709940470639E-17</v>
          </cell>
          <cell r="GD374">
            <v>4.529709940470639E-17</v>
          </cell>
          <cell r="GE374">
            <v>4.529709940470639E-17</v>
          </cell>
          <cell r="GF374">
            <v>4.529709940470639E-17</v>
          </cell>
          <cell r="GG374">
            <v>4.529709940470639E-17</v>
          </cell>
          <cell r="GH374">
            <v>4.529709940470639E-17</v>
          </cell>
          <cell r="GI374">
            <v>4.529709940470639E-17</v>
          </cell>
          <cell r="GJ374">
            <v>4.529709940470639E-17</v>
          </cell>
          <cell r="GK374">
            <v>4.529709940470639E-17</v>
          </cell>
          <cell r="GL374">
            <v>4.529709940470639E-17</v>
          </cell>
          <cell r="GM374">
            <v>4.529709940470639E-17</v>
          </cell>
          <cell r="GN374">
            <v>4.529709940470639E-17</v>
          </cell>
          <cell r="GO374">
            <v>4.529709940470639E-17</v>
          </cell>
          <cell r="GP374">
            <v>4.529709940470639E-17</v>
          </cell>
          <cell r="GQ374">
            <v>4.529709940470639E-17</v>
          </cell>
          <cell r="GR374">
            <v>4.529709940470639E-17</v>
          </cell>
          <cell r="GS374">
            <v>4.529709940470639E-17</v>
          </cell>
          <cell r="GT374">
            <v>4.529709940470639E-17</v>
          </cell>
          <cell r="GU374">
            <v>4.529709940470639E-17</v>
          </cell>
          <cell r="GV374">
            <v>4.529709940470639E-17</v>
          </cell>
          <cell r="GW374">
            <v>4.529709940470639E-17</v>
          </cell>
          <cell r="GX374">
            <v>4.529709940470639E-17</v>
          </cell>
          <cell r="GY374">
            <v>4.529709940470639E-17</v>
          </cell>
          <cell r="GZ374">
            <v>4.529709940470639E-17</v>
          </cell>
          <cell r="HA374">
            <v>4.529709940470639E-17</v>
          </cell>
          <cell r="HB374">
            <v>4.529709940470639E-17</v>
          </cell>
          <cell r="HC374">
            <v>4.529709940470639E-17</v>
          </cell>
          <cell r="HD374">
            <v>4.529709940470639E-17</v>
          </cell>
          <cell r="HE374">
            <v>4.529709940470639E-17</v>
          </cell>
          <cell r="HF374">
            <v>4.529709940470639E-17</v>
          </cell>
          <cell r="HG374">
            <v>4.529709940470639E-17</v>
          </cell>
          <cell r="HH374">
            <v>4.529709940470639E-17</v>
          </cell>
          <cell r="HI374">
            <v>4.529709940470639E-17</v>
          </cell>
          <cell r="HJ374">
            <v>4.529709940470639E-17</v>
          </cell>
          <cell r="HK374">
            <v>4.529709940470639E-17</v>
          </cell>
          <cell r="HL374">
            <v>4.529709940470639E-17</v>
          </cell>
          <cell r="HM374">
            <v>4.529709940470639E-17</v>
          </cell>
          <cell r="HN374">
            <v>4.529709940470639E-17</v>
          </cell>
          <cell r="HO374">
            <v>4.529709940470639E-17</v>
          </cell>
          <cell r="HP374">
            <v>4.529709940470639E-17</v>
          </cell>
          <cell r="HQ374">
            <v>4.529709940470639E-17</v>
          </cell>
          <cell r="HR374">
            <v>4.529709940470639E-17</v>
          </cell>
          <cell r="HS374">
            <v>4.529709940470639E-17</v>
          </cell>
          <cell r="HT374">
            <v>4.529709940470639E-17</v>
          </cell>
          <cell r="HU374">
            <v>4.529709940470639E-17</v>
          </cell>
          <cell r="HV374">
            <v>4.529709940470639E-17</v>
          </cell>
          <cell r="HW374">
            <v>4.529709940470639E-17</v>
          </cell>
          <cell r="HX374">
            <v>4.529709940470639E-17</v>
          </cell>
          <cell r="HY374">
            <v>4.529709940470639E-17</v>
          </cell>
          <cell r="HZ374">
            <v>4.529709940470639E-17</v>
          </cell>
          <cell r="IA374">
            <v>4.529709940470639E-17</v>
          </cell>
          <cell r="IB374">
            <v>4.529709940470639E-17</v>
          </cell>
          <cell r="IC374">
            <v>4.529709940470639E-17</v>
          </cell>
          <cell r="ID374">
            <v>4.529709940470639E-17</v>
          </cell>
          <cell r="IE374">
            <v>4.529709940470639E-17</v>
          </cell>
          <cell r="IF374">
            <v>4.529709940470639E-17</v>
          </cell>
          <cell r="IG374">
            <v>4.529709940470639E-17</v>
          </cell>
          <cell r="IH374">
            <v>4.529709940470639E-17</v>
          </cell>
          <cell r="II374">
            <v>4.529709940470639E-17</v>
          </cell>
          <cell r="IJ374">
            <v>4.529709940470639E-17</v>
          </cell>
          <cell r="IK374">
            <v>4.529709940470639E-17</v>
          </cell>
          <cell r="IL374">
            <v>4.529709940470639E-17</v>
          </cell>
          <cell r="IM374">
            <v>4.529709940470639E-17</v>
          </cell>
          <cell r="IN374">
            <v>4.529709940470639E-17</v>
          </cell>
          <cell r="IO374">
            <v>4.529709940470639E-17</v>
          </cell>
          <cell r="IP374">
            <v>4.529709940470639E-17</v>
          </cell>
          <cell r="IQ374">
            <v>4.529709940470639E-17</v>
          </cell>
          <cell r="IR374">
            <v>4.529709940470639E-17</v>
          </cell>
          <cell r="IS374">
            <v>4.529709940470639E-17</v>
          </cell>
          <cell r="IT374">
            <v>4.529709940470639E-17</v>
          </cell>
          <cell r="IU374">
            <v>4.529709940470639E-17</v>
          </cell>
        </row>
        <row r="375">
          <cell r="AS375">
            <v>0.17</v>
          </cell>
          <cell r="AT375">
            <v>0.17</v>
          </cell>
          <cell r="AU375">
            <v>0.17</v>
          </cell>
          <cell r="AV375">
            <v>0.17</v>
          </cell>
          <cell r="AW375">
            <v>0.17</v>
          </cell>
          <cell r="AX375">
            <v>0.17</v>
          </cell>
          <cell r="AY375">
            <v>0.17</v>
          </cell>
          <cell r="AZ375">
            <v>0.16055555555555556</v>
          </cell>
          <cell r="BA375">
            <v>0.15111111111111114</v>
          </cell>
          <cell r="BB375">
            <v>0.14166666666666669</v>
          </cell>
          <cell r="BC375">
            <v>0.13222222222222224</v>
          </cell>
          <cell r="BD375">
            <v>0.12277777777777781</v>
          </cell>
          <cell r="BE375">
            <v>0.11333333333333336</v>
          </cell>
          <cell r="BF375">
            <v>0.10388888888888892</v>
          </cell>
          <cell r="BG375">
            <v>9.4444444444444484E-2</v>
          </cell>
          <cell r="BH375">
            <v>8.5000000000000034E-2</v>
          </cell>
          <cell r="BI375">
            <v>7.5555555555555598E-2</v>
          </cell>
          <cell r="BJ375">
            <v>6.6111111111111148E-2</v>
          </cell>
          <cell r="BK375">
            <v>5.6666666666666712E-2</v>
          </cell>
          <cell r="BL375">
            <v>4.722222222222227E-2</v>
          </cell>
          <cell r="BM375">
            <v>3.7777777777777827E-2</v>
          </cell>
          <cell r="BN375">
            <v>2.833333333333338E-2</v>
          </cell>
          <cell r="BO375">
            <v>1.8888888888888938E-2</v>
          </cell>
          <cell r="BP375">
            <v>9.4444444444444914E-3</v>
          </cell>
          <cell r="BQ375">
            <v>4.529709940470639E-17</v>
          </cell>
          <cell r="BR375">
            <v>4.529709940470639E-17</v>
          </cell>
          <cell r="BS375">
            <v>4.529709940470639E-17</v>
          </cell>
          <cell r="BT375">
            <v>4.529709940470639E-17</v>
          </cell>
          <cell r="BU375">
            <v>4.529709940470639E-17</v>
          </cell>
          <cell r="BV375">
            <v>4.529709940470639E-17</v>
          </cell>
          <cell r="BW375">
            <v>4.529709940470639E-17</v>
          </cell>
          <cell r="BX375">
            <v>4.529709940470639E-17</v>
          </cell>
          <cell r="BY375">
            <v>4.529709940470639E-17</v>
          </cell>
          <cell r="BZ375">
            <v>4.529709940470639E-17</v>
          </cell>
          <cell r="CA375">
            <v>4.529709940470639E-17</v>
          </cell>
          <cell r="CB375">
            <v>4.529709940470639E-17</v>
          </cell>
          <cell r="CC375">
            <v>4.529709940470639E-17</v>
          </cell>
          <cell r="CD375">
            <v>4.529709940470639E-17</v>
          </cell>
          <cell r="CE375">
            <v>4.529709940470639E-17</v>
          </cell>
          <cell r="CF375">
            <v>4.529709940470639E-17</v>
          </cell>
          <cell r="CG375">
            <v>4.529709940470639E-17</v>
          </cell>
          <cell r="CH375">
            <v>4.529709940470639E-17</v>
          </cell>
          <cell r="CI375">
            <v>4.529709940470639E-17</v>
          </cell>
          <cell r="CJ375">
            <v>4.529709940470639E-17</v>
          </cell>
          <cell r="CK375">
            <v>4.529709940470639E-17</v>
          </cell>
          <cell r="CL375">
            <v>4.529709940470639E-17</v>
          </cell>
          <cell r="CM375">
            <v>4.529709940470639E-17</v>
          </cell>
          <cell r="CN375">
            <v>4.529709940470639E-17</v>
          </cell>
          <cell r="CO375">
            <v>4.529709940470639E-17</v>
          </cell>
          <cell r="CP375">
            <v>4.529709940470639E-17</v>
          </cell>
          <cell r="CQ375">
            <v>4.529709940470639E-17</v>
          </cell>
          <cell r="CR375">
            <v>4.529709940470639E-17</v>
          </cell>
          <cell r="CS375">
            <v>4.529709940470639E-17</v>
          </cell>
          <cell r="CT375">
            <v>4.529709940470639E-17</v>
          </cell>
          <cell r="CU375">
            <v>4.529709940470639E-17</v>
          </cell>
          <cell r="CV375">
            <v>4.529709940470639E-17</v>
          </cell>
          <cell r="CW375">
            <v>4.529709940470639E-17</v>
          </cell>
          <cell r="CX375">
            <v>4.529709940470639E-17</v>
          </cell>
          <cell r="CY375">
            <v>4.529709940470639E-17</v>
          </cell>
          <cell r="CZ375">
            <v>4.529709940470639E-17</v>
          </cell>
          <cell r="DA375">
            <v>4.529709940470639E-17</v>
          </cell>
          <cell r="DB375">
            <v>4.529709940470639E-17</v>
          </cell>
          <cell r="DC375">
            <v>4.529709940470639E-17</v>
          </cell>
          <cell r="DD375">
            <v>4.529709940470639E-17</v>
          </cell>
          <cell r="DE375">
            <v>4.529709940470639E-17</v>
          </cell>
          <cell r="DF375">
            <v>4.529709940470639E-17</v>
          </cell>
          <cell r="DG375">
            <v>4.529709940470639E-17</v>
          </cell>
          <cell r="DH375">
            <v>4.529709940470639E-17</v>
          </cell>
          <cell r="DI375">
            <v>4.529709940470639E-17</v>
          </cell>
          <cell r="DJ375">
            <v>4.529709940470639E-17</v>
          </cell>
          <cell r="DK375">
            <v>4.529709940470639E-17</v>
          </cell>
          <cell r="DL375">
            <v>4.529709940470639E-17</v>
          </cell>
          <cell r="DM375">
            <v>4.529709940470639E-17</v>
          </cell>
          <cell r="DN375">
            <v>4.529709940470639E-17</v>
          </cell>
          <cell r="DO375">
            <v>4.529709940470639E-17</v>
          </cell>
          <cell r="DP375">
            <v>4.529709940470639E-17</v>
          </cell>
          <cell r="DQ375">
            <v>4.529709940470639E-17</v>
          </cell>
          <cell r="DR375">
            <v>4.529709940470639E-17</v>
          </cell>
          <cell r="DS375">
            <v>4.529709940470639E-17</v>
          </cell>
          <cell r="DT375">
            <v>4.529709940470639E-17</v>
          </cell>
          <cell r="DU375">
            <v>4.529709940470639E-17</v>
          </cell>
          <cell r="DV375">
            <v>4.529709940470639E-17</v>
          </cell>
          <cell r="DW375">
            <v>4.529709940470639E-17</v>
          </cell>
          <cell r="DX375">
            <v>4.529709940470639E-17</v>
          </cell>
          <cell r="DY375">
            <v>4.529709940470639E-17</v>
          </cell>
          <cell r="DZ375">
            <v>4.529709940470639E-17</v>
          </cell>
          <cell r="EA375">
            <v>4.529709940470639E-17</v>
          </cell>
          <cell r="EB375">
            <v>4.529709940470639E-17</v>
          </cell>
          <cell r="EC375">
            <v>4.529709940470639E-17</v>
          </cell>
          <cell r="ED375">
            <v>4.529709940470639E-17</v>
          </cell>
          <cell r="EE375">
            <v>4.529709940470639E-17</v>
          </cell>
          <cell r="EF375">
            <v>4.529709940470639E-17</v>
          </cell>
          <cell r="EG375">
            <v>4.529709940470639E-17</v>
          </cell>
          <cell r="EH375">
            <v>4.529709940470639E-17</v>
          </cell>
          <cell r="EI375">
            <v>4.529709940470639E-17</v>
          </cell>
          <cell r="EJ375">
            <v>4.529709940470639E-17</v>
          </cell>
          <cell r="EK375">
            <v>4.529709940470639E-17</v>
          </cell>
          <cell r="EL375">
            <v>4.529709940470639E-17</v>
          </cell>
          <cell r="EM375">
            <v>4.529709940470639E-17</v>
          </cell>
          <cell r="EN375">
            <v>4.529709940470639E-17</v>
          </cell>
          <cell r="EO375">
            <v>4.529709940470639E-17</v>
          </cell>
          <cell r="EP375">
            <v>4.529709940470639E-17</v>
          </cell>
          <cell r="EQ375">
            <v>4.529709940470639E-17</v>
          </cell>
          <cell r="ER375">
            <v>4.529709940470639E-17</v>
          </cell>
          <cell r="ES375">
            <v>4.529709940470639E-17</v>
          </cell>
          <cell r="ET375">
            <v>4.529709940470639E-17</v>
          </cell>
          <cell r="EU375">
            <v>4.529709940470639E-17</v>
          </cell>
          <cell r="EV375">
            <v>4.529709940470639E-17</v>
          </cell>
          <cell r="EW375">
            <v>4.529709940470639E-17</v>
          </cell>
          <cell r="EX375">
            <v>4.529709940470639E-17</v>
          </cell>
          <cell r="EY375">
            <v>4.529709940470639E-17</v>
          </cell>
          <cell r="EZ375">
            <v>4.529709940470639E-17</v>
          </cell>
          <cell r="FA375">
            <v>4.529709940470639E-17</v>
          </cell>
          <cell r="FB375">
            <v>4.529709940470639E-17</v>
          </cell>
          <cell r="FC375">
            <v>4.529709940470639E-17</v>
          </cell>
          <cell r="FD375">
            <v>4.529709940470639E-17</v>
          </cell>
          <cell r="FE375">
            <v>4.529709940470639E-17</v>
          </cell>
          <cell r="FF375">
            <v>4.529709940470639E-17</v>
          </cell>
          <cell r="FG375">
            <v>4.529709940470639E-17</v>
          </cell>
          <cell r="FH375">
            <v>4.529709940470639E-17</v>
          </cell>
          <cell r="FI375">
            <v>4.529709940470639E-17</v>
          </cell>
          <cell r="FJ375">
            <v>4.529709940470639E-17</v>
          </cell>
          <cell r="FK375">
            <v>4.529709940470639E-17</v>
          </cell>
          <cell r="FL375">
            <v>4.529709940470639E-17</v>
          </cell>
          <cell r="FM375">
            <v>4.529709940470639E-17</v>
          </cell>
          <cell r="FN375">
            <v>4.529709940470639E-17</v>
          </cell>
          <cell r="FO375">
            <v>4.529709940470639E-17</v>
          </cell>
          <cell r="FP375">
            <v>4.529709940470639E-17</v>
          </cell>
          <cell r="FQ375">
            <v>4.529709940470639E-17</v>
          </cell>
          <cell r="FR375">
            <v>4.529709940470639E-17</v>
          </cell>
          <cell r="FS375">
            <v>4.529709940470639E-17</v>
          </cell>
          <cell r="FT375">
            <v>4.529709940470639E-17</v>
          </cell>
          <cell r="FU375">
            <v>4.529709940470639E-17</v>
          </cell>
          <cell r="FV375">
            <v>4.529709940470639E-17</v>
          </cell>
          <cell r="FW375">
            <v>4.529709940470639E-17</v>
          </cell>
          <cell r="FX375">
            <v>4.529709940470639E-17</v>
          </cell>
          <cell r="FY375">
            <v>4.529709940470639E-17</v>
          </cell>
          <cell r="FZ375">
            <v>4.529709940470639E-17</v>
          </cell>
          <cell r="GA375">
            <v>4.529709940470639E-17</v>
          </cell>
          <cell r="GB375">
            <v>4.529709940470639E-17</v>
          </cell>
          <cell r="GC375">
            <v>4.529709940470639E-17</v>
          </cell>
          <cell r="GD375">
            <v>4.529709940470639E-17</v>
          </cell>
          <cell r="GE375">
            <v>4.529709940470639E-17</v>
          </cell>
          <cell r="GF375">
            <v>4.529709940470639E-17</v>
          </cell>
          <cell r="GG375">
            <v>4.529709940470639E-17</v>
          </cell>
          <cell r="GH375">
            <v>4.529709940470639E-17</v>
          </cell>
          <cell r="GI375">
            <v>4.529709940470639E-17</v>
          </cell>
          <cell r="GJ375">
            <v>4.529709940470639E-17</v>
          </cell>
          <cell r="GK375">
            <v>4.529709940470639E-17</v>
          </cell>
          <cell r="GL375">
            <v>4.529709940470639E-17</v>
          </cell>
          <cell r="GM375">
            <v>4.529709940470639E-17</v>
          </cell>
          <cell r="GN375">
            <v>4.529709940470639E-17</v>
          </cell>
          <cell r="GO375">
            <v>4.529709940470639E-17</v>
          </cell>
          <cell r="GP375">
            <v>4.529709940470639E-17</v>
          </cell>
          <cell r="GQ375">
            <v>4.529709940470639E-17</v>
          </cell>
          <cell r="GR375">
            <v>4.529709940470639E-17</v>
          </cell>
          <cell r="GS375">
            <v>4.529709940470639E-17</v>
          </cell>
          <cell r="GT375">
            <v>4.529709940470639E-17</v>
          </cell>
          <cell r="GU375">
            <v>4.529709940470639E-17</v>
          </cell>
          <cell r="GV375">
            <v>4.529709940470639E-17</v>
          </cell>
          <cell r="GW375">
            <v>4.529709940470639E-17</v>
          </cell>
          <cell r="GX375">
            <v>4.529709940470639E-17</v>
          </cell>
          <cell r="GY375">
            <v>4.529709940470639E-17</v>
          </cell>
          <cell r="GZ375">
            <v>4.529709940470639E-17</v>
          </cell>
          <cell r="HA375">
            <v>4.529709940470639E-17</v>
          </cell>
          <cell r="HB375">
            <v>4.529709940470639E-17</v>
          </cell>
          <cell r="HC375">
            <v>4.529709940470639E-17</v>
          </cell>
          <cell r="HD375">
            <v>4.529709940470639E-17</v>
          </cell>
          <cell r="HE375">
            <v>4.529709940470639E-17</v>
          </cell>
          <cell r="HF375">
            <v>4.529709940470639E-17</v>
          </cell>
          <cell r="HG375">
            <v>4.529709940470639E-17</v>
          </cell>
          <cell r="HH375">
            <v>4.529709940470639E-17</v>
          </cell>
          <cell r="HI375">
            <v>4.529709940470639E-17</v>
          </cell>
          <cell r="HJ375">
            <v>4.529709940470639E-17</v>
          </cell>
          <cell r="HK375">
            <v>4.529709940470639E-17</v>
          </cell>
          <cell r="HL375">
            <v>4.529709940470639E-17</v>
          </cell>
          <cell r="HM375">
            <v>4.529709940470639E-17</v>
          </cell>
          <cell r="HN375">
            <v>4.529709940470639E-17</v>
          </cell>
          <cell r="HO375">
            <v>4.529709940470639E-17</v>
          </cell>
          <cell r="HP375">
            <v>4.529709940470639E-17</v>
          </cell>
          <cell r="HQ375">
            <v>4.529709940470639E-17</v>
          </cell>
          <cell r="HR375">
            <v>4.529709940470639E-17</v>
          </cell>
          <cell r="HS375">
            <v>4.529709940470639E-17</v>
          </cell>
          <cell r="HT375">
            <v>4.529709940470639E-17</v>
          </cell>
          <cell r="HU375">
            <v>4.529709940470639E-17</v>
          </cell>
          <cell r="HV375">
            <v>4.529709940470639E-17</v>
          </cell>
          <cell r="HW375">
            <v>4.529709940470639E-17</v>
          </cell>
          <cell r="HX375">
            <v>4.529709940470639E-17</v>
          </cell>
          <cell r="HY375">
            <v>4.529709940470639E-17</v>
          </cell>
          <cell r="HZ375">
            <v>4.529709940470639E-17</v>
          </cell>
          <cell r="IA375">
            <v>4.529709940470639E-17</v>
          </cell>
          <cell r="IB375">
            <v>4.529709940470639E-17</v>
          </cell>
          <cell r="IC375">
            <v>4.529709940470639E-17</v>
          </cell>
          <cell r="ID375">
            <v>4.529709940470639E-17</v>
          </cell>
          <cell r="IE375">
            <v>4.529709940470639E-17</v>
          </cell>
          <cell r="IF375">
            <v>4.529709940470639E-17</v>
          </cell>
          <cell r="IG375">
            <v>4.529709940470639E-17</v>
          </cell>
          <cell r="IH375">
            <v>4.529709940470639E-17</v>
          </cell>
          <cell r="II375">
            <v>4.529709940470639E-17</v>
          </cell>
          <cell r="IJ375">
            <v>4.529709940470639E-17</v>
          </cell>
          <cell r="IK375">
            <v>4.529709940470639E-17</v>
          </cell>
          <cell r="IL375">
            <v>4.529709940470639E-17</v>
          </cell>
          <cell r="IM375">
            <v>4.529709940470639E-17</v>
          </cell>
          <cell r="IN375">
            <v>4.529709940470639E-17</v>
          </cell>
          <cell r="IO375">
            <v>4.529709940470639E-17</v>
          </cell>
          <cell r="IP375">
            <v>4.529709940470639E-17</v>
          </cell>
          <cell r="IQ375">
            <v>4.529709940470639E-17</v>
          </cell>
          <cell r="IR375">
            <v>4.529709940470639E-17</v>
          </cell>
          <cell r="IS375">
            <v>4.529709940470639E-17</v>
          </cell>
          <cell r="IT375">
            <v>4.529709940470639E-17</v>
          </cell>
          <cell r="IU375">
            <v>4.529709940470639E-17</v>
          </cell>
        </row>
        <row r="376">
          <cell r="AS376">
            <v>0</v>
          </cell>
          <cell r="AT376">
            <v>0.17</v>
          </cell>
          <cell r="AU376">
            <v>0.17</v>
          </cell>
          <cell r="AV376">
            <v>0.17</v>
          </cell>
          <cell r="AW376">
            <v>0.17</v>
          </cell>
          <cell r="AX376">
            <v>0.17</v>
          </cell>
          <cell r="AY376">
            <v>0.17</v>
          </cell>
          <cell r="AZ376">
            <v>0.17</v>
          </cell>
          <cell r="BA376">
            <v>0.16055555555555556</v>
          </cell>
          <cell r="BB376">
            <v>0.15111111111111114</v>
          </cell>
          <cell r="BC376">
            <v>0.14166666666666669</v>
          </cell>
          <cell r="BD376">
            <v>0.13222222222222224</v>
          </cell>
          <cell r="BE376">
            <v>0.12277777777777781</v>
          </cell>
          <cell r="BF376">
            <v>0.11333333333333336</v>
          </cell>
          <cell r="BG376">
            <v>0.10388888888888892</v>
          </cell>
          <cell r="BH376">
            <v>9.4444444444444484E-2</v>
          </cell>
          <cell r="BI376">
            <v>8.5000000000000034E-2</v>
          </cell>
          <cell r="BJ376">
            <v>7.5555555555555598E-2</v>
          </cell>
          <cell r="BK376">
            <v>6.6111111111111148E-2</v>
          </cell>
          <cell r="BL376">
            <v>5.6666666666666712E-2</v>
          </cell>
          <cell r="BM376">
            <v>4.722222222222227E-2</v>
          </cell>
          <cell r="BN376">
            <v>3.7777777777777827E-2</v>
          </cell>
          <cell r="BO376">
            <v>2.833333333333338E-2</v>
          </cell>
          <cell r="BP376">
            <v>1.8888888888888938E-2</v>
          </cell>
          <cell r="BQ376">
            <v>9.4444444444444914E-3</v>
          </cell>
          <cell r="BR376">
            <v>4.529709940470639E-17</v>
          </cell>
          <cell r="BS376">
            <v>4.529709940470639E-17</v>
          </cell>
          <cell r="BT376">
            <v>4.529709940470639E-17</v>
          </cell>
          <cell r="BU376">
            <v>4.529709940470639E-17</v>
          </cell>
          <cell r="BV376">
            <v>4.529709940470639E-17</v>
          </cell>
          <cell r="BW376">
            <v>4.529709940470639E-17</v>
          </cell>
          <cell r="BX376">
            <v>4.529709940470639E-17</v>
          </cell>
          <cell r="BY376">
            <v>4.529709940470639E-17</v>
          </cell>
          <cell r="BZ376">
            <v>4.529709940470639E-17</v>
          </cell>
          <cell r="CA376">
            <v>4.529709940470639E-17</v>
          </cell>
          <cell r="CB376">
            <v>4.529709940470639E-17</v>
          </cell>
          <cell r="CC376">
            <v>4.529709940470639E-17</v>
          </cell>
          <cell r="CD376">
            <v>4.529709940470639E-17</v>
          </cell>
          <cell r="CE376">
            <v>4.529709940470639E-17</v>
          </cell>
          <cell r="CF376">
            <v>4.529709940470639E-17</v>
          </cell>
          <cell r="CG376">
            <v>4.529709940470639E-17</v>
          </cell>
          <cell r="CH376">
            <v>4.529709940470639E-17</v>
          </cell>
          <cell r="CI376">
            <v>4.529709940470639E-17</v>
          </cell>
          <cell r="CJ376">
            <v>4.529709940470639E-17</v>
          </cell>
          <cell r="CK376">
            <v>4.529709940470639E-17</v>
          </cell>
          <cell r="CL376">
            <v>4.529709940470639E-17</v>
          </cell>
          <cell r="CM376">
            <v>4.529709940470639E-17</v>
          </cell>
          <cell r="CN376">
            <v>4.529709940470639E-17</v>
          </cell>
          <cell r="CO376">
            <v>4.529709940470639E-17</v>
          </cell>
          <cell r="CP376">
            <v>4.529709940470639E-17</v>
          </cell>
          <cell r="CQ376">
            <v>4.529709940470639E-17</v>
          </cell>
          <cell r="CR376">
            <v>4.529709940470639E-17</v>
          </cell>
          <cell r="CS376">
            <v>4.529709940470639E-17</v>
          </cell>
          <cell r="CT376">
            <v>4.529709940470639E-17</v>
          </cell>
          <cell r="CU376">
            <v>4.529709940470639E-17</v>
          </cell>
          <cell r="CV376">
            <v>4.529709940470639E-17</v>
          </cell>
          <cell r="CW376">
            <v>4.529709940470639E-17</v>
          </cell>
          <cell r="CX376">
            <v>4.529709940470639E-17</v>
          </cell>
          <cell r="CY376">
            <v>4.529709940470639E-17</v>
          </cell>
          <cell r="CZ376">
            <v>4.529709940470639E-17</v>
          </cell>
          <cell r="DA376">
            <v>4.529709940470639E-17</v>
          </cell>
          <cell r="DB376">
            <v>4.529709940470639E-17</v>
          </cell>
          <cell r="DC376">
            <v>4.529709940470639E-17</v>
          </cell>
          <cell r="DD376">
            <v>4.529709940470639E-17</v>
          </cell>
          <cell r="DE376">
            <v>4.529709940470639E-17</v>
          </cell>
          <cell r="DF376">
            <v>4.529709940470639E-17</v>
          </cell>
          <cell r="DG376">
            <v>4.529709940470639E-17</v>
          </cell>
          <cell r="DH376">
            <v>4.529709940470639E-17</v>
          </cell>
          <cell r="DI376">
            <v>4.529709940470639E-17</v>
          </cell>
          <cell r="DJ376">
            <v>4.529709940470639E-17</v>
          </cell>
          <cell r="DK376">
            <v>4.529709940470639E-17</v>
          </cell>
          <cell r="DL376">
            <v>4.529709940470639E-17</v>
          </cell>
          <cell r="DM376">
            <v>4.529709940470639E-17</v>
          </cell>
          <cell r="DN376">
            <v>4.529709940470639E-17</v>
          </cell>
          <cell r="DO376">
            <v>4.529709940470639E-17</v>
          </cell>
          <cell r="DP376">
            <v>4.529709940470639E-17</v>
          </cell>
          <cell r="DQ376">
            <v>4.529709940470639E-17</v>
          </cell>
          <cell r="DR376">
            <v>4.529709940470639E-17</v>
          </cell>
          <cell r="DS376">
            <v>4.529709940470639E-17</v>
          </cell>
          <cell r="DT376">
            <v>4.529709940470639E-17</v>
          </cell>
          <cell r="DU376">
            <v>4.529709940470639E-17</v>
          </cell>
          <cell r="DV376">
            <v>4.529709940470639E-17</v>
          </cell>
          <cell r="DW376">
            <v>4.529709940470639E-17</v>
          </cell>
          <cell r="DX376">
            <v>4.529709940470639E-17</v>
          </cell>
          <cell r="DY376">
            <v>4.529709940470639E-17</v>
          </cell>
          <cell r="DZ376">
            <v>4.529709940470639E-17</v>
          </cell>
          <cell r="EA376">
            <v>4.529709940470639E-17</v>
          </cell>
          <cell r="EB376">
            <v>4.529709940470639E-17</v>
          </cell>
          <cell r="EC376">
            <v>4.529709940470639E-17</v>
          </cell>
          <cell r="ED376">
            <v>4.529709940470639E-17</v>
          </cell>
          <cell r="EE376">
            <v>4.529709940470639E-17</v>
          </cell>
          <cell r="EF376">
            <v>4.529709940470639E-17</v>
          </cell>
          <cell r="EG376">
            <v>4.529709940470639E-17</v>
          </cell>
          <cell r="EH376">
            <v>4.529709940470639E-17</v>
          </cell>
          <cell r="EI376">
            <v>4.529709940470639E-17</v>
          </cell>
          <cell r="EJ376">
            <v>4.529709940470639E-17</v>
          </cell>
          <cell r="EK376">
            <v>4.529709940470639E-17</v>
          </cell>
          <cell r="EL376">
            <v>4.529709940470639E-17</v>
          </cell>
          <cell r="EM376">
            <v>4.529709940470639E-17</v>
          </cell>
          <cell r="EN376">
            <v>4.529709940470639E-17</v>
          </cell>
          <cell r="EO376">
            <v>4.529709940470639E-17</v>
          </cell>
          <cell r="EP376">
            <v>4.529709940470639E-17</v>
          </cell>
          <cell r="EQ376">
            <v>4.529709940470639E-17</v>
          </cell>
          <cell r="ER376">
            <v>4.529709940470639E-17</v>
          </cell>
          <cell r="ES376">
            <v>4.529709940470639E-17</v>
          </cell>
          <cell r="ET376">
            <v>4.529709940470639E-17</v>
          </cell>
          <cell r="EU376">
            <v>4.529709940470639E-17</v>
          </cell>
          <cell r="EV376">
            <v>4.529709940470639E-17</v>
          </cell>
          <cell r="EW376">
            <v>4.529709940470639E-17</v>
          </cell>
          <cell r="EX376">
            <v>4.529709940470639E-17</v>
          </cell>
          <cell r="EY376">
            <v>4.529709940470639E-17</v>
          </cell>
          <cell r="EZ376">
            <v>4.529709940470639E-17</v>
          </cell>
          <cell r="FA376">
            <v>4.529709940470639E-17</v>
          </cell>
          <cell r="FB376">
            <v>4.529709940470639E-17</v>
          </cell>
          <cell r="FC376">
            <v>4.529709940470639E-17</v>
          </cell>
          <cell r="FD376">
            <v>4.529709940470639E-17</v>
          </cell>
          <cell r="FE376">
            <v>4.529709940470639E-17</v>
          </cell>
          <cell r="FF376">
            <v>4.529709940470639E-17</v>
          </cell>
          <cell r="FG376">
            <v>4.529709940470639E-17</v>
          </cell>
          <cell r="FH376">
            <v>4.529709940470639E-17</v>
          </cell>
          <cell r="FI376">
            <v>4.529709940470639E-17</v>
          </cell>
          <cell r="FJ376">
            <v>4.529709940470639E-17</v>
          </cell>
          <cell r="FK376">
            <v>4.529709940470639E-17</v>
          </cell>
          <cell r="FL376">
            <v>4.529709940470639E-17</v>
          </cell>
          <cell r="FM376">
            <v>4.529709940470639E-17</v>
          </cell>
          <cell r="FN376">
            <v>4.529709940470639E-17</v>
          </cell>
          <cell r="FO376">
            <v>4.529709940470639E-17</v>
          </cell>
          <cell r="FP376">
            <v>4.529709940470639E-17</v>
          </cell>
          <cell r="FQ376">
            <v>4.529709940470639E-17</v>
          </cell>
          <cell r="FR376">
            <v>4.529709940470639E-17</v>
          </cell>
          <cell r="FS376">
            <v>4.529709940470639E-17</v>
          </cell>
          <cell r="FT376">
            <v>4.529709940470639E-17</v>
          </cell>
          <cell r="FU376">
            <v>4.529709940470639E-17</v>
          </cell>
          <cell r="FV376">
            <v>4.529709940470639E-17</v>
          </cell>
          <cell r="FW376">
            <v>4.529709940470639E-17</v>
          </cell>
          <cell r="FX376">
            <v>4.529709940470639E-17</v>
          </cell>
          <cell r="FY376">
            <v>4.529709940470639E-17</v>
          </cell>
          <cell r="FZ376">
            <v>4.529709940470639E-17</v>
          </cell>
          <cell r="GA376">
            <v>4.529709940470639E-17</v>
          </cell>
          <cell r="GB376">
            <v>4.529709940470639E-17</v>
          </cell>
          <cell r="GC376">
            <v>4.529709940470639E-17</v>
          </cell>
          <cell r="GD376">
            <v>4.529709940470639E-17</v>
          </cell>
          <cell r="GE376">
            <v>4.529709940470639E-17</v>
          </cell>
          <cell r="GF376">
            <v>4.529709940470639E-17</v>
          </cell>
          <cell r="GG376">
            <v>4.529709940470639E-17</v>
          </cell>
          <cell r="GH376">
            <v>4.529709940470639E-17</v>
          </cell>
          <cell r="GI376">
            <v>4.529709940470639E-17</v>
          </cell>
          <cell r="GJ376">
            <v>4.529709940470639E-17</v>
          </cell>
          <cell r="GK376">
            <v>4.529709940470639E-17</v>
          </cell>
          <cell r="GL376">
            <v>4.529709940470639E-17</v>
          </cell>
          <cell r="GM376">
            <v>4.529709940470639E-17</v>
          </cell>
          <cell r="GN376">
            <v>4.529709940470639E-17</v>
          </cell>
          <cell r="GO376">
            <v>4.529709940470639E-17</v>
          </cell>
          <cell r="GP376">
            <v>4.529709940470639E-17</v>
          </cell>
          <cell r="GQ376">
            <v>4.529709940470639E-17</v>
          </cell>
          <cell r="GR376">
            <v>4.529709940470639E-17</v>
          </cell>
          <cell r="GS376">
            <v>4.529709940470639E-17</v>
          </cell>
          <cell r="GT376">
            <v>4.529709940470639E-17</v>
          </cell>
          <cell r="GU376">
            <v>4.529709940470639E-17</v>
          </cell>
          <cell r="GV376">
            <v>4.529709940470639E-17</v>
          </cell>
          <cell r="GW376">
            <v>4.529709940470639E-17</v>
          </cell>
          <cell r="GX376">
            <v>4.529709940470639E-17</v>
          </cell>
          <cell r="GY376">
            <v>4.529709940470639E-17</v>
          </cell>
          <cell r="GZ376">
            <v>4.529709940470639E-17</v>
          </cell>
          <cell r="HA376">
            <v>4.529709940470639E-17</v>
          </cell>
          <cell r="HB376">
            <v>4.529709940470639E-17</v>
          </cell>
          <cell r="HC376">
            <v>4.529709940470639E-17</v>
          </cell>
          <cell r="HD376">
            <v>4.529709940470639E-17</v>
          </cell>
          <cell r="HE376">
            <v>4.529709940470639E-17</v>
          </cell>
          <cell r="HF376">
            <v>4.529709940470639E-17</v>
          </cell>
          <cell r="HG376">
            <v>4.529709940470639E-17</v>
          </cell>
          <cell r="HH376">
            <v>4.529709940470639E-17</v>
          </cell>
          <cell r="HI376">
            <v>4.529709940470639E-17</v>
          </cell>
          <cell r="HJ376">
            <v>4.529709940470639E-17</v>
          </cell>
          <cell r="HK376">
            <v>4.529709940470639E-17</v>
          </cell>
          <cell r="HL376">
            <v>4.529709940470639E-17</v>
          </cell>
          <cell r="HM376">
            <v>4.529709940470639E-17</v>
          </cell>
          <cell r="HN376">
            <v>4.529709940470639E-17</v>
          </cell>
          <cell r="HO376">
            <v>4.529709940470639E-17</v>
          </cell>
          <cell r="HP376">
            <v>4.529709940470639E-17</v>
          </cell>
          <cell r="HQ376">
            <v>4.529709940470639E-17</v>
          </cell>
          <cell r="HR376">
            <v>4.529709940470639E-17</v>
          </cell>
          <cell r="HS376">
            <v>4.529709940470639E-17</v>
          </cell>
          <cell r="HT376">
            <v>4.529709940470639E-17</v>
          </cell>
          <cell r="HU376">
            <v>4.529709940470639E-17</v>
          </cell>
          <cell r="HV376">
            <v>4.529709940470639E-17</v>
          </cell>
          <cell r="HW376">
            <v>4.529709940470639E-17</v>
          </cell>
          <cell r="HX376">
            <v>4.529709940470639E-17</v>
          </cell>
          <cell r="HY376">
            <v>4.529709940470639E-17</v>
          </cell>
          <cell r="HZ376">
            <v>4.529709940470639E-17</v>
          </cell>
          <cell r="IA376">
            <v>4.529709940470639E-17</v>
          </cell>
          <cell r="IB376">
            <v>4.529709940470639E-17</v>
          </cell>
          <cell r="IC376">
            <v>4.529709940470639E-17</v>
          </cell>
          <cell r="ID376">
            <v>4.529709940470639E-17</v>
          </cell>
          <cell r="IE376">
            <v>4.529709940470639E-17</v>
          </cell>
          <cell r="IF376">
            <v>4.529709940470639E-17</v>
          </cell>
          <cell r="IG376">
            <v>4.529709940470639E-17</v>
          </cell>
          <cell r="IH376">
            <v>4.529709940470639E-17</v>
          </cell>
          <cell r="II376">
            <v>4.529709940470639E-17</v>
          </cell>
          <cell r="IJ376">
            <v>4.529709940470639E-17</v>
          </cell>
          <cell r="IK376">
            <v>4.529709940470639E-17</v>
          </cell>
          <cell r="IL376">
            <v>4.529709940470639E-17</v>
          </cell>
          <cell r="IM376">
            <v>4.529709940470639E-17</v>
          </cell>
          <cell r="IN376">
            <v>4.529709940470639E-17</v>
          </cell>
          <cell r="IO376">
            <v>4.529709940470639E-17</v>
          </cell>
          <cell r="IP376">
            <v>4.529709940470639E-17</v>
          </cell>
          <cell r="IQ376">
            <v>4.529709940470639E-17</v>
          </cell>
          <cell r="IR376">
            <v>4.529709940470639E-17</v>
          </cell>
          <cell r="IS376">
            <v>4.529709940470639E-17</v>
          </cell>
          <cell r="IT376">
            <v>4.529709940470639E-17</v>
          </cell>
          <cell r="IU376">
            <v>4.529709940470639E-17</v>
          </cell>
        </row>
        <row r="396">
          <cell r="W396">
            <v>21.913027112391863</v>
          </cell>
          <cell r="AB396">
            <v>0</v>
          </cell>
          <cell r="AG396">
            <v>0</v>
          </cell>
          <cell r="AL396">
            <v>0</v>
          </cell>
          <cell r="AM396">
            <v>0</v>
          </cell>
          <cell r="AN396">
            <v>0</v>
          </cell>
          <cell r="AO396">
            <v>0</v>
          </cell>
          <cell r="AP396">
            <v>0</v>
          </cell>
          <cell r="AQ396">
            <v>0</v>
          </cell>
          <cell r="AR396">
            <v>-8.7352152750467837</v>
          </cell>
          <cell r="AS396">
            <v>11.279440814310455</v>
          </cell>
          <cell r="AT396">
            <v>17.209542671065492</v>
          </cell>
          <cell r="AU396">
            <v>13.403112342639522</v>
          </cell>
          <cell r="AV396">
            <v>7.0947023943469727</v>
          </cell>
          <cell r="AW396">
            <v>-0.81510096424892531</v>
          </cell>
          <cell r="AX396">
            <v>-4.1904770881595397</v>
          </cell>
          <cell r="AY396">
            <v>-62.302635357638408</v>
          </cell>
          <cell r="AZ396">
            <v>-66.178378292209516</v>
          </cell>
          <cell r="BA396">
            <v>-60.709272389267433</v>
          </cell>
          <cell r="BB396">
            <v>-47.992104300641131</v>
          </cell>
          <cell r="BC396">
            <v>0</v>
          </cell>
          <cell r="BD396">
            <v>0</v>
          </cell>
          <cell r="BE396">
            <v>0</v>
          </cell>
          <cell r="BF396">
            <v>0</v>
          </cell>
          <cell r="BG396">
            <v>0</v>
          </cell>
          <cell r="BH396">
            <v>0</v>
          </cell>
          <cell r="BI396">
            <v>0</v>
          </cell>
          <cell r="BJ396">
            <v>0</v>
          </cell>
          <cell r="BK396">
            <v>0</v>
          </cell>
          <cell r="BL396">
            <v>0</v>
          </cell>
          <cell r="BM396">
            <v>0</v>
          </cell>
          <cell r="BN396">
            <v>0</v>
          </cell>
          <cell r="BO396">
            <v>0</v>
          </cell>
          <cell r="BP396">
            <v>0</v>
          </cell>
          <cell r="BQ396">
            <v>0</v>
          </cell>
          <cell r="BR396">
            <v>0</v>
          </cell>
          <cell r="BS396">
            <v>0</v>
          </cell>
          <cell r="BT396">
            <v>0</v>
          </cell>
          <cell r="BU396">
            <v>0</v>
          </cell>
          <cell r="BV396">
            <v>0</v>
          </cell>
          <cell r="BW396">
            <v>0</v>
          </cell>
          <cell r="BX396">
            <v>0</v>
          </cell>
          <cell r="BY396">
            <v>0</v>
          </cell>
          <cell r="BZ396">
            <v>0</v>
          </cell>
          <cell r="CA396">
            <v>0</v>
          </cell>
          <cell r="CB396">
            <v>0</v>
          </cell>
          <cell r="CC396">
            <v>0</v>
          </cell>
          <cell r="CD396">
            <v>0</v>
          </cell>
          <cell r="CE396">
            <v>0</v>
          </cell>
          <cell r="CF396">
            <v>0</v>
          </cell>
          <cell r="CG396">
            <v>0</v>
          </cell>
          <cell r="CH396">
            <v>0</v>
          </cell>
          <cell r="CI396">
            <v>0</v>
          </cell>
          <cell r="CJ396">
            <v>0</v>
          </cell>
          <cell r="CK396">
            <v>0</v>
          </cell>
          <cell r="CL396">
            <v>0</v>
          </cell>
          <cell r="CM396">
            <v>0</v>
          </cell>
          <cell r="CN396">
            <v>0</v>
          </cell>
          <cell r="CO396">
            <v>0</v>
          </cell>
          <cell r="CP396">
            <v>0</v>
          </cell>
          <cell r="CQ396">
            <v>0</v>
          </cell>
          <cell r="CR396">
            <v>0</v>
          </cell>
          <cell r="CS396">
            <v>0</v>
          </cell>
          <cell r="CT396">
            <v>0</v>
          </cell>
          <cell r="CU396">
            <v>0</v>
          </cell>
          <cell r="CV396">
            <v>0</v>
          </cell>
          <cell r="CW396">
            <v>0</v>
          </cell>
          <cell r="CX396">
            <v>0</v>
          </cell>
          <cell r="CY396">
            <v>0</v>
          </cell>
          <cell r="CZ396">
            <v>0</v>
          </cell>
          <cell r="DA396">
            <v>0</v>
          </cell>
          <cell r="DB396">
            <v>0</v>
          </cell>
          <cell r="DC396">
            <v>0</v>
          </cell>
          <cell r="DD396">
            <v>0</v>
          </cell>
          <cell r="DE396">
            <v>0</v>
          </cell>
          <cell r="DF396">
            <v>0</v>
          </cell>
          <cell r="DG396">
            <v>0</v>
          </cell>
          <cell r="DH396">
            <v>0</v>
          </cell>
          <cell r="DI396">
            <v>0</v>
          </cell>
          <cell r="DJ396">
            <v>0</v>
          </cell>
          <cell r="DK396">
            <v>0</v>
          </cell>
          <cell r="DL396">
            <v>0</v>
          </cell>
          <cell r="DM396">
            <v>0</v>
          </cell>
          <cell r="DN396">
            <v>0</v>
          </cell>
          <cell r="DO396">
            <v>0</v>
          </cell>
          <cell r="DP396">
            <v>0</v>
          </cell>
          <cell r="DQ396">
            <v>0</v>
          </cell>
          <cell r="DR396">
            <v>0</v>
          </cell>
          <cell r="DS396">
            <v>0</v>
          </cell>
          <cell r="DT396">
            <v>0</v>
          </cell>
          <cell r="DU396">
            <v>0</v>
          </cell>
          <cell r="DV396">
            <v>0</v>
          </cell>
          <cell r="DW396">
            <v>0</v>
          </cell>
          <cell r="DX396">
            <v>0</v>
          </cell>
          <cell r="DY396">
            <v>0</v>
          </cell>
          <cell r="DZ396">
            <v>0</v>
          </cell>
          <cell r="EA396">
            <v>0</v>
          </cell>
          <cell r="EB396">
            <v>0</v>
          </cell>
          <cell r="EC396">
            <v>0</v>
          </cell>
          <cell r="ED396">
            <v>0</v>
          </cell>
          <cell r="EE396">
            <v>0</v>
          </cell>
          <cell r="EF396">
            <v>0</v>
          </cell>
          <cell r="EG396">
            <v>0</v>
          </cell>
          <cell r="EH396">
            <v>0</v>
          </cell>
          <cell r="EI396">
            <v>0</v>
          </cell>
          <cell r="EJ396">
            <v>0</v>
          </cell>
          <cell r="EK396">
            <v>0</v>
          </cell>
          <cell r="EL396">
            <v>0</v>
          </cell>
          <cell r="EM396">
            <v>0</v>
          </cell>
          <cell r="EN396">
            <v>0</v>
          </cell>
          <cell r="EO396">
            <v>0</v>
          </cell>
          <cell r="EP396">
            <v>0</v>
          </cell>
          <cell r="EQ396">
            <v>0</v>
          </cell>
          <cell r="ER396">
            <v>0</v>
          </cell>
          <cell r="ES396">
            <v>0</v>
          </cell>
          <cell r="ET396">
            <v>0</v>
          </cell>
          <cell r="EU396">
            <v>0</v>
          </cell>
          <cell r="EV396">
            <v>0</v>
          </cell>
          <cell r="EW396">
            <v>0</v>
          </cell>
          <cell r="EX396">
            <v>0</v>
          </cell>
          <cell r="EY396">
            <v>0</v>
          </cell>
          <cell r="EZ396">
            <v>0</v>
          </cell>
          <cell r="FA396">
            <v>0</v>
          </cell>
          <cell r="FB396">
            <v>0</v>
          </cell>
          <cell r="FC396">
            <v>0</v>
          </cell>
          <cell r="FD396">
            <v>0</v>
          </cell>
          <cell r="FE396">
            <v>0</v>
          </cell>
          <cell r="FF396">
            <v>0</v>
          </cell>
          <cell r="FG396">
            <v>0</v>
          </cell>
          <cell r="FH396">
            <v>0</v>
          </cell>
          <cell r="FI396">
            <v>0</v>
          </cell>
          <cell r="FJ396">
            <v>0</v>
          </cell>
          <cell r="FK396">
            <v>0</v>
          </cell>
          <cell r="FL396">
            <v>0</v>
          </cell>
          <cell r="FM396">
            <v>0</v>
          </cell>
          <cell r="FN396">
            <v>0</v>
          </cell>
          <cell r="FO396">
            <v>0</v>
          </cell>
          <cell r="FP396">
            <v>0</v>
          </cell>
          <cell r="FQ396">
            <v>0</v>
          </cell>
          <cell r="FR396">
            <v>0</v>
          </cell>
          <cell r="FS396">
            <v>0</v>
          </cell>
          <cell r="FT396">
            <v>0</v>
          </cell>
          <cell r="FU396">
            <v>0</v>
          </cell>
          <cell r="FV396">
            <v>0</v>
          </cell>
          <cell r="FW396">
            <v>0</v>
          </cell>
          <cell r="FX396">
            <v>0</v>
          </cell>
          <cell r="FY396">
            <v>0</v>
          </cell>
          <cell r="FZ396">
            <v>0</v>
          </cell>
          <cell r="GA396">
            <v>0</v>
          </cell>
          <cell r="GB396">
            <v>0</v>
          </cell>
          <cell r="GC396">
            <v>0</v>
          </cell>
          <cell r="GD396">
            <v>0</v>
          </cell>
          <cell r="GE396">
            <v>0</v>
          </cell>
          <cell r="GF396">
            <v>0</v>
          </cell>
          <cell r="GG396">
            <v>0</v>
          </cell>
          <cell r="GH396">
            <v>0</v>
          </cell>
          <cell r="GI396">
            <v>0</v>
          </cell>
          <cell r="GJ396">
            <v>0</v>
          </cell>
          <cell r="GK396">
            <v>0</v>
          </cell>
          <cell r="GL396">
            <v>0</v>
          </cell>
          <cell r="GM396">
            <v>0</v>
          </cell>
          <cell r="GN396">
            <v>0</v>
          </cell>
          <cell r="GO396">
            <v>0</v>
          </cell>
          <cell r="GP396">
            <v>0</v>
          </cell>
          <cell r="GQ396">
            <v>0</v>
          </cell>
          <cell r="GR396">
            <v>0</v>
          </cell>
          <cell r="GS396">
            <v>0</v>
          </cell>
          <cell r="GT396">
            <v>0</v>
          </cell>
          <cell r="GU396">
            <v>0</v>
          </cell>
          <cell r="GV396">
            <v>0</v>
          </cell>
          <cell r="GW396">
            <v>0</v>
          </cell>
          <cell r="GX396">
            <v>0</v>
          </cell>
          <cell r="GY396">
            <v>0</v>
          </cell>
          <cell r="GZ396">
            <v>0</v>
          </cell>
          <cell r="HA396">
            <v>0</v>
          </cell>
          <cell r="HB396">
            <v>0</v>
          </cell>
          <cell r="HC396">
            <v>0</v>
          </cell>
          <cell r="HD396">
            <v>0</v>
          </cell>
          <cell r="HE396">
            <v>0</v>
          </cell>
          <cell r="HF396">
            <v>0</v>
          </cell>
          <cell r="HG396">
            <v>0</v>
          </cell>
          <cell r="HH396">
            <v>0</v>
          </cell>
          <cell r="HI396">
            <v>0</v>
          </cell>
          <cell r="HJ396">
            <v>0</v>
          </cell>
          <cell r="HK396">
            <v>0</v>
          </cell>
          <cell r="HL396">
            <v>0</v>
          </cell>
          <cell r="HM396">
            <v>0</v>
          </cell>
          <cell r="HN396">
            <v>0</v>
          </cell>
          <cell r="HO396">
            <v>0</v>
          </cell>
          <cell r="HP396">
            <v>0</v>
          </cell>
          <cell r="HQ396">
            <v>0</v>
          </cell>
          <cell r="HR396">
            <v>0</v>
          </cell>
          <cell r="HS396">
            <v>0</v>
          </cell>
          <cell r="HT396">
            <v>0</v>
          </cell>
          <cell r="HU396">
            <v>0</v>
          </cell>
          <cell r="HV396">
            <v>0</v>
          </cell>
          <cell r="HW396">
            <v>0</v>
          </cell>
          <cell r="HX396">
            <v>0</v>
          </cell>
          <cell r="HY396">
            <v>0</v>
          </cell>
          <cell r="HZ396">
            <v>0</v>
          </cell>
          <cell r="IA396">
            <v>0</v>
          </cell>
          <cell r="IB396">
            <v>0</v>
          </cell>
          <cell r="IC396">
            <v>0</v>
          </cell>
          <cell r="ID396">
            <v>0</v>
          </cell>
          <cell r="IE396">
            <v>0</v>
          </cell>
          <cell r="IF396">
            <v>0</v>
          </cell>
          <cell r="IG396">
            <v>0</v>
          </cell>
          <cell r="IH396">
            <v>0</v>
          </cell>
          <cell r="II396">
            <v>0</v>
          </cell>
          <cell r="IJ396">
            <v>0</v>
          </cell>
          <cell r="IK396">
            <v>0</v>
          </cell>
          <cell r="IL396">
            <v>0</v>
          </cell>
          <cell r="IM396">
            <v>0</v>
          </cell>
          <cell r="IN396">
            <v>0</v>
          </cell>
          <cell r="IO396">
            <v>0</v>
          </cell>
          <cell r="IP396">
            <v>0</v>
          </cell>
          <cell r="IQ396">
            <v>0</v>
          </cell>
          <cell r="IR396">
            <v>2.6645352591003757E-15</v>
          </cell>
          <cell r="IS396">
            <v>2.6645352591003757E-15</v>
          </cell>
          <cell r="IT396">
            <v>2.6645352591003757E-15</v>
          </cell>
          <cell r="IU396">
            <v>2.6645352591003757E-15</v>
          </cell>
        </row>
        <row r="397">
          <cell r="AG397">
            <v>0</v>
          </cell>
          <cell r="AL397">
            <v>0</v>
          </cell>
          <cell r="AM397">
            <v>0</v>
          </cell>
          <cell r="AN397">
            <v>0</v>
          </cell>
          <cell r="AO397">
            <v>0</v>
          </cell>
          <cell r="AP397">
            <v>0</v>
          </cell>
          <cell r="AQ397">
            <v>0</v>
          </cell>
          <cell r="AR397">
            <v>0</v>
          </cell>
          <cell r="AS397">
            <v>0</v>
          </cell>
          <cell r="AT397">
            <v>0</v>
          </cell>
          <cell r="AU397">
            <v>0</v>
          </cell>
          <cell r="AV397">
            <v>0</v>
          </cell>
          <cell r="AW397">
            <v>0</v>
          </cell>
          <cell r="AX397">
            <v>0</v>
          </cell>
          <cell r="AY397">
            <v>0</v>
          </cell>
          <cell r="AZ397">
            <v>0</v>
          </cell>
          <cell r="BA397">
            <v>0</v>
          </cell>
          <cell r="BB397">
            <v>0</v>
          </cell>
          <cell r="BC397">
            <v>0</v>
          </cell>
          <cell r="BD397">
            <v>0</v>
          </cell>
          <cell r="BE397">
            <v>0</v>
          </cell>
          <cell r="BF397">
            <v>0</v>
          </cell>
          <cell r="BG397">
            <v>0</v>
          </cell>
          <cell r="BH397">
            <v>0</v>
          </cell>
          <cell r="BI397">
            <v>0</v>
          </cell>
          <cell r="BJ397">
            <v>0</v>
          </cell>
          <cell r="BK397">
            <v>0</v>
          </cell>
          <cell r="BL397">
            <v>0</v>
          </cell>
          <cell r="BM397">
            <v>0</v>
          </cell>
          <cell r="BN397">
            <v>0</v>
          </cell>
          <cell r="BO397">
            <v>0</v>
          </cell>
          <cell r="BP397">
            <v>0</v>
          </cell>
          <cell r="BQ397">
            <v>0</v>
          </cell>
          <cell r="BR397">
            <v>0</v>
          </cell>
          <cell r="BS397">
            <v>0</v>
          </cell>
          <cell r="BT397">
            <v>0</v>
          </cell>
          <cell r="BU397">
            <v>0</v>
          </cell>
          <cell r="BV397">
            <v>0</v>
          </cell>
          <cell r="BW397">
            <v>0</v>
          </cell>
          <cell r="BX397">
            <v>0</v>
          </cell>
          <cell r="BY397">
            <v>0</v>
          </cell>
          <cell r="BZ397">
            <v>0</v>
          </cell>
          <cell r="CA397">
            <v>0</v>
          </cell>
          <cell r="CB397">
            <v>0</v>
          </cell>
          <cell r="CC397">
            <v>0</v>
          </cell>
          <cell r="CD397">
            <v>0</v>
          </cell>
          <cell r="CE397">
            <v>0</v>
          </cell>
          <cell r="CF397">
            <v>0</v>
          </cell>
          <cell r="CG397">
            <v>0</v>
          </cell>
          <cell r="CH397">
            <v>0</v>
          </cell>
          <cell r="CI397">
            <v>0</v>
          </cell>
          <cell r="CJ397">
            <v>0</v>
          </cell>
          <cell r="CK397">
            <v>0</v>
          </cell>
          <cell r="CL397">
            <v>0</v>
          </cell>
          <cell r="CM397">
            <v>0</v>
          </cell>
          <cell r="CN397">
            <v>0</v>
          </cell>
          <cell r="CO397">
            <v>0</v>
          </cell>
          <cell r="CP397">
            <v>0</v>
          </cell>
          <cell r="CQ397">
            <v>0</v>
          </cell>
          <cell r="CR397">
            <v>0</v>
          </cell>
          <cell r="CS397">
            <v>0</v>
          </cell>
          <cell r="CT397">
            <v>0</v>
          </cell>
          <cell r="CU397">
            <v>0</v>
          </cell>
          <cell r="CV397">
            <v>0</v>
          </cell>
          <cell r="CW397">
            <v>0</v>
          </cell>
          <cell r="CX397">
            <v>0</v>
          </cell>
          <cell r="CY397">
            <v>0</v>
          </cell>
          <cell r="CZ397">
            <v>0</v>
          </cell>
          <cell r="DA397">
            <v>0</v>
          </cell>
          <cell r="DB397">
            <v>0</v>
          </cell>
          <cell r="DC397">
            <v>0</v>
          </cell>
          <cell r="DD397">
            <v>0</v>
          </cell>
          <cell r="DE397">
            <v>0</v>
          </cell>
          <cell r="DF397">
            <v>0</v>
          </cell>
          <cell r="DG397">
            <v>0</v>
          </cell>
          <cell r="DH397">
            <v>0</v>
          </cell>
          <cell r="DI397">
            <v>0</v>
          </cell>
          <cell r="DJ397">
            <v>0</v>
          </cell>
          <cell r="DK397">
            <v>0</v>
          </cell>
          <cell r="DL397">
            <v>0</v>
          </cell>
          <cell r="DM397">
            <v>0</v>
          </cell>
          <cell r="DN397">
            <v>0</v>
          </cell>
          <cell r="DO397">
            <v>0</v>
          </cell>
          <cell r="DP397">
            <v>0</v>
          </cell>
          <cell r="DQ397">
            <v>0</v>
          </cell>
          <cell r="DR397">
            <v>0</v>
          </cell>
          <cell r="DS397">
            <v>0</v>
          </cell>
          <cell r="DT397">
            <v>0</v>
          </cell>
          <cell r="DU397">
            <v>0</v>
          </cell>
          <cell r="DV397">
            <v>0</v>
          </cell>
          <cell r="DW397">
            <v>0</v>
          </cell>
          <cell r="DX397">
            <v>0</v>
          </cell>
          <cell r="DY397">
            <v>0</v>
          </cell>
          <cell r="DZ397">
            <v>0</v>
          </cell>
          <cell r="EA397">
            <v>0</v>
          </cell>
          <cell r="EB397">
            <v>0</v>
          </cell>
          <cell r="EC397">
            <v>0</v>
          </cell>
          <cell r="ED397">
            <v>0</v>
          </cell>
          <cell r="EE397">
            <v>0</v>
          </cell>
          <cell r="EF397">
            <v>0</v>
          </cell>
          <cell r="EG397">
            <v>0</v>
          </cell>
          <cell r="EH397">
            <v>0</v>
          </cell>
          <cell r="EI397">
            <v>0</v>
          </cell>
          <cell r="EJ397">
            <v>0</v>
          </cell>
          <cell r="EK397">
            <v>0</v>
          </cell>
          <cell r="EL397">
            <v>0</v>
          </cell>
          <cell r="EM397">
            <v>0</v>
          </cell>
          <cell r="EN397">
            <v>0</v>
          </cell>
          <cell r="EO397">
            <v>0</v>
          </cell>
          <cell r="EP397">
            <v>0</v>
          </cell>
          <cell r="EQ397">
            <v>0</v>
          </cell>
          <cell r="ER397">
            <v>0</v>
          </cell>
          <cell r="ES397">
            <v>0</v>
          </cell>
          <cell r="ET397">
            <v>0</v>
          </cell>
          <cell r="EU397">
            <v>0</v>
          </cell>
          <cell r="EV397">
            <v>0</v>
          </cell>
          <cell r="EW397">
            <v>0</v>
          </cell>
          <cell r="EX397">
            <v>0</v>
          </cell>
          <cell r="EY397">
            <v>0</v>
          </cell>
          <cell r="EZ397">
            <v>0</v>
          </cell>
          <cell r="FA397">
            <v>0</v>
          </cell>
          <cell r="FB397">
            <v>0</v>
          </cell>
          <cell r="FC397">
            <v>0</v>
          </cell>
          <cell r="FD397">
            <v>0</v>
          </cell>
          <cell r="FE397">
            <v>0</v>
          </cell>
          <cell r="FF397">
            <v>0</v>
          </cell>
          <cell r="FG397">
            <v>0</v>
          </cell>
          <cell r="FH397">
            <v>0</v>
          </cell>
          <cell r="FI397">
            <v>0</v>
          </cell>
          <cell r="FJ397">
            <v>0</v>
          </cell>
          <cell r="FK397">
            <v>0</v>
          </cell>
          <cell r="FL397">
            <v>0</v>
          </cell>
          <cell r="FM397">
            <v>0</v>
          </cell>
          <cell r="FN397">
            <v>0</v>
          </cell>
          <cell r="FO397">
            <v>0</v>
          </cell>
          <cell r="FP397">
            <v>0</v>
          </cell>
          <cell r="FQ397">
            <v>0</v>
          </cell>
          <cell r="FR397">
            <v>0</v>
          </cell>
          <cell r="FS397">
            <v>0</v>
          </cell>
          <cell r="FT397">
            <v>0</v>
          </cell>
          <cell r="FU397">
            <v>0</v>
          </cell>
          <cell r="FV397">
            <v>0</v>
          </cell>
          <cell r="FW397">
            <v>0</v>
          </cell>
          <cell r="FX397">
            <v>0</v>
          </cell>
          <cell r="FY397">
            <v>0</v>
          </cell>
          <cell r="FZ397">
            <v>0</v>
          </cell>
          <cell r="GA397">
            <v>0</v>
          </cell>
          <cell r="GB397">
            <v>0</v>
          </cell>
          <cell r="GC397">
            <v>0</v>
          </cell>
          <cell r="GD397">
            <v>0</v>
          </cell>
          <cell r="GE397">
            <v>0</v>
          </cell>
          <cell r="GF397">
            <v>0</v>
          </cell>
          <cell r="GG397">
            <v>0</v>
          </cell>
          <cell r="GH397">
            <v>0</v>
          </cell>
          <cell r="GI397">
            <v>0</v>
          </cell>
          <cell r="GJ397">
            <v>0</v>
          </cell>
          <cell r="GK397">
            <v>0</v>
          </cell>
          <cell r="GL397">
            <v>0</v>
          </cell>
          <cell r="GM397">
            <v>0</v>
          </cell>
          <cell r="GN397">
            <v>0</v>
          </cell>
          <cell r="GO397">
            <v>0</v>
          </cell>
          <cell r="GP397">
            <v>0</v>
          </cell>
          <cell r="GQ397">
            <v>0</v>
          </cell>
          <cell r="GR397">
            <v>0</v>
          </cell>
          <cell r="GS397">
            <v>0</v>
          </cell>
          <cell r="GT397">
            <v>0</v>
          </cell>
          <cell r="GU397">
            <v>0</v>
          </cell>
          <cell r="GV397">
            <v>0</v>
          </cell>
          <cell r="GW397">
            <v>0</v>
          </cell>
          <cell r="GX397">
            <v>0</v>
          </cell>
          <cell r="GY397">
            <v>0</v>
          </cell>
          <cell r="GZ397">
            <v>0</v>
          </cell>
          <cell r="HA397">
            <v>0</v>
          </cell>
          <cell r="HB397">
            <v>0</v>
          </cell>
          <cell r="HC397">
            <v>0</v>
          </cell>
          <cell r="HD397">
            <v>0</v>
          </cell>
          <cell r="HE397">
            <v>0</v>
          </cell>
          <cell r="HF397">
            <v>0</v>
          </cell>
          <cell r="HG397">
            <v>0</v>
          </cell>
          <cell r="HH397">
            <v>0</v>
          </cell>
          <cell r="HI397">
            <v>0</v>
          </cell>
          <cell r="HJ397">
            <v>0</v>
          </cell>
          <cell r="HK397">
            <v>0</v>
          </cell>
          <cell r="HL397">
            <v>0</v>
          </cell>
          <cell r="HM397">
            <v>0</v>
          </cell>
          <cell r="HN397">
            <v>0</v>
          </cell>
          <cell r="HO397">
            <v>0</v>
          </cell>
          <cell r="HP397">
            <v>0</v>
          </cell>
          <cell r="HQ397">
            <v>0</v>
          </cell>
          <cell r="HR397">
            <v>0</v>
          </cell>
          <cell r="HS397">
            <v>0</v>
          </cell>
          <cell r="HT397">
            <v>0</v>
          </cell>
          <cell r="HU397">
            <v>0</v>
          </cell>
          <cell r="HV397">
            <v>0</v>
          </cell>
          <cell r="HW397">
            <v>0</v>
          </cell>
          <cell r="HX397">
            <v>0</v>
          </cell>
          <cell r="HY397">
            <v>0</v>
          </cell>
          <cell r="HZ397">
            <v>0</v>
          </cell>
          <cell r="IA397">
            <v>0</v>
          </cell>
          <cell r="IB397">
            <v>0</v>
          </cell>
          <cell r="IC397">
            <v>0</v>
          </cell>
          <cell r="ID397">
            <v>0</v>
          </cell>
          <cell r="IE397">
            <v>0</v>
          </cell>
          <cell r="IF397">
            <v>0</v>
          </cell>
          <cell r="IG397">
            <v>0</v>
          </cell>
          <cell r="IH397">
            <v>0</v>
          </cell>
          <cell r="II397">
            <v>0</v>
          </cell>
          <cell r="IJ397">
            <v>0</v>
          </cell>
          <cell r="IK397">
            <v>0</v>
          </cell>
          <cell r="IL397">
            <v>0</v>
          </cell>
          <cell r="IM397">
            <v>0</v>
          </cell>
          <cell r="IN397">
            <v>0</v>
          </cell>
          <cell r="IO397">
            <v>0</v>
          </cell>
          <cell r="IP397">
            <v>0</v>
          </cell>
          <cell r="IQ397">
            <v>0</v>
          </cell>
          <cell r="IR397">
            <v>2.6645352591003757E-15</v>
          </cell>
          <cell r="IS397">
            <v>2.6645352591003757E-15</v>
          </cell>
          <cell r="IT397">
            <v>2.6645352591003757E-15</v>
          </cell>
          <cell r="IU397">
            <v>2.6645352591003757E-15</v>
          </cell>
        </row>
        <row r="398">
          <cell r="W398">
            <v>21.913027112391863</v>
          </cell>
          <cell r="AB398">
            <v>21.913027112391863</v>
          </cell>
          <cell r="AG398">
            <v>21.913027112391863</v>
          </cell>
          <cell r="AL398">
            <v>21.913027112391863</v>
          </cell>
          <cell r="AM398">
            <v>8.5884000000000016E-2</v>
          </cell>
          <cell r="AN398">
            <v>8.5884000000000016E-2</v>
          </cell>
          <cell r="AO398">
            <v>8.5884000000000016E-2</v>
          </cell>
          <cell r="AP398">
            <v>8.5884000000000016E-2</v>
          </cell>
          <cell r="AQ398">
            <v>21.913027112391863</v>
          </cell>
          <cell r="AR398">
            <v>10.986509126105892</v>
          </cell>
          <cell r="AS398">
            <v>20.074647229177163</v>
          </cell>
          <cell r="AT398">
            <v>35.092887189003463</v>
          </cell>
          <cell r="AU398">
            <v>46.304696820403798</v>
          </cell>
          <cell r="AV398">
            <v>51.208096503511584</v>
          </cell>
          <cell r="AW398">
            <v>49.075214355528146</v>
          </cell>
          <cell r="AX398">
            <v>42.43901200220305</v>
          </cell>
          <cell r="AY398">
            <v>-24.03030288770746</v>
          </cell>
          <cell r="AZ398">
            <v>-95.715671946453028</v>
          </cell>
          <cell r="BA398">
            <v>-162.64140534169121</v>
          </cell>
          <cell r="BB398">
            <v>-214.57715784063902</v>
          </cell>
          <cell r="BC398">
            <v>-218.52080603894569</v>
          </cell>
          <cell r="BD398">
            <v>-222.46445423725237</v>
          </cell>
          <cell r="BE398">
            <v>-226.40810243555904</v>
          </cell>
          <cell r="BF398">
            <v>-230.35175063386572</v>
          </cell>
          <cell r="BG398">
            <v>-235.16892035967706</v>
          </cell>
          <cell r="BH398">
            <v>-238.85814600405737</v>
          </cell>
          <cell r="BI398">
            <v>-240.82641738133114</v>
          </cell>
          <cell r="BJ398">
            <v>-241.45437752434094</v>
          </cell>
          <cell r="BK398">
            <v>-241.37286742791605</v>
          </cell>
          <cell r="BL398">
            <v>-1.3211653993039364E-17</v>
          </cell>
          <cell r="BM398">
            <v>-1.3211653993039364E-17</v>
          </cell>
          <cell r="BN398">
            <v>-1.3211653993039364E-17</v>
          </cell>
          <cell r="BO398">
            <v>-1.3211653993039364E-17</v>
          </cell>
          <cell r="BP398">
            <v>-1.3211653993039364E-17</v>
          </cell>
          <cell r="BQ398">
            <v>-1.3211653993039364E-17</v>
          </cell>
          <cell r="BR398">
            <v>-1.3211653993039364E-17</v>
          </cell>
          <cell r="BS398">
            <v>-1.3211653993039364E-17</v>
          </cell>
          <cell r="BT398">
            <v>-1.3211653993039364E-17</v>
          </cell>
          <cell r="BU398">
            <v>-1.3211653993039364E-17</v>
          </cell>
          <cell r="BV398">
            <v>-1.3211653993039364E-17</v>
          </cell>
          <cell r="BW398">
            <v>-1.3211653993039364E-17</v>
          </cell>
          <cell r="BX398">
            <v>-1.3211653993039364E-17</v>
          </cell>
          <cell r="BY398">
            <v>-1.3211653993039364E-17</v>
          </cell>
          <cell r="BZ398">
            <v>-1.3211653993039364E-17</v>
          </cell>
          <cell r="CA398">
            <v>-1.3211653993039364E-17</v>
          </cell>
          <cell r="CB398">
            <v>-1.3211653993039364E-17</v>
          </cell>
          <cell r="CC398">
            <v>-1.3211653993039364E-17</v>
          </cell>
          <cell r="CD398">
            <v>-1.3211653993039364E-17</v>
          </cell>
          <cell r="CE398">
            <v>-1.3211653993039364E-17</v>
          </cell>
          <cell r="CF398">
            <v>-1.3211653993039364E-17</v>
          </cell>
          <cell r="CG398">
            <v>-1.3211653993039364E-17</v>
          </cell>
          <cell r="CH398">
            <v>-1.3211653993039364E-17</v>
          </cell>
          <cell r="CI398">
            <v>-1.3211653993039364E-17</v>
          </cell>
          <cell r="CJ398">
            <v>-1.3211653993039364E-17</v>
          </cell>
          <cell r="CK398">
            <v>-1.3211653993039364E-17</v>
          </cell>
          <cell r="CL398">
            <v>-1.3211653993039364E-17</v>
          </cell>
          <cell r="CM398">
            <v>-1.3211653993039364E-17</v>
          </cell>
          <cell r="CN398">
            <v>-1.3211653993039364E-17</v>
          </cell>
          <cell r="CO398">
            <v>-1.3211653993039364E-17</v>
          </cell>
          <cell r="CP398">
            <v>-1.3211653993039364E-17</v>
          </cell>
          <cell r="CQ398">
            <v>-1.3211653993039364E-17</v>
          </cell>
          <cell r="CR398">
            <v>-1.3211653993039364E-17</v>
          </cell>
          <cell r="CS398">
            <v>-1.3211653993039364E-17</v>
          </cell>
          <cell r="CT398">
            <v>-1.3211653993039364E-17</v>
          </cell>
          <cell r="CU398">
            <v>-1.3211653993039364E-17</v>
          </cell>
          <cell r="CV398">
            <v>-1.3211653993039364E-17</v>
          </cell>
          <cell r="CW398">
            <v>-1.3211653993039364E-17</v>
          </cell>
          <cell r="CX398">
            <v>-1.3211653993039364E-17</v>
          </cell>
          <cell r="CY398">
            <v>-1.3211653993039364E-17</v>
          </cell>
          <cell r="CZ398">
            <v>-1.3211653993039364E-17</v>
          </cell>
          <cell r="DA398">
            <v>-1.3211653993039364E-17</v>
          </cell>
          <cell r="DB398">
            <v>-1.3211653993039364E-17</v>
          </cell>
          <cell r="DC398">
            <v>-1.3211653993039364E-17</v>
          </cell>
          <cell r="DD398">
            <v>-1.3211653993039364E-17</v>
          </cell>
          <cell r="DE398">
            <v>-1.3211653993039364E-17</v>
          </cell>
          <cell r="DF398">
            <v>-1.3211653993039364E-17</v>
          </cell>
          <cell r="DG398">
            <v>-1.3211653993039364E-17</v>
          </cell>
          <cell r="DH398">
            <v>-1.3211653993039364E-17</v>
          </cell>
          <cell r="DI398">
            <v>-1.3211653993039364E-17</v>
          </cell>
          <cell r="DJ398">
            <v>-1.3211653993039364E-17</v>
          </cell>
          <cell r="DK398">
            <v>-1.3211653993039364E-17</v>
          </cell>
          <cell r="DL398">
            <v>-1.3211653993039364E-17</v>
          </cell>
          <cell r="DM398">
            <v>-1.3211653993039364E-17</v>
          </cell>
          <cell r="DN398">
            <v>-1.3211653993039364E-17</v>
          </cell>
          <cell r="DO398">
            <v>-1.3211653993039364E-17</v>
          </cell>
          <cell r="DP398">
            <v>-1.3211653993039364E-17</v>
          </cell>
          <cell r="DQ398">
            <v>-1.3211653993039364E-17</v>
          </cell>
          <cell r="DR398">
            <v>-1.3211653993039364E-17</v>
          </cell>
          <cell r="DS398">
            <v>-1.3211653993039364E-17</v>
          </cell>
          <cell r="DT398">
            <v>-1.3211653993039364E-17</v>
          </cell>
          <cell r="DU398">
            <v>-1.3211653993039364E-17</v>
          </cell>
          <cell r="DV398">
            <v>-1.3211653993039364E-17</v>
          </cell>
          <cell r="DW398">
            <v>-1.3211653993039364E-17</v>
          </cell>
          <cell r="DX398">
            <v>-1.3211653993039364E-17</v>
          </cell>
          <cell r="DY398">
            <v>-1.3211653993039364E-17</v>
          </cell>
          <cell r="DZ398">
            <v>-1.3211653993039364E-17</v>
          </cell>
          <cell r="EA398">
            <v>-1.3211653993039364E-17</v>
          </cell>
          <cell r="EB398">
            <v>-1.3211653993039364E-17</v>
          </cell>
          <cell r="EC398">
            <v>-1.3211653993039364E-17</v>
          </cell>
          <cell r="ED398">
            <v>-1.3211653993039364E-17</v>
          </cell>
          <cell r="EE398">
            <v>-1.3211653993039364E-17</v>
          </cell>
          <cell r="EF398">
            <v>-1.3211653993039364E-17</v>
          </cell>
          <cell r="EG398">
            <v>-1.3211653993039364E-17</v>
          </cell>
          <cell r="EH398">
            <v>-1.3211653993039364E-17</v>
          </cell>
          <cell r="EI398">
            <v>-1.3211653993039364E-17</v>
          </cell>
          <cell r="EJ398">
            <v>-1.3211653993039364E-17</v>
          </cell>
          <cell r="EK398">
            <v>-1.3211653993039364E-17</v>
          </cell>
          <cell r="EL398">
            <v>-1.3211653993039364E-17</v>
          </cell>
          <cell r="EM398">
            <v>-1.3211653993039364E-17</v>
          </cell>
          <cell r="EN398">
            <v>-1.3211653993039364E-17</v>
          </cell>
          <cell r="EO398">
            <v>-1.3211653993039364E-17</v>
          </cell>
          <cell r="EP398">
            <v>-1.3211653993039364E-17</v>
          </cell>
          <cell r="EQ398">
            <v>-1.3211653993039364E-17</v>
          </cell>
          <cell r="ER398">
            <v>-1.3211653993039364E-17</v>
          </cell>
          <cell r="ES398">
            <v>-1.3211653993039364E-17</v>
          </cell>
          <cell r="ET398">
            <v>-1.3211653993039364E-17</v>
          </cell>
          <cell r="EU398">
            <v>-1.3211653993039364E-17</v>
          </cell>
          <cell r="EV398">
            <v>-1.3211653993039364E-17</v>
          </cell>
          <cell r="EW398">
            <v>-1.3211653993039364E-17</v>
          </cell>
          <cell r="EX398">
            <v>-1.3211653993039364E-17</v>
          </cell>
          <cell r="EY398">
            <v>-1.3211653993039364E-17</v>
          </cell>
          <cell r="EZ398">
            <v>-1.3211653993039364E-17</v>
          </cell>
          <cell r="FA398">
            <v>-1.3211653993039364E-17</v>
          </cell>
          <cell r="FB398">
            <v>-1.3211653993039364E-17</v>
          </cell>
          <cell r="FC398">
            <v>-1.3211653993039364E-17</v>
          </cell>
          <cell r="FD398">
            <v>-1.3211653993039364E-17</v>
          </cell>
          <cell r="FE398">
            <v>-1.3211653993039364E-17</v>
          </cell>
          <cell r="FF398">
            <v>-1.3211653993039364E-17</v>
          </cell>
          <cell r="FG398">
            <v>-1.3211653993039364E-17</v>
          </cell>
          <cell r="FH398">
            <v>-1.3211653993039364E-17</v>
          </cell>
          <cell r="FI398">
            <v>-1.3211653993039364E-17</v>
          </cell>
          <cell r="FJ398">
            <v>-1.3211653993039364E-17</v>
          </cell>
          <cell r="FK398">
            <v>-1.3211653993039364E-17</v>
          </cell>
          <cell r="FL398">
            <v>-1.3211653993039364E-17</v>
          </cell>
          <cell r="FM398">
            <v>-1.3211653993039364E-17</v>
          </cell>
          <cell r="FN398">
            <v>-1.3211653993039364E-17</v>
          </cell>
          <cell r="FO398">
            <v>-1.3211653993039364E-17</v>
          </cell>
          <cell r="FP398">
            <v>-1.3211653993039364E-17</v>
          </cell>
          <cell r="FQ398">
            <v>-1.3211653993039364E-17</v>
          </cell>
          <cell r="FR398">
            <v>-1.3211653993039364E-17</v>
          </cell>
          <cell r="FS398">
            <v>-1.3211653993039364E-17</v>
          </cell>
          <cell r="FT398">
            <v>-1.3211653993039364E-17</v>
          </cell>
          <cell r="FU398">
            <v>-1.3211653993039364E-17</v>
          </cell>
          <cell r="FV398">
            <v>-1.3211653993039364E-17</v>
          </cell>
          <cell r="FW398">
            <v>-1.3211653993039364E-17</v>
          </cell>
          <cell r="FX398">
            <v>-1.3211653993039364E-17</v>
          </cell>
          <cell r="FY398">
            <v>-1.3211653993039364E-17</v>
          </cell>
          <cell r="FZ398">
            <v>-1.3211653993039364E-17</v>
          </cell>
          <cell r="GA398">
            <v>-1.3211653993039364E-17</v>
          </cell>
          <cell r="GB398">
            <v>-1.3211653993039364E-17</v>
          </cell>
          <cell r="GC398">
            <v>-1.3211653993039364E-17</v>
          </cell>
          <cell r="GD398">
            <v>-1.3211653993039364E-17</v>
          </cell>
          <cell r="GE398">
            <v>-1.3211653993039364E-17</v>
          </cell>
          <cell r="GF398">
            <v>-1.3211653993039364E-17</v>
          </cell>
          <cell r="GG398">
            <v>-1.3211653993039364E-17</v>
          </cell>
          <cell r="GH398">
            <v>-1.3211653993039364E-17</v>
          </cell>
          <cell r="GI398">
            <v>-1.3211653993039364E-17</v>
          </cell>
          <cell r="GJ398">
            <v>-1.3211653993039364E-17</v>
          </cell>
          <cell r="GK398">
            <v>-1.3211653993039364E-17</v>
          </cell>
          <cell r="GL398">
            <v>-1.3211653993039364E-17</v>
          </cell>
          <cell r="GM398">
            <v>-1.3211653993039364E-17</v>
          </cell>
          <cell r="GN398">
            <v>-1.3211653993039364E-17</v>
          </cell>
          <cell r="GO398">
            <v>-1.3211653993039364E-17</v>
          </cell>
          <cell r="GP398">
            <v>-1.3211653993039364E-17</v>
          </cell>
          <cell r="GQ398">
            <v>-1.3211653993039364E-17</v>
          </cell>
          <cell r="GR398">
            <v>-1.3211653993039364E-17</v>
          </cell>
          <cell r="GS398">
            <v>-1.3211653993039364E-17</v>
          </cell>
          <cell r="GT398">
            <v>-1.3211653993039364E-17</v>
          </cell>
          <cell r="GU398">
            <v>-1.3211653993039364E-17</v>
          </cell>
          <cell r="GV398">
            <v>-1.3211653993039364E-17</v>
          </cell>
          <cell r="GW398">
            <v>-1.3211653993039364E-17</v>
          </cell>
          <cell r="GX398">
            <v>-1.3211653993039364E-17</v>
          </cell>
          <cell r="GY398">
            <v>-1.3211653993039364E-17</v>
          </cell>
          <cell r="GZ398">
            <v>-1.3211653993039364E-17</v>
          </cell>
          <cell r="HA398">
            <v>-1.3211653993039364E-17</v>
          </cell>
          <cell r="HB398">
            <v>-1.3211653993039364E-17</v>
          </cell>
          <cell r="HC398">
            <v>-1.3211653993039364E-17</v>
          </cell>
          <cell r="HD398">
            <v>-1.3211653993039364E-17</v>
          </cell>
          <cell r="HE398">
            <v>-1.3211653993039364E-17</v>
          </cell>
          <cell r="HF398">
            <v>-1.3211653993039364E-17</v>
          </cell>
          <cell r="HG398">
            <v>-1.3211653993039364E-17</v>
          </cell>
          <cell r="HH398">
            <v>-1.3211653993039364E-17</v>
          </cell>
          <cell r="HI398">
            <v>-1.3211653993039364E-17</v>
          </cell>
          <cell r="HJ398">
            <v>-1.3211653993039364E-17</v>
          </cell>
          <cell r="HK398">
            <v>-1.3211653993039364E-17</v>
          </cell>
          <cell r="HL398">
            <v>-1.3211653993039364E-17</v>
          </cell>
          <cell r="HM398">
            <v>-1.3211653993039364E-17</v>
          </cell>
          <cell r="HN398">
            <v>-1.3211653993039364E-17</v>
          </cell>
          <cell r="HO398">
            <v>-1.3211653993039364E-17</v>
          </cell>
          <cell r="HP398">
            <v>-1.3211653993039364E-17</v>
          </cell>
          <cell r="HQ398">
            <v>-1.3211653993039364E-17</v>
          </cell>
          <cell r="HR398">
            <v>-1.3211653993039364E-17</v>
          </cell>
          <cell r="HS398">
            <v>-1.3211653993039364E-17</v>
          </cell>
          <cell r="HT398">
            <v>-1.3211653993039364E-17</v>
          </cell>
          <cell r="HU398">
            <v>-1.3211653993039364E-17</v>
          </cell>
          <cell r="HV398">
            <v>-1.3211653993039364E-17</v>
          </cell>
          <cell r="HW398">
            <v>-1.3211653993039364E-17</v>
          </cell>
          <cell r="HX398">
            <v>-1.3211653993039364E-17</v>
          </cell>
          <cell r="HY398">
            <v>-1.3211653993039364E-17</v>
          </cell>
          <cell r="HZ398">
            <v>-1.3211653993039364E-17</v>
          </cell>
          <cell r="IA398">
            <v>-1.3211653993039364E-17</v>
          </cell>
          <cell r="IB398">
            <v>-1.3211653993039364E-17</v>
          </cell>
          <cell r="IC398">
            <v>-1.3211653993039364E-17</v>
          </cell>
          <cell r="ID398">
            <v>-1.3211653993039364E-17</v>
          </cell>
          <cell r="IE398">
            <v>-1.3211653993039364E-17</v>
          </cell>
          <cell r="IF398">
            <v>-1.3211653993039364E-17</v>
          </cell>
          <cell r="IG398">
            <v>-1.3211653993039364E-17</v>
          </cell>
          <cell r="IH398">
            <v>-1.3211653993039364E-17</v>
          </cell>
          <cell r="II398">
            <v>-1.3211653993039364E-17</v>
          </cell>
          <cell r="IJ398">
            <v>-1.3211653993039364E-17</v>
          </cell>
          <cell r="IK398">
            <v>-1.3211653993039364E-17</v>
          </cell>
          <cell r="IL398">
            <v>-1.3211653993039364E-17</v>
          </cell>
          <cell r="IM398">
            <v>-1.3211653993039364E-17</v>
          </cell>
          <cell r="IN398">
            <v>-1.3211653993039364E-17</v>
          </cell>
          <cell r="IO398">
            <v>-1.3211653993039364E-17</v>
          </cell>
          <cell r="IP398">
            <v>-1.3211653993039364E-17</v>
          </cell>
          <cell r="IQ398">
            <v>-1.3211653993039364E-17</v>
          </cell>
          <cell r="IR398">
            <v>2.6645352591003757E-15</v>
          </cell>
          <cell r="IS398">
            <v>2.6645352591003757E-15</v>
          </cell>
          <cell r="IT398">
            <v>2.6645352591003757E-15</v>
          </cell>
          <cell r="IU398">
            <v>2.6645352591003757E-15</v>
          </cell>
        </row>
        <row r="399">
          <cell r="W399">
            <v>0</v>
          </cell>
          <cell r="AB399">
            <v>0.61356475914697217</v>
          </cell>
          <cell r="AG399">
            <v>0.61356475914697217</v>
          </cell>
          <cell r="AL399">
            <v>0.61356475914697217</v>
          </cell>
          <cell r="AM399">
            <v>0.13600000000000001</v>
          </cell>
          <cell r="AN399">
            <v>0.13600000000000001</v>
          </cell>
          <cell r="AO399">
            <v>0.13600000000000001</v>
          </cell>
          <cell r="AP399">
            <v>0.13600000000000001</v>
          </cell>
          <cell r="AQ399">
            <v>0.61356475914697217</v>
          </cell>
          <cell r="AR399">
            <v>0.61356475914697217</v>
          </cell>
          <cell r="AS399">
            <v>0.30762225553096495</v>
          </cell>
          <cell r="AT399">
            <v>0.56209012241696055</v>
          </cell>
          <cell r="AU399">
            <v>0.98260084129209702</v>
          </cell>
          <cell r="AV399">
            <v>1.2965315109713065</v>
          </cell>
          <cell r="AW399">
            <v>1.4338267020983244</v>
          </cell>
          <cell r="AX399">
            <v>1.3741060019547882</v>
          </cell>
          <cell r="AY399">
            <v>1.1882923360616855</v>
          </cell>
          <cell r="AZ399">
            <v>-0.67284848085580895</v>
          </cell>
          <cell r="BA399">
            <v>-2.6800388145006848</v>
          </cell>
          <cell r="BB399">
            <v>-4.5539593495673536</v>
          </cell>
          <cell r="BC399">
            <v>-6.0081604195378926</v>
          </cell>
          <cell r="BD399">
            <v>-6.1185825690904796</v>
          </cell>
          <cell r="BE399">
            <v>-6.2290047186430666</v>
          </cell>
          <cell r="BF399">
            <v>-6.3394268681956536</v>
          </cell>
          <cell r="BG399">
            <v>-6.4498490177482406</v>
          </cell>
          <cell r="BH399">
            <v>-6.5847297700709575</v>
          </cell>
          <cell r="BI399">
            <v>-6.6880280881136063</v>
          </cell>
          <cell r="BJ399">
            <v>-6.7431396866772717</v>
          </cell>
          <cell r="BK399">
            <v>-6.7607225706815468</v>
          </cell>
          <cell r="BL399">
            <v>-2.4535928844215963E-17</v>
          </cell>
          <cell r="BM399">
            <v>-2.4535928844215963E-17</v>
          </cell>
          <cell r="BN399">
            <v>-2.4535928844215963E-17</v>
          </cell>
          <cell r="BO399">
            <v>-2.4535928844215963E-17</v>
          </cell>
          <cell r="BP399">
            <v>-2.4535928844215963E-17</v>
          </cell>
          <cell r="BQ399">
            <v>-2.4535928844215963E-17</v>
          </cell>
          <cell r="BR399">
            <v>-2.4535928844215963E-17</v>
          </cell>
          <cell r="BS399">
            <v>-2.4535928844215963E-17</v>
          </cell>
          <cell r="BT399">
            <v>-2.4535928844215963E-17</v>
          </cell>
          <cell r="BU399">
            <v>-2.4535928844215963E-17</v>
          </cell>
          <cell r="BV399">
            <v>-2.4535928844215963E-17</v>
          </cell>
          <cell r="BW399">
            <v>-2.4535928844215963E-17</v>
          </cell>
          <cell r="BX399">
            <v>-2.4535928844215963E-17</v>
          </cell>
          <cell r="BY399">
            <v>-2.4535928844215963E-17</v>
          </cell>
          <cell r="BZ399">
            <v>-2.4535928844215963E-17</v>
          </cell>
          <cell r="CA399">
            <v>-2.4535928844215963E-17</v>
          </cell>
          <cell r="CB399">
            <v>-2.4535928844215963E-17</v>
          </cell>
          <cell r="CC399">
            <v>-2.4535928844215963E-17</v>
          </cell>
          <cell r="CD399">
            <v>-2.4535928844215963E-17</v>
          </cell>
          <cell r="CE399">
            <v>-2.4535928844215963E-17</v>
          </cell>
          <cell r="CF399">
            <v>-2.4535928844215963E-17</v>
          </cell>
          <cell r="CG399">
            <v>-2.4535928844215963E-17</v>
          </cell>
          <cell r="CH399">
            <v>-2.4535928844215963E-17</v>
          </cell>
          <cell r="CI399">
            <v>-2.4535928844215963E-17</v>
          </cell>
          <cell r="CJ399">
            <v>-2.4535928844215963E-17</v>
          </cell>
          <cell r="CK399">
            <v>-2.4535928844215963E-17</v>
          </cell>
          <cell r="CL399">
            <v>-2.4535928844215963E-17</v>
          </cell>
          <cell r="CM399">
            <v>-2.4535928844215963E-17</v>
          </cell>
          <cell r="CN399">
            <v>-2.4535928844215963E-17</v>
          </cell>
          <cell r="CO399">
            <v>-2.4535928844215963E-17</v>
          </cell>
          <cell r="CP399">
            <v>-2.4535928844215963E-17</v>
          </cell>
          <cell r="CQ399">
            <v>-2.4535928844215963E-17</v>
          </cell>
          <cell r="CR399">
            <v>-2.4535928844215963E-17</v>
          </cell>
          <cell r="CS399">
            <v>-2.4535928844215963E-17</v>
          </cell>
          <cell r="CT399">
            <v>-2.4535928844215963E-17</v>
          </cell>
          <cell r="CU399">
            <v>-2.4535928844215963E-17</v>
          </cell>
          <cell r="CV399">
            <v>-2.4535928844215963E-17</v>
          </cell>
          <cell r="CW399">
            <v>-2.4535928844215963E-17</v>
          </cell>
          <cell r="CX399">
            <v>-2.4535928844215963E-17</v>
          </cell>
          <cell r="CY399">
            <v>-2.4535928844215963E-17</v>
          </cell>
          <cell r="CZ399">
            <v>-2.4535928844215963E-17</v>
          </cell>
          <cell r="DA399">
            <v>-2.4535928844215963E-17</v>
          </cell>
          <cell r="DB399">
            <v>-2.4535928844215963E-17</v>
          </cell>
          <cell r="DC399">
            <v>-2.4535928844215963E-17</v>
          </cell>
          <cell r="DD399">
            <v>-2.4535928844215963E-17</v>
          </cell>
          <cell r="DE399">
            <v>-2.4535928844215963E-17</v>
          </cell>
          <cell r="DF399">
            <v>-2.4535928844215963E-17</v>
          </cell>
          <cell r="DG399">
            <v>-2.4535928844215963E-17</v>
          </cell>
          <cell r="DH399">
            <v>-2.4535928844215963E-17</v>
          </cell>
          <cell r="DI399">
            <v>-2.4535928844215963E-17</v>
          </cell>
          <cell r="DJ399">
            <v>-2.4535928844215963E-17</v>
          </cell>
          <cell r="DK399">
            <v>-2.4535928844215963E-17</v>
          </cell>
          <cell r="DL399">
            <v>-2.4535928844215963E-17</v>
          </cell>
          <cell r="DM399">
            <v>-2.4535928844215963E-17</v>
          </cell>
          <cell r="DN399">
            <v>-2.4535928844215963E-17</v>
          </cell>
          <cell r="DO399">
            <v>-2.4535928844215963E-17</v>
          </cell>
          <cell r="DP399">
            <v>-2.4535928844215963E-17</v>
          </cell>
          <cell r="DQ399">
            <v>-2.4535928844215963E-17</v>
          </cell>
          <cell r="DR399">
            <v>-2.4535928844215963E-17</v>
          </cell>
          <cell r="DS399">
            <v>-2.4535928844215963E-17</v>
          </cell>
          <cell r="DT399">
            <v>-2.4535928844215963E-17</v>
          </cell>
          <cell r="DU399">
            <v>-2.4535928844215963E-17</v>
          </cell>
          <cell r="DV399">
            <v>-2.4535928844215963E-17</v>
          </cell>
          <cell r="DW399">
            <v>-2.4535928844215963E-17</v>
          </cell>
          <cell r="DX399">
            <v>-2.4535928844215963E-17</v>
          </cell>
          <cell r="DY399">
            <v>-2.4535928844215963E-17</v>
          </cell>
          <cell r="DZ399">
            <v>-2.4535928844215963E-17</v>
          </cell>
          <cell r="EA399">
            <v>-2.4535928844215963E-17</v>
          </cell>
          <cell r="EB399">
            <v>-2.4535928844215963E-17</v>
          </cell>
          <cell r="EC399">
            <v>-2.4535928844215963E-17</v>
          </cell>
          <cell r="ED399">
            <v>-2.4535928844215963E-17</v>
          </cell>
          <cell r="EE399">
            <v>-2.4535928844215963E-17</v>
          </cell>
          <cell r="EF399">
            <v>-2.4535928844215963E-17</v>
          </cell>
          <cell r="EG399">
            <v>-2.4535928844215963E-17</v>
          </cell>
          <cell r="EH399">
            <v>-2.4535928844215963E-17</v>
          </cell>
          <cell r="EI399">
            <v>-2.4535928844215963E-17</v>
          </cell>
          <cell r="EJ399">
            <v>-2.4535928844215963E-17</v>
          </cell>
          <cell r="EK399">
            <v>-2.4535928844215963E-17</v>
          </cell>
          <cell r="EL399">
            <v>-2.4535928844215963E-17</v>
          </cell>
          <cell r="EM399">
            <v>-2.4535928844215963E-17</v>
          </cell>
          <cell r="EN399">
            <v>-2.4535928844215963E-17</v>
          </cell>
          <cell r="EO399">
            <v>-2.4535928844215963E-17</v>
          </cell>
          <cell r="EP399">
            <v>-2.4535928844215963E-17</v>
          </cell>
          <cell r="EQ399">
            <v>-2.4535928844215963E-17</v>
          </cell>
          <cell r="ER399">
            <v>-2.4535928844215963E-17</v>
          </cell>
          <cell r="ES399">
            <v>-2.4535928844215963E-17</v>
          </cell>
          <cell r="ET399">
            <v>-2.4535928844215963E-17</v>
          </cell>
          <cell r="EU399">
            <v>-2.4535928844215963E-17</v>
          </cell>
          <cell r="EV399">
            <v>-2.4535928844215963E-17</v>
          </cell>
          <cell r="EW399">
            <v>-2.4535928844215963E-17</v>
          </cell>
          <cell r="EX399">
            <v>-2.4535928844215963E-17</v>
          </cell>
          <cell r="EY399">
            <v>-2.4535928844215963E-17</v>
          </cell>
          <cell r="EZ399">
            <v>-2.4535928844215963E-17</v>
          </cell>
          <cell r="FA399">
            <v>-2.4535928844215963E-17</v>
          </cell>
          <cell r="FB399">
            <v>-2.4535928844215963E-17</v>
          </cell>
          <cell r="FC399">
            <v>-2.4535928844215963E-17</v>
          </cell>
          <cell r="FD399">
            <v>-2.4535928844215963E-17</v>
          </cell>
          <cell r="FE399">
            <v>-2.4535928844215963E-17</v>
          </cell>
          <cell r="FF399">
            <v>-2.4535928844215963E-17</v>
          </cell>
          <cell r="FG399">
            <v>-2.4535928844215963E-17</v>
          </cell>
          <cell r="FH399">
            <v>-2.4535928844215963E-17</v>
          </cell>
          <cell r="FI399">
            <v>-2.4535928844215963E-17</v>
          </cell>
          <cell r="FJ399">
            <v>-2.4535928844215963E-17</v>
          </cell>
          <cell r="FK399">
            <v>-2.4535928844215963E-17</v>
          </cell>
          <cell r="FL399">
            <v>-2.4535928844215963E-17</v>
          </cell>
          <cell r="FM399">
            <v>-2.4535928844215963E-17</v>
          </cell>
          <cell r="FN399">
            <v>-2.4535928844215963E-17</v>
          </cell>
          <cell r="FO399">
            <v>-2.4535928844215963E-17</v>
          </cell>
          <cell r="FP399">
            <v>-2.4535928844215963E-17</v>
          </cell>
          <cell r="FQ399">
            <v>-2.4535928844215963E-17</v>
          </cell>
          <cell r="FR399">
            <v>-2.4535928844215963E-17</v>
          </cell>
          <cell r="FS399">
            <v>-2.4535928844215963E-17</v>
          </cell>
          <cell r="FT399">
            <v>-2.4535928844215963E-17</v>
          </cell>
          <cell r="FU399">
            <v>-2.4535928844215963E-17</v>
          </cell>
          <cell r="FV399">
            <v>-2.4535928844215963E-17</v>
          </cell>
          <cell r="FW399">
            <v>-2.4535928844215963E-17</v>
          </cell>
          <cell r="FX399">
            <v>-2.4535928844215963E-17</v>
          </cell>
          <cell r="FY399">
            <v>-2.4535928844215963E-17</v>
          </cell>
          <cell r="FZ399">
            <v>-2.4535928844215963E-17</v>
          </cell>
          <cell r="GA399">
            <v>-2.4535928844215963E-17</v>
          </cell>
          <cell r="GB399">
            <v>-2.4535928844215963E-17</v>
          </cell>
          <cell r="GC399">
            <v>-2.4535928844215963E-17</v>
          </cell>
          <cell r="GD399">
            <v>-2.4535928844215963E-17</v>
          </cell>
          <cell r="GE399">
            <v>-2.4535928844215963E-17</v>
          </cell>
          <cell r="GF399">
            <v>-2.4535928844215963E-17</v>
          </cell>
          <cell r="GG399">
            <v>-2.4535928844215963E-17</v>
          </cell>
          <cell r="GH399">
            <v>-2.4535928844215963E-17</v>
          </cell>
          <cell r="GI399">
            <v>-2.4535928844215963E-17</v>
          </cell>
          <cell r="GJ399">
            <v>-2.4535928844215963E-17</v>
          </cell>
          <cell r="GK399">
            <v>-2.4535928844215963E-17</v>
          </cell>
          <cell r="GL399">
            <v>-2.4535928844215963E-17</v>
          </cell>
          <cell r="GM399">
            <v>-2.4535928844215963E-17</v>
          </cell>
          <cell r="GN399">
            <v>-2.4535928844215963E-17</v>
          </cell>
          <cell r="GO399">
            <v>-2.4535928844215963E-17</v>
          </cell>
          <cell r="GP399">
            <v>-2.4535928844215963E-17</v>
          </cell>
          <cell r="GQ399">
            <v>-2.4535928844215963E-17</v>
          </cell>
          <cell r="GR399">
            <v>-2.4535928844215963E-17</v>
          </cell>
          <cell r="GS399">
            <v>-2.4535928844215963E-17</v>
          </cell>
          <cell r="GT399">
            <v>-2.4535928844215963E-17</v>
          </cell>
          <cell r="GU399">
            <v>-2.4535928844215963E-17</v>
          </cell>
          <cell r="GV399">
            <v>-2.4535928844215963E-17</v>
          </cell>
          <cell r="GW399">
            <v>-2.4535928844215963E-17</v>
          </cell>
          <cell r="GX399">
            <v>-2.4535928844215963E-17</v>
          </cell>
          <cell r="GY399">
            <v>-2.4535928844215963E-17</v>
          </cell>
          <cell r="GZ399">
            <v>-2.4535928844215963E-17</v>
          </cell>
          <cell r="HA399">
            <v>-2.4535928844215963E-17</v>
          </cell>
          <cell r="HB399">
            <v>-2.4535928844215963E-17</v>
          </cell>
          <cell r="HC399">
            <v>-2.4535928844215963E-17</v>
          </cell>
          <cell r="HD399">
            <v>-2.4535928844215963E-17</v>
          </cell>
          <cell r="HE399">
            <v>-2.4535928844215963E-17</v>
          </cell>
          <cell r="HF399">
            <v>-2.4535928844215963E-17</v>
          </cell>
          <cell r="HG399">
            <v>-2.4535928844215963E-17</v>
          </cell>
          <cell r="HH399">
            <v>-2.4535928844215963E-17</v>
          </cell>
          <cell r="HI399">
            <v>-2.4535928844215963E-17</v>
          </cell>
          <cell r="HJ399">
            <v>-2.4535928844215963E-17</v>
          </cell>
          <cell r="HK399">
            <v>-2.4535928844215963E-17</v>
          </cell>
          <cell r="HL399">
            <v>-2.4535928844215963E-17</v>
          </cell>
          <cell r="HM399">
            <v>-2.4535928844215963E-17</v>
          </cell>
          <cell r="HN399">
            <v>-2.4535928844215963E-17</v>
          </cell>
          <cell r="HO399">
            <v>-2.4535928844215963E-17</v>
          </cell>
          <cell r="HP399">
            <v>-2.4535928844215963E-17</v>
          </cell>
          <cell r="HQ399">
            <v>-2.4535928844215963E-17</v>
          </cell>
          <cell r="HR399">
            <v>-2.4535928844215963E-17</v>
          </cell>
          <cell r="HS399">
            <v>-2.4535928844215963E-17</v>
          </cell>
          <cell r="HT399">
            <v>-2.4535928844215963E-17</v>
          </cell>
          <cell r="HU399">
            <v>-2.4535928844215963E-17</v>
          </cell>
          <cell r="HV399">
            <v>-2.4535928844215963E-17</v>
          </cell>
          <cell r="HW399">
            <v>-2.4535928844215963E-17</v>
          </cell>
          <cell r="HX399">
            <v>-2.4535928844215963E-17</v>
          </cell>
          <cell r="HY399">
            <v>-2.4535928844215963E-17</v>
          </cell>
          <cell r="HZ399">
            <v>-2.4535928844215963E-17</v>
          </cell>
          <cell r="IA399">
            <v>-2.4535928844215963E-17</v>
          </cell>
          <cell r="IB399">
            <v>-2.4535928844215963E-17</v>
          </cell>
          <cell r="IC399">
            <v>-2.4535928844215963E-17</v>
          </cell>
          <cell r="ID399">
            <v>-2.4535928844215963E-17</v>
          </cell>
          <cell r="IE399">
            <v>-2.4535928844215963E-17</v>
          </cell>
          <cell r="IF399">
            <v>-2.4535928844215963E-17</v>
          </cell>
          <cell r="IG399">
            <v>-2.4535928844215963E-17</v>
          </cell>
          <cell r="IH399">
            <v>-2.4535928844215963E-17</v>
          </cell>
          <cell r="II399">
            <v>-2.4535928844215963E-17</v>
          </cell>
          <cell r="IJ399">
            <v>-2.4535928844215963E-17</v>
          </cell>
          <cell r="IK399">
            <v>-2.4535928844215963E-17</v>
          </cell>
          <cell r="IL399">
            <v>-2.4535928844215963E-17</v>
          </cell>
          <cell r="IM399">
            <v>-2.4535928844215963E-17</v>
          </cell>
          <cell r="IN399">
            <v>-2.4535928844215963E-17</v>
          </cell>
          <cell r="IO399">
            <v>-2.4535928844215963E-17</v>
          </cell>
          <cell r="IP399">
            <v>-2.4535928844215963E-17</v>
          </cell>
          <cell r="IQ399">
            <v>-2.4535928844215963E-17</v>
          </cell>
          <cell r="IR399">
            <v>2.6645352591003757E-15</v>
          </cell>
          <cell r="IS399">
            <v>2.6645352591003757E-15</v>
          </cell>
          <cell r="IT399">
            <v>2.6645352591003757E-15</v>
          </cell>
          <cell r="IU399">
            <v>2.6645352591003757E-15</v>
          </cell>
        </row>
        <row r="400">
          <cell r="AG400">
            <v>0</v>
          </cell>
          <cell r="AL400">
            <v>0</v>
          </cell>
          <cell r="AN400">
            <v>0.17</v>
          </cell>
          <cell r="AO400">
            <v>0.17</v>
          </cell>
          <cell r="AP400">
            <v>0.17</v>
          </cell>
          <cell r="AQ400">
            <v>0.17</v>
          </cell>
          <cell r="AR400">
            <v>0.17</v>
          </cell>
          <cell r="AS400">
            <v>0.17</v>
          </cell>
          <cell r="AT400">
            <v>0.16</v>
          </cell>
          <cell r="AU400">
            <v>0.15000000000000002</v>
          </cell>
          <cell r="AV400">
            <v>0.14000000000000001</v>
          </cell>
          <cell r="AW400">
            <v>0.13000000000000003</v>
          </cell>
          <cell r="AX400">
            <v>0.12000000000000004</v>
          </cell>
          <cell r="AY400">
            <v>0.11000000000000004</v>
          </cell>
          <cell r="AZ400">
            <v>0.10000000000000005</v>
          </cell>
          <cell r="BA400">
            <v>9.0000000000000052E-2</v>
          </cell>
          <cell r="BB400">
            <v>8.0000000000000057E-2</v>
          </cell>
          <cell r="BC400">
            <v>7.0000000000000062E-2</v>
          </cell>
          <cell r="BD400">
            <v>6.0000000000000053E-2</v>
          </cell>
          <cell r="BE400">
            <v>5.0000000000000051E-2</v>
          </cell>
          <cell r="BF400">
            <v>4.0000000000000049E-2</v>
          </cell>
          <cell r="BG400">
            <v>3.0000000000000047E-2</v>
          </cell>
          <cell r="BH400">
            <v>2.0000000000000042E-2</v>
          </cell>
          <cell r="BI400">
            <v>1.0000000000000042E-2</v>
          </cell>
          <cell r="BJ400">
            <v>4.1522341120980855E-17</v>
          </cell>
          <cell r="BK400">
            <v>4.1522341120980855E-17</v>
          </cell>
          <cell r="BL400">
            <v>4.1522341120980855E-17</v>
          </cell>
          <cell r="BM400">
            <v>4.1522341120980855E-17</v>
          </cell>
          <cell r="BN400">
            <v>4.1522341120980855E-17</v>
          </cell>
          <cell r="BO400">
            <v>4.1522341120980855E-17</v>
          </cell>
          <cell r="BP400">
            <v>4.1522341120980855E-17</v>
          </cell>
          <cell r="BQ400">
            <v>4.1522341120980855E-17</v>
          </cell>
          <cell r="BR400">
            <v>4.1522341120980855E-17</v>
          </cell>
          <cell r="BS400">
            <v>4.1522341120980855E-17</v>
          </cell>
          <cell r="BT400">
            <v>4.1522341120980855E-17</v>
          </cell>
          <cell r="BU400">
            <v>4.1522341120980855E-17</v>
          </cell>
          <cell r="BV400">
            <v>4.1522341120980855E-17</v>
          </cell>
          <cell r="BW400">
            <v>4.1522341120980855E-17</v>
          </cell>
          <cell r="BX400">
            <v>4.1522341120980855E-17</v>
          </cell>
          <cell r="BY400">
            <v>4.1522341120980855E-17</v>
          </cell>
          <cell r="BZ400">
            <v>4.1522341120980855E-17</v>
          </cell>
          <cell r="CA400">
            <v>4.1522341120980855E-17</v>
          </cell>
          <cell r="CB400">
            <v>4.1522341120980855E-17</v>
          </cell>
          <cell r="CC400">
            <v>4.1522341120980855E-17</v>
          </cell>
          <cell r="CD400">
            <v>4.1522341120980855E-17</v>
          </cell>
          <cell r="CE400">
            <v>4.1522341120980855E-17</v>
          </cell>
          <cell r="CF400">
            <v>4.1522341120980855E-17</v>
          </cell>
          <cell r="CG400">
            <v>4.1522341120980855E-17</v>
          </cell>
          <cell r="CH400">
            <v>4.1522341120980855E-17</v>
          </cell>
          <cell r="CI400">
            <v>4.1522341120980855E-17</v>
          </cell>
          <cell r="CJ400">
            <v>4.1522341120980855E-17</v>
          </cell>
          <cell r="CK400">
            <v>4.1522341120980855E-17</v>
          </cell>
          <cell r="CL400">
            <v>4.1522341120980855E-17</v>
          </cell>
          <cell r="CM400">
            <v>4.1522341120980855E-17</v>
          </cell>
          <cell r="CN400">
            <v>4.1522341120980855E-17</v>
          </cell>
          <cell r="CO400">
            <v>4.1522341120980855E-17</v>
          </cell>
          <cell r="CP400">
            <v>4.1522341120980855E-17</v>
          </cell>
          <cell r="CQ400">
            <v>4.1522341120980855E-17</v>
          </cell>
          <cell r="CR400">
            <v>4.1522341120980855E-17</v>
          </cell>
          <cell r="CS400">
            <v>4.1522341120980855E-17</v>
          </cell>
          <cell r="CT400">
            <v>4.1522341120980855E-17</v>
          </cell>
          <cell r="CU400">
            <v>4.1522341120980855E-17</v>
          </cell>
          <cell r="CV400">
            <v>4.1522341120980855E-17</v>
          </cell>
          <cell r="CW400">
            <v>4.1522341120980855E-17</v>
          </cell>
          <cell r="CX400">
            <v>4.1522341120980855E-17</v>
          </cell>
          <cell r="CY400">
            <v>4.1522341120980855E-17</v>
          </cell>
          <cell r="CZ400">
            <v>4.1522341120980855E-17</v>
          </cell>
          <cell r="DA400">
            <v>4.1522341120980855E-17</v>
          </cell>
          <cell r="DB400">
            <v>4.1522341120980855E-17</v>
          </cell>
          <cell r="DC400">
            <v>4.1522341120980855E-17</v>
          </cell>
          <cell r="DD400">
            <v>4.1522341120980855E-17</v>
          </cell>
          <cell r="DE400">
            <v>4.1522341120980855E-17</v>
          </cell>
          <cell r="DF400">
            <v>4.1522341120980855E-17</v>
          </cell>
          <cell r="DG400">
            <v>4.1522341120980855E-17</v>
          </cell>
          <cell r="DH400">
            <v>4.1522341120980855E-17</v>
          </cell>
          <cell r="DI400">
            <v>4.1522341120980855E-17</v>
          </cell>
          <cell r="DJ400">
            <v>4.1522341120980855E-17</v>
          </cell>
          <cell r="DK400">
            <v>4.1522341120980855E-17</v>
          </cell>
          <cell r="DL400">
            <v>4.1522341120980855E-17</v>
          </cell>
          <cell r="DM400">
            <v>4.1522341120980855E-17</v>
          </cell>
          <cell r="DN400">
            <v>4.1522341120980855E-17</v>
          </cell>
          <cell r="DO400">
            <v>4.1522341120980855E-17</v>
          </cell>
          <cell r="DP400">
            <v>4.1522341120980855E-17</v>
          </cell>
          <cell r="DQ400">
            <v>4.1522341120980855E-17</v>
          </cell>
          <cell r="DR400">
            <v>4.1522341120980855E-17</v>
          </cell>
          <cell r="DS400">
            <v>4.1522341120980855E-17</v>
          </cell>
          <cell r="DT400">
            <v>4.1522341120980855E-17</v>
          </cell>
          <cell r="DU400">
            <v>4.1522341120980855E-17</v>
          </cell>
          <cell r="DV400">
            <v>4.1522341120980855E-17</v>
          </cell>
          <cell r="DW400">
            <v>4.1522341120980855E-17</v>
          </cell>
          <cell r="DX400">
            <v>4.1522341120980855E-17</v>
          </cell>
          <cell r="DY400">
            <v>4.1522341120980855E-17</v>
          </cell>
          <cell r="DZ400">
            <v>4.1522341120980855E-17</v>
          </cell>
          <cell r="EA400">
            <v>4.1522341120980855E-17</v>
          </cell>
          <cell r="EB400">
            <v>4.1522341120980855E-17</v>
          </cell>
          <cell r="EC400">
            <v>4.1522341120980855E-17</v>
          </cell>
          <cell r="ED400">
            <v>4.1522341120980855E-17</v>
          </cell>
          <cell r="EE400">
            <v>4.1522341120980855E-17</v>
          </cell>
          <cell r="EF400">
            <v>4.1522341120980855E-17</v>
          </cell>
          <cell r="EG400">
            <v>4.1522341120980855E-17</v>
          </cell>
          <cell r="EH400">
            <v>4.1522341120980855E-17</v>
          </cell>
          <cell r="EI400">
            <v>4.1522341120980855E-17</v>
          </cell>
          <cell r="EJ400">
            <v>4.1522341120980855E-17</v>
          </cell>
          <cell r="EK400">
            <v>4.1522341120980855E-17</v>
          </cell>
          <cell r="EL400">
            <v>4.1522341120980855E-17</v>
          </cell>
          <cell r="EM400">
            <v>4.1522341120980855E-17</v>
          </cell>
          <cell r="EN400">
            <v>4.1522341120980855E-17</v>
          </cell>
          <cell r="EO400">
            <v>4.1522341120980855E-17</v>
          </cell>
          <cell r="EP400">
            <v>4.1522341120980855E-17</v>
          </cell>
          <cell r="EQ400">
            <v>4.1522341120980855E-17</v>
          </cell>
          <cell r="ER400">
            <v>4.1522341120980855E-17</v>
          </cell>
          <cell r="ES400">
            <v>4.1522341120980855E-17</v>
          </cell>
          <cell r="ET400">
            <v>4.1522341120980855E-17</v>
          </cell>
          <cell r="EU400">
            <v>4.1522341120980855E-17</v>
          </cell>
          <cell r="EV400">
            <v>4.1522341120980855E-17</v>
          </cell>
          <cell r="EW400">
            <v>4.1522341120980855E-17</v>
          </cell>
          <cell r="EX400">
            <v>4.1522341120980855E-17</v>
          </cell>
          <cell r="EY400">
            <v>4.1522341120980855E-17</v>
          </cell>
          <cell r="EZ400">
            <v>4.1522341120980855E-17</v>
          </cell>
          <cell r="FA400">
            <v>4.1522341120980855E-17</v>
          </cell>
          <cell r="FB400">
            <v>4.1522341120980855E-17</v>
          </cell>
          <cell r="FC400">
            <v>4.1522341120980855E-17</v>
          </cell>
          <cell r="FD400">
            <v>4.1522341120980855E-17</v>
          </cell>
          <cell r="FE400">
            <v>4.1522341120980855E-17</v>
          </cell>
          <cell r="FF400">
            <v>4.1522341120980855E-17</v>
          </cell>
          <cell r="FG400">
            <v>4.1522341120980855E-17</v>
          </cell>
          <cell r="FH400">
            <v>4.1522341120980855E-17</v>
          </cell>
          <cell r="FI400">
            <v>4.1522341120980855E-17</v>
          </cell>
          <cell r="FJ400">
            <v>4.1522341120980855E-17</v>
          </cell>
          <cell r="FK400">
            <v>4.1522341120980855E-17</v>
          </cell>
          <cell r="FL400">
            <v>4.1522341120980855E-17</v>
          </cell>
          <cell r="FM400">
            <v>4.1522341120980855E-17</v>
          </cell>
          <cell r="FN400">
            <v>4.1522341120980855E-17</v>
          </cell>
          <cell r="FO400">
            <v>4.1522341120980855E-17</v>
          </cell>
          <cell r="FP400">
            <v>4.1522341120980855E-17</v>
          </cell>
          <cell r="FQ400">
            <v>4.1522341120980855E-17</v>
          </cell>
          <cell r="FR400">
            <v>4.1522341120980855E-17</v>
          </cell>
          <cell r="FS400">
            <v>4.1522341120980855E-17</v>
          </cell>
          <cell r="FT400">
            <v>4.1522341120980855E-17</v>
          </cell>
          <cell r="FU400">
            <v>4.1522341120980855E-17</v>
          </cell>
          <cell r="FV400">
            <v>4.1522341120980855E-17</v>
          </cell>
          <cell r="FW400">
            <v>4.1522341120980855E-17</v>
          </cell>
          <cell r="FX400">
            <v>4.1522341120980855E-17</v>
          </cell>
          <cell r="FY400">
            <v>4.1522341120980855E-17</v>
          </cell>
          <cell r="FZ400">
            <v>4.1522341120980855E-17</v>
          </cell>
          <cell r="GA400">
            <v>4.1522341120980855E-17</v>
          </cell>
          <cell r="GB400">
            <v>4.1522341120980855E-17</v>
          </cell>
          <cell r="GC400">
            <v>4.1522341120980855E-17</v>
          </cell>
          <cell r="GD400">
            <v>4.1522341120980855E-17</v>
          </cell>
          <cell r="GE400">
            <v>4.1522341120980855E-17</v>
          </cell>
          <cell r="GF400">
            <v>4.1522341120980855E-17</v>
          </cell>
          <cell r="GG400">
            <v>4.1522341120980855E-17</v>
          </cell>
          <cell r="GH400">
            <v>4.1522341120980855E-17</v>
          </cell>
          <cell r="GI400">
            <v>4.1522341120980855E-17</v>
          </cell>
          <cell r="GJ400">
            <v>4.1522341120980855E-17</v>
          </cell>
          <cell r="GK400">
            <v>4.1522341120980855E-17</v>
          </cell>
          <cell r="GL400">
            <v>4.1522341120980855E-17</v>
          </cell>
          <cell r="GM400">
            <v>4.1522341120980855E-17</v>
          </cell>
          <cell r="GN400">
            <v>4.1522341120980855E-17</v>
          </cell>
          <cell r="GO400">
            <v>4.1522341120980855E-17</v>
          </cell>
          <cell r="GP400">
            <v>4.1522341120980855E-17</v>
          </cell>
          <cell r="GQ400">
            <v>4.1522341120980855E-17</v>
          </cell>
          <cell r="GR400">
            <v>4.1522341120980855E-17</v>
          </cell>
          <cell r="GS400">
            <v>4.1522341120980855E-17</v>
          </cell>
          <cell r="GT400">
            <v>4.1522341120980855E-17</v>
          </cell>
          <cell r="GU400">
            <v>4.1522341120980855E-17</v>
          </cell>
          <cell r="GV400">
            <v>4.1522341120980855E-17</v>
          </cell>
          <cell r="GW400">
            <v>4.1522341120980855E-17</v>
          </cell>
          <cell r="GX400">
            <v>4.1522341120980855E-17</v>
          </cell>
          <cell r="GY400">
            <v>4.1522341120980855E-17</v>
          </cell>
          <cell r="GZ400">
            <v>4.1522341120980855E-17</v>
          </cell>
          <cell r="HA400">
            <v>4.1522341120980855E-17</v>
          </cell>
          <cell r="HB400">
            <v>4.1522341120980855E-17</v>
          </cell>
          <cell r="HC400">
            <v>4.1522341120980855E-17</v>
          </cell>
          <cell r="HD400">
            <v>4.1522341120980855E-17</v>
          </cell>
          <cell r="HE400">
            <v>4.1522341120980855E-17</v>
          </cell>
          <cell r="HF400">
            <v>4.1522341120980855E-17</v>
          </cell>
          <cell r="HG400">
            <v>4.1522341120980855E-17</v>
          </cell>
          <cell r="HH400">
            <v>4.1522341120980855E-17</v>
          </cell>
          <cell r="HI400">
            <v>4.1522341120980855E-17</v>
          </cell>
          <cell r="HJ400">
            <v>4.1522341120980855E-17</v>
          </cell>
          <cell r="HK400">
            <v>4.1522341120980855E-17</v>
          </cell>
          <cell r="HL400">
            <v>4.1522341120980855E-17</v>
          </cell>
          <cell r="HM400">
            <v>4.1522341120980855E-17</v>
          </cell>
          <cell r="HN400">
            <v>4.1522341120980855E-17</v>
          </cell>
          <cell r="HO400">
            <v>4.1522341120980855E-17</v>
          </cell>
          <cell r="HP400">
            <v>4.1522341120980855E-17</v>
          </cell>
          <cell r="HQ400">
            <v>4.1522341120980855E-17</v>
          </cell>
          <cell r="HR400">
            <v>4.1522341120980855E-17</v>
          </cell>
          <cell r="HS400">
            <v>4.1522341120980855E-17</v>
          </cell>
          <cell r="HT400">
            <v>4.1522341120980855E-17</v>
          </cell>
          <cell r="HU400">
            <v>4.1522341120980855E-17</v>
          </cell>
          <cell r="HV400">
            <v>4.1522341120980855E-17</v>
          </cell>
          <cell r="HW400">
            <v>4.1522341120980855E-17</v>
          </cell>
          <cell r="HX400">
            <v>4.1522341120980855E-17</v>
          </cell>
          <cell r="HY400">
            <v>4.1522341120980855E-17</v>
          </cell>
          <cell r="HZ400">
            <v>4.1522341120980855E-17</v>
          </cell>
          <cell r="IA400">
            <v>4.1522341120980855E-17</v>
          </cell>
          <cell r="IB400">
            <v>4.1522341120980855E-17</v>
          </cell>
          <cell r="IC400">
            <v>4.1522341120980855E-17</v>
          </cell>
          <cell r="ID400">
            <v>4.1522341120980855E-17</v>
          </cell>
          <cell r="IE400">
            <v>4.1522341120980855E-17</v>
          </cell>
          <cell r="IF400">
            <v>4.1522341120980855E-17</v>
          </cell>
          <cell r="IG400">
            <v>4.1522341120980855E-17</v>
          </cell>
          <cell r="IH400">
            <v>4.1522341120980855E-17</v>
          </cell>
          <cell r="II400">
            <v>4.1522341120980855E-17</v>
          </cell>
          <cell r="IJ400">
            <v>4.1522341120980855E-17</v>
          </cell>
          <cell r="IK400">
            <v>4.1522341120980855E-17</v>
          </cell>
          <cell r="IL400">
            <v>4.1522341120980855E-17</v>
          </cell>
          <cell r="IM400">
            <v>4.1522341120980855E-17</v>
          </cell>
          <cell r="IN400">
            <v>4.1522341120980855E-17</v>
          </cell>
          <cell r="IO400">
            <v>4.1522341120980855E-17</v>
          </cell>
          <cell r="IP400">
            <v>4.1522341120980855E-17</v>
          </cell>
          <cell r="IQ400">
            <v>4.1522341120980855E-17</v>
          </cell>
          <cell r="IR400">
            <v>2.6645352591003757E-15</v>
          </cell>
          <cell r="IS400">
            <v>2.6645352591003757E-15</v>
          </cell>
          <cell r="IT400">
            <v>2.6645352591003757E-15</v>
          </cell>
          <cell r="IU400">
            <v>2.6645352591003757E-15</v>
          </cell>
        </row>
        <row r="401">
          <cell r="AG401">
            <v>0</v>
          </cell>
          <cell r="AL401">
            <v>0</v>
          </cell>
          <cell r="AO401">
            <v>0.17</v>
          </cell>
          <cell r="AP401">
            <v>0.17</v>
          </cell>
          <cell r="AQ401">
            <v>0.17</v>
          </cell>
          <cell r="AR401">
            <v>0.17</v>
          </cell>
          <cell r="AS401">
            <v>0.17</v>
          </cell>
          <cell r="AT401">
            <v>0.17</v>
          </cell>
          <cell r="AU401">
            <v>0.16</v>
          </cell>
          <cell r="AV401">
            <v>0.15000000000000002</v>
          </cell>
          <cell r="AW401">
            <v>0.14000000000000001</v>
          </cell>
          <cell r="AX401">
            <v>0.13000000000000003</v>
          </cell>
          <cell r="AY401">
            <v>0.12000000000000004</v>
          </cell>
          <cell r="AZ401">
            <v>0.11000000000000004</v>
          </cell>
          <cell r="BA401">
            <v>0.10000000000000005</v>
          </cell>
          <cell r="BB401">
            <v>9.0000000000000052E-2</v>
          </cell>
          <cell r="BC401">
            <v>8.0000000000000057E-2</v>
          </cell>
          <cell r="BD401">
            <v>7.0000000000000062E-2</v>
          </cell>
          <cell r="BE401">
            <v>6.0000000000000053E-2</v>
          </cell>
          <cell r="BF401">
            <v>5.0000000000000051E-2</v>
          </cell>
          <cell r="BG401">
            <v>4.0000000000000049E-2</v>
          </cell>
          <cell r="BH401">
            <v>3.0000000000000047E-2</v>
          </cell>
          <cell r="BI401">
            <v>2.0000000000000042E-2</v>
          </cell>
          <cell r="BJ401">
            <v>1.0000000000000042E-2</v>
          </cell>
          <cell r="BK401">
            <v>4.1522341120980855E-17</v>
          </cell>
          <cell r="BL401">
            <v>4.1522341120980855E-17</v>
          </cell>
          <cell r="BM401">
            <v>4.1522341120980855E-17</v>
          </cell>
          <cell r="BN401">
            <v>4.1522341120980855E-17</v>
          </cell>
          <cell r="BO401">
            <v>4.1522341120980855E-17</v>
          </cell>
          <cell r="BP401">
            <v>4.1522341120980855E-17</v>
          </cell>
          <cell r="BQ401">
            <v>4.1522341120980855E-17</v>
          </cell>
          <cell r="BR401">
            <v>4.1522341120980855E-17</v>
          </cell>
          <cell r="BS401">
            <v>4.1522341120980855E-17</v>
          </cell>
          <cell r="BT401">
            <v>4.1522341120980855E-17</v>
          </cell>
          <cell r="BU401">
            <v>4.1522341120980855E-17</v>
          </cell>
          <cell r="BV401">
            <v>4.1522341120980855E-17</v>
          </cell>
          <cell r="BW401">
            <v>4.1522341120980855E-17</v>
          </cell>
          <cell r="BX401">
            <v>4.1522341120980855E-17</v>
          </cell>
          <cell r="BY401">
            <v>4.1522341120980855E-17</v>
          </cell>
          <cell r="BZ401">
            <v>4.1522341120980855E-17</v>
          </cell>
          <cell r="CA401">
            <v>4.1522341120980855E-17</v>
          </cell>
          <cell r="CB401">
            <v>4.1522341120980855E-17</v>
          </cell>
          <cell r="CC401">
            <v>4.1522341120980855E-17</v>
          </cell>
          <cell r="CD401">
            <v>4.1522341120980855E-17</v>
          </cell>
          <cell r="CE401">
            <v>4.1522341120980855E-17</v>
          </cell>
          <cell r="CF401">
            <v>4.1522341120980855E-17</v>
          </cell>
          <cell r="CG401">
            <v>4.1522341120980855E-17</v>
          </cell>
          <cell r="CH401">
            <v>4.1522341120980855E-17</v>
          </cell>
          <cell r="CI401">
            <v>4.1522341120980855E-17</v>
          </cell>
          <cell r="CJ401">
            <v>4.1522341120980855E-17</v>
          </cell>
          <cell r="CK401">
            <v>4.1522341120980855E-17</v>
          </cell>
          <cell r="CL401">
            <v>4.1522341120980855E-17</v>
          </cell>
          <cell r="CM401">
            <v>4.1522341120980855E-17</v>
          </cell>
          <cell r="CN401">
            <v>4.1522341120980855E-17</v>
          </cell>
          <cell r="CO401">
            <v>4.1522341120980855E-17</v>
          </cell>
          <cell r="CP401">
            <v>4.1522341120980855E-17</v>
          </cell>
          <cell r="CQ401">
            <v>4.1522341120980855E-17</v>
          </cell>
          <cell r="CR401">
            <v>4.1522341120980855E-17</v>
          </cell>
          <cell r="CS401">
            <v>4.1522341120980855E-17</v>
          </cell>
          <cell r="CT401">
            <v>4.1522341120980855E-17</v>
          </cell>
          <cell r="CU401">
            <v>4.1522341120980855E-17</v>
          </cell>
          <cell r="CV401">
            <v>4.1522341120980855E-17</v>
          </cell>
          <cell r="CW401">
            <v>4.1522341120980855E-17</v>
          </cell>
          <cell r="CX401">
            <v>4.1522341120980855E-17</v>
          </cell>
          <cell r="CY401">
            <v>4.1522341120980855E-17</v>
          </cell>
          <cell r="CZ401">
            <v>4.1522341120980855E-17</v>
          </cell>
          <cell r="DA401">
            <v>4.1522341120980855E-17</v>
          </cell>
          <cell r="DB401">
            <v>4.1522341120980855E-17</v>
          </cell>
          <cell r="DC401">
            <v>4.1522341120980855E-17</v>
          </cell>
          <cell r="DD401">
            <v>4.1522341120980855E-17</v>
          </cell>
          <cell r="DE401">
            <v>4.1522341120980855E-17</v>
          </cell>
          <cell r="DF401">
            <v>4.1522341120980855E-17</v>
          </cell>
          <cell r="DG401">
            <v>4.1522341120980855E-17</v>
          </cell>
          <cell r="DH401">
            <v>4.1522341120980855E-17</v>
          </cell>
          <cell r="DI401">
            <v>4.1522341120980855E-17</v>
          </cell>
          <cell r="DJ401">
            <v>4.1522341120980855E-17</v>
          </cell>
          <cell r="DK401">
            <v>4.1522341120980855E-17</v>
          </cell>
          <cell r="DL401">
            <v>4.1522341120980855E-17</v>
          </cell>
          <cell r="DM401">
            <v>4.1522341120980855E-17</v>
          </cell>
          <cell r="DN401">
            <v>4.1522341120980855E-17</v>
          </cell>
          <cell r="DO401">
            <v>4.1522341120980855E-17</v>
          </cell>
          <cell r="DP401">
            <v>4.1522341120980855E-17</v>
          </cell>
          <cell r="DQ401">
            <v>4.1522341120980855E-17</v>
          </cell>
          <cell r="DR401">
            <v>4.1522341120980855E-17</v>
          </cell>
          <cell r="DS401">
            <v>4.1522341120980855E-17</v>
          </cell>
          <cell r="DT401">
            <v>4.1522341120980855E-17</v>
          </cell>
          <cell r="DU401">
            <v>4.1522341120980855E-17</v>
          </cell>
          <cell r="DV401">
            <v>4.1522341120980855E-17</v>
          </cell>
          <cell r="DW401">
            <v>4.1522341120980855E-17</v>
          </cell>
          <cell r="DX401">
            <v>4.1522341120980855E-17</v>
          </cell>
          <cell r="DY401">
            <v>4.1522341120980855E-17</v>
          </cell>
          <cell r="DZ401">
            <v>4.1522341120980855E-17</v>
          </cell>
          <cell r="EA401">
            <v>4.1522341120980855E-17</v>
          </cell>
          <cell r="EB401">
            <v>4.1522341120980855E-17</v>
          </cell>
          <cell r="EC401">
            <v>4.1522341120980855E-17</v>
          </cell>
          <cell r="ED401">
            <v>4.1522341120980855E-17</v>
          </cell>
          <cell r="EE401">
            <v>4.1522341120980855E-17</v>
          </cell>
          <cell r="EF401">
            <v>4.1522341120980855E-17</v>
          </cell>
          <cell r="EG401">
            <v>4.1522341120980855E-17</v>
          </cell>
          <cell r="EH401">
            <v>4.1522341120980855E-17</v>
          </cell>
          <cell r="EI401">
            <v>4.1522341120980855E-17</v>
          </cell>
          <cell r="EJ401">
            <v>4.1522341120980855E-17</v>
          </cell>
          <cell r="EK401">
            <v>4.1522341120980855E-17</v>
          </cell>
          <cell r="EL401">
            <v>4.1522341120980855E-17</v>
          </cell>
          <cell r="EM401">
            <v>4.1522341120980855E-17</v>
          </cell>
          <cell r="EN401">
            <v>4.1522341120980855E-17</v>
          </cell>
          <cell r="EO401">
            <v>4.1522341120980855E-17</v>
          </cell>
          <cell r="EP401">
            <v>4.1522341120980855E-17</v>
          </cell>
          <cell r="EQ401">
            <v>4.1522341120980855E-17</v>
          </cell>
          <cell r="ER401">
            <v>4.1522341120980855E-17</v>
          </cell>
          <cell r="ES401">
            <v>4.1522341120980855E-17</v>
          </cell>
          <cell r="ET401">
            <v>4.1522341120980855E-17</v>
          </cell>
          <cell r="EU401">
            <v>4.1522341120980855E-17</v>
          </cell>
          <cell r="EV401">
            <v>4.1522341120980855E-17</v>
          </cell>
          <cell r="EW401">
            <v>4.1522341120980855E-17</v>
          </cell>
          <cell r="EX401">
            <v>4.1522341120980855E-17</v>
          </cell>
          <cell r="EY401">
            <v>4.1522341120980855E-17</v>
          </cell>
          <cell r="EZ401">
            <v>4.1522341120980855E-17</v>
          </cell>
          <cell r="FA401">
            <v>4.1522341120980855E-17</v>
          </cell>
          <cell r="FB401">
            <v>4.1522341120980855E-17</v>
          </cell>
          <cell r="FC401">
            <v>4.1522341120980855E-17</v>
          </cell>
          <cell r="FD401">
            <v>4.1522341120980855E-17</v>
          </cell>
          <cell r="FE401">
            <v>4.1522341120980855E-17</v>
          </cell>
          <cell r="FF401">
            <v>4.1522341120980855E-17</v>
          </cell>
          <cell r="FG401">
            <v>4.1522341120980855E-17</v>
          </cell>
          <cell r="FH401">
            <v>4.1522341120980855E-17</v>
          </cell>
          <cell r="FI401">
            <v>4.1522341120980855E-17</v>
          </cell>
          <cell r="FJ401">
            <v>4.1522341120980855E-17</v>
          </cell>
          <cell r="FK401">
            <v>4.1522341120980855E-17</v>
          </cell>
          <cell r="FL401">
            <v>4.1522341120980855E-17</v>
          </cell>
          <cell r="FM401">
            <v>4.1522341120980855E-17</v>
          </cell>
          <cell r="FN401">
            <v>4.1522341120980855E-17</v>
          </cell>
          <cell r="FO401">
            <v>4.1522341120980855E-17</v>
          </cell>
          <cell r="FP401">
            <v>4.1522341120980855E-17</v>
          </cell>
          <cell r="FQ401">
            <v>4.1522341120980855E-17</v>
          </cell>
          <cell r="FR401">
            <v>4.1522341120980855E-17</v>
          </cell>
          <cell r="FS401">
            <v>4.1522341120980855E-17</v>
          </cell>
          <cell r="FT401">
            <v>4.1522341120980855E-17</v>
          </cell>
          <cell r="FU401">
            <v>4.1522341120980855E-17</v>
          </cell>
          <cell r="FV401">
            <v>4.1522341120980855E-17</v>
          </cell>
          <cell r="FW401">
            <v>4.1522341120980855E-17</v>
          </cell>
          <cell r="FX401">
            <v>4.1522341120980855E-17</v>
          </cell>
          <cell r="FY401">
            <v>4.1522341120980855E-17</v>
          </cell>
          <cell r="FZ401">
            <v>4.1522341120980855E-17</v>
          </cell>
          <cell r="GA401">
            <v>4.1522341120980855E-17</v>
          </cell>
          <cell r="GB401">
            <v>4.1522341120980855E-17</v>
          </cell>
          <cell r="GC401">
            <v>4.1522341120980855E-17</v>
          </cell>
          <cell r="GD401">
            <v>4.1522341120980855E-17</v>
          </cell>
          <cell r="GE401">
            <v>4.1522341120980855E-17</v>
          </cell>
          <cell r="GF401">
            <v>4.1522341120980855E-17</v>
          </cell>
          <cell r="GG401">
            <v>4.1522341120980855E-17</v>
          </cell>
          <cell r="GH401">
            <v>4.1522341120980855E-17</v>
          </cell>
          <cell r="GI401">
            <v>4.1522341120980855E-17</v>
          </cell>
          <cell r="GJ401">
            <v>4.1522341120980855E-17</v>
          </cell>
          <cell r="GK401">
            <v>4.1522341120980855E-17</v>
          </cell>
          <cell r="GL401">
            <v>4.1522341120980855E-17</v>
          </cell>
          <cell r="GM401">
            <v>4.1522341120980855E-17</v>
          </cell>
          <cell r="GN401">
            <v>4.1522341120980855E-17</v>
          </cell>
          <cell r="GO401">
            <v>4.1522341120980855E-17</v>
          </cell>
          <cell r="GP401">
            <v>4.1522341120980855E-17</v>
          </cell>
          <cell r="GQ401">
            <v>4.1522341120980855E-17</v>
          </cell>
          <cell r="GR401">
            <v>4.1522341120980855E-17</v>
          </cell>
          <cell r="GS401">
            <v>4.1522341120980855E-17</v>
          </cell>
          <cell r="GT401">
            <v>4.1522341120980855E-17</v>
          </cell>
          <cell r="GU401">
            <v>4.1522341120980855E-17</v>
          </cell>
          <cell r="GV401">
            <v>4.1522341120980855E-17</v>
          </cell>
          <cell r="GW401">
            <v>4.1522341120980855E-17</v>
          </cell>
          <cell r="GX401">
            <v>4.1522341120980855E-17</v>
          </cell>
          <cell r="GY401">
            <v>4.1522341120980855E-17</v>
          </cell>
          <cell r="GZ401">
            <v>4.1522341120980855E-17</v>
          </cell>
          <cell r="HA401">
            <v>4.1522341120980855E-17</v>
          </cell>
          <cell r="HB401">
            <v>4.1522341120980855E-17</v>
          </cell>
          <cell r="HC401">
            <v>4.1522341120980855E-17</v>
          </cell>
          <cell r="HD401">
            <v>4.1522341120980855E-17</v>
          </cell>
          <cell r="HE401">
            <v>4.1522341120980855E-17</v>
          </cell>
          <cell r="HF401">
            <v>4.1522341120980855E-17</v>
          </cell>
          <cell r="HG401">
            <v>4.1522341120980855E-17</v>
          </cell>
          <cell r="HH401">
            <v>4.1522341120980855E-17</v>
          </cell>
          <cell r="HI401">
            <v>4.1522341120980855E-17</v>
          </cell>
          <cell r="HJ401">
            <v>4.1522341120980855E-17</v>
          </cell>
          <cell r="HK401">
            <v>4.1522341120980855E-17</v>
          </cell>
          <cell r="HL401">
            <v>4.1522341120980855E-17</v>
          </cell>
          <cell r="HM401">
            <v>4.1522341120980855E-17</v>
          </cell>
          <cell r="HN401">
            <v>4.1522341120980855E-17</v>
          </cell>
          <cell r="HO401">
            <v>4.1522341120980855E-17</v>
          </cell>
          <cell r="HP401">
            <v>4.1522341120980855E-17</v>
          </cell>
          <cell r="HQ401">
            <v>4.1522341120980855E-17</v>
          </cell>
          <cell r="HR401">
            <v>4.1522341120980855E-17</v>
          </cell>
          <cell r="HS401">
            <v>4.1522341120980855E-17</v>
          </cell>
          <cell r="HT401">
            <v>4.1522341120980855E-17</v>
          </cell>
          <cell r="HU401">
            <v>4.1522341120980855E-17</v>
          </cell>
          <cell r="HV401">
            <v>4.1522341120980855E-17</v>
          </cell>
          <cell r="HW401">
            <v>4.1522341120980855E-17</v>
          </cell>
          <cell r="HX401">
            <v>4.1522341120980855E-17</v>
          </cell>
          <cell r="HY401">
            <v>4.1522341120980855E-17</v>
          </cell>
          <cell r="HZ401">
            <v>4.1522341120980855E-17</v>
          </cell>
          <cell r="IA401">
            <v>4.1522341120980855E-17</v>
          </cell>
          <cell r="IB401">
            <v>4.1522341120980855E-17</v>
          </cell>
          <cell r="IC401">
            <v>4.1522341120980855E-17</v>
          </cell>
          <cell r="ID401">
            <v>4.1522341120980855E-17</v>
          </cell>
          <cell r="IE401">
            <v>4.1522341120980855E-17</v>
          </cell>
          <cell r="IF401">
            <v>4.1522341120980855E-17</v>
          </cell>
          <cell r="IG401">
            <v>4.1522341120980855E-17</v>
          </cell>
          <cell r="IH401">
            <v>4.1522341120980855E-17</v>
          </cell>
          <cell r="II401">
            <v>4.1522341120980855E-17</v>
          </cell>
          <cell r="IJ401">
            <v>4.1522341120980855E-17</v>
          </cell>
          <cell r="IK401">
            <v>4.1522341120980855E-17</v>
          </cell>
          <cell r="IL401">
            <v>4.1522341120980855E-17</v>
          </cell>
          <cell r="IM401">
            <v>4.1522341120980855E-17</v>
          </cell>
          <cell r="IN401">
            <v>4.1522341120980855E-17</v>
          </cell>
          <cell r="IO401">
            <v>4.1522341120980855E-17</v>
          </cell>
          <cell r="IP401">
            <v>4.1522341120980855E-17</v>
          </cell>
          <cell r="IQ401">
            <v>4.1522341120980855E-17</v>
          </cell>
          <cell r="IR401">
            <v>2.6645352591003757E-15</v>
          </cell>
          <cell r="IS401">
            <v>2.6645352591003757E-15</v>
          </cell>
          <cell r="IT401">
            <v>2.6645352591003757E-15</v>
          </cell>
          <cell r="IU401">
            <v>2.6645352591003757E-15</v>
          </cell>
        </row>
        <row r="402">
          <cell r="AP402">
            <v>0.17</v>
          </cell>
          <cell r="AQ402">
            <v>0.17</v>
          </cell>
          <cell r="AR402">
            <v>2.1913027112391865</v>
          </cell>
          <cell r="AS402">
            <v>2.1913027112391865</v>
          </cell>
          <cell r="AT402">
            <v>2.1913027112391865</v>
          </cell>
          <cell r="AU402">
            <v>2.1913027112391865</v>
          </cell>
          <cell r="AV402">
            <v>2.1913027112391865</v>
          </cell>
          <cell r="AW402">
            <v>1.3177811837345081</v>
          </cell>
          <cell r="AX402">
            <v>2.4457252651655539</v>
          </cell>
          <cell r="AY402">
            <v>4.1666795322721031</v>
          </cell>
          <cell r="AZ402">
            <v>5.5069907665360551</v>
          </cell>
          <cell r="BA402">
            <v>6.2164610059707526</v>
          </cell>
          <cell r="BB402">
            <v>3.9436481983066729</v>
          </cell>
          <cell r="BC402">
            <v>3.9436481983066729</v>
          </cell>
          <cell r="BD402">
            <v>3.9436481983066729</v>
          </cell>
          <cell r="BE402">
            <v>3.9436481983066729</v>
          </cell>
          <cell r="BF402">
            <v>3.9436481983066729</v>
          </cell>
          <cell r="BG402">
            <v>4.8171697258113513</v>
          </cell>
          <cell r="BH402">
            <v>3.689225644380306</v>
          </cell>
          <cell r="BI402">
            <v>1.968271377273757</v>
          </cell>
          <cell r="BJ402">
            <v>0.62796014300980474</v>
          </cell>
          <cell r="BK402">
            <v>-8.1510096424892542E-2</v>
          </cell>
          <cell r="BL402">
            <v>4.1522341120980855E-17</v>
          </cell>
          <cell r="BM402">
            <v>4.1522341120980855E-17</v>
          </cell>
          <cell r="BN402">
            <v>4.1522341120980855E-17</v>
          </cell>
          <cell r="BO402">
            <v>4.1522341120980855E-17</v>
          </cell>
          <cell r="BP402">
            <v>4.1522341120980855E-17</v>
          </cell>
          <cell r="BQ402">
            <v>4.1522341120980855E-17</v>
          </cell>
          <cell r="BR402">
            <v>4.1522341120980855E-17</v>
          </cell>
          <cell r="BS402">
            <v>4.1522341120980855E-17</v>
          </cell>
          <cell r="BT402">
            <v>4.1522341120980855E-17</v>
          </cell>
          <cell r="BU402">
            <v>4.1522341120980855E-17</v>
          </cell>
          <cell r="BV402">
            <v>4.1522341120980855E-17</v>
          </cell>
          <cell r="BW402">
            <v>4.1522341120980855E-17</v>
          </cell>
          <cell r="BX402">
            <v>4.1522341120980855E-17</v>
          </cell>
          <cell r="BY402">
            <v>4.1522341120980855E-17</v>
          </cell>
          <cell r="BZ402">
            <v>4.1522341120980855E-17</v>
          </cell>
          <cell r="CA402">
            <v>4.1522341120980855E-17</v>
          </cell>
          <cell r="CB402">
            <v>4.1522341120980855E-17</v>
          </cell>
          <cell r="CC402">
            <v>4.1522341120980855E-17</v>
          </cell>
          <cell r="CD402">
            <v>4.1522341120980855E-17</v>
          </cell>
          <cell r="CE402">
            <v>4.1522341120980855E-17</v>
          </cell>
          <cell r="CF402">
            <v>4.1522341120980855E-17</v>
          </cell>
          <cell r="CG402">
            <v>4.1522341120980855E-17</v>
          </cell>
          <cell r="CH402">
            <v>4.1522341120980855E-17</v>
          </cell>
          <cell r="CI402">
            <v>4.1522341120980855E-17</v>
          </cell>
          <cell r="CJ402">
            <v>4.1522341120980855E-17</v>
          </cell>
          <cell r="CK402">
            <v>4.1522341120980855E-17</v>
          </cell>
          <cell r="CL402">
            <v>4.1522341120980855E-17</v>
          </cell>
          <cell r="CM402">
            <v>4.1522341120980855E-17</v>
          </cell>
          <cell r="CN402">
            <v>4.1522341120980855E-17</v>
          </cell>
          <cell r="CO402">
            <v>4.1522341120980855E-17</v>
          </cell>
          <cell r="CP402">
            <v>4.1522341120980855E-17</v>
          </cell>
          <cell r="CQ402">
            <v>4.1522341120980855E-17</v>
          </cell>
          <cell r="CR402">
            <v>4.1522341120980855E-17</v>
          </cell>
          <cell r="CS402">
            <v>4.1522341120980855E-17</v>
          </cell>
          <cell r="CT402">
            <v>4.1522341120980855E-17</v>
          </cell>
          <cell r="CU402">
            <v>4.1522341120980855E-17</v>
          </cell>
          <cell r="CV402">
            <v>4.1522341120980855E-17</v>
          </cell>
          <cell r="CW402">
            <v>4.1522341120980855E-17</v>
          </cell>
          <cell r="CX402">
            <v>4.1522341120980855E-17</v>
          </cell>
          <cell r="CY402">
            <v>4.1522341120980855E-17</v>
          </cell>
          <cell r="CZ402">
            <v>4.1522341120980855E-17</v>
          </cell>
          <cell r="DA402">
            <v>4.1522341120980855E-17</v>
          </cell>
          <cell r="DB402">
            <v>4.1522341120980855E-17</v>
          </cell>
          <cell r="DC402">
            <v>4.1522341120980855E-17</v>
          </cell>
          <cell r="DD402">
            <v>4.1522341120980855E-17</v>
          </cell>
          <cell r="DE402">
            <v>4.1522341120980855E-17</v>
          </cell>
          <cell r="DF402">
            <v>4.1522341120980855E-17</v>
          </cell>
          <cell r="DG402">
            <v>4.1522341120980855E-17</v>
          </cell>
          <cell r="DH402">
            <v>4.1522341120980855E-17</v>
          </cell>
          <cell r="DI402">
            <v>4.1522341120980855E-17</v>
          </cell>
          <cell r="DJ402">
            <v>4.1522341120980855E-17</v>
          </cell>
          <cell r="DK402">
            <v>4.1522341120980855E-17</v>
          </cell>
          <cell r="DL402">
            <v>4.1522341120980855E-17</v>
          </cell>
          <cell r="DM402">
            <v>4.1522341120980855E-17</v>
          </cell>
          <cell r="DN402">
            <v>4.1522341120980855E-17</v>
          </cell>
          <cell r="DO402">
            <v>4.1522341120980855E-17</v>
          </cell>
          <cell r="DP402">
            <v>4.1522341120980855E-17</v>
          </cell>
          <cell r="DQ402">
            <v>4.1522341120980855E-17</v>
          </cell>
          <cell r="DR402">
            <v>4.1522341120980855E-17</v>
          </cell>
          <cell r="DS402">
            <v>4.1522341120980855E-17</v>
          </cell>
          <cell r="DT402">
            <v>4.1522341120980855E-17</v>
          </cell>
          <cell r="DU402">
            <v>4.1522341120980855E-17</v>
          </cell>
          <cell r="DV402">
            <v>4.1522341120980855E-17</v>
          </cell>
          <cell r="DW402">
            <v>4.1522341120980855E-17</v>
          </cell>
          <cell r="DX402">
            <v>4.1522341120980855E-17</v>
          </cell>
          <cell r="DY402">
            <v>4.1522341120980855E-17</v>
          </cell>
          <cell r="DZ402">
            <v>4.1522341120980855E-17</v>
          </cell>
          <cell r="EA402">
            <v>4.1522341120980855E-17</v>
          </cell>
          <cell r="EB402">
            <v>4.1522341120980855E-17</v>
          </cell>
          <cell r="EC402">
            <v>4.1522341120980855E-17</v>
          </cell>
          <cell r="ED402">
            <v>4.1522341120980855E-17</v>
          </cell>
          <cell r="EE402">
            <v>4.1522341120980855E-17</v>
          </cell>
          <cell r="EF402">
            <v>4.1522341120980855E-17</v>
          </cell>
          <cell r="EG402">
            <v>4.1522341120980855E-17</v>
          </cell>
          <cell r="EH402">
            <v>4.1522341120980855E-17</v>
          </cell>
          <cell r="EI402">
            <v>4.1522341120980855E-17</v>
          </cell>
          <cell r="EJ402">
            <v>4.1522341120980855E-17</v>
          </cell>
          <cell r="EK402">
            <v>4.1522341120980855E-17</v>
          </cell>
          <cell r="EL402">
            <v>4.1522341120980855E-17</v>
          </cell>
          <cell r="EM402">
            <v>4.1522341120980855E-17</v>
          </cell>
          <cell r="EN402">
            <v>4.1522341120980855E-17</v>
          </cell>
          <cell r="EO402">
            <v>4.1522341120980855E-17</v>
          </cell>
          <cell r="EP402">
            <v>4.1522341120980855E-17</v>
          </cell>
          <cell r="EQ402">
            <v>4.1522341120980855E-17</v>
          </cell>
          <cell r="ER402">
            <v>4.1522341120980855E-17</v>
          </cell>
          <cell r="ES402">
            <v>4.1522341120980855E-17</v>
          </cell>
          <cell r="ET402">
            <v>4.1522341120980855E-17</v>
          </cell>
          <cell r="EU402">
            <v>4.1522341120980855E-17</v>
          </cell>
          <cell r="EV402">
            <v>4.1522341120980855E-17</v>
          </cell>
          <cell r="EW402">
            <v>4.1522341120980855E-17</v>
          </cell>
          <cell r="EX402">
            <v>4.1522341120980855E-17</v>
          </cell>
          <cell r="EY402">
            <v>4.1522341120980855E-17</v>
          </cell>
          <cell r="EZ402">
            <v>4.1522341120980855E-17</v>
          </cell>
          <cell r="FA402">
            <v>4.1522341120980855E-17</v>
          </cell>
          <cell r="FB402">
            <v>4.1522341120980855E-17</v>
          </cell>
          <cell r="FC402">
            <v>4.1522341120980855E-17</v>
          </cell>
          <cell r="FD402">
            <v>4.1522341120980855E-17</v>
          </cell>
          <cell r="FE402">
            <v>4.1522341120980855E-17</v>
          </cell>
          <cell r="FF402">
            <v>4.1522341120980855E-17</v>
          </cell>
          <cell r="FG402">
            <v>4.1522341120980855E-17</v>
          </cell>
          <cell r="FH402">
            <v>4.1522341120980855E-17</v>
          </cell>
          <cell r="FI402">
            <v>4.1522341120980855E-17</v>
          </cell>
          <cell r="FJ402">
            <v>4.1522341120980855E-17</v>
          </cell>
          <cell r="FK402">
            <v>4.1522341120980855E-17</v>
          </cell>
          <cell r="FL402">
            <v>4.1522341120980855E-17</v>
          </cell>
          <cell r="FM402">
            <v>4.1522341120980855E-17</v>
          </cell>
          <cell r="FN402">
            <v>4.1522341120980855E-17</v>
          </cell>
          <cell r="FO402">
            <v>4.1522341120980855E-17</v>
          </cell>
          <cell r="FP402">
            <v>4.1522341120980855E-17</v>
          </cell>
          <cell r="FQ402">
            <v>4.1522341120980855E-17</v>
          </cell>
          <cell r="FR402">
            <v>4.1522341120980855E-17</v>
          </cell>
          <cell r="FS402">
            <v>4.1522341120980855E-17</v>
          </cell>
          <cell r="FT402">
            <v>4.1522341120980855E-17</v>
          </cell>
          <cell r="FU402">
            <v>4.1522341120980855E-17</v>
          </cell>
          <cell r="FV402">
            <v>4.1522341120980855E-17</v>
          </cell>
          <cell r="FW402">
            <v>4.1522341120980855E-17</v>
          </cell>
          <cell r="FX402">
            <v>4.1522341120980855E-17</v>
          </cell>
          <cell r="FY402">
            <v>4.1522341120980855E-17</v>
          </cell>
          <cell r="FZ402">
            <v>4.1522341120980855E-17</v>
          </cell>
          <cell r="GA402">
            <v>4.1522341120980855E-17</v>
          </cell>
          <cell r="GB402">
            <v>4.1522341120980855E-17</v>
          </cell>
          <cell r="GC402">
            <v>4.1522341120980855E-17</v>
          </cell>
          <cell r="GD402">
            <v>4.1522341120980855E-17</v>
          </cell>
          <cell r="GE402">
            <v>4.1522341120980855E-17</v>
          </cell>
          <cell r="GF402">
            <v>4.1522341120980855E-17</v>
          </cell>
          <cell r="GG402">
            <v>4.1522341120980855E-17</v>
          </cell>
          <cell r="GH402">
            <v>4.1522341120980855E-17</v>
          </cell>
          <cell r="GI402">
            <v>4.1522341120980855E-17</v>
          </cell>
          <cell r="GJ402">
            <v>4.1522341120980855E-17</v>
          </cell>
          <cell r="GK402">
            <v>4.1522341120980855E-17</v>
          </cell>
          <cell r="GL402">
            <v>4.1522341120980855E-17</v>
          </cell>
          <cell r="GM402">
            <v>4.1522341120980855E-17</v>
          </cell>
          <cell r="GN402">
            <v>4.1522341120980855E-17</v>
          </cell>
          <cell r="GO402">
            <v>4.1522341120980855E-17</v>
          </cell>
          <cell r="GP402">
            <v>4.1522341120980855E-17</v>
          </cell>
          <cell r="GQ402">
            <v>4.1522341120980855E-17</v>
          </cell>
          <cell r="GR402">
            <v>4.1522341120980855E-17</v>
          </cell>
          <cell r="GS402">
            <v>4.1522341120980855E-17</v>
          </cell>
          <cell r="GT402">
            <v>4.1522341120980855E-17</v>
          </cell>
          <cell r="GU402">
            <v>4.1522341120980855E-17</v>
          </cell>
          <cell r="GV402">
            <v>4.1522341120980855E-17</v>
          </cell>
          <cell r="GW402">
            <v>4.1522341120980855E-17</v>
          </cell>
          <cell r="GX402">
            <v>4.1522341120980855E-17</v>
          </cell>
          <cell r="GY402">
            <v>4.1522341120980855E-17</v>
          </cell>
          <cell r="GZ402">
            <v>4.1522341120980855E-17</v>
          </cell>
          <cell r="HA402">
            <v>4.1522341120980855E-17</v>
          </cell>
          <cell r="HB402">
            <v>4.1522341120980855E-17</v>
          </cell>
          <cell r="HC402">
            <v>4.1522341120980855E-17</v>
          </cell>
          <cell r="HD402">
            <v>4.1522341120980855E-17</v>
          </cell>
          <cell r="HE402">
            <v>4.1522341120980855E-17</v>
          </cell>
          <cell r="HF402">
            <v>4.1522341120980855E-17</v>
          </cell>
          <cell r="HG402">
            <v>4.1522341120980855E-17</v>
          </cell>
          <cell r="HH402">
            <v>4.1522341120980855E-17</v>
          </cell>
          <cell r="HI402">
            <v>4.1522341120980855E-17</v>
          </cell>
          <cell r="HJ402">
            <v>4.1522341120980855E-17</v>
          </cell>
          <cell r="HK402">
            <v>4.1522341120980855E-17</v>
          </cell>
          <cell r="HL402">
            <v>4.1522341120980855E-17</v>
          </cell>
          <cell r="HM402">
            <v>4.1522341120980855E-17</v>
          </cell>
          <cell r="HN402">
            <v>4.1522341120980855E-17</v>
          </cell>
          <cell r="HO402">
            <v>4.1522341120980855E-17</v>
          </cell>
          <cell r="HP402">
            <v>4.1522341120980855E-17</v>
          </cell>
          <cell r="HQ402">
            <v>4.1522341120980855E-17</v>
          </cell>
          <cell r="HR402">
            <v>4.1522341120980855E-17</v>
          </cell>
          <cell r="HS402">
            <v>4.1522341120980855E-17</v>
          </cell>
          <cell r="HT402">
            <v>4.1522341120980855E-17</v>
          </cell>
          <cell r="HU402">
            <v>4.1522341120980855E-17</v>
          </cell>
          <cell r="HV402">
            <v>4.1522341120980855E-17</v>
          </cell>
          <cell r="HW402">
            <v>4.1522341120980855E-17</v>
          </cell>
          <cell r="HX402">
            <v>4.1522341120980855E-17</v>
          </cell>
          <cell r="HY402">
            <v>4.1522341120980855E-17</v>
          </cell>
          <cell r="HZ402">
            <v>4.1522341120980855E-17</v>
          </cell>
          <cell r="IA402">
            <v>4.1522341120980855E-17</v>
          </cell>
          <cell r="IB402">
            <v>4.1522341120980855E-17</v>
          </cell>
          <cell r="IC402">
            <v>4.1522341120980855E-17</v>
          </cell>
          <cell r="ID402">
            <v>4.1522341120980855E-17</v>
          </cell>
          <cell r="IE402">
            <v>4.1522341120980855E-17</v>
          </cell>
          <cell r="IF402">
            <v>4.1522341120980855E-17</v>
          </cell>
          <cell r="IG402">
            <v>4.1522341120980855E-17</v>
          </cell>
          <cell r="IH402">
            <v>4.1522341120980855E-17</v>
          </cell>
          <cell r="II402">
            <v>4.1522341120980855E-17</v>
          </cell>
          <cell r="IJ402">
            <v>4.1522341120980855E-17</v>
          </cell>
          <cell r="IK402">
            <v>4.1522341120980855E-17</v>
          </cell>
          <cell r="IL402">
            <v>4.1522341120980855E-17</v>
          </cell>
          <cell r="IM402">
            <v>4.1522341120980855E-17</v>
          </cell>
          <cell r="IN402">
            <v>4.1522341120980855E-17</v>
          </cell>
          <cell r="IO402">
            <v>4.1522341120980855E-17</v>
          </cell>
          <cell r="IP402">
            <v>4.1522341120980855E-17</v>
          </cell>
          <cell r="IQ402">
            <v>4.1522341120980855E-17</v>
          </cell>
        </row>
        <row r="403">
          <cell r="AQ403">
            <v>0.17</v>
          </cell>
          <cell r="AR403">
            <v>2.1913027112391865</v>
          </cell>
          <cell r="AS403">
            <v>2.1913027112391865</v>
          </cell>
          <cell r="AT403">
            <v>2.1913027112391865</v>
          </cell>
          <cell r="AU403">
            <v>2.1913027112391865</v>
          </cell>
          <cell r="AV403">
            <v>2.1913027112391865</v>
          </cell>
          <cell r="AW403">
            <v>2.1913027112391865</v>
          </cell>
          <cell r="AX403">
            <v>2.1913027112391865</v>
          </cell>
          <cell r="AY403">
            <v>2.1913027112391865</v>
          </cell>
          <cell r="AZ403">
            <v>2.1913027112391865</v>
          </cell>
          <cell r="BA403">
            <v>2.1913027112391865</v>
          </cell>
          <cell r="BB403">
            <v>0.11000000000000004</v>
          </cell>
          <cell r="BC403">
            <v>0.10000000000000005</v>
          </cell>
          <cell r="BD403">
            <v>9.0000000000000052E-2</v>
          </cell>
          <cell r="BE403">
            <v>8.0000000000000057E-2</v>
          </cell>
          <cell r="BF403">
            <v>7.0000000000000062E-2</v>
          </cell>
          <cell r="BG403">
            <v>6.0000000000000053E-2</v>
          </cell>
          <cell r="BH403">
            <v>5.0000000000000051E-2</v>
          </cell>
          <cell r="BI403">
            <v>4.0000000000000049E-2</v>
          </cell>
          <cell r="BJ403">
            <v>3.0000000000000047E-2</v>
          </cell>
          <cell r="BK403">
            <v>2.0000000000000042E-2</v>
          </cell>
          <cell r="BL403">
            <v>1.0000000000000042E-2</v>
          </cell>
          <cell r="BM403">
            <v>4.1522341120980855E-17</v>
          </cell>
          <cell r="BN403">
            <v>4.1522341120980855E-17</v>
          </cell>
          <cell r="BO403">
            <v>4.1522341120980855E-17</v>
          </cell>
          <cell r="BP403">
            <v>4.1522341120980855E-17</v>
          </cell>
          <cell r="BQ403">
            <v>4.1522341120980855E-17</v>
          </cell>
          <cell r="BR403">
            <v>4.1522341120980855E-17</v>
          </cell>
          <cell r="BS403">
            <v>4.1522341120980855E-17</v>
          </cell>
          <cell r="BT403">
            <v>4.1522341120980855E-17</v>
          </cell>
          <cell r="BU403">
            <v>4.1522341120980855E-17</v>
          </cell>
          <cell r="BV403">
            <v>4.1522341120980855E-17</v>
          </cell>
          <cell r="BW403">
            <v>4.1522341120980855E-17</v>
          </cell>
          <cell r="BX403">
            <v>4.1522341120980855E-17</v>
          </cell>
          <cell r="BY403">
            <v>4.1522341120980855E-17</v>
          </cell>
          <cell r="BZ403">
            <v>4.1522341120980855E-17</v>
          </cell>
          <cell r="CA403">
            <v>4.1522341120980855E-17</v>
          </cell>
          <cell r="CB403">
            <v>4.1522341120980855E-17</v>
          </cell>
          <cell r="CC403">
            <v>4.1522341120980855E-17</v>
          </cell>
          <cell r="CD403">
            <v>4.1522341120980855E-17</v>
          </cell>
          <cell r="CE403">
            <v>4.1522341120980855E-17</v>
          </cell>
          <cell r="CF403">
            <v>4.1522341120980855E-17</v>
          </cell>
          <cell r="CG403">
            <v>4.1522341120980855E-17</v>
          </cell>
          <cell r="CH403">
            <v>4.1522341120980855E-17</v>
          </cell>
          <cell r="CI403">
            <v>4.1522341120980855E-17</v>
          </cell>
          <cell r="CJ403">
            <v>4.1522341120980855E-17</v>
          </cell>
          <cell r="CK403">
            <v>4.1522341120980855E-17</v>
          </cell>
          <cell r="CL403">
            <v>4.1522341120980855E-17</v>
          </cell>
          <cell r="CM403">
            <v>4.1522341120980855E-17</v>
          </cell>
          <cell r="CN403">
            <v>4.1522341120980855E-17</v>
          </cell>
          <cell r="CO403">
            <v>4.1522341120980855E-17</v>
          </cell>
          <cell r="CP403">
            <v>4.1522341120980855E-17</v>
          </cell>
          <cell r="CQ403">
            <v>4.1522341120980855E-17</v>
          </cell>
          <cell r="CR403">
            <v>4.1522341120980855E-17</v>
          </cell>
          <cell r="CS403">
            <v>4.1522341120980855E-17</v>
          </cell>
          <cell r="CT403">
            <v>4.1522341120980855E-17</v>
          </cell>
          <cell r="CU403">
            <v>4.1522341120980855E-17</v>
          </cell>
          <cell r="CV403">
            <v>4.1522341120980855E-17</v>
          </cell>
          <cell r="CW403">
            <v>4.1522341120980855E-17</v>
          </cell>
          <cell r="CX403">
            <v>4.1522341120980855E-17</v>
          </cell>
          <cell r="CY403">
            <v>4.1522341120980855E-17</v>
          </cell>
          <cell r="CZ403">
            <v>4.1522341120980855E-17</v>
          </cell>
          <cell r="DA403">
            <v>4.1522341120980855E-17</v>
          </cell>
          <cell r="DB403">
            <v>4.1522341120980855E-17</v>
          </cell>
          <cell r="DC403">
            <v>4.1522341120980855E-17</v>
          </cell>
          <cell r="DD403">
            <v>4.1522341120980855E-17</v>
          </cell>
          <cell r="DE403">
            <v>4.1522341120980855E-17</v>
          </cell>
          <cell r="DF403">
            <v>4.1522341120980855E-17</v>
          </cell>
          <cell r="DG403">
            <v>4.1522341120980855E-17</v>
          </cell>
          <cell r="DH403">
            <v>4.1522341120980855E-17</v>
          </cell>
          <cell r="DI403">
            <v>4.1522341120980855E-17</v>
          </cell>
          <cell r="DJ403">
            <v>4.1522341120980855E-17</v>
          </cell>
          <cell r="DK403">
            <v>4.1522341120980855E-17</v>
          </cell>
          <cell r="DL403">
            <v>4.1522341120980855E-17</v>
          </cell>
          <cell r="DM403">
            <v>4.1522341120980855E-17</v>
          </cell>
          <cell r="DN403">
            <v>4.1522341120980855E-17</v>
          </cell>
          <cell r="DO403">
            <v>4.1522341120980855E-17</v>
          </cell>
          <cell r="DP403">
            <v>4.1522341120980855E-17</v>
          </cell>
          <cell r="DQ403">
            <v>4.1522341120980855E-17</v>
          </cell>
          <cell r="DR403">
            <v>4.1522341120980855E-17</v>
          </cell>
          <cell r="DS403">
            <v>4.1522341120980855E-17</v>
          </cell>
          <cell r="DT403">
            <v>4.1522341120980855E-17</v>
          </cell>
          <cell r="DU403">
            <v>4.1522341120980855E-17</v>
          </cell>
          <cell r="DV403">
            <v>4.1522341120980855E-17</v>
          </cell>
          <cell r="DW403">
            <v>4.1522341120980855E-17</v>
          </cell>
          <cell r="DX403">
            <v>4.1522341120980855E-17</v>
          </cell>
          <cell r="DY403">
            <v>4.1522341120980855E-17</v>
          </cell>
          <cell r="DZ403">
            <v>4.1522341120980855E-17</v>
          </cell>
          <cell r="EA403">
            <v>4.1522341120980855E-17</v>
          </cell>
          <cell r="EB403">
            <v>4.1522341120980855E-17</v>
          </cell>
          <cell r="EC403">
            <v>4.1522341120980855E-17</v>
          </cell>
          <cell r="ED403">
            <v>4.1522341120980855E-17</v>
          </cell>
          <cell r="EE403">
            <v>4.1522341120980855E-17</v>
          </cell>
          <cell r="EF403">
            <v>4.1522341120980855E-17</v>
          </cell>
          <cell r="EG403">
            <v>4.1522341120980855E-17</v>
          </cell>
          <cell r="EH403">
            <v>4.1522341120980855E-17</v>
          </cell>
          <cell r="EI403">
            <v>4.1522341120980855E-17</v>
          </cell>
          <cell r="EJ403">
            <v>4.1522341120980855E-17</v>
          </cell>
          <cell r="EK403">
            <v>4.1522341120980855E-17</v>
          </cell>
          <cell r="EL403">
            <v>4.1522341120980855E-17</v>
          </cell>
          <cell r="EM403">
            <v>4.1522341120980855E-17</v>
          </cell>
          <cell r="EN403">
            <v>4.1522341120980855E-17</v>
          </cell>
          <cell r="EO403">
            <v>4.1522341120980855E-17</v>
          </cell>
          <cell r="EP403">
            <v>4.1522341120980855E-17</v>
          </cell>
          <cell r="EQ403">
            <v>4.1522341120980855E-17</v>
          </cell>
          <cell r="ER403">
            <v>4.1522341120980855E-17</v>
          </cell>
          <cell r="ES403">
            <v>4.1522341120980855E-17</v>
          </cell>
          <cell r="ET403">
            <v>4.1522341120980855E-17</v>
          </cell>
          <cell r="EU403">
            <v>4.1522341120980855E-17</v>
          </cell>
          <cell r="EV403">
            <v>4.1522341120980855E-17</v>
          </cell>
          <cell r="EW403">
            <v>4.1522341120980855E-17</v>
          </cell>
          <cell r="EX403">
            <v>4.1522341120980855E-17</v>
          </cell>
          <cell r="EY403">
            <v>4.1522341120980855E-17</v>
          </cell>
          <cell r="EZ403">
            <v>4.1522341120980855E-17</v>
          </cell>
          <cell r="FA403">
            <v>4.1522341120980855E-17</v>
          </cell>
          <cell r="FB403">
            <v>4.1522341120980855E-17</v>
          </cell>
          <cell r="FC403">
            <v>4.1522341120980855E-17</v>
          </cell>
          <cell r="FD403">
            <v>4.1522341120980855E-17</v>
          </cell>
          <cell r="FE403">
            <v>4.1522341120980855E-17</v>
          </cell>
          <cell r="FF403">
            <v>4.1522341120980855E-17</v>
          </cell>
          <cell r="FG403">
            <v>4.1522341120980855E-17</v>
          </cell>
          <cell r="FH403">
            <v>4.1522341120980855E-17</v>
          </cell>
          <cell r="FI403">
            <v>4.1522341120980855E-17</v>
          </cell>
          <cell r="FJ403">
            <v>4.1522341120980855E-17</v>
          </cell>
          <cell r="FK403">
            <v>4.1522341120980855E-17</v>
          </cell>
          <cell r="FL403">
            <v>4.1522341120980855E-17</v>
          </cell>
          <cell r="FM403">
            <v>4.1522341120980855E-17</v>
          </cell>
          <cell r="FN403">
            <v>4.1522341120980855E-17</v>
          </cell>
          <cell r="FO403">
            <v>4.1522341120980855E-17</v>
          </cell>
          <cell r="FP403">
            <v>4.1522341120980855E-17</v>
          </cell>
          <cell r="FQ403">
            <v>4.1522341120980855E-17</v>
          </cell>
          <cell r="FR403">
            <v>4.1522341120980855E-17</v>
          </cell>
          <cell r="FS403">
            <v>4.1522341120980855E-17</v>
          </cell>
          <cell r="FT403">
            <v>4.1522341120980855E-17</v>
          </cell>
          <cell r="FU403">
            <v>4.1522341120980855E-17</v>
          </cell>
          <cell r="FV403">
            <v>4.1522341120980855E-17</v>
          </cell>
          <cell r="FW403">
            <v>4.1522341120980855E-17</v>
          </cell>
          <cell r="FX403">
            <v>4.1522341120980855E-17</v>
          </cell>
          <cell r="FY403">
            <v>4.1522341120980855E-17</v>
          </cell>
          <cell r="FZ403">
            <v>4.1522341120980855E-17</v>
          </cell>
          <cell r="GA403">
            <v>4.1522341120980855E-17</v>
          </cell>
          <cell r="GB403">
            <v>4.1522341120980855E-17</v>
          </cell>
          <cell r="GC403">
            <v>4.1522341120980855E-17</v>
          </cell>
          <cell r="GD403">
            <v>4.1522341120980855E-17</v>
          </cell>
          <cell r="GE403">
            <v>4.1522341120980855E-17</v>
          </cell>
          <cell r="GF403">
            <v>4.1522341120980855E-17</v>
          </cell>
          <cell r="GG403">
            <v>4.1522341120980855E-17</v>
          </cell>
          <cell r="GH403">
            <v>4.1522341120980855E-17</v>
          </cell>
          <cell r="GI403">
            <v>4.1522341120980855E-17</v>
          </cell>
          <cell r="GJ403">
            <v>4.1522341120980855E-17</v>
          </cell>
          <cell r="GK403">
            <v>4.1522341120980855E-17</v>
          </cell>
          <cell r="GL403">
            <v>4.1522341120980855E-17</v>
          </cell>
          <cell r="GM403">
            <v>4.1522341120980855E-17</v>
          </cell>
          <cell r="GN403">
            <v>4.1522341120980855E-17</v>
          </cell>
          <cell r="GO403">
            <v>4.1522341120980855E-17</v>
          </cell>
          <cell r="GP403">
            <v>4.1522341120980855E-17</v>
          </cell>
          <cell r="GQ403">
            <v>4.1522341120980855E-17</v>
          </cell>
          <cell r="GR403">
            <v>4.1522341120980855E-17</v>
          </cell>
          <cell r="GS403">
            <v>4.1522341120980855E-17</v>
          </cell>
          <cell r="GT403">
            <v>4.1522341120980855E-17</v>
          </cell>
          <cell r="GU403">
            <v>4.1522341120980855E-17</v>
          </cell>
          <cell r="GV403">
            <v>4.1522341120980855E-17</v>
          </cell>
          <cell r="GW403">
            <v>4.1522341120980855E-17</v>
          </cell>
          <cell r="GX403">
            <v>4.1522341120980855E-17</v>
          </cell>
          <cell r="GY403">
            <v>4.1522341120980855E-17</v>
          </cell>
          <cell r="GZ403">
            <v>4.1522341120980855E-17</v>
          </cell>
          <cell r="HA403">
            <v>4.1522341120980855E-17</v>
          </cell>
          <cell r="HB403">
            <v>4.1522341120980855E-17</v>
          </cell>
          <cell r="HC403">
            <v>4.1522341120980855E-17</v>
          </cell>
          <cell r="HD403">
            <v>4.1522341120980855E-17</v>
          </cell>
          <cell r="HE403">
            <v>4.1522341120980855E-17</v>
          </cell>
          <cell r="HF403">
            <v>4.1522341120980855E-17</v>
          </cell>
          <cell r="HG403">
            <v>4.1522341120980855E-17</v>
          </cell>
          <cell r="HH403">
            <v>4.1522341120980855E-17</v>
          </cell>
          <cell r="HI403">
            <v>4.1522341120980855E-17</v>
          </cell>
          <cell r="HJ403">
            <v>4.1522341120980855E-17</v>
          </cell>
          <cell r="HK403">
            <v>4.1522341120980855E-17</v>
          </cell>
          <cell r="HL403">
            <v>4.1522341120980855E-17</v>
          </cell>
          <cell r="HM403">
            <v>4.1522341120980855E-17</v>
          </cell>
          <cell r="HN403">
            <v>4.1522341120980855E-17</v>
          </cell>
          <cell r="HO403">
            <v>4.1522341120980855E-17</v>
          </cell>
          <cell r="HP403">
            <v>4.1522341120980855E-17</v>
          </cell>
          <cell r="HQ403">
            <v>4.1522341120980855E-17</v>
          </cell>
          <cell r="HR403">
            <v>4.1522341120980855E-17</v>
          </cell>
          <cell r="HS403">
            <v>4.1522341120980855E-17</v>
          </cell>
          <cell r="HT403">
            <v>4.1522341120980855E-17</v>
          </cell>
          <cell r="HU403">
            <v>4.1522341120980855E-17</v>
          </cell>
          <cell r="HV403">
            <v>4.1522341120980855E-17</v>
          </cell>
          <cell r="HW403">
            <v>4.1522341120980855E-17</v>
          </cell>
          <cell r="HX403">
            <v>4.1522341120980855E-17</v>
          </cell>
          <cell r="HY403">
            <v>4.1522341120980855E-17</v>
          </cell>
          <cell r="HZ403">
            <v>4.1522341120980855E-17</v>
          </cell>
          <cell r="IA403">
            <v>4.1522341120980855E-17</v>
          </cell>
          <cell r="IB403">
            <v>4.1522341120980855E-17</v>
          </cell>
          <cell r="IC403">
            <v>4.1522341120980855E-17</v>
          </cell>
          <cell r="ID403">
            <v>4.1522341120980855E-17</v>
          </cell>
          <cell r="IE403">
            <v>4.1522341120980855E-17</v>
          </cell>
          <cell r="IF403">
            <v>4.1522341120980855E-17</v>
          </cell>
          <cell r="IG403">
            <v>4.1522341120980855E-17</v>
          </cell>
          <cell r="IH403">
            <v>4.1522341120980855E-17</v>
          </cell>
          <cell r="II403">
            <v>4.1522341120980855E-17</v>
          </cell>
          <cell r="IJ403">
            <v>4.1522341120980855E-17</v>
          </cell>
          <cell r="IK403">
            <v>4.1522341120980855E-17</v>
          </cell>
          <cell r="IL403">
            <v>4.1522341120980855E-17</v>
          </cell>
          <cell r="IM403">
            <v>4.1522341120980855E-17</v>
          </cell>
          <cell r="IN403">
            <v>4.1522341120980855E-17</v>
          </cell>
          <cell r="IO403">
            <v>4.1522341120980855E-17</v>
          </cell>
          <cell r="IP403">
            <v>4.1522341120980855E-17</v>
          </cell>
          <cell r="IQ403">
            <v>4.1522341120980855E-17</v>
          </cell>
        </row>
        <row r="404">
          <cell r="W404">
            <v>0</v>
          </cell>
          <cell r="AB404">
            <v>0</v>
          </cell>
          <cell r="AG404">
            <v>0</v>
          </cell>
          <cell r="AL404">
            <v>0</v>
          </cell>
          <cell r="AQ404">
            <v>3.4000000000000002E-2</v>
          </cell>
          <cell r="AR404">
            <v>0.17</v>
          </cell>
          <cell r="AS404">
            <v>0</v>
          </cell>
          <cell r="AT404">
            <v>0</v>
          </cell>
          <cell r="AU404">
            <v>0</v>
          </cell>
          <cell r="AV404">
            <v>0</v>
          </cell>
          <cell r="AW404">
            <v>0</v>
          </cell>
          <cell r="AX404">
            <v>0</v>
          </cell>
          <cell r="AY404">
            <v>0</v>
          </cell>
          <cell r="AZ404">
            <v>0</v>
          </cell>
          <cell r="BA404">
            <v>0</v>
          </cell>
          <cell r="BB404">
            <v>0</v>
          </cell>
          <cell r="BC404">
            <v>0.11000000000000004</v>
          </cell>
          <cell r="BD404">
            <v>0.10000000000000005</v>
          </cell>
          <cell r="BE404">
            <v>9.0000000000000052E-2</v>
          </cell>
          <cell r="BF404">
            <v>8.0000000000000057E-2</v>
          </cell>
          <cell r="BG404">
            <v>7.0000000000000062E-2</v>
          </cell>
          <cell r="BH404">
            <v>6.0000000000000053E-2</v>
          </cell>
          <cell r="BI404">
            <v>5.0000000000000051E-2</v>
          </cell>
          <cell r="BJ404">
            <v>4.0000000000000049E-2</v>
          </cell>
          <cell r="BK404">
            <v>3.0000000000000047E-2</v>
          </cell>
          <cell r="BL404">
            <v>2.0000000000000042E-2</v>
          </cell>
          <cell r="BM404">
            <v>1.0000000000000042E-2</v>
          </cell>
          <cell r="BN404">
            <v>4.1522341120980855E-17</v>
          </cell>
          <cell r="BO404">
            <v>4.1522341120980855E-17</v>
          </cell>
          <cell r="BP404">
            <v>4.1522341120980855E-17</v>
          </cell>
          <cell r="BQ404">
            <v>4.1522341120980855E-17</v>
          </cell>
          <cell r="BR404">
            <v>4.1522341120980855E-17</v>
          </cell>
          <cell r="BS404">
            <v>4.1522341120980855E-17</v>
          </cell>
          <cell r="BT404">
            <v>4.1522341120980855E-17</v>
          </cell>
          <cell r="BU404">
            <v>4.1522341120980855E-17</v>
          </cell>
          <cell r="BV404">
            <v>4.1522341120980855E-17</v>
          </cell>
          <cell r="BW404">
            <v>4.1522341120980855E-17</v>
          </cell>
          <cell r="BX404">
            <v>4.1522341120980855E-17</v>
          </cell>
          <cell r="BY404">
            <v>4.1522341120980855E-17</v>
          </cell>
          <cell r="BZ404">
            <v>4.1522341120980855E-17</v>
          </cell>
          <cell r="CA404">
            <v>4.1522341120980855E-17</v>
          </cell>
          <cell r="CB404">
            <v>4.1522341120980855E-17</v>
          </cell>
          <cell r="CC404">
            <v>4.1522341120980855E-17</v>
          </cell>
          <cell r="CD404">
            <v>4.1522341120980855E-17</v>
          </cell>
          <cell r="CE404">
            <v>4.1522341120980855E-17</v>
          </cell>
          <cell r="CF404">
            <v>4.1522341120980855E-17</v>
          </cell>
          <cell r="CG404">
            <v>4.1522341120980855E-17</v>
          </cell>
          <cell r="CH404">
            <v>4.1522341120980855E-17</v>
          </cell>
          <cell r="CI404">
            <v>4.1522341120980855E-17</v>
          </cell>
          <cell r="CJ404">
            <v>4.1522341120980855E-17</v>
          </cell>
          <cell r="CK404">
            <v>4.1522341120980855E-17</v>
          </cell>
          <cell r="CL404">
            <v>4.1522341120980855E-17</v>
          </cell>
          <cell r="CM404">
            <v>4.1522341120980855E-17</v>
          </cell>
          <cell r="CN404">
            <v>4.1522341120980855E-17</v>
          </cell>
          <cell r="CO404">
            <v>4.1522341120980855E-17</v>
          </cell>
          <cell r="CP404">
            <v>4.1522341120980855E-17</v>
          </cell>
          <cell r="CQ404">
            <v>4.1522341120980855E-17</v>
          </cell>
          <cell r="CR404">
            <v>4.1522341120980855E-17</v>
          </cell>
          <cell r="CS404">
            <v>4.1522341120980855E-17</v>
          </cell>
          <cell r="CT404">
            <v>4.1522341120980855E-17</v>
          </cell>
          <cell r="CU404">
            <v>4.1522341120980855E-17</v>
          </cell>
          <cell r="CV404">
            <v>4.1522341120980855E-17</v>
          </cell>
          <cell r="CW404">
            <v>4.1522341120980855E-17</v>
          </cell>
          <cell r="CX404">
            <v>4.1522341120980855E-17</v>
          </cell>
          <cell r="CY404">
            <v>4.1522341120980855E-17</v>
          </cell>
          <cell r="CZ404">
            <v>4.1522341120980855E-17</v>
          </cell>
          <cell r="DA404">
            <v>4.1522341120980855E-17</v>
          </cell>
          <cell r="DB404">
            <v>4.1522341120980855E-17</v>
          </cell>
          <cell r="DC404">
            <v>4.1522341120980855E-17</v>
          </cell>
          <cell r="DD404">
            <v>4.1522341120980855E-17</v>
          </cell>
          <cell r="DE404">
            <v>4.1522341120980855E-17</v>
          </cell>
          <cell r="DF404">
            <v>4.1522341120980855E-17</v>
          </cell>
          <cell r="DG404">
            <v>4.1522341120980855E-17</v>
          </cell>
          <cell r="DH404">
            <v>4.1522341120980855E-17</v>
          </cell>
          <cell r="DI404">
            <v>4.1522341120980855E-17</v>
          </cell>
          <cell r="DJ404">
            <v>4.1522341120980855E-17</v>
          </cell>
          <cell r="DK404">
            <v>4.1522341120980855E-17</v>
          </cell>
          <cell r="DL404">
            <v>4.1522341120980855E-17</v>
          </cell>
          <cell r="DM404">
            <v>4.1522341120980855E-17</v>
          </cell>
          <cell r="DN404">
            <v>4.1522341120980855E-17</v>
          </cell>
          <cell r="DO404">
            <v>4.1522341120980855E-17</v>
          </cell>
          <cell r="DP404">
            <v>4.1522341120980855E-17</v>
          </cell>
          <cell r="DQ404">
            <v>4.1522341120980855E-17</v>
          </cell>
          <cell r="DR404">
            <v>4.1522341120980855E-17</v>
          </cell>
          <cell r="DS404">
            <v>4.1522341120980855E-17</v>
          </cell>
          <cell r="DT404">
            <v>4.1522341120980855E-17</v>
          </cell>
          <cell r="DU404">
            <v>4.1522341120980855E-17</v>
          </cell>
          <cell r="DV404">
            <v>4.1522341120980855E-17</v>
          </cell>
          <cell r="DW404">
            <v>4.1522341120980855E-17</v>
          </cell>
          <cell r="DX404">
            <v>4.1522341120980855E-17</v>
          </cell>
          <cell r="DY404">
            <v>4.1522341120980855E-17</v>
          </cell>
          <cell r="DZ404">
            <v>4.1522341120980855E-17</v>
          </cell>
          <cell r="EA404">
            <v>4.1522341120980855E-17</v>
          </cell>
          <cell r="EB404">
            <v>4.1522341120980855E-17</v>
          </cell>
          <cell r="EC404">
            <v>4.1522341120980855E-17</v>
          </cell>
          <cell r="ED404">
            <v>4.1522341120980855E-17</v>
          </cell>
          <cell r="EE404">
            <v>4.1522341120980855E-17</v>
          </cell>
          <cell r="EF404">
            <v>4.1522341120980855E-17</v>
          </cell>
          <cell r="EG404">
            <v>4.1522341120980855E-17</v>
          </cell>
          <cell r="EH404">
            <v>4.1522341120980855E-17</v>
          </cell>
          <cell r="EI404">
            <v>4.1522341120980855E-17</v>
          </cell>
          <cell r="EJ404">
            <v>4.1522341120980855E-17</v>
          </cell>
          <cell r="EK404">
            <v>4.1522341120980855E-17</v>
          </cell>
          <cell r="EL404">
            <v>4.1522341120980855E-17</v>
          </cell>
          <cell r="EM404">
            <v>4.1522341120980855E-17</v>
          </cell>
          <cell r="EN404">
            <v>4.1522341120980855E-17</v>
          </cell>
          <cell r="EO404">
            <v>4.1522341120980855E-17</v>
          </cell>
          <cell r="EP404">
            <v>4.1522341120980855E-17</v>
          </cell>
          <cell r="EQ404">
            <v>4.1522341120980855E-17</v>
          </cell>
          <cell r="ER404">
            <v>4.1522341120980855E-17</v>
          </cell>
          <cell r="ES404">
            <v>4.1522341120980855E-17</v>
          </cell>
          <cell r="ET404">
            <v>4.1522341120980855E-17</v>
          </cell>
          <cell r="EU404">
            <v>4.1522341120980855E-17</v>
          </cell>
          <cell r="EV404">
            <v>4.1522341120980855E-17</v>
          </cell>
          <cell r="EW404">
            <v>4.1522341120980855E-17</v>
          </cell>
          <cell r="EX404">
            <v>4.1522341120980855E-17</v>
          </cell>
          <cell r="EY404">
            <v>4.1522341120980855E-17</v>
          </cell>
          <cell r="EZ404">
            <v>4.1522341120980855E-17</v>
          </cell>
          <cell r="FA404">
            <v>4.1522341120980855E-17</v>
          </cell>
          <cell r="FB404">
            <v>4.1522341120980855E-17</v>
          </cell>
          <cell r="FC404">
            <v>4.1522341120980855E-17</v>
          </cell>
          <cell r="FD404">
            <v>4.1522341120980855E-17</v>
          </cell>
          <cell r="FE404">
            <v>4.1522341120980855E-17</v>
          </cell>
          <cell r="FF404">
            <v>4.1522341120980855E-17</v>
          </cell>
          <cell r="FG404">
            <v>4.1522341120980855E-17</v>
          </cell>
          <cell r="FH404">
            <v>4.1522341120980855E-17</v>
          </cell>
          <cell r="FI404">
            <v>4.1522341120980855E-17</v>
          </cell>
          <cell r="FJ404">
            <v>4.1522341120980855E-17</v>
          </cell>
          <cell r="FK404">
            <v>4.1522341120980855E-17</v>
          </cell>
          <cell r="FL404">
            <v>4.1522341120980855E-17</v>
          </cell>
          <cell r="FM404">
            <v>4.1522341120980855E-17</v>
          </cell>
          <cell r="FN404">
            <v>4.1522341120980855E-17</v>
          </cell>
          <cell r="FO404">
            <v>4.1522341120980855E-17</v>
          </cell>
          <cell r="FP404">
            <v>4.1522341120980855E-17</v>
          </cell>
          <cell r="FQ404">
            <v>4.1522341120980855E-17</v>
          </cell>
          <cell r="FR404">
            <v>4.1522341120980855E-17</v>
          </cell>
          <cell r="FS404">
            <v>4.1522341120980855E-17</v>
          </cell>
          <cell r="FT404">
            <v>4.1522341120980855E-17</v>
          </cell>
          <cell r="FU404">
            <v>4.1522341120980855E-17</v>
          </cell>
          <cell r="FV404">
            <v>4.1522341120980855E-17</v>
          </cell>
          <cell r="FW404">
            <v>4.1522341120980855E-17</v>
          </cell>
          <cell r="FX404">
            <v>4.1522341120980855E-17</v>
          </cell>
          <cell r="FY404">
            <v>4.1522341120980855E-17</v>
          </cell>
          <cell r="FZ404">
            <v>4.1522341120980855E-17</v>
          </cell>
          <cell r="GA404">
            <v>4.1522341120980855E-17</v>
          </cell>
          <cell r="GB404">
            <v>4.1522341120980855E-17</v>
          </cell>
          <cell r="GC404">
            <v>4.1522341120980855E-17</v>
          </cell>
          <cell r="GD404">
            <v>4.1522341120980855E-17</v>
          </cell>
          <cell r="GE404">
            <v>4.1522341120980855E-17</v>
          </cell>
          <cell r="GF404">
            <v>4.1522341120980855E-17</v>
          </cell>
          <cell r="GG404">
            <v>4.1522341120980855E-17</v>
          </cell>
          <cell r="GH404">
            <v>4.1522341120980855E-17</v>
          </cell>
          <cell r="GI404">
            <v>4.1522341120980855E-17</v>
          </cell>
          <cell r="GJ404">
            <v>4.1522341120980855E-17</v>
          </cell>
          <cell r="GK404">
            <v>4.1522341120980855E-17</v>
          </cell>
          <cell r="GL404">
            <v>4.1522341120980855E-17</v>
          </cell>
          <cell r="GM404">
            <v>4.1522341120980855E-17</v>
          </cell>
          <cell r="GN404">
            <v>4.1522341120980855E-17</v>
          </cell>
          <cell r="GO404">
            <v>4.1522341120980855E-17</v>
          </cell>
          <cell r="GP404">
            <v>4.1522341120980855E-17</v>
          </cell>
          <cell r="GQ404">
            <v>4.1522341120980855E-17</v>
          </cell>
          <cell r="GR404">
            <v>4.1522341120980855E-17</v>
          </cell>
          <cell r="GS404">
            <v>4.1522341120980855E-17</v>
          </cell>
          <cell r="GT404">
            <v>4.1522341120980855E-17</v>
          </cell>
          <cell r="GU404">
            <v>4.1522341120980855E-17</v>
          </cell>
          <cell r="GV404">
            <v>4.1522341120980855E-17</v>
          </cell>
          <cell r="GW404">
            <v>4.1522341120980855E-17</v>
          </cell>
          <cell r="GX404">
            <v>4.1522341120980855E-17</v>
          </cell>
          <cell r="GY404">
            <v>4.1522341120980855E-17</v>
          </cell>
          <cell r="GZ404">
            <v>4.1522341120980855E-17</v>
          </cell>
          <cell r="HA404">
            <v>4.1522341120980855E-17</v>
          </cell>
          <cell r="HB404">
            <v>4.1522341120980855E-17</v>
          </cell>
          <cell r="HC404">
            <v>4.1522341120980855E-17</v>
          </cell>
          <cell r="HD404">
            <v>4.1522341120980855E-17</v>
          </cell>
          <cell r="HE404">
            <v>4.1522341120980855E-17</v>
          </cell>
          <cell r="HF404">
            <v>4.1522341120980855E-17</v>
          </cell>
          <cell r="HG404">
            <v>4.1522341120980855E-17</v>
          </cell>
          <cell r="HH404">
            <v>4.1522341120980855E-17</v>
          </cell>
          <cell r="HI404">
            <v>4.1522341120980855E-17</v>
          </cell>
          <cell r="HJ404">
            <v>4.1522341120980855E-17</v>
          </cell>
          <cell r="HK404">
            <v>4.1522341120980855E-17</v>
          </cell>
          <cell r="HL404">
            <v>4.1522341120980855E-17</v>
          </cell>
          <cell r="HM404">
            <v>4.1522341120980855E-17</v>
          </cell>
          <cell r="HN404">
            <v>4.1522341120980855E-17</v>
          </cell>
          <cell r="HO404">
            <v>4.1522341120980855E-17</v>
          </cell>
          <cell r="HP404">
            <v>4.1522341120980855E-17</v>
          </cell>
          <cell r="HQ404">
            <v>4.1522341120980855E-17</v>
          </cell>
          <cell r="HR404">
            <v>4.1522341120980855E-17</v>
          </cell>
          <cell r="HS404">
            <v>4.1522341120980855E-17</v>
          </cell>
          <cell r="HT404">
            <v>4.1522341120980855E-17</v>
          </cell>
          <cell r="HU404">
            <v>4.1522341120980855E-17</v>
          </cell>
          <cell r="HV404">
            <v>4.1522341120980855E-17</v>
          </cell>
          <cell r="HW404">
            <v>4.1522341120980855E-17</v>
          </cell>
          <cell r="HX404">
            <v>4.1522341120980855E-17</v>
          </cell>
          <cell r="HY404">
            <v>4.1522341120980855E-17</v>
          </cell>
          <cell r="HZ404">
            <v>4.1522341120980855E-17</v>
          </cell>
          <cell r="IA404">
            <v>4.1522341120980855E-17</v>
          </cell>
          <cell r="IB404">
            <v>4.1522341120980855E-17</v>
          </cell>
          <cell r="IC404">
            <v>4.1522341120980855E-17</v>
          </cell>
          <cell r="ID404">
            <v>4.1522341120980855E-17</v>
          </cell>
          <cell r="IE404">
            <v>4.1522341120980855E-17</v>
          </cell>
          <cell r="IF404">
            <v>4.1522341120980855E-17</v>
          </cell>
          <cell r="IG404">
            <v>4.1522341120980855E-17</v>
          </cell>
          <cell r="IH404">
            <v>4.1522341120980855E-17</v>
          </cell>
          <cell r="II404">
            <v>4.1522341120980855E-17</v>
          </cell>
          <cell r="IJ404">
            <v>4.1522341120980855E-17</v>
          </cell>
          <cell r="IK404">
            <v>4.1522341120980855E-17</v>
          </cell>
          <cell r="IL404">
            <v>4.1522341120980855E-17</v>
          </cell>
          <cell r="IM404">
            <v>4.1522341120980855E-17</v>
          </cell>
          <cell r="IN404">
            <v>4.1522341120980855E-17</v>
          </cell>
          <cell r="IO404">
            <v>4.1522341120980855E-17</v>
          </cell>
          <cell r="IP404">
            <v>4.1522341120980855E-17</v>
          </cell>
          <cell r="IQ404">
            <v>4.1522341120980855E-17</v>
          </cell>
          <cell r="IR404">
            <v>3.0669911055269946E-16</v>
          </cell>
          <cell r="IS404">
            <v>3.0669911055269946E-16</v>
          </cell>
          <cell r="IT404">
            <v>3.0669911055269946E-16</v>
          </cell>
          <cell r="IU404">
            <v>3.0669911055269946E-16</v>
          </cell>
        </row>
        <row r="405">
          <cell r="AS405">
            <v>0.17</v>
          </cell>
          <cell r="AT405">
            <v>0</v>
          </cell>
          <cell r="AU405">
            <v>0</v>
          </cell>
          <cell r="AV405">
            <v>0</v>
          </cell>
          <cell r="AW405">
            <v>0</v>
          </cell>
          <cell r="AX405">
            <v>0</v>
          </cell>
          <cell r="AY405">
            <v>0</v>
          </cell>
          <cell r="AZ405">
            <v>0</v>
          </cell>
          <cell r="BA405">
            <v>0</v>
          </cell>
          <cell r="BB405">
            <v>0</v>
          </cell>
          <cell r="BC405">
            <v>0</v>
          </cell>
          <cell r="BD405">
            <v>0.11000000000000004</v>
          </cell>
          <cell r="BE405">
            <v>0.10000000000000005</v>
          </cell>
          <cell r="BF405">
            <v>9.0000000000000052E-2</v>
          </cell>
          <cell r="BG405">
            <v>8.0000000000000057E-2</v>
          </cell>
          <cell r="BH405">
            <v>7.0000000000000062E-2</v>
          </cell>
          <cell r="BI405">
            <v>6.0000000000000053E-2</v>
          </cell>
          <cell r="BJ405">
            <v>5.0000000000000051E-2</v>
          </cell>
          <cell r="BK405">
            <v>4.0000000000000049E-2</v>
          </cell>
          <cell r="BL405">
            <v>3.0000000000000047E-2</v>
          </cell>
          <cell r="BM405">
            <v>2.0000000000000042E-2</v>
          </cell>
          <cell r="BN405">
            <v>1.0000000000000042E-2</v>
          </cell>
          <cell r="BO405">
            <v>4.1522341120980855E-17</v>
          </cell>
          <cell r="BP405">
            <v>4.1522341120980855E-17</v>
          </cell>
          <cell r="BQ405">
            <v>4.1522341120980855E-17</v>
          </cell>
          <cell r="BR405">
            <v>4.1522341120980855E-17</v>
          </cell>
          <cell r="BS405">
            <v>4.1522341120980855E-17</v>
          </cell>
          <cell r="BT405">
            <v>4.1522341120980855E-17</v>
          </cell>
          <cell r="BU405">
            <v>4.1522341120980855E-17</v>
          </cell>
          <cell r="BV405">
            <v>4.1522341120980855E-17</v>
          </cell>
          <cell r="BW405">
            <v>4.1522341120980855E-17</v>
          </cell>
          <cell r="BX405">
            <v>4.1522341120980855E-17</v>
          </cell>
          <cell r="BY405">
            <v>4.1522341120980855E-17</v>
          </cell>
          <cell r="BZ405">
            <v>4.1522341120980855E-17</v>
          </cell>
          <cell r="CA405">
            <v>4.1522341120980855E-17</v>
          </cell>
          <cell r="CB405">
            <v>4.1522341120980855E-17</v>
          </cell>
          <cell r="CC405">
            <v>4.1522341120980855E-17</v>
          </cell>
          <cell r="CD405">
            <v>4.1522341120980855E-17</v>
          </cell>
          <cell r="CE405">
            <v>4.1522341120980855E-17</v>
          </cell>
          <cell r="CF405">
            <v>4.1522341120980855E-17</v>
          </cell>
          <cell r="CG405">
            <v>4.1522341120980855E-17</v>
          </cell>
          <cell r="CH405">
            <v>4.1522341120980855E-17</v>
          </cell>
          <cell r="CI405">
            <v>4.1522341120980855E-17</v>
          </cell>
          <cell r="CJ405">
            <v>4.1522341120980855E-17</v>
          </cell>
          <cell r="CK405">
            <v>4.1522341120980855E-17</v>
          </cell>
          <cell r="CL405">
            <v>4.1522341120980855E-17</v>
          </cell>
          <cell r="CM405">
            <v>4.1522341120980855E-17</v>
          </cell>
          <cell r="CN405">
            <v>4.1522341120980855E-17</v>
          </cell>
          <cell r="CO405">
            <v>4.1522341120980855E-17</v>
          </cell>
          <cell r="CP405">
            <v>4.1522341120980855E-17</v>
          </cell>
          <cell r="CQ405">
            <v>4.1522341120980855E-17</v>
          </cell>
          <cell r="CR405">
            <v>4.1522341120980855E-17</v>
          </cell>
          <cell r="CS405">
            <v>4.1522341120980855E-17</v>
          </cell>
          <cell r="CT405">
            <v>4.1522341120980855E-17</v>
          </cell>
          <cell r="CU405">
            <v>4.1522341120980855E-17</v>
          </cell>
          <cell r="CV405">
            <v>4.1522341120980855E-17</v>
          </cell>
          <cell r="CW405">
            <v>4.1522341120980855E-17</v>
          </cell>
          <cell r="CX405">
            <v>4.1522341120980855E-17</v>
          </cell>
          <cell r="CY405">
            <v>4.1522341120980855E-17</v>
          </cell>
          <cell r="CZ405">
            <v>4.1522341120980855E-17</v>
          </cell>
          <cell r="DA405">
            <v>4.1522341120980855E-17</v>
          </cell>
          <cell r="DB405">
            <v>4.1522341120980855E-17</v>
          </cell>
          <cell r="DC405">
            <v>4.1522341120980855E-17</v>
          </cell>
          <cell r="DD405">
            <v>4.1522341120980855E-17</v>
          </cell>
          <cell r="DE405">
            <v>4.1522341120980855E-17</v>
          </cell>
          <cell r="DF405">
            <v>4.1522341120980855E-17</v>
          </cell>
          <cell r="DG405">
            <v>4.1522341120980855E-17</v>
          </cell>
          <cell r="DH405">
            <v>4.1522341120980855E-17</v>
          </cell>
          <cell r="DI405">
            <v>4.1522341120980855E-17</v>
          </cell>
          <cell r="DJ405">
            <v>4.1522341120980855E-17</v>
          </cell>
          <cell r="DK405">
            <v>4.1522341120980855E-17</v>
          </cell>
          <cell r="DL405">
            <v>4.1522341120980855E-17</v>
          </cell>
          <cell r="DM405">
            <v>4.1522341120980855E-17</v>
          </cell>
          <cell r="DN405">
            <v>4.1522341120980855E-17</v>
          </cell>
          <cell r="DO405">
            <v>4.1522341120980855E-17</v>
          </cell>
          <cell r="DP405">
            <v>4.1522341120980855E-17</v>
          </cell>
          <cell r="DQ405">
            <v>4.1522341120980855E-17</v>
          </cell>
          <cell r="DR405">
            <v>4.1522341120980855E-17</v>
          </cell>
          <cell r="DS405">
            <v>4.1522341120980855E-17</v>
          </cell>
          <cell r="DT405">
            <v>4.1522341120980855E-17</v>
          </cell>
          <cell r="DU405">
            <v>4.1522341120980855E-17</v>
          </cell>
          <cell r="DV405">
            <v>4.1522341120980855E-17</v>
          </cell>
          <cell r="DW405">
            <v>4.1522341120980855E-17</v>
          </cell>
          <cell r="DX405">
            <v>4.1522341120980855E-17</v>
          </cell>
          <cell r="DY405">
            <v>4.1522341120980855E-17</v>
          </cell>
          <cell r="DZ405">
            <v>4.1522341120980855E-17</v>
          </cell>
          <cell r="EA405">
            <v>4.1522341120980855E-17</v>
          </cell>
          <cell r="EB405">
            <v>4.1522341120980855E-17</v>
          </cell>
          <cell r="EC405">
            <v>4.1522341120980855E-17</v>
          </cell>
          <cell r="ED405">
            <v>4.1522341120980855E-17</v>
          </cell>
          <cell r="EE405">
            <v>4.1522341120980855E-17</v>
          </cell>
          <cell r="EF405">
            <v>4.1522341120980855E-17</v>
          </cell>
          <cell r="EG405">
            <v>4.1522341120980855E-17</v>
          </cell>
          <cell r="EH405">
            <v>4.1522341120980855E-17</v>
          </cell>
          <cell r="EI405">
            <v>4.1522341120980855E-17</v>
          </cell>
          <cell r="EJ405">
            <v>4.1522341120980855E-17</v>
          </cell>
          <cell r="EK405">
            <v>4.1522341120980855E-17</v>
          </cell>
          <cell r="EL405">
            <v>4.1522341120980855E-17</v>
          </cell>
          <cell r="EM405">
            <v>4.1522341120980855E-17</v>
          </cell>
          <cell r="EN405">
            <v>4.1522341120980855E-17</v>
          </cell>
          <cell r="EO405">
            <v>4.1522341120980855E-17</v>
          </cell>
          <cell r="EP405">
            <v>4.1522341120980855E-17</v>
          </cell>
          <cell r="EQ405">
            <v>4.1522341120980855E-17</v>
          </cell>
          <cell r="ER405">
            <v>4.1522341120980855E-17</v>
          </cell>
          <cell r="ES405">
            <v>4.1522341120980855E-17</v>
          </cell>
          <cell r="ET405">
            <v>4.1522341120980855E-17</v>
          </cell>
          <cell r="EU405">
            <v>4.1522341120980855E-17</v>
          </cell>
          <cell r="EV405">
            <v>4.1522341120980855E-17</v>
          </cell>
          <cell r="EW405">
            <v>4.1522341120980855E-17</v>
          </cell>
          <cell r="EX405">
            <v>4.1522341120980855E-17</v>
          </cell>
          <cell r="EY405">
            <v>4.1522341120980855E-17</v>
          </cell>
          <cell r="EZ405">
            <v>4.1522341120980855E-17</v>
          </cell>
          <cell r="FA405">
            <v>4.1522341120980855E-17</v>
          </cell>
          <cell r="FB405">
            <v>4.1522341120980855E-17</v>
          </cell>
          <cell r="FC405">
            <v>4.1522341120980855E-17</v>
          </cell>
          <cell r="FD405">
            <v>4.1522341120980855E-17</v>
          </cell>
          <cell r="FE405">
            <v>4.1522341120980855E-17</v>
          </cell>
          <cell r="FF405">
            <v>4.1522341120980855E-17</v>
          </cell>
          <cell r="FG405">
            <v>4.1522341120980855E-17</v>
          </cell>
          <cell r="FH405">
            <v>4.1522341120980855E-17</v>
          </cell>
          <cell r="FI405">
            <v>4.1522341120980855E-17</v>
          </cell>
          <cell r="FJ405">
            <v>4.1522341120980855E-17</v>
          </cell>
          <cell r="FK405">
            <v>4.1522341120980855E-17</v>
          </cell>
          <cell r="FL405">
            <v>4.1522341120980855E-17</v>
          </cell>
          <cell r="FM405">
            <v>4.1522341120980855E-17</v>
          </cell>
          <cell r="FN405">
            <v>4.1522341120980855E-17</v>
          </cell>
          <cell r="FO405">
            <v>4.1522341120980855E-17</v>
          </cell>
          <cell r="FP405">
            <v>4.1522341120980855E-17</v>
          </cell>
          <cell r="FQ405">
            <v>4.1522341120980855E-17</v>
          </cell>
          <cell r="FR405">
            <v>4.1522341120980855E-17</v>
          </cell>
          <cell r="FS405">
            <v>4.1522341120980855E-17</v>
          </cell>
          <cell r="FT405">
            <v>4.1522341120980855E-17</v>
          </cell>
          <cell r="FU405">
            <v>4.1522341120980855E-17</v>
          </cell>
          <cell r="FV405">
            <v>4.1522341120980855E-17</v>
          </cell>
          <cell r="FW405">
            <v>4.1522341120980855E-17</v>
          </cell>
          <cell r="FX405">
            <v>4.1522341120980855E-17</v>
          </cell>
          <cell r="FY405">
            <v>4.1522341120980855E-17</v>
          </cell>
          <cell r="FZ405">
            <v>4.1522341120980855E-17</v>
          </cell>
          <cell r="GA405">
            <v>4.1522341120980855E-17</v>
          </cell>
          <cell r="GB405">
            <v>4.1522341120980855E-17</v>
          </cell>
          <cell r="GC405">
            <v>4.1522341120980855E-17</v>
          </cell>
          <cell r="GD405">
            <v>4.1522341120980855E-17</v>
          </cell>
          <cell r="GE405">
            <v>4.1522341120980855E-17</v>
          </cell>
          <cell r="GF405">
            <v>4.1522341120980855E-17</v>
          </cell>
          <cell r="GG405">
            <v>4.1522341120980855E-17</v>
          </cell>
          <cell r="GH405">
            <v>4.1522341120980855E-17</v>
          </cell>
          <cell r="GI405">
            <v>4.1522341120980855E-17</v>
          </cell>
          <cell r="GJ405">
            <v>4.1522341120980855E-17</v>
          </cell>
          <cell r="GK405">
            <v>4.1522341120980855E-17</v>
          </cell>
          <cell r="GL405">
            <v>4.1522341120980855E-17</v>
          </cell>
          <cell r="GM405">
            <v>4.1522341120980855E-17</v>
          </cell>
          <cell r="GN405">
            <v>4.1522341120980855E-17</v>
          </cell>
          <cell r="GO405">
            <v>4.1522341120980855E-17</v>
          </cell>
          <cell r="GP405">
            <v>4.1522341120980855E-17</v>
          </cell>
          <cell r="GQ405">
            <v>4.1522341120980855E-17</v>
          </cell>
          <cell r="GR405">
            <v>4.1522341120980855E-17</v>
          </cell>
          <cell r="GS405">
            <v>4.1522341120980855E-17</v>
          </cell>
          <cell r="GT405">
            <v>4.1522341120980855E-17</v>
          </cell>
          <cell r="GU405">
            <v>4.1522341120980855E-17</v>
          </cell>
          <cell r="GV405">
            <v>4.1522341120980855E-17</v>
          </cell>
          <cell r="GW405">
            <v>4.1522341120980855E-17</v>
          </cell>
          <cell r="GX405">
            <v>4.1522341120980855E-17</v>
          </cell>
          <cell r="GY405">
            <v>4.1522341120980855E-17</v>
          </cell>
          <cell r="GZ405">
            <v>4.1522341120980855E-17</v>
          </cell>
          <cell r="HA405">
            <v>4.1522341120980855E-17</v>
          </cell>
          <cell r="HB405">
            <v>4.1522341120980855E-17</v>
          </cell>
          <cell r="HC405">
            <v>4.1522341120980855E-17</v>
          </cell>
          <cell r="HD405">
            <v>4.1522341120980855E-17</v>
          </cell>
          <cell r="HE405">
            <v>4.1522341120980855E-17</v>
          </cell>
          <cell r="HF405">
            <v>4.1522341120980855E-17</v>
          </cell>
          <cell r="HG405">
            <v>4.1522341120980855E-17</v>
          </cell>
          <cell r="HH405">
            <v>4.1522341120980855E-17</v>
          </cell>
          <cell r="HI405">
            <v>4.1522341120980855E-17</v>
          </cell>
          <cell r="HJ405">
            <v>4.1522341120980855E-17</v>
          </cell>
          <cell r="HK405">
            <v>4.1522341120980855E-17</v>
          </cell>
          <cell r="HL405">
            <v>4.1522341120980855E-17</v>
          </cell>
          <cell r="HM405">
            <v>4.1522341120980855E-17</v>
          </cell>
          <cell r="HN405">
            <v>4.1522341120980855E-17</v>
          </cell>
          <cell r="HO405">
            <v>4.1522341120980855E-17</v>
          </cell>
          <cell r="HP405">
            <v>4.1522341120980855E-17</v>
          </cell>
          <cell r="HQ405">
            <v>4.1522341120980855E-17</v>
          </cell>
          <cell r="HR405">
            <v>4.1522341120980855E-17</v>
          </cell>
          <cell r="HS405">
            <v>4.1522341120980855E-17</v>
          </cell>
          <cell r="HT405">
            <v>4.1522341120980855E-17</v>
          </cell>
          <cell r="HU405">
            <v>4.1522341120980855E-17</v>
          </cell>
          <cell r="HV405">
            <v>4.1522341120980855E-17</v>
          </cell>
          <cell r="HW405">
            <v>4.1522341120980855E-17</v>
          </cell>
          <cell r="HX405">
            <v>4.1522341120980855E-17</v>
          </cell>
          <cell r="HY405">
            <v>4.1522341120980855E-17</v>
          </cell>
          <cell r="HZ405">
            <v>4.1522341120980855E-17</v>
          </cell>
          <cell r="IA405">
            <v>4.1522341120980855E-17</v>
          </cell>
          <cell r="IB405">
            <v>4.1522341120980855E-17</v>
          </cell>
          <cell r="IC405">
            <v>4.1522341120980855E-17</v>
          </cell>
          <cell r="ID405">
            <v>4.1522341120980855E-17</v>
          </cell>
          <cell r="IE405">
            <v>4.1522341120980855E-17</v>
          </cell>
          <cell r="IF405">
            <v>4.1522341120980855E-17</v>
          </cell>
          <cell r="IG405">
            <v>4.1522341120980855E-17</v>
          </cell>
          <cell r="IH405">
            <v>4.1522341120980855E-17</v>
          </cell>
          <cell r="II405">
            <v>4.1522341120980855E-17</v>
          </cell>
          <cell r="IJ405">
            <v>4.1522341120980855E-17</v>
          </cell>
          <cell r="IK405">
            <v>4.1522341120980855E-17</v>
          </cell>
          <cell r="IL405">
            <v>4.1522341120980855E-17</v>
          </cell>
          <cell r="IM405">
            <v>4.1522341120980855E-17</v>
          </cell>
          <cell r="IN405">
            <v>4.1522341120980855E-17</v>
          </cell>
          <cell r="IO405">
            <v>4.1522341120980855E-17</v>
          </cell>
          <cell r="IP405">
            <v>4.1522341120980855E-17</v>
          </cell>
          <cell r="IQ405">
            <v>4.1522341120980855E-17</v>
          </cell>
        </row>
        <row r="406">
          <cell r="AB406">
            <v>0</v>
          </cell>
          <cell r="AG406">
            <v>0</v>
          </cell>
          <cell r="AL406">
            <v>0</v>
          </cell>
          <cell r="AQ406">
            <v>0</v>
          </cell>
          <cell r="AR406">
            <v>0</v>
          </cell>
          <cell r="AS406">
            <v>0</v>
          </cell>
          <cell r="AT406">
            <v>0.17</v>
          </cell>
          <cell r="AU406">
            <v>0</v>
          </cell>
          <cell r="AV406">
            <v>0</v>
          </cell>
          <cell r="AW406">
            <v>0</v>
          </cell>
          <cell r="AX406">
            <v>0</v>
          </cell>
          <cell r="AY406">
            <v>0</v>
          </cell>
          <cell r="AZ406">
            <v>0</v>
          </cell>
          <cell r="BA406">
            <v>0</v>
          </cell>
          <cell r="BB406">
            <v>0</v>
          </cell>
          <cell r="BC406">
            <v>0</v>
          </cell>
          <cell r="BD406">
            <v>0</v>
          </cell>
          <cell r="BE406">
            <v>0.11000000000000004</v>
          </cell>
          <cell r="BF406">
            <v>0.10000000000000005</v>
          </cell>
          <cell r="BG406">
            <v>9.0000000000000052E-2</v>
          </cell>
          <cell r="BH406">
            <v>8.0000000000000057E-2</v>
          </cell>
          <cell r="BI406">
            <v>7.0000000000000062E-2</v>
          </cell>
          <cell r="BJ406">
            <v>6.0000000000000053E-2</v>
          </cell>
          <cell r="BK406">
            <v>5.0000000000000051E-2</v>
          </cell>
          <cell r="BL406">
            <v>4.0000000000000049E-2</v>
          </cell>
          <cell r="BM406">
            <v>3.0000000000000047E-2</v>
          </cell>
          <cell r="BN406">
            <v>2.0000000000000042E-2</v>
          </cell>
          <cell r="BO406">
            <v>1.0000000000000042E-2</v>
          </cell>
          <cell r="BP406">
            <v>4.1522341120980855E-17</v>
          </cell>
          <cell r="BQ406">
            <v>4.1522341120980855E-17</v>
          </cell>
          <cell r="BR406">
            <v>4.1522341120980855E-17</v>
          </cell>
          <cell r="BS406">
            <v>4.1522341120980855E-17</v>
          </cell>
          <cell r="BT406">
            <v>4.1522341120980855E-17</v>
          </cell>
          <cell r="BU406">
            <v>4.1522341120980855E-17</v>
          </cell>
          <cell r="BV406">
            <v>4.1522341120980855E-17</v>
          </cell>
          <cell r="BW406">
            <v>4.1522341120980855E-17</v>
          </cell>
          <cell r="BX406">
            <v>4.1522341120980855E-17</v>
          </cell>
          <cell r="BY406">
            <v>4.1522341120980855E-17</v>
          </cell>
          <cell r="BZ406">
            <v>4.1522341120980855E-17</v>
          </cell>
          <cell r="CA406">
            <v>4.1522341120980855E-17</v>
          </cell>
          <cell r="CB406">
            <v>4.1522341120980855E-17</v>
          </cell>
          <cell r="CC406">
            <v>4.1522341120980855E-17</v>
          </cell>
          <cell r="CD406">
            <v>4.1522341120980855E-17</v>
          </cell>
          <cell r="CE406">
            <v>4.1522341120980855E-17</v>
          </cell>
          <cell r="CF406">
            <v>4.1522341120980855E-17</v>
          </cell>
          <cell r="CG406">
            <v>4.1522341120980855E-17</v>
          </cell>
          <cell r="CH406">
            <v>4.1522341120980855E-17</v>
          </cell>
          <cell r="CI406">
            <v>4.1522341120980855E-17</v>
          </cell>
          <cell r="CJ406">
            <v>4.1522341120980855E-17</v>
          </cell>
          <cell r="CK406">
            <v>4.1522341120980855E-17</v>
          </cell>
          <cell r="CL406">
            <v>4.1522341120980855E-17</v>
          </cell>
          <cell r="CM406">
            <v>4.1522341120980855E-17</v>
          </cell>
          <cell r="CN406">
            <v>4.1522341120980855E-17</v>
          </cell>
          <cell r="CO406">
            <v>4.1522341120980855E-17</v>
          </cell>
          <cell r="CP406">
            <v>4.1522341120980855E-17</v>
          </cell>
          <cell r="CQ406">
            <v>4.1522341120980855E-17</v>
          </cell>
          <cell r="CR406">
            <v>4.1522341120980855E-17</v>
          </cell>
          <cell r="CS406">
            <v>4.1522341120980855E-17</v>
          </cell>
          <cell r="CT406">
            <v>4.1522341120980855E-17</v>
          </cell>
          <cell r="CU406">
            <v>4.1522341120980855E-17</v>
          </cell>
          <cell r="CV406">
            <v>4.1522341120980855E-17</v>
          </cell>
          <cell r="CW406">
            <v>4.1522341120980855E-17</v>
          </cell>
          <cell r="CX406">
            <v>4.1522341120980855E-17</v>
          </cell>
          <cell r="CY406">
            <v>4.1522341120980855E-17</v>
          </cell>
          <cell r="CZ406">
            <v>4.1522341120980855E-17</v>
          </cell>
          <cell r="DA406">
            <v>4.1522341120980855E-17</v>
          </cell>
          <cell r="DB406">
            <v>4.1522341120980855E-17</v>
          </cell>
          <cell r="DC406">
            <v>4.1522341120980855E-17</v>
          </cell>
          <cell r="DD406">
            <v>4.1522341120980855E-17</v>
          </cell>
          <cell r="DE406">
            <v>4.1522341120980855E-17</v>
          </cell>
          <cell r="DF406">
            <v>4.1522341120980855E-17</v>
          </cell>
          <cell r="DG406">
            <v>4.1522341120980855E-17</v>
          </cell>
          <cell r="DH406">
            <v>4.1522341120980855E-17</v>
          </cell>
          <cell r="DI406">
            <v>4.1522341120980855E-17</v>
          </cell>
          <cell r="DJ406">
            <v>4.1522341120980855E-17</v>
          </cell>
          <cell r="DK406">
            <v>4.1522341120980855E-17</v>
          </cell>
          <cell r="DL406">
            <v>4.1522341120980855E-17</v>
          </cell>
          <cell r="DM406">
            <v>4.1522341120980855E-17</v>
          </cell>
          <cell r="DN406">
            <v>4.1522341120980855E-17</v>
          </cell>
          <cell r="DO406">
            <v>4.1522341120980855E-17</v>
          </cell>
          <cell r="DP406">
            <v>4.1522341120980855E-17</v>
          </cell>
          <cell r="DQ406">
            <v>4.1522341120980855E-17</v>
          </cell>
          <cell r="DR406">
            <v>4.1522341120980855E-17</v>
          </cell>
          <cell r="DS406">
            <v>4.1522341120980855E-17</v>
          </cell>
          <cell r="DT406">
            <v>4.1522341120980855E-17</v>
          </cell>
          <cell r="DU406">
            <v>4.1522341120980855E-17</v>
          </cell>
          <cell r="DV406">
            <v>4.1522341120980855E-17</v>
          </cell>
          <cell r="DW406">
            <v>4.1522341120980855E-17</v>
          </cell>
          <cell r="DX406">
            <v>4.1522341120980855E-17</v>
          </cell>
          <cell r="DY406">
            <v>4.1522341120980855E-17</v>
          </cell>
          <cell r="DZ406">
            <v>4.1522341120980855E-17</v>
          </cell>
          <cell r="EA406">
            <v>4.1522341120980855E-17</v>
          </cell>
          <cell r="EB406">
            <v>4.1522341120980855E-17</v>
          </cell>
          <cell r="EC406">
            <v>4.1522341120980855E-17</v>
          </cell>
          <cell r="ED406">
            <v>4.1522341120980855E-17</v>
          </cell>
          <cell r="EE406">
            <v>4.1522341120980855E-17</v>
          </cell>
          <cell r="EF406">
            <v>4.1522341120980855E-17</v>
          </cell>
          <cell r="EG406">
            <v>4.1522341120980855E-17</v>
          </cell>
          <cell r="EH406">
            <v>4.1522341120980855E-17</v>
          </cell>
          <cell r="EI406">
            <v>4.1522341120980855E-17</v>
          </cell>
          <cell r="EJ406">
            <v>4.1522341120980855E-17</v>
          </cell>
          <cell r="EK406">
            <v>4.1522341120980855E-17</v>
          </cell>
          <cell r="EL406">
            <v>4.1522341120980855E-17</v>
          </cell>
          <cell r="EM406">
            <v>4.1522341120980855E-17</v>
          </cell>
          <cell r="EN406">
            <v>4.1522341120980855E-17</v>
          </cell>
          <cell r="EO406">
            <v>4.1522341120980855E-17</v>
          </cell>
          <cell r="EP406">
            <v>4.1522341120980855E-17</v>
          </cell>
          <cell r="EQ406">
            <v>4.1522341120980855E-17</v>
          </cell>
          <cell r="ER406">
            <v>4.1522341120980855E-17</v>
          </cell>
          <cell r="ES406">
            <v>4.1522341120980855E-17</v>
          </cell>
          <cell r="ET406">
            <v>4.1522341120980855E-17</v>
          </cell>
          <cell r="EU406">
            <v>4.1522341120980855E-17</v>
          </cell>
          <cell r="EV406">
            <v>4.1522341120980855E-17</v>
          </cell>
          <cell r="EW406">
            <v>4.1522341120980855E-17</v>
          </cell>
          <cell r="EX406">
            <v>4.1522341120980855E-17</v>
          </cell>
          <cell r="EY406">
            <v>4.1522341120980855E-17</v>
          </cell>
          <cell r="EZ406">
            <v>4.1522341120980855E-17</v>
          </cell>
          <cell r="FA406">
            <v>4.1522341120980855E-17</v>
          </cell>
          <cell r="FB406">
            <v>4.1522341120980855E-17</v>
          </cell>
          <cell r="FC406">
            <v>4.1522341120980855E-17</v>
          </cell>
          <cell r="FD406">
            <v>4.1522341120980855E-17</v>
          </cell>
          <cell r="FE406">
            <v>4.1522341120980855E-17</v>
          </cell>
          <cell r="FF406">
            <v>4.1522341120980855E-17</v>
          </cell>
          <cell r="FG406">
            <v>4.1522341120980855E-17</v>
          </cell>
          <cell r="FH406">
            <v>4.1522341120980855E-17</v>
          </cell>
          <cell r="FI406">
            <v>4.1522341120980855E-17</v>
          </cell>
          <cell r="FJ406">
            <v>4.1522341120980855E-17</v>
          </cell>
          <cell r="FK406">
            <v>4.1522341120980855E-17</v>
          </cell>
          <cell r="FL406">
            <v>4.1522341120980855E-17</v>
          </cell>
          <cell r="FM406">
            <v>4.1522341120980855E-17</v>
          </cell>
          <cell r="FN406">
            <v>4.1522341120980855E-17</v>
          </cell>
          <cell r="FO406">
            <v>4.1522341120980855E-17</v>
          </cell>
          <cell r="FP406">
            <v>4.1522341120980855E-17</v>
          </cell>
          <cell r="FQ406">
            <v>4.1522341120980855E-17</v>
          </cell>
          <cell r="FR406">
            <v>4.1522341120980855E-17</v>
          </cell>
          <cell r="FS406">
            <v>4.1522341120980855E-17</v>
          </cell>
          <cell r="FT406">
            <v>4.1522341120980855E-17</v>
          </cell>
          <cell r="FU406">
            <v>4.1522341120980855E-17</v>
          </cell>
          <cell r="FV406">
            <v>4.1522341120980855E-17</v>
          </cell>
          <cell r="FW406">
            <v>4.1522341120980855E-17</v>
          </cell>
          <cell r="FX406">
            <v>4.1522341120980855E-17</v>
          </cell>
          <cell r="FY406">
            <v>4.1522341120980855E-17</v>
          </cell>
          <cell r="FZ406">
            <v>4.1522341120980855E-17</v>
          </cell>
          <cell r="GA406">
            <v>4.1522341120980855E-17</v>
          </cell>
          <cell r="GB406">
            <v>4.1522341120980855E-17</v>
          </cell>
          <cell r="GC406">
            <v>4.1522341120980855E-17</v>
          </cell>
          <cell r="GD406">
            <v>4.1522341120980855E-17</v>
          </cell>
          <cell r="GE406">
            <v>4.1522341120980855E-17</v>
          </cell>
          <cell r="GF406">
            <v>4.1522341120980855E-17</v>
          </cell>
          <cell r="GG406">
            <v>4.1522341120980855E-17</v>
          </cell>
          <cell r="GH406">
            <v>4.1522341120980855E-17</v>
          </cell>
          <cell r="GI406">
            <v>4.1522341120980855E-17</v>
          </cell>
          <cell r="GJ406">
            <v>4.1522341120980855E-17</v>
          </cell>
          <cell r="GK406">
            <v>4.1522341120980855E-17</v>
          </cell>
          <cell r="GL406">
            <v>4.1522341120980855E-17</v>
          </cell>
          <cell r="GM406">
            <v>4.1522341120980855E-17</v>
          </cell>
          <cell r="GN406">
            <v>4.1522341120980855E-17</v>
          </cell>
          <cell r="GO406">
            <v>4.1522341120980855E-17</v>
          </cell>
          <cell r="GP406">
            <v>4.1522341120980855E-17</v>
          </cell>
          <cell r="GQ406">
            <v>4.1522341120980855E-17</v>
          </cell>
          <cell r="GR406">
            <v>4.1522341120980855E-17</v>
          </cell>
          <cell r="GS406">
            <v>4.1522341120980855E-17</v>
          </cell>
          <cell r="GT406">
            <v>4.1522341120980855E-17</v>
          </cell>
          <cell r="GU406">
            <v>4.1522341120980855E-17</v>
          </cell>
          <cell r="GV406">
            <v>4.1522341120980855E-17</v>
          </cell>
          <cell r="GW406">
            <v>4.1522341120980855E-17</v>
          </cell>
          <cell r="GX406">
            <v>4.1522341120980855E-17</v>
          </cell>
          <cell r="GY406">
            <v>4.1522341120980855E-17</v>
          </cell>
          <cell r="GZ406">
            <v>4.1522341120980855E-17</v>
          </cell>
          <cell r="HA406">
            <v>4.1522341120980855E-17</v>
          </cell>
          <cell r="HB406">
            <v>4.1522341120980855E-17</v>
          </cell>
          <cell r="HC406">
            <v>4.1522341120980855E-17</v>
          </cell>
          <cell r="HD406">
            <v>4.1522341120980855E-17</v>
          </cell>
          <cell r="HE406">
            <v>4.1522341120980855E-17</v>
          </cell>
          <cell r="HF406">
            <v>4.1522341120980855E-17</v>
          </cell>
          <cell r="HG406">
            <v>4.1522341120980855E-17</v>
          </cell>
          <cell r="HH406">
            <v>4.1522341120980855E-17</v>
          </cell>
          <cell r="HI406">
            <v>4.1522341120980855E-17</v>
          </cell>
          <cell r="HJ406">
            <v>4.1522341120980855E-17</v>
          </cell>
          <cell r="HK406">
            <v>4.1522341120980855E-17</v>
          </cell>
          <cell r="HL406">
            <v>4.1522341120980855E-17</v>
          </cell>
          <cell r="HM406">
            <v>4.1522341120980855E-17</v>
          </cell>
          <cell r="HN406">
            <v>4.1522341120980855E-17</v>
          </cell>
          <cell r="HO406">
            <v>4.1522341120980855E-17</v>
          </cell>
          <cell r="HP406">
            <v>4.1522341120980855E-17</v>
          </cell>
          <cell r="HQ406">
            <v>4.1522341120980855E-17</v>
          </cell>
          <cell r="HR406">
            <v>4.1522341120980855E-17</v>
          </cell>
          <cell r="HS406">
            <v>4.1522341120980855E-17</v>
          </cell>
          <cell r="HT406">
            <v>4.1522341120980855E-17</v>
          </cell>
          <cell r="HU406">
            <v>4.1522341120980855E-17</v>
          </cell>
          <cell r="HV406">
            <v>4.1522341120980855E-17</v>
          </cell>
          <cell r="HW406">
            <v>4.1522341120980855E-17</v>
          </cell>
          <cell r="HX406">
            <v>4.1522341120980855E-17</v>
          </cell>
          <cell r="HY406">
            <v>4.1522341120980855E-17</v>
          </cell>
          <cell r="HZ406">
            <v>4.1522341120980855E-17</v>
          </cell>
          <cell r="IA406">
            <v>4.1522341120980855E-17</v>
          </cell>
          <cell r="IB406">
            <v>4.1522341120980855E-17</v>
          </cell>
          <cell r="IC406">
            <v>4.1522341120980855E-17</v>
          </cell>
          <cell r="ID406">
            <v>4.1522341120980855E-17</v>
          </cell>
          <cell r="IE406">
            <v>4.1522341120980855E-17</v>
          </cell>
          <cell r="IF406">
            <v>4.1522341120980855E-17</v>
          </cell>
          <cell r="IG406">
            <v>4.1522341120980855E-17</v>
          </cell>
          <cell r="IH406">
            <v>4.1522341120980855E-17</v>
          </cell>
          <cell r="II406">
            <v>4.1522341120980855E-17</v>
          </cell>
          <cell r="IJ406">
            <v>4.1522341120980855E-17</v>
          </cell>
          <cell r="IK406">
            <v>4.1522341120980855E-17</v>
          </cell>
          <cell r="IL406">
            <v>4.1522341120980855E-17</v>
          </cell>
          <cell r="IM406">
            <v>4.1522341120980855E-17</v>
          </cell>
          <cell r="IN406">
            <v>4.1522341120980855E-17</v>
          </cell>
          <cell r="IO406">
            <v>4.1522341120980855E-17</v>
          </cell>
          <cell r="IP406">
            <v>4.1522341120980855E-17</v>
          </cell>
          <cell r="IQ406">
            <v>4.1522341120980855E-17</v>
          </cell>
          <cell r="IR406">
            <v>0</v>
          </cell>
          <cell r="IS406">
            <v>0</v>
          </cell>
          <cell r="IT406">
            <v>0</v>
          </cell>
          <cell r="IU406">
            <v>0</v>
          </cell>
        </row>
        <row r="426">
          <cell r="W426">
            <v>4.3705005269529806E-3</v>
          </cell>
          <cell r="AB426">
            <v>-7.7153437062008834E-2</v>
          </cell>
          <cell r="AG426">
            <v>38.391167632217844</v>
          </cell>
          <cell r="AL426">
            <v>74.037015170698595</v>
          </cell>
          <cell r="AM426">
            <v>99.350326546967707</v>
          </cell>
          <cell r="AN426">
            <v>113.4419614753247</v>
          </cell>
          <cell r="AO426">
            <v>140.87274353571377</v>
          </cell>
          <cell r="AP426">
            <v>166.04583050641827</v>
          </cell>
          <cell r="AQ426">
            <v>195.79810665476234</v>
          </cell>
          <cell r="AR426">
            <v>209.73960332923622</v>
          </cell>
          <cell r="AS426">
            <v>218.5768966831655</v>
          </cell>
          <cell r="AT426">
            <v>204.49035015895947</v>
          </cell>
          <cell r="AU426">
            <v>187.50258326136083</v>
          </cell>
          <cell r="AV426">
            <v>166.79921859722077</v>
          </cell>
          <cell r="AW426">
            <v>-0.81510096424892531</v>
          </cell>
          <cell r="AX426">
            <v>-0.81510096424892531</v>
          </cell>
        </row>
        <row r="431">
          <cell r="C431">
            <v>1.425</v>
          </cell>
          <cell r="AL431">
            <v>0</v>
          </cell>
          <cell r="AN431">
            <v>4.3705005269529807E-4</v>
          </cell>
          <cell r="AO431">
            <v>4.3705005269529807E-4</v>
          </cell>
          <cell r="AP431">
            <v>4.3705005269529807E-4</v>
          </cell>
          <cell r="AQ431">
            <v>0</v>
          </cell>
          <cell r="AR431">
            <v>0</v>
          </cell>
          <cell r="AS431">
            <v>0</v>
          </cell>
          <cell r="AT431">
            <v>0</v>
          </cell>
          <cell r="AU431">
            <v>0</v>
          </cell>
          <cell r="AV431">
            <v>0</v>
          </cell>
          <cell r="AW431">
            <v>0</v>
          </cell>
          <cell r="AX431">
            <v>0</v>
          </cell>
          <cell r="AY431">
            <v>0</v>
          </cell>
          <cell r="AZ431">
            <v>0</v>
          </cell>
          <cell r="BA431">
            <v>0</v>
          </cell>
          <cell r="BB431">
            <v>0</v>
          </cell>
          <cell r="BC431">
            <v>0</v>
          </cell>
          <cell r="BD431">
            <v>6.7857142857142866E-2</v>
          </cell>
          <cell r="BE431">
            <v>6.7857142857142866E-2</v>
          </cell>
          <cell r="BF431">
            <v>6.7857142857142866E-2</v>
          </cell>
          <cell r="BG431">
            <v>6.7857142857142866E-2</v>
          </cell>
          <cell r="BH431">
            <v>6.7857142857142866E-2</v>
          </cell>
          <cell r="BI431">
            <v>6.7857142857142866E-2</v>
          </cell>
          <cell r="BJ431">
            <v>6.7857142857142866E-2</v>
          </cell>
          <cell r="BK431">
            <v>6.7857142857142866E-2</v>
          </cell>
          <cell r="BL431">
            <v>6.7857142857142866E-2</v>
          </cell>
          <cell r="BM431">
            <v>6.7857142857142866E-2</v>
          </cell>
          <cell r="BN431">
            <v>6.7857142857142866E-2</v>
          </cell>
          <cell r="BO431">
            <v>6.7857142857142866E-2</v>
          </cell>
        </row>
        <row r="432">
          <cell r="AO432">
            <v>-8.1523937588961811E-3</v>
          </cell>
          <cell r="AP432">
            <v>-8.1523937588961811E-3</v>
          </cell>
          <cell r="AQ432">
            <v>0</v>
          </cell>
          <cell r="AR432">
            <v>0</v>
          </cell>
          <cell r="AS432">
            <v>0</v>
          </cell>
          <cell r="AT432">
            <v>0</v>
          </cell>
          <cell r="AU432">
            <v>0</v>
          </cell>
          <cell r="AV432">
            <v>0</v>
          </cell>
          <cell r="AW432">
            <v>0</v>
          </cell>
          <cell r="AX432">
            <v>0</v>
          </cell>
          <cell r="AY432">
            <v>0</v>
          </cell>
          <cell r="AZ432">
            <v>0</v>
          </cell>
          <cell r="BA432">
            <v>0</v>
          </cell>
          <cell r="BB432">
            <v>0</v>
          </cell>
          <cell r="BC432">
            <v>0</v>
          </cell>
          <cell r="BD432">
            <v>0</v>
          </cell>
        </row>
        <row r="433">
          <cell r="AP433">
            <v>3.8468321069279856</v>
          </cell>
          <cell r="AQ433">
            <v>3.8468321069279856</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row>
        <row r="434">
          <cell r="W434">
            <v>-0.24671283280638079</v>
          </cell>
          <cell r="AB434">
            <v>0</v>
          </cell>
          <cell r="AG434">
            <v>0</v>
          </cell>
          <cell r="AL434">
            <v>0</v>
          </cell>
          <cell r="AQ434">
            <v>3.5645847538480746</v>
          </cell>
          <cell r="AR434">
            <v>3.5645847538480746</v>
          </cell>
          <cell r="AS434">
            <v>-0.24458602770130994</v>
          </cell>
          <cell r="AT434">
            <v>-0.24458602770130994</v>
          </cell>
          <cell r="AU434">
            <v>-0.24458602770130994</v>
          </cell>
          <cell r="AV434">
            <v>-0.24458602770130994</v>
          </cell>
          <cell r="AW434">
            <v>-0.24458602770130994</v>
          </cell>
          <cell r="AX434">
            <v>-0.22012742493117896</v>
          </cell>
          <cell r="AY434">
            <v>-0.19566882216104797</v>
          </cell>
          <cell r="AZ434">
            <v>-0.17121021939091696</v>
          </cell>
          <cell r="BA434">
            <v>-0.14675161662078598</v>
          </cell>
          <cell r="BB434">
            <v>-0.12229301385065497</v>
          </cell>
          <cell r="BC434">
            <v>-9.7834411080523986E-2</v>
          </cell>
          <cell r="BD434">
            <v>-7.337580831039299E-2</v>
          </cell>
          <cell r="BE434">
            <v>-4.8917205540261993E-2</v>
          </cell>
          <cell r="BF434">
            <v>-2.4458602770130997E-2</v>
          </cell>
        </row>
        <row r="435">
          <cell r="AR435">
            <v>2.5313311376269114</v>
          </cell>
          <cell r="AS435">
            <v>2.5313311376269114</v>
          </cell>
          <cell r="AT435">
            <v>0.31582434280069271</v>
          </cell>
          <cell r="AU435">
            <v>0.31582434280069271</v>
          </cell>
          <cell r="AV435">
            <v>0.31582434280069271</v>
          </cell>
          <cell r="AW435">
            <v>0.31582434280069271</v>
          </cell>
          <cell r="AX435">
            <v>0.31582434280069271</v>
          </cell>
          <cell r="AY435">
            <v>0.28424190852062342</v>
          </cell>
          <cell r="AZ435">
            <v>0.25265947424055413</v>
          </cell>
          <cell r="BA435">
            <v>0.22107703996048489</v>
          </cell>
          <cell r="BB435">
            <v>0.18949460568041562</v>
          </cell>
          <cell r="BC435">
            <v>0.15791217140034636</v>
          </cell>
          <cell r="BD435">
            <v>0.12632973712027706</v>
          </cell>
          <cell r="BE435">
            <v>9.4747302840207812E-2</v>
          </cell>
          <cell r="BF435">
            <v>6.3164868560138532E-2</v>
          </cell>
          <cell r="BG435">
            <v>3.1582434280069266E-2</v>
          </cell>
        </row>
        <row r="436">
          <cell r="W436">
            <v>-0.24671283280638079</v>
          </cell>
          <cell r="AB436">
            <v>-0.24671283280638079</v>
          </cell>
          <cell r="AG436">
            <v>-0.24671283280638079</v>
          </cell>
          <cell r="AL436">
            <v>-0.24671283280638079</v>
          </cell>
          <cell r="AQ436">
            <v>-0.24671283280638079</v>
          </cell>
          <cell r="AR436">
            <v>12.747789893955554</v>
          </cell>
          <cell r="AS436">
            <v>1.4092071978409699</v>
          </cell>
          <cell r="AT436">
            <v>1.4092071978409699</v>
          </cell>
          <cell r="AU436">
            <v>0.48186719478983381</v>
          </cell>
          <cell r="AV436">
            <v>0.48186719478983381</v>
          </cell>
          <cell r="AW436">
            <v>0.48186719478983381</v>
          </cell>
          <cell r="AX436">
            <v>0.48186719478983381</v>
          </cell>
          <cell r="AY436">
            <v>0.48186719478983381</v>
          </cell>
          <cell r="AZ436">
            <v>0.43368047531085041</v>
          </cell>
          <cell r="BA436">
            <v>0.38549375583186701</v>
          </cell>
          <cell r="BB436">
            <v>0.33730703635288367</v>
          </cell>
          <cell r="BC436">
            <v>0.28912031687390027</v>
          </cell>
          <cell r="BD436">
            <v>0.2409335973949169</v>
          </cell>
          <cell r="BE436">
            <v>0.19274687791593351</v>
          </cell>
          <cell r="BF436">
            <v>0.14456015843695014</v>
          </cell>
          <cell r="BG436">
            <v>9.6373438957966753E-2</v>
          </cell>
          <cell r="BH436">
            <v>4.8186719478983377E-2</v>
          </cell>
          <cell r="BI436">
            <v>1.6138099207097656</v>
          </cell>
          <cell r="BJ436">
            <v>0.2459164334788051</v>
          </cell>
          <cell r="BK436">
            <v>1.4155343563970746E-15</v>
          </cell>
        </row>
        <row r="437">
          <cell r="AB437">
            <v>-6.9079593185786626E-3</v>
          </cell>
          <cell r="AG437">
            <v>-6.9079593185786626E-3</v>
          </cell>
          <cell r="AL437">
            <v>-6.9079593185786626E-3</v>
          </cell>
          <cell r="AQ437">
            <v>-6.9079593185786626E-3</v>
          </cell>
          <cell r="AR437">
            <v>-6.9079593185786626E-3</v>
          </cell>
          <cell r="AS437">
            <v>0.35693811703075551</v>
          </cell>
          <cell r="AT437">
            <v>2.7423066716682882</v>
          </cell>
          <cell r="AU437">
            <v>2.7423066716682882</v>
          </cell>
          <cell r="AV437">
            <v>0.37528714559390663</v>
          </cell>
          <cell r="AW437">
            <v>0.37528714559390663</v>
          </cell>
          <cell r="AX437">
            <v>0.37528714559390663</v>
          </cell>
          <cell r="AY437">
            <v>0.37528714559390663</v>
          </cell>
          <cell r="AZ437">
            <v>0.37528714559390663</v>
          </cell>
          <cell r="BA437">
            <v>0.33775843103451597</v>
          </cell>
          <cell r="BB437">
            <v>0.30022971647512531</v>
          </cell>
          <cell r="BC437">
            <v>0.26270100191573464</v>
          </cell>
          <cell r="BD437">
            <v>0.22517228735634401</v>
          </cell>
          <cell r="BE437">
            <v>0.18764357279695335</v>
          </cell>
          <cell r="BF437">
            <v>0.15011485823756268</v>
          </cell>
          <cell r="BG437">
            <v>0.11258614367817202</v>
          </cell>
          <cell r="BH437">
            <v>7.5057429118781369E-2</v>
          </cell>
          <cell r="BI437">
            <v>3.7528714559390698E-2</v>
          </cell>
          <cell r="BJ437">
            <v>4.5186677779873438E-2</v>
          </cell>
          <cell r="BK437">
            <v>6.8856601374065428E-3</v>
          </cell>
        </row>
        <row r="438">
          <cell r="AU438">
            <v>2.9012203733926301</v>
          </cell>
          <cell r="AV438">
            <v>2.9012203733926301</v>
          </cell>
          <cell r="AW438">
            <v>0.19865166704171525</v>
          </cell>
          <cell r="AX438">
            <v>0.19865166704171525</v>
          </cell>
          <cell r="AY438">
            <v>0.19865166704171525</v>
          </cell>
          <cell r="AZ438">
            <v>0.19865166704171525</v>
          </cell>
          <cell r="BA438">
            <v>0.19865166704171525</v>
          </cell>
          <cell r="BB438">
            <v>0.1787865003375437</v>
          </cell>
          <cell r="BC438">
            <v>0.15892133363337219</v>
          </cell>
          <cell r="BD438">
            <v>0.13905616692920064</v>
          </cell>
          <cell r="BE438">
            <v>0.11919100022502913</v>
          </cell>
          <cell r="BF438">
            <v>9.9325833520857595E-2</v>
          </cell>
          <cell r="BG438">
            <v>7.9460666816686065E-2</v>
          </cell>
          <cell r="BH438">
            <v>5.9595500112514535E-2</v>
          </cell>
          <cell r="BI438">
            <v>3.9730333408343005E-2</v>
          </cell>
          <cell r="BJ438">
            <v>1.9865166704171482E-2</v>
          </cell>
        </row>
        <row r="439">
          <cell r="AV439">
            <v>3.7155977665413928</v>
          </cell>
          <cell r="AW439">
            <v>3.7155977665413928</v>
          </cell>
          <cell r="AX439">
            <v>-2.2822826998969908E-2</v>
          </cell>
          <cell r="AY439">
            <v>-2.2822826998969908E-2</v>
          </cell>
          <cell r="AZ439">
            <v>-2.2822826998969908E-2</v>
          </cell>
          <cell r="BA439">
            <v>-2.2822826998969908E-2</v>
          </cell>
          <cell r="BB439">
            <v>-2.2822826998969908E-2</v>
          </cell>
          <cell r="BC439">
            <v>-2.054054429907292E-2</v>
          </cell>
          <cell r="BD439">
            <v>-1.8258261599175929E-2</v>
          </cell>
          <cell r="BE439">
            <v>-1.5975978899278941E-2</v>
          </cell>
          <cell r="BF439">
            <v>-1.3693696199381948E-2</v>
          </cell>
          <cell r="BG439">
            <v>-1.1411413499484957E-2</v>
          </cell>
          <cell r="BH439">
            <v>-9.1291307995879662E-3</v>
          </cell>
          <cell r="BI439">
            <v>-6.8468480996909751E-3</v>
          </cell>
          <cell r="BJ439">
            <v>-4.564565399793984E-3</v>
          </cell>
          <cell r="BK439">
            <v>-2.2822826998969929E-3</v>
          </cell>
        </row>
        <row r="440">
          <cell r="AR440">
            <v>-2.4671283280638081E-2</v>
          </cell>
          <cell r="AS440">
            <v>-2.4671283280638081E-2</v>
          </cell>
          <cell r="AT440">
            <v>-2.4671283280638081E-2</v>
          </cell>
          <cell r="AU440">
            <v>-2.4671283280638081E-2</v>
          </cell>
          <cell r="AV440">
            <v>-2.4671283280638081E-2</v>
          </cell>
          <cell r="AW440">
            <v>2.3876529329170646</v>
          </cell>
          <cell r="AX440">
            <v>2.3876529329170646</v>
          </cell>
          <cell r="AY440">
            <v>2.3876529329170646</v>
          </cell>
          <cell r="AZ440">
            <v>2.3876529329170646</v>
          </cell>
          <cell r="BA440">
            <v>2.3876529329170646</v>
          </cell>
          <cell r="BB440">
            <v>2.3876529329170646</v>
          </cell>
          <cell r="BC440">
            <v>2.3876529329170646</v>
          </cell>
          <cell r="BD440">
            <v>2.3876529329170646</v>
          </cell>
          <cell r="BE440">
            <v>2.3876529329170646</v>
          </cell>
          <cell r="BF440">
            <v>2.3876529329170646</v>
          </cell>
          <cell r="BG440">
            <v>10.798596946631218</v>
          </cell>
          <cell r="BH440">
            <v>7.5841708787697657</v>
          </cell>
          <cell r="BI440">
            <v>3.9586105847707205</v>
          </cell>
          <cell r="BJ440">
            <v>1.3678934872309605</v>
          </cell>
          <cell r="BK440">
            <v>0.24591643347880368</v>
          </cell>
        </row>
        <row r="441">
          <cell r="AR441">
            <v>-2.4671283280638081E-2</v>
          </cell>
          <cell r="AS441">
            <v>-2.4671283280638081E-2</v>
          </cell>
          <cell r="AT441">
            <v>-2.4671283280638081E-2</v>
          </cell>
          <cell r="AU441">
            <v>-2.4671283280638081E-2</v>
          </cell>
          <cell r="AV441">
            <v>-2.4671283280638081E-2</v>
          </cell>
          <cell r="AW441">
            <v>-2.4671283280638081E-2</v>
          </cell>
          <cell r="AX441">
            <v>2.0181533206467006</v>
          </cell>
          <cell r="AY441">
            <v>2.0181533206467006</v>
          </cell>
          <cell r="AZ441">
            <v>2.0181533206467006</v>
          </cell>
          <cell r="BA441">
            <v>2.0181533206467006</v>
          </cell>
          <cell r="BB441">
            <v>2.0181533206467006</v>
          </cell>
          <cell r="BC441">
            <v>2.0181533206467006</v>
          </cell>
          <cell r="BD441">
            <v>2.0181533206467006</v>
          </cell>
          <cell r="BE441">
            <v>2.0181533206467006</v>
          </cell>
          <cell r="BF441">
            <v>2.0181533206467006</v>
          </cell>
          <cell r="BG441">
            <v>2.0181533206467006</v>
          </cell>
        </row>
        <row r="459">
          <cell r="AB459">
            <v>1.2237401475468347E-4</v>
          </cell>
          <cell r="AG459">
            <v>1.2237401475468347E-4</v>
          </cell>
          <cell r="AL459">
            <v>1.2237401475468347E-4</v>
          </cell>
          <cell r="AM459">
            <v>1.2237401475468347E-4</v>
          </cell>
          <cell r="AN459">
            <v>1.2237401475468347E-4</v>
          </cell>
          <cell r="AO459">
            <v>1.1013661327921511E-4</v>
          </cell>
          <cell r="AP459">
            <v>9.7899211803746761E-5</v>
          </cell>
          <cell r="AQ459">
            <v>8.5661810328278414E-5</v>
          </cell>
          <cell r="AR459">
            <v>7.3424408852810054E-5</v>
          </cell>
          <cell r="AS459">
            <v>6.1187007377341707E-5</v>
          </cell>
          <cell r="AT459">
            <v>4.894960590187336E-5</v>
          </cell>
          <cell r="AU459">
            <v>3.6712204426405013E-5</v>
          </cell>
          <cell r="AV459">
            <v>2.447480295093667E-5</v>
          </cell>
          <cell r="AW459">
            <v>1.2237401475468325E-5</v>
          </cell>
          <cell r="AX459">
            <v>-2.1250362580715888E-20</v>
          </cell>
          <cell r="AY459">
            <v>-2.1250362580715888E-20</v>
          </cell>
          <cell r="AZ459">
            <v>-2.1250362580715888E-20</v>
          </cell>
          <cell r="BA459">
            <v>-2.1250362580715888E-20</v>
          </cell>
          <cell r="BB459">
            <v>-2.1250362580715888E-20</v>
          </cell>
          <cell r="BC459">
            <v>-2.1250362580715888E-20</v>
          </cell>
          <cell r="BD459">
            <v>-2.1250362580715888E-20</v>
          </cell>
          <cell r="BE459">
            <v>-2.1250362580715888E-20</v>
          </cell>
          <cell r="BF459">
            <v>-2.1250362580715888E-20</v>
          </cell>
          <cell r="BG459">
            <v>-2.1250362580715888E-20</v>
          </cell>
          <cell r="BH459">
            <v>-2.1250362580715888E-20</v>
          </cell>
          <cell r="BI459">
            <v>0</v>
          </cell>
          <cell r="BJ459">
            <v>0</v>
          </cell>
          <cell r="BK459">
            <v>0</v>
          </cell>
        </row>
        <row r="460">
          <cell r="AG460">
            <v>-2.282670252490931E-3</v>
          </cell>
          <cell r="AL460">
            <v>-2.282670252490931E-3</v>
          </cell>
          <cell r="AM460">
            <v>-2.282670252490931E-3</v>
          </cell>
          <cell r="AN460">
            <v>-2.282670252490931E-3</v>
          </cell>
          <cell r="AO460">
            <v>-2.282670252490931E-3</v>
          </cell>
          <cell r="AP460">
            <v>-2.054403227241838E-3</v>
          </cell>
          <cell r="AQ460">
            <v>-1.8261362019927449E-3</v>
          </cell>
          <cell r="AR460">
            <v>-1.5978691767436519E-3</v>
          </cell>
          <cell r="AS460">
            <v>-1.3696021514945588E-3</v>
          </cell>
          <cell r="AT460">
            <v>-1.1413351262454655E-3</v>
          </cell>
          <cell r="AU460">
            <v>-9.1306810099637246E-4</v>
          </cell>
          <cell r="AV460">
            <v>-6.848010757472794E-4</v>
          </cell>
          <cell r="AW460">
            <v>-4.5653405049818623E-4</v>
          </cell>
          <cell r="AX460">
            <v>-2.2826702524909317E-4</v>
          </cell>
          <cell r="AY460">
            <v>9.0788820104369101</v>
          </cell>
          <cell r="AZ460">
            <v>7.7818988660887802</v>
          </cell>
          <cell r="BA460">
            <v>6.4849157217406503</v>
          </cell>
          <cell r="BB460">
            <v>5.1879325773925205</v>
          </cell>
          <cell r="BC460">
            <v>3.8909494330443906</v>
          </cell>
          <cell r="BD460">
            <v>2.5939662886962607</v>
          </cell>
          <cell r="BE460">
            <v>1.2969831443481308</v>
          </cell>
          <cell r="BF460">
            <v>0</v>
          </cell>
          <cell r="BG460">
            <v>0</v>
          </cell>
          <cell r="BH460">
            <v>0</v>
          </cell>
          <cell r="BI460">
            <v>0</v>
          </cell>
          <cell r="BJ460">
            <v>0</v>
          </cell>
          <cell r="BK460">
            <v>0</v>
          </cell>
        </row>
        <row r="461">
          <cell r="AL461">
            <v>1.077112989939836</v>
          </cell>
          <cell r="AM461">
            <v>1.077112989939836</v>
          </cell>
          <cell r="AN461">
            <v>1.077112989939836</v>
          </cell>
          <cell r="AO461">
            <v>1.077112989939836</v>
          </cell>
          <cell r="AP461">
            <v>1.077112989939836</v>
          </cell>
          <cell r="AQ461">
            <v>0.96940169094585238</v>
          </cell>
          <cell r="AR461">
            <v>0.86169039195186881</v>
          </cell>
          <cell r="AS461">
            <v>0.75397909295788523</v>
          </cell>
          <cell r="AT461">
            <v>0.64626779396390166</v>
          </cell>
          <cell r="AU461">
            <v>0.5385564949699182</v>
          </cell>
          <cell r="AV461">
            <v>0.43084519597593457</v>
          </cell>
          <cell r="AW461">
            <v>0.32313389698195094</v>
          </cell>
          <cell r="AX461">
            <v>0.21542259798796734</v>
          </cell>
          <cell r="AY461">
            <v>0.10771129899398375</v>
          </cell>
          <cell r="AZ461">
            <v>22.500982475030149</v>
          </cell>
          <cell r="BA461">
            <v>19.286556407168696</v>
          </cell>
          <cell r="BB461">
            <v>16.072130339307243</v>
          </cell>
          <cell r="BC461">
            <v>12.857704271445792</v>
          </cell>
          <cell r="BD461">
            <v>9.643278203584341</v>
          </cell>
          <cell r="BE461">
            <v>6.4288521357228898</v>
          </cell>
          <cell r="BF461">
            <v>3.2144260678614387</v>
          </cell>
          <cell r="BG461">
            <v>-1.2434497875801753E-14</v>
          </cell>
          <cell r="BH461">
            <v>-1.2434497875801753E-14</v>
          </cell>
          <cell r="BI461">
            <v>-1.2434497875801753E-14</v>
          </cell>
          <cell r="BJ461">
            <v>-1.2434497875801753E-14</v>
          </cell>
          <cell r="BK461">
            <v>-1.2434497875801753E-14</v>
          </cell>
        </row>
        <row r="462">
          <cell r="AM462">
            <v>0.99808373107746085</v>
          </cell>
          <cell r="AN462">
            <v>0.99808373107746085</v>
          </cell>
          <cell r="AO462">
            <v>0.99808373107746085</v>
          </cell>
          <cell r="AP462">
            <v>0.99808373107746085</v>
          </cell>
          <cell r="AQ462">
            <v>0.99808373107746085</v>
          </cell>
          <cell r="AR462">
            <v>0.8982753579697148</v>
          </cell>
          <cell r="AS462">
            <v>0.79846698486196876</v>
          </cell>
          <cell r="AT462">
            <v>0.69865861175422261</v>
          </cell>
          <cell r="AU462">
            <v>0.59885023864647657</v>
          </cell>
          <cell r="AV462">
            <v>0.49904186553873053</v>
          </cell>
          <cell r="AW462">
            <v>0.39923349243098444</v>
          </cell>
          <cell r="AX462">
            <v>0.2994251193232384</v>
          </cell>
          <cell r="AY462">
            <v>0.1996167462154923</v>
          </cell>
          <cell r="AZ462">
            <v>9.9808373107746221E-2</v>
          </cell>
          <cell r="BA462">
            <v>25.378922057993321</v>
          </cell>
          <cell r="BB462">
            <v>21.753361763994278</v>
          </cell>
          <cell r="BC462">
            <v>18.127801469995234</v>
          </cell>
          <cell r="BD462">
            <v>14.502241175996188</v>
          </cell>
          <cell r="BE462">
            <v>10.876680881997142</v>
          </cell>
          <cell r="BF462">
            <v>7.2511205879980967</v>
          </cell>
          <cell r="BG462">
            <v>3.625560293999051</v>
          </cell>
          <cell r="BH462">
            <v>5.3290705182007514E-15</v>
          </cell>
          <cell r="BI462">
            <v>5.3290705182007514E-15</v>
          </cell>
          <cell r="BJ462">
            <v>5.3290705182007514E-15</v>
          </cell>
          <cell r="BK462">
            <v>5.3290705182007514E-15</v>
          </cell>
        </row>
        <row r="463">
          <cell r="AN463">
            <v>0.70877271853553514</v>
          </cell>
          <cell r="AO463">
            <v>0.70877271853553514</v>
          </cell>
          <cell r="AP463">
            <v>0.70877271853553514</v>
          </cell>
          <cell r="AQ463">
            <v>0.70877271853553514</v>
          </cell>
          <cell r="AR463">
            <v>0.70877271853553514</v>
          </cell>
          <cell r="AS463">
            <v>0.63789544668198161</v>
          </cell>
          <cell r="AT463">
            <v>0.5670181748284282</v>
          </cell>
          <cell r="AU463">
            <v>0.49614090297487468</v>
          </cell>
          <cell r="AV463">
            <v>0.42526363112132115</v>
          </cell>
          <cell r="AW463">
            <v>0.35438635926776768</v>
          </cell>
          <cell r="AX463">
            <v>0.28350908741421421</v>
          </cell>
          <cell r="AY463">
            <v>0.21263181556066066</v>
          </cell>
          <cell r="AZ463">
            <v>0.14175454370710713</v>
          </cell>
          <cell r="BA463">
            <v>7.0877271853553622E-2</v>
          </cell>
          <cell r="BB463">
            <v>18.135019682778321</v>
          </cell>
          <cell r="BC463">
            <v>15.544302585238562</v>
          </cell>
          <cell r="BD463">
            <v>12.953585487698803</v>
          </cell>
          <cell r="BE463">
            <v>10.362868390159043</v>
          </cell>
          <cell r="BF463">
            <v>7.7721512926192835</v>
          </cell>
          <cell r="BG463">
            <v>5.1814341950795235</v>
          </cell>
          <cell r="BH463">
            <v>2.5907170975397635</v>
          </cell>
          <cell r="BI463">
            <v>3.5527136788005009E-15</v>
          </cell>
          <cell r="BJ463">
            <v>3.5527136788005009E-15</v>
          </cell>
          <cell r="BK463">
            <v>3.5527136788005009E-15</v>
          </cell>
        </row>
        <row r="464">
          <cell r="AO464">
            <v>0.39457801539547155</v>
          </cell>
          <cell r="AP464">
            <v>0.39457801539547155</v>
          </cell>
          <cell r="AQ464">
            <v>0.39457801539547155</v>
          </cell>
          <cell r="AR464">
            <v>0.39457801539547155</v>
          </cell>
          <cell r="AS464">
            <v>0.39457801539547155</v>
          </cell>
          <cell r="AT464">
            <v>0.3551202138559244</v>
          </cell>
          <cell r="AU464">
            <v>0.31566241231637721</v>
          </cell>
          <cell r="AV464">
            <v>0.27620461077683006</v>
          </cell>
          <cell r="AW464">
            <v>0.23674680923728286</v>
          </cell>
          <cell r="AX464">
            <v>0.19728900769773572</v>
          </cell>
          <cell r="AY464">
            <v>0.15783120615818855</v>
          </cell>
          <cell r="AZ464">
            <v>0.1183734046186414</v>
          </cell>
          <cell r="BA464">
            <v>7.891560307909426E-2</v>
          </cell>
          <cell r="BB464">
            <v>3.9457801539547095E-2</v>
          </cell>
          <cell r="BC464">
            <v>7.8538393762650971</v>
          </cell>
          <cell r="BD464">
            <v>6.7318623225129404</v>
          </cell>
          <cell r="BE464">
            <v>5.6098852687607836</v>
          </cell>
          <cell r="BF464">
            <v>4.4879082150086269</v>
          </cell>
          <cell r="BG464">
            <v>3.3659311612564702</v>
          </cell>
          <cell r="BH464">
            <v>2.2439541075043135</v>
          </cell>
          <cell r="BI464">
            <v>1.1219770537521567</v>
          </cell>
          <cell r="BJ464">
            <v>0</v>
          </cell>
          <cell r="BK464">
            <v>0</v>
          </cell>
        </row>
        <row r="465">
          <cell r="AP465">
            <v>0.76784586806712074</v>
          </cell>
          <cell r="AQ465">
            <v>0.76784586806712074</v>
          </cell>
          <cell r="AR465">
            <v>0.76784586806712074</v>
          </cell>
          <cell r="AS465">
            <v>0.76784586806712074</v>
          </cell>
          <cell r="AT465">
            <v>0.76784586806712074</v>
          </cell>
          <cell r="AU465">
            <v>0.69106128126040867</v>
          </cell>
          <cell r="AV465">
            <v>0.61427669445369659</v>
          </cell>
          <cell r="AW465">
            <v>0.53749210764698452</v>
          </cell>
          <cell r="AX465">
            <v>0.46070752084027244</v>
          </cell>
          <cell r="AY465">
            <v>0.38392293403356037</v>
          </cell>
          <cell r="AZ465">
            <v>0.3071383472268483</v>
          </cell>
          <cell r="BA465">
            <v>0.23035376042013622</v>
          </cell>
          <cell r="BB465">
            <v>0.15356917361342415</v>
          </cell>
          <cell r="BC465">
            <v>7.6784586806712074E-2</v>
          </cell>
          <cell r="BD465">
            <v>1.7214150343516255</v>
          </cell>
          <cell r="BE465">
            <v>1.4754986008728217</v>
          </cell>
          <cell r="BF465">
            <v>1.2295821673940179</v>
          </cell>
          <cell r="BG465">
            <v>0.98366573391521428</v>
          </cell>
          <cell r="BH465">
            <v>0.73774930043641063</v>
          </cell>
          <cell r="BI465">
            <v>0.49183286695760697</v>
          </cell>
          <cell r="BJ465">
            <v>0.24591643347880329</v>
          </cell>
          <cell r="BK465">
            <v>-3.8857805861880479E-16</v>
          </cell>
        </row>
        <row r="466">
          <cell r="AQ466">
            <v>0.81234170454993637</v>
          </cell>
          <cell r="AR466">
            <v>0.81234170454993637</v>
          </cell>
          <cell r="AS466">
            <v>0.81234170454993637</v>
          </cell>
          <cell r="AT466">
            <v>0.81234170454993637</v>
          </cell>
          <cell r="AU466">
            <v>0.81234170454993637</v>
          </cell>
          <cell r="AV466">
            <v>0.73110753409494278</v>
          </cell>
          <cell r="AW466">
            <v>0.64987336363994919</v>
          </cell>
          <cell r="AX466">
            <v>0.56863919318495548</v>
          </cell>
          <cell r="AY466">
            <v>0.48740502272996189</v>
          </cell>
          <cell r="AZ466">
            <v>0.4061708522749683</v>
          </cell>
          <cell r="BA466">
            <v>0.32493668181997465</v>
          </cell>
          <cell r="BB466">
            <v>0.24370251136498106</v>
          </cell>
          <cell r="BC466">
            <v>0.16246834090998741</v>
          </cell>
          <cell r="BD466">
            <v>8.1234170454993773E-2</v>
          </cell>
        </row>
        <row r="467">
          <cell r="W467">
            <v>0</v>
          </cell>
          <cell r="AB467">
            <v>-6.9079593185786626E-3</v>
          </cell>
          <cell r="AG467">
            <v>-6.9079593185786626E-3</v>
          </cell>
          <cell r="AL467">
            <v>-6.9079593185786626E-3</v>
          </cell>
          <cell r="AQ467">
            <v>-6.9079593185786626E-3</v>
          </cell>
          <cell r="AR467">
            <v>1.04036737463159</v>
          </cell>
          <cell r="AS467">
            <v>1.04036737463159</v>
          </cell>
          <cell r="AT467">
            <v>1.04036737463159</v>
          </cell>
          <cell r="AU467">
            <v>1.04036737463159</v>
          </cell>
          <cell r="AV467">
            <v>1.04036737463159</v>
          </cell>
          <cell r="AW467">
            <v>0.93633063716843101</v>
          </cell>
          <cell r="AX467">
            <v>0.83229389970527201</v>
          </cell>
          <cell r="AY467">
            <v>0.72825716224211301</v>
          </cell>
          <cell r="AZ467">
            <v>0.62422042477895401</v>
          </cell>
          <cell r="BA467">
            <v>0.52018368731579501</v>
          </cell>
          <cell r="BB467">
            <v>0.41614694985263601</v>
          </cell>
          <cell r="BC467">
            <v>0.312110212389477</v>
          </cell>
          <cell r="BD467">
            <v>0.208073474926318</v>
          </cell>
          <cell r="BE467">
            <v>0.104036737463159</v>
          </cell>
          <cell r="BF467">
            <v>1.0094215158121027</v>
          </cell>
          <cell r="BG467">
            <v>0.67074527326468103</v>
          </cell>
          <cell r="BH467">
            <v>0.36838455875900727</v>
          </cell>
          <cell r="BI467">
            <v>0.15602777415345367</v>
          </cell>
          <cell r="BJ467">
            <v>4.5186677779873383E-2</v>
          </cell>
          <cell r="BK467">
            <v>6.8856601374064942E-3</v>
          </cell>
          <cell r="BL467">
            <v>1.3600232051658168E-18</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cell r="BZ467">
            <v>0</v>
          </cell>
          <cell r="CA467">
            <v>0</v>
          </cell>
          <cell r="CB467">
            <v>0</v>
          </cell>
          <cell r="CC467">
            <v>0</v>
          </cell>
          <cell r="CD467">
            <v>0</v>
          </cell>
          <cell r="CE467">
            <v>0</v>
          </cell>
          <cell r="CF467">
            <v>0</v>
          </cell>
          <cell r="CG467">
            <v>0</v>
          </cell>
          <cell r="CH467">
            <v>0</v>
          </cell>
          <cell r="CI467">
            <v>0</v>
          </cell>
          <cell r="CJ467">
            <v>0</v>
          </cell>
        </row>
        <row r="468">
          <cell r="AS468">
            <v>0.6685428212167781</v>
          </cell>
          <cell r="AT468">
            <v>0.6685428212167781</v>
          </cell>
          <cell r="AU468">
            <v>0.6685428212167781</v>
          </cell>
          <cell r="AV468">
            <v>0.6685428212167781</v>
          </cell>
          <cell r="AW468">
            <v>0.6685428212167781</v>
          </cell>
          <cell r="AX468">
            <v>0.60168853909510023</v>
          </cell>
          <cell r="AY468">
            <v>0.53483425697342246</v>
          </cell>
          <cell r="AZ468">
            <v>0.4679799748517447</v>
          </cell>
          <cell r="BA468">
            <v>0.40112569273006693</v>
          </cell>
          <cell r="BB468">
            <v>0.33427141060838911</v>
          </cell>
          <cell r="BC468">
            <v>0.26741712848671134</v>
          </cell>
          <cell r="BD468">
            <v>0.20056284636503352</v>
          </cell>
          <cell r="BE468">
            <v>0.13370856424335573</v>
          </cell>
          <cell r="BF468">
            <v>6.6854282121677905E-2</v>
          </cell>
        </row>
        <row r="469">
          <cell r="AB469">
            <v>-6.9079593185786626E-3</v>
          </cell>
          <cell r="AG469">
            <v>-6.9079593185786626E-3</v>
          </cell>
          <cell r="AL469">
            <v>-6.9079593185786626E-3</v>
          </cell>
          <cell r="AQ469">
            <v>-6.9079593185786626E-3</v>
          </cell>
          <cell r="AR469">
            <v>-6.9079593185786626E-3</v>
          </cell>
          <cell r="AS469">
            <v>-6.2171633867207955E-3</v>
          </cell>
          <cell r="AT469">
            <v>0.5650829297810761</v>
          </cell>
          <cell r="AU469">
            <v>0.5650829297810761</v>
          </cell>
          <cell r="AV469">
            <v>0.5650829297810761</v>
          </cell>
          <cell r="AW469">
            <v>0.5650829297810761</v>
          </cell>
          <cell r="AX469">
            <v>0.5650829297810761</v>
          </cell>
          <cell r="AY469">
            <v>0.50857463680296855</v>
          </cell>
          <cell r="AZ469">
            <v>0.45206634382486094</v>
          </cell>
          <cell r="BA469">
            <v>0.39555805084675333</v>
          </cell>
          <cell r="BB469">
            <v>0.33904975786864572</v>
          </cell>
          <cell r="BC469">
            <v>0.28254146489053811</v>
          </cell>
          <cell r="BD469">
            <v>0.22603317191243052</v>
          </cell>
          <cell r="BE469">
            <v>0.16952487893432291</v>
          </cell>
          <cell r="BF469">
            <v>0.11301658595621532</v>
          </cell>
          <cell r="BG469">
            <v>5.6508292978107694E-2</v>
          </cell>
          <cell r="BH469">
            <v>1.3600232051658168E-18</v>
          </cell>
          <cell r="BI469">
            <v>1.3600232051658168E-18</v>
          </cell>
          <cell r="BJ469">
            <v>1.3600232051658168E-18</v>
          </cell>
          <cell r="BK469">
            <v>1.3600232051658168E-18</v>
          </cell>
          <cell r="BL469">
            <v>1.3600232051658168E-18</v>
          </cell>
        </row>
        <row r="477">
          <cell r="D477">
            <v>74</v>
          </cell>
          <cell r="E477">
            <v>127</v>
          </cell>
          <cell r="F477">
            <v>128</v>
          </cell>
          <cell r="G477">
            <v>75.400000000000006</v>
          </cell>
          <cell r="H477">
            <v>67.459999999999994</v>
          </cell>
          <cell r="M477">
            <v>65.3</v>
          </cell>
          <cell r="R477">
            <v>39.779999999999994</v>
          </cell>
          <cell r="T477">
            <v>24</v>
          </cell>
          <cell r="U477">
            <v>24</v>
          </cell>
          <cell r="V477">
            <v>22.3</v>
          </cell>
          <cell r="W477">
            <v>22.3</v>
          </cell>
          <cell r="X477">
            <v>18.5</v>
          </cell>
          <cell r="Y477">
            <v>18.399999999999999</v>
          </cell>
          <cell r="Z477">
            <v>0</v>
          </cell>
          <cell r="AA477">
            <v>0</v>
          </cell>
          <cell r="AB477">
            <v>60.15</v>
          </cell>
          <cell r="AG477">
            <v>60.15</v>
          </cell>
          <cell r="AL477">
            <v>60.15</v>
          </cell>
          <cell r="AM477">
            <v>60.15</v>
          </cell>
          <cell r="AN477">
            <v>60.15</v>
          </cell>
          <cell r="AO477">
            <v>60.15</v>
          </cell>
          <cell r="AP477">
            <v>60.15</v>
          </cell>
          <cell r="AQ477">
            <v>60.15</v>
          </cell>
          <cell r="AR477">
            <v>60.15</v>
          </cell>
          <cell r="AS477">
            <v>60.15</v>
          </cell>
          <cell r="AT477">
            <v>60.15</v>
          </cell>
          <cell r="AU477">
            <v>60.15</v>
          </cell>
          <cell r="AV477">
            <v>60.15</v>
          </cell>
          <cell r="AW477">
            <v>60.15</v>
          </cell>
          <cell r="AX477">
            <v>60.15</v>
          </cell>
          <cell r="AY477">
            <v>60.15</v>
          </cell>
          <cell r="AZ477">
            <v>60.15</v>
          </cell>
          <cell r="BA477">
            <v>60.15</v>
          </cell>
          <cell r="BB477">
            <v>60.15</v>
          </cell>
          <cell r="BC477">
            <v>60.15</v>
          </cell>
          <cell r="BD477">
            <v>60.15</v>
          </cell>
          <cell r="BE477">
            <v>60.15</v>
          </cell>
          <cell r="BF477">
            <v>60.15</v>
          </cell>
          <cell r="BG477">
            <v>60.15</v>
          </cell>
        </row>
        <row r="478">
          <cell r="D478">
            <v>18.322875</v>
          </cell>
          <cell r="E478">
            <v>36.64575</v>
          </cell>
          <cell r="F478">
            <v>73.291499999999999</v>
          </cell>
          <cell r="G478">
            <v>146.583</v>
          </cell>
          <cell r="H478">
            <v>293.166</v>
          </cell>
          <cell r="M478">
            <v>325.74</v>
          </cell>
          <cell r="R478">
            <v>325.74</v>
          </cell>
          <cell r="W478">
            <v>308.74</v>
          </cell>
          <cell r="AB478">
            <v>157.19</v>
          </cell>
          <cell r="AG478">
            <v>143.04</v>
          </cell>
          <cell r="AL478">
            <v>173.04</v>
          </cell>
          <cell r="AM478">
            <v>173.04</v>
          </cell>
          <cell r="AN478">
            <v>173.04</v>
          </cell>
          <cell r="AO478">
            <v>173.04</v>
          </cell>
          <cell r="AP478">
            <v>173.04</v>
          </cell>
          <cell r="AQ478">
            <v>173.04</v>
          </cell>
          <cell r="AR478">
            <v>173.04</v>
          </cell>
          <cell r="AS478">
            <v>173.04</v>
          </cell>
          <cell r="AT478">
            <v>173.04</v>
          </cell>
          <cell r="AU478">
            <v>173.04</v>
          </cell>
          <cell r="AV478">
            <v>173.04</v>
          </cell>
          <cell r="AW478">
            <v>173.04</v>
          </cell>
          <cell r="AX478">
            <v>173.04</v>
          </cell>
          <cell r="AY478">
            <v>173.04</v>
          </cell>
          <cell r="AZ478">
            <v>173.04</v>
          </cell>
          <cell r="BA478">
            <v>173.04</v>
          </cell>
          <cell r="BB478">
            <v>173.04</v>
          </cell>
          <cell r="BC478">
            <v>173.04</v>
          </cell>
          <cell r="BD478">
            <v>173.04</v>
          </cell>
          <cell r="BE478">
            <v>173.04</v>
          </cell>
          <cell r="BF478">
            <v>173.04</v>
          </cell>
          <cell r="BG478">
            <v>173.04</v>
          </cell>
        </row>
      </sheetData>
      <sheetData sheetId="19" refreshError="1">
        <row r="37">
          <cell r="K37">
            <v>3</v>
          </cell>
          <cell r="M37">
            <v>3</v>
          </cell>
          <cell r="T37">
            <v>0</v>
          </cell>
          <cell r="U37">
            <v>0</v>
          </cell>
          <cell r="V37">
            <v>5.29</v>
          </cell>
          <cell r="W37">
            <v>5.29</v>
          </cell>
          <cell r="X37">
            <v>0</v>
          </cell>
          <cell r="Y37">
            <v>0</v>
          </cell>
          <cell r="Z37">
            <v>0</v>
          </cell>
          <cell r="AA37">
            <v>3.09375</v>
          </cell>
          <cell r="AB37">
            <v>3.09375</v>
          </cell>
          <cell r="AC37">
            <v>0.32198500000000002</v>
          </cell>
          <cell r="AD37">
            <v>0.12415</v>
          </cell>
          <cell r="AE37">
            <v>0.12642</v>
          </cell>
          <cell r="AF37">
            <v>0.12089999999999999</v>
          </cell>
          <cell r="AG37">
            <v>0.69345500000000004</v>
          </cell>
          <cell r="AH37">
            <v>2.25</v>
          </cell>
          <cell r="AI37">
            <v>2.25</v>
          </cell>
          <cell r="AJ37">
            <v>2.25</v>
          </cell>
          <cell r="AK37">
            <v>1.25</v>
          </cell>
          <cell r="AL37">
            <v>8</v>
          </cell>
          <cell r="AM37">
            <v>10</v>
          </cell>
          <cell r="AN37">
            <v>10</v>
          </cell>
          <cell r="AO37">
            <v>10</v>
          </cell>
          <cell r="AP37">
            <v>10</v>
          </cell>
          <cell r="AQ37">
            <v>10</v>
          </cell>
          <cell r="AR37">
            <v>10</v>
          </cell>
          <cell r="AS37">
            <v>10</v>
          </cell>
        </row>
        <row r="42">
          <cell r="N42">
            <v>0</v>
          </cell>
          <cell r="O42">
            <v>0</v>
          </cell>
          <cell r="P42">
            <v>0</v>
          </cell>
          <cell r="Q42">
            <v>0</v>
          </cell>
          <cell r="R42">
            <v>0</v>
          </cell>
          <cell r="S42">
            <v>0</v>
          </cell>
          <cell r="T42">
            <v>0</v>
          </cell>
          <cell r="U42">
            <v>0</v>
          </cell>
          <cell r="V42">
            <v>2.44</v>
          </cell>
          <cell r="W42">
            <v>2.44</v>
          </cell>
          <cell r="X42">
            <v>0.85899999999999999</v>
          </cell>
          <cell r="Y42">
            <v>0.85899999999999999</v>
          </cell>
          <cell r="Z42">
            <v>0.88</v>
          </cell>
          <cell r="AA42">
            <v>0.85899999999999999</v>
          </cell>
          <cell r="AB42">
            <v>3.4569999999999999</v>
          </cell>
          <cell r="AC42">
            <v>0.21375440000000001</v>
          </cell>
          <cell r="AD42">
            <v>0.239979</v>
          </cell>
          <cell r="AE42">
            <v>0.47799999999999998</v>
          </cell>
          <cell r="AF42">
            <v>0.37057000000000001</v>
          </cell>
          <cell r="AG42">
            <v>1.3023034</v>
          </cell>
          <cell r="AH42">
            <v>1.375</v>
          </cell>
          <cell r="AI42">
            <v>1.375</v>
          </cell>
          <cell r="AJ42">
            <v>1.375</v>
          </cell>
          <cell r="AK42">
            <v>1.375</v>
          </cell>
          <cell r="AL42">
            <v>5.5</v>
          </cell>
          <cell r="AM42">
            <v>4</v>
          </cell>
          <cell r="AN42">
            <v>6</v>
          </cell>
          <cell r="AO42">
            <v>8</v>
          </cell>
          <cell r="AP42">
            <v>9</v>
          </cell>
          <cell r="AQ42">
            <v>10</v>
          </cell>
          <cell r="AR42">
            <v>11</v>
          </cell>
          <cell r="AS42">
            <v>11</v>
          </cell>
        </row>
        <row r="49">
          <cell r="V49">
            <v>0.9</v>
          </cell>
          <cell r="W49">
            <v>0.9</v>
          </cell>
          <cell r="X49">
            <v>0</v>
          </cell>
          <cell r="Y49">
            <v>0</v>
          </cell>
          <cell r="Z49">
            <v>0</v>
          </cell>
          <cell r="AA49">
            <v>0</v>
          </cell>
          <cell r="AB49">
            <v>0</v>
          </cell>
          <cell r="AC49">
            <v>0</v>
          </cell>
          <cell r="AD49">
            <v>0</v>
          </cell>
          <cell r="AE49">
            <v>1.5</v>
          </cell>
          <cell r="AF49">
            <v>2.125</v>
          </cell>
          <cell r="AG49">
            <v>3.625</v>
          </cell>
          <cell r="AH49">
            <v>1.125</v>
          </cell>
          <cell r="AI49">
            <v>1.125</v>
          </cell>
          <cell r="AJ49">
            <v>1.125</v>
          </cell>
          <cell r="AK49">
            <v>1.125</v>
          </cell>
          <cell r="AL49">
            <v>4.5</v>
          </cell>
          <cell r="AM49">
            <v>4</v>
          </cell>
          <cell r="AN49">
            <v>4</v>
          </cell>
          <cell r="AO49">
            <v>4</v>
          </cell>
          <cell r="AP49">
            <v>4</v>
          </cell>
          <cell r="AQ49">
            <v>4</v>
          </cell>
          <cell r="AR49">
            <v>4</v>
          </cell>
          <cell r="AS49">
            <v>4</v>
          </cell>
        </row>
      </sheetData>
      <sheetData sheetId="20" refreshError="1">
        <row r="49">
          <cell r="D49">
            <v>0</v>
          </cell>
          <cell r="E49">
            <v>0</v>
          </cell>
          <cell r="F49">
            <v>0</v>
          </cell>
          <cell r="G49">
            <v>21.569326465086991</v>
          </cell>
          <cell r="H49">
            <v>30.358145628598315</v>
          </cell>
          <cell r="I49">
            <v>30.057750000000002</v>
          </cell>
          <cell r="J49">
            <v>63.911999999999992</v>
          </cell>
          <cell r="K49">
            <v>65.822400000000002</v>
          </cell>
          <cell r="L49">
            <v>98.982399999999984</v>
          </cell>
          <cell r="M49">
            <v>95.88239999999999</v>
          </cell>
          <cell r="N49">
            <v>95.453339999999983</v>
          </cell>
          <cell r="O49">
            <v>93.91377</v>
          </cell>
          <cell r="P49">
            <v>104.20933149999999</v>
          </cell>
          <cell r="Q49">
            <v>100.49445</v>
          </cell>
          <cell r="R49">
            <v>100.49445</v>
          </cell>
          <cell r="S49">
            <v>114.03274854999999</v>
          </cell>
          <cell r="T49">
            <v>110.7134112</v>
          </cell>
          <cell r="U49">
            <v>105.01876934999999</v>
          </cell>
          <cell r="V49">
            <v>110.79946639999999</v>
          </cell>
          <cell r="W49">
            <v>110.79946639999999</v>
          </cell>
          <cell r="AB49">
            <v>110.17123544999998</v>
          </cell>
          <cell r="AC49">
            <v>106.97155099999998</v>
          </cell>
          <cell r="AD49">
            <v>98.525191499999991</v>
          </cell>
          <cell r="AE49">
            <v>89.292059999999992</v>
          </cell>
          <cell r="AF49">
            <v>89.858324999999994</v>
          </cell>
          <cell r="AG49">
            <v>89.858324999999979</v>
          </cell>
          <cell r="AL49">
            <v>102.60100999999997</v>
          </cell>
          <cell r="AM49">
            <v>118.07234</v>
          </cell>
          <cell r="AN49">
            <v>130.30246799999998</v>
          </cell>
          <cell r="AO49">
            <v>111.93019999999997</v>
          </cell>
          <cell r="AP49">
            <v>82.241159999999965</v>
          </cell>
          <cell r="AQ49">
            <v>54.964119999999966</v>
          </cell>
          <cell r="AR49">
            <v>36.075479999999963</v>
          </cell>
          <cell r="AS49">
            <v>20.756599999999967</v>
          </cell>
        </row>
        <row r="51">
          <cell r="D51">
            <v>92.322874999999996</v>
          </cell>
          <cell r="E51">
            <v>163.64574999999999</v>
          </cell>
          <cell r="F51">
            <v>201.29149999999998</v>
          </cell>
          <cell r="G51">
            <v>221.983</v>
          </cell>
          <cell r="H51">
            <v>360.62599999999998</v>
          </cell>
          <cell r="M51">
            <v>391.04</v>
          </cell>
          <cell r="R51">
            <v>365.52</v>
          </cell>
          <cell r="W51">
            <v>331.04</v>
          </cell>
          <cell r="AB51">
            <v>117.34</v>
          </cell>
          <cell r="AG51">
            <v>117.34</v>
          </cell>
          <cell r="AL51">
            <v>117.34</v>
          </cell>
          <cell r="AM51">
            <v>117.34</v>
          </cell>
          <cell r="AN51">
            <v>117.34</v>
          </cell>
          <cell r="AO51">
            <v>117.34</v>
          </cell>
          <cell r="AP51">
            <v>117.34</v>
          </cell>
          <cell r="AQ51">
            <v>117.34</v>
          </cell>
          <cell r="AR51">
            <v>117.34</v>
          </cell>
          <cell r="AS51">
            <v>117.34</v>
          </cell>
        </row>
      </sheetData>
      <sheetData sheetId="21" refreshError="1">
        <row r="29">
          <cell r="D29">
            <v>37.300000000000004</v>
          </cell>
          <cell r="E29">
            <v>58.4</v>
          </cell>
          <cell r="F29">
            <v>156.69999999999999</v>
          </cell>
          <cell r="G29">
            <v>-161.39999999999998</v>
          </cell>
          <cell r="H29">
            <v>-72</v>
          </cell>
          <cell r="I29">
            <v>-9.8000000000000007</v>
          </cell>
          <cell r="J29">
            <v>-1.0999999999999999</v>
          </cell>
          <cell r="K29">
            <v>4.6999999999999993</v>
          </cell>
          <cell r="L29">
            <v>25.500000000000004</v>
          </cell>
          <cell r="M29">
            <v>-38.122</v>
          </cell>
          <cell r="N29">
            <v>-21.956</v>
          </cell>
          <cell r="O29">
            <v>-25.749999999999996</v>
          </cell>
          <cell r="P29">
            <v>-27.551999999999992</v>
          </cell>
          <cell r="Q29">
            <v>-23.615999999999996</v>
          </cell>
          <cell r="R29">
            <v>-26.310557748067204</v>
          </cell>
          <cell r="S29">
            <v>2.3808376323675833</v>
          </cell>
          <cell r="T29">
            <v>6.9808376323675834</v>
          </cell>
          <cell r="U29">
            <v>3.6808376323675835</v>
          </cell>
          <cell r="V29">
            <v>12.561694753470334</v>
          </cell>
          <cell r="W29">
            <v>18.004099391560505</v>
          </cell>
        </row>
        <row r="32">
          <cell r="D32">
            <v>0</v>
          </cell>
          <cell r="E32">
            <v>0</v>
          </cell>
          <cell r="F32">
            <v>17.2</v>
          </cell>
          <cell r="G32">
            <v>213.29999999999995</v>
          </cell>
          <cell r="H32">
            <v>45.699999999999996</v>
          </cell>
          <cell r="I32">
            <v>0</v>
          </cell>
          <cell r="J32">
            <v>2.2999999999999998</v>
          </cell>
          <cell r="K32">
            <v>0</v>
          </cell>
          <cell r="L32">
            <v>0.6</v>
          </cell>
          <cell r="M32">
            <v>2.9</v>
          </cell>
          <cell r="N32">
            <v>0</v>
          </cell>
          <cell r="O32">
            <v>0</v>
          </cell>
          <cell r="P32">
            <v>0</v>
          </cell>
          <cell r="Q32">
            <v>0.6</v>
          </cell>
          <cell r="R32">
            <v>0.6</v>
          </cell>
          <cell r="S32">
            <v>0</v>
          </cell>
          <cell r="T32">
            <v>0</v>
          </cell>
          <cell r="U32">
            <v>0</v>
          </cell>
          <cell r="V32">
            <v>0</v>
          </cell>
          <cell r="W32">
            <v>0</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row r="10">
          <cell r="D10">
            <v>456</v>
          </cell>
          <cell r="E10">
            <v>559</v>
          </cell>
          <cell r="F10">
            <v>778.6</v>
          </cell>
          <cell r="G10">
            <v>770.09999999999991</v>
          </cell>
          <cell r="H10">
            <v>745.69999999999993</v>
          </cell>
          <cell r="I10">
            <v>143.83629999999999</v>
          </cell>
          <cell r="J10">
            <v>139.6728</v>
          </cell>
          <cell r="K10">
            <v>136.75189999999998</v>
          </cell>
          <cell r="L10">
            <v>165.87950000000001</v>
          </cell>
          <cell r="M10">
            <v>586.14049999999997</v>
          </cell>
          <cell r="N10">
            <v>148.03397590361445</v>
          </cell>
          <cell r="O10">
            <v>164.28994053518335</v>
          </cell>
          <cell r="P10">
            <v>196.76790099009901</v>
          </cell>
          <cell r="Q10">
            <v>193.08471428571426</v>
          </cell>
          <cell r="R10">
            <v>702.18153171461108</v>
          </cell>
          <cell r="S10">
            <v>166.32500000000002</v>
          </cell>
        </row>
        <row r="34">
          <cell r="D34">
            <v>172.7</v>
          </cell>
          <cell r="E34">
            <v>142.5</v>
          </cell>
          <cell r="F34">
            <v>251.6</v>
          </cell>
          <cell r="G34">
            <v>331</v>
          </cell>
          <cell r="H34">
            <v>292.8</v>
          </cell>
          <cell r="I34">
            <v>51.3</v>
          </cell>
          <cell r="J34">
            <v>51</v>
          </cell>
          <cell r="K34">
            <v>50.7</v>
          </cell>
          <cell r="L34">
            <v>39.4</v>
          </cell>
          <cell r="M34">
            <v>192.37</v>
          </cell>
          <cell r="N34">
            <v>54.88</v>
          </cell>
          <cell r="O34">
            <v>78.77</v>
          </cell>
        </row>
        <row r="37">
          <cell r="D37">
            <v>92.5</v>
          </cell>
          <cell r="E37">
            <v>76.2</v>
          </cell>
          <cell r="F37">
            <v>95.3</v>
          </cell>
          <cell r="G37">
            <v>79</v>
          </cell>
          <cell r="H37">
            <v>63.5</v>
          </cell>
          <cell r="I37">
            <v>12.3</v>
          </cell>
          <cell r="J37">
            <v>12.6</v>
          </cell>
          <cell r="K37">
            <v>11.4</v>
          </cell>
          <cell r="L37">
            <v>11.5</v>
          </cell>
          <cell r="M37">
            <v>47.82</v>
          </cell>
          <cell r="N37">
            <v>16.63</v>
          </cell>
          <cell r="O37">
            <v>24.73</v>
          </cell>
        </row>
        <row r="40">
          <cell r="D40">
            <v>40.299999999999997</v>
          </cell>
          <cell r="E40">
            <v>42.7</v>
          </cell>
          <cell r="F40">
            <v>132</v>
          </cell>
          <cell r="G40">
            <v>190.7</v>
          </cell>
          <cell r="H40">
            <v>192.3</v>
          </cell>
          <cell r="I40">
            <v>31.1</v>
          </cell>
          <cell r="J40">
            <v>30.1</v>
          </cell>
          <cell r="K40">
            <v>31.8</v>
          </cell>
          <cell r="L40">
            <v>22.2</v>
          </cell>
          <cell r="M40">
            <v>115.22</v>
          </cell>
          <cell r="N40">
            <v>30.4</v>
          </cell>
          <cell r="O40">
            <v>50.51</v>
          </cell>
        </row>
        <row r="43">
          <cell r="D43">
            <v>283.3</v>
          </cell>
          <cell r="E43">
            <v>416.5</v>
          </cell>
          <cell r="F43">
            <v>527</v>
          </cell>
          <cell r="G43">
            <v>439.1</v>
          </cell>
          <cell r="H43">
            <v>452.9</v>
          </cell>
          <cell r="I43">
            <v>92.6</v>
          </cell>
          <cell r="J43">
            <v>88.6</v>
          </cell>
          <cell r="K43">
            <v>86</v>
          </cell>
          <cell r="L43">
            <v>126.3</v>
          </cell>
          <cell r="M43">
            <v>393.77</v>
          </cell>
          <cell r="N43">
            <v>90.07</v>
          </cell>
          <cell r="O43">
            <v>76.83</v>
          </cell>
        </row>
        <row r="46">
          <cell r="D46">
            <v>241.5</v>
          </cell>
          <cell r="E46">
            <v>361.70000000000005</v>
          </cell>
          <cell r="F46">
            <v>475.3</v>
          </cell>
          <cell r="G46">
            <v>382.8</v>
          </cell>
          <cell r="H46">
            <v>422</v>
          </cell>
        </row>
        <row r="49">
          <cell r="D49">
            <v>26.6</v>
          </cell>
          <cell r="E49">
            <v>27.6</v>
          </cell>
          <cell r="F49">
            <v>36.299999999999997</v>
          </cell>
          <cell r="G49">
            <v>45.4</v>
          </cell>
          <cell r="H49">
            <v>25.9</v>
          </cell>
        </row>
        <row r="52">
          <cell r="D52">
            <v>15.2</v>
          </cell>
          <cell r="E52">
            <v>27.1</v>
          </cell>
          <cell r="F52">
            <v>14.8</v>
          </cell>
          <cell r="G52">
            <v>10.8</v>
          </cell>
          <cell r="H52">
            <v>4.7</v>
          </cell>
          <cell r="I52">
            <v>0.4044797724560022</v>
          </cell>
          <cell r="J52">
            <v>0.38700764405617488</v>
          </cell>
          <cell r="K52">
            <v>0.37565076059628716</v>
          </cell>
          <cell r="L52">
            <v>0.55168245422454731</v>
          </cell>
          <cell r="M52">
            <v>1.72</v>
          </cell>
          <cell r="N52">
            <v>0.18</v>
          </cell>
          <cell r="O52">
            <v>0.12</v>
          </cell>
        </row>
      </sheetData>
      <sheetData sheetId="51" refreshError="1">
        <row r="45">
          <cell r="D45">
            <v>298.10000000000002</v>
          </cell>
          <cell r="E45">
            <v>339</v>
          </cell>
          <cell r="F45">
            <v>478</v>
          </cell>
          <cell r="G45">
            <v>482.5</v>
          </cell>
          <cell r="H45">
            <v>494.2</v>
          </cell>
          <cell r="I45">
            <v>148.80000000000001</v>
          </cell>
          <cell r="J45">
            <v>94.3</v>
          </cell>
          <cell r="K45">
            <v>102</v>
          </cell>
          <cell r="L45">
            <v>101.7</v>
          </cell>
          <cell r="M45">
            <v>446.79</v>
          </cell>
          <cell r="N45">
            <v>96.77</v>
          </cell>
          <cell r="O45">
            <v>114.24</v>
          </cell>
        </row>
        <row r="48">
          <cell r="D48">
            <v>103.8</v>
          </cell>
          <cell r="E48">
            <v>126.7</v>
          </cell>
          <cell r="F48">
            <v>136</v>
          </cell>
          <cell r="G48">
            <v>134.4</v>
          </cell>
          <cell r="H48">
            <v>127.1</v>
          </cell>
          <cell r="I48">
            <v>36.1</v>
          </cell>
          <cell r="J48">
            <v>16.399999999999999</v>
          </cell>
          <cell r="K48">
            <v>22.5</v>
          </cell>
          <cell r="L48">
            <v>27.2</v>
          </cell>
          <cell r="M48">
            <v>102.16</v>
          </cell>
          <cell r="N48">
            <v>14.95</v>
          </cell>
          <cell r="O48">
            <v>22.52</v>
          </cell>
        </row>
        <row r="51">
          <cell r="D51">
            <v>85.4</v>
          </cell>
          <cell r="E51">
            <v>123.2</v>
          </cell>
          <cell r="F51">
            <v>251.4</v>
          </cell>
          <cell r="G51">
            <v>198.9</v>
          </cell>
          <cell r="H51">
            <v>261.60000000000002</v>
          </cell>
          <cell r="I51">
            <v>70.855199999999996</v>
          </cell>
          <cell r="J51">
            <v>51.3</v>
          </cell>
          <cell r="K51">
            <v>49.5</v>
          </cell>
          <cell r="L51">
            <v>44.7</v>
          </cell>
          <cell r="M51">
            <v>216.35</v>
          </cell>
          <cell r="N51">
            <v>66.47</v>
          </cell>
          <cell r="O51">
            <v>70.91</v>
          </cell>
        </row>
        <row r="54">
          <cell r="D54">
            <v>361.4</v>
          </cell>
          <cell r="E54">
            <v>368</v>
          </cell>
          <cell r="F54">
            <v>381.9</v>
          </cell>
          <cell r="G54">
            <v>325.60000000000002</v>
          </cell>
          <cell r="H54">
            <v>333.48</v>
          </cell>
          <cell r="I54">
            <v>59.09</v>
          </cell>
          <cell r="J54">
            <v>69.430000000000007</v>
          </cell>
          <cell r="K54">
            <v>85.570000000000007</v>
          </cell>
          <cell r="L54">
            <v>84.614999999999995</v>
          </cell>
          <cell r="M54">
            <v>298.78499999999997</v>
          </cell>
          <cell r="N54">
            <v>70.67</v>
          </cell>
          <cell r="O54">
            <v>57.36</v>
          </cell>
        </row>
        <row r="57">
          <cell r="D57">
            <v>335.9</v>
          </cell>
          <cell r="E57">
            <v>309.10000000000002</v>
          </cell>
          <cell r="F57">
            <v>331.8</v>
          </cell>
          <cell r="G57">
            <v>261.89999999999998</v>
          </cell>
          <cell r="H57">
            <v>302.5</v>
          </cell>
        </row>
        <row r="60">
          <cell r="D60">
            <v>15.7</v>
          </cell>
          <cell r="E60">
            <v>25.4</v>
          </cell>
          <cell r="F60">
            <v>11.2</v>
          </cell>
          <cell r="G60">
            <v>45.6</v>
          </cell>
          <cell r="H60">
            <v>30.1</v>
          </cell>
        </row>
        <row r="61">
          <cell r="D61">
            <v>8.8000000000000007</v>
          </cell>
          <cell r="E61">
            <v>31.9</v>
          </cell>
          <cell r="F61">
            <v>25.3</v>
          </cell>
          <cell r="G61">
            <v>7.5</v>
          </cell>
          <cell r="H61">
            <v>2.8</v>
          </cell>
          <cell r="I61" t="str">
            <v>...</v>
          </cell>
          <cell r="J61" t="str">
            <v>...</v>
          </cell>
          <cell r="K61" t="str">
            <v>...</v>
          </cell>
          <cell r="L61" t="str">
            <v>...</v>
          </cell>
          <cell r="M61">
            <v>1.42</v>
          </cell>
          <cell r="N61">
            <v>0.34</v>
          </cell>
          <cell r="O61">
            <v>0.02</v>
          </cell>
        </row>
        <row r="68">
          <cell r="D68">
            <v>483.1</v>
          </cell>
          <cell r="E68">
            <v>469.5</v>
          </cell>
          <cell r="F68">
            <v>588.70000000000005</v>
          </cell>
          <cell r="G68">
            <v>306.89999999999998</v>
          </cell>
          <cell r="H68">
            <v>320.3</v>
          </cell>
          <cell r="I68">
            <v>76.447000000000003</v>
          </cell>
          <cell r="J68">
            <v>88.606999999999999</v>
          </cell>
          <cell r="K68">
            <v>83.146000000000001</v>
          </cell>
          <cell r="L68">
            <v>108.98699999999999</v>
          </cell>
          <cell r="M68">
            <v>357.18700000000001</v>
          </cell>
          <cell r="N68">
            <v>104.352</v>
          </cell>
          <cell r="O68">
            <v>99.35</v>
          </cell>
        </row>
        <row r="72">
          <cell r="D72">
            <v>1344.9</v>
          </cell>
          <cell r="E72">
            <v>994.4</v>
          </cell>
          <cell r="F72">
            <v>856</v>
          </cell>
          <cell r="G72">
            <v>599.6</v>
          </cell>
          <cell r="H72">
            <v>732.9</v>
          </cell>
          <cell r="I72">
            <v>393.6</v>
          </cell>
          <cell r="J72">
            <v>91.7</v>
          </cell>
          <cell r="K72">
            <v>54.1</v>
          </cell>
          <cell r="L72">
            <v>218.8</v>
          </cell>
          <cell r="M72">
            <v>758.2</v>
          </cell>
          <cell r="N72">
            <v>281.2</v>
          </cell>
          <cell r="O72">
            <v>168.6</v>
          </cell>
        </row>
        <row r="76">
          <cell r="D76">
            <v>685</v>
          </cell>
          <cell r="E76">
            <v>421.2</v>
          </cell>
          <cell r="F76">
            <v>393.9</v>
          </cell>
          <cell r="G76">
            <v>311</v>
          </cell>
          <cell r="H76">
            <v>311.7</v>
          </cell>
          <cell r="I76">
            <v>88.798000000000002</v>
          </cell>
          <cell r="J76">
            <v>105.04</v>
          </cell>
          <cell r="K76">
            <v>98.876000000000005</v>
          </cell>
          <cell r="L76">
            <v>89.566999999999993</v>
          </cell>
          <cell r="M76">
            <v>382.28100000000006</v>
          </cell>
          <cell r="N76">
            <v>92.71</v>
          </cell>
          <cell r="O76">
            <v>63.47</v>
          </cell>
        </row>
        <row r="80">
          <cell r="D80">
            <v>3694</v>
          </cell>
          <cell r="E80">
            <v>3579</v>
          </cell>
          <cell r="F80">
            <v>3366</v>
          </cell>
          <cell r="G80">
            <v>2898</v>
          </cell>
          <cell r="H80">
            <v>3987</v>
          </cell>
          <cell r="I80">
            <v>972</v>
          </cell>
          <cell r="J80">
            <v>939</v>
          </cell>
          <cell r="K80">
            <v>1040.2</v>
          </cell>
          <cell r="L80">
            <v>640.6</v>
          </cell>
          <cell r="M80">
            <v>3591.8</v>
          </cell>
          <cell r="N80">
            <v>841.9</v>
          </cell>
          <cell r="O80">
            <v>1089.2</v>
          </cell>
        </row>
        <row r="82">
          <cell r="D82">
            <v>1520.5</v>
          </cell>
          <cell r="E82">
            <v>655</v>
          </cell>
          <cell r="F82">
            <v>390.8</v>
          </cell>
          <cell r="G82">
            <v>158.19999999999999</v>
          </cell>
          <cell r="H82">
            <v>82.7</v>
          </cell>
          <cell r="I82">
            <v>49.429000000000002</v>
          </cell>
          <cell r="J82">
            <v>61.932000000000002</v>
          </cell>
          <cell r="K82">
            <v>80.697000000000003</v>
          </cell>
          <cell r="L82">
            <v>58.923999999999999</v>
          </cell>
          <cell r="M82">
            <v>250.982</v>
          </cell>
          <cell r="N82">
            <v>44.253999999999998</v>
          </cell>
          <cell r="O82">
            <v>47.198</v>
          </cell>
        </row>
        <row r="84">
          <cell r="D84">
            <v>99.5</v>
          </cell>
          <cell r="E84">
            <v>17.3</v>
          </cell>
          <cell r="F84">
            <v>54.3</v>
          </cell>
          <cell r="G84">
            <v>70.2</v>
          </cell>
          <cell r="H84">
            <v>42.2</v>
          </cell>
          <cell r="I84">
            <v>22.986000000000001</v>
          </cell>
          <cell r="J84">
            <v>9.9849999999999994</v>
          </cell>
          <cell r="K84">
            <v>16.224</v>
          </cell>
          <cell r="L84">
            <v>15.518000000000001</v>
          </cell>
          <cell r="M84">
            <v>64.713000000000008</v>
          </cell>
          <cell r="N84">
            <v>12.678000000000001</v>
          </cell>
          <cell r="O84">
            <v>23.393999999999998</v>
          </cell>
        </row>
        <row r="95">
          <cell r="D95">
            <v>659.5</v>
          </cell>
          <cell r="E95">
            <v>707</v>
          </cell>
          <cell r="F95">
            <v>859.89999999999986</v>
          </cell>
          <cell r="G95">
            <v>808.1</v>
          </cell>
          <cell r="H95">
            <v>827.68000000000006</v>
          </cell>
          <cell r="I95">
            <v>207.89000000000001</v>
          </cell>
          <cell r="J95">
            <v>163.73000000000002</v>
          </cell>
          <cell r="K95">
            <v>187.57</v>
          </cell>
          <cell r="L95">
            <v>186.315</v>
          </cell>
          <cell r="M95">
            <v>745.60500000000002</v>
          </cell>
          <cell r="N95">
            <v>167.44</v>
          </cell>
          <cell r="O95">
            <v>171.59099999999998</v>
          </cell>
          <cell r="P95">
            <v>162.87</v>
          </cell>
        </row>
        <row r="96">
          <cell r="D96">
            <v>107.6</v>
          </cell>
          <cell r="E96">
            <v>146.30000000000001</v>
          </cell>
          <cell r="F96">
            <v>194.8</v>
          </cell>
          <cell r="G96">
            <v>115.2</v>
          </cell>
          <cell r="H96">
            <v>110.8</v>
          </cell>
          <cell r="I96">
            <v>26</v>
          </cell>
          <cell r="J96">
            <v>29.535</v>
          </cell>
          <cell r="K96">
            <v>27.885999999999999</v>
          </cell>
          <cell r="L96">
            <v>30.27</v>
          </cell>
          <cell r="M96">
            <v>113.69099999999999</v>
          </cell>
          <cell r="N96">
            <v>28.28</v>
          </cell>
          <cell r="O96">
            <v>26.89</v>
          </cell>
          <cell r="P96">
            <v>26.24</v>
          </cell>
        </row>
        <row r="97">
          <cell r="D97">
            <v>48.1</v>
          </cell>
          <cell r="E97">
            <v>83.5</v>
          </cell>
          <cell r="F97">
            <v>71.099999999999994</v>
          </cell>
          <cell r="G97">
            <v>38.299999999999997</v>
          </cell>
          <cell r="H97">
            <v>40.299999999999997</v>
          </cell>
          <cell r="I97">
            <v>21.338999999999999</v>
          </cell>
          <cell r="J97">
            <v>4.9720000000000004</v>
          </cell>
          <cell r="K97">
            <v>3</v>
          </cell>
          <cell r="L97">
            <v>10.9</v>
          </cell>
          <cell r="M97">
            <v>40.210999999999999</v>
          </cell>
          <cell r="N97">
            <v>14.14</v>
          </cell>
          <cell r="O97">
            <v>7.52</v>
          </cell>
          <cell r="P97">
            <v>2.96</v>
          </cell>
        </row>
        <row r="98">
          <cell r="D98">
            <v>52.8</v>
          </cell>
          <cell r="E98">
            <v>79.3</v>
          </cell>
          <cell r="F98">
            <v>81.900000000000006</v>
          </cell>
          <cell r="G98">
            <v>62.3</v>
          </cell>
          <cell r="H98">
            <v>61</v>
          </cell>
          <cell r="I98">
            <v>18.614999999999998</v>
          </cell>
          <cell r="J98">
            <v>21.207999999999998</v>
          </cell>
          <cell r="K98">
            <v>19.106000000000002</v>
          </cell>
          <cell r="L98">
            <v>17.027000000000001</v>
          </cell>
          <cell r="M98">
            <v>75.955999999999989</v>
          </cell>
          <cell r="N98">
            <v>15.21</v>
          </cell>
          <cell r="O98">
            <v>11.49</v>
          </cell>
          <cell r="P98">
            <v>10.88</v>
          </cell>
        </row>
        <row r="99">
          <cell r="D99">
            <v>25.9</v>
          </cell>
          <cell r="E99">
            <v>19</v>
          </cell>
          <cell r="F99">
            <v>164.1</v>
          </cell>
          <cell r="G99">
            <v>132.69999999999999</v>
          </cell>
          <cell r="H99">
            <v>179.5</v>
          </cell>
          <cell r="I99">
            <v>44.2</v>
          </cell>
          <cell r="J99">
            <v>30.5</v>
          </cell>
          <cell r="K99">
            <v>26</v>
          </cell>
          <cell r="L99">
            <v>16</v>
          </cell>
          <cell r="M99">
            <v>116.7</v>
          </cell>
          <cell r="N99">
            <v>40.56</v>
          </cell>
          <cell r="O99">
            <v>53.02</v>
          </cell>
          <cell r="P99">
            <v>51.77</v>
          </cell>
        </row>
        <row r="100">
          <cell r="D100">
            <v>86</v>
          </cell>
          <cell r="E100">
            <v>111.1</v>
          </cell>
          <cell r="F100">
            <v>38.799999999999997</v>
          </cell>
          <cell r="G100">
            <v>32.1</v>
          </cell>
          <cell r="H100">
            <v>13.1</v>
          </cell>
          <cell r="I100">
            <v>7.3</v>
          </cell>
          <cell r="J100">
            <v>7.7</v>
          </cell>
          <cell r="K100">
            <v>8.8000000000000007</v>
          </cell>
          <cell r="L100">
            <v>6.2</v>
          </cell>
          <cell r="M100">
            <v>30.1</v>
          </cell>
          <cell r="N100">
            <v>5.13</v>
          </cell>
          <cell r="O100">
            <v>5.5880000000000001</v>
          </cell>
          <cell r="P100">
            <v>4.67</v>
          </cell>
        </row>
        <row r="101">
          <cell r="D101">
            <v>9.4</v>
          </cell>
          <cell r="E101">
            <v>1.9</v>
          </cell>
          <cell r="F101">
            <v>8.4</v>
          </cell>
          <cell r="G101">
            <v>22.4</v>
          </cell>
          <cell r="H101">
            <v>11.4</v>
          </cell>
          <cell r="I101">
            <v>5.3</v>
          </cell>
          <cell r="J101">
            <v>1.9750000000000001</v>
          </cell>
          <cell r="K101">
            <v>2.907</v>
          </cell>
          <cell r="L101">
            <v>2.4390000000000001</v>
          </cell>
          <cell r="M101">
            <v>12.621</v>
          </cell>
          <cell r="N101">
            <v>1.66</v>
          </cell>
          <cell r="O101">
            <v>3.5529999999999999</v>
          </cell>
          <cell r="P101">
            <v>2.95</v>
          </cell>
        </row>
        <row r="102">
          <cell r="D102">
            <v>329.7</v>
          </cell>
          <cell r="E102">
            <v>265.89999999999998</v>
          </cell>
          <cell r="F102">
            <v>300.8</v>
          </cell>
          <cell r="G102">
            <v>405.1</v>
          </cell>
          <cell r="H102">
            <v>411.58</v>
          </cell>
          <cell r="I102">
            <v>85.136000000000024</v>
          </cell>
          <cell r="J102">
            <v>67.84</v>
          </cell>
          <cell r="K102">
            <v>99.870999999999995</v>
          </cell>
          <cell r="L102">
            <v>103.479</v>
          </cell>
          <cell r="M102">
            <v>356.32600000000002</v>
          </cell>
          <cell r="N102">
            <v>62.46</v>
          </cell>
          <cell r="O102">
            <v>63.529999999999994</v>
          </cell>
          <cell r="P102">
            <v>63.4</v>
          </cell>
        </row>
        <row r="106">
          <cell r="D106">
            <v>639.00749999999994</v>
          </cell>
          <cell r="E106">
            <v>685.84249999999997</v>
          </cell>
          <cell r="F106">
            <v>838.03549999999996</v>
          </cell>
          <cell r="G106">
            <v>785.80150000000003</v>
          </cell>
          <cell r="H106">
            <v>806.40419999999995</v>
          </cell>
          <cell r="I106">
            <v>202.90771500000002</v>
          </cell>
          <cell r="J106">
            <v>159.24097</v>
          </cell>
          <cell r="K106">
            <v>182.02005</v>
          </cell>
          <cell r="L106">
            <v>180.73547500000001</v>
          </cell>
          <cell r="M106">
            <v>725.00071000000003</v>
          </cell>
          <cell r="N106">
            <v>163.4941</v>
          </cell>
          <cell r="O106">
            <v>167.704215</v>
          </cell>
          <cell r="P106">
            <v>159.08510000000001</v>
          </cell>
        </row>
        <row r="107">
          <cell r="D107">
            <v>103.83399999999999</v>
          </cell>
          <cell r="E107">
            <v>141.17950000000002</v>
          </cell>
          <cell r="F107">
            <v>187.982</v>
          </cell>
          <cell r="G107">
            <v>111.16799999999999</v>
          </cell>
          <cell r="H107">
            <v>106.922</v>
          </cell>
          <cell r="I107">
            <v>25.09</v>
          </cell>
          <cell r="J107">
            <v>28.501275</v>
          </cell>
          <cell r="K107">
            <v>26.909989999999997</v>
          </cell>
          <cell r="L107">
            <v>29.210549999999998</v>
          </cell>
          <cell r="M107">
            <v>109.71181499999999</v>
          </cell>
          <cell r="N107">
            <v>27.290199999999999</v>
          </cell>
          <cell r="O107">
            <v>25.94885</v>
          </cell>
          <cell r="P107">
            <v>25.321599999999997</v>
          </cell>
        </row>
        <row r="108">
          <cell r="D108">
            <v>48.1</v>
          </cell>
          <cell r="E108">
            <v>83.5</v>
          </cell>
          <cell r="F108">
            <v>71.099999999999994</v>
          </cell>
          <cell r="G108">
            <v>38.299999999999997</v>
          </cell>
          <cell r="H108">
            <v>40.299999999999997</v>
          </cell>
          <cell r="I108">
            <v>21.338999999999999</v>
          </cell>
          <cell r="J108">
            <v>4.9720000000000004</v>
          </cell>
          <cell r="K108">
            <v>3</v>
          </cell>
          <cell r="L108">
            <v>10.9</v>
          </cell>
          <cell r="M108">
            <v>40.210999999999999</v>
          </cell>
          <cell r="N108">
            <v>14.14</v>
          </cell>
          <cell r="O108">
            <v>7.52</v>
          </cell>
          <cell r="P108">
            <v>2.96</v>
          </cell>
        </row>
        <row r="109">
          <cell r="D109">
            <v>50.951999999999998</v>
          </cell>
          <cell r="E109">
            <v>76.524499999999989</v>
          </cell>
          <cell r="F109">
            <v>79.033500000000004</v>
          </cell>
          <cell r="G109">
            <v>60.119499999999995</v>
          </cell>
          <cell r="H109">
            <v>58.864999999999995</v>
          </cell>
          <cell r="I109">
            <v>17.963474999999999</v>
          </cell>
          <cell r="J109">
            <v>20.465719999999997</v>
          </cell>
          <cell r="K109">
            <v>18.437290000000001</v>
          </cell>
          <cell r="L109">
            <v>16.431055000000001</v>
          </cell>
          <cell r="M109">
            <v>73.297539999999984</v>
          </cell>
          <cell r="N109">
            <v>14.67765</v>
          </cell>
          <cell r="O109">
            <v>11.08785</v>
          </cell>
          <cell r="P109">
            <v>10.4992</v>
          </cell>
        </row>
        <row r="110">
          <cell r="D110">
            <v>25.9</v>
          </cell>
          <cell r="E110">
            <v>19</v>
          </cell>
          <cell r="F110">
            <v>164.1</v>
          </cell>
          <cell r="G110">
            <v>132.69999999999999</v>
          </cell>
          <cell r="H110">
            <v>179.5</v>
          </cell>
          <cell r="I110">
            <v>44.2</v>
          </cell>
          <cell r="J110">
            <v>30.5</v>
          </cell>
          <cell r="K110">
            <v>26</v>
          </cell>
          <cell r="L110">
            <v>16</v>
          </cell>
          <cell r="M110">
            <v>116.7</v>
          </cell>
          <cell r="N110">
            <v>40.56</v>
          </cell>
          <cell r="O110">
            <v>53.02</v>
          </cell>
          <cell r="P110">
            <v>51.77</v>
          </cell>
        </row>
        <row r="111">
          <cell r="D111">
            <v>82.99</v>
          </cell>
          <cell r="E111">
            <v>107.21149999999999</v>
          </cell>
          <cell r="F111">
            <v>37.441999999999993</v>
          </cell>
          <cell r="G111">
            <v>30.976500000000001</v>
          </cell>
          <cell r="H111">
            <v>12.641499999999999</v>
          </cell>
          <cell r="I111">
            <v>7.0444999999999993</v>
          </cell>
          <cell r="J111">
            <v>7.4305000000000003</v>
          </cell>
          <cell r="K111">
            <v>8.4920000000000009</v>
          </cell>
          <cell r="L111">
            <v>5.9829999999999997</v>
          </cell>
          <cell r="M111">
            <v>29.046500000000002</v>
          </cell>
          <cell r="N111">
            <v>4.95045</v>
          </cell>
          <cell r="O111">
            <v>5.3924199999999995</v>
          </cell>
          <cell r="P111">
            <v>4.5065499999999998</v>
          </cell>
        </row>
        <row r="112">
          <cell r="D112">
            <v>9.0709999999999997</v>
          </cell>
          <cell r="E112">
            <v>1.8334999999999999</v>
          </cell>
          <cell r="F112">
            <v>8.1059999999999999</v>
          </cell>
          <cell r="G112">
            <v>21.616</v>
          </cell>
          <cell r="H112">
            <v>11.000999999999999</v>
          </cell>
          <cell r="I112">
            <v>5.1144999999999996</v>
          </cell>
          <cell r="J112">
            <v>1.905875</v>
          </cell>
          <cell r="K112">
            <v>2.8052549999999998</v>
          </cell>
          <cell r="L112">
            <v>2.3536350000000001</v>
          </cell>
          <cell r="M112">
            <v>12.179265000000001</v>
          </cell>
          <cell r="N112">
            <v>1.6018999999999999</v>
          </cell>
          <cell r="O112">
            <v>3.4286449999999999</v>
          </cell>
          <cell r="P112">
            <v>2.8467500000000001</v>
          </cell>
        </row>
        <row r="113">
          <cell r="D113">
            <v>318.16049999999996</v>
          </cell>
          <cell r="E113">
            <v>256.59349999999995</v>
          </cell>
          <cell r="F113">
            <v>290.27199999999999</v>
          </cell>
          <cell r="G113">
            <v>390.92150000000004</v>
          </cell>
          <cell r="H113">
            <v>397.17469999999997</v>
          </cell>
          <cell r="I113">
            <v>82.156240000000025</v>
          </cell>
          <cell r="J113">
            <v>65.465599999999995</v>
          </cell>
          <cell r="K113">
            <v>96.375514999999993</v>
          </cell>
          <cell r="L113">
            <v>99.857235000000003</v>
          </cell>
          <cell r="M113">
            <v>343.85459000000003</v>
          </cell>
          <cell r="N113">
            <v>60.273899999999998</v>
          </cell>
          <cell r="O113">
            <v>61.306449999999991</v>
          </cell>
          <cell r="P113">
            <v>61.180999999999997</v>
          </cell>
        </row>
        <row r="115">
          <cell r="D115">
            <v>20.492500000000064</v>
          </cell>
          <cell r="E115">
            <v>21.157500000000027</v>
          </cell>
          <cell r="F115">
            <v>21.864499999999907</v>
          </cell>
          <cell r="G115">
            <v>22.29849999999999</v>
          </cell>
          <cell r="H115">
            <v>21.275800000000118</v>
          </cell>
          <cell r="I115">
            <v>4.9822849999999903</v>
          </cell>
          <cell r="J115">
            <v>4.4890300000000138</v>
          </cell>
          <cell r="K115">
            <v>5.5499499999999955</v>
          </cell>
          <cell r="L115">
            <v>5.5795249999999896</v>
          </cell>
          <cell r="M115">
            <v>20.604289999999992</v>
          </cell>
          <cell r="N115">
            <v>3.9458999999999946</v>
          </cell>
          <cell r="O115">
            <v>3.8867849999999748</v>
          </cell>
          <cell r="P115">
            <v>3.7848999999999933</v>
          </cell>
        </row>
      </sheetData>
      <sheetData sheetId="52" refreshError="1">
        <row r="54">
          <cell r="D54">
            <v>20.492500000000064</v>
          </cell>
          <cell r="E54">
            <v>21.157500000000027</v>
          </cell>
          <cell r="F54">
            <v>21.864499999999907</v>
          </cell>
          <cell r="G54">
            <v>22.29849999999999</v>
          </cell>
          <cell r="H54">
            <v>21.275800000000118</v>
          </cell>
          <cell r="I54">
            <v>4.9822849999999903</v>
          </cell>
          <cell r="J54">
            <v>4.4890300000000138</v>
          </cell>
          <cell r="K54">
            <v>5.5499499999999955</v>
          </cell>
          <cell r="L54">
            <v>5.5795249999999896</v>
          </cell>
          <cell r="M54">
            <v>20.604289999999992</v>
          </cell>
          <cell r="N54">
            <v>3.9458999999999946</v>
          </cell>
          <cell r="O54">
            <v>3.8867849999999748</v>
          </cell>
          <cell r="P54">
            <v>3.7848999999999933</v>
          </cell>
          <cell r="Q54">
            <v>5.214650000000006</v>
          </cell>
          <cell r="R54">
            <v>16.832200000000057</v>
          </cell>
          <cell r="S54">
            <v>7.0947799999999859</v>
          </cell>
          <cell r="T54">
            <v>6.7588920000000314</v>
          </cell>
          <cell r="U54">
            <v>6.1107305000000167</v>
          </cell>
          <cell r="V54">
            <v>7.873550999999992</v>
          </cell>
          <cell r="W54">
            <v>27.83795350000014</v>
          </cell>
        </row>
      </sheetData>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print"/>
      <sheetName val="SRBasicData"/>
      <sheetName val="tab1a"/>
      <sheetName val="tab1b"/>
      <sheetName val="tab2"/>
      <sheetName val="tab3"/>
      <sheetName val="tab4"/>
      <sheetName val="tab5"/>
      <sheetName val="tab6"/>
      <sheetName val="tab6 deleted"/>
      <sheetName val="tab7"/>
      <sheetName val="tab8"/>
      <sheetName val="tab9"/>
      <sheetName val="tab10"/>
      <sheetName val="tab11"/>
      <sheetName val="tab12"/>
      <sheetName val="tab13"/>
      <sheetName val="tab14"/>
      <sheetName val="tab15"/>
      <sheetName val="tab16"/>
      <sheetName val="tab17"/>
      <sheetName val="tab18"/>
      <sheetName val="tab19"/>
      <sheetName val="tab20"/>
      <sheetName val="tab21"/>
      <sheetName val="tab23deleted"/>
      <sheetName val="tab24deleted"/>
      <sheetName val="tab26deleted"/>
      <sheetName val="tab27deleted"/>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A"/>
      <sheetName val="tabB"/>
      <sheetName val="tabD"/>
      <sheetName val="tabC"/>
      <sheetName val="tab39"/>
      <sheetName val="tab40"/>
      <sheetName val="tab41"/>
      <sheetName val="tab42"/>
      <sheetName val="tab43"/>
      <sheetName val="tab44"/>
      <sheetName val="tab45"/>
      <sheetName val="tab46"/>
      <sheetName val="tab47"/>
    </sheetNames>
    <sheetDataSet>
      <sheetData sheetId="0" refreshError="1"/>
      <sheetData sheetId="1" refreshError="1"/>
      <sheetData sheetId="2" refreshError="1"/>
      <sheetData sheetId="3" refreshError="1">
        <row r="1">
          <cell r="A1" t="str">
            <v>Table A-1a. Tajikistan: Basic Economic Data, 1996–2002</v>
          </cell>
        </row>
        <row r="4">
          <cell r="A4" t="str">
            <v>Physical and social indicators (2000)</v>
          </cell>
        </row>
        <row r="5">
          <cell r="A5" t="str">
            <v>Area</v>
          </cell>
        </row>
        <row r="6">
          <cell r="A6" t="str">
            <v>Arable land</v>
          </cell>
        </row>
        <row r="7">
          <cell r="A7" t="str">
            <v>Population (in thousand)</v>
          </cell>
        </row>
        <row r="8">
          <cell r="A8" t="str">
            <v>Rate of population growth (in percent)</v>
          </cell>
        </row>
        <row r="9">
          <cell r="A9" t="str">
            <v>Life expectancy at birth (1997)</v>
          </cell>
          <cell r="G9">
            <v>68.400000000000006</v>
          </cell>
        </row>
        <row r="10">
          <cell r="A10" t="str">
            <v xml:space="preserve">   Men</v>
          </cell>
          <cell r="G10">
            <v>65.5</v>
          </cell>
        </row>
        <row r="11">
          <cell r="A11" t="str">
            <v xml:space="preserve">   Women</v>
          </cell>
          <cell r="G11">
            <v>71.3</v>
          </cell>
        </row>
        <row r="12">
          <cell r="A12" t="str">
            <v>Infant mortality rate (per 1,000 births, 1999)</v>
          </cell>
          <cell r="G12">
            <v>2.2000000000000002</v>
          </cell>
        </row>
        <row r="13">
          <cell r="A13" t="str">
            <v>Hospital beds (per 10,000 inhabitants, 1999)</v>
          </cell>
          <cell r="G13">
            <v>67.8</v>
          </cell>
        </row>
        <row r="14">
          <cell r="A14" t="str">
            <v>Physicians (per 1,000 inhabitants, 1999)</v>
          </cell>
          <cell r="G14">
            <v>2.1</v>
          </cell>
        </row>
        <row r="16">
          <cell r="B16">
            <v>1996</v>
          </cell>
          <cell r="C16">
            <v>1997</v>
          </cell>
          <cell r="D16">
            <v>1998</v>
          </cell>
          <cell r="E16">
            <v>1999</v>
          </cell>
          <cell r="F16">
            <v>2000</v>
          </cell>
          <cell r="G16">
            <v>2001</v>
          </cell>
        </row>
        <row r="18">
          <cell r="A18" t="str">
            <v xml:space="preserve">   Nominal GDP (in millions of somoni)</v>
          </cell>
          <cell r="B18">
            <v>308.5</v>
          </cell>
          <cell r="C18">
            <v>632</v>
          </cell>
          <cell r="D18">
            <v>1025.2</v>
          </cell>
          <cell r="E18">
            <v>1345</v>
          </cell>
          <cell r="F18">
            <v>1806.7</v>
          </cell>
          <cell r="G18">
            <v>2512.1</v>
          </cell>
        </row>
        <row r="19">
          <cell r="A19" t="str">
            <v xml:space="preserve">   Real GDP growth (in percent)</v>
          </cell>
          <cell r="B19">
            <v>-4.4000000000000004</v>
          </cell>
          <cell r="C19">
            <v>1.7</v>
          </cell>
          <cell r="D19">
            <v>5.3</v>
          </cell>
          <cell r="E19">
            <v>3.7</v>
          </cell>
          <cell r="F19">
            <v>8.3000000000000007</v>
          </cell>
          <cell r="G19">
            <v>10.199999999999999</v>
          </cell>
        </row>
        <row r="20">
          <cell r="A20" t="str">
            <v xml:space="preserve">   Inflation (in percent, end of period)</v>
          </cell>
          <cell r="B20">
            <v>40.5</v>
          </cell>
          <cell r="C20">
            <v>163.6</v>
          </cell>
          <cell r="D20">
            <v>2.7</v>
          </cell>
          <cell r="E20">
            <v>30.142420652771136</v>
          </cell>
          <cell r="F20">
            <v>60.627814346781605</v>
          </cell>
          <cell r="G20">
            <v>12.479050117630287</v>
          </cell>
        </row>
        <row r="21">
          <cell r="A21" t="str">
            <v xml:space="preserve">   Inflation (in percent, average)</v>
          </cell>
          <cell r="B21">
            <v>418.3</v>
          </cell>
          <cell r="C21">
            <v>88</v>
          </cell>
          <cell r="D21">
            <v>43.2</v>
          </cell>
          <cell r="E21">
            <v>27.5</v>
          </cell>
          <cell r="F21">
            <v>32.9</v>
          </cell>
          <cell r="G21">
            <v>38.6</v>
          </cell>
        </row>
        <row r="23">
          <cell r="B23" t="str">
            <v>(In percent of GDP; unless otherwise specified)</v>
          </cell>
        </row>
        <row r="24">
          <cell r="A24" t="str">
            <v>Sectoral distribution of GDP</v>
          </cell>
        </row>
        <row r="26">
          <cell r="A26" t="str">
            <v xml:space="preserve">   Agriculture</v>
          </cell>
          <cell r="B26">
            <v>36.027814698349921</v>
          </cell>
          <cell r="C26">
            <v>27.1</v>
          </cell>
          <cell r="D26">
            <v>24.908433483448771</v>
          </cell>
          <cell r="E26">
            <v>25.390078093690121</v>
          </cell>
          <cell r="F26">
            <v>27.007315833926477</v>
          </cell>
          <cell r="G26">
            <v>26.671987580112255</v>
          </cell>
        </row>
        <row r="27">
          <cell r="A27" t="str">
            <v xml:space="preserve">   Industry</v>
          </cell>
          <cell r="B27">
            <v>25.702661523000614</v>
          </cell>
          <cell r="C27">
            <v>19.7</v>
          </cell>
          <cell r="D27">
            <v>20.099959910691556</v>
          </cell>
          <cell r="E27">
            <v>21.675739057180223</v>
          </cell>
          <cell r="F27">
            <v>23.8913616926597</v>
          </cell>
          <cell r="G27">
            <v>22.563671828350781</v>
          </cell>
        </row>
        <row r="28">
          <cell r="A28" t="str">
            <v xml:space="preserve">   Trade</v>
          </cell>
          <cell r="B28">
            <v>14.623464194249037</v>
          </cell>
          <cell r="C28">
            <v>10.199999999999999</v>
          </cell>
          <cell r="D28">
            <v>22.086087644397104</v>
          </cell>
          <cell r="E28">
            <v>19.72767214182522</v>
          </cell>
          <cell r="F28">
            <v>18.265563996665865</v>
          </cell>
          <cell r="G28">
            <v>19.264201265873172</v>
          </cell>
        </row>
        <row r="29">
          <cell r="A29" t="str">
            <v xml:space="preserve">   Construction</v>
          </cell>
          <cell r="B29">
            <v>2.5720491457840309</v>
          </cell>
          <cell r="C29">
            <v>2.1</v>
          </cell>
          <cell r="D29">
            <v>3.8564744233138346</v>
          </cell>
          <cell r="E29">
            <v>5.4239536389815619</v>
          </cell>
          <cell r="F29">
            <v>3.3794636383460834</v>
          </cell>
          <cell r="G29">
            <v>4.1273038493690537</v>
          </cell>
        </row>
        <row r="30">
          <cell r="A30" t="str">
            <v xml:space="preserve">   Other</v>
          </cell>
          <cell r="B30">
            <v>21.074010438616394</v>
          </cell>
          <cell r="C30">
            <v>40.9</v>
          </cell>
          <cell r="D30">
            <v>29.049044538148735</v>
          </cell>
          <cell r="E30">
            <v>27.78255706832287</v>
          </cell>
          <cell r="F30">
            <v>27.456294838401881</v>
          </cell>
          <cell r="G30">
            <v>27.372835476294739</v>
          </cell>
        </row>
        <row r="32">
          <cell r="A32" t="str">
            <v>Balance of payments</v>
          </cell>
        </row>
        <row r="34">
          <cell r="A34" t="str">
            <v xml:space="preserve">   Current account balance</v>
          </cell>
          <cell r="B34">
            <v>-7.2969838625640575</v>
          </cell>
          <cell r="C34">
            <v>-5.2</v>
          </cell>
          <cell r="D34">
            <v>-8.3000000000000007</v>
          </cell>
          <cell r="E34">
            <v>-3.4</v>
          </cell>
          <cell r="F34">
            <v>-6.535212063379868</v>
          </cell>
          <cell r="G34">
            <v>-7.1360257551639164</v>
          </cell>
        </row>
        <row r="35">
          <cell r="A35" t="str">
            <v xml:space="preserve">   Gross official reserves (in months of imports) 1/</v>
          </cell>
          <cell r="B35">
            <v>0.2814342965204108</v>
          </cell>
          <cell r="C35">
            <v>0.62119800813015758</v>
          </cell>
          <cell r="D35">
            <v>1.4589180987120578</v>
          </cell>
          <cell r="E35">
            <v>1.7</v>
          </cell>
          <cell r="F35">
            <v>2.1200836351402721</v>
          </cell>
          <cell r="G35">
            <v>1.9262273079850434</v>
          </cell>
        </row>
        <row r="38">
          <cell r="A38" t="str">
            <v>Consolidated government finances</v>
          </cell>
        </row>
        <row r="40">
          <cell r="A40" t="str">
            <v xml:space="preserve">   Revenue</v>
          </cell>
          <cell r="B40">
            <v>13.200970873786408</v>
          </cell>
          <cell r="C40">
            <v>13.703036785741411</v>
          </cell>
          <cell r="D40">
            <v>12.047763826178221</v>
          </cell>
          <cell r="E40">
            <v>13.508252788104091</v>
          </cell>
          <cell r="F40">
            <v>13.599501936912009</v>
          </cell>
          <cell r="G40">
            <v>15.203622611464969</v>
          </cell>
        </row>
        <row r="41">
          <cell r="A41" t="str">
            <v xml:space="preserve">   Expenditure 2/</v>
          </cell>
          <cell r="B41">
            <v>18.973825242718448</v>
          </cell>
          <cell r="C41">
            <v>17.030810906605229</v>
          </cell>
          <cell r="D41">
            <v>15.818012097021978</v>
          </cell>
          <cell r="E41">
            <v>16.62639405204461</v>
          </cell>
          <cell r="F41">
            <v>14.227116768123963</v>
          </cell>
          <cell r="G41">
            <v>15.286345541401275</v>
          </cell>
        </row>
        <row r="42">
          <cell r="A42" t="str">
            <v xml:space="preserve">   Overall balance 2/</v>
          </cell>
          <cell r="B42">
            <v>-5.8</v>
          </cell>
          <cell r="C42">
            <v>-3.3</v>
          </cell>
          <cell r="D42">
            <v>-3.7702482708437581</v>
          </cell>
          <cell r="E42">
            <v>-3.1181412639405206</v>
          </cell>
          <cell r="F42">
            <v>-0.62761483121195349</v>
          </cell>
          <cell r="G42">
            <v>-8.2722929936305742E-2</v>
          </cell>
        </row>
        <row r="44">
          <cell r="B44" t="str">
            <v>(Percent change from previous period)</v>
          </cell>
        </row>
        <row r="45">
          <cell r="A45" t="str">
            <v>Money and credit</v>
          </cell>
        </row>
        <row r="47">
          <cell r="A47" t="str">
            <v xml:space="preserve">   Somoni broad money</v>
          </cell>
          <cell r="B47">
            <v>142.6</v>
          </cell>
          <cell r="C47">
            <v>117.2</v>
          </cell>
          <cell r="D47">
            <v>18.8</v>
          </cell>
          <cell r="E47">
            <v>29.255861431848103</v>
          </cell>
          <cell r="F47">
            <v>48.353320398837383</v>
          </cell>
          <cell r="G47">
            <v>31.541704892570095</v>
          </cell>
        </row>
        <row r="48">
          <cell r="A48" t="str">
            <v xml:space="preserve">   Credit to private sector 3/</v>
          </cell>
          <cell r="B48" t="str">
            <v>…</v>
          </cell>
          <cell r="C48" t="str">
            <v>…</v>
          </cell>
          <cell r="D48" t="str">
            <v>…</v>
          </cell>
          <cell r="E48">
            <v>-6</v>
          </cell>
          <cell r="F48">
            <v>90.228724419956279</v>
          </cell>
          <cell r="G48">
            <v>54.304401174391188</v>
          </cell>
        </row>
        <row r="49">
          <cell r="A49" t="str">
            <v xml:space="preserve">   Interest rate (in percent) 4/</v>
          </cell>
          <cell r="B49">
            <v>116</v>
          </cell>
          <cell r="C49">
            <v>85</v>
          </cell>
          <cell r="D49">
            <v>49.68</v>
          </cell>
          <cell r="E49">
            <v>30.62</v>
          </cell>
          <cell r="F49">
            <v>34.380000000000003</v>
          </cell>
          <cell r="G49">
            <v>18.45</v>
          </cell>
        </row>
        <row r="50">
          <cell r="A50" t="str">
            <v xml:space="preserve">   Velocity of somoni broad money  5/</v>
          </cell>
          <cell r="B50">
            <v>20.3</v>
          </cell>
          <cell r="C50">
            <v>19.8</v>
          </cell>
          <cell r="D50">
            <v>21.1</v>
          </cell>
          <cell r="E50">
            <v>22.384163965222609</v>
          </cell>
          <cell r="F50">
            <v>22.22309297964977</v>
          </cell>
          <cell r="G50">
            <v>22.15350781020194</v>
          </cell>
        </row>
        <row r="52">
          <cell r="A52" t="str">
            <v xml:space="preserve">Sources:  Tajik authorities; and Fund staff estimates. </v>
          </cell>
        </row>
        <row r="54">
          <cell r="A54" t="str">
            <v xml:space="preserve">1/ Imports of goods and services, excluding alumina and electricity which are traded on a barter basis. </v>
          </cell>
        </row>
        <row r="55">
          <cell r="A55" t="str">
            <v>2/ On a cash basis. Excludes externally-financed public investment program.</v>
          </cell>
        </row>
        <row r="56">
          <cell r="A56" t="str">
            <v xml:space="preserve">3/ Corrected for reclassifications due to regularization of relations between the NBT and the government. </v>
          </cell>
        </row>
        <row r="57">
          <cell r="A57" t="str">
            <v>4/ Lending rate for domestic currency denominated 3–6 months loans; end of year.</v>
          </cell>
        </row>
      </sheetData>
      <sheetData sheetId="4" refreshError="1">
        <row r="1">
          <cell r="A1" t="str">
            <v>Table A-1b. Tajikistan: Basic Social Indicators, 1970–2001</v>
          </cell>
        </row>
        <row r="3">
          <cell r="B3" t="str">
            <v>Tajikistan</v>
          </cell>
          <cell r="G3" t="str">
            <v>Europe &amp;</v>
          </cell>
        </row>
        <row r="4">
          <cell r="B4" t="str">
            <v>1970–75</v>
          </cell>
          <cell r="C4" t="str">
            <v>1980–85</v>
          </cell>
          <cell r="D4" t="str">
            <v>1990–99</v>
          </cell>
          <cell r="E4" t="str">
            <v>2000-01</v>
          </cell>
          <cell r="G4" t="str">
            <v>Central</v>
          </cell>
        </row>
        <row r="5">
          <cell r="G5" t="str">
            <v>Asia 3/</v>
          </cell>
        </row>
        <row r="7">
          <cell r="A7" t="str">
            <v>Population 1/</v>
          </cell>
        </row>
        <row r="8">
          <cell r="A8" t="str">
            <v>Life expectancy at birth (in years)</v>
          </cell>
          <cell r="B8">
            <v>63.887804877999997</v>
          </cell>
          <cell r="C8">
            <v>66</v>
          </cell>
          <cell r="D8">
            <v>68.64</v>
          </cell>
          <cell r="E8">
            <v>69</v>
          </cell>
          <cell r="G8">
            <v>68.671693456699998</v>
          </cell>
        </row>
        <row r="9">
          <cell r="A9" t="str">
            <v>Infant mortality (per thousand live births)</v>
          </cell>
          <cell r="B9" t="str">
            <v>…</v>
          </cell>
          <cell r="C9">
            <v>58</v>
          </cell>
          <cell r="D9">
            <v>19.899999999999999</v>
          </cell>
          <cell r="E9">
            <v>21</v>
          </cell>
          <cell r="G9">
            <v>20</v>
          </cell>
        </row>
        <row r="10">
          <cell r="A10" t="str">
            <v>Birth rate, crude (per thousand people)</v>
          </cell>
          <cell r="B10" t="str">
            <v>…</v>
          </cell>
          <cell r="C10" t="str">
            <v>…</v>
          </cell>
          <cell r="D10">
            <v>22.024999618530273</v>
          </cell>
          <cell r="E10">
            <v>19</v>
          </cell>
          <cell r="G10">
            <v>12.408014297485352</v>
          </cell>
        </row>
        <row r="11">
          <cell r="A11" t="str">
            <v>Death rate, crude (per thousand people)</v>
          </cell>
          <cell r="B11" t="str">
            <v>…</v>
          </cell>
          <cell r="C11" t="str">
            <v>…</v>
          </cell>
          <cell r="D11">
            <v>5.1500000953674316</v>
          </cell>
          <cell r="E11">
            <v>5</v>
          </cell>
          <cell r="G11">
            <v>11.192901611328125</v>
          </cell>
        </row>
        <row r="12">
          <cell r="A12" t="str">
            <v>Fertility rate (in births per woman)</v>
          </cell>
          <cell r="B12">
            <v>6.2720000000000002</v>
          </cell>
          <cell r="C12">
            <v>5.6</v>
          </cell>
          <cell r="D12">
            <v>3.3039999999999998</v>
          </cell>
          <cell r="E12">
            <v>3.1</v>
          </cell>
          <cell r="G12">
            <v>1.6303403178</v>
          </cell>
        </row>
        <row r="13">
          <cell r="A13" t="str">
            <v>Age dependency ratio (in percent)</v>
          </cell>
          <cell r="B13" t="str">
            <v>…</v>
          </cell>
          <cell r="C13">
            <v>0.90377289056777954</v>
          </cell>
          <cell r="D13">
            <v>0.80423247814178467</v>
          </cell>
          <cell r="E13">
            <v>0.8</v>
          </cell>
          <cell r="G13">
            <v>0.5</v>
          </cell>
        </row>
        <row r="14">
          <cell r="A14" t="str">
            <v>Rural population (in percent of population)</v>
          </cell>
          <cell r="B14">
            <v>64.5</v>
          </cell>
          <cell r="C14">
            <v>66</v>
          </cell>
          <cell r="D14">
            <v>72.5</v>
          </cell>
          <cell r="E14">
            <v>72</v>
          </cell>
          <cell r="G14">
            <v>35</v>
          </cell>
        </row>
        <row r="15">
          <cell r="A15" t="str">
            <v>Urban population (in percent of population)</v>
          </cell>
          <cell r="B15">
            <v>35.5</v>
          </cell>
          <cell r="C15">
            <v>34</v>
          </cell>
          <cell r="D15">
            <v>27.5</v>
          </cell>
          <cell r="E15">
            <v>28</v>
          </cell>
          <cell r="G15">
            <v>65</v>
          </cell>
        </row>
        <row r="16">
          <cell r="A16"/>
        </row>
        <row r="17">
          <cell r="A17" t="str">
            <v xml:space="preserve">Health indicators </v>
          </cell>
        </row>
        <row r="18">
          <cell r="A18" t="str">
            <v>Child immunization: Measles (in percent of children under 12 months) 2/</v>
          </cell>
          <cell r="B18" t="str">
            <v>…</v>
          </cell>
          <cell r="C18" t="str">
            <v>…</v>
          </cell>
          <cell r="D18">
            <v>79</v>
          </cell>
          <cell r="E18" t="str">
            <v>…</v>
          </cell>
          <cell r="G18">
            <v>93</v>
          </cell>
        </row>
        <row r="19">
          <cell r="A19" t="str">
            <v>Child immunization: DPT (in percent of children under 12 months) 2/</v>
          </cell>
          <cell r="B19" t="str">
            <v>…</v>
          </cell>
          <cell r="C19" t="str">
            <v>…</v>
          </cell>
          <cell r="D19">
            <v>81</v>
          </cell>
          <cell r="E19" t="str">
            <v>…</v>
          </cell>
          <cell r="G19">
            <v>93</v>
          </cell>
        </row>
        <row r="20">
          <cell r="A20" t="str">
            <v>Access to improved water source (in percent of population) 1/</v>
          </cell>
          <cell r="B20" t="str">
            <v>…</v>
          </cell>
          <cell r="C20" t="str">
            <v>…</v>
          </cell>
          <cell r="D20">
            <v>69</v>
          </cell>
          <cell r="E20" t="str">
            <v>…</v>
          </cell>
          <cell r="G20">
            <v>90.420441181399994</v>
          </cell>
        </row>
        <row r="21">
          <cell r="A21" t="str">
            <v>Physicians (per thousand people)</v>
          </cell>
          <cell r="B21" t="str">
            <v>…</v>
          </cell>
          <cell r="C21">
            <v>2.3701462745666504</v>
          </cell>
          <cell r="D21">
            <v>2</v>
          </cell>
          <cell r="E21" t="str">
            <v>…</v>
          </cell>
          <cell r="G21">
            <v>3.1</v>
          </cell>
        </row>
        <row r="22">
          <cell r="A22" t="str">
            <v>Hospital beds (per thousand people)</v>
          </cell>
          <cell r="B22" t="str">
            <v>…</v>
          </cell>
          <cell r="C22">
            <v>9.9848737716674805</v>
          </cell>
          <cell r="D22">
            <v>8.804903495044341</v>
          </cell>
          <cell r="E22" t="str">
            <v>…</v>
          </cell>
          <cell r="G22">
            <v>8.8034242842571544</v>
          </cell>
        </row>
        <row r="24">
          <cell r="A24" t="str">
            <v>Education 1/</v>
          </cell>
        </row>
        <row r="25">
          <cell r="A25" t="str">
            <v>Gross primary school enrollment rate (in percent of age group)</v>
          </cell>
          <cell r="B25" t="str">
            <v>…</v>
          </cell>
          <cell r="C25" t="str">
            <v>…</v>
          </cell>
          <cell r="D25">
            <v>95.099998474120994</v>
          </cell>
          <cell r="E25" t="str">
            <v>…</v>
          </cell>
          <cell r="G25">
            <v>99</v>
          </cell>
        </row>
        <row r="26">
          <cell r="A26" t="str">
            <v>Gross secondary school enrollment rate (in percent of age group)</v>
          </cell>
          <cell r="B26" t="str">
            <v>…</v>
          </cell>
          <cell r="C26" t="str">
            <v>…</v>
          </cell>
          <cell r="D26">
            <v>78.199996948242102</v>
          </cell>
          <cell r="E26" t="str">
            <v>…</v>
          </cell>
          <cell r="G26">
            <v>86</v>
          </cell>
        </row>
        <row r="27">
          <cell r="A27"/>
        </row>
        <row r="28">
          <cell r="A28" t="str">
            <v>Source: World Development Indicators 2001 and 2002, World Bank.</v>
          </cell>
        </row>
      </sheetData>
      <sheetData sheetId="5" refreshError="1"/>
      <sheetData sheetId="6" refreshError="1"/>
      <sheetData sheetId="7" refreshError="1">
        <row r="1">
          <cell r="A1" t="str">
            <v>Table A-4. Tajikistan: Agricultural Production, 1996–2002</v>
          </cell>
        </row>
        <row r="2">
          <cell r="A2" t="str">
            <v>(In thousands of somoni at constant 2000 prices)</v>
          </cell>
        </row>
        <row r="4">
          <cell r="C4">
            <v>1980</v>
          </cell>
          <cell r="D4">
            <v>1985</v>
          </cell>
          <cell r="E4">
            <v>1986</v>
          </cell>
          <cell r="F4">
            <v>1987</v>
          </cell>
          <cell r="G4">
            <v>1988</v>
          </cell>
          <cell r="H4">
            <v>1989</v>
          </cell>
          <cell r="I4">
            <v>1990</v>
          </cell>
          <cell r="J4">
            <v>1991</v>
          </cell>
          <cell r="K4">
            <v>1992</v>
          </cell>
          <cell r="L4">
            <v>1993</v>
          </cell>
          <cell r="M4">
            <v>1994</v>
          </cell>
          <cell r="N4">
            <v>1995</v>
          </cell>
          <cell r="O4">
            <v>1996</v>
          </cell>
          <cell r="P4">
            <v>1997</v>
          </cell>
          <cell r="Q4">
            <v>1998</v>
          </cell>
          <cell r="R4">
            <v>1999</v>
          </cell>
          <cell r="S4">
            <v>2000</v>
          </cell>
          <cell r="T4">
            <v>2001</v>
          </cell>
        </row>
        <row r="6">
          <cell r="A6" t="str">
            <v>Total production</v>
          </cell>
          <cell r="B6" t="str">
            <v>Всего производство</v>
          </cell>
          <cell r="C6">
            <v>563889.07999999996</v>
          </cell>
          <cell r="D6">
            <v>590335.04</v>
          </cell>
          <cell r="E6">
            <v>612173.12</v>
          </cell>
          <cell r="F6">
            <v>568983.88</v>
          </cell>
          <cell r="G6">
            <v>622364.6</v>
          </cell>
          <cell r="H6">
            <v>555395.24</v>
          </cell>
          <cell r="I6">
            <v>571410.96</v>
          </cell>
          <cell r="J6">
            <v>546175.72</v>
          </cell>
          <cell r="K6">
            <v>356186</v>
          </cell>
          <cell r="L6">
            <v>331063</v>
          </cell>
          <cell r="M6">
            <v>309642</v>
          </cell>
          <cell r="N6">
            <v>652599</v>
          </cell>
          <cell r="O6">
            <v>616049</v>
          </cell>
          <cell r="P6">
            <v>600935</v>
          </cell>
          <cell r="Q6">
            <v>606140</v>
          </cell>
          <cell r="R6">
            <v>615299</v>
          </cell>
          <cell r="S6">
            <v>693242</v>
          </cell>
          <cell r="T6">
            <v>770958</v>
          </cell>
        </row>
        <row r="8">
          <cell r="A8" t="str">
            <v xml:space="preserve">  Crop production</v>
          </cell>
          <cell r="B8" t="str">
            <v>Растениеводство</v>
          </cell>
          <cell r="C8">
            <v>396226.92</v>
          </cell>
          <cell r="D8">
            <v>398409.6</v>
          </cell>
          <cell r="E8">
            <v>415151</v>
          </cell>
          <cell r="F8">
            <v>374388.84</v>
          </cell>
          <cell r="G8">
            <v>423159.8</v>
          </cell>
          <cell r="H8">
            <v>361529.64</v>
          </cell>
          <cell r="I8">
            <v>384095.28</v>
          </cell>
          <cell r="J8">
            <v>371961.76</v>
          </cell>
          <cell r="K8">
            <v>283739</v>
          </cell>
          <cell r="L8">
            <v>269801</v>
          </cell>
          <cell r="M8">
            <v>251234</v>
          </cell>
          <cell r="N8">
            <v>486758</v>
          </cell>
          <cell r="O8">
            <v>506337</v>
          </cell>
          <cell r="P8">
            <v>500943</v>
          </cell>
          <cell r="Q8">
            <v>496715</v>
          </cell>
          <cell r="R8">
            <v>496068</v>
          </cell>
          <cell r="S8">
            <v>571440</v>
          </cell>
          <cell r="T8">
            <v>645702</v>
          </cell>
        </row>
        <row r="10">
          <cell r="A10" t="str">
            <v xml:space="preserve">  Animal husbandry</v>
          </cell>
          <cell r="B10" t="str">
            <v>Животноводство</v>
          </cell>
          <cell r="C10">
            <v>167419.64000000001</v>
          </cell>
          <cell r="D10">
            <v>191925.44</v>
          </cell>
          <cell r="E10">
            <v>197022.12</v>
          </cell>
          <cell r="F10">
            <v>194595.04</v>
          </cell>
          <cell r="G10">
            <v>199204.8</v>
          </cell>
          <cell r="H10">
            <v>193867.48</v>
          </cell>
          <cell r="I10">
            <v>187315.68</v>
          </cell>
          <cell r="J10">
            <v>174213.96</v>
          </cell>
          <cell r="K10">
            <v>72447</v>
          </cell>
          <cell r="L10">
            <v>61262</v>
          </cell>
          <cell r="M10">
            <v>58408</v>
          </cell>
          <cell r="N10">
            <v>165841</v>
          </cell>
          <cell r="O10">
            <v>109712</v>
          </cell>
          <cell r="P10">
            <v>99992</v>
          </cell>
          <cell r="Q10">
            <v>109425</v>
          </cell>
          <cell r="R10">
            <v>119231</v>
          </cell>
          <cell r="S10">
            <v>121802</v>
          </cell>
          <cell r="T10">
            <v>125256</v>
          </cell>
        </row>
        <row r="12">
          <cell r="A12" t="str">
            <v xml:space="preserve">   Source: State Statistical Committee.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
          <cell r="A1" t="str">
            <v>Table A-14. Tajikistan: Labor Resources and Employment, 1996–2001</v>
          </cell>
        </row>
        <row r="3">
          <cell r="C3">
            <v>1985</v>
          </cell>
          <cell r="D3">
            <v>1990</v>
          </cell>
          <cell r="E3">
            <v>1991</v>
          </cell>
          <cell r="F3">
            <v>1992</v>
          </cell>
          <cell r="G3">
            <v>1993</v>
          </cell>
          <cell r="H3">
            <v>1994</v>
          </cell>
          <cell r="I3">
            <v>1995</v>
          </cell>
          <cell r="J3">
            <v>1996</v>
          </cell>
          <cell r="K3">
            <v>1997</v>
          </cell>
          <cell r="L3">
            <v>1998</v>
          </cell>
          <cell r="M3">
            <v>1999</v>
          </cell>
          <cell r="N3">
            <v>2000</v>
          </cell>
          <cell r="O3">
            <v>2001</v>
          </cell>
        </row>
        <row r="5">
          <cell r="I5" t="str">
            <v>(In thousands of persons)</v>
          </cell>
          <cell r="J5" t="str">
            <v>(In thousands of persons)</v>
          </cell>
        </row>
        <row r="7">
          <cell r="A7" t="str">
            <v>Population 1/</v>
          </cell>
          <cell r="B7" t="str">
            <v>Население</v>
          </cell>
          <cell r="C7">
            <v>4631</v>
          </cell>
          <cell r="D7">
            <v>5342</v>
          </cell>
          <cell r="E7">
            <v>5555</v>
          </cell>
          <cell r="F7">
            <v>5556</v>
          </cell>
          <cell r="G7">
            <v>5704</v>
          </cell>
          <cell r="H7">
            <v>5758</v>
          </cell>
          <cell r="I7">
            <v>5701</v>
          </cell>
          <cell r="J7">
            <v>5769</v>
          </cell>
          <cell r="K7">
            <v>5876</v>
          </cell>
          <cell r="L7">
            <v>6001</v>
          </cell>
          <cell r="M7">
            <v>6127</v>
          </cell>
          <cell r="N7">
            <v>6250</v>
          </cell>
          <cell r="O7">
            <v>6376</v>
          </cell>
        </row>
        <row r="8">
          <cell r="A8" t="str">
            <v xml:space="preserve">  Of which:</v>
          </cell>
          <cell r="B8" t="str">
            <v>в том числе:</v>
          </cell>
        </row>
        <row r="9">
          <cell r="A9" t="str">
            <v xml:space="preserve">    Working age 2/</v>
          </cell>
          <cell r="B9" t="str">
            <v>Трудовой возраст</v>
          </cell>
          <cell r="C9">
            <v>2209</v>
          </cell>
          <cell r="D9">
            <v>2510</v>
          </cell>
          <cell r="E9">
            <v>2611</v>
          </cell>
          <cell r="F9">
            <v>2601</v>
          </cell>
          <cell r="G9">
            <v>2598</v>
          </cell>
          <cell r="H9">
            <v>2694</v>
          </cell>
          <cell r="I9">
            <v>2666</v>
          </cell>
          <cell r="J9">
            <v>2718</v>
          </cell>
          <cell r="K9">
            <v>2929</v>
          </cell>
          <cell r="L9">
            <v>3025</v>
          </cell>
          <cell r="M9">
            <v>3127</v>
          </cell>
          <cell r="N9">
            <v>3247</v>
          </cell>
          <cell r="O9">
            <v>3397</v>
          </cell>
        </row>
        <row r="10">
          <cell r="A10" t="str">
            <v xml:space="preserve">    Nonworking age</v>
          </cell>
          <cell r="B10" t="str">
            <v>Нетрудовой возраст</v>
          </cell>
          <cell r="C10">
            <v>2422</v>
          </cell>
          <cell r="D10">
            <v>2833</v>
          </cell>
          <cell r="E10">
            <v>2944</v>
          </cell>
          <cell r="F10">
            <v>2955</v>
          </cell>
          <cell r="G10">
            <v>3106</v>
          </cell>
          <cell r="H10">
            <v>3064</v>
          </cell>
          <cell r="I10">
            <v>3035</v>
          </cell>
          <cell r="J10">
            <v>3051</v>
          </cell>
          <cell r="K10">
            <v>2947</v>
          </cell>
          <cell r="L10">
            <v>2976</v>
          </cell>
          <cell r="M10">
            <v>3000</v>
          </cell>
          <cell r="N10">
            <v>3003</v>
          </cell>
          <cell r="O10">
            <v>2979</v>
          </cell>
        </row>
        <row r="12">
          <cell r="A12" t="str">
            <v xml:space="preserve">    Urban</v>
          </cell>
          <cell r="B12" t="str">
            <v>Городское население</v>
          </cell>
          <cell r="C12">
            <v>1519</v>
          </cell>
          <cell r="D12">
            <v>1668</v>
          </cell>
          <cell r="E12">
            <v>1689</v>
          </cell>
          <cell r="F12">
            <v>1636</v>
          </cell>
          <cell r="G12">
            <v>1641</v>
          </cell>
          <cell r="H12">
            <v>1611</v>
          </cell>
          <cell r="I12">
            <v>1564</v>
          </cell>
          <cell r="J12">
            <v>1548</v>
          </cell>
          <cell r="K12">
            <v>1566</v>
          </cell>
          <cell r="L12">
            <v>1594</v>
          </cell>
          <cell r="M12">
            <v>1625</v>
          </cell>
          <cell r="N12">
            <v>1660</v>
          </cell>
          <cell r="O12">
            <v>1691</v>
          </cell>
        </row>
        <row r="13">
          <cell r="A13" t="str">
            <v xml:space="preserve">    Rural</v>
          </cell>
          <cell r="B13" t="str">
            <v>Сельское</v>
          </cell>
          <cell r="C13">
            <v>3112</v>
          </cell>
          <cell r="D13">
            <v>3674</v>
          </cell>
          <cell r="E13">
            <v>3866</v>
          </cell>
          <cell r="F13">
            <v>3920</v>
          </cell>
          <cell r="G13">
            <v>4063</v>
          </cell>
          <cell r="H13">
            <v>4146</v>
          </cell>
          <cell r="I13">
            <v>4137</v>
          </cell>
          <cell r="J13">
            <v>4221</v>
          </cell>
          <cell r="K13">
            <v>4310</v>
          </cell>
          <cell r="L13">
            <v>4407</v>
          </cell>
          <cell r="M13">
            <v>4502</v>
          </cell>
          <cell r="N13">
            <v>4590</v>
          </cell>
          <cell r="O13">
            <v>4685</v>
          </cell>
        </row>
        <row r="15">
          <cell r="A15" t="str">
            <v>Labor force participation rate 3/</v>
          </cell>
          <cell r="B15" t="str">
            <v>Уровень участия рабочей силы</v>
          </cell>
          <cell r="C15">
            <v>76.099999999999994</v>
          </cell>
          <cell r="D15">
            <v>77.3</v>
          </cell>
          <cell r="E15">
            <v>75.5</v>
          </cell>
          <cell r="F15">
            <v>73.599999999999994</v>
          </cell>
          <cell r="G15">
            <v>75.900000000000006</v>
          </cell>
          <cell r="H15">
            <v>73.599999999999994</v>
          </cell>
          <cell r="I15">
            <v>70.900000000000006</v>
          </cell>
          <cell r="J15">
            <v>65.400000000000006</v>
          </cell>
          <cell r="K15">
            <v>62.9</v>
          </cell>
          <cell r="L15">
            <v>61.3</v>
          </cell>
          <cell r="M15">
            <v>57.3</v>
          </cell>
          <cell r="N15">
            <v>55.25100092392978</v>
          </cell>
          <cell r="O15">
            <v>55.107447748012952</v>
          </cell>
        </row>
        <row r="17">
          <cell r="A17" t="str">
            <v>Total labor resources 4/</v>
          </cell>
          <cell r="B17" t="str">
            <v>Всего трудовые ресурсы</v>
          </cell>
          <cell r="C17">
            <v>2175</v>
          </cell>
          <cell r="D17">
            <v>2469</v>
          </cell>
          <cell r="E17">
            <v>2526</v>
          </cell>
          <cell r="F17">
            <v>2675</v>
          </cell>
          <cell r="G17">
            <v>2607</v>
          </cell>
          <cell r="H17">
            <v>2623</v>
          </cell>
          <cell r="I17">
            <v>2811</v>
          </cell>
          <cell r="J17">
            <v>2840</v>
          </cell>
          <cell r="K17">
            <v>2909</v>
          </cell>
          <cell r="L17">
            <v>3038</v>
          </cell>
          <cell r="M17">
            <v>3125</v>
          </cell>
          <cell r="N17">
            <v>3186</v>
          </cell>
          <cell r="O17">
            <v>3301</v>
          </cell>
        </row>
        <row r="18">
          <cell r="A18" t="str">
            <v>Of which:</v>
          </cell>
        </row>
        <row r="19">
          <cell r="D19">
            <v>0.15348007138607977</v>
          </cell>
          <cell r="E19">
            <v>1.6503352243424363E-2</v>
          </cell>
          <cell r="F19">
            <v>-2.7397260273972601E-2</v>
          </cell>
          <cell r="G19">
            <v>-2.086593635889411E-2</v>
          </cell>
          <cell r="H19">
            <v>5.3276505061268242E-3</v>
          </cell>
        </row>
        <row r="20">
          <cell r="A20" t="str">
            <v>Economically active population 4/ 5/</v>
          </cell>
          <cell r="B20" t="str">
            <v>Экономически активное население</v>
          </cell>
          <cell r="C20">
            <v>1681</v>
          </cell>
          <cell r="D20">
            <v>1939</v>
          </cell>
          <cell r="E20">
            <v>1971</v>
          </cell>
          <cell r="F20">
            <v>1917</v>
          </cell>
          <cell r="G20">
            <v>1877</v>
          </cell>
          <cell r="H20">
            <v>1887</v>
          </cell>
          <cell r="I20">
            <v>1890</v>
          </cell>
          <cell r="J20">
            <v>1777</v>
          </cell>
          <cell r="K20">
            <v>1842</v>
          </cell>
          <cell r="L20">
            <v>1855</v>
          </cell>
          <cell r="M20">
            <v>1791</v>
          </cell>
          <cell r="N20">
            <v>1794</v>
          </cell>
          <cell r="O20">
            <v>1872</v>
          </cell>
        </row>
        <row r="21">
          <cell r="A21" t="str">
            <v>Of which:</v>
          </cell>
        </row>
        <row r="22">
          <cell r="A22" t="str">
            <v>Total employment 4/</v>
          </cell>
          <cell r="B22" t="str">
            <v>Всего занятость</v>
          </cell>
          <cell r="C22">
            <v>1681</v>
          </cell>
          <cell r="D22">
            <v>1939</v>
          </cell>
          <cell r="E22">
            <v>1971</v>
          </cell>
          <cell r="F22">
            <v>1908</v>
          </cell>
          <cell r="G22">
            <v>1845</v>
          </cell>
          <cell r="H22">
            <v>1844</v>
          </cell>
          <cell r="I22">
            <v>1853</v>
          </cell>
          <cell r="J22">
            <v>1731</v>
          </cell>
          <cell r="K22">
            <v>1791</v>
          </cell>
          <cell r="L22">
            <v>1796</v>
          </cell>
          <cell r="M22">
            <v>1737</v>
          </cell>
          <cell r="N22">
            <v>1745</v>
          </cell>
          <cell r="O22">
            <v>1829</v>
          </cell>
        </row>
        <row r="23">
          <cell r="A23" t="str">
            <v>Of which:</v>
          </cell>
          <cell r="E23">
            <v>1.6503352243424363E-2</v>
          </cell>
          <cell r="F23">
            <v>-3.1963470319634757E-2</v>
          </cell>
          <cell r="G23">
            <v>-3.301886792452835E-2</v>
          </cell>
          <cell r="H23">
            <v>-5.420054200542257E-4</v>
          </cell>
        </row>
        <row r="24">
          <cell r="A24" t="str">
            <v>Government 6/</v>
          </cell>
          <cell r="B24" t="str">
            <v>Правительство</v>
          </cell>
          <cell r="C24">
            <v>1173</v>
          </cell>
          <cell r="D24">
            <v>1255</v>
          </cell>
          <cell r="E24">
            <v>1073</v>
          </cell>
          <cell r="F24">
            <v>998</v>
          </cell>
          <cell r="G24">
            <v>969</v>
          </cell>
          <cell r="H24">
            <v>924</v>
          </cell>
          <cell r="I24">
            <v>875</v>
          </cell>
          <cell r="J24">
            <v>784</v>
          </cell>
          <cell r="K24">
            <v>761</v>
          </cell>
          <cell r="L24">
            <v>766</v>
          </cell>
          <cell r="M24">
            <v>646</v>
          </cell>
          <cell r="N24">
            <v>558</v>
          </cell>
          <cell r="O24">
            <v>520</v>
          </cell>
        </row>
        <row r="25">
          <cell r="A25" t="str">
            <v>Collective farms</v>
          </cell>
          <cell r="B25" t="str">
            <v>Колхозы</v>
          </cell>
          <cell r="C25">
            <v>238</v>
          </cell>
          <cell r="D25">
            <v>263</v>
          </cell>
          <cell r="E25">
            <v>293</v>
          </cell>
          <cell r="F25">
            <v>285</v>
          </cell>
          <cell r="G25">
            <v>297</v>
          </cell>
          <cell r="H25">
            <v>334</v>
          </cell>
          <cell r="I25">
            <v>371</v>
          </cell>
          <cell r="J25">
            <v>335</v>
          </cell>
          <cell r="K25">
            <v>402</v>
          </cell>
          <cell r="L25">
            <v>395</v>
          </cell>
          <cell r="M25">
            <v>402</v>
          </cell>
          <cell r="N25">
            <v>364</v>
          </cell>
          <cell r="O25">
            <v>397</v>
          </cell>
        </row>
        <row r="26">
          <cell r="A26" t="str">
            <v>Cooperatives</v>
          </cell>
          <cell r="B26" t="str">
            <v>Кооперативы</v>
          </cell>
          <cell r="C26" t="str">
            <v>…</v>
          </cell>
          <cell r="D26">
            <v>52</v>
          </cell>
          <cell r="E26">
            <v>52</v>
          </cell>
          <cell r="F26">
            <v>49</v>
          </cell>
          <cell r="G26">
            <v>43</v>
          </cell>
          <cell r="H26">
            <v>38</v>
          </cell>
          <cell r="I26">
            <v>24</v>
          </cell>
          <cell r="J26">
            <v>14</v>
          </cell>
          <cell r="K26">
            <v>16</v>
          </cell>
          <cell r="L26">
            <v>12</v>
          </cell>
          <cell r="M26">
            <v>8</v>
          </cell>
          <cell r="N26">
            <v>0.6</v>
          </cell>
          <cell r="O26">
            <v>0.5</v>
          </cell>
        </row>
        <row r="27">
          <cell r="A27" t="str">
            <v>Private farming</v>
          </cell>
          <cell r="B27" t="str">
            <v>Частные хозяйства</v>
          </cell>
          <cell r="C27">
            <v>270</v>
          </cell>
          <cell r="D27">
            <v>366</v>
          </cell>
          <cell r="E27">
            <v>373</v>
          </cell>
          <cell r="F27">
            <v>399</v>
          </cell>
          <cell r="G27">
            <v>417</v>
          </cell>
          <cell r="H27">
            <v>453</v>
          </cell>
          <cell r="I27">
            <v>551</v>
          </cell>
          <cell r="J27">
            <v>582</v>
          </cell>
          <cell r="K27">
            <v>582</v>
          </cell>
          <cell r="L27">
            <v>566</v>
          </cell>
          <cell r="M27">
            <v>596</v>
          </cell>
          <cell r="N27">
            <v>641</v>
          </cell>
          <cell r="O27">
            <v>684</v>
          </cell>
        </row>
        <row r="28">
          <cell r="A28" t="str">
            <v>Clergy and other religious activity</v>
          </cell>
          <cell r="B28" t="str">
            <v>Духовенство и прочая религиозная деятельнеость</v>
          </cell>
          <cell r="C28" t="str">
            <v>…</v>
          </cell>
          <cell r="D28">
            <v>1</v>
          </cell>
          <cell r="E28">
            <v>1</v>
          </cell>
          <cell r="F28">
            <v>1</v>
          </cell>
          <cell r="G28">
            <v>1</v>
          </cell>
          <cell r="H28">
            <v>1</v>
          </cell>
          <cell r="I28">
            <v>1</v>
          </cell>
          <cell r="J28">
            <v>1</v>
          </cell>
          <cell r="K28">
            <v>1</v>
          </cell>
          <cell r="L28">
            <v>1</v>
          </cell>
          <cell r="M28">
            <v>1</v>
          </cell>
          <cell r="N28">
            <v>1</v>
          </cell>
          <cell r="O28">
            <v>1</v>
          </cell>
        </row>
        <row r="29">
          <cell r="A29" t="str">
            <v>Unallocated</v>
          </cell>
          <cell r="B29" t="str">
            <v>Нераспределенная</v>
          </cell>
          <cell r="C29" t="str">
            <v>…</v>
          </cell>
          <cell r="D29" t="str">
            <v>…</v>
          </cell>
          <cell r="E29">
            <v>176</v>
          </cell>
          <cell r="F29">
            <v>175</v>
          </cell>
          <cell r="G29">
            <v>116</v>
          </cell>
          <cell r="H29">
            <v>93</v>
          </cell>
          <cell r="I29">
            <v>31</v>
          </cell>
          <cell r="J29">
            <v>15</v>
          </cell>
          <cell r="K29">
            <v>29</v>
          </cell>
          <cell r="L29">
            <v>56</v>
          </cell>
          <cell r="M29">
            <v>84</v>
          </cell>
          <cell r="N29">
            <v>180.39999999999998</v>
          </cell>
          <cell r="O29">
            <v>226.5</v>
          </cell>
        </row>
        <row r="30">
          <cell r="A30" t="str">
            <v>Registered unemployment</v>
          </cell>
          <cell r="B30" t="str">
            <v>Учтенная безработица</v>
          </cell>
          <cell r="C30" t="str">
            <v>…</v>
          </cell>
          <cell r="D30" t="str">
            <v>…</v>
          </cell>
          <cell r="E30" t="str">
            <v>…</v>
          </cell>
          <cell r="F30">
            <v>7</v>
          </cell>
          <cell r="G30">
            <v>22</v>
          </cell>
          <cell r="H30">
            <v>32</v>
          </cell>
          <cell r="I30">
            <v>37</v>
          </cell>
          <cell r="J30">
            <v>46</v>
          </cell>
          <cell r="K30">
            <v>51.1</v>
          </cell>
          <cell r="L30">
            <v>59</v>
          </cell>
          <cell r="M30">
            <v>54</v>
          </cell>
          <cell r="N30">
            <v>49</v>
          </cell>
          <cell r="O30">
            <v>43</v>
          </cell>
        </row>
        <row r="31">
          <cell r="A31" t="str">
            <v>Nonworking students 4/</v>
          </cell>
          <cell r="B31" t="str">
            <v>Неработающие студенты</v>
          </cell>
          <cell r="C31">
            <v>216</v>
          </cell>
          <cell r="D31">
            <v>231</v>
          </cell>
          <cell r="E31">
            <v>237</v>
          </cell>
          <cell r="F31">
            <v>230</v>
          </cell>
          <cell r="G31">
            <v>230</v>
          </cell>
          <cell r="H31">
            <v>234</v>
          </cell>
          <cell r="I31">
            <v>199</v>
          </cell>
          <cell r="J31">
            <v>205</v>
          </cell>
          <cell r="K31">
            <v>192</v>
          </cell>
          <cell r="L31">
            <v>245</v>
          </cell>
          <cell r="M31">
            <v>301</v>
          </cell>
          <cell r="N31">
            <v>343</v>
          </cell>
          <cell r="O31">
            <v>357</v>
          </cell>
        </row>
        <row r="32">
          <cell r="A32" t="str">
            <v>Working age population at home 4/</v>
          </cell>
          <cell r="B32" t="str">
            <v>Рабочий возраст населения на дому</v>
          </cell>
          <cell r="C32">
            <v>278</v>
          </cell>
          <cell r="D32">
            <v>299</v>
          </cell>
          <cell r="E32">
            <v>318</v>
          </cell>
          <cell r="F32">
            <v>530</v>
          </cell>
          <cell r="G32">
            <v>405</v>
          </cell>
          <cell r="H32">
            <v>405</v>
          </cell>
          <cell r="I32">
            <v>721</v>
          </cell>
          <cell r="J32">
            <v>857</v>
          </cell>
          <cell r="K32">
            <v>875</v>
          </cell>
          <cell r="L32">
            <v>938</v>
          </cell>
          <cell r="M32">
            <v>1033</v>
          </cell>
          <cell r="N32">
            <v>1049</v>
          </cell>
          <cell r="O32">
            <v>1072</v>
          </cell>
        </row>
        <row r="34">
          <cell r="I34" t="str">
            <v>(in percent of total employment)</v>
          </cell>
          <cell r="J34" t="str">
            <v>(In percent of total employment)</v>
          </cell>
        </row>
        <row r="36">
          <cell r="A36" t="str">
            <v>Total labor resources</v>
          </cell>
          <cell r="B36" t="str">
            <v>Всего трудовых ресурсов</v>
          </cell>
          <cell r="C36">
            <v>129</v>
          </cell>
          <cell r="D36">
            <v>127</v>
          </cell>
          <cell r="E36">
            <v>128</v>
          </cell>
          <cell r="F36">
            <v>140</v>
          </cell>
          <cell r="G36">
            <v>141</v>
          </cell>
          <cell r="H36">
            <v>142</v>
          </cell>
          <cell r="I36">
            <v>151.69994603345927</v>
          </cell>
          <cell r="J36">
            <v>164.06701328711728</v>
          </cell>
          <cell r="K36">
            <v>162.42322724734785</v>
          </cell>
          <cell r="L36">
            <v>169.15367483296214</v>
          </cell>
          <cell r="M36">
            <v>179.90788716177317</v>
          </cell>
          <cell r="N36">
            <v>182.57879656160458</v>
          </cell>
          <cell r="O36">
            <v>180.48113723346091</v>
          </cell>
        </row>
        <row r="37">
          <cell r="A37" t="str">
            <v xml:space="preserve">  Of which:</v>
          </cell>
        </row>
        <row r="38">
          <cell r="D38">
            <v>0.15348007138607977</v>
          </cell>
          <cell r="E38">
            <v>1.6503352243424363E-2</v>
          </cell>
          <cell r="F38">
            <v>-2.7397260273972601E-2</v>
          </cell>
          <cell r="G38">
            <v>-2.086593635889411E-2</v>
          </cell>
          <cell r="H38">
            <v>5.3276505061268242E-3</v>
          </cell>
        </row>
        <row r="39">
          <cell r="A39" t="str">
            <v>Economically active population 4/ 5/</v>
          </cell>
          <cell r="B39" t="str">
            <v>Экономически активное население</v>
          </cell>
          <cell r="C39">
            <v>1681</v>
          </cell>
          <cell r="D39">
            <v>1939</v>
          </cell>
          <cell r="E39">
            <v>1971</v>
          </cell>
          <cell r="F39">
            <v>1917</v>
          </cell>
          <cell r="G39">
            <v>1877</v>
          </cell>
          <cell r="H39">
            <v>1887</v>
          </cell>
          <cell r="I39">
            <v>1890</v>
          </cell>
          <cell r="J39">
            <v>102.6574234546505</v>
          </cell>
          <cell r="K39">
            <v>102.84757118927973</v>
          </cell>
          <cell r="L39">
            <v>103.28507795100224</v>
          </cell>
          <cell r="M39">
            <v>103.10880829015545</v>
          </cell>
          <cell r="N39">
            <v>102.80802292263611</v>
          </cell>
          <cell r="O39">
            <v>102.35101148168397</v>
          </cell>
        </row>
        <row r="40">
          <cell r="A40" t="str">
            <v>Of which:</v>
          </cell>
        </row>
        <row r="41">
          <cell r="A41" t="str">
            <v xml:space="preserve">  Total employment</v>
          </cell>
          <cell r="B41" t="str">
            <v>Всего занятость</v>
          </cell>
          <cell r="C41">
            <v>100</v>
          </cell>
          <cell r="D41">
            <v>100</v>
          </cell>
          <cell r="E41">
            <v>100</v>
          </cell>
          <cell r="F41">
            <v>100</v>
          </cell>
          <cell r="G41">
            <v>100</v>
          </cell>
          <cell r="H41">
            <v>100</v>
          </cell>
          <cell r="I41">
            <v>100</v>
          </cell>
          <cell r="J41">
            <v>100</v>
          </cell>
          <cell r="K41">
            <v>100</v>
          </cell>
          <cell r="L41">
            <v>100</v>
          </cell>
          <cell r="M41">
            <v>100</v>
          </cell>
          <cell r="N41">
            <v>100</v>
          </cell>
          <cell r="O41">
            <v>100</v>
          </cell>
        </row>
        <row r="42">
          <cell r="A42" t="str">
            <v xml:space="preserve"> Of which:</v>
          </cell>
          <cell r="O42" t="str">
            <v xml:space="preserve"> </v>
          </cell>
        </row>
        <row r="43">
          <cell r="A43" t="str">
            <v>Government 6/</v>
          </cell>
          <cell r="B43" t="str">
            <v>Правительство</v>
          </cell>
          <cell r="C43">
            <v>69.779892920880428</v>
          </cell>
          <cell r="D43">
            <v>64.724084579680252</v>
          </cell>
          <cell r="E43">
            <v>54.5</v>
          </cell>
          <cell r="F43">
            <v>52.2</v>
          </cell>
          <cell r="G43">
            <v>52.520325203252028</v>
          </cell>
          <cell r="H43">
            <v>50.108459869848154</v>
          </cell>
          <cell r="I43">
            <v>47.220723151645977</v>
          </cell>
          <cell r="J43">
            <v>45.291738879260549</v>
          </cell>
          <cell r="K43">
            <v>42.490228922389726</v>
          </cell>
          <cell r="L43">
            <v>42.650334075723826</v>
          </cell>
          <cell r="M43">
            <v>37.190558434081751</v>
          </cell>
          <cell r="N43">
            <v>31.97707736389685</v>
          </cell>
          <cell r="O43">
            <v>28.430836522689994</v>
          </cell>
        </row>
        <row r="44">
          <cell r="A44" t="str">
            <v>Collective farms</v>
          </cell>
          <cell r="B44" t="str">
            <v>Колхозы</v>
          </cell>
          <cell r="C44">
            <v>14.1</v>
          </cell>
          <cell r="D44">
            <v>13.563692625064466</v>
          </cell>
          <cell r="E44">
            <v>14.865550481988837</v>
          </cell>
          <cell r="F44">
            <v>14.937106918238992</v>
          </cell>
          <cell r="G44">
            <v>16.097560975609756</v>
          </cell>
          <cell r="H44">
            <v>18.112798264642084</v>
          </cell>
          <cell r="I44">
            <v>20.021586616297895</v>
          </cell>
          <cell r="J44">
            <v>19.352975158867704</v>
          </cell>
          <cell r="K44">
            <v>22.445561139028474</v>
          </cell>
          <cell r="L44">
            <v>21.993318485523385</v>
          </cell>
          <cell r="M44">
            <v>23.1433506044905</v>
          </cell>
          <cell r="N44">
            <v>20.859598853868196</v>
          </cell>
          <cell r="O44">
            <v>21.705850191361399</v>
          </cell>
        </row>
        <row r="45">
          <cell r="A45" t="str">
            <v>Cooperatives</v>
          </cell>
          <cell r="B45" t="str">
            <v>Кооперативы</v>
          </cell>
          <cell r="C45" t="str">
            <v>…</v>
          </cell>
          <cell r="D45">
            <v>2.6817947395564725</v>
          </cell>
          <cell r="E45">
            <v>2.6382546930492135</v>
          </cell>
          <cell r="F45">
            <v>2.5681341719077566</v>
          </cell>
          <cell r="G45">
            <v>2.4</v>
          </cell>
          <cell r="H45">
            <v>2</v>
          </cell>
          <cell r="I45">
            <v>1.2951969778737182</v>
          </cell>
          <cell r="J45">
            <v>0.80878105141536683</v>
          </cell>
          <cell r="K45">
            <v>0.89335566722501403</v>
          </cell>
          <cell r="L45">
            <v>0.66815144766146994</v>
          </cell>
          <cell r="M45">
            <v>0.46056419113413938</v>
          </cell>
          <cell r="N45">
            <v>3.4383954154727794E-2</v>
          </cell>
          <cell r="O45">
            <v>2.7337342810278838E-2</v>
          </cell>
        </row>
        <row r="46">
          <cell r="A46" t="str">
            <v>Private farming</v>
          </cell>
          <cell r="B46" t="str">
            <v>Частные хозяйства</v>
          </cell>
          <cell r="C46">
            <v>16.061867935752527</v>
          </cell>
          <cell r="D46">
            <v>18.875709128416709</v>
          </cell>
          <cell r="E46">
            <v>18.924403855910704</v>
          </cell>
          <cell r="F46">
            <v>20.911949685534591</v>
          </cell>
          <cell r="G46">
            <v>22.601626016260163</v>
          </cell>
          <cell r="H46">
            <v>24.566160520607376</v>
          </cell>
          <cell r="I46">
            <v>29.735563950350784</v>
          </cell>
          <cell r="J46">
            <v>33.622183708838818</v>
          </cell>
          <cell r="K46">
            <v>32.495812395309883</v>
          </cell>
          <cell r="L46">
            <v>31.514476614699333</v>
          </cell>
          <cell r="M46">
            <v>34.312032239493377</v>
          </cell>
          <cell r="N46">
            <v>36.733524355300858</v>
          </cell>
          <cell r="O46">
            <v>37.397484964461455</v>
          </cell>
        </row>
        <row r="47">
          <cell r="A47" t="str">
            <v>Clergy and other religious activity</v>
          </cell>
          <cell r="B47" t="str">
            <v>Духовенство и прочая религиозная деятельнеость</v>
          </cell>
          <cell r="C47" t="str">
            <v>…</v>
          </cell>
          <cell r="D47">
            <v>5.1572975760701398E-2</v>
          </cell>
          <cell r="E47">
            <v>5.0735667174023336E-2</v>
          </cell>
          <cell r="F47">
            <v>5.2410901467505246E-2</v>
          </cell>
          <cell r="G47">
            <v>5.4200542005420058E-2</v>
          </cell>
          <cell r="H47">
            <v>5.4229934924078092E-2</v>
          </cell>
          <cell r="I47">
            <v>5.3966540744738264E-2</v>
          </cell>
          <cell r="J47">
            <v>5.7770075101097627E-2</v>
          </cell>
          <cell r="K47">
            <v>5.5834729201563377E-2</v>
          </cell>
          <cell r="L47">
            <v>5.5679287305122491E-2</v>
          </cell>
          <cell r="M47">
            <v>5.7570523891767422E-2</v>
          </cell>
          <cell r="N47">
            <v>5.7306590257879653E-2</v>
          </cell>
          <cell r="O47">
            <v>5.4674685620557675E-2</v>
          </cell>
        </row>
        <row r="48">
          <cell r="A48" t="str">
            <v>Unallocated</v>
          </cell>
          <cell r="B48" t="str">
            <v>Нераспределенная</v>
          </cell>
          <cell r="C48" t="str">
            <v>…</v>
          </cell>
          <cell r="D48" t="str">
            <v>…</v>
          </cell>
          <cell r="E48">
            <v>8.9294774226281071</v>
          </cell>
          <cell r="F48">
            <v>9.1719077568134182</v>
          </cell>
          <cell r="G48">
            <v>6.2872628726287267</v>
          </cell>
          <cell r="H48">
            <v>5.0433839479392626</v>
          </cell>
          <cell r="I48">
            <v>1.6729627630868862</v>
          </cell>
          <cell r="J48">
            <v>0.86655112651646449</v>
          </cell>
          <cell r="K48">
            <v>1.619207146845338</v>
          </cell>
          <cell r="L48">
            <v>3.1180400890868598</v>
          </cell>
          <cell r="M48">
            <v>4.8359240069084635</v>
          </cell>
          <cell r="N48">
            <v>10.338108882521489</v>
          </cell>
          <cell r="O48">
            <v>12.383816293056316</v>
          </cell>
        </row>
        <row r="49">
          <cell r="A49" t="str">
            <v xml:space="preserve">Registered unemployment </v>
          </cell>
          <cell r="B49" t="str">
            <v>Учтенная безработица</v>
          </cell>
          <cell r="C49" t="str">
            <v>…</v>
          </cell>
          <cell r="D49" t="str">
            <v>…</v>
          </cell>
          <cell r="E49" t="str">
            <v>…</v>
          </cell>
          <cell r="F49">
            <v>0.3</v>
          </cell>
          <cell r="G49">
            <v>1.2</v>
          </cell>
          <cell r="H49">
            <v>1.7</v>
          </cell>
          <cell r="I49">
            <v>1.9967620075553156</v>
          </cell>
          <cell r="J49">
            <v>2.6574234546504911</v>
          </cell>
          <cell r="K49">
            <v>2.8531546621998882</v>
          </cell>
          <cell r="L49">
            <v>3.285077951002227</v>
          </cell>
          <cell r="M49">
            <v>3.1088082901554404</v>
          </cell>
          <cell r="N49">
            <v>2.8080229226361033</v>
          </cell>
          <cell r="O49">
            <v>2.3510114816839804</v>
          </cell>
        </row>
        <row r="50">
          <cell r="A50" t="str">
            <v xml:space="preserve">Total unemployment </v>
          </cell>
          <cell r="B50" t="str">
            <v>Всего безработица</v>
          </cell>
          <cell r="C50" t="str">
            <v>…</v>
          </cell>
          <cell r="D50" t="str">
            <v>…</v>
          </cell>
          <cell r="E50" t="str">
            <v>…</v>
          </cell>
          <cell r="F50">
            <v>0.3</v>
          </cell>
          <cell r="G50">
            <v>6.9</v>
          </cell>
          <cell r="H50">
            <v>7.6</v>
          </cell>
          <cell r="I50" t="str">
            <v>…</v>
          </cell>
          <cell r="J50" t="str">
            <v>…</v>
          </cell>
          <cell r="K50" t="str">
            <v>…</v>
          </cell>
          <cell r="L50" t="str">
            <v>…</v>
          </cell>
          <cell r="M50" t="str">
            <v>…</v>
          </cell>
          <cell r="N50" t="str">
            <v>…</v>
          </cell>
          <cell r="O50" t="str">
            <v>…</v>
          </cell>
        </row>
        <row r="51">
          <cell r="A51" t="str">
            <v xml:space="preserve">Nonworking students </v>
          </cell>
          <cell r="B51" t="str">
            <v>Неработающие студенты</v>
          </cell>
          <cell r="C51">
            <v>12.8</v>
          </cell>
          <cell r="D51">
            <v>11.9</v>
          </cell>
          <cell r="E51">
            <v>12</v>
          </cell>
          <cell r="F51">
            <v>12</v>
          </cell>
          <cell r="G51">
            <v>12.5</v>
          </cell>
          <cell r="H51">
            <v>12.7</v>
          </cell>
          <cell r="I51">
            <v>10.739341608202913</v>
          </cell>
          <cell r="J51">
            <v>11.842865395725015</v>
          </cell>
          <cell r="K51">
            <v>10.720268006700168</v>
          </cell>
          <cell r="L51">
            <v>13.64142538975501</v>
          </cell>
          <cell r="M51">
            <v>17.328727691421992</v>
          </cell>
          <cell r="N51">
            <v>19.656160458452725</v>
          </cell>
          <cell r="O51">
            <v>19.51886276653909</v>
          </cell>
        </row>
        <row r="52">
          <cell r="A52" t="str">
            <v xml:space="preserve">Working age population at home </v>
          </cell>
          <cell r="B52" t="str">
            <v>Рабочий возраст населения на дому</v>
          </cell>
          <cell r="C52">
            <v>16.600000000000001</v>
          </cell>
          <cell r="D52">
            <v>15.4</v>
          </cell>
          <cell r="E52">
            <v>16.100000000000001</v>
          </cell>
          <cell r="F52">
            <v>27.8</v>
          </cell>
          <cell r="G52">
            <v>21.9</v>
          </cell>
          <cell r="H52">
            <v>22</v>
          </cell>
          <cell r="I52">
            <v>38.909875876956285</v>
          </cell>
          <cell r="J52">
            <v>49.508954361640676</v>
          </cell>
          <cell r="K52">
            <v>48.855388051367946</v>
          </cell>
          <cell r="L52">
            <v>52.227171492204903</v>
          </cell>
          <cell r="M52">
            <v>59.470351180195735</v>
          </cell>
          <cell r="N52">
            <v>60.114613180515761</v>
          </cell>
          <cell r="O52">
            <v>58.611262985237836</v>
          </cell>
        </row>
        <row r="54">
          <cell r="A54" t="str">
            <v>Sources: State Statistical Committee; and Fund staff estimates.</v>
          </cell>
        </row>
        <row r="56">
          <cell r="A56" t="str">
            <v>1/ End of year.</v>
          </cell>
        </row>
        <row r="57">
          <cell r="A57" t="str">
            <v>2/ Men between 16 and 59; women between 16 and 54. From 1997 onward, data includes persons of 15 years old.</v>
          </cell>
        </row>
        <row r="59">
          <cell r="A59" t="str">
            <v>3/ Defined as the ratio of economically active over working age population.</v>
          </cell>
        </row>
        <row r="60">
          <cell r="A60" t="str">
            <v>4/ Annual averages.</v>
          </cell>
        </row>
        <row r="61">
          <cell r="A61" t="str">
            <v>5/ Equals total employment plus registered total unemployment.</v>
          </cell>
        </row>
        <row r="62">
          <cell r="A62" t="str">
            <v>6/ Includes central and local governments, state enterprises and state farms.</v>
          </cell>
        </row>
      </sheetData>
      <sheetData sheetId="19" refreshError="1">
        <row r="1">
          <cell r="A1" t="str">
            <v>Table A-15. Tajikistan: Registered Unemployment, 1996–2002</v>
          </cell>
        </row>
        <row r="2">
          <cell r="A2" t="str">
            <v>(In thousands of people; end of period)</v>
          </cell>
        </row>
        <row r="4">
          <cell r="B4">
            <v>1994</v>
          </cell>
          <cell r="D4">
            <v>1995</v>
          </cell>
          <cell r="G4">
            <v>1996</v>
          </cell>
          <cell r="J4">
            <v>1997</v>
          </cell>
          <cell r="M4">
            <v>1998</v>
          </cell>
          <cell r="P4">
            <v>1999</v>
          </cell>
          <cell r="S4">
            <v>2000</v>
          </cell>
          <cell r="V4">
            <v>2001</v>
          </cell>
          <cell r="Y4">
            <v>2002</v>
          </cell>
        </row>
        <row r="5">
          <cell r="B5" t="str">
            <v>Total</v>
          </cell>
          <cell r="C5" t="str">
            <v>Receiving</v>
          </cell>
          <cell r="D5" t="str">
            <v>Total</v>
          </cell>
          <cell r="E5" t="str">
            <v>Receiving</v>
          </cell>
          <cell r="G5" t="str">
            <v>Total</v>
          </cell>
          <cell r="H5" t="str">
            <v>Receiving</v>
          </cell>
          <cell r="J5" t="str">
            <v>Total</v>
          </cell>
          <cell r="K5" t="str">
            <v>Receiving</v>
          </cell>
          <cell r="M5" t="str">
            <v>Total</v>
          </cell>
          <cell r="N5" t="str">
            <v>Receiving</v>
          </cell>
          <cell r="P5" t="str">
            <v>Total</v>
          </cell>
          <cell r="Q5" t="str">
            <v>Receiving</v>
          </cell>
          <cell r="S5" t="str">
            <v>Total</v>
          </cell>
          <cell r="T5" t="str">
            <v>Receiving</v>
          </cell>
          <cell r="V5" t="str">
            <v>Total</v>
          </cell>
          <cell r="W5" t="str">
            <v>Receiving</v>
          </cell>
          <cell r="Y5" t="str">
            <v>Total</v>
          </cell>
          <cell r="Z5" t="str">
            <v>Receiving</v>
          </cell>
        </row>
        <row r="6">
          <cell r="C6" t="str">
            <v>Benefits</v>
          </cell>
          <cell r="E6" t="str">
            <v>Benefits</v>
          </cell>
          <cell r="H6" t="str">
            <v>Benefits</v>
          </cell>
          <cell r="K6" t="str">
            <v>Benefits</v>
          </cell>
          <cell r="N6" t="str">
            <v>Benefits</v>
          </cell>
          <cell r="Q6" t="str">
            <v>Benefits</v>
          </cell>
          <cell r="T6" t="str">
            <v>Benefits</v>
          </cell>
          <cell r="W6" t="str">
            <v>Benefits</v>
          </cell>
          <cell r="Z6" t="str">
            <v>Benefits</v>
          </cell>
        </row>
        <row r="8">
          <cell r="A8" t="str">
            <v>January</v>
          </cell>
          <cell r="B8">
            <v>22.7</v>
          </cell>
          <cell r="C8">
            <v>4.0999999999999996</v>
          </cell>
          <cell r="D8">
            <v>34.5</v>
          </cell>
          <cell r="E8">
            <v>1</v>
          </cell>
          <cell r="G8">
            <v>38.799999999999997</v>
          </cell>
          <cell r="H8">
            <v>1.4</v>
          </cell>
          <cell r="J8">
            <v>45.6</v>
          </cell>
          <cell r="K8">
            <v>1.7</v>
          </cell>
          <cell r="M8">
            <v>51.6</v>
          </cell>
          <cell r="N8">
            <v>2</v>
          </cell>
          <cell r="P8">
            <v>54.7</v>
          </cell>
          <cell r="Q8">
            <v>1.1000000000000001</v>
          </cell>
          <cell r="S8">
            <v>49.8</v>
          </cell>
          <cell r="T8">
            <v>0.7</v>
          </cell>
          <cell r="V8">
            <v>42.2</v>
          </cell>
          <cell r="W8">
            <v>0.5</v>
          </cell>
          <cell r="Y8">
            <v>43.7</v>
          </cell>
          <cell r="Z8">
            <v>1.6</v>
          </cell>
        </row>
        <row r="10">
          <cell r="A10" t="str">
            <v>February</v>
          </cell>
          <cell r="B10">
            <v>25.2</v>
          </cell>
          <cell r="C10">
            <v>4.5999999999999996</v>
          </cell>
          <cell r="D10">
            <v>37.9</v>
          </cell>
          <cell r="E10">
            <v>1.4</v>
          </cell>
          <cell r="G10">
            <v>39</v>
          </cell>
          <cell r="H10">
            <v>0.8</v>
          </cell>
          <cell r="J10">
            <v>44.7</v>
          </cell>
          <cell r="K10">
            <v>1.8</v>
          </cell>
          <cell r="M10">
            <v>51.5</v>
          </cell>
          <cell r="N10">
            <v>3.3</v>
          </cell>
          <cell r="P10">
            <v>52.7</v>
          </cell>
          <cell r="Q10">
            <v>1.4</v>
          </cell>
          <cell r="S10">
            <v>49.3</v>
          </cell>
          <cell r="T10">
            <v>1.5</v>
          </cell>
          <cell r="V10">
            <v>42.9</v>
          </cell>
          <cell r="W10">
            <v>0.7</v>
          </cell>
          <cell r="Y10">
            <v>45</v>
          </cell>
          <cell r="Z10">
            <v>0.5</v>
          </cell>
        </row>
        <row r="12">
          <cell r="A12" t="str">
            <v>March</v>
          </cell>
          <cell r="B12">
            <v>26.8</v>
          </cell>
          <cell r="C12">
            <v>4.8</v>
          </cell>
          <cell r="D12">
            <v>30.6</v>
          </cell>
          <cell r="E12">
            <v>7.6</v>
          </cell>
          <cell r="G12">
            <v>42.1</v>
          </cell>
          <cell r="H12">
            <v>4</v>
          </cell>
          <cell r="J12">
            <v>46</v>
          </cell>
          <cell r="K12">
            <v>1.9</v>
          </cell>
          <cell r="M12">
            <v>53.8</v>
          </cell>
          <cell r="N12">
            <v>4.9000000000000004</v>
          </cell>
          <cell r="P12">
            <v>54.1</v>
          </cell>
          <cell r="Q12">
            <v>4.9800000000000004</v>
          </cell>
          <cell r="S12">
            <v>49.2</v>
          </cell>
          <cell r="T12">
            <v>4.0999999999999996</v>
          </cell>
          <cell r="V12">
            <v>41.7</v>
          </cell>
          <cell r="W12">
            <v>2.9</v>
          </cell>
          <cell r="Y12">
            <v>46.2</v>
          </cell>
          <cell r="Z12">
            <v>4.9000000000000004</v>
          </cell>
        </row>
        <row r="14">
          <cell r="A14" t="str">
            <v>April</v>
          </cell>
          <cell r="B14">
            <v>27.4</v>
          </cell>
          <cell r="C14">
            <v>4.8</v>
          </cell>
          <cell r="D14">
            <v>29.8</v>
          </cell>
          <cell r="E14">
            <v>8.4</v>
          </cell>
          <cell r="G14">
            <v>46.9</v>
          </cell>
          <cell r="H14">
            <v>3.3</v>
          </cell>
          <cell r="J14">
            <v>46</v>
          </cell>
          <cell r="K14">
            <v>2</v>
          </cell>
          <cell r="M14">
            <v>55.7</v>
          </cell>
          <cell r="N14">
            <v>4.3</v>
          </cell>
          <cell r="P14">
            <v>54.2</v>
          </cell>
          <cell r="Q14">
            <v>1.6</v>
          </cell>
          <cell r="S14">
            <v>49.9</v>
          </cell>
          <cell r="T14">
            <v>2.6</v>
          </cell>
          <cell r="V14">
            <v>42.4</v>
          </cell>
          <cell r="W14">
            <v>2</v>
          </cell>
          <cell r="Y14">
            <v>47</v>
          </cell>
          <cell r="Z14">
            <v>1.7</v>
          </cell>
        </row>
        <row r="16">
          <cell r="A16" t="str">
            <v>May</v>
          </cell>
          <cell r="B16">
            <v>27.7</v>
          </cell>
          <cell r="C16">
            <v>6</v>
          </cell>
          <cell r="D16">
            <v>32.1</v>
          </cell>
          <cell r="E16">
            <v>6.6</v>
          </cell>
          <cell r="G16">
            <v>50.1</v>
          </cell>
          <cell r="H16">
            <v>4.4000000000000004</v>
          </cell>
          <cell r="J16">
            <v>49.2</v>
          </cell>
          <cell r="K16">
            <v>7.1</v>
          </cell>
          <cell r="M16">
            <v>58.4</v>
          </cell>
          <cell r="N16">
            <v>4.3</v>
          </cell>
          <cell r="P16">
            <v>54.3</v>
          </cell>
          <cell r="Q16">
            <v>2</v>
          </cell>
          <cell r="S16">
            <v>50.4</v>
          </cell>
          <cell r="T16">
            <v>2.5</v>
          </cell>
          <cell r="V16">
            <v>43.3</v>
          </cell>
          <cell r="W16">
            <v>2.1</v>
          </cell>
          <cell r="Y16">
            <v>47.9</v>
          </cell>
          <cell r="Z16">
            <v>2.4</v>
          </cell>
        </row>
        <row r="18">
          <cell r="A18" t="str">
            <v>June</v>
          </cell>
          <cell r="B18">
            <v>28</v>
          </cell>
          <cell r="C18">
            <v>2.8</v>
          </cell>
          <cell r="D18">
            <v>30.9</v>
          </cell>
          <cell r="E18">
            <v>10.3</v>
          </cell>
          <cell r="G18">
            <v>52.3</v>
          </cell>
          <cell r="H18">
            <v>8</v>
          </cell>
          <cell r="J18">
            <v>21.6</v>
          </cell>
          <cell r="K18">
            <v>7.5</v>
          </cell>
          <cell r="M18">
            <v>61.2</v>
          </cell>
          <cell r="N18">
            <v>8.6</v>
          </cell>
          <cell r="P18">
            <v>54.2</v>
          </cell>
          <cell r="Q18">
            <v>4.8</v>
          </cell>
          <cell r="S18">
            <v>50.2</v>
          </cell>
          <cell r="T18">
            <v>3.9</v>
          </cell>
          <cell r="V18">
            <v>43.5</v>
          </cell>
          <cell r="W18">
            <v>2.2000000000000002</v>
          </cell>
          <cell r="Y18">
            <v>48.8</v>
          </cell>
          <cell r="Z18">
            <v>2.2000000000000002</v>
          </cell>
        </row>
        <row r="20">
          <cell r="A20" t="str">
            <v>July</v>
          </cell>
          <cell r="B20">
            <v>27.7</v>
          </cell>
          <cell r="C20">
            <v>4.8</v>
          </cell>
          <cell r="D20">
            <v>29.2</v>
          </cell>
          <cell r="E20">
            <v>13.6</v>
          </cell>
          <cell r="G20">
            <v>53.7</v>
          </cell>
          <cell r="H20">
            <v>7.4</v>
          </cell>
          <cell r="J20">
            <v>52.3</v>
          </cell>
          <cell r="K20">
            <v>4.2</v>
          </cell>
          <cell r="M20">
            <v>62.6</v>
          </cell>
          <cell r="N20">
            <v>5.2</v>
          </cell>
          <cell r="P20">
            <v>54.2</v>
          </cell>
          <cell r="Q20">
            <v>2.1</v>
          </cell>
          <cell r="S20">
            <v>50.3</v>
          </cell>
          <cell r="T20">
            <v>1.3</v>
          </cell>
          <cell r="V20">
            <v>44</v>
          </cell>
          <cell r="W20">
            <v>1.7</v>
          </cell>
          <cell r="Y20">
            <v>48.8</v>
          </cell>
          <cell r="Z20">
            <v>1.5</v>
          </cell>
        </row>
        <row r="22">
          <cell r="A22" t="str">
            <v>August</v>
          </cell>
          <cell r="B22">
            <v>27.3</v>
          </cell>
          <cell r="C22">
            <v>4.9000000000000004</v>
          </cell>
          <cell r="D22">
            <v>30.7</v>
          </cell>
          <cell r="E22">
            <v>9.9</v>
          </cell>
          <cell r="G22">
            <v>54.3</v>
          </cell>
          <cell r="H22">
            <v>7.6</v>
          </cell>
          <cell r="J22">
            <v>53.6</v>
          </cell>
          <cell r="K22">
            <v>7.1</v>
          </cell>
          <cell r="M22">
            <v>63.5</v>
          </cell>
          <cell r="N22">
            <v>4.4000000000000004</v>
          </cell>
          <cell r="P22">
            <v>54.3</v>
          </cell>
          <cell r="Q22">
            <v>2.2999999999999998</v>
          </cell>
          <cell r="S22">
            <v>50.4</v>
          </cell>
          <cell r="T22">
            <v>2.2000000000000002</v>
          </cell>
          <cell r="V22">
            <v>43.9</v>
          </cell>
          <cell r="W22">
            <v>1.8</v>
          </cell>
          <cell r="Y22" t="str">
            <v>...</v>
          </cell>
          <cell r="Z22" t="str">
            <v>...</v>
          </cell>
        </row>
        <row r="24">
          <cell r="A24" t="str">
            <v>September</v>
          </cell>
          <cell r="B24">
            <v>29.6</v>
          </cell>
          <cell r="C24">
            <v>4.8</v>
          </cell>
          <cell r="D24">
            <v>35.1</v>
          </cell>
          <cell r="E24">
            <v>9.9</v>
          </cell>
          <cell r="G24">
            <v>54.3</v>
          </cell>
          <cell r="H24">
            <v>6.1</v>
          </cell>
          <cell r="J24">
            <v>54.9</v>
          </cell>
          <cell r="K24">
            <v>9.3000000000000007</v>
          </cell>
          <cell r="M24">
            <v>64.8</v>
          </cell>
          <cell r="N24">
            <v>7.4</v>
          </cell>
          <cell r="P24">
            <v>54.5</v>
          </cell>
          <cell r="Q24">
            <v>2.4</v>
          </cell>
          <cell r="S24">
            <v>50</v>
          </cell>
          <cell r="T24">
            <v>4.0999999999999996</v>
          </cell>
          <cell r="V24">
            <v>44.4</v>
          </cell>
          <cell r="W24">
            <v>1.7</v>
          </cell>
          <cell r="Y24" t="str">
            <v>...</v>
          </cell>
          <cell r="Z24" t="str">
            <v>...</v>
          </cell>
        </row>
        <row r="26">
          <cell r="A26" t="str">
            <v>October</v>
          </cell>
          <cell r="B26">
            <v>30.3</v>
          </cell>
          <cell r="C26">
            <v>5.2</v>
          </cell>
          <cell r="D26">
            <v>30.5</v>
          </cell>
          <cell r="E26">
            <v>3.6</v>
          </cell>
          <cell r="G26">
            <v>53.1</v>
          </cell>
          <cell r="H26">
            <v>3.3</v>
          </cell>
          <cell r="J26">
            <v>53.5</v>
          </cell>
          <cell r="K26">
            <v>7.1</v>
          </cell>
          <cell r="M26">
            <v>64.8</v>
          </cell>
          <cell r="N26">
            <v>2.5</v>
          </cell>
          <cell r="P26">
            <v>54</v>
          </cell>
          <cell r="Q26">
            <v>1.6</v>
          </cell>
          <cell r="S26">
            <v>49.7</v>
          </cell>
          <cell r="T26">
            <v>1.6</v>
          </cell>
          <cell r="V26">
            <v>44.7</v>
          </cell>
          <cell r="W26">
            <v>1.6</v>
          </cell>
          <cell r="Y26" t="str">
            <v>...</v>
          </cell>
          <cell r="Z26" t="str">
            <v>...</v>
          </cell>
        </row>
        <row r="28">
          <cell r="A28" t="str">
            <v>November</v>
          </cell>
          <cell r="B28">
            <v>30.7</v>
          </cell>
          <cell r="C28">
            <v>5.4</v>
          </cell>
          <cell r="D28">
            <v>34.700000000000003</v>
          </cell>
          <cell r="E28">
            <v>5</v>
          </cell>
          <cell r="G28">
            <v>53.2</v>
          </cell>
          <cell r="H28">
            <v>3.4</v>
          </cell>
          <cell r="J28">
            <v>52.8</v>
          </cell>
          <cell r="K28">
            <v>4.0999999999999996</v>
          </cell>
          <cell r="M28">
            <v>63.1</v>
          </cell>
          <cell r="N28">
            <v>3.3</v>
          </cell>
          <cell r="P28">
            <v>53.3</v>
          </cell>
          <cell r="Q28">
            <v>2.2000000000000002</v>
          </cell>
          <cell r="S28">
            <v>49.7</v>
          </cell>
          <cell r="T28">
            <v>1</v>
          </cell>
          <cell r="V28">
            <v>44.2</v>
          </cell>
          <cell r="W28">
            <v>1.7</v>
          </cell>
          <cell r="Y28" t="str">
            <v>...</v>
          </cell>
          <cell r="Z28" t="str">
            <v>...</v>
          </cell>
        </row>
        <row r="30">
          <cell r="A30" t="str">
            <v>December</v>
          </cell>
          <cell r="B30">
            <v>32.1</v>
          </cell>
          <cell r="C30">
            <v>4.8</v>
          </cell>
          <cell r="D30">
            <v>37.5</v>
          </cell>
          <cell r="E30">
            <v>3.8</v>
          </cell>
          <cell r="G30">
            <v>45.7</v>
          </cell>
          <cell r="H30">
            <v>5.7</v>
          </cell>
          <cell r="J30">
            <v>51.1</v>
          </cell>
          <cell r="K30">
            <v>11</v>
          </cell>
          <cell r="M30">
            <v>54.1</v>
          </cell>
          <cell r="N30">
            <v>4.4000000000000004</v>
          </cell>
          <cell r="P30">
            <v>49.7</v>
          </cell>
          <cell r="Q30">
            <v>7</v>
          </cell>
          <cell r="S30">
            <v>43.2</v>
          </cell>
          <cell r="T30">
            <v>2.2999999999999998</v>
          </cell>
          <cell r="V30">
            <v>42.9</v>
          </cell>
          <cell r="W30">
            <v>2.2999999999999998</v>
          </cell>
          <cell r="Y30" t="str">
            <v>...</v>
          </cell>
          <cell r="Z30" t="str">
            <v>...</v>
          </cell>
        </row>
        <row r="32">
          <cell r="A32" t="str">
            <v>Source: State Statistical Committee.</v>
          </cell>
        </row>
      </sheetData>
      <sheetData sheetId="20" refreshError="1">
        <row r="1">
          <cell r="A1" t="str">
            <v>Table A-16. Tajikistan: Employment by Sector of Economy, 1996–2001</v>
          </cell>
        </row>
        <row r="3">
          <cell r="C3">
            <v>1985</v>
          </cell>
          <cell r="D3">
            <v>1986</v>
          </cell>
          <cell r="E3">
            <v>1987</v>
          </cell>
          <cell r="F3">
            <v>1988</v>
          </cell>
          <cell r="G3">
            <v>1989</v>
          </cell>
          <cell r="H3">
            <v>1990</v>
          </cell>
          <cell r="I3">
            <v>1991</v>
          </cell>
          <cell r="J3">
            <v>1992</v>
          </cell>
          <cell r="K3">
            <v>1993</v>
          </cell>
          <cell r="L3">
            <v>1994</v>
          </cell>
          <cell r="M3">
            <v>1995</v>
          </cell>
          <cell r="N3">
            <v>1996</v>
          </cell>
          <cell r="O3">
            <v>1997</v>
          </cell>
          <cell r="P3">
            <v>1998</v>
          </cell>
          <cell r="Q3">
            <v>1999</v>
          </cell>
          <cell r="R3">
            <v>2000</v>
          </cell>
          <cell r="S3">
            <v>2001</v>
          </cell>
        </row>
        <row r="5">
          <cell r="M5" t="str">
            <v>(In thousands of persons, annual average)</v>
          </cell>
          <cell r="N5" t="str">
            <v>(In thousands of persons; annual average)</v>
          </cell>
        </row>
        <row r="7">
          <cell r="A7" t="str">
            <v>Total employment</v>
          </cell>
          <cell r="B7" t="str">
            <v xml:space="preserve">Общая занятость </v>
          </cell>
          <cell r="C7">
            <v>1681</v>
          </cell>
          <cell r="D7">
            <v>1714</v>
          </cell>
          <cell r="E7">
            <v>1775</v>
          </cell>
          <cell r="F7">
            <v>1820</v>
          </cell>
          <cell r="G7">
            <v>1879</v>
          </cell>
          <cell r="H7">
            <v>1938</v>
          </cell>
          <cell r="I7">
            <v>1970</v>
          </cell>
          <cell r="J7">
            <v>2282.2521327234454</v>
          </cell>
          <cell r="K7">
            <v>1845</v>
          </cell>
          <cell r="L7">
            <v>2206.4118403519387</v>
          </cell>
          <cell r="M7">
            <v>1853</v>
          </cell>
          <cell r="N7">
            <v>1731</v>
          </cell>
          <cell r="O7">
            <v>1791</v>
          </cell>
          <cell r="P7">
            <v>1796</v>
          </cell>
          <cell r="Q7">
            <v>1737</v>
          </cell>
          <cell r="R7">
            <v>1745</v>
          </cell>
          <cell r="S7">
            <v>1829</v>
          </cell>
        </row>
        <row r="8">
          <cell r="H8">
            <v>100</v>
          </cell>
          <cell r="I8">
            <v>101.65118679050568</v>
          </cell>
          <cell r="J8">
            <v>117.76326794238624</v>
          </cell>
          <cell r="K8">
            <v>95.201238390092882</v>
          </cell>
          <cell r="L8">
            <v>113.84994016263873</v>
          </cell>
          <cell r="M8">
            <v>95.87203302373581</v>
          </cell>
          <cell r="N8">
            <v>96.872033023735796</v>
          </cell>
          <cell r="O8">
            <v>97.872033023735796</v>
          </cell>
          <cell r="P8">
            <v>98.872033023735796</v>
          </cell>
          <cell r="Q8">
            <v>99.872033023735796</v>
          </cell>
          <cell r="R8">
            <v>100.87203302373599</v>
          </cell>
        </row>
        <row r="9">
          <cell r="H9">
            <v>3.1399680681213349E-2</v>
          </cell>
          <cell r="I9">
            <v>1.6511867905056654E-2</v>
          </cell>
          <cell r="J9">
            <v>0.15850362067179957</v>
          </cell>
          <cell r="K9">
            <v>-0.19158800487204097</v>
          </cell>
          <cell r="L9">
            <v>0.19588717634251429</v>
          </cell>
        </row>
        <row r="11">
          <cell r="A11" t="str">
            <v>Material sphere</v>
          </cell>
          <cell r="B11" t="str">
            <v>Материальная сфера</v>
          </cell>
          <cell r="C11">
            <v>1279</v>
          </cell>
          <cell r="D11">
            <v>1298</v>
          </cell>
          <cell r="E11">
            <v>1335</v>
          </cell>
          <cell r="F11">
            <v>1364</v>
          </cell>
          <cell r="G11">
            <v>1411</v>
          </cell>
          <cell r="H11">
            <v>1463</v>
          </cell>
          <cell r="I11">
            <v>1890</v>
          </cell>
          <cell r="J11">
            <v>1825.2521327234454</v>
          </cell>
          <cell r="K11">
            <v>1472</v>
          </cell>
          <cell r="L11">
            <v>1852.4118403519387</v>
          </cell>
          <cell r="M11">
            <v>1524</v>
          </cell>
          <cell r="N11">
            <v>1410</v>
          </cell>
          <cell r="O11">
            <v>1461</v>
          </cell>
          <cell r="P11">
            <v>1472</v>
          </cell>
          <cell r="Q11">
            <v>1427</v>
          </cell>
          <cell r="R11">
            <v>1416</v>
          </cell>
          <cell r="S11">
            <v>1512</v>
          </cell>
        </row>
        <row r="12">
          <cell r="A12" t="str">
            <v xml:space="preserve">  Of which:</v>
          </cell>
        </row>
        <row r="13">
          <cell r="A13" t="str">
            <v xml:space="preserve">    Agriculture</v>
          </cell>
          <cell r="B13" t="str">
            <v>Сельское хоз-во</v>
          </cell>
          <cell r="C13">
            <v>722</v>
          </cell>
          <cell r="D13">
            <v>720</v>
          </cell>
          <cell r="E13">
            <v>743</v>
          </cell>
          <cell r="F13">
            <v>762</v>
          </cell>
          <cell r="G13">
            <v>790</v>
          </cell>
          <cell r="H13">
            <v>831</v>
          </cell>
          <cell r="I13">
            <v>878</v>
          </cell>
          <cell r="J13">
            <v>889</v>
          </cell>
          <cell r="K13">
            <v>945</v>
          </cell>
          <cell r="L13">
            <v>1005</v>
          </cell>
          <cell r="M13">
            <v>1095</v>
          </cell>
          <cell r="N13">
            <v>1026</v>
          </cell>
          <cell r="O13">
            <v>1145</v>
          </cell>
          <cell r="P13">
            <v>1090</v>
          </cell>
          <cell r="Q13">
            <v>1118</v>
          </cell>
          <cell r="R13">
            <v>1135</v>
          </cell>
          <cell r="S13">
            <v>1167</v>
          </cell>
        </row>
        <row r="14">
          <cell r="A14" t="str">
            <v xml:space="preserve">    Industry</v>
          </cell>
          <cell r="B14" t="str">
            <v>Промышленность</v>
          </cell>
          <cell r="C14">
            <v>241</v>
          </cell>
          <cell r="D14">
            <v>247</v>
          </cell>
          <cell r="E14">
            <v>251</v>
          </cell>
          <cell r="F14">
            <v>251</v>
          </cell>
          <cell r="G14">
            <v>254</v>
          </cell>
          <cell r="H14">
            <v>261</v>
          </cell>
          <cell r="I14">
            <v>256</v>
          </cell>
          <cell r="J14">
            <v>250</v>
          </cell>
          <cell r="K14">
            <v>213</v>
          </cell>
          <cell r="L14">
            <v>205</v>
          </cell>
          <cell r="M14">
            <v>183</v>
          </cell>
          <cell r="N14">
            <v>181</v>
          </cell>
          <cell r="O14">
            <v>164</v>
          </cell>
          <cell r="P14">
            <v>148</v>
          </cell>
          <cell r="Q14">
            <v>133</v>
          </cell>
          <cell r="R14">
            <v>121</v>
          </cell>
          <cell r="S14">
            <v>131</v>
          </cell>
        </row>
        <row r="15">
          <cell r="A15" t="str">
            <v xml:space="preserve">    Construction</v>
          </cell>
          <cell r="B15" t="str">
            <v>Строительство</v>
          </cell>
          <cell r="C15">
            <v>118</v>
          </cell>
          <cell r="D15">
            <v>126</v>
          </cell>
          <cell r="E15">
            <v>131</v>
          </cell>
          <cell r="F15">
            <v>132</v>
          </cell>
          <cell r="G15">
            <v>161</v>
          </cell>
          <cell r="H15">
            <v>161</v>
          </cell>
          <cell r="I15">
            <v>148</v>
          </cell>
          <cell r="J15">
            <v>132</v>
          </cell>
          <cell r="K15">
            <v>126</v>
          </cell>
          <cell r="L15">
            <v>105</v>
          </cell>
          <cell r="M15">
            <v>81</v>
          </cell>
          <cell r="N15">
            <v>68</v>
          </cell>
          <cell r="O15">
            <v>52</v>
          </cell>
          <cell r="P15">
            <v>52</v>
          </cell>
          <cell r="Q15">
            <v>43</v>
          </cell>
          <cell r="R15">
            <v>36</v>
          </cell>
          <cell r="S15">
            <v>31</v>
          </cell>
        </row>
        <row r="16">
          <cell r="A16" t="str">
            <v xml:space="preserve">    Transport and communication</v>
          </cell>
          <cell r="B16" t="str">
            <v>Транспорт и связь</v>
          </cell>
          <cell r="C16">
            <v>79</v>
          </cell>
          <cell r="D16">
            <v>81</v>
          </cell>
          <cell r="E16">
            <v>81</v>
          </cell>
          <cell r="F16">
            <v>84</v>
          </cell>
          <cell r="G16">
            <v>66</v>
          </cell>
          <cell r="H16">
            <v>65</v>
          </cell>
          <cell r="I16">
            <v>65</v>
          </cell>
          <cell r="J16">
            <v>56</v>
          </cell>
          <cell r="K16">
            <v>73</v>
          </cell>
          <cell r="L16">
            <v>63</v>
          </cell>
          <cell r="M16">
            <v>58</v>
          </cell>
          <cell r="N16">
            <v>58</v>
          </cell>
          <cell r="O16">
            <v>44</v>
          </cell>
          <cell r="P16">
            <v>53</v>
          </cell>
          <cell r="Q16">
            <v>44</v>
          </cell>
          <cell r="R16">
            <v>42</v>
          </cell>
          <cell r="S16">
            <v>43</v>
          </cell>
        </row>
        <row r="17">
          <cell r="A17" t="str">
            <v xml:space="preserve">    Trade, supply and other</v>
          </cell>
          <cell r="B17" t="str">
            <v>Торговля, снабжение и др.</v>
          </cell>
          <cell r="C17">
            <v>120</v>
          </cell>
          <cell r="D17">
            <v>124</v>
          </cell>
          <cell r="E17">
            <v>129</v>
          </cell>
          <cell r="F17">
            <v>135</v>
          </cell>
          <cell r="G17">
            <v>140</v>
          </cell>
          <cell r="H17">
            <v>146</v>
          </cell>
          <cell r="I17">
            <v>143</v>
          </cell>
          <cell r="J17">
            <v>124</v>
          </cell>
          <cell r="K17">
            <v>116</v>
          </cell>
          <cell r="L17">
            <v>112</v>
          </cell>
          <cell r="M17">
            <v>104</v>
          </cell>
          <cell r="N17">
            <v>77</v>
          </cell>
          <cell r="O17">
            <v>56</v>
          </cell>
          <cell r="P17">
            <v>129</v>
          </cell>
          <cell r="Q17">
            <v>89</v>
          </cell>
          <cell r="R17">
            <v>81</v>
          </cell>
          <cell r="S17">
            <v>140</v>
          </cell>
        </row>
        <row r="19">
          <cell r="A19" t="str">
            <v>Nonmaterial sphere</v>
          </cell>
          <cell r="B19" t="str">
            <v>Нематериальная сфера</v>
          </cell>
          <cell r="C19">
            <v>401</v>
          </cell>
          <cell r="D19">
            <v>416</v>
          </cell>
          <cell r="E19">
            <v>440</v>
          </cell>
          <cell r="F19">
            <v>456</v>
          </cell>
          <cell r="G19">
            <v>468</v>
          </cell>
          <cell r="H19">
            <v>475</v>
          </cell>
          <cell r="I19">
            <v>481</v>
          </cell>
          <cell r="J19">
            <v>457</v>
          </cell>
          <cell r="K19">
            <v>373</v>
          </cell>
          <cell r="L19">
            <v>354</v>
          </cell>
          <cell r="M19">
            <v>332</v>
          </cell>
          <cell r="N19">
            <v>321</v>
          </cell>
          <cell r="O19">
            <v>330</v>
          </cell>
          <cell r="P19">
            <v>324</v>
          </cell>
          <cell r="Q19">
            <v>310</v>
          </cell>
          <cell r="R19">
            <v>329</v>
          </cell>
          <cell r="S19">
            <v>317</v>
          </cell>
        </row>
        <row r="20">
          <cell r="A20" t="str">
            <v xml:space="preserve">  Of which:</v>
          </cell>
        </row>
        <row r="21">
          <cell r="A21" t="str">
            <v xml:space="preserve">    Government</v>
          </cell>
          <cell r="B21" t="str">
            <v>Правительство</v>
          </cell>
          <cell r="C21">
            <v>39</v>
          </cell>
          <cell r="D21">
            <v>41</v>
          </cell>
          <cell r="E21">
            <v>42</v>
          </cell>
          <cell r="F21">
            <v>41</v>
          </cell>
          <cell r="G21">
            <v>39</v>
          </cell>
          <cell r="H21">
            <v>40</v>
          </cell>
          <cell r="I21">
            <v>41</v>
          </cell>
          <cell r="J21">
            <v>27</v>
          </cell>
          <cell r="K21">
            <v>19</v>
          </cell>
          <cell r="L21">
            <v>21</v>
          </cell>
          <cell r="M21">
            <v>23</v>
          </cell>
          <cell r="N21">
            <v>26</v>
          </cell>
          <cell r="O21">
            <v>22</v>
          </cell>
          <cell r="P21">
            <v>20</v>
          </cell>
          <cell r="Q21">
            <v>22</v>
          </cell>
          <cell r="R21">
            <v>27</v>
          </cell>
          <cell r="S21">
            <v>26</v>
          </cell>
        </row>
        <row r="22">
          <cell r="A22" t="str">
            <v xml:space="preserve">    Education, culture and art</v>
          </cell>
          <cell r="B22" t="str">
            <v>Образование, культура и искусство</v>
          </cell>
          <cell r="C22">
            <v>174</v>
          </cell>
          <cell r="D22">
            <v>180</v>
          </cell>
          <cell r="E22">
            <v>189</v>
          </cell>
          <cell r="F22">
            <v>199</v>
          </cell>
          <cell r="G22">
            <v>211</v>
          </cell>
          <cell r="H22">
            <v>217</v>
          </cell>
          <cell r="I22">
            <v>222</v>
          </cell>
          <cell r="J22">
            <v>219</v>
          </cell>
          <cell r="K22">
            <v>203</v>
          </cell>
          <cell r="L22">
            <v>192</v>
          </cell>
          <cell r="M22">
            <v>183</v>
          </cell>
          <cell r="N22">
            <v>183</v>
          </cell>
          <cell r="O22">
            <v>191</v>
          </cell>
          <cell r="P22">
            <v>188</v>
          </cell>
          <cell r="Q22">
            <v>178</v>
          </cell>
          <cell r="R22">
            <v>179</v>
          </cell>
          <cell r="S22">
            <v>178</v>
          </cell>
        </row>
        <row r="23">
          <cell r="A23" t="str">
            <v xml:space="preserve">    Medical care, physical training</v>
          </cell>
          <cell r="B23" t="str">
            <v xml:space="preserve">Мед. Обсл-е, физ. Обучение </v>
          </cell>
          <cell r="M23">
            <v>88</v>
          </cell>
        </row>
        <row r="24">
          <cell r="A24" t="str">
            <v xml:space="preserve">       and social security</v>
          </cell>
          <cell r="B24" t="str">
            <v>и соц. Обеспечение</v>
          </cell>
          <cell r="C24">
            <v>79</v>
          </cell>
          <cell r="D24">
            <v>83</v>
          </cell>
          <cell r="E24">
            <v>91</v>
          </cell>
          <cell r="F24">
            <v>95</v>
          </cell>
          <cell r="G24">
            <v>102</v>
          </cell>
          <cell r="H24">
            <v>104</v>
          </cell>
          <cell r="I24">
            <v>106</v>
          </cell>
          <cell r="J24">
            <v>110</v>
          </cell>
          <cell r="K24">
            <v>102</v>
          </cell>
          <cell r="L24">
            <v>100</v>
          </cell>
          <cell r="N24">
            <v>84</v>
          </cell>
          <cell r="O24">
            <v>85</v>
          </cell>
          <cell r="P24">
            <v>84</v>
          </cell>
          <cell r="Q24">
            <v>75</v>
          </cell>
          <cell r="R24">
            <v>82</v>
          </cell>
          <cell r="S24">
            <v>72</v>
          </cell>
        </row>
        <row r="25">
          <cell r="A25" t="str">
            <v xml:space="preserve">    Scientific research</v>
          </cell>
          <cell r="B25" t="str">
            <v>Научные исследования</v>
          </cell>
          <cell r="C25">
            <v>30</v>
          </cell>
          <cell r="D25">
            <v>31</v>
          </cell>
          <cell r="E25">
            <v>31</v>
          </cell>
          <cell r="F25">
            <v>30</v>
          </cell>
          <cell r="G25">
            <v>30</v>
          </cell>
          <cell r="H25">
            <v>29</v>
          </cell>
          <cell r="I25">
            <v>26</v>
          </cell>
          <cell r="J25">
            <v>21</v>
          </cell>
          <cell r="K25">
            <v>8</v>
          </cell>
          <cell r="L25">
            <v>7</v>
          </cell>
          <cell r="M25">
            <v>7</v>
          </cell>
          <cell r="N25">
            <v>7</v>
          </cell>
          <cell r="O25">
            <v>5</v>
          </cell>
          <cell r="P25">
            <v>5</v>
          </cell>
          <cell r="Q25">
            <v>5</v>
          </cell>
          <cell r="R25">
            <v>5</v>
          </cell>
          <cell r="S25">
            <v>5</v>
          </cell>
        </row>
        <row r="26">
          <cell r="A26" t="str">
            <v xml:space="preserve">    Communal services</v>
          </cell>
          <cell r="B26" t="str">
            <v>Коммунальные услуги</v>
          </cell>
          <cell r="C26">
            <v>40</v>
          </cell>
          <cell r="D26">
            <v>42</v>
          </cell>
          <cell r="E26">
            <v>48</v>
          </cell>
          <cell r="F26">
            <v>50</v>
          </cell>
          <cell r="G26">
            <v>50</v>
          </cell>
          <cell r="H26">
            <v>51</v>
          </cell>
          <cell r="I26">
            <v>51</v>
          </cell>
          <cell r="J26">
            <v>44</v>
          </cell>
          <cell r="K26">
            <v>36</v>
          </cell>
          <cell r="L26">
            <v>27</v>
          </cell>
          <cell r="M26">
            <v>24</v>
          </cell>
          <cell r="N26">
            <v>21</v>
          </cell>
          <cell r="O26">
            <v>21</v>
          </cell>
          <cell r="P26">
            <v>18</v>
          </cell>
          <cell r="Q26">
            <v>24</v>
          </cell>
          <cell r="R26">
            <v>27</v>
          </cell>
          <cell r="S26">
            <v>29</v>
          </cell>
        </row>
        <row r="27">
          <cell r="A27" t="str">
            <v xml:space="preserve">    Other</v>
          </cell>
          <cell r="B27" t="str">
            <v>Прочие</v>
          </cell>
          <cell r="C27">
            <v>40</v>
          </cell>
          <cell r="D27">
            <v>40</v>
          </cell>
          <cell r="E27">
            <v>40</v>
          </cell>
          <cell r="F27">
            <v>40</v>
          </cell>
          <cell r="G27">
            <v>36</v>
          </cell>
          <cell r="H27">
            <v>35</v>
          </cell>
          <cell r="I27">
            <v>35</v>
          </cell>
          <cell r="J27">
            <v>33</v>
          </cell>
          <cell r="K27">
            <v>5</v>
          </cell>
          <cell r="L27">
            <v>7</v>
          </cell>
          <cell r="M27">
            <v>7</v>
          </cell>
          <cell r="N27">
            <v>0</v>
          </cell>
          <cell r="O27">
            <v>6</v>
          </cell>
          <cell r="P27">
            <v>9</v>
          </cell>
          <cell r="Q27">
            <v>6</v>
          </cell>
          <cell r="R27">
            <v>9</v>
          </cell>
          <cell r="S27">
            <v>7</v>
          </cell>
        </row>
        <row r="29">
          <cell r="M29" t="str">
            <v>(In percent of total employment)</v>
          </cell>
          <cell r="N29" t="str">
            <v>(In percent of total employment)</v>
          </cell>
        </row>
        <row r="31">
          <cell r="A31" t="str">
            <v>Total employment</v>
          </cell>
          <cell r="B31" t="str">
            <v>Общая занятость</v>
          </cell>
          <cell r="C31">
            <v>100</v>
          </cell>
          <cell r="D31">
            <v>100</v>
          </cell>
          <cell r="E31">
            <v>100</v>
          </cell>
          <cell r="F31">
            <v>100</v>
          </cell>
          <cell r="G31">
            <v>100</v>
          </cell>
          <cell r="H31">
            <v>100</v>
          </cell>
          <cell r="I31">
            <v>100</v>
          </cell>
          <cell r="J31">
            <v>100</v>
          </cell>
          <cell r="K31">
            <v>100</v>
          </cell>
          <cell r="L31">
            <v>100</v>
          </cell>
          <cell r="M31">
            <v>100</v>
          </cell>
          <cell r="N31">
            <v>100</v>
          </cell>
          <cell r="O31">
            <v>100</v>
          </cell>
          <cell r="P31">
            <v>100</v>
          </cell>
          <cell r="Q31">
            <v>100</v>
          </cell>
          <cell r="R31">
            <v>100</v>
          </cell>
          <cell r="S31">
            <v>100</v>
          </cell>
        </row>
        <row r="33">
          <cell r="A33" t="str">
            <v>Material sphere</v>
          </cell>
          <cell r="B33" t="str">
            <v>Материальная сфера</v>
          </cell>
          <cell r="C33">
            <v>76.085663295657341</v>
          </cell>
          <cell r="D33">
            <v>75.8</v>
          </cell>
          <cell r="E33">
            <v>75.211267605633807</v>
          </cell>
          <cell r="F33">
            <v>75</v>
          </cell>
          <cell r="G33">
            <v>75.093134646088345</v>
          </cell>
          <cell r="H33">
            <v>75.490196078431367</v>
          </cell>
          <cell r="I33">
            <v>95.939086294416242</v>
          </cell>
          <cell r="J33">
            <v>76</v>
          </cell>
          <cell r="K33">
            <v>79.783197831978327</v>
          </cell>
          <cell r="L33">
            <v>80.8</v>
          </cell>
          <cell r="M33">
            <v>81.7</v>
          </cell>
          <cell r="N33">
            <v>81.455805892547659</v>
          </cell>
          <cell r="O33">
            <v>81.574539363484092</v>
          </cell>
          <cell r="P33">
            <v>81.959910913140305</v>
          </cell>
          <cell r="Q33">
            <v>82.153137593552103</v>
          </cell>
          <cell r="R33">
            <v>81.146131805157594</v>
          </cell>
          <cell r="S33">
            <v>82.668124658283219</v>
          </cell>
        </row>
        <row r="34">
          <cell r="A34" t="str">
            <v xml:space="preserve">  Of which:</v>
          </cell>
        </row>
        <row r="35">
          <cell r="A35" t="str">
            <v xml:space="preserve">    Agriculture</v>
          </cell>
          <cell r="B35" t="str">
            <v>Сельское хоз-во</v>
          </cell>
          <cell r="C35">
            <v>42.950624628197502</v>
          </cell>
          <cell r="D35">
            <v>42.007001166861144</v>
          </cell>
          <cell r="E35">
            <v>41.9</v>
          </cell>
          <cell r="F35">
            <v>41.868131868131869</v>
          </cell>
          <cell r="G35">
            <v>42.1</v>
          </cell>
          <cell r="H35">
            <v>42.879256965944272</v>
          </cell>
          <cell r="I35">
            <v>44.568527918781726</v>
          </cell>
          <cell r="J35">
            <v>46.6</v>
          </cell>
          <cell r="K35">
            <v>51.219512195121951</v>
          </cell>
          <cell r="L35">
            <v>54.5</v>
          </cell>
          <cell r="M35">
            <v>59.095801937567273</v>
          </cell>
          <cell r="N35">
            <v>59.272097053726171</v>
          </cell>
          <cell r="O35">
            <v>63.930764935790066</v>
          </cell>
          <cell r="P35">
            <v>60.690423162583521</v>
          </cell>
          <cell r="Q35">
            <v>64.363845710995975</v>
          </cell>
          <cell r="R35">
            <v>65.042979942693407</v>
          </cell>
          <cell r="S35">
            <v>63.805358119190814</v>
          </cell>
        </row>
        <row r="36">
          <cell r="A36" t="str">
            <v xml:space="preserve">    Industry</v>
          </cell>
          <cell r="B36" t="str">
            <v>Промышленность</v>
          </cell>
          <cell r="C36">
            <v>14.336704342653183</v>
          </cell>
          <cell r="D36">
            <v>14.410735122520421</v>
          </cell>
          <cell r="E36">
            <v>14.2</v>
          </cell>
          <cell r="F36">
            <v>13.791208791208792</v>
          </cell>
          <cell r="G36">
            <v>13.517828632251197</v>
          </cell>
          <cell r="H36">
            <v>13.4</v>
          </cell>
          <cell r="I36">
            <v>12.99492385786802</v>
          </cell>
          <cell r="J36">
            <v>13.1</v>
          </cell>
          <cell r="K36">
            <v>11.544715447154472</v>
          </cell>
          <cell r="L36">
            <v>11.1</v>
          </cell>
          <cell r="M36">
            <v>9.8493003229278795</v>
          </cell>
          <cell r="N36">
            <v>10.456383593298671</v>
          </cell>
          <cell r="O36">
            <v>9.1568955890563934</v>
          </cell>
          <cell r="P36">
            <v>8.2405345211581285</v>
          </cell>
          <cell r="Q36">
            <v>7.6568796776050663</v>
          </cell>
          <cell r="R36">
            <v>6.9340974212034387</v>
          </cell>
          <cell r="S36">
            <v>7.1623838162930564</v>
          </cell>
        </row>
        <row r="37">
          <cell r="A37" t="str">
            <v xml:space="preserve">    Construction</v>
          </cell>
          <cell r="B37" t="str">
            <v>Строительство</v>
          </cell>
          <cell r="C37">
            <v>7.0196311719214757</v>
          </cell>
          <cell r="D37">
            <v>7.3</v>
          </cell>
          <cell r="E37">
            <v>7.3802816901408459</v>
          </cell>
          <cell r="F37">
            <v>7.2</v>
          </cell>
          <cell r="G37">
            <v>8.5683874401277276</v>
          </cell>
          <cell r="H37">
            <v>8.3075335397316827</v>
          </cell>
          <cell r="I37">
            <v>7.5126903553299496</v>
          </cell>
          <cell r="J37">
            <v>6.9</v>
          </cell>
          <cell r="K37">
            <v>6.8292682926829276</v>
          </cell>
          <cell r="L37">
            <v>4.7588577109544392</v>
          </cell>
          <cell r="M37">
            <v>4.3595263724434874</v>
          </cell>
          <cell r="N37">
            <v>3.9283651068746388</v>
          </cell>
          <cell r="O37">
            <v>2.9034059184812953</v>
          </cell>
          <cell r="P37">
            <v>2.8953229398663698</v>
          </cell>
          <cell r="Q37">
            <v>2.4755325273459987</v>
          </cell>
          <cell r="R37">
            <v>2.0630372492836675</v>
          </cell>
          <cell r="S37">
            <v>1.6949152542372881</v>
          </cell>
        </row>
        <row r="38">
          <cell r="A38" t="str">
            <v xml:space="preserve">    Transport and communication</v>
          </cell>
          <cell r="B38" t="str">
            <v>Транспорт и коммуникациии</v>
          </cell>
          <cell r="C38">
            <v>4.6995835812016651</v>
          </cell>
          <cell r="D38">
            <v>4.7257876312718787</v>
          </cell>
          <cell r="E38">
            <v>4.563380281690141</v>
          </cell>
          <cell r="F38">
            <v>4.6153846153846159</v>
          </cell>
          <cell r="G38">
            <v>3.5125066524747206</v>
          </cell>
          <cell r="H38">
            <v>3.3</v>
          </cell>
          <cell r="I38">
            <v>3.2994923857868024</v>
          </cell>
          <cell r="J38">
            <v>3</v>
          </cell>
          <cell r="K38">
            <v>3.9566395663956637</v>
          </cell>
          <cell r="L38">
            <v>2.8553146265726639</v>
          </cell>
          <cell r="M38">
            <v>3.1216361679224973</v>
          </cell>
          <cell r="N38">
            <v>3.3506643558636626</v>
          </cell>
          <cell r="O38">
            <v>2.4567280848687885</v>
          </cell>
          <cell r="P38">
            <v>2.9510022271714922</v>
          </cell>
          <cell r="Q38">
            <v>2.5331030512377661</v>
          </cell>
          <cell r="R38">
            <v>2.4068767908309456</v>
          </cell>
          <cell r="S38">
            <v>2.3510114816839804</v>
          </cell>
        </row>
        <row r="39">
          <cell r="A39" t="str">
            <v xml:space="preserve">    Trade, supply and other</v>
          </cell>
          <cell r="B39" t="str">
            <v>Торговля, снабжение и др.</v>
          </cell>
          <cell r="C39">
            <v>7.1386079714455679</v>
          </cell>
          <cell r="D39">
            <v>7.3</v>
          </cell>
          <cell r="E39">
            <v>7.2</v>
          </cell>
          <cell r="F39">
            <v>7.4175824175824179</v>
          </cell>
          <cell r="G39">
            <v>7.4507716870675891</v>
          </cell>
          <cell r="H39">
            <v>7.5335397316821471</v>
          </cell>
          <cell r="I39">
            <v>7.2</v>
          </cell>
          <cell r="J39">
            <v>6.5</v>
          </cell>
          <cell r="K39">
            <v>6.2872628726287267</v>
          </cell>
          <cell r="L39">
            <v>6.1</v>
          </cell>
          <cell r="M39">
            <v>5.2</v>
          </cell>
          <cell r="N39">
            <v>4.448295782784518</v>
          </cell>
          <cell r="O39">
            <v>3.1267448352875489</v>
          </cell>
          <cell r="P39">
            <v>7.1826280623608021</v>
          </cell>
          <cell r="Q39">
            <v>5.1237766263672997</v>
          </cell>
          <cell r="R39">
            <v>4.6418338108882526</v>
          </cell>
          <cell r="S39">
            <v>7.6544559868780757</v>
          </cell>
        </row>
        <row r="41">
          <cell r="A41" t="str">
            <v>Nonmaterial sphere</v>
          </cell>
          <cell r="B41" t="str">
            <v>Нематериальная сфера</v>
          </cell>
          <cell r="C41">
            <v>23.854848304580607</v>
          </cell>
          <cell r="D41">
            <v>24.2</v>
          </cell>
          <cell r="E41">
            <v>24.788732394366196</v>
          </cell>
          <cell r="F41">
            <v>25</v>
          </cell>
          <cell r="G41">
            <v>24.906865353911655</v>
          </cell>
          <cell r="H41">
            <v>24.509803921568626</v>
          </cell>
          <cell r="I41">
            <v>24.416243654822335</v>
          </cell>
          <cell r="J41">
            <v>24</v>
          </cell>
          <cell r="K41">
            <v>20.21680216802168</v>
          </cell>
          <cell r="L41">
            <v>19.2</v>
          </cell>
          <cell r="M41">
            <v>18.3</v>
          </cell>
          <cell r="N41">
            <v>18.544194107452338</v>
          </cell>
          <cell r="O41">
            <v>18.425460636515915</v>
          </cell>
          <cell r="P41">
            <v>18.040089086859687</v>
          </cell>
          <cell r="Q41">
            <v>17.846862406447901</v>
          </cell>
          <cell r="R41">
            <v>18.853868194842409</v>
          </cell>
          <cell r="S41">
            <v>17.331875341716785</v>
          </cell>
        </row>
        <row r="42">
          <cell r="A42" t="str">
            <v xml:space="preserve">  Of which:</v>
          </cell>
        </row>
        <row r="43">
          <cell r="A43" t="str">
            <v xml:space="preserve">    Government</v>
          </cell>
          <cell r="B43" t="str">
            <v>Правительство</v>
          </cell>
          <cell r="C43">
            <v>2.3200475907198097</v>
          </cell>
          <cell r="D43">
            <v>2.3920653442240374</v>
          </cell>
          <cell r="E43">
            <v>2.2999999999999998</v>
          </cell>
          <cell r="F43">
            <v>2.2527472527472527</v>
          </cell>
          <cell r="G43">
            <v>2.0755721128259714</v>
          </cell>
          <cell r="H43">
            <v>2</v>
          </cell>
          <cell r="I43">
            <v>2.0812182741116749</v>
          </cell>
          <cell r="J43">
            <v>1.1830419440896962</v>
          </cell>
          <cell r="K43">
            <v>1.0298102981029811</v>
          </cell>
          <cell r="L43">
            <v>0.95177154219088789</v>
          </cell>
          <cell r="M43">
            <v>1.6</v>
          </cell>
          <cell r="N43">
            <v>1.5020219526285385</v>
          </cell>
          <cell r="O43">
            <v>1.2283640424343942</v>
          </cell>
          <cell r="P43">
            <v>1.1135857461024499</v>
          </cell>
          <cell r="Q43">
            <v>1.2665515256188831</v>
          </cell>
          <cell r="R43">
            <v>1.5472779369627507</v>
          </cell>
          <cell r="S43">
            <v>1.4215418261344996</v>
          </cell>
        </row>
        <row r="44">
          <cell r="A44" t="str">
            <v xml:space="preserve">    Education, culture and art</v>
          </cell>
          <cell r="B44" t="str">
            <v>Образование, культура и искусство</v>
          </cell>
          <cell r="C44">
            <v>10.3</v>
          </cell>
          <cell r="D44">
            <v>10.501750291715286</v>
          </cell>
          <cell r="E44">
            <v>10.7</v>
          </cell>
          <cell r="F44">
            <v>10.934065934065934</v>
          </cell>
          <cell r="G44">
            <v>11.229377328366152</v>
          </cell>
          <cell r="H44">
            <v>11.197110423116616</v>
          </cell>
          <cell r="I44">
            <v>11.269035532994923</v>
          </cell>
          <cell r="J44">
            <v>11.5</v>
          </cell>
          <cell r="K44">
            <v>11.002710027100271</v>
          </cell>
          <cell r="L44">
            <v>10.4</v>
          </cell>
          <cell r="M44">
            <v>9.8000000000000007</v>
          </cell>
          <cell r="N44">
            <v>10.571923743500866</v>
          </cell>
          <cell r="O44">
            <v>10.664433277498604</v>
          </cell>
          <cell r="P44">
            <v>10.46770601336303</v>
          </cell>
          <cell r="Q44">
            <v>10.247553252734599</v>
          </cell>
          <cell r="R44">
            <v>10.257879656160458</v>
          </cell>
          <cell r="S44">
            <v>9.732094040459268</v>
          </cell>
        </row>
        <row r="45">
          <cell r="A45" t="str">
            <v xml:space="preserve">    Medical care, physical training</v>
          </cell>
          <cell r="B45" t="str">
            <v>Мед. Обслуж-е, физ. Обучение</v>
          </cell>
          <cell r="N45" t="str">
            <v xml:space="preserve"> </v>
          </cell>
          <cell r="O45" t="str">
            <v xml:space="preserve"> </v>
          </cell>
          <cell r="P45" t="str">
            <v xml:space="preserve"> </v>
          </cell>
          <cell r="Q45" t="str">
            <v xml:space="preserve"> </v>
          </cell>
          <cell r="R45" t="str">
            <v xml:space="preserve"> </v>
          </cell>
          <cell r="S45" t="str">
            <v xml:space="preserve"> </v>
          </cell>
        </row>
        <row r="46">
          <cell r="A46" t="str">
            <v xml:space="preserve">       and social security</v>
          </cell>
          <cell r="B46" t="str">
            <v>и соц. Обеспечение</v>
          </cell>
          <cell r="C46">
            <v>4.6995835812016651</v>
          </cell>
          <cell r="D46">
            <v>4.8424737456242708</v>
          </cell>
          <cell r="E46">
            <v>5.126760563380282</v>
          </cell>
          <cell r="F46">
            <v>5.2197802197802199</v>
          </cell>
          <cell r="G46">
            <v>5.4284193720063865</v>
          </cell>
          <cell r="H46">
            <v>5.3663570691434463</v>
          </cell>
          <cell r="I46">
            <v>5.3807106598984769</v>
          </cell>
          <cell r="J46">
            <v>4.8198005129580208</v>
          </cell>
          <cell r="K46">
            <v>5.5284552845528454</v>
          </cell>
          <cell r="L46">
            <v>5.4</v>
          </cell>
          <cell r="M46">
            <v>4.7362755651237887</v>
          </cell>
          <cell r="N46">
            <v>4.852686308492201</v>
          </cell>
          <cell r="O46">
            <v>4.7459519821328868</v>
          </cell>
          <cell r="P46">
            <v>4.6770601336302899</v>
          </cell>
          <cell r="Q46">
            <v>4.3177892918825558</v>
          </cell>
          <cell r="R46">
            <v>4.6991404011461322</v>
          </cell>
          <cell r="S46">
            <v>3.936577364680153</v>
          </cell>
        </row>
        <row r="47">
          <cell r="A47" t="str">
            <v xml:space="preserve">    Scientific research</v>
          </cell>
          <cell r="B47" t="str">
            <v>Научные исследования</v>
          </cell>
          <cell r="C47">
            <v>1.784651992861392</v>
          </cell>
          <cell r="D47">
            <v>1.8086347724620768</v>
          </cell>
          <cell r="E47">
            <v>1.7464788732394365</v>
          </cell>
          <cell r="F47">
            <v>1.6483516483516485</v>
          </cell>
          <cell r="G47">
            <v>1.5965939329430547</v>
          </cell>
          <cell r="H47">
            <v>1.4963880288957687</v>
          </cell>
          <cell r="I47">
            <v>1.3197969543147208</v>
          </cell>
          <cell r="J47">
            <v>0.92014373429198593</v>
          </cell>
          <cell r="K47">
            <v>0.43360433604336046</v>
          </cell>
          <cell r="L47">
            <v>0.31725718073029602</v>
          </cell>
          <cell r="M47">
            <v>0.37674919268030138</v>
          </cell>
          <cell r="N47">
            <v>0.40439052570768341</v>
          </cell>
          <cell r="O47">
            <v>0.27917364600781686</v>
          </cell>
          <cell r="P47">
            <v>0.27839643652561247</v>
          </cell>
          <cell r="Q47">
            <v>0.28785261945883706</v>
          </cell>
          <cell r="R47">
            <v>0.28653295128939826</v>
          </cell>
          <cell r="S47">
            <v>0.27337342810278842</v>
          </cell>
        </row>
        <row r="48">
          <cell r="A48" t="str">
            <v xml:space="preserve">    Communal services</v>
          </cell>
          <cell r="B48" t="str">
            <v>Коммунальные услуги</v>
          </cell>
          <cell r="C48">
            <v>2.3795359904818558</v>
          </cell>
          <cell r="D48">
            <v>2.4</v>
          </cell>
          <cell r="E48">
            <v>2.704225352112676</v>
          </cell>
          <cell r="F48">
            <v>2.8</v>
          </cell>
          <cell r="G48">
            <v>2.6609898882384244</v>
          </cell>
          <cell r="H48">
            <v>2.6315789473684208</v>
          </cell>
          <cell r="I48">
            <v>2.5888324873096447</v>
          </cell>
          <cell r="J48">
            <v>1.9279202051832085</v>
          </cell>
          <cell r="K48">
            <v>1.9512195121951219</v>
          </cell>
          <cell r="L48">
            <v>1.2237062685311417</v>
          </cell>
          <cell r="M48">
            <v>1.2917115177610334</v>
          </cell>
          <cell r="N48">
            <v>1.2131715771230502</v>
          </cell>
          <cell r="O48">
            <v>1.1725293132328307</v>
          </cell>
          <cell r="P48">
            <v>1.0022271714922049</v>
          </cell>
          <cell r="Q48">
            <v>1.3816925734024179</v>
          </cell>
          <cell r="R48">
            <v>1.5472779369627507</v>
          </cell>
          <cell r="S48">
            <v>1.5855658829961725</v>
          </cell>
        </row>
        <row r="49">
          <cell r="A49" t="str">
            <v xml:space="preserve">    Other</v>
          </cell>
          <cell r="B49" t="str">
            <v>Прочие</v>
          </cell>
          <cell r="C49">
            <v>2.3795359904818558</v>
          </cell>
          <cell r="D49">
            <v>2.3337222870478413</v>
          </cell>
          <cell r="E49">
            <v>2.2535211267605635</v>
          </cell>
          <cell r="F49">
            <v>2.197802197802198</v>
          </cell>
          <cell r="G49">
            <v>1.9159127195316656</v>
          </cell>
          <cell r="H49">
            <v>1.805985552115583</v>
          </cell>
          <cell r="I49">
            <v>1.7766497461928936</v>
          </cell>
          <cell r="J49">
            <v>1.4459401538874064</v>
          </cell>
          <cell r="K49">
            <v>0.2</v>
          </cell>
          <cell r="L49">
            <v>0.3</v>
          </cell>
          <cell r="M49">
            <v>0.37674919268030138</v>
          </cell>
          <cell r="N49">
            <v>0</v>
          </cell>
          <cell r="O49">
            <v>0.33500837520938026</v>
          </cell>
          <cell r="P49">
            <v>0.50111358574610243</v>
          </cell>
          <cell r="Q49">
            <v>0.34542314335060448</v>
          </cell>
          <cell r="R49">
            <v>0.51575931232091687</v>
          </cell>
          <cell r="S49">
            <v>0.38272279934390374</v>
          </cell>
        </row>
        <row r="51">
          <cell r="A51" t="str">
            <v xml:space="preserve">   Sources: Tajik authorities; and Fund staff estimates.</v>
          </cell>
        </row>
      </sheetData>
      <sheetData sheetId="21" refreshError="1">
        <row r="1">
          <cell r="A1" t="str">
            <v>Table A-17. Tajikistan: Sectoral Output, Employment and Productivity, 1996–2001</v>
          </cell>
        </row>
        <row r="2">
          <cell r="A2" t="str">
            <v>(Index 1991 = 100)</v>
          </cell>
        </row>
        <row r="4">
          <cell r="C4">
            <v>1991</v>
          </cell>
          <cell r="D4">
            <v>1992</v>
          </cell>
          <cell r="E4">
            <v>1993</v>
          </cell>
          <cell r="F4">
            <v>1994</v>
          </cell>
          <cell r="G4">
            <v>1995</v>
          </cell>
          <cell r="H4">
            <v>1996</v>
          </cell>
          <cell r="I4">
            <v>1997</v>
          </cell>
          <cell r="J4">
            <v>1998</v>
          </cell>
          <cell r="K4">
            <v>1999</v>
          </cell>
          <cell r="L4">
            <v>2000</v>
          </cell>
          <cell r="M4">
            <v>2001</v>
          </cell>
        </row>
        <row r="6">
          <cell r="A6" t="str">
            <v>Industry</v>
          </cell>
          <cell r="B6" t="str">
            <v>Промышленность</v>
          </cell>
        </row>
        <row r="7">
          <cell r="A7" t="str">
            <v xml:space="preserve">  Output</v>
          </cell>
          <cell r="B7" t="str">
            <v>Производство</v>
          </cell>
          <cell r="C7">
            <v>100</v>
          </cell>
          <cell r="D7">
            <v>75.700021354400789</v>
          </cell>
          <cell r="E7">
            <v>69.795404898549975</v>
          </cell>
          <cell r="F7">
            <v>52.067346960820075</v>
          </cell>
          <cell r="G7">
            <v>44.986244276065044</v>
          </cell>
          <cell r="H7">
            <v>33</v>
          </cell>
          <cell r="I7">
            <v>32.340027446441319</v>
          </cell>
          <cell r="J7">
            <v>35.005477159154701</v>
          </cell>
          <cell r="K7">
            <v>36.965782050304611</v>
          </cell>
          <cell r="L7">
            <v>40.625421919726087</v>
          </cell>
          <cell r="M7">
            <v>46.637965151336623</v>
          </cell>
        </row>
        <row r="8">
          <cell r="A8" t="str">
            <v xml:space="preserve">  Employment</v>
          </cell>
          <cell r="B8" t="str">
            <v>Занятость</v>
          </cell>
          <cell r="C8">
            <v>100</v>
          </cell>
          <cell r="D8">
            <v>97.65625</v>
          </cell>
          <cell r="E8">
            <v>83.203125</v>
          </cell>
          <cell r="F8">
            <v>80.078125</v>
          </cell>
          <cell r="G8">
            <v>71.484375</v>
          </cell>
          <cell r="H8">
            <v>69.8</v>
          </cell>
          <cell r="I8">
            <v>63.244198895027615</v>
          </cell>
          <cell r="J8">
            <v>57.074033149171264</v>
          </cell>
          <cell r="K8">
            <v>51.289502762430928</v>
          </cell>
          <cell r="L8">
            <v>46.661878453038661</v>
          </cell>
          <cell r="M8">
            <v>50.518232044198882</v>
          </cell>
        </row>
        <row r="9">
          <cell r="A9" t="str">
            <v xml:space="preserve">  Productivity</v>
          </cell>
          <cell r="B9" t="str">
            <v>Производительность</v>
          </cell>
          <cell r="C9">
            <v>100</v>
          </cell>
          <cell r="D9">
            <v>77.516821866906412</v>
          </cell>
          <cell r="E9">
            <v>83.885557061168043</v>
          </cell>
          <cell r="F9">
            <v>65.020686936438736</v>
          </cell>
          <cell r="G9">
            <v>62.931576692200274</v>
          </cell>
          <cell r="H9">
            <v>56.4</v>
          </cell>
          <cell r="I9">
            <v>62.9</v>
          </cell>
          <cell r="J9">
            <v>75.5</v>
          </cell>
          <cell r="K9">
            <v>83.6</v>
          </cell>
          <cell r="L9">
            <v>99.8</v>
          </cell>
          <cell r="M9">
            <v>115.5</v>
          </cell>
        </row>
        <row r="10">
          <cell r="A10" t="str">
            <v>Agriculture</v>
          </cell>
          <cell r="B10" t="str">
            <v>С/х-во</v>
          </cell>
          <cell r="I10" t="str">
            <v xml:space="preserve"> </v>
          </cell>
          <cell r="J10" t="str">
            <v xml:space="preserve"> </v>
          </cell>
          <cell r="K10" t="str">
            <v xml:space="preserve"> </v>
          </cell>
          <cell r="L10" t="str">
            <v xml:space="preserve"> </v>
          </cell>
          <cell r="M10" t="str">
            <v xml:space="preserve"> </v>
          </cell>
        </row>
        <row r="11">
          <cell r="A11" t="str">
            <v xml:space="preserve">  Output</v>
          </cell>
          <cell r="B11" t="str">
            <v>Производство</v>
          </cell>
          <cell r="C11">
            <v>100</v>
          </cell>
          <cell r="D11">
            <v>65.21454304120293</v>
          </cell>
          <cell r="E11">
            <v>60.614741351006963</v>
          </cell>
          <cell r="F11">
            <v>56.692743500205395</v>
          </cell>
          <cell r="G11">
            <v>41.992163254712239</v>
          </cell>
          <cell r="H11">
            <v>58.7</v>
          </cell>
          <cell r="I11">
            <v>57.259868127372982</v>
          </cell>
          <cell r="J11">
            <v>57.755824617846947</v>
          </cell>
          <cell r="K11">
            <v>58.628536528750139</v>
          </cell>
          <cell r="L11">
            <v>66.055306314919747</v>
          </cell>
          <cell r="M11">
            <v>73.460446490457727</v>
          </cell>
        </row>
        <row r="12">
          <cell r="A12" t="str">
            <v xml:space="preserve">  Employment</v>
          </cell>
          <cell r="B12" t="str">
            <v>Занятость</v>
          </cell>
          <cell r="C12">
            <v>100</v>
          </cell>
          <cell r="D12">
            <v>101.25284738041002</v>
          </cell>
          <cell r="E12">
            <v>107.63097949886105</v>
          </cell>
          <cell r="F12">
            <v>124.3</v>
          </cell>
          <cell r="G12">
            <v>124.3</v>
          </cell>
          <cell r="H12">
            <v>116.4</v>
          </cell>
          <cell r="I12">
            <v>129.90058479532163</v>
          </cell>
          <cell r="J12">
            <v>123.6608187134503</v>
          </cell>
          <cell r="K12">
            <v>126.83742690058482</v>
          </cell>
          <cell r="L12">
            <v>128.76608187134505</v>
          </cell>
          <cell r="M12">
            <v>132.39649122807018</v>
          </cell>
        </row>
        <row r="13">
          <cell r="A13" t="str">
            <v xml:space="preserve">  Productivity</v>
          </cell>
          <cell r="B13" t="str">
            <v>Производительность</v>
          </cell>
          <cell r="C13">
            <v>100</v>
          </cell>
          <cell r="D13">
            <v>64.407613937206037</v>
          </cell>
          <cell r="E13">
            <v>56.317188260512282</v>
          </cell>
          <cell r="F13">
            <v>49.528585863861032</v>
          </cell>
          <cell r="G13">
            <v>33.799999999999997</v>
          </cell>
          <cell r="H13">
            <v>36.799999999999997</v>
          </cell>
          <cell r="I13">
            <v>34.200000000000003</v>
          </cell>
          <cell r="J13">
            <v>38.5</v>
          </cell>
          <cell r="K13">
            <v>38.6</v>
          </cell>
          <cell r="L13">
            <v>44.4</v>
          </cell>
          <cell r="M13">
            <v>47.97238999137187</v>
          </cell>
        </row>
        <row r="14">
          <cell r="A14" t="str">
            <v>Transport</v>
          </cell>
          <cell r="B14" t="str">
            <v>Транспорт</v>
          </cell>
        </row>
        <row r="15">
          <cell r="A15" t="str">
            <v xml:space="preserve">  Output</v>
          </cell>
          <cell r="B15" t="str">
            <v>Производство</v>
          </cell>
          <cell r="C15">
            <v>100</v>
          </cell>
          <cell r="D15">
            <v>39.700000000000003</v>
          </cell>
          <cell r="E15">
            <v>15.4</v>
          </cell>
          <cell r="F15">
            <v>11</v>
          </cell>
          <cell r="G15">
            <v>10</v>
          </cell>
          <cell r="H15">
            <v>7.9</v>
          </cell>
          <cell r="I15">
            <v>6.3</v>
          </cell>
          <cell r="J15">
            <v>6.8</v>
          </cell>
          <cell r="K15" t="str">
            <v>…</v>
          </cell>
          <cell r="L15" t="str">
            <v>…</v>
          </cell>
          <cell r="M15" t="str">
            <v>…</v>
          </cell>
        </row>
        <row r="16">
          <cell r="A16" t="str">
            <v xml:space="preserve">  Employment 1/</v>
          </cell>
          <cell r="B16" t="str">
            <v>Занятость</v>
          </cell>
          <cell r="C16">
            <v>100</v>
          </cell>
          <cell r="D16">
            <v>86.15384615384616</v>
          </cell>
          <cell r="E16">
            <v>112.30769230769231</v>
          </cell>
          <cell r="F16">
            <v>96.92307692307692</v>
          </cell>
          <cell r="G16">
            <v>89</v>
          </cell>
          <cell r="H16">
            <v>89</v>
          </cell>
          <cell r="I16">
            <v>67.517241379310349</v>
          </cell>
          <cell r="J16">
            <v>81.327586206896555</v>
          </cell>
          <cell r="K16">
            <v>67.517241379310349</v>
          </cell>
          <cell r="L16">
            <v>64.448275862068968</v>
          </cell>
          <cell r="M16">
            <v>65.982758620689651</v>
          </cell>
        </row>
        <row r="17">
          <cell r="A17" t="str">
            <v xml:space="preserve">  Productivity</v>
          </cell>
          <cell r="B17" t="str">
            <v>Производительность</v>
          </cell>
          <cell r="C17">
            <v>100</v>
          </cell>
          <cell r="D17">
            <v>46.080357142857139</v>
          </cell>
          <cell r="E17">
            <v>13.712328767123289</v>
          </cell>
          <cell r="F17">
            <v>11.34920634920635</v>
          </cell>
          <cell r="G17">
            <v>16.100000000000001</v>
          </cell>
          <cell r="H17">
            <v>12.7</v>
          </cell>
          <cell r="I17">
            <v>13.3</v>
          </cell>
          <cell r="J17">
            <v>11.9</v>
          </cell>
          <cell r="K17" t="str">
            <v>…</v>
          </cell>
          <cell r="L17" t="str">
            <v>…</v>
          </cell>
          <cell r="M17" t="str">
            <v>…</v>
          </cell>
        </row>
        <row r="18">
          <cell r="A18" t="str">
            <v>Construction</v>
          </cell>
          <cell r="B18" t="str">
            <v>Строительство</v>
          </cell>
        </row>
        <row r="19">
          <cell r="A19" t="str">
            <v xml:space="preserve">  Output</v>
          </cell>
          <cell r="B19" t="str">
            <v>Производство</v>
          </cell>
          <cell r="C19">
            <v>100</v>
          </cell>
          <cell r="D19">
            <v>36.334745762711854</v>
          </cell>
          <cell r="E19">
            <v>29.555084745762709</v>
          </cell>
          <cell r="F19">
            <v>20.550847457627114</v>
          </cell>
          <cell r="G19">
            <v>4.5550847457627119</v>
          </cell>
          <cell r="H19">
            <v>3.0720338983050848</v>
          </cell>
          <cell r="I19">
            <v>2.4364406779661012</v>
          </cell>
          <cell r="J19">
            <v>2.2999999999999998</v>
          </cell>
          <cell r="K19" t="str">
            <v>…</v>
          </cell>
          <cell r="L19" t="str">
            <v>…</v>
          </cell>
          <cell r="M19" t="str">
            <v>…</v>
          </cell>
        </row>
        <row r="20">
          <cell r="A20" t="str">
            <v xml:space="preserve">  Employment</v>
          </cell>
          <cell r="B20" t="str">
            <v>Занятость</v>
          </cell>
          <cell r="C20">
            <v>100</v>
          </cell>
          <cell r="D20">
            <v>89.189189189189193</v>
          </cell>
          <cell r="E20">
            <v>85.13513513513513</v>
          </cell>
          <cell r="F20">
            <v>70.945945945945951</v>
          </cell>
          <cell r="G20">
            <v>55</v>
          </cell>
          <cell r="H20">
            <v>46</v>
          </cell>
          <cell r="I20">
            <v>35.176470588235297</v>
          </cell>
          <cell r="J20">
            <v>35.176470588235297</v>
          </cell>
          <cell r="K20">
            <v>29.088235294117649</v>
          </cell>
          <cell r="L20">
            <v>24.352941176470591</v>
          </cell>
          <cell r="M20">
            <v>20.97058823529412</v>
          </cell>
        </row>
        <row r="21">
          <cell r="A21" t="str">
            <v xml:space="preserve">  Productivity</v>
          </cell>
          <cell r="B21" t="str">
            <v>Производительность</v>
          </cell>
          <cell r="C21">
            <v>100</v>
          </cell>
          <cell r="D21">
            <v>40.738957370313287</v>
          </cell>
          <cell r="E21">
            <v>34.715496368038743</v>
          </cell>
          <cell r="F21">
            <v>28.966908797417261</v>
          </cell>
          <cell r="G21">
            <v>8.3228708934923645</v>
          </cell>
          <cell r="H21">
            <v>6.6861914257228321</v>
          </cell>
          <cell r="I21">
            <v>6.9344850065189032</v>
          </cell>
          <cell r="J21">
            <v>6.5527065527065522</v>
          </cell>
          <cell r="K21" t="str">
            <v>…</v>
          </cell>
          <cell r="L21" t="str">
            <v>…</v>
          </cell>
          <cell r="M21" t="str">
            <v>…</v>
          </cell>
        </row>
        <row r="23">
          <cell r="A23" t="str">
            <v xml:space="preserve">   Sources: Tajik authorities; and Fund staff estimates.</v>
          </cell>
        </row>
        <row r="25">
          <cell r="A25" t="str">
            <v xml:space="preserve">   1/ Includes transport and communications.</v>
          </cell>
        </row>
      </sheetData>
      <sheetData sheetId="22" refreshError="1">
        <row r="1">
          <cell r="A1" t="str">
            <v>Table A-18. Tajikistan: Consumer Price Index, 1999–2002</v>
          </cell>
        </row>
        <row r="3">
          <cell r="C3" t="str">
            <v>Overall CPI</v>
          </cell>
          <cell r="D3" t="str">
            <v>Foodstuff</v>
          </cell>
          <cell r="E3" t="str">
            <v>Nonfood</v>
          </cell>
          <cell r="F3" t="str">
            <v>Services</v>
          </cell>
        </row>
        <row r="5">
          <cell r="C5" t="str">
            <v>(Monthly percent change)</v>
          </cell>
        </row>
        <row r="6">
          <cell r="A6">
            <v>1995</v>
          </cell>
          <cell r="B6" t="str">
            <v>January</v>
          </cell>
          <cell r="C6">
            <v>13.3</v>
          </cell>
          <cell r="D6">
            <v>11.6</v>
          </cell>
          <cell r="E6">
            <v>17.399999999999999</v>
          </cell>
          <cell r="F6">
            <v>13.6</v>
          </cell>
        </row>
        <row r="7">
          <cell r="B7" t="str">
            <v>February</v>
          </cell>
          <cell r="C7">
            <v>10.9</v>
          </cell>
          <cell r="D7">
            <v>13.2</v>
          </cell>
          <cell r="E7">
            <v>4.5</v>
          </cell>
          <cell r="F7">
            <v>12.4</v>
          </cell>
        </row>
        <row r="8">
          <cell r="B8" t="str">
            <v>March</v>
          </cell>
          <cell r="C8">
            <v>17.899999999999999</v>
          </cell>
          <cell r="D8">
            <v>22.2</v>
          </cell>
          <cell r="E8">
            <v>3.5</v>
          </cell>
          <cell r="F8">
            <v>22.4</v>
          </cell>
        </row>
        <row r="9">
          <cell r="B9" t="str">
            <v>April</v>
          </cell>
          <cell r="C9">
            <v>20.9</v>
          </cell>
          <cell r="D9">
            <v>30.6</v>
          </cell>
          <cell r="E9">
            <v>6.8</v>
          </cell>
          <cell r="F9">
            <v>13.2</v>
          </cell>
        </row>
        <row r="10">
          <cell r="B10" t="str">
            <v>May</v>
          </cell>
          <cell r="C10">
            <v>44.4</v>
          </cell>
          <cell r="D10">
            <v>54.6</v>
          </cell>
          <cell r="E10">
            <v>5.2</v>
          </cell>
          <cell r="F10">
            <v>36.299999999999997</v>
          </cell>
        </row>
        <row r="11">
          <cell r="B11" t="str">
            <v>June</v>
          </cell>
          <cell r="C11">
            <v>-4.0999999999999996</v>
          </cell>
          <cell r="D11">
            <v>-12.5</v>
          </cell>
          <cell r="E11">
            <v>34.299999999999997</v>
          </cell>
          <cell r="F11">
            <v>11</v>
          </cell>
        </row>
        <row r="12">
          <cell r="B12" t="str">
            <v>July</v>
          </cell>
          <cell r="C12">
            <v>6.7</v>
          </cell>
          <cell r="D12">
            <v>6.8</v>
          </cell>
          <cell r="E12">
            <v>13.5</v>
          </cell>
          <cell r="F12">
            <v>-0.9</v>
          </cell>
        </row>
        <row r="13">
          <cell r="B13" t="str">
            <v>August</v>
          </cell>
          <cell r="C13">
            <v>78.099999999999994</v>
          </cell>
          <cell r="D13">
            <v>83.9</v>
          </cell>
          <cell r="E13">
            <v>107.3</v>
          </cell>
          <cell r="F13">
            <v>9.8000000000000007</v>
          </cell>
        </row>
        <row r="14">
          <cell r="B14" t="str">
            <v>September</v>
          </cell>
          <cell r="C14">
            <v>62.9</v>
          </cell>
          <cell r="D14">
            <v>65.400000000000006</v>
          </cell>
          <cell r="E14">
            <v>64.599999999999994</v>
          </cell>
          <cell r="F14">
            <v>36.4</v>
          </cell>
        </row>
        <row r="15">
          <cell r="B15" t="str">
            <v>October</v>
          </cell>
          <cell r="C15">
            <v>56.9</v>
          </cell>
          <cell r="D15">
            <v>54.8</v>
          </cell>
          <cell r="E15">
            <v>63.5</v>
          </cell>
          <cell r="F15">
            <v>45.8</v>
          </cell>
        </row>
        <row r="16">
          <cell r="B16" t="str">
            <v>November</v>
          </cell>
          <cell r="C16">
            <v>23.1</v>
          </cell>
          <cell r="D16">
            <v>22.1</v>
          </cell>
          <cell r="E16">
            <v>21.1</v>
          </cell>
          <cell r="F16">
            <v>37.1</v>
          </cell>
        </row>
        <row r="17">
          <cell r="B17" t="str">
            <v>December</v>
          </cell>
          <cell r="C17">
            <v>67.5</v>
          </cell>
          <cell r="D17">
            <v>85.6</v>
          </cell>
          <cell r="E17">
            <v>11.6</v>
          </cell>
          <cell r="F17">
            <v>32.9</v>
          </cell>
        </row>
        <row r="19">
          <cell r="A19">
            <v>1996</v>
          </cell>
          <cell r="B19" t="str">
            <v>January</v>
          </cell>
          <cell r="C19">
            <v>10.8</v>
          </cell>
          <cell r="D19">
            <v>10.9</v>
          </cell>
          <cell r="E19">
            <v>4.0999999999999996</v>
          </cell>
          <cell r="F19">
            <v>25.9</v>
          </cell>
        </row>
        <row r="20">
          <cell r="B20" t="str">
            <v>February</v>
          </cell>
          <cell r="C20">
            <v>19.600000000000001</v>
          </cell>
          <cell r="D20">
            <v>22.6</v>
          </cell>
          <cell r="E20">
            <v>9</v>
          </cell>
          <cell r="F20">
            <v>5.2</v>
          </cell>
        </row>
        <row r="21">
          <cell r="B21" t="str">
            <v>March</v>
          </cell>
          <cell r="C21">
            <v>16</v>
          </cell>
          <cell r="D21">
            <v>18.899999999999999</v>
          </cell>
          <cell r="E21">
            <v>4</v>
          </cell>
          <cell r="F21">
            <v>-0.2</v>
          </cell>
        </row>
        <row r="22">
          <cell r="B22" t="str">
            <v>April</v>
          </cell>
          <cell r="C22">
            <v>2.8</v>
          </cell>
          <cell r="D22">
            <v>2.6</v>
          </cell>
          <cell r="E22">
            <v>2.8</v>
          </cell>
          <cell r="F22">
            <v>1.1000000000000001</v>
          </cell>
        </row>
        <row r="23">
          <cell r="B23" t="str">
            <v>May</v>
          </cell>
          <cell r="C23">
            <v>0.5</v>
          </cell>
          <cell r="D23">
            <v>0.9</v>
          </cell>
          <cell r="E23">
            <v>-4.5999999999999996</v>
          </cell>
          <cell r="F23">
            <v>8.5</v>
          </cell>
        </row>
        <row r="24">
          <cell r="B24" t="str">
            <v>June</v>
          </cell>
          <cell r="C24">
            <v>-15.8</v>
          </cell>
          <cell r="D24">
            <v>-19</v>
          </cell>
          <cell r="E24">
            <v>1.8</v>
          </cell>
          <cell r="F24">
            <v>0.5</v>
          </cell>
        </row>
        <row r="25">
          <cell r="B25" t="str">
            <v>July</v>
          </cell>
          <cell r="C25">
            <v>-5.8</v>
          </cell>
          <cell r="D25">
            <v>-5.9</v>
          </cell>
          <cell r="E25">
            <v>-2</v>
          </cell>
          <cell r="F25">
            <v>2.9</v>
          </cell>
        </row>
        <row r="26">
          <cell r="B26" t="str">
            <v>August</v>
          </cell>
          <cell r="C26">
            <v>1.8</v>
          </cell>
          <cell r="D26">
            <v>-1.7</v>
          </cell>
          <cell r="E26">
            <v>12.9</v>
          </cell>
          <cell r="F26">
            <v>4.7</v>
          </cell>
        </row>
        <row r="27">
          <cell r="B27" t="str">
            <v>September</v>
          </cell>
          <cell r="C27">
            <v>-2.9</v>
          </cell>
          <cell r="D27">
            <v>-4.5</v>
          </cell>
          <cell r="E27">
            <v>1.4</v>
          </cell>
          <cell r="F27">
            <v>5.9</v>
          </cell>
        </row>
        <row r="28">
          <cell r="B28" t="str">
            <v>October</v>
          </cell>
          <cell r="C28">
            <v>1.8</v>
          </cell>
          <cell r="D28">
            <v>2.2000000000000002</v>
          </cell>
          <cell r="E28">
            <v>0.6</v>
          </cell>
          <cell r="F28">
            <v>-0.1</v>
          </cell>
        </row>
        <row r="29">
          <cell r="B29" t="str">
            <v>November</v>
          </cell>
          <cell r="C29">
            <v>2.4</v>
          </cell>
          <cell r="D29">
            <v>2.2000000000000002</v>
          </cell>
          <cell r="E29">
            <v>3.2</v>
          </cell>
          <cell r="F29">
            <v>2.9</v>
          </cell>
        </row>
        <row r="30">
          <cell r="B30" t="str">
            <v>December</v>
          </cell>
          <cell r="C30">
            <v>8.3000000000000007</v>
          </cell>
          <cell r="D30">
            <v>9.6</v>
          </cell>
          <cell r="E30">
            <v>2.9</v>
          </cell>
          <cell r="F30">
            <v>5.9</v>
          </cell>
        </row>
        <row r="32">
          <cell r="A32">
            <v>1997</v>
          </cell>
          <cell r="B32" t="str">
            <v>January</v>
          </cell>
          <cell r="C32">
            <v>4.0999999999999996</v>
          </cell>
          <cell r="D32">
            <v>4.5</v>
          </cell>
          <cell r="E32">
            <v>-0.7</v>
          </cell>
          <cell r="F32">
            <v>8.8000000000000007</v>
          </cell>
        </row>
        <row r="33">
          <cell r="B33" t="str">
            <v>February</v>
          </cell>
          <cell r="C33">
            <v>1.4</v>
          </cell>
          <cell r="D33">
            <v>1.8</v>
          </cell>
          <cell r="E33">
            <v>0.8</v>
          </cell>
          <cell r="F33">
            <v>3.1</v>
          </cell>
        </row>
        <row r="34">
          <cell r="B34" t="str">
            <v>March</v>
          </cell>
          <cell r="C34">
            <v>4.7</v>
          </cell>
          <cell r="D34">
            <v>4.7</v>
          </cell>
          <cell r="E34">
            <v>5.8</v>
          </cell>
          <cell r="F34">
            <v>3.6</v>
          </cell>
        </row>
        <row r="35">
          <cell r="B35" t="str">
            <v>April</v>
          </cell>
          <cell r="C35">
            <v>22.2</v>
          </cell>
          <cell r="D35">
            <v>26.4</v>
          </cell>
          <cell r="E35">
            <v>5.3</v>
          </cell>
          <cell r="F35">
            <v>10</v>
          </cell>
        </row>
        <row r="36">
          <cell r="B36" t="str">
            <v>May</v>
          </cell>
          <cell r="C36">
            <v>2</v>
          </cell>
          <cell r="D36">
            <v>1.6</v>
          </cell>
          <cell r="E36">
            <v>2.6</v>
          </cell>
          <cell r="F36">
            <v>5.8</v>
          </cell>
        </row>
        <row r="37">
          <cell r="B37" t="str">
            <v>June</v>
          </cell>
          <cell r="C37">
            <v>9.3000000000000007</v>
          </cell>
          <cell r="D37">
            <v>9.9</v>
          </cell>
          <cell r="E37">
            <v>3.8</v>
          </cell>
          <cell r="F37">
            <v>11</v>
          </cell>
        </row>
        <row r="38">
          <cell r="B38" t="str">
            <v>July</v>
          </cell>
          <cell r="C38">
            <v>19.5</v>
          </cell>
          <cell r="D38">
            <v>21.1</v>
          </cell>
          <cell r="E38">
            <v>7.7</v>
          </cell>
          <cell r="F38">
            <v>19.2</v>
          </cell>
        </row>
        <row r="39">
          <cell r="B39" t="str">
            <v>August</v>
          </cell>
          <cell r="C39">
            <v>23.5</v>
          </cell>
          <cell r="D39">
            <v>25.2</v>
          </cell>
          <cell r="E39">
            <v>18.2</v>
          </cell>
          <cell r="F39">
            <v>11.6</v>
          </cell>
        </row>
        <row r="40">
          <cell r="B40" t="str">
            <v>September</v>
          </cell>
          <cell r="C40">
            <v>7.8</v>
          </cell>
          <cell r="D40">
            <v>6.8</v>
          </cell>
          <cell r="E40">
            <v>17.399999999999999</v>
          </cell>
          <cell r="F40">
            <v>8.6</v>
          </cell>
        </row>
        <row r="41">
          <cell r="B41" t="str">
            <v>October</v>
          </cell>
          <cell r="C41">
            <v>1.1000000000000001</v>
          </cell>
          <cell r="D41">
            <v>-0.2</v>
          </cell>
          <cell r="E41">
            <v>15</v>
          </cell>
          <cell r="F41">
            <v>4</v>
          </cell>
        </row>
        <row r="42">
          <cell r="B42" t="str">
            <v>November</v>
          </cell>
          <cell r="C42">
            <v>4.9000000000000004</v>
          </cell>
          <cell r="D42">
            <v>5.4</v>
          </cell>
          <cell r="E42">
            <v>4.4000000000000004</v>
          </cell>
          <cell r="F42">
            <v>0.2</v>
          </cell>
        </row>
        <row r="43">
          <cell r="B43" t="str">
            <v>December</v>
          </cell>
          <cell r="C43">
            <v>2.2999999999999998</v>
          </cell>
          <cell r="D43">
            <v>2.8</v>
          </cell>
          <cell r="E43">
            <v>0.1</v>
          </cell>
          <cell r="F43">
            <v>0</v>
          </cell>
        </row>
        <row r="45">
          <cell r="A45">
            <v>1998</v>
          </cell>
          <cell r="B45" t="str">
            <v>January</v>
          </cell>
          <cell r="C45">
            <v>1</v>
          </cell>
          <cell r="D45">
            <v>-0.1</v>
          </cell>
          <cell r="E45">
            <v>1.6</v>
          </cell>
          <cell r="F45">
            <v>10.4</v>
          </cell>
        </row>
        <row r="46">
          <cell r="B46" t="str">
            <v>February</v>
          </cell>
          <cell r="C46">
            <v>2.8</v>
          </cell>
          <cell r="D46">
            <v>3.4</v>
          </cell>
          <cell r="E46">
            <v>0.7</v>
          </cell>
          <cell r="F46">
            <v>0.4</v>
          </cell>
        </row>
        <row r="47">
          <cell r="B47" t="str">
            <v>March</v>
          </cell>
          <cell r="C47">
            <v>0.6</v>
          </cell>
          <cell r="D47">
            <v>0.5</v>
          </cell>
          <cell r="E47">
            <v>1.2</v>
          </cell>
          <cell r="F47">
            <v>0.1</v>
          </cell>
        </row>
        <row r="48">
          <cell r="B48" t="str">
            <v>April</v>
          </cell>
          <cell r="C48">
            <v>1.7</v>
          </cell>
          <cell r="D48">
            <v>2</v>
          </cell>
          <cell r="E48">
            <v>-0.1</v>
          </cell>
          <cell r="F48">
            <v>1.4</v>
          </cell>
        </row>
        <row r="49">
          <cell r="B49" t="str">
            <v>May</v>
          </cell>
          <cell r="C49">
            <v>-3.8</v>
          </cell>
          <cell r="D49">
            <v>-4.2</v>
          </cell>
          <cell r="E49">
            <v>-1.6</v>
          </cell>
          <cell r="F49">
            <v>0.2</v>
          </cell>
        </row>
        <row r="50">
          <cell r="B50" t="str">
            <v>June</v>
          </cell>
          <cell r="C50">
            <v>-4.8</v>
          </cell>
          <cell r="D50">
            <v>-6.1</v>
          </cell>
          <cell r="E50">
            <v>1.2</v>
          </cell>
          <cell r="F50">
            <v>-0.9</v>
          </cell>
        </row>
        <row r="51">
          <cell r="B51" t="str">
            <v>July</v>
          </cell>
          <cell r="C51">
            <v>-5.0999999999999996</v>
          </cell>
          <cell r="D51">
            <v>-6.9</v>
          </cell>
          <cell r="E51">
            <v>-0.4</v>
          </cell>
          <cell r="F51">
            <v>-0.1</v>
          </cell>
        </row>
        <row r="52">
          <cell r="B52" t="str">
            <v>August</v>
          </cell>
          <cell r="C52">
            <v>-2.2999999999999998</v>
          </cell>
          <cell r="D52">
            <v>-2.8</v>
          </cell>
          <cell r="E52">
            <v>0</v>
          </cell>
          <cell r="F52">
            <v>0.5</v>
          </cell>
        </row>
        <row r="53">
          <cell r="B53" t="str">
            <v>September</v>
          </cell>
          <cell r="C53">
            <v>1.7</v>
          </cell>
          <cell r="D53">
            <v>0.1</v>
          </cell>
          <cell r="E53">
            <v>0</v>
          </cell>
          <cell r="F53">
            <v>17.399999999999999</v>
          </cell>
        </row>
        <row r="54">
          <cell r="B54" t="str">
            <v>October</v>
          </cell>
          <cell r="C54">
            <v>0.8</v>
          </cell>
          <cell r="D54">
            <v>0.8</v>
          </cell>
          <cell r="E54">
            <v>1.6</v>
          </cell>
          <cell r="F54">
            <v>0.4</v>
          </cell>
        </row>
        <row r="55">
          <cell r="B55" t="str">
            <v>November</v>
          </cell>
          <cell r="C55">
            <v>8.5</v>
          </cell>
          <cell r="D55">
            <v>9.5</v>
          </cell>
          <cell r="E55">
            <v>8.1999999999999993</v>
          </cell>
          <cell r="F55">
            <v>2.4</v>
          </cell>
        </row>
        <row r="56">
          <cell r="B56" t="str">
            <v>December</v>
          </cell>
          <cell r="C56">
            <v>2.9</v>
          </cell>
          <cell r="D56">
            <v>2.4</v>
          </cell>
          <cell r="E56">
            <v>5.7</v>
          </cell>
          <cell r="F56">
            <v>2.6</v>
          </cell>
        </row>
        <row r="58">
          <cell r="A58">
            <v>1999</v>
          </cell>
          <cell r="B58" t="str">
            <v>January</v>
          </cell>
          <cell r="C58">
            <v>3.2</v>
          </cell>
          <cell r="D58">
            <v>3.3</v>
          </cell>
          <cell r="E58">
            <v>2.5</v>
          </cell>
          <cell r="F58">
            <v>3.2</v>
          </cell>
        </row>
        <row r="59">
          <cell r="B59" t="str">
            <v>February</v>
          </cell>
          <cell r="C59">
            <v>0.7</v>
          </cell>
          <cell r="D59">
            <v>0.6</v>
          </cell>
          <cell r="E59">
            <v>0.9</v>
          </cell>
          <cell r="F59">
            <v>2.7</v>
          </cell>
        </row>
        <row r="60">
          <cell r="B60" t="str">
            <v>March</v>
          </cell>
          <cell r="C60">
            <v>2.6</v>
          </cell>
          <cell r="D60">
            <v>3.1</v>
          </cell>
          <cell r="E60">
            <v>-1.2</v>
          </cell>
          <cell r="F60">
            <v>-1.8</v>
          </cell>
        </row>
        <row r="61">
          <cell r="B61" t="str">
            <v>April</v>
          </cell>
          <cell r="C61">
            <v>7.3</v>
          </cell>
          <cell r="D61">
            <v>8.8000000000000007</v>
          </cell>
          <cell r="E61">
            <v>0</v>
          </cell>
          <cell r="F61">
            <v>3.7</v>
          </cell>
        </row>
        <row r="62">
          <cell r="B62" t="str">
            <v>May</v>
          </cell>
          <cell r="C62">
            <v>-0.1</v>
          </cell>
          <cell r="D62">
            <v>-0.6</v>
          </cell>
          <cell r="E62">
            <v>-1.3</v>
          </cell>
          <cell r="F62">
            <v>7.4</v>
          </cell>
        </row>
        <row r="63">
          <cell r="B63" t="str">
            <v>June</v>
          </cell>
          <cell r="C63">
            <v>-1.6</v>
          </cell>
          <cell r="D63">
            <v>-2.8</v>
          </cell>
          <cell r="E63">
            <v>1.3</v>
          </cell>
          <cell r="F63">
            <v>4.9000000000000004</v>
          </cell>
        </row>
        <row r="64">
          <cell r="B64" t="str">
            <v>July</v>
          </cell>
          <cell r="C64">
            <v>9.5</v>
          </cell>
          <cell r="D64">
            <v>11.2</v>
          </cell>
          <cell r="E64">
            <v>3.9</v>
          </cell>
          <cell r="F64">
            <v>2.1</v>
          </cell>
        </row>
        <row r="65">
          <cell r="B65" t="str">
            <v>August</v>
          </cell>
          <cell r="C65">
            <v>16</v>
          </cell>
          <cell r="D65">
            <v>18.8</v>
          </cell>
          <cell r="E65">
            <v>4.5</v>
          </cell>
          <cell r="F65">
            <v>6.3</v>
          </cell>
        </row>
        <row r="66">
          <cell r="B66" t="str">
            <v>September</v>
          </cell>
          <cell r="C66">
            <v>-1.4</v>
          </cell>
          <cell r="D66">
            <v>-2.1</v>
          </cell>
          <cell r="E66">
            <v>1.5</v>
          </cell>
          <cell r="F66">
            <v>2.5</v>
          </cell>
        </row>
        <row r="67">
          <cell r="B67" t="str">
            <v>October</v>
          </cell>
          <cell r="C67">
            <v>-2</v>
          </cell>
          <cell r="D67">
            <v>-2.7</v>
          </cell>
          <cell r="E67">
            <v>0.6</v>
          </cell>
          <cell r="F67">
            <v>1.3</v>
          </cell>
        </row>
        <row r="68">
          <cell r="B68" t="str">
            <v>November</v>
          </cell>
          <cell r="C68">
            <v>-3.4</v>
          </cell>
          <cell r="D68">
            <v>-4.8</v>
          </cell>
          <cell r="E68">
            <v>2.2000000000000002</v>
          </cell>
          <cell r="F68">
            <v>1.9</v>
          </cell>
        </row>
        <row r="69">
          <cell r="B69" t="str">
            <v>December</v>
          </cell>
          <cell r="C69">
            <v>-2.4</v>
          </cell>
          <cell r="D69">
            <v>-3.9</v>
          </cell>
          <cell r="E69">
            <v>0.6</v>
          </cell>
          <cell r="F69">
            <v>5.8</v>
          </cell>
        </row>
        <row r="71">
          <cell r="A71">
            <v>2000</v>
          </cell>
          <cell r="B71" t="str">
            <v>January</v>
          </cell>
          <cell r="C71">
            <v>1.6</v>
          </cell>
          <cell r="D71">
            <v>1.5</v>
          </cell>
          <cell r="E71">
            <v>2.2000000000000002</v>
          </cell>
          <cell r="F71">
            <v>1.5</v>
          </cell>
        </row>
        <row r="72">
          <cell r="B72" t="str">
            <v>February</v>
          </cell>
          <cell r="C72">
            <v>0.8</v>
          </cell>
          <cell r="D72">
            <v>0.9</v>
          </cell>
          <cell r="E72">
            <v>0.8</v>
          </cell>
          <cell r="F72">
            <v>0.2</v>
          </cell>
        </row>
        <row r="73">
          <cell r="B73" t="str">
            <v>March</v>
          </cell>
          <cell r="C73">
            <v>2.4</v>
          </cell>
          <cell r="D73">
            <v>2.9</v>
          </cell>
          <cell r="E73">
            <v>1</v>
          </cell>
          <cell r="F73">
            <v>0.3</v>
          </cell>
        </row>
        <row r="74">
          <cell r="B74" t="str">
            <v>April</v>
          </cell>
          <cell r="C74">
            <v>3.3</v>
          </cell>
          <cell r="D74">
            <v>4.0999999999999996</v>
          </cell>
          <cell r="E74">
            <v>0.1</v>
          </cell>
          <cell r="F74">
            <v>1.6</v>
          </cell>
        </row>
        <row r="75">
          <cell r="B75" t="str">
            <v>May</v>
          </cell>
          <cell r="C75">
            <v>5.9</v>
          </cell>
          <cell r="D75">
            <v>6.8</v>
          </cell>
          <cell r="E75">
            <v>2.9</v>
          </cell>
          <cell r="F75">
            <v>2</v>
          </cell>
        </row>
        <row r="76">
          <cell r="B76" t="str">
            <v>June</v>
          </cell>
          <cell r="C76">
            <v>1.7</v>
          </cell>
          <cell r="D76">
            <v>2.1</v>
          </cell>
          <cell r="E76">
            <v>0.3</v>
          </cell>
          <cell r="F76">
            <v>0.2</v>
          </cell>
        </row>
        <row r="77">
          <cell r="B77" t="str">
            <v>July</v>
          </cell>
          <cell r="C77">
            <v>0.2</v>
          </cell>
          <cell r="D77">
            <v>0</v>
          </cell>
          <cell r="E77">
            <v>1.2</v>
          </cell>
          <cell r="F77">
            <v>0.9</v>
          </cell>
        </row>
        <row r="78">
          <cell r="B78" t="str">
            <v>August</v>
          </cell>
          <cell r="C78">
            <v>5.9</v>
          </cell>
          <cell r="D78">
            <v>6.8</v>
          </cell>
          <cell r="E78">
            <v>2.6</v>
          </cell>
          <cell r="F78">
            <v>1.3</v>
          </cell>
        </row>
        <row r="79">
          <cell r="B79" t="str">
            <v>September</v>
          </cell>
          <cell r="C79">
            <v>7.5</v>
          </cell>
          <cell r="D79">
            <v>8</v>
          </cell>
          <cell r="E79">
            <v>7</v>
          </cell>
          <cell r="F79">
            <v>0.7</v>
          </cell>
        </row>
        <row r="80">
          <cell r="B80" t="str">
            <v>October</v>
          </cell>
          <cell r="C80">
            <v>12.4</v>
          </cell>
          <cell r="D80">
            <v>14.2</v>
          </cell>
          <cell r="E80">
            <v>6.7</v>
          </cell>
          <cell r="F80">
            <v>1.1000000000000001</v>
          </cell>
        </row>
        <row r="81">
          <cell r="B81" t="str">
            <v>November</v>
          </cell>
          <cell r="C81">
            <v>7.7</v>
          </cell>
          <cell r="D81">
            <v>6.7</v>
          </cell>
          <cell r="E81">
            <v>11.7</v>
          </cell>
          <cell r="F81">
            <v>14.6</v>
          </cell>
        </row>
        <row r="82">
          <cell r="B82" t="str">
            <v>December</v>
          </cell>
          <cell r="C82">
            <v>-0.3</v>
          </cell>
          <cell r="D82">
            <v>-1</v>
          </cell>
          <cell r="E82">
            <v>1.3</v>
          </cell>
          <cell r="F82">
            <v>6</v>
          </cell>
        </row>
        <row r="84">
          <cell r="A84">
            <v>2001</v>
          </cell>
          <cell r="B84" t="str">
            <v>January</v>
          </cell>
          <cell r="C84">
            <v>2.4</v>
          </cell>
          <cell r="D84">
            <v>2.8</v>
          </cell>
          <cell r="E84">
            <v>1.5</v>
          </cell>
          <cell r="F84">
            <v>0.6</v>
          </cell>
        </row>
        <row r="85">
          <cell r="B85" t="str">
            <v>February</v>
          </cell>
          <cell r="C85">
            <v>1.2</v>
          </cell>
          <cell r="D85">
            <v>1.8</v>
          </cell>
          <cell r="E85">
            <v>-0.9</v>
          </cell>
          <cell r="F85">
            <v>0.3</v>
          </cell>
        </row>
        <row r="86">
          <cell r="B86" t="str">
            <v>March</v>
          </cell>
          <cell r="C86">
            <v>1.3</v>
          </cell>
          <cell r="D86">
            <v>1.5</v>
          </cell>
          <cell r="E86">
            <v>1</v>
          </cell>
          <cell r="F86">
            <v>0.1</v>
          </cell>
        </row>
        <row r="87">
          <cell r="B87" t="str">
            <v>April</v>
          </cell>
          <cell r="C87">
            <v>2.1</v>
          </cell>
          <cell r="D87">
            <v>2.8</v>
          </cell>
          <cell r="E87">
            <v>-0.4</v>
          </cell>
          <cell r="F87">
            <v>0.1</v>
          </cell>
        </row>
        <row r="88">
          <cell r="B88" t="str">
            <v>May</v>
          </cell>
          <cell r="C88">
            <v>2</v>
          </cell>
          <cell r="D88">
            <v>2.4</v>
          </cell>
          <cell r="E88">
            <v>0.3</v>
          </cell>
          <cell r="F88">
            <v>0.4</v>
          </cell>
        </row>
        <row r="89">
          <cell r="B89" t="str">
            <v>June</v>
          </cell>
          <cell r="C89">
            <v>-0.8</v>
          </cell>
          <cell r="D89">
            <v>-1.2</v>
          </cell>
          <cell r="E89">
            <v>0.8</v>
          </cell>
          <cell r="F89">
            <v>0.1</v>
          </cell>
        </row>
        <row r="90">
          <cell r="B90" t="str">
            <v>July</v>
          </cell>
          <cell r="C90">
            <v>-0.2</v>
          </cell>
          <cell r="D90">
            <v>-0.3</v>
          </cell>
          <cell r="E90">
            <v>0.1</v>
          </cell>
          <cell r="F90">
            <v>0.2</v>
          </cell>
        </row>
        <row r="91">
          <cell r="B91" t="str">
            <v>August</v>
          </cell>
          <cell r="C91">
            <v>-0.9</v>
          </cell>
          <cell r="D91">
            <v>-1.8</v>
          </cell>
          <cell r="E91">
            <v>2.9</v>
          </cell>
          <cell r="F91">
            <v>0.3</v>
          </cell>
        </row>
        <row r="92">
          <cell r="B92" t="str">
            <v>September</v>
          </cell>
          <cell r="C92">
            <v>-0.3</v>
          </cell>
          <cell r="D92">
            <v>-0.6</v>
          </cell>
          <cell r="E92">
            <v>0.5</v>
          </cell>
          <cell r="F92">
            <v>0.4</v>
          </cell>
        </row>
        <row r="93">
          <cell r="B93" t="str">
            <v>October</v>
          </cell>
          <cell r="C93">
            <v>1</v>
          </cell>
          <cell r="D93">
            <v>0.9</v>
          </cell>
          <cell r="E93">
            <v>1.8</v>
          </cell>
          <cell r="F93">
            <v>0.3</v>
          </cell>
        </row>
        <row r="94">
          <cell r="B94" t="str">
            <v>November</v>
          </cell>
          <cell r="C94">
            <v>1.8</v>
          </cell>
          <cell r="D94">
            <v>2.1</v>
          </cell>
          <cell r="E94">
            <v>1.1000000000000001</v>
          </cell>
          <cell r="F94">
            <v>0.1</v>
          </cell>
        </row>
        <row r="95">
          <cell r="B95" t="str">
            <v>December</v>
          </cell>
          <cell r="C95">
            <v>2.2999999999999998</v>
          </cell>
          <cell r="D95">
            <v>2.7</v>
          </cell>
          <cell r="E95">
            <v>1.3</v>
          </cell>
          <cell r="F95">
            <v>0.3</v>
          </cell>
        </row>
        <row r="97">
          <cell r="A97">
            <v>2002</v>
          </cell>
          <cell r="B97" t="str">
            <v>January</v>
          </cell>
          <cell r="C97">
            <v>1.6</v>
          </cell>
          <cell r="D97">
            <v>2</v>
          </cell>
          <cell r="E97">
            <v>0.70000000000000284</v>
          </cell>
          <cell r="F97">
            <v>0.5</v>
          </cell>
        </row>
        <row r="98">
          <cell r="B98" t="str">
            <v>February</v>
          </cell>
          <cell r="C98">
            <v>0.9</v>
          </cell>
          <cell r="D98">
            <v>1.0999999999999943</v>
          </cell>
          <cell r="E98">
            <v>0.70000000000000284</v>
          </cell>
          <cell r="F98">
            <v>0.20000000000000284</v>
          </cell>
        </row>
        <row r="99">
          <cell r="B99" t="str">
            <v>March</v>
          </cell>
          <cell r="C99">
            <v>0.4</v>
          </cell>
          <cell r="D99">
            <v>0.40000000000000568</v>
          </cell>
          <cell r="E99">
            <v>9.9999999999994316E-2</v>
          </cell>
          <cell r="F99">
            <v>1.2999999999999972</v>
          </cell>
        </row>
        <row r="100">
          <cell r="B100" t="str">
            <v>April</v>
          </cell>
          <cell r="C100">
            <v>3.1</v>
          </cell>
          <cell r="D100">
            <v>4.2000000000000028</v>
          </cell>
          <cell r="E100">
            <v>0</v>
          </cell>
          <cell r="F100">
            <v>9.9999999999994316E-2</v>
          </cell>
        </row>
        <row r="101">
          <cell r="B101" t="str">
            <v>May</v>
          </cell>
          <cell r="C101">
            <v>0.37</v>
          </cell>
          <cell r="D101">
            <v>0.40000000000000568</v>
          </cell>
          <cell r="E101">
            <v>0.29999999999999716</v>
          </cell>
          <cell r="F101">
            <v>9.9999999999994316E-2</v>
          </cell>
        </row>
        <row r="102">
          <cell r="B102" t="str">
            <v>June</v>
          </cell>
          <cell r="C102">
            <v>-0.7</v>
          </cell>
          <cell r="D102">
            <v>-1.4</v>
          </cell>
          <cell r="E102">
            <v>0.9</v>
          </cell>
          <cell r="F102">
            <v>2</v>
          </cell>
        </row>
        <row r="103">
          <cell r="B103" t="str">
            <v>July</v>
          </cell>
          <cell r="C103">
            <v>0.8</v>
          </cell>
          <cell r="D103">
            <v>0.9</v>
          </cell>
          <cell r="E103">
            <v>0.1</v>
          </cell>
          <cell r="F103">
            <v>1.3</v>
          </cell>
        </row>
        <row r="104">
          <cell r="B104" t="str">
            <v>August</v>
          </cell>
          <cell r="C104">
            <v>0.5</v>
          </cell>
          <cell r="D104">
            <v>0.5</v>
          </cell>
          <cell r="E104">
            <v>0.3</v>
          </cell>
          <cell r="F104">
            <v>1.7</v>
          </cell>
        </row>
        <row r="105">
          <cell r="B105" t="str">
            <v>September</v>
          </cell>
          <cell r="C105">
            <v>2.9</v>
          </cell>
          <cell r="D105">
            <v>3.7</v>
          </cell>
          <cell r="E105">
            <v>0.4</v>
          </cell>
          <cell r="F105">
            <v>0.7</v>
          </cell>
        </row>
        <row r="107">
          <cell r="C107" t="str">
            <v>(Quarterly percent change; end-of-period)</v>
          </cell>
        </row>
        <row r="109">
          <cell r="A109">
            <v>1995</v>
          </cell>
          <cell r="B109" t="str">
            <v>Q1</v>
          </cell>
          <cell r="C109">
            <v>48.1</v>
          </cell>
          <cell r="D109">
            <v>54.4</v>
          </cell>
          <cell r="E109">
            <v>27</v>
          </cell>
          <cell r="F109">
            <v>56.3</v>
          </cell>
        </row>
        <row r="110">
          <cell r="B110" t="str">
            <v>Q2</v>
          </cell>
          <cell r="C110">
            <v>67.400000000000006</v>
          </cell>
          <cell r="D110">
            <v>76.7</v>
          </cell>
          <cell r="E110">
            <v>50.9</v>
          </cell>
          <cell r="F110">
            <v>71.3</v>
          </cell>
        </row>
        <row r="111">
          <cell r="B111" t="str">
            <v>Q3</v>
          </cell>
          <cell r="C111">
            <v>209.6</v>
          </cell>
          <cell r="D111">
            <v>224.8</v>
          </cell>
          <cell r="E111">
            <v>286.60000000000002</v>
          </cell>
          <cell r="F111">
            <v>48.4</v>
          </cell>
        </row>
        <row r="112">
          <cell r="B112" t="str">
            <v>Q4</v>
          </cell>
          <cell r="C112">
            <v>223.5</v>
          </cell>
          <cell r="D112">
            <v>250.8</v>
          </cell>
          <cell r="E112">
            <v>121</v>
          </cell>
          <cell r="F112">
            <v>165.7</v>
          </cell>
        </row>
        <row r="113">
          <cell r="A113">
            <v>1996</v>
          </cell>
          <cell r="B113" t="str">
            <v>Q1</v>
          </cell>
          <cell r="C113">
            <v>53.7</v>
          </cell>
          <cell r="D113">
            <v>61.7</v>
          </cell>
          <cell r="E113">
            <v>18</v>
          </cell>
          <cell r="F113">
            <v>32.200000000000003</v>
          </cell>
        </row>
        <row r="114">
          <cell r="B114" t="str">
            <v>Q2</v>
          </cell>
          <cell r="C114">
            <v>-13</v>
          </cell>
          <cell r="D114">
            <v>-16.2</v>
          </cell>
          <cell r="E114">
            <v>-0.2</v>
          </cell>
          <cell r="F114">
            <v>10.199999999999999</v>
          </cell>
        </row>
        <row r="115">
          <cell r="B115" t="str">
            <v>Q3</v>
          </cell>
          <cell r="C115">
            <v>-6.9</v>
          </cell>
          <cell r="D115">
            <v>11.7</v>
          </cell>
          <cell r="E115">
            <v>12.2</v>
          </cell>
          <cell r="F115">
            <v>14.1</v>
          </cell>
        </row>
        <row r="116">
          <cell r="B116" t="str">
            <v>Q4</v>
          </cell>
          <cell r="C116">
            <v>12.9</v>
          </cell>
          <cell r="D116">
            <v>14.5</v>
          </cell>
          <cell r="E116">
            <v>6.8</v>
          </cell>
          <cell r="F116">
            <v>8.9</v>
          </cell>
        </row>
        <row r="117">
          <cell r="A117">
            <v>1997</v>
          </cell>
          <cell r="B117" t="str">
            <v>Q1</v>
          </cell>
          <cell r="C117">
            <v>10.5</v>
          </cell>
          <cell r="D117">
            <v>11.4</v>
          </cell>
          <cell r="E117">
            <v>4.2</v>
          </cell>
          <cell r="F117">
            <v>16.2</v>
          </cell>
        </row>
        <row r="118">
          <cell r="B118" t="str">
            <v>Q2</v>
          </cell>
          <cell r="C118">
            <v>36.200000000000003</v>
          </cell>
          <cell r="D118">
            <v>41.1</v>
          </cell>
          <cell r="E118">
            <v>12.1</v>
          </cell>
          <cell r="F118">
            <v>29.2</v>
          </cell>
        </row>
        <row r="119">
          <cell r="B119" t="str">
            <v>Q3</v>
          </cell>
          <cell r="C119">
            <v>59.1</v>
          </cell>
          <cell r="D119">
            <v>61.9</v>
          </cell>
          <cell r="E119">
            <v>49.5</v>
          </cell>
          <cell r="F119">
            <v>44.5</v>
          </cell>
        </row>
        <row r="120">
          <cell r="B120" t="str">
            <v>Q4</v>
          </cell>
          <cell r="C120">
            <v>8.5</v>
          </cell>
          <cell r="D120">
            <v>7.5</v>
          </cell>
          <cell r="E120">
            <v>20.2</v>
          </cell>
          <cell r="F120">
            <v>4.2</v>
          </cell>
        </row>
        <row r="121">
          <cell r="A121">
            <v>1998</v>
          </cell>
          <cell r="B121" t="str">
            <v>Q1</v>
          </cell>
          <cell r="C121">
            <v>3.9</v>
          </cell>
          <cell r="D121">
            <v>3.8</v>
          </cell>
          <cell r="E121">
            <v>3.5</v>
          </cell>
          <cell r="F121">
            <v>5.4</v>
          </cell>
        </row>
        <row r="122">
          <cell r="B122" t="str">
            <v>Q2</v>
          </cell>
          <cell r="C122">
            <v>-6.9</v>
          </cell>
          <cell r="D122">
            <v>-8.6999999999999993</v>
          </cell>
          <cell r="E122">
            <v>-0.5</v>
          </cell>
          <cell r="F122">
            <v>0.7</v>
          </cell>
        </row>
        <row r="123">
          <cell r="B123" t="str">
            <v>Q3</v>
          </cell>
          <cell r="C123">
            <v>-5.7</v>
          </cell>
          <cell r="D123">
            <v>-7.5</v>
          </cell>
          <cell r="E123">
            <v>-0.4</v>
          </cell>
          <cell r="F123">
            <v>17.899999999999999</v>
          </cell>
        </row>
        <row r="124">
          <cell r="B124" t="str">
            <v>Q4</v>
          </cell>
          <cell r="C124">
            <v>12.5</v>
          </cell>
          <cell r="D124">
            <v>13</v>
          </cell>
          <cell r="E124">
            <v>16.2</v>
          </cell>
          <cell r="F124">
            <v>5.5</v>
          </cell>
        </row>
        <row r="125">
          <cell r="A125">
            <v>1999</v>
          </cell>
          <cell r="B125" t="str">
            <v>Q1</v>
          </cell>
          <cell r="C125">
            <v>6.6243823999999876</v>
          </cell>
          <cell r="D125">
            <v>7.1413137999999776</v>
          </cell>
          <cell r="E125">
            <v>2.1814299999999776</v>
          </cell>
          <cell r="F125">
            <v>4.0786447999999922</v>
          </cell>
        </row>
        <row r="126">
          <cell r="B126" t="str">
            <v>Q2</v>
          </cell>
          <cell r="C126">
            <v>5.4776167999999785</v>
          </cell>
          <cell r="D126">
            <v>5.1190783999999923</v>
          </cell>
          <cell r="E126">
            <v>-1.6900000000006798E-2</v>
          </cell>
          <cell r="F126">
            <v>16.831116199999968</v>
          </cell>
        </row>
        <row r="127">
          <cell r="B127" t="str">
            <v>Q3</v>
          </cell>
          <cell r="C127">
            <v>25.241719999999972</v>
          </cell>
          <cell r="D127">
            <v>29.331382399999995</v>
          </cell>
          <cell r="E127">
            <v>10.204132499999957</v>
          </cell>
          <cell r="F127">
            <v>11.245607499999963</v>
          </cell>
        </row>
        <row r="128">
          <cell r="B128" t="str">
            <v>Q4</v>
          </cell>
          <cell r="C128">
            <v>-7.6040320000000037</v>
          </cell>
          <cell r="D128">
            <v>-10.982954400000011</v>
          </cell>
          <cell r="E128">
            <v>3.4300792000000087</v>
          </cell>
          <cell r="F128">
            <v>9.2117325999999622</v>
          </cell>
        </row>
        <row r="129">
          <cell r="A129">
            <v>2000</v>
          </cell>
          <cell r="B129" t="str">
            <v>Q1</v>
          </cell>
          <cell r="C129">
            <v>4.9000000000000004</v>
          </cell>
          <cell r="D129">
            <v>5.4</v>
          </cell>
          <cell r="E129">
            <v>4</v>
          </cell>
          <cell r="F129">
            <v>2</v>
          </cell>
        </row>
        <row r="130">
          <cell r="B130" t="str">
            <v>Q2</v>
          </cell>
          <cell r="C130">
            <v>11.3</v>
          </cell>
          <cell r="D130">
            <v>13.5</v>
          </cell>
          <cell r="E130">
            <v>3.3</v>
          </cell>
          <cell r="F130">
            <v>3.8</v>
          </cell>
        </row>
        <row r="131">
          <cell r="B131" t="str">
            <v>Q3</v>
          </cell>
          <cell r="C131">
            <v>14.1</v>
          </cell>
          <cell r="D131">
            <v>15.3</v>
          </cell>
          <cell r="E131">
            <v>11.1</v>
          </cell>
          <cell r="F131">
            <v>2.9</v>
          </cell>
        </row>
        <row r="132">
          <cell r="B132" t="str">
            <v>Q4</v>
          </cell>
          <cell r="C132">
            <v>20.7</v>
          </cell>
          <cell r="D132">
            <v>20.6</v>
          </cell>
          <cell r="E132">
            <v>20.7</v>
          </cell>
          <cell r="F132">
            <v>22.8</v>
          </cell>
        </row>
        <row r="133">
          <cell r="A133">
            <v>2001</v>
          </cell>
          <cell r="B133" t="str">
            <v>Q1</v>
          </cell>
          <cell r="C133">
            <v>4.9759743999999939</v>
          </cell>
          <cell r="D133">
            <v>6.2201560000000029</v>
          </cell>
          <cell r="E133">
            <v>1.5923649999999725</v>
          </cell>
          <cell r="F133">
            <v>1.002701799999997</v>
          </cell>
        </row>
        <row r="134">
          <cell r="B134" t="str">
            <v>Q2</v>
          </cell>
          <cell r="C134">
            <v>3.3088639999999891</v>
          </cell>
          <cell r="D134">
            <v>4</v>
          </cell>
          <cell r="E134">
            <v>0.7</v>
          </cell>
          <cell r="F134">
            <v>0.6</v>
          </cell>
        </row>
        <row r="135">
          <cell r="B135" t="str">
            <v>Q3</v>
          </cell>
          <cell r="C135">
            <v>-1.394905399999999</v>
          </cell>
          <cell r="D135">
            <v>-2.6820323999999971</v>
          </cell>
          <cell r="E135">
            <v>3.5179144999999892</v>
          </cell>
          <cell r="F135">
            <v>0.90260239999997793</v>
          </cell>
        </row>
        <row r="136">
          <cell r="B136" t="str">
            <v>Q4</v>
          </cell>
          <cell r="C136">
            <v>5.1828140000000076</v>
          </cell>
          <cell r="D136">
            <v>5.8004102999999816</v>
          </cell>
          <cell r="E136">
            <v>4.2577573999999885</v>
          </cell>
          <cell r="F136">
            <v>0.70150089999995657</v>
          </cell>
        </row>
        <row r="137">
          <cell r="A137">
            <v>2002</v>
          </cell>
          <cell r="B137" t="str">
            <v>Q1</v>
          </cell>
          <cell r="C137">
            <v>2.9244575999999967</v>
          </cell>
          <cell r="D137">
            <v>3.5344879999999801</v>
          </cell>
          <cell r="E137">
            <v>1.5063049000000106</v>
          </cell>
          <cell r="F137">
            <v>2.0101129999999801</v>
          </cell>
        </row>
        <row r="138">
          <cell r="B138" t="str">
            <v>Q2</v>
          </cell>
          <cell r="C138">
            <v>2.7570997099999994</v>
          </cell>
          <cell r="D138">
            <v>3.1</v>
          </cell>
          <cell r="E138">
            <v>1.2</v>
          </cell>
          <cell r="F138">
            <v>2.2000000000000002</v>
          </cell>
        </row>
        <row r="139">
          <cell r="B139" t="str">
            <v>Q3</v>
          </cell>
          <cell r="C139">
            <v>4.2418159999999716</v>
          </cell>
          <cell r="D139">
            <v>5.156466499999965</v>
          </cell>
          <cell r="E139">
            <v>0.80190119999996057</v>
          </cell>
          <cell r="F139">
            <v>3.7432546999999659</v>
          </cell>
        </row>
        <row r="141">
          <cell r="C141" t="str">
            <v>(Annual percent change; end-of-period)</v>
          </cell>
        </row>
        <row r="142">
          <cell r="A142">
            <v>1995</v>
          </cell>
        </row>
        <row r="143">
          <cell r="A143">
            <v>1996</v>
          </cell>
        </row>
        <row r="144">
          <cell r="A144">
            <v>1997</v>
          </cell>
          <cell r="C144">
            <v>163.6</v>
          </cell>
          <cell r="D144">
            <v>173.6</v>
          </cell>
          <cell r="E144">
            <v>109.5</v>
          </cell>
          <cell r="F144">
            <v>126.1</v>
          </cell>
        </row>
        <row r="146">
          <cell r="A146">
            <v>1998</v>
          </cell>
          <cell r="C146">
            <v>2.7</v>
          </cell>
          <cell r="D146">
            <v>-0.9</v>
          </cell>
          <cell r="E146">
            <v>19.2</v>
          </cell>
          <cell r="F146">
            <v>32</v>
          </cell>
        </row>
        <row r="148">
          <cell r="A148">
            <v>1999</v>
          </cell>
          <cell r="C148">
            <v>30.142420652771136</v>
          </cell>
          <cell r="D148">
            <v>29.662863442548741</v>
          </cell>
          <cell r="E148">
            <v>16.451023980494142</v>
          </cell>
          <cell r="F148">
            <v>47.731233381774217</v>
          </cell>
        </row>
        <row r="149">
          <cell r="A149">
            <v>2000</v>
          </cell>
          <cell r="C149">
            <v>60.627814346781605</v>
          </cell>
          <cell r="D149">
            <v>66.448939951839748</v>
          </cell>
          <cell r="E149">
            <v>44.185595622093274</v>
          </cell>
          <cell r="F149">
            <v>33.896128119442466</v>
          </cell>
        </row>
        <row r="150">
          <cell r="A150">
            <v>2001</v>
          </cell>
          <cell r="C150">
            <v>12.479050117630287</v>
          </cell>
          <cell r="D150">
            <v>13.7</v>
          </cell>
          <cell r="E150">
            <v>10.409328112202033</v>
          </cell>
          <cell r="F150">
            <v>3.2</v>
          </cell>
        </row>
        <row r="152">
          <cell r="A152" t="str">
            <v xml:space="preserve">   Sources: State Statistical Committee; and Fund staff estimates.</v>
          </cell>
        </row>
      </sheetData>
      <sheetData sheetId="23" refreshError="1">
        <row r="1">
          <cell r="A1" t="str">
            <v>Table A-19. Tajikistan: Wholesale Price Index, 1999–2002</v>
          </cell>
        </row>
        <row r="4">
          <cell r="C4" t="str">
            <v>Overall WPI</v>
          </cell>
          <cell r="D4" t="str">
            <v>Foodstuff</v>
          </cell>
          <cell r="E4" t="str">
            <v>Fuel</v>
          </cell>
          <cell r="F4" t="str">
            <v>Light Industry</v>
          </cell>
        </row>
        <row r="7">
          <cell r="C7" t="str">
            <v>(Monthly percent change)</v>
          </cell>
        </row>
        <row r="8">
          <cell r="A8">
            <v>1995</v>
          </cell>
          <cell r="B8" t="str">
            <v>January</v>
          </cell>
          <cell r="C8">
            <v>2.8</v>
          </cell>
          <cell r="D8">
            <v>3</v>
          </cell>
          <cell r="E8">
            <v>7.8</v>
          </cell>
          <cell r="F8">
            <v>-0.7</v>
          </cell>
        </row>
        <row r="9">
          <cell r="B9" t="str">
            <v>February</v>
          </cell>
          <cell r="C9">
            <v>19</v>
          </cell>
          <cell r="D9">
            <v>3.4</v>
          </cell>
          <cell r="E9">
            <v>34.5</v>
          </cell>
          <cell r="F9">
            <v>12</v>
          </cell>
        </row>
        <row r="10">
          <cell r="B10" t="str">
            <v>March</v>
          </cell>
          <cell r="C10">
            <v>4.5999999999999996</v>
          </cell>
          <cell r="D10">
            <v>12.7</v>
          </cell>
          <cell r="E10">
            <v>0</v>
          </cell>
          <cell r="F10">
            <v>0.1</v>
          </cell>
        </row>
        <row r="11">
          <cell r="B11" t="str">
            <v>April</v>
          </cell>
          <cell r="C11">
            <v>6.8</v>
          </cell>
          <cell r="D11">
            <v>4.5</v>
          </cell>
          <cell r="E11">
            <v>6.5</v>
          </cell>
          <cell r="F11">
            <v>6.7</v>
          </cell>
        </row>
        <row r="12">
          <cell r="B12" t="str">
            <v>May</v>
          </cell>
          <cell r="C12">
            <v>6.3</v>
          </cell>
          <cell r="D12">
            <v>9.5</v>
          </cell>
          <cell r="E12">
            <v>0</v>
          </cell>
          <cell r="F12">
            <v>12.8</v>
          </cell>
        </row>
        <row r="13">
          <cell r="B13" t="str">
            <v>June</v>
          </cell>
          <cell r="C13">
            <v>10.6</v>
          </cell>
          <cell r="D13">
            <v>23.6</v>
          </cell>
          <cell r="E13">
            <v>4.3</v>
          </cell>
          <cell r="F13">
            <v>9.6999999999999993</v>
          </cell>
        </row>
        <row r="14">
          <cell r="B14" t="str">
            <v>July</v>
          </cell>
          <cell r="C14">
            <v>-0.2</v>
          </cell>
          <cell r="D14">
            <v>13.7</v>
          </cell>
          <cell r="E14">
            <v>14.2</v>
          </cell>
          <cell r="F14">
            <v>1</v>
          </cell>
        </row>
        <row r="15">
          <cell r="B15" t="str">
            <v>August</v>
          </cell>
          <cell r="C15">
            <v>7.3</v>
          </cell>
          <cell r="D15">
            <v>25.8</v>
          </cell>
          <cell r="E15">
            <v>0</v>
          </cell>
          <cell r="F15">
            <v>3</v>
          </cell>
        </row>
        <row r="16">
          <cell r="B16" t="str">
            <v>September</v>
          </cell>
          <cell r="C16">
            <v>35.200000000000003</v>
          </cell>
          <cell r="D16">
            <v>24.8</v>
          </cell>
          <cell r="E16">
            <v>0</v>
          </cell>
          <cell r="F16">
            <v>87.3</v>
          </cell>
        </row>
        <row r="17">
          <cell r="B17" t="str">
            <v>October</v>
          </cell>
          <cell r="C17">
            <v>59.8</v>
          </cell>
          <cell r="D17">
            <v>14.7</v>
          </cell>
          <cell r="E17">
            <v>95</v>
          </cell>
          <cell r="F17">
            <v>40.1</v>
          </cell>
        </row>
        <row r="18">
          <cell r="B18" t="str">
            <v>November</v>
          </cell>
          <cell r="C18">
            <v>65.2</v>
          </cell>
          <cell r="D18">
            <v>39</v>
          </cell>
          <cell r="E18">
            <v>0</v>
          </cell>
          <cell r="F18">
            <v>17.5</v>
          </cell>
        </row>
        <row r="19">
          <cell r="B19" t="str">
            <v>December</v>
          </cell>
          <cell r="C19">
            <v>18.600000000000001</v>
          </cell>
          <cell r="D19">
            <v>27.4</v>
          </cell>
          <cell r="E19">
            <v>0</v>
          </cell>
          <cell r="F19">
            <v>17.100000000000001</v>
          </cell>
        </row>
        <row r="21">
          <cell r="A21">
            <v>1996</v>
          </cell>
          <cell r="B21" t="str">
            <v>January</v>
          </cell>
          <cell r="C21">
            <v>20.6</v>
          </cell>
          <cell r="D21">
            <v>16.600000000000001</v>
          </cell>
          <cell r="E21">
            <v>14.5</v>
          </cell>
          <cell r="F21">
            <v>12.9</v>
          </cell>
        </row>
        <row r="22">
          <cell r="B22" t="str">
            <v>February</v>
          </cell>
          <cell r="C22">
            <v>29.7</v>
          </cell>
          <cell r="D22">
            <v>-3.3</v>
          </cell>
          <cell r="E22">
            <v>0</v>
          </cell>
          <cell r="F22">
            <v>3.4</v>
          </cell>
        </row>
        <row r="23">
          <cell r="B23" t="str">
            <v>March</v>
          </cell>
          <cell r="C23">
            <v>-9.6</v>
          </cell>
          <cell r="D23">
            <v>22</v>
          </cell>
          <cell r="E23">
            <v>29.4</v>
          </cell>
          <cell r="F23">
            <v>0.4</v>
          </cell>
        </row>
        <row r="24">
          <cell r="B24" t="str">
            <v>April</v>
          </cell>
          <cell r="C24">
            <v>3.2</v>
          </cell>
          <cell r="D24">
            <v>5.8</v>
          </cell>
          <cell r="E24">
            <v>77</v>
          </cell>
          <cell r="F24">
            <v>12</v>
          </cell>
        </row>
        <row r="25">
          <cell r="B25" t="str">
            <v>May</v>
          </cell>
          <cell r="C25">
            <v>-0.3</v>
          </cell>
          <cell r="D25">
            <v>1.4</v>
          </cell>
          <cell r="E25">
            <v>4</v>
          </cell>
          <cell r="F25">
            <v>0</v>
          </cell>
        </row>
        <row r="26">
          <cell r="B26" t="str">
            <v>June</v>
          </cell>
          <cell r="C26">
            <v>-2.9</v>
          </cell>
          <cell r="D26">
            <v>0</v>
          </cell>
          <cell r="E26">
            <v>0.3</v>
          </cell>
          <cell r="F26">
            <v>5</v>
          </cell>
        </row>
        <row r="27">
          <cell r="B27" t="str">
            <v>July</v>
          </cell>
          <cell r="C27">
            <v>9.4</v>
          </cell>
          <cell r="D27">
            <v>2.8</v>
          </cell>
          <cell r="E27">
            <v>-1</v>
          </cell>
          <cell r="F27">
            <v>29</v>
          </cell>
        </row>
        <row r="28">
          <cell r="B28" t="str">
            <v>August</v>
          </cell>
          <cell r="C28">
            <v>5.2</v>
          </cell>
          <cell r="D28">
            <v>24</v>
          </cell>
          <cell r="E28">
            <v>3.1</v>
          </cell>
          <cell r="F28">
            <v>5.8</v>
          </cell>
        </row>
        <row r="29">
          <cell r="B29" t="str">
            <v>September</v>
          </cell>
          <cell r="C29">
            <v>2</v>
          </cell>
          <cell r="D29">
            <v>6.7</v>
          </cell>
          <cell r="E29">
            <v>-3</v>
          </cell>
          <cell r="F29">
            <v>4</v>
          </cell>
        </row>
        <row r="30">
          <cell r="B30" t="str">
            <v>October</v>
          </cell>
          <cell r="C30">
            <v>2.2999999999999998</v>
          </cell>
          <cell r="D30">
            <v>1</v>
          </cell>
          <cell r="E30">
            <v>-6</v>
          </cell>
          <cell r="F30">
            <v>5</v>
          </cell>
        </row>
        <row r="31">
          <cell r="B31" t="str">
            <v>November</v>
          </cell>
          <cell r="C31">
            <v>2.7</v>
          </cell>
          <cell r="D31">
            <v>13</v>
          </cell>
          <cell r="E31">
            <v>-2.8</v>
          </cell>
          <cell r="F31">
            <v>3.4</v>
          </cell>
        </row>
        <row r="32">
          <cell r="B32" t="str">
            <v>December</v>
          </cell>
          <cell r="C32">
            <v>2.8</v>
          </cell>
          <cell r="D32">
            <v>-4.4000000000000004</v>
          </cell>
          <cell r="E32">
            <v>4.9000000000000004</v>
          </cell>
          <cell r="F32">
            <v>1.6</v>
          </cell>
        </row>
        <row r="34">
          <cell r="A34">
            <v>1997</v>
          </cell>
          <cell r="B34" t="str">
            <v>January</v>
          </cell>
          <cell r="C34">
            <v>5.3</v>
          </cell>
          <cell r="D34">
            <v>0</v>
          </cell>
          <cell r="E34">
            <v>2</v>
          </cell>
          <cell r="F34">
            <v>1.4</v>
          </cell>
        </row>
        <row r="35">
          <cell r="B35" t="str">
            <v>February</v>
          </cell>
          <cell r="C35">
            <v>15.3</v>
          </cell>
          <cell r="D35">
            <v>10.6</v>
          </cell>
          <cell r="E35">
            <v>7</v>
          </cell>
          <cell r="F35">
            <v>32.299999999999997</v>
          </cell>
        </row>
        <row r="36">
          <cell r="B36" t="str">
            <v>March</v>
          </cell>
          <cell r="C36">
            <v>5.4</v>
          </cell>
          <cell r="D36">
            <v>3</v>
          </cell>
          <cell r="E36">
            <v>1.1000000000000001</v>
          </cell>
          <cell r="F36">
            <v>1.2</v>
          </cell>
        </row>
        <row r="37">
          <cell r="B37" t="str">
            <v>April</v>
          </cell>
          <cell r="C37">
            <v>7.4</v>
          </cell>
          <cell r="D37">
            <v>4.5999999999999996</v>
          </cell>
          <cell r="E37">
            <v>-2.1</v>
          </cell>
          <cell r="F37">
            <v>14.7</v>
          </cell>
        </row>
        <row r="38">
          <cell r="B38" t="str">
            <v>May</v>
          </cell>
          <cell r="C38">
            <v>0.6</v>
          </cell>
          <cell r="D38">
            <v>-2.7</v>
          </cell>
          <cell r="E38">
            <v>30.5</v>
          </cell>
          <cell r="F38">
            <v>-0.7</v>
          </cell>
        </row>
        <row r="39">
          <cell r="B39" t="str">
            <v>June</v>
          </cell>
          <cell r="C39">
            <v>8.4</v>
          </cell>
          <cell r="D39">
            <v>0.7</v>
          </cell>
          <cell r="E39">
            <v>7.6</v>
          </cell>
          <cell r="F39">
            <v>-0.1</v>
          </cell>
        </row>
        <row r="40">
          <cell r="B40" t="str">
            <v>July</v>
          </cell>
          <cell r="C40">
            <v>7.7</v>
          </cell>
          <cell r="D40">
            <v>29.8</v>
          </cell>
          <cell r="E40">
            <v>1.9</v>
          </cell>
          <cell r="F40">
            <v>3.3</v>
          </cell>
        </row>
        <row r="41">
          <cell r="B41" t="str">
            <v>August</v>
          </cell>
          <cell r="C41">
            <v>24.9</v>
          </cell>
          <cell r="D41">
            <v>6.8</v>
          </cell>
          <cell r="E41">
            <v>-3.5</v>
          </cell>
          <cell r="F41">
            <v>23.7</v>
          </cell>
        </row>
        <row r="42">
          <cell r="B42" t="str">
            <v>September</v>
          </cell>
          <cell r="C42">
            <v>11.5</v>
          </cell>
          <cell r="D42">
            <v>15.9</v>
          </cell>
          <cell r="E42">
            <v>-1</v>
          </cell>
          <cell r="F42">
            <v>19.3</v>
          </cell>
        </row>
        <row r="43">
          <cell r="B43" t="str">
            <v>Ooctober</v>
          </cell>
          <cell r="C43">
            <v>-3.6</v>
          </cell>
          <cell r="D43">
            <v>9.6</v>
          </cell>
          <cell r="E43">
            <v>16.5</v>
          </cell>
          <cell r="F43">
            <v>-13.7</v>
          </cell>
        </row>
        <row r="44">
          <cell r="B44" t="str">
            <v>November</v>
          </cell>
          <cell r="C44">
            <v>2.5</v>
          </cell>
          <cell r="D44">
            <v>2.1</v>
          </cell>
          <cell r="E44">
            <v>5.8</v>
          </cell>
          <cell r="F44">
            <v>8.5</v>
          </cell>
        </row>
        <row r="45">
          <cell r="B45" t="str">
            <v>December</v>
          </cell>
          <cell r="C45">
            <v>-0.2</v>
          </cell>
          <cell r="D45">
            <v>-0.2</v>
          </cell>
          <cell r="E45">
            <v>2</v>
          </cell>
          <cell r="F45">
            <v>1.6</v>
          </cell>
        </row>
        <row r="47">
          <cell r="A47">
            <v>1998</v>
          </cell>
          <cell r="B47" t="str">
            <v>January</v>
          </cell>
          <cell r="C47">
            <v>-0.9</v>
          </cell>
          <cell r="D47">
            <v>7.2</v>
          </cell>
          <cell r="E47">
            <v>-7</v>
          </cell>
          <cell r="F47">
            <v>1.7</v>
          </cell>
        </row>
        <row r="48">
          <cell r="B48" t="str">
            <v>February</v>
          </cell>
          <cell r="C48">
            <v>0.2</v>
          </cell>
          <cell r="D48">
            <v>0.1</v>
          </cell>
          <cell r="E48">
            <v>-2.9</v>
          </cell>
          <cell r="F48">
            <v>0.1</v>
          </cell>
        </row>
        <row r="49">
          <cell r="B49" t="str">
            <v>March</v>
          </cell>
          <cell r="C49">
            <v>-1.3</v>
          </cell>
          <cell r="D49">
            <v>-1.6</v>
          </cell>
          <cell r="E49">
            <v>12.6</v>
          </cell>
          <cell r="F49">
            <v>-0.1</v>
          </cell>
        </row>
        <row r="50">
          <cell r="B50" t="str">
            <v>April</v>
          </cell>
          <cell r="C50">
            <v>-1.1000000000000001</v>
          </cell>
          <cell r="D50">
            <v>0</v>
          </cell>
          <cell r="E50">
            <v>-1.3</v>
          </cell>
          <cell r="F50">
            <v>-2.9</v>
          </cell>
        </row>
        <row r="51">
          <cell r="B51" t="str">
            <v>May</v>
          </cell>
          <cell r="C51">
            <v>-0.6</v>
          </cell>
          <cell r="D51">
            <v>-9.1999999999999993</v>
          </cell>
          <cell r="E51">
            <v>0.3</v>
          </cell>
          <cell r="F51">
            <v>3.8</v>
          </cell>
        </row>
        <row r="52">
          <cell r="B52" t="str">
            <v>June</v>
          </cell>
          <cell r="C52">
            <v>-2.2000000000000002</v>
          </cell>
          <cell r="D52">
            <v>-0.4</v>
          </cell>
          <cell r="E52">
            <v>3.3</v>
          </cell>
          <cell r="F52">
            <v>-0.2</v>
          </cell>
        </row>
        <row r="53">
          <cell r="B53" t="str">
            <v>July</v>
          </cell>
          <cell r="C53">
            <v>-1.6</v>
          </cell>
          <cell r="D53">
            <v>13.8</v>
          </cell>
          <cell r="E53">
            <v>-0.2</v>
          </cell>
          <cell r="F53">
            <v>0</v>
          </cell>
        </row>
        <row r="54">
          <cell r="B54" t="str">
            <v>August</v>
          </cell>
          <cell r="C54">
            <v>0.8</v>
          </cell>
          <cell r="D54">
            <v>0.2</v>
          </cell>
          <cell r="E54">
            <v>0</v>
          </cell>
          <cell r="F54">
            <v>0.2</v>
          </cell>
        </row>
        <row r="55">
          <cell r="B55" t="str">
            <v>September</v>
          </cell>
          <cell r="C55">
            <v>0.5</v>
          </cell>
          <cell r="D55">
            <v>0</v>
          </cell>
          <cell r="E55">
            <v>-2.8</v>
          </cell>
          <cell r="F55">
            <v>0</v>
          </cell>
        </row>
        <row r="56">
          <cell r="B56" t="str">
            <v>October</v>
          </cell>
          <cell r="C56">
            <v>1</v>
          </cell>
          <cell r="D56">
            <v>-1.8</v>
          </cell>
          <cell r="E56">
            <v>37.200000000000003</v>
          </cell>
          <cell r="F56">
            <v>0.9</v>
          </cell>
        </row>
        <row r="57">
          <cell r="B57" t="str">
            <v>November</v>
          </cell>
          <cell r="C57">
            <v>3.9</v>
          </cell>
          <cell r="D57">
            <v>1.5</v>
          </cell>
          <cell r="E57">
            <v>-18</v>
          </cell>
          <cell r="F57">
            <v>0.5</v>
          </cell>
        </row>
        <row r="58">
          <cell r="B58" t="str">
            <v>December</v>
          </cell>
          <cell r="C58">
            <v>7.4</v>
          </cell>
          <cell r="D58">
            <v>14.6</v>
          </cell>
          <cell r="E58">
            <v>-0.8</v>
          </cell>
          <cell r="F58">
            <v>1</v>
          </cell>
        </row>
        <row r="60">
          <cell r="A60">
            <v>1999</v>
          </cell>
          <cell r="B60" t="str">
            <v>January</v>
          </cell>
          <cell r="C60">
            <v>2.8</v>
          </cell>
          <cell r="D60">
            <v>2.95</v>
          </cell>
          <cell r="E60">
            <v>-2.2999999999999998</v>
          </cell>
          <cell r="F60">
            <v>0</v>
          </cell>
        </row>
        <row r="61">
          <cell r="B61" t="str">
            <v>February</v>
          </cell>
          <cell r="C61">
            <v>-1.2</v>
          </cell>
          <cell r="D61">
            <v>-2</v>
          </cell>
          <cell r="E61">
            <v>12.7</v>
          </cell>
          <cell r="F61">
            <v>0.8</v>
          </cell>
        </row>
        <row r="62">
          <cell r="B62" t="str">
            <v>March</v>
          </cell>
          <cell r="C62">
            <v>-0.4</v>
          </cell>
          <cell r="D62">
            <v>-0.1</v>
          </cell>
          <cell r="E62">
            <v>16</v>
          </cell>
          <cell r="F62">
            <v>0.3</v>
          </cell>
        </row>
        <row r="63">
          <cell r="B63" t="str">
            <v>April</v>
          </cell>
          <cell r="C63">
            <v>13.6</v>
          </cell>
          <cell r="D63">
            <v>7.9</v>
          </cell>
          <cell r="E63">
            <v>0.1</v>
          </cell>
          <cell r="F63">
            <v>1</v>
          </cell>
        </row>
        <row r="64">
          <cell r="B64" t="str">
            <v>May</v>
          </cell>
          <cell r="C64">
            <v>4.8</v>
          </cell>
          <cell r="D64">
            <v>7</v>
          </cell>
          <cell r="E64">
            <v>8.5</v>
          </cell>
          <cell r="F64">
            <v>0</v>
          </cell>
        </row>
        <row r="65">
          <cell r="B65" t="str">
            <v>June</v>
          </cell>
          <cell r="C65">
            <v>6.4</v>
          </cell>
          <cell r="D65">
            <v>3.1</v>
          </cell>
          <cell r="E65">
            <v>14.9</v>
          </cell>
          <cell r="F65">
            <v>1.1000000000000001</v>
          </cell>
        </row>
        <row r="66">
          <cell r="B66" t="str">
            <v>July</v>
          </cell>
          <cell r="C66">
            <v>8.5</v>
          </cell>
          <cell r="D66">
            <v>0</v>
          </cell>
          <cell r="E66">
            <v>4.9000000000000004</v>
          </cell>
          <cell r="F66">
            <v>1.2</v>
          </cell>
        </row>
        <row r="67">
          <cell r="B67" t="str">
            <v>August</v>
          </cell>
          <cell r="C67">
            <v>8.5</v>
          </cell>
          <cell r="D67">
            <v>22.4</v>
          </cell>
          <cell r="E67">
            <v>-4.9000000000000004</v>
          </cell>
          <cell r="F67">
            <v>1.6</v>
          </cell>
        </row>
        <row r="68">
          <cell r="B68" t="str">
            <v>September</v>
          </cell>
          <cell r="C68">
            <v>4.2</v>
          </cell>
          <cell r="D68">
            <v>0.2</v>
          </cell>
          <cell r="E68">
            <v>1.7</v>
          </cell>
          <cell r="F68">
            <v>0</v>
          </cell>
        </row>
        <row r="69">
          <cell r="B69" t="str">
            <v>October</v>
          </cell>
          <cell r="C69">
            <v>1.5</v>
          </cell>
          <cell r="D69">
            <v>1.3</v>
          </cell>
          <cell r="E69">
            <v>-2.8</v>
          </cell>
          <cell r="F69">
            <v>-0.9</v>
          </cell>
        </row>
        <row r="70">
          <cell r="B70" t="str">
            <v>November</v>
          </cell>
          <cell r="C70">
            <v>0.6</v>
          </cell>
          <cell r="D70">
            <v>-2.2000000000000002</v>
          </cell>
          <cell r="E70">
            <v>-2.1</v>
          </cell>
          <cell r="F70">
            <v>-0.6</v>
          </cell>
        </row>
        <row r="71">
          <cell r="B71" t="str">
            <v>December</v>
          </cell>
          <cell r="C71">
            <v>2.2000000000000002</v>
          </cell>
          <cell r="D71">
            <v>0.7</v>
          </cell>
          <cell r="E71">
            <v>-3.4</v>
          </cell>
          <cell r="F71">
            <v>0.8</v>
          </cell>
        </row>
        <row r="73">
          <cell r="A73">
            <v>2000</v>
          </cell>
          <cell r="B73" t="str">
            <v>January</v>
          </cell>
          <cell r="C73">
            <v>3.5</v>
          </cell>
          <cell r="D73">
            <v>-6.3</v>
          </cell>
          <cell r="E73">
            <v>3.1</v>
          </cell>
          <cell r="F73">
            <v>0</v>
          </cell>
        </row>
        <row r="74">
          <cell r="B74" t="str">
            <v>February</v>
          </cell>
          <cell r="C74">
            <v>1.4</v>
          </cell>
          <cell r="D74">
            <v>0.3</v>
          </cell>
          <cell r="E74">
            <v>29.5</v>
          </cell>
          <cell r="F74">
            <v>-0.2</v>
          </cell>
        </row>
        <row r="75">
          <cell r="B75" t="str">
            <v>March</v>
          </cell>
          <cell r="C75">
            <v>-1.2</v>
          </cell>
          <cell r="D75">
            <v>0.1</v>
          </cell>
          <cell r="E75">
            <v>3.1</v>
          </cell>
          <cell r="F75">
            <v>0.8</v>
          </cell>
        </row>
        <row r="76">
          <cell r="B76" t="str">
            <v>April</v>
          </cell>
          <cell r="C76">
            <v>-1.5</v>
          </cell>
          <cell r="D76">
            <v>0.4</v>
          </cell>
          <cell r="E76">
            <v>-2.1</v>
          </cell>
          <cell r="F76">
            <v>3.7</v>
          </cell>
        </row>
        <row r="77">
          <cell r="B77" t="str">
            <v>May</v>
          </cell>
          <cell r="C77">
            <v>-0.2</v>
          </cell>
          <cell r="D77">
            <v>0.3</v>
          </cell>
          <cell r="E77">
            <v>1.1000000000000001</v>
          </cell>
          <cell r="F77">
            <v>0</v>
          </cell>
        </row>
        <row r="78">
          <cell r="B78" t="str">
            <v>June</v>
          </cell>
          <cell r="C78">
            <v>5.8</v>
          </cell>
          <cell r="D78">
            <v>21.1</v>
          </cell>
          <cell r="E78">
            <v>-0.1</v>
          </cell>
          <cell r="F78">
            <v>2.7</v>
          </cell>
        </row>
        <row r="79">
          <cell r="B79" t="str">
            <v>July</v>
          </cell>
          <cell r="C79">
            <v>5.2</v>
          </cell>
          <cell r="D79">
            <v>-0.3</v>
          </cell>
          <cell r="E79">
            <v>0</v>
          </cell>
          <cell r="F79">
            <v>0.7</v>
          </cell>
        </row>
        <row r="80">
          <cell r="B80" t="str">
            <v>August</v>
          </cell>
          <cell r="C80">
            <v>1</v>
          </cell>
          <cell r="D80">
            <v>-12.6</v>
          </cell>
          <cell r="E80">
            <v>-0.5</v>
          </cell>
          <cell r="F80">
            <v>4.9000000000000004</v>
          </cell>
        </row>
        <row r="81">
          <cell r="B81" t="str">
            <v>September</v>
          </cell>
          <cell r="C81">
            <v>3</v>
          </cell>
          <cell r="D81">
            <v>0.7</v>
          </cell>
          <cell r="E81">
            <v>7.6</v>
          </cell>
          <cell r="F81">
            <v>5.4</v>
          </cell>
        </row>
        <row r="82">
          <cell r="B82" t="str">
            <v>October</v>
          </cell>
          <cell r="C82">
            <v>4.5</v>
          </cell>
          <cell r="D82">
            <v>25.2</v>
          </cell>
          <cell r="E82">
            <v>-0.4</v>
          </cell>
          <cell r="F82">
            <v>1.5</v>
          </cell>
        </row>
        <row r="83">
          <cell r="B83" t="str">
            <v>November</v>
          </cell>
          <cell r="C83">
            <v>4.8</v>
          </cell>
          <cell r="D83">
            <v>15.4</v>
          </cell>
          <cell r="E83">
            <v>0.8</v>
          </cell>
          <cell r="F83">
            <v>2.5</v>
          </cell>
        </row>
        <row r="84">
          <cell r="B84" t="str">
            <v>December</v>
          </cell>
          <cell r="C84">
            <v>3.6</v>
          </cell>
          <cell r="D84">
            <v>1.8</v>
          </cell>
          <cell r="E84">
            <v>2.1</v>
          </cell>
          <cell r="F84">
            <v>-0.3</v>
          </cell>
        </row>
        <row r="86">
          <cell r="A86">
            <v>2001</v>
          </cell>
          <cell r="B86" t="str">
            <v>January</v>
          </cell>
          <cell r="C86">
            <v>5.4</v>
          </cell>
          <cell r="D86">
            <v>0</v>
          </cell>
          <cell r="E86">
            <v>7.8</v>
          </cell>
          <cell r="F86">
            <v>0.1</v>
          </cell>
        </row>
        <row r="87">
          <cell r="B87" t="str">
            <v>February</v>
          </cell>
          <cell r="C87">
            <v>3.7</v>
          </cell>
          <cell r="D87">
            <v>7.4</v>
          </cell>
          <cell r="E87">
            <v>1.4</v>
          </cell>
          <cell r="F87">
            <v>0</v>
          </cell>
        </row>
        <row r="88">
          <cell r="B88" t="str">
            <v>March</v>
          </cell>
          <cell r="C88">
            <v>-3.9</v>
          </cell>
          <cell r="D88">
            <v>0</v>
          </cell>
          <cell r="E88">
            <v>-1.4</v>
          </cell>
          <cell r="F88">
            <v>0.7</v>
          </cell>
        </row>
        <row r="89">
          <cell r="B89" t="str">
            <v>April</v>
          </cell>
          <cell r="C89">
            <v>1.9</v>
          </cell>
          <cell r="D89">
            <v>0.4</v>
          </cell>
          <cell r="E89">
            <v>-4.5999999999999996</v>
          </cell>
          <cell r="F89">
            <v>-0.1</v>
          </cell>
        </row>
        <row r="90">
          <cell r="B90" t="str">
            <v>May</v>
          </cell>
          <cell r="C90">
            <v>6.8</v>
          </cell>
          <cell r="D90">
            <v>25.1</v>
          </cell>
          <cell r="E90">
            <v>7.1</v>
          </cell>
          <cell r="F90">
            <v>-0.2</v>
          </cell>
        </row>
        <row r="91">
          <cell r="B91" t="str">
            <v>June</v>
          </cell>
          <cell r="C91">
            <v>-1.6</v>
          </cell>
          <cell r="D91">
            <v>1.4</v>
          </cell>
          <cell r="E91">
            <v>3.9</v>
          </cell>
          <cell r="F91">
            <v>0.1</v>
          </cell>
        </row>
        <row r="92">
          <cell r="B92" t="str">
            <v>July</v>
          </cell>
          <cell r="C92">
            <v>-2</v>
          </cell>
          <cell r="D92">
            <v>0.3</v>
          </cell>
          <cell r="E92">
            <v>1.5</v>
          </cell>
          <cell r="F92">
            <v>0</v>
          </cell>
        </row>
        <row r="93">
          <cell r="B93" t="str">
            <v>August</v>
          </cell>
          <cell r="C93">
            <v>-1.1000000000000001</v>
          </cell>
          <cell r="D93">
            <v>0.4</v>
          </cell>
          <cell r="E93">
            <v>21.2</v>
          </cell>
          <cell r="F93">
            <v>-0.2</v>
          </cell>
        </row>
        <row r="94">
          <cell r="B94" t="str">
            <v>September</v>
          </cell>
          <cell r="C94">
            <v>-0.5</v>
          </cell>
          <cell r="D94">
            <v>0.1</v>
          </cell>
          <cell r="E94">
            <v>-0.1</v>
          </cell>
          <cell r="F94">
            <v>-1</v>
          </cell>
        </row>
        <row r="95">
          <cell r="B95" t="str">
            <v>October</v>
          </cell>
          <cell r="C95">
            <v>-1.3</v>
          </cell>
          <cell r="D95">
            <v>-0.1</v>
          </cell>
          <cell r="E95">
            <v>-13.4</v>
          </cell>
          <cell r="F95">
            <v>0.2</v>
          </cell>
        </row>
        <row r="96">
          <cell r="B96" t="str">
            <v>November</v>
          </cell>
          <cell r="C96">
            <v>-0.8</v>
          </cell>
          <cell r="D96">
            <v>0</v>
          </cell>
          <cell r="E96">
            <v>-2.4</v>
          </cell>
          <cell r="F96">
            <v>0.2</v>
          </cell>
        </row>
        <row r="97">
          <cell r="B97" t="str">
            <v>December</v>
          </cell>
          <cell r="C97">
            <v>3</v>
          </cell>
          <cell r="D97">
            <v>0</v>
          </cell>
          <cell r="E97">
            <v>4.0999999999999996</v>
          </cell>
          <cell r="F97">
            <v>-5.8</v>
          </cell>
        </row>
        <row r="99">
          <cell r="A99">
            <v>2002</v>
          </cell>
          <cell r="B99" t="str">
            <v>January</v>
          </cell>
          <cell r="C99">
            <v>1.2</v>
          </cell>
          <cell r="D99">
            <v>-2.6</v>
          </cell>
          <cell r="E99">
            <v>8.1999999999999993</v>
          </cell>
          <cell r="F99">
            <v>0.1</v>
          </cell>
        </row>
        <row r="100">
          <cell r="B100" t="str">
            <v>February</v>
          </cell>
          <cell r="C100">
            <v>0.79999999999999716</v>
          </cell>
          <cell r="D100">
            <v>-4.3</v>
          </cell>
          <cell r="E100">
            <v>0</v>
          </cell>
          <cell r="F100">
            <v>1.9</v>
          </cell>
        </row>
        <row r="101">
          <cell r="B101" t="str">
            <v>March</v>
          </cell>
          <cell r="C101">
            <v>3.3</v>
          </cell>
          <cell r="D101">
            <v>0</v>
          </cell>
          <cell r="E101">
            <v>0</v>
          </cell>
          <cell r="F101">
            <v>1.2</v>
          </cell>
        </row>
        <row r="102">
          <cell r="B102" t="str">
            <v>April</v>
          </cell>
          <cell r="C102">
            <v>3.5999999999999943</v>
          </cell>
          <cell r="D102">
            <v>-3.2</v>
          </cell>
          <cell r="E102">
            <v>-6.7</v>
          </cell>
          <cell r="F102">
            <v>0.4</v>
          </cell>
        </row>
        <row r="103">
          <cell r="B103" t="str">
            <v>May</v>
          </cell>
          <cell r="C103">
            <v>-0.40000000000000568</v>
          </cell>
          <cell r="D103">
            <v>-0.6</v>
          </cell>
          <cell r="E103">
            <v>3.3</v>
          </cell>
          <cell r="F103">
            <v>0</v>
          </cell>
        </row>
        <row r="104">
          <cell r="B104" t="str">
            <v>June</v>
          </cell>
          <cell r="C104">
            <v>0.7</v>
          </cell>
          <cell r="D104">
            <v>0.1</v>
          </cell>
          <cell r="E104">
            <v>14.1</v>
          </cell>
          <cell r="F104">
            <v>-0.7</v>
          </cell>
        </row>
        <row r="105">
          <cell r="B105" t="str">
            <v>July</v>
          </cell>
          <cell r="C105">
            <v>0.5</v>
          </cell>
          <cell r="D105">
            <v>1</v>
          </cell>
          <cell r="E105">
            <v>0</v>
          </cell>
          <cell r="F105">
            <v>0.6</v>
          </cell>
        </row>
        <row r="106">
          <cell r="B106" t="str">
            <v>August</v>
          </cell>
          <cell r="C106">
            <v>0.9</v>
          </cell>
          <cell r="D106">
            <v>0.1</v>
          </cell>
          <cell r="E106">
            <v>0</v>
          </cell>
          <cell r="F106">
            <v>0.1</v>
          </cell>
        </row>
        <row r="108">
          <cell r="C108" t="str">
            <v>(Quarterly percent change; end-of-period)</v>
          </cell>
        </row>
        <row r="109">
          <cell r="A109">
            <v>1996</v>
          </cell>
          <cell r="B109" t="str">
            <v>Q1</v>
          </cell>
          <cell r="C109">
            <v>41.4</v>
          </cell>
          <cell r="D109">
            <v>39.9</v>
          </cell>
          <cell r="E109">
            <v>48.2</v>
          </cell>
          <cell r="F109">
            <v>16.7</v>
          </cell>
        </row>
        <row r="110">
          <cell r="B110" t="str">
            <v>Q2</v>
          </cell>
          <cell r="C110">
            <v>-2.8</v>
          </cell>
          <cell r="D110">
            <v>7.3</v>
          </cell>
          <cell r="E110">
            <v>84.1</v>
          </cell>
          <cell r="F110">
            <v>17.600000000000001</v>
          </cell>
        </row>
        <row r="111">
          <cell r="B111" t="str">
            <v>Q3</v>
          </cell>
          <cell r="C111">
            <v>17.399999999999999</v>
          </cell>
          <cell r="D111">
            <v>36</v>
          </cell>
          <cell r="E111">
            <v>-1</v>
          </cell>
          <cell r="F111">
            <v>40.9</v>
          </cell>
        </row>
        <row r="112">
          <cell r="B112" t="str">
            <v>Q4</v>
          </cell>
          <cell r="C112">
            <v>10.1</v>
          </cell>
          <cell r="D112">
            <v>9.1</v>
          </cell>
          <cell r="E112">
            <v>-7.3</v>
          </cell>
          <cell r="F112">
            <v>12</v>
          </cell>
        </row>
        <row r="113">
          <cell r="A113">
            <v>1997</v>
          </cell>
          <cell r="B113" t="str">
            <v>Q1</v>
          </cell>
          <cell r="C113">
            <v>28</v>
          </cell>
          <cell r="D113">
            <v>13.9</v>
          </cell>
          <cell r="E113">
            <v>10.3</v>
          </cell>
          <cell r="F113">
            <v>35.799999999999997</v>
          </cell>
        </row>
        <row r="114">
          <cell r="B114" t="str">
            <v>Q2</v>
          </cell>
          <cell r="C114">
            <v>17.100000000000001</v>
          </cell>
          <cell r="D114">
            <v>2.5</v>
          </cell>
          <cell r="E114">
            <v>37.5</v>
          </cell>
          <cell r="F114">
            <v>13.8</v>
          </cell>
        </row>
        <row r="115">
          <cell r="B115" t="str">
            <v>Q3</v>
          </cell>
          <cell r="C115">
            <v>50</v>
          </cell>
          <cell r="D115">
            <v>60.7</v>
          </cell>
          <cell r="E115">
            <v>-2.6</v>
          </cell>
          <cell r="F115">
            <v>52.4</v>
          </cell>
        </row>
        <row r="116">
          <cell r="B116" t="str">
            <v>Q4</v>
          </cell>
          <cell r="C116">
            <v>-1.4</v>
          </cell>
          <cell r="D116">
            <v>11.7</v>
          </cell>
          <cell r="E116">
            <v>25.7</v>
          </cell>
          <cell r="F116">
            <v>-4.9000000000000004</v>
          </cell>
        </row>
        <row r="117">
          <cell r="A117">
            <v>1998</v>
          </cell>
          <cell r="B117" t="str">
            <v>Q1</v>
          </cell>
          <cell r="C117">
            <v>-2</v>
          </cell>
          <cell r="D117">
            <v>5.6</v>
          </cell>
          <cell r="E117">
            <v>1.7</v>
          </cell>
          <cell r="F117">
            <v>1.7</v>
          </cell>
        </row>
        <row r="118">
          <cell r="B118" t="str">
            <v>Q2</v>
          </cell>
          <cell r="C118">
            <v>-3.9</v>
          </cell>
          <cell r="D118">
            <v>-9.6</v>
          </cell>
          <cell r="E118">
            <v>2.2999999999999998</v>
          </cell>
          <cell r="F118">
            <v>0.6</v>
          </cell>
        </row>
        <row r="119">
          <cell r="B119" t="str">
            <v>Q3</v>
          </cell>
          <cell r="C119">
            <v>-0.3</v>
          </cell>
          <cell r="D119">
            <v>14</v>
          </cell>
          <cell r="E119">
            <v>-3</v>
          </cell>
          <cell r="F119">
            <v>0.2</v>
          </cell>
        </row>
        <row r="120">
          <cell r="B120" t="str">
            <v>Q4</v>
          </cell>
          <cell r="C120">
            <v>12.7</v>
          </cell>
          <cell r="D120">
            <v>14.2</v>
          </cell>
          <cell r="E120">
            <v>11.6</v>
          </cell>
          <cell r="F120">
            <v>2.4</v>
          </cell>
        </row>
        <row r="121">
          <cell r="A121">
            <v>1999</v>
          </cell>
          <cell r="B121" t="str">
            <v>Q1</v>
          </cell>
          <cell r="C121">
            <v>1.160134400000004</v>
          </cell>
          <cell r="D121">
            <v>0.79010900000000106</v>
          </cell>
          <cell r="E121">
            <v>27.725163999999978</v>
          </cell>
          <cell r="F121">
            <v>1.1023999999999887</v>
          </cell>
        </row>
        <row r="122">
          <cell r="B122" t="str">
            <v>Q2</v>
          </cell>
          <cell r="C122">
            <v>26.7</v>
          </cell>
          <cell r="D122">
            <v>19</v>
          </cell>
          <cell r="E122">
            <v>24.8</v>
          </cell>
          <cell r="F122">
            <v>2.1</v>
          </cell>
        </row>
        <row r="123">
          <cell r="B123" t="str">
            <v>Q3</v>
          </cell>
          <cell r="C123">
            <v>22.7</v>
          </cell>
          <cell r="D123">
            <v>22.6</v>
          </cell>
          <cell r="E123">
            <v>1.5</v>
          </cell>
          <cell r="F123">
            <v>2.8</v>
          </cell>
        </row>
        <row r="124">
          <cell r="B124" t="str">
            <v>Q4</v>
          </cell>
          <cell r="C124">
            <v>4.4000000000000004</v>
          </cell>
          <cell r="D124">
            <v>-0.2</v>
          </cell>
          <cell r="E124">
            <v>-8.1</v>
          </cell>
          <cell r="F124">
            <v>-0.7</v>
          </cell>
        </row>
        <row r="125">
          <cell r="A125">
            <v>2000</v>
          </cell>
          <cell r="B125" t="str">
            <v>Q1</v>
          </cell>
          <cell r="C125">
            <v>3.7</v>
          </cell>
          <cell r="D125">
            <v>-5.9</v>
          </cell>
          <cell r="E125">
            <v>37.700000000000003</v>
          </cell>
          <cell r="F125">
            <v>0.6</v>
          </cell>
        </row>
        <row r="126">
          <cell r="B126" t="str">
            <v>Q2</v>
          </cell>
          <cell r="C126">
            <v>4.0045740000000052</v>
          </cell>
          <cell r="D126">
            <v>21.9</v>
          </cell>
          <cell r="E126">
            <v>-1.1000000000000001</v>
          </cell>
          <cell r="F126">
            <v>6.5</v>
          </cell>
        </row>
        <row r="127">
          <cell r="B127" t="str">
            <v>Q3</v>
          </cell>
          <cell r="C127">
            <v>9.4395600000000144</v>
          </cell>
          <cell r="D127">
            <v>-12.3</v>
          </cell>
          <cell r="E127">
            <v>7.1</v>
          </cell>
          <cell r="F127">
            <v>11.3</v>
          </cell>
        </row>
        <row r="128">
          <cell r="B128" t="str">
            <v>Q4</v>
          </cell>
          <cell r="C128">
            <v>13.458575999999994</v>
          </cell>
          <cell r="D128">
            <v>47.1</v>
          </cell>
          <cell r="E128">
            <v>2.5</v>
          </cell>
          <cell r="F128">
            <v>3.7</v>
          </cell>
        </row>
        <row r="129">
          <cell r="A129">
            <v>2001</v>
          </cell>
          <cell r="B129" t="str">
            <v>Q1</v>
          </cell>
          <cell r="C129">
            <v>5.0371078000000011</v>
          </cell>
          <cell r="D129">
            <v>7.4000000000000057</v>
          </cell>
          <cell r="E129">
            <v>7.778871200000026</v>
          </cell>
          <cell r="F129">
            <v>0.80069999999999197</v>
          </cell>
        </row>
        <row r="130">
          <cell r="B130" t="str">
            <v>Q2</v>
          </cell>
          <cell r="C130">
            <v>7.0879327999999902</v>
          </cell>
          <cell r="D130">
            <v>27.358805599999997</v>
          </cell>
          <cell r="E130">
            <v>6.1581625999999972</v>
          </cell>
          <cell r="F130">
            <v>-0.20009980000001804</v>
          </cell>
        </row>
        <row r="131">
          <cell r="B131" t="str">
            <v>Q3</v>
          </cell>
          <cell r="C131">
            <v>-3.5626100000000065</v>
          </cell>
          <cell r="D131">
            <v>0.80190119999996057</v>
          </cell>
          <cell r="E131">
            <v>22.89498199999997</v>
          </cell>
          <cell r="F131">
            <v>-1.1979999999999933</v>
          </cell>
        </row>
        <row r="132">
          <cell r="B132" t="str">
            <v>Q4</v>
          </cell>
          <cell r="C132">
            <v>0.84771200000000135</v>
          </cell>
          <cell r="D132">
            <v>-9.9999999999994316E-2</v>
          </cell>
          <cell r="E132">
            <v>-12.013014400000017</v>
          </cell>
          <cell r="F132">
            <v>-5.4228232000000105</v>
          </cell>
        </row>
        <row r="133">
          <cell r="A133">
            <v>2002</v>
          </cell>
          <cell r="B133" t="str">
            <v>Q1</v>
          </cell>
          <cell r="C133">
            <v>5.3759167999999988</v>
          </cell>
          <cell r="D133">
            <v>-6.7882000000000176</v>
          </cell>
          <cell r="E133">
            <v>8.2000000000000028</v>
          </cell>
          <cell r="F133">
            <v>3.225922799999978</v>
          </cell>
        </row>
        <row r="134">
          <cell r="B134" t="str">
            <v>Q2</v>
          </cell>
          <cell r="C134">
            <v>3.9078992000000028</v>
          </cell>
          <cell r="D134">
            <v>-3.6845808000000204</v>
          </cell>
          <cell r="E134">
            <v>9.9683248999999989</v>
          </cell>
          <cell r="F134">
            <v>-0.30280000000000484</v>
          </cell>
        </row>
        <row r="136">
          <cell r="C136" t="str">
            <v>(Annual percent change; end-of-period)</v>
          </cell>
        </row>
        <row r="137">
          <cell r="A137">
            <v>1996</v>
          </cell>
          <cell r="C137">
            <v>628.29999999999995</v>
          </cell>
          <cell r="D137">
            <v>503.3</v>
          </cell>
          <cell r="E137">
            <v>250.4</v>
          </cell>
          <cell r="F137">
            <v>452.1</v>
          </cell>
        </row>
        <row r="138">
          <cell r="A138">
            <v>1997</v>
          </cell>
          <cell r="C138">
            <v>121.7</v>
          </cell>
          <cell r="D138">
            <v>109.5</v>
          </cell>
          <cell r="E138">
            <v>85.7</v>
          </cell>
          <cell r="F138">
            <v>124</v>
          </cell>
        </row>
        <row r="139">
          <cell r="A139">
            <v>1998</v>
          </cell>
          <cell r="C139">
            <v>5.9</v>
          </cell>
          <cell r="D139">
            <v>24.4</v>
          </cell>
          <cell r="E139">
            <v>12.6</v>
          </cell>
          <cell r="F139">
            <v>5</v>
          </cell>
        </row>
        <row r="140">
          <cell r="A140">
            <v>1999</v>
          </cell>
          <cell r="C140">
            <v>64.033576360629695</v>
          </cell>
          <cell r="D140">
            <v>46.79413784040284</v>
          </cell>
          <cell r="E140">
            <v>48.649466388122477</v>
          </cell>
          <cell r="F140">
            <v>5.3971302178122329</v>
          </cell>
        </row>
        <row r="141">
          <cell r="A141">
            <v>2000</v>
          </cell>
          <cell r="C141">
            <v>33.9</v>
          </cell>
          <cell r="D141">
            <v>48.1</v>
          </cell>
          <cell r="E141">
            <v>49.4</v>
          </cell>
          <cell r="F141">
            <v>23.7</v>
          </cell>
        </row>
        <row r="142">
          <cell r="A142">
            <v>2001</v>
          </cell>
          <cell r="C142">
            <v>9.3943236765112736</v>
          </cell>
          <cell r="D142">
            <v>37.700000000000003</v>
          </cell>
          <cell r="E142">
            <v>23.7</v>
          </cell>
          <cell r="F142">
            <v>-6</v>
          </cell>
        </row>
        <row r="144">
          <cell r="A144" t="str">
            <v xml:space="preserve">   Sources: State Statistical Committee; and Fund staff estimates.</v>
          </cell>
        </row>
      </sheetData>
      <sheetData sheetId="24" refreshError="1">
        <row r="1">
          <cell r="A1" t="str">
            <v>Table A-20. Tajikistan: Monthly Wages, 1998–2002 1/</v>
          </cell>
        </row>
        <row r="2">
          <cell r="A2" t="str">
            <v>(In somoni; unless otherwise specified)</v>
          </cell>
        </row>
        <row r="4">
          <cell r="B4" t="str">
            <v>Average monthly wage</v>
          </cell>
          <cell r="G4" t="str">
            <v>Minimum</v>
          </cell>
          <cell r="H4" t="str">
            <v>Real</v>
          </cell>
          <cell r="I4" t="str">
            <v xml:space="preserve">Percent </v>
          </cell>
        </row>
        <row r="5">
          <cell r="B5" t="str">
            <v>Total</v>
          </cell>
          <cell r="C5" t="str">
            <v>Industry</v>
          </cell>
          <cell r="D5" t="str">
            <v>Agriculture</v>
          </cell>
          <cell r="E5" t="str">
            <v>Construction</v>
          </cell>
          <cell r="F5" t="str">
            <v>Services</v>
          </cell>
          <cell r="G5" t="str">
            <v>wage</v>
          </cell>
          <cell r="H5" t="str">
            <v>wage</v>
          </cell>
          <cell r="I5" t="str">
            <v>change</v>
          </cell>
        </row>
        <row r="6">
          <cell r="H6" t="str">
            <v>total  2/</v>
          </cell>
          <cell r="I6" t="str">
            <v>in CPI</v>
          </cell>
        </row>
        <row r="8">
          <cell r="A8">
            <v>1995</v>
          </cell>
        </row>
        <row r="9">
          <cell r="A9" t="str">
            <v xml:space="preserve">  July</v>
          </cell>
          <cell r="B9">
            <v>771</v>
          </cell>
          <cell r="C9">
            <v>1500</v>
          </cell>
          <cell r="D9">
            <v>364</v>
          </cell>
          <cell r="E9">
            <v>1850</v>
          </cell>
          <cell r="F9">
            <v>747</v>
          </cell>
          <cell r="G9">
            <v>144</v>
          </cell>
          <cell r="H9">
            <v>100</v>
          </cell>
          <cell r="I9">
            <v>6.7</v>
          </cell>
        </row>
        <row r="10">
          <cell r="A10" t="str">
            <v xml:space="preserve">  August</v>
          </cell>
          <cell r="B10">
            <v>779</v>
          </cell>
          <cell r="C10">
            <v>1586</v>
          </cell>
          <cell r="D10">
            <v>409</v>
          </cell>
          <cell r="E10">
            <v>1539</v>
          </cell>
          <cell r="F10">
            <v>777</v>
          </cell>
          <cell r="G10">
            <v>144</v>
          </cell>
          <cell r="H10">
            <v>57</v>
          </cell>
          <cell r="I10">
            <v>78.099999999999994</v>
          </cell>
        </row>
        <row r="11">
          <cell r="A11" t="str">
            <v xml:space="preserve">  September</v>
          </cell>
          <cell r="B11">
            <v>963</v>
          </cell>
          <cell r="C11">
            <v>1843</v>
          </cell>
          <cell r="D11">
            <v>665</v>
          </cell>
          <cell r="E11">
            <v>1883</v>
          </cell>
          <cell r="F11">
            <v>775</v>
          </cell>
          <cell r="G11">
            <v>144</v>
          </cell>
          <cell r="H11">
            <v>43</v>
          </cell>
          <cell r="I11">
            <v>62.9</v>
          </cell>
        </row>
        <row r="12">
          <cell r="A12" t="str">
            <v xml:space="preserve">  October</v>
          </cell>
          <cell r="B12">
            <v>1142</v>
          </cell>
          <cell r="C12">
            <v>2339</v>
          </cell>
          <cell r="D12">
            <v>832</v>
          </cell>
          <cell r="E12">
            <v>2517</v>
          </cell>
          <cell r="F12">
            <v>888</v>
          </cell>
          <cell r="G12">
            <v>144</v>
          </cell>
          <cell r="H12">
            <v>33</v>
          </cell>
          <cell r="I12">
            <v>56.9</v>
          </cell>
        </row>
        <row r="13">
          <cell r="A13" t="str">
            <v xml:space="preserve">  November</v>
          </cell>
          <cell r="B13">
            <v>1032</v>
          </cell>
          <cell r="C13">
            <v>2371</v>
          </cell>
          <cell r="D13">
            <v>576</v>
          </cell>
          <cell r="E13">
            <v>2207</v>
          </cell>
          <cell r="F13">
            <v>852</v>
          </cell>
          <cell r="G13">
            <v>144</v>
          </cell>
          <cell r="H13">
            <v>24</v>
          </cell>
          <cell r="I13">
            <v>23.1</v>
          </cell>
        </row>
        <row r="14">
          <cell r="A14" t="str">
            <v xml:space="preserve">  December</v>
          </cell>
          <cell r="B14">
            <v>1564</v>
          </cell>
          <cell r="C14">
            <v>3458</v>
          </cell>
          <cell r="D14">
            <v>1265</v>
          </cell>
          <cell r="E14">
            <v>2574</v>
          </cell>
          <cell r="F14">
            <v>324</v>
          </cell>
          <cell r="G14">
            <v>144</v>
          </cell>
          <cell r="H14">
            <v>18</v>
          </cell>
          <cell r="I14">
            <v>67.5</v>
          </cell>
        </row>
        <row r="15">
          <cell r="A15">
            <v>1996</v>
          </cell>
        </row>
        <row r="16">
          <cell r="A16" t="str">
            <v xml:space="preserve">  January</v>
          </cell>
          <cell r="B16">
            <v>1.454</v>
          </cell>
          <cell r="C16">
            <v>3.673</v>
          </cell>
          <cell r="D16">
            <v>0.61899999999999999</v>
          </cell>
          <cell r="E16">
            <v>2.5950000000000002</v>
          </cell>
          <cell r="F16">
            <v>0.85299999999999998</v>
          </cell>
          <cell r="G16">
            <v>0.14399999999999999</v>
          </cell>
          <cell r="H16">
            <v>100</v>
          </cell>
          <cell r="I16">
            <v>10.8</v>
          </cell>
        </row>
        <row r="17">
          <cell r="A17" t="str">
            <v xml:space="preserve">  February</v>
          </cell>
          <cell r="B17">
            <v>1.4630000000000001</v>
          </cell>
          <cell r="C17">
            <v>3.8519999999999999</v>
          </cell>
          <cell r="D17">
            <v>0.66900000000000004</v>
          </cell>
          <cell r="E17">
            <v>2.6360000000000001</v>
          </cell>
          <cell r="F17">
            <v>0.85199999999999998</v>
          </cell>
          <cell r="G17">
            <v>0.14399999999999999</v>
          </cell>
          <cell r="H17">
            <v>84.129583710948467</v>
          </cell>
          <cell r="I17">
            <v>19.600000000000001</v>
          </cell>
        </row>
        <row r="18">
          <cell r="A18" t="str">
            <v xml:space="preserve">  March</v>
          </cell>
          <cell r="B18">
            <v>2.0339999999999998</v>
          </cell>
          <cell r="C18">
            <v>6.8159999999999998</v>
          </cell>
          <cell r="D18">
            <v>1.377</v>
          </cell>
          <cell r="E18">
            <v>3.3260000000000001</v>
          </cell>
          <cell r="F18">
            <v>1.5089999999999999</v>
          </cell>
          <cell r="G18">
            <v>0.14399999999999999</v>
          </cell>
          <cell r="H18">
            <v>100.83176589675747</v>
          </cell>
          <cell r="I18">
            <v>16</v>
          </cell>
        </row>
        <row r="19">
          <cell r="A19" t="str">
            <v xml:space="preserve">  April</v>
          </cell>
          <cell r="B19">
            <v>2.0230000000000001</v>
          </cell>
          <cell r="C19">
            <v>5.5110000000000001</v>
          </cell>
          <cell r="D19">
            <v>1.109</v>
          </cell>
          <cell r="E19">
            <v>3.5649999999999999</v>
          </cell>
          <cell r="F19">
            <v>1.2</v>
          </cell>
          <cell r="G19">
            <v>0.14399999999999999</v>
          </cell>
          <cell r="H19">
            <v>97.554923503332631</v>
          </cell>
          <cell r="I19">
            <v>2.8</v>
          </cell>
        </row>
        <row r="20">
          <cell r="A20" t="str">
            <v xml:space="preserve">  May</v>
          </cell>
          <cell r="B20">
            <v>2.39</v>
          </cell>
          <cell r="C20">
            <v>6.9119999999999999</v>
          </cell>
          <cell r="D20">
            <v>1.2769999999999999</v>
          </cell>
          <cell r="E20">
            <v>3.6629999999999998</v>
          </cell>
          <cell r="F20">
            <v>1.4450000000000001</v>
          </cell>
          <cell r="G20">
            <v>0.14399999999999999</v>
          </cell>
          <cell r="H20">
            <v>114.67933057056044</v>
          </cell>
          <cell r="I20">
            <v>0.5</v>
          </cell>
        </row>
        <row r="21">
          <cell r="A21" t="str">
            <v xml:space="preserve">  June</v>
          </cell>
          <cell r="B21">
            <v>2.7250000000000001</v>
          </cell>
          <cell r="C21">
            <v>7.5640000000000001</v>
          </cell>
          <cell r="D21">
            <v>1.673</v>
          </cell>
          <cell r="E21">
            <v>4.5179999999999998</v>
          </cell>
          <cell r="F21">
            <v>1.635</v>
          </cell>
          <cell r="G21">
            <v>0.14399999999999999</v>
          </cell>
          <cell r="H21">
            <v>155.28934684541548</v>
          </cell>
          <cell r="I21">
            <v>-15.8</v>
          </cell>
        </row>
        <row r="22">
          <cell r="A22" t="str">
            <v xml:space="preserve">  July</v>
          </cell>
          <cell r="B22">
            <v>2.718</v>
          </cell>
          <cell r="C22">
            <v>8.4619999999999997</v>
          </cell>
          <cell r="D22">
            <v>1.359</v>
          </cell>
          <cell r="E22">
            <v>4.5739999999999998</v>
          </cell>
          <cell r="F22">
            <v>1.782</v>
          </cell>
          <cell r="G22">
            <v>0.32200000000000001</v>
          </cell>
          <cell r="H22">
            <v>164.4272170185782</v>
          </cell>
          <cell r="I22">
            <v>-5.8</v>
          </cell>
        </row>
        <row r="23">
          <cell r="A23" t="str">
            <v xml:space="preserve">  August</v>
          </cell>
          <cell r="B23">
            <v>2.7709999999999999</v>
          </cell>
          <cell r="C23">
            <v>8.5410000000000004</v>
          </cell>
          <cell r="D23">
            <v>1.33</v>
          </cell>
          <cell r="E23">
            <v>5.3410000000000002</v>
          </cell>
          <cell r="F23">
            <v>1.806</v>
          </cell>
          <cell r="G23">
            <v>0.32200000000000001</v>
          </cell>
          <cell r="H23">
            <v>164.66943738190142</v>
          </cell>
          <cell r="I23">
            <v>1.8</v>
          </cell>
        </row>
        <row r="24">
          <cell r="A24" t="str">
            <v xml:space="preserve">  September</v>
          </cell>
          <cell r="B24">
            <v>3.673</v>
          </cell>
          <cell r="C24">
            <v>10.906000000000001</v>
          </cell>
          <cell r="D24">
            <v>2.6920000000000002</v>
          </cell>
          <cell r="E24">
            <v>6.1619999999999999</v>
          </cell>
          <cell r="F24">
            <v>2.0070000000000001</v>
          </cell>
          <cell r="G24">
            <v>0.32200000000000001</v>
          </cell>
          <cell r="H24">
            <v>224.79061439401391</v>
          </cell>
          <cell r="I24">
            <v>-2.9</v>
          </cell>
        </row>
        <row r="25">
          <cell r="A25" t="str">
            <v xml:space="preserve">  October</v>
          </cell>
          <cell r="B25">
            <v>3.8780000000000001</v>
          </cell>
          <cell r="C25">
            <v>13.106999999999999</v>
          </cell>
          <cell r="D25">
            <v>2.3340000000000001</v>
          </cell>
          <cell r="E25">
            <v>5.8280000000000003</v>
          </cell>
          <cell r="F25">
            <v>2.2909999999999999</v>
          </cell>
          <cell r="G25">
            <v>0.32200000000000001</v>
          </cell>
          <cell r="H25">
            <v>233.14025799159532</v>
          </cell>
          <cell r="I25">
            <v>1.8</v>
          </cell>
        </row>
        <row r="26">
          <cell r="A26" t="str">
            <v xml:space="preserve">  November</v>
          </cell>
          <cell r="B26">
            <v>3.516</v>
          </cell>
          <cell r="C26">
            <v>9.7539999999999996</v>
          </cell>
          <cell r="D26">
            <v>2.2189999999999999</v>
          </cell>
          <cell r="E26">
            <v>7.1369999999999996</v>
          </cell>
          <cell r="F26">
            <v>2.3170000000000002</v>
          </cell>
          <cell r="G26">
            <v>0.32200000000000001</v>
          </cell>
          <cell r="H26">
            <v>206.42313891524736</v>
          </cell>
          <cell r="I26">
            <v>2.4</v>
          </cell>
        </row>
        <row r="27">
          <cell r="A27" t="str">
            <v xml:space="preserve">  December</v>
          </cell>
          <cell r="B27">
            <v>4.32</v>
          </cell>
          <cell r="C27">
            <v>10.868</v>
          </cell>
          <cell r="D27">
            <v>3.0449999999999999</v>
          </cell>
          <cell r="E27">
            <v>8.6489999999999991</v>
          </cell>
          <cell r="F27">
            <v>2.8879999999999999</v>
          </cell>
          <cell r="G27">
            <v>0.32200000000000001</v>
          </cell>
          <cell r="H27">
            <v>234.18808835742283</v>
          </cell>
          <cell r="I27">
            <v>8.3000000000000007</v>
          </cell>
        </row>
        <row r="28">
          <cell r="A28">
            <v>1997</v>
          </cell>
        </row>
        <row r="29">
          <cell r="A29" t="str">
            <v xml:space="preserve">  January</v>
          </cell>
          <cell r="B29">
            <v>3.8679999999999999</v>
          </cell>
          <cell r="C29">
            <v>10.153</v>
          </cell>
          <cell r="D29">
            <v>1.5469999999999999</v>
          </cell>
          <cell r="E29">
            <v>7.5529999999999999</v>
          </cell>
          <cell r="F29">
            <v>2.44</v>
          </cell>
          <cell r="G29">
            <v>0.32200000000000001</v>
          </cell>
          <cell r="H29">
            <v>209.68507540891466</v>
          </cell>
          <cell r="I29">
            <v>4.0999999999999996</v>
          </cell>
        </row>
        <row r="30">
          <cell r="A30" t="str">
            <v xml:space="preserve">  February</v>
          </cell>
          <cell r="B30">
            <v>3.7330000000000001</v>
          </cell>
          <cell r="C30">
            <v>10.629</v>
          </cell>
          <cell r="D30">
            <v>1.492</v>
          </cell>
          <cell r="E30">
            <v>7.0090000000000003</v>
          </cell>
          <cell r="F30">
            <v>2.48</v>
          </cell>
          <cell r="G30">
            <v>0.32200000000000001</v>
          </cell>
          <cell r="H30">
            <v>199.57268012598144</v>
          </cell>
          <cell r="I30">
            <v>1.4</v>
          </cell>
        </row>
        <row r="31">
          <cell r="A31" t="str">
            <v xml:space="preserve">  March</v>
          </cell>
          <cell r="B31">
            <v>4.0060000000000002</v>
          </cell>
          <cell r="C31">
            <v>11.628</v>
          </cell>
          <cell r="D31">
            <v>1.633</v>
          </cell>
          <cell r="E31">
            <v>7.6139999999999999</v>
          </cell>
          <cell r="F31">
            <v>2.8130000000000002</v>
          </cell>
          <cell r="G31">
            <v>0.32200000000000001</v>
          </cell>
          <cell r="H31">
            <v>204.55371106985393</v>
          </cell>
          <cell r="I31">
            <v>4.7</v>
          </cell>
        </row>
        <row r="32">
          <cell r="A32" t="str">
            <v xml:space="preserve">  April</v>
          </cell>
          <cell r="B32">
            <v>3.6930000000000001</v>
          </cell>
          <cell r="C32">
            <v>10.661</v>
          </cell>
          <cell r="D32">
            <v>1.5129999999999999</v>
          </cell>
          <cell r="E32">
            <v>7.4020000000000001</v>
          </cell>
          <cell r="F32">
            <v>2.8370000000000002</v>
          </cell>
          <cell r="G32">
            <v>0.32200000000000001</v>
          </cell>
          <cell r="H32">
            <v>154.31371252878674</v>
          </cell>
          <cell r="I32">
            <v>22.2</v>
          </cell>
        </row>
        <row r="33">
          <cell r="A33" t="str">
            <v xml:space="preserve">  May</v>
          </cell>
          <cell r="B33">
            <v>3.6989999999999998</v>
          </cell>
          <cell r="C33">
            <v>11.39</v>
          </cell>
          <cell r="D33">
            <v>1.774</v>
          </cell>
          <cell r="E33">
            <v>7.6740000000000004</v>
          </cell>
          <cell r="F33">
            <v>2.35</v>
          </cell>
          <cell r="G33">
            <v>0.32200000000000001</v>
          </cell>
          <cell r="H33">
            <v>151.53375029705967</v>
          </cell>
          <cell r="I33">
            <v>2</v>
          </cell>
        </row>
        <row r="34">
          <cell r="A34" t="str">
            <v xml:space="preserve">  June</v>
          </cell>
          <cell r="B34">
            <v>4.33</v>
          </cell>
          <cell r="C34">
            <v>14.750999999999999</v>
          </cell>
          <cell r="D34">
            <v>2.1150000000000002</v>
          </cell>
          <cell r="E34">
            <v>9.3849999999999998</v>
          </cell>
          <cell r="F34">
            <v>2.58</v>
          </cell>
          <cell r="G34">
            <v>0.32200000000000001</v>
          </cell>
          <cell r="H34">
            <v>162.29037911293958</v>
          </cell>
          <cell r="I34">
            <v>9.3000000000000007</v>
          </cell>
        </row>
        <row r="35">
          <cell r="A35" t="str">
            <v xml:space="preserve">  July</v>
          </cell>
          <cell r="B35">
            <v>4.2210000000000001</v>
          </cell>
          <cell r="C35">
            <v>14.569000000000001</v>
          </cell>
          <cell r="D35">
            <v>1.901</v>
          </cell>
          <cell r="E35">
            <v>9.74</v>
          </cell>
          <cell r="F35">
            <v>2.6269999999999998</v>
          </cell>
          <cell r="G35">
            <v>0.32200000000000001</v>
          </cell>
          <cell r="H35">
            <v>132.38912911490678</v>
          </cell>
          <cell r="I35">
            <v>19.5</v>
          </cell>
        </row>
        <row r="36">
          <cell r="A36" t="str">
            <v xml:space="preserve">  August</v>
          </cell>
          <cell r="B36">
            <v>4.3890000000000002</v>
          </cell>
          <cell r="C36">
            <v>15.191000000000001</v>
          </cell>
          <cell r="D36">
            <v>2.0960000000000001</v>
          </cell>
          <cell r="E36">
            <v>10.029999999999999</v>
          </cell>
          <cell r="F36">
            <v>2.68</v>
          </cell>
          <cell r="G36">
            <v>0.32200000000000001</v>
          </cell>
          <cell r="H36">
            <v>111.46424954182739</v>
          </cell>
          <cell r="I36">
            <v>23.5</v>
          </cell>
        </row>
        <row r="37">
          <cell r="A37" t="str">
            <v xml:space="preserve">  September</v>
          </cell>
          <cell r="B37">
            <v>6.6379999999999999</v>
          </cell>
          <cell r="C37">
            <v>19.814</v>
          </cell>
          <cell r="D37">
            <v>5.2489999999999997</v>
          </cell>
          <cell r="E37">
            <v>12.16</v>
          </cell>
          <cell r="F37">
            <v>3.42</v>
          </cell>
          <cell r="G37">
            <v>0.32200000000000001</v>
          </cell>
          <cell r="H37">
            <v>156.38262642156286</v>
          </cell>
          <cell r="I37">
            <v>7.8</v>
          </cell>
        </row>
        <row r="38">
          <cell r="A38" t="str">
            <v xml:space="preserve">  October</v>
          </cell>
          <cell r="B38">
            <v>6.6319999999999997</v>
          </cell>
          <cell r="C38">
            <v>20.553000000000001</v>
          </cell>
          <cell r="D38">
            <v>4.6669999999999998</v>
          </cell>
          <cell r="E38">
            <v>11.31</v>
          </cell>
          <cell r="F38">
            <v>3.5390000000000001</v>
          </cell>
          <cell r="G38">
            <v>0.32200000000000001</v>
          </cell>
          <cell r="H38">
            <v>154.54131972642674</v>
          </cell>
          <cell r="I38">
            <v>1.1000000000000001</v>
          </cell>
        </row>
        <row r="39">
          <cell r="A39" t="str">
            <v xml:space="preserve">  November</v>
          </cell>
          <cell r="B39">
            <v>6.1210000000000004</v>
          </cell>
          <cell r="C39">
            <v>20.727</v>
          </cell>
          <cell r="D39">
            <v>3.1230000000000002</v>
          </cell>
          <cell r="E39">
            <v>12.087</v>
          </cell>
          <cell r="F39">
            <v>3.6949999999999998</v>
          </cell>
          <cell r="G39">
            <v>0.32200000000000001</v>
          </cell>
          <cell r="H39">
            <v>135.97121879034921</v>
          </cell>
          <cell r="I39">
            <v>4.9000000000000004</v>
          </cell>
        </row>
        <row r="40">
          <cell r="A40" t="str">
            <v xml:space="preserve">  December</v>
          </cell>
          <cell r="B40">
            <v>7.7009999999999996</v>
          </cell>
          <cell r="C40">
            <v>22.443999999999999</v>
          </cell>
          <cell r="D40">
            <v>4.8129999999999997</v>
          </cell>
          <cell r="E40">
            <v>15.394</v>
          </cell>
          <cell r="F40" t="str">
            <v>…</v>
          </cell>
          <cell r="G40">
            <v>0.32200000000000001</v>
          </cell>
          <cell r="H40">
            <v>167.22303470185398</v>
          </cell>
          <cell r="I40">
            <v>2.2999999999999998</v>
          </cell>
        </row>
        <row r="41">
          <cell r="A41">
            <v>1998</v>
          </cell>
        </row>
        <row r="42">
          <cell r="A42" t="str">
            <v xml:space="preserve">  January</v>
          </cell>
          <cell r="B42">
            <v>7.2009999999999996</v>
          </cell>
          <cell r="C42">
            <v>23.542999999999999</v>
          </cell>
          <cell r="D42">
            <v>2.08</v>
          </cell>
          <cell r="E42">
            <v>11.319000000000001</v>
          </cell>
          <cell r="F42">
            <v>4.7699999999999996</v>
          </cell>
          <cell r="G42">
            <v>0.32200000000000001</v>
          </cell>
          <cell r="H42">
            <v>155.58786678063396</v>
          </cell>
          <cell r="I42">
            <v>0.5</v>
          </cell>
        </row>
        <row r="43">
          <cell r="A43" t="str">
            <v xml:space="preserve">  February</v>
          </cell>
          <cell r="B43">
            <v>7.0609999999999999</v>
          </cell>
          <cell r="C43">
            <v>22.597999999999999</v>
          </cell>
          <cell r="D43">
            <v>2.3109999999999999</v>
          </cell>
          <cell r="E43">
            <v>12.526999999999999</v>
          </cell>
          <cell r="F43">
            <v>4.43</v>
          </cell>
          <cell r="G43">
            <v>0.32200000000000001</v>
          </cell>
          <cell r="H43">
            <v>148.40755571373521</v>
          </cell>
          <cell r="I43">
            <v>2.8</v>
          </cell>
        </row>
        <row r="44">
          <cell r="A44" t="str">
            <v xml:space="preserve">  March</v>
          </cell>
          <cell r="B44">
            <v>7.6440000000000001</v>
          </cell>
          <cell r="C44">
            <v>24.806999999999999</v>
          </cell>
          <cell r="D44">
            <v>2.91</v>
          </cell>
          <cell r="E44">
            <v>14.805999999999999</v>
          </cell>
          <cell r="F44">
            <v>5.38</v>
          </cell>
          <cell r="G44">
            <v>0.32200000000000001</v>
          </cell>
          <cell r="H44">
            <v>159.70278820995452</v>
          </cell>
          <cell r="I44">
            <v>0.6</v>
          </cell>
        </row>
        <row r="45">
          <cell r="A45" t="str">
            <v xml:space="preserve">  April</v>
          </cell>
          <cell r="B45">
            <v>7.6070000000000002</v>
          </cell>
          <cell r="C45">
            <v>25.138999999999999</v>
          </cell>
          <cell r="D45">
            <v>3.129</v>
          </cell>
          <cell r="E45">
            <v>14.385</v>
          </cell>
          <cell r="F45">
            <v>5.91</v>
          </cell>
          <cell r="G45">
            <v>1</v>
          </cell>
          <cell r="H45">
            <v>156.27312015891079</v>
          </cell>
          <cell r="I45">
            <v>1.7</v>
          </cell>
        </row>
        <row r="46">
          <cell r="A46" t="str">
            <v xml:space="preserve">  May</v>
          </cell>
          <cell r="B46">
            <v>7.6319999999999997</v>
          </cell>
          <cell r="C46">
            <v>25.271000000000001</v>
          </cell>
          <cell r="D46">
            <v>3.181</v>
          </cell>
          <cell r="E46">
            <v>17.227</v>
          </cell>
          <cell r="F46">
            <v>6.43</v>
          </cell>
          <cell r="G46">
            <v>1</v>
          </cell>
          <cell r="H46">
            <v>162.97994120373414</v>
          </cell>
          <cell r="I46">
            <v>-3.8</v>
          </cell>
        </row>
        <row r="47">
          <cell r="A47" t="str">
            <v xml:space="preserve">  June</v>
          </cell>
          <cell r="B47">
            <v>8.6760000000000002</v>
          </cell>
          <cell r="C47">
            <v>25.812000000000001</v>
          </cell>
          <cell r="D47">
            <v>3.5009999999999999</v>
          </cell>
          <cell r="E47">
            <v>19.658999999999999</v>
          </cell>
          <cell r="F47">
            <v>8.42</v>
          </cell>
          <cell r="G47">
            <v>1</v>
          </cell>
          <cell r="H47">
            <v>194.61593185200934</v>
          </cell>
          <cell r="I47">
            <v>-4.8</v>
          </cell>
        </row>
        <row r="48">
          <cell r="A48" t="str">
            <v xml:space="preserve">  July</v>
          </cell>
          <cell r="B48">
            <v>8.8019999999999996</v>
          </cell>
          <cell r="C48">
            <v>26.120999999999999</v>
          </cell>
          <cell r="D48">
            <v>3.738</v>
          </cell>
          <cell r="E48">
            <v>25.347000000000001</v>
          </cell>
          <cell r="F48">
            <v>8.07</v>
          </cell>
          <cell r="G48">
            <v>1</v>
          </cell>
          <cell r="H48">
            <v>208.05300769893745</v>
          </cell>
          <cell r="I48">
            <v>-5.0999999999999996</v>
          </cell>
        </row>
        <row r="49">
          <cell r="A49" t="str">
            <v xml:space="preserve">  August</v>
          </cell>
          <cell r="B49">
            <v>8.9329999999999998</v>
          </cell>
          <cell r="C49">
            <v>26.568999999999999</v>
          </cell>
          <cell r="D49">
            <v>3.9670000000000001</v>
          </cell>
          <cell r="E49">
            <v>26.263000000000002</v>
          </cell>
          <cell r="F49">
            <v>8.08</v>
          </cell>
          <cell r="G49">
            <v>1</v>
          </cell>
          <cell r="H49">
            <v>216.12022178994496</v>
          </cell>
          <cell r="I49">
            <v>-2.2999999999999998</v>
          </cell>
        </row>
        <row r="50">
          <cell r="A50" t="str">
            <v xml:space="preserve">  September</v>
          </cell>
          <cell r="B50">
            <v>10.513999999999999</v>
          </cell>
          <cell r="C50">
            <v>27.568000000000001</v>
          </cell>
          <cell r="D50">
            <v>6.4329999999999998</v>
          </cell>
          <cell r="E50">
            <v>28.032</v>
          </cell>
          <cell r="F50">
            <v>7.9</v>
          </cell>
          <cell r="G50">
            <v>1</v>
          </cell>
          <cell r="H50">
            <v>250.11808236796153</v>
          </cell>
          <cell r="I50">
            <v>1.7</v>
          </cell>
        </row>
        <row r="51">
          <cell r="A51" t="str">
            <v xml:space="preserve">  October</v>
          </cell>
          <cell r="B51">
            <v>9.4120000000000008</v>
          </cell>
          <cell r="C51">
            <v>26.818000000000001</v>
          </cell>
          <cell r="D51">
            <v>5.6260000000000003</v>
          </cell>
          <cell r="E51">
            <v>21.248999999999999</v>
          </cell>
          <cell r="F51">
            <v>7.6</v>
          </cell>
          <cell r="G51">
            <v>1</v>
          </cell>
          <cell r="H51">
            <v>222.12554379942901</v>
          </cell>
          <cell r="I51">
            <v>0.8</v>
          </cell>
        </row>
        <row r="52">
          <cell r="A52" t="str">
            <v xml:space="preserve">  November</v>
          </cell>
          <cell r="B52">
            <v>9.7769999999999992</v>
          </cell>
          <cell r="C52">
            <v>28.305</v>
          </cell>
          <cell r="D52">
            <v>5.641</v>
          </cell>
          <cell r="E52">
            <v>23.556000000000001</v>
          </cell>
          <cell r="F52">
            <v>7.86</v>
          </cell>
          <cell r="G52">
            <v>1</v>
          </cell>
          <cell r="H52">
            <v>212.66325778122419</v>
          </cell>
          <cell r="I52">
            <v>8.5</v>
          </cell>
        </row>
        <row r="53">
          <cell r="A53" t="str">
            <v xml:space="preserve">  December</v>
          </cell>
          <cell r="B53">
            <v>11.744</v>
          </cell>
          <cell r="C53">
            <v>30.545999999999999</v>
          </cell>
          <cell r="D53">
            <v>8.01</v>
          </cell>
          <cell r="E53">
            <v>26.577000000000002</v>
          </cell>
          <cell r="F53">
            <v>8.56</v>
          </cell>
          <cell r="G53">
            <v>1</v>
          </cell>
          <cell r="H53">
            <v>248.2490042408983</v>
          </cell>
          <cell r="I53">
            <v>2.9</v>
          </cell>
        </row>
        <row r="54">
          <cell r="A54">
            <v>1999</v>
          </cell>
        </row>
        <row r="55">
          <cell r="A55" t="str">
            <v xml:space="preserve">  January</v>
          </cell>
          <cell r="B55">
            <v>10.689</v>
          </cell>
          <cell r="C55">
            <v>29.684999999999999</v>
          </cell>
          <cell r="D55">
            <v>3.2669999999999999</v>
          </cell>
          <cell r="E55">
            <v>20.763000000000002</v>
          </cell>
          <cell r="F55">
            <v>7.85</v>
          </cell>
          <cell r="G55">
            <v>1</v>
          </cell>
          <cell r="H55">
            <v>218.94188475023381</v>
          </cell>
          <cell r="I55">
            <v>3.2</v>
          </cell>
        </row>
        <row r="56">
          <cell r="A56" t="str">
            <v xml:space="preserve">  February</v>
          </cell>
          <cell r="B56">
            <v>11.1</v>
          </cell>
          <cell r="C56">
            <v>27.655000000000001</v>
          </cell>
          <cell r="D56">
            <v>3.81</v>
          </cell>
          <cell r="E56">
            <v>32.116999999999997</v>
          </cell>
          <cell r="F56">
            <v>8.51</v>
          </cell>
          <cell r="G56">
            <v>1</v>
          </cell>
          <cell r="H56">
            <v>225.77990373193572</v>
          </cell>
          <cell r="I56">
            <v>0.7</v>
          </cell>
        </row>
        <row r="57">
          <cell r="A57" t="str">
            <v xml:space="preserve">  March</v>
          </cell>
          <cell r="B57">
            <v>11.551</v>
          </cell>
          <cell r="C57">
            <v>31.497</v>
          </cell>
          <cell r="D57">
            <v>4.2809999999999997</v>
          </cell>
          <cell r="E57">
            <v>30.096</v>
          </cell>
          <cell r="F57">
            <v>9.3759999999999994</v>
          </cell>
          <cell r="G57">
            <v>1</v>
          </cell>
          <cell r="H57">
            <v>228.99949669033859</v>
          </cell>
          <cell r="I57">
            <v>2.6</v>
          </cell>
        </row>
        <row r="58">
          <cell r="A58" t="str">
            <v xml:space="preserve">  April</v>
          </cell>
          <cell r="B58">
            <v>11.103999999999999</v>
          </cell>
          <cell r="C58">
            <v>32.024999999999999</v>
          </cell>
          <cell r="D58">
            <v>4.1189999999999998</v>
          </cell>
          <cell r="E58">
            <v>29.375</v>
          </cell>
          <cell r="F58">
            <v>8.7840000000000007</v>
          </cell>
          <cell r="G58">
            <v>1</v>
          </cell>
          <cell r="H58">
            <v>205.16093757950938</v>
          </cell>
          <cell r="I58">
            <v>7.3</v>
          </cell>
        </row>
        <row r="59">
          <cell r="A59" t="str">
            <v xml:space="preserve">  May</v>
          </cell>
          <cell r="B59">
            <v>10.836</v>
          </cell>
          <cell r="C59">
            <v>33.72</v>
          </cell>
          <cell r="D59">
            <v>4.2</v>
          </cell>
          <cell r="E59">
            <v>32.71</v>
          </cell>
          <cell r="F59">
            <v>8.93</v>
          </cell>
          <cell r="G59">
            <v>1</v>
          </cell>
          <cell r="H59">
            <v>200.40969640493915</v>
          </cell>
          <cell r="I59">
            <v>-0.1</v>
          </cell>
        </row>
        <row r="60">
          <cell r="A60" t="str">
            <v xml:space="preserve">  June</v>
          </cell>
          <cell r="B60">
            <v>11.323</v>
          </cell>
          <cell r="C60">
            <v>33.957000000000001</v>
          </cell>
          <cell r="D60">
            <v>4.8540000000000001</v>
          </cell>
          <cell r="E60">
            <v>38.598999999999997</v>
          </cell>
          <cell r="F60">
            <v>9.5169999999999995</v>
          </cell>
          <cell r="G60">
            <v>1</v>
          </cell>
          <cell r="H60">
            <v>212.82181500474238</v>
          </cell>
          <cell r="I60">
            <v>-1.6</v>
          </cell>
        </row>
        <row r="61">
          <cell r="A61" t="str">
            <v xml:space="preserve">  July</v>
          </cell>
          <cell r="B61">
            <v>11.802</v>
          </cell>
          <cell r="C61">
            <v>33.823</v>
          </cell>
          <cell r="D61">
            <v>4.6520000000000001</v>
          </cell>
          <cell r="E61">
            <v>45.398000000000003</v>
          </cell>
          <cell r="F61">
            <v>10.195</v>
          </cell>
          <cell r="G61">
            <v>1</v>
          </cell>
          <cell r="H61">
            <v>202.57979460611907</v>
          </cell>
          <cell r="I61">
            <v>9.5</v>
          </cell>
        </row>
        <row r="62">
          <cell r="A62" t="str">
            <v xml:space="preserve">  August</v>
          </cell>
          <cell r="B62">
            <v>12.404</v>
          </cell>
          <cell r="C62">
            <v>34.421999999999997</v>
          </cell>
          <cell r="D62">
            <v>4.9370000000000003</v>
          </cell>
          <cell r="E62">
            <v>47.423999999999999</v>
          </cell>
          <cell r="F62">
            <v>11.218999999999999</v>
          </cell>
          <cell r="G62">
            <v>1</v>
          </cell>
          <cell r="H62">
            <v>183.54572955886357</v>
          </cell>
          <cell r="I62">
            <v>16</v>
          </cell>
        </row>
        <row r="63">
          <cell r="A63" t="str">
            <v xml:space="preserve">  September</v>
          </cell>
          <cell r="B63">
            <v>14.233000000000001</v>
          </cell>
          <cell r="C63">
            <v>37.543999999999997</v>
          </cell>
          <cell r="D63">
            <v>9.5090000000000003</v>
          </cell>
          <cell r="E63">
            <v>37.963999999999999</v>
          </cell>
          <cell r="F63">
            <v>10.843999999999999</v>
          </cell>
          <cell r="G63">
            <v>1</v>
          </cell>
          <cell r="H63">
            <v>213.60039985885152</v>
          </cell>
          <cell r="I63">
            <v>-1.4</v>
          </cell>
        </row>
        <row r="64">
          <cell r="A64" t="str">
            <v xml:space="preserve">  October</v>
          </cell>
          <cell r="B64">
            <v>13.949</v>
          </cell>
          <cell r="C64">
            <v>37.381</v>
          </cell>
          <cell r="D64">
            <v>8.8149999999999995</v>
          </cell>
          <cell r="E64">
            <v>44.173999999999999</v>
          </cell>
          <cell r="F64">
            <v>10.5</v>
          </cell>
          <cell r="G64">
            <v>1</v>
          </cell>
          <cell r="H64">
            <v>213.61050688692129</v>
          </cell>
          <cell r="I64">
            <v>-2</v>
          </cell>
        </row>
        <row r="65">
          <cell r="A65" t="str">
            <v xml:space="preserve">  November</v>
          </cell>
          <cell r="B65">
            <v>13.879</v>
          </cell>
          <cell r="C65">
            <v>38.811999999999998</v>
          </cell>
          <cell r="D65">
            <v>7.7270000000000003</v>
          </cell>
          <cell r="E65">
            <v>43.231000000000002</v>
          </cell>
          <cell r="F65">
            <v>10.778</v>
          </cell>
          <cell r="G65">
            <v>1</v>
          </cell>
          <cell r="H65">
            <v>220.01920224054743</v>
          </cell>
          <cell r="I65">
            <v>-3.4</v>
          </cell>
        </row>
        <row r="66">
          <cell r="A66" t="str">
            <v xml:space="preserve">  December</v>
          </cell>
          <cell r="B66">
            <v>15.919</v>
          </cell>
          <cell r="C66">
            <v>41.9</v>
          </cell>
          <cell r="D66">
            <v>9.8040000000000003</v>
          </cell>
          <cell r="E66">
            <v>46.162999999999997</v>
          </cell>
          <cell r="F66">
            <v>11.686</v>
          </cell>
          <cell r="G66">
            <v>1</v>
          </cell>
          <cell r="H66">
            <v>258.56418888449787</v>
          </cell>
          <cell r="I66">
            <v>-2.4</v>
          </cell>
        </row>
        <row r="67">
          <cell r="A67">
            <v>2000</v>
          </cell>
        </row>
        <row r="68">
          <cell r="A68" t="str">
            <v xml:space="preserve">  January</v>
          </cell>
          <cell r="B68">
            <v>14.026989087168969</v>
          </cell>
          <cell r="C68">
            <v>39.459068639704043</v>
          </cell>
          <cell r="D68">
            <v>4.7299068360429697</v>
          </cell>
          <cell r="E68">
            <v>30.65286050330656</v>
          </cell>
          <cell r="F68">
            <v>10.119088422164056</v>
          </cell>
          <cell r="G68">
            <v>1</v>
          </cell>
          <cell r="H68">
            <v>224.24529692243331</v>
          </cell>
          <cell r="I68">
            <v>1.6</v>
          </cell>
        </row>
        <row r="69">
          <cell r="A69" t="str">
            <v xml:space="preserve">  February</v>
          </cell>
          <cell r="B69">
            <v>14.059338852417508</v>
          </cell>
          <cell r="C69">
            <v>41.636470660825573</v>
          </cell>
          <cell r="D69">
            <v>4.4573702961478512</v>
          </cell>
          <cell r="E69">
            <v>29.286996371080299</v>
          </cell>
          <cell r="F69">
            <v>10.284254817115741</v>
          </cell>
          <cell r="G69">
            <v>1</v>
          </cell>
          <cell r="H69">
            <v>222.97863391352445</v>
          </cell>
          <cell r="I69">
            <v>0.8</v>
          </cell>
        </row>
        <row r="70">
          <cell r="A70" t="str">
            <v xml:space="preserve">  March</v>
          </cell>
          <cell r="B70">
            <v>15.949655592528142</v>
          </cell>
          <cell r="C70">
            <v>50.144911725621725</v>
          </cell>
          <cell r="D70">
            <v>5.0059616297468361</v>
          </cell>
          <cell r="E70">
            <v>39.15086935166994</v>
          </cell>
          <cell r="F70">
            <v>11.946847749169885</v>
          </cell>
          <cell r="G70">
            <v>1</v>
          </cell>
          <cell r="H70">
            <v>247.03000383831622</v>
          </cell>
          <cell r="I70">
            <v>2.4</v>
          </cell>
        </row>
        <row r="71">
          <cell r="A71" t="str">
            <v xml:space="preserve">  April</v>
          </cell>
          <cell r="B71">
            <v>14.424470983096855</v>
          </cell>
          <cell r="C71">
            <v>42.846420976287355</v>
          </cell>
          <cell r="D71">
            <v>4.8432737453921746</v>
          </cell>
          <cell r="E71">
            <v>34.302487198244329</v>
          </cell>
          <cell r="F71">
            <v>12.189647682119205</v>
          </cell>
          <cell r="G71">
            <v>1</v>
          </cell>
          <cell r="H71">
            <v>216.27084066727477</v>
          </cell>
          <cell r="I71">
            <v>3.3</v>
          </cell>
        </row>
        <row r="72">
          <cell r="A72" t="str">
            <v xml:space="preserve">  May</v>
          </cell>
          <cell r="B72">
            <v>14.606206609275199</v>
          </cell>
          <cell r="C72">
            <v>43.160081197477695</v>
          </cell>
          <cell r="D72">
            <v>5.2447958669354842</v>
          </cell>
          <cell r="E72">
            <v>39.250269827503139</v>
          </cell>
          <cell r="F72">
            <v>12.691081002185784</v>
          </cell>
          <cell r="G72">
            <v>1</v>
          </cell>
          <cell r="H72">
            <v>206.79477121938373</v>
          </cell>
          <cell r="I72">
            <v>5.9</v>
          </cell>
        </row>
        <row r="73">
          <cell r="A73" t="str">
            <v xml:space="preserve">  June</v>
          </cell>
          <cell r="B73">
            <v>14.957221859730371</v>
          </cell>
          <cell r="C73">
            <v>42.985820066194769</v>
          </cell>
          <cell r="D73">
            <v>6.1047116601436455</v>
          </cell>
          <cell r="E73">
            <v>40.154716279069767</v>
          </cell>
          <cell r="F73">
            <v>13.754361010932639</v>
          </cell>
          <cell r="G73">
            <v>1</v>
          </cell>
          <cell r="H73">
            <v>208.22462880191196</v>
          </cell>
          <cell r="I73">
            <v>1.7</v>
          </cell>
        </row>
        <row r="74">
          <cell r="A74" t="str">
            <v xml:space="preserve">  July</v>
          </cell>
          <cell r="B74">
            <v>14.556073702221115</v>
          </cell>
          <cell r="C74">
            <v>43.071150687617973</v>
          </cell>
          <cell r="D74">
            <v>5.5390971503005586</v>
          </cell>
          <cell r="E74">
            <v>40.983266523725177</v>
          </cell>
          <cell r="F74">
            <v>13.536152325538024</v>
          </cell>
          <cell r="G74">
            <v>1</v>
          </cell>
          <cell r="H74">
            <v>202.23563608750158</v>
          </cell>
          <cell r="I74">
            <v>0.2</v>
          </cell>
        </row>
        <row r="75">
          <cell r="A75" t="str">
            <v xml:space="preserve">  August</v>
          </cell>
          <cell r="B75">
            <v>15.139169968029115</v>
          </cell>
          <cell r="C75">
            <v>45.027073255438957</v>
          </cell>
          <cell r="D75">
            <v>6.9011052085392377</v>
          </cell>
          <cell r="E75">
            <v>44.040718299535797</v>
          </cell>
          <cell r="F75">
            <v>13.814530191831498</v>
          </cell>
          <cell r="G75">
            <v>1</v>
          </cell>
          <cell r="H75">
            <v>198.61842979146491</v>
          </cell>
          <cell r="I75">
            <v>5.9</v>
          </cell>
        </row>
        <row r="76">
          <cell r="A76" t="str">
            <v xml:space="preserve">  September</v>
          </cell>
          <cell r="B76">
            <v>19.429928870615377</v>
          </cell>
          <cell r="C76">
            <v>50.899210516872209</v>
          </cell>
          <cell r="D76">
            <v>14.091208916155814</v>
          </cell>
          <cell r="E76">
            <v>47.753948552750018</v>
          </cell>
          <cell r="F76">
            <v>13.681587271260559</v>
          </cell>
          <cell r="G76">
            <v>1</v>
          </cell>
          <cell r="H76">
            <v>237.12657353546416</v>
          </cell>
          <cell r="I76">
            <v>7.5</v>
          </cell>
        </row>
        <row r="77">
          <cell r="A77" t="str">
            <v xml:space="preserve">  October</v>
          </cell>
          <cell r="B77">
            <v>18.187159362005069</v>
          </cell>
          <cell r="C77">
            <v>49.365308111620521</v>
          </cell>
          <cell r="D77">
            <v>12.255788359521681</v>
          </cell>
          <cell r="E77">
            <v>44.411087163550704</v>
          </cell>
          <cell r="F77">
            <v>13.640867893435871</v>
          </cell>
          <cell r="G77">
            <v>1</v>
          </cell>
          <cell r="H77">
            <v>197.47293275174232</v>
          </cell>
          <cell r="I77">
            <v>12.4</v>
          </cell>
        </row>
        <row r="78">
          <cell r="A78" t="str">
            <v xml:space="preserve">  November</v>
          </cell>
          <cell r="B78">
            <v>16.436073564629286</v>
          </cell>
          <cell r="C78">
            <v>51.70693686109442</v>
          </cell>
          <cell r="D78">
            <v>7.8334690620667358</v>
          </cell>
          <cell r="E78">
            <v>39.671847212926664</v>
          </cell>
          <cell r="F78">
            <v>13.600410863042118</v>
          </cell>
          <cell r="G78">
            <v>1</v>
          </cell>
          <cell r="H78">
            <v>165.70098000221481</v>
          </cell>
          <cell r="I78">
            <v>7.7</v>
          </cell>
        </row>
        <row r="79">
          <cell r="A79" t="str">
            <v xml:space="preserve">  December</v>
          </cell>
          <cell r="B79">
            <v>22.47</v>
          </cell>
          <cell r="C79">
            <v>63.14</v>
          </cell>
          <cell r="D79">
            <v>12.8</v>
          </cell>
          <cell r="E79">
            <v>55.17</v>
          </cell>
          <cell r="F79">
            <v>16.670000000000002</v>
          </cell>
          <cell r="G79">
            <v>1</v>
          </cell>
          <cell r="H79">
            <v>227.21390967057013</v>
          </cell>
          <cell r="I79">
            <v>-0.3</v>
          </cell>
        </row>
        <row r="80">
          <cell r="A80">
            <v>2001</v>
          </cell>
          <cell r="H80" t="str">
            <v xml:space="preserve"> </v>
          </cell>
        </row>
        <row r="81">
          <cell r="A81" t="str">
            <v xml:space="preserve">  January</v>
          </cell>
          <cell r="B81">
            <v>19.48</v>
          </cell>
          <cell r="C81">
            <v>57.93</v>
          </cell>
          <cell r="D81">
            <v>5.57</v>
          </cell>
          <cell r="E81">
            <v>45.3</v>
          </cell>
          <cell r="F81">
            <v>13.92</v>
          </cell>
          <cell r="G81">
            <v>3</v>
          </cell>
          <cell r="H81">
            <v>192.36268846233807</v>
          </cell>
          <cell r="I81">
            <v>2.4</v>
          </cell>
        </row>
        <row r="82">
          <cell r="A82" t="str">
            <v xml:space="preserve">  February</v>
          </cell>
          <cell r="B82">
            <v>20.5</v>
          </cell>
          <cell r="C82">
            <v>63.86</v>
          </cell>
          <cell r="D82">
            <v>6.66</v>
          </cell>
          <cell r="E82">
            <v>46.13</v>
          </cell>
          <cell r="F82">
            <v>14.06</v>
          </cell>
          <cell r="G82">
            <v>3</v>
          </cell>
          <cell r="H82">
            <v>200.034651607706</v>
          </cell>
          <cell r="I82">
            <v>1.2</v>
          </cell>
        </row>
        <row r="83">
          <cell r="A83" t="str">
            <v xml:space="preserve">  March</v>
          </cell>
          <cell r="B83">
            <v>21.07</v>
          </cell>
          <cell r="C83">
            <v>63.64</v>
          </cell>
          <cell r="D83">
            <v>8.68</v>
          </cell>
          <cell r="E83">
            <v>48.96</v>
          </cell>
          <cell r="F83">
            <v>15.57</v>
          </cell>
          <cell r="G83">
            <v>3</v>
          </cell>
          <cell r="H83">
            <v>202.95813494687914</v>
          </cell>
          <cell r="I83">
            <v>1.3</v>
          </cell>
        </row>
        <row r="84">
          <cell r="A84" t="str">
            <v xml:space="preserve">  April</v>
          </cell>
          <cell r="B84">
            <v>19.66</v>
          </cell>
          <cell r="C84">
            <v>62.92</v>
          </cell>
          <cell r="D84">
            <v>7.29</v>
          </cell>
          <cell r="E84">
            <v>44.47</v>
          </cell>
          <cell r="F84">
            <v>16.489999999999998</v>
          </cell>
          <cell r="G84">
            <v>3</v>
          </cell>
          <cell r="H84">
            <v>185.48111551372969</v>
          </cell>
          <cell r="I84">
            <v>2.1</v>
          </cell>
        </row>
        <row r="85">
          <cell r="A85" t="str">
            <v xml:space="preserve">  May</v>
          </cell>
          <cell r="B85">
            <v>21.35</v>
          </cell>
          <cell r="C85">
            <v>66.06</v>
          </cell>
          <cell r="D85">
            <v>9.0299999999999994</v>
          </cell>
          <cell r="E85">
            <v>54.55</v>
          </cell>
          <cell r="F85">
            <v>17.829999999999998</v>
          </cell>
          <cell r="G85">
            <v>3</v>
          </cell>
          <cell r="H85">
            <v>197.4758051691565</v>
          </cell>
          <cell r="I85">
            <v>2</v>
          </cell>
        </row>
        <row r="86">
          <cell r="A86" t="str">
            <v xml:space="preserve">  June</v>
          </cell>
          <cell r="B86">
            <v>23.68</v>
          </cell>
          <cell r="C86">
            <v>72.61</v>
          </cell>
          <cell r="D86">
            <v>10.91</v>
          </cell>
          <cell r="E86">
            <v>71.47</v>
          </cell>
          <cell r="F86">
            <v>21.38</v>
          </cell>
          <cell r="G86">
            <v>3</v>
          </cell>
          <cell r="H86">
            <v>220.79337587848576</v>
          </cell>
          <cell r="I86">
            <v>-0.8</v>
          </cell>
        </row>
        <row r="87">
          <cell r="A87" t="str">
            <v xml:space="preserve">  July</v>
          </cell>
          <cell r="B87">
            <v>23.04</v>
          </cell>
          <cell r="C87">
            <v>70.489999999999995</v>
          </cell>
          <cell r="D87">
            <v>10.64</v>
          </cell>
          <cell r="E87">
            <v>73.56</v>
          </cell>
          <cell r="F87">
            <v>20.04</v>
          </cell>
          <cell r="G87">
            <v>3</v>
          </cell>
          <cell r="H87">
            <v>215.25650034191318</v>
          </cell>
          <cell r="I87">
            <v>-0.2</v>
          </cell>
        </row>
        <row r="88">
          <cell r="A88" t="str">
            <v xml:space="preserve">  August</v>
          </cell>
          <cell r="B88">
            <v>23.56</v>
          </cell>
          <cell r="C88">
            <v>72.75</v>
          </cell>
          <cell r="D88">
            <v>12.61</v>
          </cell>
          <cell r="E88">
            <v>72.61</v>
          </cell>
          <cell r="F88">
            <v>18.96</v>
          </cell>
          <cell r="G88">
            <v>3</v>
          </cell>
          <cell r="H88">
            <v>222.1137436606312</v>
          </cell>
          <cell r="I88">
            <v>-0.9</v>
          </cell>
        </row>
        <row r="89">
          <cell r="A89" t="str">
            <v xml:space="preserve">  September</v>
          </cell>
          <cell r="B89">
            <v>33.340000000000003</v>
          </cell>
          <cell r="C89">
            <v>78.53</v>
          </cell>
          <cell r="D89">
            <v>30.86</v>
          </cell>
          <cell r="E89">
            <v>73.739999999999995</v>
          </cell>
          <cell r="F89">
            <v>19.239999999999998</v>
          </cell>
          <cell r="G89">
            <v>3</v>
          </cell>
          <cell r="H89">
            <v>315.26124271138741</v>
          </cell>
          <cell r="I89">
            <v>-0.3</v>
          </cell>
        </row>
        <row r="90">
          <cell r="A90" t="str">
            <v xml:space="preserve">  October</v>
          </cell>
          <cell r="B90">
            <v>27.57</v>
          </cell>
          <cell r="C90">
            <v>75.81</v>
          </cell>
          <cell r="D90">
            <v>20.97</v>
          </cell>
          <cell r="E90">
            <v>63.46</v>
          </cell>
          <cell r="F90">
            <v>18.87</v>
          </cell>
          <cell r="G90">
            <v>3</v>
          </cell>
          <cell r="H90">
            <v>258.1192413463728</v>
          </cell>
          <cell r="I90">
            <v>1</v>
          </cell>
        </row>
        <row r="91">
          <cell r="A91" t="str">
            <v xml:space="preserve">  November</v>
          </cell>
          <cell r="B91">
            <v>27.27</v>
          </cell>
          <cell r="C91">
            <v>84.23</v>
          </cell>
          <cell r="D91">
            <v>17.02</v>
          </cell>
          <cell r="E91">
            <v>56.38</v>
          </cell>
          <cell r="F91">
            <v>19.670000000000002</v>
          </cell>
          <cell r="G91">
            <v>3</v>
          </cell>
          <cell r="H91">
            <v>250.7962126594561</v>
          </cell>
          <cell r="I91">
            <v>1.8</v>
          </cell>
        </row>
        <row r="92">
          <cell r="A92" t="str">
            <v xml:space="preserve">  December</v>
          </cell>
          <cell r="B92">
            <v>32.270000000000003</v>
          </cell>
          <cell r="C92">
            <v>88.87</v>
          </cell>
          <cell r="D92">
            <v>20.07</v>
          </cell>
          <cell r="E92">
            <v>74.069999999999993</v>
          </cell>
          <cell r="F92">
            <v>23.05</v>
          </cell>
          <cell r="G92">
            <v>3</v>
          </cell>
          <cell r="H92">
            <v>290.10764096196897</v>
          </cell>
          <cell r="I92">
            <v>2.2999999999999998</v>
          </cell>
        </row>
        <row r="93">
          <cell r="A93">
            <v>2002</v>
          </cell>
          <cell r="H93" t="str">
            <v xml:space="preserve"> </v>
          </cell>
        </row>
        <row r="94">
          <cell r="A94" t="str">
            <v xml:space="preserve">  January</v>
          </cell>
          <cell r="B94">
            <v>26.52</v>
          </cell>
          <cell r="C94">
            <v>79.5</v>
          </cell>
          <cell r="D94">
            <v>8.5</v>
          </cell>
          <cell r="E94">
            <v>56.47</v>
          </cell>
          <cell r="F94">
            <v>22.02</v>
          </cell>
          <cell r="G94">
            <v>4</v>
          </cell>
          <cell r="H94">
            <v>234.66051201572532</v>
          </cell>
          <cell r="I94">
            <v>1.6</v>
          </cell>
        </row>
        <row r="95">
          <cell r="A95" t="str">
            <v xml:space="preserve">  February</v>
          </cell>
          <cell r="B95">
            <v>29.52</v>
          </cell>
          <cell r="C95">
            <v>80.45</v>
          </cell>
          <cell r="D95">
            <v>11.24</v>
          </cell>
          <cell r="E95">
            <v>54.69</v>
          </cell>
          <cell r="F95">
            <v>23.74</v>
          </cell>
          <cell r="G95">
            <v>4</v>
          </cell>
          <cell r="H95">
            <v>258.8759353863573</v>
          </cell>
          <cell r="I95">
            <v>0.9</v>
          </cell>
        </row>
        <row r="96">
          <cell r="A96" t="str">
            <v xml:space="preserve">  March</v>
          </cell>
          <cell r="B96">
            <v>31.64</v>
          </cell>
          <cell r="C96">
            <v>92.01</v>
          </cell>
          <cell r="D96">
            <v>11.88</v>
          </cell>
          <cell r="E96">
            <v>61.8</v>
          </cell>
          <cell r="F96">
            <v>28.5</v>
          </cell>
          <cell r="G96">
            <v>4</v>
          </cell>
          <cell r="H96">
            <v>276.36184920292902</v>
          </cell>
          <cell r="I96">
            <v>0.4</v>
          </cell>
        </row>
        <row r="97">
          <cell r="A97" t="str">
            <v xml:space="preserve">  April</v>
          </cell>
          <cell r="B97">
            <v>28.7</v>
          </cell>
          <cell r="C97">
            <v>83</v>
          </cell>
          <cell r="D97">
            <v>10.82</v>
          </cell>
          <cell r="E97">
            <v>73.599999999999994</v>
          </cell>
          <cell r="F97">
            <v>25.6</v>
          </cell>
          <cell r="G97">
            <v>4</v>
          </cell>
          <cell r="H97">
            <v>243.14472196681822</v>
          </cell>
          <cell r="I97">
            <v>3.1</v>
          </cell>
        </row>
        <row r="98">
          <cell r="A98" t="str">
            <v xml:space="preserve">  May</v>
          </cell>
          <cell r="B98">
            <v>29.7</v>
          </cell>
          <cell r="C98">
            <v>85.36</v>
          </cell>
          <cell r="D98">
            <v>13.28</v>
          </cell>
          <cell r="E98">
            <v>69.52</v>
          </cell>
          <cell r="F98">
            <v>27.69</v>
          </cell>
          <cell r="G98">
            <v>4</v>
          </cell>
          <cell r="H98">
            <v>250.68911377778528</v>
          </cell>
          <cell r="I98">
            <v>0.37</v>
          </cell>
        </row>
        <row r="99">
          <cell r="A99" t="str">
            <v xml:space="preserve">  June</v>
          </cell>
          <cell r="B99">
            <v>31.41</v>
          </cell>
          <cell r="C99">
            <v>84.42</v>
          </cell>
          <cell r="D99">
            <v>15.7</v>
          </cell>
          <cell r="E99">
            <v>80.849999999999994</v>
          </cell>
          <cell r="F99">
            <v>29.8</v>
          </cell>
          <cell r="G99">
            <v>4</v>
          </cell>
          <cell r="H99">
            <v>266.99167111735807</v>
          </cell>
          <cell r="I99">
            <v>-0.7</v>
          </cell>
        </row>
        <row r="100">
          <cell r="A100" t="str">
            <v xml:space="preserve">  July</v>
          </cell>
          <cell r="B100">
            <v>30.73</v>
          </cell>
          <cell r="C100">
            <v>86.49</v>
          </cell>
          <cell r="D100">
            <v>15.35</v>
          </cell>
          <cell r="E100">
            <v>73.48</v>
          </cell>
          <cell r="F100">
            <v>27.92</v>
          </cell>
          <cell r="G100">
            <v>4</v>
          </cell>
          <cell r="H100">
            <v>259.13841933858686</v>
          </cell>
          <cell r="I100">
            <v>0.8</v>
          </cell>
        </row>
        <row r="101">
          <cell r="A101" t="str">
            <v xml:space="preserve">  August</v>
          </cell>
        </row>
        <row r="103">
          <cell r="A103" t="str">
            <v>Sources: State Statistical Committee; and Fund staff estimates.</v>
          </cell>
        </row>
        <row r="105">
          <cell r="A105" t="str">
            <v>1/ Data are based on preliminary monthly figures on wages and employment, while average annual wages reported in Table 21 are final and reconciled annual data. As a result, annual averages in Table 21 may differ from data reported in Table 20.</v>
          </cell>
        </row>
        <row r="108">
          <cell r="A108" t="str">
            <v>2/ Index deflated by the CPI (July 1995=100).</v>
          </cell>
        </row>
      </sheetData>
      <sheetData sheetId="25" refreshError="1">
        <row r="1">
          <cell r="B1" t="str">
            <v>Table A-21. Tajikistan: Average Monthly Wages by Sector, 1996–2002 1/</v>
          </cell>
        </row>
        <row r="3">
          <cell r="D3">
            <v>1985</v>
          </cell>
          <cell r="E3">
            <v>1990</v>
          </cell>
          <cell r="F3">
            <v>1991</v>
          </cell>
          <cell r="G3">
            <v>1992</v>
          </cell>
          <cell r="H3">
            <v>1993</v>
          </cell>
          <cell r="I3">
            <v>1994</v>
          </cell>
          <cell r="J3">
            <v>1995</v>
          </cell>
          <cell r="K3">
            <v>1996</v>
          </cell>
          <cell r="L3">
            <v>1997</v>
          </cell>
          <cell r="M3">
            <v>1998</v>
          </cell>
          <cell r="N3">
            <v>1999</v>
          </cell>
          <cell r="O3">
            <v>2000</v>
          </cell>
          <cell r="P3">
            <v>2001</v>
          </cell>
        </row>
        <row r="6">
          <cell r="J6" t="str">
            <v>(In somoni)</v>
          </cell>
          <cell r="K6" t="str">
            <v>(In somoni)</v>
          </cell>
        </row>
        <row r="8">
          <cell r="B8" t="str">
            <v>Total economy</v>
          </cell>
          <cell r="C8" t="str">
            <v>Всего по экономике</v>
          </cell>
          <cell r="D8">
            <v>158</v>
          </cell>
          <cell r="E8">
            <v>207</v>
          </cell>
          <cell r="F8">
            <v>340</v>
          </cell>
          <cell r="G8">
            <v>1909</v>
          </cell>
          <cell r="H8">
            <v>16155</v>
          </cell>
          <cell r="I8">
            <v>34904</v>
          </cell>
          <cell r="J8">
            <v>0.92200000000000004</v>
          </cell>
          <cell r="K8">
            <v>2.95</v>
          </cell>
          <cell r="L8">
            <v>4.96</v>
          </cell>
          <cell r="M8">
            <v>9.17</v>
          </cell>
          <cell r="N8">
            <v>11.61</v>
          </cell>
          <cell r="O8">
            <v>15.57</v>
          </cell>
          <cell r="P8">
            <v>25.07</v>
          </cell>
        </row>
        <row r="10">
          <cell r="B10" t="str">
            <v xml:space="preserve">Of which: </v>
          </cell>
          <cell r="K10" t="str">
            <v xml:space="preserve"> </v>
          </cell>
          <cell r="L10" t="str">
            <v xml:space="preserve"> </v>
          </cell>
          <cell r="M10" t="str">
            <v xml:space="preserve"> </v>
          </cell>
          <cell r="N10" t="str">
            <v xml:space="preserve"> </v>
          </cell>
          <cell r="O10" t="str">
            <v xml:space="preserve"> </v>
          </cell>
          <cell r="P10" t="str">
            <v xml:space="preserve"> </v>
          </cell>
        </row>
        <row r="11">
          <cell r="B11" t="str">
            <v>Agriculture</v>
          </cell>
          <cell r="C11" t="str">
            <v>С/х-во</v>
          </cell>
          <cell r="D11">
            <v>135</v>
          </cell>
          <cell r="E11">
            <v>177</v>
          </cell>
          <cell r="F11">
            <v>315</v>
          </cell>
          <cell r="G11">
            <v>1425</v>
          </cell>
          <cell r="H11">
            <v>11097</v>
          </cell>
          <cell r="I11">
            <v>18192</v>
          </cell>
          <cell r="J11">
            <v>0.81</v>
          </cell>
          <cell r="K11">
            <v>1.76</v>
          </cell>
          <cell r="L11">
            <v>3.07</v>
          </cell>
          <cell r="M11">
            <v>5.26</v>
          </cell>
          <cell r="N11">
            <v>5.38</v>
          </cell>
          <cell r="O11">
            <v>7.78</v>
          </cell>
          <cell r="P11">
            <v>15.04</v>
          </cell>
        </row>
        <row r="12">
          <cell r="B12" t="str">
            <v>Industry</v>
          </cell>
          <cell r="C12" t="str">
            <v>Промышленность</v>
          </cell>
          <cell r="D12">
            <v>175</v>
          </cell>
          <cell r="E12">
            <v>231</v>
          </cell>
          <cell r="F12">
            <v>389</v>
          </cell>
          <cell r="G12">
            <v>2522</v>
          </cell>
          <cell r="H12">
            <v>26906</v>
          </cell>
          <cell r="I12">
            <v>65162</v>
          </cell>
          <cell r="J12">
            <v>1.5980000000000001</v>
          </cell>
          <cell r="K12">
            <v>8.4</v>
          </cell>
          <cell r="L12">
            <v>14.43</v>
          </cell>
          <cell r="M12">
            <v>28.34</v>
          </cell>
          <cell r="N12">
            <v>35.82</v>
          </cell>
          <cell r="O12">
            <v>47.12</v>
          </cell>
          <cell r="P12">
            <v>69.81</v>
          </cell>
        </row>
        <row r="13">
          <cell r="B13" t="str">
            <v>Forestry</v>
          </cell>
          <cell r="C13" t="str">
            <v>Лесное хоз-во</v>
          </cell>
          <cell r="D13">
            <v>120</v>
          </cell>
          <cell r="E13">
            <v>164</v>
          </cell>
          <cell r="F13">
            <v>229</v>
          </cell>
          <cell r="G13">
            <v>1322</v>
          </cell>
          <cell r="H13">
            <v>10721</v>
          </cell>
          <cell r="I13">
            <v>18171</v>
          </cell>
          <cell r="J13">
            <v>0.39500000000000002</v>
          </cell>
          <cell r="K13">
            <v>0.85</v>
          </cell>
          <cell r="L13">
            <v>1.657</v>
          </cell>
          <cell r="M13">
            <v>4.3710000000000004</v>
          </cell>
          <cell r="N13">
            <v>5.8049999999999997</v>
          </cell>
          <cell r="O13">
            <v>5.3</v>
          </cell>
          <cell r="P13">
            <v>6.25</v>
          </cell>
        </row>
        <row r="14">
          <cell r="B14" t="str">
            <v>Transportation</v>
          </cell>
          <cell r="C14" t="str">
            <v>Транспорт</v>
          </cell>
          <cell r="D14">
            <v>176</v>
          </cell>
          <cell r="E14">
            <v>223</v>
          </cell>
          <cell r="F14">
            <v>324</v>
          </cell>
          <cell r="G14">
            <v>1611</v>
          </cell>
          <cell r="H14">
            <v>17916</v>
          </cell>
          <cell r="I14">
            <v>47377</v>
          </cell>
          <cell r="J14">
            <v>1.2310000000000001</v>
          </cell>
          <cell r="K14">
            <v>4.4630000000000001</v>
          </cell>
          <cell r="L14">
            <v>8.4870000000000001</v>
          </cell>
          <cell r="M14">
            <v>16.131</v>
          </cell>
          <cell r="N14">
            <v>23.222999999999999</v>
          </cell>
          <cell r="O14">
            <v>30.96</v>
          </cell>
          <cell r="P14">
            <v>50.34</v>
          </cell>
        </row>
        <row r="15">
          <cell r="B15" t="str">
            <v>Communication</v>
          </cell>
          <cell r="C15" t="str">
            <v>Связь</v>
          </cell>
          <cell r="D15">
            <v>136</v>
          </cell>
          <cell r="E15">
            <v>191</v>
          </cell>
          <cell r="F15">
            <v>330</v>
          </cell>
          <cell r="G15">
            <v>2083</v>
          </cell>
          <cell r="H15">
            <v>17299</v>
          </cell>
          <cell r="I15">
            <v>46661</v>
          </cell>
          <cell r="J15">
            <v>1.113</v>
          </cell>
          <cell r="K15">
            <v>5.62</v>
          </cell>
          <cell r="L15">
            <v>10.196999999999999</v>
          </cell>
          <cell r="M15">
            <v>19.366</v>
          </cell>
          <cell r="N15">
            <v>28.672000000000001</v>
          </cell>
          <cell r="O15">
            <v>38.44</v>
          </cell>
          <cell r="P15">
            <v>58.72</v>
          </cell>
        </row>
        <row r="16">
          <cell r="B16" t="str">
            <v>Construction</v>
          </cell>
          <cell r="C16" t="str">
            <v>Строительство</v>
          </cell>
          <cell r="D16">
            <v>200</v>
          </cell>
          <cell r="E16">
            <v>276</v>
          </cell>
          <cell r="F16">
            <v>434</v>
          </cell>
          <cell r="G16">
            <v>2616</v>
          </cell>
          <cell r="H16">
            <v>32376</v>
          </cell>
          <cell r="I16">
            <v>76674</v>
          </cell>
          <cell r="J16">
            <v>1.278</v>
          </cell>
          <cell r="K16">
            <v>4.83</v>
          </cell>
          <cell r="L16">
            <v>9.52</v>
          </cell>
          <cell r="M16">
            <v>22.24</v>
          </cell>
          <cell r="N16">
            <v>37.04</v>
          </cell>
          <cell r="O16">
            <v>38.909999999999997</v>
          </cell>
          <cell r="P16">
            <v>58.79</v>
          </cell>
        </row>
        <row r="17">
          <cell r="B17" t="str">
            <v>Trade and supplies</v>
          </cell>
          <cell r="C17" t="str">
            <v>Торговля и снабжение</v>
          </cell>
          <cell r="D17">
            <v>135</v>
          </cell>
          <cell r="E17">
            <v>190</v>
          </cell>
          <cell r="F17">
            <v>295</v>
          </cell>
          <cell r="G17">
            <v>1440</v>
          </cell>
          <cell r="H17">
            <v>14359</v>
          </cell>
          <cell r="I17">
            <v>33478</v>
          </cell>
          <cell r="J17">
            <v>0.67100000000000004</v>
          </cell>
          <cell r="K17">
            <v>2.6349999999999998</v>
          </cell>
          <cell r="L17">
            <v>4.5949999999999998</v>
          </cell>
          <cell r="M17">
            <v>8.2620000000000005</v>
          </cell>
          <cell r="N17">
            <v>11.87</v>
          </cell>
          <cell r="O17">
            <v>16.87</v>
          </cell>
          <cell r="P17">
            <v>19.84</v>
          </cell>
        </row>
        <row r="18">
          <cell r="B18" t="str">
            <v>Housing and municipal services</v>
          </cell>
          <cell r="C18" t="str">
            <v xml:space="preserve">Жил.-ком. Услуги </v>
          </cell>
          <cell r="D18">
            <v>119</v>
          </cell>
          <cell r="E18">
            <v>160</v>
          </cell>
          <cell r="F18">
            <v>273</v>
          </cell>
          <cell r="G18">
            <v>1814</v>
          </cell>
          <cell r="H18">
            <v>16382</v>
          </cell>
          <cell r="I18">
            <v>38046</v>
          </cell>
          <cell r="J18">
            <v>0.96499999999999997</v>
          </cell>
          <cell r="K18">
            <v>3.419</v>
          </cell>
          <cell r="L18">
            <v>5.6529999999999996</v>
          </cell>
          <cell r="M18">
            <v>12.403</v>
          </cell>
          <cell r="N18">
            <v>16.957000000000001</v>
          </cell>
          <cell r="O18">
            <v>18.329999999999998</v>
          </cell>
          <cell r="P18">
            <v>26.18</v>
          </cell>
        </row>
        <row r="19">
          <cell r="B19" t="str">
            <v>Health care</v>
          </cell>
          <cell r="C19" t="str">
            <v>Здравоохранение</v>
          </cell>
          <cell r="D19">
            <v>131</v>
          </cell>
          <cell r="E19">
            <v>167</v>
          </cell>
          <cell r="F19">
            <v>269</v>
          </cell>
          <cell r="G19">
            <v>1558</v>
          </cell>
          <cell r="H19">
            <v>10384</v>
          </cell>
          <cell r="I19">
            <v>26018</v>
          </cell>
          <cell r="J19">
            <v>0.51</v>
          </cell>
          <cell r="K19">
            <v>1.2430000000000001</v>
          </cell>
          <cell r="L19">
            <v>2.1219999999999999</v>
          </cell>
          <cell r="M19">
            <v>3.0630000000000002</v>
          </cell>
          <cell r="N19">
            <v>4.4720000000000004</v>
          </cell>
          <cell r="O19">
            <v>6.73</v>
          </cell>
          <cell r="P19">
            <v>8.84</v>
          </cell>
        </row>
        <row r="20">
          <cell r="B20" t="str">
            <v>Education</v>
          </cell>
          <cell r="C20" t="str">
            <v>Образование</v>
          </cell>
          <cell r="D20">
            <v>161</v>
          </cell>
          <cell r="E20">
            <v>183</v>
          </cell>
          <cell r="F20">
            <v>294</v>
          </cell>
          <cell r="G20">
            <v>1721</v>
          </cell>
          <cell r="H20">
            <v>12072</v>
          </cell>
          <cell r="I20">
            <v>28341</v>
          </cell>
          <cell r="J20">
            <v>0.54300000000000004</v>
          </cell>
          <cell r="K20">
            <v>1.5649999999999999</v>
          </cell>
          <cell r="L20">
            <v>2.738</v>
          </cell>
          <cell r="M20">
            <v>6.44</v>
          </cell>
          <cell r="N20">
            <v>7.6210000000000004</v>
          </cell>
          <cell r="O20">
            <v>11.56</v>
          </cell>
          <cell r="P20">
            <v>16.510000000000002</v>
          </cell>
        </row>
        <row r="21">
          <cell r="B21" t="str">
            <v>Arts and culture</v>
          </cell>
          <cell r="C21" t="str">
            <v>Искусство и культура</v>
          </cell>
          <cell r="D21">
            <v>124</v>
          </cell>
          <cell r="E21">
            <v>158</v>
          </cell>
          <cell r="F21">
            <v>254</v>
          </cell>
          <cell r="G21">
            <v>1437</v>
          </cell>
          <cell r="H21">
            <v>10131</v>
          </cell>
          <cell r="I21">
            <v>22532</v>
          </cell>
          <cell r="J21">
            <v>0.69799999999999995</v>
          </cell>
          <cell r="K21">
            <v>1.7649999999999999</v>
          </cell>
          <cell r="L21">
            <v>2.6480000000000001</v>
          </cell>
          <cell r="M21">
            <v>5.3609999999999998</v>
          </cell>
          <cell r="N21">
            <v>8.2669999999999995</v>
          </cell>
          <cell r="O21">
            <v>11.53</v>
          </cell>
          <cell r="P21">
            <v>15.23</v>
          </cell>
        </row>
        <row r="22">
          <cell r="B22" t="str">
            <v>Sciences</v>
          </cell>
          <cell r="C22" t="str">
            <v>Наука</v>
          </cell>
          <cell r="D22">
            <v>185</v>
          </cell>
          <cell r="E22">
            <v>288</v>
          </cell>
          <cell r="F22">
            <v>435</v>
          </cell>
          <cell r="G22">
            <v>2534</v>
          </cell>
          <cell r="H22">
            <v>16568</v>
          </cell>
          <cell r="I22">
            <v>44508</v>
          </cell>
          <cell r="J22">
            <v>0.76</v>
          </cell>
          <cell r="K22">
            <v>2.2629999999999999</v>
          </cell>
          <cell r="L22">
            <v>5.2610000000000001</v>
          </cell>
          <cell r="M22">
            <v>9.5030000000000001</v>
          </cell>
          <cell r="N22">
            <v>16.370999999999999</v>
          </cell>
          <cell r="O22">
            <v>16.37</v>
          </cell>
          <cell r="P22">
            <v>23.56</v>
          </cell>
        </row>
        <row r="23">
          <cell r="B23" t="str">
            <v>Banking and insurance</v>
          </cell>
          <cell r="C23" t="str">
            <v>Банковская и страховая системы</v>
          </cell>
          <cell r="D23">
            <v>158</v>
          </cell>
          <cell r="E23">
            <v>296</v>
          </cell>
          <cell r="F23">
            <v>712</v>
          </cell>
          <cell r="G23">
            <v>4665</v>
          </cell>
          <cell r="H23">
            <v>41304</v>
          </cell>
          <cell r="I23">
            <v>113959</v>
          </cell>
          <cell r="J23">
            <v>2.1339999999999999</v>
          </cell>
          <cell r="K23">
            <v>7.2770000000000001</v>
          </cell>
          <cell r="L23">
            <v>16.988</v>
          </cell>
          <cell r="M23">
            <v>20.341999999999999</v>
          </cell>
          <cell r="N23">
            <v>48.917999999999999</v>
          </cell>
          <cell r="O23">
            <v>76.72</v>
          </cell>
          <cell r="P23">
            <v>88.42</v>
          </cell>
        </row>
        <row r="24">
          <cell r="B24" t="str">
            <v xml:space="preserve">Management of state </v>
          </cell>
          <cell r="C24" t="str">
            <v>Гос. Управление</v>
          </cell>
        </row>
        <row r="25">
          <cell r="B25" t="str">
            <v xml:space="preserve">   and other public bodies</v>
          </cell>
          <cell r="D25">
            <v>152</v>
          </cell>
          <cell r="E25">
            <v>300</v>
          </cell>
          <cell r="F25">
            <v>419</v>
          </cell>
          <cell r="G25">
            <v>2994</v>
          </cell>
          <cell r="H25">
            <v>22576</v>
          </cell>
          <cell r="I25">
            <v>43106</v>
          </cell>
          <cell r="J25">
            <v>0.85399999999999998</v>
          </cell>
          <cell r="K25">
            <v>4.8719999999999999</v>
          </cell>
          <cell r="L25">
            <v>8.1189999999999998</v>
          </cell>
          <cell r="M25">
            <v>16.123000000000001</v>
          </cell>
          <cell r="N25">
            <v>22.788</v>
          </cell>
          <cell r="O25">
            <v>23.86</v>
          </cell>
          <cell r="P25">
            <v>31.49</v>
          </cell>
        </row>
        <row r="27">
          <cell r="J27" t="str">
            <v>(Percent change)</v>
          </cell>
          <cell r="K27" t="str">
            <v>(Percent change)</v>
          </cell>
        </row>
        <row r="29">
          <cell r="B29" t="str">
            <v>Total economy</v>
          </cell>
          <cell r="C29" t="str">
            <v>Всего по экономике</v>
          </cell>
          <cell r="D29">
            <v>1.6</v>
          </cell>
          <cell r="E29">
            <v>9.9</v>
          </cell>
          <cell r="F29">
            <v>64.2</v>
          </cell>
          <cell r="G29">
            <v>461.8</v>
          </cell>
          <cell r="H29">
            <v>746.3</v>
          </cell>
          <cell r="I29">
            <v>116.1</v>
          </cell>
          <cell r="J29">
            <v>88.5</v>
          </cell>
          <cell r="K29">
            <v>219.95661605206072</v>
          </cell>
          <cell r="L29">
            <v>68.135593220338961</v>
          </cell>
          <cell r="M29">
            <v>84.879032258064512</v>
          </cell>
          <cell r="N29">
            <v>26.608505997818966</v>
          </cell>
          <cell r="O29">
            <v>34.108527131782949</v>
          </cell>
          <cell r="P29">
            <v>61.014771997430955</v>
          </cell>
        </row>
        <row r="31">
          <cell r="B31" t="str">
            <v xml:space="preserve">Of which: </v>
          </cell>
          <cell r="P31" t="str">
            <v xml:space="preserve"> </v>
          </cell>
        </row>
        <row r="32">
          <cell r="B32" t="str">
            <v>Agriculture</v>
          </cell>
          <cell r="C32" t="str">
            <v>С/х-во</v>
          </cell>
          <cell r="D32">
            <v>1.7</v>
          </cell>
          <cell r="E32">
            <v>10.3</v>
          </cell>
          <cell r="F32">
            <v>78.3</v>
          </cell>
          <cell r="G32">
            <v>352.5</v>
          </cell>
          <cell r="H32">
            <v>679</v>
          </cell>
          <cell r="I32">
            <v>63.9</v>
          </cell>
          <cell r="J32">
            <v>129.6</v>
          </cell>
          <cell r="K32">
            <v>117.28395061728395</v>
          </cell>
          <cell r="L32">
            <v>74.431818181818159</v>
          </cell>
          <cell r="M32">
            <v>71.335504885993487</v>
          </cell>
          <cell r="N32">
            <v>2.281368821292773</v>
          </cell>
          <cell r="O32">
            <v>44.609665427509299</v>
          </cell>
          <cell r="P32">
            <v>93.316195372750627</v>
          </cell>
        </row>
        <row r="33">
          <cell r="B33" t="str">
            <v>Industry</v>
          </cell>
          <cell r="C33" t="str">
            <v>Промышленность</v>
          </cell>
          <cell r="D33">
            <v>2.1</v>
          </cell>
          <cell r="E33">
            <v>8</v>
          </cell>
          <cell r="F33">
            <v>68.7</v>
          </cell>
          <cell r="G33">
            <v>547.6</v>
          </cell>
          <cell r="H33">
            <v>966.9</v>
          </cell>
          <cell r="I33">
            <v>142.19999999999999</v>
          </cell>
          <cell r="J33">
            <v>115.3</v>
          </cell>
          <cell r="K33">
            <v>425.65707133917397</v>
          </cell>
          <cell r="L33">
            <v>71.785714285714278</v>
          </cell>
          <cell r="M33">
            <v>96.396396396396398</v>
          </cell>
          <cell r="N33">
            <v>26.393789696542001</v>
          </cell>
          <cell r="O33">
            <v>31.546621998883296</v>
          </cell>
          <cell r="P33">
            <v>48.153650254668946</v>
          </cell>
        </row>
        <row r="34">
          <cell r="B34" t="str">
            <v>Forestry</v>
          </cell>
          <cell r="C34" t="str">
            <v>Лесное хоз-во</v>
          </cell>
          <cell r="D34">
            <v>0.3</v>
          </cell>
          <cell r="E34">
            <v>39.700000000000003</v>
          </cell>
          <cell r="F34">
            <v>476.7</v>
          </cell>
          <cell r="G34">
            <v>709.2</v>
          </cell>
          <cell r="H34">
            <v>711.1</v>
          </cell>
          <cell r="I34">
            <v>69.5</v>
          </cell>
          <cell r="J34">
            <v>56.5</v>
          </cell>
          <cell r="K34">
            <v>115.18987341772151</v>
          </cell>
          <cell r="L34">
            <v>94.941176470588232</v>
          </cell>
          <cell r="M34">
            <v>163.78998189499094</v>
          </cell>
          <cell r="N34">
            <v>32.807137954701432</v>
          </cell>
          <cell r="O34">
            <v>-8.6993970714900826</v>
          </cell>
          <cell r="P34">
            <v>17.924528301886795</v>
          </cell>
        </row>
        <row r="35">
          <cell r="B35" t="str">
            <v>Transportation</v>
          </cell>
          <cell r="C35" t="str">
            <v>Транспорт</v>
          </cell>
          <cell r="D35">
            <v>0.7</v>
          </cell>
          <cell r="E35">
            <v>9.1999999999999993</v>
          </cell>
          <cell r="F35">
            <v>45.1</v>
          </cell>
          <cell r="G35">
            <v>397.7</v>
          </cell>
          <cell r="H35">
            <v>1011.7</v>
          </cell>
          <cell r="I35">
            <v>164.4</v>
          </cell>
          <cell r="J35">
            <v>103.6</v>
          </cell>
          <cell r="K35">
            <v>262.55077173030054</v>
          </cell>
          <cell r="L35">
            <v>90.163567107326912</v>
          </cell>
          <cell r="M35">
            <v>90.067161541180639</v>
          </cell>
          <cell r="N35">
            <v>43.965036265575606</v>
          </cell>
          <cell r="O35">
            <v>33.31610902984113</v>
          </cell>
          <cell r="P35">
            <v>62.596899224806208</v>
          </cell>
        </row>
        <row r="36">
          <cell r="B36" t="str">
            <v>Communication</v>
          </cell>
          <cell r="C36" t="str">
            <v>Связь</v>
          </cell>
          <cell r="D36">
            <v>1.4</v>
          </cell>
          <cell r="E36">
            <v>10.5</v>
          </cell>
          <cell r="F36">
            <v>72.900000000000006</v>
          </cell>
          <cell r="G36">
            <v>531.6</v>
          </cell>
          <cell r="H36">
            <v>730.2</v>
          </cell>
          <cell r="I36">
            <v>169.7</v>
          </cell>
          <cell r="J36">
            <v>112.2</v>
          </cell>
          <cell r="K36">
            <v>404.94159928122195</v>
          </cell>
          <cell r="L36">
            <v>81.441281138790004</v>
          </cell>
          <cell r="M36">
            <v>89.918603510836533</v>
          </cell>
          <cell r="N36">
            <v>48.053289269854389</v>
          </cell>
          <cell r="O36">
            <v>34.068080357142833</v>
          </cell>
          <cell r="P36">
            <v>52.757544224765894</v>
          </cell>
        </row>
        <row r="37">
          <cell r="B37" t="str">
            <v>Construction</v>
          </cell>
          <cell r="C37" t="str">
            <v>Строительство</v>
          </cell>
          <cell r="D37">
            <v>2.2000000000000002</v>
          </cell>
          <cell r="E37">
            <v>9.4</v>
          </cell>
          <cell r="F37">
            <v>57.1</v>
          </cell>
          <cell r="G37">
            <v>502.5</v>
          </cell>
          <cell r="H37">
            <v>1137.5999999999999</v>
          </cell>
          <cell r="I37">
            <v>136.80000000000001</v>
          </cell>
          <cell r="J37">
            <v>47.4</v>
          </cell>
          <cell r="K37">
            <v>277.9342723004695</v>
          </cell>
          <cell r="L37">
            <v>97.101449275362313</v>
          </cell>
          <cell r="M37">
            <v>133.61344537815128</v>
          </cell>
          <cell r="N37">
            <v>66.546762589928079</v>
          </cell>
          <cell r="O37">
            <v>5.048596112311003</v>
          </cell>
          <cell r="P37">
            <v>51.092264199434595</v>
          </cell>
        </row>
        <row r="38">
          <cell r="B38" t="str">
            <v>Trade and supplies</v>
          </cell>
          <cell r="C38" t="str">
            <v>Торговля и снабжение</v>
          </cell>
          <cell r="D38">
            <v>0.7</v>
          </cell>
          <cell r="E38">
            <v>22.5</v>
          </cell>
          <cell r="F38">
            <v>55.3</v>
          </cell>
          <cell r="G38">
            <v>388.3</v>
          </cell>
          <cell r="H38">
            <v>982.6</v>
          </cell>
          <cell r="I38">
            <v>114.7</v>
          </cell>
          <cell r="J38">
            <v>51.9</v>
          </cell>
          <cell r="K38">
            <v>292.69746646795818</v>
          </cell>
          <cell r="L38">
            <v>74.383301707779879</v>
          </cell>
          <cell r="M38">
            <v>79.804134929270958</v>
          </cell>
          <cell r="N38">
            <v>43.669813604454106</v>
          </cell>
          <cell r="O38">
            <v>42.122999157540022</v>
          </cell>
          <cell r="P38">
            <v>17.605216360403062</v>
          </cell>
        </row>
        <row r="39">
          <cell r="B39" t="str">
            <v>Housing and municipal services</v>
          </cell>
          <cell r="C39" t="str">
            <v xml:space="preserve">Жил.-ком. Услуги </v>
          </cell>
          <cell r="D39">
            <v>1.2</v>
          </cell>
          <cell r="E39">
            <v>12</v>
          </cell>
          <cell r="F39">
            <v>70.8</v>
          </cell>
          <cell r="G39">
            <v>565</v>
          </cell>
          <cell r="H39">
            <v>787.6</v>
          </cell>
          <cell r="I39">
            <v>136.19999999999999</v>
          </cell>
          <cell r="J39">
            <v>54</v>
          </cell>
          <cell r="K39">
            <v>254.30051813471505</v>
          </cell>
          <cell r="L39">
            <v>65.340742907282817</v>
          </cell>
          <cell r="M39">
            <v>119.40562533168233</v>
          </cell>
          <cell r="N39">
            <v>36.716923325002028</v>
          </cell>
          <cell r="O39">
            <v>8.0969511116353061</v>
          </cell>
          <cell r="P39">
            <v>42.825968357883255</v>
          </cell>
        </row>
        <row r="40">
          <cell r="B40" t="str">
            <v>Health care</v>
          </cell>
          <cell r="C40" t="str">
            <v>Здравоохранение</v>
          </cell>
          <cell r="D40">
            <v>8</v>
          </cell>
          <cell r="E40">
            <v>14.8</v>
          </cell>
          <cell r="F40">
            <v>60.8</v>
          </cell>
          <cell r="G40">
            <v>478.6</v>
          </cell>
          <cell r="H40">
            <v>566.70000000000005</v>
          </cell>
          <cell r="I40">
            <v>150.6</v>
          </cell>
          <cell r="J40">
            <v>74</v>
          </cell>
          <cell r="K40">
            <v>143.72549019607845</v>
          </cell>
          <cell r="L40">
            <v>70.716009654062731</v>
          </cell>
          <cell r="M40">
            <v>44.344957587181909</v>
          </cell>
          <cell r="N40">
            <v>46.000652954619653</v>
          </cell>
          <cell r="O40">
            <v>50.491949910554581</v>
          </cell>
          <cell r="P40">
            <v>31.352154531946496</v>
          </cell>
        </row>
        <row r="41">
          <cell r="B41" t="str">
            <v>Education</v>
          </cell>
          <cell r="C41" t="str">
            <v>Образование</v>
          </cell>
          <cell r="D41">
            <v>2.7</v>
          </cell>
          <cell r="E41">
            <v>61.1</v>
          </cell>
          <cell r="F41">
            <v>485.1</v>
          </cell>
          <cell r="G41">
            <v>571.29999999999995</v>
          </cell>
          <cell r="H41">
            <v>601.5</v>
          </cell>
          <cell r="I41">
            <v>134.80000000000001</v>
          </cell>
          <cell r="J41">
            <v>42.3</v>
          </cell>
          <cell r="K41">
            <v>188.21362799263352</v>
          </cell>
          <cell r="L41">
            <v>74.952076677316285</v>
          </cell>
          <cell r="M41">
            <v>135.20818115412712</v>
          </cell>
          <cell r="N41">
            <v>18.338509316770185</v>
          </cell>
          <cell r="O41">
            <v>51.686130429077537</v>
          </cell>
          <cell r="P41">
            <v>42.820069204152276</v>
          </cell>
        </row>
        <row r="42">
          <cell r="B42" t="str">
            <v>Arts and culture</v>
          </cell>
          <cell r="C42" t="str">
            <v>Искусство и культура</v>
          </cell>
          <cell r="D42">
            <v>0.8</v>
          </cell>
          <cell r="E42">
            <v>17</v>
          </cell>
          <cell r="F42">
            <v>61.2</v>
          </cell>
          <cell r="G42">
            <v>470.1</v>
          </cell>
          <cell r="H42">
            <v>613.79999999999995</v>
          </cell>
          <cell r="I42">
            <v>118.4</v>
          </cell>
          <cell r="J42">
            <v>152</v>
          </cell>
          <cell r="K42">
            <v>152.86532951289396</v>
          </cell>
          <cell r="L42">
            <v>50.028328611898019</v>
          </cell>
          <cell r="M42">
            <v>102.45468277945616</v>
          </cell>
          <cell r="N42">
            <v>54.206304793881742</v>
          </cell>
          <cell r="O42">
            <v>39.470182653925264</v>
          </cell>
          <cell r="P42">
            <v>32.090199479618406</v>
          </cell>
        </row>
        <row r="43">
          <cell r="B43" t="str">
            <v>Sciences</v>
          </cell>
          <cell r="C43" t="str">
            <v>Наука</v>
          </cell>
          <cell r="D43">
            <v>1.2</v>
          </cell>
          <cell r="E43">
            <v>10.7</v>
          </cell>
          <cell r="F43">
            <v>51.4</v>
          </cell>
          <cell r="G43">
            <v>482.2</v>
          </cell>
          <cell r="H43">
            <v>553.79999999999995</v>
          </cell>
          <cell r="I43">
            <v>168.7</v>
          </cell>
          <cell r="J43">
            <v>48.2</v>
          </cell>
          <cell r="K43">
            <v>197.76315789473682</v>
          </cell>
          <cell r="L43">
            <v>132.47901016349979</v>
          </cell>
          <cell r="M43">
            <v>80.631058734080966</v>
          </cell>
          <cell r="N43">
            <v>72.271914132379237</v>
          </cell>
          <cell r="O43">
            <v>-6.1083623480442384E-3</v>
          </cell>
          <cell r="P43">
            <v>43.921808185705544</v>
          </cell>
        </row>
        <row r="44">
          <cell r="B44" t="str">
            <v>Banking and insurance</v>
          </cell>
          <cell r="C44" t="str">
            <v>Банковская и страховая системы</v>
          </cell>
          <cell r="D44">
            <v>1.9</v>
          </cell>
          <cell r="E44">
            <v>54.1</v>
          </cell>
          <cell r="F44">
            <v>140.69999999999999</v>
          </cell>
          <cell r="G44">
            <v>554.79999999999995</v>
          </cell>
          <cell r="H44">
            <v>785.4</v>
          </cell>
          <cell r="I44">
            <v>175.9</v>
          </cell>
          <cell r="J44">
            <v>61</v>
          </cell>
          <cell r="K44">
            <v>241.00281162136838</v>
          </cell>
          <cell r="L44">
            <v>133.44784938848426</v>
          </cell>
          <cell r="M44">
            <v>19.743348245820584</v>
          </cell>
          <cell r="N44">
            <v>140.47782912201359</v>
          </cell>
          <cell r="O44">
            <v>56.833885277402999</v>
          </cell>
          <cell r="P44">
            <v>15.250260688216883</v>
          </cell>
        </row>
        <row r="45">
          <cell r="B45" t="str">
            <v xml:space="preserve">Management of state </v>
          </cell>
          <cell r="C45" t="str">
            <v>Гос. Управление</v>
          </cell>
        </row>
        <row r="46">
          <cell r="B46" t="str">
            <v xml:space="preserve">   and other public bodies</v>
          </cell>
          <cell r="D46">
            <v>0.7</v>
          </cell>
          <cell r="E46">
            <v>42.4</v>
          </cell>
          <cell r="F46">
            <v>39.799999999999997</v>
          </cell>
          <cell r="G46">
            <v>614.1</v>
          </cell>
          <cell r="H46">
            <v>654</v>
          </cell>
          <cell r="I46">
            <v>90.9</v>
          </cell>
          <cell r="J46">
            <v>65.599999999999994</v>
          </cell>
          <cell r="K46">
            <v>470.49180327868851</v>
          </cell>
          <cell r="L46">
            <v>66.646141215106724</v>
          </cell>
          <cell r="M46">
            <v>98.583569405099155</v>
          </cell>
          <cell r="N46">
            <v>41.338460584258485</v>
          </cell>
          <cell r="O46">
            <v>4.7042302966473528</v>
          </cell>
          <cell r="P46">
            <v>31.978206202849947</v>
          </cell>
        </row>
        <row r="48">
          <cell r="B48" t="str">
            <v>Sources: Tajik authorities; and Fund staff estimates.</v>
          </cell>
        </row>
        <row r="50">
          <cell r="B50" t="str">
            <v>1/ Data are based on final and reconciled annual data on wages and employment, while average annual wages reported in Table 20 are preliminary monthly figures. As a result, annual averages in Table 21 may differ from data  reported in Table 20.</v>
          </cell>
        </row>
      </sheetData>
      <sheetData sheetId="26" refreshError="1"/>
      <sheetData sheetId="27" refreshError="1"/>
      <sheetData sheetId="28" refreshError="1"/>
      <sheetData sheetId="29" refreshError="1"/>
      <sheetData sheetId="30" refreshError="1">
        <row r="1">
          <cell r="A1" t="str">
            <v>Table A-22. Tajikistan: State Budget by Economic Classification of Revenues and Expenditures, 1996–2002 1/</v>
          </cell>
        </row>
        <row r="4">
          <cell r="B4">
            <v>1992</v>
          </cell>
          <cell r="C4">
            <v>1993</v>
          </cell>
          <cell r="D4">
            <v>1994</v>
          </cell>
          <cell r="E4">
            <v>1996</v>
          </cell>
          <cell r="F4" t="str">
            <v>1997</v>
          </cell>
          <cell r="G4" t="str">
            <v>1998</v>
          </cell>
          <cell r="H4" t="str">
            <v>1999</v>
          </cell>
          <cell r="I4" t="str">
            <v>2000</v>
          </cell>
          <cell r="J4" t="str">
            <v>2001</v>
          </cell>
        </row>
        <row r="7">
          <cell r="E7" t="str">
            <v>(In thousands of somoni)</v>
          </cell>
        </row>
        <row r="9">
          <cell r="A9" t="str">
            <v>Total revenue</v>
          </cell>
          <cell r="B9">
            <v>17235</v>
          </cell>
          <cell r="C9">
            <v>171224</v>
          </cell>
          <cell r="D9">
            <v>765290</v>
          </cell>
          <cell r="E9">
            <v>37335</v>
          </cell>
          <cell r="F9">
            <v>76720</v>
          </cell>
          <cell r="G9">
            <v>115201</v>
          </cell>
          <cell r="H9">
            <v>168303</v>
          </cell>
          <cell r="I9">
            <v>218803</v>
          </cell>
          <cell r="J9">
            <v>342316</v>
          </cell>
        </row>
        <row r="11">
          <cell r="A11" t="str">
            <v xml:space="preserve"> Tax revenue</v>
          </cell>
          <cell r="B11">
            <v>16622</v>
          </cell>
          <cell r="C11">
            <v>159195</v>
          </cell>
          <cell r="D11">
            <v>725086</v>
          </cell>
          <cell r="E11">
            <v>35953</v>
          </cell>
          <cell r="F11">
            <v>74452</v>
          </cell>
          <cell r="G11">
            <v>111264</v>
          </cell>
          <cell r="H11">
            <v>158244</v>
          </cell>
          <cell r="I11">
            <v>205409</v>
          </cell>
          <cell r="J11">
            <v>313491</v>
          </cell>
        </row>
        <row r="12">
          <cell r="A12" t="str">
            <v xml:space="preserve">   Individual income tax</v>
          </cell>
          <cell r="B12">
            <v>1654</v>
          </cell>
          <cell r="C12">
            <v>13954</v>
          </cell>
          <cell r="D12">
            <v>51748</v>
          </cell>
          <cell r="E12">
            <v>3434</v>
          </cell>
          <cell r="F12">
            <v>7465</v>
          </cell>
          <cell r="G12">
            <v>10312</v>
          </cell>
          <cell r="H12">
            <v>14412</v>
          </cell>
          <cell r="I12">
            <v>22255</v>
          </cell>
          <cell r="J12">
            <v>32842</v>
          </cell>
        </row>
        <row r="13">
          <cell r="A13" t="str">
            <v xml:space="preserve">   Enterprise profits tax</v>
          </cell>
          <cell r="B13">
            <v>5778</v>
          </cell>
          <cell r="C13">
            <v>45527</v>
          </cell>
          <cell r="D13">
            <v>207831</v>
          </cell>
          <cell r="E13">
            <v>6742</v>
          </cell>
          <cell r="F13">
            <v>7157</v>
          </cell>
          <cell r="G13">
            <v>10900</v>
          </cell>
          <cell r="H13">
            <v>17158</v>
          </cell>
          <cell r="I13">
            <v>11008</v>
          </cell>
          <cell r="J13">
            <v>14300</v>
          </cell>
        </row>
        <row r="14">
          <cell r="A14" t="str">
            <v xml:space="preserve">   Value-added tax</v>
          </cell>
          <cell r="B14">
            <v>4341</v>
          </cell>
          <cell r="C14">
            <v>65417</v>
          </cell>
          <cell r="D14">
            <v>248720</v>
          </cell>
          <cell r="E14">
            <v>5303</v>
          </cell>
          <cell r="F14">
            <v>9485</v>
          </cell>
          <cell r="G14">
            <v>19765</v>
          </cell>
          <cell r="H14">
            <v>30561</v>
          </cell>
          <cell r="I14">
            <v>44466</v>
          </cell>
          <cell r="J14">
            <v>86041</v>
          </cell>
        </row>
        <row r="15">
          <cell r="A15" t="str">
            <v xml:space="preserve">   Excise taxes</v>
          </cell>
          <cell r="B15">
            <v>2298</v>
          </cell>
          <cell r="C15">
            <v>13401</v>
          </cell>
          <cell r="D15">
            <v>96412</v>
          </cell>
          <cell r="E15">
            <v>1891</v>
          </cell>
          <cell r="F15">
            <v>3075</v>
          </cell>
          <cell r="G15">
            <v>1490</v>
          </cell>
          <cell r="H15">
            <v>8002</v>
          </cell>
          <cell r="I15">
            <v>9010</v>
          </cell>
          <cell r="J15">
            <v>15521</v>
          </cell>
        </row>
        <row r="16">
          <cell r="A16" t="str">
            <v xml:space="preserve">   Customs revenue </v>
          </cell>
          <cell r="B16">
            <v>88</v>
          </cell>
          <cell r="C16">
            <v>5900</v>
          </cell>
          <cell r="D16">
            <v>54170</v>
          </cell>
          <cell r="E16">
            <v>1598</v>
          </cell>
          <cell r="F16">
            <v>10856</v>
          </cell>
          <cell r="G16">
            <v>12365</v>
          </cell>
          <cell r="H16">
            <v>17873</v>
          </cell>
          <cell r="I16">
            <v>27351</v>
          </cell>
          <cell r="J16">
            <v>51566</v>
          </cell>
        </row>
        <row r="17">
          <cell r="A17" t="str">
            <v xml:space="preserve">   Taxes on aluminum and cotton</v>
          </cell>
          <cell r="B17" t="str">
            <v>...</v>
          </cell>
          <cell r="C17" t="str">
            <v>...</v>
          </cell>
          <cell r="D17" t="str">
            <v>...</v>
          </cell>
          <cell r="E17">
            <v>14535</v>
          </cell>
          <cell r="F17">
            <v>31133.165000000001</v>
          </cell>
          <cell r="G17">
            <v>40974</v>
          </cell>
          <cell r="H17">
            <v>47408</v>
          </cell>
          <cell r="I17">
            <v>58934</v>
          </cell>
          <cell r="J17">
            <v>62797</v>
          </cell>
        </row>
        <row r="18">
          <cell r="A18" t="str">
            <v xml:space="preserve">   Other taxes</v>
          </cell>
          <cell r="B18">
            <v>2463</v>
          </cell>
          <cell r="C18">
            <v>14996</v>
          </cell>
          <cell r="D18">
            <v>66205</v>
          </cell>
          <cell r="E18">
            <v>2450</v>
          </cell>
          <cell r="F18">
            <v>5280.8349999999991</v>
          </cell>
          <cell r="G18">
            <v>15458</v>
          </cell>
          <cell r="H18">
            <v>22830</v>
          </cell>
          <cell r="I18">
            <v>32385</v>
          </cell>
          <cell r="J18">
            <v>50424</v>
          </cell>
        </row>
        <row r="19">
          <cell r="A19" t="str">
            <v xml:space="preserve">     Of which:  Land tax</v>
          </cell>
          <cell r="B19" t="str">
            <v>...</v>
          </cell>
          <cell r="C19" t="str">
            <v>...</v>
          </cell>
          <cell r="D19" t="str">
            <v>...</v>
          </cell>
          <cell r="E19">
            <v>1871</v>
          </cell>
          <cell r="F19">
            <v>3866</v>
          </cell>
          <cell r="G19">
            <v>6164</v>
          </cell>
          <cell r="H19">
            <v>7250</v>
          </cell>
          <cell r="I19">
            <v>7876</v>
          </cell>
          <cell r="J19">
            <v>9537</v>
          </cell>
        </row>
        <row r="20">
          <cell r="A20" t="str">
            <v xml:space="preserve"> Non-tax revenue </v>
          </cell>
          <cell r="B20">
            <v>613</v>
          </cell>
          <cell r="C20">
            <v>12029</v>
          </cell>
          <cell r="D20">
            <v>40204</v>
          </cell>
          <cell r="E20">
            <v>1382</v>
          </cell>
          <cell r="F20">
            <v>2268</v>
          </cell>
          <cell r="G20">
            <v>3937</v>
          </cell>
          <cell r="H20">
            <v>6477</v>
          </cell>
          <cell r="I20">
            <v>11706</v>
          </cell>
          <cell r="J20">
            <v>28825</v>
          </cell>
        </row>
        <row r="21">
          <cell r="A21" t="str">
            <v xml:space="preserve"> Grants</v>
          </cell>
          <cell r="B21" t="str">
            <v>...</v>
          </cell>
          <cell r="C21" t="str">
            <v>...</v>
          </cell>
          <cell r="D21" t="str">
            <v>...</v>
          </cell>
          <cell r="E21" t="str">
            <v>...</v>
          </cell>
          <cell r="F21" t="str">
            <v>...</v>
          </cell>
          <cell r="G21" t="str">
            <v>...</v>
          </cell>
          <cell r="H21">
            <v>3582</v>
          </cell>
          <cell r="I21">
            <v>1688</v>
          </cell>
          <cell r="J21">
            <v>0</v>
          </cell>
        </row>
        <row r="23">
          <cell r="A23" t="str">
            <v xml:space="preserve">Expenditure </v>
          </cell>
          <cell r="B23">
            <v>37453</v>
          </cell>
          <cell r="C23">
            <v>329056</v>
          </cell>
          <cell r="D23">
            <v>945245</v>
          </cell>
          <cell r="E23">
            <v>55173</v>
          </cell>
          <cell r="F23">
            <v>97833</v>
          </cell>
          <cell r="G23">
            <v>142557</v>
          </cell>
          <cell r="H23">
            <v>200379</v>
          </cell>
          <cell r="I23">
            <v>228015.21038779186</v>
          </cell>
          <cell r="J23">
            <v>338417.94561787107</v>
          </cell>
        </row>
        <row r="24">
          <cell r="A24" t="str">
            <v xml:space="preserve"> Current </v>
          </cell>
          <cell r="B24">
            <v>31587</v>
          </cell>
          <cell r="C24">
            <v>288951</v>
          </cell>
          <cell r="D24">
            <v>689624</v>
          </cell>
          <cell r="E24">
            <v>52066</v>
          </cell>
          <cell r="F24">
            <v>92570.186333333346</v>
          </cell>
          <cell r="G24">
            <v>117036</v>
          </cell>
          <cell r="H24">
            <v>154082</v>
          </cell>
          <cell r="I24">
            <v>178814.21038779186</v>
          </cell>
          <cell r="J24">
            <v>262341.94561787107</v>
          </cell>
        </row>
        <row r="25">
          <cell r="A25" t="str">
            <v xml:space="preserve">   Wages and salaries</v>
          </cell>
          <cell r="B25">
            <v>6735.04</v>
          </cell>
          <cell r="C25">
            <v>53720</v>
          </cell>
          <cell r="D25">
            <v>125340</v>
          </cell>
          <cell r="E25">
            <v>8249</v>
          </cell>
          <cell r="F25">
            <v>20962</v>
          </cell>
          <cell r="G25">
            <v>36935</v>
          </cell>
          <cell r="H25">
            <v>47821</v>
          </cell>
          <cell r="I25">
            <v>66527</v>
          </cell>
          <cell r="J25">
            <v>82443</v>
          </cell>
        </row>
        <row r="26">
          <cell r="A26" t="str">
            <v xml:space="preserve">   Goods and services </v>
          </cell>
          <cell r="B26">
            <v>15390.12</v>
          </cell>
          <cell r="C26">
            <v>124679</v>
          </cell>
          <cell r="D26">
            <v>257832</v>
          </cell>
          <cell r="E26">
            <v>32751</v>
          </cell>
          <cell r="F26">
            <v>54677.080666666676</v>
          </cell>
          <cell r="G26">
            <v>60659</v>
          </cell>
          <cell r="H26">
            <v>85685</v>
          </cell>
          <cell r="I26">
            <v>81603</v>
          </cell>
          <cell r="J26">
            <v>139556.52600000001</v>
          </cell>
        </row>
        <row r="27">
          <cell r="A27" t="str">
            <v xml:space="preserve">   Subsidies </v>
          </cell>
          <cell r="B27">
            <v>7058.84</v>
          </cell>
          <cell r="C27">
            <v>56880</v>
          </cell>
          <cell r="D27">
            <v>220175</v>
          </cell>
          <cell r="E27">
            <v>2301</v>
          </cell>
          <cell r="F27">
            <v>6846</v>
          </cell>
          <cell r="G27">
            <v>6241</v>
          </cell>
          <cell r="H27">
            <v>10445</v>
          </cell>
          <cell r="I27">
            <v>8194</v>
          </cell>
          <cell r="J27">
            <v>5588</v>
          </cell>
        </row>
        <row r="28">
          <cell r="A28" t="str">
            <v xml:space="preserve">   Social safety net </v>
          </cell>
          <cell r="B28">
            <v>1971</v>
          </cell>
          <cell r="C28">
            <v>44948</v>
          </cell>
          <cell r="D28">
            <v>86277</v>
          </cell>
          <cell r="E28">
            <v>5125</v>
          </cell>
          <cell r="F28">
            <v>2279</v>
          </cell>
          <cell r="G28">
            <v>5886</v>
          </cell>
          <cell r="H28">
            <v>2192</v>
          </cell>
          <cell r="I28">
            <v>15972.210387791856</v>
          </cell>
          <cell r="J28">
            <v>20934.419617871055</v>
          </cell>
        </row>
        <row r="29">
          <cell r="A29" t="str">
            <v xml:space="preserve">   Interest payments</v>
          </cell>
          <cell r="B29">
            <v>432</v>
          </cell>
          <cell r="C29">
            <v>8724</v>
          </cell>
          <cell r="D29" t="str">
            <v>...</v>
          </cell>
          <cell r="E29">
            <v>3640</v>
          </cell>
          <cell r="F29">
            <v>7806.1056666666664</v>
          </cell>
          <cell r="G29">
            <v>7315</v>
          </cell>
          <cell r="H29">
            <v>7939</v>
          </cell>
          <cell r="I29">
            <v>6518</v>
          </cell>
          <cell r="J29">
            <v>13820</v>
          </cell>
        </row>
        <row r="30">
          <cell r="A30" t="str">
            <v xml:space="preserve"> Capital</v>
          </cell>
          <cell r="B30">
            <v>5866</v>
          </cell>
          <cell r="C30">
            <v>40105</v>
          </cell>
          <cell r="D30">
            <v>255621</v>
          </cell>
          <cell r="E30">
            <v>2275</v>
          </cell>
          <cell r="F30">
            <v>3764</v>
          </cell>
          <cell r="G30">
            <v>29011</v>
          </cell>
          <cell r="H30">
            <v>46204</v>
          </cell>
          <cell r="I30">
            <v>47802</v>
          </cell>
          <cell r="J30">
            <v>73624</v>
          </cell>
        </row>
        <row r="31">
          <cell r="A31" t="str">
            <v xml:space="preserve"> Net lending</v>
          </cell>
          <cell r="B31" t="str">
            <v>...</v>
          </cell>
          <cell r="C31" t="str">
            <v>...</v>
          </cell>
          <cell r="D31" t="str">
            <v>...</v>
          </cell>
          <cell r="E31">
            <v>832</v>
          </cell>
          <cell r="F31">
            <v>1498.8136666666542</v>
          </cell>
          <cell r="G31">
            <v>-3490</v>
          </cell>
          <cell r="H31">
            <v>93</v>
          </cell>
          <cell r="I31">
            <v>1399</v>
          </cell>
          <cell r="J31">
            <v>2452</v>
          </cell>
        </row>
        <row r="33">
          <cell r="A33" t="str">
            <v>Balance on a cash basis (deficit -)</v>
          </cell>
          <cell r="B33">
            <v>-20218</v>
          </cell>
          <cell r="C33">
            <v>-157832</v>
          </cell>
          <cell r="D33">
            <v>-179955</v>
          </cell>
          <cell r="E33">
            <v>-17838</v>
          </cell>
          <cell r="F33">
            <v>-21113</v>
          </cell>
          <cell r="G33">
            <v>-27356</v>
          </cell>
          <cell r="H33">
            <v>-32076</v>
          </cell>
          <cell r="I33">
            <v>-9212.2103877918562</v>
          </cell>
          <cell r="J33">
            <v>3898.054382128932</v>
          </cell>
        </row>
        <row r="35">
          <cell r="A35" t="str">
            <v>Financing</v>
          </cell>
          <cell r="B35">
            <v>20218</v>
          </cell>
          <cell r="C35">
            <v>157832</v>
          </cell>
          <cell r="D35">
            <v>179955</v>
          </cell>
          <cell r="E35">
            <v>17838</v>
          </cell>
          <cell r="F35">
            <v>21113</v>
          </cell>
          <cell r="G35">
            <v>27356</v>
          </cell>
          <cell r="H35">
            <v>32076</v>
          </cell>
          <cell r="I35">
            <v>9212.2103877918562</v>
          </cell>
          <cell r="J35">
            <v>-3898.054382128932</v>
          </cell>
        </row>
        <row r="36">
          <cell r="A36" t="str">
            <v xml:space="preserve"> External</v>
          </cell>
          <cell r="B36" t="str">
            <v>...</v>
          </cell>
          <cell r="C36" t="str">
            <v>...</v>
          </cell>
          <cell r="D36" t="str">
            <v>...</v>
          </cell>
          <cell r="E36">
            <v>10230</v>
          </cell>
          <cell r="F36">
            <v>6940</v>
          </cell>
          <cell r="G36">
            <v>16948</v>
          </cell>
          <cell r="H36">
            <v>33063</v>
          </cell>
          <cell r="I36">
            <v>46702</v>
          </cell>
          <cell r="J36">
            <v>21036</v>
          </cell>
        </row>
        <row r="37">
          <cell r="A37" t="str">
            <v xml:space="preserve"> Domestic</v>
          </cell>
          <cell r="B37">
            <v>19796</v>
          </cell>
          <cell r="C37">
            <v>156419</v>
          </cell>
          <cell r="D37">
            <v>174871</v>
          </cell>
          <cell r="E37">
            <v>6980</v>
          </cell>
          <cell r="F37">
            <v>10198</v>
          </cell>
          <cell r="G37">
            <v>5208</v>
          </cell>
          <cell r="H37">
            <v>-11792</v>
          </cell>
          <cell r="I37">
            <v>-54967.789612208144</v>
          </cell>
          <cell r="J37">
            <v>-32347.054382128932</v>
          </cell>
        </row>
        <row r="38">
          <cell r="A38" t="str">
            <v xml:space="preserve"> Privatization proceeds</v>
          </cell>
          <cell r="B38">
            <v>422</v>
          </cell>
          <cell r="C38">
            <v>1413</v>
          </cell>
          <cell r="D38">
            <v>5084</v>
          </cell>
          <cell r="E38">
            <v>628</v>
          </cell>
          <cell r="F38">
            <v>3894.81</v>
          </cell>
          <cell r="G38">
            <v>5200</v>
          </cell>
          <cell r="H38">
            <v>10805</v>
          </cell>
          <cell r="I38">
            <v>17478</v>
          </cell>
          <cell r="J38">
            <v>7413</v>
          </cell>
        </row>
        <row r="40">
          <cell r="E40" t="str">
            <v>(In percent of GDP; unless otherwise specified)</v>
          </cell>
        </row>
        <row r="42">
          <cell r="A42" t="str">
            <v>Total revenue</v>
          </cell>
          <cell r="B42">
            <v>26.613650401482399</v>
          </cell>
          <cell r="C42">
            <v>27.092405063291142</v>
          </cell>
          <cell r="D42">
            <v>44.546075784616072</v>
          </cell>
          <cell r="E42">
            <v>12.103951007122642</v>
          </cell>
          <cell r="F42">
            <v>12.139240506329115</v>
          </cell>
          <cell r="G42">
            <v>11.236929379633242</v>
          </cell>
          <cell r="H42">
            <v>12.513234200743495</v>
          </cell>
          <cell r="I42">
            <v>12.110643715060608</v>
          </cell>
          <cell r="J42">
            <v>13.627229299363057</v>
          </cell>
        </row>
        <row r="43">
          <cell r="B43" t="str">
            <v xml:space="preserve"> </v>
          </cell>
          <cell r="C43" t="str">
            <v xml:space="preserve"> </v>
          </cell>
          <cell r="D43" t="str">
            <v xml:space="preserve"> </v>
          </cell>
        </row>
        <row r="44">
          <cell r="A44" t="str">
            <v xml:space="preserve"> Tax revenue</v>
          </cell>
          <cell r="B44">
            <v>25.667078443483632</v>
          </cell>
          <cell r="C44">
            <v>25.189082278481013</v>
          </cell>
          <cell r="D44">
            <v>42.20587738813277</v>
          </cell>
          <cell r="E44">
            <v>11.655908679766448</v>
          </cell>
          <cell r="F44">
            <v>11.780379746835443</v>
          </cell>
          <cell r="G44">
            <v>10.852906749902459</v>
          </cell>
          <cell r="H44">
            <v>11.765353159851301</v>
          </cell>
          <cell r="I44">
            <v>11.369292079481928</v>
          </cell>
          <cell r="J44">
            <v>12.479737261146497</v>
          </cell>
        </row>
        <row r="45">
          <cell r="A45" t="str">
            <v xml:space="preserve">   Individual income tax</v>
          </cell>
          <cell r="B45">
            <v>2.5540457072266829</v>
          </cell>
          <cell r="C45">
            <v>2.2079113924050637</v>
          </cell>
          <cell r="D45">
            <v>3.012152686827624</v>
          </cell>
          <cell r="E45">
            <v>1.1132976498850717</v>
          </cell>
          <cell r="F45">
            <v>1.1811708860759493</v>
          </cell>
          <cell r="G45">
            <v>1.0058525165821304</v>
          </cell>
          <cell r="H45">
            <v>1.0715241635687733</v>
          </cell>
          <cell r="I45">
            <v>1.2318038412575414</v>
          </cell>
          <cell r="J45">
            <v>1.3074044585987261</v>
          </cell>
        </row>
        <row r="46">
          <cell r="A46" t="str">
            <v xml:space="preserve">   Enterprise profits tax</v>
          </cell>
          <cell r="B46">
            <v>8.9221741815935758</v>
          </cell>
          <cell r="C46">
            <v>7.2036392405063303</v>
          </cell>
          <cell r="D46">
            <v>12.097447342043594</v>
          </cell>
          <cell r="E46">
            <v>2.1857462887376684</v>
          </cell>
          <cell r="F46">
            <v>1.1324367088607594</v>
          </cell>
          <cell r="G46">
            <v>1.0632071790870075</v>
          </cell>
          <cell r="H46">
            <v>1.2756877323420075</v>
          </cell>
          <cell r="I46">
            <v>0.60928765151934461</v>
          </cell>
          <cell r="J46">
            <v>0.56926751592356684</v>
          </cell>
        </row>
        <row r="47">
          <cell r="A47" t="str">
            <v xml:space="preserve">   Value-added tax</v>
          </cell>
          <cell r="B47">
            <v>6.7032118591723275</v>
          </cell>
          <cell r="C47">
            <v>10.350791139240506</v>
          </cell>
          <cell r="D47">
            <v>14.477518286074179</v>
          </cell>
          <cell r="E47">
            <v>1.7192246468667838</v>
          </cell>
          <cell r="F47">
            <v>1.5007911392405064</v>
          </cell>
          <cell r="G47">
            <v>1.9279165040967616</v>
          </cell>
          <cell r="H47">
            <v>2.272193308550186</v>
          </cell>
          <cell r="I47">
            <v>2.4611723030940391</v>
          </cell>
          <cell r="J47">
            <v>3.4251990445859875</v>
          </cell>
        </row>
        <row r="48">
          <cell r="A48" t="str">
            <v xml:space="preserve">   Excise taxes</v>
          </cell>
          <cell r="B48">
            <v>3.5484867201976531</v>
          </cell>
          <cell r="C48">
            <v>2.1204113924050634</v>
          </cell>
          <cell r="D48">
            <v>5.6119592031078476</v>
          </cell>
          <cell r="E48">
            <v>0.61305936398738226</v>
          </cell>
          <cell r="F48">
            <v>0.48655063291139244</v>
          </cell>
          <cell r="G48">
            <v>0.14533749512290284</v>
          </cell>
          <cell r="H48">
            <v>0.5949442379182156</v>
          </cell>
          <cell r="I48">
            <v>0.49869928599103341</v>
          </cell>
          <cell r="J48">
            <v>0.61787420382165603</v>
          </cell>
        </row>
        <row r="49">
          <cell r="A49" t="str">
            <v xml:space="preserve">   Customs revenue </v>
          </cell>
          <cell r="B49">
            <v>0.13588634959851761</v>
          </cell>
          <cell r="C49">
            <v>0.93354430379746833</v>
          </cell>
          <cell r="D49">
            <v>3.1531327016590476</v>
          </cell>
          <cell r="E49">
            <v>0.51806920341186513</v>
          </cell>
          <cell r="F49">
            <v>1.717721518987342</v>
          </cell>
          <cell r="G49">
            <v>1.2061061256340226</v>
          </cell>
          <cell r="H49">
            <v>1.3288475836431228</v>
          </cell>
          <cell r="I49">
            <v>1.513865057840261</v>
          </cell>
          <cell r="J49">
            <v>2.0527866242038217</v>
          </cell>
        </row>
        <row r="50">
          <cell r="A50" t="str">
            <v xml:space="preserve">   Taxes on aluminum and cotton</v>
          </cell>
          <cell r="B50" t="str">
            <v>...</v>
          </cell>
          <cell r="C50" t="str">
            <v>...</v>
          </cell>
          <cell r="D50" t="str">
            <v>...</v>
          </cell>
          <cell r="E50">
            <v>4.7122252012462189</v>
          </cell>
          <cell r="F50">
            <v>4.9261337025316463</v>
          </cell>
          <cell r="G50">
            <v>3.9966835739367923</v>
          </cell>
          <cell r="H50">
            <v>3.5247583643122677</v>
          </cell>
          <cell r="I50">
            <v>3.2619693363591074</v>
          </cell>
          <cell r="J50">
            <v>2.4998805732484075</v>
          </cell>
        </row>
        <row r="51">
          <cell r="A51" t="str">
            <v xml:space="preserve">   Other taxes</v>
          </cell>
          <cell r="B51">
            <v>3.8032736256948732</v>
          </cell>
          <cell r="C51">
            <v>2.3727848101265825</v>
          </cell>
          <cell r="D51">
            <v>3.8536671684204773</v>
          </cell>
          <cell r="E51">
            <v>0.79428632563145773</v>
          </cell>
          <cell r="F51">
            <v>0.835575158227848</v>
          </cell>
          <cell r="G51">
            <v>1.5078033554428405</v>
          </cell>
          <cell r="H51">
            <v>1.6973977695167286</v>
          </cell>
          <cell r="I51">
            <v>1.7924946034206009</v>
          </cell>
          <cell r="J51">
            <v>2.0073248407643312</v>
          </cell>
        </row>
        <row r="52">
          <cell r="A52" t="str">
            <v xml:space="preserve">     Of which:  Land tax</v>
          </cell>
          <cell r="B52" t="str">
            <v>...</v>
          </cell>
          <cell r="C52" t="str">
            <v>...</v>
          </cell>
          <cell r="D52" t="str">
            <v>...</v>
          </cell>
          <cell r="E52">
            <v>0.6065753939822276</v>
          </cell>
          <cell r="F52">
            <v>1.0693037974683546</v>
          </cell>
          <cell r="G52">
            <v>0.60124853687085444</v>
          </cell>
          <cell r="H52">
            <v>0.5390334572490707</v>
          </cell>
          <cell r="I52">
            <v>0.43593291636685666</v>
          </cell>
          <cell r="J52">
            <v>0.37965764331210189</v>
          </cell>
        </row>
        <row r="53">
          <cell r="A53" t="str">
            <v xml:space="preserve"> Nontax revenue</v>
          </cell>
          <cell r="B53">
            <v>0.94657195799876459</v>
          </cell>
          <cell r="C53">
            <v>1.9033227848101266</v>
          </cell>
          <cell r="D53">
            <v>2.3401983964833</v>
          </cell>
          <cell r="E53">
            <v>0.4480423273561937</v>
          </cell>
          <cell r="F53">
            <v>0.35886075949367091</v>
          </cell>
          <cell r="G53">
            <v>0.38402262973078427</v>
          </cell>
          <cell r="H53">
            <v>0.48156133828996284</v>
          </cell>
          <cell r="I53">
            <v>0.64792162506226814</v>
          </cell>
          <cell r="J53">
            <v>1.1474920382165605</v>
          </cell>
        </row>
        <row r="54">
          <cell r="A54" t="str">
            <v xml:space="preserve"> Grants</v>
          </cell>
          <cell r="B54" t="str">
            <v>...</v>
          </cell>
          <cell r="C54" t="str">
            <v>...</v>
          </cell>
          <cell r="D54" t="str">
            <v>...</v>
          </cell>
          <cell r="E54" t="str">
            <v>...</v>
          </cell>
          <cell r="F54" t="str">
            <v>...</v>
          </cell>
          <cell r="G54" t="str">
            <v>...</v>
          </cell>
          <cell r="H54">
            <v>0.26631970260223053</v>
          </cell>
          <cell r="I54">
            <v>9.343001051641113E-2</v>
          </cell>
          <cell r="J54">
            <v>0</v>
          </cell>
        </row>
        <row r="56">
          <cell r="A56" t="str">
            <v xml:space="preserve">Expenditure </v>
          </cell>
          <cell r="B56">
            <v>57.833539221741809</v>
          </cell>
          <cell r="C56">
            <v>52.065822784810138</v>
          </cell>
          <cell r="D56">
            <v>55.020914169830284</v>
          </cell>
          <cell r="E56">
            <v>17.88700385472017</v>
          </cell>
          <cell r="F56">
            <v>15.479905063291138</v>
          </cell>
          <cell r="G56">
            <v>13.905286773312524</v>
          </cell>
          <cell r="H56">
            <v>14.898066914498143</v>
          </cell>
          <cell r="I56">
            <v>12.620535251441405</v>
          </cell>
          <cell r="J56">
            <v>13.47205197523372</v>
          </cell>
        </row>
        <row r="57">
          <cell r="A57" t="str">
            <v xml:space="preserve"> Current </v>
          </cell>
          <cell r="B57">
            <v>48.775478690549718</v>
          </cell>
          <cell r="C57">
            <v>45.720094936708861</v>
          </cell>
          <cell r="D57">
            <v>40.141701795254185</v>
          </cell>
          <cell r="E57">
            <v>16.87971911441938</v>
          </cell>
          <cell r="F57">
            <v>14.647181381856541</v>
          </cell>
          <cell r="G57">
            <v>11.415918845103395</v>
          </cell>
          <cell r="H57">
            <v>11.455910780669145</v>
          </cell>
          <cell r="I57">
            <v>9.8972829129236644</v>
          </cell>
          <cell r="J57">
            <v>10.443548790520344</v>
          </cell>
        </row>
        <row r="58">
          <cell r="A58" t="str">
            <v xml:space="preserve">   Wages and salaries</v>
          </cell>
          <cell r="B58">
            <v>10.4</v>
          </cell>
          <cell r="C58">
            <v>8.5</v>
          </cell>
          <cell r="D58">
            <v>7.2958030796740818</v>
          </cell>
          <cell r="E58">
            <v>2.6743134286260797</v>
          </cell>
          <cell r="F58">
            <v>3.3167721518987343</v>
          </cell>
          <cell r="G58">
            <v>3.6027116660163871</v>
          </cell>
          <cell r="H58">
            <v>3.5554646840148703</v>
          </cell>
          <cell r="I58">
            <v>3.6822383350860681</v>
          </cell>
          <cell r="J58">
            <v>3.2819665605095545</v>
          </cell>
        </row>
        <row r="59">
          <cell r="A59" t="str">
            <v xml:space="preserve">   Goods and services </v>
          </cell>
          <cell r="B59">
            <v>23.764854848672019</v>
          </cell>
          <cell r="C59">
            <v>19.727689873417724</v>
          </cell>
          <cell r="D59">
            <v>15.007910480600987</v>
          </cell>
          <cell r="E59">
            <v>10.617825081941172</v>
          </cell>
          <cell r="F59">
            <v>8.6514368143459937</v>
          </cell>
          <cell r="G59">
            <v>5.9167967225907141</v>
          </cell>
          <cell r="H59">
            <v>6.3706319702602237</v>
          </cell>
          <cell r="I59">
            <v>4.5166878839873803</v>
          </cell>
          <cell r="J59">
            <v>5.5555941878980892</v>
          </cell>
        </row>
        <row r="60">
          <cell r="A60" t="str">
            <v xml:space="preserve">   Subsidies </v>
          </cell>
          <cell r="B60">
            <v>10.9</v>
          </cell>
          <cell r="C60">
            <v>9</v>
          </cell>
          <cell r="D60">
            <v>12.815968111275261</v>
          </cell>
          <cell r="E60">
            <v>0.74598074909305478</v>
          </cell>
          <cell r="F60">
            <v>1.0832278481012658</v>
          </cell>
          <cell r="G60">
            <v>0.60875926648458834</v>
          </cell>
          <cell r="H60">
            <v>0.77657992565055767</v>
          </cell>
          <cell r="I60">
            <v>0.4535340676371285</v>
          </cell>
          <cell r="J60">
            <v>0.22245222929936306</v>
          </cell>
        </row>
        <row r="61">
          <cell r="A61" t="str">
            <v xml:space="preserve">   Social safety net </v>
          </cell>
          <cell r="B61">
            <v>3.0435453983940701</v>
          </cell>
          <cell r="C61">
            <v>7.1120253164556964</v>
          </cell>
          <cell r="D61">
            <v>5.022020123703852</v>
          </cell>
          <cell r="E61">
            <v>1.6615173138209063</v>
          </cell>
          <cell r="F61">
            <v>0.36060126582278479</v>
          </cell>
          <cell r="G61">
            <v>0.57413187670698396</v>
          </cell>
          <cell r="H61">
            <v>0.1629739776951673</v>
          </cell>
          <cell r="I61">
            <v>0.88405437470481307</v>
          </cell>
          <cell r="J61">
            <v>0.83337657714454827</v>
          </cell>
        </row>
        <row r="62">
          <cell r="A62" t="str">
            <v xml:space="preserve">   Interest payments</v>
          </cell>
          <cell r="B62">
            <v>0.66707844348363188</v>
          </cell>
          <cell r="C62">
            <v>1.3803797468354431</v>
          </cell>
          <cell r="D62" t="str">
            <v>...</v>
          </cell>
          <cell r="E62">
            <v>1.1800825409381657</v>
          </cell>
          <cell r="F62">
            <v>1.2351433016877638</v>
          </cell>
          <cell r="G62">
            <v>0.71351931330472107</v>
          </cell>
          <cell r="H62">
            <v>0.59026022304832715</v>
          </cell>
          <cell r="I62">
            <v>0.36076825150827474</v>
          </cell>
          <cell r="J62">
            <v>0.55015923566878988</v>
          </cell>
        </row>
        <row r="63">
          <cell r="A63" t="str">
            <v xml:space="preserve"> Capital</v>
          </cell>
          <cell r="B63">
            <v>9.0580605311920941</v>
          </cell>
          <cell r="C63">
            <v>6.3457278481012658</v>
          </cell>
          <cell r="D63">
            <v>14.879212374576099</v>
          </cell>
          <cell r="E63">
            <v>0.73755158808635368</v>
          </cell>
          <cell r="F63">
            <v>0.59556962025316451</v>
          </cell>
          <cell r="G63">
            <v>2.8297893094030435</v>
          </cell>
          <cell r="H63">
            <v>3.4352416356877322</v>
          </cell>
          <cell r="I63">
            <v>2.6458183428350028</v>
          </cell>
          <cell r="J63">
            <v>2.9308917197452229</v>
          </cell>
        </row>
        <row r="64">
          <cell r="A64" t="str">
            <v xml:space="preserve"> Net lending</v>
          </cell>
          <cell r="B64" t="str">
            <v>...</v>
          </cell>
          <cell r="C64" t="str">
            <v>...</v>
          </cell>
          <cell r="D64" t="str">
            <v>...</v>
          </cell>
          <cell r="E64">
            <v>0.26973315221443789</v>
          </cell>
          <cell r="F64">
            <v>0.23715406118143262</v>
          </cell>
          <cell r="G64">
            <v>-0.34042138119391341</v>
          </cell>
          <cell r="H64">
            <v>6.9144981412639405E-3</v>
          </cell>
          <cell r="I64">
            <v>7.7433995682736484E-2</v>
          </cell>
          <cell r="J64">
            <v>9.7611464968152858E-2</v>
          </cell>
        </row>
        <row r="65">
          <cell r="B65" t="str">
            <v xml:space="preserve"> </v>
          </cell>
          <cell r="C65" t="str">
            <v xml:space="preserve"> </v>
          </cell>
          <cell r="D65" t="str">
            <v xml:space="preserve"> </v>
          </cell>
        </row>
        <row r="66">
          <cell r="A66" t="str">
            <v xml:space="preserve">Balance on a cash basis (deficit -) </v>
          </cell>
          <cell r="B66">
            <v>-31.219888820259417</v>
          </cell>
          <cell r="C66">
            <v>-24.973417721518988</v>
          </cell>
          <cell r="D66">
            <v>-10.474838385214213</v>
          </cell>
          <cell r="E66">
            <v>-5.7830528475975278</v>
          </cell>
          <cell r="F66">
            <v>-3.3406645569620252</v>
          </cell>
          <cell r="G66">
            <v>-2.6683573936792819</v>
          </cell>
          <cell r="H66">
            <v>-2.3848327137546472</v>
          </cell>
          <cell r="I66">
            <v>-0.50989153638079687</v>
          </cell>
          <cell r="J66">
            <v>0.15517732412933646</v>
          </cell>
        </row>
        <row r="68">
          <cell r="A68" t="str">
            <v>Financing</v>
          </cell>
          <cell r="B68">
            <v>31.219888820259417</v>
          </cell>
          <cell r="C68">
            <v>24.973417721518988</v>
          </cell>
          <cell r="D68">
            <v>10.474838385214213</v>
          </cell>
          <cell r="E68">
            <v>5.7830528475975278</v>
          </cell>
          <cell r="F68">
            <v>3.3406645569620252</v>
          </cell>
          <cell r="G68">
            <v>2.6683573936792819</v>
          </cell>
          <cell r="H68">
            <v>2.3848327137546472</v>
          </cell>
          <cell r="I68">
            <v>0.50989153638079687</v>
          </cell>
          <cell r="J68">
            <v>-0.15517732412933646</v>
          </cell>
        </row>
        <row r="69">
          <cell r="A69" t="str">
            <v xml:space="preserve"> External</v>
          </cell>
          <cell r="B69" t="str">
            <v>...</v>
          </cell>
          <cell r="C69" t="str">
            <v>...</v>
          </cell>
          <cell r="D69" t="str">
            <v>...</v>
          </cell>
          <cell r="E69">
            <v>3.3165506576366584</v>
          </cell>
          <cell r="F69">
            <v>1.0981012658227849</v>
          </cell>
          <cell r="G69">
            <v>1.6531408505657432</v>
          </cell>
          <cell r="H69">
            <v>2.4582156133828996</v>
          </cell>
          <cell r="I69">
            <v>2.5849338573089056</v>
          </cell>
          <cell r="J69">
            <v>0.8374203821656051</v>
          </cell>
        </row>
        <row r="70">
          <cell r="A70" t="str">
            <v xml:space="preserve"> Domestic</v>
          </cell>
          <cell r="B70">
            <v>30.568252007411981</v>
          </cell>
          <cell r="C70">
            <v>24.7498417721519</v>
          </cell>
          <cell r="D70">
            <v>10.178908411885164</v>
          </cell>
          <cell r="E70">
            <v>2.2629055317990101</v>
          </cell>
          <cell r="F70">
            <v>1.6136075949367088</v>
          </cell>
          <cell r="G70">
            <v>0.50799843932891142</v>
          </cell>
          <cell r="H70">
            <v>-0.87672862453531608</v>
          </cell>
          <cell r="I70">
            <v>-3.0424414464054985</v>
          </cell>
          <cell r="J70">
            <v>-1.2877012094796549</v>
          </cell>
        </row>
        <row r="71">
          <cell r="A71" t="str">
            <v xml:space="preserve"> Privatization proceeds</v>
          </cell>
          <cell r="B71">
            <v>0.65163681284743669</v>
          </cell>
          <cell r="C71">
            <v>0.22357594936708863</v>
          </cell>
          <cell r="D71">
            <v>0.29592997332904925</v>
          </cell>
          <cell r="E71">
            <v>0.20359665816185935</v>
          </cell>
          <cell r="F71">
            <v>0.61626740506329114</v>
          </cell>
          <cell r="G71">
            <v>0.50721810378462739</v>
          </cell>
          <cell r="H71">
            <v>0.80334572490706335</v>
          </cell>
          <cell r="I71">
            <v>0.96739912547738971</v>
          </cell>
          <cell r="J71">
            <v>0.2951035031847134</v>
          </cell>
        </row>
        <row r="73">
          <cell r="A73" t="str">
            <v>Memorandum items:</v>
          </cell>
        </row>
        <row r="74">
          <cell r="A74" t="str">
            <v>Nominal GDP (in millions of somoni)</v>
          </cell>
          <cell r="B74">
            <v>64.760000000000005</v>
          </cell>
          <cell r="C74">
            <v>632</v>
          </cell>
          <cell r="D74">
            <v>1717.9739999999999</v>
          </cell>
          <cell r="E74">
            <v>309</v>
          </cell>
          <cell r="F74">
            <v>632</v>
          </cell>
          <cell r="G74">
            <v>1025.2</v>
          </cell>
          <cell r="H74">
            <v>1345</v>
          </cell>
          <cell r="I74">
            <v>1806.7</v>
          </cell>
          <cell r="J74">
            <v>2512</v>
          </cell>
        </row>
        <row r="76">
          <cell r="A76" t="str">
            <v xml:space="preserve">   Sources: Ministry of Finance; and Fund staff estimates.</v>
          </cell>
        </row>
        <row r="78">
          <cell r="A78" t="str">
            <v xml:space="preserve">   1/ Includes central government and local government budgets.</v>
          </cell>
        </row>
      </sheetData>
      <sheetData sheetId="31" refreshError="1">
        <row r="1">
          <cell r="A1" t="str">
            <v>Table A-23. Tajikistan: State Budget by National Classification of Revenues and Expenditures, 1996–2002</v>
          </cell>
        </row>
        <row r="2">
          <cell r="A2" t="str">
            <v>(In thousands of somoni; unless otherwise specified)</v>
          </cell>
        </row>
        <row r="5">
          <cell r="B5">
            <v>1992</v>
          </cell>
          <cell r="C5">
            <v>1993</v>
          </cell>
          <cell r="D5">
            <v>1994</v>
          </cell>
          <cell r="E5">
            <v>1996</v>
          </cell>
          <cell r="F5" t="str">
            <v>1997</v>
          </cell>
          <cell r="G5" t="str">
            <v>1998</v>
          </cell>
          <cell r="H5" t="str">
            <v>1999</v>
          </cell>
          <cell r="I5" t="str">
            <v>2000</v>
          </cell>
          <cell r="J5" t="str">
            <v>2001</v>
          </cell>
        </row>
        <row r="8">
          <cell r="A8" t="str">
            <v>Revenue</v>
          </cell>
          <cell r="B8">
            <v>17235</v>
          </cell>
          <cell r="C8">
            <v>171224</v>
          </cell>
          <cell r="D8">
            <v>765290</v>
          </cell>
          <cell r="E8">
            <v>37335</v>
          </cell>
          <cell r="F8">
            <v>76720</v>
          </cell>
          <cell r="G8">
            <v>115201</v>
          </cell>
          <cell r="H8">
            <v>168303</v>
          </cell>
          <cell r="I8">
            <v>218803</v>
          </cell>
          <cell r="J8">
            <v>342316</v>
          </cell>
        </row>
        <row r="10">
          <cell r="A10" t="str">
            <v xml:space="preserve">  Individual income tax</v>
          </cell>
          <cell r="B10">
            <v>1654</v>
          </cell>
          <cell r="C10">
            <v>13954</v>
          </cell>
          <cell r="D10">
            <v>51748</v>
          </cell>
          <cell r="E10">
            <v>3434</v>
          </cell>
          <cell r="F10">
            <v>7465</v>
          </cell>
          <cell r="G10">
            <v>10312</v>
          </cell>
          <cell r="H10">
            <v>14412</v>
          </cell>
          <cell r="I10">
            <v>22255</v>
          </cell>
          <cell r="J10">
            <v>32842</v>
          </cell>
        </row>
        <row r="11">
          <cell r="A11" t="str">
            <v xml:space="preserve">  Enterprise profits tax</v>
          </cell>
          <cell r="B11">
            <v>5778</v>
          </cell>
          <cell r="C11">
            <v>45527</v>
          </cell>
          <cell r="D11">
            <v>207831</v>
          </cell>
          <cell r="E11">
            <v>6742</v>
          </cell>
          <cell r="F11">
            <v>7157</v>
          </cell>
          <cell r="G11">
            <v>10900</v>
          </cell>
          <cell r="H11">
            <v>17158</v>
          </cell>
          <cell r="I11">
            <v>11008</v>
          </cell>
          <cell r="J11">
            <v>14300</v>
          </cell>
        </row>
        <row r="12">
          <cell r="A12" t="str">
            <v xml:space="preserve">  Revaluation of inventories</v>
          </cell>
          <cell r="B12">
            <v>1818</v>
          </cell>
          <cell r="C12">
            <v>9848</v>
          </cell>
          <cell r="D12">
            <v>26216</v>
          </cell>
          <cell r="E12">
            <v>177</v>
          </cell>
          <cell r="F12">
            <v>118</v>
          </cell>
          <cell r="G12" t="str">
            <v>...</v>
          </cell>
          <cell r="H12" t="str">
            <v>...</v>
          </cell>
          <cell r="I12" t="str">
            <v>...</v>
          </cell>
          <cell r="J12" t="str">
            <v>...</v>
          </cell>
        </row>
        <row r="13">
          <cell r="A13" t="str">
            <v xml:space="preserve">  Value-added tax </v>
          </cell>
          <cell r="B13">
            <v>4341</v>
          </cell>
          <cell r="C13">
            <v>65417</v>
          </cell>
          <cell r="D13">
            <v>248720</v>
          </cell>
          <cell r="E13">
            <v>5303</v>
          </cell>
          <cell r="F13">
            <v>9485</v>
          </cell>
          <cell r="G13">
            <v>19765</v>
          </cell>
          <cell r="H13">
            <v>30561</v>
          </cell>
          <cell r="I13">
            <v>44466</v>
          </cell>
          <cell r="J13">
            <v>86041</v>
          </cell>
        </row>
        <row r="14">
          <cell r="A14" t="str">
            <v xml:space="preserve">  Excise taxes </v>
          </cell>
          <cell r="B14">
            <v>2298</v>
          </cell>
          <cell r="C14">
            <v>13401</v>
          </cell>
          <cell r="D14">
            <v>96412</v>
          </cell>
          <cell r="E14">
            <v>1891</v>
          </cell>
          <cell r="F14">
            <v>3075</v>
          </cell>
          <cell r="G14">
            <v>1490</v>
          </cell>
          <cell r="H14">
            <v>8002</v>
          </cell>
          <cell r="I14">
            <v>9010</v>
          </cell>
          <cell r="J14">
            <v>15521</v>
          </cell>
        </row>
        <row r="15">
          <cell r="A15" t="str">
            <v xml:space="preserve">  Tax on vehicles</v>
          </cell>
          <cell r="B15">
            <v>27</v>
          </cell>
          <cell r="C15">
            <v>112</v>
          </cell>
          <cell r="D15">
            <v>603</v>
          </cell>
          <cell r="E15">
            <v>26</v>
          </cell>
          <cell r="F15">
            <v>157</v>
          </cell>
          <cell r="G15">
            <v>418</v>
          </cell>
          <cell r="H15">
            <v>610</v>
          </cell>
          <cell r="I15">
            <v>890</v>
          </cell>
          <cell r="J15">
            <v>1225</v>
          </cell>
        </row>
        <row r="16">
          <cell r="A16" t="str">
            <v xml:space="preserve">  Tax on casinos and videos</v>
          </cell>
          <cell r="B16" t="str">
            <v>--</v>
          </cell>
          <cell r="C16">
            <v>2</v>
          </cell>
          <cell r="D16">
            <v>6</v>
          </cell>
          <cell r="E16">
            <v>1</v>
          </cell>
          <cell r="F16">
            <v>48</v>
          </cell>
          <cell r="G16">
            <v>11</v>
          </cell>
          <cell r="H16" t="str">
            <v>...</v>
          </cell>
          <cell r="I16" t="str">
            <v>...</v>
          </cell>
          <cell r="J16" t="str">
            <v>...</v>
          </cell>
        </row>
        <row r="17">
          <cell r="A17" t="str">
            <v xml:space="preserve">  Customs revenue</v>
          </cell>
          <cell r="B17">
            <v>88</v>
          </cell>
          <cell r="C17">
            <v>5900</v>
          </cell>
          <cell r="D17">
            <v>54170</v>
          </cell>
          <cell r="E17">
            <v>1599</v>
          </cell>
          <cell r="F17">
            <v>10856</v>
          </cell>
          <cell r="G17">
            <v>12365</v>
          </cell>
          <cell r="H17">
            <v>17873</v>
          </cell>
          <cell r="I17">
            <v>27351</v>
          </cell>
          <cell r="J17">
            <v>51566</v>
          </cell>
        </row>
        <row r="18">
          <cell r="A18" t="str">
            <v xml:space="preserve">    Export tax</v>
          </cell>
          <cell r="B18" t="str">
            <v>...</v>
          </cell>
          <cell r="C18" t="str">
            <v>...</v>
          </cell>
          <cell r="D18">
            <v>48931</v>
          </cell>
          <cell r="E18">
            <v>156</v>
          </cell>
          <cell r="F18">
            <v>104</v>
          </cell>
          <cell r="G18">
            <v>0</v>
          </cell>
          <cell r="H18" t="str">
            <v>...</v>
          </cell>
          <cell r="I18" t="str">
            <v>...</v>
          </cell>
          <cell r="J18" t="str">
            <v>...</v>
          </cell>
        </row>
        <row r="19">
          <cell r="A19" t="str">
            <v xml:space="preserve">    Import tariff</v>
          </cell>
          <cell r="B19" t="str">
            <v>...</v>
          </cell>
          <cell r="C19" t="str">
            <v>...</v>
          </cell>
          <cell r="D19" t="str">
            <v>...</v>
          </cell>
          <cell r="E19">
            <v>1409</v>
          </cell>
          <cell r="F19">
            <v>10663</v>
          </cell>
          <cell r="G19">
            <v>11915</v>
          </cell>
          <cell r="H19" t="str">
            <v>...</v>
          </cell>
          <cell r="I19" t="str">
            <v>...</v>
          </cell>
          <cell r="J19" t="str">
            <v>...</v>
          </cell>
        </row>
        <row r="20">
          <cell r="A20" t="str">
            <v xml:space="preserve">    Fees</v>
          </cell>
          <cell r="B20" t="str">
            <v>...</v>
          </cell>
          <cell r="C20" t="str">
            <v>...</v>
          </cell>
          <cell r="D20">
            <v>5239</v>
          </cell>
          <cell r="E20">
            <v>34</v>
          </cell>
          <cell r="F20">
            <v>89</v>
          </cell>
          <cell r="G20">
            <v>450</v>
          </cell>
          <cell r="H20" t="str">
            <v>...</v>
          </cell>
          <cell r="I20" t="str">
            <v>...</v>
          </cell>
          <cell r="J20" t="str">
            <v>...</v>
          </cell>
        </row>
        <row r="21">
          <cell r="A21" t="str">
            <v xml:space="preserve">  Taxes on aluminum and cotton</v>
          </cell>
          <cell r="B21" t="str">
            <v>...</v>
          </cell>
          <cell r="C21" t="str">
            <v>...</v>
          </cell>
          <cell r="D21" t="str">
            <v>...</v>
          </cell>
          <cell r="E21">
            <v>14535</v>
          </cell>
          <cell r="F21">
            <v>31133</v>
          </cell>
          <cell r="G21">
            <v>40974</v>
          </cell>
          <cell r="H21">
            <v>47408</v>
          </cell>
          <cell r="I21">
            <v>58934</v>
          </cell>
          <cell r="J21">
            <v>62797</v>
          </cell>
        </row>
        <row r="22">
          <cell r="A22" t="str">
            <v xml:space="preserve">  Forestry tax</v>
          </cell>
          <cell r="B22" t="str">
            <v>...</v>
          </cell>
          <cell r="C22">
            <v>5</v>
          </cell>
          <cell r="D22">
            <v>28</v>
          </cell>
          <cell r="E22">
            <v>1</v>
          </cell>
          <cell r="F22">
            <v>2</v>
          </cell>
          <cell r="G22" t="str">
            <v>...</v>
          </cell>
          <cell r="H22" t="str">
            <v>...</v>
          </cell>
          <cell r="I22" t="str">
            <v>...</v>
          </cell>
          <cell r="J22" t="str">
            <v>...</v>
          </cell>
        </row>
        <row r="23">
          <cell r="A23" t="str">
            <v xml:space="preserve">  Land tax</v>
          </cell>
          <cell r="B23">
            <v>218</v>
          </cell>
          <cell r="C23">
            <v>1271</v>
          </cell>
          <cell r="D23">
            <v>33381</v>
          </cell>
          <cell r="E23">
            <v>1871</v>
          </cell>
          <cell r="F23">
            <v>3866</v>
          </cell>
          <cell r="G23">
            <v>6164</v>
          </cell>
          <cell r="H23">
            <v>7250</v>
          </cell>
          <cell r="I23">
            <v>7876</v>
          </cell>
          <cell r="J23">
            <v>9537</v>
          </cell>
        </row>
        <row r="24">
          <cell r="A24" t="str">
            <v xml:space="preserve">  Prospection tax</v>
          </cell>
          <cell r="B24">
            <v>138</v>
          </cell>
          <cell r="C24">
            <v>1513</v>
          </cell>
          <cell r="D24">
            <v>2875</v>
          </cell>
          <cell r="E24">
            <v>129</v>
          </cell>
          <cell r="F24">
            <v>480</v>
          </cell>
          <cell r="G24">
            <v>738</v>
          </cell>
          <cell r="H24">
            <v>1134</v>
          </cell>
          <cell r="I24">
            <v>1930</v>
          </cell>
          <cell r="J24">
            <v>3251</v>
          </cell>
        </row>
        <row r="25">
          <cell r="A25" t="str">
            <v xml:space="preserve">  State duties and local taxes</v>
          </cell>
          <cell r="B25">
            <v>262</v>
          </cell>
          <cell r="C25">
            <v>2245</v>
          </cell>
          <cell r="D25">
            <v>3096</v>
          </cell>
          <cell r="E25">
            <v>242</v>
          </cell>
          <cell r="F25">
            <v>610</v>
          </cell>
          <cell r="G25">
            <v>8127</v>
          </cell>
          <cell r="H25">
            <v>13836</v>
          </cell>
          <cell r="I25">
            <v>21690</v>
          </cell>
          <cell r="J25">
            <v>36411</v>
          </cell>
        </row>
        <row r="26">
          <cell r="A26" t="str">
            <v xml:space="preserve">  Nontax revenue</v>
          </cell>
          <cell r="B26">
            <v>613</v>
          </cell>
          <cell r="C26">
            <v>12029</v>
          </cell>
          <cell r="D26">
            <v>40204</v>
          </cell>
          <cell r="E26">
            <v>1384</v>
          </cell>
          <cell r="F26">
            <v>2268</v>
          </cell>
          <cell r="G26">
            <v>3937</v>
          </cell>
          <cell r="H26">
            <v>10059</v>
          </cell>
          <cell r="I26">
            <v>13393</v>
          </cell>
          <cell r="J26">
            <v>28825</v>
          </cell>
        </row>
        <row r="27">
          <cell r="A27" t="str">
            <v xml:space="preserve">    Industrial water charges</v>
          </cell>
          <cell r="B27">
            <v>9</v>
          </cell>
          <cell r="C27">
            <v>72</v>
          </cell>
          <cell r="D27">
            <v>787</v>
          </cell>
          <cell r="E27">
            <v>19</v>
          </cell>
          <cell r="F27">
            <v>32</v>
          </cell>
          <cell r="G27">
            <v>44</v>
          </cell>
          <cell r="H27" t="str">
            <v>...</v>
          </cell>
          <cell r="I27" t="str">
            <v>...</v>
          </cell>
          <cell r="J27" t="str">
            <v>...</v>
          </cell>
        </row>
        <row r="28">
          <cell r="A28" t="str">
            <v xml:space="preserve">    Rent fees and other local revenue</v>
          </cell>
          <cell r="B28">
            <v>604</v>
          </cell>
          <cell r="C28">
            <v>10763</v>
          </cell>
          <cell r="D28">
            <v>38481</v>
          </cell>
          <cell r="E28">
            <v>1340</v>
          </cell>
          <cell r="F28">
            <v>2179</v>
          </cell>
          <cell r="G28">
            <v>3658</v>
          </cell>
          <cell r="H28">
            <v>5660</v>
          </cell>
          <cell r="I28">
            <v>3662</v>
          </cell>
          <cell r="J28" t="str">
            <v>...</v>
          </cell>
        </row>
        <row r="29">
          <cell r="A29" t="str">
            <v xml:space="preserve">    Other  1/</v>
          </cell>
          <cell r="B29" t="str">
            <v>...</v>
          </cell>
          <cell r="C29">
            <v>1194</v>
          </cell>
          <cell r="D29">
            <v>936</v>
          </cell>
          <cell r="E29">
            <v>25</v>
          </cell>
          <cell r="F29">
            <v>57</v>
          </cell>
          <cell r="G29">
            <v>235</v>
          </cell>
          <cell r="H29">
            <v>4399</v>
          </cell>
          <cell r="I29">
            <v>9731</v>
          </cell>
          <cell r="J29" t="str">
            <v>...</v>
          </cell>
        </row>
        <row r="31">
          <cell r="A31" t="str">
            <v>Expenditure</v>
          </cell>
          <cell r="B31">
            <v>37453</v>
          </cell>
          <cell r="C31">
            <v>329056</v>
          </cell>
          <cell r="D31">
            <v>945245</v>
          </cell>
          <cell r="E31">
            <v>55173</v>
          </cell>
          <cell r="F31">
            <v>97833</v>
          </cell>
          <cell r="G31">
            <v>142557</v>
          </cell>
          <cell r="H31">
            <v>200379</v>
          </cell>
          <cell r="I31">
            <v>228015.21038779186</v>
          </cell>
          <cell r="J31">
            <v>338417.94561787107</v>
          </cell>
        </row>
        <row r="33">
          <cell r="A33" t="str">
            <v xml:space="preserve">  National economy</v>
          </cell>
          <cell r="B33">
            <v>18783</v>
          </cell>
          <cell r="C33">
            <v>117051</v>
          </cell>
          <cell r="D33">
            <v>404214</v>
          </cell>
          <cell r="E33">
            <v>11376</v>
          </cell>
          <cell r="F33">
            <v>21360</v>
          </cell>
          <cell r="G33">
            <v>35012</v>
          </cell>
          <cell r="H33">
            <v>47518</v>
          </cell>
          <cell r="I33">
            <v>37220.119754757827</v>
          </cell>
          <cell r="J33">
            <v>58814.677543921869</v>
          </cell>
        </row>
        <row r="34">
          <cell r="A34" t="str">
            <v xml:space="preserve">  Socio-cultural activities</v>
          </cell>
          <cell r="B34">
            <v>13403</v>
          </cell>
          <cell r="C34">
            <v>103428</v>
          </cell>
          <cell r="D34">
            <v>286091</v>
          </cell>
          <cell r="E34">
            <v>11698</v>
          </cell>
          <cell r="F34">
            <v>25562</v>
          </cell>
          <cell r="G34">
            <v>40157</v>
          </cell>
          <cell r="H34">
            <v>49905</v>
          </cell>
          <cell r="I34">
            <v>69285.766933807026</v>
          </cell>
          <cell r="J34">
            <v>106585.50092357051</v>
          </cell>
        </row>
        <row r="35">
          <cell r="A35" t="str">
            <v xml:space="preserve">    Education</v>
          </cell>
          <cell r="B35">
            <v>7207</v>
          </cell>
          <cell r="C35">
            <v>55653</v>
          </cell>
          <cell r="D35">
            <v>149007</v>
          </cell>
          <cell r="E35">
            <v>6516</v>
          </cell>
          <cell r="F35">
            <v>13166</v>
          </cell>
          <cell r="G35">
            <v>22091</v>
          </cell>
          <cell r="H35">
            <v>28363</v>
          </cell>
          <cell r="I35">
            <v>40851</v>
          </cell>
          <cell r="J35">
            <v>63967</v>
          </cell>
        </row>
        <row r="36">
          <cell r="A36" t="str">
            <v xml:space="preserve">    Culture</v>
          </cell>
          <cell r="B36">
            <v>529</v>
          </cell>
          <cell r="C36">
            <v>4310</v>
          </cell>
          <cell r="D36">
            <v>17011</v>
          </cell>
          <cell r="E36">
            <v>872</v>
          </cell>
          <cell r="F36">
            <v>2783</v>
          </cell>
          <cell r="G36">
            <v>4319</v>
          </cell>
          <cell r="H36">
            <v>5149</v>
          </cell>
          <cell r="I36">
            <v>9393</v>
          </cell>
          <cell r="J36">
            <v>15317.105801896905</v>
          </cell>
        </row>
        <row r="37">
          <cell r="A37" t="str">
            <v xml:space="preserve">    Health</v>
          </cell>
          <cell r="B37">
            <v>3679</v>
          </cell>
          <cell r="C37">
            <v>34297</v>
          </cell>
          <cell r="D37">
            <v>110059</v>
          </cell>
          <cell r="E37">
            <v>4011</v>
          </cell>
          <cell r="F37">
            <v>8259</v>
          </cell>
          <cell r="G37">
            <v>11733</v>
          </cell>
          <cell r="H37">
            <v>13893</v>
          </cell>
          <cell r="I37">
            <v>16599.766933807026</v>
          </cell>
          <cell r="J37">
            <v>24595.395121673595</v>
          </cell>
        </row>
        <row r="38">
          <cell r="A38" t="str">
            <v xml:space="preserve">    Social security</v>
          </cell>
          <cell r="B38">
            <v>1971</v>
          </cell>
          <cell r="C38">
            <v>9086</v>
          </cell>
          <cell r="D38">
            <v>9310</v>
          </cell>
          <cell r="E38">
            <v>299</v>
          </cell>
          <cell r="F38">
            <v>1354</v>
          </cell>
          <cell r="G38">
            <v>2014</v>
          </cell>
          <cell r="H38">
            <v>2500</v>
          </cell>
          <cell r="I38">
            <v>2442</v>
          </cell>
          <cell r="J38">
            <v>2706.0000000000073</v>
          </cell>
        </row>
        <row r="39">
          <cell r="A39" t="str">
            <v xml:space="preserve">  Allowances to population</v>
          </cell>
          <cell r="B39" t="str">
            <v>--</v>
          </cell>
          <cell r="C39">
            <v>35862</v>
          </cell>
          <cell r="D39">
            <v>76967</v>
          </cell>
          <cell r="E39">
            <v>5125</v>
          </cell>
          <cell r="F39">
            <v>1748</v>
          </cell>
          <cell r="G39">
            <v>4382</v>
          </cell>
          <cell r="H39">
            <v>1579</v>
          </cell>
          <cell r="I39">
            <v>4996</v>
          </cell>
          <cell r="J39">
            <v>9476</v>
          </cell>
        </row>
        <row r="40">
          <cell r="A40" t="str">
            <v xml:space="preserve">  Science</v>
          </cell>
          <cell r="B40">
            <v>237</v>
          </cell>
          <cell r="C40">
            <v>1704</v>
          </cell>
          <cell r="D40">
            <v>7746</v>
          </cell>
          <cell r="E40">
            <v>252</v>
          </cell>
          <cell r="F40">
            <v>638</v>
          </cell>
          <cell r="G40">
            <v>990</v>
          </cell>
          <cell r="H40">
            <v>1508</v>
          </cell>
          <cell r="I40" t="str">
            <v>...</v>
          </cell>
          <cell r="J40" t="str">
            <v>...</v>
          </cell>
        </row>
        <row r="41">
          <cell r="A41" t="str">
            <v xml:space="preserve">  Defense</v>
          </cell>
          <cell r="B41">
            <v>256</v>
          </cell>
          <cell r="C41">
            <v>24338</v>
          </cell>
          <cell r="D41">
            <v>34744</v>
          </cell>
          <cell r="E41">
            <v>3977</v>
          </cell>
          <cell r="F41">
            <v>10713</v>
          </cell>
          <cell r="G41">
            <v>13562</v>
          </cell>
          <cell r="H41">
            <v>18723</v>
          </cell>
          <cell r="I41">
            <v>21496</v>
          </cell>
          <cell r="J41">
            <v>29577</v>
          </cell>
        </row>
        <row r="42">
          <cell r="A42" t="str">
            <v xml:space="preserve">  State bodies and administration</v>
          </cell>
          <cell r="B42">
            <v>2058</v>
          </cell>
          <cell r="C42">
            <v>17726</v>
          </cell>
          <cell r="D42">
            <v>93841</v>
          </cell>
          <cell r="E42">
            <v>2678</v>
          </cell>
          <cell r="F42">
            <v>7904</v>
          </cell>
          <cell r="G42">
            <v>18781</v>
          </cell>
          <cell r="H42">
            <v>20417</v>
          </cell>
          <cell r="I42">
            <v>49957</v>
          </cell>
          <cell r="J42">
            <v>66743</v>
          </cell>
        </row>
        <row r="43">
          <cell r="A43" t="str">
            <v xml:space="preserve">  Law enforcement and judicial bodies</v>
          </cell>
          <cell r="B43">
            <v>659</v>
          </cell>
          <cell r="C43">
            <v>9075</v>
          </cell>
          <cell r="D43">
            <v>15814</v>
          </cell>
          <cell r="E43">
            <v>7547</v>
          </cell>
          <cell r="F43">
            <v>13260</v>
          </cell>
          <cell r="G43">
            <v>12813</v>
          </cell>
          <cell r="H43">
            <v>22060</v>
          </cell>
          <cell r="I43">
            <v>21993</v>
          </cell>
          <cell r="J43">
            <v>13821</v>
          </cell>
        </row>
        <row r="44">
          <cell r="A44" t="str">
            <v xml:space="preserve">  Interest: foreign debt</v>
          </cell>
          <cell r="B44" t="str">
            <v>...</v>
          </cell>
          <cell r="C44" t="str">
            <v>...</v>
          </cell>
          <cell r="D44" t="str">
            <v>...</v>
          </cell>
          <cell r="E44">
            <v>3640</v>
          </cell>
          <cell r="F44">
            <v>7806</v>
          </cell>
          <cell r="G44">
            <v>7315</v>
          </cell>
          <cell r="H44">
            <v>4439</v>
          </cell>
          <cell r="I44">
            <v>6078</v>
          </cell>
          <cell r="J44">
            <v>12702</v>
          </cell>
        </row>
        <row r="45">
          <cell r="A45" t="str">
            <v xml:space="preserve">  Interest: domestic debt</v>
          </cell>
          <cell r="B45">
            <v>432</v>
          </cell>
          <cell r="C45">
            <v>8724</v>
          </cell>
          <cell r="D45" t="str">
            <v>...</v>
          </cell>
          <cell r="E45">
            <v>0</v>
          </cell>
          <cell r="F45">
            <v>0.10566666666636593</v>
          </cell>
          <cell r="G45">
            <v>0</v>
          </cell>
          <cell r="H45">
            <v>3500</v>
          </cell>
          <cell r="I45">
            <v>440</v>
          </cell>
          <cell r="J45">
            <v>1119</v>
          </cell>
        </row>
        <row r="46">
          <cell r="A46" t="str">
            <v xml:space="preserve">  Other  2/</v>
          </cell>
          <cell r="B46">
            <v>1600</v>
          </cell>
          <cell r="C46">
            <v>8075</v>
          </cell>
          <cell r="D46">
            <v>23272</v>
          </cell>
          <cell r="E46">
            <v>8880</v>
          </cell>
          <cell r="F46">
            <v>8841.8943333333336</v>
          </cell>
          <cell r="G46">
            <v>9545</v>
          </cell>
          <cell r="H46">
            <v>30730</v>
          </cell>
          <cell r="I46">
            <v>16549.32369922701</v>
          </cell>
          <cell r="J46">
            <v>39579.767150378699</v>
          </cell>
        </row>
        <row r="48">
          <cell r="A48" t="str">
            <v>Memorandum item:</v>
          </cell>
        </row>
        <row r="49">
          <cell r="A49" t="str">
            <v>Nominal GDP (in millions of somoni)</v>
          </cell>
          <cell r="E49">
            <v>309</v>
          </cell>
          <cell r="F49">
            <v>632</v>
          </cell>
          <cell r="G49">
            <v>1025.2</v>
          </cell>
          <cell r="H49">
            <v>1345</v>
          </cell>
          <cell r="I49">
            <v>1806.7</v>
          </cell>
          <cell r="J49">
            <v>2512</v>
          </cell>
        </row>
        <row r="50">
          <cell r="A50" t="str">
            <v xml:space="preserve">  </v>
          </cell>
        </row>
        <row r="51">
          <cell r="A51" t="str">
            <v>Sources: Ministry of Finance; and Fund staff estimates.</v>
          </cell>
        </row>
        <row r="53">
          <cell r="A53" t="str">
            <v xml:space="preserve">1/ Includes license fees, charges, and other revenues. </v>
          </cell>
        </row>
        <row r="54">
          <cell r="A54" t="str">
            <v>2/ Includes expenditures for refugees, transfers to CIS budgets, and other expenditures.</v>
          </cell>
        </row>
      </sheetData>
      <sheetData sheetId="32" refreshError="1">
        <row r="1">
          <cell r="A1" t="str">
            <v>Table A-24. Tajikistan: State Budget by National Classification of Revenues and Expenditures, 1996–2002</v>
          </cell>
        </row>
        <row r="2">
          <cell r="A2" t="str">
            <v>(In percent of GDP; unless otherwise specified)</v>
          </cell>
        </row>
        <row r="5">
          <cell r="B5">
            <v>1992</v>
          </cell>
          <cell r="C5">
            <v>1993</v>
          </cell>
          <cell r="D5">
            <v>1994</v>
          </cell>
          <cell r="E5">
            <v>1996</v>
          </cell>
          <cell r="F5" t="str">
            <v>1997</v>
          </cell>
          <cell r="G5" t="str">
            <v>1998</v>
          </cell>
          <cell r="H5" t="str">
            <v>1999</v>
          </cell>
          <cell r="I5" t="str">
            <v>2000</v>
          </cell>
          <cell r="J5" t="str">
            <v>2001</v>
          </cell>
        </row>
        <row r="8">
          <cell r="A8" t="str">
            <v>Revenue</v>
          </cell>
          <cell r="B8">
            <v>26.613650401482399</v>
          </cell>
          <cell r="C8">
            <v>27.0924050632911</v>
          </cell>
          <cell r="D8">
            <v>44.5460757846161</v>
          </cell>
          <cell r="E8">
            <v>12.103951007122642</v>
          </cell>
          <cell r="F8">
            <v>12.139240506329113</v>
          </cell>
          <cell r="G8">
            <v>11.236929379633242</v>
          </cell>
          <cell r="H8">
            <v>12.513234200743494</v>
          </cell>
          <cell r="I8">
            <v>12.110643715060608</v>
          </cell>
          <cell r="J8">
            <v>13.627229299363057</v>
          </cell>
        </row>
        <row r="10">
          <cell r="A10" t="str">
            <v xml:space="preserve">  Individual income tax</v>
          </cell>
          <cell r="B10">
            <v>2.5540457072266798</v>
          </cell>
          <cell r="C10">
            <v>2.2079113924050602</v>
          </cell>
          <cell r="D10">
            <v>3.0121526868276201</v>
          </cell>
          <cell r="E10">
            <v>1.1132976498850717</v>
          </cell>
          <cell r="F10">
            <v>1.1811708860759493</v>
          </cell>
          <cell r="G10">
            <v>1.0058525165821304</v>
          </cell>
          <cell r="H10">
            <v>1.0715241635687733</v>
          </cell>
          <cell r="I10">
            <v>1.2318038412575414</v>
          </cell>
          <cell r="J10">
            <v>1.3074044585987261</v>
          </cell>
        </row>
        <row r="11">
          <cell r="A11" t="str">
            <v xml:space="preserve">  Enterprise profits tax</v>
          </cell>
          <cell r="B11">
            <v>8.9221741815935793</v>
          </cell>
          <cell r="C11">
            <v>7.2036392405063303</v>
          </cell>
          <cell r="D11">
            <v>12.0974473420436</v>
          </cell>
          <cell r="E11">
            <v>2.1857462887376684</v>
          </cell>
          <cell r="F11">
            <v>1.1324367088607594</v>
          </cell>
          <cell r="G11">
            <v>1.0632071790870072</v>
          </cell>
          <cell r="H11">
            <v>1.2756877323420075</v>
          </cell>
          <cell r="I11">
            <v>0.60928765151934461</v>
          </cell>
          <cell r="J11">
            <v>0.56926751592356684</v>
          </cell>
        </row>
        <row r="12">
          <cell r="A12" t="str">
            <v xml:space="preserve">  Revaluation of inventories</v>
          </cell>
          <cell r="B12">
            <v>2.8072884496602799</v>
          </cell>
          <cell r="C12">
            <v>1.5582278481012699</v>
          </cell>
          <cell r="D12">
            <v>1.5259835131381501</v>
          </cell>
          <cell r="E12">
            <v>5.7383134545619593E-2</v>
          </cell>
          <cell r="F12">
            <v>1.8670886075949366E-2</v>
          </cell>
          <cell r="G12" t="str">
            <v>...</v>
          </cell>
          <cell r="H12" t="str">
            <v>...</v>
          </cell>
          <cell r="I12" t="str">
            <v>...</v>
          </cell>
          <cell r="J12" t="str">
            <v>...</v>
          </cell>
        </row>
        <row r="13">
          <cell r="A13" t="str">
            <v xml:space="preserve">  Value-added tax </v>
          </cell>
          <cell r="B13">
            <v>6.7032118591723302</v>
          </cell>
          <cell r="C13">
            <v>10.350791139240499</v>
          </cell>
          <cell r="D13">
            <v>14.477518286074201</v>
          </cell>
          <cell r="E13">
            <v>1.7192246468667836</v>
          </cell>
          <cell r="F13">
            <v>1.5007911392405062</v>
          </cell>
          <cell r="G13">
            <v>1.9279165040967616</v>
          </cell>
          <cell r="H13">
            <v>2.272193308550186</v>
          </cell>
          <cell r="I13">
            <v>2.4611723030940391</v>
          </cell>
          <cell r="J13">
            <v>3.4251990445859875</v>
          </cell>
        </row>
        <row r="14">
          <cell r="A14" t="str">
            <v xml:space="preserve">  Excise taxes </v>
          </cell>
          <cell r="B14">
            <v>3.54848672019765</v>
          </cell>
          <cell r="C14">
            <v>2.1204113924050598</v>
          </cell>
          <cell r="D14">
            <v>5.6119592031078502</v>
          </cell>
          <cell r="E14">
            <v>0.61305936398738226</v>
          </cell>
          <cell r="F14">
            <v>0.48655063291139244</v>
          </cell>
          <cell r="G14">
            <v>0.14533749512290284</v>
          </cell>
          <cell r="H14">
            <v>0.5949442379182156</v>
          </cell>
          <cell r="I14">
            <v>0.49869928599103341</v>
          </cell>
          <cell r="J14">
            <v>0.61787420382165603</v>
          </cell>
        </row>
        <row r="15">
          <cell r="A15" t="str">
            <v xml:space="preserve">  Tax on vehicles</v>
          </cell>
          <cell r="B15" t="str">
            <v>...</v>
          </cell>
          <cell r="C15" t="str">
            <v>...</v>
          </cell>
          <cell r="D15" t="str">
            <v>...</v>
          </cell>
          <cell r="E15">
            <v>8.429161006701184E-3</v>
          </cell>
          <cell r="F15">
            <v>2.4841772151898735E-2</v>
          </cell>
          <cell r="G15">
            <v>4.07725321888412E-2</v>
          </cell>
          <cell r="H15">
            <v>4.5353159851301117E-2</v>
          </cell>
          <cell r="I15">
            <v>4.9261083743842367E-2</v>
          </cell>
          <cell r="J15">
            <v>4.8765923566878984E-2</v>
          </cell>
        </row>
        <row r="16">
          <cell r="A16" t="str">
            <v xml:space="preserve">  Tax on casinos and videos</v>
          </cell>
          <cell r="B16" t="str">
            <v>...</v>
          </cell>
          <cell r="C16" t="str">
            <v>...</v>
          </cell>
          <cell r="D16" t="str">
            <v>...</v>
          </cell>
          <cell r="E16">
            <v>3.2419850025773784E-4</v>
          </cell>
          <cell r="F16">
            <v>7.5949367088607601E-3</v>
          </cell>
          <cell r="G16">
            <v>1.0729613733905579E-3</v>
          </cell>
          <cell r="H16" t="str">
            <v>...</v>
          </cell>
          <cell r="I16" t="str">
            <v>...</v>
          </cell>
          <cell r="J16" t="str">
            <v>...</v>
          </cell>
        </row>
        <row r="17">
          <cell r="A17" t="str">
            <v xml:space="preserve">  Customs revenue</v>
          </cell>
          <cell r="B17">
            <v>0.135886349598518</v>
          </cell>
          <cell r="C17">
            <v>0.933544303797468</v>
          </cell>
          <cell r="D17">
            <v>3.1531327016590498</v>
          </cell>
          <cell r="E17">
            <v>0.5183934019121228</v>
          </cell>
          <cell r="F17">
            <v>1.7177215189873418</v>
          </cell>
          <cell r="G17">
            <v>1.2061061256340226</v>
          </cell>
          <cell r="H17">
            <v>1.3288475836431226</v>
          </cell>
          <cell r="I17">
            <v>1.513865057840261</v>
          </cell>
          <cell r="J17">
            <v>2.0527866242038217</v>
          </cell>
        </row>
        <row r="18">
          <cell r="A18" t="str">
            <v xml:space="preserve">    Export tax</v>
          </cell>
          <cell r="B18" t="str">
            <v>...</v>
          </cell>
          <cell r="C18" t="str">
            <v>...</v>
          </cell>
          <cell r="D18">
            <v>2.8481804730455802</v>
          </cell>
          <cell r="E18">
            <v>5.0574966040207101E-2</v>
          </cell>
          <cell r="F18">
            <v>1.6455696202531643E-2</v>
          </cell>
          <cell r="G18">
            <v>0</v>
          </cell>
          <cell r="H18" t="str">
            <v>...</v>
          </cell>
          <cell r="I18" t="str">
            <v>...</v>
          </cell>
          <cell r="J18" t="str">
            <v>...</v>
          </cell>
        </row>
        <row r="19">
          <cell r="A19" t="str">
            <v xml:space="preserve">    Import tariff</v>
          </cell>
          <cell r="B19" t="str">
            <v>...</v>
          </cell>
          <cell r="C19" t="str">
            <v>...</v>
          </cell>
          <cell r="D19" t="str">
            <v>...</v>
          </cell>
          <cell r="E19">
            <v>0.45679568686315264</v>
          </cell>
          <cell r="F19">
            <v>1.6871835443037972</v>
          </cell>
          <cell r="G19">
            <v>1.1622122512680453</v>
          </cell>
          <cell r="H19" t="str">
            <v>...</v>
          </cell>
          <cell r="I19" t="str">
            <v>...</v>
          </cell>
          <cell r="J19" t="str">
            <v>...</v>
          </cell>
        </row>
        <row r="20">
          <cell r="A20" t="str">
            <v xml:space="preserve">    Fees</v>
          </cell>
          <cell r="B20" t="str">
            <v>...</v>
          </cell>
          <cell r="C20" t="str">
            <v>...</v>
          </cell>
          <cell r="D20">
            <v>0.30495222861347099</v>
          </cell>
          <cell r="E20">
            <v>1.1022749008763086E-2</v>
          </cell>
          <cell r="F20">
            <v>1.4082278481012659E-2</v>
          </cell>
          <cell r="G20">
            <v>4.3893874365977373E-2</v>
          </cell>
          <cell r="H20" t="str">
            <v>...</v>
          </cell>
          <cell r="I20" t="str">
            <v>...</v>
          </cell>
          <cell r="J20" t="str">
            <v>...</v>
          </cell>
        </row>
        <row r="21">
          <cell r="A21" t="str">
            <v xml:space="preserve">  Taxes on aluminum and cotton</v>
          </cell>
          <cell r="E21">
            <v>4.7122252012462189</v>
          </cell>
          <cell r="F21">
            <v>4.9261075949367088</v>
          </cell>
          <cell r="G21">
            <v>3.9966835739367923</v>
          </cell>
          <cell r="H21">
            <v>3.5247583643122673</v>
          </cell>
          <cell r="I21">
            <v>3.2619693363591074</v>
          </cell>
          <cell r="J21">
            <v>2.4998805732484075</v>
          </cell>
        </row>
        <row r="22">
          <cell r="A22" t="str">
            <v xml:space="preserve">  Forestry tax</v>
          </cell>
          <cell r="B22" t="str">
            <v>...</v>
          </cell>
          <cell r="C22" t="str">
            <v>...</v>
          </cell>
          <cell r="D22" t="str">
            <v>...</v>
          </cell>
          <cell r="E22">
            <v>3.2419850025773784E-4</v>
          </cell>
          <cell r="F22">
            <v>3.1645569620253165E-4</v>
          </cell>
          <cell r="G22" t="str">
            <v>...</v>
          </cell>
          <cell r="H22" t="str">
            <v>...</v>
          </cell>
          <cell r="I22" t="str">
            <v>...</v>
          </cell>
          <cell r="J22" t="str">
            <v>...</v>
          </cell>
        </row>
        <row r="23">
          <cell r="A23" t="str">
            <v xml:space="preserve">  Land tax</v>
          </cell>
          <cell r="B23">
            <v>0.33662754786905502</v>
          </cell>
          <cell r="C23">
            <v>0.20110759493670899</v>
          </cell>
          <cell r="D23">
            <v>1.9430445396728899</v>
          </cell>
          <cell r="E23">
            <v>0.60657539398222748</v>
          </cell>
          <cell r="F23">
            <v>0.61170886075949371</v>
          </cell>
          <cell r="G23">
            <v>0.60124853687085444</v>
          </cell>
          <cell r="H23">
            <v>0.5390334572490707</v>
          </cell>
          <cell r="I23">
            <v>0.43593291636685666</v>
          </cell>
          <cell r="J23">
            <v>0.37965764331210189</v>
          </cell>
        </row>
        <row r="24">
          <cell r="A24" t="str">
            <v xml:space="preserve">  Prospection tax</v>
          </cell>
          <cell r="B24">
            <v>0.21309450277949399</v>
          </cell>
          <cell r="C24">
            <v>0.23939873417721499</v>
          </cell>
          <cell r="D24">
            <v>0.16734828350138001</v>
          </cell>
          <cell r="E24">
            <v>4.1821606533248179E-2</v>
          </cell>
          <cell r="F24">
            <v>7.5949367088607597E-2</v>
          </cell>
          <cell r="G24">
            <v>7.1985953960202881E-2</v>
          </cell>
          <cell r="H24">
            <v>8.4312267657992573E-2</v>
          </cell>
          <cell r="I24">
            <v>0.10682459733215255</v>
          </cell>
          <cell r="J24">
            <v>0.12941878980891719</v>
          </cell>
        </row>
        <row r="25">
          <cell r="A25" t="str">
            <v xml:space="preserve">  State duties and local taxes</v>
          </cell>
          <cell r="B25">
            <v>0.40457072266831401</v>
          </cell>
          <cell r="C25">
            <v>0.355221518987342</v>
          </cell>
          <cell r="D25">
            <v>0.18021227329400799</v>
          </cell>
          <cell r="E25">
            <v>7.8456037062372558E-2</v>
          </cell>
          <cell r="F25">
            <v>9.6518987341772153E-2</v>
          </cell>
          <cell r="G25">
            <v>0.79272337104955126</v>
          </cell>
          <cell r="H25">
            <v>1.0286988847583642</v>
          </cell>
          <cell r="I25">
            <v>1.2005313555100459</v>
          </cell>
          <cell r="J25">
            <v>1.4494824840764331</v>
          </cell>
        </row>
        <row r="26">
          <cell r="A26" t="str">
            <v xml:space="preserve">  Nontax revenue</v>
          </cell>
          <cell r="B26">
            <v>0.94657195799876503</v>
          </cell>
          <cell r="C26">
            <v>1.90332278481013</v>
          </cell>
          <cell r="D26">
            <v>2.3401983964833</v>
          </cell>
          <cell r="E26">
            <v>0.44869072435670915</v>
          </cell>
          <cell r="F26">
            <v>0.35886075949367091</v>
          </cell>
          <cell r="G26">
            <v>0.38402262973078422</v>
          </cell>
          <cell r="H26">
            <v>0.74788104089219332</v>
          </cell>
          <cell r="I26">
            <v>0.74129628604638287</v>
          </cell>
          <cell r="J26">
            <v>1.1474920382165605</v>
          </cell>
        </row>
        <row r="27">
          <cell r="A27" t="str">
            <v xml:space="preserve">    Industrial water charges</v>
          </cell>
          <cell r="B27" t="str">
            <v>...</v>
          </cell>
          <cell r="C27" t="str">
            <v>...</v>
          </cell>
          <cell r="D27" t="str">
            <v>...</v>
          </cell>
          <cell r="E27">
            <v>6.1597715048970188E-3</v>
          </cell>
          <cell r="F27">
            <v>5.0632911392405064E-3</v>
          </cell>
          <cell r="G27">
            <v>4.2918454935622317E-3</v>
          </cell>
          <cell r="H27" t="str">
            <v>...</v>
          </cell>
          <cell r="I27" t="str">
            <v>...</v>
          </cell>
          <cell r="J27" t="str">
            <v>...</v>
          </cell>
        </row>
        <row r="28">
          <cell r="A28" t="str">
            <v xml:space="preserve">    Rent fees and other local revenue</v>
          </cell>
          <cell r="B28">
            <v>0.932674490426189</v>
          </cell>
          <cell r="C28">
            <v>1.7030063291139199</v>
          </cell>
          <cell r="D28">
            <v>2.2399058425796898</v>
          </cell>
          <cell r="E28">
            <v>0.43442599034536872</v>
          </cell>
          <cell r="F28">
            <v>0.34477848101265823</v>
          </cell>
          <cell r="G28">
            <v>0.35680842762387821</v>
          </cell>
          <cell r="H28">
            <v>0.42081784386617099</v>
          </cell>
          <cell r="I28">
            <v>0.20268998726960757</v>
          </cell>
          <cell r="J28" t="str">
            <v>...</v>
          </cell>
        </row>
        <row r="29">
          <cell r="A29" t="str">
            <v xml:space="preserve">    Other  1/</v>
          </cell>
          <cell r="B29" t="str">
            <v>...</v>
          </cell>
          <cell r="C29">
            <v>0.18892405063291101</v>
          </cell>
          <cell r="D29">
            <v>5.4482780298188399E-2</v>
          </cell>
          <cell r="E29">
            <v>8.1049625064434465E-3</v>
          </cell>
          <cell r="F29">
            <v>9.0189873417721514E-3</v>
          </cell>
          <cell r="G29">
            <v>2.2922356613343735E-2</v>
          </cell>
          <cell r="H29">
            <v>0.32706319702602232</v>
          </cell>
          <cell r="I29">
            <v>0.53860629877677524</v>
          </cell>
          <cell r="J29" t="str">
            <v>...</v>
          </cell>
        </row>
        <row r="31">
          <cell r="A31" t="str">
            <v>Expenditure</v>
          </cell>
          <cell r="B31">
            <v>57.833539221741802</v>
          </cell>
          <cell r="C31">
            <v>52.065822784810102</v>
          </cell>
          <cell r="D31">
            <v>55.020914169830299</v>
          </cell>
          <cell r="E31">
            <v>17.88700385472017</v>
          </cell>
          <cell r="F31">
            <v>15.479905063291138</v>
          </cell>
          <cell r="G31">
            <v>13.905286773312522</v>
          </cell>
          <cell r="H31">
            <v>14.898066914498141</v>
          </cell>
          <cell r="I31">
            <v>12.620535251441405</v>
          </cell>
          <cell r="J31">
            <v>13.47205197523372</v>
          </cell>
        </row>
        <row r="33">
          <cell r="A33" t="str">
            <v xml:space="preserve">  National economy</v>
          </cell>
          <cell r="B33">
            <v>29.004014823965399</v>
          </cell>
          <cell r="C33">
            <v>18.520727848101298</v>
          </cell>
          <cell r="D33">
            <v>23.528528371209301</v>
          </cell>
          <cell r="E33">
            <v>3.6880821389320255</v>
          </cell>
          <cell r="F33">
            <v>3.3797468354430378</v>
          </cell>
          <cell r="G33">
            <v>3.4151385095591102</v>
          </cell>
          <cell r="H33">
            <v>3.5329368029739774</v>
          </cell>
          <cell r="I33">
            <v>2.0601162204437831</v>
          </cell>
          <cell r="J33">
            <v>2.3413486283408389</v>
          </cell>
        </row>
        <row r="34">
          <cell r="A34" t="str">
            <v xml:space="preserve">  Socio-cultural activities</v>
          </cell>
          <cell r="B34">
            <v>20.696417541692401</v>
          </cell>
          <cell r="C34">
            <v>16.365189873417702</v>
          </cell>
          <cell r="D34">
            <v>16.652813139197701</v>
          </cell>
          <cell r="E34">
            <v>3.792474056015017</v>
          </cell>
          <cell r="F34">
            <v>4.044620253164557</v>
          </cell>
          <cell r="G34">
            <v>3.9169918064767848</v>
          </cell>
          <cell r="H34">
            <v>3.7104089219330851</v>
          </cell>
          <cell r="I34">
            <v>3.8349347945872045</v>
          </cell>
          <cell r="J34">
            <v>4.2430533807153861</v>
          </cell>
        </row>
        <row r="35">
          <cell r="A35" t="str">
            <v xml:space="preserve">    Education</v>
          </cell>
          <cell r="B35">
            <v>11.1287831995059</v>
          </cell>
          <cell r="C35">
            <v>8.8058544303797497</v>
          </cell>
          <cell r="D35">
            <v>8.6734141494574395</v>
          </cell>
          <cell r="E35">
            <v>2.11247742767942</v>
          </cell>
          <cell r="F35">
            <v>2.0832278481012656</v>
          </cell>
          <cell r="G35">
            <v>2.1547990635973466</v>
          </cell>
          <cell r="H35">
            <v>2.1087732342007435</v>
          </cell>
          <cell r="I35">
            <v>2.2610837438423643</v>
          </cell>
          <cell r="J35">
            <v>2.546457006369427</v>
          </cell>
        </row>
        <row r="36">
          <cell r="A36" t="str">
            <v xml:space="preserve">    Culture</v>
          </cell>
          <cell r="B36">
            <v>0.816862260654725</v>
          </cell>
          <cell r="C36">
            <v>0.681962025316456</v>
          </cell>
          <cell r="D36">
            <v>0.99017796544068803</v>
          </cell>
          <cell r="E36">
            <v>0.28270109222474737</v>
          </cell>
          <cell r="F36">
            <v>0.44034810126582274</v>
          </cell>
          <cell r="G36">
            <v>0.42128365197034723</v>
          </cell>
          <cell r="H36">
            <v>0.3828252788104089</v>
          </cell>
          <cell r="I36">
            <v>0.5198981568605745</v>
          </cell>
          <cell r="J36">
            <v>0.60975739657232908</v>
          </cell>
        </row>
        <row r="37">
          <cell r="A37" t="str">
            <v xml:space="preserve">    Health</v>
          </cell>
          <cell r="B37">
            <v>5.6809759110562101</v>
          </cell>
          <cell r="C37">
            <v>5.4267405063291099</v>
          </cell>
          <cell r="D37">
            <v>6.4063251248272701</v>
          </cell>
          <cell r="E37">
            <v>1.3003601845337864</v>
          </cell>
          <cell r="F37">
            <v>1.3068037974683544</v>
          </cell>
          <cell r="G37">
            <v>1.1444596176355832</v>
          </cell>
          <cell r="H37">
            <v>1.0329368029739778</v>
          </cell>
          <cell r="I37">
            <v>0.91878933601632951</v>
          </cell>
          <cell r="J37">
            <v>0.97911604783732464</v>
          </cell>
        </row>
        <row r="38">
          <cell r="A38" t="str">
            <v xml:space="preserve">    Social security</v>
          </cell>
          <cell r="B38">
            <v>3.0435453983940701</v>
          </cell>
          <cell r="C38">
            <v>1.4376582278481</v>
          </cell>
          <cell r="D38">
            <v>0.54191739805142602</v>
          </cell>
          <cell r="E38">
            <v>9.6935351577063608E-2</v>
          </cell>
          <cell r="F38">
            <v>0.2142405063291139</v>
          </cell>
          <cell r="G38">
            <v>0.19644947327350759</v>
          </cell>
          <cell r="H38">
            <v>0.18587360594795538</v>
          </cell>
          <cell r="I38">
            <v>0.13516355786793602</v>
          </cell>
          <cell r="J38">
            <v>0.10772292993630572</v>
          </cell>
        </row>
        <row r="39">
          <cell r="A39" t="str">
            <v xml:space="preserve">  Allowances to population</v>
          </cell>
          <cell r="B39" t="str">
            <v>...</v>
          </cell>
          <cell r="C39">
            <v>5.6743670886075996</v>
          </cell>
          <cell r="D39">
            <v>4.4801027256524302</v>
          </cell>
          <cell r="E39">
            <v>1.6615173138209063</v>
          </cell>
          <cell r="F39">
            <v>0.27658227848101269</v>
          </cell>
          <cell r="G39">
            <v>0.4274287943815841</v>
          </cell>
          <cell r="H39">
            <v>0.11739776951672862</v>
          </cell>
          <cell r="I39">
            <v>0.27652626335307462</v>
          </cell>
          <cell r="J39">
            <v>0.37722929936305732</v>
          </cell>
        </row>
        <row r="40">
          <cell r="A40" t="str">
            <v xml:space="preserve">  Science</v>
          </cell>
          <cell r="B40">
            <v>0.36596664607782597</v>
          </cell>
          <cell r="C40">
            <v>0.26962025316455701</v>
          </cell>
          <cell r="D40">
            <v>0.45087993182667502</v>
          </cell>
          <cell r="E40">
            <v>8.1698022064949943E-2</v>
          </cell>
          <cell r="F40">
            <v>0.10094936708860761</v>
          </cell>
          <cell r="G40">
            <v>9.6566523605150209E-2</v>
          </cell>
          <cell r="H40">
            <v>0.1121189591078067</v>
          </cell>
          <cell r="I40" t="str">
            <v>...</v>
          </cell>
          <cell r="J40" t="str">
            <v>...</v>
          </cell>
        </row>
        <row r="41">
          <cell r="A41" t="str">
            <v xml:space="preserve">  Defense</v>
          </cell>
          <cell r="B41">
            <v>0.39530574428659698</v>
          </cell>
          <cell r="C41">
            <v>3.8509493670886101</v>
          </cell>
          <cell r="D41">
            <v>2.0223821780772</v>
          </cell>
          <cell r="E41">
            <v>1.2893374355250233</v>
          </cell>
          <cell r="F41">
            <v>1.6950949367088608</v>
          </cell>
          <cell r="G41">
            <v>1.3228638314475225</v>
          </cell>
          <cell r="H41">
            <v>1.3920446096654275</v>
          </cell>
          <cell r="I41">
            <v>1.1897935462445344</v>
          </cell>
          <cell r="J41">
            <v>1.1774283439490447</v>
          </cell>
        </row>
        <row r="42">
          <cell r="A42" t="str">
            <v xml:space="preserve">  State bodies and administration</v>
          </cell>
          <cell r="B42">
            <v>3.1778875849289698</v>
          </cell>
          <cell r="C42">
            <v>2.8047468354430398</v>
          </cell>
          <cell r="D42">
            <v>5.46230618158366</v>
          </cell>
          <cell r="E42">
            <v>0.86820358369022199</v>
          </cell>
          <cell r="F42">
            <v>1.2506329113924051</v>
          </cell>
          <cell r="G42">
            <v>1.8319352321498243</v>
          </cell>
          <cell r="H42">
            <v>1.5179925650557622</v>
          </cell>
          <cell r="I42">
            <v>2.7650965849338571</v>
          </cell>
          <cell r="J42">
            <v>2.656966560509554</v>
          </cell>
        </row>
        <row r="43">
          <cell r="A43" t="str">
            <v xml:space="preserve">  Law enforcement and judicial bodies</v>
          </cell>
          <cell r="B43">
            <v>1.0176034589252601</v>
          </cell>
          <cell r="C43">
            <v>1.43591772151899</v>
          </cell>
          <cell r="D43">
            <v>0.92050287140550402</v>
          </cell>
          <cell r="E43">
            <v>2.4467260814451475</v>
          </cell>
          <cell r="F43">
            <v>2.0981012658227849</v>
          </cell>
          <cell r="G43">
            <v>1.2498049161139289</v>
          </cell>
          <cell r="H43">
            <v>1.6401486988847584</v>
          </cell>
          <cell r="I43">
            <v>1.217302263795871</v>
          </cell>
          <cell r="J43">
            <v>0.55019904458598723</v>
          </cell>
        </row>
        <row r="44">
          <cell r="A44" t="str">
            <v xml:space="preserve">  Interest: foreign debt</v>
          </cell>
          <cell r="B44" t="str">
            <v>...</v>
          </cell>
          <cell r="C44" t="str">
            <v>...</v>
          </cell>
          <cell r="D44" t="str">
            <v>...</v>
          </cell>
          <cell r="E44">
            <v>1.1800825409381657</v>
          </cell>
          <cell r="F44">
            <v>1.2351265822784812</v>
          </cell>
          <cell r="G44">
            <v>0.71351931330472096</v>
          </cell>
          <cell r="H44">
            <v>0.3300371747211896</v>
          </cell>
          <cell r="I44">
            <v>0.33641445729783581</v>
          </cell>
          <cell r="J44">
            <v>0.5056528662420382</v>
          </cell>
        </row>
        <row r="45">
          <cell r="A45" t="str">
            <v xml:space="preserve">  Interest: domestic debt</v>
          </cell>
          <cell r="B45">
            <v>0.66707844348363199</v>
          </cell>
          <cell r="C45">
            <v>1.38037974683544</v>
          </cell>
          <cell r="D45" t="str">
            <v>...</v>
          </cell>
          <cell r="E45">
            <v>0</v>
          </cell>
          <cell r="F45">
            <v>1.6719409282652837E-5</v>
          </cell>
          <cell r="G45">
            <v>0</v>
          </cell>
          <cell r="H45">
            <v>0.26022304832713755</v>
          </cell>
          <cell r="I45">
            <v>2.4353794210438921E-2</v>
          </cell>
          <cell r="J45">
            <v>4.4546178343949042E-2</v>
          </cell>
        </row>
        <row r="46">
          <cell r="A46" t="str">
            <v xml:space="preserve">  Other  2/</v>
          </cell>
          <cell r="B46">
            <v>2.4706609017912302</v>
          </cell>
          <cell r="C46">
            <v>1.27768987341772</v>
          </cell>
          <cell r="D46">
            <v>1.35461887083274</v>
          </cell>
          <cell r="E46">
            <v>2.8788826822887121</v>
          </cell>
          <cell r="F46">
            <v>1.3990339135021097</v>
          </cell>
          <cell r="G46">
            <v>0.93103784627389774</v>
          </cell>
          <cell r="H46">
            <v>2.2847583643122675</v>
          </cell>
          <cell r="I46">
            <v>0.91599732657480537</v>
          </cell>
          <cell r="J46">
            <v>1.5756276731838654</v>
          </cell>
        </row>
        <row r="48">
          <cell r="A48" t="str">
            <v>Memorandum item:</v>
          </cell>
        </row>
        <row r="49">
          <cell r="A49" t="str">
            <v>Nominal GDP (in millions of somoni)</v>
          </cell>
          <cell r="E49">
            <v>309</v>
          </cell>
          <cell r="F49">
            <v>632</v>
          </cell>
          <cell r="G49">
            <v>1025.2</v>
          </cell>
          <cell r="H49">
            <v>1345</v>
          </cell>
          <cell r="I49">
            <v>1806.7</v>
          </cell>
          <cell r="J49">
            <v>2512</v>
          </cell>
        </row>
        <row r="50">
          <cell r="A50" t="str">
            <v xml:space="preserve">  </v>
          </cell>
          <cell r="B50" t="str">
            <v xml:space="preserve"> </v>
          </cell>
          <cell r="C50" t="str">
            <v xml:space="preserve"> </v>
          </cell>
          <cell r="D50" t="str">
            <v xml:space="preserve"> </v>
          </cell>
        </row>
        <row r="51">
          <cell r="A51" t="str">
            <v xml:space="preserve">   Sources: Ministry of Finance; and Fund staff estimates.</v>
          </cell>
        </row>
        <row r="53">
          <cell r="A53" t="str">
            <v xml:space="preserve">1/ Includes license fees, charges, and others. </v>
          </cell>
        </row>
        <row r="54">
          <cell r="A54" t="str">
            <v>2/ Includes expenditures for refugees, transfers to CIS budgets, and others.</v>
          </cell>
        </row>
      </sheetData>
      <sheetData sheetId="33" refreshError="1">
        <row r="1">
          <cell r="A1" t="str">
            <v>Table A-25: Tajikistan: Consolidated General Government Budget by Economic Classification, Quarterly,  2000–2002</v>
          </cell>
        </row>
        <row r="2">
          <cell r="A2" t="str">
            <v>(In thousands of somoni)</v>
          </cell>
        </row>
        <row r="4">
          <cell r="B4">
            <v>2000</v>
          </cell>
          <cell r="H4">
            <v>2001</v>
          </cell>
        </row>
        <row r="5">
          <cell r="B5" t="str">
            <v>Q1</v>
          </cell>
          <cell r="C5" t="str">
            <v>Q2</v>
          </cell>
          <cell r="D5" t="str">
            <v>Q3</v>
          </cell>
          <cell r="E5" t="str">
            <v>Q4</v>
          </cell>
          <cell r="F5" t="str">
            <v>Year</v>
          </cell>
          <cell r="H5" t="str">
            <v>Q1</v>
          </cell>
          <cell r="I5" t="str">
            <v>Q2</v>
          </cell>
          <cell r="J5" t="str">
            <v>Q3</v>
          </cell>
          <cell r="K5" t="str">
            <v>Q4</v>
          </cell>
          <cell r="L5" t="str">
            <v>Year</v>
          </cell>
        </row>
        <row r="9">
          <cell r="A9" t="str">
            <v xml:space="preserve">Overall revenues and grants </v>
          </cell>
          <cell r="B9">
            <v>43793.245000000003</v>
          </cell>
          <cell r="C9">
            <v>52357.14</v>
          </cell>
          <cell r="D9">
            <v>60817.996000000006</v>
          </cell>
          <cell r="E9">
            <v>88775.09599999999</v>
          </cell>
          <cell r="F9">
            <v>245743.47700000004</v>
          </cell>
          <cell r="H9">
            <v>88370.97</v>
          </cell>
          <cell r="I9">
            <v>91607.895000000004</v>
          </cell>
          <cell r="J9">
            <v>94061.6</v>
          </cell>
          <cell r="K9">
            <v>107874.461</v>
          </cell>
          <cell r="L9">
            <v>381914.92599999998</v>
          </cell>
        </row>
        <row r="10">
          <cell r="A10" t="str">
            <v xml:space="preserve">    Tax revenues </v>
          </cell>
          <cell r="B10">
            <v>41979.245000000003</v>
          </cell>
          <cell r="C10">
            <v>49378.546999999999</v>
          </cell>
          <cell r="D10">
            <v>55197.354000000007</v>
          </cell>
          <cell r="E10">
            <v>85794.81</v>
          </cell>
          <cell r="F10">
            <v>232349.95600000003</v>
          </cell>
          <cell r="H10">
            <v>84727.949000000008</v>
          </cell>
          <cell r="I10">
            <v>83428.525000000009</v>
          </cell>
          <cell r="J10">
            <v>85883.838000000003</v>
          </cell>
          <cell r="K10">
            <v>99049.426999999996</v>
          </cell>
          <cell r="L10">
            <v>353089.739</v>
          </cell>
        </row>
        <row r="11">
          <cell r="A11" t="str">
            <v xml:space="preserve">      Income and profit tax</v>
          </cell>
          <cell r="B11">
            <v>5780.7</v>
          </cell>
          <cell r="C11">
            <v>9120.991</v>
          </cell>
          <cell r="D11">
            <v>8557.893</v>
          </cell>
          <cell r="E11">
            <v>9803.5759999999991</v>
          </cell>
          <cell r="F11">
            <v>33263.160000000003</v>
          </cell>
          <cell r="H11">
            <v>10746.2</v>
          </cell>
          <cell r="I11">
            <v>11694.535</v>
          </cell>
          <cell r="J11">
            <v>11605.563</v>
          </cell>
          <cell r="K11">
            <v>13095.72</v>
          </cell>
          <cell r="L11">
            <v>47142.018000000004</v>
          </cell>
        </row>
        <row r="12">
          <cell r="A12" t="str">
            <v xml:space="preserve">      Payroll taxes</v>
          </cell>
          <cell r="B12">
            <v>6117.4</v>
          </cell>
          <cell r="C12">
            <v>5270.5690000000004</v>
          </cell>
          <cell r="D12">
            <v>7350.6639999999998</v>
          </cell>
          <cell r="E12">
            <v>10131.989</v>
          </cell>
          <cell r="F12">
            <v>28870.622000000003</v>
          </cell>
          <cell r="H12">
            <v>8106.4820000000009</v>
          </cell>
          <cell r="I12">
            <v>11638.187</v>
          </cell>
          <cell r="J12">
            <v>12151.34</v>
          </cell>
          <cell r="K12">
            <v>12876.419</v>
          </cell>
          <cell r="L12">
            <v>44772.428</v>
          </cell>
        </row>
        <row r="13">
          <cell r="A13" t="str">
            <v xml:space="preserve">      Property taxes</v>
          </cell>
          <cell r="B13">
            <v>1772.2</v>
          </cell>
          <cell r="C13">
            <v>2979.8339999999998</v>
          </cell>
          <cell r="D13">
            <v>3298.0050000000001</v>
          </cell>
          <cell r="E13">
            <v>3444.3440000000001</v>
          </cell>
          <cell r="F13">
            <v>11494.383000000002</v>
          </cell>
          <cell r="H13">
            <v>2630.0740000000001</v>
          </cell>
          <cell r="I13">
            <v>3251.8410000000003</v>
          </cell>
          <cell r="J13">
            <v>4624.4210000000003</v>
          </cell>
          <cell r="K13">
            <v>4289.2060000000001</v>
          </cell>
          <cell r="L13">
            <v>14795.542000000001</v>
          </cell>
        </row>
        <row r="14">
          <cell r="A14" t="str">
            <v xml:space="preserve">      Internal taxes on goods and services</v>
          </cell>
          <cell r="B14">
            <v>12355.19</v>
          </cell>
          <cell r="C14">
            <v>14291.262999999999</v>
          </cell>
          <cell r="D14">
            <v>18287.392</v>
          </cell>
          <cell r="E14">
            <v>25470.448</v>
          </cell>
          <cell r="F14">
            <v>70404.293000000005</v>
          </cell>
          <cell r="H14">
            <v>26360.931</v>
          </cell>
          <cell r="I14">
            <v>31419.61</v>
          </cell>
          <cell r="J14">
            <v>35090.165000000001</v>
          </cell>
          <cell r="K14">
            <v>35674.18</v>
          </cell>
          <cell r="L14">
            <v>128544.886</v>
          </cell>
        </row>
        <row r="15">
          <cell r="A15" t="str">
            <v xml:space="preserve">        Of which:</v>
          </cell>
        </row>
        <row r="16">
          <cell r="A16" t="str">
            <v xml:space="preserve">        Value added tax</v>
          </cell>
          <cell r="B16">
            <v>7703.8809999999994</v>
          </cell>
          <cell r="C16">
            <v>7591.3029999999999</v>
          </cell>
          <cell r="D16">
            <v>11056.014000000001</v>
          </cell>
          <cell r="E16">
            <v>18114.737000000001</v>
          </cell>
          <cell r="F16">
            <v>44465.934999999998</v>
          </cell>
          <cell r="H16">
            <v>18205.999</v>
          </cell>
          <cell r="I16">
            <v>19729.932000000001</v>
          </cell>
          <cell r="J16">
            <v>24504.382000000001</v>
          </cell>
          <cell r="K16">
            <v>23600.756999999998</v>
          </cell>
          <cell r="L16">
            <v>86041.07</v>
          </cell>
        </row>
        <row r="17">
          <cell r="A17" t="str">
            <v xml:space="preserve">        Excises</v>
          </cell>
          <cell r="B17">
            <v>1245.1089999999999</v>
          </cell>
          <cell r="C17">
            <v>2572.0910000000003</v>
          </cell>
          <cell r="D17">
            <v>2710.0969999999998</v>
          </cell>
          <cell r="E17">
            <v>2483.1750000000002</v>
          </cell>
          <cell r="F17">
            <v>9010.4720000000016</v>
          </cell>
          <cell r="H17">
            <v>2804.3089999999997</v>
          </cell>
          <cell r="I17">
            <v>4829.8629999999994</v>
          </cell>
          <cell r="J17">
            <v>3338.5050000000001</v>
          </cell>
          <cell r="K17">
            <v>4548.5109999999995</v>
          </cell>
          <cell r="L17">
            <v>15521.187999999998</v>
          </cell>
        </row>
        <row r="18">
          <cell r="A18" t="str">
            <v xml:space="preserve">      International trade and operations tax</v>
          </cell>
          <cell r="B18">
            <v>15491.555</v>
          </cell>
          <cell r="C18">
            <v>17255.673999999999</v>
          </cell>
          <cell r="D18">
            <v>17191.778000000002</v>
          </cell>
          <cell r="E18">
            <v>36345.265999999996</v>
          </cell>
          <cell r="F18">
            <v>86284.273000000001</v>
          </cell>
          <cell r="H18">
            <v>36036.944000000003</v>
          </cell>
          <cell r="I18">
            <v>24497.478999999999</v>
          </cell>
          <cell r="J18">
            <v>21647.571</v>
          </cell>
          <cell r="K18">
            <v>32180.685000000001</v>
          </cell>
          <cell r="L18">
            <v>114362.679</v>
          </cell>
        </row>
        <row r="19">
          <cell r="A19" t="str">
            <v xml:space="preserve">        Of which:</v>
          </cell>
        </row>
        <row r="20">
          <cell r="A20" t="str">
            <v xml:space="preserve">         Total sales taxes</v>
          </cell>
          <cell r="B20">
            <v>10681.67</v>
          </cell>
          <cell r="C20">
            <v>11108.605</v>
          </cell>
          <cell r="D20">
            <v>11023.685000000001</v>
          </cell>
          <cell r="E20">
            <v>26119.633999999998</v>
          </cell>
          <cell r="F20">
            <v>58933.593999999997</v>
          </cell>
          <cell r="H20">
            <v>23864.516</v>
          </cell>
          <cell r="I20">
            <v>13671.252</v>
          </cell>
          <cell r="J20">
            <v>8874.6229999999996</v>
          </cell>
          <cell r="K20">
            <v>16386.159</v>
          </cell>
          <cell r="L20">
            <v>62796.55</v>
          </cell>
        </row>
        <row r="21">
          <cell r="A21" t="str">
            <v xml:space="preserve">         Import duties</v>
          </cell>
          <cell r="B21">
            <v>4809.8850000000002</v>
          </cell>
          <cell r="C21">
            <v>6147.0690000000004</v>
          </cell>
          <cell r="D21">
            <v>6168.0929999999998</v>
          </cell>
          <cell r="E21">
            <v>10225.632</v>
          </cell>
          <cell r="F21">
            <v>27350.679</v>
          </cell>
          <cell r="H21">
            <v>12172.428</v>
          </cell>
          <cell r="I21">
            <v>10826.227000000001</v>
          </cell>
          <cell r="J21">
            <v>12772.948</v>
          </cell>
          <cell r="K21">
            <v>15794.526000000002</v>
          </cell>
          <cell r="L21">
            <v>51566.129000000001</v>
          </cell>
        </row>
        <row r="22">
          <cell r="A22" t="str">
            <v xml:space="preserve">       Other taxes</v>
          </cell>
          <cell r="B22">
            <v>462.2</v>
          </cell>
          <cell r="C22">
            <v>460.21600000000001</v>
          </cell>
          <cell r="D22">
            <v>511.62200000000001</v>
          </cell>
          <cell r="E22">
            <v>599.18700000000001</v>
          </cell>
          <cell r="F22">
            <v>2033.2249999999999</v>
          </cell>
          <cell r="H22">
            <v>847.31799999999998</v>
          </cell>
          <cell r="I22">
            <v>926.87299999999993</v>
          </cell>
          <cell r="J22">
            <v>764.77800000000002</v>
          </cell>
          <cell r="K22">
            <v>933.21699999999998</v>
          </cell>
          <cell r="L22">
            <v>3472.1860000000001</v>
          </cell>
        </row>
        <row r="23">
          <cell r="A23" t="str">
            <v xml:space="preserve">     Non-tax duties</v>
          </cell>
          <cell r="B23">
            <v>1814</v>
          </cell>
          <cell r="C23">
            <v>2978.5929999999998</v>
          </cell>
          <cell r="D23">
            <v>3932.6420000000003</v>
          </cell>
          <cell r="E23">
            <v>2980.2860000000001</v>
          </cell>
          <cell r="F23">
            <v>11705.521000000001</v>
          </cell>
          <cell r="H23">
            <v>3643.0210000000002</v>
          </cell>
          <cell r="I23">
            <v>8179.37</v>
          </cell>
          <cell r="J23">
            <v>8177.7619999999997</v>
          </cell>
          <cell r="K23">
            <v>8825.0339999999997</v>
          </cell>
          <cell r="L23">
            <v>28825.186999999998</v>
          </cell>
        </row>
        <row r="24">
          <cell r="A24" t="str">
            <v xml:space="preserve">     Grants</v>
          </cell>
          <cell r="B24">
            <v>0</v>
          </cell>
          <cell r="C24">
            <v>0</v>
          </cell>
          <cell r="D24">
            <v>1688</v>
          </cell>
          <cell r="E24">
            <v>0</v>
          </cell>
          <cell r="F24">
            <v>1688</v>
          </cell>
          <cell r="H24">
            <v>0</v>
          </cell>
          <cell r="I24">
            <v>0</v>
          </cell>
          <cell r="J24">
            <v>0</v>
          </cell>
          <cell r="K24">
            <v>0</v>
          </cell>
          <cell r="L24">
            <v>0</v>
          </cell>
        </row>
        <row r="26">
          <cell r="A26" t="str">
            <v>Total expenditures and loans minus repayments  1/</v>
          </cell>
          <cell r="B26">
            <v>38463.922999999995</v>
          </cell>
          <cell r="C26">
            <v>59624.4</v>
          </cell>
          <cell r="D26">
            <v>68894.054999999993</v>
          </cell>
          <cell r="E26">
            <v>90101.443699999989</v>
          </cell>
          <cell r="F26">
            <v>257083.82169999997</v>
          </cell>
          <cell r="H26">
            <v>66207.703999999998</v>
          </cell>
          <cell r="I26">
            <v>109101.95599999999</v>
          </cell>
          <cell r="J26">
            <v>96469.054999999993</v>
          </cell>
          <cell r="K26">
            <v>112214.18500000001</v>
          </cell>
          <cell r="L26">
            <v>383992.9</v>
          </cell>
        </row>
        <row r="27">
          <cell r="A27" t="str">
            <v xml:space="preserve">    Current expenditures</v>
          </cell>
          <cell r="B27">
            <v>31978.722999999998</v>
          </cell>
          <cell r="C27">
            <v>51041.599999999999</v>
          </cell>
          <cell r="D27">
            <v>55420.28</v>
          </cell>
          <cell r="E27">
            <v>69442.119000000006</v>
          </cell>
          <cell r="F27">
            <v>207882.72199999998</v>
          </cell>
          <cell r="H27">
            <v>54902.742999999995</v>
          </cell>
          <cell r="I27">
            <v>88034.885999999999</v>
          </cell>
          <cell r="J27">
            <v>73909.964999999997</v>
          </cell>
          <cell r="K27">
            <v>91069.14499999999</v>
          </cell>
          <cell r="L27">
            <v>307916.739</v>
          </cell>
        </row>
        <row r="28">
          <cell r="A28" t="str">
            <v xml:space="preserve">       Expenditures on goods and services</v>
          </cell>
          <cell r="B28">
            <v>22945.323</v>
          </cell>
          <cell r="C28">
            <v>36357.300000000003</v>
          </cell>
          <cell r="D28">
            <v>40603.627</v>
          </cell>
          <cell r="E28">
            <v>48223.291000000005</v>
          </cell>
          <cell r="F28">
            <v>148129.541</v>
          </cell>
          <cell r="H28">
            <v>40392.796000000002</v>
          </cell>
          <cell r="I28">
            <v>65793.277999999991</v>
          </cell>
          <cell r="J28">
            <v>53315.337</v>
          </cell>
          <cell r="K28">
            <v>62498.301999999996</v>
          </cell>
          <cell r="L28">
            <v>221999.71299999999</v>
          </cell>
        </row>
        <row r="29">
          <cell r="A29" t="str">
            <v xml:space="preserve">        Of which:</v>
          </cell>
        </row>
        <row r="30">
          <cell r="A30" t="str">
            <v xml:space="preserve">         Wages and salaries</v>
          </cell>
          <cell r="B30">
            <v>14483.891</v>
          </cell>
          <cell r="C30">
            <v>17728.3</v>
          </cell>
          <cell r="D30">
            <v>16983.536</v>
          </cell>
          <cell r="E30">
            <v>17331.192000000003</v>
          </cell>
          <cell r="F30">
            <v>66526.918999999994</v>
          </cell>
          <cell r="H30">
            <v>17910.488000000001</v>
          </cell>
          <cell r="I30">
            <v>19712.455999999998</v>
          </cell>
          <cell r="J30">
            <v>23650.824000000001</v>
          </cell>
          <cell r="K30">
            <v>21169.419000000002</v>
          </cell>
          <cell r="L30">
            <v>82443.187000000005</v>
          </cell>
        </row>
        <row r="31">
          <cell r="A31" t="str">
            <v xml:space="preserve">         Other</v>
          </cell>
          <cell r="B31">
            <v>8461.4320000000007</v>
          </cell>
          <cell r="C31">
            <v>18629</v>
          </cell>
          <cell r="D31">
            <v>23620.091</v>
          </cell>
          <cell r="E31">
            <v>30892.099000000002</v>
          </cell>
          <cell r="F31">
            <v>81602.622000000003</v>
          </cell>
          <cell r="H31">
            <v>22482.308000000005</v>
          </cell>
          <cell r="I31">
            <v>46080.822</v>
          </cell>
          <cell r="J31">
            <v>29664.512999999995</v>
          </cell>
          <cell r="K31">
            <v>41328.882999999994</v>
          </cell>
          <cell r="L31">
            <v>139556.52599999998</v>
          </cell>
        </row>
        <row r="32">
          <cell r="A32" t="str">
            <v xml:space="preserve">       Interest payments</v>
          </cell>
          <cell r="B32">
            <v>910.7</v>
          </cell>
          <cell r="C32">
            <v>1510.6</v>
          </cell>
          <cell r="D32">
            <v>803.74599999999998</v>
          </cell>
          <cell r="E32">
            <v>3292.4850000000006</v>
          </cell>
          <cell r="F32">
            <v>6517.5310000000009</v>
          </cell>
          <cell r="H32">
            <v>1002.717</v>
          </cell>
          <cell r="I32">
            <v>3649.7349999999997</v>
          </cell>
          <cell r="J32">
            <v>2050.2179999999998</v>
          </cell>
          <cell r="K32">
            <v>7117.4309999999996</v>
          </cell>
          <cell r="L32">
            <v>13820.100999999999</v>
          </cell>
        </row>
        <row r="33">
          <cell r="A33" t="str">
            <v xml:space="preserve">       Transfers to households</v>
          </cell>
          <cell r="B33">
            <v>7336.1</v>
          </cell>
          <cell r="C33">
            <v>9420.2999999999993</v>
          </cell>
          <cell r="D33">
            <v>10242.687</v>
          </cell>
          <cell r="E33">
            <v>12978.322</v>
          </cell>
          <cell r="F33">
            <v>39977.409</v>
          </cell>
          <cell r="H33">
            <v>10862.401</v>
          </cell>
          <cell r="I33">
            <v>15834.507999999998</v>
          </cell>
          <cell r="J33">
            <v>16372.426000000001</v>
          </cell>
          <cell r="K33">
            <v>16872.559000000001</v>
          </cell>
          <cell r="L33">
            <v>59941.894</v>
          </cell>
        </row>
        <row r="34">
          <cell r="A34" t="str">
            <v xml:space="preserve">       Subsidies and other current transfers</v>
          </cell>
          <cell r="B34">
            <v>786.6</v>
          </cell>
          <cell r="C34">
            <v>3753.4</v>
          </cell>
          <cell r="D34">
            <v>3770.22</v>
          </cell>
          <cell r="E34">
            <v>4948.0210000000006</v>
          </cell>
          <cell r="F34">
            <v>13258.241</v>
          </cell>
          <cell r="H34">
            <v>2644.8289999999988</v>
          </cell>
          <cell r="I34">
            <v>2757.3649999999998</v>
          </cell>
          <cell r="J34">
            <v>2171.9840000000004</v>
          </cell>
          <cell r="K34">
            <v>4580.8530000000001</v>
          </cell>
          <cell r="L34">
            <v>12155.030999999999</v>
          </cell>
        </row>
        <row r="35">
          <cell r="A35" t="str">
            <v xml:space="preserve">    Capital expenditures</v>
          </cell>
          <cell r="B35">
            <v>5807.6</v>
          </cell>
          <cell r="C35">
            <v>7853</v>
          </cell>
          <cell r="D35">
            <v>13418.775</v>
          </cell>
          <cell r="E35">
            <v>20722.822699999997</v>
          </cell>
          <cell r="F35">
            <v>47802.197699999997</v>
          </cell>
          <cell r="H35">
            <v>11108.226000000001</v>
          </cell>
          <cell r="I35">
            <v>20096.298999999999</v>
          </cell>
          <cell r="J35">
            <v>21828.070999999996</v>
          </cell>
          <cell r="K35">
            <v>20591.39</v>
          </cell>
          <cell r="L35">
            <v>73623.986000000004</v>
          </cell>
        </row>
        <row r="36">
          <cell r="A36" t="str">
            <v xml:space="preserve">    Lending minus repayments</v>
          </cell>
          <cell r="B36">
            <v>677.6</v>
          </cell>
          <cell r="C36">
            <v>729.8</v>
          </cell>
          <cell r="D36">
            <v>55</v>
          </cell>
          <cell r="E36">
            <v>-63.49799999999999</v>
          </cell>
          <cell r="F36">
            <v>1398.9019999999998</v>
          </cell>
          <cell r="H36">
            <v>196.73500000000001</v>
          </cell>
          <cell r="I36">
            <v>970.77099999999996</v>
          </cell>
          <cell r="J36">
            <v>731.01900000000001</v>
          </cell>
          <cell r="K36">
            <v>553.65</v>
          </cell>
          <cell r="L36">
            <v>2452.1750000000002</v>
          </cell>
        </row>
        <row r="38">
          <cell r="A38" t="str">
            <v>Overall balance</v>
          </cell>
          <cell r="B38">
            <v>5329.3220000000074</v>
          </cell>
          <cell r="C38">
            <v>-7267.26</v>
          </cell>
          <cell r="D38">
            <v>-8076.0589999999866</v>
          </cell>
          <cell r="E38">
            <v>-1326.3476999999984</v>
          </cell>
          <cell r="F38">
            <v>-11340.344699999929</v>
          </cell>
          <cell r="H38">
            <v>22163.266000000003</v>
          </cell>
          <cell r="I38">
            <v>-17494.060999999987</v>
          </cell>
          <cell r="J38">
            <v>-2407.4549999999872</v>
          </cell>
          <cell r="K38">
            <v>-4339.7240000000165</v>
          </cell>
          <cell r="L38">
            <v>-2077.9740000000456</v>
          </cell>
        </row>
        <row r="40">
          <cell r="A40" t="str">
            <v>Total financing</v>
          </cell>
          <cell r="B40">
            <v>-5329</v>
          </cell>
          <cell r="C40">
            <v>7267</v>
          </cell>
          <cell r="D40">
            <v>8076</v>
          </cell>
          <cell r="E40">
            <v>1326</v>
          </cell>
          <cell r="F40">
            <v>11340</v>
          </cell>
          <cell r="H40">
            <v>-22163</v>
          </cell>
          <cell r="I40">
            <v>17494</v>
          </cell>
          <cell r="J40">
            <v>2407</v>
          </cell>
          <cell r="K40">
            <v>4340</v>
          </cell>
          <cell r="L40">
            <v>2078</v>
          </cell>
        </row>
        <row r="41">
          <cell r="A41" t="str">
            <v xml:space="preserve">   Net external </v>
          </cell>
          <cell r="B41">
            <v>-628</v>
          </cell>
          <cell r="C41">
            <v>-213</v>
          </cell>
          <cell r="D41">
            <v>-139</v>
          </cell>
          <cell r="E41">
            <v>47682</v>
          </cell>
          <cell r="F41">
            <v>46702</v>
          </cell>
          <cell r="H41">
            <v>-28575</v>
          </cell>
          <cell r="I41">
            <v>-1674</v>
          </cell>
          <cell r="J41">
            <v>57834</v>
          </cell>
          <cell r="K41">
            <v>-6549</v>
          </cell>
          <cell r="L41">
            <v>21036</v>
          </cell>
        </row>
        <row r="42">
          <cell r="A42" t="str">
            <v xml:space="preserve">      Disbursements</v>
          </cell>
          <cell r="B42">
            <v>0</v>
          </cell>
          <cell r="C42">
            <v>0</v>
          </cell>
          <cell r="D42">
            <v>0</v>
          </cell>
          <cell r="E42">
            <v>49060</v>
          </cell>
          <cell r="F42">
            <v>49060</v>
          </cell>
          <cell r="H42">
            <v>0</v>
          </cell>
          <cell r="I42">
            <v>0</v>
          </cell>
          <cell r="J42">
            <v>59544</v>
          </cell>
          <cell r="K42">
            <v>0</v>
          </cell>
          <cell r="L42">
            <v>59544</v>
          </cell>
        </row>
        <row r="43">
          <cell r="A43" t="str">
            <v xml:space="preserve">      Amortization</v>
          </cell>
          <cell r="B43">
            <v>-628</v>
          </cell>
          <cell r="C43">
            <v>-213</v>
          </cell>
          <cell r="D43">
            <v>-139</v>
          </cell>
          <cell r="E43">
            <v>-1378</v>
          </cell>
          <cell r="F43">
            <v>-2358</v>
          </cell>
          <cell r="H43">
            <v>-28575</v>
          </cell>
          <cell r="I43">
            <v>-1674</v>
          </cell>
          <cell r="J43">
            <v>-1710</v>
          </cell>
          <cell r="K43">
            <v>-6549</v>
          </cell>
          <cell r="L43">
            <v>-38508</v>
          </cell>
        </row>
        <row r="44">
          <cell r="A44" t="str">
            <v xml:space="preserve">   Net domestic</v>
          </cell>
          <cell r="B44">
            <v>-4701</v>
          </cell>
          <cell r="C44">
            <v>7480</v>
          </cell>
          <cell r="D44">
            <v>8215</v>
          </cell>
          <cell r="E44">
            <v>-46356</v>
          </cell>
          <cell r="F44">
            <v>-35362</v>
          </cell>
          <cell r="H44">
            <v>6412</v>
          </cell>
          <cell r="I44">
            <v>19168</v>
          </cell>
          <cell r="J44">
            <v>-55427</v>
          </cell>
          <cell r="K44">
            <v>10889</v>
          </cell>
          <cell r="L44">
            <v>-18958</v>
          </cell>
        </row>
        <row r="45">
          <cell r="A45" t="str">
            <v xml:space="preserve">      NBT</v>
          </cell>
          <cell r="B45">
            <v>-1967</v>
          </cell>
          <cell r="C45">
            <v>1317</v>
          </cell>
          <cell r="D45">
            <v>8348</v>
          </cell>
          <cell r="E45">
            <v>-46107</v>
          </cell>
          <cell r="F45">
            <v>-38409</v>
          </cell>
          <cell r="H45">
            <v>8422</v>
          </cell>
          <cell r="I45">
            <v>11810</v>
          </cell>
          <cell r="J45">
            <v>-53068</v>
          </cell>
          <cell r="K45">
            <v>10700</v>
          </cell>
          <cell r="L45">
            <v>-22136</v>
          </cell>
        </row>
        <row r="46">
          <cell r="A46" t="str">
            <v xml:space="preserve">      Commercial banks</v>
          </cell>
          <cell r="B46">
            <v>-944</v>
          </cell>
          <cell r="C46">
            <v>153</v>
          </cell>
          <cell r="D46">
            <v>-3890</v>
          </cell>
          <cell r="E46">
            <v>-1714</v>
          </cell>
          <cell r="F46">
            <v>-6395</v>
          </cell>
          <cell r="H46">
            <v>-6112</v>
          </cell>
          <cell r="I46">
            <v>5898</v>
          </cell>
          <cell r="J46">
            <v>2918</v>
          </cell>
          <cell r="K46">
            <v>1058</v>
          </cell>
          <cell r="L46">
            <v>3762</v>
          </cell>
        </row>
        <row r="47">
          <cell r="A47" t="str">
            <v xml:space="preserve">      Repayment to Tajik rail</v>
          </cell>
          <cell r="B47">
            <v>-5388</v>
          </cell>
          <cell r="C47">
            <v>-2380</v>
          </cell>
          <cell r="D47">
            <v>-500</v>
          </cell>
          <cell r="E47">
            <v>0</v>
          </cell>
          <cell r="F47">
            <v>-8268</v>
          </cell>
          <cell r="H47">
            <v>0</v>
          </cell>
          <cell r="I47">
            <v>0</v>
          </cell>
          <cell r="J47">
            <v>-6292</v>
          </cell>
          <cell r="K47">
            <v>-1705</v>
          </cell>
          <cell r="L47">
            <v>-7997</v>
          </cell>
        </row>
        <row r="48">
          <cell r="A48" t="str">
            <v xml:space="preserve">      Gross proceeds from privatization</v>
          </cell>
          <cell r="B48">
            <v>3388</v>
          </cell>
          <cell r="C48">
            <v>8357</v>
          </cell>
          <cell r="D48">
            <v>4126</v>
          </cell>
          <cell r="E48">
            <v>1607</v>
          </cell>
          <cell r="F48">
            <v>17478</v>
          </cell>
          <cell r="H48">
            <v>4102</v>
          </cell>
          <cell r="I48">
            <v>1460</v>
          </cell>
          <cell r="J48">
            <v>1015</v>
          </cell>
          <cell r="K48">
            <v>836</v>
          </cell>
          <cell r="L48">
            <v>7413</v>
          </cell>
        </row>
        <row r="49">
          <cell r="A49" t="str">
            <v xml:space="preserve">      Other non-banking sector</v>
          </cell>
          <cell r="B49">
            <v>210</v>
          </cell>
          <cell r="C49">
            <v>33</v>
          </cell>
          <cell r="D49">
            <v>131</v>
          </cell>
          <cell r="E49">
            <v>-142</v>
          </cell>
          <cell r="F49">
            <v>232</v>
          </cell>
          <cell r="H49">
            <v>0</v>
          </cell>
          <cell r="I49">
            <v>0</v>
          </cell>
          <cell r="J49">
            <v>0</v>
          </cell>
          <cell r="K49">
            <v>0</v>
          </cell>
          <cell r="L49">
            <v>0</v>
          </cell>
        </row>
        <row r="51">
          <cell r="A51" t="str">
            <v>Sources: Ministry of Finance; and Fund staff estimates.</v>
          </cell>
        </row>
        <row r="53">
          <cell r="A53" t="str">
            <v>1/  Externally-financed public investment programs are not included.</v>
          </cell>
        </row>
      </sheetData>
      <sheetData sheetId="34" refreshError="1">
        <row r="1">
          <cell r="A1" t="str">
            <v>Table A-26. Tajikistan: Operations of the Consolidated General Government, 1996–2002</v>
          </cell>
        </row>
        <row r="4">
          <cell r="B4">
            <v>1992</v>
          </cell>
          <cell r="C4">
            <v>1993</v>
          </cell>
          <cell r="D4">
            <v>1994</v>
          </cell>
          <cell r="E4">
            <v>1996</v>
          </cell>
          <cell r="F4">
            <v>1997</v>
          </cell>
          <cell r="G4">
            <v>1998</v>
          </cell>
          <cell r="H4">
            <v>1999</v>
          </cell>
          <cell r="I4">
            <v>2000</v>
          </cell>
          <cell r="J4">
            <v>2001</v>
          </cell>
        </row>
        <row r="7">
          <cell r="E7" t="str">
            <v>(In thousands of somoni)</v>
          </cell>
        </row>
        <row r="9">
          <cell r="A9" t="str">
            <v>Revenue</v>
          </cell>
          <cell r="B9">
            <v>22785.9</v>
          </cell>
          <cell r="C9">
            <v>235666.6</v>
          </cell>
          <cell r="D9">
            <v>962076.9</v>
          </cell>
          <cell r="E9">
            <v>40791</v>
          </cell>
          <cell r="F9">
            <v>86601</v>
          </cell>
          <cell r="G9">
            <v>123515</v>
          </cell>
          <cell r="H9">
            <v>181686</v>
          </cell>
          <cell r="I9">
            <v>245743</v>
          </cell>
          <cell r="J9">
            <v>381915</v>
          </cell>
        </row>
        <row r="11">
          <cell r="A11" t="str">
            <v xml:space="preserve">   State budget</v>
          </cell>
          <cell r="B11">
            <v>17235</v>
          </cell>
          <cell r="C11">
            <v>171224</v>
          </cell>
          <cell r="D11">
            <v>765290</v>
          </cell>
          <cell r="E11">
            <v>37335</v>
          </cell>
          <cell r="F11">
            <v>76720</v>
          </cell>
          <cell r="G11">
            <v>115201</v>
          </cell>
          <cell r="H11">
            <v>168303</v>
          </cell>
          <cell r="I11">
            <v>218803</v>
          </cell>
          <cell r="J11">
            <v>342316</v>
          </cell>
        </row>
        <row r="12">
          <cell r="A12" t="str">
            <v xml:space="preserve">     Tax revenue</v>
          </cell>
          <cell r="B12">
            <v>16622</v>
          </cell>
          <cell r="C12">
            <v>159195</v>
          </cell>
          <cell r="D12">
            <v>725086</v>
          </cell>
          <cell r="E12">
            <v>35953</v>
          </cell>
          <cell r="F12">
            <v>74452</v>
          </cell>
          <cell r="G12">
            <v>111264</v>
          </cell>
          <cell r="H12">
            <v>158244</v>
          </cell>
          <cell r="I12">
            <v>205409</v>
          </cell>
          <cell r="J12">
            <v>313491</v>
          </cell>
        </row>
        <row r="13">
          <cell r="A13" t="str">
            <v xml:space="preserve">     Nontax revenue</v>
          </cell>
          <cell r="B13">
            <v>613</v>
          </cell>
          <cell r="C13">
            <v>12029</v>
          </cell>
          <cell r="D13">
            <v>40204</v>
          </cell>
          <cell r="E13">
            <v>1382</v>
          </cell>
          <cell r="F13">
            <v>2268</v>
          </cell>
          <cell r="G13">
            <v>3937</v>
          </cell>
          <cell r="H13">
            <v>10059</v>
          </cell>
          <cell r="I13">
            <v>13394</v>
          </cell>
          <cell r="J13">
            <v>28825</v>
          </cell>
        </row>
        <row r="14">
          <cell r="A14" t="str">
            <v xml:space="preserve">   Pension fund 2/ </v>
          </cell>
          <cell r="B14">
            <v>5384.2</v>
          </cell>
          <cell r="C14">
            <v>52231.4</v>
          </cell>
          <cell r="D14">
            <v>162573.29999999999</v>
          </cell>
          <cell r="E14" t="str">
            <v>--</v>
          </cell>
          <cell r="F14" t="str">
            <v>--</v>
          </cell>
          <cell r="G14" t="str">
            <v>--</v>
          </cell>
          <cell r="H14" t="str">
            <v>--</v>
          </cell>
          <cell r="I14" t="str">
            <v>--</v>
          </cell>
        </row>
        <row r="15">
          <cell r="A15" t="str">
            <v xml:space="preserve">     Of which: gross receipts</v>
          </cell>
          <cell r="B15">
            <v>7155.7</v>
          </cell>
          <cell r="C15">
            <v>60833.4</v>
          </cell>
          <cell r="D15">
            <v>166873.29999999999</v>
          </cell>
          <cell r="E15" t="str">
            <v>--</v>
          </cell>
          <cell r="F15" t="str">
            <v>--</v>
          </cell>
          <cell r="G15" t="str">
            <v>--</v>
          </cell>
          <cell r="H15" t="str">
            <v>--</v>
          </cell>
          <cell r="I15" t="str">
            <v>--</v>
          </cell>
        </row>
        <row r="16">
          <cell r="A16" t="str">
            <v xml:space="preserve">               Transfers from budget</v>
          </cell>
          <cell r="B16">
            <v>1771.5</v>
          </cell>
          <cell r="C16">
            <v>8602</v>
          </cell>
          <cell r="D16">
            <v>4300</v>
          </cell>
          <cell r="E16" t="str">
            <v>--</v>
          </cell>
          <cell r="F16" t="str">
            <v>--</v>
          </cell>
          <cell r="G16" t="str">
            <v>--</v>
          </cell>
          <cell r="H16" t="str">
            <v>--</v>
          </cell>
          <cell r="I16" t="str">
            <v>--</v>
          </cell>
        </row>
        <row r="17">
          <cell r="A17" t="str">
            <v xml:space="preserve">   Employment fund 2/ </v>
          </cell>
          <cell r="B17">
            <v>166.7</v>
          </cell>
          <cell r="C17">
            <v>1516.2</v>
          </cell>
          <cell r="D17">
            <v>4511.6000000000004</v>
          </cell>
          <cell r="E17" t="str">
            <v>--</v>
          </cell>
          <cell r="F17" t="str">
            <v>--</v>
          </cell>
          <cell r="G17" t="str">
            <v>--</v>
          </cell>
          <cell r="H17" t="str">
            <v>--</v>
          </cell>
          <cell r="I17" t="str">
            <v>--</v>
          </cell>
        </row>
        <row r="18">
          <cell r="A18" t="str">
            <v xml:space="preserve">     Of which: gross receipts</v>
          </cell>
          <cell r="B18">
            <v>208.4</v>
          </cell>
          <cell r="C18">
            <v>1586.2</v>
          </cell>
          <cell r="D18">
            <v>4591.6000000000004</v>
          </cell>
          <cell r="E18" t="str">
            <v>--</v>
          </cell>
          <cell r="F18" t="str">
            <v>--</v>
          </cell>
          <cell r="G18" t="str">
            <v>--</v>
          </cell>
          <cell r="H18" t="str">
            <v>--</v>
          </cell>
          <cell r="I18" t="str">
            <v>--</v>
          </cell>
        </row>
        <row r="19">
          <cell r="A19" t="str">
            <v xml:space="preserve">               Transfers from budget</v>
          </cell>
          <cell r="B19">
            <v>41.7</v>
          </cell>
          <cell r="C19">
            <v>70</v>
          </cell>
          <cell r="D19">
            <v>80</v>
          </cell>
          <cell r="E19" t="str">
            <v>--</v>
          </cell>
          <cell r="F19" t="str">
            <v>--</v>
          </cell>
          <cell r="G19" t="str">
            <v>--</v>
          </cell>
          <cell r="H19" t="str">
            <v>--</v>
          </cell>
          <cell r="I19" t="str">
            <v>--</v>
          </cell>
        </row>
        <row r="20">
          <cell r="A20" t="str">
            <v xml:space="preserve">   Social insurance fund</v>
          </cell>
          <cell r="B20" t="str">
            <v>--</v>
          </cell>
          <cell r="C20">
            <v>10695</v>
          </cell>
          <cell r="D20">
            <v>29702</v>
          </cell>
          <cell r="E20" t="str">
            <v>--</v>
          </cell>
          <cell r="F20" t="str">
            <v>--</v>
          </cell>
          <cell r="G20" t="str">
            <v>--</v>
          </cell>
          <cell r="H20" t="str">
            <v>--</v>
          </cell>
          <cell r="I20" t="str">
            <v>--</v>
          </cell>
        </row>
        <row r="21">
          <cell r="A21" t="str">
            <v xml:space="preserve">   Social Security Fund  </v>
          </cell>
          <cell r="B21" t="str">
            <v>...</v>
          </cell>
          <cell r="C21" t="str">
            <v>...</v>
          </cell>
          <cell r="D21" t="str">
            <v>...</v>
          </cell>
          <cell r="E21">
            <v>3456</v>
          </cell>
          <cell r="F21">
            <v>9881</v>
          </cell>
          <cell r="G21">
            <v>8314</v>
          </cell>
          <cell r="H21">
            <v>13383</v>
          </cell>
          <cell r="I21">
            <v>26940</v>
          </cell>
          <cell r="J21">
            <v>39599</v>
          </cell>
        </row>
        <row r="23">
          <cell r="A23" t="str">
            <v>Expenditure</v>
          </cell>
          <cell r="B23">
            <v>42559.5</v>
          </cell>
          <cell r="C23">
            <v>383408.23729999998</v>
          </cell>
          <cell r="D23">
            <v>1054294.1000000001</v>
          </cell>
          <cell r="E23">
            <v>58629.120000000003</v>
          </cell>
          <cell r="F23">
            <v>107632</v>
          </cell>
          <cell r="G23">
            <v>162168</v>
          </cell>
          <cell r="H23">
            <v>223625</v>
          </cell>
          <cell r="I23">
            <v>257084</v>
          </cell>
          <cell r="J23">
            <v>383993</v>
          </cell>
        </row>
        <row r="25">
          <cell r="A25" t="str">
            <v xml:space="preserve">   State budget  1/</v>
          </cell>
          <cell r="B25">
            <v>35639.800000000003</v>
          </cell>
          <cell r="C25">
            <v>320384</v>
          </cell>
          <cell r="D25">
            <v>940865</v>
          </cell>
          <cell r="E25">
            <v>55173</v>
          </cell>
          <cell r="F25">
            <v>97833</v>
          </cell>
          <cell r="G25">
            <v>142557</v>
          </cell>
          <cell r="H25">
            <v>200379</v>
          </cell>
          <cell r="I25">
            <v>228015.21038779186</v>
          </cell>
          <cell r="J25">
            <v>338417.94561787107</v>
          </cell>
        </row>
        <row r="26">
          <cell r="A26" t="str">
            <v xml:space="preserve">   Pension fund</v>
          </cell>
          <cell r="B26">
            <v>6533.8</v>
          </cell>
          <cell r="C26">
            <v>52210.737300000001</v>
          </cell>
          <cell r="D26">
            <v>87177.4</v>
          </cell>
          <cell r="E26" t="str">
            <v>--</v>
          </cell>
          <cell r="F26" t="str">
            <v>--</v>
          </cell>
          <cell r="G26" t="str">
            <v>--</v>
          </cell>
          <cell r="H26" t="str">
            <v>--</v>
          </cell>
          <cell r="I26" t="str">
            <v>--</v>
          </cell>
        </row>
        <row r="27">
          <cell r="A27" t="str">
            <v xml:space="preserve">     Pensions</v>
          </cell>
          <cell r="B27">
            <v>4561.8</v>
          </cell>
          <cell r="C27">
            <v>43865.195</v>
          </cell>
          <cell r="D27">
            <v>67464.899999999994</v>
          </cell>
          <cell r="E27" t="str">
            <v>--</v>
          </cell>
          <cell r="F27" t="str">
            <v>--</v>
          </cell>
          <cell r="G27" t="str">
            <v>--</v>
          </cell>
          <cell r="H27" t="str">
            <v>--</v>
          </cell>
          <cell r="I27" t="str">
            <v>--</v>
          </cell>
        </row>
        <row r="28">
          <cell r="A28" t="str">
            <v xml:space="preserve">     Allowances</v>
          </cell>
          <cell r="B28">
            <v>1860.1</v>
          </cell>
          <cell r="C28">
            <v>7572.9083000000001</v>
          </cell>
          <cell r="D28">
            <v>18552</v>
          </cell>
          <cell r="E28" t="str">
            <v>--</v>
          </cell>
          <cell r="F28" t="str">
            <v>--</v>
          </cell>
          <cell r="G28" t="str">
            <v>--</v>
          </cell>
          <cell r="H28" t="str">
            <v>--</v>
          </cell>
          <cell r="I28" t="str">
            <v>--</v>
          </cell>
        </row>
        <row r="29">
          <cell r="A29" t="str">
            <v xml:space="preserve">     Other</v>
          </cell>
          <cell r="B29">
            <v>111.9</v>
          </cell>
          <cell r="C29">
            <v>772.63400000000001</v>
          </cell>
          <cell r="D29">
            <v>1160.5</v>
          </cell>
          <cell r="E29" t="str">
            <v>--</v>
          </cell>
          <cell r="F29" t="str">
            <v>--</v>
          </cell>
          <cell r="G29" t="str">
            <v>--</v>
          </cell>
          <cell r="H29" t="str">
            <v>--</v>
          </cell>
          <cell r="I29" t="str">
            <v>--</v>
          </cell>
        </row>
        <row r="30">
          <cell r="A30" t="str">
            <v xml:space="preserve">   Employment fund</v>
          </cell>
          <cell r="B30">
            <v>385.9</v>
          </cell>
          <cell r="C30">
            <v>2711.5</v>
          </cell>
          <cell r="D30">
            <v>2145.6999999999998</v>
          </cell>
          <cell r="E30" t="str">
            <v>--</v>
          </cell>
          <cell r="F30" t="str">
            <v>--</v>
          </cell>
          <cell r="G30" t="str">
            <v>--</v>
          </cell>
          <cell r="H30" t="str">
            <v>--</v>
          </cell>
          <cell r="I30" t="str">
            <v>--</v>
          </cell>
        </row>
        <row r="31">
          <cell r="A31" t="str">
            <v xml:space="preserve">     Unemployment benefits</v>
          </cell>
          <cell r="B31">
            <v>187.9</v>
          </cell>
          <cell r="C31">
            <v>557.20000000000005</v>
          </cell>
          <cell r="D31">
            <v>227.5</v>
          </cell>
          <cell r="E31" t="str">
            <v>--</v>
          </cell>
          <cell r="F31" t="str">
            <v>--</v>
          </cell>
          <cell r="G31" t="str">
            <v>--</v>
          </cell>
          <cell r="H31" t="str">
            <v>--</v>
          </cell>
          <cell r="I31" t="str">
            <v>--</v>
          </cell>
        </row>
        <row r="32">
          <cell r="A32" t="str">
            <v xml:space="preserve">     Other</v>
          </cell>
          <cell r="B32">
            <v>198</v>
          </cell>
          <cell r="C32">
            <v>2154.3000000000002</v>
          </cell>
          <cell r="D32">
            <v>1918.2</v>
          </cell>
          <cell r="E32" t="str">
            <v>--</v>
          </cell>
          <cell r="F32" t="str">
            <v>--</v>
          </cell>
          <cell r="G32" t="str">
            <v>--</v>
          </cell>
          <cell r="H32" t="str">
            <v>--</v>
          </cell>
          <cell r="I32" t="str">
            <v>--</v>
          </cell>
        </row>
        <row r="33">
          <cell r="A33" t="str">
            <v xml:space="preserve">   Social insurance fund</v>
          </cell>
          <cell r="B33" t="str">
            <v>--</v>
          </cell>
          <cell r="C33">
            <v>8102</v>
          </cell>
          <cell r="D33">
            <v>24106</v>
          </cell>
          <cell r="E33" t="str">
            <v>--</v>
          </cell>
          <cell r="F33" t="str">
            <v>--</v>
          </cell>
          <cell r="G33" t="str">
            <v>--</v>
          </cell>
          <cell r="H33" t="str">
            <v>--</v>
          </cell>
          <cell r="I33" t="str">
            <v>--</v>
          </cell>
        </row>
        <row r="34">
          <cell r="A34" t="str">
            <v xml:space="preserve">   Social Security Fund  </v>
          </cell>
          <cell r="E34">
            <v>3456.12</v>
          </cell>
          <cell r="F34">
            <v>9799</v>
          </cell>
          <cell r="G34">
            <v>19611</v>
          </cell>
          <cell r="H34">
            <v>23246</v>
          </cell>
          <cell r="I34">
            <v>29068.789612208129</v>
          </cell>
          <cell r="J34">
            <v>45575.054382128947</v>
          </cell>
        </row>
        <row r="36">
          <cell r="A36" t="str">
            <v>Overall balance (deficit -)</v>
          </cell>
          <cell r="B36">
            <v>-19773.599999999999</v>
          </cell>
          <cell r="C36">
            <v>-147741.6373</v>
          </cell>
          <cell r="D36">
            <v>-92217.200000000099</v>
          </cell>
          <cell r="E36">
            <v>-17838.12</v>
          </cell>
          <cell r="F36">
            <v>-21031</v>
          </cell>
          <cell r="G36">
            <v>-38653</v>
          </cell>
          <cell r="H36">
            <v>-41939</v>
          </cell>
          <cell r="I36">
            <v>-11341</v>
          </cell>
          <cell r="J36">
            <v>-2078</v>
          </cell>
        </row>
        <row r="38">
          <cell r="A38" t="str">
            <v>Financing</v>
          </cell>
          <cell r="B38">
            <v>19773.599999999999</v>
          </cell>
          <cell r="C38">
            <v>147741.6373</v>
          </cell>
          <cell r="D38">
            <v>92217.200000000099</v>
          </cell>
          <cell r="E38">
            <v>17838.12</v>
          </cell>
          <cell r="F38">
            <v>21031</v>
          </cell>
          <cell r="G38">
            <v>38653</v>
          </cell>
          <cell r="H38">
            <v>41939</v>
          </cell>
          <cell r="I38">
            <v>11341</v>
          </cell>
          <cell r="J38">
            <v>2078</v>
          </cell>
        </row>
        <row r="39">
          <cell r="A39" t="str">
            <v xml:space="preserve">  External</v>
          </cell>
          <cell r="B39" t="str">
            <v>--</v>
          </cell>
          <cell r="C39" t="str">
            <v>--</v>
          </cell>
          <cell r="D39" t="str">
            <v>--</v>
          </cell>
          <cell r="E39">
            <v>10230</v>
          </cell>
          <cell r="F39">
            <v>6940</v>
          </cell>
          <cell r="G39">
            <v>15391</v>
          </cell>
          <cell r="H39">
            <v>40990</v>
          </cell>
          <cell r="I39">
            <v>46703</v>
          </cell>
          <cell r="J39">
            <v>21036</v>
          </cell>
        </row>
        <row r="40">
          <cell r="A40" t="str">
            <v xml:space="preserve">  Domestic  2/</v>
          </cell>
          <cell r="B40">
            <v>19351.599999999999</v>
          </cell>
          <cell r="C40">
            <v>146328.6373</v>
          </cell>
          <cell r="D40">
            <v>87133.200000000099</v>
          </cell>
          <cell r="E40">
            <v>6980.12</v>
          </cell>
          <cell r="F40">
            <v>10196</v>
          </cell>
          <cell r="G40">
            <v>18062</v>
          </cell>
          <cell r="H40">
            <v>-9856</v>
          </cell>
          <cell r="I40">
            <v>-52840</v>
          </cell>
          <cell r="J40">
            <v>-26371</v>
          </cell>
        </row>
        <row r="41">
          <cell r="A41" t="str">
            <v xml:space="preserve">  Privatization proceeds</v>
          </cell>
          <cell r="B41">
            <v>422</v>
          </cell>
          <cell r="C41">
            <v>1413</v>
          </cell>
          <cell r="D41">
            <v>5084</v>
          </cell>
          <cell r="E41">
            <v>628</v>
          </cell>
          <cell r="F41">
            <v>3895</v>
          </cell>
          <cell r="G41">
            <v>5200</v>
          </cell>
          <cell r="H41">
            <v>10805</v>
          </cell>
          <cell r="I41">
            <v>17478</v>
          </cell>
          <cell r="J41">
            <v>7413</v>
          </cell>
        </row>
        <row r="43">
          <cell r="E43" t="str">
            <v>(In percent of GDP; unless otherwise specified)</v>
          </cell>
        </row>
        <row r="45">
          <cell r="A45" t="str">
            <v>Revenue</v>
          </cell>
          <cell r="B45">
            <v>35.185145151328001</v>
          </cell>
          <cell r="C45">
            <v>37.289018987341798</v>
          </cell>
          <cell r="D45">
            <v>56.000667064810102</v>
          </cell>
          <cell r="E45">
            <v>13.200970873786408</v>
          </cell>
          <cell r="F45">
            <v>13.703036785741411</v>
          </cell>
          <cell r="G45">
            <v>12.047763826178221</v>
          </cell>
          <cell r="H45">
            <v>13.508252788104091</v>
          </cell>
          <cell r="I45">
            <v>13.599501936912009</v>
          </cell>
          <cell r="J45">
            <v>15.203622611464969</v>
          </cell>
        </row>
        <row r="46">
          <cell r="A46" t="str">
            <v xml:space="preserve">  State budget</v>
          </cell>
          <cell r="B46">
            <v>26.613650401482399</v>
          </cell>
          <cell r="C46">
            <v>27.0924050632911</v>
          </cell>
          <cell r="D46">
            <v>44.5460757846161</v>
          </cell>
          <cell r="E46">
            <v>12.08252427184466</v>
          </cell>
          <cell r="F46">
            <v>12.13954783665409</v>
          </cell>
          <cell r="G46">
            <v>11.236808813015077</v>
          </cell>
          <cell r="H46">
            <v>12.513234200743495</v>
          </cell>
          <cell r="I46">
            <v>12.10863309352518</v>
          </cell>
          <cell r="J46">
            <v>13.627229299363059</v>
          </cell>
        </row>
        <row r="47">
          <cell r="A47" t="str">
            <v xml:space="preserve">  Social security funds</v>
          </cell>
          <cell r="B47">
            <v>8.5714947498455807</v>
          </cell>
          <cell r="C47">
            <v>10.196613924050601</v>
          </cell>
          <cell r="D47">
            <v>11.454591280194</v>
          </cell>
          <cell r="E47">
            <v>1.1184466019417476</v>
          </cell>
          <cell r="F47">
            <v>1.5634889490873185</v>
          </cell>
          <cell r="G47">
            <v>0.81095501316314411</v>
          </cell>
          <cell r="H47">
            <v>0.99501858736059479</v>
          </cell>
          <cell r="I47">
            <v>1.4908688433868291</v>
          </cell>
          <cell r="J47">
            <v>1.5763933121019109</v>
          </cell>
        </row>
        <row r="48">
          <cell r="B48" t="str">
            <v xml:space="preserve"> </v>
          </cell>
          <cell r="C48" t="str">
            <v xml:space="preserve"> </v>
          </cell>
          <cell r="D48" t="str">
            <v xml:space="preserve"> </v>
          </cell>
        </row>
        <row r="49">
          <cell r="A49" t="str">
            <v>Expenditure</v>
          </cell>
          <cell r="B49">
            <v>65.718807906114904</v>
          </cell>
          <cell r="C49">
            <v>60.665860332278498</v>
          </cell>
          <cell r="D49">
            <v>61.368454935872101</v>
          </cell>
          <cell r="E49">
            <v>18.973825242718448</v>
          </cell>
          <cell r="F49">
            <v>17.030810906605229</v>
          </cell>
          <cell r="G49">
            <v>15.818012097021978</v>
          </cell>
          <cell r="H49">
            <v>16.62639405204461</v>
          </cell>
          <cell r="I49">
            <v>14.227116768123963</v>
          </cell>
          <cell r="J49">
            <v>15.286345541401275</v>
          </cell>
        </row>
        <row r="50">
          <cell r="A50" t="str">
            <v xml:space="preserve">  State budget  1/</v>
          </cell>
          <cell r="B50">
            <v>55.033662754786903</v>
          </cell>
          <cell r="C50">
            <v>50.6936708860759</v>
          </cell>
          <cell r="D50">
            <v>54.765962697922099</v>
          </cell>
          <cell r="E50">
            <v>17.855339805825242</v>
          </cell>
          <cell r="F50">
            <v>15.480296969543531</v>
          </cell>
          <cell r="G50">
            <v>13.905137576557411</v>
          </cell>
          <cell r="H50">
            <v>14.898066914498143</v>
          </cell>
          <cell r="I50">
            <v>12.61843997718826</v>
          </cell>
          <cell r="J50">
            <v>13.47205197523372</v>
          </cell>
        </row>
        <row r="51">
          <cell r="A51" t="str">
            <v xml:space="preserve">  Social security funds</v>
          </cell>
          <cell r="B51">
            <v>10.685145151327999</v>
          </cell>
          <cell r="C51">
            <v>9.9721894462025293</v>
          </cell>
          <cell r="D51">
            <v>6.6024922379500497</v>
          </cell>
          <cell r="E51">
            <v>1.1184854368932038</v>
          </cell>
          <cell r="F51">
            <v>1.5505139370616978</v>
          </cell>
          <cell r="G51">
            <v>1.9128745204645679</v>
          </cell>
          <cell r="H51">
            <v>1.7283271375464684</v>
          </cell>
          <cell r="I51">
            <v>1.6086767909357018</v>
          </cell>
          <cell r="J51">
            <v>1.8142935661675539</v>
          </cell>
        </row>
        <row r="52">
          <cell r="B52" t="str">
            <v xml:space="preserve"> </v>
          </cell>
          <cell r="C52" t="str">
            <v xml:space="preserve"> </v>
          </cell>
          <cell r="D52" t="str">
            <v xml:space="preserve"> </v>
          </cell>
        </row>
        <row r="53">
          <cell r="A53" t="str">
            <v>Overall balance (deficit -)</v>
          </cell>
          <cell r="B53">
            <v>-30.533662754786899</v>
          </cell>
          <cell r="C53">
            <v>-23.3768413449367</v>
          </cell>
          <cell r="D53">
            <v>-5.3677878710620801</v>
          </cell>
          <cell r="E53">
            <v>-5.8</v>
          </cell>
          <cell r="F53">
            <v>-3.3</v>
          </cell>
          <cell r="G53">
            <v>-3.7702482708437581</v>
          </cell>
          <cell r="H53">
            <v>-3.1181412639405206</v>
          </cell>
          <cell r="I53">
            <v>-0.62761483121195349</v>
          </cell>
          <cell r="J53">
            <v>-8.2722929936305742E-2</v>
          </cell>
        </row>
        <row r="54">
          <cell r="A54" t="str">
            <v xml:space="preserve">  State budget </v>
          </cell>
          <cell r="B54">
            <v>-28.4200123533045</v>
          </cell>
          <cell r="C54">
            <v>-23.6012658227848</v>
          </cell>
          <cell r="D54">
            <v>-10.219886913306</v>
          </cell>
          <cell r="E54">
            <v>-5.8</v>
          </cell>
          <cell r="F54">
            <v>-3.3</v>
          </cell>
          <cell r="G54">
            <v>-2.6683287635423341</v>
          </cell>
          <cell r="H54">
            <v>-2.3848327137546472</v>
          </cell>
          <cell r="I54">
            <v>-0.50980688366308013</v>
          </cell>
          <cell r="J54">
            <v>0.15517732412933649</v>
          </cell>
        </row>
        <row r="55">
          <cell r="A55" t="str">
            <v xml:space="preserve">  Social security funds</v>
          </cell>
          <cell r="B55">
            <v>-2.1136504014824</v>
          </cell>
          <cell r="C55">
            <v>0.22442447784810099</v>
          </cell>
          <cell r="D55">
            <v>4.8520990422439496</v>
          </cell>
          <cell r="E55">
            <v>6.3453240730058091E-3</v>
          </cell>
          <cell r="F55">
            <v>1.3693208669470991E-2</v>
          </cell>
          <cell r="G55">
            <v>-1.1019195073014239</v>
          </cell>
          <cell r="H55">
            <v>-0.73330855018587371</v>
          </cell>
          <cell r="I55">
            <v>-0.11780794754887268</v>
          </cell>
          <cell r="J55">
            <v>-0.2379002540656428</v>
          </cell>
        </row>
        <row r="56">
          <cell r="B56" t="str">
            <v xml:space="preserve"> </v>
          </cell>
          <cell r="C56" t="str">
            <v xml:space="preserve"> </v>
          </cell>
          <cell r="D56" t="str">
            <v xml:space="preserve"> </v>
          </cell>
        </row>
        <row r="57">
          <cell r="A57" t="str">
            <v>Financing:</v>
          </cell>
          <cell r="B57">
            <v>30.533662754786935</v>
          </cell>
          <cell r="C57">
            <v>23.37684134493669</v>
          </cell>
          <cell r="D57">
            <v>5.3677878710620792</v>
          </cell>
          <cell r="E57">
            <v>5.8</v>
          </cell>
          <cell r="F57">
            <v>3.3</v>
          </cell>
          <cell r="G57">
            <v>3.7702482708437581</v>
          </cell>
          <cell r="H57">
            <v>3.1181412639405206</v>
          </cell>
          <cell r="I57">
            <v>0.62761483121195349</v>
          </cell>
          <cell r="J57">
            <v>8.2722929936305728E-2</v>
          </cell>
        </row>
        <row r="58">
          <cell r="A58" t="str">
            <v xml:space="preserve"> External</v>
          </cell>
          <cell r="B58" t="str">
            <v>--</v>
          </cell>
          <cell r="C58" t="str">
            <v>--</v>
          </cell>
          <cell r="D58" t="str">
            <v>--</v>
          </cell>
          <cell r="E58">
            <v>3.3</v>
          </cell>
          <cell r="F58">
            <v>1.1000000000000001</v>
          </cell>
          <cell r="G58">
            <v>1.501251937406056</v>
          </cell>
          <cell r="H58">
            <v>3.0475836431226768</v>
          </cell>
          <cell r="I58">
            <v>2.5845600442722745</v>
          </cell>
          <cell r="J58">
            <v>0.8374203821656051</v>
          </cell>
        </row>
        <row r="59">
          <cell r="A59" t="str">
            <v xml:space="preserve"> Domestic 2/</v>
          </cell>
          <cell r="B59">
            <v>29.882025941939499</v>
          </cell>
          <cell r="C59">
            <v>23.153265395569601</v>
          </cell>
          <cell r="D59">
            <v>5.0718578977330298</v>
          </cell>
          <cell r="E59">
            <v>2.2999999999999998</v>
          </cell>
          <cell r="F59">
            <v>1.6</v>
          </cell>
          <cell r="G59">
            <v>1.7617836718490147</v>
          </cell>
          <cell r="H59">
            <v>-0.73278810408921935</v>
          </cell>
          <cell r="I59">
            <v>-2.9241837299391258</v>
          </cell>
          <cell r="J59">
            <v>-1.0498009554140126</v>
          </cell>
        </row>
        <row r="60">
          <cell r="A60" t="str">
            <v xml:space="preserve"> Privatization proceeds</v>
          </cell>
          <cell r="B60">
            <v>0.65163681284743702</v>
          </cell>
          <cell r="C60">
            <v>0.22357594936708899</v>
          </cell>
          <cell r="D60">
            <v>0.29592997332904902</v>
          </cell>
          <cell r="E60">
            <v>0.2</v>
          </cell>
          <cell r="F60">
            <v>0.6</v>
          </cell>
          <cell r="G60">
            <v>0.50721266158868761</v>
          </cell>
          <cell r="H60">
            <v>0.80334572490706335</v>
          </cell>
          <cell r="I60">
            <v>0.96723851687880469</v>
          </cell>
          <cell r="J60">
            <v>0.2951035031847134</v>
          </cell>
        </row>
        <row r="62">
          <cell r="A62" t="str">
            <v>Memorandum item:</v>
          </cell>
        </row>
        <row r="63">
          <cell r="A63" t="str">
            <v>Nominal GDP (in millions of somoni)</v>
          </cell>
          <cell r="E63">
            <v>309</v>
          </cell>
          <cell r="F63">
            <v>631.98400000000004</v>
          </cell>
          <cell r="G63">
            <v>1025.211</v>
          </cell>
          <cell r="H63">
            <v>1345</v>
          </cell>
          <cell r="I63">
            <v>1807</v>
          </cell>
          <cell r="J63">
            <v>2512</v>
          </cell>
        </row>
        <row r="64">
          <cell r="B64" t="str">
            <v xml:space="preserve"> </v>
          </cell>
        </row>
        <row r="65">
          <cell r="A65" t="str">
            <v>Sources: Ministry of Finance; Social Protection Fund; and Fund staff estimates.</v>
          </cell>
        </row>
        <row r="67">
          <cell r="A67" t="str">
            <v>1/  Externally-financed public investment programs are not included.</v>
          </cell>
        </row>
      </sheetData>
      <sheetData sheetId="35" refreshError="1">
        <row r="1">
          <cell r="A1" t="str">
            <v>Table A-27. Tajikistan: Consolidated General Government Expenditures by Functional Classification,  1998–2002</v>
          </cell>
        </row>
        <row r="4">
          <cell r="B4">
            <v>1998</v>
          </cell>
          <cell r="C4">
            <v>1999</v>
          </cell>
          <cell r="D4" t="str">
            <v>2000  1/</v>
          </cell>
          <cell r="E4" t="str">
            <v>2001 1/</v>
          </cell>
        </row>
        <row r="7">
          <cell r="B7" t="str">
            <v>(In thousands of somoni)</v>
          </cell>
        </row>
        <row r="9">
          <cell r="A9" t="str">
            <v>General public services</v>
          </cell>
          <cell r="B9">
            <v>18781</v>
          </cell>
          <cell r="C9">
            <v>20417</v>
          </cell>
          <cell r="D9">
            <v>49957.37511835152</v>
          </cell>
          <cell r="E9">
            <v>66743.101809287575</v>
          </cell>
        </row>
        <row r="11">
          <cell r="A11" t="str">
            <v>Law enforcement</v>
          </cell>
          <cell r="B11">
            <v>26375</v>
          </cell>
          <cell r="C11">
            <v>40783</v>
          </cell>
          <cell r="D11">
            <v>42753</v>
          </cell>
          <cell r="E11">
            <v>58325.758047557654</v>
          </cell>
        </row>
        <row r="12">
          <cell r="A12" t="str">
            <v xml:space="preserve">   Defense</v>
          </cell>
          <cell r="B12" t="str">
            <v>...</v>
          </cell>
          <cell r="C12">
            <v>18723</v>
          </cell>
          <cell r="D12">
            <v>21496</v>
          </cell>
          <cell r="E12">
            <v>29577.088368411714</v>
          </cell>
        </row>
        <row r="13">
          <cell r="A13" t="str">
            <v xml:space="preserve">   Law and order</v>
          </cell>
          <cell r="B13" t="str">
            <v>...</v>
          </cell>
          <cell r="C13">
            <v>22060</v>
          </cell>
          <cell r="D13">
            <v>21257</v>
          </cell>
          <cell r="E13">
            <v>28748.66967914594</v>
          </cell>
        </row>
        <row r="15">
          <cell r="A15" t="str">
            <v>Social services</v>
          </cell>
          <cell r="B15">
            <v>60013</v>
          </cell>
          <cell r="C15">
            <v>91345</v>
          </cell>
          <cell r="D15">
            <v>114269.07640765347</v>
          </cell>
          <cell r="E15">
            <v>175294.41111328761</v>
          </cell>
        </row>
        <row r="16">
          <cell r="A16" t="str">
            <v xml:space="preserve">   Education</v>
          </cell>
          <cell r="B16">
            <v>22091</v>
          </cell>
          <cell r="C16">
            <v>29871</v>
          </cell>
          <cell r="D16">
            <v>40850.919903880582</v>
          </cell>
          <cell r="E16">
            <v>63967.136851760173</v>
          </cell>
        </row>
        <row r="17">
          <cell r="A17" t="str">
            <v xml:space="preserve">   Health</v>
          </cell>
          <cell r="B17">
            <v>11733</v>
          </cell>
          <cell r="C17">
            <v>13893</v>
          </cell>
          <cell r="D17">
            <v>16599.766933807026</v>
          </cell>
          <cell r="E17">
            <v>24595.395121673595</v>
          </cell>
        </row>
        <row r="18">
          <cell r="A18" t="str">
            <v xml:space="preserve">   Social protection</v>
          </cell>
          <cell r="B18">
            <v>26007</v>
          </cell>
          <cell r="C18">
            <v>25746</v>
          </cell>
          <cell r="D18">
            <v>31510.789612208129</v>
          </cell>
          <cell r="E18">
            <v>48281.054382128947</v>
          </cell>
        </row>
        <row r="19">
          <cell r="A19" t="str">
            <v xml:space="preserve">   Housing</v>
          </cell>
          <cell r="B19">
            <v>0</v>
          </cell>
          <cell r="C19">
            <v>15557</v>
          </cell>
          <cell r="D19">
            <v>16452.492725486743</v>
          </cell>
          <cell r="E19">
            <v>23133.718955827968</v>
          </cell>
        </row>
        <row r="20">
          <cell r="A20" t="str">
            <v xml:space="preserve">   Other social services  2/</v>
          </cell>
          <cell r="B20">
            <v>182</v>
          </cell>
          <cell r="C20">
            <v>6278</v>
          </cell>
          <cell r="D20">
            <v>8855.1072322709861</v>
          </cell>
          <cell r="E20">
            <v>15317.105801896931</v>
          </cell>
        </row>
        <row r="22">
          <cell r="A22" t="str">
            <v>Economic services</v>
          </cell>
          <cell r="B22">
            <v>35012</v>
          </cell>
          <cell r="C22">
            <v>47518</v>
          </cell>
          <cell r="D22">
            <v>37220.119754757827</v>
          </cell>
          <cell r="E22">
            <v>58814.677543921869</v>
          </cell>
        </row>
        <row r="23">
          <cell r="A23" t="str">
            <v xml:space="preserve">   Fuel and energy</v>
          </cell>
          <cell r="B23" t="str">
            <v>…</v>
          </cell>
          <cell r="C23">
            <v>3049</v>
          </cell>
          <cell r="D23">
            <v>3988.1855613133107</v>
          </cell>
          <cell r="E23">
            <v>7520.8219409539579</v>
          </cell>
        </row>
        <row r="24">
          <cell r="A24" t="str">
            <v xml:space="preserve">   Agriculture, forestry, fishing and hunting</v>
          </cell>
          <cell r="B24" t="str">
            <v>…</v>
          </cell>
          <cell r="C24">
            <v>8347</v>
          </cell>
          <cell r="D24">
            <v>8293.501584542968</v>
          </cell>
          <cell r="E24">
            <v>9801.7686142207076</v>
          </cell>
        </row>
        <row r="25">
          <cell r="A25" t="str">
            <v xml:space="preserve">   Mining and processing</v>
          </cell>
          <cell r="B25" t="str">
            <v>…</v>
          </cell>
          <cell r="C25">
            <v>954</v>
          </cell>
          <cell r="D25">
            <v>3915.5302852086365</v>
          </cell>
          <cell r="E25">
            <v>1971.9414198473685</v>
          </cell>
        </row>
        <row r="26">
          <cell r="A26" t="str">
            <v xml:space="preserve">   Transport and communication</v>
          </cell>
          <cell r="B26" t="str">
            <v>…</v>
          </cell>
          <cell r="C26">
            <v>20950</v>
          </cell>
          <cell r="D26">
            <v>19542.305616046317</v>
          </cell>
          <cell r="E26">
            <v>33346.139288408645</v>
          </cell>
        </row>
        <row r="27">
          <cell r="A27" t="str">
            <v xml:space="preserve">   Other economic services  3/</v>
          </cell>
          <cell r="B27" t="str">
            <v>…</v>
          </cell>
          <cell r="C27">
            <v>14218</v>
          </cell>
          <cell r="D27">
            <v>1480.5967076465959</v>
          </cell>
          <cell r="E27">
            <v>6174.006280491194</v>
          </cell>
        </row>
        <row r="29">
          <cell r="A29" t="str">
            <v>Interest payments</v>
          </cell>
          <cell r="B29">
            <v>7315</v>
          </cell>
          <cell r="C29">
            <v>7939</v>
          </cell>
          <cell r="D29">
            <v>6518</v>
          </cell>
          <cell r="E29">
            <v>13820</v>
          </cell>
        </row>
        <row r="31">
          <cell r="A31" t="str">
            <v>Other services</v>
          </cell>
          <cell r="B31">
            <v>14672</v>
          </cell>
          <cell r="C31">
            <v>15623</v>
          </cell>
          <cell r="D31">
            <v>6366.4287192371921</v>
          </cell>
          <cell r="E31">
            <v>10995.051485945289</v>
          </cell>
        </row>
        <row r="33">
          <cell r="A33" t="str">
            <v>Total expenditure and net lending  4/</v>
          </cell>
          <cell r="B33">
            <v>162168</v>
          </cell>
          <cell r="C33">
            <v>223625</v>
          </cell>
          <cell r="D33">
            <v>257084</v>
          </cell>
          <cell r="E33">
            <v>383993</v>
          </cell>
        </row>
        <row r="35">
          <cell r="B35" t="str">
            <v>(In percent of GDP; unless otherwise specified)</v>
          </cell>
        </row>
        <row r="37">
          <cell r="A37" t="str">
            <v>General public services</v>
          </cell>
          <cell r="B37">
            <v>1.8322926829268296</v>
          </cell>
          <cell r="C37">
            <v>1.5179925650557622</v>
          </cell>
          <cell r="D37">
            <v>2.764658279930909</v>
          </cell>
          <cell r="E37">
            <v>2.6569706134270534</v>
          </cell>
        </row>
        <row r="39">
          <cell r="A39" t="str">
            <v>Law enforcement</v>
          </cell>
          <cell r="B39">
            <v>2.5731707317073171</v>
          </cell>
          <cell r="C39">
            <v>3.0321933085501858</v>
          </cell>
          <cell r="D39">
            <v>2.3659656889872718</v>
          </cell>
          <cell r="E39">
            <v>2.3218852725938559</v>
          </cell>
        </row>
        <row r="40">
          <cell r="A40" t="str">
            <v xml:space="preserve">   Defense</v>
          </cell>
          <cell r="B40" t="str">
            <v>...</v>
          </cell>
          <cell r="C40">
            <v>1.3920446096654278</v>
          </cell>
          <cell r="D40">
            <v>1.1895960154952963</v>
          </cell>
          <cell r="E40">
            <v>1.1774318617998294</v>
          </cell>
        </row>
        <row r="41">
          <cell r="A41" t="str">
            <v xml:space="preserve">   Law and order</v>
          </cell>
          <cell r="B41" t="str">
            <v>...</v>
          </cell>
          <cell r="C41">
            <v>1.6401486988847584</v>
          </cell>
          <cell r="D41">
            <v>1.1763696734919757</v>
          </cell>
          <cell r="E41">
            <v>1.1444534107940263</v>
          </cell>
        </row>
        <row r="43">
          <cell r="A43" t="str">
            <v>Social services</v>
          </cell>
          <cell r="B43">
            <v>5.854926829268293</v>
          </cell>
          <cell r="C43">
            <v>6.7914498141263939</v>
          </cell>
          <cell r="D43">
            <v>6.3236898952768943</v>
          </cell>
          <cell r="E43">
            <v>6.9782806971850171</v>
          </cell>
        </row>
        <row r="44">
          <cell r="A44" t="str">
            <v xml:space="preserve">   Education</v>
          </cell>
          <cell r="B44">
            <v>2.1552195121951221</v>
          </cell>
          <cell r="C44">
            <v>2.2208921933085501</v>
          </cell>
          <cell r="D44">
            <v>2.2607039238450795</v>
          </cell>
          <cell r="E44">
            <v>2.546462454289816</v>
          </cell>
        </row>
        <row r="45">
          <cell r="A45" t="str">
            <v xml:space="preserve">   Health</v>
          </cell>
          <cell r="B45">
            <v>1.1446829268292684</v>
          </cell>
          <cell r="C45">
            <v>1.0329368029739778</v>
          </cell>
          <cell r="D45">
            <v>0.91863679766502637</v>
          </cell>
          <cell r="E45">
            <v>0.97911604783732464</v>
          </cell>
        </row>
        <row r="46">
          <cell r="A46" t="str">
            <v xml:space="preserve">   Social protection</v>
          </cell>
          <cell r="B46">
            <v>2.5372682926829269</v>
          </cell>
          <cell r="C46">
            <v>1.9142007434944237</v>
          </cell>
          <cell r="D46">
            <v>1.7438179088106325</v>
          </cell>
          <cell r="E46">
            <v>1.9220164961038595</v>
          </cell>
        </row>
        <row r="47">
          <cell r="A47" t="str">
            <v xml:space="preserve">   Housing</v>
          </cell>
          <cell r="B47">
            <v>0</v>
          </cell>
          <cell r="C47">
            <v>1.1566542750929369</v>
          </cell>
          <cell r="D47">
            <v>0.91048659244530961</v>
          </cell>
          <cell r="E47">
            <v>0.92092830238168666</v>
          </cell>
        </row>
        <row r="48">
          <cell r="A48" t="str">
            <v xml:space="preserve">   Other social services  2/</v>
          </cell>
          <cell r="B48">
            <v>1.7756097560975608E-2</v>
          </cell>
          <cell r="C48">
            <v>0.46676579925650563</v>
          </cell>
          <cell r="D48">
            <v>0.49004467251084594</v>
          </cell>
          <cell r="E48">
            <v>0.60975739657232908</v>
          </cell>
        </row>
        <row r="50">
          <cell r="A50" t="str">
            <v>Economic services</v>
          </cell>
          <cell r="B50">
            <v>3.4158048780487804</v>
          </cell>
          <cell r="C50">
            <v>3.5329368029739778</v>
          </cell>
          <cell r="D50">
            <v>2.0597741978283248</v>
          </cell>
          <cell r="E50">
            <v>2.3413486283408389</v>
          </cell>
        </row>
        <row r="51">
          <cell r="A51" t="str">
            <v xml:space="preserve">   Fuel and energy</v>
          </cell>
          <cell r="B51" t="str">
            <v>…</v>
          </cell>
          <cell r="C51">
            <v>0.22669144981412642</v>
          </cell>
          <cell r="D51">
            <v>0.22070755734993419</v>
          </cell>
          <cell r="E51">
            <v>0.29939577790421806</v>
          </cell>
        </row>
        <row r="52">
          <cell r="A52" t="str">
            <v xml:space="preserve">   Agriculture, forestry, fishing and hunting</v>
          </cell>
          <cell r="B52" t="str">
            <v>…</v>
          </cell>
          <cell r="C52">
            <v>0.62059479553903352</v>
          </cell>
          <cell r="D52">
            <v>0.45896522327299216</v>
          </cell>
          <cell r="E52">
            <v>0.39019779515209829</v>
          </cell>
        </row>
        <row r="53">
          <cell r="A53" t="str">
            <v xml:space="preserve">   Mining and processing</v>
          </cell>
          <cell r="B53" t="str">
            <v>…</v>
          </cell>
          <cell r="C53">
            <v>7.0929368029739787E-2</v>
          </cell>
          <cell r="D53">
            <v>0.21668678944154049</v>
          </cell>
          <cell r="E53">
            <v>7.8500852700930282E-2</v>
          </cell>
        </row>
        <row r="54">
          <cell r="A54" t="str">
            <v xml:space="preserve">   Transport and communication</v>
          </cell>
          <cell r="B54" t="str">
            <v>…</v>
          </cell>
          <cell r="C54">
            <v>1.5576208178438664</v>
          </cell>
          <cell r="D54">
            <v>1.0814778979549704</v>
          </cell>
          <cell r="E54">
            <v>1.3274736977869683</v>
          </cell>
        </row>
        <row r="55">
          <cell r="A55" t="str">
            <v xml:space="preserve">   Other economic services  3/</v>
          </cell>
          <cell r="B55" t="str">
            <v>…</v>
          </cell>
          <cell r="C55">
            <v>1.0571003717472118</v>
          </cell>
          <cell r="D55">
            <v>8.1936729808887443E-2</v>
          </cell>
          <cell r="E55">
            <v>0.245780504796624</v>
          </cell>
        </row>
        <row r="57">
          <cell r="A57" t="str">
            <v>Interest payments</v>
          </cell>
          <cell r="B57">
            <v>0.71365853658536593</v>
          </cell>
          <cell r="C57">
            <v>0.59026022304832715</v>
          </cell>
          <cell r="D57">
            <v>0.36070835639180965</v>
          </cell>
          <cell r="E57">
            <v>0.55015923566878988</v>
          </cell>
        </row>
        <row r="59">
          <cell r="A59" t="str">
            <v>Other services</v>
          </cell>
          <cell r="B59">
            <v>1.4314146341463416</v>
          </cell>
          <cell r="C59">
            <v>1.1615613382899628</v>
          </cell>
          <cell r="D59">
            <v>0.35232034970875442</v>
          </cell>
          <cell r="E59">
            <v>0.43770109418572006</v>
          </cell>
        </row>
        <row r="61">
          <cell r="A61" t="str">
            <v>Total expenditure and net lending  4/</v>
          </cell>
          <cell r="B61">
            <v>15.821268292682928</v>
          </cell>
          <cell r="C61">
            <v>16.62639405204461</v>
          </cell>
          <cell r="D61">
            <v>14.227116768123963</v>
          </cell>
          <cell r="E61">
            <v>15.286345541401275</v>
          </cell>
        </row>
        <row r="63">
          <cell r="A63" t="str">
            <v>Memorandum item:</v>
          </cell>
        </row>
        <row r="64">
          <cell r="A64" t="str">
            <v>Nominal GDP (in millions of somoni)</v>
          </cell>
          <cell r="B64">
            <v>1025</v>
          </cell>
          <cell r="C64">
            <v>1345</v>
          </cell>
          <cell r="D64">
            <v>1807</v>
          </cell>
          <cell r="E64">
            <v>2512</v>
          </cell>
        </row>
        <row r="66">
          <cell r="A66" t="str">
            <v>Sources: Ministry of Finance; and Fund staff estimates.</v>
          </cell>
        </row>
        <row r="68">
          <cell r="A68" t="str">
            <v>1/ Due to changes in classifications, functional categories regarding expenditure on general services and economic services are not fully comparable with those in 1998 and 1999.</v>
          </cell>
        </row>
        <row r="70">
          <cell r="A70" t="str">
            <v>2/ Includes recreational and cultural services.</v>
          </cell>
        </row>
        <row r="71">
          <cell r="A71" t="str">
            <v>3/ lncludes capital investment in local budgets.</v>
          </cell>
        </row>
        <row r="72">
          <cell r="A72" t="str">
            <v>4/ Externally-financed public investment programs are not included.</v>
          </cell>
        </row>
      </sheetData>
      <sheetData sheetId="36" refreshError="1">
        <row r="2">
          <cell r="A2" t="str">
            <v>(End-of-period stock; unless otherwise specified) 1/</v>
          </cell>
        </row>
        <row r="4">
          <cell r="B4">
            <v>1999</v>
          </cell>
          <cell r="G4">
            <v>2000</v>
          </cell>
          <cell r="L4">
            <v>2001</v>
          </cell>
          <cell r="Q4">
            <v>2002</v>
          </cell>
        </row>
        <row r="5">
          <cell r="B5" t="str">
            <v>Mar.</v>
          </cell>
          <cell r="C5" t="str">
            <v>Jun.</v>
          </cell>
          <cell r="D5" t="str">
            <v>Sep.</v>
          </cell>
          <cell r="E5" t="str">
            <v>Dec.</v>
          </cell>
          <cell r="G5" t="str">
            <v>Mar.</v>
          </cell>
          <cell r="H5" t="str">
            <v>Jun.</v>
          </cell>
          <cell r="I5" t="str">
            <v>Sep.</v>
          </cell>
          <cell r="J5" t="str">
            <v>Dec.</v>
          </cell>
          <cell r="L5" t="str">
            <v>Mar.</v>
          </cell>
          <cell r="M5" t="str">
            <v>Jun.</v>
          </cell>
          <cell r="N5" t="str">
            <v>Sep.</v>
          </cell>
          <cell r="O5" t="str">
            <v>Dec.</v>
          </cell>
          <cell r="Q5" t="str">
            <v>Mar.</v>
          </cell>
          <cell r="R5" t="str">
            <v>Jun.</v>
          </cell>
        </row>
        <row r="7">
          <cell r="B7" t="str">
            <v>(In millions of U.S. dollars)</v>
          </cell>
        </row>
        <row r="9">
          <cell r="A9" t="str">
            <v xml:space="preserve">Net international reserves </v>
          </cell>
          <cell r="B9">
            <v>-50.25906001936108</v>
          </cell>
          <cell r="C9">
            <v>-65.436423622047229</v>
          </cell>
          <cell r="D9">
            <v>-63.001890668523707</v>
          </cell>
          <cell r="E9">
            <v>-42.753587743732595</v>
          </cell>
          <cell r="G9">
            <v>-52.293523605150234</v>
          </cell>
          <cell r="H9">
            <v>-53.210315882352944</v>
          </cell>
          <cell r="I9">
            <v>-45.954868780487793</v>
          </cell>
          <cell r="J9">
            <v>-23.819417272727264</v>
          </cell>
          <cell r="L9">
            <v>-25.121248936170218</v>
          </cell>
          <cell r="M9">
            <v>-25.216284255319138</v>
          </cell>
          <cell r="N9">
            <v>-11.351722916666674</v>
          </cell>
          <cell r="O9">
            <v>-14.516342745098058</v>
          </cell>
          <cell r="Q9">
            <v>-8.5015563432835819</v>
          </cell>
          <cell r="R9">
            <v>-8.8014012055766955</v>
          </cell>
        </row>
        <row r="10">
          <cell r="A10" t="str">
            <v xml:space="preserve">Gross assets </v>
          </cell>
          <cell r="B10">
            <v>51.678241045498545</v>
          </cell>
          <cell r="C10">
            <v>33.62569606299212</v>
          </cell>
          <cell r="D10">
            <v>40.735087743732585</v>
          </cell>
          <cell r="E10">
            <v>58.057278551532036</v>
          </cell>
          <cell r="G10">
            <v>61.603996321275282</v>
          </cell>
          <cell r="H10">
            <v>56.796538823529403</v>
          </cell>
          <cell r="I10">
            <v>59.11731609756098</v>
          </cell>
          <cell r="J10">
            <v>87.21245681818182</v>
          </cell>
          <cell r="L10">
            <v>79.133033191489346</v>
          </cell>
          <cell r="M10">
            <v>81.42309574468085</v>
          </cell>
          <cell r="N10">
            <v>104.56981666666667</v>
          </cell>
          <cell r="O10">
            <v>95.683732156862732</v>
          </cell>
          <cell r="Q10">
            <v>99.314664179104483</v>
          </cell>
          <cell r="R10">
            <v>91.735162161162691</v>
          </cell>
        </row>
        <row r="11">
          <cell r="A11" t="str">
            <v>Gross liabilities</v>
          </cell>
          <cell r="B11">
            <v>101.93730106485962</v>
          </cell>
          <cell r="C11">
            <v>99.062119685039349</v>
          </cell>
          <cell r="D11">
            <v>103.73697841225629</v>
          </cell>
          <cell r="E11">
            <v>100.81086629526463</v>
          </cell>
          <cell r="G11">
            <v>113.89751992642552</v>
          </cell>
          <cell r="H11">
            <v>110.00685470588235</v>
          </cell>
          <cell r="I11">
            <v>105.07218487804877</v>
          </cell>
          <cell r="J11">
            <v>111.03187409090908</v>
          </cell>
          <cell r="L11">
            <v>104.25428212765956</v>
          </cell>
          <cell r="M11">
            <v>106.63937999999999</v>
          </cell>
          <cell r="N11">
            <v>115.92153958333334</v>
          </cell>
          <cell r="O11">
            <v>110.20007490196079</v>
          </cell>
          <cell r="Q11">
            <v>107.81622052238806</v>
          </cell>
          <cell r="R11">
            <v>100.53656336673939</v>
          </cell>
        </row>
        <row r="13">
          <cell r="A13" t="str">
            <v>Official exchange rate (somoni per U.S. dollar)</v>
          </cell>
          <cell r="B13">
            <v>1033</v>
          </cell>
          <cell r="C13">
            <v>1270</v>
          </cell>
          <cell r="D13">
            <v>1436</v>
          </cell>
          <cell r="E13">
            <v>1436</v>
          </cell>
          <cell r="G13">
            <v>1631</v>
          </cell>
          <cell r="H13">
            <v>1700</v>
          </cell>
          <cell r="I13">
            <v>2050</v>
          </cell>
          <cell r="J13">
            <v>2.2000000000000002</v>
          </cell>
          <cell r="L13">
            <v>2.35</v>
          </cell>
          <cell r="M13">
            <v>2.35</v>
          </cell>
          <cell r="N13">
            <v>2.4</v>
          </cell>
          <cell r="O13">
            <v>2.5499999999999998</v>
          </cell>
          <cell r="Q13">
            <v>2.68</v>
          </cell>
          <cell r="R13">
            <v>2.7040999999999999</v>
          </cell>
        </row>
        <row r="15">
          <cell r="B15" t="str">
            <v>(In thousands of somoni)</v>
          </cell>
        </row>
        <row r="17">
          <cell r="A17" t="str">
            <v xml:space="preserve">Net foreign assets </v>
          </cell>
          <cell r="B17">
            <v>-51917.608999999989</v>
          </cell>
          <cell r="C17">
            <v>-83104.257999999987</v>
          </cell>
          <cell r="D17">
            <v>-90470.715000000055</v>
          </cell>
          <cell r="E17">
            <v>-61394.152000000002</v>
          </cell>
          <cell r="G17">
            <v>-85290.737000000023</v>
          </cell>
          <cell r="H17">
            <v>-90457.537000000011</v>
          </cell>
          <cell r="I17">
            <v>-94207.480999999985</v>
          </cell>
          <cell r="J17">
            <v>-52402.718000000023</v>
          </cell>
          <cell r="L17">
            <v>-59034.935000000027</v>
          </cell>
          <cell r="M17">
            <v>-59258.267999999982</v>
          </cell>
          <cell r="N17">
            <v>-27244.135000000009</v>
          </cell>
          <cell r="O17">
            <v>-37016.674000000028</v>
          </cell>
          <cell r="Q17">
            <v>-22784.170999999973</v>
          </cell>
          <cell r="R17">
            <v>-23799.868999999948</v>
          </cell>
        </row>
        <row r="18">
          <cell r="A18" t="str">
            <v>Gross assets</v>
          </cell>
          <cell r="B18">
            <v>53383.623</v>
          </cell>
          <cell r="C18">
            <v>42704.633999999991</v>
          </cell>
          <cell r="D18">
            <v>58495.585999999988</v>
          </cell>
          <cell r="E18">
            <v>83370.252000000008</v>
          </cell>
          <cell r="G18">
            <v>100476.11799999999</v>
          </cell>
          <cell r="H18">
            <v>96554.11599999998</v>
          </cell>
          <cell r="I18">
            <v>121190.49800000001</v>
          </cell>
          <cell r="J18">
            <v>191867.405</v>
          </cell>
          <cell r="L18">
            <v>185962.62799999997</v>
          </cell>
          <cell r="M18">
            <v>191344.27499999999</v>
          </cell>
          <cell r="N18">
            <v>250967.56</v>
          </cell>
          <cell r="O18">
            <v>243993.51699999996</v>
          </cell>
          <cell r="Q18">
            <v>266163.3</v>
          </cell>
          <cell r="R18">
            <v>248061.05200000003</v>
          </cell>
        </row>
        <row r="19">
          <cell r="A19" t="str">
            <v>Gross liabilities</v>
          </cell>
          <cell r="B19">
            <v>105301.23199999999</v>
          </cell>
          <cell r="C19">
            <v>125808.89199999998</v>
          </cell>
          <cell r="D19">
            <v>148966.30100000004</v>
          </cell>
          <cell r="E19">
            <v>144764.40400000001</v>
          </cell>
          <cell r="G19">
            <v>185766.85500000001</v>
          </cell>
          <cell r="H19">
            <v>187011.65299999999</v>
          </cell>
          <cell r="I19">
            <v>215397.97899999999</v>
          </cell>
          <cell r="J19">
            <v>244270.12300000002</v>
          </cell>
          <cell r="L19">
            <v>244997.56299999999</v>
          </cell>
          <cell r="M19">
            <v>250602.54299999998</v>
          </cell>
          <cell r="N19">
            <v>278211.69500000001</v>
          </cell>
          <cell r="O19">
            <v>281010.19099999999</v>
          </cell>
          <cell r="Q19">
            <v>288947.47100000002</v>
          </cell>
          <cell r="R19">
            <v>271860.92099999997</v>
          </cell>
        </row>
        <row r="21">
          <cell r="A21" t="str">
            <v xml:space="preserve">Net domestic assets </v>
          </cell>
          <cell r="B21">
            <v>115089.23899999999</v>
          </cell>
          <cell r="C21">
            <v>152036.91199999998</v>
          </cell>
          <cell r="D21">
            <v>167475.70500000005</v>
          </cell>
          <cell r="E21">
            <v>140107.573</v>
          </cell>
          <cell r="G21">
            <v>165242.61900000001</v>
          </cell>
          <cell r="H21">
            <v>178560.44300000003</v>
          </cell>
          <cell r="I21">
            <v>202890.96</v>
          </cell>
          <cell r="J21">
            <v>171542.41500000004</v>
          </cell>
          <cell r="L21">
            <v>175062.02900000001</v>
          </cell>
          <cell r="M21">
            <v>185383.25099999999</v>
          </cell>
          <cell r="N21">
            <v>158462.908</v>
          </cell>
          <cell r="O21">
            <v>190536.56700000001</v>
          </cell>
          <cell r="Q21">
            <v>171235.98399999997</v>
          </cell>
          <cell r="R21">
            <v>173748.11399999994</v>
          </cell>
        </row>
        <row r="23">
          <cell r="A23" t="str">
            <v>Net credit to general government 2/</v>
          </cell>
          <cell r="B23">
            <v>88402.334000000003</v>
          </cell>
          <cell r="C23">
            <v>107069.16200000001</v>
          </cell>
          <cell r="D23">
            <v>98571.065733080002</v>
          </cell>
          <cell r="E23">
            <v>86257.911287080002</v>
          </cell>
          <cell r="G23">
            <v>95269.265896430006</v>
          </cell>
          <cell r="H23">
            <v>100962.78305499999</v>
          </cell>
          <cell r="I23">
            <v>127255.0665405</v>
          </cell>
          <cell r="J23">
            <v>46750.444553999987</v>
          </cell>
          <cell r="L23">
            <v>48391.97955399999</v>
          </cell>
          <cell r="M23">
            <v>60203.011553999975</v>
          </cell>
          <cell r="N23">
            <v>-35654.790445999999</v>
          </cell>
          <cell r="O23">
            <v>-31057.647445999995</v>
          </cell>
          <cell r="Q23">
            <v>20101.534553999987</v>
          </cell>
          <cell r="R23">
            <v>16690.734553999995</v>
          </cell>
        </row>
        <row r="24">
          <cell r="A24" t="str">
            <v>Of which:</v>
          </cell>
        </row>
        <row r="25">
          <cell r="A25" t="str">
            <v xml:space="preserve">Somoni credits </v>
          </cell>
          <cell r="B25">
            <v>38748.394999999997</v>
          </cell>
          <cell r="C25">
            <v>39889.701000000001</v>
          </cell>
          <cell r="D25">
            <v>35518.395000000004</v>
          </cell>
          <cell r="E25">
            <v>31420</v>
          </cell>
          <cell r="G25">
            <v>31877</v>
          </cell>
          <cell r="H25">
            <v>31877</v>
          </cell>
          <cell r="I25">
            <v>31877</v>
          </cell>
          <cell r="J25">
            <v>131751.796</v>
          </cell>
          <cell r="L25">
            <v>133724.976</v>
          </cell>
          <cell r="M25">
            <v>130724.976</v>
          </cell>
          <cell r="N25">
            <v>89741.178</v>
          </cell>
          <cell r="O25">
            <v>89741.178</v>
          </cell>
          <cell r="Q25">
            <v>89741.178</v>
          </cell>
          <cell r="R25">
            <v>89741.178</v>
          </cell>
        </row>
        <row r="26">
          <cell r="A26" t="str">
            <v>Longterm bonds</v>
          </cell>
          <cell r="B26">
            <v>0</v>
          </cell>
          <cell r="C26">
            <v>0</v>
          </cell>
          <cell r="D26">
            <v>0</v>
          </cell>
          <cell r="E26">
            <v>0</v>
          </cell>
          <cell r="G26">
            <v>0</v>
          </cell>
          <cell r="H26">
            <v>0</v>
          </cell>
          <cell r="I26">
            <v>0</v>
          </cell>
          <cell r="J26">
            <v>0</v>
          </cell>
          <cell r="L26">
            <v>0</v>
          </cell>
          <cell r="M26">
            <v>0</v>
          </cell>
          <cell r="N26">
            <v>0</v>
          </cell>
          <cell r="O26">
            <v>0</v>
          </cell>
          <cell r="Q26">
            <v>64347.920999999988</v>
          </cell>
          <cell r="R26">
            <v>64347.920999999988</v>
          </cell>
        </row>
        <row r="27">
          <cell r="A27" t="str">
            <v xml:space="preserve">Foreign exchange credits </v>
          </cell>
          <cell r="B27">
            <v>69462.835999999996</v>
          </cell>
          <cell r="C27">
            <v>82686.79800000001</v>
          </cell>
          <cell r="D27">
            <v>91650.008733080002</v>
          </cell>
          <cell r="E27">
            <v>90612.597733080009</v>
          </cell>
          <cell r="G27">
            <v>104789.57734243001</v>
          </cell>
          <cell r="H27">
            <v>109804.844501</v>
          </cell>
          <cell r="I27">
            <v>132391.97998649999</v>
          </cell>
          <cell r="J27">
            <v>0</v>
          </cell>
          <cell r="L27">
            <v>0</v>
          </cell>
          <cell r="M27">
            <v>0</v>
          </cell>
          <cell r="N27">
            <v>0</v>
          </cell>
          <cell r="O27">
            <v>0</v>
          </cell>
          <cell r="Q27">
            <v>0</v>
          </cell>
          <cell r="R27">
            <v>0</v>
          </cell>
        </row>
        <row r="28">
          <cell r="A28" t="str">
            <v>Treasury bills</v>
          </cell>
          <cell r="B28">
            <v>0</v>
          </cell>
          <cell r="C28">
            <v>0</v>
          </cell>
          <cell r="D28">
            <v>0</v>
          </cell>
          <cell r="E28">
            <v>0</v>
          </cell>
          <cell r="G28">
            <v>39.009</v>
          </cell>
          <cell r="H28">
            <v>13.221</v>
          </cell>
          <cell r="I28">
            <v>63.220999999999997</v>
          </cell>
          <cell r="J28">
            <v>166.77</v>
          </cell>
          <cell r="L28">
            <v>142</v>
          </cell>
          <cell r="M28">
            <v>3215.4050000000002</v>
          </cell>
          <cell r="N28">
            <v>3194.9920000000002</v>
          </cell>
          <cell r="O28">
            <v>3015.7</v>
          </cell>
          <cell r="Q28">
            <v>2840.6930000000002</v>
          </cell>
          <cell r="R28">
            <v>3000</v>
          </cell>
        </row>
        <row r="29">
          <cell r="A29" t="str">
            <v>Deposits (-)</v>
          </cell>
          <cell r="B29">
            <v>-9981.6689999999908</v>
          </cell>
          <cell r="C29">
            <v>-9664.0689999999995</v>
          </cell>
          <cell r="D29">
            <v>-6814.489999999987</v>
          </cell>
          <cell r="E29">
            <v>-10709.796000000006</v>
          </cell>
          <cell r="G29">
            <v>-17573.451000000015</v>
          </cell>
          <cell r="H29">
            <v>-16267.858000000013</v>
          </cell>
          <cell r="I29">
            <v>-14751.384999999998</v>
          </cell>
          <cell r="J29">
            <v>-18600.36</v>
          </cell>
          <cell r="L29">
            <v>-39350.062000000005</v>
          </cell>
          <cell r="M29">
            <v>-28955.874000000025</v>
          </cell>
          <cell r="N29">
            <v>-26746.517999999996</v>
          </cell>
          <cell r="O29">
            <v>-30929.217000000011</v>
          </cell>
          <cell r="Q29">
            <v>-45842.320999999996</v>
          </cell>
          <cell r="R29">
            <v>-43181.698000000019</v>
          </cell>
        </row>
        <row r="31">
          <cell r="A31" t="str">
            <v>Counterpart deposits</v>
          </cell>
          <cell r="B31">
            <v>-9827.2279999999992</v>
          </cell>
          <cell r="C31">
            <v>-5548.268</v>
          </cell>
          <cell r="D31">
            <v>-19612.848000000002</v>
          </cell>
          <cell r="E31">
            <v>-16740.848000000002</v>
          </cell>
          <cell r="G31">
            <v>-14113.67</v>
          </cell>
          <cell r="H31">
            <v>-12089.3</v>
          </cell>
          <cell r="I31">
            <v>-14086.848</v>
          </cell>
          <cell r="J31">
            <v>-59129.971000000005</v>
          </cell>
          <cell r="L31">
            <v>-34584.987000000001</v>
          </cell>
          <cell r="M31">
            <v>-31781.51</v>
          </cell>
          <cell r="N31">
            <v>-90330.197</v>
          </cell>
          <cell r="O31">
            <v>-85830.856999999989</v>
          </cell>
          <cell r="Q31">
            <v>-86392.41</v>
          </cell>
          <cell r="R31">
            <v>-88436.545999999988</v>
          </cell>
        </row>
        <row r="32">
          <cell r="A32" t="str">
            <v xml:space="preserve">   Of which:</v>
          </cell>
        </row>
        <row r="33">
          <cell r="A33" t="str">
            <v xml:space="preserve">        EU</v>
          </cell>
          <cell r="B33">
            <v>-3922.6</v>
          </cell>
          <cell r="C33">
            <v>-4536.34</v>
          </cell>
          <cell r="D33">
            <v>-4908.5120000000006</v>
          </cell>
          <cell r="E33">
            <v>-4908.5120000000006</v>
          </cell>
          <cell r="G33">
            <v>-5345.7020000000002</v>
          </cell>
          <cell r="H33">
            <v>-5500.4</v>
          </cell>
          <cell r="I33">
            <v>-6285.1</v>
          </cell>
          <cell r="J33">
            <v>-4932.3999999999996</v>
          </cell>
          <cell r="L33">
            <v>-7227.2839999999997</v>
          </cell>
          <cell r="M33">
            <v>-7168.0639999999994</v>
          </cell>
          <cell r="N33">
            <v>-7462.6180000000004</v>
          </cell>
          <cell r="O33">
            <v>-21405.5</v>
          </cell>
          <cell r="Q33">
            <v>-19889.094000000001</v>
          </cell>
          <cell r="R33">
            <v>-21353.896000000001</v>
          </cell>
        </row>
        <row r="34">
          <cell r="A34" t="str">
            <v xml:space="preserve">        World Bank</v>
          </cell>
          <cell r="B34">
            <v>-754.09</v>
          </cell>
          <cell r="C34">
            <v>-925.48900000000003</v>
          </cell>
          <cell r="D34">
            <v>-14606.599</v>
          </cell>
          <cell r="E34">
            <v>-11734.599</v>
          </cell>
          <cell r="G34">
            <v>-8656.9590000000007</v>
          </cell>
          <cell r="H34">
            <v>-6473.1949999999997</v>
          </cell>
          <cell r="I34">
            <v>-7662.2209999999995</v>
          </cell>
          <cell r="J34">
            <v>-33906.925999999999</v>
          </cell>
          <cell r="L34">
            <v>-5683.6049999999996</v>
          </cell>
          <cell r="M34">
            <v>-2939.348</v>
          </cell>
          <cell r="N34">
            <v>-60612.33</v>
          </cell>
          <cell r="O34">
            <v>-47225.930999999997</v>
          </cell>
          <cell r="Q34">
            <v>-48427.057000000001</v>
          </cell>
          <cell r="R34">
            <v>-48862.538999999997</v>
          </cell>
        </row>
        <row r="35">
          <cell r="A35" t="str">
            <v xml:space="preserve">        AsDB</v>
          </cell>
          <cell r="B35">
            <v>-5150.5379999999996</v>
          </cell>
          <cell r="C35">
            <v>-86.439000000000021</v>
          </cell>
          <cell r="D35">
            <v>-97.736999999999995</v>
          </cell>
          <cell r="E35">
            <v>-97.736999999999995</v>
          </cell>
          <cell r="G35">
            <v>-111.009</v>
          </cell>
          <cell r="H35">
            <v>-115.705</v>
          </cell>
          <cell r="I35">
            <v>-139.52699999999999</v>
          </cell>
          <cell r="J35">
            <v>-20290.645</v>
          </cell>
          <cell r="L35">
            <v>-21674.098000000002</v>
          </cell>
          <cell r="M35">
            <v>-21674.098000000002</v>
          </cell>
          <cell r="N35">
            <v>-22135.249</v>
          </cell>
          <cell r="O35">
            <v>-17071.925999999999</v>
          </cell>
          <cell r="Q35">
            <v>-17942.258999999998</v>
          </cell>
          <cell r="R35">
            <v>-18103.605</v>
          </cell>
        </row>
        <row r="36">
          <cell r="A36" t="str">
            <v xml:space="preserve">        Other </v>
          </cell>
          <cell r="B36">
            <v>0</v>
          </cell>
          <cell r="C36">
            <v>1.7053025658242404E-13</v>
          </cell>
          <cell r="D36">
            <v>-9.9475983006414026E-13</v>
          </cell>
          <cell r="E36">
            <v>-9.9475983006414026E-13</v>
          </cell>
          <cell r="G36">
            <v>0</v>
          </cell>
          <cell r="H36">
            <v>0</v>
          </cell>
          <cell r="I36">
            <v>0</v>
          </cell>
          <cell r="J36">
            <v>0</v>
          </cell>
          <cell r="L36">
            <v>0</v>
          </cell>
          <cell r="M36">
            <v>0</v>
          </cell>
          <cell r="N36">
            <v>-119.99999999999636</v>
          </cell>
          <cell r="O36">
            <v>-127.49999999999272</v>
          </cell>
          <cell r="Q36">
            <v>-134.00000000000728</v>
          </cell>
          <cell r="R36">
            <v>-116.50599999999758</v>
          </cell>
        </row>
        <row r="38">
          <cell r="A38" t="str">
            <v xml:space="preserve">         Privatization fund (-)</v>
          </cell>
          <cell r="B38">
            <v>0</v>
          </cell>
          <cell r="C38">
            <v>-295</v>
          </cell>
          <cell r="D38">
            <v>-2170</v>
          </cell>
          <cell r="E38">
            <v>-8324.0424459999995</v>
          </cell>
          <cell r="G38">
            <v>-9749.1994460000005</v>
          </cell>
          <cell r="H38">
            <v>-12375.124446</v>
          </cell>
          <cell r="I38">
            <v>-8238.9014459999999</v>
          </cell>
          <cell r="J38">
            <v>-7437.7904460000009</v>
          </cell>
          <cell r="L38">
            <v>-11539.947446</v>
          </cell>
          <cell r="M38">
            <v>-12999.985446000001</v>
          </cell>
          <cell r="N38">
            <v>-11514.245446000001</v>
          </cell>
          <cell r="O38">
            <v>-7054.451446</v>
          </cell>
          <cell r="Q38">
            <v>-4593.5264460000008</v>
          </cell>
          <cell r="R38">
            <v>-8780.1204460000008</v>
          </cell>
        </row>
        <row r="40">
          <cell r="A40" t="str">
            <v>Credit to the private sector 2/</v>
          </cell>
          <cell r="B40">
            <v>58910.905070350003</v>
          </cell>
          <cell r="C40">
            <v>76448.190116500002</v>
          </cell>
          <cell r="D40">
            <v>101524.23001912</v>
          </cell>
          <cell r="E40">
            <v>88446.632019120007</v>
          </cell>
          <cell r="G40">
            <v>100765.15503001999</v>
          </cell>
          <cell r="H40">
            <v>105442.307214</v>
          </cell>
          <cell r="I40">
            <v>113149.584611</v>
          </cell>
          <cell r="J40">
            <v>149618.606</v>
          </cell>
          <cell r="L40">
            <v>141222.64600000001</v>
          </cell>
          <cell r="M40">
            <v>141260.209</v>
          </cell>
          <cell r="N40">
            <v>224072.30100000001</v>
          </cell>
          <cell r="O40">
            <v>253290.57699999999</v>
          </cell>
          <cell r="Q40">
            <v>192114.36599999998</v>
          </cell>
          <cell r="R40">
            <v>189592.2</v>
          </cell>
        </row>
        <row r="41">
          <cell r="A41" t="str">
            <v>Of which:</v>
          </cell>
        </row>
        <row r="42">
          <cell r="A42" t="str">
            <v>Claims on banks</v>
          </cell>
          <cell r="B42">
            <v>31575.200070350002</v>
          </cell>
          <cell r="C42">
            <v>41684.409116499999</v>
          </cell>
          <cell r="D42">
            <v>64778.304752200012</v>
          </cell>
          <cell r="E42">
            <v>48780.714752200001</v>
          </cell>
          <cell r="G42">
            <v>59648.295372449997</v>
          </cell>
          <cell r="H42">
            <v>62596.891714999998</v>
          </cell>
          <cell r="I42">
            <v>63521.796597500004</v>
          </cell>
          <cell r="J42">
            <v>148655.41200000001</v>
          </cell>
          <cell r="L42">
            <v>36025.252999999997</v>
          </cell>
          <cell r="M42">
            <v>34922.51</v>
          </cell>
          <cell r="N42">
            <v>37390.828000000001</v>
          </cell>
          <cell r="O42">
            <v>37581.219000000005</v>
          </cell>
          <cell r="Q42">
            <v>33914.737999999998</v>
          </cell>
          <cell r="R42">
            <v>34047.212</v>
          </cell>
        </row>
        <row r="43">
          <cell r="A43" t="str">
            <v>Claims on private sector</v>
          </cell>
          <cell r="B43">
            <v>27335.705000000002</v>
          </cell>
          <cell r="C43">
            <v>34763.781000000003</v>
          </cell>
          <cell r="D43">
            <v>36745.92526692</v>
          </cell>
          <cell r="E43">
            <v>39665.917266919998</v>
          </cell>
          <cell r="G43">
            <v>41116.859657569992</v>
          </cell>
          <cell r="H43">
            <v>42845.415499000002</v>
          </cell>
          <cell r="I43">
            <v>49627.788013499994</v>
          </cell>
          <cell r="J43">
            <v>963.19399999999996</v>
          </cell>
          <cell r="L43">
            <v>1005.9570000000094</v>
          </cell>
          <cell r="M43">
            <v>1086.7349999999999</v>
          </cell>
          <cell r="N43">
            <v>1348.9640000000072</v>
          </cell>
          <cell r="O43">
            <v>12363.87</v>
          </cell>
          <cell r="Q43">
            <v>8220.5109999999986</v>
          </cell>
          <cell r="R43">
            <v>3885.8250000000116</v>
          </cell>
        </row>
        <row r="44">
          <cell r="A44" t="str">
            <v>ALCO</v>
          </cell>
          <cell r="B44">
            <v>0</v>
          </cell>
          <cell r="C44">
            <v>0</v>
          </cell>
          <cell r="D44">
            <v>0</v>
          </cell>
          <cell r="E44">
            <v>0</v>
          </cell>
          <cell r="G44">
            <v>0</v>
          </cell>
          <cell r="H44">
            <v>0</v>
          </cell>
          <cell r="I44">
            <v>0</v>
          </cell>
          <cell r="J44">
            <v>0</v>
          </cell>
          <cell r="L44">
            <v>104191.436</v>
          </cell>
          <cell r="M44">
            <v>105250.96399999999</v>
          </cell>
          <cell r="N44">
            <v>185332.50899999999</v>
          </cell>
          <cell r="O44">
            <v>203345.48799999998</v>
          </cell>
          <cell r="Q44">
            <v>149979.117</v>
          </cell>
          <cell r="R44">
            <v>151659.163</v>
          </cell>
        </row>
        <row r="46">
          <cell r="A46" t="str">
            <v xml:space="preserve">Other items, net </v>
          </cell>
          <cell r="B46">
            <v>-32224.000070350019</v>
          </cell>
          <cell r="C46">
            <v>-31480.440116500031</v>
          </cell>
          <cell r="D46">
            <v>-32619.590752199962</v>
          </cell>
          <cell r="E46">
            <v>-34596.970306200004</v>
          </cell>
          <cell r="G46">
            <v>-30791.801926449989</v>
          </cell>
          <cell r="H46">
            <v>-27844.647268999965</v>
          </cell>
          <cell r="I46">
            <v>-37513.691151500039</v>
          </cell>
          <cell r="J46">
            <v>-24826.635553999949</v>
          </cell>
          <cell r="L46">
            <v>-14552.596553999989</v>
          </cell>
          <cell r="M46">
            <v>-16079.969553999981</v>
          </cell>
          <cell r="N46">
            <v>-29954.602554000012</v>
          </cell>
          <cell r="O46">
            <v>-31696.362553999992</v>
          </cell>
          <cell r="Q46">
            <v>-40979.916553999996</v>
          </cell>
          <cell r="R46">
            <v>-32534.820554000064</v>
          </cell>
        </row>
        <row r="47">
          <cell r="A47" t="str">
            <v>Of which:</v>
          </cell>
        </row>
        <row r="48">
          <cell r="A48" t="str">
            <v>NBT bills</v>
          </cell>
          <cell r="B48">
            <v>0</v>
          </cell>
          <cell r="C48">
            <v>0</v>
          </cell>
          <cell r="D48">
            <v>0</v>
          </cell>
          <cell r="E48">
            <v>0</v>
          </cell>
          <cell r="G48">
            <v>0</v>
          </cell>
          <cell r="H48">
            <v>0</v>
          </cell>
          <cell r="I48">
            <v>0</v>
          </cell>
          <cell r="J48">
            <v>0</v>
          </cell>
          <cell r="L48">
            <v>-2002.345</v>
          </cell>
          <cell r="M48">
            <v>-2647.1579999999999</v>
          </cell>
          <cell r="N48">
            <v>-1380.6</v>
          </cell>
          <cell r="O48">
            <v>-157.12</v>
          </cell>
          <cell r="Q48">
            <v>-3476.114</v>
          </cell>
          <cell r="R48">
            <v>-5779.991</v>
          </cell>
        </row>
        <row r="50">
          <cell r="A50" t="str">
            <v>Reserve money</v>
          </cell>
          <cell r="B50">
            <v>63171.63</v>
          </cell>
          <cell r="C50">
            <v>68932.653999999995</v>
          </cell>
          <cell r="D50">
            <v>77004.990000000005</v>
          </cell>
          <cell r="E50">
            <v>78713.421000000002</v>
          </cell>
          <cell r="G50">
            <v>79951.881999999998</v>
          </cell>
          <cell r="H50">
            <v>88102.906000000003</v>
          </cell>
          <cell r="I50">
            <v>108683.47899999999</v>
          </cell>
          <cell r="J50">
            <v>119139.697</v>
          </cell>
          <cell r="L50">
            <v>116027.09399999998</v>
          </cell>
          <cell r="M50">
            <v>126124.98299999999</v>
          </cell>
          <cell r="N50">
            <v>131218.77299999999</v>
          </cell>
          <cell r="O50">
            <v>153519.89299999998</v>
          </cell>
          <cell r="Q50">
            <v>148451.81299999999</v>
          </cell>
          <cell r="R50">
            <v>149948.245</v>
          </cell>
        </row>
        <row r="52">
          <cell r="A52" t="str">
            <v>Currency in circulation</v>
          </cell>
          <cell r="B52">
            <v>47889.625999999997</v>
          </cell>
          <cell r="C52">
            <v>52033.9</v>
          </cell>
          <cell r="D52">
            <v>56680.49</v>
          </cell>
          <cell r="E52">
            <v>63996.250999999997</v>
          </cell>
          <cell r="G52">
            <v>61916.69</v>
          </cell>
          <cell r="H52">
            <v>65952.654999999999</v>
          </cell>
          <cell r="I52">
            <v>81846.13</v>
          </cell>
          <cell r="J52">
            <v>96211.21</v>
          </cell>
          <cell r="L52">
            <v>90081.560999999987</v>
          </cell>
          <cell r="M52">
            <v>92465.008000000002</v>
          </cell>
          <cell r="N52">
            <v>90846.801999999996</v>
          </cell>
          <cell r="O52">
            <v>110802.31899999999</v>
          </cell>
          <cell r="Q52">
            <v>116142.13400000001</v>
          </cell>
          <cell r="R52">
            <v>122801.534</v>
          </cell>
        </row>
        <row r="53">
          <cell r="A53" t="str">
            <v>Bank reserves</v>
          </cell>
          <cell r="B53">
            <v>10323.591</v>
          </cell>
          <cell r="C53">
            <v>9088.0169999999998</v>
          </cell>
          <cell r="D53">
            <v>12373.339</v>
          </cell>
          <cell r="E53">
            <v>12757.190999999999</v>
          </cell>
          <cell r="G53">
            <v>15972.26</v>
          </cell>
          <cell r="H53">
            <v>19891.550999999999</v>
          </cell>
          <cell r="I53">
            <v>23148.642</v>
          </cell>
          <cell r="J53">
            <v>18580.838</v>
          </cell>
          <cell r="L53">
            <v>20454.061000000002</v>
          </cell>
          <cell r="M53">
            <v>27246.915999999997</v>
          </cell>
          <cell r="N53">
            <v>31373.788999999997</v>
          </cell>
          <cell r="O53">
            <v>32485.501</v>
          </cell>
          <cell r="Q53">
            <v>25791.848999999998</v>
          </cell>
          <cell r="R53">
            <v>23378.072</v>
          </cell>
        </row>
        <row r="54">
          <cell r="A54" t="str">
            <v xml:space="preserve">Of which: </v>
          </cell>
        </row>
        <row r="55">
          <cell r="A55" t="str">
            <v>Required reserves</v>
          </cell>
          <cell r="B55">
            <v>3848.0750000000003</v>
          </cell>
          <cell r="C55">
            <v>3717.7190000000001</v>
          </cell>
          <cell r="D55">
            <v>3241.875</v>
          </cell>
          <cell r="E55">
            <v>3261.4269999999997</v>
          </cell>
          <cell r="G55">
            <v>4089.2420000000002</v>
          </cell>
          <cell r="H55">
            <v>6007.7829999999994</v>
          </cell>
          <cell r="I55">
            <v>6894.2839999999997</v>
          </cell>
          <cell r="J55">
            <v>9852.9619999999995</v>
          </cell>
          <cell r="L55">
            <v>10533.559000000001</v>
          </cell>
          <cell r="M55">
            <v>10413.623</v>
          </cell>
          <cell r="N55">
            <v>9294.9719999999998</v>
          </cell>
          <cell r="O55">
            <v>8761.4130000000005</v>
          </cell>
          <cell r="Q55">
            <v>8654.375</v>
          </cell>
          <cell r="R55">
            <v>10298.799999999999</v>
          </cell>
        </row>
        <row r="56">
          <cell r="A56" t="str">
            <v>Somoni</v>
          </cell>
          <cell r="B56">
            <v>3295.7840000000001</v>
          </cell>
          <cell r="C56">
            <v>3066.547</v>
          </cell>
          <cell r="D56">
            <v>2559.1509999999998</v>
          </cell>
          <cell r="E56">
            <v>2665.18</v>
          </cell>
          <cell r="G56">
            <v>3194.9169999999999</v>
          </cell>
          <cell r="H56">
            <v>4810.79</v>
          </cell>
          <cell r="I56">
            <v>4891.4579999999996</v>
          </cell>
          <cell r="J56">
            <v>7632.2049999999999</v>
          </cell>
          <cell r="L56">
            <v>7798.88</v>
          </cell>
          <cell r="M56">
            <v>7663.6080000000002</v>
          </cell>
          <cell r="N56">
            <v>7001.68</v>
          </cell>
          <cell r="O56">
            <v>6955.1509999999998</v>
          </cell>
          <cell r="Q56">
            <v>6034.3190000000004</v>
          </cell>
          <cell r="R56">
            <v>6755.893</v>
          </cell>
        </row>
        <row r="57">
          <cell r="A57" t="str">
            <v>Foreign exchange</v>
          </cell>
          <cell r="B57">
            <v>552.29100000000005</v>
          </cell>
          <cell r="C57">
            <v>651.17200000000003</v>
          </cell>
          <cell r="D57">
            <v>682.72400000000005</v>
          </cell>
          <cell r="E57">
            <v>596.24699999999996</v>
          </cell>
          <cell r="G57">
            <v>894.32500000000005</v>
          </cell>
          <cell r="H57">
            <v>1196.9929999999999</v>
          </cell>
          <cell r="I57">
            <v>2002.826</v>
          </cell>
          <cell r="J57">
            <v>2220.7570000000001</v>
          </cell>
          <cell r="L57">
            <v>2734.6790000000001</v>
          </cell>
          <cell r="M57">
            <v>2750.0150000000003</v>
          </cell>
          <cell r="N57">
            <v>2293.2919999999999</v>
          </cell>
          <cell r="O57">
            <v>1806.2619999999999</v>
          </cell>
          <cell r="Q57">
            <v>2620.056</v>
          </cell>
          <cell r="R57">
            <v>3542.9070000000002</v>
          </cell>
        </row>
        <row r="58">
          <cell r="A58" t="str">
            <v>Other deposits</v>
          </cell>
          <cell r="B58">
            <v>4958.4129999999996</v>
          </cell>
          <cell r="C58">
            <v>7810.7369999999992</v>
          </cell>
          <cell r="D58">
            <v>7951.1610000000001</v>
          </cell>
          <cell r="E58">
            <v>1959.9789999999998</v>
          </cell>
          <cell r="G58">
            <v>2062.9319999999998</v>
          </cell>
          <cell r="H58">
            <v>2258.6999999999998</v>
          </cell>
          <cell r="I58">
            <v>3688.7069999999994</v>
          </cell>
          <cell r="J58">
            <v>4347.6490000000003</v>
          </cell>
          <cell r="L58">
            <v>5491.4719999999998</v>
          </cell>
          <cell r="M58">
            <v>6413.0589999999984</v>
          </cell>
          <cell r="N58">
            <v>8998.1820000000007</v>
          </cell>
          <cell r="O58">
            <v>10232.073</v>
          </cell>
          <cell r="Q58">
            <v>6517.83</v>
          </cell>
          <cell r="R58">
            <v>3768.6389999999988</v>
          </cell>
        </row>
        <row r="59">
          <cell r="A59" t="str">
            <v>Somoni</v>
          </cell>
          <cell r="B59">
            <v>1253.943</v>
          </cell>
          <cell r="C59">
            <v>1080.6010000000001</v>
          </cell>
          <cell r="D59">
            <v>698.11900000000003</v>
          </cell>
          <cell r="E59">
            <v>304.14899999999989</v>
          </cell>
          <cell r="G59">
            <v>836.71399999999994</v>
          </cell>
          <cell r="H59">
            <v>659.27</v>
          </cell>
          <cell r="I59">
            <v>1364.7739999999994</v>
          </cell>
          <cell r="J59">
            <v>2094.8449999999998</v>
          </cell>
          <cell r="L59">
            <v>1431.4719999999998</v>
          </cell>
          <cell r="M59">
            <v>965.89599999999882</v>
          </cell>
          <cell r="N59">
            <v>1126.6790000000001</v>
          </cell>
          <cell r="O59">
            <v>1549.8609999999999</v>
          </cell>
          <cell r="Q59">
            <v>2415.8130000000001</v>
          </cell>
          <cell r="R59">
            <v>356.67199999999866</v>
          </cell>
        </row>
        <row r="60">
          <cell r="A60" t="str">
            <v>Foreign exchange</v>
          </cell>
          <cell r="B60">
            <v>3704.47</v>
          </cell>
          <cell r="C60">
            <v>6730.1359999999995</v>
          </cell>
          <cell r="D60">
            <v>7253.0420000000004</v>
          </cell>
          <cell r="E60">
            <v>1655.83</v>
          </cell>
          <cell r="G60">
            <v>1226.2180000000001</v>
          </cell>
          <cell r="H60">
            <v>1599.43</v>
          </cell>
          <cell r="I60">
            <v>2323.933</v>
          </cell>
          <cell r="J60">
            <v>2252.8040000000001</v>
          </cell>
          <cell r="L60">
            <v>4060</v>
          </cell>
          <cell r="M60">
            <v>5447.1629999999996</v>
          </cell>
          <cell r="N60">
            <v>7871.5029999999997</v>
          </cell>
          <cell r="O60">
            <v>8682.2119999999995</v>
          </cell>
          <cell r="Q60">
            <v>4102.0169999999998</v>
          </cell>
          <cell r="R60">
            <v>3411.9670000000001</v>
          </cell>
        </row>
        <row r="62">
          <cell r="A62" t="str">
            <v>Memorandum items:</v>
          </cell>
        </row>
        <row r="63">
          <cell r="A63" t="str">
            <v>Gross international reserves in months of imports 3/</v>
          </cell>
          <cell r="B63">
            <v>1.2500911268856667</v>
          </cell>
          <cell r="C63">
            <v>0.83629079452192423</v>
          </cell>
          <cell r="D63">
            <v>1.1228502489235628</v>
          </cell>
          <cell r="E63">
            <v>1.6862713966722434</v>
          </cell>
          <cell r="G63">
            <v>1.675332692746373</v>
          </cell>
          <cell r="H63">
            <v>1.458073880944954</v>
          </cell>
          <cell r="I63">
            <v>1.4624272274711922</v>
          </cell>
          <cell r="J63">
            <v>2.1202689886706674</v>
          </cell>
          <cell r="L63">
            <v>2.0420039643074821</v>
          </cell>
          <cell r="M63">
            <v>2.2201267622561813</v>
          </cell>
          <cell r="N63">
            <v>2.9645773754618681</v>
          </cell>
          <cell r="O63">
            <v>1.9</v>
          </cell>
          <cell r="Q63">
            <v>2.6748031336979952</v>
          </cell>
          <cell r="R63">
            <v>2.2999999999999998</v>
          </cell>
        </row>
        <row r="64">
          <cell r="A64" t="str">
            <v>Gross international reserves/Reserve money (in percent)</v>
          </cell>
          <cell r="B64">
            <v>84.505691874659561</v>
          </cell>
          <cell r="C64">
            <v>61.951240119087814</v>
          </cell>
          <cell r="D64">
            <v>75.963370685458173</v>
          </cell>
          <cell r="E64">
            <v>105.91618422987867</v>
          </cell>
          <cell r="G64">
            <v>125.67073530551787</v>
          </cell>
          <cell r="H64">
            <v>109.59243046988709</v>
          </cell>
          <cell r="I64">
            <v>111.50774626932952</v>
          </cell>
          <cell r="J64">
            <v>161.04405989885976</v>
          </cell>
          <cell r="L64">
            <v>160.27517503799587</v>
          </cell>
          <cell r="M64">
            <v>151.7100501809384</v>
          </cell>
          <cell r="N64">
            <v>191.25888336114835</v>
          </cell>
          <cell r="O64">
            <v>158.9328341962823</v>
          </cell>
          <cell r="Q64">
            <v>179.29272443442645</v>
          </cell>
          <cell r="R64">
            <v>165.43111391533793</v>
          </cell>
        </row>
        <row r="65">
          <cell r="A65" t="str">
            <v xml:space="preserve">   Sources: National Bank of Tajikistan; and Fund staff estimates.</v>
          </cell>
        </row>
        <row r="67">
          <cell r="A67" t="str">
            <v>1/  Data are based on official exchange rates.</v>
          </cell>
        </row>
        <row r="68">
          <cell r="A68" t="str">
            <v>2/ In October 2000, the National Bank of Tajikistan (NBT) wrote off Sm23.2 million in credit to the government in line with the agreement between the government and the NBT on the regularization of their financial relations.</v>
          </cell>
        </row>
        <row r="69">
          <cell r="A69" t="str">
            <v xml:space="preserve"> In July 2001, Sm41 million in assets were reclassified from net credit into government into ALCO. In February 2002, Sm64.348 million were reclassified from the NBT's loan collection agent (ALCO) into long term government</v>
          </cell>
        </row>
        <row r="70">
          <cell r="A70" t="str">
            <v xml:space="preserve"> bonds as specified in the agreement between the NBTand the government.</v>
          </cell>
        </row>
        <row r="71">
          <cell r="A71" t="str">
            <v>3/ Imports of goods and services excluding alumina and electricity.</v>
          </cell>
        </row>
      </sheetData>
      <sheetData sheetId="37" refreshError="1">
        <row r="1">
          <cell r="A1" t="str">
            <v>Table A-29. Tajikistan: Monetary Survey, 1999-2002</v>
          </cell>
        </row>
        <row r="2">
          <cell r="A2" t="str">
            <v>(In thousands of somoni; end-of-period stock unless otherwise specified) 1/</v>
          </cell>
        </row>
        <row r="4">
          <cell r="C4">
            <v>1998</v>
          </cell>
          <cell r="E4">
            <v>1999</v>
          </cell>
          <cell r="J4">
            <v>2000</v>
          </cell>
          <cell r="O4">
            <v>2001</v>
          </cell>
          <cell r="T4">
            <v>2002</v>
          </cell>
        </row>
        <row r="5">
          <cell r="C5" t="str">
            <v>Dec.</v>
          </cell>
          <cell r="E5" t="str">
            <v>Mar.</v>
          </cell>
          <cell r="F5" t="str">
            <v>Jun.</v>
          </cell>
          <cell r="G5" t="str">
            <v>Sep.</v>
          </cell>
          <cell r="H5" t="str">
            <v>Dec.</v>
          </cell>
          <cell r="J5" t="str">
            <v>Mar.</v>
          </cell>
          <cell r="K5" t="str">
            <v>Jun.</v>
          </cell>
          <cell r="L5" t="str">
            <v>Sep.</v>
          </cell>
          <cell r="M5" t="str">
            <v>Dec.</v>
          </cell>
          <cell r="O5" t="str">
            <v>Mar.</v>
          </cell>
          <cell r="P5" t="str">
            <v>Jun.</v>
          </cell>
          <cell r="Q5" t="str">
            <v>Sep.</v>
          </cell>
          <cell r="R5" t="str">
            <v>Dec.</v>
          </cell>
          <cell r="T5" t="str">
            <v>Mar.</v>
          </cell>
          <cell r="U5" t="str">
            <v>Jun.</v>
          </cell>
        </row>
        <row r="8">
          <cell r="A8" t="str">
            <v>Net foreign assets</v>
          </cell>
          <cell r="C8">
            <v>-110445.63200000001</v>
          </cell>
          <cell r="E8">
            <v>-126309.56599999996</v>
          </cell>
          <cell r="F8">
            <v>-154591.37400000001</v>
          </cell>
          <cell r="G8">
            <v>-166350.74300000005</v>
          </cell>
          <cell r="H8">
            <v>-120881.269</v>
          </cell>
          <cell r="J8">
            <v>-145282.37900000002</v>
          </cell>
          <cell r="K8">
            <v>-138151.44</v>
          </cell>
          <cell r="L8">
            <v>-171267.128</v>
          </cell>
          <cell r="M8">
            <v>-192347.16700000002</v>
          </cell>
          <cell r="O8">
            <v>-247410.64900000003</v>
          </cell>
          <cell r="P8">
            <v>-296902.34999999998</v>
          </cell>
          <cell r="Q8">
            <v>-300251.97199999995</v>
          </cell>
          <cell r="R8">
            <v>-251048.54700000005</v>
          </cell>
          <cell r="T8">
            <v>-331563.06700000004</v>
          </cell>
          <cell r="U8">
            <v>-318996.91199999989</v>
          </cell>
        </row>
        <row r="9">
          <cell r="A9" t="str">
            <v xml:space="preserve">    Of which:</v>
          </cell>
        </row>
        <row r="10">
          <cell r="A10" t="str">
            <v>National Bank of Tajikistan</v>
          </cell>
          <cell r="C10">
            <v>-35069.16599999999</v>
          </cell>
          <cell r="E10">
            <v>-51917.608999999989</v>
          </cell>
          <cell r="F10">
            <v>-83104.257999999987</v>
          </cell>
          <cell r="G10">
            <v>-90470.715000000055</v>
          </cell>
          <cell r="H10">
            <v>-61394.152000000002</v>
          </cell>
          <cell r="J10">
            <v>-85290.737000000023</v>
          </cell>
          <cell r="K10">
            <v>-90457.537000000011</v>
          </cell>
          <cell r="L10">
            <v>-94207.480999999985</v>
          </cell>
          <cell r="M10">
            <v>-52402.718000000023</v>
          </cell>
          <cell r="O10">
            <v>-59034.935000000027</v>
          </cell>
          <cell r="P10">
            <v>-59258.267999999982</v>
          </cell>
          <cell r="Q10">
            <v>-27244.135000000009</v>
          </cell>
          <cell r="R10">
            <v>-37016.674000000028</v>
          </cell>
          <cell r="T10">
            <v>-22784.170999999973</v>
          </cell>
          <cell r="U10">
            <v>-23799.868999999948</v>
          </cell>
        </row>
        <row r="11">
          <cell r="A11" t="str">
            <v>Commercial banks</v>
          </cell>
          <cell r="C11">
            <v>-75376.466000000015</v>
          </cell>
          <cell r="E11">
            <v>-74391.95699999998</v>
          </cell>
          <cell r="F11">
            <v>-71487.116000000009</v>
          </cell>
          <cell r="G11">
            <v>-75880.027999999991</v>
          </cell>
          <cell r="H11">
            <v>-59487.116999999998</v>
          </cell>
          <cell r="J11">
            <v>-59991.642</v>
          </cell>
          <cell r="K11">
            <v>-47693.902999999998</v>
          </cell>
          <cell r="L11">
            <v>-77059.647000000012</v>
          </cell>
          <cell r="M11">
            <v>-139944.44899999999</v>
          </cell>
          <cell r="O11">
            <v>-188375.71400000001</v>
          </cell>
          <cell r="P11">
            <v>-237644.08199999999</v>
          </cell>
          <cell r="Q11">
            <v>-273007.83699999994</v>
          </cell>
          <cell r="R11">
            <v>-214031.87300000002</v>
          </cell>
          <cell r="T11">
            <v>-308778.89600000007</v>
          </cell>
          <cell r="U11">
            <v>-295197.04299999995</v>
          </cell>
        </row>
        <row r="13">
          <cell r="A13" t="str">
            <v>Net domestic assets</v>
          </cell>
          <cell r="C13">
            <v>178474.30600000001</v>
          </cell>
          <cell r="E13">
            <v>193379.04899999994</v>
          </cell>
          <cell r="F13">
            <v>232680.20300000001</v>
          </cell>
          <cell r="G13">
            <v>250249.88200000004</v>
          </cell>
          <cell r="H13">
            <v>211728.848</v>
          </cell>
          <cell r="J13">
            <v>236108.70300000004</v>
          </cell>
          <cell r="K13">
            <v>237032.08199999999</v>
          </cell>
          <cell r="L13">
            <v>293603.86699999997</v>
          </cell>
          <cell r="M13">
            <v>341757.28700000001</v>
          </cell>
          <cell r="O13">
            <v>393805.31300000002</v>
          </cell>
          <cell r="P13">
            <v>450731.80599999998</v>
          </cell>
          <cell r="Q13">
            <v>463739.29399999994</v>
          </cell>
          <cell r="R13">
            <v>450411.47200000007</v>
          </cell>
          <cell r="T13">
            <v>542486.47100000002</v>
          </cell>
          <cell r="U13">
            <v>549833.31499999994</v>
          </cell>
        </row>
        <row r="15">
          <cell r="A15" t="str">
            <v>Net credit to general government 2/</v>
          </cell>
          <cell r="C15">
            <v>78829.932000000015</v>
          </cell>
          <cell r="E15">
            <v>84496.631000000008</v>
          </cell>
          <cell r="F15">
            <v>103035.22300000001</v>
          </cell>
          <cell r="G15">
            <v>94463.864733080001</v>
          </cell>
          <cell r="H15">
            <v>83521.283287080005</v>
          </cell>
          <cell r="J15">
            <v>91589.522896430004</v>
          </cell>
          <cell r="K15">
            <v>96951.987054999991</v>
          </cell>
          <cell r="L15">
            <v>119355.13654050001</v>
          </cell>
          <cell r="M15">
            <v>37136.337553999983</v>
          </cell>
          <cell r="O15">
            <v>32666.159553999991</v>
          </cell>
          <cell r="P15">
            <v>50375.559553999978</v>
          </cell>
          <cell r="Q15">
            <v>-42563.848445999996</v>
          </cell>
          <cell r="R15">
            <v>-36908.509445999996</v>
          </cell>
          <cell r="T15">
            <v>7585.5245539999887</v>
          </cell>
          <cell r="U15">
            <v>8030.8695539999953</v>
          </cell>
        </row>
        <row r="16">
          <cell r="A16" t="str">
            <v>Of which:</v>
          </cell>
        </row>
        <row r="17">
          <cell r="A17" t="str">
            <v>Sm credits</v>
          </cell>
          <cell r="C17">
            <v>28785.716</v>
          </cell>
          <cell r="E17">
            <v>38748.394999999997</v>
          </cell>
          <cell r="F17">
            <v>39889.701000000001</v>
          </cell>
          <cell r="G17">
            <v>35518.395000000004</v>
          </cell>
          <cell r="H17">
            <v>31420</v>
          </cell>
          <cell r="J17">
            <v>32963.565000000002</v>
          </cell>
          <cell r="K17">
            <v>32852.384999999995</v>
          </cell>
          <cell r="L17">
            <v>32819.445</v>
          </cell>
          <cell r="M17">
            <v>132554.96899999998</v>
          </cell>
          <cell r="O17">
            <v>134501.217</v>
          </cell>
          <cell r="P17">
            <v>131472.413</v>
          </cell>
          <cell r="Q17">
            <v>90482.120999999999</v>
          </cell>
          <cell r="R17">
            <v>90364.505999999994</v>
          </cell>
          <cell r="T17">
            <v>90291.77</v>
          </cell>
          <cell r="U17">
            <v>90219.97</v>
          </cell>
        </row>
        <row r="18">
          <cell r="A18" t="str">
            <v xml:space="preserve">Longterm bonds </v>
          </cell>
          <cell r="C18">
            <v>0</v>
          </cell>
          <cell r="E18">
            <v>0</v>
          </cell>
          <cell r="F18">
            <v>0</v>
          </cell>
          <cell r="G18">
            <v>0</v>
          </cell>
          <cell r="H18">
            <v>0</v>
          </cell>
          <cell r="J18">
            <v>0</v>
          </cell>
          <cell r="K18">
            <v>0</v>
          </cell>
          <cell r="L18">
            <v>0</v>
          </cell>
          <cell r="M18">
            <v>0</v>
          </cell>
          <cell r="O18">
            <v>0</v>
          </cell>
          <cell r="P18">
            <v>0</v>
          </cell>
          <cell r="Q18">
            <v>0</v>
          </cell>
          <cell r="R18">
            <v>0</v>
          </cell>
          <cell r="T18">
            <v>64347.920999999988</v>
          </cell>
          <cell r="U18">
            <v>64347.920999999988</v>
          </cell>
        </row>
        <row r="19">
          <cell r="A19" t="str">
            <v xml:space="preserve">Foreign exchange credits </v>
          </cell>
          <cell r="C19">
            <v>63148.476000000002</v>
          </cell>
          <cell r="E19">
            <v>69462.835999999996</v>
          </cell>
          <cell r="F19">
            <v>82686.79800000001</v>
          </cell>
          <cell r="G19">
            <v>91650.008733080002</v>
          </cell>
          <cell r="H19">
            <v>90612.597733080009</v>
          </cell>
          <cell r="J19">
            <v>104789.57734243001</v>
          </cell>
          <cell r="K19">
            <v>109804.844501</v>
          </cell>
          <cell r="L19">
            <v>132391.97998649999</v>
          </cell>
          <cell r="M19">
            <v>0</v>
          </cell>
          <cell r="O19">
            <v>0</v>
          </cell>
          <cell r="P19">
            <v>0</v>
          </cell>
          <cell r="Q19">
            <v>0</v>
          </cell>
          <cell r="R19">
            <v>0</v>
          </cell>
          <cell r="T19">
            <v>0</v>
          </cell>
          <cell r="U19">
            <v>0</v>
          </cell>
        </row>
        <row r="20">
          <cell r="A20" t="str">
            <v>Treasury bills</v>
          </cell>
          <cell r="C20">
            <v>1104.4649999999999</v>
          </cell>
          <cell r="E20">
            <v>1108.011</v>
          </cell>
          <cell r="F20">
            <v>82.497</v>
          </cell>
          <cell r="G20">
            <v>937.14499999999998</v>
          </cell>
          <cell r="H20">
            <v>1072.6319999999998</v>
          </cell>
          <cell r="J20">
            <v>481.64600000000002</v>
          </cell>
          <cell r="K20">
            <v>433.38200000000001</v>
          </cell>
          <cell r="L20">
            <v>525.90499999999997</v>
          </cell>
          <cell r="M20">
            <v>655.64</v>
          </cell>
          <cell r="O20">
            <v>967.58500000000004</v>
          </cell>
          <cell r="P20">
            <v>4379.5309999999999</v>
          </cell>
          <cell r="Q20">
            <v>4627.1320000000005</v>
          </cell>
          <cell r="R20">
            <v>5505.3649999999998</v>
          </cell>
          <cell r="T20">
            <v>4729.24</v>
          </cell>
          <cell r="U20">
            <v>4773.366</v>
          </cell>
        </row>
        <row r="21">
          <cell r="A21" t="str">
            <v>Deposits (-)</v>
          </cell>
          <cell r="C21">
            <v>-10827.024999999983</v>
          </cell>
          <cell r="E21">
            <v>-14995.382999999991</v>
          </cell>
          <cell r="F21">
            <v>-13780.504999999999</v>
          </cell>
          <cell r="G21">
            <v>-11858.835999999987</v>
          </cell>
          <cell r="H21">
            <v>-14519.056000000006</v>
          </cell>
          <cell r="J21">
            <v>-22782.396000000015</v>
          </cell>
          <cell r="K21">
            <v>-21674.2</v>
          </cell>
          <cell r="L21">
            <v>-24056.443999999996</v>
          </cell>
          <cell r="M21">
            <v>-29506.51</v>
          </cell>
          <cell r="O21">
            <v>-56677.708000000006</v>
          </cell>
          <cell r="P21">
            <v>-40694.889000000025</v>
          </cell>
          <cell r="Q21">
            <v>-35828.659</v>
          </cell>
          <cell r="R21">
            <v>-39893.072000000015</v>
          </cell>
          <cell r="T21">
            <v>-60797.47</v>
          </cell>
          <cell r="U21">
            <v>-54093.72100000002</v>
          </cell>
        </row>
        <row r="23">
          <cell r="A23" t="str">
            <v>Counterpart deposits</v>
          </cell>
          <cell r="C23">
            <v>-6200.7</v>
          </cell>
          <cell r="E23">
            <v>-9827.2279999999992</v>
          </cell>
          <cell r="F23">
            <v>-5548.268</v>
          </cell>
          <cell r="G23">
            <v>-19612.848000000002</v>
          </cell>
          <cell r="H23">
            <v>-16740.848000000002</v>
          </cell>
          <cell r="J23">
            <v>-14113.67</v>
          </cell>
          <cell r="K23">
            <v>-12089.3</v>
          </cell>
          <cell r="L23">
            <v>-14086.848</v>
          </cell>
          <cell r="M23">
            <v>-59129.971000000005</v>
          </cell>
          <cell r="O23">
            <v>-34584.987000000001</v>
          </cell>
          <cell r="P23">
            <v>-31781.51</v>
          </cell>
          <cell r="Q23">
            <v>-90330.197</v>
          </cell>
          <cell r="R23">
            <v>-85830.856999999989</v>
          </cell>
          <cell r="T23">
            <v>-86392.41</v>
          </cell>
          <cell r="U23">
            <v>-88436.545999999988</v>
          </cell>
        </row>
        <row r="25">
          <cell r="A25" t="str">
            <v>Privatization fund (-)</v>
          </cell>
          <cell r="C25">
            <v>0</v>
          </cell>
          <cell r="E25">
            <v>0</v>
          </cell>
          <cell r="F25">
            <v>-295</v>
          </cell>
          <cell r="G25">
            <v>-2170</v>
          </cell>
          <cell r="H25">
            <v>-8324.0424459999995</v>
          </cell>
          <cell r="J25">
            <v>-9749.1994460000005</v>
          </cell>
          <cell r="K25">
            <v>-12375.124446</v>
          </cell>
          <cell r="L25">
            <v>-8238.9014459999999</v>
          </cell>
          <cell r="M25">
            <v>-7437.7904460000009</v>
          </cell>
          <cell r="O25">
            <v>-11539.947446</v>
          </cell>
          <cell r="P25">
            <v>-12999.985446000001</v>
          </cell>
          <cell r="Q25">
            <v>-11514.245446000001</v>
          </cell>
          <cell r="R25">
            <v>-7054.451446</v>
          </cell>
          <cell r="T25">
            <v>-4593.5264460000008</v>
          </cell>
          <cell r="U25">
            <v>-8780.1204460000008</v>
          </cell>
        </row>
        <row r="27">
          <cell r="A27" t="str">
            <v>Credit to the private sector 2/</v>
          </cell>
          <cell r="C27">
            <v>137182.04699999999</v>
          </cell>
          <cell r="E27">
            <v>147095.05800000002</v>
          </cell>
          <cell r="F27">
            <v>186287.31700000004</v>
          </cell>
          <cell r="G27">
            <v>218780.77526691998</v>
          </cell>
          <cell r="H27">
            <v>182010.03326691999</v>
          </cell>
          <cell r="J27">
            <v>204457.86865757001</v>
          </cell>
          <cell r="K27">
            <v>196113.980499</v>
          </cell>
          <cell r="L27">
            <v>249519.40001349995</v>
          </cell>
          <cell r="M27">
            <v>346235.36459999997</v>
          </cell>
          <cell r="O27">
            <v>418233.07500000001</v>
          </cell>
          <cell r="P27">
            <v>454177.70699999988</v>
          </cell>
          <cell r="Q27">
            <v>592549.00199999986</v>
          </cell>
          <cell r="R27">
            <v>575240.40599999996</v>
          </cell>
          <cell r="T27">
            <v>627165.66700000002</v>
          </cell>
          <cell r="U27">
            <v>615164.45700000005</v>
          </cell>
        </row>
        <row r="29">
          <cell r="A29" t="str">
            <v>Other items net</v>
          </cell>
          <cell r="C29">
            <v>-37537.672999999995</v>
          </cell>
          <cell r="E29">
            <v>-38212.640000000087</v>
          </cell>
          <cell r="F29">
            <v>-56642.337000000043</v>
          </cell>
          <cell r="G29">
            <v>-62994.757999999943</v>
          </cell>
          <cell r="H29">
            <v>-53802.468553999992</v>
          </cell>
          <cell r="J29">
            <v>-59938.688553999964</v>
          </cell>
          <cell r="K29">
            <v>-56033.885553999979</v>
          </cell>
          <cell r="L29">
            <v>-75270.669553999993</v>
          </cell>
          <cell r="M29">
            <v>-41614.415153999929</v>
          </cell>
          <cell r="O29">
            <v>-57093.921554</v>
          </cell>
          <cell r="P29">
            <v>-53821.460553999874</v>
          </cell>
          <cell r="Q29">
            <v>-86245.859553999908</v>
          </cell>
          <cell r="R29">
            <v>-87920.42455399991</v>
          </cell>
          <cell r="T29">
            <v>-92264.720554</v>
          </cell>
          <cell r="U29">
            <v>-73362.011554000084</v>
          </cell>
        </row>
        <row r="31">
          <cell r="A31" t="str">
            <v>Broad money</v>
          </cell>
          <cell r="C31">
            <v>68028.673999999999</v>
          </cell>
          <cell r="E31">
            <v>67069.482999999993</v>
          </cell>
          <cell r="F31">
            <v>78088.828999999998</v>
          </cell>
          <cell r="G31">
            <v>83899.138999999996</v>
          </cell>
          <cell r="H31">
            <v>90847.578999999998</v>
          </cell>
          <cell r="J31">
            <v>90826.324000000008</v>
          </cell>
          <cell r="K31">
            <v>98880.642000000007</v>
          </cell>
          <cell r="L31">
            <v>122336.739</v>
          </cell>
          <cell r="M31">
            <v>149410.12</v>
          </cell>
          <cell r="O31">
            <v>146394.66399999999</v>
          </cell>
          <cell r="P31">
            <v>153829.45600000001</v>
          </cell>
          <cell r="Q31">
            <v>163487.32199999999</v>
          </cell>
          <cell r="R31">
            <v>199362.92499999999</v>
          </cell>
          <cell r="T31">
            <v>210923.40400000001</v>
          </cell>
          <cell r="U31">
            <v>230836.40300000002</v>
          </cell>
        </row>
        <row r="33">
          <cell r="A33" t="str">
            <v>Somoni broad money</v>
          </cell>
          <cell r="C33">
            <v>55690.488000000005</v>
          </cell>
          <cell r="E33">
            <v>53473.781999999992</v>
          </cell>
          <cell r="F33">
            <v>57919.27</v>
          </cell>
          <cell r="G33">
            <v>61368.852000000006</v>
          </cell>
          <cell r="H33">
            <v>71983.22</v>
          </cell>
          <cell r="J33">
            <v>66887.184000000008</v>
          </cell>
          <cell r="K33">
            <v>72748.463000000003</v>
          </cell>
          <cell r="L33">
            <v>88083.207999999999</v>
          </cell>
          <cell r="M33">
            <v>106789.49699999999</v>
          </cell>
          <cell r="O33">
            <v>97681.901999999973</v>
          </cell>
          <cell r="P33">
            <v>108541.14799999999</v>
          </cell>
          <cell r="Q33">
            <v>113490.40099999998</v>
          </cell>
          <cell r="R33">
            <v>140472.72499999998</v>
          </cell>
          <cell r="T33">
            <v>150896.394</v>
          </cell>
          <cell r="U33">
            <v>161150.55900000001</v>
          </cell>
        </row>
        <row r="34">
          <cell r="A34" t="str">
            <v xml:space="preserve">    Of which:</v>
          </cell>
        </row>
        <row r="35">
          <cell r="A35" t="str">
            <v>Currency outside banks</v>
          </cell>
          <cell r="C35">
            <v>46621.891000000003</v>
          </cell>
          <cell r="E35">
            <v>44533.113999999994</v>
          </cell>
          <cell r="F35">
            <v>49026.212</v>
          </cell>
          <cell r="G35">
            <v>52876.401000000005</v>
          </cell>
          <cell r="H35">
            <v>62031.69</v>
          </cell>
          <cell r="J35">
            <v>57876.69</v>
          </cell>
          <cell r="K35">
            <v>61831.741999999998</v>
          </cell>
          <cell r="L35">
            <v>77062.899000000005</v>
          </cell>
          <cell r="M35">
            <v>86773.088999999993</v>
          </cell>
          <cell r="O35">
            <v>76767.09699999998</v>
          </cell>
          <cell r="P35">
            <v>80930.760999999999</v>
          </cell>
          <cell r="Q35">
            <v>79747.97099999999</v>
          </cell>
          <cell r="R35">
            <v>103631.34699999999</v>
          </cell>
          <cell r="T35">
            <v>108947.67300000001</v>
          </cell>
          <cell r="U35">
            <v>112229.561</v>
          </cell>
        </row>
        <row r="36">
          <cell r="A36" t="str">
            <v>Deposits</v>
          </cell>
          <cell r="C36">
            <v>9068.5969999999998</v>
          </cell>
          <cell r="E36">
            <v>8940.6680000000015</v>
          </cell>
          <cell r="F36">
            <v>8893.0580000000009</v>
          </cell>
          <cell r="G36">
            <v>8492.4510000000009</v>
          </cell>
          <cell r="H36">
            <v>9951.5300000000007</v>
          </cell>
          <cell r="J36">
            <v>9010.4940000000006</v>
          </cell>
          <cell r="K36">
            <v>10916.721</v>
          </cell>
          <cell r="L36">
            <v>11020.308999999999</v>
          </cell>
          <cell r="M36">
            <v>20016.407999999999</v>
          </cell>
          <cell r="O36">
            <v>20914.804999999997</v>
          </cell>
          <cell r="P36">
            <v>27610.386999999995</v>
          </cell>
          <cell r="Q36">
            <v>33742.43</v>
          </cell>
          <cell r="R36">
            <v>36841.377999999997</v>
          </cell>
          <cell r="T36">
            <v>41948.720999999998</v>
          </cell>
          <cell r="U36">
            <v>48920.998</v>
          </cell>
        </row>
        <row r="37">
          <cell r="A37" t="str">
            <v xml:space="preserve">Foreign currency deposits </v>
          </cell>
          <cell r="C37">
            <v>12338.185999999998</v>
          </cell>
          <cell r="E37">
            <v>13595.700999999997</v>
          </cell>
          <cell r="F37">
            <v>20169.558999999997</v>
          </cell>
          <cell r="G37">
            <v>22530.286999999997</v>
          </cell>
          <cell r="H37">
            <v>18864.358999999997</v>
          </cell>
          <cell r="J37">
            <v>23939.14</v>
          </cell>
          <cell r="K37">
            <v>26132.179</v>
          </cell>
          <cell r="L37">
            <v>34253.530999999995</v>
          </cell>
          <cell r="M37">
            <v>42620.622999999992</v>
          </cell>
          <cell r="O37">
            <v>48712.762000000002</v>
          </cell>
          <cell r="P37">
            <v>45288.308000000005</v>
          </cell>
          <cell r="Q37">
            <v>49996.921000000002</v>
          </cell>
          <cell r="R37">
            <v>58890.2</v>
          </cell>
          <cell r="T37">
            <v>60027.01</v>
          </cell>
          <cell r="U37">
            <v>69685.844000000012</v>
          </cell>
        </row>
        <row r="39">
          <cell r="A39" t="str">
            <v>Memorandum items:</v>
          </cell>
        </row>
        <row r="40">
          <cell r="A40" t="str">
            <v>Official exchange rate (Sm/US$)</v>
          </cell>
          <cell r="E40">
            <v>1033</v>
          </cell>
          <cell r="F40">
            <v>1270</v>
          </cell>
          <cell r="G40">
            <v>1436</v>
          </cell>
          <cell r="H40">
            <v>1436</v>
          </cell>
          <cell r="J40">
            <v>1631</v>
          </cell>
          <cell r="K40">
            <v>1700</v>
          </cell>
          <cell r="L40">
            <v>2050</v>
          </cell>
          <cell r="M40">
            <v>2.2000000000000002</v>
          </cell>
          <cell r="O40">
            <v>2.35</v>
          </cell>
          <cell r="P40">
            <v>2.35</v>
          </cell>
          <cell r="Q40">
            <v>2.4</v>
          </cell>
          <cell r="R40">
            <v>2.5499999999999998</v>
          </cell>
          <cell r="T40">
            <v>2.68</v>
          </cell>
          <cell r="U40">
            <v>2.7040999999999999</v>
          </cell>
        </row>
        <row r="41">
          <cell r="A41" t="str">
            <v>Quarterly velocity (end of period) 3/</v>
          </cell>
          <cell r="E41">
            <v>2.5093379652263015</v>
          </cell>
          <cell r="F41">
            <v>3.3589951771462729</v>
          </cell>
          <cell r="G41">
            <v>4.8260328392642986</v>
          </cell>
          <cell r="H41">
            <v>5.6082947460823362</v>
          </cell>
          <cell r="J41">
            <v>2.6743348106877032</v>
          </cell>
          <cell r="K41">
            <v>3.0956514218425077</v>
          </cell>
          <cell r="L41">
            <v>4.5431977715214398</v>
          </cell>
          <cell r="M41">
            <v>4.697807618386225</v>
          </cell>
          <cell r="O41">
            <v>2.7398539607973693</v>
          </cell>
          <cell r="P41">
            <v>3.1853457246835744</v>
          </cell>
          <cell r="Q41">
            <v>4.630940128800936</v>
          </cell>
          <cell r="R41">
            <v>4.3333031956668977</v>
          </cell>
          <cell r="T41">
            <v>2.4103536656368392</v>
          </cell>
          <cell r="U41">
            <v>2.9726680501081968</v>
          </cell>
        </row>
        <row r="42">
          <cell r="A42" t="str">
            <v>Four quarter average of quarterly velocity</v>
          </cell>
          <cell r="E42">
            <v>4.2505980011512312</v>
          </cell>
          <cell r="F42">
            <v>4.0382375694162871</v>
          </cell>
          <cell r="G42">
            <v>4.0171425985808016</v>
          </cell>
          <cell r="H42">
            <v>4.0756651819298018</v>
          </cell>
          <cell r="J42">
            <v>4.1169143932951524</v>
          </cell>
          <cell r="K42">
            <v>4.0510784544692111</v>
          </cell>
          <cell r="L42">
            <v>3.9803696875334968</v>
          </cell>
          <cell r="M42">
            <v>3.752747905609469</v>
          </cell>
          <cell r="O42">
            <v>3.7691276931368853</v>
          </cell>
          <cell r="P42">
            <v>3.7915512688471522</v>
          </cell>
          <cell r="Q42">
            <v>3.8134868581670265</v>
          </cell>
          <cell r="R42">
            <v>3.7223607524871944</v>
          </cell>
          <cell r="T42">
            <v>3.6399856786970615</v>
          </cell>
          <cell r="U42">
            <v>3.586816260053217</v>
          </cell>
        </row>
        <row r="43">
          <cell r="A43" t="str">
            <v>Money multiplier 4/</v>
          </cell>
          <cell r="E43">
            <v>1.0617025870632117</v>
          </cell>
          <cell r="F43">
            <v>1.1328278322201262</v>
          </cell>
          <cell r="G43">
            <v>1.089528600678995</v>
          </cell>
          <cell r="H43">
            <v>1.1541561508297296</v>
          </cell>
          <cell r="J43">
            <v>1.1360123330180021</v>
          </cell>
          <cell r="K43">
            <v>1.1223312202664462</v>
          </cell>
          <cell r="L43">
            <v>1.125624061040593</v>
          </cell>
          <cell r="M43">
            <v>1.2540750376425751</v>
          </cell>
          <cell r="O43">
            <v>1.2617282649516328</v>
          </cell>
          <cell r="P43">
            <v>1.2196588839183433</v>
          </cell>
          <cell r="Q43">
            <v>1.2459141193158392</v>
          </cell>
          <cell r="R43">
            <v>1.2986129751927329</v>
          </cell>
          <cell r="T43">
            <v>1.4208206672423733</v>
          </cell>
          <cell r="U43">
            <v>1.5394405116245278</v>
          </cell>
        </row>
        <row r="44">
          <cell r="A44" t="str">
            <v>Somoni broad money  (12-month percent change)</v>
          </cell>
          <cell r="E44">
            <v>26.791940510498378</v>
          </cell>
          <cell r="F44">
            <v>25.284367409257726</v>
          </cell>
          <cell r="G44">
            <v>17.40792655884897</v>
          </cell>
          <cell r="H44">
            <v>29.255861431848103</v>
          </cell>
          <cell r="J44">
            <v>25.084072041136011</v>
          </cell>
          <cell r="K44">
            <v>25.603211159256659</v>
          </cell>
          <cell r="L44">
            <v>43.530806149021657</v>
          </cell>
          <cell r="M44">
            <v>48.353320398837383</v>
          </cell>
          <cell r="O44">
            <v>46.039788429424618</v>
          </cell>
          <cell r="P44">
            <v>49.200606478792508</v>
          </cell>
          <cell r="Q44">
            <v>28.844536406984616</v>
          </cell>
          <cell r="R44">
            <v>31.541704892570095</v>
          </cell>
          <cell r="T44">
            <v>54.477329894743491</v>
          </cell>
          <cell r="U44">
            <v>48.469554606148108</v>
          </cell>
        </row>
        <row r="45">
          <cell r="A45" t="str">
            <v>Forex deposits/broad money (percent)</v>
          </cell>
          <cell r="E45">
            <v>20.271068736283532</v>
          </cell>
          <cell r="F45">
            <v>25.828994054962713</v>
          </cell>
          <cell r="G45">
            <v>26.854014556692885</v>
          </cell>
          <cell r="H45">
            <v>20.764845037862813</v>
          </cell>
          <cell r="J45">
            <v>26.35705040754484</v>
          </cell>
          <cell r="K45">
            <v>26.428002965433816</v>
          </cell>
          <cell r="L45">
            <v>27.999382098945759</v>
          </cell>
          <cell r="M45">
            <v>28.525927828717357</v>
          </cell>
          <cell r="O45">
            <v>33.274957344073691</v>
          </cell>
          <cell r="P45">
            <v>29.440595564480187</v>
          </cell>
          <cell r="Q45">
            <v>30.581527905876399</v>
          </cell>
          <cell r="R45">
            <v>29.539193408202657</v>
          </cell>
          <cell r="T45">
            <v>28.459150981652087</v>
          </cell>
          <cell r="U45">
            <v>30.188411833812889</v>
          </cell>
        </row>
        <row r="46">
          <cell r="A46" t="str">
            <v>Quarterly GDP (millions of somoni)</v>
          </cell>
          <cell r="E46">
            <v>168.3</v>
          </cell>
          <cell r="F46">
            <v>262.3</v>
          </cell>
          <cell r="G46">
            <v>404.9</v>
          </cell>
          <cell r="H46">
            <v>509.5</v>
          </cell>
          <cell r="J46">
            <v>242.9</v>
          </cell>
          <cell r="K46">
            <v>306.10000000000002</v>
          </cell>
          <cell r="L46">
            <v>555.79999999999995</v>
          </cell>
          <cell r="M46">
            <v>701.9</v>
          </cell>
          <cell r="O46">
            <v>401.1</v>
          </cell>
          <cell r="P46">
            <v>490</v>
          </cell>
          <cell r="Q46">
            <v>757.1</v>
          </cell>
          <cell r="R46">
            <v>863.9</v>
          </cell>
          <cell r="T46">
            <v>508.4</v>
          </cell>
          <cell r="U46">
            <v>686.2</v>
          </cell>
        </row>
        <row r="47">
          <cell r="A47" t="str">
            <v xml:space="preserve">  Sources: National Bank of Tajikistan; and Fund staff estimates.</v>
          </cell>
        </row>
        <row r="49">
          <cell r="A49" t="str">
            <v>1/ Data are based on official exchange rates.</v>
          </cell>
        </row>
        <row r="50">
          <cell r="A50" t="str">
            <v>2/ In October 2000, the NBT wrote off Sm23.2 million in credit to the government in line with the agreement between the government and NBT on the regularization of their financial relations. In July 2001, Sm41 million in assets were reclassified</v>
          </cell>
        </row>
        <row r="51">
          <cell r="A51" t="str">
            <v xml:space="preserve">  from net credit to government into ALCO. In February 2002, Sm64.348 million were reclassified from ALCO into long term government bonds as specified in the agreement between the NBT and the government.</v>
          </cell>
        </row>
        <row r="52">
          <cell r="A52" t="str">
            <v xml:space="preserve">   3/ Quarterly GDP divided by end-period broad money for the quarter.</v>
          </cell>
        </row>
        <row r="53">
          <cell r="A53" t="str">
            <v xml:space="preserve">   4/ Total broad money divided by reserve money.</v>
          </cell>
        </row>
      </sheetData>
      <sheetData sheetId="38" refreshError="1"/>
      <sheetData sheetId="39" refreshError="1">
        <row r="1">
          <cell r="A1" t="str">
            <v>Table A-31. Tajikistan: Credit to the Economy from Commercial Banks, 1998–2002</v>
          </cell>
        </row>
        <row r="2">
          <cell r="A2" t="str">
            <v>(In thousands of somoni; end of period)</v>
          </cell>
        </row>
        <row r="4">
          <cell r="B4">
            <v>1996</v>
          </cell>
          <cell r="C4">
            <v>1996</v>
          </cell>
          <cell r="D4">
            <v>1996</v>
          </cell>
          <cell r="E4">
            <v>1996</v>
          </cell>
          <cell r="G4">
            <v>1997</v>
          </cell>
          <cell r="K4">
            <v>1997</v>
          </cell>
          <cell r="M4">
            <v>1998</v>
          </cell>
          <cell r="P4">
            <v>1998</v>
          </cell>
          <cell r="R4">
            <v>1999</v>
          </cell>
          <cell r="U4">
            <v>1999</v>
          </cell>
          <cell r="W4">
            <v>2000</v>
          </cell>
          <cell r="AB4">
            <v>2001</v>
          </cell>
        </row>
        <row r="5">
          <cell r="B5" t="str">
            <v>Mar.</v>
          </cell>
          <cell r="C5" t="str">
            <v>June</v>
          </cell>
          <cell r="D5" t="str">
            <v>Sep.</v>
          </cell>
          <cell r="E5" t="str">
            <v>Dec</v>
          </cell>
          <cell r="G5" t="str">
            <v>Mar</v>
          </cell>
          <cell r="H5" t="str">
            <v>Jun</v>
          </cell>
          <cell r="I5" t="str">
            <v>Jul</v>
          </cell>
          <cell r="J5" t="str">
            <v>Sep</v>
          </cell>
          <cell r="K5" t="str">
            <v>Dec.</v>
          </cell>
          <cell r="M5" t="str">
            <v>Mar</v>
          </cell>
          <cell r="N5" t="str">
            <v>Jun</v>
          </cell>
          <cell r="O5" t="str">
            <v>Sep</v>
          </cell>
          <cell r="P5" t="str">
            <v>Dec.</v>
          </cell>
          <cell r="R5" t="str">
            <v>Mar.</v>
          </cell>
          <cell r="S5" t="str">
            <v>Jun.</v>
          </cell>
          <cell r="T5" t="str">
            <v>Sep.</v>
          </cell>
          <cell r="U5" t="str">
            <v>Dec.</v>
          </cell>
          <cell r="W5" t="str">
            <v>Mar.</v>
          </cell>
          <cell r="X5" t="str">
            <v>Jun.</v>
          </cell>
          <cell r="Y5" t="str">
            <v>Sep.</v>
          </cell>
          <cell r="Z5" t="str">
            <v>Dec.</v>
          </cell>
          <cell r="AB5" t="str">
            <v>Mar.</v>
          </cell>
          <cell r="AC5" t="str">
            <v>Jun.</v>
          </cell>
          <cell r="AD5" t="str">
            <v>Sep.</v>
          </cell>
          <cell r="AE5" t="str">
            <v>Dec.</v>
          </cell>
        </row>
        <row r="8">
          <cell r="A8" t="str">
            <v>Total credit to the economy</v>
          </cell>
          <cell r="C8">
            <v>7155.3</v>
          </cell>
          <cell r="D8">
            <v>10562.9</v>
          </cell>
          <cell r="E8">
            <v>12966.6</v>
          </cell>
          <cell r="G8">
            <v>15454</v>
          </cell>
          <cell r="H8">
            <v>23139.599999999999</v>
          </cell>
          <cell r="I8">
            <v>24410.62</v>
          </cell>
          <cell r="J8">
            <v>29663.8</v>
          </cell>
          <cell r="K8">
            <v>30878.2</v>
          </cell>
          <cell r="M8">
            <v>46961.4</v>
          </cell>
          <cell r="N8">
            <v>83216</v>
          </cell>
          <cell r="O8">
            <v>109944.5</v>
          </cell>
          <cell r="P8">
            <v>192404.6</v>
          </cell>
          <cell r="R8">
            <v>133694.20000000001</v>
          </cell>
          <cell r="S8">
            <v>161282.6</v>
          </cell>
          <cell r="T8">
            <v>172747</v>
          </cell>
          <cell r="U8">
            <v>156014</v>
          </cell>
          <cell r="W8">
            <v>173249</v>
          </cell>
          <cell r="X8">
            <v>176902</v>
          </cell>
          <cell r="Y8">
            <v>225772</v>
          </cell>
          <cell r="Z8">
            <v>245666</v>
          </cell>
          <cell r="AB8">
            <v>313916</v>
          </cell>
          <cell r="AC8">
            <v>349016</v>
          </cell>
          <cell r="AD8">
            <v>404106</v>
          </cell>
          <cell r="AE8">
            <v>390440</v>
          </cell>
        </row>
        <row r="10">
          <cell r="A10" t="str">
            <v>From commercial banks</v>
          </cell>
          <cell r="C10">
            <v>7094.4</v>
          </cell>
          <cell r="D10">
            <v>10552.4</v>
          </cell>
          <cell r="E10">
            <v>12954.9</v>
          </cell>
          <cell r="G10">
            <v>15291.7</v>
          </cell>
          <cell r="H10">
            <v>21135.599999999999</v>
          </cell>
          <cell r="I10">
            <v>23997.25</v>
          </cell>
          <cell r="J10">
            <v>26897.8</v>
          </cell>
          <cell r="K10">
            <v>27739.200000000001</v>
          </cell>
          <cell r="M10">
            <v>43558.400000000001</v>
          </cell>
          <cell r="N10">
            <v>70564</v>
          </cell>
          <cell r="O10">
            <v>91132.5</v>
          </cell>
          <cell r="P10" t="e">
            <v>#REF!</v>
          </cell>
          <cell r="Q10" t="e">
            <v>#REF!</v>
          </cell>
          <cell r="R10" t="e">
            <v>#REF!</v>
          </cell>
          <cell r="S10" t="e">
            <v>#REF!</v>
          </cell>
          <cell r="T10" t="e">
            <v>#REF!</v>
          </cell>
          <cell r="U10" t="e">
            <v>#REF!</v>
          </cell>
          <cell r="W10" t="e">
            <v>#REF!</v>
          </cell>
          <cell r="X10">
            <v>151280</v>
          </cell>
          <cell r="Y10">
            <v>197448</v>
          </cell>
          <cell r="Z10">
            <v>242545</v>
          </cell>
        </row>
        <row r="11">
          <cell r="A11" t="str">
            <v>Of which:</v>
          </cell>
          <cell r="W11" t="e">
            <v>#REF!</v>
          </cell>
          <cell r="X11" t="e">
            <v>#REF!</v>
          </cell>
          <cell r="Y11">
            <v>194297</v>
          </cell>
          <cell r="Z11">
            <v>237005</v>
          </cell>
        </row>
        <row r="12">
          <cell r="A12" t="str">
            <v>From operating banks</v>
          </cell>
          <cell r="C12">
            <v>6204.6</v>
          </cell>
          <cell r="D12">
            <v>8751.9</v>
          </cell>
          <cell r="E12">
            <v>11068.8</v>
          </cell>
          <cell r="G12">
            <v>13146.8</v>
          </cell>
          <cell r="H12">
            <v>17787</v>
          </cell>
          <cell r="I12">
            <v>20468.88</v>
          </cell>
          <cell r="J12">
            <v>23234.3</v>
          </cell>
          <cell r="K12">
            <v>23910.6</v>
          </cell>
          <cell r="M12">
            <v>38826.5</v>
          </cell>
          <cell r="N12">
            <v>66657.5</v>
          </cell>
          <cell r="O12">
            <v>87326.8</v>
          </cell>
          <cell r="P12">
            <v>102841</v>
          </cell>
          <cell r="R12">
            <v>109792</v>
          </cell>
          <cell r="S12">
            <v>128135</v>
          </cell>
          <cell r="T12">
            <v>144668</v>
          </cell>
          <cell r="U12">
            <v>129190</v>
          </cell>
          <cell r="W12">
            <v>148912</v>
          </cell>
          <cell r="X12">
            <v>149480</v>
          </cell>
          <cell r="Y12">
            <v>194297</v>
          </cell>
          <cell r="Z12">
            <v>237005</v>
          </cell>
          <cell r="AB12">
            <v>284311</v>
          </cell>
          <cell r="AC12">
            <v>323780</v>
          </cell>
          <cell r="AD12">
            <v>373882</v>
          </cell>
          <cell r="AE12">
            <v>359232</v>
          </cell>
        </row>
        <row r="13">
          <cell r="A13" t="str">
            <v>Of which:</v>
          </cell>
        </row>
        <row r="14">
          <cell r="A14" t="str">
            <v>Agroinvestbank</v>
          </cell>
          <cell r="C14">
            <v>4322.2</v>
          </cell>
          <cell r="D14">
            <v>5017.1000000000004</v>
          </cell>
          <cell r="E14">
            <v>6292.2</v>
          </cell>
          <cell r="G14">
            <v>6878</v>
          </cell>
          <cell r="H14">
            <v>8680.6</v>
          </cell>
          <cell r="I14">
            <v>9732.15</v>
          </cell>
          <cell r="J14">
            <v>10426.799999999999</v>
          </cell>
          <cell r="K14">
            <v>9734.6</v>
          </cell>
          <cell r="M14">
            <v>24046</v>
          </cell>
          <cell r="N14">
            <v>51197</v>
          </cell>
          <cell r="O14">
            <v>67265.3</v>
          </cell>
          <cell r="P14">
            <v>80764</v>
          </cell>
          <cell r="R14">
            <v>80719</v>
          </cell>
          <cell r="S14">
            <v>95211</v>
          </cell>
          <cell r="T14">
            <v>111943</v>
          </cell>
          <cell r="U14">
            <v>96637</v>
          </cell>
          <cell r="W14">
            <v>109597</v>
          </cell>
          <cell r="X14">
            <v>104538</v>
          </cell>
          <cell r="Y14">
            <v>142043</v>
          </cell>
          <cell r="Z14">
            <v>190115</v>
          </cell>
          <cell r="AB14">
            <v>236438</v>
          </cell>
          <cell r="AC14">
            <v>280837</v>
          </cell>
          <cell r="AD14">
            <v>326813</v>
          </cell>
          <cell r="AE14">
            <v>303464</v>
          </cell>
        </row>
        <row r="15">
          <cell r="A15" t="str">
            <v>Orionbank</v>
          </cell>
          <cell r="C15">
            <v>1136</v>
          </cell>
          <cell r="D15">
            <v>1487.3</v>
          </cell>
          <cell r="E15">
            <v>1647.4</v>
          </cell>
          <cell r="G15">
            <v>2036.3</v>
          </cell>
          <cell r="H15">
            <v>2514.6999999999998</v>
          </cell>
          <cell r="I15">
            <v>3153.01</v>
          </cell>
          <cell r="J15">
            <v>3428</v>
          </cell>
          <cell r="K15">
            <v>2959.4</v>
          </cell>
          <cell r="M15">
            <v>3292.8</v>
          </cell>
          <cell r="N15">
            <v>3195.2</v>
          </cell>
          <cell r="O15">
            <v>6566.7</v>
          </cell>
          <cell r="P15">
            <v>8307</v>
          </cell>
          <cell r="R15">
            <v>10346</v>
          </cell>
          <cell r="S15">
            <v>11842</v>
          </cell>
          <cell r="T15">
            <v>10481</v>
          </cell>
          <cell r="U15">
            <v>9065</v>
          </cell>
          <cell r="W15">
            <v>10688</v>
          </cell>
          <cell r="X15">
            <v>10961</v>
          </cell>
          <cell r="Y15">
            <v>12059</v>
          </cell>
          <cell r="Z15">
            <v>11855</v>
          </cell>
          <cell r="AB15">
            <v>5849</v>
          </cell>
          <cell r="AC15">
            <v>5976</v>
          </cell>
          <cell r="AD15">
            <v>8274</v>
          </cell>
          <cell r="AE15">
            <v>9983</v>
          </cell>
        </row>
        <row r="16">
          <cell r="A16" t="str">
            <v>Tajiksodirotbank</v>
          </cell>
          <cell r="C16">
            <v>263.39999999999998</v>
          </cell>
          <cell r="D16">
            <v>956.7</v>
          </cell>
          <cell r="E16">
            <v>1237</v>
          </cell>
          <cell r="G16">
            <v>1599</v>
          </cell>
          <cell r="H16">
            <v>2398.6999999999998</v>
          </cell>
          <cell r="I16">
            <v>2743.6</v>
          </cell>
          <cell r="J16">
            <v>3578.9</v>
          </cell>
          <cell r="K16">
            <v>3083.8</v>
          </cell>
          <cell r="M16">
            <v>2751.8</v>
          </cell>
          <cell r="N16">
            <v>2497.1</v>
          </cell>
          <cell r="O16">
            <v>2267.3000000000002</v>
          </cell>
          <cell r="P16">
            <v>2956</v>
          </cell>
          <cell r="R16">
            <v>5185</v>
          </cell>
          <cell r="S16">
            <v>6433</v>
          </cell>
          <cell r="T16">
            <v>5200</v>
          </cell>
          <cell r="U16">
            <v>3857</v>
          </cell>
          <cell r="W16">
            <v>5151</v>
          </cell>
          <cell r="X16">
            <v>7128</v>
          </cell>
          <cell r="Y16">
            <v>8207</v>
          </cell>
          <cell r="Z16">
            <v>7361</v>
          </cell>
          <cell r="AB16">
            <v>6637</v>
          </cell>
          <cell r="AC16">
            <v>6768</v>
          </cell>
          <cell r="AD16">
            <v>8033</v>
          </cell>
          <cell r="AE16">
            <v>8035</v>
          </cell>
        </row>
        <row r="17">
          <cell r="A17" t="str">
            <v>Khojentbank</v>
          </cell>
          <cell r="C17">
            <v>119.5</v>
          </cell>
          <cell r="D17">
            <v>122.3</v>
          </cell>
          <cell r="E17">
            <v>168.6</v>
          </cell>
          <cell r="G17">
            <v>195.4</v>
          </cell>
          <cell r="H17">
            <v>292.5</v>
          </cell>
          <cell r="I17">
            <v>304.20999999999998</v>
          </cell>
          <cell r="J17">
            <v>247.6</v>
          </cell>
          <cell r="K17">
            <v>345.4</v>
          </cell>
          <cell r="M17">
            <v>340.7</v>
          </cell>
          <cell r="N17">
            <v>437.3</v>
          </cell>
          <cell r="O17">
            <v>546.5</v>
          </cell>
          <cell r="P17">
            <v>576</v>
          </cell>
          <cell r="R17">
            <v>599</v>
          </cell>
          <cell r="S17">
            <v>708</v>
          </cell>
          <cell r="T17">
            <v>704</v>
          </cell>
          <cell r="U17">
            <v>728</v>
          </cell>
          <cell r="W17">
            <v>757</v>
          </cell>
          <cell r="X17">
            <v>902</v>
          </cell>
          <cell r="Y17">
            <v>1258</v>
          </cell>
          <cell r="Z17">
            <v>2858</v>
          </cell>
          <cell r="AB17">
            <v>3638</v>
          </cell>
          <cell r="AC17">
            <v>4065</v>
          </cell>
          <cell r="AD17">
            <v>4704</v>
          </cell>
          <cell r="AE17">
            <v>5074</v>
          </cell>
        </row>
        <row r="18">
          <cell r="A18" t="str">
            <v>Somonbank</v>
          </cell>
          <cell r="C18">
            <v>98.7</v>
          </cell>
          <cell r="D18">
            <v>140.9</v>
          </cell>
          <cell r="E18">
            <v>198.9</v>
          </cell>
          <cell r="G18">
            <v>187.8</v>
          </cell>
          <cell r="H18">
            <v>222.2</v>
          </cell>
          <cell r="I18">
            <v>248.34</v>
          </cell>
          <cell r="J18">
            <v>300.39999999999998</v>
          </cell>
          <cell r="K18">
            <v>339.2</v>
          </cell>
          <cell r="M18">
            <v>340.3</v>
          </cell>
          <cell r="N18">
            <v>461.1</v>
          </cell>
          <cell r="O18">
            <v>455.5</v>
          </cell>
          <cell r="P18">
            <v>539</v>
          </cell>
          <cell r="R18">
            <v>1090</v>
          </cell>
          <cell r="S18">
            <v>1262</v>
          </cell>
          <cell r="T18">
            <v>1310</v>
          </cell>
          <cell r="U18">
            <v>1513</v>
          </cell>
          <cell r="W18">
            <v>3110</v>
          </cell>
          <cell r="X18">
            <v>4557</v>
          </cell>
          <cell r="Y18">
            <v>4548</v>
          </cell>
          <cell r="Z18">
            <v>4876</v>
          </cell>
          <cell r="AB18">
            <v>4876</v>
          </cell>
          <cell r="AC18">
            <v>4689</v>
          </cell>
          <cell r="AD18">
            <v>4766</v>
          </cell>
          <cell r="AE18">
            <v>4895</v>
          </cell>
        </row>
        <row r="19">
          <cell r="A19" t="str">
            <v>Amonatbank</v>
          </cell>
          <cell r="C19">
            <v>43.2</v>
          </cell>
          <cell r="D19">
            <v>65.599999999999994</v>
          </cell>
          <cell r="E19">
            <v>89.2</v>
          </cell>
          <cell r="G19">
            <v>111</v>
          </cell>
          <cell r="H19">
            <v>302.7</v>
          </cell>
          <cell r="I19">
            <v>497.85</v>
          </cell>
          <cell r="J19">
            <v>633.70000000000005</v>
          </cell>
          <cell r="K19">
            <v>1334.6</v>
          </cell>
          <cell r="M19">
            <v>1598.7</v>
          </cell>
          <cell r="N19">
            <v>1701</v>
          </cell>
          <cell r="O19">
            <v>2152</v>
          </cell>
          <cell r="P19">
            <v>2110</v>
          </cell>
          <cell r="R19">
            <v>2141</v>
          </cell>
          <cell r="S19">
            <v>2078</v>
          </cell>
          <cell r="T19">
            <v>2163</v>
          </cell>
          <cell r="U19">
            <v>3193</v>
          </cell>
          <cell r="W19">
            <v>3761</v>
          </cell>
          <cell r="X19">
            <v>4439</v>
          </cell>
          <cell r="Y19">
            <v>5214</v>
          </cell>
          <cell r="Z19">
            <v>6687</v>
          </cell>
          <cell r="AB19">
            <v>11987</v>
          </cell>
          <cell r="AC19">
            <v>11486</v>
          </cell>
          <cell r="AD19">
            <v>10832</v>
          </cell>
          <cell r="AE19">
            <v>8207</v>
          </cell>
        </row>
        <row r="20">
          <cell r="A20" t="str">
            <v>Ganjina</v>
          </cell>
          <cell r="C20">
            <v>3.5</v>
          </cell>
          <cell r="D20">
            <v>5.7</v>
          </cell>
          <cell r="E20">
            <v>2.8</v>
          </cell>
          <cell r="G20">
            <v>6.8</v>
          </cell>
          <cell r="H20">
            <v>8.3000000000000007</v>
          </cell>
          <cell r="I20">
            <v>6.82</v>
          </cell>
          <cell r="J20">
            <v>6.8</v>
          </cell>
          <cell r="K20">
            <v>11.1</v>
          </cell>
          <cell r="M20">
            <v>110.8</v>
          </cell>
          <cell r="N20">
            <v>288.39999999999998</v>
          </cell>
          <cell r="O20">
            <v>315.39999999999998</v>
          </cell>
          <cell r="P20">
            <v>313</v>
          </cell>
          <cell r="R20">
            <v>311</v>
          </cell>
          <cell r="S20">
            <v>285</v>
          </cell>
          <cell r="T20">
            <v>180</v>
          </cell>
          <cell r="U20">
            <v>248</v>
          </cell>
          <cell r="W20">
            <v>282</v>
          </cell>
          <cell r="X20">
            <v>308</v>
          </cell>
          <cell r="Y20">
            <v>355</v>
          </cell>
          <cell r="Z20">
            <v>378</v>
          </cell>
          <cell r="AB20">
            <v>452</v>
          </cell>
          <cell r="AC20">
            <v>415</v>
          </cell>
          <cell r="AD20">
            <v>368</v>
          </cell>
          <cell r="AE20">
            <v>489</v>
          </cell>
        </row>
        <row r="21">
          <cell r="A21" t="str">
            <v>Fonon</v>
          </cell>
          <cell r="C21">
            <v>10</v>
          </cell>
          <cell r="D21">
            <v>9.9</v>
          </cell>
          <cell r="E21">
            <v>16.100000000000001</v>
          </cell>
          <cell r="G21">
            <v>17.8</v>
          </cell>
          <cell r="H21">
            <v>14.2</v>
          </cell>
          <cell r="I21">
            <v>25.22</v>
          </cell>
          <cell r="J21">
            <v>20.5</v>
          </cell>
          <cell r="K21">
            <v>119</v>
          </cell>
          <cell r="M21">
            <v>153.6</v>
          </cell>
          <cell r="N21">
            <v>167.8</v>
          </cell>
          <cell r="O21">
            <v>116</v>
          </cell>
          <cell r="P21">
            <v>33</v>
          </cell>
          <cell r="R21">
            <v>31</v>
          </cell>
          <cell r="S21">
            <v>28</v>
          </cell>
          <cell r="T21">
            <v>33</v>
          </cell>
          <cell r="U21">
            <v>30</v>
          </cell>
          <cell r="W21">
            <v>78</v>
          </cell>
          <cell r="X21">
            <v>50</v>
          </cell>
          <cell r="Y21">
            <v>124</v>
          </cell>
          <cell r="Z21">
            <v>131</v>
          </cell>
          <cell r="AB21">
            <v>123</v>
          </cell>
          <cell r="AC21">
            <v>106</v>
          </cell>
          <cell r="AD21">
            <v>84</v>
          </cell>
          <cell r="AE21">
            <v>72</v>
          </cell>
        </row>
        <row r="22">
          <cell r="A22" t="str">
            <v>Dehkon 1/</v>
          </cell>
          <cell r="P22" t="str">
            <v>…</v>
          </cell>
          <cell r="R22" t="str">
            <v>…</v>
          </cell>
          <cell r="S22" t="str">
            <v>…</v>
          </cell>
          <cell r="T22" t="str">
            <v>…</v>
          </cell>
          <cell r="U22" t="str">
            <v>…</v>
          </cell>
          <cell r="W22" t="str">
            <v>…</v>
          </cell>
          <cell r="X22" t="str">
            <v>…</v>
          </cell>
          <cell r="Y22" t="str">
            <v>…</v>
          </cell>
          <cell r="Z22" t="str">
            <v>…</v>
          </cell>
          <cell r="AB22" t="str">
            <v>…</v>
          </cell>
          <cell r="AC22">
            <v>1627</v>
          </cell>
          <cell r="AD22">
            <v>1605</v>
          </cell>
          <cell r="AE22">
            <v>1602</v>
          </cell>
        </row>
        <row r="23">
          <cell r="A23" t="str">
            <v>Eskhata</v>
          </cell>
          <cell r="C23">
            <v>3</v>
          </cell>
          <cell r="D23">
            <v>3.5</v>
          </cell>
          <cell r="E23">
            <v>3.5</v>
          </cell>
          <cell r="G23">
            <v>47.1</v>
          </cell>
          <cell r="H23">
            <v>54</v>
          </cell>
          <cell r="I23">
            <v>54.82</v>
          </cell>
          <cell r="J23">
            <v>52.8</v>
          </cell>
          <cell r="K23">
            <v>38.700000000000003</v>
          </cell>
          <cell r="M23">
            <v>61.7</v>
          </cell>
          <cell r="N23">
            <v>138.80000000000001</v>
          </cell>
          <cell r="O23">
            <v>220</v>
          </cell>
          <cell r="P23">
            <v>195</v>
          </cell>
          <cell r="R23">
            <v>176</v>
          </cell>
          <cell r="S23">
            <v>218</v>
          </cell>
          <cell r="T23">
            <v>157</v>
          </cell>
          <cell r="U23">
            <v>182</v>
          </cell>
          <cell r="W23">
            <v>72</v>
          </cell>
          <cell r="X23">
            <v>235</v>
          </cell>
          <cell r="Y23">
            <v>208</v>
          </cell>
          <cell r="Z23">
            <v>248</v>
          </cell>
          <cell r="AB23">
            <v>144</v>
          </cell>
          <cell r="AC23">
            <v>522</v>
          </cell>
          <cell r="AD23">
            <v>634</v>
          </cell>
          <cell r="AE23">
            <v>670</v>
          </cell>
        </row>
        <row r="24">
          <cell r="A24" t="str">
            <v>Ayom</v>
          </cell>
          <cell r="C24">
            <v>23.1</v>
          </cell>
          <cell r="D24">
            <v>34.200000000000003</v>
          </cell>
          <cell r="E24">
            <v>118.4</v>
          </cell>
          <cell r="G24">
            <v>122.9</v>
          </cell>
          <cell r="H24">
            <v>125.2</v>
          </cell>
          <cell r="I24">
            <v>125.22</v>
          </cell>
          <cell r="J24">
            <v>27.1</v>
          </cell>
          <cell r="K24">
            <v>56.2</v>
          </cell>
          <cell r="M24">
            <v>87.3</v>
          </cell>
          <cell r="N24">
            <v>120.5</v>
          </cell>
          <cell r="O24">
            <v>119</v>
          </cell>
          <cell r="P24">
            <v>117</v>
          </cell>
          <cell r="R24">
            <v>645</v>
          </cell>
          <cell r="S24">
            <v>639</v>
          </cell>
          <cell r="T24">
            <v>788</v>
          </cell>
          <cell r="U24">
            <v>723</v>
          </cell>
          <cell r="W24">
            <v>745</v>
          </cell>
          <cell r="X24">
            <v>745</v>
          </cell>
          <cell r="Y24">
            <v>741</v>
          </cell>
          <cell r="Z24">
            <v>737</v>
          </cell>
          <cell r="AB24" t="str">
            <v>…</v>
          </cell>
          <cell r="AC24" t="str">
            <v>…</v>
          </cell>
          <cell r="AD24" t="str">
            <v>…</v>
          </cell>
          <cell r="AE24" t="str">
            <v>…</v>
          </cell>
        </row>
        <row r="25">
          <cell r="A25" t="str">
            <v>Central Asian Bank</v>
          </cell>
          <cell r="C25">
            <v>38.799999999999997</v>
          </cell>
          <cell r="D25">
            <v>545.79999999999995</v>
          </cell>
          <cell r="E25">
            <v>576.9</v>
          </cell>
          <cell r="G25">
            <v>593.79999999999995</v>
          </cell>
          <cell r="H25">
            <v>800.1</v>
          </cell>
          <cell r="I25">
            <v>372</v>
          </cell>
          <cell r="J25">
            <v>518.1</v>
          </cell>
          <cell r="K25">
            <v>1113.9000000000001</v>
          </cell>
          <cell r="M25">
            <v>1142.2</v>
          </cell>
          <cell r="N25">
            <v>1417.4</v>
          </cell>
          <cell r="O25">
            <v>1382.9</v>
          </cell>
          <cell r="P25">
            <v>1228</v>
          </cell>
          <cell r="R25">
            <v>2282</v>
          </cell>
          <cell r="S25">
            <v>2770</v>
          </cell>
          <cell r="T25">
            <v>2901</v>
          </cell>
          <cell r="U25">
            <v>2901</v>
          </cell>
          <cell r="W25">
            <v>2733</v>
          </cell>
          <cell r="X25">
            <v>2826</v>
          </cell>
          <cell r="Y25">
            <v>3297</v>
          </cell>
          <cell r="Z25">
            <v>3480</v>
          </cell>
          <cell r="AB25">
            <v>3208</v>
          </cell>
          <cell r="AC25" t="str">
            <v>…</v>
          </cell>
          <cell r="AD25" t="str">
            <v>…</v>
          </cell>
          <cell r="AE25">
            <v>966</v>
          </cell>
        </row>
        <row r="26">
          <cell r="A26" t="str">
            <v>Tajprombank</v>
          </cell>
          <cell r="C26">
            <v>56.2</v>
          </cell>
          <cell r="D26">
            <v>156</v>
          </cell>
          <cell r="E26">
            <v>301.10000000000002</v>
          </cell>
          <cell r="G26">
            <v>701</v>
          </cell>
          <cell r="H26">
            <v>1192.4000000000001</v>
          </cell>
          <cell r="I26">
            <v>1453.96</v>
          </cell>
          <cell r="J26">
            <v>2074.1999999999998</v>
          </cell>
          <cell r="K26">
            <v>2599.1</v>
          </cell>
          <cell r="M26">
            <v>2489</v>
          </cell>
          <cell r="N26">
            <v>2261.5</v>
          </cell>
          <cell r="O26">
            <v>2560.1999999999998</v>
          </cell>
          <cell r="P26">
            <v>2255</v>
          </cell>
          <cell r="R26">
            <v>2635</v>
          </cell>
          <cell r="S26">
            <v>1963</v>
          </cell>
          <cell r="T26">
            <v>3110</v>
          </cell>
          <cell r="U26">
            <v>2822</v>
          </cell>
          <cell r="W26">
            <v>3497</v>
          </cell>
          <cell r="X26">
            <v>3301</v>
          </cell>
          <cell r="Y26">
            <v>3481</v>
          </cell>
          <cell r="Z26">
            <v>1067</v>
          </cell>
          <cell r="AB26">
            <v>363</v>
          </cell>
          <cell r="AC26" t="str">
            <v>…</v>
          </cell>
          <cell r="AD26" t="str">
            <v>…</v>
          </cell>
          <cell r="AE26" t="str">
            <v>…</v>
          </cell>
        </row>
        <row r="27">
          <cell r="A27" t="str">
            <v>East-Credit Bank</v>
          </cell>
          <cell r="C27" t="str">
            <v>...</v>
          </cell>
          <cell r="D27" t="str">
            <v>...</v>
          </cell>
          <cell r="E27" t="str">
            <v>...</v>
          </cell>
          <cell r="G27" t="str">
            <v>...</v>
          </cell>
          <cell r="H27" t="str">
            <v>...</v>
          </cell>
          <cell r="I27">
            <v>469.9</v>
          </cell>
          <cell r="J27">
            <v>552.79999999999995</v>
          </cell>
          <cell r="K27">
            <v>572.5</v>
          </cell>
          <cell r="M27">
            <v>822.1</v>
          </cell>
          <cell r="N27">
            <v>1111.4000000000001</v>
          </cell>
          <cell r="O27">
            <v>1737.4</v>
          </cell>
          <cell r="P27">
            <v>2182</v>
          </cell>
          <cell r="R27">
            <v>2226</v>
          </cell>
          <cell r="S27">
            <v>3148</v>
          </cell>
          <cell r="T27">
            <v>4002</v>
          </cell>
          <cell r="U27">
            <v>5293</v>
          </cell>
          <cell r="W27">
            <v>5495</v>
          </cell>
          <cell r="X27">
            <v>6212</v>
          </cell>
          <cell r="Y27">
            <v>8760</v>
          </cell>
          <cell r="Z27">
            <v>3200</v>
          </cell>
          <cell r="AB27">
            <v>3793</v>
          </cell>
          <cell r="AC27">
            <v>264</v>
          </cell>
          <cell r="AD27">
            <v>376</v>
          </cell>
          <cell r="AE27">
            <v>1815</v>
          </cell>
        </row>
        <row r="28">
          <cell r="A28" t="str">
            <v>Kafolatbank</v>
          </cell>
          <cell r="C28" t="str">
            <v>...</v>
          </cell>
          <cell r="D28" t="str">
            <v>...</v>
          </cell>
          <cell r="E28" t="str">
            <v>...</v>
          </cell>
          <cell r="G28" t="str">
            <v>...</v>
          </cell>
          <cell r="H28" t="str">
            <v>...</v>
          </cell>
          <cell r="I28" t="str">
            <v>...</v>
          </cell>
          <cell r="J28" t="str">
            <v>...</v>
          </cell>
          <cell r="K28" t="str">
            <v>...</v>
          </cell>
          <cell r="M28" t="str">
            <v>...</v>
          </cell>
          <cell r="N28" t="str">
            <v>...</v>
          </cell>
          <cell r="O28" t="str">
            <v>...</v>
          </cell>
          <cell r="P28">
            <v>623</v>
          </cell>
          <cell r="R28">
            <v>767</v>
          </cell>
          <cell r="S28">
            <v>887</v>
          </cell>
          <cell r="T28">
            <v>1029</v>
          </cell>
          <cell r="U28">
            <v>1361</v>
          </cell>
          <cell r="W28">
            <v>2288</v>
          </cell>
          <cell r="X28">
            <v>2614</v>
          </cell>
          <cell r="Y28">
            <v>3305</v>
          </cell>
          <cell r="Z28">
            <v>3307</v>
          </cell>
          <cell r="AB28">
            <v>4117</v>
          </cell>
          <cell r="AC28">
            <v>4227</v>
          </cell>
          <cell r="AD28">
            <v>4593</v>
          </cell>
          <cell r="AE28">
            <v>4996</v>
          </cell>
        </row>
        <row r="29">
          <cell r="A29" t="str">
            <v>Sokhibkorbank</v>
          </cell>
          <cell r="P29" t="str">
            <v>…</v>
          </cell>
          <cell r="R29" t="str">
            <v>…</v>
          </cell>
          <cell r="S29" t="str">
            <v>…</v>
          </cell>
          <cell r="T29" t="str">
            <v>…</v>
          </cell>
          <cell r="U29" t="str">
            <v>…</v>
          </cell>
          <cell r="V29" t="str">
            <v>…</v>
          </cell>
          <cell r="W29" t="str">
            <v>…</v>
          </cell>
          <cell r="X29" t="str">
            <v>…</v>
          </cell>
          <cell r="Y29" t="str">
            <v>…</v>
          </cell>
          <cell r="Z29" t="str">
            <v>…</v>
          </cell>
          <cell r="AB29">
            <v>2686</v>
          </cell>
          <cell r="AC29">
            <v>2798</v>
          </cell>
          <cell r="AD29">
            <v>2602</v>
          </cell>
          <cell r="AE29">
            <v>8577</v>
          </cell>
        </row>
        <row r="30">
          <cell r="A30" t="str">
            <v>Olimp Bank</v>
          </cell>
          <cell r="P30" t="str">
            <v>…</v>
          </cell>
          <cell r="R30" t="str">
            <v>…</v>
          </cell>
          <cell r="S30" t="str">
            <v>…</v>
          </cell>
          <cell r="T30" t="str">
            <v>…</v>
          </cell>
          <cell r="U30" t="str">
            <v>…</v>
          </cell>
          <cell r="V30" t="str">
            <v>…</v>
          </cell>
          <cell r="W30" t="str">
            <v>…</v>
          </cell>
          <cell r="X30" t="str">
            <v>…</v>
          </cell>
          <cell r="Y30" t="str">
            <v>…</v>
          </cell>
          <cell r="Z30" t="str">
            <v>…</v>
          </cell>
          <cell r="AB30" t="str">
            <v>…</v>
          </cell>
          <cell r="AC30" t="str">
            <v>…</v>
          </cell>
          <cell r="AD30">
            <v>198</v>
          </cell>
          <cell r="AE30">
            <v>387</v>
          </cell>
        </row>
        <row r="31">
          <cell r="A31" t="str">
            <v>Dushanbe</v>
          </cell>
          <cell r="E31">
            <v>60.7</v>
          </cell>
          <cell r="G31">
            <v>188.9</v>
          </cell>
          <cell r="H31">
            <v>458.3</v>
          </cell>
          <cell r="I31">
            <v>501.82</v>
          </cell>
          <cell r="J31">
            <v>577.20000000000005</v>
          </cell>
          <cell r="K31">
            <v>737.4</v>
          </cell>
          <cell r="M31">
            <v>747.1</v>
          </cell>
          <cell r="N31">
            <v>770.7</v>
          </cell>
          <cell r="O31">
            <v>715</v>
          </cell>
          <cell r="P31">
            <v>643</v>
          </cell>
          <cell r="R31">
            <v>639</v>
          </cell>
          <cell r="S31">
            <v>663</v>
          </cell>
          <cell r="T31">
            <v>667</v>
          </cell>
          <cell r="U31">
            <v>637</v>
          </cell>
          <cell r="W31">
            <v>658</v>
          </cell>
          <cell r="X31">
            <v>664</v>
          </cell>
          <cell r="Y31">
            <v>697</v>
          </cell>
          <cell r="Z31">
            <v>705</v>
          </cell>
          <cell r="AB31" t="str">
            <v>…</v>
          </cell>
          <cell r="AC31" t="str">
            <v>…</v>
          </cell>
          <cell r="AD31" t="str">
            <v>…</v>
          </cell>
          <cell r="AE31" t="str">
            <v>…</v>
          </cell>
        </row>
        <row r="33">
          <cell r="A33" t="str">
            <v>Of which</v>
          </cell>
        </row>
        <row r="34">
          <cell r="A34" t="str">
            <v>Toribank</v>
          </cell>
          <cell r="D34">
            <v>131.1</v>
          </cell>
          <cell r="E34">
            <v>93.1</v>
          </cell>
          <cell r="G34">
            <v>110.8</v>
          </cell>
          <cell r="H34">
            <v>413.7</v>
          </cell>
          <cell r="I34">
            <v>408.84</v>
          </cell>
          <cell r="J34">
            <v>458.8</v>
          </cell>
          <cell r="K34">
            <v>455.8</v>
          </cell>
          <cell r="M34">
            <v>1007.1</v>
          </cell>
          <cell r="N34">
            <v>980.3</v>
          </cell>
          <cell r="O34">
            <v>980.3</v>
          </cell>
          <cell r="P34">
            <v>455.8</v>
          </cell>
          <cell r="R34">
            <v>1007.1</v>
          </cell>
          <cell r="S34">
            <v>980.3</v>
          </cell>
          <cell r="T34" t="str">
            <v>--</v>
          </cell>
          <cell r="U34" t="str">
            <v>--</v>
          </cell>
          <cell r="W34" t="str">
            <v>--</v>
          </cell>
          <cell r="X34" t="str">
            <v>--</v>
          </cell>
          <cell r="Y34" t="str">
            <v>--</v>
          </cell>
          <cell r="Z34" t="str">
            <v>--</v>
          </cell>
          <cell r="AB34" t="str">
            <v>--</v>
          </cell>
          <cell r="AC34" t="str">
            <v>--</v>
          </cell>
          <cell r="AD34" t="str">
            <v>--</v>
          </cell>
          <cell r="AE34" t="str">
            <v>--</v>
          </cell>
        </row>
        <row r="35">
          <cell r="A35" t="str">
            <v>Ayom</v>
          </cell>
          <cell r="AB35">
            <v>732</v>
          </cell>
          <cell r="AC35" t="str">
            <v>…</v>
          </cell>
        </row>
        <row r="36">
          <cell r="A36" t="str">
            <v>Dushanbe</v>
          </cell>
          <cell r="AB36">
            <v>98</v>
          </cell>
          <cell r="AC36" t="str">
            <v>…</v>
          </cell>
        </row>
        <row r="37">
          <cell r="A37" t="str">
            <v>Bakhtovar</v>
          </cell>
          <cell r="D37">
            <v>2</v>
          </cell>
          <cell r="E37">
            <v>10</v>
          </cell>
          <cell r="G37">
            <v>13</v>
          </cell>
          <cell r="H37">
            <v>15</v>
          </cell>
          <cell r="I37">
            <v>15</v>
          </cell>
          <cell r="J37">
            <v>35</v>
          </cell>
          <cell r="K37">
            <v>60</v>
          </cell>
          <cell r="M37">
            <v>49.7</v>
          </cell>
          <cell r="N37">
            <v>38.299999999999997</v>
          </cell>
          <cell r="O37">
            <v>38.299999999999997</v>
          </cell>
          <cell r="P37">
            <v>60</v>
          </cell>
          <cell r="R37">
            <v>49.7</v>
          </cell>
          <cell r="S37">
            <v>38.299999999999997</v>
          </cell>
          <cell r="T37" t="str">
            <v>--</v>
          </cell>
          <cell r="U37" t="str">
            <v>--</v>
          </cell>
          <cell r="W37" t="str">
            <v>--</v>
          </cell>
          <cell r="X37" t="str">
            <v>--</v>
          </cell>
          <cell r="Y37" t="str">
            <v>--</v>
          </cell>
          <cell r="Z37" t="str">
            <v>--</v>
          </cell>
          <cell r="AB37" t="str">
            <v>--</v>
          </cell>
          <cell r="AC37" t="str">
            <v>--</v>
          </cell>
          <cell r="AD37" t="str">
            <v>--</v>
          </cell>
          <cell r="AE37" t="str">
            <v>--</v>
          </cell>
        </row>
        <row r="38">
          <cell r="A38" t="str">
            <v>Rishta</v>
          </cell>
          <cell r="E38" t="str">
            <v>...</v>
          </cell>
          <cell r="G38">
            <v>60.3</v>
          </cell>
          <cell r="H38">
            <v>60.3</v>
          </cell>
          <cell r="I38">
            <v>60.35</v>
          </cell>
          <cell r="J38">
            <v>60.3</v>
          </cell>
          <cell r="K38">
            <v>117.2</v>
          </cell>
          <cell r="M38">
            <v>0</v>
          </cell>
          <cell r="N38">
            <v>0</v>
          </cell>
          <cell r="O38">
            <v>0</v>
          </cell>
          <cell r="P38">
            <v>117.2</v>
          </cell>
          <cell r="R38" t="str">
            <v>--</v>
          </cell>
          <cell r="S38" t="str">
            <v>--</v>
          </cell>
          <cell r="T38" t="str">
            <v>--</v>
          </cell>
          <cell r="U38" t="str">
            <v>--</v>
          </cell>
          <cell r="W38" t="str">
            <v>--</v>
          </cell>
          <cell r="X38" t="str">
            <v>--</v>
          </cell>
          <cell r="Y38" t="str">
            <v>--</v>
          </cell>
          <cell r="Z38" t="str">
            <v>--</v>
          </cell>
          <cell r="AB38" t="str">
            <v>--</v>
          </cell>
          <cell r="AC38" t="str">
            <v>--</v>
          </cell>
          <cell r="AD38" t="str">
            <v>--</v>
          </cell>
          <cell r="AE38" t="str">
            <v>--</v>
          </cell>
        </row>
        <row r="39">
          <cell r="A39" t="str">
            <v>Aviabank</v>
          </cell>
          <cell r="C39">
            <v>7.6</v>
          </cell>
          <cell r="D39">
            <v>7.6</v>
          </cell>
          <cell r="E39">
            <v>7.6</v>
          </cell>
          <cell r="G39">
            <v>7.6</v>
          </cell>
          <cell r="H39">
            <v>7.6</v>
          </cell>
          <cell r="I39">
            <v>7.6</v>
          </cell>
          <cell r="J39">
            <v>7.6</v>
          </cell>
          <cell r="K39">
            <v>0</v>
          </cell>
          <cell r="M39">
            <v>0</v>
          </cell>
          <cell r="N39">
            <v>0</v>
          </cell>
          <cell r="O39">
            <v>0</v>
          </cell>
          <cell r="P39" t="str">
            <v>--</v>
          </cell>
          <cell r="R39" t="str">
            <v>--</v>
          </cell>
          <cell r="S39" t="str">
            <v>--</v>
          </cell>
          <cell r="T39" t="str">
            <v>--</v>
          </cell>
          <cell r="U39" t="str">
            <v>--</v>
          </cell>
          <cell r="W39" t="str">
            <v>--</v>
          </cell>
          <cell r="X39" t="str">
            <v>--</v>
          </cell>
          <cell r="Y39" t="str">
            <v>--</v>
          </cell>
          <cell r="Z39" t="str">
            <v>--</v>
          </cell>
          <cell r="AB39" t="str">
            <v>--</v>
          </cell>
          <cell r="AC39" t="str">
            <v>--</v>
          </cell>
          <cell r="AD39" t="str">
            <v>--</v>
          </cell>
          <cell r="AE39" t="str">
            <v>--</v>
          </cell>
        </row>
        <row r="40">
          <cell r="A40" t="str">
            <v>Tajbank</v>
          </cell>
          <cell r="C40">
            <v>22.4</v>
          </cell>
          <cell r="D40">
            <v>20.9</v>
          </cell>
          <cell r="E40">
            <v>20.100000000000001</v>
          </cell>
          <cell r="G40">
            <v>19.399999999999999</v>
          </cell>
          <cell r="H40">
            <v>19</v>
          </cell>
          <cell r="I40">
            <v>19</v>
          </cell>
          <cell r="J40">
            <v>12.6</v>
          </cell>
          <cell r="K40">
            <v>8.1</v>
          </cell>
          <cell r="M40">
            <v>10.9</v>
          </cell>
          <cell r="N40">
            <v>0</v>
          </cell>
          <cell r="O40">
            <v>0</v>
          </cell>
          <cell r="P40">
            <v>8.1</v>
          </cell>
          <cell r="R40">
            <v>10.9</v>
          </cell>
          <cell r="S40" t="str">
            <v>--</v>
          </cell>
          <cell r="T40" t="str">
            <v>--</v>
          </cell>
          <cell r="U40" t="str">
            <v>--</v>
          </cell>
          <cell r="W40" t="str">
            <v>--</v>
          </cell>
          <cell r="X40" t="str">
            <v>--</v>
          </cell>
          <cell r="Y40" t="str">
            <v>--</v>
          </cell>
          <cell r="Z40" t="str">
            <v>--</v>
          </cell>
          <cell r="AB40" t="str">
            <v>--</v>
          </cell>
          <cell r="AC40" t="str">
            <v>--</v>
          </cell>
          <cell r="AD40" t="str">
            <v>--</v>
          </cell>
          <cell r="AE40" t="str">
            <v>--</v>
          </cell>
        </row>
        <row r="41">
          <cell r="A41" t="str">
            <v>Khatlon Bank</v>
          </cell>
          <cell r="C41">
            <v>10</v>
          </cell>
          <cell r="D41">
            <v>9.9</v>
          </cell>
          <cell r="E41">
            <v>9.6</v>
          </cell>
          <cell r="G41">
            <v>9.5</v>
          </cell>
          <cell r="H41">
            <v>9.5</v>
          </cell>
          <cell r="I41">
            <v>9.4700000000000006</v>
          </cell>
          <cell r="J41">
            <v>9.5</v>
          </cell>
          <cell r="K41">
            <v>9.5</v>
          </cell>
          <cell r="M41">
            <v>9.5</v>
          </cell>
          <cell r="N41">
            <v>0</v>
          </cell>
          <cell r="O41">
            <v>0</v>
          </cell>
          <cell r="P41">
            <v>9.5</v>
          </cell>
          <cell r="R41">
            <v>9.5</v>
          </cell>
          <cell r="S41" t="str">
            <v>--</v>
          </cell>
          <cell r="T41" t="str">
            <v>--</v>
          </cell>
          <cell r="U41" t="str">
            <v>--</v>
          </cell>
          <cell r="W41" t="str">
            <v>--</v>
          </cell>
          <cell r="X41" t="str">
            <v>--</v>
          </cell>
          <cell r="Y41" t="str">
            <v>--</v>
          </cell>
          <cell r="Z41" t="str">
            <v>--</v>
          </cell>
          <cell r="AB41" t="str">
            <v>--</v>
          </cell>
          <cell r="AC41" t="str">
            <v>--</v>
          </cell>
          <cell r="AD41" t="str">
            <v>--</v>
          </cell>
          <cell r="AE41" t="str">
            <v>--</v>
          </cell>
        </row>
        <row r="42">
          <cell r="A42" t="str">
            <v xml:space="preserve">Tajikbankbusiness </v>
          </cell>
          <cell r="C42">
            <v>734.5</v>
          </cell>
          <cell r="D42">
            <v>1519.4</v>
          </cell>
          <cell r="E42">
            <v>1745.5</v>
          </cell>
          <cell r="G42">
            <v>1891.9</v>
          </cell>
          <cell r="H42">
            <v>2711.6</v>
          </cell>
          <cell r="I42">
            <v>2877.23</v>
          </cell>
          <cell r="J42">
            <v>2867.9</v>
          </cell>
          <cell r="K42">
            <v>2734.7</v>
          </cell>
          <cell r="M42">
            <v>2813</v>
          </cell>
          <cell r="N42">
            <v>1965</v>
          </cell>
          <cell r="O42">
            <v>1929.9</v>
          </cell>
          <cell r="P42">
            <v>2767</v>
          </cell>
          <cell r="R42">
            <v>2892</v>
          </cell>
          <cell r="S42">
            <v>2747</v>
          </cell>
          <cell r="T42">
            <v>2747</v>
          </cell>
          <cell r="U42">
            <v>7104</v>
          </cell>
          <cell r="W42">
            <v>7544</v>
          </cell>
          <cell r="X42">
            <v>7371</v>
          </cell>
          <cell r="Y42" t="str">
            <v>…</v>
          </cell>
          <cell r="Z42" t="str">
            <v>…</v>
          </cell>
          <cell r="AB42" t="str">
            <v>…</v>
          </cell>
          <cell r="AC42" t="str">
            <v>…</v>
          </cell>
          <cell r="AD42" t="str">
            <v>…</v>
          </cell>
          <cell r="AE42" t="str">
            <v>…</v>
          </cell>
        </row>
        <row r="43">
          <cell r="A43" t="str">
            <v>Textinvestbank</v>
          </cell>
          <cell r="C43">
            <v>115.3</v>
          </cell>
          <cell r="D43">
            <v>109.6</v>
          </cell>
          <cell r="E43">
            <v>0.2</v>
          </cell>
          <cell r="G43">
            <v>32.4</v>
          </cell>
          <cell r="H43">
            <v>111.9</v>
          </cell>
          <cell r="I43">
            <v>130.88</v>
          </cell>
          <cell r="J43">
            <v>211.8</v>
          </cell>
          <cell r="K43">
            <v>443.3</v>
          </cell>
          <cell r="M43">
            <v>841.7</v>
          </cell>
          <cell r="N43">
            <v>922.9</v>
          </cell>
          <cell r="O43">
            <v>857.2</v>
          </cell>
          <cell r="P43">
            <v>306</v>
          </cell>
          <cell r="R43">
            <v>864</v>
          </cell>
          <cell r="S43">
            <v>978</v>
          </cell>
          <cell r="T43">
            <v>978</v>
          </cell>
          <cell r="U43">
            <v>1051</v>
          </cell>
          <cell r="W43">
            <v>1119</v>
          </cell>
          <cell r="X43">
            <v>1177</v>
          </cell>
          <cell r="Y43" t="str">
            <v>…</v>
          </cell>
          <cell r="Z43" t="str">
            <v>…</v>
          </cell>
          <cell r="AB43" t="str">
            <v>…</v>
          </cell>
          <cell r="AC43" t="str">
            <v>…</v>
          </cell>
          <cell r="AD43" t="str">
            <v>…</v>
          </cell>
          <cell r="AE43" t="str">
            <v>…</v>
          </cell>
        </row>
        <row r="44">
          <cell r="A44" t="str">
            <v>Dehkon Bank 2/</v>
          </cell>
          <cell r="C44">
            <v>72</v>
          </cell>
          <cell r="D44">
            <v>189.5</v>
          </cell>
          <cell r="E44">
            <v>338.6</v>
          </cell>
          <cell r="G44">
            <v>439</v>
          </cell>
          <cell r="H44">
            <v>698.8</v>
          </cell>
          <cell r="I44">
            <v>754.33</v>
          </cell>
          <cell r="J44">
            <v>765.5</v>
          </cell>
          <cell r="K44">
            <v>829.7</v>
          </cell>
          <cell r="M44">
            <v>787.9</v>
          </cell>
          <cell r="N44">
            <v>833</v>
          </cell>
          <cell r="O44">
            <v>832.8</v>
          </cell>
          <cell r="P44">
            <v>826</v>
          </cell>
          <cell r="R44">
            <v>1659</v>
          </cell>
          <cell r="S44">
            <v>1684</v>
          </cell>
          <cell r="T44">
            <v>1689</v>
          </cell>
          <cell r="U44">
            <v>1641</v>
          </cell>
          <cell r="W44">
            <v>1731</v>
          </cell>
          <cell r="X44">
            <v>1754</v>
          </cell>
          <cell r="Y44">
            <v>1743</v>
          </cell>
          <cell r="Z44">
            <v>1718</v>
          </cell>
          <cell r="AB44" t="str">
            <v>…</v>
          </cell>
          <cell r="AC44">
            <v>1627</v>
          </cell>
          <cell r="AD44">
            <v>1605</v>
          </cell>
          <cell r="AE44">
            <v>1602</v>
          </cell>
        </row>
        <row r="45">
          <cell r="A45" t="str">
            <v>Gulsara 2/</v>
          </cell>
          <cell r="C45">
            <v>15</v>
          </cell>
          <cell r="D45">
            <v>17.399999999999999</v>
          </cell>
          <cell r="E45">
            <v>17.399999999999999</v>
          </cell>
          <cell r="G45">
            <v>22</v>
          </cell>
          <cell r="H45">
            <v>24.3</v>
          </cell>
          <cell r="I45">
            <v>25.63</v>
          </cell>
          <cell r="J45">
            <v>23.9</v>
          </cell>
          <cell r="K45">
            <v>36</v>
          </cell>
          <cell r="M45">
            <v>54.5</v>
          </cell>
          <cell r="N45">
            <v>59.3</v>
          </cell>
          <cell r="O45">
            <v>74.8</v>
          </cell>
          <cell r="P45">
            <v>39</v>
          </cell>
          <cell r="R45">
            <v>37</v>
          </cell>
          <cell r="S45">
            <v>40</v>
          </cell>
          <cell r="T45">
            <v>42</v>
          </cell>
          <cell r="U45">
            <v>42</v>
          </cell>
          <cell r="W45">
            <v>44</v>
          </cell>
          <cell r="X45">
            <v>45</v>
          </cell>
          <cell r="Y45">
            <v>48</v>
          </cell>
          <cell r="Z45">
            <v>50</v>
          </cell>
          <cell r="AB45" t="str">
            <v>…</v>
          </cell>
          <cell r="AC45" t="str">
            <v>…</v>
          </cell>
          <cell r="AD45" t="str">
            <v>…</v>
          </cell>
          <cell r="AE45" t="str">
            <v>…</v>
          </cell>
        </row>
        <row r="47">
          <cell r="A47" t="str">
            <v>From the National Bank of Tajikistan</v>
          </cell>
          <cell r="C47">
            <v>60.9</v>
          </cell>
          <cell r="D47">
            <v>10.5</v>
          </cell>
          <cell r="E47">
            <v>11.7</v>
          </cell>
          <cell r="G47">
            <v>162.30000000000001</v>
          </cell>
          <cell r="H47">
            <v>2004</v>
          </cell>
          <cell r="I47">
            <v>413.37</v>
          </cell>
          <cell r="J47">
            <v>2766</v>
          </cell>
          <cell r="K47">
            <v>3139</v>
          </cell>
          <cell r="M47">
            <v>3403</v>
          </cell>
          <cell r="N47">
            <v>12652</v>
          </cell>
          <cell r="O47">
            <v>18812</v>
          </cell>
          <cell r="P47">
            <v>84975</v>
          </cell>
          <cell r="R47">
            <v>17373</v>
          </cell>
          <cell r="S47">
            <v>26680</v>
          </cell>
          <cell r="T47" t="e">
            <v>#REF!</v>
          </cell>
          <cell r="U47" t="e">
            <v>#REF!</v>
          </cell>
          <cell r="W47" t="e">
            <v>#REF!</v>
          </cell>
          <cell r="X47" t="e">
            <v>#REF!</v>
          </cell>
          <cell r="Y47" t="e">
            <v>#REF!</v>
          </cell>
          <cell r="Z47" t="e">
            <v>#REF!</v>
          </cell>
          <cell r="AB47">
            <v>28775</v>
          </cell>
          <cell r="AC47">
            <v>25754</v>
          </cell>
          <cell r="AD47">
            <v>31354</v>
          </cell>
          <cell r="AE47">
            <v>32633</v>
          </cell>
        </row>
        <row r="49">
          <cell r="A49" t="str">
            <v>Source: National Bank of Tajikistan.</v>
          </cell>
        </row>
      </sheetData>
      <sheetData sheetId="40" refreshError="1">
        <row r="1">
          <cell r="A1" t="str">
            <v>Table A-32. Tajikistan: Treasury Bill Auctions, 2000–2002</v>
          </cell>
        </row>
        <row r="2">
          <cell r="A2" t="str">
            <v>(In thousands of somoni; unless otherwise specified)</v>
          </cell>
        </row>
        <row r="4">
          <cell r="C4">
            <v>1998</v>
          </cell>
          <cell r="F4">
            <v>1998</v>
          </cell>
          <cell r="I4">
            <v>1999</v>
          </cell>
          <cell r="Y4">
            <v>2000</v>
          </cell>
          <cell r="AR4">
            <v>2001</v>
          </cell>
        </row>
        <row r="5">
          <cell r="A5" t="str">
            <v>Auction date</v>
          </cell>
          <cell r="C5">
            <v>36040</v>
          </cell>
          <cell r="D5">
            <v>36068</v>
          </cell>
          <cell r="E5">
            <v>36096</v>
          </cell>
          <cell r="F5">
            <v>36124</v>
          </cell>
          <cell r="G5" t="str">
            <v>Sep–</v>
          </cell>
          <cell r="I5">
            <v>36194</v>
          </cell>
          <cell r="J5">
            <v>36215</v>
          </cell>
          <cell r="K5">
            <v>36243</v>
          </cell>
          <cell r="L5">
            <v>36271</v>
          </cell>
          <cell r="M5">
            <v>36299</v>
          </cell>
          <cell r="N5">
            <v>36327</v>
          </cell>
          <cell r="O5">
            <v>36355</v>
          </cell>
          <cell r="P5">
            <v>36383</v>
          </cell>
          <cell r="Q5">
            <v>36411</v>
          </cell>
          <cell r="R5" t="str">
            <v>06–Oct.99</v>
          </cell>
          <cell r="S5">
            <v>36467</v>
          </cell>
          <cell r="T5">
            <v>37226</v>
          </cell>
          <cell r="U5">
            <v>37255</v>
          </cell>
          <cell r="V5">
            <v>36890</v>
          </cell>
          <cell r="W5">
            <v>37255</v>
          </cell>
          <cell r="Y5">
            <v>36558</v>
          </cell>
          <cell r="Z5">
            <v>36938</v>
          </cell>
          <cell r="AA5">
            <v>36951</v>
          </cell>
          <cell r="AB5">
            <v>36979</v>
          </cell>
          <cell r="AC5">
            <v>37007</v>
          </cell>
          <cell r="AD5">
            <v>37028</v>
          </cell>
          <cell r="AE5">
            <v>37042</v>
          </cell>
          <cell r="AF5">
            <v>37063</v>
          </cell>
          <cell r="AG5">
            <v>37070</v>
          </cell>
          <cell r="AH5">
            <v>37098</v>
          </cell>
          <cell r="AI5">
            <v>37112</v>
          </cell>
          <cell r="AJ5">
            <v>37126</v>
          </cell>
          <cell r="AK5">
            <v>37140</v>
          </cell>
          <cell r="AL5">
            <v>37154</v>
          </cell>
          <cell r="AM5">
            <v>37189</v>
          </cell>
          <cell r="AN5">
            <v>37203</v>
          </cell>
          <cell r="AO5">
            <v>37217</v>
          </cell>
          <cell r="AP5">
            <v>37245</v>
          </cell>
          <cell r="AR5">
            <v>37280</v>
          </cell>
          <cell r="AS5">
            <v>37294</v>
          </cell>
          <cell r="AT5">
            <v>37308</v>
          </cell>
          <cell r="AU5">
            <v>37322</v>
          </cell>
          <cell r="AV5">
            <v>37350</v>
          </cell>
          <cell r="AW5">
            <v>37364</v>
          </cell>
          <cell r="AX5">
            <v>37378</v>
          </cell>
          <cell r="AY5">
            <v>37394</v>
          </cell>
          <cell r="AZ5">
            <v>37427</v>
          </cell>
          <cell r="BA5">
            <v>37462</v>
          </cell>
          <cell r="BB5">
            <v>37476</v>
          </cell>
          <cell r="BC5">
            <v>37490</v>
          </cell>
          <cell r="BD5">
            <v>37504</v>
          </cell>
          <cell r="BE5">
            <v>37553</v>
          </cell>
          <cell r="BF5">
            <v>37609</v>
          </cell>
          <cell r="BG5">
            <v>37616</v>
          </cell>
        </row>
        <row r="6">
          <cell r="G6" t="str">
            <v>Dec</v>
          </cell>
        </row>
        <row r="8">
          <cell r="A8" t="str">
            <v>Term (days to maturity)</v>
          </cell>
          <cell r="C8">
            <v>28</v>
          </cell>
          <cell r="D8">
            <v>28</v>
          </cell>
          <cell r="E8">
            <v>28</v>
          </cell>
          <cell r="F8">
            <v>91</v>
          </cell>
          <cell r="I8">
            <v>28</v>
          </cell>
          <cell r="J8">
            <v>28</v>
          </cell>
          <cell r="K8">
            <v>28</v>
          </cell>
          <cell r="L8">
            <v>28</v>
          </cell>
          <cell r="M8">
            <v>28</v>
          </cell>
          <cell r="N8">
            <v>28</v>
          </cell>
          <cell r="O8">
            <v>28</v>
          </cell>
          <cell r="P8">
            <v>28</v>
          </cell>
          <cell r="Q8">
            <v>28</v>
          </cell>
          <cell r="R8">
            <v>28</v>
          </cell>
          <cell r="S8" t="str">
            <v>28</v>
          </cell>
          <cell r="T8" t="str">
            <v>56</v>
          </cell>
          <cell r="U8" t="str">
            <v>28</v>
          </cell>
          <cell r="V8" t="str">
            <v>91</v>
          </cell>
          <cell r="W8" t="str">
            <v>182</v>
          </cell>
          <cell r="Y8" t="str">
            <v>91</v>
          </cell>
          <cell r="Z8" t="str">
            <v>91</v>
          </cell>
          <cell r="AA8" t="str">
            <v>91</v>
          </cell>
          <cell r="AB8" t="str">
            <v>91</v>
          </cell>
          <cell r="AC8" t="str">
            <v>91</v>
          </cell>
          <cell r="AD8" t="str">
            <v>91</v>
          </cell>
          <cell r="AE8" t="str">
            <v>91</v>
          </cell>
          <cell r="AF8" t="str">
            <v>91</v>
          </cell>
          <cell r="AG8" t="str">
            <v>91</v>
          </cell>
          <cell r="AH8" t="str">
            <v>91</v>
          </cell>
          <cell r="AI8" t="str">
            <v>91</v>
          </cell>
          <cell r="AJ8" t="str">
            <v>91</v>
          </cell>
          <cell r="AK8" t="str">
            <v>91</v>
          </cell>
          <cell r="AL8" t="str">
            <v>91</v>
          </cell>
          <cell r="AM8" t="str">
            <v>91</v>
          </cell>
          <cell r="AN8" t="str">
            <v>91</v>
          </cell>
          <cell r="AO8" t="str">
            <v>91</v>
          </cell>
          <cell r="AP8" t="str">
            <v>182</v>
          </cell>
          <cell r="AR8">
            <v>182</v>
          </cell>
          <cell r="AS8">
            <v>182</v>
          </cell>
          <cell r="AT8">
            <v>182</v>
          </cell>
          <cell r="AU8">
            <v>182</v>
          </cell>
          <cell r="AV8">
            <v>182</v>
          </cell>
          <cell r="AW8">
            <v>182</v>
          </cell>
          <cell r="AX8">
            <v>182</v>
          </cell>
          <cell r="AY8">
            <v>182</v>
          </cell>
          <cell r="AZ8">
            <v>182</v>
          </cell>
          <cell r="BA8">
            <v>182</v>
          </cell>
          <cell r="BB8">
            <v>182</v>
          </cell>
          <cell r="BC8">
            <v>182</v>
          </cell>
          <cell r="BD8">
            <v>182</v>
          </cell>
          <cell r="BE8">
            <v>182</v>
          </cell>
          <cell r="BF8">
            <v>182</v>
          </cell>
          <cell r="BG8">
            <v>182</v>
          </cell>
        </row>
        <row r="9">
          <cell r="A9" t="str">
            <v>Maturity date</v>
          </cell>
          <cell r="C9">
            <v>36068</v>
          </cell>
          <cell r="D9">
            <v>36096</v>
          </cell>
          <cell r="E9">
            <v>36124</v>
          </cell>
          <cell r="F9">
            <v>36215</v>
          </cell>
          <cell r="I9">
            <v>36222</v>
          </cell>
          <cell r="J9">
            <v>36243</v>
          </cell>
          <cell r="K9">
            <v>36271</v>
          </cell>
          <cell r="L9">
            <v>36299</v>
          </cell>
          <cell r="M9">
            <v>36327</v>
          </cell>
          <cell r="N9">
            <v>36355</v>
          </cell>
          <cell r="O9">
            <v>36383</v>
          </cell>
          <cell r="P9">
            <v>36411</v>
          </cell>
          <cell r="Q9" t="str">
            <v>06–Oct.99</v>
          </cell>
          <cell r="R9">
            <v>36467</v>
          </cell>
          <cell r="S9">
            <v>36506</v>
          </cell>
          <cell r="T9">
            <v>36552</v>
          </cell>
          <cell r="U9" t="str">
            <v>27,01,00</v>
          </cell>
          <cell r="V9" t="str">
            <v>30,03,00</v>
          </cell>
          <cell r="W9" t="str">
            <v>29,06,00</v>
          </cell>
          <cell r="Y9" t="str">
            <v>03,05,00</v>
          </cell>
          <cell r="Z9" t="str">
            <v>17,05,00</v>
          </cell>
          <cell r="AA9" t="str">
            <v>31,05,00</v>
          </cell>
          <cell r="AB9" t="str">
            <v>28,06,00</v>
          </cell>
          <cell r="AC9" t="str">
            <v>26,07,00</v>
          </cell>
          <cell r="AD9" t="str">
            <v>16,08,00</v>
          </cell>
          <cell r="AE9" t="str">
            <v>26,07,00</v>
          </cell>
          <cell r="AF9" t="str">
            <v>20,09,00</v>
          </cell>
          <cell r="AG9" t="str">
            <v>27,09,00</v>
          </cell>
          <cell r="AH9" t="str">
            <v>25,10,00</v>
          </cell>
          <cell r="AI9" t="str">
            <v>08,11,00</v>
          </cell>
          <cell r="AJ9" t="str">
            <v>22,11,00</v>
          </cell>
          <cell r="AK9" t="str">
            <v>6,12,00</v>
          </cell>
          <cell r="AL9" t="str">
            <v>20,12,00</v>
          </cell>
          <cell r="AM9" t="str">
            <v>24,01,01</v>
          </cell>
          <cell r="AN9" t="str">
            <v>7,02,01</v>
          </cell>
          <cell r="AO9" t="str">
            <v>21,02,01</v>
          </cell>
          <cell r="AP9" t="str">
            <v>20,06,01</v>
          </cell>
        </row>
        <row r="10">
          <cell r="A10" t="str">
            <v>Amount offered (in millions of somoni)</v>
          </cell>
          <cell r="C10">
            <v>200</v>
          </cell>
          <cell r="D10">
            <v>100</v>
          </cell>
          <cell r="E10">
            <v>100</v>
          </cell>
          <cell r="F10">
            <v>100</v>
          </cell>
          <cell r="G10">
            <v>500</v>
          </cell>
          <cell r="I10">
            <v>100</v>
          </cell>
          <cell r="J10">
            <v>100</v>
          </cell>
          <cell r="K10">
            <v>100</v>
          </cell>
          <cell r="L10">
            <v>100</v>
          </cell>
          <cell r="M10">
            <v>100</v>
          </cell>
          <cell r="N10">
            <v>100</v>
          </cell>
          <cell r="O10">
            <v>100</v>
          </cell>
          <cell r="P10">
            <v>200</v>
          </cell>
          <cell r="Q10">
            <v>200</v>
          </cell>
          <cell r="R10">
            <v>200</v>
          </cell>
          <cell r="S10">
            <v>200</v>
          </cell>
          <cell r="T10">
            <v>300</v>
          </cell>
          <cell r="U10">
            <v>400</v>
          </cell>
          <cell r="V10">
            <v>400</v>
          </cell>
          <cell r="W10">
            <v>400</v>
          </cell>
          <cell r="Y10">
            <v>200</v>
          </cell>
          <cell r="Z10">
            <v>100</v>
          </cell>
          <cell r="AA10">
            <v>100</v>
          </cell>
          <cell r="AB10">
            <v>100</v>
          </cell>
          <cell r="AC10">
            <v>100</v>
          </cell>
          <cell r="AD10">
            <v>200</v>
          </cell>
          <cell r="AE10">
            <v>130</v>
          </cell>
          <cell r="AF10">
            <v>100</v>
          </cell>
          <cell r="AG10">
            <v>100</v>
          </cell>
          <cell r="AH10">
            <v>200</v>
          </cell>
          <cell r="AI10">
            <v>200</v>
          </cell>
          <cell r="AJ10">
            <v>250</v>
          </cell>
          <cell r="AK10">
            <v>100</v>
          </cell>
          <cell r="AL10">
            <v>100</v>
          </cell>
          <cell r="AM10">
            <v>150</v>
          </cell>
          <cell r="AN10">
            <v>110</v>
          </cell>
          <cell r="AO10">
            <v>250</v>
          </cell>
          <cell r="AP10">
            <v>100</v>
          </cell>
          <cell r="AR10">
            <v>200</v>
          </cell>
          <cell r="AS10">
            <v>200</v>
          </cell>
          <cell r="AT10">
            <v>200</v>
          </cell>
          <cell r="AU10">
            <v>200</v>
          </cell>
          <cell r="AV10">
            <v>200</v>
          </cell>
          <cell r="AW10">
            <v>200</v>
          </cell>
          <cell r="AX10">
            <v>270</v>
          </cell>
          <cell r="AY10">
            <v>200</v>
          </cell>
          <cell r="AZ10">
            <v>200</v>
          </cell>
          <cell r="BA10">
            <v>300</v>
          </cell>
          <cell r="BB10">
            <v>500</v>
          </cell>
          <cell r="BC10">
            <v>300</v>
          </cell>
          <cell r="BD10">
            <v>300</v>
          </cell>
          <cell r="BE10">
            <v>70</v>
          </cell>
          <cell r="BF10">
            <v>60</v>
          </cell>
          <cell r="BG10">
            <v>3</v>
          </cell>
        </row>
        <row r="11">
          <cell r="A11" t="str">
            <v>Volume sold (nominal in millions of TR)</v>
          </cell>
          <cell r="C11">
            <v>53</v>
          </cell>
          <cell r="D11">
            <v>56.75</v>
          </cell>
          <cell r="E11">
            <v>57.15</v>
          </cell>
          <cell r="F11">
            <v>61.65</v>
          </cell>
          <cell r="G11">
            <v>228.55</v>
          </cell>
          <cell r="I11">
            <v>5</v>
          </cell>
          <cell r="J11">
            <v>78.84</v>
          </cell>
          <cell r="K11">
            <v>63.14</v>
          </cell>
          <cell r="L11">
            <v>73.3</v>
          </cell>
          <cell r="M11">
            <v>79.7</v>
          </cell>
          <cell r="N11">
            <v>91.86</v>
          </cell>
          <cell r="O11">
            <v>98.86</v>
          </cell>
          <cell r="P11">
            <v>112.52</v>
          </cell>
          <cell r="Q11">
            <v>121.77</v>
          </cell>
          <cell r="R11">
            <v>165.66</v>
          </cell>
          <cell r="S11">
            <v>200</v>
          </cell>
          <cell r="T11">
            <v>133.72</v>
          </cell>
          <cell r="U11">
            <v>0</v>
          </cell>
          <cell r="V11">
            <v>0</v>
          </cell>
          <cell r="W11">
            <v>0</v>
          </cell>
          <cell r="Y11">
            <v>200</v>
          </cell>
          <cell r="Z11">
            <v>100</v>
          </cell>
          <cell r="AA11">
            <v>100</v>
          </cell>
          <cell r="AB11">
            <v>2.62</v>
          </cell>
          <cell r="AC11">
            <v>24.17</v>
          </cell>
          <cell r="AD11">
            <v>200</v>
          </cell>
          <cell r="AE11">
            <v>130</v>
          </cell>
          <cell r="AF11">
            <v>72.209999999999994</v>
          </cell>
          <cell r="AG11">
            <v>5.81</v>
          </cell>
          <cell r="AH11">
            <v>200</v>
          </cell>
          <cell r="AI11">
            <v>81.13</v>
          </cell>
          <cell r="AJ11">
            <v>208.44</v>
          </cell>
          <cell r="AK11">
            <v>6.95</v>
          </cell>
          <cell r="AL11">
            <v>34.43</v>
          </cell>
          <cell r="AM11">
            <v>138.24</v>
          </cell>
          <cell r="AN11">
            <v>0.10341</v>
          </cell>
          <cell r="AO11">
            <v>0.10397000000000001</v>
          </cell>
          <cell r="AP11">
            <v>5.2769999999999997E-2</v>
          </cell>
        </row>
        <row r="12">
          <cell r="A12" t="str">
            <v>Volume sold (cash in millions of somoni)</v>
          </cell>
          <cell r="C12">
            <v>51.59</v>
          </cell>
          <cell r="D12">
            <v>54.91</v>
          </cell>
          <cell r="E12">
            <v>54.93</v>
          </cell>
          <cell r="F12">
            <v>54.38</v>
          </cell>
          <cell r="G12">
            <v>215.81</v>
          </cell>
          <cell r="I12">
            <v>47.04</v>
          </cell>
          <cell r="J12">
            <v>75.290000000000006</v>
          </cell>
          <cell r="K12">
            <v>60.51</v>
          </cell>
          <cell r="L12">
            <v>70.160290000000003</v>
          </cell>
          <cell r="M12">
            <v>76.144284999999996</v>
          </cell>
          <cell r="N12">
            <v>87.233770000000007</v>
          </cell>
          <cell r="O12">
            <v>93.754621</v>
          </cell>
          <cell r="P12">
            <v>106.35010200000001</v>
          </cell>
          <cell r="Q12">
            <v>114.133512</v>
          </cell>
          <cell r="R12">
            <v>152.42724100000001</v>
          </cell>
          <cell r="S12">
            <v>188.00323399999999</v>
          </cell>
          <cell r="T12">
            <v>118.160843</v>
          </cell>
          <cell r="U12">
            <v>0</v>
          </cell>
          <cell r="V12">
            <v>0</v>
          </cell>
          <cell r="W12">
            <v>0</v>
          </cell>
          <cell r="Y12">
            <v>168.840847</v>
          </cell>
          <cell r="Z12">
            <v>85.804682999999997</v>
          </cell>
          <cell r="AA12">
            <v>86.887686000000002</v>
          </cell>
          <cell r="AB12">
            <v>2.2951139999999999</v>
          </cell>
          <cell r="AC12">
            <v>20.986975000000001</v>
          </cell>
          <cell r="AD12">
            <v>175.58834300000001</v>
          </cell>
          <cell r="AE12">
            <v>121.067657</v>
          </cell>
          <cell r="AF12">
            <v>64.373733999999999</v>
          </cell>
          <cell r="AG12">
            <v>5.1521220000000003</v>
          </cell>
          <cell r="AH12">
            <v>179.311418</v>
          </cell>
          <cell r="AI12">
            <v>72.685280000000006</v>
          </cell>
          <cell r="AJ12">
            <v>186.25759600000001</v>
          </cell>
          <cell r="AK12">
            <v>6.2880580000000004</v>
          </cell>
          <cell r="AL12">
            <v>31.268415999999998</v>
          </cell>
          <cell r="AM12">
            <v>124.121189</v>
          </cell>
          <cell r="AN12">
            <v>93.914000000000001</v>
          </cell>
          <cell r="AO12">
            <v>95.519000000000005</v>
          </cell>
          <cell r="AP12">
            <v>43.893709999999999</v>
          </cell>
          <cell r="AR12">
            <v>166.4</v>
          </cell>
          <cell r="AS12">
            <v>179.3</v>
          </cell>
          <cell r="AT12">
            <v>173.6</v>
          </cell>
          <cell r="AU12">
            <v>174.2</v>
          </cell>
          <cell r="AV12">
            <v>9.0809999999999995</v>
          </cell>
          <cell r="AW12">
            <v>57.4</v>
          </cell>
          <cell r="AX12">
            <v>233.9</v>
          </cell>
          <cell r="AY12">
            <v>164.2</v>
          </cell>
          <cell r="AZ12">
            <v>47.57</v>
          </cell>
          <cell r="BA12">
            <v>171.3</v>
          </cell>
          <cell r="BB12">
            <v>145.02799999999999</v>
          </cell>
          <cell r="BC12">
            <v>282.37</v>
          </cell>
          <cell r="BD12">
            <v>196.62</v>
          </cell>
          <cell r="BE12">
            <v>63.271999999999998</v>
          </cell>
          <cell r="BF12">
            <v>59.99</v>
          </cell>
          <cell r="BG12">
            <v>1.32</v>
          </cell>
        </row>
        <row r="13">
          <cell r="A13" t="str">
            <v>Successful range (in percent)</v>
          </cell>
          <cell r="C13" t="str">
            <v>30–60</v>
          </cell>
          <cell r="D13" t="str">
            <v>35–60</v>
          </cell>
          <cell r="E13" t="str">
            <v>40–80</v>
          </cell>
          <cell r="F13" t="str">
            <v>45–80</v>
          </cell>
          <cell r="I13" t="str">
            <v>80–81</v>
          </cell>
          <cell r="J13" t="str">
            <v>45–85</v>
          </cell>
          <cell r="K13" t="str">
            <v>45–85</v>
          </cell>
          <cell r="L13" t="str">
            <v>45–90</v>
          </cell>
          <cell r="M13" t="str">
            <v>45–95</v>
          </cell>
          <cell r="N13" t="str">
            <v>47–100</v>
          </cell>
          <cell r="O13" t="str">
            <v>47–150</v>
          </cell>
          <cell r="P13" t="str">
            <v>47–150</v>
          </cell>
          <cell r="Q13" t="str">
            <v>47–150</v>
          </cell>
          <cell r="R13" t="str">
            <v>75–140</v>
          </cell>
          <cell r="S13" t="str">
            <v>60–111</v>
          </cell>
          <cell r="T13" t="str">
            <v>60–90</v>
          </cell>
          <cell r="U13">
            <v>0</v>
          </cell>
          <cell r="V13">
            <v>0</v>
          </cell>
          <cell r="W13">
            <v>0</v>
          </cell>
          <cell r="Y13" t="str">
            <v>60–75</v>
          </cell>
          <cell r="Z13" t="str">
            <v>50–75</v>
          </cell>
          <cell r="AA13" t="str">
            <v>50–70</v>
          </cell>
          <cell r="AB13" t="str">
            <v>56–56</v>
          </cell>
          <cell r="AC13" t="str">
            <v>60–70</v>
          </cell>
          <cell r="AD13" t="str">
            <v>55–60</v>
          </cell>
          <cell r="AE13" t="str">
            <v>45–55</v>
          </cell>
          <cell r="AF13" t="str">
            <v>45–55</v>
          </cell>
          <cell r="AG13" t="str">
            <v>50–52</v>
          </cell>
          <cell r="AH13" t="str">
            <v>45–50</v>
          </cell>
          <cell r="AI13" t="str">
            <v>45–48</v>
          </cell>
          <cell r="AJ13" t="str">
            <v>45–50</v>
          </cell>
          <cell r="AK13" t="str">
            <v>40–48</v>
          </cell>
          <cell r="AL13" t="str">
            <v>40–40</v>
          </cell>
          <cell r="AM13" t="str">
            <v>40–43</v>
          </cell>
          <cell r="AN13" t="str">
            <v>40–40</v>
          </cell>
          <cell r="AO13" t="str">
            <v>35–40</v>
          </cell>
          <cell r="AP13" t="str">
            <v>40–40</v>
          </cell>
          <cell r="AR13" t="str">
            <v>40–40</v>
          </cell>
          <cell r="AS13" t="str">
            <v>36–42</v>
          </cell>
          <cell r="AT13" t="str">
            <v>30–30</v>
          </cell>
          <cell r="AU13" t="str">
            <v>28–30</v>
          </cell>
          <cell r="AV13">
            <v>20</v>
          </cell>
          <cell r="AW13" t="str">
            <v>20–25</v>
          </cell>
          <cell r="AX13">
            <v>25</v>
          </cell>
          <cell r="AY13" t="str">
            <v>23–28</v>
          </cell>
          <cell r="AZ13" t="str">
            <v>25–26</v>
          </cell>
          <cell r="BA13" t="str">
            <v>22–25</v>
          </cell>
          <cell r="BB13" t="str">
            <v>22–24</v>
          </cell>
          <cell r="BC13" t="str">
            <v>22–24</v>
          </cell>
          <cell r="BD13" t="str">
            <v>22–24</v>
          </cell>
          <cell r="BE13" t="str">
            <v>21–21</v>
          </cell>
          <cell r="BF13" t="str">
            <v>18–21</v>
          </cell>
          <cell r="BG13" t="str">
            <v>17–19</v>
          </cell>
        </row>
        <row r="14">
          <cell r="A14" t="str">
            <v>Weighted average successful yield (in percent)</v>
          </cell>
          <cell r="C14">
            <v>35.15</v>
          </cell>
          <cell r="D14">
            <v>43.18</v>
          </cell>
          <cell r="E14">
            <v>52.06</v>
          </cell>
          <cell r="F14">
            <v>53.88</v>
          </cell>
          <cell r="I14">
            <v>80.8</v>
          </cell>
          <cell r="J14">
            <v>60.85</v>
          </cell>
          <cell r="K14">
            <v>55.94</v>
          </cell>
          <cell r="L14">
            <v>56.26</v>
          </cell>
          <cell r="M14">
            <v>60.04</v>
          </cell>
          <cell r="N14">
            <v>68.180000000000007</v>
          </cell>
          <cell r="O14">
            <v>70.010000000000005</v>
          </cell>
          <cell r="P14">
            <v>74.59</v>
          </cell>
          <cell r="Q14">
            <v>86.03</v>
          </cell>
          <cell r="R14">
            <v>111.62</v>
          </cell>
          <cell r="S14">
            <v>82.04</v>
          </cell>
          <cell r="T14">
            <v>84.65</v>
          </cell>
          <cell r="U14">
            <v>0</v>
          </cell>
          <cell r="V14">
            <v>0</v>
          </cell>
          <cell r="W14">
            <v>0</v>
          </cell>
          <cell r="Y14">
            <v>73.010000000000005</v>
          </cell>
          <cell r="Z14">
            <v>65.45</v>
          </cell>
          <cell r="AA14">
            <v>59.7</v>
          </cell>
          <cell r="AB14">
            <v>56</v>
          </cell>
          <cell r="AC14">
            <v>60</v>
          </cell>
          <cell r="AD14">
            <v>55</v>
          </cell>
          <cell r="AE14">
            <v>47.43</v>
          </cell>
          <cell r="AF14">
            <v>48.16</v>
          </cell>
          <cell r="AG14">
            <v>50.52</v>
          </cell>
          <cell r="AH14">
            <v>45.64</v>
          </cell>
          <cell r="AI14">
            <v>45.96</v>
          </cell>
          <cell r="AJ14">
            <v>47.11</v>
          </cell>
          <cell r="AK14">
            <v>41.65</v>
          </cell>
          <cell r="AL14">
            <v>40</v>
          </cell>
          <cell r="AM14">
            <v>42.41</v>
          </cell>
          <cell r="AN14">
            <v>40</v>
          </cell>
          <cell r="AO14">
            <v>35</v>
          </cell>
          <cell r="AP14">
            <v>40</v>
          </cell>
          <cell r="AR14">
            <v>40</v>
          </cell>
          <cell r="AS14">
            <v>36.42</v>
          </cell>
          <cell r="AT14">
            <v>30</v>
          </cell>
          <cell r="AU14">
            <v>30</v>
          </cell>
          <cell r="AV14">
            <v>20</v>
          </cell>
          <cell r="AW14">
            <v>25</v>
          </cell>
          <cell r="AX14">
            <v>27.14</v>
          </cell>
          <cell r="AY14">
            <v>26.84</v>
          </cell>
          <cell r="AZ14">
            <v>25.7</v>
          </cell>
          <cell r="BA14">
            <v>24.42</v>
          </cell>
          <cell r="BB14">
            <v>22.31</v>
          </cell>
          <cell r="BC14">
            <v>23.42</v>
          </cell>
          <cell r="BD14">
            <v>22.65</v>
          </cell>
          <cell r="BE14">
            <v>21</v>
          </cell>
          <cell r="BF14">
            <v>19.02</v>
          </cell>
          <cell r="BG14">
            <v>18.13</v>
          </cell>
        </row>
        <row r="15">
          <cell r="A15" t="str">
            <v>Number of bids submitted</v>
          </cell>
          <cell r="C15">
            <v>13</v>
          </cell>
          <cell r="D15">
            <v>9</v>
          </cell>
          <cell r="E15">
            <v>11</v>
          </cell>
          <cell r="F15">
            <v>8</v>
          </cell>
          <cell r="I15">
            <v>2</v>
          </cell>
          <cell r="J15">
            <v>4</v>
          </cell>
          <cell r="K15">
            <v>4</v>
          </cell>
          <cell r="L15">
            <v>4</v>
          </cell>
          <cell r="M15">
            <v>5</v>
          </cell>
          <cell r="N15">
            <v>6</v>
          </cell>
          <cell r="O15">
            <v>13</v>
          </cell>
          <cell r="P15">
            <v>11</v>
          </cell>
          <cell r="Q15">
            <v>7</v>
          </cell>
          <cell r="R15">
            <v>17</v>
          </cell>
          <cell r="S15">
            <v>17</v>
          </cell>
          <cell r="T15">
            <v>10</v>
          </cell>
          <cell r="U15">
            <v>0</v>
          </cell>
          <cell r="V15">
            <v>0</v>
          </cell>
          <cell r="W15">
            <v>0</v>
          </cell>
          <cell r="Y15">
            <v>19</v>
          </cell>
          <cell r="Z15">
            <v>15</v>
          </cell>
          <cell r="AA15">
            <v>8</v>
          </cell>
          <cell r="AB15">
            <v>1</v>
          </cell>
          <cell r="AC15">
            <v>4</v>
          </cell>
          <cell r="AD15">
            <v>9</v>
          </cell>
          <cell r="AE15">
            <v>15</v>
          </cell>
          <cell r="AF15">
            <v>8</v>
          </cell>
          <cell r="AG15">
            <v>4</v>
          </cell>
          <cell r="AH15">
            <v>19</v>
          </cell>
          <cell r="AI15">
            <v>8</v>
          </cell>
          <cell r="AJ15">
            <v>5</v>
          </cell>
          <cell r="AK15">
            <v>2</v>
          </cell>
          <cell r="AL15">
            <v>4</v>
          </cell>
          <cell r="AM15">
            <v>12</v>
          </cell>
          <cell r="AN15">
            <v>6</v>
          </cell>
          <cell r="AO15">
            <v>3</v>
          </cell>
          <cell r="AP15">
            <v>7</v>
          </cell>
          <cell r="AR15">
            <v>12</v>
          </cell>
          <cell r="AS15">
            <v>12</v>
          </cell>
          <cell r="AT15">
            <v>7</v>
          </cell>
          <cell r="AU15">
            <v>4</v>
          </cell>
          <cell r="AV15">
            <v>1</v>
          </cell>
          <cell r="AW15">
            <v>2</v>
          </cell>
          <cell r="AX15">
            <v>3</v>
          </cell>
          <cell r="AY15">
            <v>6</v>
          </cell>
          <cell r="AZ15">
            <v>3</v>
          </cell>
          <cell r="BA15">
            <v>11</v>
          </cell>
          <cell r="BB15">
            <v>8</v>
          </cell>
          <cell r="BC15">
            <v>7</v>
          </cell>
          <cell r="BD15">
            <v>3</v>
          </cell>
          <cell r="BE15">
            <v>4</v>
          </cell>
          <cell r="BF15">
            <v>8</v>
          </cell>
          <cell r="BG15">
            <v>1</v>
          </cell>
        </row>
        <row r="16">
          <cell r="A16" t="str">
            <v xml:space="preserve">Number of bids accepted </v>
          </cell>
          <cell r="C16">
            <v>8</v>
          </cell>
          <cell r="D16">
            <v>9</v>
          </cell>
          <cell r="E16">
            <v>11</v>
          </cell>
          <cell r="F16">
            <v>8</v>
          </cell>
          <cell r="I16">
            <v>2</v>
          </cell>
          <cell r="J16">
            <v>4</v>
          </cell>
          <cell r="K16">
            <v>4</v>
          </cell>
          <cell r="L16">
            <v>4</v>
          </cell>
          <cell r="M16">
            <v>5</v>
          </cell>
          <cell r="N16">
            <v>6</v>
          </cell>
          <cell r="O16">
            <v>13</v>
          </cell>
          <cell r="P16">
            <v>11</v>
          </cell>
          <cell r="Q16">
            <v>6</v>
          </cell>
          <cell r="R16">
            <v>11</v>
          </cell>
          <cell r="S16">
            <v>13</v>
          </cell>
          <cell r="T16">
            <v>9</v>
          </cell>
          <cell r="U16">
            <v>0</v>
          </cell>
          <cell r="V16">
            <v>0</v>
          </cell>
          <cell r="W16">
            <v>0</v>
          </cell>
          <cell r="Y16">
            <v>7</v>
          </cell>
          <cell r="Z16">
            <v>10</v>
          </cell>
          <cell r="AA16">
            <v>8</v>
          </cell>
          <cell r="AB16">
            <v>1</v>
          </cell>
          <cell r="AC16">
            <v>3</v>
          </cell>
          <cell r="AD16">
            <v>5</v>
          </cell>
          <cell r="AE16">
            <v>5</v>
          </cell>
          <cell r="AF16">
            <v>8</v>
          </cell>
          <cell r="AG16">
            <v>4</v>
          </cell>
          <cell r="AH16">
            <v>17</v>
          </cell>
          <cell r="AI16">
            <v>8</v>
          </cell>
          <cell r="AJ16">
            <v>5</v>
          </cell>
          <cell r="AK16">
            <v>2</v>
          </cell>
          <cell r="AL16">
            <v>4</v>
          </cell>
          <cell r="AM16">
            <v>12</v>
          </cell>
          <cell r="AN16">
            <v>6</v>
          </cell>
          <cell r="AO16">
            <v>2</v>
          </cell>
          <cell r="AP16">
            <v>7</v>
          </cell>
          <cell r="AR16">
            <v>12</v>
          </cell>
          <cell r="AS16">
            <v>9</v>
          </cell>
          <cell r="AT16">
            <v>7</v>
          </cell>
          <cell r="AU16">
            <v>4</v>
          </cell>
          <cell r="AV16">
            <v>1</v>
          </cell>
          <cell r="AW16">
            <v>2</v>
          </cell>
          <cell r="AX16">
            <v>2</v>
          </cell>
          <cell r="AY16">
            <v>5</v>
          </cell>
          <cell r="AZ16">
            <v>3</v>
          </cell>
          <cell r="BA16">
            <v>11</v>
          </cell>
          <cell r="BB16">
            <v>8</v>
          </cell>
          <cell r="BC16">
            <v>7</v>
          </cell>
          <cell r="BD16">
            <v>3</v>
          </cell>
          <cell r="BE16">
            <v>2</v>
          </cell>
          <cell r="BF16">
            <v>8</v>
          </cell>
          <cell r="BG16">
            <v>1</v>
          </cell>
        </row>
        <row r="17">
          <cell r="A17" t="str">
            <v>Number of auction participants</v>
          </cell>
          <cell r="C17" t="str">
            <v>5*</v>
          </cell>
          <cell r="D17">
            <v>4</v>
          </cell>
          <cell r="E17">
            <v>5</v>
          </cell>
          <cell r="F17">
            <v>4</v>
          </cell>
          <cell r="I17">
            <v>2</v>
          </cell>
          <cell r="J17">
            <v>4</v>
          </cell>
          <cell r="K17">
            <v>4</v>
          </cell>
          <cell r="L17">
            <v>4</v>
          </cell>
          <cell r="M17">
            <v>5</v>
          </cell>
          <cell r="N17">
            <v>6</v>
          </cell>
          <cell r="O17">
            <v>7</v>
          </cell>
          <cell r="P17">
            <v>6</v>
          </cell>
          <cell r="Q17">
            <v>7</v>
          </cell>
          <cell r="R17">
            <v>9</v>
          </cell>
          <cell r="S17">
            <v>8</v>
          </cell>
          <cell r="T17">
            <v>7</v>
          </cell>
          <cell r="U17">
            <v>0</v>
          </cell>
          <cell r="V17">
            <v>0</v>
          </cell>
          <cell r="W17">
            <v>0</v>
          </cell>
          <cell r="Y17">
            <v>10</v>
          </cell>
          <cell r="Z17">
            <v>13</v>
          </cell>
          <cell r="AA17">
            <v>8</v>
          </cell>
          <cell r="AB17">
            <v>1</v>
          </cell>
          <cell r="AC17">
            <v>2</v>
          </cell>
          <cell r="AD17">
            <v>4</v>
          </cell>
          <cell r="AE17">
            <v>9</v>
          </cell>
          <cell r="AF17">
            <v>6</v>
          </cell>
          <cell r="AG17">
            <v>2</v>
          </cell>
          <cell r="AH17">
            <v>10</v>
          </cell>
          <cell r="AI17">
            <v>4</v>
          </cell>
          <cell r="AJ17">
            <v>3</v>
          </cell>
          <cell r="AK17">
            <v>2</v>
          </cell>
          <cell r="AL17">
            <v>4</v>
          </cell>
          <cell r="AM17">
            <v>11</v>
          </cell>
          <cell r="AN17">
            <v>3</v>
          </cell>
          <cell r="AO17">
            <v>3</v>
          </cell>
          <cell r="AP17">
            <v>7</v>
          </cell>
          <cell r="AR17">
            <v>12</v>
          </cell>
          <cell r="AS17">
            <v>12</v>
          </cell>
          <cell r="AT17">
            <v>7</v>
          </cell>
          <cell r="AU17">
            <v>4</v>
          </cell>
          <cell r="AV17">
            <v>1</v>
          </cell>
          <cell r="AW17">
            <v>2</v>
          </cell>
          <cell r="AX17">
            <v>2</v>
          </cell>
          <cell r="AY17">
            <v>6</v>
          </cell>
          <cell r="AZ17">
            <v>3</v>
          </cell>
          <cell r="BA17">
            <v>11</v>
          </cell>
          <cell r="BB17">
            <v>8</v>
          </cell>
          <cell r="BC17">
            <v>7</v>
          </cell>
          <cell r="BD17">
            <v>3</v>
          </cell>
          <cell r="BE17">
            <v>2</v>
          </cell>
          <cell r="BF17">
            <v>3</v>
          </cell>
          <cell r="BG17">
            <v>1</v>
          </cell>
        </row>
        <row r="18">
          <cell r="A18" t="str">
            <v>Number of successful auction participants</v>
          </cell>
          <cell r="C18">
            <v>3</v>
          </cell>
          <cell r="D18">
            <v>4</v>
          </cell>
          <cell r="E18">
            <v>5</v>
          </cell>
          <cell r="F18">
            <v>4</v>
          </cell>
          <cell r="I18">
            <v>2</v>
          </cell>
          <cell r="J18">
            <v>4</v>
          </cell>
          <cell r="K18">
            <v>4</v>
          </cell>
          <cell r="L18">
            <v>4</v>
          </cell>
          <cell r="M18">
            <v>5</v>
          </cell>
          <cell r="N18">
            <v>6</v>
          </cell>
          <cell r="O18">
            <v>7</v>
          </cell>
          <cell r="P18">
            <v>6</v>
          </cell>
          <cell r="Q18">
            <v>6</v>
          </cell>
          <cell r="R18">
            <v>9</v>
          </cell>
          <cell r="S18">
            <v>8</v>
          </cell>
          <cell r="T18">
            <v>8</v>
          </cell>
          <cell r="U18">
            <v>0</v>
          </cell>
          <cell r="V18">
            <v>0</v>
          </cell>
          <cell r="W18">
            <v>0</v>
          </cell>
          <cell r="Y18">
            <v>10</v>
          </cell>
          <cell r="Z18">
            <v>13</v>
          </cell>
          <cell r="AA18">
            <v>8</v>
          </cell>
          <cell r="AB18">
            <v>1</v>
          </cell>
          <cell r="AC18">
            <v>2</v>
          </cell>
          <cell r="AD18">
            <v>4</v>
          </cell>
          <cell r="AE18">
            <v>8</v>
          </cell>
          <cell r="AF18">
            <v>6</v>
          </cell>
          <cell r="AG18">
            <v>2</v>
          </cell>
          <cell r="AH18">
            <v>8</v>
          </cell>
          <cell r="AI18">
            <v>4</v>
          </cell>
          <cell r="AJ18">
            <v>3</v>
          </cell>
          <cell r="AK18">
            <v>2</v>
          </cell>
          <cell r="AL18">
            <v>4</v>
          </cell>
          <cell r="AM18">
            <v>12</v>
          </cell>
          <cell r="AN18">
            <v>3</v>
          </cell>
          <cell r="AO18">
            <v>2</v>
          </cell>
          <cell r="AP18">
            <v>7</v>
          </cell>
          <cell r="AR18">
            <v>12</v>
          </cell>
          <cell r="AS18">
            <v>9</v>
          </cell>
          <cell r="AT18">
            <v>7</v>
          </cell>
          <cell r="AU18">
            <v>4</v>
          </cell>
          <cell r="AV18">
            <v>1</v>
          </cell>
          <cell r="AW18">
            <v>2</v>
          </cell>
          <cell r="AX18">
            <v>2</v>
          </cell>
          <cell r="AY18">
            <v>5</v>
          </cell>
          <cell r="AZ18">
            <v>3</v>
          </cell>
          <cell r="BA18">
            <v>11</v>
          </cell>
          <cell r="BB18">
            <v>8</v>
          </cell>
          <cell r="BC18">
            <v>7</v>
          </cell>
          <cell r="BD18">
            <v>3</v>
          </cell>
          <cell r="BE18">
            <v>2</v>
          </cell>
          <cell r="BF18">
            <v>8</v>
          </cell>
          <cell r="BG18">
            <v>1</v>
          </cell>
        </row>
        <row r="19">
          <cell r="A19" t="str">
            <v>Number of non–bank bidders</v>
          </cell>
          <cell r="C19">
            <v>0</v>
          </cell>
          <cell r="D19">
            <v>0</v>
          </cell>
          <cell r="E19">
            <v>0</v>
          </cell>
          <cell r="F19">
            <v>0</v>
          </cell>
          <cell r="I19">
            <v>1</v>
          </cell>
          <cell r="J19">
            <v>0</v>
          </cell>
          <cell r="K19">
            <v>1</v>
          </cell>
          <cell r="L19">
            <v>0</v>
          </cell>
          <cell r="M19">
            <v>1</v>
          </cell>
          <cell r="N19">
            <v>1</v>
          </cell>
          <cell r="O19">
            <v>2</v>
          </cell>
          <cell r="P19">
            <v>2</v>
          </cell>
          <cell r="Q19">
            <v>2</v>
          </cell>
          <cell r="R19">
            <v>4</v>
          </cell>
          <cell r="S19">
            <v>3</v>
          </cell>
          <cell r="T19">
            <v>3</v>
          </cell>
          <cell r="U19">
            <v>0</v>
          </cell>
          <cell r="V19">
            <v>0</v>
          </cell>
          <cell r="W19">
            <v>0</v>
          </cell>
          <cell r="Y19">
            <v>3</v>
          </cell>
          <cell r="Z19">
            <v>3</v>
          </cell>
          <cell r="AA19">
            <v>3</v>
          </cell>
          <cell r="AB19">
            <v>0</v>
          </cell>
          <cell r="AC19">
            <v>2</v>
          </cell>
          <cell r="AD19">
            <v>1</v>
          </cell>
          <cell r="AE19">
            <v>4</v>
          </cell>
          <cell r="AF19">
            <v>3</v>
          </cell>
          <cell r="AG19">
            <v>0</v>
          </cell>
          <cell r="AH19">
            <v>4</v>
          </cell>
          <cell r="AI19">
            <v>1</v>
          </cell>
          <cell r="AJ19">
            <v>2</v>
          </cell>
          <cell r="AK19">
            <v>0</v>
          </cell>
          <cell r="AL19">
            <v>2</v>
          </cell>
          <cell r="AM19">
            <v>6</v>
          </cell>
          <cell r="AN19">
            <v>1</v>
          </cell>
          <cell r="AO19">
            <v>0</v>
          </cell>
          <cell r="AP19">
            <v>4</v>
          </cell>
          <cell r="AR19">
            <v>0</v>
          </cell>
          <cell r="AS19">
            <v>3</v>
          </cell>
          <cell r="AT19">
            <v>0</v>
          </cell>
          <cell r="AU19">
            <v>0</v>
          </cell>
          <cell r="AV19">
            <v>0</v>
          </cell>
          <cell r="AW19">
            <v>0</v>
          </cell>
          <cell r="AX19">
            <v>1</v>
          </cell>
          <cell r="AY19">
            <v>0</v>
          </cell>
          <cell r="AZ19">
            <v>2</v>
          </cell>
          <cell r="BA19">
            <v>3</v>
          </cell>
          <cell r="BB19">
            <v>1</v>
          </cell>
          <cell r="BC19">
            <v>1</v>
          </cell>
          <cell r="BD19">
            <v>2</v>
          </cell>
          <cell r="BE19">
            <v>0</v>
          </cell>
          <cell r="BF19">
            <v>2</v>
          </cell>
          <cell r="BG19">
            <v>0</v>
          </cell>
        </row>
        <row r="20">
          <cell r="A20" t="str">
            <v xml:space="preserve">   Source: National Bank of Tajikistan. </v>
          </cell>
        </row>
      </sheetData>
      <sheetData sheetId="41" refreshError="1">
        <row r="1">
          <cell r="A1" t="str">
            <v>Table A-33. Tajikistan: Average Annual Interest Rates, 1998–2002</v>
          </cell>
        </row>
        <row r="2">
          <cell r="A2" t="str">
            <v>(In percent; end of period)</v>
          </cell>
        </row>
        <row r="5">
          <cell r="B5">
            <v>1996</v>
          </cell>
          <cell r="C5">
            <v>1996</v>
          </cell>
          <cell r="D5">
            <v>1996</v>
          </cell>
          <cell r="E5">
            <v>1996</v>
          </cell>
          <cell r="H5">
            <v>1997</v>
          </cell>
          <cell r="K5">
            <v>1997</v>
          </cell>
          <cell r="N5">
            <v>1998</v>
          </cell>
          <cell r="Q5">
            <v>1998</v>
          </cell>
          <cell r="S5">
            <v>1999</v>
          </cell>
          <cell r="V5">
            <v>1999</v>
          </cell>
          <cell r="X5">
            <v>2000</v>
          </cell>
          <cell r="AC5">
            <v>2001</v>
          </cell>
          <cell r="AH5">
            <v>2002</v>
          </cell>
        </row>
        <row r="6">
          <cell r="B6" t="str">
            <v>Mar.</v>
          </cell>
          <cell r="C6" t="str">
            <v>June</v>
          </cell>
          <cell r="D6" t="str">
            <v>Sep.</v>
          </cell>
          <cell r="E6" t="str">
            <v>Dec.</v>
          </cell>
          <cell r="F6" t="str">
            <v>average</v>
          </cell>
          <cell r="H6" t="str">
            <v>Mar.</v>
          </cell>
          <cell r="I6" t="str">
            <v>June</v>
          </cell>
          <cell r="J6" t="str">
            <v>Sep.</v>
          </cell>
          <cell r="K6" t="str">
            <v>Dec</v>
          </cell>
          <cell r="L6" t="str">
            <v>average</v>
          </cell>
          <cell r="N6" t="str">
            <v>Mar</v>
          </cell>
          <cell r="O6" t="str">
            <v>Jun</v>
          </cell>
          <cell r="P6" t="str">
            <v>Sep</v>
          </cell>
          <cell r="Q6" t="str">
            <v>Dec.</v>
          </cell>
          <cell r="S6" t="str">
            <v>Mar.</v>
          </cell>
          <cell r="T6" t="str">
            <v>Jun.</v>
          </cell>
          <cell r="U6" t="str">
            <v>Sep.</v>
          </cell>
          <cell r="V6" t="str">
            <v>Dec.</v>
          </cell>
          <cell r="X6" t="str">
            <v>Mar.</v>
          </cell>
          <cell r="Y6" t="str">
            <v>Jun.</v>
          </cell>
          <cell r="Z6" t="str">
            <v>Sep.</v>
          </cell>
          <cell r="AA6" t="str">
            <v>Dec.</v>
          </cell>
          <cell r="AC6" t="str">
            <v>Mar.</v>
          </cell>
          <cell r="AD6" t="str">
            <v>Jun.</v>
          </cell>
          <cell r="AE6" t="str">
            <v>Sep.</v>
          </cell>
          <cell r="AF6" t="str">
            <v>Dec.</v>
          </cell>
          <cell r="AH6" t="str">
            <v>Mar.</v>
          </cell>
        </row>
        <row r="9">
          <cell r="A9" t="str">
            <v>Interest rate on domestic currency loans</v>
          </cell>
        </row>
        <row r="11">
          <cell r="A11" t="str">
            <v xml:space="preserve">  National Bank of Tajikistan</v>
          </cell>
        </row>
        <row r="12">
          <cell r="A12" t="str">
            <v xml:space="preserve">    To banks</v>
          </cell>
          <cell r="B12">
            <v>180</v>
          </cell>
          <cell r="C12">
            <v>120</v>
          </cell>
          <cell r="D12">
            <v>72</v>
          </cell>
          <cell r="E12">
            <v>72</v>
          </cell>
          <cell r="F12">
            <v>111</v>
          </cell>
          <cell r="H12">
            <v>72</v>
          </cell>
          <cell r="I12">
            <v>72</v>
          </cell>
          <cell r="J12">
            <v>72</v>
          </cell>
          <cell r="K12">
            <v>81</v>
          </cell>
          <cell r="L12">
            <v>74.25</v>
          </cell>
          <cell r="N12">
            <v>56</v>
          </cell>
          <cell r="O12">
            <v>40</v>
          </cell>
          <cell r="P12">
            <v>33.4</v>
          </cell>
          <cell r="Q12">
            <v>36.4</v>
          </cell>
          <cell r="S12">
            <v>25</v>
          </cell>
          <cell r="T12">
            <v>14.3</v>
          </cell>
          <cell r="U12">
            <v>12.1</v>
          </cell>
          <cell r="V12">
            <v>20.100000000000001</v>
          </cell>
          <cell r="X12">
            <v>20.2</v>
          </cell>
          <cell r="Y12">
            <v>21.6</v>
          </cell>
          <cell r="Z12">
            <v>18.399999999999999</v>
          </cell>
          <cell r="AA12">
            <v>20.6</v>
          </cell>
          <cell r="AC12">
            <v>20.6</v>
          </cell>
          <cell r="AD12">
            <v>20</v>
          </cell>
          <cell r="AE12">
            <v>20</v>
          </cell>
          <cell r="AF12">
            <v>20</v>
          </cell>
          <cell r="AH12">
            <v>20</v>
          </cell>
        </row>
        <row r="13">
          <cell r="A13" t="str">
            <v xml:space="preserve">    Budget financing</v>
          </cell>
          <cell r="B13">
            <v>0</v>
          </cell>
          <cell r="C13">
            <v>0</v>
          </cell>
          <cell r="D13">
            <v>0</v>
          </cell>
          <cell r="E13">
            <v>0</v>
          </cell>
          <cell r="F13">
            <v>0</v>
          </cell>
          <cell r="H13">
            <v>0</v>
          </cell>
          <cell r="I13">
            <v>0</v>
          </cell>
          <cell r="J13">
            <v>0</v>
          </cell>
          <cell r="K13">
            <v>0</v>
          </cell>
          <cell r="L13">
            <v>0</v>
          </cell>
          <cell r="N13">
            <v>0</v>
          </cell>
          <cell r="O13">
            <v>0</v>
          </cell>
          <cell r="P13">
            <v>0</v>
          </cell>
        </row>
        <row r="15">
          <cell r="A15" t="str">
            <v xml:space="preserve">  Commercial banks </v>
          </cell>
        </row>
        <row r="16">
          <cell r="A16" t="str">
            <v xml:space="preserve">    From 1 – 3 months</v>
          </cell>
          <cell r="B16">
            <v>120</v>
          </cell>
          <cell r="C16">
            <v>146</v>
          </cell>
          <cell r="D16">
            <v>123</v>
          </cell>
          <cell r="E16">
            <v>122</v>
          </cell>
          <cell r="F16">
            <v>127.75</v>
          </cell>
          <cell r="H16">
            <v>119</v>
          </cell>
          <cell r="I16">
            <v>111</v>
          </cell>
          <cell r="J16">
            <v>86</v>
          </cell>
          <cell r="K16">
            <v>74</v>
          </cell>
          <cell r="L16">
            <v>97.5</v>
          </cell>
          <cell r="N16">
            <v>87</v>
          </cell>
          <cell r="O16">
            <v>75</v>
          </cell>
          <cell r="P16">
            <v>73</v>
          </cell>
          <cell r="Q16">
            <v>45.51</v>
          </cell>
          <cell r="S16">
            <v>34.71</v>
          </cell>
          <cell r="T16">
            <v>40.299999999999997</v>
          </cell>
          <cell r="U16">
            <v>26.44</v>
          </cell>
          <cell r="V16">
            <v>23.19</v>
          </cell>
          <cell r="X16">
            <v>41.31</v>
          </cell>
          <cell r="Y16">
            <v>32.57</v>
          </cell>
          <cell r="Z16">
            <v>19.850000000000001</v>
          </cell>
          <cell r="AA16">
            <v>18.59</v>
          </cell>
          <cell r="AC16">
            <v>19.62</v>
          </cell>
          <cell r="AD16">
            <v>24.55</v>
          </cell>
          <cell r="AE16">
            <v>18.100000000000001</v>
          </cell>
          <cell r="AF16">
            <v>21.27</v>
          </cell>
          <cell r="AH16">
            <v>12.36</v>
          </cell>
        </row>
        <row r="17">
          <cell r="A17" t="str">
            <v xml:space="preserve">    From 3 – 6 months</v>
          </cell>
          <cell r="B17">
            <v>135</v>
          </cell>
          <cell r="C17">
            <v>147</v>
          </cell>
          <cell r="D17">
            <v>126</v>
          </cell>
          <cell r="E17">
            <v>116</v>
          </cell>
          <cell r="F17">
            <v>131</v>
          </cell>
          <cell r="H17">
            <v>94</v>
          </cell>
          <cell r="I17">
            <v>86</v>
          </cell>
          <cell r="J17">
            <v>76</v>
          </cell>
          <cell r="K17">
            <v>85</v>
          </cell>
          <cell r="L17">
            <v>85.25</v>
          </cell>
          <cell r="N17">
            <v>95</v>
          </cell>
          <cell r="O17">
            <v>69</v>
          </cell>
          <cell r="P17">
            <v>59</v>
          </cell>
          <cell r="Q17">
            <v>49.68</v>
          </cell>
          <cell r="S17">
            <v>30.23</v>
          </cell>
          <cell r="T17">
            <v>20.239999999999998</v>
          </cell>
          <cell r="U17">
            <v>33.54</v>
          </cell>
          <cell r="V17">
            <v>30.62</v>
          </cell>
          <cell r="X17">
            <v>26.39</v>
          </cell>
          <cell r="Y17">
            <v>25.76</v>
          </cell>
          <cell r="Z17">
            <v>28.07</v>
          </cell>
          <cell r="AA17">
            <v>34.380000000000003</v>
          </cell>
          <cell r="AC17">
            <v>20.16</v>
          </cell>
          <cell r="AD17">
            <v>20.11</v>
          </cell>
          <cell r="AE17">
            <v>19.670000000000002</v>
          </cell>
          <cell r="AF17">
            <v>18.45</v>
          </cell>
          <cell r="AH17">
            <v>26.8</v>
          </cell>
        </row>
        <row r="18">
          <cell r="A18" t="str">
            <v xml:space="preserve">    From 6 – 12 months</v>
          </cell>
          <cell r="B18">
            <v>164</v>
          </cell>
          <cell r="C18">
            <v>154</v>
          </cell>
          <cell r="D18">
            <v>113</v>
          </cell>
          <cell r="E18">
            <v>107</v>
          </cell>
          <cell r="F18">
            <v>134.5</v>
          </cell>
          <cell r="H18">
            <v>101</v>
          </cell>
          <cell r="I18">
            <v>97</v>
          </cell>
          <cell r="J18">
            <v>87</v>
          </cell>
          <cell r="K18">
            <v>91</v>
          </cell>
          <cell r="L18">
            <v>94</v>
          </cell>
          <cell r="N18">
            <v>77</v>
          </cell>
          <cell r="O18">
            <v>73</v>
          </cell>
          <cell r="P18">
            <v>70</v>
          </cell>
          <cell r="Q18">
            <v>51.86</v>
          </cell>
          <cell r="S18">
            <v>49.98</v>
          </cell>
          <cell r="T18">
            <v>49.53</v>
          </cell>
          <cell r="U18">
            <v>24.9</v>
          </cell>
          <cell r="V18">
            <v>19.93</v>
          </cell>
          <cell r="X18">
            <v>22.49</v>
          </cell>
          <cell r="Y18">
            <v>22.74</v>
          </cell>
          <cell r="Z18">
            <v>26.31</v>
          </cell>
          <cell r="AA18">
            <v>24.32</v>
          </cell>
          <cell r="AC18">
            <v>23.57</v>
          </cell>
          <cell r="AD18">
            <v>24.05</v>
          </cell>
          <cell r="AE18">
            <v>22.77</v>
          </cell>
          <cell r="AF18">
            <v>23.07</v>
          </cell>
          <cell r="AH18">
            <v>26.62</v>
          </cell>
        </row>
        <row r="20">
          <cell r="A20" t="str">
            <v>Interest rates on domestic currency deposits</v>
          </cell>
        </row>
        <row r="22">
          <cell r="A22" t="str">
            <v xml:space="preserve">  Demand deposits</v>
          </cell>
          <cell r="B22" t="str">
            <v>...</v>
          </cell>
          <cell r="C22">
            <v>140</v>
          </cell>
          <cell r="D22">
            <v>100</v>
          </cell>
          <cell r="E22">
            <v>100</v>
          </cell>
          <cell r="F22">
            <v>113.33333333333333</v>
          </cell>
          <cell r="H22">
            <v>100</v>
          </cell>
          <cell r="I22">
            <v>2</v>
          </cell>
          <cell r="J22">
            <v>1</v>
          </cell>
          <cell r="K22">
            <v>2</v>
          </cell>
          <cell r="L22">
            <v>26.25</v>
          </cell>
          <cell r="N22">
            <v>2</v>
          </cell>
          <cell r="O22">
            <v>2</v>
          </cell>
          <cell r="P22">
            <v>2</v>
          </cell>
          <cell r="Q22">
            <v>1.99</v>
          </cell>
          <cell r="S22">
            <v>1.28</v>
          </cell>
          <cell r="T22">
            <v>0.82</v>
          </cell>
          <cell r="U22">
            <v>0.77</v>
          </cell>
          <cell r="V22">
            <v>0.62</v>
          </cell>
          <cell r="X22">
            <v>0.49</v>
          </cell>
          <cell r="Y22">
            <v>0.45</v>
          </cell>
          <cell r="Z22">
            <v>0.39</v>
          </cell>
          <cell r="AA22">
            <v>0.37</v>
          </cell>
          <cell r="AC22">
            <v>0.3</v>
          </cell>
          <cell r="AD22">
            <v>0.26</v>
          </cell>
          <cell r="AE22">
            <v>0.26</v>
          </cell>
          <cell r="AF22">
            <v>0.31</v>
          </cell>
          <cell r="AH22">
            <v>0.08</v>
          </cell>
        </row>
        <row r="23">
          <cell r="A23" t="str">
            <v xml:space="preserve">  From 1 – 3 months</v>
          </cell>
          <cell r="B23">
            <v>27</v>
          </cell>
          <cell r="C23">
            <v>50</v>
          </cell>
          <cell r="D23">
            <v>50</v>
          </cell>
          <cell r="E23">
            <v>109</v>
          </cell>
          <cell r="F23">
            <v>59</v>
          </cell>
          <cell r="H23">
            <v>78</v>
          </cell>
          <cell r="I23">
            <v>75</v>
          </cell>
          <cell r="J23">
            <v>78</v>
          </cell>
          <cell r="K23">
            <v>89</v>
          </cell>
          <cell r="L23">
            <v>80</v>
          </cell>
          <cell r="N23">
            <v>84</v>
          </cell>
          <cell r="O23">
            <v>80</v>
          </cell>
          <cell r="P23">
            <v>80</v>
          </cell>
          <cell r="Q23">
            <v>15.66</v>
          </cell>
          <cell r="S23">
            <v>37.9</v>
          </cell>
          <cell r="T23">
            <v>10.54</v>
          </cell>
          <cell r="U23">
            <v>25.03</v>
          </cell>
          <cell r="V23">
            <v>11.36</v>
          </cell>
          <cell r="X23">
            <v>34.99</v>
          </cell>
          <cell r="Y23">
            <v>34.479999999999997</v>
          </cell>
          <cell r="Z23">
            <v>41.25</v>
          </cell>
          <cell r="AA23">
            <v>41.25</v>
          </cell>
          <cell r="AC23">
            <v>41.56</v>
          </cell>
          <cell r="AD23">
            <v>22.64</v>
          </cell>
          <cell r="AE23">
            <v>27.82</v>
          </cell>
          <cell r="AF23">
            <v>25.49</v>
          </cell>
          <cell r="AH23">
            <v>12.95</v>
          </cell>
        </row>
        <row r="24">
          <cell r="A24" t="str">
            <v xml:space="preserve">  From 3 – 6 months</v>
          </cell>
          <cell r="B24" t="str">
            <v>...</v>
          </cell>
          <cell r="C24">
            <v>180</v>
          </cell>
          <cell r="D24" t="str">
            <v>...</v>
          </cell>
          <cell r="E24">
            <v>144</v>
          </cell>
          <cell r="F24">
            <v>162</v>
          </cell>
          <cell r="H24">
            <v>90</v>
          </cell>
          <cell r="I24">
            <v>61</v>
          </cell>
          <cell r="J24">
            <v>13</v>
          </cell>
          <cell r="K24">
            <v>11</v>
          </cell>
          <cell r="L24">
            <v>43.75</v>
          </cell>
          <cell r="N24">
            <v>13</v>
          </cell>
          <cell r="O24">
            <v>11</v>
          </cell>
          <cell r="P24">
            <v>11</v>
          </cell>
          <cell r="Q24">
            <v>56.36</v>
          </cell>
          <cell r="S24">
            <v>26.66</v>
          </cell>
          <cell r="T24">
            <v>27.61</v>
          </cell>
          <cell r="U24">
            <v>22.28</v>
          </cell>
          <cell r="V24">
            <v>25</v>
          </cell>
          <cell r="X24">
            <v>24.12</v>
          </cell>
          <cell r="Y24">
            <v>19.64</v>
          </cell>
          <cell r="Z24">
            <v>21.99</v>
          </cell>
          <cell r="AA24">
            <v>21.99</v>
          </cell>
          <cell r="AC24">
            <v>19.350000000000001</v>
          </cell>
          <cell r="AD24">
            <v>17.2</v>
          </cell>
          <cell r="AE24">
            <v>24.9</v>
          </cell>
          <cell r="AF24">
            <v>24.28</v>
          </cell>
          <cell r="AH24">
            <v>20.99</v>
          </cell>
        </row>
        <row r="25">
          <cell r="A25" t="str">
            <v xml:space="preserve">  From 6 – 12 months</v>
          </cell>
          <cell r="B25">
            <v>110</v>
          </cell>
          <cell r="C25">
            <v>119</v>
          </cell>
          <cell r="D25">
            <v>109</v>
          </cell>
          <cell r="E25">
            <v>128</v>
          </cell>
          <cell r="F25">
            <v>116.5</v>
          </cell>
          <cell r="H25">
            <v>104</v>
          </cell>
          <cell r="I25">
            <v>76</v>
          </cell>
          <cell r="J25">
            <v>61</v>
          </cell>
          <cell r="K25">
            <v>64</v>
          </cell>
          <cell r="L25">
            <v>76.25</v>
          </cell>
          <cell r="N25">
            <v>65</v>
          </cell>
          <cell r="O25">
            <v>72</v>
          </cell>
          <cell r="P25">
            <v>66</v>
          </cell>
          <cell r="Q25">
            <v>40.130000000000003</v>
          </cell>
          <cell r="S25">
            <v>45.45</v>
          </cell>
          <cell r="T25">
            <v>37.020000000000003</v>
          </cell>
          <cell r="U25">
            <v>34.19</v>
          </cell>
          <cell r="V25">
            <v>36</v>
          </cell>
          <cell r="X25">
            <v>24.93</v>
          </cell>
          <cell r="Y25">
            <v>24.06</v>
          </cell>
          <cell r="Z25">
            <v>19.62</v>
          </cell>
          <cell r="AA25">
            <v>19.62</v>
          </cell>
          <cell r="AC25">
            <v>11.52</v>
          </cell>
          <cell r="AD25">
            <v>15.91</v>
          </cell>
          <cell r="AE25">
            <v>17.13</v>
          </cell>
          <cell r="AF25">
            <v>24.38</v>
          </cell>
          <cell r="AH25">
            <v>12.85</v>
          </cell>
        </row>
        <row r="27">
          <cell r="A27" t="str">
            <v>Interest rate on foreign currency loans</v>
          </cell>
        </row>
        <row r="29">
          <cell r="A29" t="str">
            <v xml:space="preserve">  National Bank of Tajikistan</v>
          </cell>
        </row>
        <row r="30">
          <cell r="A30" t="str">
            <v xml:space="preserve">    To banks</v>
          </cell>
          <cell r="B30">
            <v>180</v>
          </cell>
          <cell r="C30">
            <v>120</v>
          </cell>
          <cell r="D30">
            <v>72</v>
          </cell>
          <cell r="E30">
            <v>72</v>
          </cell>
          <cell r="F30">
            <v>111</v>
          </cell>
          <cell r="H30">
            <v>72</v>
          </cell>
          <cell r="I30">
            <v>72</v>
          </cell>
          <cell r="J30">
            <v>72</v>
          </cell>
          <cell r="K30">
            <v>81</v>
          </cell>
          <cell r="L30">
            <v>74.25</v>
          </cell>
          <cell r="N30">
            <v>56</v>
          </cell>
          <cell r="O30">
            <v>40</v>
          </cell>
          <cell r="P30">
            <v>33.4</v>
          </cell>
          <cell r="Q30">
            <v>36.4</v>
          </cell>
          <cell r="S30">
            <v>25</v>
          </cell>
          <cell r="T30">
            <v>14.3</v>
          </cell>
          <cell r="U30">
            <v>12.1</v>
          </cell>
          <cell r="V30">
            <v>20.100000000000001</v>
          </cell>
          <cell r="X30">
            <v>20.2</v>
          </cell>
          <cell r="Y30">
            <v>21.6</v>
          </cell>
          <cell r="Z30">
            <v>18.399999999999999</v>
          </cell>
          <cell r="AA30">
            <v>20.6</v>
          </cell>
          <cell r="AC30">
            <v>20.6</v>
          </cell>
          <cell r="AD30">
            <v>20</v>
          </cell>
          <cell r="AE30">
            <v>20</v>
          </cell>
          <cell r="AF30">
            <v>20</v>
          </cell>
          <cell r="AH30">
            <v>20</v>
          </cell>
        </row>
        <row r="31">
          <cell r="A31" t="str">
            <v xml:space="preserve">    Budget financing</v>
          </cell>
          <cell r="B31">
            <v>0</v>
          </cell>
          <cell r="C31">
            <v>0</v>
          </cell>
          <cell r="D31">
            <v>0</v>
          </cell>
          <cell r="E31">
            <v>0</v>
          </cell>
          <cell r="F31">
            <v>0</v>
          </cell>
          <cell r="H31">
            <v>0</v>
          </cell>
          <cell r="I31">
            <v>0</v>
          </cell>
          <cell r="J31">
            <v>0</v>
          </cell>
          <cell r="K31">
            <v>0</v>
          </cell>
          <cell r="L31">
            <v>0</v>
          </cell>
          <cell r="N31">
            <v>0</v>
          </cell>
          <cell r="O31">
            <v>0</v>
          </cell>
          <cell r="P31">
            <v>0</v>
          </cell>
        </row>
        <row r="33">
          <cell r="A33" t="str">
            <v xml:space="preserve">  Commercial banks </v>
          </cell>
        </row>
        <row r="34">
          <cell r="A34" t="str">
            <v xml:space="preserve">    From 1 – 3 months</v>
          </cell>
          <cell r="B34">
            <v>120</v>
          </cell>
          <cell r="C34">
            <v>146</v>
          </cell>
          <cell r="D34">
            <v>123</v>
          </cell>
          <cell r="E34">
            <v>122</v>
          </cell>
          <cell r="F34">
            <v>127.75</v>
          </cell>
          <cell r="H34">
            <v>119</v>
          </cell>
          <cell r="I34">
            <v>111</v>
          </cell>
          <cell r="J34">
            <v>86</v>
          </cell>
          <cell r="K34">
            <v>74</v>
          </cell>
          <cell r="L34">
            <v>97.5</v>
          </cell>
          <cell r="N34">
            <v>87</v>
          </cell>
          <cell r="O34">
            <v>75</v>
          </cell>
          <cell r="P34">
            <v>73</v>
          </cell>
          <cell r="Q34">
            <v>23.14</v>
          </cell>
          <cell r="S34">
            <v>34.71</v>
          </cell>
          <cell r="T34">
            <v>40.299999999999997</v>
          </cell>
          <cell r="U34">
            <v>26.44</v>
          </cell>
          <cell r="V34">
            <v>14.98</v>
          </cell>
          <cell r="X34">
            <v>15.75</v>
          </cell>
          <cell r="Y34">
            <v>14.9</v>
          </cell>
          <cell r="Z34">
            <v>45.83</v>
          </cell>
          <cell r="AA34">
            <v>19.47</v>
          </cell>
          <cell r="AC34">
            <v>22.59</v>
          </cell>
          <cell r="AD34">
            <v>26.99</v>
          </cell>
          <cell r="AE34">
            <v>29.42</v>
          </cell>
          <cell r="AF34">
            <v>29.14</v>
          </cell>
          <cell r="AH34">
            <v>24.61</v>
          </cell>
        </row>
        <row r="35">
          <cell r="A35" t="str">
            <v xml:space="preserve">    From 3 – 6 months</v>
          </cell>
          <cell r="B35">
            <v>135</v>
          </cell>
          <cell r="C35">
            <v>147</v>
          </cell>
          <cell r="D35">
            <v>126</v>
          </cell>
          <cell r="E35">
            <v>116</v>
          </cell>
          <cell r="F35">
            <v>131</v>
          </cell>
          <cell r="H35">
            <v>94</v>
          </cell>
          <cell r="I35">
            <v>86</v>
          </cell>
          <cell r="J35">
            <v>76</v>
          </cell>
          <cell r="K35">
            <v>85</v>
          </cell>
          <cell r="L35">
            <v>85.25</v>
          </cell>
          <cell r="N35">
            <v>95</v>
          </cell>
          <cell r="O35">
            <v>69</v>
          </cell>
          <cell r="P35">
            <v>59</v>
          </cell>
          <cell r="Q35">
            <v>18.670000000000002</v>
          </cell>
          <cell r="S35">
            <v>30.23</v>
          </cell>
          <cell r="T35">
            <v>20.239999999999998</v>
          </cell>
          <cell r="U35">
            <v>33.54</v>
          </cell>
          <cell r="V35">
            <v>19.32</v>
          </cell>
          <cell r="X35">
            <v>25.06</v>
          </cell>
          <cell r="Y35">
            <v>20.98</v>
          </cell>
          <cell r="Z35">
            <v>25.64</v>
          </cell>
          <cell r="AA35">
            <v>26.67</v>
          </cell>
          <cell r="AC35">
            <v>25.43</v>
          </cell>
          <cell r="AD35">
            <v>24.46</v>
          </cell>
          <cell r="AE35">
            <v>22.99</v>
          </cell>
          <cell r="AF35">
            <v>21.96</v>
          </cell>
          <cell r="AH35">
            <v>48.95</v>
          </cell>
        </row>
        <row r="36">
          <cell r="A36" t="str">
            <v xml:space="preserve">    From 6 – 12 months</v>
          </cell>
          <cell r="B36">
            <v>164</v>
          </cell>
          <cell r="C36">
            <v>154</v>
          </cell>
          <cell r="D36">
            <v>113</v>
          </cell>
          <cell r="E36">
            <v>107</v>
          </cell>
          <cell r="F36">
            <v>134.5</v>
          </cell>
          <cell r="H36">
            <v>101</v>
          </cell>
          <cell r="I36">
            <v>97</v>
          </cell>
          <cell r="J36">
            <v>87</v>
          </cell>
          <cell r="K36">
            <v>91</v>
          </cell>
          <cell r="L36">
            <v>94</v>
          </cell>
          <cell r="N36">
            <v>77</v>
          </cell>
          <cell r="O36">
            <v>73</v>
          </cell>
          <cell r="P36">
            <v>70</v>
          </cell>
          <cell r="Q36">
            <v>15.03</v>
          </cell>
          <cell r="S36">
            <v>49.98</v>
          </cell>
          <cell r="T36">
            <v>49.53</v>
          </cell>
          <cell r="U36">
            <v>24.9</v>
          </cell>
          <cell r="V36">
            <v>31.43</v>
          </cell>
          <cell r="X36">
            <v>22.26</v>
          </cell>
          <cell r="Y36">
            <v>26.06</v>
          </cell>
          <cell r="Z36">
            <v>20.39</v>
          </cell>
          <cell r="AA36">
            <v>20.16</v>
          </cell>
          <cell r="AC36">
            <v>21.05</v>
          </cell>
          <cell r="AD36">
            <v>19.100000000000001</v>
          </cell>
          <cell r="AE36">
            <v>21.52</v>
          </cell>
          <cell r="AF36">
            <v>23.44</v>
          </cell>
          <cell r="AH36">
            <v>36</v>
          </cell>
        </row>
        <row r="38">
          <cell r="A38" t="str">
            <v>Interest rates on foreign currency deposits</v>
          </cell>
        </row>
        <row r="40">
          <cell r="A40" t="str">
            <v xml:space="preserve">  Demand deposits</v>
          </cell>
          <cell r="B40" t="str">
            <v>...</v>
          </cell>
          <cell r="C40">
            <v>140</v>
          </cell>
          <cell r="D40">
            <v>100</v>
          </cell>
          <cell r="E40">
            <v>100</v>
          </cell>
          <cell r="F40">
            <v>113.33333333333333</v>
          </cell>
          <cell r="H40">
            <v>100</v>
          </cell>
          <cell r="I40">
            <v>2</v>
          </cell>
          <cell r="J40">
            <v>1</v>
          </cell>
          <cell r="K40">
            <v>2</v>
          </cell>
          <cell r="L40">
            <v>26.25</v>
          </cell>
          <cell r="N40">
            <v>2</v>
          </cell>
          <cell r="O40">
            <v>2</v>
          </cell>
          <cell r="P40">
            <v>2</v>
          </cell>
          <cell r="Q40">
            <v>2</v>
          </cell>
          <cell r="S40">
            <v>1.28</v>
          </cell>
          <cell r="T40">
            <v>0.82</v>
          </cell>
          <cell r="U40">
            <v>0.77</v>
          </cell>
          <cell r="V40">
            <v>0.11</v>
          </cell>
          <cell r="X40">
            <v>0.08</v>
          </cell>
          <cell r="Y40">
            <v>0.05</v>
          </cell>
          <cell r="Z40">
            <v>0.03</v>
          </cell>
          <cell r="AA40">
            <v>0.03</v>
          </cell>
          <cell r="AC40">
            <v>0.16</v>
          </cell>
          <cell r="AD40">
            <v>0.2</v>
          </cell>
          <cell r="AE40">
            <v>0.16</v>
          </cell>
          <cell r="AF40">
            <v>7.0000000000000007E-2</v>
          </cell>
          <cell r="AH40">
            <v>0</v>
          </cell>
        </row>
        <row r="41">
          <cell r="A41" t="str">
            <v xml:space="preserve">  From 1 – 3 months</v>
          </cell>
          <cell r="B41">
            <v>27</v>
          </cell>
          <cell r="C41">
            <v>50</v>
          </cell>
          <cell r="D41">
            <v>50</v>
          </cell>
          <cell r="E41">
            <v>109</v>
          </cell>
          <cell r="F41">
            <v>59</v>
          </cell>
          <cell r="H41">
            <v>78</v>
          </cell>
          <cell r="I41">
            <v>75</v>
          </cell>
          <cell r="J41">
            <v>78</v>
          </cell>
          <cell r="K41">
            <v>89</v>
          </cell>
          <cell r="L41">
            <v>80</v>
          </cell>
          <cell r="N41">
            <v>84</v>
          </cell>
          <cell r="O41">
            <v>80</v>
          </cell>
          <cell r="P41">
            <v>80</v>
          </cell>
          <cell r="Q41">
            <v>18.14</v>
          </cell>
          <cell r="S41">
            <v>37.9</v>
          </cell>
          <cell r="T41">
            <v>10.54</v>
          </cell>
          <cell r="U41">
            <v>25.03</v>
          </cell>
          <cell r="V41">
            <v>15.82</v>
          </cell>
          <cell r="X41">
            <v>22.06</v>
          </cell>
          <cell r="Y41">
            <v>24.08</v>
          </cell>
          <cell r="Z41">
            <v>24.21</v>
          </cell>
          <cell r="AA41">
            <v>23.94</v>
          </cell>
          <cell r="AC41">
            <v>22.99</v>
          </cell>
          <cell r="AD41">
            <v>22.1</v>
          </cell>
          <cell r="AE41">
            <v>21.21</v>
          </cell>
          <cell r="AF41">
            <v>16.27</v>
          </cell>
          <cell r="AH41">
            <v>14.98</v>
          </cell>
        </row>
        <row r="42">
          <cell r="A42" t="str">
            <v xml:space="preserve">  From 3 – 6 months</v>
          </cell>
          <cell r="B42" t="str">
            <v>...</v>
          </cell>
          <cell r="C42">
            <v>180</v>
          </cell>
          <cell r="D42" t="str">
            <v>...</v>
          </cell>
          <cell r="E42">
            <v>144</v>
          </cell>
          <cell r="F42">
            <v>162</v>
          </cell>
          <cell r="H42">
            <v>90</v>
          </cell>
          <cell r="I42">
            <v>61</v>
          </cell>
          <cell r="J42">
            <v>13</v>
          </cell>
          <cell r="K42">
            <v>11</v>
          </cell>
          <cell r="L42">
            <v>43.75</v>
          </cell>
          <cell r="N42">
            <v>13</v>
          </cell>
          <cell r="O42">
            <v>11</v>
          </cell>
          <cell r="P42">
            <v>11</v>
          </cell>
          <cell r="Q42">
            <v>22.92</v>
          </cell>
          <cell r="S42">
            <v>26.66</v>
          </cell>
          <cell r="T42">
            <v>27.61</v>
          </cell>
          <cell r="U42">
            <v>22.28</v>
          </cell>
          <cell r="V42">
            <v>12.76</v>
          </cell>
          <cell r="X42">
            <v>24.24</v>
          </cell>
          <cell r="Y42">
            <v>30.06</v>
          </cell>
          <cell r="Z42">
            <v>29.55</v>
          </cell>
          <cell r="AA42">
            <v>29.55</v>
          </cell>
          <cell r="AC42">
            <v>15</v>
          </cell>
          <cell r="AD42">
            <v>15</v>
          </cell>
          <cell r="AE42">
            <v>15</v>
          </cell>
          <cell r="AF42">
            <v>21.56</v>
          </cell>
          <cell r="AH42">
            <v>31.26</v>
          </cell>
        </row>
        <row r="43">
          <cell r="A43" t="str">
            <v xml:space="preserve">  From 6 – 12 months</v>
          </cell>
          <cell r="B43">
            <v>110</v>
          </cell>
          <cell r="C43">
            <v>119</v>
          </cell>
          <cell r="D43">
            <v>109</v>
          </cell>
          <cell r="E43">
            <v>128</v>
          </cell>
          <cell r="F43">
            <v>116.5</v>
          </cell>
          <cell r="H43">
            <v>104</v>
          </cell>
          <cell r="I43">
            <v>76</v>
          </cell>
          <cell r="J43">
            <v>61</v>
          </cell>
          <cell r="K43">
            <v>64</v>
          </cell>
          <cell r="L43">
            <v>76.25</v>
          </cell>
          <cell r="N43">
            <v>65</v>
          </cell>
          <cell r="O43">
            <v>72</v>
          </cell>
          <cell r="P43">
            <v>66</v>
          </cell>
          <cell r="Q43">
            <v>25.49</v>
          </cell>
          <cell r="S43">
            <v>45.45</v>
          </cell>
          <cell r="T43">
            <v>37.020000000000003</v>
          </cell>
          <cell r="U43">
            <v>34.19</v>
          </cell>
          <cell r="V43">
            <v>25</v>
          </cell>
          <cell r="X43">
            <v>13.35</v>
          </cell>
          <cell r="Y43">
            <v>9.64</v>
          </cell>
          <cell r="Z43">
            <v>13.14</v>
          </cell>
          <cell r="AA43">
            <v>13.17</v>
          </cell>
          <cell r="AC43">
            <v>14.36</v>
          </cell>
          <cell r="AD43">
            <v>13.34</v>
          </cell>
          <cell r="AE43">
            <v>13.73</v>
          </cell>
          <cell r="AF43">
            <v>14.48</v>
          </cell>
          <cell r="AH43">
            <v>18.45</v>
          </cell>
        </row>
        <row r="45">
          <cell r="A45" t="str">
            <v xml:space="preserve">   Source:  National Bank of Tajikistan.</v>
          </cell>
        </row>
      </sheetData>
      <sheetData sheetId="42" refreshError="1">
        <row r="1">
          <cell r="A1" t="str">
            <v>Table A-34. Tajikistan: Foreign Currency Auctions, 1999–2002 1/</v>
          </cell>
        </row>
        <row r="3">
          <cell r="B3" t="str">
            <v>Period</v>
          </cell>
          <cell r="C3" t="str">
            <v xml:space="preserve">Number of </v>
          </cell>
          <cell r="D3" t="str">
            <v>Amount sold</v>
          </cell>
          <cell r="E3" t="str">
            <v>Average monthly</v>
          </cell>
        </row>
        <row r="4">
          <cell r="C4" t="str">
            <v>auctions</v>
          </cell>
          <cell r="D4" t="str">
            <v>(in thousands</v>
          </cell>
          <cell r="E4" t="str">
            <v>exchange rate</v>
          </cell>
        </row>
        <row r="5">
          <cell r="D5" t="str">
            <v>of U.S. dollars)</v>
          </cell>
          <cell r="E5" t="str">
            <v>(Sm per U.S. dollar)</v>
          </cell>
        </row>
        <row r="7">
          <cell r="A7">
            <v>1997</v>
          </cell>
          <cell r="C7">
            <v>28</v>
          </cell>
          <cell r="D7">
            <v>54039</v>
          </cell>
          <cell r="E7">
            <v>562.45000000000005</v>
          </cell>
        </row>
        <row r="9">
          <cell r="A9">
            <v>1998</v>
          </cell>
        </row>
        <row r="10">
          <cell r="B10" t="str">
            <v>January</v>
          </cell>
          <cell r="C10">
            <v>4</v>
          </cell>
          <cell r="D10">
            <v>8024.0319999999992</v>
          </cell>
          <cell r="E10">
            <v>748.25</v>
          </cell>
        </row>
        <row r="11">
          <cell r="B11" t="str">
            <v>February</v>
          </cell>
          <cell r="C11">
            <v>4</v>
          </cell>
          <cell r="D11">
            <v>5467.2070000000003</v>
          </cell>
          <cell r="E11">
            <v>754</v>
          </cell>
        </row>
        <row r="12">
          <cell r="B12" t="str">
            <v>March</v>
          </cell>
          <cell r="C12">
            <v>4</v>
          </cell>
          <cell r="D12">
            <v>6884.0720000000001</v>
          </cell>
          <cell r="E12">
            <v>754</v>
          </cell>
        </row>
        <row r="13">
          <cell r="B13" t="str">
            <v>April</v>
          </cell>
          <cell r="C13">
            <v>6</v>
          </cell>
          <cell r="D13">
            <v>8328.3389999999999</v>
          </cell>
          <cell r="E13">
            <v>754</v>
          </cell>
        </row>
        <row r="14">
          <cell r="B14" t="str">
            <v>May</v>
          </cell>
          <cell r="C14">
            <v>8</v>
          </cell>
          <cell r="D14">
            <v>4603.1729999999989</v>
          </cell>
          <cell r="E14">
            <v>754</v>
          </cell>
        </row>
        <row r="15">
          <cell r="B15" t="str">
            <v>June</v>
          </cell>
          <cell r="C15">
            <v>9</v>
          </cell>
          <cell r="D15">
            <v>7260.4889999999987</v>
          </cell>
          <cell r="E15">
            <v>754</v>
          </cell>
        </row>
        <row r="16">
          <cell r="B16" t="str">
            <v>July</v>
          </cell>
          <cell r="C16">
            <v>9</v>
          </cell>
          <cell r="D16">
            <v>8677.2929999999997</v>
          </cell>
          <cell r="E16">
            <v>754</v>
          </cell>
        </row>
        <row r="17">
          <cell r="B17" t="str">
            <v>August</v>
          </cell>
          <cell r="C17">
            <v>8</v>
          </cell>
          <cell r="D17">
            <v>8632.5529999999999</v>
          </cell>
          <cell r="E17">
            <v>754</v>
          </cell>
        </row>
        <row r="18">
          <cell r="B18" t="str">
            <v>September</v>
          </cell>
          <cell r="C18">
            <v>8</v>
          </cell>
          <cell r="D18">
            <v>15626.691999999999</v>
          </cell>
          <cell r="E18">
            <v>754</v>
          </cell>
        </row>
        <row r="19">
          <cell r="B19" t="str">
            <v>October</v>
          </cell>
          <cell r="C19">
            <v>9</v>
          </cell>
          <cell r="D19">
            <v>15591.845999999998</v>
          </cell>
          <cell r="E19">
            <v>778.5</v>
          </cell>
        </row>
        <row r="20">
          <cell r="B20" t="str">
            <v>November</v>
          </cell>
          <cell r="C20">
            <v>7</v>
          </cell>
          <cell r="D20">
            <v>12437.293000000001</v>
          </cell>
          <cell r="E20">
            <v>845.42857142857144</v>
          </cell>
        </row>
        <row r="21">
          <cell r="A21">
            <v>1998</v>
          </cell>
          <cell r="B21" t="str">
            <v>December</v>
          </cell>
          <cell r="C21">
            <v>9</v>
          </cell>
          <cell r="D21">
            <v>5875.32</v>
          </cell>
          <cell r="E21">
            <v>940.44444444444446</v>
          </cell>
        </row>
        <row r="23">
          <cell r="B23" t="str">
            <v>Total</v>
          </cell>
          <cell r="C23">
            <v>85</v>
          </cell>
          <cell r="D23">
            <v>107408.30900000001</v>
          </cell>
          <cell r="E23">
            <v>778</v>
          </cell>
        </row>
        <row r="25">
          <cell r="A25">
            <v>1999</v>
          </cell>
        </row>
        <row r="26">
          <cell r="B26" t="str">
            <v>January</v>
          </cell>
          <cell r="C26">
            <v>8</v>
          </cell>
          <cell r="D26">
            <v>5562.4639999999999</v>
          </cell>
          <cell r="E26">
            <v>0.99039999999999995</v>
          </cell>
        </row>
        <row r="27">
          <cell r="B27" t="str">
            <v>February</v>
          </cell>
          <cell r="C27">
            <v>8</v>
          </cell>
          <cell r="D27">
            <v>7167.5730000000003</v>
          </cell>
          <cell r="E27">
            <v>0.998</v>
          </cell>
        </row>
        <row r="28">
          <cell r="B28" t="str">
            <v>March</v>
          </cell>
          <cell r="C28">
            <v>9</v>
          </cell>
          <cell r="D28">
            <v>6947.5410000000002</v>
          </cell>
          <cell r="E28">
            <v>1.0256700000000001</v>
          </cell>
        </row>
        <row r="29">
          <cell r="B29" t="str">
            <v>April</v>
          </cell>
          <cell r="C29">
            <v>9</v>
          </cell>
          <cell r="D29">
            <v>6496.3729999999996</v>
          </cell>
          <cell r="E29">
            <v>1.09202</v>
          </cell>
        </row>
        <row r="30">
          <cell r="B30" t="str">
            <v>May</v>
          </cell>
          <cell r="C30">
            <v>8</v>
          </cell>
          <cell r="D30">
            <v>6840.1809999999996</v>
          </cell>
          <cell r="E30">
            <v>1.13453</v>
          </cell>
        </row>
        <row r="31">
          <cell r="B31" t="str">
            <v>June</v>
          </cell>
          <cell r="C31">
            <v>11</v>
          </cell>
          <cell r="D31">
            <v>8671.5609999999997</v>
          </cell>
          <cell r="E31">
            <v>1.18502</v>
          </cell>
        </row>
        <row r="32">
          <cell r="B32" t="str">
            <v>July</v>
          </cell>
          <cell r="C32">
            <v>17</v>
          </cell>
          <cell r="D32">
            <v>6929.3739999999998</v>
          </cell>
          <cell r="E32">
            <v>1.2978700000000001</v>
          </cell>
        </row>
        <row r="33">
          <cell r="B33" t="str">
            <v>August</v>
          </cell>
          <cell r="C33">
            <v>17</v>
          </cell>
          <cell r="D33">
            <v>5528.5550000000003</v>
          </cell>
          <cell r="E33">
            <v>1.3931899999999999</v>
          </cell>
        </row>
        <row r="34">
          <cell r="B34" t="str">
            <v>September</v>
          </cell>
          <cell r="C34">
            <v>15</v>
          </cell>
          <cell r="D34">
            <v>2975.614</v>
          </cell>
          <cell r="E34">
            <v>1.4359999999999999</v>
          </cell>
        </row>
        <row r="35">
          <cell r="B35" t="str">
            <v>October</v>
          </cell>
          <cell r="C35">
            <v>10</v>
          </cell>
          <cell r="D35">
            <v>3923</v>
          </cell>
          <cell r="E35">
            <v>1.4359999999999999</v>
          </cell>
        </row>
        <row r="36">
          <cell r="B36" t="str">
            <v>November</v>
          </cell>
          <cell r="C36">
            <v>16</v>
          </cell>
          <cell r="D36">
            <v>3303</v>
          </cell>
          <cell r="E36">
            <v>1.4359999999999999</v>
          </cell>
        </row>
        <row r="37">
          <cell r="A37">
            <v>1999</v>
          </cell>
          <cell r="B37" t="str">
            <v>December</v>
          </cell>
          <cell r="C37">
            <v>14</v>
          </cell>
          <cell r="D37">
            <v>6011</v>
          </cell>
          <cell r="E37">
            <v>1.4359999999999999</v>
          </cell>
        </row>
        <row r="39">
          <cell r="B39" t="str">
            <v>Total for the year</v>
          </cell>
          <cell r="C39">
            <v>142</v>
          </cell>
          <cell r="D39">
            <v>70356</v>
          </cell>
          <cell r="E39">
            <v>1.2383916666666666</v>
          </cell>
        </row>
        <row r="41">
          <cell r="A41">
            <v>2000</v>
          </cell>
          <cell r="B41" t="str">
            <v>January</v>
          </cell>
          <cell r="C41">
            <v>20</v>
          </cell>
          <cell r="D41">
            <v>6595</v>
          </cell>
          <cell r="E41">
            <v>1.5004999999999999</v>
          </cell>
        </row>
        <row r="42">
          <cell r="B42" t="str">
            <v>February</v>
          </cell>
          <cell r="C42">
            <v>25</v>
          </cell>
          <cell r="D42">
            <v>3548</v>
          </cell>
          <cell r="E42">
            <v>1.5733699999999999</v>
          </cell>
        </row>
        <row r="43">
          <cell r="B43" t="str">
            <v>March</v>
          </cell>
          <cell r="C43">
            <v>27</v>
          </cell>
          <cell r="D43">
            <v>6564</v>
          </cell>
          <cell r="E43">
            <v>1.6245700000000001</v>
          </cell>
        </row>
        <row r="44">
          <cell r="B44" t="str">
            <v>April</v>
          </cell>
          <cell r="C44">
            <v>29</v>
          </cell>
          <cell r="D44">
            <v>5252</v>
          </cell>
          <cell r="E44">
            <v>1.631</v>
          </cell>
        </row>
        <row r="45">
          <cell r="B45" t="str">
            <v>May</v>
          </cell>
          <cell r="C45">
            <v>29</v>
          </cell>
          <cell r="D45">
            <v>4467</v>
          </cell>
          <cell r="E45">
            <v>1.6615</v>
          </cell>
        </row>
        <row r="46">
          <cell r="B46" t="str">
            <v>June</v>
          </cell>
          <cell r="C46">
            <v>1</v>
          </cell>
          <cell r="D46">
            <v>3017</v>
          </cell>
          <cell r="E46">
            <v>1.7</v>
          </cell>
        </row>
        <row r="47">
          <cell r="B47" t="str">
            <v xml:space="preserve">July </v>
          </cell>
          <cell r="C47">
            <v>6</v>
          </cell>
          <cell r="D47">
            <v>912</v>
          </cell>
          <cell r="E47">
            <v>1.8594599999999999</v>
          </cell>
        </row>
        <row r="48">
          <cell r="B48" t="str">
            <v>August</v>
          </cell>
          <cell r="C48">
            <v>16</v>
          </cell>
          <cell r="D48">
            <v>4185</v>
          </cell>
          <cell r="E48">
            <v>1.9413499999999999</v>
          </cell>
        </row>
        <row r="49">
          <cell r="B49" t="str">
            <v>September</v>
          </cell>
          <cell r="C49">
            <v>10</v>
          </cell>
          <cell r="D49">
            <v>4386</v>
          </cell>
          <cell r="E49">
            <v>1.9892000000000001</v>
          </cell>
        </row>
        <row r="50">
          <cell r="B50" t="str">
            <v>October</v>
          </cell>
          <cell r="C50">
            <v>14</v>
          </cell>
          <cell r="D50">
            <v>6785</v>
          </cell>
          <cell r="E50">
            <v>2.0874999999999999</v>
          </cell>
        </row>
        <row r="51">
          <cell r="B51" t="str">
            <v>November</v>
          </cell>
          <cell r="C51">
            <v>24</v>
          </cell>
          <cell r="D51">
            <v>3564</v>
          </cell>
          <cell r="E51">
            <v>2.2000000000000002</v>
          </cell>
        </row>
        <row r="52">
          <cell r="B52" t="str">
            <v>December</v>
          </cell>
          <cell r="C52">
            <v>15</v>
          </cell>
          <cell r="D52">
            <v>5584</v>
          </cell>
          <cell r="E52">
            <v>2.2000000000000002</v>
          </cell>
        </row>
        <row r="54">
          <cell r="B54" t="str">
            <v>Total for the year</v>
          </cell>
          <cell r="C54">
            <v>216</v>
          </cell>
          <cell r="D54">
            <v>54859</v>
          </cell>
          <cell r="E54">
            <v>1.8307041666666664</v>
          </cell>
        </row>
        <row r="56">
          <cell r="A56">
            <v>2001</v>
          </cell>
          <cell r="B56" t="str">
            <v>January</v>
          </cell>
          <cell r="C56">
            <v>11</v>
          </cell>
          <cell r="D56">
            <v>4824</v>
          </cell>
          <cell r="E56">
            <v>2.3298000000000001</v>
          </cell>
        </row>
        <row r="57">
          <cell r="B57" t="str">
            <v>February</v>
          </cell>
          <cell r="C57">
            <v>19</v>
          </cell>
          <cell r="D57">
            <v>2690</v>
          </cell>
          <cell r="E57">
            <v>2.35</v>
          </cell>
        </row>
        <row r="58">
          <cell r="B58" t="str">
            <v>March</v>
          </cell>
          <cell r="C58">
            <v>13</v>
          </cell>
          <cell r="D58">
            <v>5471</v>
          </cell>
          <cell r="E58">
            <v>2.35</v>
          </cell>
        </row>
        <row r="59">
          <cell r="B59" t="str">
            <v>April</v>
          </cell>
          <cell r="C59">
            <v>16</v>
          </cell>
          <cell r="D59">
            <v>1551</v>
          </cell>
          <cell r="E59">
            <v>2.3502000000000001</v>
          </cell>
        </row>
        <row r="60">
          <cell r="B60" t="str">
            <v>May</v>
          </cell>
          <cell r="C60">
            <v>31</v>
          </cell>
          <cell r="D60">
            <v>3189</v>
          </cell>
          <cell r="E60">
            <v>2.3584999999999998</v>
          </cell>
        </row>
        <row r="61">
          <cell r="B61" t="str">
            <v>June</v>
          </cell>
          <cell r="C61">
            <v>22</v>
          </cell>
          <cell r="D61">
            <v>2123</v>
          </cell>
          <cell r="E61">
            <v>2.3675999999999999</v>
          </cell>
        </row>
        <row r="62">
          <cell r="B62" t="str">
            <v xml:space="preserve">July </v>
          </cell>
          <cell r="C62">
            <v>15</v>
          </cell>
          <cell r="D62">
            <v>1728</v>
          </cell>
          <cell r="E62">
            <v>2.3942999999999999</v>
          </cell>
        </row>
        <row r="63">
          <cell r="B63" t="str">
            <v>August</v>
          </cell>
          <cell r="C63">
            <v>24</v>
          </cell>
          <cell r="D63">
            <v>2953</v>
          </cell>
          <cell r="E63">
            <v>2.4</v>
          </cell>
        </row>
        <row r="64">
          <cell r="B64" t="str">
            <v>September</v>
          </cell>
          <cell r="C64">
            <v>8</v>
          </cell>
          <cell r="D64">
            <v>325</v>
          </cell>
          <cell r="E64">
            <v>2.4</v>
          </cell>
        </row>
        <row r="65">
          <cell r="B65" t="str">
            <v>October</v>
          </cell>
          <cell r="C65">
            <v>19</v>
          </cell>
          <cell r="D65">
            <v>2067</v>
          </cell>
          <cell r="E65">
            <v>2.4</v>
          </cell>
        </row>
        <row r="66">
          <cell r="B66" t="str">
            <v>November</v>
          </cell>
          <cell r="C66">
            <v>7</v>
          </cell>
          <cell r="D66">
            <v>4932</v>
          </cell>
          <cell r="E66">
            <v>2.4944000000000002</v>
          </cell>
        </row>
        <row r="67">
          <cell r="B67" t="str">
            <v>December</v>
          </cell>
          <cell r="C67">
            <v>5</v>
          </cell>
          <cell r="D67">
            <v>2833</v>
          </cell>
          <cell r="E67">
            <v>2.5470000000000002</v>
          </cell>
        </row>
        <row r="69">
          <cell r="B69" t="str">
            <v>Total for the year</v>
          </cell>
          <cell r="C69">
            <v>190</v>
          </cell>
          <cell r="D69">
            <v>34685</v>
          </cell>
          <cell r="E69">
            <v>2.3952</v>
          </cell>
        </row>
        <row r="71">
          <cell r="A71">
            <v>2002</v>
          </cell>
          <cell r="B71" t="str">
            <v>January</v>
          </cell>
          <cell r="C71">
            <v>4</v>
          </cell>
          <cell r="D71">
            <v>2919</v>
          </cell>
          <cell r="E71">
            <v>2.5499999999999998</v>
          </cell>
        </row>
        <row r="72">
          <cell r="B72" t="str">
            <v>February</v>
          </cell>
          <cell r="C72">
            <v>17</v>
          </cell>
          <cell r="D72">
            <v>10500</v>
          </cell>
          <cell r="E72">
            <v>2.61</v>
          </cell>
        </row>
        <row r="73">
          <cell r="B73" t="str">
            <v>March</v>
          </cell>
          <cell r="C73">
            <v>14</v>
          </cell>
          <cell r="D73">
            <v>3291</v>
          </cell>
          <cell r="E73">
            <v>2.68</v>
          </cell>
        </row>
        <row r="74">
          <cell r="B74" t="str">
            <v>April</v>
          </cell>
          <cell r="C74">
            <v>18</v>
          </cell>
          <cell r="D74">
            <v>2960</v>
          </cell>
          <cell r="E74">
            <v>2.68</v>
          </cell>
        </row>
        <row r="75">
          <cell r="B75" t="str">
            <v>May</v>
          </cell>
          <cell r="C75">
            <v>16</v>
          </cell>
          <cell r="D75">
            <v>5308</v>
          </cell>
          <cell r="E75">
            <v>2.7</v>
          </cell>
        </row>
        <row r="76">
          <cell r="B76" t="str">
            <v>June</v>
          </cell>
          <cell r="C76">
            <v>15</v>
          </cell>
          <cell r="D76">
            <v>7927</v>
          </cell>
          <cell r="E76">
            <v>2.7</v>
          </cell>
        </row>
        <row r="77">
          <cell r="B77" t="str">
            <v>July</v>
          </cell>
          <cell r="C77">
            <v>16</v>
          </cell>
          <cell r="D77">
            <v>6248</v>
          </cell>
          <cell r="E77">
            <v>2.7077</v>
          </cell>
        </row>
        <row r="78">
          <cell r="B78" t="str">
            <v>August</v>
          </cell>
          <cell r="C78">
            <v>17</v>
          </cell>
          <cell r="D78">
            <v>2382</v>
          </cell>
          <cell r="E78">
            <v>2.7902999999999998</v>
          </cell>
        </row>
        <row r="79">
          <cell r="B79" t="str">
            <v>September</v>
          </cell>
          <cell r="C79">
            <v>18</v>
          </cell>
          <cell r="D79">
            <v>7756</v>
          </cell>
          <cell r="E79">
            <v>2.8791000000000002</v>
          </cell>
        </row>
        <row r="81">
          <cell r="A81" t="str">
            <v>Source: National Bank of Tajikistan.</v>
          </cell>
        </row>
        <row r="83">
          <cell r="A83" t="str">
            <v xml:space="preserve">1/ For the period to end-June 2000 data are from the Tajik Interbank Currency Exchange (TICEX); </v>
          </cell>
        </row>
        <row r="84">
          <cell r="A84" t="str">
            <v xml:space="preserve">while subsequent data are from the interbank foreign exchange market. </v>
          </cell>
        </row>
      </sheetData>
      <sheetData sheetId="43" refreshError="1">
        <row r="1">
          <cell r="A1" t="str">
            <v>Table A-35. Tajikistan: Commercial Banks in Operation, end-September 2002</v>
          </cell>
        </row>
        <row r="3">
          <cell r="A3" t="str">
            <v>Name of Bank</v>
          </cell>
          <cell r="B3" t="str">
            <v>Number of</v>
          </cell>
          <cell r="C3" t="str">
            <v>Major Holders of Bank Equity</v>
          </cell>
        </row>
        <row r="4">
          <cell r="B4" t="str">
            <v>Branches</v>
          </cell>
        </row>
        <row r="6">
          <cell r="A6" t="str">
            <v>1.Agroinvestbank (JSC)</v>
          </cell>
          <cell r="B6">
            <v>63</v>
          </cell>
          <cell r="C6" t="str">
            <v xml:space="preserve">a) State Property Committee of the Republic of Tajikistan </v>
          </cell>
        </row>
        <row r="7">
          <cell r="C7" t="str">
            <v>b) Huroson Co.</v>
          </cell>
        </row>
        <row r="8">
          <cell r="C8" t="str">
            <v>c) Collective farm Communism, Bochtarskiy rayon</v>
          </cell>
        </row>
        <row r="9">
          <cell r="C9" t="str">
            <v>d) Collective farm after Safarzoda Ghoib, Voseyskiy rayon</v>
          </cell>
        </row>
        <row r="10">
          <cell r="C10" t="str">
            <v>e) Paul Reinhart Ltd, Switzerland</v>
          </cell>
        </row>
        <row r="11">
          <cell r="C11" t="str">
            <v>f) Other shareholders</v>
          </cell>
        </row>
        <row r="13">
          <cell r="A13" t="str">
            <v>2. Orionbank  (JSC)</v>
          </cell>
          <cell r="B13">
            <v>29</v>
          </cell>
          <cell r="C13" t="str">
            <v>a) Ministry of Finance</v>
          </cell>
        </row>
        <row r="14">
          <cell r="C14" t="str">
            <v>b) Tajik Airlines</v>
          </cell>
        </row>
        <row r="15">
          <cell r="C15" t="str">
            <v>c) Energy &amp; Electricity Corporation (Barki Tajik)</v>
          </cell>
        </row>
        <row r="16">
          <cell r="C16" t="str">
            <v>d) Alkon-Dushanbe Joint Stock Company (JSC)</v>
          </cell>
        </row>
        <row r="17">
          <cell r="C17" t="str">
            <v>e) Stroitel-K (JSC)</v>
          </cell>
        </row>
        <row r="18">
          <cell r="C18" t="str">
            <v>f)  Orionbank</v>
          </cell>
        </row>
        <row r="19">
          <cell r="C19" t="str">
            <v>g) Other shareholders</v>
          </cell>
        </row>
        <row r="21">
          <cell r="A21" t="str">
            <v>3. Tajikbankbusiness (JSC)</v>
          </cell>
          <cell r="B21">
            <v>29</v>
          </cell>
          <cell r="C21" t="str">
            <v>a) State Committee for control &amp; trade</v>
          </cell>
        </row>
        <row r="22">
          <cell r="C22" t="str">
            <v>b) State Committee on Industry</v>
          </cell>
        </row>
        <row r="23">
          <cell r="C23" t="str">
            <v>c) Other shareholders</v>
          </cell>
        </row>
        <row r="25">
          <cell r="A25" t="str">
            <v>3. Tajiksodirotbank  (JSC)</v>
          </cell>
          <cell r="B25">
            <v>6</v>
          </cell>
          <cell r="C25" t="str">
            <v>a) Ministry of Finance</v>
          </cell>
        </row>
        <row r="26">
          <cell r="C26" t="str">
            <v xml:space="preserve">b) Mukhtor &amp; C Co. </v>
          </cell>
        </row>
        <row r="27">
          <cell r="C27" t="str">
            <v xml:space="preserve">c) Surayyo Foreign Production &amp; Commerce Co. </v>
          </cell>
        </row>
        <row r="28">
          <cell r="C28" t="str">
            <v>d) Employees of Tajiksodirotbank JSC</v>
          </cell>
        </row>
        <row r="29">
          <cell r="C29" t="str">
            <v>e) Paul Reinhart Ltd, Switzerland</v>
          </cell>
        </row>
        <row r="30">
          <cell r="C30" t="str">
            <v>f) European Bank of Reconstruction and Development</v>
          </cell>
        </row>
        <row r="31">
          <cell r="C31" t="str">
            <v>g) Nikosia Co., Holland</v>
          </cell>
        </row>
        <row r="32">
          <cell r="C32" t="str">
            <v>h) Til Co., Holland</v>
          </cell>
        </row>
        <row r="33">
          <cell r="C33" t="str">
            <v>i) Other shareholders</v>
          </cell>
        </row>
        <row r="35">
          <cell r="A35" t="str">
            <v>4. Khojentbank (OJSC)</v>
          </cell>
          <cell r="B35">
            <v>0</v>
          </cell>
          <cell r="C35" t="str">
            <v>a)  Collective farm Rasulov</v>
          </cell>
        </row>
        <row r="36">
          <cell r="C36" t="str">
            <v xml:space="preserve">b) Collective farm Kushatov </v>
          </cell>
        </row>
        <row r="37">
          <cell r="C37" t="str">
            <v>c)  Collective farm Hojabakirgon</v>
          </cell>
        </row>
        <row r="38">
          <cell r="C38" t="str">
            <v>d) JSC after Urunkhodjaev</v>
          </cell>
        </row>
        <row r="39">
          <cell r="C39" t="str">
            <v>e) JSC Tajikistan</v>
          </cell>
        </row>
        <row r="40">
          <cell r="C40" t="str">
            <v>f) OJSC Khojent</v>
          </cell>
        </row>
        <row r="41">
          <cell r="C41" t="str">
            <v>g) OJSC after Jumaev</v>
          </cell>
        </row>
        <row r="42">
          <cell r="C42" t="str">
            <v>h) JSC after Aziziov</v>
          </cell>
        </row>
        <row r="43">
          <cell r="C43" t="str">
            <v>i) Other shareholders</v>
          </cell>
        </row>
        <row r="45">
          <cell r="A45" t="str">
            <v>5. Dehkon Bank</v>
          </cell>
          <cell r="B45">
            <v>0</v>
          </cell>
          <cell r="C45" t="str">
            <v>a) Collective farms</v>
          </cell>
        </row>
        <row r="46">
          <cell r="C46" t="str">
            <v>b) "Ranjbar" Association</v>
          </cell>
        </row>
        <row r="47">
          <cell r="C47" t="str">
            <v>c) Production Association  after Avazov</v>
          </cell>
        </row>
        <row r="49">
          <cell r="A49" t="str">
            <v>6. Gulsarabank (JSC) 3/</v>
          </cell>
          <cell r="B49">
            <v>2</v>
          </cell>
          <cell r="C49" t="str">
            <v>a) "Akbar" JSC</v>
          </cell>
        </row>
        <row r="50">
          <cell r="C50" t="str">
            <v>b) "Adolat" SE</v>
          </cell>
        </row>
        <row r="51">
          <cell r="C51" t="str">
            <v>c) "Darkor" JSC</v>
          </cell>
        </row>
        <row r="52">
          <cell r="C52" t="str">
            <v>d) AAA</v>
          </cell>
        </row>
        <row r="53">
          <cell r="C53" t="str">
            <v>e) Private shareholders</v>
          </cell>
        </row>
        <row r="55">
          <cell r="A55" t="str">
            <v>5. Somonbank</v>
          </cell>
          <cell r="B55">
            <v>4</v>
          </cell>
          <cell r="C55" t="str">
            <v>a) Energy &amp; Electricity Corporation (Barki Tajik)</v>
          </cell>
        </row>
        <row r="56">
          <cell r="C56" t="str">
            <v>b) Tajik State Taxation Law Institute</v>
          </cell>
        </row>
        <row r="57">
          <cell r="C57" t="str">
            <v>c) JSC after Ali Hamadoni</v>
          </cell>
        </row>
        <row r="58">
          <cell r="C58" t="str">
            <v>d) Other shareholders</v>
          </cell>
        </row>
        <row r="60">
          <cell r="A60" t="str">
            <v>6. Amonatbank</v>
          </cell>
          <cell r="B60">
            <v>69</v>
          </cell>
          <cell r="C60" t="str">
            <v>State owned</v>
          </cell>
        </row>
        <row r="64">
          <cell r="A64" t="str">
            <v>7. Ganjina (JSC)</v>
          </cell>
          <cell r="B64">
            <v>0</v>
          </cell>
          <cell r="C64" t="str">
            <v>a) Tavhid Holding Company</v>
          </cell>
        </row>
        <row r="65">
          <cell r="C65" t="str">
            <v>b) Kolinhoe Khujand JSC</v>
          </cell>
        </row>
        <row r="66">
          <cell r="C66" t="str">
            <v>c) Nigor Production Company Ltd.</v>
          </cell>
        </row>
        <row r="67">
          <cell r="C67" t="str">
            <v>d) Ehio JSC</v>
          </cell>
        </row>
        <row r="68">
          <cell r="C68" t="str">
            <v>e) Other shareholders</v>
          </cell>
        </row>
        <row r="70">
          <cell r="A70" t="str">
            <v>8. Eskhata (JSC)</v>
          </cell>
          <cell r="B70">
            <v>0</v>
          </cell>
          <cell r="C70" t="str">
            <v>a) Javoni JV</v>
          </cell>
        </row>
        <row r="71">
          <cell r="C71" t="str">
            <v>b)  Nasirov H.D. - Private Individual</v>
          </cell>
        </row>
        <row r="72">
          <cell r="C72" t="str">
            <v>c) Nasirov A.D. -  Private Individual</v>
          </cell>
        </row>
        <row r="73">
          <cell r="C73" t="str">
            <v>d) Nasirov D.M. -  Private Individual</v>
          </cell>
        </row>
        <row r="74">
          <cell r="C74" t="str">
            <v>e) Jabbarov A. -  Private Individual</v>
          </cell>
        </row>
        <row r="75">
          <cell r="C75" t="str">
            <v>d) Other shareholders</v>
          </cell>
        </row>
        <row r="85">
          <cell r="A85" t="str">
            <v>Table A-35. Tajikistan: Commercial Banks in Operation, end-September 2002 (concluded)</v>
          </cell>
        </row>
        <row r="87">
          <cell r="A87" t="str">
            <v>Name of Bank</v>
          </cell>
          <cell r="B87" t="str">
            <v>Number of</v>
          </cell>
          <cell r="C87" t="str">
            <v>Major Holders of Bank Equity</v>
          </cell>
        </row>
        <row r="88">
          <cell r="B88" t="str">
            <v>Branches</v>
          </cell>
        </row>
        <row r="91">
          <cell r="A91" t="str">
            <v>9. Central Asian Bank 1/</v>
          </cell>
          <cell r="B91">
            <v>0</v>
          </cell>
          <cell r="C91" t="str">
            <v>a) Bayronvest Enterprises Ltd. Investment Company</v>
          </cell>
        </row>
        <row r="92">
          <cell r="C92" t="str">
            <v>b) SBM Team Enterprises Ltd. Company</v>
          </cell>
        </row>
        <row r="93">
          <cell r="C93" t="str">
            <v xml:space="preserve">c) Safar International Holding Group </v>
          </cell>
        </row>
        <row r="94">
          <cell r="C94" t="str">
            <v>d) B.B.COBU</v>
          </cell>
        </row>
        <row r="95">
          <cell r="C95" t="str">
            <v>e) Other shareholders</v>
          </cell>
        </row>
        <row r="97">
          <cell r="A97" t="str">
            <v>14. Textinvestbank</v>
          </cell>
          <cell r="B97">
            <v>3</v>
          </cell>
          <cell r="C97" t="str">
            <v>a) JV "Zafarabad"</v>
          </cell>
        </row>
        <row r="98">
          <cell r="C98" t="str">
            <v>b) "Taj-Al" JSC</v>
          </cell>
        </row>
        <row r="99">
          <cell r="C99" t="str">
            <v>c) "Tele Comm Technology Ltd" JSC</v>
          </cell>
        </row>
        <row r="100">
          <cell r="C100" t="str">
            <v>d) "Osiris" SE</v>
          </cell>
        </row>
        <row r="102">
          <cell r="A102" t="str">
            <v>9. Tajprombank (JSC)</v>
          </cell>
          <cell r="B102">
            <v>7</v>
          </cell>
          <cell r="C102" t="str">
            <v>a) Foreign Trade Comany Aziz &amp; Co Ltd.</v>
          </cell>
        </row>
        <row r="103">
          <cell r="C103" t="str">
            <v>b) Employees of Tajikprombank</v>
          </cell>
        </row>
        <row r="104">
          <cell r="C104" t="str">
            <v>c) Tropican Invest Ltd</v>
          </cell>
        </row>
        <row r="105">
          <cell r="C105" t="str">
            <v>d) Elsun Invest Co.</v>
          </cell>
        </row>
        <row r="106">
          <cell r="C106" t="str">
            <v>e) Philip Stern, a UK Citizen</v>
          </cell>
        </row>
        <row r="107">
          <cell r="C107" t="str">
            <v>f) Ziayev J.A. - Private Individual</v>
          </cell>
        </row>
        <row r="108">
          <cell r="C108" t="str">
            <v>g) Other shareholders</v>
          </cell>
        </row>
        <row r="110">
          <cell r="A110" t="str">
            <v>10. East-Credit Bank</v>
          </cell>
          <cell r="B110">
            <v>0</v>
          </cell>
          <cell r="C110" t="str">
            <v>a) Independent Financial Holding S.A.</v>
          </cell>
        </row>
        <row r="111">
          <cell r="A111" t="str">
            <v xml:space="preserve"> (Joint Luxembourg-Tajikistan)</v>
          </cell>
          <cell r="C111" t="str">
            <v>b) Capital Invest Ltd.</v>
          </cell>
        </row>
        <row r="112">
          <cell r="C112" t="str">
            <v>c) IFK Commercial Ltd.</v>
          </cell>
        </row>
        <row r="114">
          <cell r="A114" t="str">
            <v>11. Kafolatbank (JSC)</v>
          </cell>
          <cell r="B114">
            <v>2</v>
          </cell>
          <cell r="C114" t="str">
            <v>a) Zamin-Textil Co, Ltd.</v>
          </cell>
        </row>
        <row r="115">
          <cell r="C115" t="str">
            <v>b) Zamin-Trade Trade Company</v>
          </cell>
        </row>
        <row r="116">
          <cell r="C116" t="str">
            <v>c) Hisain Fermer Farm Ltd.</v>
          </cell>
        </row>
        <row r="117">
          <cell r="C117" t="str">
            <v>d) Rusta&amp;M Co, Ltd.</v>
          </cell>
        </row>
        <row r="118">
          <cell r="C118" t="str">
            <v>e) Other shareholders</v>
          </cell>
        </row>
        <row r="120">
          <cell r="A120" t="str">
            <v>12. Sohibkorbank (JSC)</v>
          </cell>
          <cell r="B120">
            <v>1</v>
          </cell>
          <cell r="C120" t="str">
            <v xml:space="preserve">a) Kasimov - Private Individual </v>
          </cell>
        </row>
        <row r="121">
          <cell r="C121" t="str">
            <v xml:space="preserve">b) Kavmidinov K.K. - Private Individual </v>
          </cell>
        </row>
        <row r="122">
          <cell r="C122" t="str">
            <v>c) Other shareholders</v>
          </cell>
        </row>
        <row r="124">
          <cell r="A124" t="str">
            <v>13. Bank Olimp (JSC) 1/</v>
          </cell>
          <cell r="B124">
            <v>1</v>
          </cell>
          <cell r="C124" t="str">
            <v>a) Mirzoi Rakhmon Co., Ltd</v>
          </cell>
        </row>
        <row r="125">
          <cell r="C125" t="str">
            <v>b) Entertainment complex Jomi Jamshed</v>
          </cell>
        </row>
        <row r="127">
          <cell r="A127" t="str">
            <v>15. Dekhan Credit Association Ltd. 4/</v>
          </cell>
          <cell r="B127">
            <v>0</v>
          </cell>
          <cell r="C127" t="str">
            <v>a) Ranjbar association</v>
          </cell>
        </row>
        <row r="128">
          <cell r="C128" t="str">
            <v>b) JSC after Mirali Mahmadaliev</v>
          </cell>
        </row>
        <row r="129">
          <cell r="C129" t="str">
            <v>c) Hoja-Mumin JSC</v>
          </cell>
        </row>
        <row r="130">
          <cell r="C130" t="str">
            <v>e) Other shareholders</v>
          </cell>
        </row>
        <row r="132">
          <cell r="A132" t="str">
            <v xml:space="preserve">14. Branch of Tijorat Bank </v>
          </cell>
          <cell r="B132">
            <v>1</v>
          </cell>
          <cell r="C132" t="str">
            <v>State owned in Iran</v>
          </cell>
        </row>
        <row r="134">
          <cell r="A134" t="str">
            <v>Source:  National Bank of Tajikistan.</v>
          </cell>
        </row>
        <row r="136">
          <cell r="A136" t="str">
            <v xml:space="preserve">   1/ Fonon bank was transformed into a credit association Ltd. on July 17, 2000</v>
          </cell>
        </row>
        <row r="137">
          <cell r="A137" t="str">
            <v xml:space="preserve">   1/ Central Asian Bank was transformed into an investment bank on October 10, 2000.  </v>
          </cell>
        </row>
        <row r="138">
          <cell r="A138" t="str">
            <v>1/ Gulsara Bank was transformed into Bank Olimp on March 15, 2001.</v>
          </cell>
        </row>
      </sheetData>
      <sheetData sheetId="44" refreshError="1">
        <row r="1">
          <cell r="A1" t="str">
            <v>Table A-36. Tajikistan: Consolidated Balance Sheet of the Four Largest Banks, 1999–2002 1/</v>
          </cell>
        </row>
        <row r="2">
          <cell r="A2" t="str">
            <v>(In thousands of somoni)</v>
          </cell>
        </row>
        <row r="4">
          <cell r="B4" t="str">
            <v>Agroinvestbank</v>
          </cell>
          <cell r="G4" t="str">
            <v>Amonatbank</v>
          </cell>
          <cell r="L4" t="str">
            <v>Orionbank</v>
          </cell>
          <cell r="Q4" t="str">
            <v>Tajiksodirotbank</v>
          </cell>
          <cell r="V4" t="str">
            <v>Consolidated 2/</v>
          </cell>
        </row>
        <row r="5">
          <cell r="B5" t="str">
            <v>Dec.</v>
          </cell>
          <cell r="C5" t="str">
            <v>Dec.</v>
          </cell>
          <cell r="D5" t="str">
            <v>Dec.</v>
          </cell>
          <cell r="E5" t="str">
            <v>Jun.</v>
          </cell>
          <cell r="G5" t="str">
            <v>Dec.</v>
          </cell>
          <cell r="H5" t="str">
            <v>Dec.</v>
          </cell>
          <cell r="I5" t="str">
            <v>Dec.</v>
          </cell>
          <cell r="J5" t="str">
            <v>Jun.</v>
          </cell>
          <cell r="L5" t="str">
            <v>Dec.</v>
          </cell>
          <cell r="M5" t="str">
            <v>Dec.</v>
          </cell>
          <cell r="N5" t="str">
            <v>Dec.</v>
          </cell>
          <cell r="O5" t="str">
            <v>Jun.</v>
          </cell>
          <cell r="Q5" t="str">
            <v>Dec.</v>
          </cell>
          <cell r="R5" t="str">
            <v>Dec.</v>
          </cell>
          <cell r="S5" t="str">
            <v>Dec.</v>
          </cell>
          <cell r="T5" t="str">
            <v>Jun.</v>
          </cell>
          <cell r="V5" t="str">
            <v>Dec.</v>
          </cell>
          <cell r="W5" t="str">
            <v>Dec.</v>
          </cell>
          <cell r="X5" t="str">
            <v>Dec.</v>
          </cell>
        </row>
        <row r="6">
          <cell r="B6">
            <v>1999</v>
          </cell>
          <cell r="C6">
            <v>2000</v>
          </cell>
          <cell r="D6">
            <v>2001</v>
          </cell>
          <cell r="E6">
            <v>2002</v>
          </cell>
          <cell r="G6">
            <v>1999</v>
          </cell>
          <cell r="H6">
            <v>2000</v>
          </cell>
          <cell r="I6">
            <v>2001</v>
          </cell>
          <cell r="J6">
            <v>2002</v>
          </cell>
          <cell r="L6">
            <v>1999</v>
          </cell>
          <cell r="M6">
            <v>2000</v>
          </cell>
          <cell r="N6">
            <v>2001</v>
          </cell>
          <cell r="O6">
            <v>2002</v>
          </cell>
          <cell r="Q6">
            <v>1999</v>
          </cell>
          <cell r="R6">
            <v>2000</v>
          </cell>
          <cell r="S6">
            <v>2001</v>
          </cell>
          <cell r="T6">
            <v>2002</v>
          </cell>
          <cell r="V6">
            <v>1999</v>
          </cell>
          <cell r="W6">
            <v>2000</v>
          </cell>
          <cell r="X6">
            <v>2001</v>
          </cell>
        </row>
        <row r="9">
          <cell r="A9" t="str">
            <v>Assets</v>
          </cell>
          <cell r="B9">
            <v>107042</v>
          </cell>
          <cell r="C9">
            <v>197523</v>
          </cell>
          <cell r="D9">
            <v>322423</v>
          </cell>
          <cell r="E9">
            <v>394696</v>
          </cell>
          <cell r="G9">
            <v>12618</v>
          </cell>
          <cell r="H9">
            <v>21265</v>
          </cell>
          <cell r="I9">
            <v>21321</v>
          </cell>
          <cell r="J9">
            <v>24994</v>
          </cell>
          <cell r="L9">
            <v>16582</v>
          </cell>
          <cell r="M9">
            <v>23419</v>
          </cell>
          <cell r="N9">
            <v>34793</v>
          </cell>
          <cell r="O9">
            <v>39953</v>
          </cell>
          <cell r="Q9">
            <v>10111</v>
          </cell>
          <cell r="R9">
            <v>18701</v>
          </cell>
          <cell r="S9">
            <v>22471</v>
          </cell>
          <cell r="T9">
            <v>28388</v>
          </cell>
          <cell r="V9">
            <v>146353</v>
          </cell>
          <cell r="W9">
            <v>260908</v>
          </cell>
          <cell r="X9">
            <v>401008</v>
          </cell>
        </row>
        <row r="11">
          <cell r="A11" t="str">
            <v>Cash</v>
          </cell>
          <cell r="B11">
            <v>258</v>
          </cell>
          <cell r="C11">
            <v>1722</v>
          </cell>
          <cell r="D11">
            <v>2335</v>
          </cell>
          <cell r="E11">
            <v>13982</v>
          </cell>
          <cell r="G11">
            <v>440</v>
          </cell>
          <cell r="H11">
            <v>3835</v>
          </cell>
          <cell r="I11">
            <v>1308</v>
          </cell>
          <cell r="J11">
            <v>2203</v>
          </cell>
          <cell r="L11">
            <v>1179</v>
          </cell>
          <cell r="M11">
            <v>1773</v>
          </cell>
          <cell r="N11">
            <v>1389</v>
          </cell>
          <cell r="O11">
            <v>2459</v>
          </cell>
          <cell r="Q11">
            <v>606</v>
          </cell>
          <cell r="R11">
            <v>1518</v>
          </cell>
          <cell r="S11">
            <v>1059</v>
          </cell>
          <cell r="T11">
            <v>1590</v>
          </cell>
          <cell r="V11">
            <v>2483</v>
          </cell>
          <cell r="W11">
            <v>8848</v>
          </cell>
          <cell r="X11">
            <v>6091</v>
          </cell>
        </row>
        <row r="12">
          <cell r="A12" t="str">
            <v>Deposits with NBT</v>
          </cell>
          <cell r="B12">
            <v>1989</v>
          </cell>
          <cell r="C12">
            <v>4751</v>
          </cell>
          <cell r="D12">
            <v>6091</v>
          </cell>
          <cell r="E12">
            <v>2327</v>
          </cell>
          <cell r="G12">
            <v>2923</v>
          </cell>
          <cell r="H12">
            <v>5381</v>
          </cell>
          <cell r="I12">
            <v>6055</v>
          </cell>
          <cell r="J12">
            <v>6460</v>
          </cell>
          <cell r="L12">
            <v>2217</v>
          </cell>
          <cell r="M12">
            <v>7371</v>
          </cell>
          <cell r="N12">
            <v>5789</v>
          </cell>
          <cell r="O12">
            <v>7388</v>
          </cell>
          <cell r="Q12">
            <v>638</v>
          </cell>
          <cell r="R12">
            <v>2991</v>
          </cell>
          <cell r="S12">
            <v>6397</v>
          </cell>
          <cell r="T12">
            <v>5424</v>
          </cell>
          <cell r="V12">
            <v>7767</v>
          </cell>
          <cell r="W12">
            <v>20494</v>
          </cell>
          <cell r="X12">
            <v>24332</v>
          </cell>
        </row>
        <row r="13">
          <cell r="A13" t="str">
            <v>Deposits with other commercial banks</v>
          </cell>
          <cell r="B13" t="str">
            <v>...</v>
          </cell>
          <cell r="C13" t="str">
            <v>...</v>
          </cell>
          <cell r="D13" t="str">
            <v>...</v>
          </cell>
          <cell r="E13">
            <v>2107</v>
          </cell>
          <cell r="G13" t="str">
            <v>...</v>
          </cell>
          <cell r="H13" t="str">
            <v>...</v>
          </cell>
          <cell r="I13" t="str">
            <v>...</v>
          </cell>
          <cell r="J13">
            <v>1913</v>
          </cell>
          <cell r="L13" t="str">
            <v>...</v>
          </cell>
          <cell r="M13">
            <v>4794</v>
          </cell>
          <cell r="N13" t="str">
            <v>...</v>
          </cell>
          <cell r="O13">
            <v>7647</v>
          </cell>
          <cell r="Q13" t="str">
            <v>...</v>
          </cell>
          <cell r="R13">
            <v>2890</v>
          </cell>
          <cell r="S13" t="str">
            <v>...</v>
          </cell>
          <cell r="T13">
            <v>1694</v>
          </cell>
          <cell r="V13" t="str">
            <v>...</v>
          </cell>
          <cell r="W13" t="str">
            <v>...</v>
          </cell>
          <cell r="X13" t="str">
            <v>...</v>
          </cell>
        </row>
        <row r="14">
          <cell r="A14" t="str">
            <v>Loans and advances to commercial banks</v>
          </cell>
          <cell r="B14">
            <v>890</v>
          </cell>
          <cell r="C14">
            <v>4521</v>
          </cell>
          <cell r="D14">
            <v>1478</v>
          </cell>
          <cell r="E14">
            <v>0</v>
          </cell>
          <cell r="G14">
            <v>3375</v>
          </cell>
          <cell r="H14">
            <v>996</v>
          </cell>
          <cell r="I14">
            <v>793</v>
          </cell>
          <cell r="J14">
            <v>599</v>
          </cell>
          <cell r="L14">
            <v>3932</v>
          </cell>
          <cell r="M14">
            <v>4193</v>
          </cell>
          <cell r="N14">
            <v>6813</v>
          </cell>
          <cell r="O14">
            <v>743</v>
          </cell>
          <cell r="Q14">
            <v>1572</v>
          </cell>
          <cell r="R14">
            <v>4479</v>
          </cell>
          <cell r="S14">
            <v>2408</v>
          </cell>
          <cell r="T14">
            <v>891</v>
          </cell>
          <cell r="V14">
            <v>9769</v>
          </cell>
          <cell r="W14">
            <v>14189</v>
          </cell>
          <cell r="X14">
            <v>11492</v>
          </cell>
        </row>
        <row r="15">
          <cell r="A15" t="str">
            <v xml:space="preserve">    Of which:</v>
          </cell>
        </row>
        <row r="16">
          <cell r="A16" t="str">
            <v xml:space="preserve">    Before loan loss provisions</v>
          </cell>
          <cell r="B16">
            <v>890</v>
          </cell>
          <cell r="C16">
            <v>4521</v>
          </cell>
          <cell r="D16">
            <v>1478</v>
          </cell>
          <cell r="E16">
            <v>0</v>
          </cell>
          <cell r="G16">
            <v>3375</v>
          </cell>
          <cell r="H16">
            <v>666</v>
          </cell>
          <cell r="I16">
            <v>631</v>
          </cell>
          <cell r="J16">
            <v>599</v>
          </cell>
          <cell r="L16">
            <v>3932</v>
          </cell>
          <cell r="M16">
            <v>4193</v>
          </cell>
          <cell r="N16">
            <v>908</v>
          </cell>
          <cell r="O16">
            <v>743</v>
          </cell>
          <cell r="Q16">
            <v>1572</v>
          </cell>
          <cell r="R16">
            <v>4479</v>
          </cell>
          <cell r="S16">
            <v>2408</v>
          </cell>
          <cell r="T16">
            <v>891</v>
          </cell>
          <cell r="V16">
            <v>9769</v>
          </cell>
          <cell r="W16">
            <v>13859</v>
          </cell>
          <cell r="X16">
            <v>5425</v>
          </cell>
        </row>
        <row r="17">
          <cell r="A17" t="str">
            <v xml:space="preserve">    Loan loss provisions</v>
          </cell>
          <cell r="B17">
            <v>0</v>
          </cell>
          <cell r="C17">
            <v>0</v>
          </cell>
          <cell r="D17">
            <v>0</v>
          </cell>
          <cell r="E17">
            <v>0</v>
          </cell>
          <cell r="G17">
            <v>0</v>
          </cell>
          <cell r="H17">
            <v>330</v>
          </cell>
          <cell r="I17">
            <v>0</v>
          </cell>
          <cell r="J17">
            <v>0</v>
          </cell>
          <cell r="L17">
            <v>0</v>
          </cell>
          <cell r="M17">
            <v>0</v>
          </cell>
          <cell r="N17">
            <v>5905</v>
          </cell>
          <cell r="O17">
            <v>0</v>
          </cell>
          <cell r="Q17">
            <v>0</v>
          </cell>
          <cell r="R17">
            <v>0</v>
          </cell>
          <cell r="S17">
            <v>0</v>
          </cell>
          <cell r="T17">
            <v>0</v>
          </cell>
          <cell r="V17">
            <v>0</v>
          </cell>
          <cell r="W17">
            <v>330</v>
          </cell>
          <cell r="X17">
            <v>5905</v>
          </cell>
        </row>
        <row r="18">
          <cell r="A18" t="str">
            <v>Loans and advances to non-bank customers</v>
          </cell>
          <cell r="B18">
            <v>95050</v>
          </cell>
          <cell r="C18">
            <v>181245</v>
          </cell>
          <cell r="D18">
            <v>303463</v>
          </cell>
          <cell r="E18">
            <v>352035</v>
          </cell>
          <cell r="G18">
            <v>3022</v>
          </cell>
          <cell r="H18">
            <v>6499</v>
          </cell>
          <cell r="I18">
            <v>7576</v>
          </cell>
          <cell r="J18">
            <v>4956</v>
          </cell>
          <cell r="L18">
            <v>7088</v>
          </cell>
          <cell r="M18">
            <v>6825</v>
          </cell>
          <cell r="N18">
            <v>9076</v>
          </cell>
          <cell r="O18">
            <v>9422</v>
          </cell>
          <cell r="Q18">
            <v>5218</v>
          </cell>
          <cell r="R18">
            <v>6325</v>
          </cell>
          <cell r="S18">
            <v>8035</v>
          </cell>
          <cell r="T18">
            <v>14594</v>
          </cell>
          <cell r="V18">
            <v>110378</v>
          </cell>
          <cell r="W18">
            <v>200894</v>
          </cell>
          <cell r="X18">
            <v>328150</v>
          </cell>
        </row>
        <row r="19">
          <cell r="A19" t="str">
            <v xml:space="preserve">  Before loan loss provisions</v>
          </cell>
          <cell r="B19">
            <v>96637</v>
          </cell>
          <cell r="C19">
            <v>190114</v>
          </cell>
          <cell r="D19">
            <v>317981</v>
          </cell>
          <cell r="E19">
            <v>366449</v>
          </cell>
          <cell r="G19">
            <v>3189</v>
          </cell>
          <cell r="H19">
            <v>6687</v>
          </cell>
          <cell r="I19">
            <v>9192</v>
          </cell>
          <cell r="J19">
            <v>6313</v>
          </cell>
          <cell r="L19">
            <v>9065</v>
          </cell>
          <cell r="M19">
            <v>11855</v>
          </cell>
          <cell r="N19">
            <v>14936</v>
          </cell>
          <cell r="O19">
            <v>15863</v>
          </cell>
          <cell r="Q19">
            <v>5646</v>
          </cell>
          <cell r="R19">
            <v>7363</v>
          </cell>
          <cell r="S19">
            <v>9314</v>
          </cell>
          <cell r="T19">
            <v>15785</v>
          </cell>
          <cell r="V19">
            <v>114537</v>
          </cell>
          <cell r="W19">
            <v>216019</v>
          </cell>
          <cell r="X19">
            <v>351423</v>
          </cell>
        </row>
        <row r="20">
          <cell r="A20" t="str">
            <v xml:space="preserve">    Of which:</v>
          </cell>
        </row>
        <row r="21">
          <cell r="A21" t="str">
            <v xml:space="preserve">    Special cotton financing</v>
          </cell>
          <cell r="B21" t="str">
            <v>…</v>
          </cell>
          <cell r="C21">
            <v>159828</v>
          </cell>
          <cell r="D21">
            <v>251951</v>
          </cell>
          <cell r="E21">
            <v>324837</v>
          </cell>
          <cell r="G21">
            <v>0</v>
          </cell>
          <cell r="H21">
            <v>0</v>
          </cell>
          <cell r="I21">
            <v>0</v>
          </cell>
          <cell r="J21">
            <v>0</v>
          </cell>
          <cell r="L21">
            <v>0</v>
          </cell>
          <cell r="M21">
            <v>0</v>
          </cell>
          <cell r="N21">
            <v>0</v>
          </cell>
          <cell r="O21">
            <v>0</v>
          </cell>
          <cell r="Q21">
            <v>0</v>
          </cell>
          <cell r="R21">
            <v>0</v>
          </cell>
          <cell r="S21">
            <v>0</v>
          </cell>
          <cell r="T21">
            <v>0</v>
          </cell>
          <cell r="V21" t="str">
            <v>…</v>
          </cell>
          <cell r="W21">
            <v>159828</v>
          </cell>
          <cell r="X21">
            <v>251951</v>
          </cell>
        </row>
        <row r="22">
          <cell r="A22" t="str">
            <v xml:space="preserve">  Loan loss provisions</v>
          </cell>
          <cell r="B22">
            <v>-1587</v>
          </cell>
          <cell r="C22">
            <v>-8869</v>
          </cell>
          <cell r="D22">
            <v>-14518</v>
          </cell>
          <cell r="E22">
            <v>-14414</v>
          </cell>
          <cell r="G22">
            <v>-167</v>
          </cell>
          <cell r="H22">
            <v>-188</v>
          </cell>
          <cell r="I22">
            <v>-1616</v>
          </cell>
          <cell r="J22">
            <v>-1357</v>
          </cell>
          <cell r="L22">
            <v>-1977</v>
          </cell>
          <cell r="M22">
            <v>-5030</v>
          </cell>
          <cell r="N22">
            <v>-5860</v>
          </cell>
          <cell r="O22">
            <v>-6441</v>
          </cell>
          <cell r="Q22">
            <v>-428</v>
          </cell>
          <cell r="R22">
            <v>-1038</v>
          </cell>
          <cell r="S22">
            <v>-1279</v>
          </cell>
          <cell r="T22">
            <v>-1191</v>
          </cell>
          <cell r="V22">
            <v>-4159</v>
          </cell>
          <cell r="W22">
            <v>-15125</v>
          </cell>
          <cell r="X22">
            <v>-23273</v>
          </cell>
        </row>
        <row r="23">
          <cell r="A23" t="str">
            <v>Equity investments</v>
          </cell>
          <cell r="B23">
            <v>0</v>
          </cell>
          <cell r="C23">
            <v>0</v>
          </cell>
          <cell r="D23">
            <v>0</v>
          </cell>
          <cell r="E23">
            <v>0</v>
          </cell>
          <cell r="G23">
            <v>1013</v>
          </cell>
          <cell r="H23">
            <v>14</v>
          </cell>
          <cell r="I23">
            <v>12</v>
          </cell>
          <cell r="J23">
            <v>12</v>
          </cell>
          <cell r="L23">
            <v>0</v>
          </cell>
          <cell r="M23">
            <v>13</v>
          </cell>
          <cell r="N23">
            <v>7</v>
          </cell>
          <cell r="O23">
            <v>7</v>
          </cell>
          <cell r="Q23">
            <v>13</v>
          </cell>
          <cell r="R23">
            <v>13</v>
          </cell>
          <cell r="S23">
            <v>14</v>
          </cell>
          <cell r="T23">
            <v>56</v>
          </cell>
          <cell r="V23">
            <v>1026</v>
          </cell>
          <cell r="W23">
            <v>40</v>
          </cell>
          <cell r="X23">
            <v>33</v>
          </cell>
        </row>
        <row r="24">
          <cell r="A24" t="str">
            <v>Bonds and treasury bills</v>
          </cell>
          <cell r="B24">
            <v>22</v>
          </cell>
          <cell r="C24">
            <v>83</v>
          </cell>
          <cell r="D24">
            <v>472</v>
          </cell>
          <cell r="E24">
            <v>688</v>
          </cell>
          <cell r="G24">
            <v>55</v>
          </cell>
          <cell r="H24">
            <v>1141</v>
          </cell>
          <cell r="I24">
            <v>2264</v>
          </cell>
          <cell r="J24">
            <v>5105</v>
          </cell>
          <cell r="L24">
            <v>0</v>
          </cell>
          <cell r="M24">
            <v>80</v>
          </cell>
          <cell r="N24">
            <v>2760</v>
          </cell>
          <cell r="O24">
            <v>2139</v>
          </cell>
          <cell r="Q24">
            <v>343</v>
          </cell>
          <cell r="R24">
            <v>1422</v>
          </cell>
          <cell r="S24">
            <v>1146</v>
          </cell>
          <cell r="T24">
            <v>297</v>
          </cell>
          <cell r="V24">
            <v>420</v>
          </cell>
          <cell r="W24">
            <v>2726</v>
          </cell>
          <cell r="X24">
            <v>6642</v>
          </cell>
        </row>
        <row r="25">
          <cell r="A25" t="str">
            <v>Tangible fixed assets</v>
          </cell>
          <cell r="B25">
            <v>6591</v>
          </cell>
          <cell r="C25">
            <v>4122</v>
          </cell>
          <cell r="D25">
            <v>5709</v>
          </cell>
          <cell r="E25">
            <v>6738</v>
          </cell>
          <cell r="G25">
            <v>1412</v>
          </cell>
          <cell r="H25">
            <v>1781</v>
          </cell>
          <cell r="I25">
            <v>2416</v>
          </cell>
          <cell r="J25">
            <v>2277</v>
          </cell>
          <cell r="L25">
            <v>1748</v>
          </cell>
          <cell r="M25">
            <v>2141</v>
          </cell>
          <cell r="N25">
            <v>6792</v>
          </cell>
          <cell r="O25">
            <v>7976</v>
          </cell>
          <cell r="Q25">
            <v>973</v>
          </cell>
          <cell r="R25">
            <v>1394</v>
          </cell>
          <cell r="S25">
            <v>3238</v>
          </cell>
          <cell r="T25">
            <v>3646</v>
          </cell>
          <cell r="V25">
            <v>10724</v>
          </cell>
          <cell r="W25">
            <v>9438</v>
          </cell>
          <cell r="X25">
            <v>18155</v>
          </cell>
        </row>
        <row r="26">
          <cell r="A26" t="str">
            <v>Other assets</v>
          </cell>
          <cell r="B26">
            <v>2242</v>
          </cell>
          <cell r="C26">
            <v>1079</v>
          </cell>
          <cell r="D26">
            <v>2875</v>
          </cell>
          <cell r="E26">
            <v>16819</v>
          </cell>
          <cell r="G26">
            <v>378</v>
          </cell>
          <cell r="H26">
            <v>1618</v>
          </cell>
          <cell r="I26">
            <v>897</v>
          </cell>
          <cell r="J26">
            <v>1469</v>
          </cell>
          <cell r="L26">
            <v>418</v>
          </cell>
          <cell r="M26">
            <v>1023</v>
          </cell>
          <cell r="N26">
            <v>2167</v>
          </cell>
          <cell r="O26">
            <v>2172</v>
          </cell>
          <cell r="Q26">
            <v>748</v>
          </cell>
          <cell r="R26">
            <v>559</v>
          </cell>
          <cell r="S26">
            <v>174</v>
          </cell>
          <cell r="T26">
            <v>196</v>
          </cell>
          <cell r="V26">
            <v>3786</v>
          </cell>
          <cell r="W26">
            <v>4279</v>
          </cell>
          <cell r="X26">
            <v>6113</v>
          </cell>
        </row>
        <row r="28">
          <cell r="A28" t="str">
            <v>Liabilities</v>
          </cell>
          <cell r="B28">
            <v>99763</v>
          </cell>
          <cell r="C28">
            <v>191615</v>
          </cell>
          <cell r="D28">
            <v>315250</v>
          </cell>
          <cell r="E28">
            <v>387044</v>
          </cell>
          <cell r="G28">
            <v>11143</v>
          </cell>
          <cell r="H28">
            <v>19797</v>
          </cell>
          <cell r="I28">
            <v>21173</v>
          </cell>
          <cell r="J28">
            <v>23636</v>
          </cell>
          <cell r="L28">
            <v>12877</v>
          </cell>
          <cell r="M28">
            <v>20832</v>
          </cell>
          <cell r="N28">
            <v>30015</v>
          </cell>
          <cell r="O28">
            <v>35512</v>
          </cell>
          <cell r="Q28">
            <v>7752</v>
          </cell>
          <cell r="R28">
            <v>15304</v>
          </cell>
          <cell r="S28">
            <v>17450</v>
          </cell>
          <cell r="T28">
            <v>22103</v>
          </cell>
          <cell r="V28">
            <v>131535</v>
          </cell>
          <cell r="W28">
            <v>247548</v>
          </cell>
          <cell r="X28">
            <v>383888</v>
          </cell>
        </row>
        <row r="30">
          <cell r="A30" t="str">
            <v>Amounts owed to commercial banks</v>
          </cell>
          <cell r="B30">
            <v>54375</v>
          </cell>
          <cell r="C30">
            <v>50468</v>
          </cell>
          <cell r="D30">
            <v>93212</v>
          </cell>
          <cell r="E30">
            <v>0</v>
          </cell>
          <cell r="G30">
            <v>0</v>
          </cell>
          <cell r="H30">
            <v>0</v>
          </cell>
          <cell r="I30">
            <v>0</v>
          </cell>
          <cell r="J30">
            <v>0</v>
          </cell>
          <cell r="L30">
            <v>1476</v>
          </cell>
          <cell r="M30">
            <v>1160</v>
          </cell>
          <cell r="N30">
            <v>2481</v>
          </cell>
          <cell r="O30">
            <v>2090</v>
          </cell>
          <cell r="Q30">
            <v>26</v>
          </cell>
          <cell r="R30">
            <v>27</v>
          </cell>
          <cell r="S30">
            <v>146</v>
          </cell>
          <cell r="T30">
            <v>28</v>
          </cell>
          <cell r="V30">
            <v>55877</v>
          </cell>
          <cell r="W30">
            <v>51655</v>
          </cell>
          <cell r="X30">
            <v>95839</v>
          </cell>
        </row>
        <row r="31">
          <cell r="A31" t="str">
            <v>Deposits from non-bank customers</v>
          </cell>
          <cell r="B31">
            <v>8038</v>
          </cell>
          <cell r="C31">
            <v>21475</v>
          </cell>
          <cell r="D31">
            <v>42867</v>
          </cell>
          <cell r="E31">
            <v>64002</v>
          </cell>
          <cell r="G31">
            <v>8880</v>
          </cell>
          <cell r="H31">
            <v>16757</v>
          </cell>
          <cell r="I31">
            <v>17237</v>
          </cell>
          <cell r="J31">
            <v>19847</v>
          </cell>
          <cell r="L31">
            <v>6780</v>
          </cell>
          <cell r="M31">
            <v>13823</v>
          </cell>
          <cell r="N31">
            <v>21793</v>
          </cell>
          <cell r="O31">
            <v>25345</v>
          </cell>
          <cell r="Q31">
            <v>2426</v>
          </cell>
          <cell r="R31">
            <v>9707</v>
          </cell>
          <cell r="S31">
            <v>10894</v>
          </cell>
          <cell r="T31">
            <v>16699</v>
          </cell>
          <cell r="V31">
            <v>26124</v>
          </cell>
          <cell r="W31">
            <v>61762</v>
          </cell>
          <cell r="X31">
            <v>92791</v>
          </cell>
        </row>
        <row r="32">
          <cell r="A32" t="str">
            <v>Amounts owed to the NBT</v>
          </cell>
          <cell r="B32">
            <v>32883</v>
          </cell>
          <cell r="C32">
            <v>28004</v>
          </cell>
          <cell r="D32">
            <v>19267</v>
          </cell>
          <cell r="E32">
            <v>20393</v>
          </cell>
          <cell r="G32">
            <v>413</v>
          </cell>
          <cell r="H32">
            <v>1168</v>
          </cell>
          <cell r="I32">
            <v>1229</v>
          </cell>
          <cell r="J32">
            <v>319</v>
          </cell>
          <cell r="L32">
            <v>1888</v>
          </cell>
          <cell r="M32">
            <v>1866</v>
          </cell>
          <cell r="N32">
            <v>2864</v>
          </cell>
          <cell r="O32">
            <v>2133</v>
          </cell>
          <cell r="Q32">
            <v>365</v>
          </cell>
          <cell r="R32">
            <v>333</v>
          </cell>
          <cell r="S32">
            <v>100</v>
          </cell>
          <cell r="T32">
            <v>100</v>
          </cell>
          <cell r="V32">
            <v>35549</v>
          </cell>
          <cell r="W32">
            <v>31371</v>
          </cell>
          <cell r="X32">
            <v>23460</v>
          </cell>
        </row>
        <row r="33">
          <cell r="A33" t="str">
            <v>Credit from the Ministry of Finance,</v>
          </cell>
        </row>
        <row r="34">
          <cell r="A34" t="str">
            <v xml:space="preserve">  including deposits</v>
          </cell>
          <cell r="B34">
            <v>0</v>
          </cell>
          <cell r="C34">
            <v>0</v>
          </cell>
          <cell r="D34">
            <v>0</v>
          </cell>
          <cell r="E34">
            <v>0</v>
          </cell>
          <cell r="G34">
            <v>771</v>
          </cell>
          <cell r="H34">
            <v>117</v>
          </cell>
          <cell r="I34">
            <v>216</v>
          </cell>
          <cell r="J34">
            <v>239</v>
          </cell>
          <cell r="L34">
            <v>0</v>
          </cell>
          <cell r="M34">
            <v>0</v>
          </cell>
          <cell r="N34">
            <v>0</v>
          </cell>
          <cell r="O34">
            <v>0</v>
          </cell>
          <cell r="Q34">
            <v>0</v>
          </cell>
          <cell r="R34">
            <v>0</v>
          </cell>
          <cell r="S34">
            <v>0</v>
          </cell>
          <cell r="T34">
            <v>0</v>
          </cell>
          <cell r="V34">
            <v>771</v>
          </cell>
          <cell r="W34">
            <v>117</v>
          </cell>
          <cell r="X34">
            <v>216</v>
          </cell>
        </row>
        <row r="35">
          <cell r="A35" t="str">
            <v>Other liabilities</v>
          </cell>
          <cell r="B35">
            <v>4467</v>
          </cell>
          <cell r="C35">
            <v>91668</v>
          </cell>
          <cell r="D35">
            <v>159904</v>
          </cell>
          <cell r="E35">
            <v>302649</v>
          </cell>
          <cell r="G35">
            <v>1079</v>
          </cell>
          <cell r="H35">
            <v>1755</v>
          </cell>
          <cell r="I35">
            <v>2491</v>
          </cell>
          <cell r="J35">
            <v>3231</v>
          </cell>
          <cell r="L35">
            <v>2733</v>
          </cell>
          <cell r="M35">
            <v>3983</v>
          </cell>
          <cell r="N35">
            <v>2877</v>
          </cell>
          <cell r="O35">
            <v>5944</v>
          </cell>
          <cell r="Q35">
            <v>4935</v>
          </cell>
          <cell r="R35">
            <v>5237</v>
          </cell>
          <cell r="S35">
            <v>6310</v>
          </cell>
          <cell r="T35">
            <v>5276</v>
          </cell>
          <cell r="V35">
            <v>13214</v>
          </cell>
          <cell r="W35">
            <v>102643</v>
          </cell>
          <cell r="X35">
            <v>171582</v>
          </cell>
        </row>
        <row r="36">
          <cell r="A36" t="str">
            <v xml:space="preserve">    Of which:</v>
          </cell>
        </row>
        <row r="37">
          <cell r="A37" t="str">
            <v xml:space="preserve">    Special cotton financing</v>
          </cell>
          <cell r="B37" t="str">
            <v>...</v>
          </cell>
          <cell r="C37">
            <v>159967</v>
          </cell>
          <cell r="D37">
            <v>275500</v>
          </cell>
          <cell r="E37">
            <v>283375</v>
          </cell>
          <cell r="G37">
            <v>0</v>
          </cell>
          <cell r="H37">
            <v>0</v>
          </cell>
          <cell r="I37">
            <v>0</v>
          </cell>
          <cell r="J37">
            <v>0</v>
          </cell>
          <cell r="L37">
            <v>0</v>
          </cell>
          <cell r="M37">
            <v>0</v>
          </cell>
          <cell r="N37">
            <v>0</v>
          </cell>
          <cell r="O37">
            <v>0</v>
          </cell>
          <cell r="Q37">
            <v>0</v>
          </cell>
          <cell r="R37">
            <v>0</v>
          </cell>
          <cell r="S37">
            <v>0</v>
          </cell>
          <cell r="T37">
            <v>0</v>
          </cell>
          <cell r="V37" t="str">
            <v>…</v>
          </cell>
          <cell r="W37">
            <v>159967</v>
          </cell>
          <cell r="X37">
            <v>275500</v>
          </cell>
        </row>
        <row r="39">
          <cell r="A39" t="str">
            <v>Shareholders' funds (Net worth)</v>
          </cell>
          <cell r="B39">
            <v>7279</v>
          </cell>
          <cell r="C39">
            <v>5908</v>
          </cell>
          <cell r="D39">
            <v>7173</v>
          </cell>
          <cell r="E39">
            <v>7653</v>
          </cell>
          <cell r="G39">
            <v>1475</v>
          </cell>
          <cell r="H39">
            <v>1468</v>
          </cell>
          <cell r="I39">
            <v>148</v>
          </cell>
          <cell r="J39">
            <v>1358</v>
          </cell>
          <cell r="L39">
            <v>3705</v>
          </cell>
          <cell r="M39">
            <v>2587</v>
          </cell>
          <cell r="N39">
            <v>4778</v>
          </cell>
          <cell r="O39">
            <v>4441</v>
          </cell>
          <cell r="Q39">
            <v>2359</v>
          </cell>
          <cell r="R39">
            <v>3397</v>
          </cell>
          <cell r="S39">
            <v>5021</v>
          </cell>
          <cell r="T39">
            <v>6285</v>
          </cell>
          <cell r="V39">
            <v>14818</v>
          </cell>
          <cell r="W39">
            <v>13360</v>
          </cell>
          <cell r="X39">
            <v>17120</v>
          </cell>
        </row>
        <row r="41">
          <cell r="A41" t="str">
            <v xml:space="preserve">   Source: National Bank of Tajikistan.</v>
          </cell>
        </row>
      </sheetData>
      <sheetData sheetId="45" refreshError="1">
        <row r="1">
          <cell r="A1" t="str">
            <v>Table A-37. Tajikistan: Estimated Loan Loss Provision on Consolidated Basis for the Four Largest Banks, 1999–2002</v>
          </cell>
        </row>
        <row r="2">
          <cell r="A2" t="str">
            <v>(In thousands of somoni; unless otherwise specified)</v>
          </cell>
        </row>
        <row r="5">
          <cell r="D5" t="str">
            <v>Agroinvestbank</v>
          </cell>
          <cell r="E5" t="str">
            <v>Agroinvestbank</v>
          </cell>
          <cell r="F5" t="str">
            <v>Agroinvestbank</v>
          </cell>
          <cell r="G5" t="str">
            <v>Agroinvestbank 1/</v>
          </cell>
          <cell r="L5" t="str">
            <v>Amonatbank</v>
          </cell>
          <cell r="Q5" t="str">
            <v>Orionbank</v>
          </cell>
          <cell r="V5" t="str">
            <v>Tajiksodirotbank</v>
          </cell>
          <cell r="AA5" t="str">
            <v>Total 2/</v>
          </cell>
        </row>
        <row r="6">
          <cell r="C6" t="str">
            <v>Dec 1997</v>
          </cell>
          <cell r="D6" t="str">
            <v>Sep 1998</v>
          </cell>
          <cell r="E6">
            <v>36250</v>
          </cell>
          <cell r="F6">
            <v>36341</v>
          </cell>
          <cell r="G6" t="str">
            <v>Dec 1999</v>
          </cell>
          <cell r="H6" t="str">
            <v>Dec 2000</v>
          </cell>
          <cell r="I6" t="str">
            <v>Dec 2001</v>
          </cell>
          <cell r="J6" t="str">
            <v>Jun 2002</v>
          </cell>
          <cell r="L6" t="str">
            <v>Dec 1999</v>
          </cell>
          <cell r="M6" t="str">
            <v>Dec 2000</v>
          </cell>
          <cell r="N6" t="str">
            <v>Dec 2001</v>
          </cell>
          <cell r="O6" t="str">
            <v>Jun 2002</v>
          </cell>
          <cell r="Q6" t="str">
            <v>Dec 1999</v>
          </cell>
          <cell r="R6" t="str">
            <v>Dec 2000</v>
          </cell>
          <cell r="S6" t="str">
            <v>Dec 2001</v>
          </cell>
          <cell r="T6" t="str">
            <v>Jun 2002</v>
          </cell>
          <cell r="V6" t="str">
            <v>Dec 1999</v>
          </cell>
          <cell r="W6" t="str">
            <v>Dec 2000</v>
          </cell>
          <cell r="X6" t="str">
            <v>Dec 2001</v>
          </cell>
          <cell r="Y6" t="str">
            <v>Jun 2002</v>
          </cell>
          <cell r="AA6" t="str">
            <v>Dec 1999</v>
          </cell>
          <cell r="AB6" t="str">
            <v>Dec 2000</v>
          </cell>
          <cell r="AC6" t="str">
            <v>Dec 2001</v>
          </cell>
        </row>
        <row r="9">
          <cell r="A9" t="str">
            <v xml:space="preserve">Total outstanding loans to non-bank customers </v>
          </cell>
          <cell r="C9">
            <v>9732.9</v>
          </cell>
          <cell r="D9">
            <v>12797.445999999996</v>
          </cell>
          <cell r="E9">
            <v>14524</v>
          </cell>
          <cell r="F9">
            <v>17739.341</v>
          </cell>
          <cell r="G9">
            <v>24119.213999999993</v>
          </cell>
          <cell r="H9">
            <v>30147</v>
          </cell>
          <cell r="I9">
            <v>42481</v>
          </cell>
          <cell r="J9">
            <v>83074</v>
          </cell>
          <cell r="L9">
            <v>3189</v>
          </cell>
          <cell r="M9">
            <v>6687</v>
          </cell>
          <cell r="N9">
            <v>9192</v>
          </cell>
          <cell r="O9">
            <v>6313</v>
          </cell>
          <cell r="Q9">
            <v>9065</v>
          </cell>
          <cell r="R9">
            <v>11855</v>
          </cell>
          <cell r="S9">
            <v>14936</v>
          </cell>
          <cell r="T9">
            <v>15863</v>
          </cell>
          <cell r="V9">
            <v>5646</v>
          </cell>
          <cell r="W9">
            <v>7363</v>
          </cell>
          <cell r="X9">
            <v>9314</v>
          </cell>
          <cell r="Y9">
            <v>15785</v>
          </cell>
          <cell r="AA9">
            <v>42019.213999999993</v>
          </cell>
          <cell r="AB9">
            <v>56052</v>
          </cell>
          <cell r="AC9">
            <v>75923</v>
          </cell>
        </row>
        <row r="11">
          <cell r="A11" t="str">
            <v>Risk class (in percent):</v>
          </cell>
        </row>
        <row r="12">
          <cell r="B12" t="str">
            <v>Provision:</v>
          </cell>
        </row>
        <row r="13">
          <cell r="A13" t="str">
            <v>Satisfactory</v>
          </cell>
          <cell r="B13">
            <v>0.02</v>
          </cell>
          <cell r="C13">
            <v>3.9511494252873565</v>
          </cell>
          <cell r="D13">
            <v>3.9511494252873565</v>
          </cell>
          <cell r="E13">
            <v>8</v>
          </cell>
          <cell r="F13">
            <v>3.9511494252873565</v>
          </cell>
          <cell r="G13">
            <v>3.9511494252873565</v>
          </cell>
          <cell r="H13">
            <v>21</v>
          </cell>
          <cell r="I13">
            <v>11</v>
          </cell>
          <cell r="J13">
            <v>4</v>
          </cell>
          <cell r="L13">
            <v>30</v>
          </cell>
          <cell r="M13">
            <v>69</v>
          </cell>
          <cell r="N13">
            <v>51</v>
          </cell>
          <cell r="O13">
            <v>46</v>
          </cell>
          <cell r="Q13">
            <v>50</v>
          </cell>
          <cell r="R13">
            <v>37</v>
          </cell>
          <cell r="S13">
            <v>47</v>
          </cell>
          <cell r="T13">
            <v>35</v>
          </cell>
          <cell r="V13">
            <v>68</v>
          </cell>
          <cell r="W13">
            <v>71</v>
          </cell>
          <cell r="X13">
            <v>82</v>
          </cell>
          <cell r="Y13">
            <v>91</v>
          </cell>
          <cell r="AA13">
            <v>25.321566853223388</v>
          </cell>
          <cell r="AB13">
            <v>36.678405766074363</v>
          </cell>
          <cell r="AC13">
            <v>31.634985445780593</v>
          </cell>
        </row>
        <row r="14">
          <cell r="A14" t="str">
            <v>Special Mention</v>
          </cell>
          <cell r="B14">
            <v>0.05</v>
          </cell>
          <cell r="C14">
            <v>16.97198275862069</v>
          </cell>
          <cell r="D14">
            <v>16.97198275862069</v>
          </cell>
          <cell r="E14">
            <v>8</v>
          </cell>
          <cell r="F14">
            <v>16.97198275862069</v>
          </cell>
          <cell r="G14">
            <v>16.97198275862069</v>
          </cell>
          <cell r="H14">
            <v>5</v>
          </cell>
          <cell r="I14">
            <v>16</v>
          </cell>
          <cell r="J14">
            <v>5</v>
          </cell>
          <cell r="L14">
            <v>14</v>
          </cell>
          <cell r="M14">
            <v>12</v>
          </cell>
          <cell r="N14">
            <v>17</v>
          </cell>
          <cell r="O14">
            <v>19</v>
          </cell>
          <cell r="Q14">
            <v>25</v>
          </cell>
          <cell r="R14">
            <v>5</v>
          </cell>
          <cell r="S14">
            <v>5</v>
          </cell>
          <cell r="T14">
            <v>3</v>
          </cell>
          <cell r="V14">
            <v>11</v>
          </cell>
          <cell r="W14">
            <v>0</v>
          </cell>
          <cell r="X14">
            <v>0</v>
          </cell>
          <cell r="Y14">
            <v>0</v>
          </cell>
          <cell r="AA14">
            <v>17.9960800294877</v>
          </cell>
          <cell r="AB14">
            <v>5.1782987226147146</v>
          </cell>
          <cell r="AC14">
            <v>11.994257339673091</v>
          </cell>
        </row>
        <row r="15">
          <cell r="A15" t="str">
            <v>Substandard</v>
          </cell>
          <cell r="B15">
            <v>0.3</v>
          </cell>
          <cell r="C15">
            <v>59.375</v>
          </cell>
          <cell r="D15">
            <v>59.375</v>
          </cell>
          <cell r="E15">
            <v>10</v>
          </cell>
          <cell r="F15">
            <v>50</v>
          </cell>
          <cell r="G15">
            <v>59.375</v>
          </cell>
          <cell r="H15">
            <v>21</v>
          </cell>
          <cell r="I15">
            <v>22</v>
          </cell>
          <cell r="J15">
            <v>4</v>
          </cell>
          <cell r="L15">
            <v>47</v>
          </cell>
          <cell r="M15">
            <v>2</v>
          </cell>
          <cell r="N15">
            <v>16</v>
          </cell>
          <cell r="O15">
            <v>17</v>
          </cell>
          <cell r="Q15">
            <v>9</v>
          </cell>
          <cell r="R15">
            <v>6</v>
          </cell>
          <cell r="S15">
            <v>7</v>
          </cell>
          <cell r="T15">
            <v>20</v>
          </cell>
          <cell r="V15">
            <v>11</v>
          </cell>
          <cell r="W15">
            <v>0</v>
          </cell>
          <cell r="X15">
            <v>5</v>
          </cell>
          <cell r="Y15">
            <v>5</v>
          </cell>
          <cell r="AA15">
            <v>39.967382000575085</v>
          </cell>
          <cell r="AB15">
            <v>12.802237208306572</v>
          </cell>
          <cell r="AC15">
            <v>16.237187676988526</v>
          </cell>
        </row>
        <row r="16">
          <cell r="A16" t="str">
            <v>Doubtful</v>
          </cell>
          <cell r="B16">
            <v>0.75</v>
          </cell>
          <cell r="C16">
            <v>9.3390804597701145</v>
          </cell>
          <cell r="D16">
            <v>9.3390804597701145</v>
          </cell>
          <cell r="E16">
            <v>40</v>
          </cell>
          <cell r="F16">
            <v>12.339080459770114</v>
          </cell>
          <cell r="G16">
            <v>9.3390804597701145</v>
          </cell>
          <cell r="H16">
            <v>3</v>
          </cell>
          <cell r="I16">
            <v>17</v>
          </cell>
          <cell r="J16">
            <v>2</v>
          </cell>
          <cell r="L16">
            <v>6</v>
          </cell>
          <cell r="M16">
            <v>13</v>
          </cell>
          <cell r="N16">
            <v>6</v>
          </cell>
          <cell r="O16">
            <v>7</v>
          </cell>
          <cell r="Q16">
            <v>15</v>
          </cell>
          <cell r="R16">
            <v>1</v>
          </cell>
          <cell r="S16">
            <v>0</v>
          </cell>
          <cell r="T16">
            <v>3</v>
          </cell>
          <cell r="V16">
            <v>6</v>
          </cell>
          <cell r="W16">
            <v>6</v>
          </cell>
          <cell r="X16">
            <v>7</v>
          </cell>
          <cell r="Y16">
            <v>1</v>
          </cell>
          <cell r="AA16">
            <v>10.063148005801676</v>
          </cell>
          <cell r="AB16">
            <v>4.1640797830585887</v>
          </cell>
          <cell r="AC16">
            <v>11.097124718464761</v>
          </cell>
        </row>
        <row r="17">
          <cell r="A17" t="str">
            <v>Loss</v>
          </cell>
          <cell r="B17">
            <v>1</v>
          </cell>
          <cell r="C17">
            <v>10.362787356321839</v>
          </cell>
          <cell r="D17">
            <v>10.362787356321832</v>
          </cell>
          <cell r="E17">
            <v>34</v>
          </cell>
          <cell r="F17">
            <v>16.737787356321832</v>
          </cell>
          <cell r="G17">
            <v>10.362787356321839</v>
          </cell>
          <cell r="H17">
            <v>50</v>
          </cell>
          <cell r="I17">
            <v>34</v>
          </cell>
          <cell r="J17">
            <v>85</v>
          </cell>
          <cell r="L17">
            <v>3</v>
          </cell>
          <cell r="M17">
            <v>4</v>
          </cell>
          <cell r="N17">
            <v>10</v>
          </cell>
          <cell r="O17">
            <v>11</v>
          </cell>
          <cell r="Q17">
            <v>1</v>
          </cell>
          <cell r="R17">
            <v>51</v>
          </cell>
          <cell r="S17">
            <v>41</v>
          </cell>
          <cell r="T17">
            <v>39</v>
          </cell>
          <cell r="V17">
            <v>4</v>
          </cell>
          <cell r="W17">
            <v>23</v>
          </cell>
          <cell r="X17">
            <v>6</v>
          </cell>
          <cell r="Y17">
            <v>3</v>
          </cell>
          <cell r="AA17">
            <v>6.6518231109121508</v>
          </cell>
          <cell r="AB17">
            <v>41.176978519945763</v>
          </cell>
          <cell r="AC17">
            <v>29.036444819093028</v>
          </cell>
        </row>
        <row r="19">
          <cell r="A19" t="str">
            <v>Total (in percent)</v>
          </cell>
          <cell r="C19">
            <v>100</v>
          </cell>
          <cell r="D19">
            <v>100</v>
          </cell>
          <cell r="E19">
            <v>100</v>
          </cell>
          <cell r="F19">
            <v>100</v>
          </cell>
          <cell r="G19">
            <v>100</v>
          </cell>
          <cell r="H19">
            <v>100</v>
          </cell>
          <cell r="I19">
            <v>100</v>
          </cell>
          <cell r="J19">
            <v>100</v>
          </cell>
          <cell r="L19">
            <v>100</v>
          </cell>
          <cell r="M19">
            <v>100</v>
          </cell>
          <cell r="N19">
            <v>100</v>
          </cell>
          <cell r="O19">
            <v>100</v>
          </cell>
          <cell r="Q19">
            <v>100</v>
          </cell>
          <cell r="R19">
            <v>100</v>
          </cell>
          <cell r="S19">
            <v>100</v>
          </cell>
          <cell r="T19">
            <v>100</v>
          </cell>
          <cell r="V19">
            <v>100</v>
          </cell>
          <cell r="W19">
            <v>100</v>
          </cell>
          <cell r="X19">
            <v>100</v>
          </cell>
          <cell r="Y19">
            <v>100</v>
          </cell>
          <cell r="AA19">
            <v>100</v>
          </cell>
          <cell r="AB19">
            <v>100</v>
          </cell>
          <cell r="AC19">
            <v>100</v>
          </cell>
        </row>
        <row r="21">
          <cell r="A21" t="str">
            <v>Loan loss provisions</v>
          </cell>
          <cell r="C21">
            <v>3514.2795985991379</v>
          </cell>
          <cell r="D21">
            <v>4620.8019595366359</v>
          </cell>
          <cell r="E21">
            <v>9812.4144000000015</v>
          </cell>
          <cell r="F21">
            <v>7436.2820464601282</v>
          </cell>
          <cell r="G21">
            <v>8708.7776196659452</v>
          </cell>
          <cell r="H21">
            <v>18953</v>
          </cell>
          <cell r="L21">
            <v>841.75339099999997</v>
          </cell>
          <cell r="M21">
            <v>852</v>
          </cell>
          <cell r="Q21">
            <v>1779.5119999999999</v>
          </cell>
          <cell r="R21">
            <v>6577</v>
          </cell>
          <cell r="V21">
            <v>669.87059999999997</v>
          </cell>
          <cell r="W21">
            <v>981</v>
          </cell>
          <cell r="AA21">
            <v>12167.009431465945</v>
          </cell>
          <cell r="AB21">
            <v>27363</v>
          </cell>
        </row>
        <row r="22">
          <cell r="A22" t="str">
            <v xml:space="preserve">  In percent of outstanding loans 2/</v>
          </cell>
          <cell r="C22">
            <v>36.107219827586206</v>
          </cell>
          <cell r="D22">
            <v>36.107219827586206</v>
          </cell>
          <cell r="E22">
            <v>67.56</v>
          </cell>
          <cell r="F22">
            <v>41.919719827586199</v>
          </cell>
          <cell r="G22">
            <v>36.107219827586206</v>
          </cell>
          <cell r="H22">
            <v>59</v>
          </cell>
          <cell r="L22">
            <v>22.9</v>
          </cell>
          <cell r="M22">
            <v>16</v>
          </cell>
          <cell r="Q22">
            <v>17.2</v>
          </cell>
          <cell r="R22">
            <v>55</v>
          </cell>
          <cell r="V22">
            <v>13.71</v>
          </cell>
          <cell r="W22">
            <v>14</v>
          </cell>
          <cell r="AA22">
            <v>27.595634053974788</v>
          </cell>
          <cell r="AB22">
            <v>48.817169770926995</v>
          </cell>
        </row>
        <row r="24">
          <cell r="A24" t="str">
            <v xml:space="preserve">  Source: National Bank of Tajikistan.</v>
          </cell>
        </row>
        <row r="26">
          <cell r="A26" t="str">
            <v xml:space="preserve">   1/ Data for Agroinvestbank until December 2001 exclude special cotton loans. From June 2002 onward, cotton sector loans are included.</v>
          </cell>
        </row>
        <row r="27">
          <cell r="A27" t="str">
            <v xml:space="preserve">   2/ Consolidated data for Amonatbank, Agroinvestbank, Orionbank, and Tajiksodirotbank.</v>
          </cell>
        </row>
      </sheetData>
      <sheetData sheetId="46" refreshError="1">
        <row r="1">
          <cell r="A1" t="str">
            <v>Table A-38. Tajikistan: Capital Asset and Liquid Asset Ratios of Commercial Banks, 1999–2002</v>
          </cell>
        </row>
        <row r="3">
          <cell r="I3" t="str">
            <v>Capital Asset Ratio 1/</v>
          </cell>
          <cell r="N3" t="str">
            <v>Liquid Asset Ratio 2/</v>
          </cell>
        </row>
        <row r="4">
          <cell r="B4" t="str">
            <v xml:space="preserve"> Minimum total capital requirement 1/</v>
          </cell>
          <cell r="C4" t="str">
            <v xml:space="preserve"> Minimum total capital requirement 1/</v>
          </cell>
          <cell r="D4" t="str">
            <v>Capital (In somoni; unless otherwise specified)</v>
          </cell>
          <cell r="I4" t="str">
            <v>(In percent)</v>
          </cell>
          <cell r="N4" t="str">
            <v>(In percent)</v>
          </cell>
        </row>
        <row r="6">
          <cell r="A6" t="str">
            <v>Banks</v>
          </cell>
          <cell r="B6" t="str">
            <v>Jul. 1</v>
          </cell>
          <cell r="C6" t="str">
            <v>Aug. 1</v>
          </cell>
          <cell r="D6" t="str">
            <v>Dec.1999</v>
          </cell>
          <cell r="E6" t="str">
            <v>Dec. 2000</v>
          </cell>
          <cell r="F6" t="str">
            <v>Dec. 2001</v>
          </cell>
          <cell r="G6" t="str">
            <v>Jun. 2002</v>
          </cell>
          <cell r="I6" t="str">
            <v>Dec.1999</v>
          </cell>
          <cell r="J6" t="str">
            <v>Dec. 2000</v>
          </cell>
          <cell r="K6" t="str">
            <v>Dec. 2001</v>
          </cell>
          <cell r="L6" t="str">
            <v>Jun. 2002</v>
          </cell>
          <cell r="N6" t="str">
            <v>Dec.1999</v>
          </cell>
          <cell r="O6" t="str">
            <v>Dec. 2000</v>
          </cell>
          <cell r="P6" t="str">
            <v>Dec. 2001</v>
          </cell>
        </row>
        <row r="8">
          <cell r="A8" t="str">
            <v>Prudential Requirement</v>
          </cell>
          <cell r="B8" t="str">
            <v>US$750,000</v>
          </cell>
          <cell r="D8" t="str">
            <v>US$750,000</v>
          </cell>
          <cell r="E8" t="str">
            <v>US$1,000,000</v>
          </cell>
          <cell r="F8" t="str">
            <v>US$1,500,000</v>
          </cell>
          <cell r="G8" t="str">
            <v>US$1,500,000</v>
          </cell>
          <cell r="I8" t="str">
            <v xml:space="preserve">   No less than </v>
          </cell>
          <cell r="J8" t="str">
            <v xml:space="preserve">   No less than </v>
          </cell>
          <cell r="K8" t="str">
            <v>No less than</v>
          </cell>
          <cell r="L8" t="str">
            <v>No less than</v>
          </cell>
          <cell r="N8" t="str">
            <v>No less than</v>
          </cell>
          <cell r="O8" t="str">
            <v xml:space="preserve">   No less than </v>
          </cell>
          <cell r="P8" t="str">
            <v xml:space="preserve">   No less than </v>
          </cell>
        </row>
        <row r="9">
          <cell r="I9" t="str">
            <v>9 percent</v>
          </cell>
          <cell r="J9" t="str">
            <v>9 percent</v>
          </cell>
          <cell r="K9" t="str">
            <v>12 percent</v>
          </cell>
          <cell r="L9" t="str">
            <v>12 percent</v>
          </cell>
          <cell r="N9" t="str">
            <v xml:space="preserve"> 50 percent </v>
          </cell>
          <cell r="O9" t="str">
            <v>75 percent</v>
          </cell>
          <cell r="P9" t="str">
            <v>75 percent</v>
          </cell>
        </row>
        <row r="10">
          <cell r="B10" t="str">
            <v>(TR1,077 million)</v>
          </cell>
        </row>
        <row r="11">
          <cell r="A11" t="str">
            <v>Amonatbank</v>
          </cell>
          <cell r="B11">
            <v>1355226</v>
          </cell>
          <cell r="C11">
            <v>1421215</v>
          </cell>
          <cell r="D11">
            <v>1404901</v>
          </cell>
          <cell r="E11">
            <v>1466000</v>
          </cell>
          <cell r="F11">
            <v>-177183</v>
          </cell>
          <cell r="G11">
            <v>1185357</v>
          </cell>
          <cell r="I11">
            <v>16.7</v>
          </cell>
          <cell r="J11">
            <v>9.56</v>
          </cell>
          <cell r="K11">
            <v>-1.6</v>
          </cell>
          <cell r="L11">
            <v>11.4</v>
          </cell>
          <cell r="N11">
            <v>35.200000000000003</v>
          </cell>
          <cell r="O11">
            <v>68.17</v>
          </cell>
          <cell r="P11">
            <v>42</v>
          </cell>
        </row>
        <row r="12">
          <cell r="A12" t="str">
            <v>Tajiksodirotbank</v>
          </cell>
          <cell r="B12">
            <v>1906594</v>
          </cell>
          <cell r="C12">
            <v>1983344</v>
          </cell>
          <cell r="D12">
            <v>2065662</v>
          </cell>
          <cell r="E12">
            <v>2619531</v>
          </cell>
          <cell r="F12">
            <v>4916027</v>
          </cell>
          <cell r="G12">
            <v>6295484</v>
          </cell>
          <cell r="I12">
            <v>21.98</v>
          </cell>
          <cell r="J12">
            <v>16.3</v>
          </cell>
          <cell r="K12">
            <v>40</v>
          </cell>
          <cell r="L12">
            <v>32.9</v>
          </cell>
          <cell r="N12">
            <v>110.3</v>
          </cell>
          <cell r="O12">
            <v>89.09</v>
          </cell>
          <cell r="P12">
            <v>112</v>
          </cell>
        </row>
        <row r="13">
          <cell r="A13" t="str">
            <v>Orionbank</v>
          </cell>
          <cell r="B13">
            <v>3266536</v>
          </cell>
          <cell r="C13">
            <v>3183338</v>
          </cell>
          <cell r="D13">
            <v>3328771</v>
          </cell>
          <cell r="E13">
            <v>3123506</v>
          </cell>
          <cell r="F13">
            <v>5613190</v>
          </cell>
          <cell r="G13">
            <v>5656803</v>
          </cell>
          <cell r="I13">
            <v>31.2</v>
          </cell>
          <cell r="J13">
            <v>22.2</v>
          </cell>
          <cell r="K13">
            <v>34</v>
          </cell>
          <cell r="L13">
            <v>34.299999999999997</v>
          </cell>
          <cell r="N13">
            <v>84.3</v>
          </cell>
          <cell r="O13">
            <v>87.4</v>
          </cell>
          <cell r="P13">
            <v>58</v>
          </cell>
        </row>
        <row r="14">
          <cell r="A14" t="str">
            <v>Agroinvestbank</v>
          </cell>
          <cell r="B14">
            <v>2381815</v>
          </cell>
          <cell r="C14">
            <v>2461049</v>
          </cell>
          <cell r="D14">
            <v>3681261</v>
          </cell>
          <cell r="E14">
            <v>7780000</v>
          </cell>
          <cell r="F14">
            <v>4104979</v>
          </cell>
          <cell r="G14">
            <v>-121437926</v>
          </cell>
          <cell r="I14">
            <v>13.64</v>
          </cell>
          <cell r="J14">
            <v>23.5</v>
          </cell>
          <cell r="K14">
            <v>25</v>
          </cell>
          <cell r="L14">
            <v>-6.5</v>
          </cell>
          <cell r="N14">
            <v>88.21</v>
          </cell>
          <cell r="O14">
            <v>97.3</v>
          </cell>
          <cell r="P14">
            <v>85</v>
          </cell>
        </row>
        <row r="15">
          <cell r="A15" t="str">
            <v>Fonon</v>
          </cell>
          <cell r="B15">
            <v>28849</v>
          </cell>
          <cell r="C15">
            <v>28570</v>
          </cell>
          <cell r="D15">
            <v>26610</v>
          </cell>
          <cell r="E15">
            <v>100492</v>
          </cell>
          <cell r="F15">
            <v>79158</v>
          </cell>
          <cell r="I15">
            <v>67.900000000000006</v>
          </cell>
          <cell r="J15">
            <v>88.4</v>
          </cell>
          <cell r="K15">
            <v>76</v>
          </cell>
          <cell r="N15">
            <v>65.3</v>
          </cell>
          <cell r="O15">
            <v>96</v>
          </cell>
          <cell r="P15">
            <v>42</v>
          </cell>
        </row>
        <row r="16">
          <cell r="A16" t="str">
            <v>Somonbank</v>
          </cell>
          <cell r="B16">
            <v>510046</v>
          </cell>
          <cell r="C16">
            <v>508071</v>
          </cell>
          <cell r="D16">
            <v>492184</v>
          </cell>
          <cell r="E16">
            <v>687856</v>
          </cell>
          <cell r="F16">
            <v>509559</v>
          </cell>
          <cell r="G16">
            <v>561713</v>
          </cell>
          <cell r="I16">
            <v>42.3</v>
          </cell>
          <cell r="J16">
            <v>16.8</v>
          </cell>
          <cell r="K16">
            <v>10</v>
          </cell>
          <cell r="L16">
            <v>10</v>
          </cell>
          <cell r="N16">
            <v>116.6</v>
          </cell>
          <cell r="O16">
            <v>764.2</v>
          </cell>
          <cell r="P16">
            <v>36</v>
          </cell>
        </row>
        <row r="17">
          <cell r="A17" t="str">
            <v>Central Asian Bank</v>
          </cell>
          <cell r="B17">
            <v>768844</v>
          </cell>
          <cell r="C17">
            <v>774775</v>
          </cell>
          <cell r="D17">
            <v>772399</v>
          </cell>
          <cell r="E17">
            <v>438450</v>
          </cell>
          <cell r="F17">
            <v>1980122</v>
          </cell>
          <cell r="G17">
            <v>1550754</v>
          </cell>
          <cell r="I17">
            <v>20.3</v>
          </cell>
          <cell r="J17">
            <v>3.97</v>
          </cell>
          <cell r="K17">
            <v>73</v>
          </cell>
          <cell r="L17">
            <v>49.1</v>
          </cell>
          <cell r="N17">
            <v>19.5</v>
          </cell>
          <cell r="O17">
            <v>127</v>
          </cell>
          <cell r="P17">
            <v>354</v>
          </cell>
        </row>
        <row r="18">
          <cell r="A18" t="str">
            <v>8. Textinvestbank</v>
          </cell>
          <cell r="B18">
            <v>53888</v>
          </cell>
        </row>
        <row r="19">
          <cell r="A19" t="str">
            <v>Tajprombank</v>
          </cell>
          <cell r="B19">
            <v>1144142</v>
          </cell>
          <cell r="C19">
            <v>1207706</v>
          </cell>
          <cell r="D19">
            <v>1440697</v>
          </cell>
          <cell r="E19">
            <v>1574351</v>
          </cell>
          <cell r="F19">
            <v>10510032</v>
          </cell>
          <cell r="G19">
            <v>12025102</v>
          </cell>
          <cell r="I19">
            <v>43</v>
          </cell>
          <cell r="J19">
            <v>49.6</v>
          </cell>
          <cell r="K19">
            <v>183</v>
          </cell>
          <cell r="L19">
            <v>58.3</v>
          </cell>
          <cell r="N19">
            <v>61.9</v>
          </cell>
          <cell r="O19">
            <v>302.5</v>
          </cell>
          <cell r="P19">
            <v>526</v>
          </cell>
        </row>
        <row r="20">
          <cell r="A20" t="str">
            <v>9. Dehkonbank</v>
          </cell>
          <cell r="B20">
            <v>566648</v>
          </cell>
          <cell r="C20">
            <v>568426</v>
          </cell>
          <cell r="D20">
            <v>581293</v>
          </cell>
          <cell r="I20">
            <v>33.299999999999997</v>
          </cell>
          <cell r="N20">
            <v>98.66</v>
          </cell>
        </row>
        <row r="21">
          <cell r="A21" t="str">
            <v>Ayom</v>
          </cell>
          <cell r="B21">
            <v>554494</v>
          </cell>
          <cell r="C21">
            <v>552233</v>
          </cell>
          <cell r="D21">
            <v>548218</v>
          </cell>
          <cell r="E21" t="str">
            <v>…</v>
          </cell>
          <cell r="F21" t="str">
            <v>…</v>
          </cell>
          <cell r="I21">
            <v>82.6</v>
          </cell>
          <cell r="J21">
            <v>65</v>
          </cell>
          <cell r="K21" t="str">
            <v>…</v>
          </cell>
          <cell r="N21">
            <v>13.5</v>
          </cell>
          <cell r="O21">
            <v>0.39</v>
          </cell>
          <cell r="P21" t="str">
            <v>…</v>
          </cell>
        </row>
        <row r="22">
          <cell r="A22" t="str">
            <v>Khojent</v>
          </cell>
          <cell r="B22">
            <v>518965</v>
          </cell>
          <cell r="C22">
            <v>541958</v>
          </cell>
          <cell r="D22">
            <v>514939</v>
          </cell>
          <cell r="E22">
            <v>1014211</v>
          </cell>
          <cell r="F22">
            <v>4328912</v>
          </cell>
          <cell r="G22">
            <v>4380942</v>
          </cell>
          <cell r="I22">
            <v>62.62</v>
          </cell>
          <cell r="J22">
            <v>64.27</v>
          </cell>
          <cell r="K22">
            <v>82</v>
          </cell>
          <cell r="L22">
            <v>83.4</v>
          </cell>
          <cell r="N22">
            <v>68.239999999999995</v>
          </cell>
          <cell r="O22">
            <v>60.1</v>
          </cell>
          <cell r="P22">
            <v>65</v>
          </cell>
        </row>
        <row r="23">
          <cell r="A23" t="str">
            <v>12. Gulsarabank</v>
          </cell>
          <cell r="B23">
            <v>43266</v>
          </cell>
          <cell r="C23">
            <v>40099</v>
          </cell>
          <cell r="D23">
            <v>33471</v>
          </cell>
          <cell r="I23">
            <v>25.9</v>
          </cell>
          <cell r="N23">
            <v>2.1</v>
          </cell>
        </row>
        <row r="24">
          <cell r="A24" t="str">
            <v>Ganjina</v>
          </cell>
          <cell r="B24">
            <v>440523</v>
          </cell>
          <cell r="C24">
            <v>455615</v>
          </cell>
          <cell r="D24">
            <v>454381</v>
          </cell>
          <cell r="E24">
            <v>1071397</v>
          </cell>
          <cell r="F24">
            <v>1004435</v>
          </cell>
          <cell r="G24">
            <v>865491</v>
          </cell>
          <cell r="I24">
            <v>169.3</v>
          </cell>
          <cell r="J24">
            <v>185.87</v>
          </cell>
          <cell r="K24">
            <v>120</v>
          </cell>
          <cell r="L24">
            <v>126.8</v>
          </cell>
          <cell r="N24">
            <v>754.6</v>
          </cell>
          <cell r="O24">
            <v>542.20000000000005</v>
          </cell>
          <cell r="P24">
            <v>690</v>
          </cell>
        </row>
        <row r="25">
          <cell r="A25" t="str">
            <v>Eskhata</v>
          </cell>
          <cell r="B25">
            <v>735033</v>
          </cell>
          <cell r="C25">
            <v>772592</v>
          </cell>
          <cell r="D25">
            <v>769352</v>
          </cell>
          <cell r="E25">
            <v>1624484</v>
          </cell>
          <cell r="F25">
            <v>2857326</v>
          </cell>
          <cell r="G25">
            <v>2855901</v>
          </cell>
          <cell r="I25">
            <v>149.55000000000001</v>
          </cell>
          <cell r="J25">
            <v>107.79</v>
          </cell>
          <cell r="K25">
            <v>114</v>
          </cell>
          <cell r="L25">
            <v>99.3</v>
          </cell>
          <cell r="N25">
            <v>354</v>
          </cell>
          <cell r="O25">
            <v>105.48</v>
          </cell>
          <cell r="P25">
            <v>231</v>
          </cell>
        </row>
        <row r="26">
          <cell r="A26" t="str">
            <v>Dushanbe</v>
          </cell>
          <cell r="B26">
            <v>-532038</v>
          </cell>
          <cell r="C26">
            <v>-5440560</v>
          </cell>
          <cell r="D26">
            <v>-494467</v>
          </cell>
          <cell r="E26">
            <v>-647713</v>
          </cell>
          <cell r="F26" t="str">
            <v>…</v>
          </cell>
          <cell r="I26">
            <v>-303.7</v>
          </cell>
          <cell r="J26">
            <v>-489.3</v>
          </cell>
          <cell r="K26" t="str">
            <v>…</v>
          </cell>
          <cell r="N26">
            <v>0.5</v>
          </cell>
          <cell r="O26">
            <v>1.9</v>
          </cell>
          <cell r="P26" t="str">
            <v>…</v>
          </cell>
        </row>
        <row r="27">
          <cell r="A27" t="str">
            <v>Kafolat</v>
          </cell>
          <cell r="B27">
            <v>463200</v>
          </cell>
          <cell r="C27">
            <v>457790</v>
          </cell>
          <cell r="D27">
            <v>466690</v>
          </cell>
          <cell r="E27">
            <v>906424</v>
          </cell>
          <cell r="F27">
            <v>1338986</v>
          </cell>
          <cell r="G27">
            <v>1207024</v>
          </cell>
          <cell r="I27">
            <v>48.7</v>
          </cell>
          <cell r="J27">
            <v>37.4</v>
          </cell>
          <cell r="K27">
            <v>24</v>
          </cell>
          <cell r="L27">
            <v>20.8</v>
          </cell>
          <cell r="N27">
            <v>146.9</v>
          </cell>
          <cell r="O27">
            <v>53.5</v>
          </cell>
          <cell r="P27">
            <v>91</v>
          </cell>
        </row>
        <row r="28">
          <cell r="A28" t="str">
            <v>East-Credit Bank</v>
          </cell>
          <cell r="B28">
            <v>3974686</v>
          </cell>
          <cell r="C28">
            <v>4528420</v>
          </cell>
          <cell r="D28">
            <v>5682762</v>
          </cell>
          <cell r="E28">
            <v>7477407</v>
          </cell>
          <cell r="F28">
            <v>4401056</v>
          </cell>
          <cell r="G28">
            <v>4166053</v>
          </cell>
          <cell r="I28">
            <v>131.6</v>
          </cell>
          <cell r="J28">
            <v>94.1</v>
          </cell>
          <cell r="K28">
            <v>174</v>
          </cell>
          <cell r="L28">
            <v>313.2</v>
          </cell>
          <cell r="N28">
            <v>1585.1</v>
          </cell>
          <cell r="O28">
            <v>987.1</v>
          </cell>
          <cell r="P28">
            <v>677</v>
          </cell>
        </row>
        <row r="29">
          <cell r="A29" t="str">
            <v>Sokhibkorbank</v>
          </cell>
          <cell r="D29" t="str">
            <v>…</v>
          </cell>
          <cell r="E29">
            <v>40693</v>
          </cell>
          <cell r="F29">
            <v>1809407</v>
          </cell>
          <cell r="G29">
            <v>1699638</v>
          </cell>
          <cell r="I29" t="str">
            <v>…</v>
          </cell>
          <cell r="J29">
            <v>334.95</v>
          </cell>
          <cell r="K29">
            <v>21</v>
          </cell>
          <cell r="L29">
            <v>10.7</v>
          </cell>
          <cell r="N29" t="str">
            <v>…</v>
          </cell>
          <cell r="O29">
            <v>183.4</v>
          </cell>
          <cell r="P29">
            <v>77</v>
          </cell>
        </row>
        <row r="30">
          <cell r="A30" t="str">
            <v>Tijorat Bank Branch</v>
          </cell>
          <cell r="B30">
            <v>445469</v>
          </cell>
          <cell r="C30">
            <v>455424</v>
          </cell>
          <cell r="D30">
            <v>492289</v>
          </cell>
          <cell r="E30">
            <v>367310</v>
          </cell>
          <cell r="F30">
            <v>374388</v>
          </cell>
          <cell r="G30">
            <v>435145</v>
          </cell>
          <cell r="I30">
            <v>123.33</v>
          </cell>
          <cell r="J30">
            <v>122.7</v>
          </cell>
          <cell r="K30">
            <v>111</v>
          </cell>
          <cell r="L30">
            <v>21.8</v>
          </cell>
          <cell r="N30">
            <v>133.46</v>
          </cell>
          <cell r="O30">
            <v>215.96</v>
          </cell>
          <cell r="P30">
            <v>145</v>
          </cell>
        </row>
        <row r="31">
          <cell r="A31" t="str">
            <v xml:space="preserve">*No data reported on this ratio as on July 1, 1999. </v>
          </cell>
        </row>
        <row r="32">
          <cell r="A32" t="str">
            <v>Bank Olimp</v>
          </cell>
          <cell r="D32">
            <v>33471</v>
          </cell>
          <cell r="E32" t="str">
            <v>...</v>
          </cell>
          <cell r="F32">
            <v>846972</v>
          </cell>
          <cell r="G32">
            <v>1615154</v>
          </cell>
          <cell r="I32">
            <v>26</v>
          </cell>
          <cell r="J32" t="str">
            <v>...</v>
          </cell>
          <cell r="K32">
            <v>141</v>
          </cell>
          <cell r="L32">
            <v>111.1</v>
          </cell>
          <cell r="N32">
            <v>2</v>
          </cell>
          <cell r="O32" t="str">
            <v>...</v>
          </cell>
          <cell r="P32">
            <v>738</v>
          </cell>
        </row>
        <row r="34">
          <cell r="A34" t="str">
            <v>Source: National Bank of Tajikistan.</v>
          </cell>
        </row>
        <row r="36">
          <cell r="A36" t="str">
            <v>1/ The ratio of total capital to risk weighted assets.</v>
          </cell>
        </row>
        <row r="37">
          <cell r="A37" t="str">
            <v>2/ The ratio of liquid assets to demand liabilities.</v>
          </cell>
        </row>
      </sheetData>
      <sheetData sheetId="47" refreshError="1"/>
      <sheetData sheetId="48" refreshError="1"/>
      <sheetData sheetId="49" refreshError="1"/>
      <sheetData sheetId="50" refreshError="1"/>
      <sheetData sheetId="51" refreshError="1"/>
      <sheetData sheetId="52" refreshError="1">
        <row r="1">
          <cell r="A1" t="str">
            <v>Table A-40. Tajikistan: Exports by Product, 1996–2002</v>
          </cell>
        </row>
        <row r="4">
          <cell r="B4">
            <v>1993</v>
          </cell>
          <cell r="C4">
            <v>1994</v>
          </cell>
          <cell r="D4">
            <v>1995</v>
          </cell>
          <cell r="E4">
            <v>1996</v>
          </cell>
          <cell r="F4">
            <v>1997</v>
          </cell>
          <cell r="G4">
            <v>1998</v>
          </cell>
          <cell r="H4">
            <v>1999</v>
          </cell>
          <cell r="I4">
            <v>2000</v>
          </cell>
          <cell r="J4">
            <v>2001</v>
          </cell>
        </row>
        <row r="7">
          <cell r="E7" t="str">
            <v>(In millions of U.S. dollars)</v>
          </cell>
        </row>
        <row r="9">
          <cell r="A9" t="str">
            <v>Total exports, f.o.b</v>
          </cell>
          <cell r="B9">
            <v>456</v>
          </cell>
          <cell r="C9">
            <v>559</v>
          </cell>
          <cell r="D9">
            <v>778.6</v>
          </cell>
          <cell r="E9">
            <v>770.1</v>
          </cell>
          <cell r="F9">
            <v>745.7</v>
          </cell>
          <cell r="G9">
            <v>586.14049999999997</v>
          </cell>
          <cell r="H9">
            <v>665.6</v>
          </cell>
          <cell r="I9">
            <v>787.6</v>
          </cell>
          <cell r="J9">
            <v>651.5</v>
          </cell>
        </row>
        <row r="10">
          <cell r="A10" t="str">
            <v xml:space="preserve">   Aluminum</v>
          </cell>
          <cell r="B10">
            <v>230</v>
          </cell>
          <cell r="C10">
            <v>313</v>
          </cell>
          <cell r="D10">
            <v>389.6</v>
          </cell>
          <cell r="E10">
            <v>263</v>
          </cell>
          <cell r="F10">
            <v>251.7</v>
          </cell>
          <cell r="G10">
            <v>233.6</v>
          </cell>
          <cell r="H10">
            <v>283.7</v>
          </cell>
          <cell r="I10">
            <v>423.9</v>
          </cell>
          <cell r="J10">
            <v>398.4</v>
          </cell>
        </row>
        <row r="11">
          <cell r="A11" t="str">
            <v xml:space="preserve">   Cotton fiber</v>
          </cell>
          <cell r="B11">
            <v>117</v>
          </cell>
          <cell r="C11">
            <v>155</v>
          </cell>
          <cell r="D11">
            <v>212.4</v>
          </cell>
          <cell r="E11">
            <v>156.80000000000001</v>
          </cell>
          <cell r="F11">
            <v>166.7</v>
          </cell>
          <cell r="G11">
            <v>112.00099999999999</v>
          </cell>
          <cell r="H11">
            <v>92.5</v>
          </cell>
          <cell r="I11">
            <v>91.8</v>
          </cell>
          <cell r="J11">
            <v>71.5</v>
          </cell>
        </row>
        <row r="12">
          <cell r="A12" t="str">
            <v xml:space="preserve">   Electricity</v>
          </cell>
          <cell r="B12">
            <v>29.8</v>
          </cell>
          <cell r="C12">
            <v>29</v>
          </cell>
          <cell r="D12">
            <v>123.2</v>
          </cell>
          <cell r="E12">
            <v>174.6</v>
          </cell>
          <cell r="F12">
            <v>155.19999999999999</v>
          </cell>
          <cell r="G12">
            <v>103.08800000000001</v>
          </cell>
          <cell r="H12">
            <v>174.7</v>
          </cell>
          <cell r="I12">
            <v>180.6</v>
          </cell>
          <cell r="J12">
            <v>78.5</v>
          </cell>
        </row>
        <row r="13">
          <cell r="A13" t="str">
            <v xml:space="preserve">   Other</v>
          </cell>
          <cell r="B13">
            <v>79.2</v>
          </cell>
          <cell r="C13">
            <v>62</v>
          </cell>
          <cell r="D13">
            <v>53.4</v>
          </cell>
          <cell r="E13">
            <v>175.7</v>
          </cell>
          <cell r="F13">
            <v>172.1</v>
          </cell>
          <cell r="G13">
            <v>137.45150000000001</v>
          </cell>
          <cell r="H13">
            <v>114.7</v>
          </cell>
          <cell r="I13">
            <v>91.3</v>
          </cell>
          <cell r="J13">
            <v>103.1</v>
          </cell>
        </row>
        <row r="15">
          <cell r="E15" t="str">
            <v>(Percent change)</v>
          </cell>
        </row>
        <row r="17">
          <cell r="A17" t="str">
            <v>Total exports, f.o.b</v>
          </cell>
          <cell r="B17" t="str">
            <v>…</v>
          </cell>
          <cell r="C17">
            <v>22.587719298245613</v>
          </cell>
          <cell r="D17">
            <v>39.284436493738831</v>
          </cell>
          <cell r="E17">
            <v>-1.0917030567685559</v>
          </cell>
          <cell r="F17">
            <v>-3.1684196857550972</v>
          </cell>
          <cell r="G17">
            <v>-21.397277725626939</v>
          </cell>
          <cell r="H17">
            <v>13.556391343031237</v>
          </cell>
          <cell r="I17">
            <v>18.329326923076916</v>
          </cell>
          <cell r="J17">
            <v>-17.28034535297105</v>
          </cell>
        </row>
        <row r="18">
          <cell r="A18" t="str">
            <v xml:space="preserve">   Aluminum</v>
          </cell>
          <cell r="B18" t="str">
            <v>…</v>
          </cell>
          <cell r="C18">
            <v>36.086956521739125</v>
          </cell>
          <cell r="D18">
            <v>24.472843450479242</v>
          </cell>
          <cell r="E18">
            <v>-32.494866529774136</v>
          </cell>
          <cell r="F18">
            <v>-4.2965779467680658</v>
          </cell>
          <cell r="G18">
            <v>-7.1911005164878805</v>
          </cell>
          <cell r="H18">
            <v>21.446917808219169</v>
          </cell>
          <cell r="I18">
            <v>49.418399718011983</v>
          </cell>
          <cell r="J18">
            <v>-6.0155697098372212</v>
          </cell>
        </row>
        <row r="19">
          <cell r="A19" t="str">
            <v xml:space="preserve">   Cotton fiber</v>
          </cell>
          <cell r="B19" t="str">
            <v>…</v>
          </cell>
          <cell r="C19">
            <v>32.478632478632477</v>
          </cell>
          <cell r="D19">
            <v>37.032258064516135</v>
          </cell>
          <cell r="E19">
            <v>-26.177024482109225</v>
          </cell>
          <cell r="F19">
            <v>6.3137755102040671</v>
          </cell>
          <cell r="G19">
            <v>-32.812837432513497</v>
          </cell>
          <cell r="H19">
            <v>-17.411451683467106</v>
          </cell>
          <cell r="I19">
            <v>-0.75675675675676013</v>
          </cell>
          <cell r="J19">
            <v>-22.113289760348586</v>
          </cell>
        </row>
        <row r="20">
          <cell r="A20" t="str">
            <v xml:space="preserve">   Electricity</v>
          </cell>
          <cell r="B20" t="str">
            <v>…</v>
          </cell>
          <cell r="C20">
            <v>-2.684563758389269</v>
          </cell>
          <cell r="D20">
            <v>324.82758620689663</v>
          </cell>
          <cell r="E20">
            <v>41.720779220779214</v>
          </cell>
          <cell r="F20">
            <v>-11.111111111111116</v>
          </cell>
          <cell r="G20">
            <v>-33.57731958762885</v>
          </cell>
          <cell r="H20">
            <v>69.466863262455348</v>
          </cell>
          <cell r="I20">
            <v>3.3772180881511238</v>
          </cell>
          <cell r="J20">
            <v>-56.533776301218161</v>
          </cell>
        </row>
        <row r="21">
          <cell r="A21" t="str">
            <v xml:space="preserve">   Other</v>
          </cell>
          <cell r="B21" t="str">
            <v>…</v>
          </cell>
          <cell r="C21">
            <v>-21.717171717171723</v>
          </cell>
          <cell r="D21">
            <v>-13.870967741935491</v>
          </cell>
          <cell r="E21">
            <v>229.02621722846442</v>
          </cell>
          <cell r="F21">
            <v>-2.0489470688673794</v>
          </cell>
          <cell r="G21">
            <v>-20.13277164439279</v>
          </cell>
          <cell r="H21">
            <v>-16.552383931786853</v>
          </cell>
          <cell r="I21">
            <v>-20.401046207497821</v>
          </cell>
          <cell r="J21">
            <v>12.924424972617743</v>
          </cell>
        </row>
        <row r="23">
          <cell r="E23" t="str">
            <v>(Volumes, in units indicated)</v>
          </cell>
        </row>
        <row r="25">
          <cell r="A25" t="str">
            <v>Aluminum (thousand tons)</v>
          </cell>
          <cell r="B25">
            <v>248.4</v>
          </cell>
          <cell r="C25">
            <v>241.3</v>
          </cell>
          <cell r="D25">
            <v>231.2</v>
          </cell>
          <cell r="E25">
            <v>191.4</v>
          </cell>
          <cell r="F25">
            <v>183</v>
          </cell>
          <cell r="G25">
            <v>186.601</v>
          </cell>
          <cell r="H25">
            <v>224</v>
          </cell>
          <cell r="I25">
            <v>274</v>
          </cell>
          <cell r="J25">
            <v>287</v>
          </cell>
        </row>
        <row r="26">
          <cell r="A26" t="str">
            <v>Cotton fiber (thousand tons)</v>
          </cell>
          <cell r="B26">
            <v>150</v>
          </cell>
          <cell r="C26">
            <v>126.1</v>
          </cell>
          <cell r="D26">
            <v>121.4</v>
          </cell>
          <cell r="E26">
            <v>104.1</v>
          </cell>
          <cell r="F26">
            <v>108</v>
          </cell>
          <cell r="G26">
            <v>88.384000000000015</v>
          </cell>
          <cell r="H26">
            <v>92</v>
          </cell>
          <cell r="I26">
            <v>79</v>
          </cell>
          <cell r="J26">
            <v>75.400000000000006</v>
          </cell>
        </row>
        <row r="27">
          <cell r="A27" t="str">
            <v>Electricity (billion kWh)</v>
          </cell>
          <cell r="B27">
            <v>4.827</v>
          </cell>
          <cell r="C27">
            <v>4.0620000000000003</v>
          </cell>
          <cell r="D27">
            <v>2.7040000000000002</v>
          </cell>
          <cell r="E27">
            <v>3.8109999999999999</v>
          </cell>
          <cell r="F27">
            <v>3.8889999999999998</v>
          </cell>
          <cell r="G27">
            <v>3.3460000000000001</v>
          </cell>
          <cell r="H27">
            <v>3.831</v>
          </cell>
          <cell r="I27">
            <v>3.9079999999999999</v>
          </cell>
          <cell r="J27">
            <v>4.0469999999999997</v>
          </cell>
        </row>
        <row r="29">
          <cell r="E29" t="str">
            <v>(Percent change)</v>
          </cell>
        </row>
        <row r="31">
          <cell r="A31" t="str">
            <v xml:space="preserve">Aluminum </v>
          </cell>
          <cell r="B31" t="str">
            <v>…</v>
          </cell>
          <cell r="C31">
            <v>-2.8582930756843816</v>
          </cell>
          <cell r="D31">
            <v>-4.1856610029009644</v>
          </cell>
          <cell r="E31">
            <v>-17.21453287197231</v>
          </cell>
          <cell r="F31">
            <v>-4.3887147335423204</v>
          </cell>
          <cell r="G31">
            <v>1.9677595628415201</v>
          </cell>
          <cell r="H31">
            <v>20.04222914132292</v>
          </cell>
          <cell r="I31">
            <v>22.32142857142858</v>
          </cell>
          <cell r="J31">
            <v>4.7445255474452663</v>
          </cell>
        </row>
        <row r="32">
          <cell r="A32" t="str">
            <v xml:space="preserve">Cotton fiber </v>
          </cell>
          <cell r="B32" t="str">
            <v>…</v>
          </cell>
          <cell r="C32">
            <v>-15.933333333333334</v>
          </cell>
          <cell r="D32">
            <v>-3.727200634417116</v>
          </cell>
          <cell r="E32">
            <v>-14.250411861614509</v>
          </cell>
          <cell r="F32">
            <v>3.7463976945244948</v>
          </cell>
          <cell r="G32">
            <v>-18.162962962962947</v>
          </cell>
          <cell r="H32">
            <v>4.0912382331643515</v>
          </cell>
          <cell r="I32">
            <v>-14.130434782608692</v>
          </cell>
          <cell r="J32">
            <v>-4.5569620253164462</v>
          </cell>
        </row>
        <row r="33">
          <cell r="A33" t="str">
            <v xml:space="preserve">Electricity </v>
          </cell>
          <cell r="B33" t="str">
            <v>…</v>
          </cell>
          <cell r="C33">
            <v>-15.848353014294592</v>
          </cell>
          <cell r="D33">
            <v>-33.431806991629742</v>
          </cell>
          <cell r="E33">
            <v>40.939349112426029</v>
          </cell>
          <cell r="F33">
            <v>2.0467069010758232</v>
          </cell>
          <cell r="G33">
            <v>-13.962458215479556</v>
          </cell>
          <cell r="H33">
            <v>14.494919306634779</v>
          </cell>
          <cell r="I33">
            <v>2.0099190811798451</v>
          </cell>
          <cell r="J33">
            <v>3.5568065506653035</v>
          </cell>
        </row>
        <row r="35">
          <cell r="A35" t="str">
            <v xml:space="preserve">   Sources: Tajik authorities; and Fund staff estimates.</v>
          </cell>
        </row>
      </sheetData>
      <sheetData sheetId="53" refreshError="1"/>
      <sheetData sheetId="54" refreshError="1"/>
      <sheetData sheetId="55" refreshError="1"/>
      <sheetData sheetId="56" refreshError="1"/>
      <sheetData sheetId="57" refreshError="1">
        <row r="1">
          <cell r="A1" t="str">
            <v>Table A-45. Tajikistan: External Debt, 1996–2002</v>
          </cell>
        </row>
        <row r="4">
          <cell r="B4">
            <v>1995</v>
          </cell>
          <cell r="C4">
            <v>1996</v>
          </cell>
          <cell r="D4">
            <v>1997</v>
          </cell>
          <cell r="E4">
            <v>1998</v>
          </cell>
          <cell r="F4">
            <v>1999</v>
          </cell>
          <cell r="G4">
            <v>2000</v>
          </cell>
          <cell r="I4">
            <v>2001</v>
          </cell>
        </row>
        <row r="7">
          <cell r="C7" t="str">
            <v>(In millions of U.S. dollars)</v>
          </cell>
        </row>
        <row r="9">
          <cell r="A9" t="str">
            <v>Total debt</v>
          </cell>
          <cell r="B9">
            <v>816.5</v>
          </cell>
          <cell r="C9">
            <v>867.16932646508701</v>
          </cell>
          <cell r="D9">
            <v>1106.0261456285984</v>
          </cell>
          <cell r="E9">
            <v>1178.6093999999998</v>
          </cell>
          <cell r="F9">
            <v>1232.6671410010235</v>
          </cell>
          <cell r="G9">
            <v>1225.8176330000001</v>
          </cell>
          <cell r="I9">
            <v>1022.6</v>
          </cell>
        </row>
        <row r="10">
          <cell r="A10" t="str">
            <v>Bilateral</v>
          </cell>
          <cell r="B10">
            <v>586.5</v>
          </cell>
          <cell r="C10">
            <v>593.6</v>
          </cell>
          <cell r="D10">
            <v>581.29900000000009</v>
          </cell>
          <cell r="E10">
            <v>543.05799999999988</v>
          </cell>
          <cell r="F10">
            <v>551.26375680000001</v>
          </cell>
          <cell r="G10">
            <v>531.91763300000002</v>
          </cell>
          <cell r="I10">
            <v>522.1</v>
          </cell>
        </row>
        <row r="11">
          <cell r="A11" t="str">
            <v>Uzbekistan</v>
          </cell>
          <cell r="B11">
            <v>199.8</v>
          </cell>
          <cell r="C11">
            <v>199.8</v>
          </cell>
          <cell r="D11">
            <v>171.25800000000001</v>
          </cell>
          <cell r="E11">
            <v>152.614</v>
          </cell>
          <cell r="F11">
            <v>141.858</v>
          </cell>
          <cell r="G11">
            <v>130.25800000000001</v>
          </cell>
          <cell r="I11">
            <v>117.2</v>
          </cell>
          <cell r="J11" t="str">
            <v>1/</v>
          </cell>
        </row>
        <row r="12">
          <cell r="A12" t="str">
            <v>Russia</v>
          </cell>
          <cell r="B12">
            <v>292</v>
          </cell>
          <cell r="C12">
            <v>287.7</v>
          </cell>
          <cell r="D12">
            <v>291.33600000000001</v>
          </cell>
          <cell r="E12">
            <v>287.7</v>
          </cell>
          <cell r="F12">
            <v>304.03675680000003</v>
          </cell>
          <cell r="G12">
            <v>312.5</v>
          </cell>
          <cell r="I12">
            <v>323</v>
          </cell>
          <cell r="J12" t="str">
            <v>2/</v>
          </cell>
        </row>
        <row r="13">
          <cell r="A13" t="str">
            <v>United States</v>
          </cell>
          <cell r="B13">
            <v>24.7</v>
          </cell>
          <cell r="C13">
            <v>31.2</v>
          </cell>
          <cell r="D13">
            <v>31.872</v>
          </cell>
          <cell r="E13">
            <v>29.6</v>
          </cell>
          <cell r="F13">
            <v>29.6</v>
          </cell>
          <cell r="G13">
            <v>22.2</v>
          </cell>
          <cell r="I13">
            <v>21.2</v>
          </cell>
        </row>
        <row r="14">
          <cell r="A14" t="str">
            <v>Turkey</v>
          </cell>
          <cell r="B14">
            <v>23</v>
          </cell>
          <cell r="C14">
            <v>23.2</v>
          </cell>
          <cell r="D14">
            <v>25.7</v>
          </cell>
          <cell r="E14">
            <v>25.7</v>
          </cell>
          <cell r="F14">
            <v>25.681999999999999</v>
          </cell>
          <cell r="G14">
            <v>25.681999999999999</v>
          </cell>
          <cell r="I14">
            <v>23.1</v>
          </cell>
        </row>
        <row r="15">
          <cell r="A15" t="str">
            <v>Kazakhstan</v>
          </cell>
          <cell r="B15">
            <v>19</v>
          </cell>
          <cell r="C15">
            <v>19</v>
          </cell>
          <cell r="D15">
            <v>18.518000000000001</v>
          </cell>
          <cell r="E15">
            <v>18.286000000000001</v>
          </cell>
          <cell r="F15">
            <v>18.286000000000001</v>
          </cell>
          <cell r="G15">
            <v>18.798008000000003</v>
          </cell>
          <cell r="I15">
            <v>12.1</v>
          </cell>
          <cell r="J15" t="str">
            <v>1/</v>
          </cell>
        </row>
        <row r="16">
          <cell r="A16" t="str">
            <v>Pakistan</v>
          </cell>
          <cell r="B16">
            <v>6</v>
          </cell>
          <cell r="C16">
            <v>12</v>
          </cell>
          <cell r="D16">
            <v>14.167</v>
          </cell>
          <cell r="E16">
            <v>14.432</v>
          </cell>
          <cell r="F16">
            <v>13</v>
          </cell>
          <cell r="G16">
            <v>13</v>
          </cell>
          <cell r="I16">
            <v>12.9</v>
          </cell>
        </row>
        <row r="17">
          <cell r="A17" t="str">
            <v>China</v>
          </cell>
          <cell r="B17">
            <v>5.4</v>
          </cell>
          <cell r="C17">
            <v>5.3</v>
          </cell>
          <cell r="D17">
            <v>6.1479999999999997</v>
          </cell>
          <cell r="E17">
            <v>6.367</v>
          </cell>
          <cell r="F17">
            <v>10.5</v>
          </cell>
          <cell r="G17">
            <v>0</v>
          </cell>
          <cell r="H17" t="str">
            <v>3/</v>
          </cell>
          <cell r="I17">
            <v>0</v>
          </cell>
        </row>
        <row r="18">
          <cell r="A18" t="str">
            <v>India</v>
          </cell>
          <cell r="B18">
            <v>4</v>
          </cell>
          <cell r="C18">
            <v>4.4000000000000004</v>
          </cell>
          <cell r="D18">
            <v>5.8</v>
          </cell>
          <cell r="E18">
            <v>6.1079999999999997</v>
          </cell>
          <cell r="F18">
            <v>6.05</v>
          </cell>
          <cell r="G18">
            <v>6.71</v>
          </cell>
          <cell r="I18">
            <v>7.1</v>
          </cell>
        </row>
        <row r="19">
          <cell r="A19" t="str">
            <v>Kyrgyz Republic</v>
          </cell>
          <cell r="B19">
            <v>0</v>
          </cell>
          <cell r="C19">
            <v>0</v>
          </cell>
          <cell r="D19">
            <v>0</v>
          </cell>
          <cell r="E19">
            <v>2.2509999999999999</v>
          </cell>
          <cell r="F19">
            <v>2.2509999999999999</v>
          </cell>
          <cell r="G19">
            <v>1.969625</v>
          </cell>
          <cell r="I19">
            <v>1.7</v>
          </cell>
        </row>
        <row r="20">
          <cell r="A20" t="str">
            <v>Iran</v>
          </cell>
          <cell r="B20">
            <v>0</v>
          </cell>
          <cell r="C20">
            <v>0</v>
          </cell>
          <cell r="D20">
            <v>0</v>
          </cell>
          <cell r="E20">
            <v>0</v>
          </cell>
          <cell r="F20">
            <v>0</v>
          </cell>
          <cell r="G20">
            <v>0.8</v>
          </cell>
          <cell r="I20">
            <v>3.8</v>
          </cell>
        </row>
        <row r="21">
          <cell r="A21" t="str">
            <v>Switzerland</v>
          </cell>
          <cell r="B21">
            <v>1.6</v>
          </cell>
          <cell r="C21">
            <v>0</v>
          </cell>
          <cell r="D21">
            <v>0</v>
          </cell>
          <cell r="E21">
            <v>0</v>
          </cell>
          <cell r="F21">
            <v>0</v>
          </cell>
          <cell r="G21">
            <v>0</v>
          </cell>
          <cell r="I21">
            <v>0</v>
          </cell>
        </row>
        <row r="22">
          <cell r="A22" t="str">
            <v>Other bilaterals</v>
          </cell>
          <cell r="B22">
            <v>11</v>
          </cell>
          <cell r="C22">
            <v>11</v>
          </cell>
          <cell r="D22">
            <v>16.5</v>
          </cell>
          <cell r="E22">
            <v>0</v>
          </cell>
          <cell r="F22">
            <v>0</v>
          </cell>
          <cell r="G22">
            <v>0</v>
          </cell>
          <cell r="I22">
            <v>0</v>
          </cell>
        </row>
        <row r="23">
          <cell r="A23" t="str">
            <v>Multilaterals</v>
          </cell>
          <cell r="B23">
            <v>81</v>
          </cell>
          <cell r="C23">
            <v>132.56932646508699</v>
          </cell>
          <cell r="D23">
            <v>165.72714562859832</v>
          </cell>
          <cell r="E23">
            <v>278.5514</v>
          </cell>
          <cell r="F23">
            <v>315.90338420102364</v>
          </cell>
          <cell r="G23">
            <v>362.9</v>
          </cell>
          <cell r="I23">
            <v>383.2</v>
          </cell>
        </row>
        <row r="24">
          <cell r="A24" t="str">
            <v>IMF</v>
          </cell>
          <cell r="B24">
            <v>0</v>
          </cell>
          <cell r="C24">
            <v>21.569326465086991</v>
          </cell>
          <cell r="D24">
            <v>30.358145628598315</v>
          </cell>
          <cell r="E24">
            <v>95.88239999999999</v>
          </cell>
          <cell r="F24">
            <v>100.49445</v>
          </cell>
          <cell r="G24">
            <v>110.8</v>
          </cell>
          <cell r="I24">
            <v>110.2</v>
          </cell>
        </row>
        <row r="25">
          <cell r="A25" t="str">
            <v>European Union</v>
          </cell>
          <cell r="B25">
            <v>81</v>
          </cell>
          <cell r="C25">
            <v>81</v>
          </cell>
          <cell r="D25">
            <v>82.869</v>
          </cell>
          <cell r="E25">
            <v>89.369</v>
          </cell>
          <cell r="F25">
            <v>76.328934201023628</v>
          </cell>
          <cell r="G25">
            <v>73.3</v>
          </cell>
          <cell r="I25">
            <v>52.8</v>
          </cell>
        </row>
        <row r="26">
          <cell r="A26" t="str">
            <v>World Bank</v>
          </cell>
          <cell r="B26">
            <v>0</v>
          </cell>
          <cell r="C26">
            <v>30</v>
          </cell>
          <cell r="D26">
            <v>52.5</v>
          </cell>
          <cell r="E26">
            <v>90.3</v>
          </cell>
          <cell r="F26">
            <v>126.08</v>
          </cell>
          <cell r="G26">
            <v>148.9</v>
          </cell>
          <cell r="I26">
            <v>183.6</v>
          </cell>
        </row>
        <row r="27">
          <cell r="A27" t="str">
            <v>Islamic Development Bank</v>
          </cell>
          <cell r="B27">
            <v>0</v>
          </cell>
          <cell r="C27">
            <v>0</v>
          </cell>
          <cell r="D27">
            <v>0</v>
          </cell>
          <cell r="E27">
            <v>3</v>
          </cell>
          <cell r="F27">
            <v>3</v>
          </cell>
          <cell r="G27">
            <v>8.3000000000000007</v>
          </cell>
          <cell r="I27">
            <v>11.4</v>
          </cell>
        </row>
        <row r="28">
          <cell r="A28" t="str">
            <v>Asian Development Bank</v>
          </cell>
          <cell r="B28">
            <v>0</v>
          </cell>
          <cell r="C28">
            <v>0</v>
          </cell>
          <cell r="D28">
            <v>0</v>
          </cell>
          <cell r="E28">
            <v>0</v>
          </cell>
          <cell r="F28">
            <v>10</v>
          </cell>
          <cell r="G28">
            <v>21.6</v>
          </cell>
          <cell r="I28">
            <v>25.2</v>
          </cell>
        </row>
        <row r="31">
          <cell r="A31" t="str">
            <v>Commercial credits 4/</v>
          </cell>
          <cell r="B31">
            <v>149</v>
          </cell>
          <cell r="C31">
            <v>141</v>
          </cell>
          <cell r="D31">
            <v>359</v>
          </cell>
          <cell r="E31">
            <v>357</v>
          </cell>
          <cell r="F31">
            <v>365.5</v>
          </cell>
          <cell r="G31">
            <v>331</v>
          </cell>
          <cell r="I31">
            <v>117.3</v>
          </cell>
        </row>
        <row r="32">
          <cell r="A32" t="str">
            <v>Government guaranteed</v>
          </cell>
          <cell r="B32">
            <v>128</v>
          </cell>
          <cell r="C32">
            <v>75</v>
          </cell>
          <cell r="D32">
            <v>67</v>
          </cell>
          <cell r="E32">
            <v>65.3</v>
          </cell>
          <cell r="F32">
            <v>39.799999999999997</v>
          </cell>
          <cell r="G32">
            <v>22.3</v>
          </cell>
          <cell r="I32">
            <v>53</v>
          </cell>
        </row>
        <row r="33">
          <cell r="A33" t="str">
            <v>Non-guaranteed 4/</v>
          </cell>
          <cell r="B33">
            <v>21</v>
          </cell>
          <cell r="C33">
            <v>66</v>
          </cell>
          <cell r="D33">
            <v>292</v>
          </cell>
          <cell r="E33">
            <v>291.7</v>
          </cell>
          <cell r="F33">
            <v>325.7</v>
          </cell>
          <cell r="G33">
            <v>308.7</v>
          </cell>
          <cell r="I33">
            <v>64.3</v>
          </cell>
        </row>
        <row r="35">
          <cell r="C35" t="str">
            <v>(In percent of total debt)</v>
          </cell>
        </row>
        <row r="37">
          <cell r="A37" t="str">
            <v xml:space="preserve">Bilateral </v>
          </cell>
          <cell r="B37">
            <v>71.83098591549296</v>
          </cell>
          <cell r="C37">
            <v>68.45260572346811</v>
          </cell>
          <cell r="D37">
            <v>52.557437479891114</v>
          </cell>
          <cell r="E37">
            <v>46.076163994619421</v>
          </cell>
          <cell r="F37">
            <v>44.721217793826327</v>
          </cell>
          <cell r="G37">
            <v>43.392884771792154</v>
          </cell>
          <cell r="I37">
            <v>51.056131429689032</v>
          </cell>
        </row>
        <row r="38">
          <cell r="A38" t="str">
            <v>Multilateral</v>
          </cell>
          <cell r="B38">
            <v>9.9203919167176977</v>
          </cell>
          <cell r="C38">
            <v>15.287594062567933</v>
          </cell>
          <cell r="D38">
            <v>14.984016994861276</v>
          </cell>
          <cell r="E38">
            <v>23.63390280104673</v>
          </cell>
          <cell r="F38">
            <v>25.627630825340653</v>
          </cell>
          <cell r="G38">
            <v>29.604729955781274</v>
          </cell>
          <cell r="I38">
            <v>37.473107764521806</v>
          </cell>
        </row>
        <row r="39">
          <cell r="A39" t="str">
            <v>Commercial credits</v>
          </cell>
          <cell r="B39">
            <v>18.248622167789343</v>
          </cell>
          <cell r="C39">
            <v>16.259800213963953</v>
          </cell>
          <cell r="D39">
            <v>32.458545525247608</v>
          </cell>
          <cell r="E39">
            <v>30.289933204333856</v>
          </cell>
          <cell r="F39">
            <v>29.651151380833028</v>
          </cell>
          <cell r="G39">
            <v>27.002385272426572</v>
          </cell>
          <cell r="I39">
            <v>11.470760805789164</v>
          </cell>
        </row>
        <row r="41">
          <cell r="C41" t="str">
            <v>(In percent of GDP) 5/</v>
          </cell>
        </row>
        <row r="43">
          <cell r="A43" t="str">
            <v>Total debt</v>
          </cell>
          <cell r="B43">
            <v>133.56780631441191</v>
          </cell>
          <cell r="C43">
            <v>83.84928703007995</v>
          </cell>
          <cell r="D43">
            <v>108.497758056563</v>
          </cell>
          <cell r="E43">
            <v>90.162897796817603</v>
          </cell>
          <cell r="F43">
            <v>117.64336142403356</v>
          </cell>
          <cell r="G43">
            <v>128.31755814927251</v>
          </cell>
          <cell r="I43">
            <v>98.951637454317932</v>
          </cell>
        </row>
        <row r="44">
          <cell r="A44" t="str">
            <v xml:space="preserve">Bilateral </v>
          </cell>
          <cell r="B44">
            <v>95.943072141338135</v>
          </cell>
          <cell r="C44">
            <v>57.397021852639718</v>
          </cell>
          <cell r="D44">
            <v>57.023641357661383</v>
          </cell>
          <cell r="E44">
            <v>41.543604651162781</v>
          </cell>
          <cell r="F44">
            <v>52.611543882420307</v>
          </cell>
          <cell r="G44">
            <v>55.680690149691202</v>
          </cell>
          <cell r="I44">
            <v>50.520878070505958</v>
          </cell>
        </row>
        <row r="45">
          <cell r="A45" t="str">
            <v>Multilateral</v>
          </cell>
          <cell r="B45">
            <v>13.25044986095207</v>
          </cell>
          <cell r="C45">
            <v>12.818538625516048</v>
          </cell>
          <cell r="D45">
            <v>16.2573225062388</v>
          </cell>
          <cell r="E45">
            <v>21.309011627906976</v>
          </cell>
          <cell r="F45">
            <v>30.14920635627254</v>
          </cell>
          <cell r="G45">
            <v>37.988066575944728</v>
          </cell>
          <cell r="I45">
            <v>37.080253738015486</v>
          </cell>
        </row>
        <row r="46">
          <cell r="A46" t="str">
            <v>Commercial credits</v>
          </cell>
          <cell r="B46">
            <v>24.374284312121709</v>
          </cell>
          <cell r="C46">
            <v>13.633726551924191</v>
          </cell>
          <cell r="D46">
            <v>35.216794192662348</v>
          </cell>
          <cell r="E46">
            <v>27.31028151774786</v>
          </cell>
          <cell r="F46">
            <v>34.882611185340714</v>
          </cell>
          <cell r="G46">
            <v>34.648801423636556</v>
          </cell>
          <cell r="I46">
            <v>11.350505645796494</v>
          </cell>
        </row>
        <row r="48">
          <cell r="C48" t="str">
            <v>(In percent of exports) 6/</v>
          </cell>
        </row>
        <row r="50">
          <cell r="A50" t="str">
            <v>Total debt</v>
          </cell>
          <cell r="B50">
            <v>374.69121455329821</v>
          </cell>
          <cell r="C50">
            <v>154.61913726856156</v>
          </cell>
          <cell r="D50">
            <v>218.01044127223227</v>
          </cell>
          <cell r="E50">
            <v>282.00871587937002</v>
          </cell>
          <cell r="F50">
            <v>308.50609539259312</v>
          </cell>
          <cell r="G50">
            <v>271.31140894078544</v>
          </cell>
          <cell r="I50">
            <v>218.66710886656509</v>
          </cell>
        </row>
        <row r="51">
          <cell r="A51" t="str">
            <v xml:space="preserve">Bilateral </v>
          </cell>
          <cell r="B51">
            <v>269.14439355236914</v>
          </cell>
          <cell r="C51">
            <v>105.84082840747639</v>
          </cell>
          <cell r="D51">
            <v>114.58070137128821</v>
          </cell>
          <cell r="E51">
            <v>129.93879840769887</v>
          </cell>
          <cell r="F51">
            <v>137.96768282775119</v>
          </cell>
          <cell r="G51">
            <v>117.72984705440082</v>
          </cell>
          <cell r="I51">
            <v>111.64296649641466</v>
          </cell>
        </row>
        <row r="52">
          <cell r="A52" t="str">
            <v>Multilateral</v>
          </cell>
          <cell r="B52">
            <v>37.170836961196763</v>
          </cell>
          <cell r="C52">
            <v>23.637546048662379</v>
          </cell>
          <cell r="D52">
            <v>32.666721570803347</v>
          </cell>
          <cell r="E52">
            <v>66.649665801410336</v>
          </cell>
          <cell r="F52">
            <v>79.062803200887046</v>
          </cell>
          <cell r="G52">
            <v>80.321009956144934</v>
          </cell>
          <cell r="I52">
            <v>81.941361351132144</v>
          </cell>
        </row>
        <row r="53">
          <cell r="A53" t="str">
            <v>Commercial credits</v>
          </cell>
          <cell r="B53">
            <v>68.375984039732316</v>
          </cell>
          <cell r="C53">
            <v>25.140762812422796</v>
          </cell>
          <cell r="D53">
            <v>70.76301833014071</v>
          </cell>
          <cell r="E53">
            <v>85.420251670260825</v>
          </cell>
          <cell r="F53">
            <v>91.475609363954931</v>
          </cell>
          <cell r="G53">
            <v>73.260551930239671</v>
          </cell>
          <cell r="I53">
            <v>25.08278101901827</v>
          </cell>
        </row>
        <row r="55">
          <cell r="A55" t="str">
            <v>Sources: Tajik authorities; and Fund staff estimates.</v>
          </cell>
        </row>
        <row r="57">
          <cell r="A57" t="str">
            <v>1/ The stocks of debt to Kazakhstan and Uzbekistan were reduced during the debt restructuring negotiations.</v>
          </cell>
        </row>
        <row r="59">
          <cell r="A59" t="str">
            <v>2/ Includes capitalized interest payments.</v>
          </cell>
        </row>
        <row r="60">
          <cell r="A60" t="str">
            <v>3/ The debt to China was converted into a grant in the third quarter of 2000.</v>
          </cell>
        </row>
        <row r="61">
          <cell r="A61" t="str">
            <v>4/ Break in data series in 1997.</v>
          </cell>
        </row>
        <row r="62">
          <cell r="A62" t="str">
            <v>5/ Data for January to June 2002 are in percent of semi-annual GDP and exports.</v>
          </cell>
        </row>
      </sheetData>
      <sheetData sheetId="58" refreshError="1"/>
      <sheetData sheetId="59" refreshError="1">
        <row r="1">
          <cell r="A1" t="str">
            <v>Table A-47. Tajikistan: Exchange Rates and U.S. Dollar Wages, 1996–2002</v>
          </cell>
        </row>
        <row r="4">
          <cell r="B4" t="str">
            <v>Local</v>
          </cell>
          <cell r="E4" t="str">
            <v>Nominal exchange rate indices 2/</v>
          </cell>
          <cell r="I4" t="str">
            <v>Real exchange rate indices 2/ 3/</v>
          </cell>
          <cell r="M4" t="str">
            <v>Average monthly</v>
          </cell>
        </row>
        <row r="5">
          <cell r="B5" t="str">
            <v>currency</v>
          </cell>
          <cell r="E5" t="str">
            <v>Average</v>
          </cell>
          <cell r="F5" t="str">
            <v>U.S.</v>
          </cell>
          <cell r="G5" t="str">
            <v>Russian</v>
          </cell>
          <cell r="I5" t="str">
            <v>Average</v>
          </cell>
          <cell r="J5" t="str">
            <v>U.S.</v>
          </cell>
          <cell r="K5" t="str">
            <v>Russian</v>
          </cell>
          <cell r="M5" t="str">
            <v>wages (in US$)</v>
          </cell>
        </row>
        <row r="6">
          <cell r="B6" t="str">
            <v xml:space="preserve">  per U.S.$ 1/</v>
          </cell>
          <cell r="F6" t="str">
            <v>dollar</v>
          </cell>
          <cell r="G6" t="str">
            <v>ruble</v>
          </cell>
          <cell r="J6" t="str">
            <v>dollar</v>
          </cell>
          <cell r="K6" t="str">
            <v>ruble</v>
          </cell>
          <cell r="M6" t="str">
            <v>Tajikistan</v>
          </cell>
        </row>
        <row r="9">
          <cell r="A9">
            <v>1993</v>
          </cell>
          <cell r="B9" t="str">
            <v>...</v>
          </cell>
          <cell r="E9">
            <v>238</v>
          </cell>
          <cell r="F9">
            <v>587</v>
          </cell>
          <cell r="G9">
            <v>99</v>
          </cell>
          <cell r="I9">
            <v>52</v>
          </cell>
          <cell r="J9">
            <v>42</v>
          </cell>
          <cell r="K9">
            <v>68</v>
          </cell>
          <cell r="M9">
            <v>14</v>
          </cell>
        </row>
        <row r="11">
          <cell r="A11">
            <v>1994</v>
          </cell>
          <cell r="B11" t="str">
            <v>...</v>
          </cell>
          <cell r="E11">
            <v>155</v>
          </cell>
          <cell r="F11">
            <v>244</v>
          </cell>
          <cell r="G11">
            <v>99</v>
          </cell>
          <cell r="I11">
            <v>105</v>
          </cell>
          <cell r="J11">
            <v>98</v>
          </cell>
          <cell r="K11">
            <v>112</v>
          </cell>
          <cell r="M11">
            <v>18</v>
          </cell>
        </row>
        <row r="12">
          <cell r="A12" t="str">
            <v>January</v>
          </cell>
          <cell r="B12">
            <v>19.933330000000002</v>
          </cell>
          <cell r="E12">
            <v>273.41472326215921</v>
          </cell>
          <cell r="F12">
            <v>511.70577118825599</v>
          </cell>
          <cell r="G12">
            <v>146.09100601490107</v>
          </cell>
          <cell r="I12">
            <v>99.70176946363614</v>
          </cell>
          <cell r="J12">
            <v>90.17019486537221</v>
          </cell>
          <cell r="K12">
            <v>110.24089333533696</v>
          </cell>
          <cell r="M12">
            <v>17.781775548791895</v>
          </cell>
        </row>
        <row r="13">
          <cell r="A13" t="str">
            <v>February</v>
          </cell>
          <cell r="B13">
            <v>20.894439999999999</v>
          </cell>
          <cell r="E13">
            <v>273.08679784148319</v>
          </cell>
          <cell r="F13">
            <v>488.16814425272941</v>
          </cell>
          <cell r="G13">
            <v>152.7678527026257</v>
          </cell>
          <cell r="I13">
            <v>99.153727578607956</v>
          </cell>
          <cell r="J13">
            <v>90.087653810244063</v>
          </cell>
          <cell r="K13">
            <v>109.13217601871702</v>
          </cell>
          <cell r="M13">
            <v>17.183518677696078</v>
          </cell>
        </row>
        <row r="14">
          <cell r="A14" t="str">
            <v>March</v>
          </cell>
          <cell r="B14">
            <v>21.754439999999999</v>
          </cell>
          <cell r="E14">
            <v>273.29583516589577</v>
          </cell>
          <cell r="F14">
            <v>468.86980312984389</v>
          </cell>
          <cell r="G14">
            <v>159.29926180027516</v>
          </cell>
          <cell r="I14">
            <v>98.403804367644526</v>
          </cell>
          <cell r="J14">
            <v>88.547123899764003</v>
          </cell>
          <cell r="K14">
            <v>109.35768760809478</v>
          </cell>
          <cell r="M14">
            <v>18.490937941863823</v>
          </cell>
        </row>
        <row r="15">
          <cell r="A15" t="str">
            <v>April</v>
          </cell>
          <cell r="B15">
            <v>22.61</v>
          </cell>
          <cell r="E15">
            <v>268.60699906468227</v>
          </cell>
          <cell r="F15">
            <v>451.1278195488722</v>
          </cell>
          <cell r="G15">
            <v>159.93187921481754</v>
          </cell>
          <cell r="I15">
            <v>96.489920281942815</v>
          </cell>
          <cell r="J15">
            <v>88.525803866049401</v>
          </cell>
          <cell r="K15">
            <v>105.17051875748379</v>
          </cell>
          <cell r="M15">
            <v>15.644847412649272</v>
          </cell>
        </row>
        <row r="16">
          <cell r="A16" t="str">
            <v>May</v>
          </cell>
          <cell r="B16">
            <v>23.577780000000001</v>
          </cell>
          <cell r="E16">
            <v>263.73862505790652</v>
          </cell>
          <cell r="F16">
            <v>432.6107038067197</v>
          </cell>
          <cell r="G16">
            <v>160.78673443667708</v>
          </cell>
          <cell r="I16">
            <v>96.841910145981217</v>
          </cell>
          <cell r="J16">
            <v>89.821127676323997</v>
          </cell>
          <cell r="K16">
            <v>104.41146535721289</v>
          </cell>
          <cell r="M16">
            <v>15.152826093041837</v>
          </cell>
        </row>
        <row r="17">
          <cell r="A17" t="str">
            <v>June</v>
          </cell>
          <cell r="B17">
            <v>26.07667</v>
          </cell>
          <cell r="E17">
            <v>243.32465314406414</v>
          </cell>
          <cell r="F17">
            <v>391.15423863553127</v>
          </cell>
          <cell r="G17">
            <v>151.36455387575836</v>
          </cell>
          <cell r="I17">
            <v>89.776171563391884</v>
          </cell>
          <cell r="J17">
            <v>83.678528566173952</v>
          </cell>
          <cell r="K17">
            <v>96.318148976601819</v>
          </cell>
          <cell r="M17">
            <v>14.72005436276948</v>
          </cell>
        </row>
        <row r="18">
          <cell r="A18" t="str">
            <v>July</v>
          </cell>
          <cell r="B18">
            <v>33.816670000000002</v>
          </cell>
          <cell r="E18">
            <v>191.28386298217498</v>
          </cell>
          <cell r="F18">
            <v>301.62638722263307</v>
          </cell>
          <cell r="G18">
            <v>121.30741137835679</v>
          </cell>
          <cell r="I18">
            <v>73.042058762985434</v>
          </cell>
          <cell r="J18">
            <v>68.603172103758396</v>
          </cell>
          <cell r="K18">
            <v>77.768158304200838</v>
          </cell>
          <cell r="M18">
            <v>11.524493689059272</v>
          </cell>
        </row>
        <row r="19">
          <cell r="A19" t="str">
            <v>August</v>
          </cell>
          <cell r="B19">
            <v>35.015560000000001</v>
          </cell>
          <cell r="E19">
            <v>188.65659498864693</v>
          </cell>
          <cell r="F19">
            <v>291.29906818568656</v>
          </cell>
          <cell r="G19">
            <v>122.18134117072744</v>
          </cell>
          <cell r="I19">
            <v>71.506688726121283</v>
          </cell>
          <cell r="J19">
            <v>67.07813054065069</v>
          </cell>
          <cell r="K19">
            <v>76.227624284724158</v>
          </cell>
          <cell r="M19">
            <v>10.796628698784199</v>
          </cell>
        </row>
        <row r="20">
          <cell r="A20" t="str">
            <v>September</v>
          </cell>
          <cell r="B20">
            <v>37.644440000000003</v>
          </cell>
          <cell r="E20">
            <v>184.53954090167741</v>
          </cell>
          <cell r="F20">
            <v>270.95634840098563</v>
          </cell>
          <cell r="G20">
            <v>125.68386884888352</v>
          </cell>
          <cell r="I20">
            <v>70.412475115091951</v>
          </cell>
          <cell r="J20">
            <v>65.154825376107013</v>
          </cell>
          <cell r="K20">
            <v>76.094389375058711</v>
          </cell>
          <cell r="M20">
            <v>13.529753663489215</v>
          </cell>
        </row>
        <row r="21">
          <cell r="A21" t="str">
            <v>October</v>
          </cell>
          <cell r="B21">
            <v>42.377780000000001</v>
          </cell>
          <cell r="E21">
            <v>186.67726643045035</v>
          </cell>
          <cell r="F21">
            <v>240.69217405914137</v>
          </cell>
          <cell r="G21">
            <v>144.78410832494544</v>
          </cell>
          <cell r="I21">
            <v>75.182388155432989</v>
          </cell>
          <cell r="J21">
            <v>65.517789448744324</v>
          </cell>
          <cell r="K21">
            <v>86.27262208191793</v>
          </cell>
          <cell r="M21">
            <v>9.2241736117370934</v>
          </cell>
        </row>
        <row r="22">
          <cell r="A22" t="str">
            <v>November</v>
          </cell>
          <cell r="B22">
            <v>47.32667</v>
          </cell>
          <cell r="E22">
            <v>170.09392112495712</v>
          </cell>
          <cell r="F22">
            <v>215.52329796286108</v>
          </cell>
          <cell r="G22">
            <v>134.2404383986769</v>
          </cell>
          <cell r="I22">
            <v>70.963306497295449</v>
          </cell>
          <cell r="J22">
            <v>64.947814885374314</v>
          </cell>
          <cell r="K22">
            <v>77.535955257566513</v>
          </cell>
          <cell r="M22">
            <v>8.3796303437364177</v>
          </cell>
        </row>
        <row r="23">
          <cell r="A23" t="str">
            <v>December</v>
          </cell>
          <cell r="B23">
            <v>52.766669999999998</v>
          </cell>
          <cell r="E23">
            <v>158.181248688376</v>
          </cell>
          <cell r="F23">
            <v>193.30384123159564</v>
          </cell>
          <cell r="G23">
            <v>129.44030122317147</v>
          </cell>
          <cell r="I23">
            <v>72.033438772612371</v>
          </cell>
          <cell r="J23">
            <v>68.679085528829106</v>
          </cell>
          <cell r="K23">
            <v>75.551621886834951</v>
          </cell>
          <cell r="M23">
            <v>8.264686780499888</v>
          </cell>
        </row>
        <row r="25">
          <cell r="A25">
            <v>1995</v>
          </cell>
          <cell r="B25">
            <v>123</v>
          </cell>
        </row>
        <row r="26">
          <cell r="A26" t="str">
            <v>January</v>
          </cell>
          <cell r="B26">
            <v>55.833329999999997</v>
          </cell>
        </row>
        <row r="27">
          <cell r="A27" t="str">
            <v>February</v>
          </cell>
          <cell r="B27">
            <v>52</v>
          </cell>
        </row>
        <row r="28">
          <cell r="A28" t="str">
            <v>March</v>
          </cell>
          <cell r="B28">
            <v>55</v>
          </cell>
        </row>
        <row r="29">
          <cell r="A29" t="str">
            <v>April</v>
          </cell>
          <cell r="B29">
            <v>66</v>
          </cell>
        </row>
        <row r="30">
          <cell r="A30" t="str">
            <v>May</v>
          </cell>
          <cell r="B30">
            <v>102</v>
          </cell>
          <cell r="E30">
            <v>100</v>
          </cell>
          <cell r="F30">
            <v>100</v>
          </cell>
          <cell r="G30">
            <v>100</v>
          </cell>
          <cell r="I30">
            <v>100</v>
          </cell>
          <cell r="J30">
            <v>100</v>
          </cell>
          <cell r="K30">
            <v>100</v>
          </cell>
        </row>
        <row r="31">
          <cell r="A31" t="str">
            <v>June</v>
          </cell>
          <cell r="B31">
            <v>168</v>
          </cell>
          <cell r="E31">
            <v>92.984961342745422</v>
          </cell>
          <cell r="F31">
            <v>60.714285714285715</v>
          </cell>
          <cell r="G31">
            <v>89.718756942646749</v>
          </cell>
          <cell r="I31">
            <v>97.304402328215303</v>
          </cell>
          <cell r="J31">
            <v>104.0672119382447</v>
          </cell>
          <cell r="K31">
            <v>90.981118033579492</v>
          </cell>
        </row>
        <row r="32">
          <cell r="A32" t="str">
            <v>July</v>
          </cell>
          <cell r="B32">
            <v>244</v>
          </cell>
          <cell r="E32">
            <v>83.444949199757176</v>
          </cell>
          <cell r="F32">
            <v>41.803278688524593</v>
          </cell>
          <cell r="G32">
            <v>78.905240898977141</v>
          </cell>
          <cell r="I32">
            <v>90.713845857941294</v>
          </cell>
          <cell r="J32">
            <v>101.68877895828776</v>
          </cell>
          <cell r="K32">
            <v>81.002724374856896</v>
          </cell>
          <cell r="M32">
            <v>3.1598360655737703</v>
          </cell>
        </row>
        <row r="33">
          <cell r="A33" t="str">
            <v>August</v>
          </cell>
          <cell r="B33">
            <v>293</v>
          </cell>
          <cell r="E33">
            <v>81.448258734274745</v>
          </cell>
          <cell r="F33">
            <v>34.8122866894198</v>
          </cell>
          <cell r="G33">
            <v>75.272977821385538</v>
          </cell>
          <cell r="I33">
            <v>154.03520171293368</v>
          </cell>
          <cell r="J33">
            <v>176.43087386378616</v>
          </cell>
          <cell r="K33">
            <v>131.57177069050752</v>
          </cell>
          <cell r="M33">
            <v>2.6587030716723548</v>
          </cell>
        </row>
        <row r="34">
          <cell r="A34" t="str">
            <v>September</v>
          </cell>
          <cell r="B34">
            <v>296</v>
          </cell>
          <cell r="E34">
            <v>39.373927723267911</v>
          </cell>
          <cell r="F34">
            <v>34.45945945945946</v>
          </cell>
          <cell r="G34">
            <v>36.433577392881503</v>
          </cell>
          <cell r="I34">
            <v>118.43887299140907</v>
          </cell>
          <cell r="J34">
            <v>137.23355875055844</v>
          </cell>
          <cell r="K34">
            <v>99.334120615467995</v>
          </cell>
          <cell r="M34">
            <v>3.2533783783783785</v>
          </cell>
        </row>
        <row r="35">
          <cell r="A35" t="str">
            <v>October</v>
          </cell>
          <cell r="B35">
            <v>299</v>
          </cell>
          <cell r="E35">
            <v>24.784652847274387</v>
          </cell>
          <cell r="F35">
            <v>34.113712374581937</v>
          </cell>
          <cell r="G35">
            <v>23.141157490560353</v>
          </cell>
          <cell r="I35">
            <v>114.15876650886062</v>
          </cell>
          <cell r="J35">
            <v>135.57324544521609</v>
          </cell>
          <cell r="K35">
            <v>94.549039385986589</v>
          </cell>
          <cell r="M35">
            <v>3.8193979933110369</v>
          </cell>
        </row>
        <row r="36">
          <cell r="A36" t="str">
            <v>November</v>
          </cell>
          <cell r="B36">
            <v>298</v>
          </cell>
          <cell r="E36">
            <v>18.352946979503059</v>
          </cell>
          <cell r="F36">
            <v>34.228187919463089</v>
          </cell>
          <cell r="G36">
            <v>17.203398852237619</v>
          </cell>
          <cell r="I36">
            <v>101.61879301120841</v>
          </cell>
          <cell r="J36">
            <v>122.76986718689922</v>
          </cell>
          <cell r="K36">
            <v>82.799577753118768</v>
          </cell>
          <cell r="M36">
            <v>3.4630872483221475</v>
          </cell>
        </row>
        <row r="37">
          <cell r="A37" t="str">
            <v>December</v>
          </cell>
          <cell r="B37">
            <v>285</v>
          </cell>
          <cell r="E37">
            <v>16.862893550906499</v>
          </cell>
          <cell r="F37">
            <v>35.789473684210527</v>
          </cell>
          <cell r="G37">
            <v>15.853976611370751</v>
          </cell>
          <cell r="I37">
            <v>153.56986480902714</v>
          </cell>
          <cell r="J37">
            <v>185.99875667629735</v>
          </cell>
          <cell r="K37">
            <v>123.84736287300245</v>
          </cell>
          <cell r="M37">
            <v>5.4877192982456142</v>
          </cell>
        </row>
        <row r="38">
          <cell r="A38">
            <v>1996</v>
          </cell>
          <cell r="B38">
            <v>293.29166666666669</v>
          </cell>
          <cell r="E38">
            <v>17.491393647079587</v>
          </cell>
          <cell r="F38">
            <v>34.777667282284412</v>
          </cell>
          <cell r="G38">
            <v>17.112202343340321</v>
          </cell>
          <cell r="I38">
            <v>198.88869835626568</v>
          </cell>
          <cell r="J38">
            <v>241.33750946449905</v>
          </cell>
          <cell r="K38">
            <v>158.37032070100616</v>
          </cell>
          <cell r="M38">
            <v>9.2452819463529341</v>
          </cell>
        </row>
        <row r="39">
          <cell r="A39" t="str">
            <v>January</v>
          </cell>
          <cell r="B39">
            <v>299</v>
          </cell>
          <cell r="E39">
            <v>16.41395473963728</v>
          </cell>
          <cell r="F39">
            <v>34.113712374581944</v>
          </cell>
          <cell r="G39">
            <v>15.484582289813224</v>
          </cell>
          <cell r="I39">
            <v>161.79798571220277</v>
          </cell>
          <cell r="J39">
            <v>197.48078566700826</v>
          </cell>
          <cell r="K39">
            <v>128.74703226029021</v>
          </cell>
          <cell r="M39">
            <v>4.8628762541806019</v>
          </cell>
        </row>
        <row r="40">
          <cell r="A40" t="str">
            <v>February</v>
          </cell>
          <cell r="B40">
            <v>298</v>
          </cell>
          <cell r="E40">
            <v>16.665962508422194</v>
          </cell>
          <cell r="F40">
            <v>34.228187919463089</v>
          </cell>
          <cell r="G40">
            <v>15.829783572205185</v>
          </cell>
          <cell r="I40">
            <v>193.30003878878426</v>
          </cell>
          <cell r="J40">
            <v>237.07454585446897</v>
          </cell>
          <cell r="K40">
            <v>153.12672680988112</v>
          </cell>
          <cell r="M40">
            <v>4.9093959731543633</v>
          </cell>
        </row>
        <row r="41">
          <cell r="A41" t="str">
            <v>March</v>
          </cell>
          <cell r="B41">
            <v>285</v>
          </cell>
          <cell r="E41">
            <v>17.581556897799203</v>
          </cell>
          <cell r="F41">
            <v>35.789473684210527</v>
          </cell>
          <cell r="G41">
            <v>16.786341455454846</v>
          </cell>
          <cell r="I41">
            <v>232.65649972342717</v>
          </cell>
          <cell r="J41">
            <v>286.18796407936105</v>
          </cell>
          <cell r="K41">
            <v>183.23068992002445</v>
          </cell>
          <cell r="M41">
            <v>7.1368421052631579</v>
          </cell>
        </row>
        <row r="42">
          <cell r="A42" t="str">
            <v>April</v>
          </cell>
          <cell r="B42">
            <v>282</v>
          </cell>
          <cell r="E42">
            <v>18.004629436281505</v>
          </cell>
          <cell r="F42">
            <v>36.170212765957444</v>
          </cell>
          <cell r="G42">
            <v>17.212801944021276</v>
          </cell>
          <cell r="I42">
            <v>241.62725122024739</v>
          </cell>
          <cell r="J42">
            <v>296.56994413058004</v>
          </cell>
          <cell r="K42">
            <v>188.98816008156592</v>
          </cell>
          <cell r="M42">
            <v>7.173758865248228</v>
          </cell>
        </row>
        <row r="43">
          <cell r="A43" t="str">
            <v>May</v>
          </cell>
          <cell r="B43">
            <v>277</v>
          </cell>
          <cell r="E43">
            <v>18.566614174277294</v>
          </cell>
          <cell r="F43">
            <v>36.823104693140792</v>
          </cell>
          <cell r="G43">
            <v>17.880876564036665</v>
          </cell>
          <cell r="I43">
            <v>247.93337676185411</v>
          </cell>
          <cell r="J43">
            <v>302.32846964950284</v>
          </cell>
          <cell r="K43">
            <v>194.19727369525251</v>
          </cell>
          <cell r="M43">
            <v>8.628158844765343</v>
          </cell>
        </row>
        <row r="44">
          <cell r="A44" t="str">
            <v>June</v>
          </cell>
          <cell r="B44">
            <v>286</v>
          </cell>
          <cell r="E44">
            <v>18.06024879694877</v>
          </cell>
          <cell r="F44">
            <v>35.664335664335667</v>
          </cell>
          <cell r="G44">
            <v>17.485990595374897</v>
          </cell>
          <cell r="I44">
            <v>201.50800917589416</v>
          </cell>
          <cell r="J44">
            <v>246.50137648034527</v>
          </cell>
          <cell r="K44">
            <v>158.00739431093163</v>
          </cell>
          <cell r="M44">
            <v>9.5279720279720284</v>
          </cell>
        </row>
        <row r="45">
          <cell r="A45" t="str">
            <v>July</v>
          </cell>
          <cell r="B45">
            <v>296</v>
          </cell>
          <cell r="E45">
            <v>17.531934567621146</v>
          </cell>
          <cell r="F45">
            <v>34.45945945945946</v>
          </cell>
          <cell r="G45">
            <v>17.198632623878908</v>
          </cell>
          <cell r="I45">
            <v>183.3423072921496</v>
          </cell>
          <cell r="J45">
            <v>223.68330671770349</v>
          </cell>
          <cell r="K45">
            <v>145.37898785018143</v>
          </cell>
          <cell r="M45">
            <v>9.1824324324324333</v>
          </cell>
        </row>
        <row r="46">
          <cell r="A46" t="str">
            <v>August</v>
          </cell>
          <cell r="B46">
            <v>300</v>
          </cell>
          <cell r="E46">
            <v>17.437241745559451</v>
          </cell>
          <cell r="F46">
            <v>34</v>
          </cell>
          <cell r="G46">
            <v>17.384054089920262</v>
          </cell>
          <cell r="I46">
            <v>185.47419285428887</v>
          </cell>
          <cell r="J46">
            <v>223.98880052889353</v>
          </cell>
          <cell r="K46">
            <v>149.8912187687306</v>
          </cell>
          <cell r="M46">
            <v>9.2366666666666664</v>
          </cell>
        </row>
        <row r="47">
          <cell r="A47" t="str">
            <v>September</v>
          </cell>
          <cell r="B47">
            <v>302</v>
          </cell>
          <cell r="E47">
            <v>17.548754017959208</v>
          </cell>
          <cell r="F47">
            <v>33.774834437086092</v>
          </cell>
          <cell r="G47">
            <v>17.575430635946418</v>
          </cell>
          <cell r="I47">
            <v>180.49427391723961</v>
          </cell>
          <cell r="J47">
            <v>215.61194591163351</v>
          </cell>
          <cell r="K47">
            <v>146.70689588062947</v>
          </cell>
          <cell r="M47">
            <v>12.162251655629138</v>
          </cell>
        </row>
        <row r="48">
          <cell r="A48" t="str">
            <v>October</v>
          </cell>
          <cell r="B48">
            <v>297</v>
          </cell>
          <cell r="E48">
            <v>17.50007243263094</v>
          </cell>
          <cell r="F48">
            <v>34.343434343434346</v>
          </cell>
          <cell r="G48">
            <v>17.560288006756469</v>
          </cell>
          <cell r="I48">
            <v>181.78142323669826</v>
          </cell>
          <cell r="J48">
            <v>216.33520465332026</v>
          </cell>
          <cell r="K48">
            <v>147.4496163935473</v>
          </cell>
          <cell r="M48">
            <v>13.057239057239057</v>
          </cell>
        </row>
        <row r="49">
          <cell r="A49" t="str">
            <v>November</v>
          </cell>
          <cell r="B49">
            <v>304</v>
          </cell>
          <cell r="E49">
            <v>17.617282390129553</v>
          </cell>
          <cell r="F49">
            <v>33.55263157894737</v>
          </cell>
          <cell r="G49">
            <v>17.820151164507017</v>
          </cell>
          <cell r="I49">
            <v>185.26320162378383</v>
          </cell>
          <cell r="J49">
            <v>222.03950357353273</v>
          </cell>
          <cell r="K49">
            <v>150.36502801566152</v>
          </cell>
          <cell r="M49">
            <v>11.565789473684211</v>
          </cell>
        </row>
        <row r="50">
          <cell r="A50" t="str">
            <v>December</v>
          </cell>
          <cell r="B50">
            <v>320</v>
          </cell>
          <cell r="E50">
            <v>16.968472057688523</v>
          </cell>
          <cell r="F50">
            <v>31.875000000000004</v>
          </cell>
          <cell r="G50">
            <v>17.127495178168736</v>
          </cell>
          <cell r="I50">
            <v>191.4858199686179</v>
          </cell>
          <cell r="J50">
            <v>228.2482663276397</v>
          </cell>
          <cell r="K50">
            <v>154.35482442537736</v>
          </cell>
          <cell r="M50">
            <v>13.500000000000002</v>
          </cell>
        </row>
        <row r="51">
          <cell r="A51">
            <v>1997</v>
          </cell>
          <cell r="B51">
            <v>563.625</v>
          </cell>
          <cell r="E51">
            <v>11.342070678305852</v>
          </cell>
          <cell r="F51">
            <v>18.097139055222886</v>
          </cell>
          <cell r="G51">
            <v>11.222262469064535</v>
          </cell>
          <cell r="I51">
            <v>199.27299154400393</v>
          </cell>
          <cell r="J51">
            <v>231.95706702256732</v>
          </cell>
          <cell r="K51">
            <v>153.79137146665983</v>
          </cell>
          <cell r="M51">
            <v>9.0322966152040873</v>
          </cell>
        </row>
        <row r="52">
          <cell r="A52" t="str">
            <v>January</v>
          </cell>
          <cell r="B52">
            <v>332</v>
          </cell>
          <cell r="E52">
            <v>16.591720114604584</v>
          </cell>
          <cell r="F52">
            <v>30.722891566265066</v>
          </cell>
          <cell r="G52">
            <v>16.658673868620305</v>
          </cell>
          <cell r="I52">
            <v>194.52700489997127</v>
          </cell>
          <cell r="J52">
            <v>230.93090897922332</v>
          </cell>
          <cell r="K52">
            <v>154.67950102323755</v>
          </cell>
          <cell r="M52">
            <v>11.650602409638553</v>
          </cell>
        </row>
        <row r="53">
          <cell r="A53" t="str">
            <v>February</v>
          </cell>
          <cell r="B53">
            <v>357</v>
          </cell>
          <cell r="E53">
            <v>15.775066397348988</v>
          </cell>
          <cell r="F53">
            <v>28.571428571428573</v>
          </cell>
          <cell r="G53">
            <v>15.652609159839191</v>
          </cell>
          <cell r="I53">
            <v>185.83708873730362</v>
          </cell>
          <cell r="J53">
            <v>217.32260207686272</v>
          </cell>
          <cell r="K53">
            <v>145.19494511817311</v>
          </cell>
          <cell r="M53">
            <v>10.456582633053221</v>
          </cell>
        </row>
        <row r="54">
          <cell r="A54" t="str">
            <v>March</v>
          </cell>
          <cell r="B54">
            <v>389</v>
          </cell>
          <cell r="E54">
            <v>14.64356480516885</v>
          </cell>
          <cell r="F54">
            <v>26.22107969151671</v>
          </cell>
          <cell r="G54">
            <v>14.493903957972751</v>
          </cell>
          <cell r="I54">
            <v>179.1233859928096</v>
          </cell>
          <cell r="J54">
            <v>208.62462071464631</v>
          </cell>
          <cell r="K54">
            <v>138.82229419240238</v>
          </cell>
          <cell r="M54">
            <v>10.298200514138818</v>
          </cell>
        </row>
        <row r="55">
          <cell r="A55" t="str">
            <v>April</v>
          </cell>
          <cell r="B55">
            <v>403</v>
          </cell>
          <cell r="E55">
            <v>14.225444707921548</v>
          </cell>
          <cell r="F55">
            <v>25.310173697270475</v>
          </cell>
          <cell r="G55">
            <v>14.091777141566403</v>
          </cell>
          <cell r="I55">
            <v>211.48550329208663</v>
          </cell>
          <cell r="J55">
            <v>246.26690655779348</v>
          </cell>
          <cell r="K55">
            <v>163.56816132966679</v>
          </cell>
          <cell r="M55">
            <v>9.1637717121588089</v>
          </cell>
        </row>
        <row r="56">
          <cell r="A56" t="str">
            <v>May</v>
          </cell>
          <cell r="B56">
            <v>417</v>
          </cell>
          <cell r="E56">
            <v>13.779529898439272</v>
          </cell>
          <cell r="F56">
            <v>24.460431654676263</v>
          </cell>
          <cell r="G56">
            <v>13.691780764382681</v>
          </cell>
          <cell r="I56">
            <v>207.52029832222317</v>
          </cell>
          <cell r="J56">
            <v>243.17640191244931</v>
          </cell>
          <cell r="K56">
            <v>160.65765705515068</v>
          </cell>
          <cell r="M56">
            <v>8.8705035971223012</v>
          </cell>
        </row>
        <row r="57">
          <cell r="A57" t="str">
            <v>June</v>
          </cell>
          <cell r="B57">
            <v>517</v>
          </cell>
          <cell r="E57">
            <v>11.13455824427971</v>
          </cell>
          <cell r="F57">
            <v>19.729206963249521</v>
          </cell>
          <cell r="G57">
            <v>11.029553129172287</v>
          </cell>
          <cell r="I57">
            <v>181.89453057506131</v>
          </cell>
          <cell r="J57">
            <v>213.30965469822888</v>
          </cell>
          <cell r="K57">
            <v>139.91618774658573</v>
          </cell>
          <cell r="M57">
            <v>8.3752417794970988</v>
          </cell>
        </row>
        <row r="58">
          <cell r="A58" t="str">
            <v>July</v>
          </cell>
          <cell r="B58">
            <v>576</v>
          </cell>
          <cell r="E58">
            <v>10.163499224814371</v>
          </cell>
          <cell r="F58">
            <v>17.708333333333339</v>
          </cell>
          <cell r="G58">
            <v>9.9557862502478454</v>
          </cell>
          <cell r="I58">
            <v>196.98530292316121</v>
          </cell>
          <cell r="J58">
            <v>229.44808946419511</v>
          </cell>
          <cell r="K58">
            <v>149.57570023326244</v>
          </cell>
          <cell r="M58">
            <v>7.328125</v>
          </cell>
        </row>
        <row r="59">
          <cell r="A59" t="str">
            <v>August</v>
          </cell>
          <cell r="B59">
            <v>723</v>
          </cell>
          <cell r="E59">
            <v>8.1792676516103757</v>
          </cell>
          <cell r="F59">
            <v>14.107883817427389</v>
          </cell>
          <cell r="G59">
            <v>7.9273518944265025</v>
          </cell>
          <cell r="I59">
            <v>195.3433795117586</v>
          </cell>
          <cell r="J59">
            <v>224.30608087791765</v>
          </cell>
          <cell r="K59">
            <v>147.23708900294523</v>
          </cell>
          <cell r="M59">
            <v>6.0705394190871376</v>
          </cell>
        </row>
        <row r="60">
          <cell r="A60" t="str">
            <v>September</v>
          </cell>
          <cell r="B60">
            <v>752</v>
          </cell>
          <cell r="E60">
            <v>7.8500744701924727</v>
          </cell>
          <cell r="F60">
            <v>13.563829787234045</v>
          </cell>
          <cell r="G60">
            <v>7.688781088006813</v>
          </cell>
          <cell r="I60">
            <v>201.88113914058582</v>
          </cell>
          <cell r="J60">
            <v>232.64340132956323</v>
          </cell>
          <cell r="K60">
            <v>154.40849947968053</v>
          </cell>
          <cell r="M60">
            <v>8.8271276595744688</v>
          </cell>
        </row>
        <row r="61">
          <cell r="A61" t="str">
            <v>October</v>
          </cell>
          <cell r="B61">
            <v>749</v>
          </cell>
          <cell r="E61">
            <v>7.887731146179668</v>
          </cell>
          <cell r="F61">
            <v>13.618157543391192</v>
          </cell>
          <cell r="G61">
            <v>7.7850140356239406</v>
          </cell>
          <cell r="I61">
            <v>204.31557868332595</v>
          </cell>
          <cell r="J61">
            <v>236.50478527945492</v>
          </cell>
          <cell r="K61">
            <v>157.7456555066239</v>
          </cell>
          <cell r="M61">
            <v>8.8544726301735643</v>
          </cell>
        </row>
        <row r="62">
          <cell r="A62" t="str">
            <v>November</v>
          </cell>
          <cell r="B62">
            <v>748</v>
          </cell>
          <cell r="E62">
            <v>7.8812118827989499</v>
          </cell>
          <cell r="F62">
            <v>13.63636363636364</v>
          </cell>
          <cell r="G62">
            <v>7.8207853565223839</v>
          </cell>
          <cell r="I62">
            <v>212.9470337952643</v>
          </cell>
          <cell r="J62">
            <v>247.78572081526031</v>
          </cell>
          <cell r="K62">
            <v>165.24347400992502</v>
          </cell>
          <cell r="M62">
            <v>8.1831550802139041</v>
          </cell>
        </row>
        <row r="63">
          <cell r="A63" t="str">
            <v>December</v>
          </cell>
          <cell r="B63">
            <v>747</v>
          </cell>
          <cell r="E63">
            <v>7.9931795963114389</v>
          </cell>
          <cell r="F63">
            <v>13.654618473895585</v>
          </cell>
          <cell r="G63">
            <v>7.8711329823933553</v>
          </cell>
          <cell r="I63">
            <v>219.41565265449509</v>
          </cell>
          <cell r="J63">
            <v>253.16563156521386</v>
          </cell>
          <cell r="K63">
            <v>168.44729290226437</v>
          </cell>
          <cell r="M63">
            <v>10.309236947791165</v>
          </cell>
        </row>
        <row r="64">
          <cell r="A64">
            <v>1998</v>
          </cell>
          <cell r="B64">
            <v>776.64833333333343</v>
          </cell>
          <cell r="E64">
            <v>9.3067201321056725</v>
          </cell>
          <cell r="F64">
            <v>13.133357225170549</v>
          </cell>
          <cell r="G64">
            <v>12.090381861708304</v>
          </cell>
          <cell r="I64">
            <v>224.02978468237538</v>
          </cell>
          <cell r="J64">
            <v>238.03395962448803</v>
          </cell>
          <cell r="K64">
            <v>194.72007977756564</v>
          </cell>
          <cell r="M64">
            <v>11.106383368131157</v>
          </cell>
        </row>
        <row r="65">
          <cell r="A65" t="str">
            <v>January</v>
          </cell>
          <cell r="B65">
            <v>750</v>
          </cell>
          <cell r="E65">
            <v>8.0397962273034853</v>
          </cell>
          <cell r="F65">
            <v>13.600000000000001</v>
          </cell>
          <cell r="G65">
            <v>7.8881078197052306</v>
          </cell>
          <cell r="I65">
            <v>219.61675518129783</v>
          </cell>
          <cell r="J65">
            <v>252.433486095191</v>
          </cell>
          <cell r="K65">
            <v>167.14824579907562</v>
          </cell>
          <cell r="M65">
            <v>9.6013333333333328</v>
          </cell>
        </row>
        <row r="66">
          <cell r="A66" t="str">
            <v>February</v>
          </cell>
          <cell r="B66">
            <v>753</v>
          </cell>
          <cell r="E66">
            <v>8.0632722515459214</v>
          </cell>
          <cell r="F66">
            <v>13.545816733067731</v>
          </cell>
          <cell r="G66">
            <v>7.937602690938145</v>
          </cell>
          <cell r="I66">
            <v>224.95464009841893</v>
          </cell>
          <cell r="J66">
            <v>258.81720037786704</v>
          </cell>
          <cell r="K66">
            <v>171.36375960262529</v>
          </cell>
          <cell r="M66">
            <v>9.3771580345285521</v>
          </cell>
        </row>
        <row r="67">
          <cell r="A67" t="str">
            <v>March</v>
          </cell>
          <cell r="B67">
            <v>754</v>
          </cell>
          <cell r="E67">
            <v>8.0982189666542492</v>
          </cell>
          <cell r="F67">
            <v>13.527851458885944</v>
          </cell>
          <cell r="G67">
            <v>7.9867765833326931</v>
          </cell>
          <cell r="I67">
            <v>226.31956615041068</v>
          </cell>
          <cell r="J67">
            <v>259.91240766456406</v>
          </cell>
          <cell r="K67">
            <v>172.42551118546535</v>
          </cell>
          <cell r="M67">
            <v>10.137931034482758</v>
          </cell>
        </row>
        <row r="68">
          <cell r="A68" t="str">
            <v>April</v>
          </cell>
          <cell r="B68">
            <v>754</v>
          </cell>
          <cell r="E68">
            <v>8.1140663589256175</v>
          </cell>
          <cell r="F68">
            <v>13.527851458885944</v>
          </cell>
          <cell r="G68">
            <v>8.0314104692757944</v>
          </cell>
          <cell r="I68">
            <v>229.70465239999859</v>
          </cell>
          <cell r="J68">
            <v>264.05912201088398</v>
          </cell>
          <cell r="K68">
            <v>175.63479681494039</v>
          </cell>
          <cell r="M68">
            <v>10.088859416445624</v>
          </cell>
        </row>
        <row r="69">
          <cell r="A69" t="str">
            <v>May</v>
          </cell>
          <cell r="B69">
            <v>754</v>
          </cell>
          <cell r="E69">
            <v>8.094640245980532</v>
          </cell>
          <cell r="F69">
            <v>13.527851458885944</v>
          </cell>
          <cell r="G69">
            <v>8.0645042270520246</v>
          </cell>
          <cell r="I69">
            <v>219.58932868602287</v>
          </cell>
          <cell r="J69">
            <v>253.61586956025926</v>
          </cell>
          <cell r="K69">
            <v>168.81228032911534</v>
          </cell>
          <cell r="M69">
            <v>10.122015915119364</v>
          </cell>
        </row>
        <row r="70">
          <cell r="A70" t="str">
            <v>June</v>
          </cell>
          <cell r="B70">
            <v>754</v>
          </cell>
          <cell r="E70">
            <v>8.1297457394134724</v>
          </cell>
          <cell r="F70">
            <v>13.527851458885944</v>
          </cell>
          <cell r="G70">
            <v>8.082512369696186</v>
          </cell>
          <cell r="I70">
            <v>209.53218569713474</v>
          </cell>
          <cell r="J70">
            <v>240.28570760248704</v>
          </cell>
          <cell r="K70">
            <v>160.90716052740592</v>
          </cell>
          <cell r="M70">
            <v>11.50663129973475</v>
          </cell>
        </row>
        <row r="71">
          <cell r="A71" t="str">
            <v>July</v>
          </cell>
          <cell r="B71">
            <v>754</v>
          </cell>
          <cell r="E71">
            <v>8.1893979560327335</v>
          </cell>
          <cell r="F71">
            <v>13.527851458885944</v>
          </cell>
          <cell r="G71">
            <v>8.1537643783028155</v>
          </cell>
          <cell r="I71">
            <v>199.80327273214942</v>
          </cell>
          <cell r="J71">
            <v>228.32669947760232</v>
          </cell>
          <cell r="K71">
            <v>153.73913492435332</v>
          </cell>
          <cell r="M71">
            <v>11.673740053050398</v>
          </cell>
        </row>
        <row r="72">
          <cell r="A72" t="str">
            <v>August</v>
          </cell>
          <cell r="B72">
            <v>754</v>
          </cell>
          <cell r="E72">
            <v>8.5333713455287707</v>
          </cell>
          <cell r="F72">
            <v>13.527851458885944</v>
          </cell>
          <cell r="G72">
            <v>8.8870179620514875</v>
          </cell>
          <cell r="I72">
            <v>199.78388096246582</v>
          </cell>
          <cell r="J72">
            <v>222.67705200228252</v>
          </cell>
          <cell r="K72">
            <v>157.86941083133061</v>
          </cell>
          <cell r="M72">
            <v>11.847480106100795</v>
          </cell>
        </row>
        <row r="73">
          <cell r="A73" t="str">
            <v>September</v>
          </cell>
          <cell r="B73">
            <v>754</v>
          </cell>
          <cell r="E73">
            <v>11.900105805851057</v>
          </cell>
          <cell r="F73">
            <v>13.527851458885944</v>
          </cell>
          <cell r="G73">
            <v>18.89355638462709</v>
          </cell>
          <cell r="I73">
            <v>243.35826723638925</v>
          </cell>
          <cell r="J73">
            <v>226.42901737973483</v>
          </cell>
          <cell r="K73">
            <v>246.62745178227988</v>
          </cell>
          <cell r="M73">
            <v>13.944297082228116</v>
          </cell>
        </row>
        <row r="74">
          <cell r="A74" t="str">
            <v>October</v>
          </cell>
          <cell r="B74">
            <v>798.78</v>
          </cell>
          <cell r="E74">
            <v>11.944890758086361</v>
          </cell>
          <cell r="F74">
            <v>12.769473447006689</v>
          </cell>
          <cell r="G74">
            <v>20.281251150802522</v>
          </cell>
          <cell r="I74">
            <v>240.80982856813486</v>
          </cell>
          <cell r="J74">
            <v>221.34872518179461</v>
          </cell>
          <cell r="K74">
            <v>255.36806780157013</v>
          </cell>
          <cell r="M74">
            <v>11.782969027767347</v>
          </cell>
        </row>
        <row r="75">
          <cell r="A75" t="str">
            <v>November</v>
          </cell>
          <cell r="B75">
            <v>875</v>
          </cell>
          <cell r="E75">
            <v>11.343864644922155</v>
          </cell>
          <cell r="F75">
            <v>11.65714285714286</v>
          </cell>
          <cell r="G75">
            <v>19.440954970823121</v>
          </cell>
          <cell r="I75">
            <v>241.45229327031393</v>
          </cell>
          <cell r="J75">
            <v>222.24585618068929</v>
          </cell>
          <cell r="K75">
            <v>251.27243193498344</v>
          </cell>
          <cell r="M75">
            <v>11.173714285714285</v>
          </cell>
        </row>
        <row r="76">
          <cell r="A76" t="str">
            <v>December</v>
          </cell>
          <cell r="B76">
            <v>977</v>
          </cell>
          <cell r="E76">
            <v>11.229271285023705</v>
          </cell>
          <cell r="F76">
            <v>10.440122824974415</v>
          </cell>
          <cell r="G76">
            <v>21.437123333892508</v>
          </cell>
          <cell r="I76">
            <v>233.43274520576688</v>
          </cell>
          <cell r="J76">
            <v>206.25637196050243</v>
          </cell>
          <cell r="K76">
            <v>255.47270579764282</v>
          </cell>
          <cell r="M76">
            <v>12.020470829068579</v>
          </cell>
        </row>
        <row r="77">
          <cell r="A77">
            <v>1999</v>
          </cell>
          <cell r="B77">
            <v>1237.7083333333333</v>
          </cell>
          <cell r="E77">
            <v>9.7452735570012248</v>
          </cell>
          <cell r="F77">
            <v>8.2410368624810637</v>
          </cell>
          <cell r="G77">
            <v>19.964368749331513</v>
          </cell>
          <cell r="I77">
            <v>218.42603443676518</v>
          </cell>
          <cell r="J77">
            <v>186.96356448435006</v>
          </cell>
          <cell r="K77">
            <v>231.64109852830614</v>
          </cell>
          <cell r="M77">
            <v>10.076182784710291</v>
          </cell>
        </row>
        <row r="78">
          <cell r="A78" t="str">
            <v>January</v>
          </cell>
          <cell r="B78">
            <v>987.5</v>
          </cell>
          <cell r="E78">
            <v>11.079689317911875</v>
          </cell>
          <cell r="F78">
            <v>10.329113924050636</v>
          </cell>
          <cell r="G78">
            <v>22.283405001497339</v>
          </cell>
          <cell r="I78">
            <v>228.83654977849309</v>
          </cell>
          <cell r="J78">
            <v>199.41766597390824</v>
          </cell>
          <cell r="K78">
            <v>253.33905759710481</v>
          </cell>
          <cell r="M78">
            <v>10.824303797468353</v>
          </cell>
        </row>
        <row r="79">
          <cell r="A79" t="str">
            <v>February</v>
          </cell>
          <cell r="B79">
            <v>998</v>
          </cell>
          <cell r="E79">
            <v>11.271771027949825</v>
          </cell>
          <cell r="F79">
            <v>10.22044088176353</v>
          </cell>
          <cell r="G79">
            <v>22.683891952845485</v>
          </cell>
          <cell r="I79">
            <v>229.81379215541881</v>
          </cell>
          <cell r="J79">
            <v>198.53211834317631</v>
          </cell>
          <cell r="K79">
            <v>249.46915888210512</v>
          </cell>
          <cell r="M79">
            <v>11.122244488977955</v>
          </cell>
        </row>
        <row r="80">
          <cell r="A80" t="str">
            <v>March</v>
          </cell>
          <cell r="B80">
            <v>1018</v>
          </cell>
          <cell r="E80">
            <v>11.322228440945393</v>
          </cell>
          <cell r="F80">
            <v>10.0196463654224</v>
          </cell>
          <cell r="G80">
            <v>22.878597482444494</v>
          </cell>
          <cell r="I80">
            <v>233.39559542476104</v>
          </cell>
          <cell r="J80">
            <v>199.31996204307424</v>
          </cell>
          <cell r="K80">
            <v>251.12106162927245</v>
          </cell>
          <cell r="M80">
            <v>11.346758349705304</v>
          </cell>
        </row>
        <row r="81">
          <cell r="A81" t="str">
            <v>April</v>
          </cell>
          <cell r="B81">
            <v>1083</v>
          </cell>
          <cell r="E81">
            <v>10.956596617744092</v>
          </cell>
          <cell r="F81">
            <v>9.4182825484764567</v>
          </cell>
          <cell r="G81">
            <v>22.575841013919241</v>
          </cell>
          <cell r="I81">
            <v>238.4386024347624</v>
          </cell>
          <cell r="J81">
            <v>199.80303551100982</v>
          </cell>
          <cell r="K81">
            <v>258.14274652064933</v>
          </cell>
          <cell r="M81">
            <v>10.253000923361034</v>
          </cell>
        </row>
        <row r="82">
          <cell r="A82" t="str">
            <v>May</v>
          </cell>
          <cell r="B82">
            <v>1133</v>
          </cell>
          <cell r="E82">
            <v>10.444695091920948</v>
          </cell>
          <cell r="F82">
            <v>9.0026478375992962</v>
          </cell>
          <cell r="G82">
            <v>21.333205854345049</v>
          </cell>
          <cell r="I82">
            <v>224.54081234729392</v>
          </cell>
          <cell r="J82">
            <v>190.9209344619118</v>
          </cell>
          <cell r="K82">
            <v>238.44416801775546</v>
          </cell>
          <cell r="M82">
            <v>9.5639894086496042</v>
          </cell>
        </row>
        <row r="83">
          <cell r="A83" t="str">
            <v>June</v>
          </cell>
          <cell r="B83">
            <v>1212.5</v>
          </cell>
          <cell r="E83">
            <v>9.8083651588725136</v>
          </cell>
          <cell r="F83">
            <v>8.4123711340206206</v>
          </cell>
          <cell r="G83">
            <v>19.806124931718486</v>
          </cell>
          <cell r="I83">
            <v>205.36948688924369</v>
          </cell>
          <cell r="J83">
            <v>175.40732915547355</v>
          </cell>
          <cell r="K83">
            <v>213.77209239424235</v>
          </cell>
          <cell r="M83">
            <v>9.3385567010309281</v>
          </cell>
        </row>
        <row r="84">
          <cell r="A84" t="str">
            <v>July</v>
          </cell>
          <cell r="B84">
            <v>1301</v>
          </cell>
          <cell r="E84">
            <v>9.1575340701084471</v>
          </cell>
          <cell r="F84">
            <v>7.8401229823212937</v>
          </cell>
          <cell r="G84">
            <v>18.474544537924348</v>
          </cell>
          <cell r="I84">
            <v>206.87939981877085</v>
          </cell>
          <cell r="J84">
            <v>178.41881030664533</v>
          </cell>
          <cell r="K84">
            <v>212.39595468973937</v>
          </cell>
          <cell r="M84">
            <v>9.0714834742505754</v>
          </cell>
        </row>
        <row r="85">
          <cell r="A85" t="str">
            <v>August</v>
          </cell>
          <cell r="B85">
            <v>1375.5</v>
          </cell>
          <cell r="E85">
            <v>8.6561248127254586</v>
          </cell>
          <cell r="F85">
            <v>7.415485278080701</v>
          </cell>
          <cell r="G85">
            <v>17.745242070661323</v>
          </cell>
          <cell r="I85">
            <v>225.14967365157753</v>
          </cell>
          <cell r="J85">
            <v>195.23986362366708</v>
          </cell>
          <cell r="K85">
            <v>233.84705495703633</v>
          </cell>
          <cell r="M85">
            <v>9.0178117048346067</v>
          </cell>
        </row>
        <row r="86">
          <cell r="A86" t="str">
            <v>September</v>
          </cell>
          <cell r="B86">
            <v>1436</v>
          </cell>
          <cell r="E86">
            <v>8.4351862755373759</v>
          </cell>
          <cell r="F86">
            <v>7.1030640668523706</v>
          </cell>
          <cell r="G86">
            <v>17.526359949365034</v>
          </cell>
          <cell r="I86">
            <v>214.30755578200575</v>
          </cell>
          <cell r="J86">
            <v>183.74221244256117</v>
          </cell>
          <cell r="K86">
            <v>224.36369095548645</v>
          </cell>
          <cell r="M86">
            <v>9.9115598885793883</v>
          </cell>
        </row>
        <row r="87">
          <cell r="A87" t="str">
            <v>October</v>
          </cell>
          <cell r="B87">
            <v>1436</v>
          </cell>
          <cell r="E87">
            <v>8.4264530589834585</v>
          </cell>
          <cell r="F87">
            <v>7.1030640668523706</v>
          </cell>
          <cell r="G87">
            <v>17.703006983539595</v>
          </cell>
          <cell r="I87">
            <v>207.97287039857633</v>
          </cell>
          <cell r="J87">
            <v>179.68222588380033</v>
          </cell>
          <cell r="K87">
            <v>219.02617084206531</v>
          </cell>
          <cell r="M87">
            <v>9.7137883008356543</v>
          </cell>
        </row>
        <row r="88">
          <cell r="A88" t="str">
            <v>November</v>
          </cell>
          <cell r="B88">
            <v>1436</v>
          </cell>
          <cell r="E88">
            <v>8.6248274229948088</v>
          </cell>
          <cell r="F88">
            <v>7.1030640668523706</v>
          </cell>
          <cell r="G88">
            <v>18.110067929834859</v>
          </cell>
          <cell r="I88">
            <v>204.07589758183161</v>
          </cell>
          <cell r="J88">
            <v>173.10986755332121</v>
          </cell>
          <cell r="K88">
            <v>213.87777827104406</v>
          </cell>
          <cell r="M88">
            <v>9.665041782729805</v>
          </cell>
        </row>
        <row r="89">
          <cell r="A89" t="str">
            <v>December</v>
          </cell>
          <cell r="B89">
            <v>1436</v>
          </cell>
          <cell r="E89">
            <v>8.7598113883204949</v>
          </cell>
          <cell r="F89">
            <v>7.1030640668523706</v>
          </cell>
          <cell r="G89">
            <v>18.452137283882863</v>
          </cell>
          <cell r="I89">
            <v>202.33217697844631</v>
          </cell>
          <cell r="J89">
            <v>169.9687485136534</v>
          </cell>
          <cell r="K89">
            <v>211.89424758317352</v>
          </cell>
          <cell r="M89">
            <v>11.085654596100278</v>
          </cell>
        </row>
        <row r="90">
          <cell r="A90">
            <v>2000</v>
          </cell>
          <cell r="B90">
            <v>1.8231666666666668</v>
          </cell>
          <cell r="E90">
            <v>7.3957214493464418</v>
          </cell>
          <cell r="F90">
            <v>5.5946613035926482</v>
          </cell>
          <cell r="G90">
            <v>15.483263562211583</v>
          </cell>
          <cell r="I90">
            <v>195.15865092918563</v>
          </cell>
          <cell r="J90">
            <v>160.924105381841</v>
          </cell>
          <cell r="K90">
            <v>194.88342644198056</v>
          </cell>
          <cell r="M90">
            <v>8.899572168386781</v>
          </cell>
        </row>
        <row r="91">
          <cell r="A91" t="str">
            <v>January</v>
          </cell>
          <cell r="B91">
            <v>1493</v>
          </cell>
          <cell r="E91">
            <v>8.6210581094127718</v>
          </cell>
          <cell r="F91">
            <v>6.8318821165438743</v>
          </cell>
          <cell r="G91">
            <v>18.667680966741294</v>
          </cell>
          <cell r="I91">
            <v>197.84524113641689</v>
          </cell>
          <cell r="J91">
            <v>164.38945375687481</v>
          </cell>
          <cell r="K91">
            <v>210.95728160504373</v>
          </cell>
          <cell r="M91">
            <v>9.3951701856456591</v>
          </cell>
        </row>
        <row r="92">
          <cell r="A92" t="str">
            <v>February</v>
          </cell>
          <cell r="B92">
            <v>1571</v>
          </cell>
          <cell r="E92">
            <v>8.3626474707601162</v>
          </cell>
          <cell r="F92">
            <v>6.4926798217695767</v>
          </cell>
          <cell r="G92">
            <v>18.084946454735988</v>
          </cell>
          <cell r="I92">
            <v>192.08950876062144</v>
          </cell>
          <cell r="J92">
            <v>156.6823333244248</v>
          </cell>
          <cell r="K92">
            <v>203.96729481882667</v>
          </cell>
          <cell r="M92">
            <v>8.9492927131874644</v>
          </cell>
        </row>
        <row r="93">
          <cell r="A93" t="str">
            <v>March</v>
          </cell>
          <cell r="B93">
            <v>1611.5</v>
          </cell>
          <cell r="E93">
            <v>8.1236402051360521</v>
          </cell>
          <cell r="F93">
            <v>6.3295066708036014</v>
          </cell>
          <cell r="G93">
            <v>17.375178915159147</v>
          </cell>
          <cell r="I93">
            <v>190.09446880041395</v>
          </cell>
          <cell r="J93">
            <v>154.65163610997433</v>
          </cell>
          <cell r="K93">
            <v>199.46861396008455</v>
          </cell>
          <cell r="M93">
            <v>9.897397202934</v>
          </cell>
        </row>
        <row r="94">
          <cell r="A94" t="str">
            <v>April</v>
          </cell>
          <cell r="B94">
            <v>1634</v>
          </cell>
          <cell r="E94">
            <v>8.1369305673380214</v>
          </cell>
          <cell r="F94">
            <v>6.2423500611995131</v>
          </cell>
          <cell r="G94">
            <v>17.332992595362853</v>
          </cell>
          <cell r="I94">
            <v>195.7693801181924</v>
          </cell>
          <cell r="J94">
            <v>158.68799162467255</v>
          </cell>
          <cell r="K94">
            <v>203.71733745437288</v>
          </cell>
          <cell r="M94">
            <v>8.827705620010315</v>
          </cell>
        </row>
        <row r="95">
          <cell r="A95" t="str">
            <v>May</v>
          </cell>
          <cell r="B95">
            <v>1649</v>
          </cell>
          <cell r="E95">
            <v>8.1098288034622374</v>
          </cell>
          <cell r="F95">
            <v>6.1855670103092804</v>
          </cell>
          <cell r="G95">
            <v>16.880706587229145</v>
          </cell>
          <cell r="I95">
            <v>204.66906025972153</v>
          </cell>
          <cell r="J95">
            <v>165.31798712909446</v>
          </cell>
          <cell r="K95">
            <v>206.39218236539747</v>
          </cell>
          <cell r="M95">
            <v>8.8576146811856873</v>
          </cell>
        </row>
        <row r="96">
          <cell r="A96" t="str">
            <v>June</v>
          </cell>
          <cell r="B96">
            <v>1671</v>
          </cell>
          <cell r="E96">
            <v>7.7902463981100851</v>
          </cell>
          <cell r="F96">
            <v>6.1041292639138263</v>
          </cell>
          <cell r="G96">
            <v>16.429359578492349</v>
          </cell>
          <cell r="I96">
            <v>197.05908037165844</v>
          </cell>
          <cell r="J96">
            <v>163.04401984638525</v>
          </cell>
          <cell r="K96">
            <v>199.11173147223656</v>
          </cell>
          <cell r="M96">
            <v>8.9510603589050692</v>
          </cell>
        </row>
        <row r="97">
          <cell r="A97" t="str">
            <v>July</v>
          </cell>
          <cell r="B97">
            <v>1790.5</v>
          </cell>
          <cell r="E97">
            <v>7.0554015485693657</v>
          </cell>
          <cell r="F97">
            <v>5.6967327562133505</v>
          </cell>
          <cell r="G97">
            <v>14.723038225382865</v>
          </cell>
          <cell r="I97">
            <v>177.02915360417245</v>
          </cell>
          <cell r="J97">
            <v>148.09943471675365</v>
          </cell>
          <cell r="K97">
            <v>175.62793594357757</v>
          </cell>
          <cell r="M97">
            <v>8.1296139079704641</v>
          </cell>
        </row>
        <row r="98">
          <cell r="A98" t="str">
            <v>August</v>
          </cell>
          <cell r="B98">
            <v>1929</v>
          </cell>
          <cell r="E98">
            <v>6.8716466643403775</v>
          </cell>
          <cell r="F98">
            <v>5.2877138413685865</v>
          </cell>
          <cell r="G98">
            <v>14.131675985246577</v>
          </cell>
          <cell r="I98">
            <v>181.46050532762882</v>
          </cell>
          <cell r="J98">
            <v>150.79930910967025</v>
          </cell>
          <cell r="K98">
            <v>176.75203199493708</v>
          </cell>
          <cell r="M98">
            <v>7.8481959398803092</v>
          </cell>
        </row>
        <row r="99">
          <cell r="A99" t="str">
            <v>September</v>
          </cell>
          <cell r="B99">
            <v>2004</v>
          </cell>
          <cell r="E99">
            <v>6.7913648905515602</v>
          </cell>
          <cell r="F99">
            <v>5.0898203592814388</v>
          </cell>
          <cell r="G99">
            <v>13.804250380293773</v>
          </cell>
          <cell r="I99">
            <v>191.22845315551157</v>
          </cell>
          <cell r="J99">
            <v>157.42645903417889</v>
          </cell>
          <cell r="K99">
            <v>183.22409733720968</v>
          </cell>
          <cell r="M99">
            <v>9.6955732887302286</v>
          </cell>
        </row>
        <row r="100">
          <cell r="A100" t="str">
            <v>October</v>
          </cell>
          <cell r="B100">
            <v>2125</v>
          </cell>
          <cell r="E100">
            <v>6.5797182590246166</v>
          </cell>
          <cell r="F100">
            <v>4.8000000000000016</v>
          </cell>
          <cell r="G100">
            <v>13.30283817450132</v>
          </cell>
          <cell r="I100">
            <v>205.95792566014441</v>
          </cell>
          <cell r="J100">
            <v>169.69847429623746</v>
          </cell>
          <cell r="K100">
            <v>194.38137061994016</v>
          </cell>
          <cell r="M100">
            <v>8.5586632291788565</v>
          </cell>
        </row>
        <row r="101">
          <cell r="A101" t="str">
            <v>November</v>
          </cell>
          <cell r="B101">
            <v>2.2000000000000002</v>
          </cell>
          <cell r="E101">
            <v>6.1933909837439334</v>
          </cell>
          <cell r="F101">
            <v>4.6363636363636376</v>
          </cell>
          <cell r="G101">
            <v>12.497945684238628</v>
          </cell>
          <cell r="I101">
            <v>206.87720071679468</v>
          </cell>
          <cell r="J101">
            <v>171.63307277426969</v>
          </cell>
          <cell r="K101">
            <v>193.77539284106814</v>
          </cell>
          <cell r="M101">
            <v>7.4709425293769476</v>
          </cell>
        </row>
        <row r="102">
          <cell r="A102" t="str">
            <v>December</v>
          </cell>
          <cell r="B102">
            <v>2.2000000000000002</v>
          </cell>
          <cell r="E102">
            <v>6.1127834917081563</v>
          </cell>
          <cell r="F102">
            <v>4.6363636363636376</v>
          </cell>
          <cell r="G102">
            <v>12.568549199155017</v>
          </cell>
          <cell r="I102">
            <v>201.82383323894842</v>
          </cell>
          <cell r="J102">
            <v>170.65909285955786</v>
          </cell>
          <cell r="K102">
            <v>191.22584689107234</v>
          </cell>
          <cell r="M102">
            <v>10.213636363636363</v>
          </cell>
        </row>
        <row r="103">
          <cell r="A103">
            <v>2001</v>
          </cell>
          <cell r="B103">
            <v>2.3769719841269836</v>
          </cell>
          <cell r="E103">
            <v>5.8520512455691502</v>
          </cell>
          <cell r="F103">
            <v>4.2911738413889058</v>
          </cell>
          <cell r="G103">
            <v>12.126374341927001</v>
          </cell>
          <cell r="I103">
            <v>194.59142694189549</v>
          </cell>
          <cell r="J103">
            <v>167.42569057768478</v>
          </cell>
          <cell r="K103">
            <v>177.51525574668784</v>
          </cell>
          <cell r="M103">
            <v>10.233832973881647</v>
          </cell>
        </row>
        <row r="104">
          <cell r="A104" t="str">
            <v>January</v>
          </cell>
          <cell r="B104">
            <v>2.2749999999999999</v>
          </cell>
          <cell r="E104">
            <v>5.8677923570695567</v>
          </cell>
          <cell r="F104">
            <v>4.4835164835164854</v>
          </cell>
          <cell r="G104">
            <v>12.318879628410846</v>
          </cell>
          <cell r="I104">
            <v>195.51584603058629</v>
          </cell>
          <cell r="J104">
            <v>168.34774225562899</v>
          </cell>
          <cell r="K104">
            <v>186.74310863077815</v>
          </cell>
          <cell r="M104">
            <v>8.5626373626373624</v>
          </cell>
        </row>
        <row r="105">
          <cell r="A105" t="str">
            <v>February</v>
          </cell>
          <cell r="B105">
            <v>2.35</v>
          </cell>
          <cell r="E105">
            <v>5.751034161535765</v>
          </cell>
          <cell r="F105">
            <v>4.340425531914895</v>
          </cell>
          <cell r="G105">
            <v>12.03081522772378</v>
          </cell>
          <cell r="I105">
            <v>191.58586708178797</v>
          </cell>
          <cell r="J105">
            <v>164.44230783457201</v>
          </cell>
          <cell r="K105">
            <v>180.41526908283905</v>
          </cell>
          <cell r="M105">
            <v>8.7234042553191493</v>
          </cell>
        </row>
        <row r="106">
          <cell r="A106" t="str">
            <v>March</v>
          </cell>
          <cell r="B106">
            <v>2.35</v>
          </cell>
          <cell r="E106">
            <v>5.8176764199785875</v>
          </cell>
          <cell r="F106">
            <v>4.340425531914895</v>
          </cell>
          <cell r="G106">
            <v>12.064573916236988</v>
          </cell>
          <cell r="I106">
            <v>194.21364250058298</v>
          </cell>
          <cell r="J106">
            <v>166.5429820977844</v>
          </cell>
          <cell r="K106">
            <v>179.85622901975404</v>
          </cell>
          <cell r="M106">
            <v>8.9659574468085097</v>
          </cell>
        </row>
        <row r="107">
          <cell r="A107" t="str">
            <v>April</v>
          </cell>
          <cell r="B107">
            <v>2.35</v>
          </cell>
          <cell r="E107">
            <v>5.9025460166035026</v>
          </cell>
          <cell r="F107">
            <v>4.340425531914895</v>
          </cell>
          <cell r="G107">
            <v>12.137150087833845</v>
          </cell>
          <cell r="I107">
            <v>198.76405937265824</v>
          </cell>
          <cell r="J107">
            <v>169.54102803745806</v>
          </cell>
          <cell r="K107">
            <v>181.47139655444474</v>
          </cell>
          <cell r="M107">
            <v>8.3659574468085101</v>
          </cell>
        </row>
        <row r="108">
          <cell r="A108" t="str">
            <v>May</v>
          </cell>
          <cell r="B108">
            <v>2.35</v>
          </cell>
          <cell r="E108">
            <v>5.9371812819125172</v>
          </cell>
          <cell r="F108">
            <v>4.340425531914895</v>
          </cell>
          <cell r="G108">
            <v>12.202617082146324</v>
          </cell>
          <cell r="I108">
            <v>201.61378145763956</v>
          </cell>
          <cell r="J108">
            <v>172.43184649867447</v>
          </cell>
          <cell r="K108">
            <v>182.80868981823917</v>
          </cell>
          <cell r="M108">
            <v>9.085106382978724</v>
          </cell>
        </row>
        <row r="109">
          <cell r="A109" t="str">
            <v>June</v>
          </cell>
          <cell r="B109">
            <v>2.35</v>
          </cell>
          <cell r="E109">
            <v>6.0037858365529528</v>
          </cell>
          <cell r="F109">
            <v>4.340425531914895</v>
          </cell>
          <cell r="G109">
            <v>12.266222435597175</v>
          </cell>
          <cell r="I109">
            <v>200.41638611519767</v>
          </cell>
          <cell r="J109">
            <v>170.66970728661977</v>
          </cell>
          <cell r="K109">
            <v>179.42074385925196</v>
          </cell>
          <cell r="M109">
            <v>10.076595744680851</v>
          </cell>
        </row>
        <row r="110">
          <cell r="A110" t="str">
            <v>July</v>
          </cell>
          <cell r="B110">
            <v>2.35</v>
          </cell>
          <cell r="E110">
            <v>6.0223915374458059</v>
          </cell>
          <cell r="F110">
            <v>4.340425531914895</v>
          </cell>
          <cell r="G110">
            <v>12.302088583069686</v>
          </cell>
          <cell r="I110">
            <v>200.13109499302789</v>
          </cell>
          <cell r="J110">
            <v>170.76822656781749</v>
          </cell>
          <cell r="K110">
            <v>178.69201510993597</v>
          </cell>
          <cell r="M110">
            <v>9.8042553191489361</v>
          </cell>
        </row>
        <row r="111">
          <cell r="A111" t="str">
            <v>August</v>
          </cell>
          <cell r="B111">
            <v>2.375</v>
          </cell>
          <cell r="E111">
            <v>5.8352375545599831</v>
          </cell>
          <cell r="F111">
            <v>4.294736842105265</v>
          </cell>
          <cell r="G111">
            <v>12.08892895715714</v>
          </cell>
          <cell r="I111">
            <v>191.74638112506864</v>
          </cell>
          <cell r="J111">
            <v>165.21088660295905</v>
          </cell>
          <cell r="K111">
            <v>174.01543695096814</v>
          </cell>
          <cell r="M111">
            <v>9.92</v>
          </cell>
        </row>
        <row r="112">
          <cell r="A112" t="str">
            <v>September</v>
          </cell>
          <cell r="B112">
            <v>2.4</v>
          </cell>
          <cell r="E112">
            <v>5.8226483929560899</v>
          </cell>
          <cell r="F112">
            <v>4.2500000000000018</v>
          </cell>
          <cell r="G112">
            <v>12.126440528954911</v>
          </cell>
          <cell r="I112">
            <v>189.95081896808483</v>
          </cell>
          <cell r="J112">
            <v>164.25609376989078</v>
          </cell>
          <cell r="K112">
            <v>172.99377261728014</v>
          </cell>
          <cell r="M112">
            <v>13.891666666666669</v>
          </cell>
        </row>
        <row r="113">
          <cell r="A113" t="str">
            <v>October</v>
          </cell>
          <cell r="B113">
            <v>2.4</v>
          </cell>
          <cell r="E113">
            <v>5.853521585571138</v>
          </cell>
          <cell r="F113">
            <v>4.2500000000000018</v>
          </cell>
          <cell r="G113">
            <v>12.167156080144393</v>
          </cell>
          <cell r="I113">
            <v>191.40735096632733</v>
          </cell>
          <cell r="J113">
            <v>166.33671042321021</v>
          </cell>
          <cell r="K113">
            <v>172.89866047990529</v>
          </cell>
          <cell r="M113">
            <v>11.487500000000001</v>
          </cell>
        </row>
        <row r="114">
          <cell r="A114" t="str">
            <v>November</v>
          </cell>
          <cell r="B114">
            <v>2.4595238095238088</v>
          </cell>
          <cell r="E114">
            <v>5.7606755986044398</v>
          </cell>
          <cell r="F114">
            <v>4.1471442400774468</v>
          </cell>
          <cell r="G114">
            <v>11.977721233046653</v>
          </cell>
          <cell r="I114">
            <v>190.37447755214293</v>
          </cell>
          <cell r="J114">
            <v>165.16831242319194</v>
          </cell>
          <cell r="K114">
            <v>170.87819502705224</v>
          </cell>
          <cell r="M114">
            <v>11.087512100677641</v>
          </cell>
        </row>
        <row r="115">
          <cell r="A115" t="str">
            <v>December</v>
          </cell>
          <cell r="B115">
            <v>2.5141399999999989</v>
          </cell>
          <cell r="E115">
            <v>5.6501242040394475</v>
          </cell>
          <cell r="F115">
            <v>4.0570533064984478</v>
          </cell>
          <cell r="G115">
            <v>11.833898342802218</v>
          </cell>
          <cell r="I115">
            <v>189.37741713963817</v>
          </cell>
          <cell r="J115">
            <v>165.39244313441213</v>
          </cell>
          <cell r="K115">
            <v>169.98955180980496</v>
          </cell>
          <cell r="M115">
            <v>12.83540296085342</v>
          </cell>
        </row>
        <row r="116">
          <cell r="A116">
            <v>2002</v>
          </cell>
        </row>
        <row r="117">
          <cell r="A117" t="str">
            <v>January</v>
          </cell>
          <cell r="B117">
            <v>2.5499999999999998</v>
          </cell>
          <cell r="E117">
            <v>5.6193856274920266</v>
          </cell>
          <cell r="F117">
            <v>4.0000000000000018</v>
          </cell>
          <cell r="G117">
            <v>11.814320562672988</v>
          </cell>
          <cell r="I117">
            <v>188.02510686031829</v>
          </cell>
          <cell r="J117">
            <v>165.71715894107157</v>
          </cell>
          <cell r="K117">
            <v>167.23924692275131</v>
          </cell>
          <cell r="M117">
            <v>10.4</v>
          </cell>
        </row>
        <row r="118">
          <cell r="A118" t="str">
            <v>February</v>
          </cell>
          <cell r="B118">
            <v>2.5921052631578951</v>
          </cell>
          <cell r="E118">
            <v>5.5834732795604687</v>
          </cell>
          <cell r="F118">
            <v>3.9350253807106608</v>
          </cell>
          <cell r="G118">
            <v>11.748855321989968</v>
          </cell>
          <cell r="I118">
            <v>187.3248384439386</v>
          </cell>
          <cell r="J118">
            <v>164.00223087135893</v>
          </cell>
          <cell r="K118">
            <v>165.81937068472041</v>
          </cell>
          <cell r="M118">
            <v>11.388426395939085</v>
          </cell>
        </row>
        <row r="119">
          <cell r="A119" t="str">
            <v>March</v>
          </cell>
          <cell r="B119">
            <v>2.6633333333333331</v>
          </cell>
          <cell r="E119">
            <v>5.4390008552019111</v>
          </cell>
          <cell r="F119">
            <v>3.8297872340425547</v>
          </cell>
          <cell r="G119">
            <v>11.530516060256753</v>
          </cell>
          <cell r="I119">
            <v>182.03540779168617</v>
          </cell>
          <cell r="J119">
            <v>159.68215660724491</v>
          </cell>
          <cell r="K119">
            <v>161.61103402692561</v>
          </cell>
          <cell r="M119">
            <v>11.879849812265332</v>
          </cell>
        </row>
        <row r="120">
          <cell r="A120" t="str">
            <v>April</v>
          </cell>
          <cell r="B120">
            <v>2.6804590909090908</v>
          </cell>
          <cell r="E120">
            <v>5.3836369494009766</v>
          </cell>
          <cell r="F120">
            <v>3.8053182884207435</v>
          </cell>
          <cell r="G120">
            <v>11.497408121377591</v>
          </cell>
          <cell r="I120">
            <v>184.45279017219076</v>
          </cell>
          <cell r="J120">
            <v>162.82443094015255</v>
          </cell>
          <cell r="K120">
            <v>164.18223819577645</v>
          </cell>
          <cell r="M120">
            <v>10.707121066438754</v>
          </cell>
        </row>
        <row r="121">
          <cell r="A121" t="str">
            <v>May</v>
          </cell>
          <cell r="B121">
            <v>2.6917142857142853</v>
          </cell>
          <cell r="E121">
            <v>5.3053993847050513</v>
          </cell>
          <cell r="F121">
            <v>3.7894066447298611</v>
          </cell>
          <cell r="G121">
            <v>11.482390174834617</v>
          </cell>
          <cell r="I121">
            <v>180.94357386272588</v>
          </cell>
          <cell r="J121">
            <v>163.01157859562247</v>
          </cell>
          <cell r="K121">
            <v>161.81393566072214</v>
          </cell>
          <cell r="M121">
            <v>11.033860524360472</v>
          </cell>
        </row>
        <row r="122">
          <cell r="A122" t="str">
            <v>June</v>
          </cell>
          <cell r="B122">
            <v>2.7035736842105251</v>
          </cell>
          <cell r="E122">
            <v>5.2342638240871597</v>
          </cell>
          <cell r="F122">
            <v>3.7727841706591114</v>
          </cell>
          <cell r="G122">
            <v>11.483241246806402</v>
          </cell>
          <cell r="I122">
            <v>176.76690039615991</v>
          </cell>
          <cell r="J122">
            <v>160.97652270092581</v>
          </cell>
          <cell r="K122">
            <v>159.89367936860893</v>
          </cell>
          <cell r="M122">
            <v>11.617955960823789</v>
          </cell>
        </row>
        <row r="123">
          <cell r="A123" t="str">
            <v>July</v>
          </cell>
          <cell r="B123">
            <v>2.7064478260869578</v>
          </cell>
          <cell r="E123">
            <v>5.1717097186883541</v>
          </cell>
          <cell r="F123">
            <v>3.7687776212362425</v>
          </cell>
          <cell r="G123">
            <v>11.51122538806586</v>
          </cell>
          <cell r="I123">
            <v>175.31809748786443</v>
          </cell>
          <cell r="J123">
            <v>161.85037825382989</v>
          </cell>
          <cell r="K123">
            <v>160.44246923134642</v>
          </cell>
          <cell r="M123">
            <v>11.354366303979381</v>
          </cell>
        </row>
        <row r="124">
          <cell r="A124" t="str">
            <v>August</v>
          </cell>
        </row>
        <row r="126">
          <cell r="A126" t="str">
            <v>Sources: Tajik authorities; and Fund staff estimates.</v>
          </cell>
        </row>
        <row r="128">
          <cell r="A128" t="str">
            <v>1/ On May 10, 1995 the Tajik ruble was introduced at a rate of 1 Tajik ruble per 100 Russian rubles. On November 1, 2000, the somoni was introduced at the rate of 1 somoni per 1,000 Tajik rubles. Data are period averages.</v>
          </cell>
        </row>
        <row r="130">
          <cell r="A130" t="str">
            <v>2/ May 1995=100. Using period average exchange rates. The real exchange rate indices and average nominal exchange rate index are based on INS data. An increase denotes appreciation.</v>
          </cell>
        </row>
        <row r="132">
          <cell r="A132" t="str">
            <v>3/ Nominal indices adjusted for changes in consumer prices.</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змуну"/>
      <sheetName val="Table of contents"/>
      <sheetName val="Содержание"/>
      <sheetName val="I.1"/>
      <sheetName val="II.1"/>
      <sheetName val="II.2"/>
      <sheetName val="II.3"/>
      <sheetName val="II.4"/>
      <sheetName val="II.5"/>
      <sheetName val="II.6"/>
      <sheetName val="II.7"/>
      <sheetName val="III.1"/>
      <sheetName val="III.2"/>
      <sheetName val="III.3"/>
      <sheetName val="III.4"/>
      <sheetName val="III.5"/>
      <sheetName val="III.6"/>
      <sheetName val="III.7"/>
      <sheetName val="III.8"/>
      <sheetName val="III.9"/>
      <sheetName val="III.10"/>
      <sheetName val="III.11"/>
      <sheetName val="III.12"/>
      <sheetName val="III.13"/>
      <sheetName val="III.14"/>
      <sheetName val="III.15"/>
      <sheetName val="III.16"/>
      <sheetName val="III.17"/>
      <sheetName val="III.18"/>
      <sheetName val="III.19"/>
      <sheetName val="III.20"/>
      <sheetName val="IV.1.1"/>
      <sheetName val="IV.2.1"/>
      <sheetName val="IV.2.2"/>
      <sheetName val="IV.2.3"/>
      <sheetName val="IV.2.4"/>
      <sheetName val="IV.2.5"/>
      <sheetName val="IV.2.6"/>
      <sheetName val="IV.2.7"/>
      <sheetName val="IV.2.8"/>
      <sheetName val="IV.2.9"/>
      <sheetName val="IV.2.10"/>
      <sheetName val="IV.2.11"/>
      <sheetName val="IV.2.12"/>
      <sheetName val="IV.2.13"/>
      <sheetName val="IV.2.14"/>
      <sheetName val="IV.2.15"/>
      <sheetName val="IV.2.16"/>
      <sheetName val="IV.2.17"/>
      <sheetName val="IV.2.18"/>
      <sheetName val="IV.2.19"/>
      <sheetName val="IV.2.20"/>
      <sheetName val="IV.2.21"/>
      <sheetName val="IV.2.22"/>
      <sheetName val="IV.2.23"/>
      <sheetName val="IV.2.24"/>
      <sheetName val="IV.2.25"/>
      <sheetName val="IV.2.26"/>
      <sheetName val="IV.2.27"/>
      <sheetName val="IV.2.28"/>
      <sheetName val="IV.3.1"/>
      <sheetName val="IV.3.2"/>
      <sheetName val="IV.3.3"/>
      <sheetName val="IV.3.4"/>
      <sheetName val="IV.3.5"/>
      <sheetName val="IV.3.6"/>
      <sheetName val="IV.3.7"/>
      <sheetName val="IV.3.8"/>
      <sheetName val="IV.3.9"/>
      <sheetName val="IV.3.10"/>
      <sheetName val="IV.3.11"/>
      <sheetName val="IV.4.1"/>
      <sheetName val="IV.4.2"/>
      <sheetName val="IV.4.3"/>
      <sheetName val="IV.4.4"/>
      <sheetName val="IV.4.5"/>
      <sheetName val="IV.4.6"/>
      <sheetName val="IV.4.7"/>
      <sheetName val="IV.4.8"/>
      <sheetName val="IV.4.9"/>
      <sheetName val="V.1"/>
      <sheetName val="V.2"/>
      <sheetName val="V.3"/>
      <sheetName val="V.4"/>
      <sheetName val="V.5"/>
      <sheetName val="V.6"/>
      <sheetName val="V.7"/>
      <sheetName val="V.8"/>
      <sheetName val="V.9"/>
      <sheetName val="V.10"/>
      <sheetName val="V.10.1"/>
      <sheetName val="1.1. Монетарный сектор"/>
      <sheetName val="1.1. Монетардык сектор"/>
      <sheetName val="1.1. Monetary sector"/>
      <sheetName val="1.2. Реальный сектор"/>
      <sheetName val="1.2. Реалдуу сектор"/>
      <sheetName val="1.2. Real sector"/>
      <sheetName val="1.3. Финансовый сектор"/>
      <sheetName val="1.3. Финансы сектору"/>
      <sheetName val="1.3. Financial sector"/>
      <sheetName val="1.4. Внешнеэкономический сектор"/>
      <sheetName val="1.4.External sector"/>
      <sheetName val="1.4. Тышкы экономикалык сектор"/>
      <sheetName val="Метаданные"/>
      <sheetName val="Metadata"/>
      <sheetName val="Метамаалыматтар"/>
      <sheetName val="Список сокращений"/>
      <sheetName val="List of abbreviations"/>
      <sheetName val="Кыскартылган создордун тизмес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WEO"/>
      <sheetName val="volumes&amp;prices"/>
      <sheetName val="BOP"/>
      <sheetName val="WEO1"/>
      <sheetName val="Fiscal and Real Input"/>
      <sheetName val="tab6"/>
      <sheetName val="BOPOUT"/>
      <sheetName val="Table 8 Debt service capacity"/>
      <sheetName val="Trade"/>
      <sheetName val="Pub_disb"/>
      <sheetName val="Calculation amort and inter"/>
      <sheetName val="Exceptional Financing"/>
      <sheetName val="GEEandGAS"/>
      <sheetName val="Historic export"/>
      <sheetName val="Historic import"/>
      <sheetName val="Historic services"/>
      <sheetName val="NPV Debt"/>
      <sheetName val="Debt Service"/>
      <sheetName val="Debt Sust of Public Sector"/>
      <sheetName val="Stock of Debt"/>
      <sheetName val="Arrears "/>
      <sheetName val="HIPC indicators"/>
      <sheetName val="NFA Banking System"/>
      <sheetName val="IMF Credit"/>
      <sheetName val="Table 9 Cap Repay Fund"/>
      <sheetName val="OtherX"/>
      <sheetName val="Mprodct"/>
      <sheetName val="Xprodct"/>
      <sheetName val="RED Table 29"/>
      <sheetName val="RED Table 30"/>
      <sheetName val="Names"/>
    </sheetNames>
    <sheetDataSet>
      <sheetData sheetId="0" refreshError="1"/>
      <sheetData sheetId="1" refreshError="1"/>
      <sheetData sheetId="2" refreshError="1"/>
      <sheetData sheetId="3" refreshError="1"/>
      <sheetData sheetId="4" refreshError="1"/>
      <sheetData sheetId="5" refreshError="1"/>
      <sheetData sheetId="6" refreshError="1">
        <row r="18">
          <cell r="D18">
            <v>677.98066595059083</v>
          </cell>
          <cell r="E18">
            <v>829.23977497339206</v>
          </cell>
          <cell r="F18">
            <v>611.33086985401496</v>
          </cell>
          <cell r="G18">
            <v>1034.2095557418272</v>
          </cell>
          <cell r="H18">
            <v>1019.3804498962513</v>
          </cell>
          <cell r="I18">
            <v>207.38685952168646</v>
          </cell>
          <cell r="J18">
            <v>288.32108203409416</v>
          </cell>
          <cell r="K18">
            <v>388.27188328912501</v>
          </cell>
          <cell r="L18">
            <v>423.268932133134</v>
          </cell>
          <cell r="M18">
            <v>1307.2487569780396</v>
          </cell>
          <cell r="N18">
            <v>166.41397495056032</v>
          </cell>
          <cell r="O18">
            <v>221.55924570785251</v>
          </cell>
          <cell r="P18">
            <v>297.11225220921898</v>
          </cell>
          <cell r="Q18">
            <v>362.735376044568</v>
          </cell>
          <cell r="R18">
            <v>1047.8208489121998</v>
          </cell>
          <cell r="S18">
            <v>155.9</v>
          </cell>
          <cell r="T18">
            <v>185.4</v>
          </cell>
          <cell r="U18">
            <v>291.3</v>
          </cell>
          <cell r="V18">
            <v>322.7</v>
          </cell>
          <cell r="W18">
            <v>955.3</v>
          </cell>
          <cell r="X18">
            <v>172.14592274678111</v>
          </cell>
          <cell r="Y18">
            <v>208.51063829787233</v>
          </cell>
          <cell r="Z18">
            <v>322.625</v>
          </cell>
          <cell r="AA18">
            <v>354.45833333333337</v>
          </cell>
          <cell r="AB18">
            <v>1057.7398943779867</v>
          </cell>
          <cell r="AC18">
            <v>195.58333333333334</v>
          </cell>
          <cell r="AD18">
            <v>233.45833333333331</v>
          </cell>
          <cell r="AE18">
            <v>369.66666666666669</v>
          </cell>
          <cell r="AF18">
            <v>404.66666666666669</v>
          </cell>
          <cell r="AG18">
            <v>1203.375</v>
          </cell>
          <cell r="AH18">
            <v>1335.6704884145936</v>
          </cell>
          <cell r="AI18">
            <v>1486.0518471326079</v>
          </cell>
          <cell r="AJ18">
            <v>1644.7672141215639</v>
          </cell>
          <cell r="AK18">
            <v>1876.8045699715417</v>
          </cell>
          <cell r="AL18">
            <v>2058.9339367453872</v>
          </cell>
          <cell r="AM18">
            <v>2262.8260449666686</v>
          </cell>
          <cell r="AN18">
            <v>2495.0911789015008</v>
          </cell>
          <cell r="AO18">
            <v>2702.8719183257654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row r="51">
          <cell r="D51">
            <v>123.42925282085642</v>
          </cell>
          <cell r="E51">
            <v>117.25659347047991</v>
          </cell>
          <cell r="F51">
            <v>126.4993384772656</v>
          </cell>
          <cell r="G51">
            <v>149.81087750079584</v>
          </cell>
          <cell r="H51">
            <v>141.67864065544279</v>
          </cell>
          <cell r="I51">
            <v>104.12258961621453</v>
          </cell>
          <cell r="J51">
            <v>97.669208751005272</v>
          </cell>
          <cell r="K51">
            <v>95.610623266182685</v>
          </cell>
          <cell r="L51">
            <v>87.150601779713341</v>
          </cell>
          <cell r="M51">
            <v>96.138255853278949</v>
          </cell>
          <cell r="N51">
            <v>85.582802281348521</v>
          </cell>
          <cell r="O51">
            <v>117.92256944444443</v>
          </cell>
          <cell r="P51">
            <v>150.43163807189541</v>
          </cell>
          <cell r="Q51">
            <v>174.99321895424836</v>
          </cell>
          <cell r="R51">
            <v>132.23255718798418</v>
          </cell>
          <cell r="S51">
            <v>195.32130310457515</v>
          </cell>
          <cell r="T51">
            <v>197.07879627476817</v>
          </cell>
          <cell r="U51">
            <v>219.11764705882351</v>
          </cell>
          <cell r="V51">
            <v>218.23529411764704</v>
          </cell>
          <cell r="W51">
            <v>207.43826013895347</v>
          </cell>
          <cell r="X51">
            <v>196.91176470588235</v>
          </cell>
          <cell r="Y51">
            <v>196.47058823529409</v>
          </cell>
          <cell r="Z51">
            <v>199.11764705882351</v>
          </cell>
          <cell r="AA51">
            <v>192.9411764705882</v>
          </cell>
          <cell r="AB51">
            <v>196.36029411764704</v>
          </cell>
          <cell r="AC51">
            <v>188.08823529411762</v>
          </cell>
          <cell r="AD51">
            <v>182.05882352941177</v>
          </cell>
          <cell r="AE51">
            <v>177.20588235294119</v>
          </cell>
          <cell r="AF51">
            <v>173.23529411764704</v>
          </cell>
          <cell r="AG51">
            <v>180.14705882352939</v>
          </cell>
          <cell r="AH51">
            <v>161.76470588235293</v>
          </cell>
          <cell r="AI51">
            <v>158.08823529411762</v>
          </cell>
          <cell r="AJ51">
            <v>154.41176470588235</v>
          </cell>
          <cell r="AK51">
            <v>154.41176470588235</v>
          </cell>
          <cell r="AL51">
            <v>152.04498818554904</v>
          </cell>
          <cell r="AM51">
            <v>150.08951176949105</v>
          </cell>
          <cell r="AN51">
            <v>148.67922742117543</v>
          </cell>
          <cell r="AO51">
            <v>146.81651687482915</v>
          </cell>
        </row>
        <row r="53">
          <cell r="D53">
            <v>93.540000279744461</v>
          </cell>
          <cell r="E53">
            <v>83.249998092651367</v>
          </cell>
          <cell r="F53">
            <v>97.059996922810868</v>
          </cell>
          <cell r="G53">
            <v>98.999998092651367</v>
          </cell>
          <cell r="H53">
            <v>96.133331934611007</v>
          </cell>
          <cell r="I53">
            <v>89.639999389648438</v>
          </cell>
          <cell r="J53">
            <v>85.319999694824219</v>
          </cell>
          <cell r="K53">
            <v>79.55999755859375</v>
          </cell>
          <cell r="L53">
            <v>68.760002136230469</v>
          </cell>
          <cell r="M53">
            <v>80.819999694824219</v>
          </cell>
          <cell r="N53">
            <v>64.400000508626306</v>
          </cell>
          <cell r="O53">
            <v>60.1</v>
          </cell>
          <cell r="P53">
            <v>62.3</v>
          </cell>
          <cell r="Q53">
            <v>73.400000000000006</v>
          </cell>
          <cell r="R53">
            <v>65.099999999999994</v>
          </cell>
          <cell r="S53">
            <v>110</v>
          </cell>
          <cell r="T53">
            <v>116.2</v>
          </cell>
          <cell r="U53">
            <v>129.19999999999999</v>
          </cell>
          <cell r="V53">
            <v>141.5</v>
          </cell>
          <cell r="W53">
            <v>124.22499999999999</v>
          </cell>
          <cell r="X53">
            <v>151.9</v>
          </cell>
          <cell r="Y53">
            <v>151.6</v>
          </cell>
          <cell r="Z53">
            <v>143.30000000000001</v>
          </cell>
          <cell r="AA53">
            <v>130</v>
          </cell>
          <cell r="AB53">
            <v>144.19999999999999</v>
          </cell>
          <cell r="AC53">
            <v>129</v>
          </cell>
          <cell r="AD53">
            <v>118</v>
          </cell>
          <cell r="AE53">
            <v>117</v>
          </cell>
          <cell r="AF53">
            <v>114</v>
          </cell>
          <cell r="AG53">
            <v>119.5</v>
          </cell>
          <cell r="AH53">
            <v>115</v>
          </cell>
          <cell r="AI53">
            <v>110</v>
          </cell>
          <cell r="AJ53">
            <v>100</v>
          </cell>
          <cell r="AK53">
            <v>100</v>
          </cell>
          <cell r="AL53">
            <v>97.760210803689063</v>
          </cell>
          <cell r="AM53">
            <v>96.665399483753149</v>
          </cell>
          <cell r="AN53">
            <v>96.124124190201172</v>
          </cell>
          <cell r="AO53">
            <v>95.855001971618591</v>
          </cell>
        </row>
        <row r="55">
          <cell r="D55">
            <v>58.019415537516274</v>
          </cell>
          <cell r="E55">
            <v>79.715693155924484</v>
          </cell>
          <cell r="F55">
            <v>98.300797780354813</v>
          </cell>
          <cell r="G55">
            <v>80.539667129516602</v>
          </cell>
          <cell r="H55">
            <v>79.22866566975911</v>
          </cell>
          <cell r="I55">
            <v>69.800000508626297</v>
          </cell>
          <cell r="J55">
            <v>66.332667032877609</v>
          </cell>
          <cell r="K55">
            <v>68.142166137695313</v>
          </cell>
          <cell r="L55">
            <v>57.846666971842446</v>
          </cell>
          <cell r="M55">
            <v>65.530375162760421</v>
          </cell>
          <cell r="N55">
            <v>56.2</v>
          </cell>
          <cell r="O55">
            <v>58.7</v>
          </cell>
          <cell r="P55">
            <v>51.6</v>
          </cell>
          <cell r="Q55">
            <v>45.9</v>
          </cell>
          <cell r="R55">
            <v>53.1</v>
          </cell>
          <cell r="S55">
            <v>52.724111111111114</v>
          </cell>
          <cell r="T55">
            <v>59.581663059163056</v>
          </cell>
          <cell r="U55">
            <v>60.31</v>
          </cell>
          <cell r="V55">
            <v>63.58</v>
          </cell>
          <cell r="W55">
            <v>59.048943542568537</v>
          </cell>
          <cell r="X55">
            <v>59.7</v>
          </cell>
          <cell r="Y55">
            <v>49.5</v>
          </cell>
          <cell r="Z55">
            <v>49</v>
          </cell>
          <cell r="AA55">
            <v>49</v>
          </cell>
          <cell r="AB55">
            <v>51.8</v>
          </cell>
          <cell r="AC55">
            <v>50</v>
          </cell>
          <cell r="AD55">
            <v>52</v>
          </cell>
          <cell r="AE55">
            <v>52</v>
          </cell>
          <cell r="AF55">
            <v>54</v>
          </cell>
          <cell r="AG55">
            <v>52</v>
          </cell>
          <cell r="AH55">
            <v>56</v>
          </cell>
          <cell r="AI55">
            <v>60</v>
          </cell>
          <cell r="AJ55">
            <v>62</v>
          </cell>
          <cell r="AK55">
            <v>64</v>
          </cell>
          <cell r="AL55">
            <v>66.064516129032256</v>
          </cell>
          <cell r="AM55">
            <v>68.19562955254942</v>
          </cell>
          <cell r="AN55">
            <v>70.395488570373587</v>
          </cell>
          <cell r="AO55">
            <v>72.666310782321119</v>
          </cell>
        </row>
        <row r="57">
          <cell r="D57">
            <v>1139.9307759602864</v>
          </cell>
          <cell r="E57">
            <v>1475.6296895345051</v>
          </cell>
          <cell r="F57">
            <v>1805.020487467448</v>
          </cell>
          <cell r="G57">
            <v>1506.7939147949219</v>
          </cell>
          <cell r="H57">
            <v>1599.2944437662759</v>
          </cell>
          <cell r="I57">
            <v>1462.9894205729167</v>
          </cell>
          <cell r="J57">
            <v>1362.4632161458333</v>
          </cell>
          <cell r="K57">
            <v>1321.7010091145833</v>
          </cell>
          <cell r="L57">
            <v>1283.1331380208333</v>
          </cell>
          <cell r="M57">
            <v>1357.5716959635415</v>
          </cell>
          <cell r="N57">
            <v>1195.246220259233</v>
          </cell>
          <cell r="O57">
            <v>1305.5014354066986</v>
          </cell>
          <cell r="P57">
            <v>1439.0407647907648</v>
          </cell>
          <cell r="Q57">
            <v>1500.166815210933</v>
          </cell>
          <cell r="R57">
            <v>1359.9888089169074</v>
          </cell>
          <cell r="S57">
            <v>1646.3050000000001</v>
          </cell>
          <cell r="T57">
            <v>1478.7276482213438</v>
          </cell>
          <cell r="U57">
            <v>1565.6734989648032</v>
          </cell>
          <cell r="V57">
            <v>1515.2850000000001</v>
          </cell>
          <cell r="W57">
            <v>1551.4977867965367</v>
          </cell>
          <cell r="X57">
            <v>1580</v>
          </cell>
          <cell r="Y57">
            <v>1504</v>
          </cell>
          <cell r="Z57">
            <v>1424</v>
          </cell>
          <cell r="AA57">
            <v>1412</v>
          </cell>
          <cell r="AB57">
            <v>1480</v>
          </cell>
          <cell r="AC57">
            <v>1490</v>
          </cell>
          <cell r="AD57">
            <v>1570</v>
          </cell>
          <cell r="AE57">
            <v>1640</v>
          </cell>
          <cell r="AF57">
            <v>1700</v>
          </cell>
          <cell r="AG57">
            <v>1600</v>
          </cell>
          <cell r="AH57">
            <v>1650</v>
          </cell>
          <cell r="AI57">
            <v>1700</v>
          </cell>
          <cell r="AJ57">
            <v>1750</v>
          </cell>
          <cell r="AK57">
            <v>1800</v>
          </cell>
          <cell r="AL57">
            <v>1852.9717341482046</v>
          </cell>
          <cell r="AM57">
            <v>1906.9623487487145</v>
          </cell>
          <cell r="AN57">
            <v>1962.3516473881564</v>
          </cell>
          <cell r="AO57">
            <v>2019.6600862531445</v>
          </cell>
        </row>
        <row r="59">
          <cell r="D59">
            <v>140.21189053853354</v>
          </cell>
          <cell r="E59">
            <v>149.78333536783853</v>
          </cell>
          <cell r="F59">
            <v>176.96033732096353</v>
          </cell>
          <cell r="G59">
            <v>207.14175669352213</v>
          </cell>
          <cell r="H59">
            <v>159.66489283243814</v>
          </cell>
          <cell r="I59">
            <v>138.69016011555991</v>
          </cell>
          <cell r="J59">
            <v>126.56764729817708</v>
          </cell>
          <cell r="K59">
            <v>111.47112528483073</v>
          </cell>
          <cell r="L59">
            <v>127.65493265787761</v>
          </cell>
          <cell r="M59">
            <v>126.09596633911134</v>
          </cell>
          <cell r="N59">
            <v>119.88533695122614</v>
          </cell>
          <cell r="O59">
            <v>112.75900724171539</v>
          </cell>
          <cell r="P59">
            <v>109.20397342526456</v>
          </cell>
          <cell r="Q59">
            <v>106.35051187618888</v>
          </cell>
          <cell r="R59">
            <v>112.04970737359875</v>
          </cell>
          <cell r="S59">
            <v>106.64640418122561</v>
          </cell>
          <cell r="T59">
            <v>109.79877844736842</v>
          </cell>
          <cell r="U59">
            <v>111.58457443291077</v>
          </cell>
          <cell r="V59">
            <v>127.98567582098765</v>
          </cell>
          <cell r="W59">
            <v>114.0038582206231</v>
          </cell>
          <cell r="X59">
            <v>130</v>
          </cell>
          <cell r="Y59">
            <v>131</v>
          </cell>
          <cell r="Z59">
            <v>127</v>
          </cell>
          <cell r="AA59">
            <v>132</v>
          </cell>
          <cell r="AB59">
            <v>130</v>
          </cell>
          <cell r="AC59">
            <v>135</v>
          </cell>
          <cell r="AD59">
            <v>136</v>
          </cell>
          <cell r="AE59">
            <v>138</v>
          </cell>
          <cell r="AF59">
            <v>142</v>
          </cell>
          <cell r="AG59">
            <v>137.75</v>
          </cell>
          <cell r="AH59">
            <v>145</v>
          </cell>
          <cell r="AI59">
            <v>152</v>
          </cell>
          <cell r="AJ59">
            <v>160</v>
          </cell>
          <cell r="AK59">
            <v>165</v>
          </cell>
          <cell r="AL59">
            <v>170.61865925589839</v>
          </cell>
          <cell r="AM59">
            <v>176.47281631828818</v>
          </cell>
          <cell r="AN59">
            <v>179.68543531697622</v>
          </cell>
          <cell r="AO59">
            <v>183.25329594874663</v>
          </cell>
        </row>
        <row r="61">
          <cell r="D61">
            <v>2.4005450364775971</v>
          </cell>
          <cell r="E61">
            <v>2.0818647371517729</v>
          </cell>
          <cell r="F61">
            <v>2.1812851842366809</v>
          </cell>
          <cell r="G61">
            <v>1.9366570946466322</v>
          </cell>
          <cell r="H61">
            <v>1.9470891665410051</v>
          </cell>
          <cell r="I61" t="str">
            <v>...</v>
          </cell>
          <cell r="J61" t="str">
            <v>...</v>
          </cell>
          <cell r="K61" t="str">
            <v>...</v>
          </cell>
          <cell r="L61" t="str">
            <v>...</v>
          </cell>
          <cell r="M61">
            <v>1.2516498715836155</v>
          </cell>
          <cell r="N61">
            <v>1.51428356595944</v>
          </cell>
          <cell r="O61">
            <v>1.5722987365410557</v>
          </cell>
          <cell r="P61">
            <v>1.4226964669515896</v>
          </cell>
          <cell r="Q61">
            <v>1.4786593727158071</v>
          </cell>
          <cell r="R61">
            <v>1.4979453298072709</v>
          </cell>
          <cell r="S61">
            <v>1.7378235143674869</v>
          </cell>
          <cell r="T61">
            <v>2.009608788755668</v>
          </cell>
          <cell r="U61">
            <v>2.3694263827557016</v>
          </cell>
          <cell r="V61">
            <v>2.6207184013163465</v>
          </cell>
          <cell r="W61">
            <v>2.1875720317339642</v>
          </cell>
          <cell r="X61">
            <v>2.3727717339128152</v>
          </cell>
          <cell r="Y61">
            <v>2.3399999999993426</v>
          </cell>
          <cell r="Z61">
            <v>2.3399999999996757</v>
          </cell>
          <cell r="AA61">
            <v>2.3400000000003196</v>
          </cell>
          <cell r="AB61">
            <v>2.3464164811992427</v>
          </cell>
          <cell r="AC61">
            <v>3.239131400362627</v>
          </cell>
          <cell r="AD61">
            <v>2.6438631095678122</v>
          </cell>
          <cell r="AE61">
            <v>2.0520270864905044</v>
          </cell>
          <cell r="AF61">
            <v>1.4636035409606674</v>
          </cell>
          <cell r="AG61">
            <v>2.3399999999998533</v>
          </cell>
          <cell r="AH61">
            <v>2.3323847089120386</v>
          </cell>
          <cell r="AI61">
            <v>2.3099985340592211</v>
          </cell>
          <cell r="AJ61">
            <v>2.3024510880631732</v>
          </cell>
          <cell r="AK61">
            <v>2.3149447770114775</v>
          </cell>
          <cell r="AL61">
            <v>2.3091314663779574</v>
          </cell>
          <cell r="AM61">
            <v>2.3088424438175359</v>
          </cell>
          <cell r="AN61">
            <v>2.3109728957356572</v>
          </cell>
          <cell r="AO61">
            <v>2.3096489353103835</v>
          </cell>
        </row>
        <row r="71">
          <cell r="D71">
            <v>-2.0295454712382366E-2</v>
          </cell>
          <cell r="E71">
            <v>4.7163271601375456</v>
          </cell>
          <cell r="F71">
            <v>10.566028040164621</v>
          </cell>
          <cell r="G71">
            <v>-0.7347944410629248</v>
          </cell>
          <cell r="H71">
            <v>-5.2030309507554833</v>
          </cell>
          <cell r="I71" t="str">
            <v>...</v>
          </cell>
          <cell r="J71" t="str">
            <v>...</v>
          </cell>
          <cell r="K71" t="str">
            <v>...</v>
          </cell>
          <cell r="L71" t="str">
            <v>...</v>
          </cell>
          <cell r="M71">
            <v>-10.089887390579012</v>
          </cell>
          <cell r="N71" t="str">
            <v>...</v>
          </cell>
          <cell r="O71" t="str">
            <v>...</v>
          </cell>
          <cell r="P71" t="str">
            <v>...</v>
          </cell>
          <cell r="Q71" t="str">
            <v>...</v>
          </cell>
          <cell r="R71">
            <v>-5.8646625575283444</v>
          </cell>
          <cell r="S71">
            <v>6.4932278771365981</v>
          </cell>
          <cell r="T71">
            <v>2.275204384581575</v>
          </cell>
          <cell r="U71">
            <v>-0.80852059538961685</v>
          </cell>
          <cell r="V71">
            <v>-1.4203687968309731</v>
          </cell>
          <cell r="W71">
            <v>1.6348857173743792</v>
          </cell>
          <cell r="X71">
            <v>1.225602897586997</v>
          </cell>
          <cell r="Y71">
            <v>5.4003388332351188</v>
          </cell>
          <cell r="Z71">
            <v>8.6770886075949285</v>
          </cell>
          <cell r="AA71">
            <v>9.3516080837877205</v>
          </cell>
          <cell r="AB71">
            <v>6.0643805548203478</v>
          </cell>
          <cell r="AC71">
            <v>0.80000000000000071</v>
          </cell>
          <cell r="AD71">
            <v>0.80000000000000071</v>
          </cell>
          <cell r="AE71">
            <v>0.80000000000000071</v>
          </cell>
          <cell r="AF71">
            <v>0.80000000000000071</v>
          </cell>
          <cell r="AG71">
            <v>0.80000000000000071</v>
          </cell>
          <cell r="AH71">
            <v>1.0000000000000009</v>
          </cell>
          <cell r="AI71">
            <v>2.2999999999999998</v>
          </cell>
          <cell r="AJ71">
            <v>2</v>
          </cell>
          <cell r="AK71">
            <v>2</v>
          </cell>
          <cell r="AL71">
            <v>2</v>
          </cell>
          <cell r="AM71">
            <v>2</v>
          </cell>
          <cell r="AN71">
            <v>2</v>
          </cell>
          <cell r="AO71">
            <v>2</v>
          </cell>
        </row>
      </sheetData>
      <sheetData sheetId="15" refreshError="1">
        <row r="11">
          <cell r="D11">
            <v>230</v>
          </cell>
          <cell r="E11">
            <v>313</v>
          </cell>
          <cell r="F11">
            <v>389.6</v>
          </cell>
          <cell r="G11">
            <v>263</v>
          </cell>
          <cell r="H11">
            <v>251.7</v>
          </cell>
          <cell r="I11">
            <v>50.1</v>
          </cell>
          <cell r="J11">
            <v>57</v>
          </cell>
          <cell r="K11">
            <v>60.8</v>
          </cell>
          <cell r="L11">
            <v>65.7</v>
          </cell>
          <cell r="M11">
            <v>233.6</v>
          </cell>
          <cell r="N11">
            <v>66.13397590361447</v>
          </cell>
          <cell r="O11">
            <v>51.899940535183347</v>
          </cell>
          <cell r="P11">
            <v>92.257900990099003</v>
          </cell>
          <cell r="Q11">
            <v>73.389714285714277</v>
          </cell>
          <cell r="R11">
            <v>283.68153171461108</v>
          </cell>
          <cell r="S11">
            <v>108.833</v>
          </cell>
        </row>
        <row r="15">
          <cell r="D15">
            <v>117</v>
          </cell>
          <cell r="E15">
            <v>155</v>
          </cell>
          <cell r="F15">
            <v>212.4</v>
          </cell>
          <cell r="G15">
            <v>156.80000000000001</v>
          </cell>
          <cell r="H15">
            <v>166.7</v>
          </cell>
          <cell r="I15">
            <v>32.9</v>
          </cell>
          <cell r="J15">
            <v>19.2</v>
          </cell>
          <cell r="K15">
            <v>11.3</v>
          </cell>
          <cell r="L15">
            <v>48.600999999999999</v>
          </cell>
          <cell r="M15">
            <v>112.00099999999999</v>
          </cell>
          <cell r="N15">
            <v>31.1</v>
          </cell>
          <cell r="O15">
            <v>31.2</v>
          </cell>
          <cell r="P15">
            <v>11.3</v>
          </cell>
          <cell r="Q15">
            <v>55.5</v>
          </cell>
          <cell r="R15">
            <v>129.1</v>
          </cell>
          <cell r="S15">
            <v>15.047000000000001</v>
          </cell>
        </row>
        <row r="19">
          <cell r="D19">
            <v>29.8</v>
          </cell>
          <cell r="E19">
            <v>29</v>
          </cell>
          <cell r="F19">
            <v>123.2</v>
          </cell>
          <cell r="G19">
            <v>174.6</v>
          </cell>
          <cell r="H19">
            <v>155.19999999999999</v>
          </cell>
          <cell r="I19">
            <v>29.463999999999999</v>
          </cell>
          <cell r="J19">
            <v>28.117000000000001</v>
          </cell>
          <cell r="K19">
            <v>29.771000000000001</v>
          </cell>
          <cell r="L19">
            <v>15.736000000000001</v>
          </cell>
          <cell r="M19">
            <v>103.08800000000001</v>
          </cell>
          <cell r="N19">
            <v>28.57</v>
          </cell>
          <cell r="O19">
            <v>48.57</v>
          </cell>
          <cell r="P19">
            <v>63.72</v>
          </cell>
          <cell r="Q19">
            <v>33.814999999999998</v>
          </cell>
          <cell r="R19">
            <v>174.68</v>
          </cell>
          <cell r="S19">
            <v>17.8</v>
          </cell>
        </row>
        <row r="23">
          <cell r="D23">
            <v>79.2</v>
          </cell>
          <cell r="E23">
            <v>62</v>
          </cell>
          <cell r="F23">
            <v>53.4</v>
          </cell>
          <cell r="G23">
            <v>175.7</v>
          </cell>
          <cell r="H23">
            <v>172.1</v>
          </cell>
          <cell r="I23">
            <v>31.372299999999996</v>
          </cell>
          <cell r="J23">
            <v>35.355800000000002</v>
          </cell>
          <cell r="K23">
            <v>34.880899999999997</v>
          </cell>
          <cell r="L23">
            <v>35.842500000000001</v>
          </cell>
          <cell r="M23">
            <v>137.45150000000001</v>
          </cell>
          <cell r="N23">
            <v>22.23</v>
          </cell>
          <cell r="O23">
            <v>32.619999999999997</v>
          </cell>
          <cell r="P23">
            <v>29.49</v>
          </cell>
          <cell r="Q23">
            <v>30.38</v>
          </cell>
          <cell r="R23">
            <v>114.72</v>
          </cell>
          <cell r="S23">
            <v>24.645</v>
          </cell>
        </row>
        <row r="61">
          <cell r="D61">
            <v>248.39999999999998</v>
          </cell>
          <cell r="E61">
            <v>241.3</v>
          </cell>
          <cell r="F61">
            <v>231.2</v>
          </cell>
          <cell r="G61">
            <v>191.4</v>
          </cell>
          <cell r="H61">
            <v>183</v>
          </cell>
          <cell r="I61">
            <v>39.694000000000003</v>
          </cell>
          <cell r="J61">
            <v>45.353000000000002</v>
          </cell>
          <cell r="K61">
            <v>48.351999999999997</v>
          </cell>
          <cell r="L61">
            <v>53.201999999999998</v>
          </cell>
          <cell r="M61">
            <v>186.601</v>
          </cell>
          <cell r="N61">
            <v>59.65</v>
          </cell>
          <cell r="O61">
            <v>42.85</v>
          </cell>
          <cell r="P61">
            <v>69.06</v>
          </cell>
          <cell r="Q61">
            <v>52.73</v>
          </cell>
          <cell r="R61">
            <v>224.29</v>
          </cell>
          <cell r="S61">
            <v>64.5</v>
          </cell>
          <cell r="T61">
            <v>67.394000000000005</v>
          </cell>
          <cell r="U61">
            <v>68.92</v>
          </cell>
          <cell r="V61">
            <v>72.680999999999997</v>
          </cell>
          <cell r="W61">
            <v>273.495</v>
          </cell>
        </row>
        <row r="65">
          <cell r="D65">
            <v>150</v>
          </cell>
          <cell r="E65">
            <v>126.1</v>
          </cell>
          <cell r="F65">
            <v>121.4</v>
          </cell>
          <cell r="G65">
            <v>104.1</v>
          </cell>
          <cell r="H65">
            <v>108</v>
          </cell>
          <cell r="I65">
            <v>23.373000000000001</v>
          </cell>
          <cell r="J65">
            <v>15.211</v>
          </cell>
          <cell r="K65">
            <v>8.1999999999999993</v>
          </cell>
          <cell r="L65">
            <v>41.6</v>
          </cell>
          <cell r="M65">
            <v>88.384000000000015</v>
          </cell>
          <cell r="N65">
            <v>20.97</v>
          </cell>
          <cell r="O65">
            <v>16.638000000000002</v>
          </cell>
          <cell r="P65">
            <v>10.59</v>
          </cell>
          <cell r="Q65">
            <v>44.04</v>
          </cell>
          <cell r="R65">
            <v>92.238</v>
          </cell>
          <cell r="S65">
            <v>14.62</v>
          </cell>
          <cell r="T65">
            <v>16.45</v>
          </cell>
          <cell r="U65">
            <v>8.9734999999999996</v>
          </cell>
          <cell r="V65">
            <v>38.751800000000003</v>
          </cell>
          <cell r="W65">
            <v>78.795299999999997</v>
          </cell>
        </row>
        <row r="69">
          <cell r="D69">
            <v>4827</v>
          </cell>
          <cell r="E69">
            <v>4062</v>
          </cell>
          <cell r="F69">
            <v>2704</v>
          </cell>
          <cell r="G69">
            <v>3811</v>
          </cell>
          <cell r="H69">
            <v>3448.8888888888887</v>
          </cell>
          <cell r="I69">
            <v>589</v>
          </cell>
          <cell r="J69">
            <v>919</v>
          </cell>
          <cell r="K69">
            <v>1207</v>
          </cell>
          <cell r="L69">
            <v>631</v>
          </cell>
          <cell r="M69">
            <v>3346</v>
          </cell>
          <cell r="N69">
            <v>571.5</v>
          </cell>
          <cell r="O69">
            <v>1081.7</v>
          </cell>
          <cell r="P69">
            <v>1501</v>
          </cell>
          <cell r="Q69">
            <v>676.6</v>
          </cell>
          <cell r="R69">
            <v>3830.8</v>
          </cell>
          <cell r="S69">
            <v>713</v>
          </cell>
          <cell r="T69">
            <v>1146.3</v>
          </cell>
          <cell r="U69">
            <v>1294.5</v>
          </cell>
          <cell r="V69">
            <v>754.5</v>
          </cell>
          <cell r="W69">
            <v>3908.3</v>
          </cell>
        </row>
      </sheetData>
      <sheetData sheetId="16" refreshError="1"/>
      <sheetData sheetId="17" refreshError="1">
        <row r="40">
          <cell r="D40">
            <v>14.209999999999997</v>
          </cell>
          <cell r="E40">
            <v>20.299999999999997</v>
          </cell>
          <cell r="F40">
            <v>29</v>
          </cell>
          <cell r="G40">
            <v>29.4</v>
          </cell>
          <cell r="H40">
            <v>58.5</v>
          </cell>
          <cell r="I40">
            <v>13.97</v>
          </cell>
          <cell r="J40">
            <v>13.193</v>
          </cell>
          <cell r="K40">
            <v>16.370999999999999</v>
          </cell>
          <cell r="L40">
            <v>16.096</v>
          </cell>
          <cell r="M40">
            <v>59.6</v>
          </cell>
          <cell r="N40">
            <v>13.097125</v>
          </cell>
          <cell r="O40">
            <v>13.047125000000001</v>
          </cell>
          <cell r="P40">
            <v>13.697125</v>
          </cell>
          <cell r="Q40">
            <v>12.497125</v>
          </cell>
          <cell r="R40">
            <v>52.348500000000001</v>
          </cell>
          <cell r="S40">
            <v>13.193999999999999</v>
          </cell>
          <cell r="T40">
            <v>19.258099999999999</v>
          </cell>
          <cell r="U40">
            <v>12.203099999999999</v>
          </cell>
          <cell r="V40">
            <v>9.2000000000000011</v>
          </cell>
          <cell r="W40">
            <v>53.855200000000004</v>
          </cell>
        </row>
        <row r="41">
          <cell r="D41">
            <v>12.47</v>
          </cell>
          <cell r="E41">
            <v>17.814285714285717</v>
          </cell>
          <cell r="F41">
            <v>25.448979591836739</v>
          </cell>
          <cell r="G41">
            <v>25.8</v>
          </cell>
          <cell r="H41">
            <v>55.4</v>
          </cell>
          <cell r="I41">
            <v>13.023999999999999</v>
          </cell>
          <cell r="J41">
            <v>12.137</v>
          </cell>
          <cell r="K41">
            <v>14.574999999999999</v>
          </cell>
          <cell r="L41">
            <v>14.772</v>
          </cell>
          <cell r="M41">
            <v>54.5</v>
          </cell>
          <cell r="N41">
            <v>12.327500000000001</v>
          </cell>
          <cell r="O41">
            <v>11.8775</v>
          </cell>
          <cell r="P41">
            <v>12.2775</v>
          </cell>
          <cell r="Q41">
            <v>11.227500000000001</v>
          </cell>
          <cell r="R41">
            <v>47.71</v>
          </cell>
          <cell r="S41">
            <v>11.968</v>
          </cell>
          <cell r="T41">
            <v>18.3811</v>
          </cell>
          <cell r="U41">
            <v>10.596</v>
          </cell>
          <cell r="V41">
            <v>8</v>
          </cell>
          <cell r="W41">
            <v>48.945099999999996</v>
          </cell>
        </row>
        <row r="42">
          <cell r="D42">
            <v>0.48333333333333328</v>
          </cell>
          <cell r="E42">
            <v>0.69047619047619047</v>
          </cell>
          <cell r="F42">
            <v>0.98639455782312935</v>
          </cell>
          <cell r="G42">
            <v>1</v>
          </cell>
          <cell r="H42">
            <v>1.1000000000000001</v>
          </cell>
          <cell r="I42">
            <v>0.44900000000000001</v>
          </cell>
          <cell r="J42">
            <v>0.32</v>
          </cell>
          <cell r="K42">
            <v>0.62</v>
          </cell>
          <cell r="L42">
            <v>0.314</v>
          </cell>
          <cell r="M42">
            <v>1.7</v>
          </cell>
          <cell r="N42">
            <v>0.22699999999999998</v>
          </cell>
          <cell r="O42">
            <v>0.27700000000000002</v>
          </cell>
          <cell r="P42">
            <v>0.47699999999999998</v>
          </cell>
          <cell r="Q42">
            <v>0.47699999999999998</v>
          </cell>
          <cell r="R42">
            <v>1.46</v>
          </cell>
          <cell r="S42">
            <v>0.2</v>
          </cell>
          <cell r="T42">
            <v>0.2</v>
          </cell>
          <cell r="U42">
            <v>0.3095</v>
          </cell>
          <cell r="V42">
            <v>0.3</v>
          </cell>
          <cell r="W42">
            <v>1.0095000000000001</v>
          </cell>
        </row>
        <row r="43">
          <cell r="D43">
            <v>0.72499999999999987</v>
          </cell>
          <cell r="E43">
            <v>1.0357142857142856</v>
          </cell>
          <cell r="F43">
            <v>1.4795918367346939</v>
          </cell>
          <cell r="G43">
            <v>1.5</v>
          </cell>
          <cell r="H43">
            <v>1.5</v>
          </cell>
          <cell r="I43">
            <v>0.41699999999999998</v>
          </cell>
          <cell r="J43">
            <v>0.46500000000000002</v>
          </cell>
          <cell r="K43">
            <v>0.7</v>
          </cell>
          <cell r="L43">
            <v>0.40400000000000003</v>
          </cell>
          <cell r="M43">
            <v>2</v>
          </cell>
          <cell r="N43">
            <v>0.26250000000000001</v>
          </cell>
          <cell r="O43">
            <v>0.36250000000000004</v>
          </cell>
          <cell r="P43">
            <v>0.46250000000000002</v>
          </cell>
          <cell r="Q43">
            <v>0.51250000000000007</v>
          </cell>
          <cell r="R43">
            <v>1.61</v>
          </cell>
          <cell r="S43">
            <v>0.82599999999999996</v>
          </cell>
          <cell r="T43">
            <v>0.57699999999999996</v>
          </cell>
          <cell r="U43">
            <v>1.1976</v>
          </cell>
          <cell r="V43">
            <v>0.8</v>
          </cell>
          <cell r="W43">
            <v>3.4005999999999998</v>
          </cell>
        </row>
        <row r="44">
          <cell r="D44">
            <v>0.53166666666666451</v>
          </cell>
          <cell r="E44">
            <v>0.75952380952380594</v>
          </cell>
          <cell r="F44">
            <v>1.0850340136054371</v>
          </cell>
          <cell r="G44">
            <v>1.0999999999999979</v>
          </cell>
          <cell r="H44">
            <v>0.5</v>
          </cell>
          <cell r="I44">
            <v>8.0000000000001847E-2</v>
          </cell>
          <cell r="J44">
            <v>0.27099999999999902</v>
          </cell>
          <cell r="K44">
            <v>0.47600000000000087</v>
          </cell>
          <cell r="L44">
            <v>0.60599999999999987</v>
          </cell>
          <cell r="M44">
            <v>1.3999999999999986</v>
          </cell>
          <cell r="N44">
            <v>0.28012499999999996</v>
          </cell>
          <cell r="O44">
            <v>0.53012500000000173</v>
          </cell>
          <cell r="P44">
            <v>0.48012499999999925</v>
          </cell>
          <cell r="Q44">
            <v>0.28012499999999996</v>
          </cell>
          <cell r="R44">
            <v>1.5685000000000002</v>
          </cell>
          <cell r="S44">
            <v>0.19999999999999929</v>
          </cell>
          <cell r="T44">
            <v>0.10000000000000142</v>
          </cell>
          <cell r="U44">
            <v>9.9999999999999645E-2</v>
          </cell>
          <cell r="V44">
            <v>9.9999999999999645E-2</v>
          </cell>
          <cell r="W44">
            <v>0.50000000000000711</v>
          </cell>
        </row>
        <row r="51">
          <cell r="D51">
            <v>46.692500000000067</v>
          </cell>
          <cell r="E51">
            <v>49.35750000000003</v>
          </cell>
          <cell r="F51">
            <v>47.864499999999907</v>
          </cell>
          <cell r="G51">
            <v>49.79849999999999</v>
          </cell>
          <cell r="H51">
            <v>59.175800000000116</v>
          </cell>
          <cell r="I51">
            <v>8.7952849999999891</v>
          </cell>
          <cell r="J51">
            <v>9.0330300000000143</v>
          </cell>
          <cell r="K51">
            <v>10.413949999999994</v>
          </cell>
          <cell r="L51">
            <v>12.60052499999999</v>
          </cell>
          <cell r="M51">
            <v>40.894289999999998</v>
          </cell>
          <cell r="N51">
            <v>10.379899999999994</v>
          </cell>
          <cell r="O51">
            <v>10.380784999999973</v>
          </cell>
          <cell r="P51">
            <v>9.778899999999993</v>
          </cell>
          <cell r="Q51">
            <v>10.398650000000005</v>
          </cell>
          <cell r="R51">
            <v>40.928200000000054</v>
          </cell>
          <cell r="S51">
            <v>13.794779999999985</v>
          </cell>
          <cell r="T51">
            <v>14.458892000000031</v>
          </cell>
          <cell r="U51">
            <v>10.910730500000017</v>
          </cell>
          <cell r="V51">
            <v>14.773550999999992</v>
          </cell>
          <cell r="W51">
            <v>52.937953500000141</v>
          </cell>
        </row>
        <row r="52">
          <cell r="D52">
            <v>40.595045454545513</v>
          </cell>
          <cell r="E52">
            <v>42.794590909090935</v>
          </cell>
          <cell r="F52">
            <v>41.81359090909082</v>
          </cell>
          <cell r="G52">
            <v>43.398499999999991</v>
          </cell>
          <cell r="H52">
            <v>48.47580000000012</v>
          </cell>
          <cell r="I52">
            <v>7.0622849999999904</v>
          </cell>
          <cell r="J52">
            <v>7.2590300000000134</v>
          </cell>
          <cell r="K52">
            <v>7.949949999999995</v>
          </cell>
          <cell r="L52">
            <v>8.5195249999999891</v>
          </cell>
          <cell r="M52">
            <v>30.794289999999993</v>
          </cell>
          <cell r="N52">
            <v>6.608149999999994</v>
          </cell>
          <cell r="O52">
            <v>7.009034999999975</v>
          </cell>
          <cell r="P52">
            <v>6.6571499999999935</v>
          </cell>
          <cell r="Q52">
            <v>7.1269000000000053</v>
          </cell>
          <cell r="R52">
            <v>27.401200000000056</v>
          </cell>
          <cell r="S52">
            <v>11.694779999999986</v>
          </cell>
          <cell r="T52">
            <v>11.758892000000031</v>
          </cell>
          <cell r="U52">
            <v>9.4107305000000174</v>
          </cell>
          <cell r="V52">
            <v>12.873550999999992</v>
          </cell>
          <cell r="W52">
            <v>45.737953500000145</v>
          </cell>
        </row>
        <row r="53">
          <cell r="D53">
            <v>20.102545454545453</v>
          </cell>
          <cell r="E53">
            <v>21.637090909090908</v>
          </cell>
          <cell r="F53">
            <v>19.949090909090909</v>
          </cell>
          <cell r="G53">
            <v>21.1</v>
          </cell>
          <cell r="H53">
            <v>27.2</v>
          </cell>
          <cell r="I53">
            <v>2.08</v>
          </cell>
          <cell r="J53">
            <v>2.7699999999999996</v>
          </cell>
          <cell r="K53">
            <v>2.3999999999999995</v>
          </cell>
          <cell r="L53">
            <v>2.9399999999999995</v>
          </cell>
          <cell r="M53">
            <v>10.190000000000001</v>
          </cell>
          <cell r="N53">
            <v>2.6622499999999993</v>
          </cell>
          <cell r="O53">
            <v>3.1222500000000002</v>
          </cell>
          <cell r="P53">
            <v>2.8722500000000002</v>
          </cell>
          <cell r="Q53">
            <v>1.9122499999999993</v>
          </cell>
          <cell r="R53">
            <v>10.568999999999999</v>
          </cell>
          <cell r="S53">
            <v>4.5999999999999996</v>
          </cell>
          <cell r="T53">
            <v>5</v>
          </cell>
          <cell r="U53">
            <v>3.3000000000000007</v>
          </cell>
          <cell r="V53">
            <v>5</v>
          </cell>
          <cell r="W53">
            <v>17.900000000000006</v>
          </cell>
        </row>
        <row r="54">
          <cell r="D54">
            <v>20.492500000000064</v>
          </cell>
          <cell r="E54">
            <v>21.157500000000027</v>
          </cell>
          <cell r="F54">
            <v>21.864499999999907</v>
          </cell>
          <cell r="G54">
            <v>22.29849999999999</v>
          </cell>
          <cell r="H54">
            <v>21.275800000000118</v>
          </cell>
          <cell r="I54">
            <v>4.9822849999999903</v>
          </cell>
          <cell r="J54">
            <v>4.4890300000000138</v>
          </cell>
          <cell r="K54">
            <v>5.5499499999999955</v>
          </cell>
          <cell r="L54">
            <v>5.5795249999999896</v>
          </cell>
          <cell r="M54">
            <v>20.604289999999992</v>
          </cell>
          <cell r="N54">
            <v>3.9458999999999946</v>
          </cell>
          <cell r="O54">
            <v>3.8867849999999748</v>
          </cell>
          <cell r="P54">
            <v>3.7848999999999933</v>
          </cell>
          <cell r="Q54">
            <v>5.214650000000006</v>
          </cell>
          <cell r="R54">
            <v>16.832200000000057</v>
          </cell>
          <cell r="S54">
            <v>7.0947799999999859</v>
          </cell>
          <cell r="T54">
            <v>6.7588920000000314</v>
          </cell>
          <cell r="U54">
            <v>6.1107305000000167</v>
          </cell>
          <cell r="V54">
            <v>7.873550999999992</v>
          </cell>
          <cell r="W54">
            <v>27.83795350000014</v>
          </cell>
        </row>
        <row r="55">
          <cell r="D55">
            <v>1.0479999999999998</v>
          </cell>
          <cell r="E55">
            <v>1.1279999999999999</v>
          </cell>
          <cell r="F55">
            <v>1.04</v>
          </cell>
          <cell r="G55">
            <v>1.1000000000000001</v>
          </cell>
          <cell r="H55">
            <v>1.6</v>
          </cell>
          <cell r="I55">
            <v>0.69299999999999995</v>
          </cell>
          <cell r="J55">
            <v>0.4</v>
          </cell>
          <cell r="K55">
            <v>0.23</v>
          </cell>
          <cell r="L55">
            <v>0.23</v>
          </cell>
          <cell r="M55">
            <v>1.5</v>
          </cell>
          <cell r="N55">
            <v>0.53550000000000009</v>
          </cell>
          <cell r="O55">
            <v>0.48550000000000004</v>
          </cell>
          <cell r="P55">
            <v>0.28550000000000003</v>
          </cell>
          <cell r="Q55">
            <v>0.28550000000000003</v>
          </cell>
          <cell r="R55">
            <v>1.59</v>
          </cell>
          <cell r="S55">
            <v>0.25700000000000001</v>
          </cell>
          <cell r="T55">
            <v>0.21240000000000001</v>
          </cell>
          <cell r="U55">
            <v>0.3</v>
          </cell>
          <cell r="V55">
            <v>0.3</v>
          </cell>
          <cell r="W55">
            <v>1.0694000000000001</v>
          </cell>
        </row>
        <row r="56">
          <cell r="D56">
            <v>0.38109090909090904</v>
          </cell>
          <cell r="E56">
            <v>0.41018181818181815</v>
          </cell>
          <cell r="F56">
            <v>0.37818181818181817</v>
          </cell>
          <cell r="G56">
            <v>0.4</v>
          </cell>
          <cell r="H56">
            <v>7.2</v>
          </cell>
          <cell r="I56">
            <v>0.42899999999999999</v>
          </cell>
          <cell r="J56">
            <v>0.32300000000000001</v>
          </cell>
          <cell r="K56">
            <v>0.42199999999999999</v>
          </cell>
          <cell r="L56">
            <v>0.27</v>
          </cell>
          <cell r="M56">
            <v>1.4</v>
          </cell>
          <cell r="N56">
            <v>0.5625</v>
          </cell>
          <cell r="O56">
            <v>0.46249999999999997</v>
          </cell>
          <cell r="P56">
            <v>0.36249999999999999</v>
          </cell>
          <cell r="Q56">
            <v>0.3125</v>
          </cell>
          <cell r="R56">
            <v>1.69</v>
          </cell>
          <cell r="S56">
            <v>0.16</v>
          </cell>
          <cell r="T56">
            <v>0.191</v>
          </cell>
          <cell r="U56">
            <v>5.6599999999999998E-2</v>
          </cell>
          <cell r="V56">
            <v>0.2</v>
          </cell>
          <cell r="W56">
            <v>0.60759999999999992</v>
          </cell>
        </row>
        <row r="57">
          <cell r="D57">
            <v>4.6683636363636447</v>
          </cell>
          <cell r="E57">
            <v>5.0247272727272767</v>
          </cell>
          <cell r="F57">
            <v>4.6327272727272693</v>
          </cell>
          <cell r="G57">
            <v>4.8999999999999986</v>
          </cell>
          <cell r="H57">
            <v>1.8999999999999959</v>
          </cell>
          <cell r="I57">
            <v>0.61099999999999866</v>
          </cell>
          <cell r="J57">
            <v>1.051000000000001</v>
          </cell>
          <cell r="K57">
            <v>1.8119999999999996</v>
          </cell>
          <cell r="L57">
            <v>3.5810000000000013</v>
          </cell>
          <cell r="M57">
            <v>7.2000000000000046</v>
          </cell>
          <cell r="N57">
            <v>2.6737500000000001</v>
          </cell>
          <cell r="O57">
            <v>2.4237499999999979</v>
          </cell>
          <cell r="P57">
            <v>2.4737499999999999</v>
          </cell>
          <cell r="Q57">
            <v>2.6737500000000001</v>
          </cell>
          <cell r="R57">
            <v>10.246999999999998</v>
          </cell>
          <cell r="S57">
            <v>1.6829999999999996</v>
          </cell>
          <cell r="T57">
            <v>2.2965999999999993</v>
          </cell>
          <cell r="U57">
            <v>1.1434</v>
          </cell>
          <cell r="V57">
            <v>1.4000000000000004</v>
          </cell>
          <cell r="W57">
            <v>5.5229999999999961</v>
          </cell>
        </row>
      </sheetData>
      <sheetData sheetId="18" refreshError="1"/>
      <sheetData sheetId="19" refreshError="1">
        <row r="10">
          <cell r="D10">
            <v>3.7</v>
          </cell>
          <cell r="E10">
            <v>19.2</v>
          </cell>
          <cell r="F10">
            <v>28.2</v>
          </cell>
          <cell r="G10">
            <v>48.599999999999994</v>
          </cell>
          <cell r="H10">
            <v>12.4</v>
          </cell>
          <cell r="I10">
            <v>2.4000000000000004</v>
          </cell>
          <cell r="J10">
            <v>1.5</v>
          </cell>
          <cell r="K10">
            <v>3</v>
          </cell>
          <cell r="L10">
            <v>4.1000000000000005</v>
          </cell>
          <cell r="M10">
            <v>11</v>
          </cell>
          <cell r="N10">
            <v>0.82800000000000007</v>
          </cell>
          <cell r="O10">
            <v>0.76700000000000002</v>
          </cell>
          <cell r="P10">
            <v>0.628</v>
          </cell>
          <cell r="Q10">
            <v>2.8780000000000001</v>
          </cell>
          <cell r="R10">
            <v>5.1009999999999991</v>
          </cell>
          <cell r="S10">
            <v>3.0842860019328007</v>
          </cell>
          <cell r="T10">
            <v>3.1382860019328005</v>
          </cell>
          <cell r="U10">
            <v>3.2382860019328001</v>
          </cell>
          <cell r="V10">
            <v>4.5382860019328009</v>
          </cell>
          <cell r="W10">
            <v>14.025488231731202</v>
          </cell>
          <cell r="X10">
            <v>4.7067616847686189</v>
          </cell>
          <cell r="Y10">
            <v>4.7067616847686189</v>
          </cell>
          <cell r="Z10">
            <v>4.7067616847686189</v>
          </cell>
          <cell r="AA10">
            <v>4.7067616847686189</v>
          </cell>
          <cell r="AB10">
            <v>18.904546739074473</v>
          </cell>
          <cell r="AC10">
            <v>4.4180906163319174</v>
          </cell>
          <cell r="AD10">
            <v>4.4180906163319174</v>
          </cell>
          <cell r="AE10">
            <v>4.4180906163319174</v>
          </cell>
          <cell r="AF10">
            <v>4.4180906163319174</v>
          </cell>
          <cell r="AG10">
            <v>17.797362465327669</v>
          </cell>
          <cell r="AH10">
            <v>15.621223718237863</v>
          </cell>
          <cell r="AI10">
            <v>14.628066180948991</v>
          </cell>
          <cell r="AJ10">
            <v>13.567538313410708</v>
          </cell>
          <cell r="AK10">
            <v>12.686822945872429</v>
          </cell>
          <cell r="AL10">
            <v>11.664958890318459</v>
          </cell>
          <cell r="AM10">
            <v>11.194817100557957</v>
          </cell>
          <cell r="AN10">
            <v>10.776137421908565</v>
          </cell>
          <cell r="AO10">
            <v>10.297060854370283</v>
          </cell>
          <cell r="AP10">
            <v>10.581143513492856</v>
          </cell>
          <cell r="AQ10">
            <v>10.265309283726539</v>
          </cell>
          <cell r="AR10">
            <v>9.7067748317380005</v>
          </cell>
          <cell r="AS10">
            <v>9.0974600908605723</v>
          </cell>
          <cell r="AT10">
            <v>8.3968814610942548</v>
          </cell>
          <cell r="AU10">
            <v>7.6671917202168265</v>
          </cell>
          <cell r="AV10">
            <v>6.964835312672732</v>
          </cell>
          <cell r="AW10">
            <v>6.2853677940175245</v>
          </cell>
          <cell r="AX10">
            <v>5.5938371642512088</v>
          </cell>
          <cell r="AY10">
            <v>5.0050677536231891</v>
          </cell>
        </row>
        <row r="11">
          <cell r="D11">
            <v>3.6929149999999997</v>
          </cell>
          <cell r="E11">
            <v>10.238745</v>
          </cell>
          <cell r="F11">
            <v>14.597489999999999</v>
          </cell>
          <cell r="G11">
            <v>16.930979999999998</v>
          </cell>
          <cell r="H11">
            <v>23.304359999999999</v>
          </cell>
          <cell r="I11">
            <v>7.5166599999999999</v>
          </cell>
          <cell r="J11">
            <v>7.5166599999999999</v>
          </cell>
          <cell r="K11">
            <v>7.5166599999999999</v>
          </cell>
          <cell r="L11">
            <v>7.5166599999999999</v>
          </cell>
          <cell r="M11">
            <v>30.06664</v>
          </cell>
          <cell r="N11">
            <v>7.7905999999999995</v>
          </cell>
          <cell r="O11">
            <v>7.7905999999999995</v>
          </cell>
          <cell r="P11">
            <v>7.7905999999999995</v>
          </cell>
          <cell r="Q11">
            <v>7.7905999999999995</v>
          </cell>
          <cell r="R11">
            <v>31.162399999999998</v>
          </cell>
          <cell r="S11">
            <v>6.9655999999999993</v>
          </cell>
          <cell r="T11">
            <v>6.9655999999999993</v>
          </cell>
          <cell r="U11">
            <v>6.9655999999999993</v>
          </cell>
          <cell r="V11">
            <v>6.9655999999999993</v>
          </cell>
          <cell r="W11">
            <v>27.862399999999997</v>
          </cell>
          <cell r="X11">
            <v>8.7969749999999998</v>
          </cell>
          <cell r="Y11">
            <v>8.7969749999999998</v>
          </cell>
          <cell r="Z11">
            <v>8.7969749999999998</v>
          </cell>
          <cell r="AA11">
            <v>8.7969749999999998</v>
          </cell>
          <cell r="AB11">
            <v>35.187899999999999</v>
          </cell>
          <cell r="AC11">
            <v>6.1748000000000003</v>
          </cell>
          <cell r="AD11">
            <v>6.1748000000000003</v>
          </cell>
          <cell r="AE11">
            <v>6.1748000000000003</v>
          </cell>
          <cell r="AF11">
            <v>6.1748000000000003</v>
          </cell>
          <cell r="AG11">
            <v>24.699200000000001</v>
          </cell>
          <cell r="AH11">
            <v>24.699200000000001</v>
          </cell>
          <cell r="AI11">
            <v>24.699200000000001</v>
          </cell>
          <cell r="AJ11">
            <v>24.699200000000001</v>
          </cell>
          <cell r="AK11">
            <v>24.699200000000001</v>
          </cell>
          <cell r="AL11">
            <v>24.699200000000001</v>
          </cell>
          <cell r="AM11">
            <v>24.699200000000001</v>
          </cell>
          <cell r="AN11">
            <v>24.699200000000001</v>
          </cell>
          <cell r="AO11">
            <v>24.699200000000001</v>
          </cell>
          <cell r="AP11">
            <v>24.699200000000001</v>
          </cell>
          <cell r="AQ11">
            <v>24.699200000000001</v>
          </cell>
          <cell r="AR11">
            <v>24.699200000000001</v>
          </cell>
          <cell r="AS11">
            <v>24.699200000000001</v>
          </cell>
          <cell r="AT11">
            <v>24.699200000000001</v>
          </cell>
          <cell r="AU11">
            <v>24.699200000000001</v>
          </cell>
          <cell r="AV11">
            <v>24.699200000000001</v>
          </cell>
          <cell r="AW11">
            <v>24.699200000000001</v>
          </cell>
          <cell r="AX11">
            <v>24.699200000000001</v>
          </cell>
          <cell r="AY11">
            <v>24.699200000000001</v>
          </cell>
        </row>
        <row r="13">
          <cell r="X13">
            <v>-1.0737875560239075E-2</v>
          </cell>
          <cell r="Y13">
            <v>-1.0737875560239075E-2</v>
          </cell>
          <cell r="Z13">
            <v>-1.0737875560239075E-2</v>
          </cell>
          <cell r="AA13">
            <v>-1.0737875560239075E-2</v>
          </cell>
          <cell r="AB13">
            <v>-4.2951502240956299E-2</v>
          </cell>
          <cell r="AC13">
            <v>0</v>
          </cell>
          <cell r="AD13">
            <v>0</v>
          </cell>
          <cell r="AE13">
            <v>0</v>
          </cell>
          <cell r="AF13">
            <v>0</v>
          </cell>
          <cell r="AG13">
            <v>-4.1338335353413927E-2</v>
          </cell>
          <cell r="AH13">
            <v>2.6698589818601078E-2</v>
          </cell>
          <cell r="AI13">
            <v>0.35885090100778716</v>
          </cell>
          <cell r="AJ13">
            <v>0.71651083327564402</v>
          </cell>
          <cell r="AK13">
            <v>2.0374028778548667</v>
          </cell>
          <cell r="AL13">
            <v>3.7207238264132583</v>
          </cell>
          <cell r="AM13">
            <v>4.9762434361755723</v>
          </cell>
          <cell r="AN13">
            <v>6.3720967697195618</v>
          </cell>
          <cell r="AO13">
            <v>7.7584131963748009</v>
          </cell>
          <cell r="AP13">
            <v>0</v>
          </cell>
          <cell r="AQ13">
            <v>0</v>
          </cell>
          <cell r="AR13">
            <v>0</v>
          </cell>
          <cell r="AS13">
            <v>0</v>
          </cell>
          <cell r="AT13">
            <v>0</v>
          </cell>
          <cell r="AU13">
            <v>0</v>
          </cell>
          <cell r="AV13">
            <v>0</v>
          </cell>
          <cell r="AW13">
            <v>0</v>
          </cell>
          <cell r="AX13">
            <v>0</v>
          </cell>
          <cell r="AY13">
            <v>0</v>
          </cell>
        </row>
        <row r="62">
          <cell r="AC62">
            <v>0</v>
          </cell>
          <cell r="AD62">
            <v>0</v>
          </cell>
          <cell r="AE62">
            <v>0</v>
          </cell>
          <cell r="AF62">
            <v>0</v>
          </cell>
          <cell r="AG62">
            <v>0</v>
          </cell>
          <cell r="AH62">
            <v>0</v>
          </cell>
          <cell r="AI62">
            <v>0</v>
          </cell>
          <cell r="AJ62">
            <v>-0.15339822228912967</v>
          </cell>
          <cell r="AK62">
            <v>-0.14763691197647832</v>
          </cell>
          <cell r="AL62">
            <v>9.5352106495003836E-2</v>
          </cell>
          <cell r="AM62">
            <v>1.281610360742097</v>
          </cell>
          <cell r="AN62">
            <v>2.5589672616987285</v>
          </cell>
          <cell r="AO62">
            <v>7.2610990272527536</v>
          </cell>
        </row>
      </sheetData>
      <sheetData sheetId="20" refreshError="1"/>
      <sheetData sheetId="21" refreshError="1">
        <row r="58">
          <cell r="D58">
            <v>522.022875</v>
          </cell>
          <cell r="E58">
            <v>776.04575</v>
          </cell>
          <cell r="F58">
            <v>868.79150000000004</v>
          </cell>
          <cell r="G58">
            <v>948.15232646508707</v>
          </cell>
          <cell r="H58">
            <v>1107.6521456285984</v>
          </cell>
          <cell r="M58">
            <v>1212.6493999999998</v>
          </cell>
          <cell r="R58">
            <v>1229.9871410010237</v>
          </cell>
          <cell r="W58">
            <v>1229.275285570573</v>
          </cell>
          <cell r="AB58">
            <v>1233.3942459487691</v>
          </cell>
          <cell r="AG58">
            <v>1234.8773837134984</v>
          </cell>
          <cell r="AH58">
            <v>1276.3181911159838</v>
          </cell>
          <cell r="AI58">
            <v>1310.3309584795143</v>
          </cell>
          <cell r="AJ58">
            <v>1344.0209427113077</v>
          </cell>
          <cell r="AK58">
            <v>1374.0279319264841</v>
          </cell>
          <cell r="AL58">
            <v>1397.2675099756102</v>
          </cell>
          <cell r="AM58">
            <v>1414.0961991652957</v>
          </cell>
          <cell r="AN58">
            <v>1432.6060230846781</v>
          </cell>
          <cell r="AO58">
            <v>1454.1560597211969</v>
          </cell>
        </row>
      </sheetData>
      <sheetData sheetId="22" refreshError="1"/>
      <sheetData sheetId="23" refreshError="1"/>
      <sheetData sheetId="24" refreshError="1">
        <row r="11">
          <cell r="D11">
            <v>2</v>
          </cell>
          <cell r="E11">
            <v>1</v>
          </cell>
          <cell r="F11">
            <v>4.0999999999999996</v>
          </cell>
          <cell r="G11">
            <v>14</v>
          </cell>
          <cell r="H11">
            <v>29.695</v>
          </cell>
          <cell r="I11">
            <v>32.258000000000003</v>
          </cell>
          <cell r="J11">
            <v>43.268999999999998</v>
          </cell>
          <cell r="K11">
            <v>49.454999999999998</v>
          </cell>
          <cell r="L11">
            <v>65.314999999999998</v>
          </cell>
          <cell r="M11">
            <v>65.314999999999998</v>
          </cell>
          <cell r="N11">
            <v>51.677999999999997</v>
          </cell>
          <cell r="O11">
            <v>33.625999999999998</v>
          </cell>
          <cell r="P11">
            <v>40.734999999999999</v>
          </cell>
          <cell r="Q11">
            <v>58.146999999999998</v>
          </cell>
          <cell r="R11">
            <v>58.146999999999998</v>
          </cell>
          <cell r="S11">
            <v>61.603996321275304</v>
          </cell>
          <cell r="T11">
            <v>56.8</v>
          </cell>
          <cell r="U11">
            <v>59.1</v>
          </cell>
          <cell r="V11">
            <v>87.2</v>
          </cell>
          <cell r="W11">
            <v>87.2</v>
          </cell>
          <cell r="X11">
            <v>79.099999999999994</v>
          </cell>
          <cell r="Y11">
            <v>81.400000000000006</v>
          </cell>
          <cell r="Z11">
            <v>111.3</v>
          </cell>
          <cell r="AA11">
            <v>122.5</v>
          </cell>
          <cell r="AB11">
            <v>122.5</v>
          </cell>
          <cell r="AC11">
            <v>146.19999999999999</v>
          </cell>
          <cell r="AD11">
            <v>155.19999999999999</v>
          </cell>
          <cell r="AE11">
            <v>165.39999999999998</v>
          </cell>
          <cell r="AF11">
            <v>173.59999999999997</v>
          </cell>
          <cell r="AG11">
            <v>152</v>
          </cell>
          <cell r="AH11">
            <v>178</v>
          </cell>
          <cell r="AI11">
            <v>206</v>
          </cell>
          <cell r="AJ11">
            <v>216</v>
          </cell>
          <cell r="AK11">
            <v>226</v>
          </cell>
          <cell r="AL11">
            <v>236</v>
          </cell>
          <cell r="AM11">
            <v>251</v>
          </cell>
          <cell r="AN11">
            <v>266</v>
          </cell>
          <cell r="AO11">
            <v>276</v>
          </cell>
        </row>
        <row r="22">
          <cell r="D22">
            <v>2</v>
          </cell>
          <cell r="E22">
            <v>-1</v>
          </cell>
          <cell r="F22">
            <v>3.0999999999999996</v>
          </cell>
          <cell r="G22">
            <v>9.9</v>
          </cell>
          <cell r="H22">
            <v>15.695</v>
          </cell>
          <cell r="I22">
            <v>2.5630000000000024</v>
          </cell>
          <cell r="J22">
            <v>11.010999999999996</v>
          </cell>
          <cell r="K22">
            <v>6.1859999999999999</v>
          </cell>
          <cell r="L22">
            <v>15.86</v>
          </cell>
          <cell r="M22">
            <v>35.619999999999997</v>
          </cell>
          <cell r="N22">
            <v>-13.637</v>
          </cell>
          <cell r="O22">
            <v>-18.052</v>
          </cell>
          <cell r="P22">
            <v>7.1090000000000018</v>
          </cell>
          <cell r="Q22">
            <v>17.411999999999999</v>
          </cell>
          <cell r="R22">
            <v>-7.1679999999999993</v>
          </cell>
          <cell r="S22">
            <v>3.4569963212753052</v>
          </cell>
          <cell r="T22">
            <v>-4.8039963212753065</v>
          </cell>
          <cell r="U22">
            <v>2.3000000000000043</v>
          </cell>
          <cell r="V22">
            <v>28.1</v>
          </cell>
          <cell r="W22">
            <v>29.053000000000004</v>
          </cell>
          <cell r="X22">
            <v>-8.1000000000000085</v>
          </cell>
          <cell r="Y22">
            <v>2.3000000000000114</v>
          </cell>
          <cell r="Z22">
            <v>29.899999999999991</v>
          </cell>
          <cell r="AA22">
            <v>11.200000000000003</v>
          </cell>
          <cell r="AB22">
            <v>35.299999999999997</v>
          </cell>
          <cell r="AG22">
            <v>29.5</v>
          </cell>
          <cell r="AH22">
            <v>27</v>
          </cell>
          <cell r="AI22">
            <v>31</v>
          </cell>
          <cell r="AJ22">
            <v>10</v>
          </cell>
          <cell r="AK22">
            <v>0</v>
          </cell>
          <cell r="AL22">
            <v>15</v>
          </cell>
          <cell r="AM22">
            <v>15</v>
          </cell>
          <cell r="AN22">
            <v>15</v>
          </cell>
          <cell r="AO22">
            <v>15</v>
          </cell>
        </row>
        <row r="25">
          <cell r="E25">
            <v>0</v>
          </cell>
          <cell r="F25">
            <v>0</v>
          </cell>
          <cell r="G25">
            <v>-0.43067353491300864</v>
          </cell>
          <cell r="H25">
            <v>-14.534180836488677</v>
          </cell>
          <cell r="I25">
            <v>14.664604371401683</v>
          </cell>
          <cell r="J25">
            <v>-0.55175000000000196</v>
          </cell>
          <cell r="K25">
            <v>1.9104000000000099</v>
          </cell>
          <cell r="L25">
            <v>0.81399999999997874</v>
          </cell>
          <cell r="M25">
            <v>16.83725437140167</v>
          </cell>
          <cell r="N25">
            <v>-1.7370599999999996</v>
          </cell>
          <cell r="O25">
            <v>-1.4855699999999814</v>
          </cell>
          <cell r="P25">
            <v>4.0275614999999902</v>
          </cell>
          <cell r="Q25">
            <v>-1.1548815000000019</v>
          </cell>
          <cell r="R25">
            <v>-0.34994999999999266</v>
          </cell>
          <cell r="S25">
            <v>-1.8866351842105189</v>
          </cell>
          <cell r="T25">
            <v>-0.78390571052632652</v>
          </cell>
          <cell r="U25">
            <v>-3.1323306052631494</v>
          </cell>
          <cell r="V25">
            <v>2.967088166666656</v>
          </cell>
          <cell r="W25">
            <v>-2.8357833333333389</v>
          </cell>
          <cell r="X25">
            <v>0</v>
          </cell>
          <cell r="Y25">
            <v>0</v>
          </cell>
          <cell r="Z25">
            <v>0</v>
          </cell>
          <cell r="AA25">
            <v>0</v>
          </cell>
          <cell r="AB25">
            <v>0</v>
          </cell>
          <cell r="AG25">
            <v>0</v>
          </cell>
          <cell r="AH25">
            <v>0</v>
          </cell>
          <cell r="AI25">
            <v>0</v>
          </cell>
          <cell r="AJ25">
            <v>0</v>
          </cell>
          <cell r="AK25">
            <v>0</v>
          </cell>
          <cell r="AL25">
            <v>0</v>
          </cell>
          <cell r="AM25">
            <v>0</v>
          </cell>
          <cell r="AN25">
            <v>0</v>
          </cell>
          <cell r="AO25">
            <v>0</v>
          </cell>
        </row>
        <row r="26">
          <cell r="D26" t="str">
            <v>...</v>
          </cell>
          <cell r="E26">
            <v>1.9999999999999982</v>
          </cell>
          <cell r="F26">
            <v>7.3000000000000043</v>
          </cell>
          <cell r="G26">
            <v>-7.1000000000000032</v>
          </cell>
          <cell r="H26">
            <v>-6.9719999999999995</v>
          </cell>
          <cell r="I26">
            <v>-17.422000000000001</v>
          </cell>
          <cell r="J26">
            <v>-36.298000000000002</v>
          </cell>
          <cell r="K26">
            <v>-20.310000000000002</v>
          </cell>
          <cell r="L26">
            <v>-9.5549999999999926</v>
          </cell>
          <cell r="M26">
            <v>-83.584999999999994</v>
          </cell>
          <cell r="N26">
            <v>5.6899999999999977</v>
          </cell>
          <cell r="O26">
            <v>14.948999999999991</v>
          </cell>
          <cell r="P26">
            <v>3.2569999999999979</v>
          </cell>
          <cell r="Q26">
            <v>11.095000000000013</v>
          </cell>
          <cell r="R26">
            <v>34.991</v>
          </cell>
          <cell r="S26">
            <v>4.2291578947368293</v>
          </cell>
          <cell r="T26">
            <v>8.4373684210526356</v>
          </cell>
          <cell r="U26">
            <v>-7.5678947368421099</v>
          </cell>
          <cell r="V26">
            <v>-25.968048245614028</v>
          </cell>
          <cell r="W26">
            <v>-20.869416666666673</v>
          </cell>
          <cell r="X26">
            <v>-16.907916666666672</v>
          </cell>
          <cell r="Y26">
            <v>-5.2795833333333348</v>
          </cell>
          <cell r="Z26">
            <v>1.0000000000000142</v>
          </cell>
          <cell r="AA26">
            <v>5.9999999999999858</v>
          </cell>
          <cell r="AB26">
            <v>-15.187500000000007</v>
          </cell>
          <cell r="AG26">
            <v>0</v>
          </cell>
          <cell r="AH26">
            <v>0</v>
          </cell>
          <cell r="AI26">
            <v>0</v>
          </cell>
          <cell r="AJ26">
            <v>0</v>
          </cell>
          <cell r="AK26">
            <v>0</v>
          </cell>
          <cell r="AL26">
            <v>0</v>
          </cell>
          <cell r="AM26">
            <v>0</v>
          </cell>
          <cell r="AN26">
            <v>0</v>
          </cell>
          <cell r="AO26">
            <v>0</v>
          </cell>
        </row>
      </sheetData>
      <sheetData sheetId="25" refreshError="1">
        <row r="57">
          <cell r="D57">
            <v>0</v>
          </cell>
          <cell r="E57">
            <v>0</v>
          </cell>
          <cell r="F57">
            <v>0</v>
          </cell>
          <cell r="G57">
            <v>21.776406846973853</v>
          </cell>
          <cell r="H57">
            <v>10.3201542054902</v>
          </cell>
          <cell r="I57">
            <v>0</v>
          </cell>
          <cell r="J57">
            <v>34.173150969602105</v>
          </cell>
          <cell r="K57">
            <v>0</v>
          </cell>
          <cell r="L57">
            <v>31.221963699823387</v>
          </cell>
          <cell r="M57">
            <v>65.395114669425496</v>
          </cell>
          <cell r="N57">
            <v>0</v>
          </cell>
          <cell r="O57">
            <v>0</v>
          </cell>
          <cell r="P57">
            <v>9.0695246597490602</v>
          </cell>
          <cell r="Q57">
            <v>0</v>
          </cell>
          <cell r="R57">
            <v>9.0695246597490602</v>
          </cell>
          <cell r="S57">
            <v>18.018505718535359</v>
          </cell>
          <cell r="T57">
            <v>0</v>
          </cell>
          <cell r="U57">
            <v>0</v>
          </cell>
          <cell r="V57">
            <v>7.9053573695081614</v>
          </cell>
          <cell r="W57">
            <v>25.923863088043518</v>
          </cell>
          <cell r="X57">
            <v>0</v>
          </cell>
          <cell r="Y57">
            <v>7.5839999999999996</v>
          </cell>
          <cell r="Z57">
            <v>7.5839999999999996</v>
          </cell>
          <cell r="AA57">
            <v>0</v>
          </cell>
          <cell r="AB57">
            <v>15.167999999999999</v>
          </cell>
          <cell r="AC57">
            <v>35.081040000000002</v>
          </cell>
          <cell r="AD57">
            <v>7.5120000000000005</v>
          </cell>
          <cell r="AE57">
            <v>7.5120000000000005</v>
          </cell>
          <cell r="AF57">
            <v>7.5120000000000005</v>
          </cell>
          <cell r="AG57">
            <v>57.617039999999996</v>
          </cell>
          <cell r="AH57">
            <v>30.263999999999996</v>
          </cell>
          <cell r="AI57">
            <v>30.263999999999996</v>
          </cell>
          <cell r="AJ57">
            <v>0</v>
          </cell>
          <cell r="AK57">
            <v>0</v>
          </cell>
          <cell r="AL57">
            <v>0</v>
          </cell>
          <cell r="AM57">
            <v>0</v>
          </cell>
          <cell r="AN57">
            <v>0</v>
          </cell>
          <cell r="AO57">
            <v>0</v>
          </cell>
        </row>
        <row r="58">
          <cell r="D58">
            <v>0</v>
          </cell>
          <cell r="E58">
            <v>0</v>
          </cell>
          <cell r="F58">
            <v>0</v>
          </cell>
          <cell r="G58">
            <v>0</v>
          </cell>
          <cell r="H58">
            <v>0</v>
          </cell>
          <cell r="I58">
            <v>0</v>
          </cell>
          <cell r="J58">
            <v>0</v>
          </cell>
          <cell r="K58">
            <v>0</v>
          </cell>
          <cell r="L58">
            <v>0</v>
          </cell>
          <cell r="M58">
            <v>0</v>
          </cell>
          <cell r="N58">
            <v>0</v>
          </cell>
          <cell r="O58">
            <v>0</v>
          </cell>
          <cell r="P58">
            <v>2.5495290460314073</v>
          </cell>
          <cell r="Q58">
            <v>2.5865281211408906</v>
          </cell>
          <cell r="R58">
            <v>5.1360571671722983</v>
          </cell>
          <cell r="S58">
            <v>2.5363887554244591</v>
          </cell>
          <cell r="T58">
            <v>2.4788676034566199</v>
          </cell>
          <cell r="U58">
            <v>2.4788676034566199</v>
          </cell>
          <cell r="V58">
            <v>2.4704241779713003</v>
          </cell>
          <cell r="W58">
            <v>9.9645481403089988</v>
          </cell>
          <cell r="X58">
            <v>3.5550000000000002</v>
          </cell>
          <cell r="Y58">
            <v>3.5550000000000002</v>
          </cell>
          <cell r="Z58">
            <v>2.37</v>
          </cell>
          <cell r="AA58">
            <v>2.37</v>
          </cell>
          <cell r="AB58">
            <v>11.850000000000001</v>
          </cell>
          <cell r="AC58">
            <v>3.5212500000000002</v>
          </cell>
          <cell r="AD58">
            <v>3.5212500000000002</v>
          </cell>
          <cell r="AE58">
            <v>2.3475000000000001</v>
          </cell>
          <cell r="AF58">
            <v>2.3475000000000001</v>
          </cell>
          <cell r="AG58">
            <v>11.737500000000001</v>
          </cell>
          <cell r="AH58">
            <v>4.634174999999999</v>
          </cell>
          <cell r="AI58">
            <v>10.16366</v>
          </cell>
          <cell r="AJ58">
            <v>8.4360900000000001</v>
          </cell>
          <cell r="AK58">
            <v>23.61853</v>
          </cell>
          <cell r="AL58">
            <v>25.300704</v>
          </cell>
          <cell r="AM58">
            <v>34.637147999999989</v>
          </cell>
          <cell r="AN58">
            <v>32.791043999999992</v>
          </cell>
          <cell r="AO58">
            <v>35.489583999999994</v>
          </cell>
        </row>
      </sheetData>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Macro data"/>
      <sheetName val="Loan terms and stocks"/>
      <sheetName val="Projected Principal"/>
      <sheetName val="Projected Interest"/>
      <sheetName val="31013A"/>
      <sheetName val="33002A"/>
      <sheetName val="61002A"/>
      <sheetName val="60001B"/>
      <sheetName val="60002A"/>
      <sheetName val="22006"/>
      <sheetName val="34002"/>
      <sheetName val="21002"/>
      <sheetName val="21003"/>
      <sheetName val="ADB-11001"/>
      <sheetName val="ADB-11002"/>
      <sheetName val="ADB-11003"/>
      <sheetName val="ADB-11004"/>
      <sheetName val="ADB-11005"/>
      <sheetName val="ADB-11006"/>
      <sheetName val="ADB-11007"/>
      <sheetName val="ADB-11008"/>
      <sheetName val="ADB-11009"/>
      <sheetName val="ADB-11010"/>
      <sheetName val="ADB-11011"/>
      <sheetName val="ADB-11012"/>
      <sheetName val="IDA-10001"/>
      <sheetName val="IDA-10002"/>
      <sheetName val="IDA-10003"/>
      <sheetName val="IDA-10004"/>
      <sheetName val="IDA-10005"/>
      <sheetName val="IDA-10006"/>
      <sheetName val="IDA-10007"/>
      <sheetName val="IDA-10008"/>
      <sheetName val="IDA-10009"/>
      <sheetName val="IDA-10010"/>
      <sheetName val="IDA-10011"/>
      <sheetName val="IDA-10012"/>
      <sheetName val="IDA-10013"/>
      <sheetName val="IDA-10014"/>
      <sheetName val="IDA-10015"/>
      <sheetName val="IDA-10016"/>
      <sheetName val="IDA-10017"/>
      <sheetName val="IDA-10018"/>
      <sheetName val="IDA-10019"/>
      <sheetName val="IDA-10020"/>
      <sheetName val="IDA-10021"/>
      <sheetName val="IDA-10022"/>
      <sheetName val="IDA-10023"/>
      <sheetName val="IDA-10024"/>
      <sheetName val="IDA-10025"/>
      <sheetName val="IDA-10026"/>
      <sheetName val="IDA-10027"/>
      <sheetName val="IDA-10028"/>
      <sheetName val="IDA-10029"/>
      <sheetName val="NDF19002"/>
      <sheetName val="EBRD12002"/>
      <sheetName val="EBRD12004 (B)"/>
      <sheetName val="Лист3"/>
      <sheetName val="Лист2"/>
      <sheetName val="3.2.5"/>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AL"/>
      <sheetName val="BOP"/>
      <sheetName val="FIS"/>
      <sheetName val="MACROF"/>
      <sheetName val="debt_sust"/>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sheetName val="IN"/>
      <sheetName val="NBK"/>
      <sheetName val="IMF"/>
      <sheetName val="DBF"/>
      <sheetName val="DBS"/>
      <sheetName val="TOT"/>
      <sheetName val="OIL"/>
      <sheetName val="FDI"/>
      <sheetName val="EXP"/>
      <sheetName val="IMP"/>
      <sheetName val="SRV"/>
      <sheetName val="INC"/>
      <sheetName val="BOP"/>
      <sheetName val="TB1"/>
      <sheetName val="TB6"/>
      <sheetName val="TB7"/>
      <sheetName val="TB8"/>
      <sheetName val="WEO"/>
      <sheetName val="SC N"/>
    </sheetNames>
    <sheetDataSet>
      <sheetData sheetId="0" refreshError="1"/>
      <sheetData sheetId="1" refreshError="1">
        <row r="36">
          <cell r="AF36">
            <v>2</v>
          </cell>
        </row>
      </sheetData>
      <sheetData sheetId="2" refreshError="1"/>
      <sheetData sheetId="3" refreshError="1"/>
      <sheetData sheetId="4" refreshError="1">
        <row r="42">
          <cell r="AJ42">
            <v>35.56</v>
          </cell>
          <cell r="AK42">
            <v>100</v>
          </cell>
          <cell r="AL42">
            <v>70</v>
          </cell>
          <cell r="AM42">
            <v>30</v>
          </cell>
          <cell r="AN42">
            <v>400</v>
          </cell>
          <cell r="AO42">
            <v>400</v>
          </cell>
        </row>
        <row r="72">
          <cell r="AK72">
            <v>166.9</v>
          </cell>
          <cell r="AL72">
            <v>152.4</v>
          </cell>
          <cell r="AM72">
            <v>153.9</v>
          </cell>
          <cell r="AN72">
            <v>50</v>
          </cell>
          <cell r="AO72">
            <v>30</v>
          </cell>
        </row>
        <row r="113">
          <cell r="AK113">
            <v>47.7</v>
          </cell>
          <cell r="AL113">
            <v>46.4</v>
          </cell>
          <cell r="AM113">
            <v>48.3</v>
          </cell>
          <cell r="AN113">
            <v>47.3</v>
          </cell>
          <cell r="AO113">
            <v>48.6</v>
          </cell>
        </row>
      </sheetData>
      <sheetData sheetId="5" refreshError="1"/>
      <sheetData sheetId="6" refreshError="1"/>
      <sheetData sheetId="7" refreshError="1"/>
      <sheetData sheetId="8" refreshError="1"/>
      <sheetData sheetId="9" refreshError="1">
        <row r="7">
          <cell r="A7">
            <v>2</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Names"/>
      <sheetName val="BOP tables"/>
      <sheetName val="BOP"/>
      <sheetName val="tab6"/>
      <sheetName val="tabMT"/>
      <sheetName val="Input tables"/>
      <sheetName val="In &amp; out"/>
      <sheetName val="Fiscal and Real Input"/>
      <sheetName val="NFA Banking System"/>
      <sheetName val="WEO"/>
      <sheetName val="WEO1"/>
      <sheetName val="IMF Credit"/>
      <sheetName val="Fund position"/>
      <sheetName val="GEEandGAS"/>
      <sheetName val="Debt tables"/>
      <sheetName val="Debt Service"/>
      <sheetName val="Calculation amort and inter"/>
      <sheetName val="Pub_disb"/>
      <sheetName val="Stock of Debt"/>
      <sheetName val="Exceptional Financing"/>
      <sheetName val="NPV Debt"/>
      <sheetName val="Debt Sust of Public Sector"/>
      <sheetName val="Arrears "/>
      <sheetName val="HIPC indicators"/>
      <sheetName val="Ratio tables"/>
      <sheetName val="volumes&amp;prices"/>
      <sheetName val="Trade"/>
      <sheetName val="Table 8 Debt service capacity"/>
      <sheetName val="Table 9 Cap Repay Fund"/>
      <sheetName val="Output Tables"/>
      <sheetName val="FSUOUT"/>
      <sheetName val="SRtab11"/>
      <sheetName val="SRtab14"/>
      <sheetName val="REDtab39"/>
      <sheetName val="REDtab40"/>
      <sheetName val="REDtab41"/>
      <sheetName val="REDtab42"/>
      <sheetName val="REDtab43"/>
      <sheetName val="REDtab44"/>
      <sheetName val="REDtab45"/>
      <sheetName val="REDtab46"/>
      <sheetName val="SRtab13"/>
      <sheetName val="SRtab12"/>
      <sheetName val="tab6Rus"/>
      <sheetName val="BOPOUTrus"/>
      <sheetName val="Old worksheets"/>
      <sheetName val="RED Table 30"/>
      <sheetName val="RED Table 29"/>
      <sheetName val="Historic export"/>
      <sheetName val="Historic import"/>
      <sheetName val="Historic services"/>
      <sheetName val="Mprodct"/>
      <sheetName val="Xprodct"/>
      <sheetName val="WEO Q5"/>
      <sheetName val="WEO Q6"/>
      <sheetName val="WEO Q7"/>
      <sheetName val="TJK_Q"/>
      <sheetName val="TJK_A"/>
      <sheetName val="EDSSBATCH"/>
      <sheetName val="Other workshee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
      <sheetName val="Micro"/>
      <sheetName val="ControlSheet"/>
      <sheetName val="REAL-weo"/>
      <sheetName val="MON-weo"/>
      <sheetName val="FISCAL-weo"/>
      <sheetName val="BoP-weo"/>
      <sheetName val="QC"/>
    </sheetNames>
    <sheetDataSet>
      <sheetData sheetId="0" refreshError="1"/>
      <sheetData sheetId="1" refreshError="1"/>
      <sheetData sheetId="2" refreshError="1"/>
      <sheetData sheetId="3" refreshError="1">
        <row r="32">
          <cell r="H32">
            <v>1.00000004749745E-3</v>
          </cell>
          <cell r="I32">
            <v>1.00000004749745E-3</v>
          </cell>
          <cell r="J32">
            <v>1.00000004749745E-3</v>
          </cell>
          <cell r="K32">
            <v>1.00000004749745E-3</v>
          </cell>
          <cell r="L32">
            <v>1.00000004749745E-3</v>
          </cell>
          <cell r="M32">
            <v>1.00000004749745E-3</v>
          </cell>
          <cell r="N32">
            <v>1.00000004749745E-3</v>
          </cell>
          <cell r="O32">
            <v>1.00000004749745E-3</v>
          </cell>
        </row>
      </sheetData>
      <sheetData sheetId="4" refreshError="1"/>
      <sheetData sheetId="5" refreshError="1"/>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s"/>
      <sheetName val="Compare"/>
      <sheetName val="Annual"/>
      <sheetName val="Quarterly"/>
      <sheetName val="Weights"/>
      <sheetName val="A Current Data"/>
      <sheetName val="A Previous Data"/>
      <sheetName val="Q Current Data"/>
      <sheetName val="Q Previous Data"/>
      <sheetName val="Weights Data"/>
      <sheetName val="Compare (Non-Euro)"/>
      <sheetName val="Annual (Non-Euro)"/>
      <sheetName val="Quarterly (Non-Euro)"/>
      <sheetName val="Weights (Non-Euro)"/>
      <sheetName val="A Current Data (Non-Euro)"/>
      <sheetName val="A Previous Data (Non-Euro)"/>
      <sheetName val="Q Current Data (Non-Euro)"/>
      <sheetName val="Q Previous Data (Non-Euro)"/>
      <sheetName val="Weights Data (Non-Euro)"/>
      <sheetName val="ControlSheet"/>
    </sheetNames>
    <sheetDataSet>
      <sheetData sheetId="0"/>
      <sheetData sheetId="1"/>
      <sheetData sheetId="2"/>
      <sheetData sheetId="3"/>
      <sheetData sheetId="4"/>
      <sheetData sheetId="5" refreshError="1">
        <row r="60">
          <cell r="D60" t="str">
            <v>S2005START</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WEO"/>
      <sheetName val="volumes&amp;prices"/>
      <sheetName val="BOP"/>
      <sheetName val="WEO1"/>
      <sheetName val="Fiscal and Real Input"/>
      <sheetName val="tab6"/>
      <sheetName val="BOPOUT"/>
      <sheetName val="Table 8 Debt service capacity"/>
      <sheetName val="Trade"/>
      <sheetName val="Pub_disb"/>
      <sheetName val="Calculation amort and inter"/>
      <sheetName val="Exceptional Financing"/>
      <sheetName val="GEEandGAS"/>
      <sheetName val="Historic export"/>
      <sheetName val="Historic import"/>
      <sheetName val="Historic services"/>
      <sheetName val="NPV Debt"/>
      <sheetName val="Debt Service"/>
      <sheetName val="Debt Sust of Public Sector"/>
      <sheetName val="Stock of Debt"/>
      <sheetName val="Arrears "/>
      <sheetName val="HIPC indicators"/>
      <sheetName val="NFA Banking System"/>
      <sheetName val="IMF Credit"/>
      <sheetName val="Table 9 Cap Repay Fund"/>
      <sheetName val="OtherX"/>
      <sheetName val="Mprodct"/>
      <sheetName val="Xprodct"/>
      <sheetName val="RED Table 29"/>
      <sheetName val="RED Table 30"/>
      <sheetName val="Nam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2">
          <cell r="R12">
            <v>0</v>
          </cell>
          <cell r="V12">
            <v>1.2869565217391306</v>
          </cell>
          <cell r="W12">
            <v>1.2869565217391306</v>
          </cell>
          <cell r="AB12">
            <v>0.9652173913043478</v>
          </cell>
          <cell r="AG12">
            <v>0.9652173913043478</v>
          </cell>
          <cell r="AH12">
            <v>0.9652173913043478</v>
          </cell>
          <cell r="AI12">
            <v>0.9652173913043478</v>
          </cell>
          <cell r="AJ12">
            <v>0.9652173913043478</v>
          </cell>
          <cell r="AK12">
            <v>0.9652173913043478</v>
          </cell>
          <cell r="AL12">
            <v>0.9652173913043478</v>
          </cell>
          <cell r="AM12">
            <v>0.9652173913043478</v>
          </cell>
          <cell r="AN12">
            <v>0.9652173913043478</v>
          </cell>
          <cell r="AO12">
            <v>0.9652173913043478</v>
          </cell>
          <cell r="AP12">
            <v>0.9652173913043478</v>
          </cell>
          <cell r="AQ12">
            <v>0.9652173913043478</v>
          </cell>
          <cell r="AR12">
            <v>0.9652173913043478</v>
          </cell>
          <cell r="AS12">
            <v>0.9652173913043478</v>
          </cell>
          <cell r="AT12">
            <v>0.9652173913043478</v>
          </cell>
          <cell r="AU12">
            <v>0.9652173913043478</v>
          </cell>
          <cell r="AV12">
            <v>0.9652173913043478</v>
          </cell>
          <cell r="AW12">
            <v>0.9652173913043478</v>
          </cell>
          <cell r="AX12">
            <v>0.9652173913043478</v>
          </cell>
          <cell r="AY12">
            <v>0.9652173913043478</v>
          </cell>
          <cell r="AZ12">
            <v>0.9652173913043478</v>
          </cell>
          <cell r="BA12">
            <v>0.9652173913043478</v>
          </cell>
          <cell r="BB12">
            <v>0.9652173913043478</v>
          </cell>
        </row>
        <row r="13">
          <cell r="R13">
            <v>0.59200000000000008</v>
          </cell>
          <cell r="V13">
            <v>0.55700000000000005</v>
          </cell>
          <cell r="W13">
            <v>0.55700000000000005</v>
          </cell>
          <cell r="AB13">
            <v>0.66599999999999993</v>
          </cell>
          <cell r="AG13">
            <v>0.6370434782608696</v>
          </cell>
          <cell r="AH13">
            <v>0.60808695652173916</v>
          </cell>
          <cell r="AI13">
            <v>0.57913043478260884</v>
          </cell>
          <cell r="AJ13">
            <v>0.5501739130434784</v>
          </cell>
          <cell r="AK13">
            <v>0.52121739130434808</v>
          </cell>
          <cell r="AL13">
            <v>0.49226086956521764</v>
          </cell>
          <cell r="AM13">
            <v>0.4633043478260872</v>
          </cell>
          <cell r="AN13">
            <v>0.43434782608695677</v>
          </cell>
          <cell r="AO13">
            <v>0.40539130434782633</v>
          </cell>
          <cell r="AP13">
            <v>0.37643478260869589</v>
          </cell>
          <cell r="AQ13">
            <v>0.34747826086956546</v>
          </cell>
          <cell r="AR13">
            <v>0.31852173913043502</v>
          </cell>
          <cell r="AS13">
            <v>0.28956521739130453</v>
          </cell>
          <cell r="AT13">
            <v>0.26060869565217409</v>
          </cell>
          <cell r="AU13">
            <v>0.23165217391304369</v>
          </cell>
          <cell r="AV13">
            <v>0.20269565217391325</v>
          </cell>
          <cell r="AW13">
            <v>0.17373913043478278</v>
          </cell>
          <cell r="AX13">
            <v>0.14478260869565235</v>
          </cell>
          <cell r="AY13">
            <v>0.11582608695652191</v>
          </cell>
          <cell r="AZ13">
            <v>8.6869565217391476E-2</v>
          </cell>
          <cell r="BA13">
            <v>5.7913043478261046E-2</v>
          </cell>
          <cell r="BB13">
            <v>2.8956521739130613E-2</v>
          </cell>
        </row>
        <row r="17">
          <cell r="R17">
            <v>0</v>
          </cell>
          <cell r="U17">
            <v>4.5</v>
          </cell>
          <cell r="W17">
            <v>4.5</v>
          </cell>
          <cell r="AB17">
            <v>0</v>
          </cell>
          <cell r="AG17">
            <v>0</v>
          </cell>
          <cell r="AH17">
            <v>0</v>
          </cell>
          <cell r="AI17">
            <v>0</v>
          </cell>
          <cell r="AJ17">
            <v>0</v>
          </cell>
          <cell r="AK17">
            <v>0</v>
          </cell>
          <cell r="AL17">
            <v>0</v>
          </cell>
          <cell r="AM17">
            <v>0</v>
          </cell>
          <cell r="AN17">
            <v>0</v>
          </cell>
          <cell r="AO17">
            <v>0</v>
          </cell>
          <cell r="AP17">
            <v>0</v>
          </cell>
          <cell r="AQ17">
            <v>0</v>
          </cell>
          <cell r="AR17">
            <v>0</v>
          </cell>
        </row>
        <row r="18">
          <cell r="W18">
            <v>0.25600000000000001</v>
          </cell>
          <cell r="AB18">
            <v>0</v>
          </cell>
          <cell r="AG18">
            <v>0</v>
          </cell>
          <cell r="AH18">
            <v>0</v>
          </cell>
          <cell r="AI18">
            <v>0</v>
          </cell>
          <cell r="AJ18">
            <v>0</v>
          </cell>
          <cell r="AK18">
            <v>0</v>
          </cell>
          <cell r="AL18">
            <v>0</v>
          </cell>
          <cell r="AM18">
            <v>0</v>
          </cell>
          <cell r="AN18">
            <v>0</v>
          </cell>
          <cell r="AO18">
            <v>0</v>
          </cell>
          <cell r="AP18">
            <v>0</v>
          </cell>
          <cell r="AQ18">
            <v>0</v>
          </cell>
          <cell r="AR18">
            <v>0</v>
          </cell>
        </row>
        <row r="22">
          <cell r="D22">
            <v>0</v>
          </cell>
          <cell r="E22">
            <v>0</v>
          </cell>
          <cell r="F22">
            <v>0.83333333333333337</v>
          </cell>
          <cell r="G22">
            <v>0.83333333333333337</v>
          </cell>
          <cell r="H22">
            <v>0.83333333333333337</v>
          </cell>
          <cell r="M22">
            <v>0.83333333333333337</v>
          </cell>
          <cell r="R22">
            <v>0.83333333333333337</v>
          </cell>
          <cell r="S22">
            <v>0</v>
          </cell>
          <cell r="T22">
            <v>0</v>
          </cell>
          <cell r="U22">
            <v>0</v>
          </cell>
          <cell r="V22">
            <v>0</v>
          </cell>
          <cell r="W22">
            <v>0.83333333333333337</v>
          </cell>
          <cell r="X22">
            <v>0.27958333333333329</v>
          </cell>
          <cell r="Y22">
            <v>0.27958333333333329</v>
          </cell>
          <cell r="Z22">
            <v>0.27958333333333329</v>
          </cell>
          <cell r="AA22">
            <v>0.27958333333333329</v>
          </cell>
          <cell r="AB22">
            <v>1.1183333333333332</v>
          </cell>
          <cell r="AC22">
            <v>0.27958333333333329</v>
          </cell>
          <cell r="AD22">
            <v>0.27958333333333329</v>
          </cell>
          <cell r="AE22">
            <v>0.27958333333333329</v>
          </cell>
          <cell r="AF22">
            <v>0.27958333333333329</v>
          </cell>
          <cell r="AG22">
            <v>1.1183333333333332</v>
          </cell>
          <cell r="AH22">
            <v>1.1183333333333332</v>
          </cell>
          <cell r="AI22">
            <v>1.1183333333333332</v>
          </cell>
          <cell r="AJ22">
            <v>1.1183333333333332</v>
          </cell>
          <cell r="AK22">
            <v>1.1183333333333332</v>
          </cell>
        </row>
        <row r="23">
          <cell r="D23">
            <v>0.35000000000000003</v>
          </cell>
          <cell r="E23">
            <v>0.35000000000000003</v>
          </cell>
          <cell r="F23">
            <v>0.35000000000000003</v>
          </cell>
          <cell r="G23">
            <v>0.35000000000000003</v>
          </cell>
          <cell r="H23">
            <v>0.35000000000000003</v>
          </cell>
          <cell r="M23">
            <v>0.35000000000000003</v>
          </cell>
          <cell r="R23">
            <v>0.35000000000000003</v>
          </cell>
          <cell r="W23">
            <v>0.35000000000000003</v>
          </cell>
          <cell r="X23">
            <v>8.7500000000000008E-2</v>
          </cell>
          <cell r="Y23">
            <v>8.7500000000000008E-2</v>
          </cell>
          <cell r="Z23">
            <v>8.7500000000000008E-2</v>
          </cell>
          <cell r="AA23">
            <v>8.7500000000000008E-2</v>
          </cell>
          <cell r="AB23">
            <v>0.35000000000000003</v>
          </cell>
          <cell r="AC23">
            <v>8.7500000000000008E-2</v>
          </cell>
          <cell r="AD23">
            <v>8.7500000000000008E-2</v>
          </cell>
          <cell r="AE23">
            <v>8.7500000000000008E-2</v>
          </cell>
          <cell r="AF23">
            <v>8.7500000000000008E-2</v>
          </cell>
          <cell r="AG23">
            <v>0.35000000000000003</v>
          </cell>
          <cell r="AH23">
            <v>0.35000000000000003</v>
          </cell>
          <cell r="AI23">
            <v>0.35000000000000003</v>
          </cell>
          <cell r="AJ23">
            <v>0.35000000000000003</v>
          </cell>
          <cell r="AK23">
            <v>0.35000000000000003</v>
          </cell>
        </row>
        <row r="27">
          <cell r="N27">
            <v>0</v>
          </cell>
          <cell r="R27">
            <v>0</v>
          </cell>
          <cell r="S27">
            <v>0</v>
          </cell>
          <cell r="T27">
            <v>0</v>
          </cell>
          <cell r="U27">
            <v>0</v>
          </cell>
          <cell r="V27">
            <v>0</v>
          </cell>
          <cell r="W27">
            <v>0</v>
          </cell>
          <cell r="AB27">
            <v>0</v>
          </cell>
          <cell r="AG27">
            <v>0</v>
          </cell>
          <cell r="AH27">
            <v>0</v>
          </cell>
          <cell r="AI27">
            <v>1.0310832231931735</v>
          </cell>
          <cell r="AJ27">
            <v>1.0310832231931735</v>
          </cell>
          <cell r="AK27">
            <v>1.0310832231931735</v>
          </cell>
          <cell r="AL27">
            <v>1.0310832231931735</v>
          </cell>
          <cell r="AM27">
            <v>1.0310832231931735</v>
          </cell>
          <cell r="AN27">
            <v>1.0310832231931735</v>
          </cell>
          <cell r="AO27">
            <v>1.0310832231931735</v>
          </cell>
          <cell r="AP27">
            <v>1.0310832231931735</v>
          </cell>
          <cell r="AQ27">
            <v>1.0310832231931735</v>
          </cell>
          <cell r="AR27">
            <v>1.0310832231931735</v>
          </cell>
          <cell r="AS27">
            <v>1.0310832231931735</v>
          </cell>
          <cell r="AT27">
            <v>1.0310832231931735</v>
          </cell>
          <cell r="AU27">
            <v>1.0310832231931735</v>
          </cell>
          <cell r="AV27">
            <v>1.0310832231931735</v>
          </cell>
          <cell r="AW27">
            <v>1.0310832231931735</v>
          </cell>
        </row>
        <row r="28">
          <cell r="R28">
            <v>0.4032</v>
          </cell>
          <cell r="S28">
            <v>0.1036224</v>
          </cell>
          <cell r="T28">
            <v>0.10434775680000001</v>
          </cell>
          <cell r="U28">
            <v>0.1050781910976</v>
          </cell>
          <cell r="V28">
            <v>0.10826373843528321</v>
          </cell>
          <cell r="W28">
            <v>0.4032</v>
          </cell>
          <cell r="X28">
            <v>9.0999999999999998E-2</v>
          </cell>
          <cell r="Y28">
            <v>9.0999999999999998E-2</v>
          </cell>
          <cell r="Z28">
            <v>9.0999999999999998E-2</v>
          </cell>
          <cell r="AA28">
            <v>9.0999999999999998E-2</v>
          </cell>
          <cell r="AB28">
            <v>0.36399999999999999</v>
          </cell>
          <cell r="AC28">
            <v>9.0999999999999998E-2</v>
          </cell>
          <cell r="AD28">
            <v>9.0999999999999998E-2</v>
          </cell>
          <cell r="AE28">
            <v>9.0999999999999998E-2</v>
          </cell>
          <cell r="AF28">
            <v>9.0999999999999998E-2</v>
          </cell>
          <cell r="AG28">
            <v>0.36399999999999999</v>
          </cell>
          <cell r="AH28">
            <v>0.43050695374113285</v>
          </cell>
          <cell r="AI28">
            <v>0.43050695374113285</v>
          </cell>
          <cell r="AJ28">
            <v>0.40163662349172402</v>
          </cell>
          <cell r="AK28">
            <v>0.37276629324231514</v>
          </cell>
          <cell r="AL28">
            <v>0.34389596299290631</v>
          </cell>
          <cell r="AM28">
            <v>0.31502563274349749</v>
          </cell>
          <cell r="AN28">
            <v>0.2861553024940886</v>
          </cell>
          <cell r="AO28">
            <v>0.25728497224467978</v>
          </cell>
          <cell r="AP28">
            <v>0.22841464199527092</v>
          </cell>
          <cell r="AQ28">
            <v>0.1995443117458621</v>
          </cell>
          <cell r="AR28">
            <v>0.17067398149645324</v>
          </cell>
          <cell r="AS28">
            <v>0.14180365124704439</v>
          </cell>
          <cell r="AT28">
            <v>0.11293332099763555</v>
          </cell>
          <cell r="AU28">
            <v>8.4062990748226693E-2</v>
          </cell>
          <cell r="AV28">
            <v>5.5192660498817832E-2</v>
          </cell>
          <cell r="AW28">
            <v>2.6322330249408978E-2</v>
          </cell>
        </row>
        <row r="32">
          <cell r="M32">
            <v>0</v>
          </cell>
          <cell r="R32">
            <v>0</v>
          </cell>
          <cell r="W32">
            <v>0</v>
          </cell>
          <cell r="X32">
            <v>0.64196428571428565</v>
          </cell>
          <cell r="Y32">
            <v>0.64196428571428565</v>
          </cell>
          <cell r="Z32">
            <v>0.64196428571428565</v>
          </cell>
          <cell r="AA32">
            <v>0.64196428571428565</v>
          </cell>
          <cell r="AB32">
            <v>2.5678571428571426</v>
          </cell>
          <cell r="AC32">
            <v>0.64200000000000002</v>
          </cell>
          <cell r="AD32">
            <v>0.64200000000000002</v>
          </cell>
          <cell r="AE32">
            <v>0.64200000000000002</v>
          </cell>
          <cell r="AF32">
            <v>0.64200000000000002</v>
          </cell>
          <cell r="AG32">
            <v>2.5680000000000001</v>
          </cell>
          <cell r="AH32">
            <v>2.5680000000000001</v>
          </cell>
          <cell r="AI32">
            <v>3.6688571428571426</v>
          </cell>
          <cell r="AJ32">
            <v>3.6688571428571426</v>
          </cell>
          <cell r="AK32">
            <v>3.6688571428571426</v>
          </cell>
          <cell r="AL32">
            <v>3.6688571428571426</v>
          </cell>
          <cell r="AM32">
            <v>3.3027142857142908</v>
          </cell>
        </row>
        <row r="33">
          <cell r="W33">
            <v>0.71909599999999996</v>
          </cell>
          <cell r="X33">
            <v>0.18</v>
          </cell>
          <cell r="Y33">
            <v>0.17699999999999999</v>
          </cell>
          <cell r="Z33">
            <v>0.17499999999999999</v>
          </cell>
          <cell r="AA33">
            <v>0.17</v>
          </cell>
          <cell r="AB33">
            <v>0.70200000000000007</v>
          </cell>
          <cell r="AC33">
            <v>0.17549999999999999</v>
          </cell>
          <cell r="AD33">
            <v>0.17549999999999999</v>
          </cell>
          <cell r="AE33">
            <v>0.17549999999999999</v>
          </cell>
          <cell r="AF33">
            <v>0.17549999999999999</v>
          </cell>
          <cell r="AG33">
            <v>0.70199999999999996</v>
          </cell>
          <cell r="AH33">
            <v>0.50338800000000006</v>
          </cell>
          <cell r="AI33">
            <v>0.40066000000000013</v>
          </cell>
          <cell r="AJ33">
            <v>0.29793200000000014</v>
          </cell>
          <cell r="AK33">
            <v>0.19520400000000013</v>
          </cell>
          <cell r="AL33">
            <v>9.2476000000000141E-2</v>
          </cell>
        </row>
        <row r="37">
          <cell r="H37">
            <v>0</v>
          </cell>
          <cell r="M37">
            <v>0</v>
          </cell>
          <cell r="R37">
            <v>0</v>
          </cell>
          <cell r="W37">
            <v>0</v>
          </cell>
          <cell r="AB37">
            <v>0</v>
          </cell>
          <cell r="AC37">
            <v>8.9250327777258676</v>
          </cell>
          <cell r="AD37">
            <v>8.9250327777258676</v>
          </cell>
          <cell r="AE37">
            <v>8.9250327777258676</v>
          </cell>
          <cell r="AF37">
            <v>8.9250327777258676</v>
          </cell>
          <cell r="AG37">
            <v>35.70013111090347</v>
          </cell>
          <cell r="AH37">
            <v>35.70013111090347</v>
          </cell>
          <cell r="AI37">
            <v>35.70013111090347</v>
          </cell>
          <cell r="AJ37">
            <v>35.70013111090347</v>
          </cell>
          <cell r="AK37">
            <v>35.70013111090347</v>
          </cell>
          <cell r="AL37">
            <v>35.70013111090347</v>
          </cell>
          <cell r="AM37">
            <v>35.70013111090347</v>
          </cell>
          <cell r="AN37">
            <v>35.70013111090347</v>
          </cell>
          <cell r="AO37">
            <v>35.70013111090347</v>
          </cell>
        </row>
        <row r="38">
          <cell r="H38">
            <v>8.0556000000000001</v>
          </cell>
          <cell r="M38">
            <v>8.2811567999999998</v>
          </cell>
          <cell r="R38">
            <v>8.5130291904000011</v>
          </cell>
          <cell r="W38">
            <v>8.7513940077312018</v>
          </cell>
          <cell r="X38">
            <v>2.2491082599869188</v>
          </cell>
          <cell r="Y38">
            <v>2.2491082599869188</v>
          </cell>
          <cell r="Z38">
            <v>2.2491082599869188</v>
          </cell>
          <cell r="AA38">
            <v>2.2491082599869188</v>
          </cell>
          <cell r="AB38">
            <v>8.9964330399476751</v>
          </cell>
          <cell r="AC38">
            <v>2.1241578010987565</v>
          </cell>
          <cell r="AD38">
            <v>2.1241578010987565</v>
          </cell>
          <cell r="AE38">
            <v>2.1241578010987565</v>
          </cell>
          <cell r="AF38">
            <v>2.1241578010987565</v>
          </cell>
          <cell r="AG38">
            <v>8.4966312043950261</v>
          </cell>
          <cell r="AH38">
            <v>6.9972256977370799</v>
          </cell>
          <cell r="AI38">
            <v>5.9976220266317828</v>
          </cell>
          <cell r="AJ38">
            <v>4.9980183555264857</v>
          </cell>
          <cell r="AK38">
            <v>3.998414684421189</v>
          </cell>
          <cell r="AL38">
            <v>2.9988110133158914</v>
          </cell>
          <cell r="AM38">
            <v>1.9992073422105945</v>
          </cell>
          <cell r="AN38">
            <v>0.99960367110529724</v>
          </cell>
          <cell r="AO38">
            <v>0</v>
          </cell>
        </row>
        <row r="42">
          <cell r="R42">
            <v>9.4</v>
          </cell>
          <cell r="W42">
            <v>11.6</v>
          </cell>
          <cell r="AB42">
            <v>11.799999999999999</v>
          </cell>
          <cell r="AG42">
            <v>12.898</v>
          </cell>
          <cell r="AH42">
            <v>12.898</v>
          </cell>
          <cell r="AI42">
            <v>12.898</v>
          </cell>
          <cell r="AJ42">
            <v>12.898</v>
          </cell>
          <cell r="AK42">
            <v>12.898</v>
          </cell>
          <cell r="AL42">
            <v>12.898</v>
          </cell>
          <cell r="AM42">
            <v>12.898</v>
          </cell>
          <cell r="AN42">
            <v>12.898</v>
          </cell>
          <cell r="AO42">
            <v>12.898</v>
          </cell>
          <cell r="AP42">
            <v>12.898</v>
          </cell>
        </row>
        <row r="43">
          <cell r="R43">
            <v>1.2</v>
          </cell>
          <cell r="W43">
            <v>1.1160000000000001</v>
          </cell>
          <cell r="AB43">
            <v>3.4462399999999995</v>
          </cell>
          <cell r="AG43">
            <v>3.1004679999999998</v>
          </cell>
          <cell r="AH43">
            <v>2.7393239999999999</v>
          </cell>
          <cell r="AI43">
            <v>2.37818</v>
          </cell>
          <cell r="AJ43">
            <v>2.0170360000000001</v>
          </cell>
          <cell r="AK43">
            <v>1.6558920000000004</v>
          </cell>
          <cell r="AL43">
            <v>1.2947480000000005</v>
          </cell>
          <cell r="AM43">
            <v>0.93360400000000054</v>
          </cell>
          <cell r="AN43">
            <v>0.57246000000000041</v>
          </cell>
          <cell r="AO43">
            <v>0.21131600000000048</v>
          </cell>
          <cell r="AP43">
            <v>-0.14982799999999952</v>
          </cell>
        </row>
        <row r="47">
          <cell r="R47">
            <v>0</v>
          </cell>
          <cell r="W47">
            <v>0</v>
          </cell>
          <cell r="AB47">
            <v>0</v>
          </cell>
          <cell r="AG47">
            <v>0</v>
          </cell>
          <cell r="AH47">
            <v>1.2137</v>
          </cell>
          <cell r="AI47">
            <v>1.2137</v>
          </cell>
          <cell r="AJ47">
            <v>1.2137</v>
          </cell>
          <cell r="AK47">
            <v>1.2137</v>
          </cell>
          <cell r="AL47">
            <v>1.2137</v>
          </cell>
          <cell r="AM47">
            <v>1.2137</v>
          </cell>
          <cell r="AN47">
            <v>1.2137</v>
          </cell>
          <cell r="AO47">
            <v>1.2137</v>
          </cell>
          <cell r="AP47">
            <v>1.2137</v>
          </cell>
          <cell r="AQ47">
            <v>1.2137</v>
          </cell>
        </row>
        <row r="48">
          <cell r="R48">
            <v>0.51200800000000002</v>
          </cell>
          <cell r="W48">
            <v>0.52634422400000014</v>
          </cell>
          <cell r="X48">
            <v>8.4959000000000007E-2</v>
          </cell>
          <cell r="Y48">
            <v>8.4959000000000007E-2</v>
          </cell>
          <cell r="Z48">
            <v>8.4959000000000007E-2</v>
          </cell>
          <cell r="AA48">
            <v>8.4959000000000007E-2</v>
          </cell>
          <cell r="AB48">
            <v>0.33983600000000003</v>
          </cell>
          <cell r="AC48">
            <v>8.4959000000000007E-2</v>
          </cell>
          <cell r="AD48">
            <v>8.4959000000000007E-2</v>
          </cell>
          <cell r="AE48">
            <v>8.4959000000000007E-2</v>
          </cell>
          <cell r="AF48">
            <v>8.4959000000000007E-2</v>
          </cell>
          <cell r="AG48">
            <v>0.33983600000000003</v>
          </cell>
          <cell r="AH48">
            <v>0.33983600000000003</v>
          </cell>
          <cell r="AI48">
            <v>0.30585240000000002</v>
          </cell>
          <cell r="AJ48">
            <v>0.27186880000000008</v>
          </cell>
          <cell r="AK48">
            <v>0.23788520000000007</v>
          </cell>
          <cell r="AL48">
            <v>0.20390160000000007</v>
          </cell>
          <cell r="AM48">
            <v>0.16991800000000007</v>
          </cell>
          <cell r="AN48">
            <v>0.13593440000000007</v>
          </cell>
          <cell r="AO48">
            <v>0.10195080000000005</v>
          </cell>
          <cell r="AP48">
            <v>6.7967200000000033E-2</v>
          </cell>
          <cell r="AQ48">
            <v>3.3983600000000037E-2</v>
          </cell>
        </row>
        <row r="52">
          <cell r="R52">
            <v>0</v>
          </cell>
          <cell r="W52">
            <v>0.28137499999999999</v>
          </cell>
          <cell r="X52">
            <v>7.0343749999999997E-2</v>
          </cell>
          <cell r="Y52">
            <v>7.0343749999999997E-2</v>
          </cell>
          <cell r="Z52">
            <v>7.0343749999999997E-2</v>
          </cell>
          <cell r="AA52">
            <v>7.0343749999999997E-2</v>
          </cell>
          <cell r="AB52">
            <v>0.28137499999999999</v>
          </cell>
          <cell r="AC52">
            <v>7.0343749999999997E-2</v>
          </cell>
          <cell r="AD52">
            <v>7.0343749999999997E-2</v>
          </cell>
          <cell r="AE52">
            <v>7.0343749999999997E-2</v>
          </cell>
          <cell r="AF52">
            <v>7.0343749999999997E-2</v>
          </cell>
          <cell r="AG52">
            <v>0.28137499999999999</v>
          </cell>
          <cell r="AH52">
            <v>0.28137499999999999</v>
          </cell>
          <cell r="AI52">
            <v>0.28137499999999999</v>
          </cell>
          <cell r="AJ52">
            <v>0.28137499999999999</v>
          </cell>
          <cell r="AK52">
            <v>0.28137499999999999</v>
          </cell>
          <cell r="AL52">
            <v>0.28137499999999999</v>
          </cell>
        </row>
        <row r="53">
          <cell r="W53">
            <v>6.3028000000000001E-2</v>
          </cell>
          <cell r="X53">
            <v>1.3787374999999999E-2</v>
          </cell>
          <cell r="Y53">
            <v>1.3787374999999999E-2</v>
          </cell>
          <cell r="Z53">
            <v>1.3787374999999999E-2</v>
          </cell>
          <cell r="AA53">
            <v>1.3787374999999999E-2</v>
          </cell>
          <cell r="AB53">
            <v>5.5149499999999997E-2</v>
          </cell>
          <cell r="AC53">
            <v>1.181775E-2</v>
          </cell>
          <cell r="AD53">
            <v>1.181775E-2</v>
          </cell>
          <cell r="AE53">
            <v>1.181775E-2</v>
          </cell>
          <cell r="AF53">
            <v>1.181775E-2</v>
          </cell>
          <cell r="AG53">
            <v>4.7271000000000001E-2</v>
          </cell>
          <cell r="AH53">
            <v>3.9392500000000004E-2</v>
          </cell>
          <cell r="AI53">
            <v>3.1514000000000007E-2</v>
          </cell>
          <cell r="AJ53">
            <v>2.3635500000000007E-2</v>
          </cell>
          <cell r="AK53">
            <v>1.5757000000000011E-2</v>
          </cell>
          <cell r="AL53">
            <v>7.8785000000000088E-3</v>
          </cell>
          <cell r="AM53">
            <v>0</v>
          </cell>
          <cell r="AN53">
            <v>0</v>
          </cell>
          <cell r="AO53">
            <v>0</v>
          </cell>
        </row>
        <row r="64">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AB64">
            <v>0</v>
          </cell>
          <cell r="AG64">
            <v>0</v>
          </cell>
          <cell r="AH64">
            <v>0</v>
          </cell>
          <cell r="AI64">
            <v>0</v>
          </cell>
          <cell r="AJ64">
            <v>0</v>
          </cell>
          <cell r="AK64">
            <v>0</v>
          </cell>
          <cell r="AL64">
            <v>0</v>
          </cell>
          <cell r="AM64">
            <v>0</v>
          </cell>
          <cell r="AN64">
            <v>0.35000000000000003</v>
          </cell>
          <cell r="AO64">
            <v>1.85</v>
          </cell>
          <cell r="AP64">
            <v>3.35</v>
          </cell>
          <cell r="AQ64">
            <v>4.8499999999999996</v>
          </cell>
          <cell r="AR64">
            <v>6.35</v>
          </cell>
          <cell r="AS64">
            <v>7.85</v>
          </cell>
          <cell r="AT64">
            <v>9.35</v>
          </cell>
          <cell r="AU64">
            <v>9.35</v>
          </cell>
          <cell r="AV64">
            <v>9.35</v>
          </cell>
          <cell r="AW64">
            <v>9.35</v>
          </cell>
          <cell r="AX64">
            <v>9</v>
          </cell>
          <cell r="AY64">
            <v>7.5</v>
          </cell>
          <cell r="AZ64">
            <v>6</v>
          </cell>
          <cell r="BA64">
            <v>4.5</v>
          </cell>
          <cell r="BB64">
            <v>3</v>
          </cell>
          <cell r="BC64">
            <v>1.5</v>
          </cell>
        </row>
        <row r="65">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AB65">
            <v>0</v>
          </cell>
          <cell r="AG65">
            <v>0</v>
          </cell>
          <cell r="AH65">
            <v>0</v>
          </cell>
          <cell r="AI65">
            <v>0</v>
          </cell>
          <cell r="AJ65">
            <v>9.8000000000000004E-2</v>
          </cell>
          <cell r="AK65">
            <v>0.51800000000000002</v>
          </cell>
          <cell r="AL65">
            <v>0.93800000000000006</v>
          </cell>
          <cell r="AM65">
            <v>1.3580000000000001</v>
          </cell>
          <cell r="AN65">
            <v>1.778</v>
          </cell>
          <cell r="AO65">
            <v>2.1882000000000001</v>
          </cell>
          <cell r="AP65">
            <v>2.5564000000000004</v>
          </cell>
          <cell r="AQ65">
            <v>2.4626000000000006</v>
          </cell>
          <cell r="AR65">
            <v>2.3268000000000009</v>
          </cell>
          <cell r="AS65">
            <v>2.1490000000000009</v>
          </cell>
          <cell r="AT65">
            <v>1.9292000000000009</v>
          </cell>
          <cell r="AU65">
            <v>1.6674000000000009</v>
          </cell>
          <cell r="AV65">
            <v>1.4056000000000008</v>
          </cell>
          <cell r="AW65">
            <v>1.1438000000000008</v>
          </cell>
          <cell r="AX65">
            <v>0.88200000000000078</v>
          </cell>
          <cell r="AY65">
            <v>0.63000000000000078</v>
          </cell>
          <cell r="AZ65">
            <v>0.42000000000000082</v>
          </cell>
          <cell r="BA65">
            <v>0.25200000000000078</v>
          </cell>
          <cell r="BB65">
            <v>0.12600000000000081</v>
          </cell>
          <cell r="BC65">
            <v>4.2000000000000794E-2</v>
          </cell>
        </row>
        <row r="116">
          <cell r="M116">
            <v>0</v>
          </cell>
          <cell r="N116">
            <v>0</v>
          </cell>
          <cell r="O116">
            <v>0</v>
          </cell>
          <cell r="P116">
            <v>0</v>
          </cell>
          <cell r="Q116">
            <v>0</v>
          </cell>
          <cell r="R116">
            <v>0</v>
          </cell>
          <cell r="S116">
            <v>0</v>
          </cell>
          <cell r="T116">
            <v>0</v>
          </cell>
          <cell r="U116">
            <v>0</v>
          </cell>
          <cell r="V116">
            <v>0</v>
          </cell>
          <cell r="W116">
            <v>0</v>
          </cell>
          <cell r="X116">
            <v>17.384214270000005</v>
          </cell>
          <cell r="Y116">
            <v>0</v>
          </cell>
          <cell r="Z116">
            <v>0</v>
          </cell>
          <cell r="AA116">
            <v>10.74624</v>
          </cell>
          <cell r="AB116">
            <v>27.613014375000002</v>
          </cell>
          <cell r="AC116">
            <v>10.8</v>
          </cell>
          <cell r="AD116">
            <v>0</v>
          </cell>
          <cell r="AE116">
            <v>0</v>
          </cell>
          <cell r="AF116">
            <v>0</v>
          </cell>
          <cell r="AG116">
            <v>10.8</v>
          </cell>
          <cell r="AH116">
            <v>10.92</v>
          </cell>
          <cell r="AI116">
            <v>11.040000000000001</v>
          </cell>
          <cell r="AJ116">
            <v>10.948</v>
          </cell>
        </row>
        <row r="118">
          <cell r="M118">
            <v>0</v>
          </cell>
          <cell r="N118">
            <v>0</v>
          </cell>
          <cell r="O118">
            <v>0</v>
          </cell>
          <cell r="P118">
            <v>0</v>
          </cell>
          <cell r="Q118">
            <v>0</v>
          </cell>
          <cell r="R118">
            <v>0</v>
          </cell>
          <cell r="S118">
            <v>0</v>
          </cell>
          <cell r="T118">
            <v>0</v>
          </cell>
          <cell r="U118">
            <v>0</v>
          </cell>
          <cell r="V118">
            <v>0</v>
          </cell>
          <cell r="W118">
            <v>0</v>
          </cell>
          <cell r="X118">
            <v>1.1829112016551659</v>
          </cell>
          <cell r="Y118">
            <v>0</v>
          </cell>
          <cell r="Z118">
            <v>1.1413695775148012</v>
          </cell>
          <cell r="AA118">
            <v>0</v>
          </cell>
          <cell r="AB118">
            <v>2.2952323948620688</v>
          </cell>
          <cell r="AC118">
            <v>0.89666813838149995</v>
          </cell>
          <cell r="AD118">
            <v>0</v>
          </cell>
          <cell r="AE118">
            <v>0.89666813838149995</v>
          </cell>
          <cell r="AF118">
            <v>0</v>
          </cell>
          <cell r="AG118">
            <v>1.7933362767629999</v>
          </cell>
          <cell r="AH118">
            <v>1.2944530353936998</v>
          </cell>
          <cell r="AI118">
            <v>0.78416739402439994</v>
          </cell>
          <cell r="AJ118">
            <v>0.26184245402439993</v>
          </cell>
        </row>
        <row r="123">
          <cell r="D123">
            <v>0</v>
          </cell>
          <cell r="E123">
            <v>0</v>
          </cell>
          <cell r="F123">
            <v>0</v>
          </cell>
          <cell r="G123">
            <v>0</v>
          </cell>
          <cell r="H123">
            <v>0</v>
          </cell>
          <cell r="M123">
            <v>0</v>
          </cell>
          <cell r="R123">
            <v>0</v>
          </cell>
          <cell r="W123">
            <v>0</v>
          </cell>
          <cell r="AB123">
            <v>0</v>
          </cell>
          <cell r="AG123">
            <v>0</v>
          </cell>
          <cell r="AH123">
            <v>0</v>
          </cell>
          <cell r="AI123">
            <v>0</v>
          </cell>
          <cell r="AJ123">
            <v>0</v>
          </cell>
          <cell r="AK123">
            <v>1</v>
          </cell>
          <cell r="AL123">
            <v>1.75</v>
          </cell>
          <cell r="AM123">
            <v>3.0171333333333332</v>
          </cell>
          <cell r="AN123">
            <v>4.0348666666666659</v>
          </cell>
          <cell r="AO123">
            <v>4.0348666666666659</v>
          </cell>
          <cell r="AP123">
            <v>4.0348666666666659</v>
          </cell>
          <cell r="AQ123">
            <v>4.0348666666666659</v>
          </cell>
          <cell r="AR123">
            <v>4.0348666666666659</v>
          </cell>
          <cell r="AS123">
            <v>4.0348666666666659</v>
          </cell>
          <cell r="AT123">
            <v>4.0348666666666659</v>
          </cell>
          <cell r="AU123">
            <v>4.0348666666666659</v>
          </cell>
          <cell r="AV123">
            <v>4.0348666666666659</v>
          </cell>
          <cell r="AW123">
            <v>4.0348666666666659</v>
          </cell>
          <cell r="AX123">
            <v>4.0348666666666659</v>
          </cell>
          <cell r="AY123">
            <v>4.0348666666666659</v>
          </cell>
          <cell r="AZ123">
            <v>4.0348666666666659</v>
          </cell>
          <cell r="BA123">
            <v>4.0348666666666659</v>
          </cell>
          <cell r="BB123">
            <v>4.0348666666666659</v>
          </cell>
          <cell r="BC123">
            <v>4.0348666666666659</v>
          </cell>
          <cell r="BD123">
            <v>4.0348666666666659</v>
          </cell>
          <cell r="BE123">
            <v>4.0348666666666659</v>
          </cell>
          <cell r="BF123">
            <v>4.0348666666666659</v>
          </cell>
          <cell r="BG123">
            <v>4.0348666666666659</v>
          </cell>
          <cell r="BH123">
            <v>4.0348666666666659</v>
          </cell>
          <cell r="BI123">
            <v>4.0348666666666659</v>
          </cell>
          <cell r="BJ123">
            <v>4.0348666666666659</v>
          </cell>
          <cell r="BK123">
            <v>4.0348666666666659</v>
          </cell>
          <cell r="BL123">
            <v>4.0348666666666659</v>
          </cell>
          <cell r="BM123">
            <v>4.0348666666666659</v>
          </cell>
          <cell r="BN123">
            <v>4.0348666666666659</v>
          </cell>
          <cell r="BO123">
            <v>3.0348666666666664</v>
          </cell>
          <cell r="BP123">
            <v>2.2848666666666664</v>
          </cell>
          <cell r="BQ123">
            <v>1.0177333333333332</v>
          </cell>
          <cell r="BR123">
            <v>0</v>
          </cell>
          <cell r="BS123">
            <v>0</v>
          </cell>
          <cell r="BT123">
            <v>0</v>
          </cell>
          <cell r="BU123">
            <v>0</v>
          </cell>
          <cell r="BV123">
            <v>0</v>
          </cell>
          <cell r="BW123">
            <v>0</v>
          </cell>
          <cell r="BX123">
            <v>0</v>
          </cell>
          <cell r="BY123">
            <v>0</v>
          </cell>
        </row>
        <row r="124">
          <cell r="D124">
            <v>0</v>
          </cell>
          <cell r="E124">
            <v>0</v>
          </cell>
          <cell r="F124">
            <v>0</v>
          </cell>
          <cell r="G124">
            <v>0</v>
          </cell>
          <cell r="H124">
            <v>0.4</v>
          </cell>
          <cell r="M124">
            <v>0.5</v>
          </cell>
          <cell r="R124">
            <v>0.6</v>
          </cell>
          <cell r="S124">
            <v>0.22706249999999997</v>
          </cell>
          <cell r="T124">
            <v>0.22706249999999997</v>
          </cell>
          <cell r="U124">
            <v>0.22706249999999997</v>
          </cell>
          <cell r="V124">
            <v>0.22706249999999997</v>
          </cell>
          <cell r="W124">
            <v>0.90824999999999989</v>
          </cell>
          <cell r="X124">
            <v>0.22706249999999997</v>
          </cell>
          <cell r="Y124">
            <v>0.22706249999999997</v>
          </cell>
          <cell r="Z124">
            <v>0.22706249999999997</v>
          </cell>
          <cell r="AA124">
            <v>0.22706249999999997</v>
          </cell>
          <cell r="AB124">
            <v>1.1164499999999999</v>
          </cell>
          <cell r="AC124">
            <v>0.34429447499999999</v>
          </cell>
          <cell r="AD124">
            <v>0.34429447499999999</v>
          </cell>
          <cell r="AE124">
            <v>0.34429447499999999</v>
          </cell>
          <cell r="AF124">
            <v>0.34429447499999999</v>
          </cell>
          <cell r="AG124">
            <v>1.3771779</v>
          </cell>
          <cell r="AH124">
            <v>1.6836279000000001</v>
          </cell>
          <cell r="AI124">
            <v>1.8036279</v>
          </cell>
          <cell r="AJ124">
            <v>1.9236279000000001</v>
          </cell>
          <cell r="AK124">
            <v>2.0436279000000002</v>
          </cell>
          <cell r="AL124">
            <v>2.1561279</v>
          </cell>
          <cell r="AM124">
            <v>2.2630029</v>
          </cell>
          <cell r="AN124">
            <v>2.2403743999999999</v>
          </cell>
          <cell r="AO124">
            <v>2.2101128999999999</v>
          </cell>
          <cell r="AP124">
            <v>2.1798513999999996</v>
          </cell>
          <cell r="AQ124">
            <v>2.1495898999999996</v>
          </cell>
          <cell r="AR124">
            <v>2.1193283999999992</v>
          </cell>
          <cell r="AS124">
            <v>2.0890668999999993</v>
          </cell>
          <cell r="AT124">
            <v>2.0588053999999989</v>
          </cell>
          <cell r="AU124">
            <v>2.028543899999999</v>
          </cell>
          <cell r="AV124">
            <v>1.9982823999999988</v>
          </cell>
          <cell r="AW124">
            <v>1.9680208999999986</v>
          </cell>
          <cell r="AX124">
            <v>1.9377593999999985</v>
          </cell>
          <cell r="AY124">
            <v>1.9074978999999985</v>
          </cell>
          <cell r="AZ124">
            <v>1.8772363999999986</v>
          </cell>
          <cell r="BA124">
            <v>1.8469748999999986</v>
          </cell>
          <cell r="BB124">
            <v>1.8167133999999987</v>
          </cell>
          <cell r="BC124">
            <v>1.7864518999999988</v>
          </cell>
          <cell r="BD124">
            <v>1.7561903999999988</v>
          </cell>
          <cell r="BE124">
            <v>1.7259288999999989</v>
          </cell>
          <cell r="BF124">
            <v>1.6956673999999989</v>
          </cell>
          <cell r="BG124">
            <v>1.665405899999999</v>
          </cell>
          <cell r="BH124">
            <v>1.6351443999999991</v>
          </cell>
          <cell r="BI124">
            <v>1.6048828999999991</v>
          </cell>
          <cell r="BJ124">
            <v>1.5746213999999992</v>
          </cell>
          <cell r="BK124">
            <v>1.5443598999999992</v>
          </cell>
          <cell r="BL124">
            <v>1.5140983999999993</v>
          </cell>
          <cell r="BM124">
            <v>1.4838368999999993</v>
          </cell>
          <cell r="BN124">
            <v>1.4535753999999994</v>
          </cell>
          <cell r="BO124">
            <v>1.4233138999999995</v>
          </cell>
          <cell r="BP124">
            <v>1.4005523999999996</v>
          </cell>
          <cell r="BQ124">
            <v>1.3834158999999995</v>
          </cell>
          <cell r="BR124">
            <v>1.3757828999999997</v>
          </cell>
          <cell r="BS124">
            <v>1.3757828999999997</v>
          </cell>
          <cell r="BT124">
            <v>1.3757828999999997</v>
          </cell>
          <cell r="BU124">
            <v>1.3757828999999997</v>
          </cell>
          <cell r="BV124">
            <v>1.3757828999999997</v>
          </cell>
          <cell r="BW124">
            <v>1.3757828999999997</v>
          </cell>
          <cell r="BX124">
            <v>1.3757828999999997</v>
          </cell>
          <cell r="BY124">
            <v>1.3757828999999997</v>
          </cell>
        </row>
        <row r="144">
          <cell r="AJ144">
            <v>0.1875</v>
          </cell>
          <cell r="AK144">
            <v>0.1875</v>
          </cell>
          <cell r="AL144">
            <v>0.1875</v>
          </cell>
          <cell r="AM144">
            <v>0.1875</v>
          </cell>
          <cell r="AN144">
            <v>0.1875</v>
          </cell>
          <cell r="AO144">
            <v>0.1875</v>
          </cell>
          <cell r="AP144">
            <v>0.1875</v>
          </cell>
          <cell r="AQ144">
            <v>0.1875</v>
          </cell>
          <cell r="AR144">
            <v>0.1875</v>
          </cell>
          <cell r="AS144">
            <v>0.1875</v>
          </cell>
          <cell r="AT144">
            <v>0.1875</v>
          </cell>
          <cell r="AU144">
            <v>0.1875</v>
          </cell>
          <cell r="AV144">
            <v>0.1875</v>
          </cell>
          <cell r="AW144">
            <v>0.1875</v>
          </cell>
          <cell r="AX144">
            <v>0.1875</v>
          </cell>
          <cell r="AY144">
            <v>0.1875</v>
          </cell>
          <cell r="AZ144">
            <v>0</v>
          </cell>
          <cell r="BA144">
            <v>0</v>
          </cell>
          <cell r="BB144">
            <v>0</v>
          </cell>
          <cell r="BC144">
            <v>0</v>
          </cell>
          <cell r="BD144">
            <v>0</v>
          </cell>
        </row>
        <row r="145">
          <cell r="W145">
            <v>7.5000000000000011E-2</v>
          </cell>
          <cell r="AB145">
            <v>0.18225000000000002</v>
          </cell>
          <cell r="AG145">
            <v>0.44488750000000005</v>
          </cell>
          <cell r="AH145">
            <v>0.44488750000000005</v>
          </cell>
          <cell r="AI145">
            <v>0.44488750000000005</v>
          </cell>
          <cell r="AJ145">
            <v>0.44488750000000005</v>
          </cell>
          <cell r="AK145">
            <v>0.44020000000000004</v>
          </cell>
          <cell r="AL145">
            <v>0.43551250000000002</v>
          </cell>
          <cell r="AM145">
            <v>0.43082500000000001</v>
          </cell>
          <cell r="AN145">
            <v>0.42613750000000006</v>
          </cell>
          <cell r="AO145">
            <v>0.42145000000000005</v>
          </cell>
          <cell r="AP145">
            <v>0.41676250000000004</v>
          </cell>
          <cell r="AQ145">
            <v>0.41207500000000002</v>
          </cell>
          <cell r="AR145">
            <v>0.40738750000000001</v>
          </cell>
          <cell r="AS145">
            <v>0.40270000000000006</v>
          </cell>
          <cell r="AT145">
            <v>0.39801250000000005</v>
          </cell>
          <cell r="AU145">
            <v>0.39332500000000004</v>
          </cell>
          <cell r="AV145">
            <v>0.38863750000000002</v>
          </cell>
          <cell r="AW145">
            <v>0.38395000000000001</v>
          </cell>
          <cell r="AX145">
            <v>0.37926250000000006</v>
          </cell>
          <cell r="AY145">
            <v>0.37457500000000005</v>
          </cell>
          <cell r="AZ145">
            <v>0.36988750000000004</v>
          </cell>
          <cell r="BA145">
            <v>0.36988750000000004</v>
          </cell>
          <cell r="BB145">
            <v>0.36988750000000004</v>
          </cell>
          <cell r="BC145">
            <v>0.36988750000000004</v>
          </cell>
          <cell r="BD145">
            <v>0.36988750000000004</v>
          </cell>
        </row>
        <row r="154">
          <cell r="AM154">
            <v>0.5</v>
          </cell>
          <cell r="AN154">
            <v>1.05</v>
          </cell>
          <cell r="AO154">
            <v>1.05</v>
          </cell>
          <cell r="AP154">
            <v>1.05</v>
          </cell>
          <cell r="AQ154">
            <v>1.05</v>
          </cell>
          <cell r="AR154">
            <v>1.05</v>
          </cell>
          <cell r="AS154">
            <v>1.05</v>
          </cell>
          <cell r="AT154">
            <v>1.05</v>
          </cell>
          <cell r="AU154">
            <v>1.05</v>
          </cell>
          <cell r="AV154">
            <v>1.05</v>
          </cell>
          <cell r="AW154">
            <v>1.05</v>
          </cell>
          <cell r="AX154">
            <v>1.05</v>
          </cell>
          <cell r="AY154">
            <v>1.05</v>
          </cell>
          <cell r="AZ154">
            <v>1.05</v>
          </cell>
          <cell r="BA154">
            <v>1.05</v>
          </cell>
          <cell r="BB154">
            <v>1.05</v>
          </cell>
          <cell r="BC154">
            <v>1.05</v>
          </cell>
          <cell r="BD154">
            <v>1.05</v>
          </cell>
          <cell r="BE154">
            <v>1.05</v>
          </cell>
          <cell r="BF154">
            <v>1.05</v>
          </cell>
          <cell r="BG154">
            <v>0.55000000000000004</v>
          </cell>
        </row>
        <row r="155">
          <cell r="W155">
            <v>0.05</v>
          </cell>
          <cell r="AB155">
            <v>1.0607800000000001</v>
          </cell>
          <cell r="AG155">
            <v>0.86077999999999999</v>
          </cell>
          <cell r="AH155">
            <v>0.86077999999999999</v>
          </cell>
          <cell r="AI155">
            <v>0.86077999999999999</v>
          </cell>
          <cell r="AJ155">
            <v>0.16078000000000001</v>
          </cell>
          <cell r="AK155">
            <v>0.16078000000000001</v>
          </cell>
          <cell r="AL155">
            <v>0.16078000000000001</v>
          </cell>
          <cell r="AM155">
            <v>0.16078000000000001</v>
          </cell>
          <cell r="AN155">
            <v>0.15828</v>
          </cell>
          <cell r="AO155">
            <v>0.15303</v>
          </cell>
          <cell r="AP155">
            <v>0.14777999999999999</v>
          </cell>
          <cell r="AQ155">
            <v>0.14252999999999999</v>
          </cell>
          <cell r="AR155">
            <v>0.13727999999999999</v>
          </cell>
          <cell r="AS155">
            <v>0.13202999999999998</v>
          </cell>
          <cell r="AT155">
            <v>0.12677999999999998</v>
          </cell>
          <cell r="AU155">
            <v>0.12152999999999997</v>
          </cell>
          <cell r="AV155">
            <v>0.11627999999999997</v>
          </cell>
          <cell r="AW155">
            <v>0.11102999999999996</v>
          </cell>
          <cell r="AX155">
            <v>0.10577999999999996</v>
          </cell>
          <cell r="AY155">
            <v>0.10052999999999995</v>
          </cell>
          <cell r="AZ155">
            <v>9.5279999999999948E-2</v>
          </cell>
          <cell r="BA155">
            <v>9.0029999999999943E-2</v>
          </cell>
          <cell r="BB155">
            <v>8.4779999999999953E-2</v>
          </cell>
          <cell r="BC155">
            <v>7.9529999999999948E-2</v>
          </cell>
          <cell r="BD155">
            <v>7.4279999999999943E-2</v>
          </cell>
          <cell r="BE155">
            <v>6.9029999999999939E-2</v>
          </cell>
          <cell r="BF155">
            <v>6.3779999999999934E-2</v>
          </cell>
          <cell r="BG155">
            <v>5.8529999999999929E-2</v>
          </cell>
        </row>
        <row r="187">
          <cell r="AG187">
            <v>0</v>
          </cell>
          <cell r="AH187">
            <v>0</v>
          </cell>
          <cell r="AI187">
            <v>0</v>
          </cell>
          <cell r="AJ187">
            <v>0</v>
          </cell>
          <cell r="AK187">
            <v>0</v>
          </cell>
          <cell r="AL187">
            <v>0</v>
          </cell>
          <cell r="AM187">
            <v>0</v>
          </cell>
          <cell r="AN187">
            <v>0</v>
          </cell>
          <cell r="AO187">
            <v>0</v>
          </cell>
          <cell r="AP187">
            <v>0</v>
          </cell>
          <cell r="AQ187">
            <v>1.3619999999999999</v>
          </cell>
          <cell r="AR187">
            <v>1.8953333333333333</v>
          </cell>
          <cell r="AS187">
            <v>2.4286666666666665</v>
          </cell>
          <cell r="AT187">
            <v>2.9619999999999997</v>
          </cell>
          <cell r="AU187">
            <v>3.495333333333333</v>
          </cell>
          <cell r="AV187">
            <v>4.0286666666666662</v>
          </cell>
          <cell r="AW187">
            <v>4.5619999999999994</v>
          </cell>
          <cell r="AX187">
            <v>5.0953333333333326</v>
          </cell>
          <cell r="AY187">
            <v>5.6286666666666658</v>
          </cell>
          <cell r="AZ187">
            <v>5.6286666666666658</v>
          </cell>
          <cell r="BA187">
            <v>5.6286666666666658</v>
          </cell>
          <cell r="BB187">
            <v>5.6286666666666658</v>
          </cell>
          <cell r="BC187">
            <v>5.6286666666666658</v>
          </cell>
          <cell r="BD187">
            <v>5.6286666666666658</v>
          </cell>
          <cell r="BE187">
            <v>5.6286666666666658</v>
          </cell>
          <cell r="BF187">
            <v>5.6286666666666658</v>
          </cell>
          <cell r="BG187">
            <v>5.6286666666666658</v>
          </cell>
          <cell r="BH187">
            <v>5.6286666666666658</v>
          </cell>
          <cell r="BI187">
            <v>5.6286666666666658</v>
          </cell>
          <cell r="BJ187">
            <v>5.6286666666666658</v>
          </cell>
          <cell r="BK187">
            <v>5.6286666666666658</v>
          </cell>
          <cell r="BL187">
            <v>5.6286666666666658</v>
          </cell>
          <cell r="BM187">
            <v>5.6286666666666658</v>
          </cell>
          <cell r="BN187">
            <v>5.6286666666666658</v>
          </cell>
          <cell r="BO187">
            <v>5.6286666666666658</v>
          </cell>
          <cell r="BP187">
            <v>5.6286666666666658</v>
          </cell>
          <cell r="BQ187">
            <v>5.6286666666666658</v>
          </cell>
          <cell r="BR187">
            <v>5.6286666666666658</v>
          </cell>
          <cell r="BS187">
            <v>5.6286666666666658</v>
          </cell>
          <cell r="BT187">
            <v>5.6286666666666658</v>
          </cell>
          <cell r="BU187">
            <v>4.2666666666666666</v>
          </cell>
          <cell r="BV187">
            <v>3.7333333333333329</v>
          </cell>
          <cell r="BW187">
            <v>3.1999999999999997</v>
          </cell>
          <cell r="BX187">
            <v>2.6666666666666665</v>
          </cell>
          <cell r="BY187">
            <v>2.1333333333333333</v>
          </cell>
          <cell r="BZ187">
            <v>1.6</v>
          </cell>
          <cell r="CA187">
            <v>1.0666666666666667</v>
          </cell>
          <cell r="CB187">
            <v>0.53333333333333333</v>
          </cell>
          <cell r="CC187">
            <v>0</v>
          </cell>
        </row>
        <row r="188">
          <cell r="AG188">
            <v>0</v>
          </cell>
          <cell r="AH188">
            <v>0.30645</v>
          </cell>
          <cell r="AI188">
            <v>0.42645</v>
          </cell>
          <cell r="AJ188">
            <v>0.54644999999999999</v>
          </cell>
          <cell r="AK188">
            <v>0.66644999999999999</v>
          </cell>
          <cell r="AL188">
            <v>0.78644999999999998</v>
          </cell>
          <cell r="AM188">
            <v>0.90644999999999998</v>
          </cell>
          <cell r="AN188">
            <v>1.0264500000000001</v>
          </cell>
          <cell r="AO188">
            <v>1.14645</v>
          </cell>
          <cell r="AP188">
            <v>1.2664500000000001</v>
          </cell>
          <cell r="AQ188">
            <v>1.2664500000000001</v>
          </cell>
          <cell r="AR188">
            <v>1.256235</v>
          </cell>
          <cell r="AS188">
            <v>1.2420200000000001</v>
          </cell>
          <cell r="AT188">
            <v>1.2238050000000003</v>
          </cell>
          <cell r="AU188">
            <v>1.2015900000000004</v>
          </cell>
          <cell r="AV188">
            <v>1.1753750000000005</v>
          </cell>
          <cell r="AW188">
            <v>1.1451600000000004</v>
          </cell>
          <cell r="AX188">
            <v>1.1109450000000003</v>
          </cell>
          <cell r="AY188">
            <v>1.0727300000000002</v>
          </cell>
          <cell r="AZ188">
            <v>1.0305150000000001</v>
          </cell>
          <cell r="BA188">
            <v>0.98830000000000007</v>
          </cell>
          <cell r="BB188">
            <v>0.94608500000000006</v>
          </cell>
          <cell r="BC188">
            <v>0.90387000000000006</v>
          </cell>
          <cell r="BD188">
            <v>0.86165500000000017</v>
          </cell>
          <cell r="BE188">
            <v>0.81944000000000017</v>
          </cell>
          <cell r="BF188">
            <v>0.77722500000000028</v>
          </cell>
          <cell r="BG188">
            <v>0.73501000000000027</v>
          </cell>
          <cell r="BH188">
            <v>0.69279500000000038</v>
          </cell>
          <cell r="BI188">
            <v>0.65058000000000038</v>
          </cell>
          <cell r="BJ188">
            <v>0.60836500000000049</v>
          </cell>
          <cell r="BK188">
            <v>0.56615000000000049</v>
          </cell>
          <cell r="BL188">
            <v>0.52393500000000059</v>
          </cell>
          <cell r="BM188">
            <v>0.48172000000000059</v>
          </cell>
          <cell r="BN188">
            <v>0.43950500000000059</v>
          </cell>
          <cell r="BO188">
            <v>0.39729000000000059</v>
          </cell>
          <cell r="BP188">
            <v>0.35507500000000058</v>
          </cell>
          <cell r="BQ188">
            <v>0.31286000000000058</v>
          </cell>
          <cell r="BR188">
            <v>0.27064500000000058</v>
          </cell>
          <cell r="BS188">
            <v>0.22843000000000055</v>
          </cell>
          <cell r="BT188">
            <v>0.18621500000000055</v>
          </cell>
          <cell r="BU188">
            <v>0.14400000000000054</v>
          </cell>
          <cell r="BV188">
            <v>0.11200000000000056</v>
          </cell>
          <cell r="BW188">
            <v>8.400000000000056E-2</v>
          </cell>
          <cell r="BX188">
            <v>6.0000000000000574E-2</v>
          </cell>
          <cell r="BY188">
            <v>4.0000000000000577E-2</v>
          </cell>
          <cell r="BZ188">
            <v>2.4000000000000576E-2</v>
          </cell>
          <cell r="CA188">
            <v>1.2000000000000576E-2</v>
          </cell>
          <cell r="CB188">
            <v>4.0000000000005769E-3</v>
          </cell>
          <cell r="CC188">
            <v>5.7703841704892509E-16</v>
          </cell>
        </row>
        <row r="240">
          <cell r="AG240">
            <v>0</v>
          </cell>
          <cell r="AH240">
            <v>0</v>
          </cell>
          <cell r="AI240">
            <v>0</v>
          </cell>
          <cell r="AJ240">
            <v>0</v>
          </cell>
          <cell r="AK240">
            <v>0</v>
          </cell>
          <cell r="AL240">
            <v>0</v>
          </cell>
          <cell r="AM240">
            <v>0</v>
          </cell>
          <cell r="AN240">
            <v>0</v>
          </cell>
          <cell r="AO240">
            <v>0</v>
          </cell>
          <cell r="AP240">
            <v>0</v>
          </cell>
          <cell r="AQ240">
            <v>0.36666666666666664</v>
          </cell>
          <cell r="AR240">
            <v>0.76666666666666661</v>
          </cell>
          <cell r="AS240">
            <v>1.1666666666666665</v>
          </cell>
          <cell r="AT240">
            <v>1.5666666666666664</v>
          </cell>
          <cell r="AU240">
            <v>1.9666666666666663</v>
          </cell>
          <cell r="AV240">
            <v>2.3666666666666663</v>
          </cell>
          <cell r="AW240">
            <v>2.7666666666666662</v>
          </cell>
          <cell r="AX240">
            <v>3.1666666666666661</v>
          </cell>
          <cell r="AY240">
            <v>3.566666666666666</v>
          </cell>
          <cell r="AZ240">
            <v>3.566666666666666</v>
          </cell>
          <cell r="BA240">
            <v>3.566666666666666</v>
          </cell>
          <cell r="BB240">
            <v>3.566666666666666</v>
          </cell>
          <cell r="BC240">
            <v>3.566666666666666</v>
          </cell>
          <cell r="BD240">
            <v>3.566666666666666</v>
          </cell>
          <cell r="BE240">
            <v>3.566666666666666</v>
          </cell>
          <cell r="BF240">
            <v>3.566666666666666</v>
          </cell>
          <cell r="BG240">
            <v>3.566666666666666</v>
          </cell>
          <cell r="BH240">
            <v>3.566666666666666</v>
          </cell>
          <cell r="BI240">
            <v>3.566666666666666</v>
          </cell>
          <cell r="BJ240">
            <v>3.566666666666666</v>
          </cell>
          <cell r="BK240">
            <v>3.566666666666666</v>
          </cell>
          <cell r="BL240">
            <v>3.566666666666666</v>
          </cell>
          <cell r="BM240">
            <v>3.566666666666666</v>
          </cell>
          <cell r="BN240">
            <v>3.566666666666666</v>
          </cell>
          <cell r="BO240">
            <v>3.566666666666666</v>
          </cell>
          <cell r="BP240">
            <v>3.566666666666666</v>
          </cell>
          <cell r="BQ240">
            <v>3.566666666666666</v>
          </cell>
          <cell r="BR240">
            <v>3.566666666666666</v>
          </cell>
          <cell r="BS240">
            <v>3.566666666666666</v>
          </cell>
          <cell r="BT240">
            <v>3.566666666666666</v>
          </cell>
          <cell r="BU240">
            <v>3.1999999999999997</v>
          </cell>
          <cell r="BV240">
            <v>2.8</v>
          </cell>
          <cell r="BW240">
            <v>2.4</v>
          </cell>
          <cell r="BX240">
            <v>2</v>
          </cell>
          <cell r="BY240">
            <v>1.6</v>
          </cell>
          <cell r="BZ240">
            <v>1.2000000000000002</v>
          </cell>
          <cell r="CA240">
            <v>0.8</v>
          </cell>
          <cell r="CB240">
            <v>0.4</v>
          </cell>
          <cell r="CC240">
            <v>0</v>
          </cell>
        </row>
        <row r="241">
          <cell r="AC241">
            <v>0</v>
          </cell>
          <cell r="AD241">
            <v>0</v>
          </cell>
          <cell r="AE241">
            <v>0</v>
          </cell>
          <cell r="AF241">
            <v>0</v>
          </cell>
          <cell r="AG241">
            <v>0</v>
          </cell>
          <cell r="AH241">
            <v>5.5E-2</v>
          </cell>
          <cell r="AI241">
            <v>0.115</v>
          </cell>
          <cell r="AJ241">
            <v>0.17500000000000002</v>
          </cell>
          <cell r="AK241">
            <v>0.23500000000000001</v>
          </cell>
          <cell r="AL241">
            <v>0.29499999999999998</v>
          </cell>
          <cell r="AM241">
            <v>0.35499999999999998</v>
          </cell>
          <cell r="AN241">
            <v>0.41500000000000004</v>
          </cell>
          <cell r="AO241">
            <v>0.47500000000000003</v>
          </cell>
          <cell r="AP241">
            <v>0.53500000000000003</v>
          </cell>
          <cell r="AQ241">
            <v>0.53500000000000003</v>
          </cell>
          <cell r="AR241">
            <v>0.53316666666666668</v>
          </cell>
          <cell r="AS241">
            <v>0.52933333333333343</v>
          </cell>
          <cell r="AT241">
            <v>0.52350000000000008</v>
          </cell>
          <cell r="AU241">
            <v>0.51566666666666672</v>
          </cell>
          <cell r="AV241">
            <v>0.50583333333333336</v>
          </cell>
          <cell r="AW241">
            <v>0.49400000000000005</v>
          </cell>
          <cell r="AX241">
            <v>0.48016666666666674</v>
          </cell>
          <cell r="AY241">
            <v>0.46433333333333338</v>
          </cell>
          <cell r="AZ241">
            <v>0.44650000000000006</v>
          </cell>
          <cell r="BA241">
            <v>0.42866666666666675</v>
          </cell>
          <cell r="BB241">
            <v>0.41083333333333344</v>
          </cell>
          <cell r="BC241">
            <v>0.39300000000000013</v>
          </cell>
          <cell r="BD241">
            <v>0.37516666666666681</v>
          </cell>
          <cell r="BE241">
            <v>0.3573333333333335</v>
          </cell>
          <cell r="BF241">
            <v>0.33950000000000019</v>
          </cell>
          <cell r="BG241">
            <v>0.32166666666666688</v>
          </cell>
          <cell r="BH241">
            <v>0.30383333333333357</v>
          </cell>
          <cell r="BI241">
            <v>0.28600000000000025</v>
          </cell>
          <cell r="BJ241">
            <v>0.26816666666666694</v>
          </cell>
          <cell r="BK241">
            <v>0.25033333333333363</v>
          </cell>
          <cell r="BL241">
            <v>0.23250000000000029</v>
          </cell>
          <cell r="BM241">
            <v>0.21466666666666698</v>
          </cell>
          <cell r="BN241">
            <v>0.19683333333333367</v>
          </cell>
          <cell r="BO241">
            <v>0.17900000000000035</v>
          </cell>
          <cell r="BP241">
            <v>0.16116666666666704</v>
          </cell>
          <cell r="BQ241">
            <v>0.1433333333333337</v>
          </cell>
          <cell r="BR241">
            <v>0.12550000000000036</v>
          </cell>
          <cell r="BS241">
            <v>0.10766666666666704</v>
          </cell>
          <cell r="BT241">
            <v>8.9833333333333695E-2</v>
          </cell>
          <cell r="BU241">
            <v>7.2000000000000369E-2</v>
          </cell>
          <cell r="BV241">
            <v>5.6000000000000369E-2</v>
          </cell>
          <cell r="BW241">
            <v>4.2000000000000363E-2</v>
          </cell>
          <cell r="BX241">
            <v>3.0000000000000363E-2</v>
          </cell>
          <cell r="BY241">
            <v>2.0000000000000365E-2</v>
          </cell>
          <cell r="BZ241">
            <v>1.2000000000000365E-2</v>
          </cell>
          <cell r="CA241">
            <v>6.0000000000003627E-3</v>
          </cell>
          <cell r="CB241">
            <v>2.0000000000003626E-3</v>
          </cell>
          <cell r="CC241">
            <v>3.6248781754011362E-16</v>
          </cell>
        </row>
        <row r="296">
          <cell r="AI296">
            <v>0.1</v>
          </cell>
          <cell r="AJ296">
            <v>0.1</v>
          </cell>
          <cell r="AK296">
            <v>0.5444444444444444</v>
          </cell>
          <cell r="AL296">
            <v>1.211111111111111</v>
          </cell>
          <cell r="AM296">
            <v>1.6555555555555554</v>
          </cell>
          <cell r="AN296">
            <v>2.0999999999999996</v>
          </cell>
          <cell r="AO296">
            <v>2.5444444444444443</v>
          </cell>
          <cell r="AP296">
            <v>2.9888888888888889</v>
          </cell>
          <cell r="AQ296">
            <v>3.4333333333333336</v>
          </cell>
          <cell r="AR296">
            <v>3.7777777777777786</v>
          </cell>
          <cell r="AS296">
            <v>4.2222222222222232</v>
          </cell>
          <cell r="AT296">
            <v>3.7777777777777786</v>
          </cell>
          <cell r="AU296">
            <v>3.1111111111111116</v>
          </cell>
          <cell r="AV296">
            <v>2.666666666666667</v>
          </cell>
          <cell r="AW296">
            <v>2.2222222222222223</v>
          </cell>
          <cell r="AX296">
            <v>1.7777777777777777</v>
          </cell>
          <cell r="AY296">
            <v>1.3333333333333333</v>
          </cell>
          <cell r="AZ296">
            <v>0.88888888888888884</v>
          </cell>
          <cell r="BA296">
            <v>0.44444444444444442</v>
          </cell>
          <cell r="BB296">
            <v>0</v>
          </cell>
          <cell r="BC296">
            <v>0</v>
          </cell>
          <cell r="BD296">
            <v>0</v>
          </cell>
          <cell r="BE296">
            <v>0</v>
          </cell>
          <cell r="BF296">
            <v>0</v>
          </cell>
          <cell r="BG296">
            <v>0</v>
          </cell>
          <cell r="BH296">
            <v>0</v>
          </cell>
          <cell r="BI296">
            <v>0</v>
          </cell>
          <cell r="BJ296">
            <v>0</v>
          </cell>
          <cell r="BK296">
            <v>0</v>
          </cell>
          <cell r="BL296">
            <v>0</v>
          </cell>
          <cell r="BM296">
            <v>0</v>
          </cell>
          <cell r="BN296">
            <v>0</v>
          </cell>
          <cell r="BO296">
            <v>0</v>
          </cell>
          <cell r="BP296">
            <v>0</v>
          </cell>
          <cell r="BQ296">
            <v>0</v>
          </cell>
          <cell r="BR296">
            <v>0</v>
          </cell>
        </row>
        <row r="297">
          <cell r="AB297">
            <v>5.8500000000000003E-2</v>
          </cell>
          <cell r="AG297">
            <v>5.8500000000000003E-2</v>
          </cell>
          <cell r="AH297">
            <v>0.31850000000000006</v>
          </cell>
          <cell r="AI297">
            <v>0.70850000000000002</v>
          </cell>
          <cell r="AJ297">
            <v>0.96200000000000008</v>
          </cell>
          <cell r="AK297">
            <v>1.2155</v>
          </cell>
          <cell r="AL297">
            <v>1.4401111111111111</v>
          </cell>
          <cell r="AM297">
            <v>1.6213888888888888</v>
          </cell>
          <cell r="AN297">
            <v>1.7737777777777777</v>
          </cell>
          <cell r="AO297">
            <v>1.8972777777777778</v>
          </cell>
          <cell r="AP297">
            <v>1.991888888888889</v>
          </cell>
          <cell r="AQ297">
            <v>1.7976111111111113</v>
          </cell>
          <cell r="AR297">
            <v>1.5744444444444448</v>
          </cell>
          <cell r="AS297">
            <v>1.328888888888889</v>
          </cell>
          <cell r="AT297">
            <v>1.0544444444444445</v>
          </cell>
          <cell r="AU297">
            <v>0.80888888888888877</v>
          </cell>
          <cell r="AV297">
            <v>0.60666666666666658</v>
          </cell>
          <cell r="AW297">
            <v>0.43333333333333324</v>
          </cell>
          <cell r="AX297">
            <v>0.28888888888888881</v>
          </cell>
          <cell r="AY297">
            <v>0.17333333333333326</v>
          </cell>
          <cell r="AZ297">
            <v>8.6666666666666572E-2</v>
          </cell>
          <cell r="BA297">
            <v>2.8888888888888801E-2</v>
          </cell>
          <cell r="BB297">
            <v>-8.6597395920762213E-17</v>
          </cell>
          <cell r="BC297">
            <v>-8.6597395920762213E-17</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row>
        <row r="348">
          <cell r="AG348">
            <v>0</v>
          </cell>
          <cell r="AH348">
            <v>0</v>
          </cell>
          <cell r="AI348">
            <v>0</v>
          </cell>
          <cell r="AJ348">
            <v>0</v>
          </cell>
          <cell r="AK348">
            <v>0</v>
          </cell>
          <cell r="AL348">
            <v>0</v>
          </cell>
          <cell r="AM348">
            <v>0.47058823529411764</v>
          </cell>
          <cell r="AN348">
            <v>1.0588235294117647</v>
          </cell>
          <cell r="AO348">
            <v>1.6470588235294117</v>
          </cell>
          <cell r="AP348">
            <v>2.2352941176470589</v>
          </cell>
          <cell r="AQ348">
            <v>2.8235294117647061</v>
          </cell>
          <cell r="AR348">
            <v>3.4117647058823533</v>
          </cell>
          <cell r="AS348">
            <v>4</v>
          </cell>
          <cell r="AT348">
            <v>4.5882352941176467</v>
          </cell>
          <cell r="AU348">
            <v>5.1764705882352935</v>
          </cell>
          <cell r="AV348">
            <v>5.1764705882352935</v>
          </cell>
          <cell r="AW348">
            <v>5.1764705882352935</v>
          </cell>
          <cell r="AX348">
            <v>5.1764705882352935</v>
          </cell>
          <cell r="AY348">
            <v>5.1764705882352935</v>
          </cell>
          <cell r="AZ348">
            <v>5.1764705882352935</v>
          </cell>
          <cell r="BA348">
            <v>5.1764705882352935</v>
          </cell>
          <cell r="BB348">
            <v>5.1764705882352935</v>
          </cell>
          <cell r="BC348">
            <v>5.1764705882352935</v>
          </cell>
          <cell r="BD348">
            <v>4.7058823529411766</v>
          </cell>
          <cell r="BE348">
            <v>4.1176470588235299</v>
          </cell>
          <cell r="BF348">
            <v>3.5294117647058827</v>
          </cell>
          <cell r="BG348">
            <v>2.9411764705882355</v>
          </cell>
          <cell r="BH348">
            <v>2.3529411764705883</v>
          </cell>
          <cell r="BI348">
            <v>1.7647058823529411</v>
          </cell>
          <cell r="BJ348">
            <v>1.1764705882352942</v>
          </cell>
          <cell r="BK348">
            <v>0.58823529411764708</v>
          </cell>
        </row>
        <row r="349">
          <cell r="AG349">
            <v>0</v>
          </cell>
          <cell r="AH349">
            <v>0.13600000000000001</v>
          </cell>
          <cell r="AI349">
            <v>0.30600000000000005</v>
          </cell>
          <cell r="AJ349">
            <v>0.47600000000000003</v>
          </cell>
          <cell r="AK349">
            <v>0.64600000000000002</v>
          </cell>
          <cell r="AL349">
            <v>0.81600000000000006</v>
          </cell>
          <cell r="AM349">
            <v>0.9860000000000001</v>
          </cell>
          <cell r="AN349">
            <v>1.1480000000000001</v>
          </cell>
          <cell r="AO349">
            <v>1.3</v>
          </cell>
          <cell r="AP349">
            <v>1.4420000000000002</v>
          </cell>
          <cell r="AQ349">
            <v>1.4040000000000001</v>
          </cell>
          <cell r="AR349">
            <v>1.3560000000000001</v>
          </cell>
          <cell r="AS349">
            <v>1.2980000000000003</v>
          </cell>
          <cell r="AT349">
            <v>1.2300000000000002</v>
          </cell>
          <cell r="AU349">
            <v>1.1520000000000001</v>
          </cell>
          <cell r="AV349">
            <v>1.0640000000000001</v>
          </cell>
          <cell r="AW349">
            <v>0.9760000000000002</v>
          </cell>
          <cell r="AX349">
            <v>0.88800000000000034</v>
          </cell>
          <cell r="AY349">
            <v>0.80000000000000038</v>
          </cell>
          <cell r="AZ349">
            <v>0.71200000000000041</v>
          </cell>
          <cell r="BA349">
            <v>0.62400000000000044</v>
          </cell>
          <cell r="BB349">
            <v>0.53600000000000048</v>
          </cell>
          <cell r="BC349">
            <v>0.44800000000000051</v>
          </cell>
          <cell r="BD349">
            <v>0.36000000000000049</v>
          </cell>
          <cell r="BE349">
            <v>0.28000000000000047</v>
          </cell>
          <cell r="BF349">
            <v>0.21000000000000046</v>
          </cell>
          <cell r="BG349">
            <v>0.15000000000000047</v>
          </cell>
          <cell r="BH349">
            <v>0.10000000000000046</v>
          </cell>
          <cell r="BI349">
            <v>6.0000000000000463E-2</v>
          </cell>
          <cell r="BJ349">
            <v>3.000000000000046E-2</v>
          </cell>
          <cell r="BK349">
            <v>1.000000000000046E-2</v>
          </cell>
        </row>
        <row r="415">
          <cell r="AB415">
            <v>4.1890478092454942E-5</v>
          </cell>
          <cell r="AG415">
            <v>3.6403667756690711E-2</v>
          </cell>
          <cell r="AH415">
            <v>0.82137337994755044</v>
          </cell>
          <cell r="AI415">
            <v>1.4219601011256311</v>
          </cell>
          <cell r="AJ415">
            <v>2.5292716048157575</v>
          </cell>
          <cell r="AK415">
            <v>4.0183241882571279</v>
          </cell>
          <cell r="AL415">
            <v>5.8604060820040829</v>
          </cell>
          <cell r="AM415">
            <v>7.7172577644723201</v>
          </cell>
          <cell r="AN415">
            <v>9.5163823548461579</v>
          </cell>
          <cell r="AO415">
            <v>11.319110340495691</v>
          </cell>
          <cell r="AP415">
            <v>13.343252067458678</v>
          </cell>
          <cell r="AQ415">
            <v>12.756847003675922</v>
          </cell>
          <cell r="AR415">
            <v>11.976543037846866</v>
          </cell>
        </row>
        <row r="418">
          <cell r="AJ418">
            <v>1.4960885033019622E-4</v>
          </cell>
          <cell r="AK418">
            <v>0.13001309913103826</v>
          </cell>
          <cell r="AL418">
            <v>2.9334763569555378</v>
          </cell>
          <cell r="AM418">
            <v>5.0784289325915406</v>
          </cell>
          <cell r="AN418">
            <v>9.0331128743419917</v>
          </cell>
          <cell r="AO418">
            <v>14.351172776089062</v>
          </cell>
          <cell r="AP418">
            <v>20.94303799224129</v>
          </cell>
          <cell r="AQ418">
            <v>27.867998779609117</v>
          </cell>
          <cell r="AR418">
            <v>34.801286638489117</v>
          </cell>
          <cell r="AS418">
            <v>42.14291216038594</v>
          </cell>
          <cell r="AT418">
            <v>50.806957425440899</v>
          </cell>
          <cell r="AU418">
            <v>50.677093935160194</v>
          </cell>
          <cell r="AV418">
            <v>47.87363067733569</v>
          </cell>
          <cell r="AW418">
            <v>45.728678101699693</v>
          </cell>
          <cell r="AX418">
            <v>41.77399415994924</v>
          </cell>
          <cell r="AY418">
            <v>36.45593425820217</v>
          </cell>
          <cell r="AZ418">
            <v>29.864069042049941</v>
          </cell>
          <cell r="BA418">
            <v>22.939108254682111</v>
          </cell>
          <cell r="BB418">
            <v>16.005820395802118</v>
          </cell>
          <cell r="BC418">
            <v>8.6641948739052932</v>
          </cell>
        </row>
        <row r="468">
          <cell r="D468">
            <v>3.6929149999999997</v>
          </cell>
          <cell r="E468">
            <v>10.238745</v>
          </cell>
          <cell r="F468">
            <v>14.597489999999999</v>
          </cell>
          <cell r="G468">
            <v>16.930979999999998</v>
          </cell>
          <cell r="H468">
            <v>23.304359999999999</v>
          </cell>
          <cell r="I468">
            <v>7.5166599999999999</v>
          </cell>
          <cell r="J468">
            <v>7.5166599999999999</v>
          </cell>
          <cell r="K468">
            <v>7.5166599999999999</v>
          </cell>
          <cell r="L468">
            <v>7.5166599999999999</v>
          </cell>
          <cell r="M468">
            <v>30.06664</v>
          </cell>
          <cell r="N468">
            <v>7.7905999999999995</v>
          </cell>
          <cell r="O468">
            <v>7.7905999999999995</v>
          </cell>
          <cell r="P468">
            <v>7.7905999999999995</v>
          </cell>
          <cell r="Q468">
            <v>7.7905999999999995</v>
          </cell>
          <cell r="R468">
            <v>31.162399999999998</v>
          </cell>
          <cell r="S468">
            <v>6.9655999999999993</v>
          </cell>
          <cell r="T468">
            <v>6.9655999999999993</v>
          </cell>
          <cell r="U468">
            <v>6.9655999999999993</v>
          </cell>
          <cell r="V468">
            <v>6.9655999999999993</v>
          </cell>
          <cell r="W468">
            <v>27.862399999999997</v>
          </cell>
          <cell r="X468">
            <v>8.7969749999999998</v>
          </cell>
          <cell r="Y468">
            <v>8.7969749999999998</v>
          </cell>
          <cell r="Z468">
            <v>8.7969749999999998</v>
          </cell>
          <cell r="AA468">
            <v>8.7969749999999998</v>
          </cell>
          <cell r="AB468">
            <v>35.187899999999999</v>
          </cell>
          <cell r="AG468">
            <v>24.699200000000001</v>
          </cell>
          <cell r="AH468">
            <v>24.699200000000001</v>
          </cell>
          <cell r="AI468">
            <v>24.699200000000001</v>
          </cell>
          <cell r="AJ468">
            <v>24.699200000000001</v>
          </cell>
          <cell r="AK468">
            <v>24.699200000000001</v>
          </cell>
          <cell r="AL468">
            <v>24.699200000000001</v>
          </cell>
          <cell r="AM468">
            <v>24.699200000000001</v>
          </cell>
          <cell r="AN468">
            <v>24.699200000000001</v>
          </cell>
          <cell r="AO468">
            <v>24.699200000000001</v>
          </cell>
          <cell r="AP468">
            <v>24.699200000000001</v>
          </cell>
          <cell r="AQ468">
            <v>24.699200000000001</v>
          </cell>
          <cell r="AR468">
            <v>24.699200000000001</v>
          </cell>
          <cell r="AS468">
            <v>24.699200000000001</v>
          </cell>
          <cell r="AT468">
            <v>24.699200000000001</v>
          </cell>
          <cell r="AU468">
            <v>24.699200000000001</v>
          </cell>
          <cell r="AV468">
            <v>24.699200000000001</v>
          </cell>
          <cell r="AW468">
            <v>24.699200000000001</v>
          </cell>
          <cell r="AX468">
            <v>24.699200000000001</v>
          </cell>
          <cell r="AY468">
            <v>24.699200000000001</v>
          </cell>
          <cell r="AZ468">
            <v>24.699200000000001</v>
          </cell>
          <cell r="BA468">
            <v>24.699200000000001</v>
          </cell>
          <cell r="BB468">
            <v>24.699200000000001</v>
          </cell>
          <cell r="BC468">
            <v>24.699200000000001</v>
          </cell>
          <cell r="BD468">
            <v>24.699200000000001</v>
          </cell>
          <cell r="BE468">
            <v>24.699200000000001</v>
          </cell>
          <cell r="BF468">
            <v>24.699200000000001</v>
          </cell>
          <cell r="BG468">
            <v>24.699200000000001</v>
          </cell>
          <cell r="BH468">
            <v>24.699200000000001</v>
          </cell>
          <cell r="BI468">
            <v>24.699200000000001</v>
          </cell>
          <cell r="BJ468">
            <v>24.699200000000001</v>
          </cell>
          <cell r="BK468">
            <v>24.699200000000001</v>
          </cell>
          <cell r="BL468">
            <v>24.699200000000001</v>
          </cell>
          <cell r="BM468">
            <v>24.699200000000001</v>
          </cell>
          <cell r="BN468">
            <v>24.699200000000001</v>
          </cell>
          <cell r="BO468">
            <v>24.699200000000001</v>
          </cell>
          <cell r="BP468">
            <v>24.699200000000001</v>
          </cell>
          <cell r="BQ468">
            <v>24.699200000000001</v>
          </cell>
          <cell r="BR468">
            <v>24.699200000000001</v>
          </cell>
          <cell r="BS468">
            <v>24.699200000000001</v>
          </cell>
          <cell r="BT468">
            <v>24.699200000000001</v>
          </cell>
          <cell r="BU468">
            <v>24.699200000000001</v>
          </cell>
          <cell r="BV468">
            <v>24.699200000000001</v>
          </cell>
          <cell r="BW468">
            <v>24.699200000000001</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58">
          <cell r="D58">
            <v>0</v>
          </cell>
          <cell r="E58">
            <v>0</v>
          </cell>
          <cell r="F58">
            <v>0</v>
          </cell>
          <cell r="G58">
            <v>0</v>
          </cell>
          <cell r="H58">
            <v>0</v>
          </cell>
          <cell r="I58">
            <v>0</v>
          </cell>
          <cell r="J58">
            <v>0</v>
          </cell>
          <cell r="K58">
            <v>0</v>
          </cell>
          <cell r="L58">
            <v>0</v>
          </cell>
          <cell r="M58">
            <v>0</v>
          </cell>
          <cell r="N58">
            <v>0</v>
          </cell>
          <cell r="O58">
            <v>0</v>
          </cell>
          <cell r="P58">
            <v>2.5495290460314073</v>
          </cell>
          <cell r="Q58">
            <v>2.5865281211408906</v>
          </cell>
          <cell r="R58">
            <v>5.1360571671722983</v>
          </cell>
          <cell r="S58">
            <v>2.5363887554244591</v>
          </cell>
          <cell r="T58">
            <v>2.4877602197189828</v>
          </cell>
          <cell r="U58">
            <v>2.4536104059253057</v>
          </cell>
          <cell r="V58">
            <v>2.4147745566473913</v>
          </cell>
          <cell r="W58">
            <v>9.8925339377161379</v>
          </cell>
          <cell r="X58">
            <v>3.6331576499767477</v>
          </cell>
          <cell r="Y58">
            <v>3.5437981956554609</v>
          </cell>
          <cell r="Z58">
            <v>2.3824045132271094</v>
          </cell>
          <cell r="AA58">
            <v>2.3811338006705274</v>
          </cell>
          <cell r="AB58">
            <v>11.940494159529846</v>
          </cell>
          <cell r="AC58">
            <v>3.5493750042166576</v>
          </cell>
          <cell r="AD58">
            <v>11.537835013706948</v>
          </cell>
          <cell r="AE58">
            <v>10.354710012301396</v>
          </cell>
          <cell r="AF58">
            <v>10.354710012301396</v>
          </cell>
          <cell r="AG58">
            <v>35.796630042526402</v>
          </cell>
          <cell r="AH58">
            <v>12.616305000000001</v>
          </cell>
          <cell r="AI58">
            <v>10.260380005725292</v>
          </cell>
          <cell r="AJ58">
            <v>8.5163700047521349</v>
          </cell>
          <cell r="AK58">
            <v>23.843290013304554</v>
          </cell>
          <cell r="AL58">
            <v>25.54147201425214</v>
          </cell>
          <cell r="AM58">
            <v>29.360472016383142</v>
          </cell>
          <cell r="AN58">
            <v>27.496800015343215</v>
          </cell>
          <cell r="AO58">
            <v>30.221020016863324</v>
          </cell>
        </row>
        <row r="61">
          <cell r="D61">
            <v>0</v>
          </cell>
          <cell r="E61">
            <v>0</v>
          </cell>
          <cell r="F61">
            <v>0</v>
          </cell>
          <cell r="G61">
            <v>0.43552813693947706</v>
          </cell>
          <cell r="H61">
            <v>0.99348684484852323</v>
          </cell>
          <cell r="I61">
            <v>0.27917488059496626</v>
          </cell>
          <cell r="J61">
            <v>0.37255435174703472</v>
          </cell>
          <cell r="K61">
            <v>0.47996961817909972</v>
          </cell>
          <cell r="L61">
            <v>0.53903390244089699</v>
          </cell>
          <cell r="M61">
            <v>1.6707327529619977</v>
          </cell>
          <cell r="N61">
            <v>0.44239691754021238</v>
          </cell>
          <cell r="O61">
            <v>0.5061391664969126</v>
          </cell>
          <cell r="P61">
            <v>0.3917409168552301</v>
          </cell>
          <cell r="Q61">
            <v>0.56040752883887002</v>
          </cell>
          <cell r="R61">
            <v>1.9006845297312251</v>
          </cell>
          <cell r="S61">
            <v>0.34360559925285361</v>
          </cell>
          <cell r="T61">
            <v>0.52344332550518125</v>
          </cell>
          <cell r="U61">
            <v>0.39589102044021052</v>
          </cell>
          <cell r="V61">
            <v>0.54172215281981273</v>
          </cell>
          <cell r="W61">
            <v>1.8046620980180581</v>
          </cell>
          <cell r="X61">
            <v>0.33917092957164263</v>
          </cell>
          <cell r="Y61">
            <v>0.50814853082001921</v>
          </cell>
          <cell r="Z61">
            <v>0.23980839114634953</v>
          </cell>
          <cell r="AA61">
            <v>0.48627958955602973</v>
          </cell>
          <cell r="AB61">
            <v>1.5734074410940411</v>
          </cell>
          <cell r="AC61">
            <v>0.33134945839364316</v>
          </cell>
          <cell r="AD61">
            <v>0.50894819460463048</v>
          </cell>
          <cell r="AE61">
            <v>0.23818230828296061</v>
          </cell>
          <cell r="AF61">
            <v>0.48323999257408917</v>
          </cell>
          <cell r="AG61">
            <v>1.5617199538553233</v>
          </cell>
          <cell r="AH61">
            <v>0.9077346329999999</v>
          </cell>
          <cell r="AI61">
            <v>0.99560311655554645</v>
          </cell>
          <cell r="AJ61">
            <v>1.0110255115641522</v>
          </cell>
          <cell r="AK61">
            <v>0.92946949351864383</v>
          </cell>
          <cell r="AL61">
            <v>0.81796233145642294</v>
          </cell>
          <cell r="AM61">
            <v>0.67519283537675745</v>
          </cell>
          <cell r="AN61">
            <v>0.52623528629363925</v>
          </cell>
          <cell r="AO61">
            <v>0.38310425821377214</v>
          </cell>
        </row>
      </sheetData>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_DSA"/>
      <sheetName val="Sheet1"/>
      <sheetName val="Instructions"/>
      <sheetName val="Input_external"/>
      <sheetName val="Input_external_2"/>
      <sheetName val="Inp_Outp_debt"/>
      <sheetName val="SR_Table_Baseline"/>
      <sheetName val="SR_Table_Stress"/>
      <sheetName val="Baseline"/>
      <sheetName val="A1_historical"/>
      <sheetName val="A2_financing"/>
      <sheetName val="B1_GDP"/>
      <sheetName val="B2_exports"/>
      <sheetName val="B3_deflator"/>
      <sheetName val="B4_non-debt flows"/>
      <sheetName val="B5_Combo"/>
      <sheetName val="B6_30%depr"/>
      <sheetName val="NPV_base"/>
      <sheetName val="NPV Stress"/>
      <sheetName val="NPV Stress_A2"/>
      <sheetName val="Data chart"/>
      <sheetName val="Figure"/>
      <sheetName val="ControlSheet"/>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7"/>
      <sheetName val="tab8"/>
      <sheetName val="tab9"/>
      <sheetName val="tab10"/>
      <sheetName val="tab11"/>
      <sheetName val="tab12"/>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WEO"/>
      <sheetName val="volumes&amp;prices"/>
      <sheetName val="BOP"/>
      <sheetName val="WEO1"/>
      <sheetName val="Fiscal and Real Input"/>
      <sheetName val="tab6"/>
      <sheetName val="Table 8 Debt service capacity"/>
      <sheetName val="Trade"/>
      <sheetName val="Pub_disb"/>
      <sheetName val="Calculation amort and inter"/>
      <sheetName val="Exceptional Financing"/>
      <sheetName val="GEEandGAS"/>
      <sheetName val="Historic export"/>
      <sheetName val="Historic import"/>
      <sheetName val="Historic services"/>
      <sheetName val="NPV Debt"/>
      <sheetName val="Debt Service"/>
      <sheetName val="Debt Sust of Public Sector"/>
      <sheetName val="Stock of Debt"/>
      <sheetName val="Arrears "/>
      <sheetName val="HIPC indicators"/>
      <sheetName val="NFA Banking System"/>
      <sheetName val="IMF Credit"/>
      <sheetName val="Table 9 Cap Repay Fund"/>
      <sheetName val="Mprodct"/>
      <sheetName val="Xprodct"/>
      <sheetName val="RED Table 29"/>
      <sheetName val="RED Table 30"/>
      <sheetName val="Names"/>
    </sheetNames>
    <sheetDataSet>
      <sheetData sheetId="0" refreshError="1"/>
      <sheetData sheetId="1" refreshError="1"/>
      <sheetData sheetId="2" refreshError="1"/>
      <sheetData sheetId="3" refreshError="1"/>
      <sheetData sheetId="4" refreshError="1">
        <row r="292">
          <cell r="D292">
            <v>67.648862509231975</v>
          </cell>
          <cell r="E292">
            <v>557.45674328433188</v>
          </cell>
          <cell r="F292">
            <v>478.32270053962861</v>
          </cell>
          <cell r="G292">
            <v>596.94217114656431</v>
          </cell>
          <cell r="H292">
            <v>568.70714413778489</v>
          </cell>
          <cell r="M292">
            <v>537.99167851231687</v>
          </cell>
          <cell r="N292">
            <v>496.07263555652577</v>
          </cell>
          <cell r="O292">
            <v>482.5020227930076</v>
          </cell>
          <cell r="P292">
            <v>435.33855068261744</v>
          </cell>
          <cell r="Q292">
            <v>413.7910429940257</v>
          </cell>
          <cell r="R292">
            <v>415.12318944759829</v>
          </cell>
          <cell r="S292">
            <v>441.25442012562559</v>
          </cell>
          <cell r="T292">
            <v>467.46602412099037</v>
          </cell>
          <cell r="U292">
            <v>484.94720740828814</v>
          </cell>
          <cell r="V292">
            <v>493.52228683779197</v>
          </cell>
          <cell r="W292">
            <v>493.56543423852554</v>
          </cell>
          <cell r="X292">
            <v>464.83749130325918</v>
          </cell>
          <cell r="Y292">
            <v>439.97487738372968</v>
          </cell>
          <cell r="Z292">
            <v>404.98406467380141</v>
          </cell>
          <cell r="AA292">
            <v>364.25279413475823</v>
          </cell>
          <cell r="AB292">
            <v>571.54435200689045</v>
          </cell>
          <cell r="AC292">
            <v>414.30268075948584</v>
          </cell>
          <cell r="AD292">
            <v>481.44134044498878</v>
          </cell>
          <cell r="AE292">
            <v>533.97804287576116</v>
          </cell>
          <cell r="AF292">
            <v>595.15427926194661</v>
          </cell>
          <cell r="AG292">
            <v>595.15427926194661</v>
          </cell>
          <cell r="AH292">
            <v>628.76132908148907</v>
          </cell>
          <cell r="AI292">
            <v>638.22119972043379</v>
          </cell>
          <cell r="AJ292">
            <v>640.23716760359935</v>
          </cell>
          <cell r="AK292">
            <v>634.95634260558063</v>
          </cell>
          <cell r="AL292">
            <v>634.95634260558074</v>
          </cell>
          <cell r="AM292">
            <v>679.10071133347697</v>
          </cell>
          <cell r="AN292">
            <v>709.66196480578458</v>
          </cell>
          <cell r="AO292">
            <v>735.17519881447504</v>
          </cell>
          <cell r="AP292">
            <v>768.79181217837186</v>
          </cell>
          <cell r="AQ292">
            <v>803.49980189493715</v>
          </cell>
          <cell r="AR292">
            <v>839.10217479111543</v>
          </cell>
          <cell r="AS292">
            <v>876.67308646631841</v>
          </cell>
        </row>
        <row r="311">
          <cell r="D311">
            <v>-147.84113749076809</v>
          </cell>
          <cell r="E311">
            <v>401.55674328433179</v>
          </cell>
          <cell r="F311">
            <v>400.02270053962877</v>
          </cell>
          <cell r="G311">
            <v>560.84217114656417</v>
          </cell>
          <cell r="H311">
            <v>507.32714413778479</v>
          </cell>
          <cell r="M311">
            <v>417.93367851231704</v>
          </cell>
          <cell r="R311">
            <v>399.5600603717013</v>
          </cell>
          <cell r="W311">
            <v>451.81204792885751</v>
          </cell>
          <cell r="AB311">
            <v>473.67216641701037</v>
          </cell>
          <cell r="AG311">
            <v>527.95228358403642</v>
          </cell>
          <cell r="AL311">
            <v>579.02514451714308</v>
          </cell>
          <cell r="AM311">
            <v>628.04680357366624</v>
          </cell>
          <cell r="AN311">
            <v>667.58018728901573</v>
          </cell>
          <cell r="AO311">
            <v>699.95327770265556</v>
          </cell>
          <cell r="AP311">
            <v>739.0629697347822</v>
          </cell>
          <cell r="AQ311">
            <v>776.5933279910447</v>
          </cell>
          <cell r="AR311">
            <v>816.01661917104752</v>
          </cell>
          <cell r="AS311">
            <v>856.77882676303511</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0">
          <cell r="D10">
            <v>2</v>
          </cell>
          <cell r="E10">
            <v>1</v>
          </cell>
          <cell r="F10">
            <v>4.0999999999999996</v>
          </cell>
          <cell r="G10">
            <v>-8</v>
          </cell>
          <cell r="H10">
            <v>-15.628</v>
          </cell>
          <cell r="I10">
            <v>1.9</v>
          </cell>
          <cell r="J10">
            <v>-21.495000000000001</v>
          </cell>
          <cell r="K10">
            <v>-15.308999999999999</v>
          </cell>
          <cell r="L10">
            <v>-31.795000000000002</v>
          </cell>
          <cell r="M10">
            <v>-31.795000000000002</v>
          </cell>
          <cell r="N10">
            <v>-43.64</v>
          </cell>
          <cell r="O10">
            <v>-61.637999999999998</v>
          </cell>
          <cell r="P10">
            <v>-60.796999999999997</v>
          </cell>
          <cell r="Q10">
            <v>-40.825000000000003</v>
          </cell>
          <cell r="R10">
            <v>-40.825000000000003</v>
          </cell>
          <cell r="S10">
            <v>-52.795477362935216</v>
          </cell>
          <cell r="T10">
            <v>-55.063157894736847</v>
          </cell>
          <cell r="U10">
            <v>-50.199999999999996</v>
          </cell>
          <cell r="V10">
            <v>-23.831874090908997</v>
          </cell>
          <cell r="W10">
            <v>-23.831874090908997</v>
          </cell>
          <cell r="X10">
            <v>-25.154282127660011</v>
          </cell>
          <cell r="Y10">
            <v>-25.239379999999997</v>
          </cell>
          <cell r="Z10">
            <v>-11.321539583333006</v>
          </cell>
          <cell r="AA10">
            <v>-14.516342745098271</v>
          </cell>
          <cell r="AB10">
            <v>-14.516342745098271</v>
          </cell>
          <cell r="AC10">
            <v>-12.199999999999989</v>
          </cell>
          <cell r="AD10">
            <v>-27.200000000000003</v>
          </cell>
          <cell r="AE10">
            <v>0.29999999999999716</v>
          </cell>
          <cell r="AF10">
            <v>-8.2000000000000028</v>
          </cell>
          <cell r="AG10">
            <v>-8.1999999999999886</v>
          </cell>
          <cell r="AH10">
            <v>-10.400000000000006</v>
          </cell>
          <cell r="AI10">
            <v>-13.099999999999994</v>
          </cell>
          <cell r="AJ10">
            <v>-3.5</v>
          </cell>
          <cell r="AK10">
            <v>-9.7999999999999972</v>
          </cell>
          <cell r="AL10">
            <v>-9.7999999999999972</v>
          </cell>
          <cell r="AM10">
            <v>-18.738000028848788</v>
          </cell>
          <cell r="AN10">
            <v>-10.028708029852965</v>
          </cell>
          <cell r="AO10">
            <v>17.402139983708253</v>
          </cell>
          <cell r="AP10">
            <v>51.384652002366636</v>
          </cell>
          <cell r="AQ10">
            <v>85.367164021025033</v>
          </cell>
          <cell r="AR10">
            <v>117.06766403790802</v>
          </cell>
          <cell r="AS10">
            <v>152.11508405747273</v>
          </cell>
        </row>
      </sheetData>
      <sheetData sheetId="24" refreshError="1">
        <row r="9">
          <cell r="D9">
            <v>0</v>
          </cell>
          <cell r="E9">
            <v>0</v>
          </cell>
          <cell r="F9">
            <v>0</v>
          </cell>
          <cell r="G9">
            <v>15</v>
          </cell>
          <cell r="H9">
            <v>22.5</v>
          </cell>
          <cell r="I9">
            <v>22.5</v>
          </cell>
          <cell r="J9">
            <v>48</v>
          </cell>
          <cell r="K9">
            <v>48</v>
          </cell>
          <cell r="L9">
            <v>70.3</v>
          </cell>
          <cell r="M9">
            <v>70.3</v>
          </cell>
          <cell r="N9">
            <v>70.3</v>
          </cell>
          <cell r="O9">
            <v>70.3</v>
          </cell>
          <cell r="P9">
            <v>75.094999999999999</v>
          </cell>
          <cell r="Q9">
            <v>73.22</v>
          </cell>
          <cell r="R9">
            <v>73.22</v>
          </cell>
          <cell r="S9">
            <v>84.664999999999992</v>
          </cell>
          <cell r="T9">
            <v>82.789999999999992</v>
          </cell>
          <cell r="U9">
            <v>80.914999999999992</v>
          </cell>
          <cell r="V9">
            <v>85.039999999999992</v>
          </cell>
          <cell r="W9">
            <v>85.039999999999992</v>
          </cell>
          <cell r="X9">
            <v>82.227499999999992</v>
          </cell>
          <cell r="Y9">
            <v>85.414999999999992</v>
          </cell>
          <cell r="Z9">
            <v>89.539999999999992</v>
          </cell>
          <cell r="AA9">
            <v>87.664999999999992</v>
          </cell>
          <cell r="AB9">
            <v>87.664999999999992</v>
          </cell>
          <cell r="AC9">
            <v>85.789999999999992</v>
          </cell>
          <cell r="AD9">
            <v>77.584999999999994</v>
          </cell>
          <cell r="AE9">
            <v>78.38</v>
          </cell>
          <cell r="AF9">
            <v>70.174999999999997</v>
          </cell>
          <cell r="AG9">
            <v>70.174999999999983</v>
          </cell>
          <cell r="AH9">
            <v>62.907499999999985</v>
          </cell>
          <cell r="AI9">
            <v>70.969999999999985</v>
          </cell>
          <cell r="AJ9">
            <v>70.969999999999985</v>
          </cell>
          <cell r="AK9">
            <v>80.919999999999987</v>
          </cell>
          <cell r="AL9">
            <v>80.919999999999987</v>
          </cell>
          <cell r="AM9">
            <v>96.359999999999985</v>
          </cell>
          <cell r="AN9">
            <v>97.385999999999981</v>
          </cell>
          <cell r="AO9">
            <v>83.529999999999973</v>
          </cell>
          <cell r="AP9">
            <v>64.46599999999998</v>
          </cell>
          <cell r="AQ9">
            <v>45.40199999999998</v>
          </cell>
          <cell r="AR9">
            <v>28.15199999999998</v>
          </cell>
          <cell r="AS9">
            <v>8.1619999999999777</v>
          </cell>
        </row>
        <row r="17">
          <cell r="D17">
            <v>0</v>
          </cell>
          <cell r="E17">
            <v>0</v>
          </cell>
          <cell r="F17">
            <v>0</v>
          </cell>
          <cell r="G17">
            <v>0.3</v>
          </cell>
          <cell r="H17">
            <v>0.72199999999999998</v>
          </cell>
          <cell r="I17">
            <v>0.20499999999999999</v>
          </cell>
          <cell r="J17">
            <v>0.27800000000000002</v>
          </cell>
          <cell r="K17">
            <v>0.35799999999999998</v>
          </cell>
          <cell r="L17">
            <v>0.38500000000000001</v>
          </cell>
          <cell r="M17">
            <v>1.226</v>
          </cell>
          <cell r="N17">
            <v>0.32</v>
          </cell>
          <cell r="O17">
            <v>0.37551699999999999</v>
          </cell>
          <cell r="P17">
            <v>2.1630980000000002</v>
          </cell>
          <cell r="Q17">
            <v>2.2812449999999997</v>
          </cell>
          <cell r="R17">
            <v>5.1398600000000005</v>
          </cell>
          <cell r="S17">
            <v>2.1290070000000001</v>
          </cell>
          <cell r="T17">
            <v>2.269514</v>
          </cell>
          <cell r="U17">
            <v>2.1775320000000002</v>
          </cell>
          <cell r="V17">
            <v>2.2956310000000002</v>
          </cell>
          <cell r="W17">
            <v>8.8716840000000019</v>
          </cell>
          <cell r="X17">
            <v>3.075059</v>
          </cell>
          <cell r="Y17">
            <v>3.2157869999999997</v>
          </cell>
          <cell r="Z17">
            <v>2.0637340000000002</v>
          </cell>
          <cell r="AA17">
            <v>2.2579159999999998</v>
          </cell>
          <cell r="AB17">
            <v>10.612496</v>
          </cell>
          <cell r="AC17">
            <v>1.942639</v>
          </cell>
          <cell r="AD17">
            <v>8.4512669999999996</v>
          </cell>
          <cell r="AE17">
            <v>8.2459749999999996</v>
          </cell>
          <cell r="AF17">
            <v>8.4302379999999992</v>
          </cell>
          <cell r="AG17">
            <v>27.461518000000002</v>
          </cell>
          <cell r="AH17">
            <v>7.2823150000000005</v>
          </cell>
          <cell r="AI17">
            <v>1.1360570000000001</v>
          </cell>
          <cell r="AJ17">
            <v>0</v>
          </cell>
          <cell r="AK17">
            <v>1.997234</v>
          </cell>
          <cell r="AL17">
            <v>10.415606</v>
          </cell>
          <cell r="AM17">
            <v>8.4319930000000003</v>
          </cell>
          <cell r="AN17">
            <v>11.048103000000001</v>
          </cell>
          <cell r="AO17">
            <v>14.117399000000002</v>
          </cell>
          <cell r="AP17">
            <v>19.612797</v>
          </cell>
          <cell r="AQ17">
            <v>19.508144999999999</v>
          </cell>
          <cell r="AR17">
            <v>17.593757</v>
          </cell>
          <cell r="AS17">
            <v>20.239821000000003</v>
          </cell>
        </row>
        <row r="31">
          <cell r="D31">
            <v>0</v>
          </cell>
          <cell r="E31">
            <v>0</v>
          </cell>
          <cell r="F31">
            <v>0</v>
          </cell>
          <cell r="G31">
            <v>21.569326465086991</v>
          </cell>
          <cell r="H31">
            <v>30.358145628598315</v>
          </cell>
          <cell r="I31">
            <v>30.057750000000002</v>
          </cell>
          <cell r="J31">
            <v>63.911999999999992</v>
          </cell>
          <cell r="K31">
            <v>65.822400000000002</v>
          </cell>
          <cell r="L31">
            <v>98.982399999999984</v>
          </cell>
          <cell r="M31">
            <v>98.982399999999984</v>
          </cell>
          <cell r="N31">
            <v>95.453339999999983</v>
          </cell>
          <cell r="O31">
            <v>93.91377</v>
          </cell>
          <cell r="P31">
            <v>104.20933149999999</v>
          </cell>
          <cell r="Q31">
            <v>100.49445</v>
          </cell>
          <cell r="R31">
            <v>100.49445</v>
          </cell>
          <cell r="S31">
            <v>114.03274854999999</v>
          </cell>
          <cell r="T31">
            <v>110.7134112</v>
          </cell>
          <cell r="U31">
            <v>105.01876934999999</v>
          </cell>
          <cell r="V31">
            <v>110.79946639999999</v>
          </cell>
          <cell r="W31">
            <v>110.79946639999999</v>
          </cell>
          <cell r="X31">
            <v>103.66009787499999</v>
          </cell>
          <cell r="Y31">
            <v>106.39719474999998</v>
          </cell>
          <cell r="Z31">
            <v>115.41795539999998</v>
          </cell>
          <cell r="AA31">
            <v>110.17123544999998</v>
          </cell>
          <cell r="AB31">
            <v>110.17123544999998</v>
          </cell>
          <cell r="AC31">
            <v>108.26698012862117</v>
          </cell>
          <cell r="AD31">
            <v>97.912270116319775</v>
          </cell>
          <cell r="AE31">
            <v>98.915560117511689</v>
          </cell>
          <cell r="AF31">
            <v>88.560850105210292</v>
          </cell>
          <cell r="AG31">
            <v>88.560850105210278</v>
          </cell>
          <cell r="AH31">
            <v>79.515080050889637</v>
          </cell>
          <cell r="AI31">
            <v>89.706080057411867</v>
          </cell>
          <cell r="AJ31">
            <v>89.706080057411867</v>
          </cell>
          <cell r="AK31">
            <v>102.28288006546103</v>
          </cell>
          <cell r="AL31">
            <v>102.28288006546103</v>
          </cell>
          <cell r="AM31">
            <v>121.22088009430982</v>
          </cell>
          <cell r="AN31">
            <v>122.511588095314</v>
          </cell>
          <cell r="AO31">
            <v>105.08074008175278</v>
          </cell>
          <cell r="AP31">
            <v>81.098228063094396</v>
          </cell>
          <cell r="AQ31">
            <v>57.115716044435999</v>
          </cell>
          <cell r="AR31">
            <v>35.415216027553015</v>
          </cell>
          <cell r="AS31">
            <v>10.267796007988316</v>
          </cell>
          <cell r="AT31">
            <v>0</v>
          </cell>
          <cell r="AU31">
            <v>0</v>
          </cell>
          <cell r="AV31">
            <v>0</v>
          </cell>
          <cell r="AW31">
            <v>0</v>
          </cell>
          <cell r="AX31">
            <v>0</v>
          </cell>
          <cell r="AY31">
            <v>0</v>
          </cell>
          <cell r="AZ31">
            <v>0</v>
          </cell>
          <cell r="BA31">
            <v>0</v>
          </cell>
          <cell r="BB31">
            <v>0</v>
          </cell>
          <cell r="BC31">
            <v>0</v>
          </cell>
        </row>
        <row r="39">
          <cell r="D39">
            <v>0</v>
          </cell>
          <cell r="E39">
            <v>0</v>
          </cell>
          <cell r="F39">
            <v>0</v>
          </cell>
          <cell r="G39">
            <v>0.43552813693947706</v>
          </cell>
          <cell r="H39">
            <v>0.99348684484852323</v>
          </cell>
          <cell r="I39">
            <v>0.27917488059496626</v>
          </cell>
          <cell r="J39">
            <v>0.37255435174703472</v>
          </cell>
          <cell r="K39">
            <v>0.47996961817909972</v>
          </cell>
          <cell r="L39">
            <v>0.53903390244089699</v>
          </cell>
          <cell r="M39">
            <v>1.6707327529619977</v>
          </cell>
          <cell r="N39">
            <v>0.44239691754021238</v>
          </cell>
          <cell r="O39">
            <v>0.5061391664969126</v>
          </cell>
          <cell r="P39">
            <v>2.9412699628866377</v>
          </cell>
          <cell r="Q39">
            <v>3.1469356499797603</v>
          </cell>
          <cell r="R39">
            <v>7.0367416969035226</v>
          </cell>
          <cell r="S39">
            <v>2.8799943546773128</v>
          </cell>
          <cell r="T39">
            <v>3.0112035452241641</v>
          </cell>
          <cell r="U39">
            <v>2.8495014263655167</v>
          </cell>
          <cell r="V39">
            <v>2.9564967094672046</v>
          </cell>
          <cell r="W39">
            <v>11.697196035734198</v>
          </cell>
          <cell r="X39">
            <v>3.9723285795483902</v>
          </cell>
          <cell r="Y39">
            <v>4.0519467264754798</v>
          </cell>
          <cell r="Z39">
            <v>2.6222129043734594</v>
          </cell>
          <cell r="AA39">
            <v>2.8674133902265568</v>
          </cell>
          <cell r="AB39">
            <v>13.513901600623885</v>
          </cell>
          <cell r="AC39">
            <v>2.4263576638689051</v>
          </cell>
          <cell r="AD39">
            <v>10.555639238609112</v>
          </cell>
          <cell r="AE39">
            <v>10.299229366506795</v>
          </cell>
          <cell r="AF39">
            <v>10.529374000799359</v>
          </cell>
          <cell r="AG39">
            <v>34.29945793365308</v>
          </cell>
          <cell r="AH39">
            <v>9.1101761970975552</v>
          </cell>
          <cell r="AI39">
            <v>1.4212073276075063</v>
          </cell>
          <cell r="AJ39">
            <v>0</v>
          </cell>
          <cell r="AK39">
            <v>2.4985397702288266</v>
          </cell>
          <cell r="AL39">
            <v>13.029923294933887</v>
          </cell>
          <cell r="AM39">
            <v>10.607447202252594</v>
          </cell>
          <cell r="AN39">
            <v>13.898513584813045</v>
          </cell>
          <cell r="AO39">
            <v>17.759687955817039</v>
          </cell>
          <cell r="AP39">
            <v>24.672898645195517</v>
          </cell>
          <cell r="AQ39">
            <v>24.541246429093089</v>
          </cell>
          <cell r="AR39">
            <v>22.132946323219432</v>
          </cell>
          <cell r="AS39">
            <v>25.461694837809201</v>
          </cell>
        </row>
      </sheetData>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Pov.Ind."/>
      <sheetName val="Income"/>
      <sheetName val="Health&amp;Educ."/>
      <sheetName val="GDP_ORIGIN"/>
      <sheetName val="TRANSPORT"/>
      <sheetName val="UNEMPL"/>
      <sheetName val="WAGES"/>
      <sheetName val="POPEMP"/>
      <sheetName val="PENSION"/>
      <sheetName val="PCPI"/>
      <sheetName val="GGOVT"/>
      <sheetName val="EXTRABUDGT"/>
      <sheetName val="EXTRABUDGT2"/>
      <sheetName val="INCOMETX"/>
      <sheetName val="REVSHARE"/>
      <sheetName val="TAXPAYRS"/>
      <sheetName val="EXCISE"/>
      <sheetName val="TAXARREARS"/>
      <sheetName val="PUBLEXP"/>
      <sheetName val="STATE"/>
      <sheetName val="MS"/>
      <sheetName val="NBG"/>
      <sheetName val="BANKS"/>
      <sheetName val="DEPO"/>
      <sheetName val="CREDIT"/>
      <sheetName val="PRUDENT"/>
      <sheetName val="INTERST"/>
      <sheetName val="BOP"/>
      <sheetName val="TRADE"/>
      <sheetName val="EXTDEBT"/>
      <sheetName val="DEBTSVC"/>
      <sheetName val="EXRATE"/>
      <sheetName val="ESAF3"/>
      <sheetName val="INDU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X-DAILY"/>
      <sheetName val="FOREX_DAILY"/>
    </sheetNames>
    <sheetDataSet>
      <sheetData sheetId="0" refreshError="1"/>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scription"/>
      <sheetName val="Real Sector Input"/>
      <sheetName val="dmb detailed account 95"/>
      <sheetName val="dmb detailed account 96-I"/>
      <sheetName val="dmb detailed account 96-II"/>
      <sheetName val="dmb detailed account 97"/>
      <sheetName val="dmb detailed account 98-99"/>
      <sheetName val="DMB analytical"/>
      <sheetName val="asset breakdown"/>
      <sheetName val="Liabilities breakdown"/>
      <sheetName val="foreign position"/>
      <sheetName val="SOE debt"/>
      <sheetName val="dmb nfa"/>
      <sheetName val="dmb assets"/>
      <sheetName val="dmb deposits"/>
      <sheetName val="dmb other liabilities"/>
      <sheetName val="dmb other assets"/>
      <sheetName val="dmb capital"/>
      <sheetName val="prudential ratio"/>
      <sheetName val="foreign borrowing"/>
      <sheetName val="loan to deposit ratio"/>
      <sheetName val="earnings"/>
      <sheetName val="CBA balance sheet 95"/>
      <sheetName val="CBA balance sheet 96 I"/>
      <sheetName val="CBA balance sheet 96 II"/>
      <sheetName val="CBA balance sheet 97"/>
      <sheetName val="CBA bal.sheet 98-99"/>
      <sheetName val="CBA analytical"/>
      <sheetName val="reserves"/>
      <sheetName val="ControlSheet"/>
      <sheetName val="SPA"/>
      <sheetName val="CBA_Accounts"/>
      <sheetName val="Corridor"/>
      <sheetName val="Excess Reserve"/>
      <sheetName val="STDEV Excess Res"/>
      <sheetName val="Corridor deviation"/>
      <sheetName val="nfa cba and dmb"/>
      <sheetName val="NIR adjustment"/>
      <sheetName val="detail reserves"/>
      <sheetName val="Forex"/>
      <sheetName val="CBA interv"/>
      <sheetName val="CBA daily interv"/>
      <sheetName val="CBA interv monthly"/>
      <sheetName val="bilateral real exch rate"/>
      <sheetName val="reer"/>
      <sheetName val="Monetary survey detailed"/>
      <sheetName val="monetary_survey"/>
      <sheetName val="M2X"/>
      <sheetName val="NDA"/>
      <sheetName val="multiplier"/>
      <sheetName val="velocity"/>
      <sheetName val="volume lending"/>
      <sheetName val="volume deposit"/>
      <sheetName val="rates lending"/>
      <sheetName val="rates deposits"/>
      <sheetName val="volume lending &amp; deposit"/>
      <sheetName val="lending_rate"/>
      <sheetName val="deposit_rate"/>
      <sheetName val="term maturity deposit lending"/>
      <sheetName val="interbank volume"/>
      <sheetName val="interbank rate"/>
      <sheetName val="cba operations"/>
      <sheetName val="Ref_Rate"/>
      <sheetName val="rates_summary"/>
      <sheetName val="risk premium"/>
      <sheetName val="forward forex"/>
      <sheetName val="tbill_actual"/>
      <sheetName val="tbill holders"/>
      <sheetName val="internal debt actual"/>
      <sheetName val="domestic financing"/>
      <sheetName val="impulse"/>
      <sheetName val="season adjusted cpi"/>
      <sheetName val="money demand"/>
      <sheetName val="Prog Brief feb 2000"/>
      <sheetName val="Mon Prog Feb 2000"/>
      <sheetName val="Dom Int brief feb 2000"/>
      <sheetName val="tbill table brief feb 2000"/>
      <sheetName val="TBill Mission feb 2000"/>
      <sheetName val="Dom Int. Mission feb 2000"/>
      <sheetName val="Prog 2000 Brief August"/>
      <sheetName val="OIN 2000"/>
      <sheetName val="Prog Brief August 2000"/>
      <sheetName val="Monitor "/>
      <sheetName val="EDSSBAT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asic_data (2)"/>
      <sheetName val="T1-Valuadd"/>
      <sheetName val="T2-IndProd"/>
      <sheetName val="T3-SelindGds"/>
      <sheetName val="T4-SelAgGds"/>
      <sheetName val="T5-Livestock"/>
      <sheetName val="T6-CPI"/>
      <sheetName val="T7-Admpri"/>
      <sheetName val="T8-WPI"/>
      <sheetName val="T9-energy"/>
      <sheetName val="T10-Empl"/>
      <sheetName val="T11-Labor"/>
      <sheetName val="T12-Wages"/>
      <sheetName val="T13-WagSect"/>
      <sheetName val="T14-Invest"/>
      <sheetName val="T15-Finance"/>
      <sheetName val="T16-Invsect"/>
      <sheetName val="T17 SI"/>
      <sheetName val="T18-Privat"/>
      <sheetName val="T19-EntSec"/>
      <sheetName val="NBK-T20"/>
      <sheetName val="MonSurv-T21"/>
      <sheetName val="IntRat_t22"/>
      <sheetName val="Exch_t23"/>
      <sheetName val="branch_t24"/>
      <sheetName val="GvtOp%gdp-t25"/>
      <sheetName val="GvtOp-t26"/>
      <sheetName val="GvtOp%t_t27"/>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3">
          <cell r="A3" t="str">
            <v>Table 20. Kazakhstan: Summary Accounts of National Bank of Kazakhstan, 1999-2001</v>
          </cell>
        </row>
        <row r="6">
          <cell r="A6" t="str">
            <v xml:space="preserve"> </v>
          </cell>
          <cell r="B6">
            <v>1998</v>
          </cell>
          <cell r="C6">
            <v>1999</v>
          </cell>
          <cell r="G6">
            <v>2000</v>
          </cell>
        </row>
        <row r="7">
          <cell r="A7" t="str">
            <v xml:space="preserve"> </v>
          </cell>
          <cell r="B7" t="str">
            <v>December</v>
          </cell>
          <cell r="C7" t="str">
            <v>March</v>
          </cell>
          <cell r="D7" t="str">
            <v>June</v>
          </cell>
          <cell r="E7" t="str">
            <v>September</v>
          </cell>
          <cell r="F7" t="str">
            <v>December</v>
          </cell>
          <cell r="G7" t="str">
            <v>March</v>
          </cell>
        </row>
        <row r="10">
          <cell r="B10" t="str">
            <v>(In millions of tenge at current exchange rate; end period stocks)</v>
          </cell>
        </row>
        <row r="11">
          <cell r="A11" t="str">
            <v>Net Foreign Asset</v>
          </cell>
        </row>
        <row r="12">
          <cell r="A12" t="str">
            <v xml:space="preserve">  Net international reserves</v>
          </cell>
          <cell r="B12">
            <v>109961</v>
          </cell>
          <cell r="C12">
            <v>87953.314542999986</v>
          </cell>
          <cell r="D12">
            <v>122423.35896135998</v>
          </cell>
          <cell r="E12">
            <v>158658.85914800002</v>
          </cell>
          <cell r="F12">
            <v>212850.27218152001</v>
          </cell>
          <cell r="G12">
            <v>207787.18985528999</v>
          </cell>
        </row>
        <row r="13">
          <cell r="A13" t="str">
            <v xml:space="preserve">    Foreign exchange</v>
          </cell>
          <cell r="B13">
            <v>67759</v>
          </cell>
          <cell r="C13">
            <v>46193.846542999992</v>
          </cell>
          <cell r="D13">
            <v>60493.266235709976</v>
          </cell>
          <cell r="E13">
            <v>87843.566232420024</v>
          </cell>
          <cell r="F13">
            <v>140602.55829451</v>
          </cell>
          <cell r="G13">
            <v>137302.22684522998</v>
          </cell>
        </row>
        <row r="14">
          <cell r="A14" t="str">
            <v xml:space="preserve">      Assets </v>
          </cell>
          <cell r="B14">
            <v>122359</v>
          </cell>
          <cell r="C14">
            <v>98056.115542999993</v>
          </cell>
          <cell r="D14">
            <v>133878.20129501997</v>
          </cell>
          <cell r="E14">
            <v>158933.07115024002</v>
          </cell>
          <cell r="F14">
            <v>204521.65109450999</v>
          </cell>
          <cell r="G14">
            <v>195059.80161503999</v>
          </cell>
        </row>
        <row r="15">
          <cell r="A15" t="str">
            <v xml:space="preserve">      Liabilities, short-term</v>
          </cell>
          <cell r="B15">
            <v>54601</v>
          </cell>
          <cell r="C15">
            <v>51862.269</v>
          </cell>
          <cell r="D15">
            <v>73384.935059309995</v>
          </cell>
          <cell r="E15">
            <v>71089.504917819999</v>
          </cell>
          <cell r="F15">
            <v>63919.092799999991</v>
          </cell>
          <cell r="G15">
            <v>57757.574769810002</v>
          </cell>
        </row>
        <row r="16">
          <cell r="A16" t="str">
            <v xml:space="preserve">    Gold</v>
          </cell>
          <cell r="B16">
            <v>42202</v>
          </cell>
          <cell r="C16">
            <v>41759.468000000001</v>
          </cell>
          <cell r="D16">
            <v>61930.09272565</v>
          </cell>
          <cell r="E16">
            <v>70815.292915580008</v>
          </cell>
          <cell r="F16">
            <v>72247.713887010003</v>
          </cell>
          <cell r="G16">
            <v>70484.963010060004</v>
          </cell>
        </row>
        <row r="17">
          <cell r="A17" t="str">
            <v xml:space="preserve">  National Fund</v>
          </cell>
        </row>
        <row r="19">
          <cell r="A19" t="str">
            <v>Net domestic assets</v>
          </cell>
          <cell r="B19">
            <v>-28486</v>
          </cell>
          <cell r="C19">
            <v>-22626</v>
          </cell>
          <cell r="D19">
            <v>-47530</v>
          </cell>
          <cell r="E19">
            <v>-71759</v>
          </cell>
          <cell r="F19">
            <v>-89604</v>
          </cell>
          <cell r="G19">
            <v>-105620</v>
          </cell>
        </row>
        <row r="20">
          <cell r="A20" t="str">
            <v xml:space="preserve">  Domestic credit</v>
          </cell>
          <cell r="B20">
            <v>23849</v>
          </cell>
          <cell r="C20">
            <v>38702</v>
          </cell>
          <cell r="D20">
            <v>55055</v>
          </cell>
          <cell r="E20">
            <v>49379</v>
          </cell>
          <cell r="F20">
            <v>20381</v>
          </cell>
          <cell r="G20">
            <v>4016</v>
          </cell>
        </row>
        <row r="21">
          <cell r="A21" t="str">
            <v xml:space="preserve">       Net Credit to Government</v>
          </cell>
          <cell r="B21">
            <v>26963</v>
          </cell>
          <cell r="C21">
            <v>27970</v>
          </cell>
          <cell r="D21">
            <v>31661</v>
          </cell>
          <cell r="E21">
            <v>34839</v>
          </cell>
          <cell r="F21">
            <v>13253</v>
          </cell>
          <cell r="G21">
            <v>-5335</v>
          </cell>
        </row>
        <row r="22">
          <cell r="A22" t="str">
            <v xml:space="preserve">             Less amount used for sterilization</v>
          </cell>
          <cell r="B22">
            <v>0</v>
          </cell>
          <cell r="C22">
            <v>3146</v>
          </cell>
          <cell r="D22">
            <v>343</v>
          </cell>
          <cell r="E22">
            <v>702</v>
          </cell>
          <cell r="F22">
            <v>9390</v>
          </cell>
          <cell r="G22">
            <v>0</v>
          </cell>
        </row>
        <row r="23">
          <cell r="A23" t="str">
            <v xml:space="preserve">         Net other claims on government</v>
          </cell>
        </row>
        <row r="24">
          <cell r="A24" t="str">
            <v xml:space="preserve">            Other claims against government</v>
          </cell>
        </row>
        <row r="25">
          <cell r="A25" t="str">
            <v xml:space="preserve">            Deposits</v>
          </cell>
        </row>
        <row r="26">
          <cell r="A26" t="str">
            <v xml:space="preserve">      Deposits National Fund</v>
          </cell>
        </row>
        <row r="27">
          <cell r="A27" t="str">
            <v xml:space="preserve">      Credit to banks, net</v>
          </cell>
          <cell r="B27">
            <v>-9962</v>
          </cell>
          <cell r="C27">
            <v>3413</v>
          </cell>
          <cell r="D27">
            <v>12198</v>
          </cell>
          <cell r="E27">
            <v>2660</v>
          </cell>
          <cell r="F27">
            <v>-4572</v>
          </cell>
          <cell r="G27">
            <v>-2626</v>
          </cell>
        </row>
        <row r="28">
          <cell r="A28" t="str">
            <v xml:space="preserve">         Credit</v>
          </cell>
          <cell r="B28">
            <v>2084</v>
          </cell>
          <cell r="C28">
            <v>7014</v>
          </cell>
          <cell r="D28">
            <v>12291</v>
          </cell>
          <cell r="E28">
            <v>8395</v>
          </cell>
          <cell r="F28">
            <v>4634</v>
          </cell>
          <cell r="G28">
            <v>2454</v>
          </cell>
        </row>
        <row r="29">
          <cell r="A29" t="str">
            <v xml:space="preserve">         Special deposits (NBK notes and repos)</v>
          </cell>
          <cell r="B29">
            <v>12046</v>
          </cell>
          <cell r="C29">
            <v>3601</v>
          </cell>
          <cell r="D29">
            <v>93</v>
          </cell>
          <cell r="E29">
            <v>5735</v>
          </cell>
          <cell r="F29">
            <v>9206</v>
          </cell>
          <cell r="G29">
            <v>5080</v>
          </cell>
        </row>
        <row r="30">
          <cell r="A30" t="str">
            <v xml:space="preserve">      Credit to nonbank financial institutions </v>
          </cell>
          <cell r="B30">
            <v>6625</v>
          </cell>
          <cell r="C30">
            <v>7099</v>
          </cell>
          <cell r="D30">
            <v>11006</v>
          </cell>
          <cell r="E30">
            <v>11699</v>
          </cell>
          <cell r="F30">
            <v>11513</v>
          </cell>
          <cell r="G30">
            <v>11774</v>
          </cell>
        </row>
        <row r="31">
          <cell r="A31" t="str">
            <v xml:space="preserve">      Credit to the economy</v>
          </cell>
          <cell r="B31">
            <v>223</v>
          </cell>
          <cell r="C31">
            <v>220</v>
          </cell>
          <cell r="D31">
            <v>190</v>
          </cell>
          <cell r="E31">
            <v>181</v>
          </cell>
          <cell r="F31">
            <v>187</v>
          </cell>
          <cell r="G31">
            <v>203</v>
          </cell>
        </row>
        <row r="32">
          <cell r="A32" t="str">
            <v xml:space="preserve">  Other items (net)</v>
          </cell>
          <cell r="B32">
            <v>-52335</v>
          </cell>
          <cell r="C32">
            <v>-61328</v>
          </cell>
          <cell r="D32">
            <v>-102585</v>
          </cell>
          <cell r="E32">
            <v>-121138</v>
          </cell>
          <cell r="F32">
            <v>-109985</v>
          </cell>
          <cell r="G32">
            <v>-109636</v>
          </cell>
        </row>
        <row r="34">
          <cell r="A34" t="str">
            <v>Reserve money</v>
          </cell>
          <cell r="B34">
            <v>78101</v>
          </cell>
          <cell r="C34">
            <v>62278</v>
          </cell>
          <cell r="D34">
            <v>72716</v>
          </cell>
          <cell r="E34">
            <v>85755</v>
          </cell>
          <cell r="F34">
            <v>124730</v>
          </cell>
          <cell r="G34">
            <v>99947.1</v>
          </cell>
        </row>
        <row r="35">
          <cell r="A35" t="str">
            <v xml:space="preserve">  Currency outside NBK</v>
          </cell>
          <cell r="B35">
            <v>72982</v>
          </cell>
          <cell r="C35">
            <v>58612</v>
          </cell>
          <cell r="D35">
            <v>64886</v>
          </cell>
          <cell r="E35">
            <v>75857</v>
          </cell>
          <cell r="F35">
            <v>110413</v>
          </cell>
          <cell r="G35">
            <v>92410</v>
          </cell>
        </row>
        <row r="36">
          <cell r="A36" t="str">
            <v xml:space="preserve">  Commercial bank deposits</v>
          </cell>
          <cell r="B36">
            <v>4575</v>
          </cell>
          <cell r="C36">
            <v>3115</v>
          </cell>
          <cell r="D36">
            <v>7054</v>
          </cell>
          <cell r="E36">
            <v>7071</v>
          </cell>
          <cell r="F36">
            <v>11821</v>
          </cell>
          <cell r="G36">
            <v>5948.1</v>
          </cell>
        </row>
        <row r="37">
          <cell r="A37" t="str">
            <v xml:space="preserve">       Reserves</v>
          </cell>
          <cell r="B37">
            <v>23</v>
          </cell>
          <cell r="C37">
            <v>26</v>
          </cell>
          <cell r="D37">
            <v>125</v>
          </cell>
          <cell r="E37">
            <v>251</v>
          </cell>
          <cell r="F37">
            <v>168</v>
          </cell>
          <cell r="G37">
            <v>140.5</v>
          </cell>
        </row>
        <row r="38">
          <cell r="A38" t="str">
            <v xml:space="preserve">       Correspondent accounts</v>
          </cell>
          <cell r="B38">
            <v>4552</v>
          </cell>
          <cell r="C38">
            <v>3089</v>
          </cell>
          <cell r="D38">
            <v>6929</v>
          </cell>
          <cell r="E38">
            <v>6820</v>
          </cell>
          <cell r="F38">
            <v>11653</v>
          </cell>
          <cell r="G38">
            <v>5807.6</v>
          </cell>
        </row>
        <row r="39">
          <cell r="A39" t="str">
            <v xml:space="preserve">  Other deposits</v>
          </cell>
          <cell r="B39">
            <v>3374</v>
          </cell>
          <cell r="C39">
            <v>3049</v>
          </cell>
          <cell r="D39">
            <v>2179</v>
          </cell>
          <cell r="E39">
            <v>1144</v>
          </cell>
          <cell r="F39">
            <v>1517</v>
          </cell>
          <cell r="G39">
            <v>2220</v>
          </cell>
        </row>
        <row r="40">
          <cell r="A40" t="str">
            <v xml:space="preserve">  Demand, time and enterprise deposits</v>
          </cell>
          <cell r="B40">
            <v>544</v>
          </cell>
          <cell r="C40">
            <v>551</v>
          </cell>
          <cell r="D40">
            <v>776</v>
          </cell>
          <cell r="E40">
            <v>2827</v>
          </cell>
          <cell r="F40">
            <v>2496</v>
          </cell>
          <cell r="G40">
            <v>1589</v>
          </cell>
        </row>
        <row r="42">
          <cell r="B42" t="str">
            <v>(In millions of U.S. dollars)</v>
          </cell>
        </row>
        <row r="44">
          <cell r="A44" t="str">
            <v xml:space="preserve"> NBK gross reserves</v>
          </cell>
          <cell r="B44">
            <v>1964</v>
          </cell>
          <cell r="C44">
            <v>1597.8923833485715</v>
          </cell>
          <cell r="D44">
            <v>1494.7198016845036</v>
          </cell>
          <cell r="E44">
            <v>1641.0597433272858</v>
          </cell>
          <cell r="F44">
            <v>2002.6726843814763</v>
          </cell>
          <cell r="G44">
            <v>1873</v>
          </cell>
        </row>
        <row r="45">
          <cell r="A45" t="str">
            <v xml:space="preserve"> NBK net international reserves, stock</v>
          </cell>
          <cell r="B45">
            <v>1312</v>
          </cell>
          <cell r="C45">
            <v>1005.1807376342856</v>
          </cell>
          <cell r="D45">
            <v>934.52945772030512</v>
          </cell>
          <cell r="E45">
            <v>1133.2775653428573</v>
          </cell>
          <cell r="F45">
            <v>1540.1611590558612</v>
          </cell>
          <cell r="G45">
            <v>1465</v>
          </cell>
        </row>
        <row r="46">
          <cell r="A46" t="str">
            <v xml:space="preserve">       Foreign exchange, excluding CIS currencies</v>
          </cell>
          <cell r="B46">
            <v>1460</v>
          </cell>
          <cell r="C46">
            <v>1120.6413204914286</v>
          </cell>
          <cell r="D46">
            <v>1021.9710022520609</v>
          </cell>
          <cell r="E46">
            <v>1135.2362225017143</v>
          </cell>
          <cell r="F46">
            <v>1479.8961728980464</v>
          </cell>
          <cell r="G46">
            <v>1376</v>
          </cell>
        </row>
        <row r="47">
          <cell r="A47" t="str">
            <v xml:space="preserve">       Gold</v>
          </cell>
          <cell r="B47">
            <v>504</v>
          </cell>
          <cell r="C47">
            <v>477.25106285714287</v>
          </cell>
          <cell r="D47">
            <v>472.74879943244275</v>
          </cell>
          <cell r="E47">
            <v>505.82352082557151</v>
          </cell>
          <cell r="F47">
            <v>522.77651148342989</v>
          </cell>
          <cell r="G47">
            <v>497</v>
          </cell>
        </row>
        <row r="49">
          <cell r="A49" t="str">
            <v>Memorandum items: 1/</v>
          </cell>
        </row>
        <row r="50">
          <cell r="A50" t="str">
            <v xml:space="preserve">     Change from end of previous quarter</v>
          </cell>
        </row>
        <row r="51">
          <cell r="A51" t="str">
            <v xml:space="preserve">          Net international reserves</v>
          </cell>
          <cell r="B51">
            <v>18637</v>
          </cell>
          <cell r="C51">
            <v>-22007.685457000014</v>
          </cell>
          <cell r="D51">
            <v>34470.04441835999</v>
          </cell>
          <cell r="E51">
            <v>36235.500186640042</v>
          </cell>
          <cell r="F51">
            <v>54191.413033519988</v>
          </cell>
          <cell r="G51">
            <v>-5063.0823262300109</v>
          </cell>
        </row>
        <row r="52">
          <cell r="A52" t="str">
            <v xml:space="preserve">          Credit to government (net)</v>
          </cell>
          <cell r="B52">
            <v>-3277</v>
          </cell>
          <cell r="C52">
            <v>1007</v>
          </cell>
          <cell r="D52">
            <v>3691</v>
          </cell>
          <cell r="E52">
            <v>3178</v>
          </cell>
          <cell r="F52">
            <v>-21586</v>
          </cell>
          <cell r="G52">
            <v>-18588</v>
          </cell>
        </row>
        <row r="53">
          <cell r="A53" t="str">
            <v xml:space="preserve">          Credit to banks</v>
          </cell>
          <cell r="B53">
            <v>-15945</v>
          </cell>
          <cell r="C53">
            <v>13375</v>
          </cell>
          <cell r="D53">
            <v>8785</v>
          </cell>
          <cell r="E53">
            <v>-9538</v>
          </cell>
          <cell r="F53">
            <v>-7232</v>
          </cell>
          <cell r="G53">
            <v>1946</v>
          </cell>
        </row>
        <row r="54">
          <cell r="A54" t="str">
            <v xml:space="preserve">     Change from end of previous year </v>
          </cell>
        </row>
        <row r="55">
          <cell r="A55" t="str">
            <v xml:space="preserve">          Net international reserves</v>
          </cell>
          <cell r="C55">
            <v>-22007.685457000014</v>
          </cell>
          <cell r="D55">
            <v>12462.358961359976</v>
          </cell>
          <cell r="E55">
            <v>48697.859148000018</v>
          </cell>
          <cell r="F55">
            <v>102889.27218152001</v>
          </cell>
          <cell r="G55">
            <v>-5063.0823262300109</v>
          </cell>
        </row>
        <row r="56">
          <cell r="A56" t="str">
            <v xml:space="preserve">     Reserve money</v>
          </cell>
        </row>
        <row r="57">
          <cell r="A57" t="str">
            <v xml:space="preserve">          Percentage change from end of previous quarter </v>
          </cell>
          <cell r="B57">
            <v>-4.8569827502192737</v>
          </cell>
          <cell r="C57">
            <v>-20.259663768709746</v>
          </cell>
          <cell r="D57">
            <v>16.760332701756631</v>
          </cell>
          <cell r="E57">
            <v>17.931404367676997</v>
          </cell>
          <cell r="F57">
            <v>45.449244941985903</v>
          </cell>
          <cell r="G57">
            <v>-19.869237553114726</v>
          </cell>
        </row>
        <row r="58">
          <cell r="A58" t="str">
            <v xml:space="preserve">          Percentage change from end of previous year</v>
          </cell>
          <cell r="B58">
            <v>-26.942181229712915</v>
          </cell>
          <cell r="C58">
            <v>-20.259663768709746</v>
          </cell>
          <cell r="D58">
            <v>-6.8949181188461051</v>
          </cell>
          <cell r="E58">
            <v>9.8001306001203492</v>
          </cell>
          <cell r="F58">
            <v>59.703460903189452</v>
          </cell>
          <cell r="G58">
            <v>-6.4749814282070606</v>
          </cell>
        </row>
        <row r="61">
          <cell r="A61" t="str">
            <v xml:space="preserve">   Sources:  Kazakhstani authorities.</v>
          </cell>
        </row>
        <row r="63">
          <cell r="A63" t="str">
            <v xml:space="preserve">   1/ In addition to integrating the accounts of the Budget Bank with those of the NBK, a reclassification of Loro accounts of domestic banks has been made.</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1-Valuadd"/>
      <sheetName val="T2-IndProd"/>
      <sheetName val="T3-SelindGds"/>
      <sheetName val="T4-SelAgGds"/>
      <sheetName val="T5-Livestock"/>
      <sheetName val="T6-CPI"/>
      <sheetName val="T7-Admpri"/>
      <sheetName val="T8-WPI"/>
      <sheetName val="T9-energy"/>
      <sheetName val="T10-Empl"/>
      <sheetName val="T11-Labor"/>
      <sheetName val="T12-Wages"/>
      <sheetName val="T13-WagSect"/>
      <sheetName val="T14-Invest"/>
      <sheetName val="T15-Finance"/>
      <sheetName val="T16-Invsect"/>
      <sheetName val="T17-SIG"/>
      <sheetName val="T18-Privat"/>
      <sheetName val="T19-EntSec"/>
      <sheetName val="NBK-T20"/>
      <sheetName val="MonSurv-T21"/>
      <sheetName val="IntRat_t22"/>
      <sheetName val="Exch_t23"/>
      <sheetName val="branch_t24"/>
      <sheetName val="GvtOpT-t25"/>
      <sheetName val="GvtOp%gdp-t26"/>
      <sheetName val="GvtOp%t_redtab27"/>
      <sheetName val="oilt41(keep)"/>
      <sheetName val="T6-CPI (2)"/>
      <sheetName val="T8-WPI (2)"/>
      <sheetName val="Utility"/>
      <sheetName val="BLS_original.Tabs1-2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and Links"/>
      <sheetName val="CPI"/>
      <sheetName val="CPIComp"/>
      <sheetName val="FoodNonFcpi "/>
      <sheetName val="CPIPartnerCnty"/>
      <sheetName val="PPI"/>
      <sheetName val="PPICom"/>
      <sheetName val="X Rates"/>
      <sheetName val="laborQCPIER"/>
      <sheetName val="GDPchart"/>
      <sheetName val="industry"/>
      <sheetName val="monGDP"/>
      <sheetName val="real GDP"/>
      <sheetName val="GDP Proj."/>
      <sheetName val="deflator"/>
      <sheetName val="real-ann"/>
      <sheetName val="Q-GDP"/>
      <sheetName val="Sheet1"/>
      <sheetName val=" GDP prog"/>
      <sheetName val="consumption"/>
      <sheetName val="realvar"/>
      <sheetName val="pp"/>
      <sheetName val="x-11"/>
      <sheetName val="pop"/>
      <sheetName val="gdpexp"/>
      <sheetName val="OutToTeam"/>
      <sheetName val="BOPinput"/>
      <sheetName val="Fiscalinput"/>
      <sheetName val="mon-ind"/>
      <sheetName val="PC "/>
      <sheetName val="Basic Ind"/>
      <sheetName val="Monetary Prog"/>
      <sheetName val="table 4"/>
      <sheetName val="table 4 continued"/>
      <sheetName val="print rep medium term"/>
      <sheetName val="SFSI.year"/>
      <sheetName val="SR Table 7"/>
      <sheetName val="MacroFramework"/>
      <sheetName val="SR Table 10"/>
      <sheetName val="weo-real"/>
      <sheetName val="EDSSBATCH"/>
      <sheetName val="ControlSheet"/>
      <sheetName val="2000proj"/>
      <sheetName val="fiscal-input"/>
      <sheetName val="CN Mon-Ind"/>
      <sheetName val="CN Basic Ind"/>
      <sheetName val="PC"/>
      <sheetName val="FoodNonFcpi"/>
      <sheetName val="Real_Annual"/>
      <sheetName val="GDP_Prog"/>
      <sheetName val="Population"/>
      <sheetName val="GDP_EXP"/>
      <sheetName val="SR Table 4"/>
      <sheetName val="SR Table 4 cont."/>
      <sheetName val="SR Table 5"/>
      <sheetName val="SR Table 6"/>
      <sheetName val="Monetary Prog (2)"/>
      <sheetName val="PC  (2)"/>
      <sheetName val="Wages and Labour"/>
      <sheetName val="Real (Annual)"/>
      <sheetName val="SR Table 7 "/>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sheetName val="IN"/>
      <sheetName val="NBK"/>
      <sheetName val="IMF"/>
      <sheetName val="DBF"/>
      <sheetName val="PRT"/>
      <sheetName val="OIN"/>
      <sheetName val="CPF"/>
      <sheetName val="DBS"/>
      <sheetName val="TTR"/>
      <sheetName val="OIL"/>
      <sheetName val="FDI"/>
      <sheetName val="EXP"/>
      <sheetName val="IMP"/>
      <sheetName val="SRV"/>
      <sheetName val="INC"/>
      <sheetName val="BOP"/>
      <sheetName val="TB1"/>
      <sheetName val="TB6"/>
      <sheetName val="TB7"/>
      <sheetName val="TB8"/>
      <sheetName val="CTY"/>
      <sheetName val="CNS"/>
      <sheetName val="SC N"/>
      <sheetName val="WEO"/>
      <sheetName val="VUL (SIP)"/>
      <sheetName val="VUL (SR)"/>
      <sheetName val="FOREX-BUDGET"/>
      <sheetName val="TRE-FTP"/>
      <sheetName val="FutureVul"/>
      <sheetName val="Art.IV(Nov. 2001)"/>
      <sheetName val="ControlSheet"/>
      <sheetName val="TTRrawdata"/>
      <sheetName val="Art.IV"/>
      <sheetName val="VUL"/>
      <sheetName val="TOT"/>
    </sheetNames>
    <sheetDataSet>
      <sheetData sheetId="0" refreshError="1"/>
      <sheetData sheetId="1" refreshError="1">
        <row r="16">
          <cell r="AF16">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FSUOUT"/>
      <sheetName val="labels"/>
    </sheetNames>
    <sheetDataSet>
      <sheetData sheetId="0"/>
      <sheetData sheetId="1"/>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ing"/>
      <sheetName val="LoanData"/>
      <sheetName val="Strategy"/>
      <sheetName val="Debt_data"/>
      <sheetName val="New_borrowing"/>
      <sheetName val="Gap_fill"/>
      <sheetName val="Macro_indicators"/>
      <sheetName val="Interest_rates"/>
      <sheetName val="Exchange_rates"/>
      <sheetName val="Profiles"/>
      <sheetName val="Profiles_pc"/>
      <sheetName val="RepayYearly"/>
      <sheetName val="RepaySemester"/>
      <sheetName val="wrkModel"/>
      <sheetName val="wrkFil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8">
          <cell r="E8" t="str">
            <v>Pipeline + debt relief + gap fill</v>
          </cell>
        </row>
        <row r="9">
          <cell r="B9" t="str">
            <v>Strategy</v>
          </cell>
        </row>
        <row r="10">
          <cell r="B10" t="str">
            <v>Debt_data</v>
          </cell>
        </row>
        <row r="11">
          <cell r="E11" t="b">
            <v>1</v>
          </cell>
        </row>
        <row r="12">
          <cell r="B12" t="str">
            <v>Interest_rates</v>
          </cell>
          <cell r="E12">
            <v>1999</v>
          </cell>
        </row>
        <row r="13">
          <cell r="B13" t="str">
            <v>Exchange_rates</v>
          </cell>
          <cell r="E13">
            <v>2040</v>
          </cell>
        </row>
        <row r="14">
          <cell r="E14">
            <v>2000</v>
          </cell>
        </row>
        <row r="15">
          <cell r="B15" t="str">
            <v>Macro_indicators</v>
          </cell>
          <cell r="E15" t="str">
            <v>Kyrgyz Republic</v>
          </cell>
        </row>
        <row r="16">
          <cell r="B16" t="str">
            <v>Gap_fill</v>
          </cell>
        </row>
        <row r="17">
          <cell r="B17" t="str">
            <v>New_borrowing</v>
          </cell>
        </row>
        <row r="23">
          <cell r="E23">
            <v>0.1</v>
          </cell>
        </row>
        <row r="29">
          <cell r="E29" t="b">
            <v>1</v>
          </cell>
        </row>
        <row r="30">
          <cell r="E30">
            <v>1999</v>
          </cell>
        </row>
        <row r="31">
          <cell r="E31">
            <v>2015</v>
          </cell>
        </row>
      </sheetData>
      <sheetData sheetId="14" refreshError="1">
        <row r="4">
          <cell r="G4" t="str">
            <v>02</v>
          </cell>
        </row>
        <row r="5">
          <cell r="G5" t="str">
            <v>03</v>
          </cell>
        </row>
        <row r="6">
          <cell r="A6" t="str">
            <v>N-200</v>
          </cell>
          <cell r="C6" t="str">
            <v>MU____COIDA_____USD</v>
          </cell>
          <cell r="E6">
            <v>1999</v>
          </cell>
          <cell r="G6" t="str">
            <v>07</v>
          </cell>
          <cell r="I6" t="str">
            <v>RURAL</v>
          </cell>
          <cell r="K6" t="str">
            <v>USD</v>
          </cell>
          <cell r="M6" t="str">
            <v>I3</v>
          </cell>
        </row>
        <row r="7">
          <cell r="A7" t="str">
            <v>N-201</v>
          </cell>
          <cell r="C7" t="str">
            <v>MU____COADB_____USD</v>
          </cell>
          <cell r="E7">
            <v>2000</v>
          </cell>
          <cell r="G7" t="str">
            <v>11</v>
          </cell>
          <cell r="I7" t="str">
            <v>TRANSP</v>
          </cell>
          <cell r="M7" t="str">
            <v>16</v>
          </cell>
        </row>
        <row r="8">
          <cell r="A8" t="str">
            <v>N-202</v>
          </cell>
          <cell r="C8" t="str">
            <v>BIPC____DEU_____USD</v>
          </cell>
          <cell r="E8">
            <v>2001</v>
          </cell>
          <cell r="G8" t="str">
            <v>18</v>
          </cell>
          <cell r="I8" t="str">
            <v>WATER</v>
          </cell>
          <cell r="M8" t="str">
            <v>98</v>
          </cell>
        </row>
        <row r="9">
          <cell r="A9" t="str">
            <v>N-203</v>
          </cell>
          <cell r="C9" t="str">
            <v>BIPC____JPN_____USD</v>
          </cell>
          <cell r="E9">
            <v>2002</v>
          </cell>
          <cell r="G9" t="str">
            <v>04</v>
          </cell>
          <cell r="I9" t="str">
            <v>AGRICUL</v>
          </cell>
        </row>
        <row r="10">
          <cell r="A10" t="str">
            <v>N-204</v>
          </cell>
          <cell r="C10" t="str">
            <v>BIPC____FIN_____USD</v>
          </cell>
          <cell r="E10">
            <v>2003</v>
          </cell>
          <cell r="G10" t="str">
            <v>80</v>
          </cell>
          <cell r="I10" t="str">
            <v>HEALTH</v>
          </cell>
        </row>
        <row r="11">
          <cell r="A11" t="str">
            <v>N-205</v>
          </cell>
          <cell r="C11" t="str">
            <v>BINP____UZB_____USD</v>
          </cell>
          <cell r="E11">
            <v>2004</v>
          </cell>
          <cell r="G11" t="str">
            <v>16</v>
          </cell>
          <cell r="I11" t="str">
            <v>BUDGET</v>
          </cell>
        </row>
        <row r="12">
          <cell r="A12" t="str">
            <v>N-206</v>
          </cell>
          <cell r="C12" t="str">
            <v>BIPC____RUS_____USD</v>
          </cell>
          <cell r="E12">
            <v>2005</v>
          </cell>
          <cell r="I12" t="str">
            <v>KG</v>
          </cell>
        </row>
        <row r="13">
          <cell r="A13" t="str">
            <v>N-207</v>
          </cell>
          <cell r="C13" t="str">
            <v>BINP____PAK_____USD</v>
          </cell>
          <cell r="E13">
            <v>2006</v>
          </cell>
          <cell r="I13" t="str">
            <v>KT</v>
          </cell>
        </row>
        <row r="14">
          <cell r="A14" t="str">
            <v>N-208</v>
          </cell>
          <cell r="C14" t="str">
            <v>BINP____IND_____USD</v>
          </cell>
          <cell r="E14">
            <v>2007</v>
          </cell>
          <cell r="I14" t="str">
            <v>SOCIAL</v>
          </cell>
        </row>
        <row r="15">
          <cell r="A15" t="str">
            <v>N-209</v>
          </cell>
          <cell r="C15" t="str">
            <v>BINP____CHN_____USD</v>
          </cell>
          <cell r="E15">
            <v>2008</v>
          </cell>
          <cell r="I15" t="str">
            <v>PRIVATE</v>
          </cell>
        </row>
        <row r="16">
          <cell r="A16" t="str">
            <v>N-210</v>
          </cell>
          <cell r="C16" t="str">
            <v>BINP____KWT_____USD</v>
          </cell>
          <cell r="E16">
            <v>2009</v>
          </cell>
          <cell r="I16" t="str">
            <v>BANK</v>
          </cell>
        </row>
        <row r="17">
          <cell r="A17" t="str">
            <v>N-211</v>
          </cell>
          <cell r="C17" t="str">
            <v>BINP____KOR_____USD</v>
          </cell>
          <cell r="E17">
            <v>2010</v>
          </cell>
          <cell r="I17" t="str">
            <v>KE</v>
          </cell>
        </row>
        <row r="18">
          <cell r="A18" t="str">
            <v>N-212</v>
          </cell>
          <cell r="C18" t="str">
            <v>BINP____TUR_____USD</v>
          </cell>
          <cell r="E18">
            <v>2011</v>
          </cell>
          <cell r="I18" t="str">
            <v>EDUC</v>
          </cell>
        </row>
        <row r="19">
          <cell r="A19" t="str">
            <v>N-213</v>
          </cell>
          <cell r="C19" t="str">
            <v>BIPC____NOR_____USD</v>
          </cell>
          <cell r="E19">
            <v>2012</v>
          </cell>
          <cell r="I19" t="str">
            <v>PSD</v>
          </cell>
        </row>
        <row r="20">
          <cell r="A20" t="str">
            <v>N-214</v>
          </cell>
          <cell r="C20" t="str">
            <v>BIPC____DNK_____USD</v>
          </cell>
          <cell r="E20">
            <v>2013</v>
          </cell>
          <cell r="I20" t="str">
            <v>GV</v>
          </cell>
        </row>
        <row r="21">
          <cell r="A21" t="str">
            <v>N-215</v>
          </cell>
          <cell r="C21" t="str">
            <v>BIPC____FRA_____USD</v>
          </cell>
          <cell r="E21">
            <v>2014</v>
          </cell>
          <cell r="I21" t="str">
            <v>KUMTOR</v>
          </cell>
        </row>
        <row r="22">
          <cell r="A22" t="str">
            <v>N-216</v>
          </cell>
          <cell r="C22" t="str">
            <v>MU____COISDB____USD</v>
          </cell>
          <cell r="E22">
            <v>2015</v>
          </cell>
          <cell r="I22" t="str">
            <v>BOP</v>
          </cell>
        </row>
        <row r="23">
          <cell r="A23" t="str">
            <v>N-217</v>
          </cell>
          <cell r="C23" t="str">
            <v>MU____NCEBRD____USD</v>
          </cell>
          <cell r="E23">
            <v>2016</v>
          </cell>
        </row>
        <row r="24">
          <cell r="A24" t="str">
            <v>N-218</v>
          </cell>
          <cell r="C24" t="str">
            <v>MU____COEBRD____USD</v>
          </cell>
          <cell r="E24">
            <v>2017</v>
          </cell>
        </row>
        <row r="25">
          <cell r="A25" t="str">
            <v>N-219</v>
          </cell>
          <cell r="C25" t="str">
            <v>MU____COOPEC____USD</v>
          </cell>
          <cell r="E25">
            <v>2018</v>
          </cell>
        </row>
        <row r="26">
          <cell r="A26" t="str">
            <v>N-221</v>
          </cell>
          <cell r="C26" t="str">
            <v>MU____NCISDB____USD</v>
          </cell>
          <cell r="E26">
            <v>2019</v>
          </cell>
        </row>
        <row r="27">
          <cell r="A27" t="str">
            <v>N-222</v>
          </cell>
          <cell r="C27" t="str">
            <v>MU____COIFAD____USD</v>
          </cell>
          <cell r="E27">
            <v>2020</v>
          </cell>
        </row>
        <row r="28">
          <cell r="A28" t="str">
            <v>N-223</v>
          </cell>
          <cell r="C28" t="str">
            <v>MU____COIMF_____USD</v>
          </cell>
          <cell r="E28">
            <v>2021</v>
          </cell>
        </row>
        <row r="29">
          <cell r="A29" t="str">
            <v>N-224</v>
          </cell>
          <cell r="C29" t="str">
            <v>MU____NCIMF_____USD</v>
          </cell>
          <cell r="E29">
            <v>2022</v>
          </cell>
        </row>
        <row r="30">
          <cell r="A30" t="str">
            <v>N-225</v>
          </cell>
          <cell r="C30" t="str">
            <v>CMNP____IFC</v>
          </cell>
          <cell r="E30">
            <v>2023</v>
          </cell>
        </row>
        <row r="31">
          <cell r="A31" t="str">
            <v>N-226</v>
          </cell>
          <cell r="C31" t="str">
            <v>CMNP____BAK</v>
          </cell>
          <cell r="E31">
            <v>2024</v>
          </cell>
        </row>
        <row r="32">
          <cell r="A32" t="str">
            <v>N-227</v>
          </cell>
          <cell r="C32" t="str">
            <v>CMNP____CDB</v>
          </cell>
          <cell r="E32">
            <v>2025</v>
          </cell>
        </row>
        <row r="33">
          <cell r="A33" t="str">
            <v>N-228</v>
          </cell>
          <cell r="C33" t="str">
            <v>CMNP____EDC</v>
          </cell>
          <cell r="E33">
            <v>2026</v>
          </cell>
        </row>
        <row r="34">
          <cell r="A34" t="str">
            <v>N-229</v>
          </cell>
          <cell r="C34" t="str">
            <v>CMNP____COP</v>
          </cell>
          <cell r="E34">
            <v>2027</v>
          </cell>
        </row>
        <row r="35">
          <cell r="A35" t="str">
            <v>N-233</v>
          </cell>
          <cell r="C35" t="str">
            <v>CMNP____BER</v>
          </cell>
          <cell r="E35">
            <v>2028</v>
          </cell>
        </row>
        <row r="36">
          <cell r="A36" t="str">
            <v>O-001</v>
          </cell>
          <cell r="C36" t="str">
            <v>CMNP____AIL</v>
          </cell>
          <cell r="E36">
            <v>2029</v>
          </cell>
        </row>
        <row r="37">
          <cell r="A37" t="str">
            <v>O-002</v>
          </cell>
          <cell r="C37" t="str">
            <v>CMNP____GUZ</v>
          </cell>
          <cell r="E37">
            <v>2030</v>
          </cell>
        </row>
        <row r="38">
          <cell r="A38" t="str">
            <v>O-003</v>
          </cell>
          <cell r="C38" t="str">
            <v>CMNP____MED</v>
          </cell>
          <cell r="E38">
            <v>2031</v>
          </cell>
        </row>
        <row r="39">
          <cell r="A39" t="str">
            <v>O-004</v>
          </cell>
          <cell r="C39" t="str">
            <v>CMNP____ADF</v>
          </cell>
          <cell r="E39">
            <v>2032</v>
          </cell>
        </row>
        <row r="40">
          <cell r="A40" t="str">
            <v>O-005</v>
          </cell>
          <cell r="E40">
            <v>2033</v>
          </cell>
        </row>
        <row r="41">
          <cell r="A41" t="str">
            <v>O-006</v>
          </cell>
          <cell r="E41">
            <v>2034</v>
          </cell>
        </row>
        <row r="42">
          <cell r="A42" t="str">
            <v>O-007</v>
          </cell>
          <cell r="E42">
            <v>2035</v>
          </cell>
        </row>
        <row r="43">
          <cell r="A43" t="str">
            <v>O-008</v>
          </cell>
          <cell r="E43">
            <v>2036</v>
          </cell>
        </row>
        <row r="44">
          <cell r="A44" t="str">
            <v>O-009</v>
          </cell>
          <cell r="E44">
            <v>2037</v>
          </cell>
        </row>
        <row r="45">
          <cell r="A45" t="str">
            <v>O-010</v>
          </cell>
          <cell r="E45">
            <v>2038</v>
          </cell>
        </row>
        <row r="46">
          <cell r="A46" t="str">
            <v>O-011</v>
          </cell>
          <cell r="E46">
            <v>2039</v>
          </cell>
        </row>
        <row r="47">
          <cell r="A47" t="str">
            <v>O-012</v>
          </cell>
          <cell r="E47">
            <v>2040</v>
          </cell>
        </row>
        <row r="48">
          <cell r="A48" t="str">
            <v>O-013</v>
          </cell>
        </row>
        <row r="49">
          <cell r="A49" t="str">
            <v>O-014</v>
          </cell>
        </row>
        <row r="50">
          <cell r="A50" t="str">
            <v>O-015</v>
          </cell>
        </row>
        <row r="51">
          <cell r="A51" t="str">
            <v>O-016</v>
          </cell>
        </row>
        <row r="52">
          <cell r="A52" t="str">
            <v>O-017</v>
          </cell>
        </row>
        <row r="53">
          <cell r="A53" t="str">
            <v>O-018</v>
          </cell>
        </row>
        <row r="54">
          <cell r="A54" t="str">
            <v>O-019</v>
          </cell>
        </row>
        <row r="55">
          <cell r="A55" t="str">
            <v>O-020</v>
          </cell>
        </row>
        <row r="56">
          <cell r="A56" t="str">
            <v>O-021</v>
          </cell>
        </row>
        <row r="57">
          <cell r="A57" t="str">
            <v>O-022</v>
          </cell>
        </row>
        <row r="58">
          <cell r="A58" t="str">
            <v>O-023</v>
          </cell>
        </row>
        <row r="59">
          <cell r="A59" t="str">
            <v>O-024</v>
          </cell>
        </row>
        <row r="60">
          <cell r="A60" t="str">
            <v>O-025</v>
          </cell>
        </row>
        <row r="61">
          <cell r="A61" t="str">
            <v>O-026</v>
          </cell>
        </row>
        <row r="62">
          <cell r="A62" t="str">
            <v>O-027</v>
          </cell>
        </row>
        <row r="63">
          <cell r="A63" t="str">
            <v>O-028</v>
          </cell>
        </row>
        <row r="64">
          <cell r="A64" t="str">
            <v>O-029</v>
          </cell>
        </row>
        <row r="65">
          <cell r="A65" t="str">
            <v>O-030</v>
          </cell>
        </row>
        <row r="66">
          <cell r="A66" t="str">
            <v>O-031</v>
          </cell>
        </row>
        <row r="67">
          <cell r="A67" t="str">
            <v>O-032</v>
          </cell>
        </row>
        <row r="68">
          <cell r="A68" t="str">
            <v>O-033</v>
          </cell>
        </row>
        <row r="69">
          <cell r="A69" t="str">
            <v>O-034</v>
          </cell>
        </row>
        <row r="70">
          <cell r="A70" t="str">
            <v>O-035</v>
          </cell>
        </row>
        <row r="71">
          <cell r="A71" t="str">
            <v>O-036</v>
          </cell>
        </row>
        <row r="72">
          <cell r="A72" t="str">
            <v>O-037</v>
          </cell>
        </row>
        <row r="73">
          <cell r="A73" t="str">
            <v>O-038</v>
          </cell>
        </row>
        <row r="74">
          <cell r="A74" t="str">
            <v>O-039</v>
          </cell>
        </row>
        <row r="75">
          <cell r="A75" t="str">
            <v>O-040</v>
          </cell>
        </row>
        <row r="76">
          <cell r="A76" t="str">
            <v>O-041</v>
          </cell>
        </row>
        <row r="77">
          <cell r="A77" t="str">
            <v>O-042</v>
          </cell>
        </row>
        <row r="78">
          <cell r="A78" t="str">
            <v>O-043</v>
          </cell>
        </row>
        <row r="79">
          <cell r="A79" t="str">
            <v>O-044</v>
          </cell>
        </row>
        <row r="80">
          <cell r="A80" t="str">
            <v>O-045</v>
          </cell>
        </row>
        <row r="81">
          <cell r="A81" t="str">
            <v>O-046</v>
          </cell>
        </row>
        <row r="82">
          <cell r="A82" t="str">
            <v>O-047</v>
          </cell>
        </row>
        <row r="83">
          <cell r="A83" t="str">
            <v>O-048</v>
          </cell>
        </row>
        <row r="84">
          <cell r="A84" t="str">
            <v>O-050</v>
          </cell>
        </row>
        <row r="85">
          <cell r="A85" t="str">
            <v>O-051</v>
          </cell>
        </row>
        <row r="86">
          <cell r="A86" t="str">
            <v>O-052</v>
          </cell>
        </row>
        <row r="87">
          <cell r="A87" t="str">
            <v>O-053</v>
          </cell>
        </row>
        <row r="88">
          <cell r="A88" t="str">
            <v>O-054</v>
          </cell>
        </row>
        <row r="89">
          <cell r="A89" t="str">
            <v>O-055</v>
          </cell>
        </row>
        <row r="90">
          <cell r="A90" t="str">
            <v>O-056</v>
          </cell>
        </row>
        <row r="91">
          <cell r="A91" t="str">
            <v>O-057</v>
          </cell>
        </row>
        <row r="92">
          <cell r="A92" t="str">
            <v>O-058</v>
          </cell>
        </row>
        <row r="93">
          <cell r="A93" t="str">
            <v>O-059</v>
          </cell>
        </row>
        <row r="94">
          <cell r="A94" t="str">
            <v>O-060</v>
          </cell>
        </row>
        <row r="95">
          <cell r="A95" t="str">
            <v>O-061</v>
          </cell>
        </row>
        <row r="96">
          <cell r="A96" t="str">
            <v>O-062</v>
          </cell>
        </row>
        <row r="97">
          <cell r="A97" t="str">
            <v>O-063</v>
          </cell>
        </row>
        <row r="98">
          <cell r="A98" t="str">
            <v>O-064</v>
          </cell>
        </row>
        <row r="99">
          <cell r="A99" t="str">
            <v>O-068</v>
          </cell>
        </row>
        <row r="100">
          <cell r="A100" t="str">
            <v>O-069</v>
          </cell>
        </row>
        <row r="101">
          <cell r="A101" t="str">
            <v>O-070</v>
          </cell>
        </row>
        <row r="102">
          <cell r="A102" t="str">
            <v>O-071</v>
          </cell>
        </row>
        <row r="103">
          <cell r="A103" t="str">
            <v>O-072</v>
          </cell>
        </row>
        <row r="104">
          <cell r="A104" t="str">
            <v>O-073</v>
          </cell>
        </row>
        <row r="105">
          <cell r="A105" t="str">
            <v>O-074</v>
          </cell>
        </row>
        <row r="106">
          <cell r="A106" t="str">
            <v>O-075</v>
          </cell>
        </row>
        <row r="107">
          <cell r="A107" t="str">
            <v>O-076</v>
          </cell>
        </row>
        <row r="108">
          <cell r="A108" t="str">
            <v>O-077</v>
          </cell>
        </row>
        <row r="109">
          <cell r="A109" t="str">
            <v>O-083</v>
          </cell>
        </row>
        <row r="110">
          <cell r="A110" t="str">
            <v>O-087</v>
          </cell>
        </row>
        <row r="111">
          <cell r="A111" t="str">
            <v>O-088</v>
          </cell>
        </row>
        <row r="112">
          <cell r="A112" t="str">
            <v>O-089</v>
          </cell>
        </row>
        <row r="113">
          <cell r="A113" t="str">
            <v>O-090</v>
          </cell>
        </row>
        <row r="114">
          <cell r="A114" t="str">
            <v>O-091</v>
          </cell>
        </row>
        <row r="115">
          <cell r="A115" t="str">
            <v>O-092</v>
          </cell>
        </row>
        <row r="116">
          <cell r="A116" t="str">
            <v>O-093</v>
          </cell>
        </row>
        <row r="117">
          <cell r="A117" t="str">
            <v>O-094</v>
          </cell>
        </row>
        <row r="118">
          <cell r="A118" t="str">
            <v>O-095</v>
          </cell>
        </row>
        <row r="119">
          <cell r="A119" t="str">
            <v>O-096</v>
          </cell>
        </row>
        <row r="120">
          <cell r="A120" t="str">
            <v>O-097</v>
          </cell>
        </row>
        <row r="121">
          <cell r="A121" t="str">
            <v>O-098</v>
          </cell>
        </row>
        <row r="122">
          <cell r="A122" t="str">
            <v>O-099</v>
          </cell>
        </row>
        <row r="123">
          <cell r="A123" t="str">
            <v>O-100</v>
          </cell>
        </row>
        <row r="124">
          <cell r="A124" t="str">
            <v>O-101</v>
          </cell>
        </row>
        <row r="125">
          <cell r="A125" t="str">
            <v>O-102</v>
          </cell>
        </row>
        <row r="126">
          <cell r="A126" t="str">
            <v>O-103</v>
          </cell>
        </row>
        <row r="127">
          <cell r="A127" t="str">
            <v>O-104</v>
          </cell>
        </row>
        <row r="128">
          <cell r="A128" t="str">
            <v>O-105</v>
          </cell>
        </row>
        <row r="129">
          <cell r="A129" t="str">
            <v>O-106</v>
          </cell>
        </row>
        <row r="130">
          <cell r="A130" t="str">
            <v>O-107</v>
          </cell>
        </row>
        <row r="131">
          <cell r="A131" t="str">
            <v>O-109</v>
          </cell>
        </row>
        <row r="132">
          <cell r="A132" t="str">
            <v>O-110</v>
          </cell>
        </row>
        <row r="133">
          <cell r="A133" t="str">
            <v>O-111</v>
          </cell>
        </row>
        <row r="134">
          <cell r="A134" t="str">
            <v>O-112</v>
          </cell>
        </row>
        <row r="135">
          <cell r="A135" t="str">
            <v>O-113</v>
          </cell>
        </row>
        <row r="136">
          <cell r="A136" t="str">
            <v>O-114</v>
          </cell>
        </row>
        <row r="137">
          <cell r="A137" t="str">
            <v>O-115</v>
          </cell>
        </row>
        <row r="138">
          <cell r="A138" t="str">
            <v>O-116</v>
          </cell>
        </row>
        <row r="139">
          <cell r="A139" t="str">
            <v>O-117</v>
          </cell>
        </row>
        <row r="140">
          <cell r="A140" t="str">
            <v>O-118</v>
          </cell>
        </row>
        <row r="141">
          <cell r="A141" t="str">
            <v>O-119</v>
          </cell>
        </row>
        <row r="142">
          <cell r="A142" t="str">
            <v>O-120</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 IND TEMP"/>
      <sheetName val="SEL IND"/>
      <sheetName val="SEI--Aug 2000 (a)"/>
      <sheetName val="SEI--Aug 2000 (b)"/>
      <sheetName val="SEI--Sep 2000"/>
      <sheetName val="#ССЫЛКА"/>
    </sheetNames>
    <sheetDataSet>
      <sheetData sheetId="0" refreshError="1"/>
      <sheetData sheetId="1" refreshError="1">
        <row r="1">
          <cell r="A1" t="str">
            <v>Table 2. Tajikistan: Selected Economic Indicators, 1998-2000</v>
          </cell>
        </row>
        <row r="3">
          <cell r="B3">
            <v>1995</v>
          </cell>
          <cell r="D3">
            <v>1996</v>
          </cell>
          <cell r="H3">
            <v>1996</v>
          </cell>
          <cell r="J3">
            <v>1997</v>
          </cell>
          <cell r="N3">
            <v>1997</v>
          </cell>
          <cell r="P3">
            <v>1998</v>
          </cell>
          <cell r="V3">
            <v>1998</v>
          </cell>
          <cell r="Z3">
            <v>1999</v>
          </cell>
          <cell r="AJ3" t="str">
            <v>2000</v>
          </cell>
          <cell r="AO3" t="str">
            <v>2001</v>
          </cell>
        </row>
        <row r="4">
          <cell r="A4">
            <v>36728.332677430553</v>
          </cell>
          <cell r="B4" t="str">
            <v>Year</v>
          </cell>
          <cell r="D4" t="str">
            <v>Q1</v>
          </cell>
          <cell r="E4" t="str">
            <v>Q2</v>
          </cell>
          <cell r="F4" t="str">
            <v>Q3</v>
          </cell>
          <cell r="G4" t="str">
            <v>Q4</v>
          </cell>
          <cell r="H4" t="str">
            <v>Year</v>
          </cell>
          <cell r="J4" t="str">
            <v>Q1</v>
          </cell>
          <cell r="K4" t="str">
            <v>Q2</v>
          </cell>
          <cell r="L4" t="str">
            <v>Q3</v>
          </cell>
          <cell r="M4" t="str">
            <v>Q4</v>
          </cell>
          <cell r="N4" t="str">
            <v>Year</v>
          </cell>
          <cell r="P4" t="str">
            <v>Q1</v>
          </cell>
          <cell r="Q4" t="str">
            <v>Q2</v>
          </cell>
          <cell r="R4" t="str">
            <v>Q3</v>
          </cell>
          <cell r="S4" t="str">
            <v>Q4</v>
          </cell>
          <cell r="T4" t="str">
            <v xml:space="preserve">Q4 </v>
          </cell>
          <cell r="U4" t="str">
            <v>Year</v>
          </cell>
          <cell r="V4" t="str">
            <v>Year</v>
          </cell>
          <cell r="X4" t="str">
            <v>Q1</v>
          </cell>
          <cell r="Y4" t="str">
            <v>Q1</v>
          </cell>
          <cell r="Z4" t="str">
            <v>Q1</v>
          </cell>
          <cell r="AA4" t="str">
            <v>Q2</v>
          </cell>
          <cell r="AB4" t="str">
            <v>Q2</v>
          </cell>
          <cell r="AC4" t="str">
            <v>Q3</v>
          </cell>
          <cell r="AD4" t="str">
            <v>Q3</v>
          </cell>
          <cell r="AE4" t="str">
            <v>Q4</v>
          </cell>
          <cell r="AF4" t="str">
            <v>Q4</v>
          </cell>
          <cell r="AG4" t="str">
            <v>Year</v>
          </cell>
          <cell r="AH4" t="str">
            <v>Year</v>
          </cell>
          <cell r="AJ4" t="str">
            <v>Q1</v>
          </cell>
          <cell r="AK4" t="str">
            <v>Q1</v>
          </cell>
          <cell r="AL4" t="str">
            <v>Year</v>
          </cell>
          <cell r="AM4" t="str">
            <v>Year</v>
          </cell>
          <cell r="AO4" t="str">
            <v>Year</v>
          </cell>
        </row>
        <row r="5">
          <cell r="X5" t="str">
            <v>Orig.</v>
          </cell>
          <cell r="AO5" t="str">
            <v>Prog.</v>
          </cell>
        </row>
        <row r="6">
          <cell r="B6" t="str">
            <v>Actual</v>
          </cell>
          <cell r="D6" t="str">
            <v>Actual</v>
          </cell>
          <cell r="E6" t="str">
            <v>Actual</v>
          </cell>
          <cell r="F6" t="str">
            <v>Actual</v>
          </cell>
          <cell r="G6" t="str">
            <v>Actual</v>
          </cell>
          <cell r="H6" t="str">
            <v>Actual</v>
          </cell>
          <cell r="J6" t="str">
            <v>Actual</v>
          </cell>
          <cell r="K6" t="str">
            <v>Actual</v>
          </cell>
          <cell r="L6" t="str">
            <v>Actual</v>
          </cell>
          <cell r="M6" t="str">
            <v>Actual</v>
          </cell>
          <cell r="N6" t="str">
            <v>Actual</v>
          </cell>
          <cell r="P6" t="str">
            <v>Actual</v>
          </cell>
          <cell r="Q6" t="str">
            <v>Actual</v>
          </cell>
          <cell r="R6" t="str">
            <v>Actual</v>
          </cell>
          <cell r="S6" t="str">
            <v>Prog.</v>
          </cell>
          <cell r="T6" t="str">
            <v>Actual</v>
          </cell>
          <cell r="U6" t="str">
            <v>Prog.</v>
          </cell>
          <cell r="V6" t="str">
            <v>Actual</v>
          </cell>
          <cell r="X6" t="str">
            <v>Prog.</v>
          </cell>
          <cell r="Y6" t="str">
            <v>Proj.</v>
          </cell>
          <cell r="Z6" t="str">
            <v>Actual</v>
          </cell>
          <cell r="AA6" t="str">
            <v>Prog.</v>
          </cell>
          <cell r="AB6" t="str">
            <v>Actual</v>
          </cell>
          <cell r="AC6" t="str">
            <v>Prog.</v>
          </cell>
          <cell r="AD6" t="str">
            <v>Actual</v>
          </cell>
          <cell r="AE6" t="str">
            <v>Prog.</v>
          </cell>
          <cell r="AF6" t="str">
            <v>Revised</v>
          </cell>
          <cell r="AG6" t="str">
            <v>Prog.</v>
          </cell>
          <cell r="AH6" t="str">
            <v>Revised</v>
          </cell>
          <cell r="AJ6" t="str">
            <v>Prog.</v>
          </cell>
          <cell r="AK6" t="str">
            <v>Revised</v>
          </cell>
          <cell r="AL6" t="str">
            <v>Prog.</v>
          </cell>
          <cell r="AM6" t="str">
            <v>Revise</v>
          </cell>
          <cell r="AO6" t="str">
            <v>Proj.</v>
          </cell>
        </row>
        <row r="8">
          <cell r="V8" t="str">
            <v>(Percentage change over preceding period, unless otherwise indicated)</v>
          </cell>
        </row>
        <row r="9">
          <cell r="A9" t="str">
            <v>Production</v>
          </cell>
        </row>
        <row r="10">
          <cell r="A10" t="str">
            <v>Nominal GDP (in billions of TR)</v>
          </cell>
          <cell r="B10">
            <v>64.832999999999998</v>
          </cell>
          <cell r="D10">
            <v>55.1</v>
          </cell>
          <cell r="E10">
            <v>79.997</v>
          </cell>
          <cell r="F10">
            <v>87.956000000000003</v>
          </cell>
          <cell r="G10">
            <v>85.4</v>
          </cell>
          <cell r="H10">
            <v>308.45299999999997</v>
          </cell>
          <cell r="J10">
            <v>76.122432153549198</v>
          </cell>
          <cell r="K10">
            <v>112.78949851454</v>
          </cell>
          <cell r="L10">
            <v>223.511333678493</v>
          </cell>
          <cell r="M10">
            <v>263.56086889858301</v>
          </cell>
          <cell r="N10">
            <v>676</v>
          </cell>
          <cell r="P10">
            <v>169.63522566076239</v>
          </cell>
          <cell r="Q10">
            <v>213.39409585370697</v>
          </cell>
          <cell r="R10">
            <v>281.971</v>
          </cell>
          <cell r="S10">
            <v>295</v>
          </cell>
          <cell r="T10">
            <v>360.19967848553074</v>
          </cell>
          <cell r="U10">
            <v>1025.2</v>
          </cell>
          <cell r="V10">
            <v>1025.2</v>
          </cell>
          <cell r="X10">
            <v>195</v>
          </cell>
          <cell r="Y10">
            <v>189</v>
          </cell>
          <cell r="Z10">
            <v>168.3</v>
          </cell>
          <cell r="AA10">
            <v>258.20617200413403</v>
          </cell>
          <cell r="AB10">
            <v>262.39999999999998</v>
          </cell>
          <cell r="AC10">
            <v>364.40401129568897</v>
          </cell>
          <cell r="AD10">
            <v>404.9</v>
          </cell>
          <cell r="AE10">
            <v>407.87762543534598</v>
          </cell>
          <cell r="AF10">
            <v>509.40000000000009</v>
          </cell>
          <cell r="AG10">
            <v>1198.7878087351694</v>
          </cell>
          <cell r="AH10">
            <v>1345</v>
          </cell>
          <cell r="AJ10">
            <v>225</v>
          </cell>
          <cell r="AK10">
            <v>242.9</v>
          </cell>
          <cell r="AL10">
            <v>1364.5010628308291</v>
          </cell>
          <cell r="AM10">
            <v>1689</v>
          </cell>
          <cell r="AO10">
            <v>1558.7749371717584</v>
          </cell>
        </row>
        <row r="11">
          <cell r="A11" t="str">
            <v>Nominal GDP (in millions of U.S. dollars)</v>
          </cell>
          <cell r="B11">
            <v>611.33086985401496</v>
          </cell>
          <cell r="D11">
            <v>187.48538914648717</v>
          </cell>
          <cell r="E11">
            <v>284.1197386534746</v>
          </cell>
          <cell r="F11">
            <v>293.9500570134025</v>
          </cell>
          <cell r="G11">
            <v>268.65437092846287</v>
          </cell>
          <cell r="H11">
            <v>1034.2095557418272</v>
          </cell>
          <cell r="J11">
            <v>201.55983800586725</v>
          </cell>
          <cell r="K11">
            <v>246.62426788893589</v>
          </cell>
          <cell r="L11">
            <v>301.092950622128</v>
          </cell>
          <cell r="M11">
            <v>352.8257950449572</v>
          </cell>
          <cell r="N11">
            <v>1102.1028515618882</v>
          </cell>
          <cell r="P11">
            <v>225.17950308950756</v>
          </cell>
          <cell r="Q11">
            <v>283.01604224629574</v>
          </cell>
          <cell r="R11">
            <v>373.96684350132625</v>
          </cell>
          <cell r="S11">
            <v>357</v>
          </cell>
          <cell r="T11">
            <v>407.65323242841441</v>
          </cell>
          <cell r="U11">
            <v>1240.9840535193061</v>
          </cell>
          <cell r="V11">
            <v>1288.748756978039</v>
          </cell>
          <cell r="X11">
            <v>248</v>
          </cell>
          <cell r="Y11">
            <v>186</v>
          </cell>
          <cell r="Z11">
            <v>166.41397495056032</v>
          </cell>
          <cell r="AA11">
            <v>219.43867309133205</v>
          </cell>
          <cell r="AB11">
            <v>221.55924570785251</v>
          </cell>
          <cell r="AC11">
            <v>303.67000941307413</v>
          </cell>
          <cell r="AD11">
            <v>290.11225220921898</v>
          </cell>
          <cell r="AE11">
            <v>340</v>
          </cell>
          <cell r="AF11">
            <v>354.73537604456828</v>
          </cell>
          <cell r="AG11">
            <v>1029.4206786510881</v>
          </cell>
          <cell r="AH11">
            <v>1032.8208489122001</v>
          </cell>
          <cell r="AJ11">
            <v>187</v>
          </cell>
          <cell r="AK11">
            <v>152.67127592708988</v>
          </cell>
          <cell r="AL11">
            <v>1137.0842190256908</v>
          </cell>
          <cell r="AM11">
            <v>1015.8380112269447</v>
          </cell>
          <cell r="AO11">
            <v>1298.9791143097987</v>
          </cell>
        </row>
        <row r="12">
          <cell r="A12" t="str">
            <v>Real GDP</v>
          </cell>
          <cell r="B12">
            <v>-12.481722430801657</v>
          </cell>
          <cell r="D12">
            <v>-35.299999999999997</v>
          </cell>
          <cell r="E12">
            <v>-11.2</v>
          </cell>
          <cell r="F12">
            <v>34.700000000000003</v>
          </cell>
          <cell r="G12">
            <v>5.6</v>
          </cell>
          <cell r="H12">
            <v>-4.3671349157011541</v>
          </cell>
          <cell r="J12" t="str">
            <v>...</v>
          </cell>
          <cell r="K12" t="str">
            <v>...</v>
          </cell>
          <cell r="L12" t="str">
            <v>...</v>
          </cell>
          <cell r="M12" t="str">
            <v>...</v>
          </cell>
          <cell r="N12">
            <v>1.7</v>
          </cell>
          <cell r="P12" t="str">
            <v>...</v>
          </cell>
          <cell r="Q12" t="str">
            <v>...</v>
          </cell>
          <cell r="R12" t="str">
            <v>...</v>
          </cell>
          <cell r="S12" t="str">
            <v>...</v>
          </cell>
          <cell r="T12" t="str">
            <v>...</v>
          </cell>
          <cell r="U12">
            <v>4</v>
          </cell>
          <cell r="V12">
            <v>5.3</v>
          </cell>
          <cell r="X12" t="str">
            <v>...</v>
          </cell>
          <cell r="Y12" t="str">
            <v>...</v>
          </cell>
          <cell r="Z12" t="str">
            <v>...</v>
          </cell>
          <cell r="AA12" t="str">
            <v>...</v>
          </cell>
          <cell r="AB12" t="str">
            <v>...</v>
          </cell>
          <cell r="AC12" t="str">
            <v>...</v>
          </cell>
          <cell r="AD12" t="str">
            <v>...</v>
          </cell>
          <cell r="AE12" t="str">
            <v>...</v>
          </cell>
          <cell r="AF12" t="str">
            <v>...</v>
          </cell>
          <cell r="AG12">
            <v>5.5</v>
          </cell>
          <cell r="AH12">
            <v>3.6999999999999997</v>
          </cell>
          <cell r="AJ12" t="str">
            <v>...</v>
          </cell>
          <cell r="AK12" t="str">
            <v>...</v>
          </cell>
          <cell r="AL12">
            <v>6.044326496582153</v>
          </cell>
          <cell r="AM12">
            <v>5</v>
          </cell>
          <cell r="AO12">
            <v>6.4608400550113965</v>
          </cell>
        </row>
        <row r="15">
          <cell r="A15" t="str">
            <v>Key prices</v>
          </cell>
        </row>
        <row r="16">
          <cell r="A16" t="str">
            <v>CPI (12 months, end-of-period)</v>
          </cell>
          <cell r="B16">
            <v>2133.2535885167463</v>
          </cell>
          <cell r="D16">
            <v>2217.4232908666786</v>
          </cell>
          <cell r="E16">
            <v>1242.4731182795699</v>
          </cell>
          <cell r="F16">
            <v>302.94627383015597</v>
          </cell>
          <cell r="G16">
            <v>40.546331012319236</v>
          </cell>
          <cell r="H16">
            <v>40.546331012319236</v>
          </cell>
          <cell r="J16">
            <v>2.3074314971428533</v>
          </cell>
          <cell r="K16">
            <v>60.462031950589747</v>
          </cell>
          <cell r="L16">
            <v>174.17098750341617</v>
          </cell>
          <cell r="M16">
            <v>163.56206422896747</v>
          </cell>
          <cell r="N16">
            <v>163.56206422896747</v>
          </cell>
          <cell r="P16">
            <v>144.80191447185894</v>
          </cell>
          <cell r="Q16">
            <v>67.088296648947221</v>
          </cell>
          <cell r="R16">
            <v>-0.9683221786766838</v>
          </cell>
          <cell r="S16">
            <v>7</v>
          </cell>
          <cell r="T16">
            <v>2.7253204252268626</v>
          </cell>
          <cell r="U16">
            <v>7</v>
          </cell>
          <cell r="V16">
            <v>2.7253204252268626</v>
          </cell>
          <cell r="X16">
            <v>9.4320340677801937</v>
          </cell>
          <cell r="Y16">
            <v>4.3</v>
          </cell>
          <cell r="Z16">
            <v>5.4</v>
          </cell>
          <cell r="AA16">
            <v>18.399999999999999</v>
          </cell>
          <cell r="AB16">
            <v>19.3</v>
          </cell>
          <cell r="AC16">
            <v>23.689452281103087</v>
          </cell>
          <cell r="AD16">
            <v>58.515416317180488</v>
          </cell>
          <cell r="AE16">
            <v>13.237726847713605</v>
          </cell>
          <cell r="AF16">
            <v>31.342504449774154</v>
          </cell>
          <cell r="AG16">
            <v>13.237726847713605</v>
          </cell>
          <cell r="AH16">
            <v>31.342504449774154</v>
          </cell>
          <cell r="AJ16">
            <v>9.9739203391542972</v>
          </cell>
          <cell r="AK16">
            <v>29.182284736656648</v>
          </cell>
          <cell r="AL16">
            <v>7</v>
          </cell>
          <cell r="AM16">
            <v>13</v>
          </cell>
          <cell r="AO16">
            <v>7</v>
          </cell>
        </row>
        <row r="17">
          <cell r="A17" t="str">
            <v>CPI (quarterly, annualized)</v>
          </cell>
          <cell r="V17" t="str">
            <v>...</v>
          </cell>
          <cell r="Z17">
            <v>47.2</v>
          </cell>
          <cell r="AA17">
            <v>36.700000000000003</v>
          </cell>
          <cell r="AB17">
            <v>37.200000000000003</v>
          </cell>
          <cell r="AC17">
            <v>-12</v>
          </cell>
          <cell r="AD17">
            <v>91.9</v>
          </cell>
          <cell r="AE17">
            <v>9.6999999999999993</v>
          </cell>
          <cell r="AF17">
            <v>69.599999999999994</v>
          </cell>
          <cell r="AG17" t="str">
            <v>...</v>
          </cell>
          <cell r="AH17" t="str">
            <v>...</v>
          </cell>
          <cell r="AJ17">
            <v>14.1</v>
          </cell>
          <cell r="AK17">
            <v>12.4</v>
          </cell>
          <cell r="AL17" t="str">
            <v>...</v>
          </cell>
          <cell r="AM17" t="str">
            <v>...</v>
          </cell>
          <cell r="AO17" t="str">
            <v>...</v>
          </cell>
        </row>
        <row r="18">
          <cell r="A18" t="str">
            <v>Terms of trade</v>
          </cell>
          <cell r="H18">
            <v>-11</v>
          </cell>
          <cell r="N18">
            <v>5.7</v>
          </cell>
          <cell r="V18">
            <v>-4</v>
          </cell>
          <cell r="Z18" t="str">
            <v>...</v>
          </cell>
          <cell r="AA18" t="str">
            <v>...</v>
          </cell>
          <cell r="AB18" t="str">
            <v>...</v>
          </cell>
          <cell r="AC18" t="str">
            <v>...</v>
          </cell>
          <cell r="AD18" t="str">
            <v>...</v>
          </cell>
          <cell r="AE18" t="str">
            <v>...</v>
          </cell>
          <cell r="AF18" t="str">
            <v>...</v>
          </cell>
          <cell r="AG18">
            <v>-6.3</v>
          </cell>
          <cell r="AH18">
            <v>-5.5</v>
          </cell>
          <cell r="AJ18" t="str">
            <v>...</v>
          </cell>
          <cell r="AK18" t="str">
            <v>...</v>
          </cell>
          <cell r="AL18">
            <v>1.1000000000000001</v>
          </cell>
          <cell r="AM18">
            <v>1.3</v>
          </cell>
          <cell r="AO18">
            <v>2.8</v>
          </cell>
        </row>
        <row r="21">
          <cell r="A21" t="str">
            <v>Monetary Indicators</v>
          </cell>
        </row>
        <row r="22">
          <cell r="A22" t="str">
            <v xml:space="preserve">Reserve money (end of period) </v>
          </cell>
          <cell r="D22">
            <v>-13.591620393740534</v>
          </cell>
          <cell r="E22">
            <v>37.344822550021917</v>
          </cell>
          <cell r="F22">
            <v>25.116971501488727</v>
          </cell>
          <cell r="G22">
            <v>61.354750977392492</v>
          </cell>
          <cell r="H22">
            <v>139.58859162039374</v>
          </cell>
          <cell r="J22">
            <v>32.765621982266694</v>
          </cell>
          <cell r="K22">
            <v>54.715931647867031</v>
          </cell>
          <cell r="L22">
            <v>18.190281613067416</v>
          </cell>
          <cell r="M22">
            <v>20.912759226084109</v>
          </cell>
          <cell r="N22">
            <v>193.54492104842862</v>
          </cell>
          <cell r="P22">
            <v>-9.6774459866107776</v>
          </cell>
          <cell r="Q22">
            <v>7.9074751470253002</v>
          </cell>
          <cell r="R22">
            <v>14.291195918407595</v>
          </cell>
          <cell r="S22">
            <v>-10.618291680199853</v>
          </cell>
          <cell r="T22">
            <v>-5.8317725917086509</v>
          </cell>
          <cell r="U22">
            <v>-0.43443366705001596</v>
          </cell>
          <cell r="V22">
            <v>4.8974456712142178</v>
          </cell>
          <cell r="X22">
            <v>2.4301964020797762</v>
          </cell>
          <cell r="Y22">
            <v>0.3</v>
          </cell>
          <cell r="Z22">
            <v>0.3</v>
          </cell>
          <cell r="AA22">
            <v>1.3</v>
          </cell>
          <cell r="AB22">
            <v>6.3</v>
          </cell>
          <cell r="AC22">
            <v>13.8</v>
          </cell>
          <cell r="AD22">
            <v>8.8000000000000007</v>
          </cell>
          <cell r="AE22">
            <v>1.7</v>
          </cell>
          <cell r="AF22">
            <v>1.9839929319439786</v>
          </cell>
          <cell r="AG22">
            <v>17.5</v>
          </cell>
          <cell r="AH22">
            <v>19.384979339158004</v>
          </cell>
          <cell r="AJ22">
            <v>0</v>
          </cell>
          <cell r="AK22">
            <v>1.6485546481851854</v>
          </cell>
          <cell r="AL22">
            <v>17.600000000000001</v>
          </cell>
          <cell r="AM22">
            <v>17.080503993986728</v>
          </cell>
          <cell r="AO22">
            <v>19.999872743314782</v>
          </cell>
        </row>
        <row r="23">
          <cell r="A23" t="str">
            <v>Broad money (end of period)</v>
          </cell>
          <cell r="D23">
            <v>11.16376975879303</v>
          </cell>
          <cell r="E23">
            <v>23.99323638823132</v>
          </cell>
          <cell r="F23">
            <v>10.471078527634115</v>
          </cell>
          <cell r="G23">
            <v>26.877674632958069</v>
          </cell>
          <cell r="H23">
            <v>93.194636971533498</v>
          </cell>
          <cell r="J23">
            <v>20.89258981550428</v>
          </cell>
          <cell r="K23">
            <v>43.22499099162129</v>
          </cell>
          <cell r="L23">
            <v>17.797652900594095</v>
          </cell>
          <cell r="M23">
            <v>3.286523807849373</v>
          </cell>
          <cell r="N23">
            <v>110.66810240580929</v>
          </cell>
          <cell r="P23">
            <v>-10.582824509676914</v>
          </cell>
          <cell r="Q23">
            <v>6.7249253375886608</v>
          </cell>
          <cell r="R23">
            <v>12.748122160935505</v>
          </cell>
          <cell r="S23">
            <v>-2.336656790110192</v>
          </cell>
          <cell r="T23">
            <v>1.7910740307705231</v>
          </cell>
          <cell r="U23">
            <v>5.0818502801168508</v>
          </cell>
          <cell r="V23">
            <v>9.5231235138646841</v>
          </cell>
          <cell r="X23">
            <v>3.8008807540355516</v>
          </cell>
          <cell r="Y23">
            <v>0.2</v>
          </cell>
          <cell r="Z23">
            <v>-1.7</v>
          </cell>
          <cell r="AA23">
            <v>2.7</v>
          </cell>
          <cell r="AB23">
            <v>12</v>
          </cell>
          <cell r="AC23">
            <v>14.7</v>
          </cell>
          <cell r="AD23">
            <v>1.9</v>
          </cell>
          <cell r="AE23">
            <v>1.5</v>
          </cell>
          <cell r="AF23" t="str">
            <v>...</v>
          </cell>
          <cell r="AG23">
            <v>17.5</v>
          </cell>
          <cell r="AH23" t="str">
            <v>...</v>
          </cell>
          <cell r="AJ23">
            <v>0.9</v>
          </cell>
          <cell r="AK23" t="str">
            <v>...</v>
          </cell>
          <cell r="AL23">
            <v>20.9</v>
          </cell>
          <cell r="AM23" t="str">
            <v>...</v>
          </cell>
          <cell r="AO23">
            <v>21.2</v>
          </cell>
        </row>
        <row r="24">
          <cell r="A24" t="str">
            <v>Ruble broad money (end of period)</v>
          </cell>
          <cell r="D24">
            <v>22.63619990995047</v>
          </cell>
          <cell r="E24">
            <v>31.739329967875165</v>
          </cell>
          <cell r="F24">
            <v>14.289695534034696</v>
          </cell>
          <cell r="G24">
            <v>31.413069982930985</v>
          </cell>
          <cell r="H24">
            <v>142.64970733903647</v>
          </cell>
          <cell r="J24">
            <v>15.489168251611996</v>
          </cell>
          <cell r="K24">
            <v>29.719633676092538</v>
          </cell>
          <cell r="L24">
            <v>27.759842080817478</v>
          </cell>
          <cell r="M24">
            <v>13.45797499328707</v>
          </cell>
          <cell r="N24">
            <v>117.15826413693927</v>
          </cell>
          <cell r="P24">
            <v>-9.9083440990838323</v>
          </cell>
          <cell r="Q24">
            <v>9.6167552507463672</v>
          </cell>
          <cell r="R24">
            <v>13.064010368104251</v>
          </cell>
          <cell r="S24">
            <v>-2.336656790110192</v>
          </cell>
          <cell r="T24">
            <v>2.809830669043123</v>
          </cell>
          <cell r="U24">
            <v>9.0479447077091315</v>
          </cell>
          <cell r="V24">
            <v>14.794357450088391</v>
          </cell>
          <cell r="X24">
            <v>4.2620932028611724</v>
          </cell>
          <cell r="Y24">
            <v>0.1</v>
          </cell>
          <cell r="Z24">
            <v>-3.9</v>
          </cell>
          <cell r="AA24">
            <v>3.5</v>
          </cell>
          <cell r="AB24">
            <v>8.3000000000000007</v>
          </cell>
          <cell r="AC24">
            <v>15.6</v>
          </cell>
          <cell r="AD24">
            <v>5.7127068006769699</v>
          </cell>
          <cell r="AE24">
            <v>2.6</v>
          </cell>
          <cell r="AF24">
            <v>6.1848596726238991</v>
          </cell>
          <cell r="AG24">
            <v>18</v>
          </cell>
          <cell r="AH24">
            <v>16.906474820143892</v>
          </cell>
          <cell r="AJ24">
            <v>1.8</v>
          </cell>
          <cell r="AK24">
            <v>8.3076923076923048</v>
          </cell>
          <cell r="AL24">
            <v>24</v>
          </cell>
          <cell r="AM24">
            <v>34.307692307692307</v>
          </cell>
          <cell r="AO24">
            <v>25</v>
          </cell>
        </row>
        <row r="25">
          <cell r="A25" t="str">
            <v xml:space="preserve">  NDA of the NBT (in billions of TR) 1/</v>
          </cell>
          <cell r="V25">
            <v>96.028000000000006</v>
          </cell>
          <cell r="Z25">
            <v>108.508</v>
          </cell>
          <cell r="AA25">
            <v>89.257000000000005</v>
          </cell>
          <cell r="AB25">
            <v>131.18</v>
          </cell>
          <cell r="AC25">
            <v>89.257000000000005</v>
          </cell>
          <cell r="AD25">
            <v>136</v>
          </cell>
          <cell r="AE25">
            <v>103.065</v>
          </cell>
          <cell r="AF25" t="str">
            <v>...</v>
          </cell>
          <cell r="AG25">
            <v>106.34099999999999</v>
          </cell>
          <cell r="AH25" t="str">
            <v>...</v>
          </cell>
          <cell r="AJ25">
            <v>94.424999999999997</v>
          </cell>
          <cell r="AK25" t="str">
            <v>...</v>
          </cell>
          <cell r="AL25">
            <v>85.134</v>
          </cell>
          <cell r="AM25" t="str">
            <v>...</v>
          </cell>
        </row>
        <row r="26">
          <cell r="A26" t="str">
            <v xml:space="preserve">  Credit to the private sector 2/3/</v>
          </cell>
          <cell r="D26">
            <v>20.576316974335885</v>
          </cell>
          <cell r="E26">
            <v>86.605078782316042</v>
          </cell>
          <cell r="F26">
            <v>-17.670800529506018</v>
          </cell>
          <cell r="G26">
            <v>26.057221815817279</v>
          </cell>
          <cell r="H26">
            <v>97.8</v>
          </cell>
          <cell r="J26">
            <v>22.681943993443738</v>
          </cell>
          <cell r="K26">
            <v>64.454129177377894</v>
          </cell>
          <cell r="L26">
            <v>39.369543335294416</v>
          </cell>
          <cell r="M26">
            <v>7.5745519283415117</v>
          </cell>
          <cell r="N26">
            <v>210.7</v>
          </cell>
          <cell r="P26">
            <v>-6.9539805686080669</v>
          </cell>
          <cell r="Q26">
            <v>37.615217220347702</v>
          </cell>
          <cell r="R26">
            <v>24.212159073783816</v>
          </cell>
          <cell r="S26">
            <v>-13.680175199941834</v>
          </cell>
          <cell r="T26">
            <v>19.387833040547772</v>
          </cell>
          <cell r="U26">
            <v>35.570171140976683</v>
          </cell>
          <cell r="V26">
            <v>94.943840981304945</v>
          </cell>
          <cell r="X26">
            <v>-0.51756620018830901</v>
          </cell>
          <cell r="Y26">
            <v>27.9</v>
          </cell>
          <cell r="Z26">
            <v>3.1268103143765367</v>
          </cell>
          <cell r="AA26">
            <v>-7.6918654785858065</v>
          </cell>
          <cell r="AB26">
            <v>19.248347226214431</v>
          </cell>
          <cell r="AC26">
            <v>-31.655662488809305</v>
          </cell>
          <cell r="AD26">
            <v>23.55</v>
          </cell>
          <cell r="AE26">
            <v>-19.3744739506459</v>
          </cell>
          <cell r="AF26" t="str">
            <v>...</v>
          </cell>
          <cell r="AG26">
            <v>-58.851289297068178</v>
          </cell>
          <cell r="AH26" t="str">
            <v>...</v>
          </cell>
          <cell r="AJ26">
            <v>-18.03207733185851</v>
          </cell>
          <cell r="AK26" t="str">
            <v>...</v>
          </cell>
          <cell r="AL26">
            <v>-2.4</v>
          </cell>
          <cell r="AM26" t="str">
            <v>...</v>
          </cell>
          <cell r="AO26">
            <v>1.5</v>
          </cell>
        </row>
        <row r="27">
          <cell r="A27" t="str">
            <v xml:space="preserve">    Credit to the economy 1/ 2/ </v>
          </cell>
          <cell r="H27" t="str">
            <v>...</v>
          </cell>
          <cell r="N27" t="str">
            <v>...</v>
          </cell>
          <cell r="V27">
            <v>16.7</v>
          </cell>
          <cell r="Z27">
            <v>13.2</v>
          </cell>
          <cell r="AA27">
            <v>-1.3</v>
          </cell>
          <cell r="AB27">
            <v>42.2</v>
          </cell>
          <cell r="AC27">
            <v>0.2</v>
          </cell>
          <cell r="AD27">
            <v>-40.6</v>
          </cell>
          <cell r="AE27">
            <v>-2.1</v>
          </cell>
          <cell r="AF27" t="str">
            <v>...</v>
          </cell>
          <cell r="AG27">
            <v>7.7</v>
          </cell>
          <cell r="AH27" t="str">
            <v>...</v>
          </cell>
          <cell r="AJ27">
            <v>-3.1</v>
          </cell>
          <cell r="AK27" t="str">
            <v>...</v>
          </cell>
          <cell r="AL27">
            <v>6.3</v>
          </cell>
          <cell r="AM27" t="str">
            <v>...</v>
          </cell>
          <cell r="AO27">
            <v>10.8</v>
          </cell>
        </row>
        <row r="28">
          <cell r="A28" t="str">
            <v>Velocity 1/</v>
          </cell>
          <cell r="D28" t="str">
            <v>...</v>
          </cell>
          <cell r="E28" t="str">
            <v>...</v>
          </cell>
          <cell r="F28" t="str">
            <v>...</v>
          </cell>
          <cell r="G28">
            <v>20.265825695607898</v>
          </cell>
          <cell r="H28">
            <v>20.265825695607898</v>
          </cell>
          <cell r="J28">
            <v>18.409991338604677</v>
          </cell>
          <cell r="K28">
            <v>15.531469730749443</v>
          </cell>
          <cell r="L28">
            <v>17.265526014730739</v>
          </cell>
          <cell r="M28">
            <v>19.774810831336705</v>
          </cell>
          <cell r="N28">
            <v>19.774810831336705</v>
          </cell>
          <cell r="P28">
            <v>22.946027499181351</v>
          </cell>
          <cell r="Q28">
            <v>22.161026049648111</v>
          </cell>
          <cell r="R28">
            <v>19.856129291826853</v>
          </cell>
          <cell r="S28">
            <v>19.610834389621612</v>
          </cell>
          <cell r="T28">
            <v>20.390990991779439</v>
          </cell>
          <cell r="U28">
            <v>19.610834389621612</v>
          </cell>
          <cell r="V28">
            <v>21.1</v>
          </cell>
          <cell r="X28">
            <v>20.65859113781309</v>
          </cell>
          <cell r="Y28">
            <v>21.8</v>
          </cell>
          <cell r="Z28">
            <v>20.8</v>
          </cell>
          <cell r="AA28">
            <v>21.6</v>
          </cell>
          <cell r="AB28">
            <v>20.399999999999999</v>
          </cell>
          <cell r="AC28">
            <v>20.3</v>
          </cell>
          <cell r="AD28">
            <v>21.4</v>
          </cell>
          <cell r="AE28">
            <v>19.8</v>
          </cell>
          <cell r="AF28">
            <v>23</v>
          </cell>
          <cell r="AG28">
            <v>19.8</v>
          </cell>
          <cell r="AH28">
            <v>23</v>
          </cell>
          <cell r="AJ28">
            <v>20.9</v>
          </cell>
          <cell r="AK28">
            <v>22.8</v>
          </cell>
          <cell r="AL28">
            <v>18.600000000000001</v>
          </cell>
          <cell r="AM28">
            <v>22.4</v>
          </cell>
          <cell r="AO28">
            <v>17.03175795498915</v>
          </cell>
        </row>
        <row r="30">
          <cell r="V30" t="str">
            <v>(In percent of GDP, unless otherwise indicated)</v>
          </cell>
        </row>
        <row r="31">
          <cell r="A31" t="str">
            <v>General Government</v>
          </cell>
        </row>
        <row r="32">
          <cell r="A32" t="str">
            <v>Revenue (cash basis) 2/</v>
          </cell>
          <cell r="B32">
            <v>15.2</v>
          </cell>
          <cell r="H32">
            <v>12.103951007122642</v>
          </cell>
          <cell r="J32">
            <v>0</v>
          </cell>
          <cell r="K32">
            <v>0</v>
          </cell>
          <cell r="L32">
            <v>0</v>
          </cell>
          <cell r="M32">
            <v>0</v>
          </cell>
          <cell r="N32">
            <v>13.7</v>
          </cell>
          <cell r="P32">
            <v>15.8</v>
          </cell>
          <cell r="Q32">
            <v>12.2</v>
          </cell>
          <cell r="R32">
            <v>11.6</v>
          </cell>
          <cell r="S32">
            <v>16.5</v>
          </cell>
          <cell r="T32">
            <v>10.6</v>
          </cell>
          <cell r="U32">
            <v>14</v>
          </cell>
          <cell r="V32">
            <v>12</v>
          </cell>
          <cell r="X32">
            <v>17.100000000000001</v>
          </cell>
          <cell r="Y32">
            <v>15.1</v>
          </cell>
          <cell r="Z32">
            <v>16.100000000000001</v>
          </cell>
          <cell r="AA32">
            <v>14</v>
          </cell>
          <cell r="AB32">
            <v>18.652057926829269</v>
          </cell>
          <cell r="AC32">
            <v>10.5</v>
          </cell>
          <cell r="AD32">
            <v>8.587305507532724</v>
          </cell>
          <cell r="AE32">
            <v>12.7</v>
          </cell>
          <cell r="AF32">
            <v>11.584216725559479</v>
          </cell>
          <cell r="AG32">
            <v>12.8</v>
          </cell>
          <cell r="AH32">
            <v>12.664758364312267</v>
          </cell>
          <cell r="AJ32">
            <v>18.600000000000001</v>
          </cell>
          <cell r="AK32">
            <v>18.351585014409221</v>
          </cell>
          <cell r="AL32">
            <v>13.5</v>
          </cell>
          <cell r="AM32">
            <v>13.379869745411485</v>
          </cell>
          <cell r="AO32">
            <v>13.6</v>
          </cell>
        </row>
        <row r="33">
          <cell r="A33" t="str">
            <v>Expenditure (cash basis)</v>
          </cell>
          <cell r="B33">
            <v>26.5</v>
          </cell>
          <cell r="H33">
            <v>17.887003854720167</v>
          </cell>
          <cell r="J33">
            <v>0</v>
          </cell>
          <cell r="K33">
            <v>0</v>
          </cell>
          <cell r="L33">
            <v>0</v>
          </cell>
          <cell r="M33">
            <v>0</v>
          </cell>
          <cell r="N33">
            <v>17</v>
          </cell>
          <cell r="P33">
            <v>17.3</v>
          </cell>
          <cell r="Q33">
            <v>17</v>
          </cell>
          <cell r="R33">
            <v>15.8</v>
          </cell>
          <cell r="S33">
            <v>18.7</v>
          </cell>
          <cell r="T33">
            <v>14.4</v>
          </cell>
          <cell r="U33">
            <v>17.2</v>
          </cell>
          <cell r="V33">
            <v>15.8</v>
          </cell>
          <cell r="X33">
            <v>22.5</v>
          </cell>
          <cell r="Y33">
            <v>20.399999999999999</v>
          </cell>
          <cell r="Z33">
            <v>24.4</v>
          </cell>
          <cell r="AA33">
            <v>17.899999999999999</v>
          </cell>
          <cell r="AB33">
            <v>22.120807926829269</v>
          </cell>
          <cell r="AC33">
            <v>13.5</v>
          </cell>
          <cell r="AD33">
            <v>13.25685354408496</v>
          </cell>
          <cell r="AE33">
            <v>12.9</v>
          </cell>
          <cell r="AF33">
            <v>11.536317235963876</v>
          </cell>
          <cell r="AG33">
            <v>15.8</v>
          </cell>
          <cell r="AH33">
            <v>15.720520446096653</v>
          </cell>
          <cell r="AJ33">
            <v>23</v>
          </cell>
          <cell r="AK33">
            <v>23.403458213256485</v>
          </cell>
          <cell r="AL33">
            <v>15.9</v>
          </cell>
          <cell r="AM33">
            <v>15.67708703374778</v>
          </cell>
          <cell r="AO33">
            <v>15.7</v>
          </cell>
        </row>
        <row r="34">
          <cell r="A34" t="str">
            <v>Cash balance (excluding PIP, deficit - )</v>
          </cell>
          <cell r="H34">
            <v>-5.7830528475975242</v>
          </cell>
          <cell r="N34">
            <v>-3.3</v>
          </cell>
          <cell r="V34">
            <v>-3.8</v>
          </cell>
          <cell r="Z34">
            <v>-8.4</v>
          </cell>
          <cell r="AA34">
            <v>-3.9</v>
          </cell>
          <cell r="AB34">
            <v>-3.4687500000000004</v>
          </cell>
          <cell r="AC34">
            <v>-3</v>
          </cell>
          <cell r="AD34">
            <v>-4.6695480365522357</v>
          </cell>
          <cell r="AE34">
            <v>-0.2</v>
          </cell>
          <cell r="AF34">
            <v>4.7506870828425592E-2</v>
          </cell>
          <cell r="AG34">
            <v>-3</v>
          </cell>
          <cell r="AH34">
            <v>-3.0557620817843865</v>
          </cell>
          <cell r="AJ34">
            <v>-3.7</v>
          </cell>
          <cell r="AK34">
            <v>-5.0518731988472618</v>
          </cell>
          <cell r="AL34">
            <v>-1.9</v>
          </cell>
          <cell r="AM34">
            <v>-2.2972172883362938</v>
          </cell>
          <cell r="AO34">
            <v>2.2000000000000002</v>
          </cell>
        </row>
        <row r="35">
          <cell r="A35" t="str">
            <v xml:space="preserve">  Cash balance (excluding PIP, deficit - )</v>
          </cell>
          <cell r="B35">
            <v>-11.2</v>
          </cell>
          <cell r="H35">
            <v>-5.7830528475975242</v>
          </cell>
          <cell r="J35">
            <v>0</v>
          </cell>
          <cell r="K35">
            <v>0</v>
          </cell>
          <cell r="L35">
            <v>0</v>
          </cell>
          <cell r="M35">
            <v>0</v>
          </cell>
          <cell r="N35">
            <v>-3.3</v>
          </cell>
          <cell r="P35">
            <v>-1.6</v>
          </cell>
          <cell r="Q35">
            <v>-4.8</v>
          </cell>
          <cell r="R35">
            <v>-4.2</v>
          </cell>
          <cell r="S35">
            <v>-2.1</v>
          </cell>
          <cell r="T35">
            <v>-3.8</v>
          </cell>
          <cell r="U35">
            <v>-3.2</v>
          </cell>
          <cell r="V35">
            <v>-3.8</v>
          </cell>
          <cell r="X35">
            <v>-5.4</v>
          </cell>
          <cell r="Y35">
            <v>-5.3</v>
          </cell>
          <cell r="Z35">
            <v>-8.2999999999999972</v>
          </cell>
          <cell r="AA35">
            <v>-3.9</v>
          </cell>
          <cell r="AB35">
            <v>-3.5</v>
          </cell>
          <cell r="AC35">
            <v>-3</v>
          </cell>
          <cell r="AD35">
            <v>-3.8</v>
          </cell>
          <cell r="AE35">
            <v>-0.2</v>
          </cell>
          <cell r="AF35" t="str">
            <v>...</v>
          </cell>
          <cell r="AG35">
            <v>-3</v>
          </cell>
          <cell r="AH35" t="str">
            <v>...</v>
          </cell>
          <cell r="AJ35">
            <v>-3.7</v>
          </cell>
          <cell r="AK35" t="str">
            <v>...</v>
          </cell>
          <cell r="AL35">
            <v>-1.9</v>
          </cell>
          <cell r="AO35">
            <v>-1.2</v>
          </cell>
        </row>
        <row r="37">
          <cell r="A37" t="str">
            <v xml:space="preserve">Exchange Rate (TR per US$, end of period) </v>
          </cell>
        </row>
        <row r="38">
          <cell r="A38" t="str">
            <v>Official</v>
          </cell>
          <cell r="B38">
            <v>294</v>
          </cell>
          <cell r="D38">
            <v>280</v>
          </cell>
          <cell r="E38">
            <v>285</v>
          </cell>
          <cell r="F38">
            <v>292</v>
          </cell>
          <cell r="G38">
            <v>328</v>
          </cell>
          <cell r="H38">
            <v>328</v>
          </cell>
          <cell r="J38">
            <v>398</v>
          </cell>
          <cell r="K38">
            <v>541</v>
          </cell>
          <cell r="L38">
            <v>747</v>
          </cell>
          <cell r="M38">
            <v>748</v>
          </cell>
          <cell r="N38">
            <v>748</v>
          </cell>
          <cell r="P38">
            <v>754</v>
          </cell>
          <cell r="Q38">
            <v>754</v>
          </cell>
          <cell r="R38">
            <v>754</v>
          </cell>
          <cell r="S38" t="str">
            <v>...</v>
          </cell>
          <cell r="T38">
            <v>977</v>
          </cell>
          <cell r="U38" t="str">
            <v>...</v>
          </cell>
          <cell r="V38">
            <v>977</v>
          </cell>
          <cell r="X38" t="str">
            <v>...</v>
          </cell>
          <cell r="Y38">
            <v>1038</v>
          </cell>
          <cell r="Z38">
            <v>1038</v>
          </cell>
          <cell r="AA38" t="str">
            <v>...</v>
          </cell>
          <cell r="AB38">
            <v>1287</v>
          </cell>
          <cell r="AC38" t="str">
            <v>...</v>
          </cell>
          <cell r="AD38">
            <v>1436</v>
          </cell>
          <cell r="AE38" t="str">
            <v>...</v>
          </cell>
          <cell r="AF38" t="str">
            <v>...</v>
          </cell>
          <cell r="AG38" t="str">
            <v>...</v>
          </cell>
          <cell r="AH38" t="str">
            <v>...</v>
          </cell>
          <cell r="AJ38" t="str">
            <v>...</v>
          </cell>
          <cell r="AK38" t="str">
            <v>...</v>
          </cell>
          <cell r="AL38" t="str">
            <v>...</v>
          </cell>
          <cell r="AO38" t="str">
            <v>...</v>
          </cell>
        </row>
        <row r="39">
          <cell r="A39" t="str">
            <v>Curb-market</v>
          </cell>
          <cell r="B39" t="str">
            <v>...</v>
          </cell>
          <cell r="D39">
            <v>280</v>
          </cell>
          <cell r="E39">
            <v>287</v>
          </cell>
          <cell r="F39">
            <v>305</v>
          </cell>
          <cell r="G39">
            <v>340</v>
          </cell>
          <cell r="H39">
            <v>340</v>
          </cell>
          <cell r="J39">
            <v>475</v>
          </cell>
          <cell r="K39">
            <v>610</v>
          </cell>
          <cell r="L39">
            <v>850</v>
          </cell>
          <cell r="M39">
            <v>815</v>
          </cell>
          <cell r="N39">
            <v>815</v>
          </cell>
          <cell r="P39">
            <v>815</v>
          </cell>
          <cell r="Q39">
            <v>840</v>
          </cell>
          <cell r="R39">
            <v>875</v>
          </cell>
          <cell r="S39" t="str">
            <v>...</v>
          </cell>
          <cell r="T39">
            <v>1190</v>
          </cell>
          <cell r="U39" t="str">
            <v>...</v>
          </cell>
          <cell r="V39">
            <v>1190</v>
          </cell>
          <cell r="X39" t="str">
            <v>...</v>
          </cell>
          <cell r="Y39">
            <v>1250</v>
          </cell>
          <cell r="Z39">
            <v>1250</v>
          </cell>
          <cell r="AA39" t="str">
            <v>...</v>
          </cell>
          <cell r="AB39">
            <v>1400</v>
          </cell>
          <cell r="AC39" t="str">
            <v>...</v>
          </cell>
          <cell r="AD39">
            <v>1632</v>
          </cell>
          <cell r="AE39" t="str">
            <v>...</v>
          </cell>
          <cell r="AF39" t="str">
            <v>...</v>
          </cell>
          <cell r="AG39" t="str">
            <v>...</v>
          </cell>
          <cell r="AH39" t="str">
            <v>...</v>
          </cell>
          <cell r="AJ39" t="str">
            <v>...</v>
          </cell>
          <cell r="AK39" t="str">
            <v>...</v>
          </cell>
          <cell r="AL39" t="str">
            <v>...</v>
          </cell>
          <cell r="AO39" t="str">
            <v>...</v>
          </cell>
        </row>
        <row r="41">
          <cell r="V41" t="str">
            <v>(In millions of U.S. dollars, unless otherwise indicated)</v>
          </cell>
        </row>
        <row r="42">
          <cell r="A42" t="str">
            <v>External sector</v>
          </cell>
        </row>
        <row r="43">
          <cell r="A43" t="str">
            <v>Exports of goods</v>
          </cell>
          <cell r="B43">
            <v>778.6</v>
          </cell>
          <cell r="D43">
            <v>186.6</v>
          </cell>
          <cell r="E43">
            <v>200.7</v>
          </cell>
          <cell r="F43">
            <v>191.4</v>
          </cell>
          <cell r="G43">
            <v>191.4</v>
          </cell>
          <cell r="H43">
            <v>770.1</v>
          </cell>
          <cell r="J43">
            <v>165.4</v>
          </cell>
          <cell r="K43">
            <v>183</v>
          </cell>
          <cell r="L43">
            <v>176.4</v>
          </cell>
          <cell r="M43">
            <v>220.9</v>
          </cell>
          <cell r="N43">
            <v>745.7</v>
          </cell>
          <cell r="P43">
            <v>144</v>
          </cell>
          <cell r="Q43">
            <v>158</v>
          </cell>
          <cell r="R43">
            <v>171</v>
          </cell>
          <cell r="S43">
            <v>241</v>
          </cell>
          <cell r="T43">
            <v>177.7</v>
          </cell>
          <cell r="U43">
            <v>714</v>
          </cell>
          <cell r="V43">
            <v>586</v>
          </cell>
          <cell r="X43">
            <v>160</v>
          </cell>
          <cell r="Y43">
            <v>141.4</v>
          </cell>
          <cell r="Z43">
            <v>145</v>
          </cell>
          <cell r="AA43">
            <v>152</v>
          </cell>
          <cell r="AB43">
            <v>166</v>
          </cell>
          <cell r="AC43">
            <v>182</v>
          </cell>
          <cell r="AD43">
            <v>176</v>
          </cell>
          <cell r="AE43">
            <v>196</v>
          </cell>
          <cell r="AF43">
            <v>155</v>
          </cell>
          <cell r="AG43">
            <v>681</v>
          </cell>
          <cell r="AH43">
            <v>641</v>
          </cell>
          <cell r="AJ43">
            <v>142</v>
          </cell>
          <cell r="AK43">
            <v>180</v>
          </cell>
          <cell r="AL43">
            <v>724</v>
          </cell>
          <cell r="AM43">
            <v>715</v>
          </cell>
          <cell r="AO43">
            <v>699</v>
          </cell>
        </row>
        <row r="44">
          <cell r="A44" t="str">
            <v>Imports of goods</v>
          </cell>
          <cell r="B44">
            <v>-811.19399999999996</v>
          </cell>
          <cell r="D44">
            <v>-199.1</v>
          </cell>
          <cell r="E44">
            <v>-205.2</v>
          </cell>
          <cell r="F44">
            <v>-201.9</v>
          </cell>
          <cell r="G44">
            <v>-201.9</v>
          </cell>
          <cell r="H44">
            <v>-760.82200000000012</v>
          </cell>
          <cell r="J44">
            <v>-183.69</v>
          </cell>
          <cell r="K44">
            <v>-217.11700000000002</v>
          </cell>
          <cell r="L44">
            <v>-204.94800000000001</v>
          </cell>
          <cell r="M44">
            <v>-178.98899999999998</v>
          </cell>
          <cell r="N44">
            <v>-784.74400000000014</v>
          </cell>
          <cell r="P44">
            <v>-208.53675000000004</v>
          </cell>
          <cell r="Q44">
            <v>-179.59125</v>
          </cell>
          <cell r="R44">
            <v>-218.98275000000001</v>
          </cell>
          <cell r="S44">
            <v>-184.80349999999996</v>
          </cell>
          <cell r="T44">
            <v>-172.4</v>
          </cell>
          <cell r="U44">
            <v>-782.99</v>
          </cell>
          <cell r="V44">
            <v>-731</v>
          </cell>
          <cell r="X44">
            <v>-164.292</v>
          </cell>
          <cell r="Y44">
            <v>-168.5</v>
          </cell>
          <cell r="Z44">
            <v>-178</v>
          </cell>
          <cell r="AA44">
            <v>-163</v>
          </cell>
          <cell r="AB44">
            <v>-199</v>
          </cell>
          <cell r="AC44">
            <v>-164</v>
          </cell>
          <cell r="AD44">
            <v>-179</v>
          </cell>
          <cell r="AE44">
            <v>-186</v>
          </cell>
          <cell r="AF44">
            <v>-138</v>
          </cell>
          <cell r="AG44">
            <v>-738</v>
          </cell>
          <cell r="AH44">
            <v>-694</v>
          </cell>
          <cell r="AJ44">
            <v>-207</v>
          </cell>
          <cell r="AK44">
            <v>-192</v>
          </cell>
          <cell r="AL44">
            <v>-790</v>
          </cell>
          <cell r="AM44">
            <v>-780</v>
          </cell>
          <cell r="AO44">
            <v>-815</v>
          </cell>
        </row>
        <row r="45">
          <cell r="A45" t="str">
            <v xml:space="preserve">Current account balance </v>
          </cell>
          <cell r="B45">
            <v>-89.499999999999943</v>
          </cell>
          <cell r="D45">
            <v>-5.7</v>
          </cell>
          <cell r="E45">
            <v>0.65539000000000058</v>
          </cell>
          <cell r="F45">
            <v>-8.2452100000000002</v>
          </cell>
          <cell r="G45">
            <v>-60.944360000000003</v>
          </cell>
          <cell r="H45">
            <v>-76.43140000000011</v>
          </cell>
          <cell r="J45">
            <v>-19.24287400000005</v>
          </cell>
          <cell r="K45">
            <v>-40.858840000000015</v>
          </cell>
          <cell r="L45">
            <v>-36.158840000000005</v>
          </cell>
          <cell r="M45">
            <v>36.541160000000076</v>
          </cell>
          <cell r="N45">
            <v>-59.674194600000114</v>
          </cell>
          <cell r="P45">
            <v>-62.901606500000042</v>
          </cell>
          <cell r="Q45">
            <v>-18.3001054</v>
          </cell>
          <cell r="R45">
            <v>-53.208049400000007</v>
          </cell>
          <cell r="S45">
            <v>48.78051950000004</v>
          </cell>
          <cell r="T45">
            <v>1.3</v>
          </cell>
          <cell r="U45">
            <v>-88.854241800000011</v>
          </cell>
          <cell r="V45">
            <v>-107</v>
          </cell>
          <cell r="X45">
            <v>-7.9317760000000028</v>
          </cell>
          <cell r="Y45">
            <v>-31.1</v>
          </cell>
          <cell r="Z45">
            <v>-23</v>
          </cell>
          <cell r="AA45">
            <v>-7</v>
          </cell>
          <cell r="AB45">
            <v>-36</v>
          </cell>
          <cell r="AC45">
            <v>20</v>
          </cell>
          <cell r="AD45">
            <v>5</v>
          </cell>
          <cell r="AE45">
            <v>16</v>
          </cell>
          <cell r="AF45">
            <v>25</v>
          </cell>
          <cell r="AG45">
            <v>-50</v>
          </cell>
          <cell r="AH45">
            <v>-29</v>
          </cell>
          <cell r="AJ45">
            <v>-61</v>
          </cell>
          <cell r="AK45">
            <v>-5</v>
          </cell>
          <cell r="AL45">
            <v>-81</v>
          </cell>
          <cell r="AM45">
            <v>-44</v>
          </cell>
          <cell r="AO45">
            <v>-78</v>
          </cell>
        </row>
        <row r="46">
          <cell r="A46" t="str">
            <v xml:space="preserve"> (In percent of GDP, excluding transfers)</v>
          </cell>
          <cell r="H46">
            <v>-10.3</v>
          </cell>
          <cell r="N46">
            <v>-9.1999999999999993</v>
          </cell>
          <cell r="V46">
            <v>-12.725521488343491</v>
          </cell>
          <cell r="X46" t="str">
            <v>...</v>
          </cell>
          <cell r="Y46">
            <v>-22.1</v>
          </cell>
          <cell r="Z46">
            <v>-22.233709645474349</v>
          </cell>
          <cell r="AA46">
            <v>-8.6999999999999993</v>
          </cell>
          <cell r="AB46">
            <v>-22.567327235772357</v>
          </cell>
          <cell r="AC46">
            <v>2.5</v>
          </cell>
          <cell r="AD46">
            <v>-3.1022474685107437</v>
          </cell>
          <cell r="AE46">
            <v>-0.4</v>
          </cell>
          <cell r="AF46">
            <v>3.1009030231645069</v>
          </cell>
          <cell r="AG46">
            <v>-10.199999999999999</v>
          </cell>
          <cell r="AH46">
            <v>-8.133065873764215</v>
          </cell>
          <cell r="AJ46">
            <v>-38.5</v>
          </cell>
          <cell r="AK46">
            <v>-12.445039110745162</v>
          </cell>
          <cell r="AL46">
            <v>-11</v>
          </cell>
          <cell r="AM46">
            <v>-8.1</v>
          </cell>
          <cell r="AO46">
            <v>-10.199999999999999</v>
          </cell>
        </row>
        <row r="47">
          <cell r="A47" t="str">
            <v>(In percent of GDP, including transfers)</v>
          </cell>
          <cell r="B47">
            <v>-14.640929167348265</v>
          </cell>
          <cell r="D47">
            <v>-7.0405486315984342</v>
          </cell>
          <cell r="E47">
            <v>-2.4090582486238308</v>
          </cell>
          <cell r="F47">
            <v>-5.3564235230891981</v>
          </cell>
          <cell r="G47">
            <v>-25.476734200697344</v>
          </cell>
          <cell r="H47">
            <v>-7.3903887062463838</v>
          </cell>
          <cell r="J47">
            <v>-10.458083695652201</v>
          </cell>
          <cell r="K47">
            <v>-17.203722105263164</v>
          </cell>
          <cell r="L47">
            <v>-11.839829731499675</v>
          </cell>
          <cell r="M47">
            <v>10.136244105409176</v>
          </cell>
          <cell r="N47">
            <v>-5.4877868861504604</v>
          </cell>
          <cell r="P47">
            <v>-27.931441607460055</v>
          </cell>
          <cell r="Q47">
            <v>-6.4664683392226143</v>
          </cell>
          <cell r="R47">
            <v>-14.226751176470589</v>
          </cell>
          <cell r="S47">
            <v>13.664011064425782</v>
          </cell>
          <cell r="T47">
            <v>0.33</v>
          </cell>
          <cell r="U47">
            <v>-7.1512468249496992</v>
          </cell>
          <cell r="V47">
            <v>-8.302626824711913</v>
          </cell>
          <cell r="X47">
            <v>-3.2047579797979808</v>
          </cell>
          <cell r="Y47">
            <v>-16.7</v>
          </cell>
          <cell r="Z47">
            <v>-13.820954644484058</v>
          </cell>
          <cell r="AA47">
            <v>-3</v>
          </cell>
          <cell r="AB47">
            <v>-16.248475609756095</v>
          </cell>
          <cell r="AC47">
            <v>6.6</v>
          </cell>
          <cell r="AD47">
            <v>1.7234708158393022</v>
          </cell>
          <cell r="AE47">
            <v>4.7</v>
          </cell>
          <cell r="AF47">
            <v>7.0475068708284256</v>
          </cell>
          <cell r="AG47">
            <v>-4.9000000000000004</v>
          </cell>
          <cell r="AH47">
            <v>-2.8078441707043122</v>
          </cell>
          <cell r="AJ47">
            <v>-32.5</v>
          </cell>
          <cell r="AK47">
            <v>-3.2750102923013586</v>
          </cell>
          <cell r="AL47">
            <v>-7</v>
          </cell>
          <cell r="AM47">
            <v>-4.3313992500493388</v>
          </cell>
          <cell r="AO47">
            <v>-6</v>
          </cell>
        </row>
        <row r="48">
          <cell r="A48" t="str">
            <v xml:space="preserve">Net international reserves </v>
          </cell>
          <cell r="B48">
            <v>4.0999999999999996</v>
          </cell>
          <cell r="D48">
            <v>3.016142857142857</v>
          </cell>
          <cell r="E48">
            <v>-10.924878048780489</v>
          </cell>
          <cell r="F48">
            <v>0.53040540540540537</v>
          </cell>
          <cell r="G48">
            <v>-8.0333333333333083</v>
          </cell>
          <cell r="H48">
            <v>-8.0333333333333083</v>
          </cell>
          <cell r="J48">
            <v>1.18</v>
          </cell>
          <cell r="K48">
            <v>-35.9</v>
          </cell>
          <cell r="L48">
            <v>-45.854270626365107</v>
          </cell>
          <cell r="M48">
            <v>-15.628230465722542</v>
          </cell>
          <cell r="N48">
            <v>-15.628230465722542</v>
          </cell>
          <cell r="P48">
            <v>1.9002424104292488</v>
          </cell>
          <cell r="Q48">
            <v>-21.495341624422046</v>
          </cell>
          <cell r="R48">
            <v>-15.309471597896851</v>
          </cell>
          <cell r="S48">
            <v>-4.0999999999999996</v>
          </cell>
          <cell r="T48">
            <v>-29.559702411167518</v>
          </cell>
          <cell r="U48">
            <v>-4.0999999999999996</v>
          </cell>
          <cell r="V48">
            <v>-31.8</v>
          </cell>
          <cell r="X48">
            <v>15.925000000000001</v>
          </cell>
          <cell r="Y48">
            <v>-43.2</v>
          </cell>
          <cell r="Z48">
            <v>-43.6</v>
          </cell>
          <cell r="AA48">
            <v>-24.3</v>
          </cell>
          <cell r="AB48">
            <v>-61.6</v>
          </cell>
          <cell r="AC48">
            <v>-29.1</v>
          </cell>
          <cell r="AD48">
            <v>-60.8</v>
          </cell>
          <cell r="AE48">
            <v>-31</v>
          </cell>
          <cell r="AF48">
            <v>-41</v>
          </cell>
          <cell r="AG48">
            <v>-31</v>
          </cell>
          <cell r="AH48">
            <v>-41</v>
          </cell>
          <cell r="AJ48">
            <v>-19.600000000000001</v>
          </cell>
          <cell r="AK48">
            <v>-31.5</v>
          </cell>
          <cell r="AL48">
            <v>1.9</v>
          </cell>
          <cell r="AM48">
            <v>-10</v>
          </cell>
          <cell r="AO48">
            <v>24.8</v>
          </cell>
        </row>
        <row r="49">
          <cell r="A49" t="str">
            <v xml:space="preserve">Gross international reserves  </v>
          </cell>
          <cell r="B49">
            <v>4.0999999999999996</v>
          </cell>
          <cell r="D49">
            <v>3.016142857142857</v>
          </cell>
          <cell r="E49">
            <v>11.075121951219511</v>
          </cell>
          <cell r="F49">
            <v>22.530405405405407</v>
          </cell>
          <cell r="G49">
            <v>13.966666666666692</v>
          </cell>
          <cell r="H49">
            <v>13.966666666666692</v>
          </cell>
          <cell r="J49">
            <v>23.2</v>
          </cell>
          <cell r="K49">
            <v>24.2</v>
          </cell>
          <cell r="L49">
            <v>18.3</v>
          </cell>
          <cell r="M49">
            <v>29.7</v>
          </cell>
          <cell r="N49">
            <v>29.7</v>
          </cell>
          <cell r="P49">
            <v>32.258367410429251</v>
          </cell>
          <cell r="Q49">
            <v>43.268658375577964</v>
          </cell>
          <cell r="R49">
            <v>49.454528402103158</v>
          </cell>
          <cell r="S49">
            <v>90.752275000000012</v>
          </cell>
          <cell r="T49">
            <v>65.292572588832485</v>
          </cell>
          <cell r="U49">
            <v>90.752275000000012</v>
          </cell>
          <cell r="V49">
            <v>65.292572588832485</v>
          </cell>
          <cell r="X49">
            <v>110.777275</v>
          </cell>
          <cell r="Y49">
            <v>51.7</v>
          </cell>
          <cell r="Z49">
            <v>51.7</v>
          </cell>
          <cell r="AA49">
            <v>71</v>
          </cell>
          <cell r="AB49">
            <v>33.6</v>
          </cell>
          <cell r="AC49">
            <v>82</v>
          </cell>
          <cell r="AD49">
            <v>40.700000000000003</v>
          </cell>
          <cell r="AE49">
            <v>86</v>
          </cell>
          <cell r="AF49">
            <v>58</v>
          </cell>
          <cell r="AG49">
            <v>86</v>
          </cell>
          <cell r="AH49">
            <v>58</v>
          </cell>
          <cell r="AJ49">
            <v>107</v>
          </cell>
          <cell r="AK49">
            <v>83</v>
          </cell>
          <cell r="AL49">
            <v>145</v>
          </cell>
          <cell r="AM49">
            <v>133</v>
          </cell>
          <cell r="AO49">
            <v>198</v>
          </cell>
        </row>
        <row r="50">
          <cell r="A50" t="str">
            <v>In months of imports  3/</v>
          </cell>
          <cell r="B50">
            <v>9.3358633776091091E-2</v>
          </cell>
          <cell r="D50">
            <v>6.1255742725880552E-2</v>
          </cell>
          <cell r="E50">
            <v>0.22664624808575801</v>
          </cell>
          <cell r="F50">
            <v>0.4594180704441041</v>
          </cell>
          <cell r="G50">
            <v>0.28586013272077587</v>
          </cell>
          <cell r="H50">
            <v>0.28586013272077587</v>
          </cell>
          <cell r="J50">
            <v>0.48174424640941343</v>
          </cell>
          <cell r="K50">
            <v>0.50250908461671573</v>
          </cell>
          <cell r="L50">
            <v>0.37999653919363213</v>
          </cell>
          <cell r="M50">
            <v>0.61671569475687837</v>
          </cell>
          <cell r="N50">
            <v>0.61671569475687837</v>
          </cell>
          <cell r="P50">
            <v>0.66330450913583872</v>
          </cell>
          <cell r="Q50">
            <v>0.88919768562172807</v>
          </cell>
          <cell r="R50">
            <v>1.0165192941865022</v>
          </cell>
          <cell r="S50">
            <v>1.8860103626943006</v>
          </cell>
          <cell r="T50">
            <v>1.3</v>
          </cell>
          <cell r="U50">
            <v>1.8860103626943006</v>
          </cell>
          <cell r="V50">
            <v>1.5</v>
          </cell>
          <cell r="X50">
            <v>2.2200000000000002</v>
          </cell>
          <cell r="Y50">
            <v>1.1000000000000001</v>
          </cell>
          <cell r="Z50">
            <v>1.3</v>
          </cell>
          <cell r="AA50">
            <v>1.7</v>
          </cell>
          <cell r="AB50">
            <v>0.8</v>
          </cell>
          <cell r="AC50">
            <v>1.9</v>
          </cell>
          <cell r="AD50">
            <v>1</v>
          </cell>
          <cell r="AE50">
            <v>2</v>
          </cell>
          <cell r="AF50">
            <v>1.4</v>
          </cell>
          <cell r="AG50">
            <v>2</v>
          </cell>
          <cell r="AH50">
            <v>1.4</v>
          </cell>
          <cell r="AJ50">
            <v>2.2999999999999998</v>
          </cell>
          <cell r="AK50">
            <v>1.8</v>
          </cell>
          <cell r="AL50">
            <v>3.2</v>
          </cell>
          <cell r="AM50">
            <v>2.9</v>
          </cell>
          <cell r="AO50">
            <v>3.7</v>
          </cell>
        </row>
        <row r="53">
          <cell r="A53" t="str">
            <v xml:space="preserve"> Sources: Tajik authorities, and Fund staff estimates.</v>
          </cell>
        </row>
        <row r="55">
          <cell r="A55" t="str">
            <v xml:space="preserve">  1/  Nominal GDP divided by average ruble broad money.</v>
          </cell>
        </row>
        <row r="56">
          <cell r="A56" t="str">
            <v xml:space="preserve">  2/  Includes grants.</v>
          </cell>
        </row>
        <row r="57">
          <cell r="A57" t="str">
            <v xml:space="preserve">  3/  Imports of goods and services excluding alumina and electricity.</v>
          </cell>
        </row>
      </sheetData>
      <sheetData sheetId="2" refreshError="1"/>
      <sheetData sheetId="3" refreshError="1"/>
      <sheetData sheetId="4" refreshError="1"/>
      <sheetData sheetId="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7"/>
      <sheetName val="Table8"/>
      <sheetName val="Table9"/>
      <sheetName val="Table10"/>
      <sheetName val="Table11"/>
    </sheetNames>
    <sheetDataSet>
      <sheetData sheetId="0"/>
      <sheetData sheetId="1" refreshError="1">
        <row r="1">
          <cell r="A1" t="str">
            <v>Table 8. Kyrgyz Republic:  State Government Finances, 2001-2006</v>
          </cell>
        </row>
      </sheetData>
      <sheetData sheetId="2" refreshError="1"/>
      <sheetData sheetId="3"/>
      <sheetData sheetId="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 печать"/>
      <sheetName val="Председатель"/>
      <sheetName val="Изменения за месяц"/>
      <sheetName val="Баланс 2001"/>
      <sheetName val="Bal_december"/>
      <sheetName val="Данные баланса на 31-12-2002"/>
      <sheetName val="Gov_Security"/>
      <sheetName val="Summary"/>
      <sheetName val="Лист1"/>
      <sheetName val="Fixed assets"/>
      <sheetName val="Others assets$"/>
      <sheetName val="Loans"/>
      <sheetName val="ck_15_311202"/>
      <sheetName val="security"/>
      <sheetName val="Bal_Gold"/>
      <sheetName val="bal_silver"/>
      <sheetName val="Gold"/>
      <sheetName val="IMF"/>
      <sheetName val="Due from banks"/>
      <sheetName val="Nostro_311202"/>
      <sheetName val="Nostro_311201"/>
      <sheetName val="Deposit_311202"/>
      <sheetName val="Deposit_311201"/>
      <sheetName val="o1483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
      <sheetName val="Micro"/>
      <sheetName val="Q1"/>
      <sheetName val="Q3"/>
      <sheetName val="Q4"/>
      <sheetName val="Q5"/>
      <sheetName val="Q6"/>
      <sheetName val="Q7"/>
      <sheetName val="QC"/>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row r="1">
          <cell r="A1" t="str">
            <v>Questionnaire 5</v>
          </cell>
          <cell r="DZ1"/>
          <cell r="EA1"/>
        </row>
        <row r="2">
          <cell r="A2" t="str">
            <v>International Trade</v>
          </cell>
        </row>
        <row r="4">
          <cell r="A4" t="str">
            <v xml:space="preserve">(Billions of U.S. dollars, except as indicated by the </v>
          </cell>
        </row>
        <row r="5">
          <cell r="A5" t="str">
            <v>magnitude factor )</v>
          </cell>
        </row>
        <row r="6">
          <cell r="A6" t="str">
            <v>Update only bolded variables</v>
          </cell>
          <cell r="E6">
            <v>1979</v>
          </cell>
          <cell r="F6">
            <v>1980</v>
          </cell>
          <cell r="G6">
            <v>1981</v>
          </cell>
          <cell r="H6">
            <v>1982</v>
          </cell>
          <cell r="I6">
            <v>1983</v>
          </cell>
          <cell r="J6">
            <v>1984</v>
          </cell>
          <cell r="K6">
            <v>1985</v>
          </cell>
          <cell r="L6">
            <v>1986</v>
          </cell>
          <cell r="M6">
            <v>1987</v>
          </cell>
          <cell r="N6">
            <v>1988</v>
          </cell>
          <cell r="O6">
            <v>1989</v>
          </cell>
          <cell r="P6">
            <v>1990</v>
          </cell>
          <cell r="Q6">
            <v>1991</v>
          </cell>
          <cell r="R6">
            <v>1992</v>
          </cell>
          <cell r="S6">
            <v>1993</v>
          </cell>
          <cell r="T6">
            <v>1994</v>
          </cell>
          <cell r="U6">
            <v>1995</v>
          </cell>
          <cell r="V6">
            <v>1996</v>
          </cell>
          <cell r="W6">
            <v>1997</v>
          </cell>
          <cell r="X6">
            <v>1998</v>
          </cell>
          <cell r="Y6">
            <v>1999</v>
          </cell>
          <cell r="Z6">
            <v>2000</v>
          </cell>
          <cell r="AA6">
            <v>2001</v>
          </cell>
          <cell r="AB6">
            <v>2002</v>
          </cell>
          <cell r="AC6">
            <v>2003</v>
          </cell>
          <cell r="AD6">
            <v>2004</v>
          </cell>
          <cell r="AE6">
            <v>2005</v>
          </cell>
          <cell r="AF6">
            <v>2006</v>
          </cell>
          <cell r="AG6">
            <v>2007</v>
          </cell>
          <cell r="AH6">
            <v>2008</v>
          </cell>
        </row>
        <row r="7">
          <cell r="D7" t="str">
            <v>A</v>
          </cell>
        </row>
        <row r="8">
          <cell r="B8" t="str">
            <v>GOODS AND SERVICES</v>
          </cell>
        </row>
        <row r="9">
          <cell r="B9" t="str">
            <v>Values are consistent with those provided in</v>
          </cell>
        </row>
        <row r="10">
          <cell r="B10" t="str">
            <v>Questionnaire 6 (Balance of Payments)</v>
          </cell>
        </row>
        <row r="11">
          <cell r="A11" t="str">
            <v>TX</v>
          </cell>
          <cell r="B11" t="str">
            <v>Value of exports (bop basis)</v>
          </cell>
        </row>
        <row r="12">
          <cell r="B12" t="str">
            <v>= BXG+BXS</v>
          </cell>
          <cell r="C12" t="str">
            <v>% change</v>
          </cell>
        </row>
        <row r="13">
          <cell r="A13" t="str">
            <v>TX_RPCH</v>
          </cell>
          <cell r="B13" t="str">
            <v>Volume of exports</v>
          </cell>
          <cell r="C13" t="str">
            <v>% change</v>
          </cell>
        </row>
        <row r="14">
          <cell r="A14" t="str">
            <v>TX_R</v>
          </cell>
          <cell r="C14" t="str">
            <v>level</v>
          </cell>
        </row>
        <row r="15">
          <cell r="A15" t="str">
            <v>TX_D</v>
          </cell>
          <cell r="C15" t="str">
            <v>level</v>
          </cell>
        </row>
        <row r="16">
          <cell r="A16" t="str">
            <v>TX_DPCH</v>
          </cell>
          <cell r="B16" t="str">
            <v>Deflator/unit value of exports</v>
          </cell>
          <cell r="C16" t="str">
            <v>% change</v>
          </cell>
        </row>
        <row r="17">
          <cell r="B17" t="str">
            <v>= TX / (index of TX_RPCH)</v>
          </cell>
        </row>
        <row r="19">
          <cell r="A19" t="str">
            <v>TM</v>
          </cell>
          <cell r="B19" t="str">
            <v>Value of imports (bop basis)</v>
          </cell>
        </row>
        <row r="20">
          <cell r="B20" t="str">
            <v>= -BMG-BMS</v>
          </cell>
          <cell r="C20" t="str">
            <v>% change</v>
          </cell>
        </row>
        <row r="21">
          <cell r="A21" t="str">
            <v>TM_RPCH</v>
          </cell>
          <cell r="B21" t="str">
            <v>Volume of imports</v>
          </cell>
          <cell r="C21" t="str">
            <v>% change</v>
          </cell>
        </row>
        <row r="22">
          <cell r="A22" t="str">
            <v>TM_R</v>
          </cell>
          <cell r="C22" t="str">
            <v>level</v>
          </cell>
        </row>
        <row r="23">
          <cell r="A23" t="str">
            <v>TM_D</v>
          </cell>
          <cell r="C23" t="str">
            <v>level</v>
          </cell>
        </row>
        <row r="24">
          <cell r="A24" t="str">
            <v>TM_DPCH</v>
          </cell>
          <cell r="B24" t="str">
            <v>Deflator/unit value of imports</v>
          </cell>
          <cell r="C24" t="str">
            <v>% change</v>
          </cell>
        </row>
        <row r="25">
          <cell r="B25" t="str">
            <v>= TM / (index of TM_RPCH)</v>
          </cell>
        </row>
        <row r="27">
          <cell r="B27" t="str">
            <v xml:space="preserve">  GOODS</v>
          </cell>
        </row>
        <row r="28">
          <cell r="B28" t="str">
            <v xml:space="preserve">  Values are consistent with those provided in</v>
          </cell>
        </row>
        <row r="29">
          <cell r="B29" t="str">
            <v xml:space="preserve">  Questionnaire 6 (Balance of Payments)</v>
          </cell>
        </row>
        <row r="30">
          <cell r="A30" t="str">
            <v>TXG</v>
          </cell>
          <cell r="B30" t="str">
            <v xml:space="preserve">  Value of exports (bop basis)</v>
          </cell>
        </row>
        <row r="31">
          <cell r="B31" t="str">
            <v xml:space="preserve">  = BXG</v>
          </cell>
          <cell r="C31" t="str">
            <v>% change</v>
          </cell>
        </row>
        <row r="32">
          <cell r="A32" t="str">
            <v>TXG_RPCH</v>
          </cell>
          <cell r="B32" t="str">
            <v xml:space="preserve">  Volume of exports</v>
          </cell>
          <cell r="C32" t="str">
            <v>% change</v>
          </cell>
        </row>
        <row r="33">
          <cell r="A33" t="str">
            <v>TXG_R</v>
          </cell>
          <cell r="C33" t="str">
            <v>level</v>
          </cell>
        </row>
        <row r="34">
          <cell r="A34" t="str">
            <v>TXG_D</v>
          </cell>
          <cell r="C34" t="str">
            <v>level</v>
          </cell>
        </row>
        <row r="35">
          <cell r="A35" t="str">
            <v>TXG_DPCH</v>
          </cell>
          <cell r="B35" t="str">
            <v xml:space="preserve">  Deflator/unit value of exports</v>
          </cell>
          <cell r="C35" t="str">
            <v>% change</v>
          </cell>
        </row>
        <row r="36">
          <cell r="B36" t="str">
            <v xml:space="preserve">  = TXG / (index of TXG_RPCH)</v>
          </cell>
        </row>
        <row r="38">
          <cell r="A38" t="str">
            <v>TMG</v>
          </cell>
          <cell r="B38" t="str">
            <v xml:space="preserve">  Value of imports (bop basis)</v>
          </cell>
        </row>
        <row r="39">
          <cell r="B39" t="str">
            <v xml:space="preserve">  = -BMG</v>
          </cell>
          <cell r="C39" t="str">
            <v>% change</v>
          </cell>
        </row>
        <row r="40">
          <cell r="A40" t="str">
            <v>TMG_RPCH</v>
          </cell>
          <cell r="B40" t="str">
            <v xml:space="preserve">  Volume of imports</v>
          </cell>
          <cell r="C40" t="str">
            <v>% change</v>
          </cell>
        </row>
        <row r="41">
          <cell r="A41" t="str">
            <v>TMG_R</v>
          </cell>
          <cell r="C41" t="str">
            <v>level</v>
          </cell>
        </row>
        <row r="42">
          <cell r="A42" t="str">
            <v>TMG_D</v>
          </cell>
          <cell r="C42" t="str">
            <v>level</v>
          </cell>
        </row>
        <row r="43">
          <cell r="A43" t="str">
            <v>TMG_DPCH</v>
          </cell>
          <cell r="B43" t="str">
            <v xml:space="preserve">  Deflator/unit value of imports</v>
          </cell>
          <cell r="C43" t="str">
            <v>% change</v>
          </cell>
        </row>
        <row r="44">
          <cell r="B44" t="str">
            <v xml:space="preserve">  = TMG / (index of TMG_RPCH)</v>
          </cell>
        </row>
        <row r="46">
          <cell r="B46" t="str">
            <v xml:space="preserve">    OIL</v>
          </cell>
        </row>
        <row r="47">
          <cell r="B47" t="str">
            <v xml:space="preserve">    Deflator/unit value data areoptional. If not provided,</v>
          </cell>
        </row>
        <row r="48">
          <cell r="B48" t="str">
            <v xml:space="preserve">    the WEO oil price(APSP) is used to deflate oil trade values</v>
          </cell>
        </row>
        <row r="49">
          <cell r="A49" t="str">
            <v>TXGO</v>
          </cell>
          <cell r="B49" t="str">
            <v xml:space="preserve">    Value of oil exports</v>
          </cell>
        </row>
        <row r="50">
          <cell r="C50" t="str">
            <v>% change</v>
          </cell>
        </row>
        <row r="51">
          <cell r="A51" t="str">
            <v>TXGO_RPCH</v>
          </cell>
          <cell r="B51" t="str">
            <v xml:space="preserve">    Volume of oil exports</v>
          </cell>
          <cell r="C51" t="str">
            <v>% change</v>
          </cell>
        </row>
        <row r="52">
          <cell r="B52" t="str">
            <v xml:space="preserve">    = TXGO / (index of TXGO_DPCH)</v>
          </cell>
        </row>
        <row r="53">
          <cell r="A53" t="str">
            <v>TXGO_R</v>
          </cell>
          <cell r="C53" t="str">
            <v>hide</v>
          </cell>
        </row>
        <row r="54">
          <cell r="A54" t="str">
            <v>TXGO_D</v>
          </cell>
          <cell r="C54" t="str">
            <v>hide</v>
          </cell>
        </row>
        <row r="55">
          <cell r="A55" t="str">
            <v>TXGO_DPCH</v>
          </cell>
          <cell r="B55" t="str">
            <v xml:space="preserve">    Deflator/unit value of oil exports (optional)</v>
          </cell>
          <cell r="C55" t="str">
            <v>% change</v>
          </cell>
        </row>
        <row r="58">
          <cell r="A58" t="str">
            <v>TMGO</v>
          </cell>
          <cell r="B58" t="str">
            <v xml:space="preserve">    Value of oil imports (&gt;= 0)</v>
          </cell>
        </row>
        <row r="59">
          <cell r="C59" t="str">
            <v>% change</v>
          </cell>
        </row>
        <row r="60">
          <cell r="A60" t="str">
            <v>TMGO_RPCH</v>
          </cell>
          <cell r="B60" t="str">
            <v xml:space="preserve">    Volume of oil imports</v>
          </cell>
          <cell r="C60" t="str">
            <v>% change</v>
          </cell>
        </row>
        <row r="61">
          <cell r="B61" t="str">
            <v xml:space="preserve">    = TMGO / (index of TMGO_DPCH)</v>
          </cell>
        </row>
        <row r="62">
          <cell r="A62" t="str">
            <v>TMGO_R</v>
          </cell>
          <cell r="C62" t="str">
            <v>hide</v>
          </cell>
        </row>
        <row r="63">
          <cell r="A63" t="str">
            <v>TMGO_D</v>
          </cell>
          <cell r="B63" t="str">
            <v xml:space="preserve">    index of TMXGO_Dpch</v>
          </cell>
          <cell r="C63" t="str">
            <v>hide</v>
          </cell>
        </row>
        <row r="64">
          <cell r="A64" t="str">
            <v>TMGO_DPCH</v>
          </cell>
          <cell r="B64" t="str">
            <v xml:space="preserve">    Deflator/unit value of oil imports (optional)</v>
          </cell>
          <cell r="C64" t="str">
            <v>% change</v>
          </cell>
        </row>
        <row r="67">
          <cell r="A67" t="str">
            <v>WPCP33_D</v>
          </cell>
          <cell r="B67" t="str">
            <v xml:space="preserve">    WEO oil price</v>
          </cell>
          <cell r="C67" t="str">
            <v>US$ / barrel</v>
          </cell>
        </row>
        <row r="68">
          <cell r="A68" t="str">
            <v>WPCP33pch</v>
          </cell>
          <cell r="C68" t="str">
            <v>% change</v>
          </cell>
        </row>
        <row r="70">
          <cell r="B70" t="str">
            <v xml:space="preserve">    NON-OIL</v>
          </cell>
        </row>
        <row r="72">
          <cell r="A72" t="str">
            <v>TXGXO</v>
          </cell>
          <cell r="B72" t="str">
            <v xml:space="preserve">    Value of non-oil exports</v>
          </cell>
        </row>
        <row r="73">
          <cell r="B73" t="str">
            <v xml:space="preserve">    = TXG-TXGO</v>
          </cell>
          <cell r="C73" t="str">
            <v>% change</v>
          </cell>
        </row>
        <row r="74">
          <cell r="A74" t="str">
            <v>TXGXO_RPCH</v>
          </cell>
          <cell r="B74" t="str">
            <v xml:space="preserve">    Volume of non-oil exports</v>
          </cell>
          <cell r="C74" t="str">
            <v xml:space="preserve"> % change</v>
          </cell>
        </row>
        <row r="75">
          <cell r="B75" t="str">
            <v xml:space="preserve">    = (TXG[-1] * TXG_RPCH-TXGO[-1] *</v>
          </cell>
        </row>
        <row r="76">
          <cell r="B76" t="str">
            <v xml:space="preserve">     TXGO_RPCH) / (TXG[-1]-TXGO[-1])</v>
          </cell>
        </row>
        <row r="77">
          <cell r="A77" t="str">
            <v>TXGXO_R</v>
          </cell>
          <cell r="C77" t="str">
            <v>hide</v>
          </cell>
        </row>
        <row r="78">
          <cell r="A78" t="str">
            <v>TXGXO_D</v>
          </cell>
          <cell r="C78" t="str">
            <v>hide</v>
          </cell>
        </row>
        <row r="79">
          <cell r="A79" t="str">
            <v>TXGXO_DPCH</v>
          </cell>
          <cell r="B79" t="str">
            <v xml:space="preserve">    Deflator/unit value of non-oil exports</v>
          </cell>
          <cell r="C79" t="str">
            <v>% change</v>
          </cell>
        </row>
        <row r="80">
          <cell r="B80" t="str">
            <v xml:space="preserve">    = TXGXO / ( index of TXGXO_RPCH)</v>
          </cell>
        </row>
        <row r="82">
          <cell r="A82" t="str">
            <v>TMGXO</v>
          </cell>
          <cell r="B82" t="str">
            <v xml:space="preserve">    Value of non-oil imports</v>
          </cell>
        </row>
        <row r="83">
          <cell r="B83" t="str">
            <v xml:space="preserve">    =TMG-TMGO</v>
          </cell>
          <cell r="C83" t="str">
            <v>% change</v>
          </cell>
        </row>
        <row r="84">
          <cell r="A84" t="str">
            <v>TMGXO_RPCH</v>
          </cell>
          <cell r="B84" t="str">
            <v xml:space="preserve">    Volume of non-oil imports</v>
          </cell>
          <cell r="C84" t="str">
            <v xml:space="preserve"> % change</v>
          </cell>
        </row>
        <row r="85">
          <cell r="B85" t="str">
            <v xml:space="preserve">    = (TMG[-1] * TMG_RPCH-TMGO[-1] *</v>
          </cell>
        </row>
        <row r="86">
          <cell r="B86" t="str">
            <v xml:space="preserve">    TMGO_RPCH) / (TMG[-1]-TMGO[-1])</v>
          </cell>
        </row>
        <row r="87">
          <cell r="A87" t="str">
            <v>TMGXO_R</v>
          </cell>
          <cell r="C87" t="str">
            <v>hide</v>
          </cell>
        </row>
        <row r="88">
          <cell r="A88" t="str">
            <v>TMGXO_D</v>
          </cell>
          <cell r="C88" t="str">
            <v>hide</v>
          </cell>
        </row>
        <row r="89">
          <cell r="A89" t="str">
            <v>TMGXO_DPCH</v>
          </cell>
          <cell r="B89" t="str">
            <v xml:space="preserve">    Deflator/unit value of non-oil imports</v>
          </cell>
          <cell r="C89" t="str">
            <v>% change</v>
          </cell>
        </row>
        <row r="90">
          <cell r="B90" t="str">
            <v xml:space="preserve">    = TMGXO / (index of TMGXO_RPCH)</v>
          </cell>
        </row>
        <row r="92">
          <cell r="B92" t="str">
            <v xml:space="preserve">  SERVICES</v>
          </cell>
        </row>
        <row r="93">
          <cell r="B93" t="str">
            <v xml:space="preserve">  Values are consistent with those provided in</v>
          </cell>
        </row>
        <row r="94">
          <cell r="B94" t="str">
            <v xml:space="preserve">  Questionnaire 6 (Balance of Payments)</v>
          </cell>
        </row>
        <row r="95">
          <cell r="A95" t="str">
            <v>TXS</v>
          </cell>
          <cell r="B95" t="str">
            <v xml:space="preserve">  Value of exports (bop basis)</v>
          </cell>
        </row>
        <row r="96">
          <cell r="B96" t="str">
            <v xml:space="preserve">  =  BXS</v>
          </cell>
          <cell r="C96" t="str">
            <v>% change</v>
          </cell>
        </row>
        <row r="97">
          <cell r="A97" t="str">
            <v>TMS</v>
          </cell>
          <cell r="B97" t="str">
            <v xml:space="preserve">  Value of imports (bop basis)</v>
          </cell>
        </row>
        <row r="98">
          <cell r="B98" t="str">
            <v xml:space="preserve">  = -BMS</v>
          </cell>
          <cell r="C98" t="str">
            <v>% change</v>
          </cell>
        </row>
        <row r="103">
          <cell r="A103" t="str">
            <v>MCV_T</v>
          </cell>
          <cell r="B103" t="str">
            <v>Magnitude factor</v>
          </cell>
        </row>
        <row r="104">
          <cell r="A104" t="str">
            <v>MCV_T1</v>
          </cell>
          <cell r="B104" t="str">
            <v>= MCV_B or MCV, if not provided</v>
          </cell>
        </row>
        <row r="106">
          <cell r="B106" t="str">
            <v>DATA CHECKS</v>
          </cell>
        </row>
        <row r="107">
          <cell r="A107" t="str">
            <v>CHK5.1</v>
          </cell>
        </row>
      </sheetData>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4.bin"/></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7.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2.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3.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5.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P25"/>
  <sheetViews>
    <sheetView tabSelected="1" zoomScale="80" zoomScaleNormal="80" workbookViewId="0">
      <selection activeCell="N4" sqref="N4"/>
    </sheetView>
  </sheetViews>
  <sheetFormatPr defaultRowHeight="15"/>
  <cols>
    <col min="1" max="16384" width="9.140625" style="34"/>
  </cols>
  <sheetData>
    <row r="4" spans="2:16" ht="39">
      <c r="B4" s="1004" t="s">
        <v>3636</v>
      </c>
      <c r="C4" s="1004"/>
      <c r="D4" s="1004"/>
      <c r="E4" s="1004"/>
      <c r="F4" s="1004"/>
      <c r="G4" s="1004"/>
      <c r="H4" s="1004"/>
      <c r="I4" s="1004"/>
      <c r="J4" s="1004"/>
      <c r="K4" s="1004"/>
      <c r="L4" s="1004"/>
      <c r="M4" s="1004"/>
    </row>
    <row r="5" spans="2:16" ht="15" customHeight="1">
      <c r="B5" s="1004"/>
      <c r="C5" s="1004"/>
      <c r="D5" s="1004"/>
      <c r="E5" s="1004"/>
      <c r="F5" s="1004"/>
      <c r="G5" s="1004"/>
      <c r="H5" s="1004"/>
      <c r="I5" s="1004"/>
      <c r="J5" s="1004"/>
      <c r="K5" s="1004"/>
      <c r="L5" s="1004"/>
      <c r="M5" s="1004"/>
      <c r="N5" s="648"/>
      <c r="O5" s="648"/>
      <c r="P5" s="648"/>
    </row>
    <row r="6" spans="2:16" ht="15" customHeight="1"/>
    <row r="7" spans="2:16" ht="15" customHeight="1"/>
    <row r="8" spans="2:16" ht="15" customHeight="1"/>
    <row r="9" spans="2:16" ht="15" customHeight="1"/>
    <row r="10" spans="2:16" ht="15" customHeight="1"/>
    <row r="11" spans="2:16" ht="15" customHeight="1">
      <c r="B11" s="1005"/>
      <c r="C11" s="1005"/>
      <c r="D11" s="1005"/>
      <c r="E11" s="1005"/>
      <c r="F11" s="1005"/>
      <c r="G11" s="1005"/>
      <c r="H11" s="1005"/>
      <c r="I11" s="1005"/>
      <c r="J11" s="1005"/>
      <c r="K11" s="1005"/>
      <c r="L11" s="1005"/>
      <c r="M11" s="1005"/>
    </row>
    <row r="12" spans="2:16" ht="15" customHeight="1"/>
    <row r="13" spans="2:16" ht="15" customHeight="1"/>
    <row r="14" spans="2:16" ht="39">
      <c r="B14" s="1006" t="s">
        <v>3772</v>
      </c>
      <c r="C14" s="1006"/>
      <c r="D14" s="1006"/>
      <c r="E14" s="1006"/>
      <c r="F14" s="1006"/>
      <c r="G14" s="1006"/>
      <c r="H14" s="1006"/>
      <c r="I14" s="1006"/>
      <c r="J14" s="1006"/>
      <c r="K14" s="1006"/>
      <c r="L14" s="1006"/>
      <c r="M14" s="1006"/>
    </row>
    <row r="15" spans="2:16" ht="15" customHeight="1"/>
    <row r="16" spans="2:16" ht="15" customHeight="1"/>
    <row r="17" spans="2:13" ht="15" customHeight="1"/>
    <row r="18" spans="2:13" ht="15" customHeight="1"/>
    <row r="19" spans="2:13" ht="15" customHeight="1"/>
    <row r="20" spans="2:13" ht="15" customHeight="1"/>
    <row r="21" spans="2:13" ht="15" customHeight="1"/>
    <row r="22" spans="2:13" ht="15" customHeight="1"/>
    <row r="23" spans="2:13" ht="15" customHeight="1"/>
    <row r="24" spans="2:13" ht="15" customHeight="1"/>
    <row r="25" spans="2:13" ht="26.25">
      <c r="B25" s="1005" t="s">
        <v>3015</v>
      </c>
      <c r="C25" s="1005"/>
      <c r="D25" s="1005"/>
      <c r="E25" s="1005"/>
      <c r="F25" s="1005"/>
      <c r="G25" s="1005"/>
      <c r="H25" s="1005"/>
      <c r="I25" s="1005"/>
      <c r="J25" s="1005"/>
      <c r="K25" s="1005"/>
      <c r="L25" s="1005"/>
      <c r="M25" s="1005"/>
    </row>
  </sheetData>
  <mergeCells count="5">
    <mergeCell ref="B4:M4"/>
    <mergeCell ref="B5:M5"/>
    <mergeCell ref="B25:M25"/>
    <mergeCell ref="B11:M11"/>
    <mergeCell ref="B14:M14"/>
  </mergeCells>
  <pageMargins left="0.7" right="0.7" top="0.75" bottom="0.75"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25"/>
  <sheetViews>
    <sheetView zoomScale="80" zoomScaleNormal="80" workbookViewId="0">
      <selection activeCell="F3" sqref="F3"/>
    </sheetView>
  </sheetViews>
  <sheetFormatPr defaultRowHeight="12.75"/>
  <cols>
    <col min="1" max="1" width="1.7109375" style="997" customWidth="1"/>
    <col min="2" max="2" width="112.7109375" style="997" customWidth="1"/>
    <col min="3" max="16384" width="9.140625" style="997"/>
  </cols>
  <sheetData>
    <row r="2" spans="2:2" ht="25.5">
      <c r="B2" s="997" t="s">
        <v>3885</v>
      </c>
    </row>
    <row r="3" spans="2:2">
      <c r="B3" s="999" t="s">
        <v>3886</v>
      </c>
    </row>
    <row r="4" spans="2:2">
      <c r="B4" s="999" t="s">
        <v>3887</v>
      </c>
    </row>
    <row r="5" spans="2:2">
      <c r="B5" s="999" t="s">
        <v>3888</v>
      </c>
    </row>
    <row r="6" spans="2:2">
      <c r="B6" s="999" t="s">
        <v>3889</v>
      </c>
    </row>
    <row r="7" spans="2:2">
      <c r="B7" s="999" t="s">
        <v>3890</v>
      </c>
    </row>
    <row r="9" spans="2:2" ht="25.5">
      <c r="B9" s="997" t="s">
        <v>3912</v>
      </c>
    </row>
    <row r="11" spans="2:2" ht="38.25">
      <c r="B11" s="998" t="s">
        <v>3891</v>
      </c>
    </row>
    <row r="13" spans="2:2" ht="25.5">
      <c r="B13" s="997" t="s">
        <v>3892</v>
      </c>
    </row>
    <row r="15" spans="2:2">
      <c r="B15" s="997" t="s">
        <v>3893</v>
      </c>
    </row>
    <row r="17" spans="2:2">
      <c r="B17" s="997" t="s">
        <v>3906</v>
      </c>
    </row>
    <row r="19" spans="2:2" ht="51">
      <c r="B19" s="997" t="s">
        <v>3910</v>
      </c>
    </row>
    <row r="21" spans="2:2">
      <c r="B21" s="1000" t="s">
        <v>3894</v>
      </c>
    </row>
    <row r="23" spans="2:2">
      <c r="B23" s="1001" t="s">
        <v>3909</v>
      </c>
    </row>
    <row r="24" spans="2:2">
      <c r="B24" s="997" t="s">
        <v>3908</v>
      </c>
    </row>
    <row r="25" spans="2:2">
      <c r="B25" s="997" t="s">
        <v>3907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9"/>
  <sheetViews>
    <sheetView zoomScale="80" zoomScaleNormal="80" workbookViewId="0">
      <selection activeCell="B2" sqref="B2"/>
    </sheetView>
  </sheetViews>
  <sheetFormatPr defaultRowHeight="12.75"/>
  <cols>
    <col min="1" max="1" width="1.7109375" style="997" customWidth="1"/>
    <col min="2" max="2" width="115.7109375" style="997" customWidth="1"/>
    <col min="3" max="16384" width="9.140625" style="997"/>
  </cols>
  <sheetData>
    <row r="2" spans="2:2" ht="15.75" thickBot="1">
      <c r="B2" s="1002" t="s">
        <v>3895</v>
      </c>
    </row>
    <row r="4" spans="2:2">
      <c r="B4" s="1003" t="s">
        <v>3896</v>
      </c>
    </row>
    <row r="5" spans="2:2" ht="38.25">
      <c r="B5" s="997" t="s">
        <v>3897</v>
      </c>
    </row>
    <row r="7" spans="2:2">
      <c r="B7" s="1003" t="s">
        <v>3898</v>
      </c>
    </row>
    <row r="8" spans="2:2" ht="51">
      <c r="B8" s="997" t="s">
        <v>3899</v>
      </c>
    </row>
    <row r="10" spans="2:2">
      <c r="B10" s="1003" t="s">
        <v>3900</v>
      </c>
    </row>
    <row r="11" spans="2:2" ht="38.25">
      <c r="B11" s="997" t="s">
        <v>3901</v>
      </c>
    </row>
    <row r="13" spans="2:2">
      <c r="B13" s="1003" t="s">
        <v>3902</v>
      </c>
    </row>
    <row r="14" spans="2:2" ht="38.25">
      <c r="B14" s="997" t="s">
        <v>3903</v>
      </c>
    </row>
    <row r="16" spans="2:2">
      <c r="B16" s="1003" t="s">
        <v>3904</v>
      </c>
    </row>
    <row r="17" spans="2:2" ht="51">
      <c r="B17" s="997" t="s">
        <v>3905</v>
      </c>
    </row>
    <row r="19" spans="2:2" ht="25.5">
      <c r="B19" s="997" t="s">
        <v>3911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3"/>
  <sheetViews>
    <sheetView zoomScale="80" zoomScaleNormal="80" workbookViewId="0"/>
  </sheetViews>
  <sheetFormatPr defaultRowHeight="15"/>
  <cols>
    <col min="1" max="16384" width="9.140625" style="34"/>
  </cols>
  <sheetData>
    <row r="1" spans="1:3">
      <c r="A1" s="911" t="s">
        <v>3657</v>
      </c>
    </row>
    <row r="2" spans="1:3" ht="9.9499999999999993" customHeight="1"/>
    <row r="3" spans="1:3">
      <c r="A3" s="45" t="s">
        <v>16</v>
      </c>
      <c r="B3" s="210" t="s">
        <v>3658</v>
      </c>
    </row>
    <row r="4" spans="1:3">
      <c r="A4" s="46" t="s">
        <v>17</v>
      </c>
      <c r="B4" s="679" t="s">
        <v>3659</v>
      </c>
    </row>
    <row r="5" spans="1:3">
      <c r="A5" s="45" t="s">
        <v>25</v>
      </c>
      <c r="B5" s="210" t="s">
        <v>3660</v>
      </c>
      <c r="C5" s="47"/>
    </row>
    <row r="6" spans="1:3">
      <c r="A6" s="46" t="s">
        <v>18</v>
      </c>
      <c r="B6" s="679" t="s">
        <v>3662</v>
      </c>
    </row>
    <row r="7" spans="1:3">
      <c r="A7" s="46" t="s">
        <v>19</v>
      </c>
      <c r="B7" s="679" t="s">
        <v>3661</v>
      </c>
    </row>
    <row r="8" spans="1:3">
      <c r="A8" s="46" t="s">
        <v>20</v>
      </c>
      <c r="B8" s="679" t="s">
        <v>3663</v>
      </c>
    </row>
    <row r="9" spans="1:3">
      <c r="A9" s="46" t="s">
        <v>21</v>
      </c>
      <c r="B9" s="679" t="s">
        <v>3664</v>
      </c>
    </row>
    <row r="10" spans="1:3">
      <c r="A10" s="46" t="s">
        <v>22</v>
      </c>
      <c r="B10" s="679" t="s">
        <v>3665</v>
      </c>
    </row>
    <row r="11" spans="1:3">
      <c r="A11" s="46" t="s">
        <v>23</v>
      </c>
      <c r="B11" s="679" t="s">
        <v>3666</v>
      </c>
    </row>
    <row r="12" spans="1:3">
      <c r="A12" s="46" t="s">
        <v>24</v>
      </c>
      <c r="B12" s="679" t="s">
        <v>3667</v>
      </c>
    </row>
    <row r="13" spans="1:3">
      <c r="A13" s="45" t="s">
        <v>26</v>
      </c>
      <c r="B13" s="210" t="s">
        <v>3668</v>
      </c>
      <c r="C13" s="47"/>
    </row>
    <row r="14" spans="1:3">
      <c r="A14" s="46" t="s">
        <v>27</v>
      </c>
      <c r="B14" s="679" t="s">
        <v>3669</v>
      </c>
    </row>
    <row r="15" spans="1:3">
      <c r="A15" s="46" t="s">
        <v>28</v>
      </c>
      <c r="B15" s="679" t="s">
        <v>3670</v>
      </c>
    </row>
    <row r="16" spans="1:3">
      <c r="A16" s="46" t="s">
        <v>29</v>
      </c>
      <c r="B16" s="679" t="s">
        <v>3671</v>
      </c>
    </row>
    <row r="17" spans="1:2">
      <c r="A17" s="46" t="s">
        <v>30</v>
      </c>
      <c r="B17" s="679" t="s">
        <v>3672</v>
      </c>
    </row>
    <row r="18" spans="1:2">
      <c r="A18" s="46" t="s">
        <v>31</v>
      </c>
      <c r="B18" s="679" t="s">
        <v>3673</v>
      </c>
    </row>
    <row r="19" spans="1:2">
      <c r="A19" s="46" t="s">
        <v>32</v>
      </c>
      <c r="B19" s="679" t="s">
        <v>3674</v>
      </c>
    </row>
    <row r="20" spans="1:2">
      <c r="A20" s="46" t="s">
        <v>33</v>
      </c>
      <c r="B20" s="679" t="s">
        <v>3675</v>
      </c>
    </row>
    <row r="21" spans="1:2">
      <c r="A21" s="46" t="s">
        <v>2625</v>
      </c>
      <c r="B21" s="679" t="s">
        <v>3677</v>
      </c>
    </row>
    <row r="22" spans="1:2">
      <c r="A22" s="46" t="s">
        <v>2626</v>
      </c>
      <c r="B22" s="679" t="s">
        <v>3676</v>
      </c>
    </row>
    <row r="23" spans="1:2">
      <c r="A23" s="46" t="s">
        <v>34</v>
      </c>
      <c r="B23" s="679" t="s">
        <v>3678</v>
      </c>
    </row>
    <row r="24" spans="1:2">
      <c r="A24" s="46" t="s">
        <v>35</v>
      </c>
      <c r="B24" s="679" t="s">
        <v>3679</v>
      </c>
    </row>
    <row r="25" spans="1:2">
      <c r="A25" s="46" t="s">
        <v>36</v>
      </c>
      <c r="B25" s="679" t="s">
        <v>3680</v>
      </c>
    </row>
    <row r="26" spans="1:2">
      <c r="A26" s="46" t="s">
        <v>37</v>
      </c>
      <c r="B26" s="679" t="s">
        <v>3681</v>
      </c>
    </row>
    <row r="27" spans="1:2">
      <c r="A27" s="46" t="s">
        <v>38</v>
      </c>
      <c r="B27" s="679" t="s">
        <v>3682</v>
      </c>
    </row>
    <row r="28" spans="1:2">
      <c r="A28" s="46" t="s">
        <v>39</v>
      </c>
      <c r="B28" s="679" t="s">
        <v>3683</v>
      </c>
    </row>
    <row r="29" spans="1:2">
      <c r="A29" s="46" t="s">
        <v>40</v>
      </c>
      <c r="B29" s="679" t="s">
        <v>3684</v>
      </c>
    </row>
    <row r="30" spans="1:2">
      <c r="A30" s="46" t="s">
        <v>41</v>
      </c>
      <c r="B30" s="679" t="s">
        <v>3685</v>
      </c>
    </row>
    <row r="31" spans="1:2">
      <c r="A31" s="46" t="s">
        <v>42</v>
      </c>
      <c r="B31" s="679" t="s">
        <v>3686</v>
      </c>
    </row>
    <row r="32" spans="1:2">
      <c r="A32" s="46" t="s">
        <v>43</v>
      </c>
      <c r="B32" s="679" t="s">
        <v>3687</v>
      </c>
    </row>
    <row r="33" spans="1:11">
      <c r="A33" s="46" t="s">
        <v>44</v>
      </c>
      <c r="B33" s="679" t="s">
        <v>3688</v>
      </c>
    </row>
    <row r="34" spans="1:11">
      <c r="A34" s="46" t="s">
        <v>45</v>
      </c>
      <c r="B34" s="679" t="s">
        <v>3689</v>
      </c>
    </row>
    <row r="35" spans="1:11">
      <c r="A35" s="45" t="s">
        <v>47</v>
      </c>
      <c r="B35" s="210" t="s">
        <v>3690</v>
      </c>
    </row>
    <row r="36" spans="1:11" s="32" customFormat="1" ht="14.25" customHeight="1">
      <c r="A36" s="638" t="s">
        <v>48</v>
      </c>
      <c r="B36" s="910" t="s">
        <v>3691</v>
      </c>
      <c r="K36" s="639"/>
    </row>
    <row r="37" spans="1:11">
      <c r="A37" s="46" t="s">
        <v>49</v>
      </c>
      <c r="B37" s="679" t="s">
        <v>3692</v>
      </c>
    </row>
    <row r="38" spans="1:11" s="32" customFormat="1" ht="14.25" customHeight="1">
      <c r="A38" s="638" t="s">
        <v>50</v>
      </c>
      <c r="B38" s="910" t="s">
        <v>3693</v>
      </c>
      <c r="K38" s="639"/>
    </row>
    <row r="39" spans="1:11">
      <c r="A39" s="46" t="s">
        <v>728</v>
      </c>
      <c r="B39" s="679" t="s">
        <v>3694</v>
      </c>
    </row>
    <row r="40" spans="1:11">
      <c r="A40" s="46" t="s">
        <v>729</v>
      </c>
      <c r="B40" s="679" t="s">
        <v>3863</v>
      </c>
    </row>
    <row r="41" spans="1:11">
      <c r="A41" s="46" t="s">
        <v>730</v>
      </c>
      <c r="B41" s="679" t="s">
        <v>3695</v>
      </c>
    </row>
    <row r="42" spans="1:11">
      <c r="A42" s="46" t="s">
        <v>731</v>
      </c>
      <c r="B42" s="679" t="s">
        <v>3696</v>
      </c>
    </row>
    <row r="43" spans="1:11">
      <c r="A43" s="46" t="s">
        <v>732</v>
      </c>
      <c r="B43" s="679" t="s">
        <v>3697</v>
      </c>
    </row>
    <row r="44" spans="1:11">
      <c r="A44" s="46" t="s">
        <v>733</v>
      </c>
      <c r="B44" s="679" t="s">
        <v>3698</v>
      </c>
    </row>
    <row r="45" spans="1:11">
      <c r="A45" s="46" t="s">
        <v>734</v>
      </c>
      <c r="B45" s="679" t="s">
        <v>3699</v>
      </c>
    </row>
    <row r="46" spans="1:11">
      <c r="A46" s="46" t="s">
        <v>736</v>
      </c>
      <c r="B46" s="253" t="s">
        <v>3700</v>
      </c>
    </row>
    <row r="47" spans="1:11">
      <c r="A47" s="46" t="s">
        <v>737</v>
      </c>
      <c r="B47" s="679" t="s">
        <v>3701</v>
      </c>
    </row>
    <row r="48" spans="1:11">
      <c r="A48" s="46" t="s">
        <v>738</v>
      </c>
      <c r="B48" s="679" t="s">
        <v>3702</v>
      </c>
    </row>
    <row r="49" spans="1:10">
      <c r="A49" s="46" t="s">
        <v>740</v>
      </c>
      <c r="B49" s="679" t="s">
        <v>3703</v>
      </c>
    </row>
    <row r="50" spans="1:10">
      <c r="A50" s="46" t="s">
        <v>741</v>
      </c>
      <c r="B50" s="679" t="s">
        <v>3704</v>
      </c>
    </row>
    <row r="51" spans="1:10">
      <c r="A51" s="46" t="s">
        <v>742</v>
      </c>
      <c r="B51" s="679" t="s">
        <v>3705</v>
      </c>
    </row>
    <row r="52" spans="1:10">
      <c r="A52" s="46" t="s">
        <v>743</v>
      </c>
      <c r="B52" s="679" t="s">
        <v>3706</v>
      </c>
    </row>
    <row r="53" spans="1:10">
      <c r="A53" s="46" t="s">
        <v>744</v>
      </c>
      <c r="B53" s="679" t="s">
        <v>3707</v>
      </c>
    </row>
    <row r="54" spans="1:10">
      <c r="A54" s="46" t="s">
        <v>745</v>
      </c>
      <c r="B54" s="679" t="s">
        <v>3708</v>
      </c>
    </row>
    <row r="55" spans="1:10">
      <c r="A55" s="46" t="s">
        <v>746</v>
      </c>
      <c r="B55" s="679" t="s">
        <v>3709</v>
      </c>
    </row>
    <row r="56" spans="1:10">
      <c r="A56" s="46" t="s">
        <v>747</v>
      </c>
      <c r="B56" s="679" t="s">
        <v>3710</v>
      </c>
    </row>
    <row r="57" spans="1:10">
      <c r="A57" s="46" t="s">
        <v>1896</v>
      </c>
      <c r="B57" s="679" t="s">
        <v>3711</v>
      </c>
    </row>
    <row r="58" spans="1:10">
      <c r="A58" s="46" t="s">
        <v>2585</v>
      </c>
      <c r="B58" s="679" t="s">
        <v>3712</v>
      </c>
      <c r="C58" s="131"/>
      <c r="D58" s="131"/>
      <c r="E58" s="131"/>
      <c r="F58" s="131"/>
      <c r="G58" s="131"/>
      <c r="H58" s="131"/>
      <c r="I58" s="131"/>
      <c r="J58" s="131"/>
    </row>
    <row r="59" spans="1:10">
      <c r="A59" s="46" t="s">
        <v>2586</v>
      </c>
      <c r="B59" s="679" t="s">
        <v>3713</v>
      </c>
      <c r="C59" s="131"/>
      <c r="D59" s="131"/>
      <c r="E59" s="131"/>
      <c r="F59" s="131"/>
      <c r="G59" s="131"/>
      <c r="H59" s="131"/>
      <c r="I59" s="131"/>
      <c r="J59" s="131"/>
    </row>
    <row r="60" spans="1:10">
      <c r="A60" s="46" t="s">
        <v>2587</v>
      </c>
      <c r="B60" s="679" t="s">
        <v>3714</v>
      </c>
      <c r="C60" s="131"/>
      <c r="D60" s="131"/>
      <c r="E60" s="131"/>
      <c r="F60" s="131"/>
      <c r="G60" s="131"/>
      <c r="H60" s="131"/>
      <c r="I60" s="131"/>
      <c r="J60" s="131"/>
    </row>
    <row r="61" spans="1:10">
      <c r="A61" s="46" t="s">
        <v>2588</v>
      </c>
      <c r="B61" s="679" t="s">
        <v>3715</v>
      </c>
      <c r="C61" s="131"/>
      <c r="D61" s="131"/>
      <c r="E61" s="131"/>
      <c r="F61" s="131"/>
      <c r="G61" s="131"/>
      <c r="H61" s="131"/>
      <c r="I61" s="131"/>
      <c r="J61" s="131"/>
    </row>
    <row r="62" spans="1:10">
      <c r="A62" s="46" t="s">
        <v>2589</v>
      </c>
      <c r="B62" s="679" t="s">
        <v>3716</v>
      </c>
      <c r="C62" s="131"/>
      <c r="D62" s="131"/>
      <c r="E62" s="131"/>
      <c r="F62" s="131"/>
      <c r="G62" s="131"/>
      <c r="H62" s="131"/>
      <c r="I62" s="131"/>
      <c r="J62" s="131"/>
    </row>
    <row r="63" spans="1:10">
      <c r="A63" s="46" t="s">
        <v>2591</v>
      </c>
      <c r="B63" s="679" t="s">
        <v>3717</v>
      </c>
      <c r="C63" s="131"/>
      <c r="D63" s="131"/>
      <c r="E63" s="131"/>
      <c r="F63" s="131"/>
      <c r="G63" s="131"/>
      <c r="H63" s="131"/>
      <c r="I63" s="131"/>
      <c r="J63" s="131"/>
    </row>
    <row r="64" spans="1:10">
      <c r="A64" s="46" t="s">
        <v>2592</v>
      </c>
      <c r="B64" s="679" t="s">
        <v>3718</v>
      </c>
      <c r="C64" s="131"/>
      <c r="D64" s="131"/>
      <c r="E64" s="131"/>
      <c r="F64" s="131"/>
      <c r="G64" s="131"/>
      <c r="H64" s="131"/>
      <c r="I64" s="131"/>
      <c r="J64" s="131"/>
    </row>
    <row r="65" spans="1:11">
      <c r="A65" s="46" t="s">
        <v>3862</v>
      </c>
      <c r="B65" s="679" t="s">
        <v>3719</v>
      </c>
      <c r="C65" s="131"/>
      <c r="D65" s="131"/>
      <c r="E65" s="131"/>
      <c r="F65" s="131"/>
      <c r="G65" s="131"/>
      <c r="H65" s="131"/>
      <c r="I65" s="131"/>
      <c r="J65" s="131"/>
    </row>
    <row r="66" spans="1:11" s="32" customFormat="1" ht="14.25" customHeight="1">
      <c r="A66" s="638" t="s">
        <v>2645</v>
      </c>
      <c r="B66" s="910" t="s">
        <v>3720</v>
      </c>
      <c r="K66" s="639"/>
    </row>
    <row r="67" spans="1:11">
      <c r="A67" s="46" t="s">
        <v>2641</v>
      </c>
      <c r="B67" s="679" t="s">
        <v>3721</v>
      </c>
    </row>
    <row r="68" spans="1:11">
      <c r="A68" s="46" t="s">
        <v>2642</v>
      </c>
      <c r="B68" s="679" t="s">
        <v>3722</v>
      </c>
    </row>
    <row r="69" spans="1:11">
      <c r="A69" s="46" t="s">
        <v>2643</v>
      </c>
      <c r="B69" s="679" t="s">
        <v>3723</v>
      </c>
    </row>
    <row r="70" spans="1:11">
      <c r="A70" s="46" t="s">
        <v>2644</v>
      </c>
      <c r="B70" s="679" t="s">
        <v>3724</v>
      </c>
    </row>
    <row r="71" spans="1:11">
      <c r="A71" s="45" t="s">
        <v>2594</v>
      </c>
      <c r="B71" s="210" t="s">
        <v>3725</v>
      </c>
    </row>
    <row r="72" spans="1:11">
      <c r="A72" s="46" t="s">
        <v>2593</v>
      </c>
      <c r="B72" s="679" t="s">
        <v>3726</v>
      </c>
      <c r="C72" s="131"/>
      <c r="D72" s="131"/>
      <c r="E72" s="131"/>
      <c r="F72" s="131"/>
      <c r="G72" s="131"/>
    </row>
    <row r="73" spans="1:11">
      <c r="A73" s="46" t="s">
        <v>2595</v>
      </c>
      <c r="B73" s="679" t="s">
        <v>3727</v>
      </c>
      <c r="C73" s="131"/>
      <c r="D73" s="131"/>
      <c r="E73" s="131"/>
      <c r="F73" s="131"/>
      <c r="G73" s="131"/>
    </row>
    <row r="74" spans="1:11">
      <c r="A74" s="46" t="s">
        <v>2596</v>
      </c>
      <c r="B74" s="679" t="s">
        <v>3728</v>
      </c>
      <c r="C74" s="131"/>
      <c r="D74" s="131"/>
      <c r="E74" s="131"/>
      <c r="F74" s="131"/>
      <c r="G74" s="131"/>
    </row>
    <row r="75" spans="1:11">
      <c r="A75" s="46" t="s">
        <v>2597</v>
      </c>
      <c r="B75" s="679" t="s">
        <v>3729</v>
      </c>
      <c r="C75" s="131"/>
      <c r="D75" s="131"/>
      <c r="E75" s="131"/>
      <c r="F75" s="131"/>
      <c r="G75" s="131"/>
    </row>
    <row r="76" spans="1:11">
      <c r="A76" s="46" t="s">
        <v>2598</v>
      </c>
      <c r="B76" s="679" t="s">
        <v>3730</v>
      </c>
      <c r="C76" s="131"/>
      <c r="D76" s="131"/>
      <c r="E76" s="131"/>
      <c r="F76" s="131"/>
      <c r="G76" s="131"/>
    </row>
    <row r="77" spans="1:11">
      <c r="A77" s="46" t="s">
        <v>2599</v>
      </c>
      <c r="B77" s="679" t="s">
        <v>3731</v>
      </c>
      <c r="C77" s="131"/>
      <c r="D77" s="131"/>
      <c r="E77" s="131"/>
      <c r="F77" s="131"/>
      <c r="G77" s="131"/>
    </row>
    <row r="78" spans="1:11">
      <c r="A78" s="46" t="s">
        <v>2600</v>
      </c>
      <c r="B78" s="679" t="s">
        <v>3732</v>
      </c>
      <c r="C78" s="131"/>
      <c r="D78" s="131"/>
      <c r="E78" s="131"/>
      <c r="F78" s="131"/>
      <c r="G78" s="131"/>
    </row>
    <row r="79" spans="1:11">
      <c r="A79" s="46" t="s">
        <v>2620</v>
      </c>
      <c r="B79" s="679" t="s">
        <v>3733</v>
      </c>
      <c r="C79" s="131"/>
      <c r="D79" s="131"/>
      <c r="E79" s="131"/>
      <c r="F79" s="131"/>
      <c r="G79" s="131"/>
    </row>
    <row r="80" spans="1:11">
      <c r="A80" s="46" t="s">
        <v>2602</v>
      </c>
      <c r="B80" s="679" t="s">
        <v>3734</v>
      </c>
    </row>
    <row r="81" spans="1:11">
      <c r="A81" s="46" t="s">
        <v>2601</v>
      </c>
      <c r="B81" s="679" t="s">
        <v>3735</v>
      </c>
    </row>
    <row r="82" spans="1:11" s="211" customFormat="1" ht="14.25" customHeight="1">
      <c r="A82" s="210" t="s">
        <v>3737</v>
      </c>
      <c r="C82" s="912" t="s">
        <v>3738</v>
      </c>
      <c r="K82" s="131"/>
    </row>
    <row r="83" spans="1:11" s="211" customFormat="1" ht="14.25" customHeight="1">
      <c r="A83" s="210" t="s">
        <v>3736</v>
      </c>
      <c r="B83" s="131"/>
      <c r="C83" s="649" t="s">
        <v>3739</v>
      </c>
      <c r="K83" s="131"/>
    </row>
  </sheetData>
  <hyperlinks>
    <hyperlink ref="A4" location="I.1!A1" display="I.1."/>
    <hyperlink ref="A6" location="II.1!A1" display="II.1."/>
    <hyperlink ref="A7" location="II.2!A1" display="II.1."/>
    <hyperlink ref="A8" location="II.3.1!A1" display="II.3.1."/>
    <hyperlink ref="A9" location="II.3.2!A1" display="II.3.2."/>
    <hyperlink ref="A10" location="II.4!A1" display="II.4."/>
    <hyperlink ref="A11" location="II.5!A1" display="II.5."/>
    <hyperlink ref="A12" location="II.6!A1" display="II.6."/>
    <hyperlink ref="A14" location="III.1!A1" display="III.1."/>
    <hyperlink ref="A15" location="III.2!A1" display="III.2."/>
    <hyperlink ref="A16" location="III.3!A1" display="III.3."/>
    <hyperlink ref="A17" location="III.4!A1" display="III.4."/>
    <hyperlink ref="A18" location="III.5!A1" display="III.5."/>
    <hyperlink ref="A19" location="III.6!A1" display="III.6."/>
    <hyperlink ref="A20" location="III.7!A1" display="III.7."/>
    <hyperlink ref="A21" location="III.8.1!A1" display="III.8.1."/>
    <hyperlink ref="A23" location="III.9!A1" display="III.8."/>
    <hyperlink ref="A24" location="III.10!A1" display="III.10."/>
    <hyperlink ref="A25" location="III.11!A1" display="III.11."/>
    <hyperlink ref="A26" location="III.12!A1" display="III.12."/>
    <hyperlink ref="A27" location="III.13!A1" display="III.13."/>
    <hyperlink ref="A28" location="III.14!A1" display="III.14."/>
    <hyperlink ref="A29" location="III.15!A1" display="III.15."/>
    <hyperlink ref="A30" location="III.16!A1" display="III.16."/>
    <hyperlink ref="A31" location="III.17!A1" display="III.17."/>
    <hyperlink ref="A32" location="III.18!A1" display="III.18."/>
    <hyperlink ref="A33" location="III.19!A1" display="III.19."/>
    <hyperlink ref="A34" location="III.20!A1" display="III.20."/>
    <hyperlink ref="A37" location="IV.1.1!A1" display="IV.1.1."/>
    <hyperlink ref="A39" location="IV.2.1!A1" display="IV.2.1."/>
    <hyperlink ref="A41" location="IV.2.3!A1" display="IV.2.3."/>
    <hyperlink ref="A42" location="IV.2.4!A1" display="IV.2.4."/>
    <hyperlink ref="A43" location="IV.2.5!A1" display="IV.2.5."/>
    <hyperlink ref="A44" location="IV.2.6!A1" display="IV.2.6."/>
    <hyperlink ref="A45" location="IV.2.7!A1" display="IV.2.7."/>
    <hyperlink ref="A46" location="IV.2.8!A1" display="IV.2.8."/>
    <hyperlink ref="A47:A48" location="IV.2.7!A1" display="IV.2.7."/>
    <hyperlink ref="A47" location="IV.2.9!A1" display="IV.2.9."/>
    <hyperlink ref="A48" location="IV.2.10!A1" display="IV.2.10."/>
    <hyperlink ref="A49" location="IV.2.11!A1" display="IV.2.11."/>
    <hyperlink ref="A50" location="IV.2.12!A1" display="IV.2.12."/>
    <hyperlink ref="A51" location="IV.2.13!A1" display="IV.2.13."/>
    <hyperlink ref="A52" location="IV.2.14!A1" display="IV.2.14."/>
    <hyperlink ref="A53" location="IV.2.15!A1" display="IV.2.15."/>
    <hyperlink ref="A54" location="IV.2.16!A1" display="IV.2.16."/>
    <hyperlink ref="A55" location="IV.2.17!A1" display="IV.2.17."/>
    <hyperlink ref="A56" location="IV.2.18!A1" display="IV.2.18."/>
    <hyperlink ref="A57" location="IV.2.19!A1" display="IV.2.19."/>
    <hyperlink ref="A58" location="IV.2.20!A1" display="IV.2.20."/>
    <hyperlink ref="A59" location="IV.2.21!A1" display="IV.2.21."/>
    <hyperlink ref="A60" location="IV.2.22!A1" display="IV.2.22."/>
    <hyperlink ref="A61" location="IV.2.23!A1" display="IV.2.23."/>
    <hyperlink ref="A62" location="IV.2.24!A1" display="IV.2.24."/>
    <hyperlink ref="A63" location="IV.2.25!A1" display="IV.2.25."/>
    <hyperlink ref="A64" location="IV.2.26!A1" display="IV.2.26."/>
    <hyperlink ref="A65" location="IV.2.27!A1" display="IV.2.27."/>
    <hyperlink ref="A72" location="V.1!A1" display="V.1."/>
    <hyperlink ref="A73:A74" location="V.1!A1" display="V.1."/>
    <hyperlink ref="A73" location="V.2!A1" display="V.2."/>
    <hyperlink ref="A74" location="V.3!A1" display="V.3."/>
    <hyperlink ref="A75" location="V.4!A1" display="V.4."/>
    <hyperlink ref="A76" location="V.5!A1" display="V.5."/>
    <hyperlink ref="A77" location="V.6!A1" display="V.6."/>
    <hyperlink ref="A78" location="V.7!A1" display="V.7."/>
    <hyperlink ref="A81" location="'V.10 '!A1" display="V.10."/>
    <hyperlink ref="A80" location="V.9!A1" display="V.9."/>
    <hyperlink ref="A79" location="V.8!A1" display="V.8."/>
    <hyperlink ref="A22" location="III.8.2!A1" display="III.8.2."/>
    <hyperlink ref="A67" location="IV.3.1!A1" display="IV.3.1."/>
    <hyperlink ref="A68:A70" location="IV.3.1!A1" display="IV.3.1."/>
    <hyperlink ref="A68" location="IV.3.1!A1" display="IV.3.2."/>
    <hyperlink ref="A69" location="IV.3.3!A1" display="IV.3.3."/>
    <hyperlink ref="A70" location="IV.3.4!A1" display="IV.3.3."/>
    <hyperlink ref="C82" location="Metadata!A1" display="Metadata"/>
    <hyperlink ref="C83" location="'List of abbreviations'!A1" display="List of abbreviations"/>
    <hyperlink ref="A40" location="IV.2.2!A1" display="IV.2.2."/>
  </hyperlinks>
  <pageMargins left="0.7" right="0.7" top="0.75" bottom="0.75" header="0.3" footer="0.3"/>
  <pageSetup paperSize="9" scale="6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Q67"/>
  <sheetViews>
    <sheetView zoomScale="80" zoomScaleNormal="80" workbookViewId="0">
      <pane xSplit="1" topLeftCell="B1" activePane="topRight" state="frozen"/>
      <selection activeCell="DH10" sqref="DH10"/>
      <selection pane="topRight" activeCell="A4" sqref="A4"/>
    </sheetView>
  </sheetViews>
  <sheetFormatPr defaultRowHeight="15"/>
  <cols>
    <col min="1" max="1" width="52.28515625" style="34" customWidth="1"/>
    <col min="2" max="16384" width="9.140625" style="34"/>
  </cols>
  <sheetData>
    <row r="1" spans="1:196" ht="15" customHeight="1">
      <c r="A1" s="33" t="s">
        <v>2688</v>
      </c>
    </row>
    <row r="2" spans="1:196" ht="5.0999999999999996" customHeight="1">
      <c r="A2" s="65"/>
    </row>
    <row r="3" spans="1:196" s="32" customFormat="1" ht="18.75" customHeight="1">
      <c r="A3" s="256" t="s">
        <v>2689</v>
      </c>
    </row>
    <row r="4" spans="1:196" s="38" customFormat="1" ht="18.75" customHeight="1">
      <c r="A4" s="210" t="s">
        <v>2690</v>
      </c>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37"/>
      <c r="FE4" s="37"/>
      <c r="FF4" s="37"/>
      <c r="FG4" s="37"/>
      <c r="FH4" s="37"/>
      <c r="FI4" s="37"/>
      <c r="FJ4" s="37"/>
      <c r="FK4" s="37"/>
      <c r="FL4" s="37"/>
      <c r="FM4" s="37"/>
      <c r="FN4" s="37"/>
      <c r="FO4" s="37"/>
      <c r="FP4" s="37"/>
      <c r="FQ4" s="37"/>
      <c r="FR4" s="37"/>
      <c r="FS4" s="37"/>
      <c r="FT4" s="37"/>
      <c r="FU4" s="37"/>
      <c r="FV4" s="37"/>
      <c r="FW4" s="37"/>
      <c r="FX4" s="37"/>
      <c r="FY4" s="37"/>
      <c r="FZ4" s="37"/>
      <c r="GA4" s="37"/>
      <c r="GB4" s="37"/>
      <c r="GC4" s="598"/>
      <c r="GD4" s="598"/>
      <c r="GE4" s="598"/>
      <c r="GF4" s="598"/>
      <c r="GG4" s="598"/>
      <c r="GH4" s="598"/>
      <c r="GI4" s="598"/>
      <c r="GJ4" s="598"/>
      <c r="GK4" s="598"/>
      <c r="GL4" s="598"/>
      <c r="GM4" s="598"/>
      <c r="GN4" s="598"/>
    </row>
    <row r="5" spans="1:196" s="32" customFormat="1" ht="5.0999999999999996" customHeight="1" thickBot="1">
      <c r="A5" s="39"/>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c r="EH5" s="40"/>
      <c r="EI5" s="40"/>
      <c r="EJ5" s="40"/>
      <c r="EK5" s="40"/>
      <c r="EL5" s="40"/>
      <c r="EM5" s="40"/>
      <c r="EN5" s="40"/>
      <c r="EO5" s="40"/>
      <c r="EP5" s="40"/>
      <c r="EQ5" s="40"/>
      <c r="ER5" s="40"/>
      <c r="ES5" s="40"/>
      <c r="ET5" s="40"/>
      <c r="EU5" s="40"/>
      <c r="EV5" s="40"/>
      <c r="EW5" s="40"/>
      <c r="EX5" s="40"/>
      <c r="EY5" s="40"/>
      <c r="EZ5" s="40"/>
      <c r="FA5" s="40"/>
      <c r="FB5" s="40"/>
      <c r="FC5" s="40"/>
      <c r="FD5" s="40"/>
      <c r="FE5" s="40"/>
      <c r="FF5" s="40"/>
      <c r="FG5" s="40"/>
      <c r="FH5" s="40"/>
      <c r="FI5" s="40"/>
      <c r="FJ5" s="40"/>
      <c r="FK5" s="40"/>
      <c r="FL5" s="40"/>
      <c r="FM5" s="40"/>
      <c r="FN5" s="40"/>
      <c r="FO5" s="40"/>
      <c r="FP5" s="40"/>
      <c r="FQ5" s="40"/>
      <c r="FR5" s="40"/>
      <c r="FS5" s="40"/>
      <c r="FT5" s="40"/>
      <c r="FU5" s="40"/>
      <c r="FV5" s="40"/>
      <c r="FW5" s="40"/>
      <c r="FX5" s="40"/>
      <c r="FY5" s="40"/>
      <c r="FZ5" s="40"/>
      <c r="GA5" s="40"/>
      <c r="GB5" s="40"/>
      <c r="GC5" s="40"/>
      <c r="GD5" s="40"/>
      <c r="GE5" s="40"/>
      <c r="GF5" s="40"/>
      <c r="GG5" s="40"/>
      <c r="GH5" s="40"/>
      <c r="GI5" s="40"/>
      <c r="GJ5" s="40"/>
      <c r="GK5" s="40"/>
      <c r="GL5" s="40"/>
      <c r="GM5" s="40"/>
      <c r="GN5" s="40"/>
    </row>
    <row r="6" spans="1:196" s="32" customFormat="1" ht="17.100000000000001" customHeight="1">
      <c r="A6" s="1007"/>
      <c r="B6" s="1009">
        <v>1993</v>
      </c>
      <c r="C6" s="1011" t="s">
        <v>0</v>
      </c>
      <c r="D6" s="1011"/>
      <c r="E6" s="1011"/>
      <c r="F6" s="1011"/>
      <c r="G6" s="1011"/>
      <c r="H6" s="1011"/>
      <c r="I6" s="1011"/>
      <c r="J6" s="1011"/>
      <c r="K6" s="1011"/>
      <c r="L6" s="1011"/>
      <c r="M6" s="1011"/>
      <c r="N6" s="1012"/>
      <c r="O6" s="1009">
        <v>1994</v>
      </c>
      <c r="P6" s="1011" t="s">
        <v>1</v>
      </c>
      <c r="Q6" s="1011"/>
      <c r="R6" s="1011"/>
      <c r="S6" s="1011"/>
      <c r="T6" s="1011"/>
      <c r="U6" s="1011"/>
      <c r="V6" s="1011"/>
      <c r="W6" s="1011"/>
      <c r="X6" s="1011"/>
      <c r="Y6" s="1011"/>
      <c r="Z6" s="1011"/>
      <c r="AA6" s="1012"/>
      <c r="AB6" s="1009">
        <v>1995</v>
      </c>
      <c r="AC6" s="1011" t="s">
        <v>2</v>
      </c>
      <c r="AD6" s="1011"/>
      <c r="AE6" s="1011"/>
      <c r="AF6" s="1011"/>
      <c r="AG6" s="1011"/>
      <c r="AH6" s="1011"/>
      <c r="AI6" s="1011"/>
      <c r="AJ6" s="1011"/>
      <c r="AK6" s="1011"/>
      <c r="AL6" s="1011"/>
      <c r="AM6" s="1011"/>
      <c r="AN6" s="1012"/>
      <c r="AO6" s="1009">
        <v>1996</v>
      </c>
      <c r="AP6" s="1011" t="s">
        <v>3</v>
      </c>
      <c r="AQ6" s="1011"/>
      <c r="AR6" s="1011"/>
      <c r="AS6" s="1011"/>
      <c r="AT6" s="1011"/>
      <c r="AU6" s="1011"/>
      <c r="AV6" s="1011"/>
      <c r="AW6" s="1011"/>
      <c r="AX6" s="1011"/>
      <c r="AY6" s="1011"/>
      <c r="AZ6" s="1011"/>
      <c r="BA6" s="1012"/>
      <c r="BB6" s="1009">
        <v>1997</v>
      </c>
      <c r="BC6" s="1011" t="s">
        <v>4</v>
      </c>
      <c r="BD6" s="1011"/>
      <c r="BE6" s="1011"/>
      <c r="BF6" s="1011"/>
      <c r="BG6" s="1011"/>
      <c r="BH6" s="1011"/>
      <c r="BI6" s="1011"/>
      <c r="BJ6" s="1011"/>
      <c r="BK6" s="1011"/>
      <c r="BL6" s="1011"/>
      <c r="BM6" s="1011"/>
      <c r="BN6" s="1012"/>
      <c r="BO6" s="1009">
        <v>1998</v>
      </c>
      <c r="BP6" s="1011" t="s">
        <v>5</v>
      </c>
      <c r="BQ6" s="1011"/>
      <c r="BR6" s="1011"/>
      <c r="BS6" s="1011"/>
      <c r="BT6" s="1011"/>
      <c r="BU6" s="1011"/>
      <c r="BV6" s="1011"/>
      <c r="BW6" s="1011"/>
      <c r="BX6" s="1011"/>
      <c r="BY6" s="1011"/>
      <c r="BZ6" s="1011"/>
      <c r="CA6" s="1012"/>
      <c r="CB6" s="1009">
        <v>1999</v>
      </c>
      <c r="CC6" s="1011" t="s">
        <v>6</v>
      </c>
      <c r="CD6" s="1011"/>
      <c r="CE6" s="1011"/>
      <c r="CF6" s="1011"/>
      <c r="CG6" s="1011"/>
      <c r="CH6" s="1011"/>
      <c r="CI6" s="1011"/>
      <c r="CJ6" s="1011"/>
      <c r="CK6" s="1011"/>
      <c r="CL6" s="1011"/>
      <c r="CM6" s="1011"/>
      <c r="CN6" s="1012"/>
      <c r="CO6" s="1009">
        <v>2000</v>
      </c>
      <c r="CP6" s="1011" t="s">
        <v>7</v>
      </c>
      <c r="CQ6" s="1011"/>
      <c r="CR6" s="1011"/>
      <c r="CS6" s="1011"/>
      <c r="CT6" s="1011"/>
      <c r="CU6" s="1011"/>
      <c r="CV6" s="1011"/>
      <c r="CW6" s="1011"/>
      <c r="CX6" s="1011"/>
      <c r="CY6" s="1011"/>
      <c r="CZ6" s="1011"/>
      <c r="DA6" s="1012"/>
      <c r="DB6" s="1009">
        <v>2001</v>
      </c>
      <c r="DC6" s="1011" t="s">
        <v>8</v>
      </c>
      <c r="DD6" s="1011"/>
      <c r="DE6" s="1011"/>
      <c r="DF6" s="1011"/>
      <c r="DG6" s="1011"/>
      <c r="DH6" s="1011"/>
      <c r="DI6" s="1011"/>
      <c r="DJ6" s="1011"/>
      <c r="DK6" s="1011"/>
      <c r="DL6" s="1011"/>
      <c r="DM6" s="1011"/>
      <c r="DN6" s="1012"/>
      <c r="DO6" s="1009">
        <v>2002</v>
      </c>
      <c r="DP6" s="1011" t="s">
        <v>9</v>
      </c>
      <c r="DQ6" s="1011"/>
      <c r="DR6" s="1011"/>
      <c r="DS6" s="1011"/>
      <c r="DT6" s="1011"/>
      <c r="DU6" s="1011"/>
      <c r="DV6" s="1011"/>
      <c r="DW6" s="1011"/>
      <c r="DX6" s="1011"/>
      <c r="DY6" s="1011"/>
      <c r="DZ6" s="1011"/>
      <c r="EA6" s="1012"/>
      <c r="EB6" s="1009">
        <v>2003</v>
      </c>
      <c r="EC6" s="1011" t="s">
        <v>10</v>
      </c>
      <c r="ED6" s="1011"/>
      <c r="EE6" s="1011"/>
      <c r="EF6" s="1011"/>
      <c r="EG6" s="1011"/>
      <c r="EH6" s="1011"/>
      <c r="EI6" s="1011"/>
      <c r="EJ6" s="1011"/>
      <c r="EK6" s="1011"/>
      <c r="EL6" s="1011"/>
      <c r="EM6" s="1011"/>
      <c r="EN6" s="1012"/>
      <c r="EO6" s="1009">
        <v>2004</v>
      </c>
      <c r="EP6" s="1011" t="s">
        <v>11</v>
      </c>
      <c r="EQ6" s="1011"/>
      <c r="ER6" s="1011"/>
      <c r="ES6" s="1011"/>
      <c r="ET6" s="1011"/>
      <c r="EU6" s="1011"/>
      <c r="EV6" s="1011"/>
      <c r="EW6" s="1011"/>
      <c r="EX6" s="1011"/>
      <c r="EY6" s="1011"/>
      <c r="EZ6" s="1011"/>
      <c r="FA6" s="1012"/>
      <c r="FB6" s="1009">
        <v>2005</v>
      </c>
      <c r="FC6" s="1011" t="s">
        <v>12</v>
      </c>
      <c r="FD6" s="1011"/>
      <c r="FE6" s="1011"/>
      <c r="FF6" s="1011"/>
      <c r="FG6" s="1011"/>
      <c r="FH6" s="1011"/>
      <c r="FI6" s="1011"/>
      <c r="FJ6" s="1011"/>
      <c r="FK6" s="1011"/>
      <c r="FL6" s="1011"/>
      <c r="FM6" s="1011"/>
      <c r="FN6" s="1012"/>
      <c r="FO6" s="1009">
        <v>2006</v>
      </c>
      <c r="FP6" s="1011" t="s">
        <v>13</v>
      </c>
      <c r="FQ6" s="1011"/>
      <c r="FR6" s="1011"/>
      <c r="FS6" s="1011"/>
      <c r="FT6" s="1011"/>
      <c r="FU6" s="1011"/>
      <c r="FV6" s="1011"/>
      <c r="FW6" s="1011"/>
      <c r="FX6" s="1011"/>
      <c r="FY6" s="1011"/>
      <c r="FZ6" s="1011"/>
      <c r="GA6" s="1012"/>
      <c r="GB6" s="1009">
        <v>2007</v>
      </c>
      <c r="GC6" s="1011">
        <v>2007</v>
      </c>
      <c r="GD6" s="1011"/>
      <c r="GE6" s="1011"/>
      <c r="GF6" s="1011"/>
      <c r="GG6" s="1011"/>
      <c r="GH6" s="1011"/>
      <c r="GI6" s="1011"/>
      <c r="GJ6" s="1011"/>
      <c r="GK6" s="1011"/>
      <c r="GL6" s="1011"/>
      <c r="GM6" s="1011"/>
      <c r="GN6" s="1012"/>
    </row>
    <row r="7" spans="1:196" s="30" customFormat="1" ht="17.100000000000001" customHeight="1" thickBot="1">
      <c r="A7" s="1008"/>
      <c r="B7" s="1010"/>
      <c r="C7" s="673" t="s">
        <v>2646</v>
      </c>
      <c r="D7" s="673" t="s">
        <v>2647</v>
      </c>
      <c r="E7" s="673" t="s">
        <v>2648</v>
      </c>
      <c r="F7" s="673" t="s">
        <v>2649</v>
      </c>
      <c r="G7" s="673" t="s">
        <v>2650</v>
      </c>
      <c r="H7" s="673" t="s">
        <v>2651</v>
      </c>
      <c r="I7" s="673" t="s">
        <v>2652</v>
      </c>
      <c r="J7" s="673" t="s">
        <v>2653</v>
      </c>
      <c r="K7" s="673" t="s">
        <v>2654</v>
      </c>
      <c r="L7" s="673" t="s">
        <v>2655</v>
      </c>
      <c r="M7" s="673" t="s">
        <v>2656</v>
      </c>
      <c r="N7" s="673" t="s">
        <v>2657</v>
      </c>
      <c r="O7" s="1010"/>
      <c r="P7" s="673" t="s">
        <v>2646</v>
      </c>
      <c r="Q7" s="673" t="s">
        <v>2647</v>
      </c>
      <c r="R7" s="673" t="s">
        <v>2648</v>
      </c>
      <c r="S7" s="673" t="s">
        <v>2649</v>
      </c>
      <c r="T7" s="673" t="s">
        <v>2650</v>
      </c>
      <c r="U7" s="673" t="s">
        <v>2651</v>
      </c>
      <c r="V7" s="673" t="s">
        <v>2652</v>
      </c>
      <c r="W7" s="673" t="s">
        <v>2653</v>
      </c>
      <c r="X7" s="673" t="s">
        <v>2654</v>
      </c>
      <c r="Y7" s="673" t="s">
        <v>2655</v>
      </c>
      <c r="Z7" s="673" t="s">
        <v>2656</v>
      </c>
      <c r="AA7" s="673" t="s">
        <v>2657</v>
      </c>
      <c r="AB7" s="1010"/>
      <c r="AC7" s="673" t="s">
        <v>2646</v>
      </c>
      <c r="AD7" s="673" t="s">
        <v>2647</v>
      </c>
      <c r="AE7" s="673" t="s">
        <v>2648</v>
      </c>
      <c r="AF7" s="673" t="s">
        <v>2649</v>
      </c>
      <c r="AG7" s="673" t="s">
        <v>2650</v>
      </c>
      <c r="AH7" s="673" t="s">
        <v>2651</v>
      </c>
      <c r="AI7" s="673" t="s">
        <v>2652</v>
      </c>
      <c r="AJ7" s="673" t="s">
        <v>2653</v>
      </c>
      <c r="AK7" s="673" t="s">
        <v>2654</v>
      </c>
      <c r="AL7" s="673" t="s">
        <v>2655</v>
      </c>
      <c r="AM7" s="673" t="s">
        <v>2656</v>
      </c>
      <c r="AN7" s="673" t="s">
        <v>2657</v>
      </c>
      <c r="AO7" s="1010"/>
      <c r="AP7" s="673" t="s">
        <v>2646</v>
      </c>
      <c r="AQ7" s="673" t="s">
        <v>2647</v>
      </c>
      <c r="AR7" s="673" t="s">
        <v>2648</v>
      </c>
      <c r="AS7" s="673" t="s">
        <v>2649</v>
      </c>
      <c r="AT7" s="673" t="s">
        <v>2650</v>
      </c>
      <c r="AU7" s="673" t="s">
        <v>2651</v>
      </c>
      <c r="AV7" s="673" t="s">
        <v>2652</v>
      </c>
      <c r="AW7" s="673" t="s">
        <v>2653</v>
      </c>
      <c r="AX7" s="673" t="s">
        <v>2654</v>
      </c>
      <c r="AY7" s="673" t="s">
        <v>2655</v>
      </c>
      <c r="AZ7" s="673" t="s">
        <v>2656</v>
      </c>
      <c r="BA7" s="673" t="s">
        <v>2657</v>
      </c>
      <c r="BB7" s="1010"/>
      <c r="BC7" s="673" t="s">
        <v>2646</v>
      </c>
      <c r="BD7" s="673" t="s">
        <v>2647</v>
      </c>
      <c r="BE7" s="673" t="s">
        <v>2648</v>
      </c>
      <c r="BF7" s="673" t="s">
        <v>2649</v>
      </c>
      <c r="BG7" s="673" t="s">
        <v>2650</v>
      </c>
      <c r="BH7" s="673" t="s">
        <v>2651</v>
      </c>
      <c r="BI7" s="673" t="s">
        <v>2652</v>
      </c>
      <c r="BJ7" s="673" t="s">
        <v>2653</v>
      </c>
      <c r="BK7" s="673" t="s">
        <v>2654</v>
      </c>
      <c r="BL7" s="673" t="s">
        <v>2655</v>
      </c>
      <c r="BM7" s="673" t="s">
        <v>2656</v>
      </c>
      <c r="BN7" s="673" t="s">
        <v>2657</v>
      </c>
      <c r="BO7" s="1010"/>
      <c r="BP7" s="673" t="s">
        <v>2646</v>
      </c>
      <c r="BQ7" s="673" t="s">
        <v>2647</v>
      </c>
      <c r="BR7" s="673" t="s">
        <v>2648</v>
      </c>
      <c r="BS7" s="673" t="s">
        <v>2649</v>
      </c>
      <c r="BT7" s="673" t="s">
        <v>2650</v>
      </c>
      <c r="BU7" s="673" t="s">
        <v>2651</v>
      </c>
      <c r="BV7" s="673" t="s">
        <v>2652</v>
      </c>
      <c r="BW7" s="673" t="s">
        <v>2653</v>
      </c>
      <c r="BX7" s="673" t="s">
        <v>2654</v>
      </c>
      <c r="BY7" s="673" t="s">
        <v>2655</v>
      </c>
      <c r="BZ7" s="673" t="s">
        <v>2656</v>
      </c>
      <c r="CA7" s="673" t="s">
        <v>2657</v>
      </c>
      <c r="CB7" s="1010"/>
      <c r="CC7" s="673" t="s">
        <v>2646</v>
      </c>
      <c r="CD7" s="673" t="s">
        <v>2647</v>
      </c>
      <c r="CE7" s="673" t="s">
        <v>2648</v>
      </c>
      <c r="CF7" s="673" t="s">
        <v>2649</v>
      </c>
      <c r="CG7" s="673" t="s">
        <v>2650</v>
      </c>
      <c r="CH7" s="673" t="s">
        <v>2651</v>
      </c>
      <c r="CI7" s="673" t="s">
        <v>2652</v>
      </c>
      <c r="CJ7" s="673" t="s">
        <v>2653</v>
      </c>
      <c r="CK7" s="673" t="s">
        <v>2654</v>
      </c>
      <c r="CL7" s="673" t="s">
        <v>2655</v>
      </c>
      <c r="CM7" s="673" t="s">
        <v>2656</v>
      </c>
      <c r="CN7" s="673" t="s">
        <v>2657</v>
      </c>
      <c r="CO7" s="1010"/>
      <c r="CP7" s="673" t="s">
        <v>2646</v>
      </c>
      <c r="CQ7" s="673" t="s">
        <v>2647</v>
      </c>
      <c r="CR7" s="673" t="s">
        <v>2648</v>
      </c>
      <c r="CS7" s="673" t="s">
        <v>2649</v>
      </c>
      <c r="CT7" s="673" t="s">
        <v>2650</v>
      </c>
      <c r="CU7" s="673" t="s">
        <v>2651</v>
      </c>
      <c r="CV7" s="673" t="s">
        <v>2652</v>
      </c>
      <c r="CW7" s="673" t="s">
        <v>2653</v>
      </c>
      <c r="CX7" s="673" t="s">
        <v>2654</v>
      </c>
      <c r="CY7" s="673" t="s">
        <v>2655</v>
      </c>
      <c r="CZ7" s="673" t="s">
        <v>2656</v>
      </c>
      <c r="DA7" s="673" t="s">
        <v>2657</v>
      </c>
      <c r="DB7" s="1010"/>
      <c r="DC7" s="673" t="s">
        <v>2646</v>
      </c>
      <c r="DD7" s="673" t="s">
        <v>2647</v>
      </c>
      <c r="DE7" s="673" t="s">
        <v>2648</v>
      </c>
      <c r="DF7" s="673" t="s">
        <v>2649</v>
      </c>
      <c r="DG7" s="673" t="s">
        <v>2650</v>
      </c>
      <c r="DH7" s="673" t="s">
        <v>2651</v>
      </c>
      <c r="DI7" s="673" t="s">
        <v>2652</v>
      </c>
      <c r="DJ7" s="673" t="s">
        <v>2653</v>
      </c>
      <c r="DK7" s="673" t="s">
        <v>2654</v>
      </c>
      <c r="DL7" s="673" t="s">
        <v>2655</v>
      </c>
      <c r="DM7" s="673" t="s">
        <v>2656</v>
      </c>
      <c r="DN7" s="673" t="s">
        <v>2657</v>
      </c>
      <c r="DO7" s="1010"/>
      <c r="DP7" s="673" t="s">
        <v>2646</v>
      </c>
      <c r="DQ7" s="673" t="s">
        <v>2647</v>
      </c>
      <c r="DR7" s="673" t="s">
        <v>2648</v>
      </c>
      <c r="DS7" s="673" t="s">
        <v>2649</v>
      </c>
      <c r="DT7" s="673" t="s">
        <v>2650</v>
      </c>
      <c r="DU7" s="673" t="s">
        <v>2651</v>
      </c>
      <c r="DV7" s="673" t="s">
        <v>2652</v>
      </c>
      <c r="DW7" s="673" t="s">
        <v>2653</v>
      </c>
      <c r="DX7" s="673" t="s">
        <v>2654</v>
      </c>
      <c r="DY7" s="673" t="s">
        <v>2655</v>
      </c>
      <c r="DZ7" s="673" t="s">
        <v>2656</v>
      </c>
      <c r="EA7" s="673" t="s">
        <v>2657</v>
      </c>
      <c r="EB7" s="1010"/>
      <c r="EC7" s="673" t="s">
        <v>2646</v>
      </c>
      <c r="ED7" s="673" t="s">
        <v>2647</v>
      </c>
      <c r="EE7" s="673" t="s">
        <v>2648</v>
      </c>
      <c r="EF7" s="673" t="s">
        <v>2649</v>
      </c>
      <c r="EG7" s="673" t="s">
        <v>2650</v>
      </c>
      <c r="EH7" s="673" t="s">
        <v>2651</v>
      </c>
      <c r="EI7" s="673" t="s">
        <v>2652</v>
      </c>
      <c r="EJ7" s="673" t="s">
        <v>2653</v>
      </c>
      <c r="EK7" s="673" t="s">
        <v>2654</v>
      </c>
      <c r="EL7" s="673" t="s">
        <v>2655</v>
      </c>
      <c r="EM7" s="673" t="s">
        <v>2656</v>
      </c>
      <c r="EN7" s="673" t="s">
        <v>2657</v>
      </c>
      <c r="EO7" s="1010"/>
      <c r="EP7" s="673" t="s">
        <v>2646</v>
      </c>
      <c r="EQ7" s="673" t="s">
        <v>2647</v>
      </c>
      <c r="ER7" s="673" t="s">
        <v>2648</v>
      </c>
      <c r="ES7" s="673" t="s">
        <v>2649</v>
      </c>
      <c r="ET7" s="673" t="s">
        <v>2650</v>
      </c>
      <c r="EU7" s="673" t="s">
        <v>2651</v>
      </c>
      <c r="EV7" s="673" t="s">
        <v>2652</v>
      </c>
      <c r="EW7" s="673" t="s">
        <v>2653</v>
      </c>
      <c r="EX7" s="673" t="s">
        <v>2654</v>
      </c>
      <c r="EY7" s="673" t="s">
        <v>2655</v>
      </c>
      <c r="EZ7" s="673" t="s">
        <v>2656</v>
      </c>
      <c r="FA7" s="673" t="s">
        <v>2657</v>
      </c>
      <c r="FB7" s="1010"/>
      <c r="FC7" s="673" t="s">
        <v>2646</v>
      </c>
      <c r="FD7" s="673" t="s">
        <v>2647</v>
      </c>
      <c r="FE7" s="673" t="s">
        <v>2648</v>
      </c>
      <c r="FF7" s="673" t="s">
        <v>2649</v>
      </c>
      <c r="FG7" s="673" t="s">
        <v>2650</v>
      </c>
      <c r="FH7" s="673" t="s">
        <v>2651</v>
      </c>
      <c r="FI7" s="673" t="s">
        <v>2652</v>
      </c>
      <c r="FJ7" s="673" t="s">
        <v>2653</v>
      </c>
      <c r="FK7" s="673" t="s">
        <v>2654</v>
      </c>
      <c r="FL7" s="673" t="s">
        <v>2655</v>
      </c>
      <c r="FM7" s="673" t="s">
        <v>2656</v>
      </c>
      <c r="FN7" s="673" t="s">
        <v>2657</v>
      </c>
      <c r="FO7" s="1010"/>
      <c r="FP7" s="673" t="s">
        <v>2646</v>
      </c>
      <c r="FQ7" s="673" t="s">
        <v>2647</v>
      </c>
      <c r="FR7" s="673" t="s">
        <v>2648</v>
      </c>
      <c r="FS7" s="673" t="s">
        <v>2649</v>
      </c>
      <c r="FT7" s="673" t="s">
        <v>2650</v>
      </c>
      <c r="FU7" s="673" t="s">
        <v>2651</v>
      </c>
      <c r="FV7" s="673" t="s">
        <v>2652</v>
      </c>
      <c r="FW7" s="673" t="s">
        <v>2653</v>
      </c>
      <c r="FX7" s="673" t="s">
        <v>2654</v>
      </c>
      <c r="FY7" s="673" t="s">
        <v>2655</v>
      </c>
      <c r="FZ7" s="673" t="s">
        <v>2656</v>
      </c>
      <c r="GA7" s="673" t="s">
        <v>2657</v>
      </c>
      <c r="GB7" s="1010"/>
      <c r="GC7" s="673" t="s">
        <v>2646</v>
      </c>
      <c r="GD7" s="673" t="s">
        <v>2647</v>
      </c>
      <c r="GE7" s="673" t="s">
        <v>2648</v>
      </c>
      <c r="GF7" s="673" t="s">
        <v>2649</v>
      </c>
      <c r="GG7" s="673" t="s">
        <v>2650</v>
      </c>
      <c r="GH7" s="673" t="s">
        <v>2651</v>
      </c>
      <c r="GI7" s="673" t="s">
        <v>2652</v>
      </c>
      <c r="GJ7" s="673" t="s">
        <v>2653</v>
      </c>
      <c r="GK7" s="673" t="s">
        <v>2654</v>
      </c>
      <c r="GL7" s="673" t="s">
        <v>2655</v>
      </c>
      <c r="GM7" s="673" t="s">
        <v>2656</v>
      </c>
      <c r="GN7" s="673" t="s">
        <v>2657</v>
      </c>
    </row>
    <row r="8" spans="1:196" s="30" customFormat="1" ht="5.0999999999999996" customHeight="1">
      <c r="A8" s="1"/>
      <c r="B8" s="2"/>
      <c r="C8" s="3"/>
      <c r="D8" s="3"/>
      <c r="E8" s="3"/>
      <c r="F8" s="3"/>
      <c r="G8" s="3"/>
      <c r="H8" s="3"/>
      <c r="I8" s="3"/>
      <c r="J8" s="3"/>
      <c r="K8" s="3"/>
      <c r="L8" s="3"/>
      <c r="M8" s="3"/>
      <c r="N8" s="3"/>
      <c r="O8" s="2"/>
      <c r="P8" s="3"/>
      <c r="Q8" s="3"/>
      <c r="R8" s="3"/>
      <c r="S8" s="3"/>
      <c r="T8" s="3"/>
      <c r="U8" s="3"/>
      <c r="V8" s="3"/>
      <c r="W8" s="3"/>
      <c r="X8" s="3"/>
      <c r="Y8" s="3"/>
      <c r="Z8" s="3"/>
      <c r="AA8" s="3"/>
      <c r="AB8" s="2"/>
      <c r="AC8" s="3"/>
      <c r="AD8" s="3"/>
      <c r="AE8" s="3"/>
      <c r="AF8" s="3"/>
      <c r="AG8" s="3"/>
      <c r="AH8" s="3"/>
      <c r="AI8" s="3"/>
      <c r="AJ8" s="3"/>
      <c r="AK8" s="3"/>
      <c r="AL8" s="3"/>
      <c r="AM8" s="3"/>
      <c r="AN8" s="3"/>
      <c r="AO8" s="2"/>
      <c r="AP8" s="3"/>
      <c r="AQ8" s="3"/>
      <c r="AR8" s="3"/>
      <c r="AS8" s="3"/>
      <c r="AT8" s="3"/>
      <c r="AU8" s="3"/>
      <c r="AV8" s="3"/>
      <c r="AW8" s="3"/>
      <c r="AX8" s="3"/>
      <c r="AY8" s="3"/>
      <c r="AZ8" s="3"/>
      <c r="BA8" s="3"/>
      <c r="BB8" s="2"/>
      <c r="BC8" s="3"/>
      <c r="BD8" s="3"/>
      <c r="BE8" s="3"/>
      <c r="BF8" s="3"/>
      <c r="BG8" s="3"/>
      <c r="BH8" s="3"/>
      <c r="BI8" s="3"/>
      <c r="BJ8" s="3"/>
      <c r="BK8" s="3"/>
      <c r="BL8" s="3"/>
      <c r="BM8" s="3"/>
      <c r="BN8" s="3"/>
      <c r="BO8" s="2"/>
      <c r="BP8" s="3"/>
      <c r="BQ8" s="3"/>
      <c r="BR8" s="3"/>
      <c r="BS8" s="3"/>
      <c r="BT8" s="3"/>
      <c r="BU8" s="3"/>
      <c r="BV8" s="3"/>
      <c r="BW8" s="3"/>
      <c r="BX8" s="3"/>
      <c r="BY8" s="3"/>
      <c r="BZ8" s="3"/>
      <c r="CA8" s="3"/>
      <c r="CB8" s="2"/>
      <c r="CC8" s="3"/>
      <c r="CD8" s="3"/>
      <c r="CE8" s="3"/>
      <c r="CF8" s="3"/>
      <c r="CG8" s="3"/>
      <c r="CH8" s="3"/>
      <c r="CI8" s="3"/>
      <c r="CJ8" s="3"/>
      <c r="CK8" s="3"/>
      <c r="CL8" s="3"/>
      <c r="CM8" s="3"/>
      <c r="CN8" s="3"/>
      <c r="CO8" s="2"/>
      <c r="CP8" s="3"/>
      <c r="CQ8" s="3"/>
      <c r="CR8" s="3"/>
      <c r="CS8" s="3"/>
      <c r="CT8" s="3"/>
      <c r="CU8" s="3"/>
      <c r="CV8" s="3"/>
      <c r="CW8" s="3"/>
      <c r="CX8" s="3"/>
      <c r="CY8" s="3"/>
      <c r="CZ8" s="3"/>
      <c r="DA8" s="3"/>
      <c r="DB8" s="2"/>
      <c r="DC8" s="3"/>
      <c r="DD8" s="3"/>
      <c r="DE8" s="3"/>
      <c r="DF8" s="3"/>
      <c r="DG8" s="3"/>
      <c r="DH8" s="3"/>
      <c r="DI8" s="3"/>
      <c r="DJ8" s="3"/>
      <c r="DK8" s="3"/>
      <c r="DL8" s="3"/>
      <c r="DM8" s="3"/>
      <c r="DN8" s="3"/>
      <c r="DO8" s="2"/>
      <c r="DP8" s="3"/>
      <c r="DQ8" s="3"/>
      <c r="DR8" s="3"/>
      <c r="DS8" s="3"/>
      <c r="DT8" s="3"/>
      <c r="DU8" s="3"/>
      <c r="DV8" s="3"/>
      <c r="DW8" s="3"/>
      <c r="DX8" s="3"/>
      <c r="DY8" s="3"/>
      <c r="DZ8" s="3"/>
      <c r="EA8" s="3"/>
      <c r="EB8" s="4"/>
      <c r="EC8" s="3"/>
      <c r="ED8" s="3"/>
      <c r="EE8" s="3"/>
      <c r="EF8" s="3"/>
      <c r="EG8" s="3"/>
      <c r="EH8" s="3"/>
      <c r="EI8" s="3"/>
      <c r="EJ8" s="3"/>
      <c r="EK8" s="3"/>
      <c r="EL8" s="3"/>
      <c r="EM8" s="3"/>
      <c r="EN8" s="3"/>
      <c r="EO8" s="2"/>
      <c r="EP8" s="3"/>
      <c r="EQ8" s="3"/>
      <c r="ER8" s="3"/>
      <c r="ES8" s="3"/>
      <c r="ET8" s="3"/>
      <c r="EU8" s="3"/>
      <c r="EV8" s="3"/>
      <c r="EW8" s="3"/>
      <c r="EX8" s="3"/>
      <c r="EY8" s="3"/>
      <c r="EZ8" s="3"/>
      <c r="FA8" s="3"/>
      <c r="FB8" s="2"/>
      <c r="FC8" s="3"/>
      <c r="FD8" s="3"/>
      <c r="FE8" s="3"/>
      <c r="FF8" s="3"/>
      <c r="FG8" s="3"/>
      <c r="FH8" s="3"/>
      <c r="FI8" s="3"/>
      <c r="FJ8" s="3"/>
      <c r="FK8" s="3"/>
      <c r="FL8" s="3"/>
      <c r="FM8" s="3"/>
      <c r="FN8" s="3"/>
      <c r="FO8" s="2"/>
      <c r="FP8" s="3"/>
      <c r="FQ8" s="3"/>
      <c r="FR8" s="3"/>
      <c r="FS8" s="3"/>
      <c r="FT8" s="3"/>
      <c r="FU8" s="3"/>
      <c r="FV8" s="3"/>
      <c r="FW8" s="3"/>
      <c r="FX8" s="3"/>
      <c r="FY8" s="3"/>
      <c r="FZ8" s="3"/>
      <c r="GA8" s="3"/>
      <c r="GB8" s="2"/>
      <c r="GC8" s="3"/>
      <c r="GD8" s="3"/>
      <c r="GE8" s="3"/>
      <c r="GF8" s="3"/>
      <c r="GG8" s="3"/>
      <c r="GH8" s="3"/>
      <c r="GI8" s="3"/>
      <c r="GJ8" s="3"/>
      <c r="GK8" s="3"/>
      <c r="GL8" s="3"/>
      <c r="GM8" s="3"/>
      <c r="GN8" s="3"/>
    </row>
    <row r="9" spans="1:196" s="30" customFormat="1" ht="12.75" customHeight="1">
      <c r="A9" s="680" t="s">
        <v>2691</v>
      </c>
      <c r="B9" s="6"/>
      <c r="C9" s="7"/>
      <c r="D9" s="7"/>
      <c r="E9" s="7"/>
      <c r="F9" s="7"/>
      <c r="G9" s="7"/>
      <c r="H9" s="7"/>
      <c r="I9" s="7"/>
      <c r="J9" s="7"/>
      <c r="K9" s="7"/>
      <c r="L9" s="7"/>
      <c r="M9" s="7"/>
      <c r="N9" s="7"/>
      <c r="O9" s="6"/>
      <c r="P9" s="7"/>
      <c r="Q9" s="7"/>
      <c r="R9" s="7"/>
      <c r="S9" s="7"/>
      <c r="T9" s="7"/>
      <c r="U9" s="7"/>
      <c r="V9" s="7"/>
      <c r="W9" s="7"/>
      <c r="X9" s="7"/>
      <c r="Y9" s="7"/>
      <c r="Z9" s="7"/>
      <c r="AA9" s="7"/>
      <c r="AB9" s="6"/>
      <c r="AC9" s="7"/>
      <c r="AD9" s="7"/>
      <c r="AE9" s="7"/>
      <c r="AF9" s="7"/>
      <c r="AG9" s="7"/>
      <c r="AH9" s="7"/>
      <c r="AI9" s="7"/>
      <c r="AJ9" s="7"/>
      <c r="AK9" s="7"/>
      <c r="AL9" s="7"/>
      <c r="AM9" s="7"/>
      <c r="AN9" s="7"/>
      <c r="AO9" s="6"/>
      <c r="AP9" s="7"/>
      <c r="AQ9" s="7"/>
      <c r="AR9" s="7"/>
      <c r="AS9" s="7"/>
      <c r="AT9" s="7"/>
      <c r="AU9" s="7"/>
      <c r="AV9" s="7"/>
      <c r="AW9" s="7"/>
      <c r="AX9" s="7"/>
      <c r="AY9" s="7"/>
      <c r="AZ9" s="7"/>
      <c r="BA9" s="7"/>
      <c r="BB9" s="6"/>
      <c r="BC9" s="7"/>
      <c r="BD9" s="7"/>
      <c r="BE9" s="7"/>
      <c r="BF9" s="7"/>
      <c r="BG9" s="7"/>
      <c r="BH9" s="7"/>
      <c r="BI9" s="7"/>
      <c r="BJ9" s="7"/>
      <c r="BK9" s="7"/>
      <c r="BL9" s="7"/>
      <c r="BM9" s="7"/>
      <c r="BN9" s="7"/>
      <c r="BO9" s="6"/>
      <c r="BP9" s="7"/>
      <c r="BQ9" s="7"/>
      <c r="BR9" s="7"/>
      <c r="BS9" s="7"/>
      <c r="BT9" s="7"/>
      <c r="BU9" s="7"/>
      <c r="BV9" s="7"/>
      <c r="BW9" s="7"/>
      <c r="BX9" s="7"/>
      <c r="BY9" s="7"/>
      <c r="BZ9" s="7"/>
      <c r="CA9" s="7"/>
      <c r="CB9" s="6"/>
      <c r="CC9" s="7"/>
      <c r="CD9" s="7"/>
      <c r="CE9" s="7"/>
      <c r="CF9" s="7"/>
      <c r="CG9" s="7"/>
      <c r="CH9" s="7"/>
      <c r="CI9" s="7"/>
      <c r="CJ9" s="7"/>
      <c r="CK9" s="7"/>
      <c r="CL9" s="7"/>
      <c r="CM9" s="7"/>
      <c r="CN9" s="7"/>
      <c r="CO9" s="6"/>
      <c r="CP9" s="7"/>
      <c r="CQ9" s="7"/>
      <c r="CR9" s="7"/>
      <c r="CS9" s="7"/>
      <c r="CT9" s="7"/>
      <c r="CU9" s="7"/>
      <c r="CV9" s="7"/>
      <c r="CW9" s="7"/>
      <c r="CX9" s="7"/>
      <c r="CY9" s="7"/>
      <c r="CZ9" s="7"/>
      <c r="DA9" s="7"/>
      <c r="DB9" s="6"/>
      <c r="DC9" s="7"/>
      <c r="DD9" s="7"/>
      <c r="DE9" s="7"/>
      <c r="DF9" s="7"/>
      <c r="DG9" s="7"/>
      <c r="DH9" s="7"/>
      <c r="DI9" s="7"/>
      <c r="DJ9" s="7"/>
      <c r="DK9" s="7"/>
      <c r="DL9" s="7"/>
      <c r="DM9" s="7"/>
      <c r="DN9" s="7"/>
      <c r="DO9" s="6"/>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6"/>
      <c r="FP9" s="7"/>
      <c r="FQ9" s="7"/>
      <c r="FR9" s="7"/>
      <c r="FS9" s="7"/>
      <c r="FT9" s="7"/>
      <c r="FU9" s="7"/>
      <c r="FV9" s="7"/>
      <c r="FW9" s="7"/>
      <c r="FX9" s="7"/>
      <c r="FY9" s="7"/>
      <c r="FZ9" s="7"/>
      <c r="GA9" s="7"/>
      <c r="GB9" s="6"/>
      <c r="GC9" s="7"/>
      <c r="GD9" s="7"/>
      <c r="GE9" s="7"/>
      <c r="GF9" s="7"/>
      <c r="GG9" s="7"/>
      <c r="GH9" s="7"/>
      <c r="GI9" s="7"/>
      <c r="GJ9" s="7"/>
      <c r="GK9" s="7"/>
      <c r="GL9" s="7"/>
      <c r="GM9" s="7"/>
      <c r="GN9" s="7"/>
    </row>
    <row r="10" spans="1:196" s="30" customFormat="1" ht="5.0999999999999996" customHeight="1">
      <c r="A10" s="681"/>
      <c r="B10" s="6"/>
      <c r="C10" s="7"/>
      <c r="D10" s="7"/>
      <c r="E10" s="7"/>
      <c r="F10" s="7"/>
      <c r="G10" s="7"/>
      <c r="H10" s="7"/>
      <c r="I10" s="7"/>
      <c r="J10" s="7"/>
      <c r="K10" s="7"/>
      <c r="L10" s="7"/>
      <c r="M10" s="7"/>
      <c r="N10" s="7"/>
      <c r="O10" s="6"/>
      <c r="P10" s="7"/>
      <c r="Q10" s="7"/>
      <c r="R10" s="7"/>
      <c r="S10" s="7"/>
      <c r="T10" s="7"/>
      <c r="U10" s="7"/>
      <c r="V10" s="7"/>
      <c r="W10" s="7"/>
      <c r="X10" s="7"/>
      <c r="Y10" s="7"/>
      <c r="Z10" s="7"/>
      <c r="AA10" s="7"/>
      <c r="AB10" s="6"/>
      <c r="AC10" s="7"/>
      <c r="AD10" s="7"/>
      <c r="AE10" s="7"/>
      <c r="AF10" s="7"/>
      <c r="AG10" s="7"/>
      <c r="AH10" s="7"/>
      <c r="AI10" s="7"/>
      <c r="AJ10" s="7"/>
      <c r="AK10" s="7"/>
      <c r="AL10" s="7"/>
      <c r="AM10" s="7"/>
      <c r="AN10" s="7"/>
      <c r="AO10" s="6"/>
      <c r="AP10" s="7"/>
      <c r="AQ10" s="7"/>
      <c r="AR10" s="7"/>
      <c r="AS10" s="7"/>
      <c r="AT10" s="7"/>
      <c r="AU10" s="7"/>
      <c r="AV10" s="7"/>
      <c r="AW10" s="7"/>
      <c r="AX10" s="7"/>
      <c r="AY10" s="7"/>
      <c r="AZ10" s="7"/>
      <c r="BA10" s="7"/>
      <c r="BB10" s="6"/>
      <c r="BC10" s="7"/>
      <c r="BD10" s="7"/>
      <c r="BE10" s="7"/>
      <c r="BF10" s="7"/>
      <c r="BG10" s="7"/>
      <c r="BH10" s="7"/>
      <c r="BI10" s="7"/>
      <c r="BJ10" s="7"/>
      <c r="BK10" s="7"/>
      <c r="BL10" s="7"/>
      <c r="BM10" s="7"/>
      <c r="BN10" s="7"/>
      <c r="BO10" s="6"/>
      <c r="BP10" s="7"/>
      <c r="BQ10" s="7"/>
      <c r="BR10" s="7"/>
      <c r="BS10" s="7"/>
      <c r="BT10" s="7"/>
      <c r="BU10" s="7"/>
      <c r="BV10" s="7"/>
      <c r="BW10" s="7"/>
      <c r="BX10" s="7"/>
      <c r="BY10" s="7"/>
      <c r="BZ10" s="7"/>
      <c r="CA10" s="7"/>
      <c r="CB10" s="6"/>
      <c r="CC10" s="7"/>
      <c r="CD10" s="7"/>
      <c r="CE10" s="7"/>
      <c r="CF10" s="7"/>
      <c r="CG10" s="7"/>
      <c r="CH10" s="7"/>
      <c r="CI10" s="7"/>
      <c r="CJ10" s="7"/>
      <c r="CK10" s="7"/>
      <c r="CL10" s="7"/>
      <c r="CM10" s="7"/>
      <c r="CN10" s="7"/>
      <c r="CO10" s="6"/>
      <c r="CP10" s="7"/>
      <c r="CQ10" s="7"/>
      <c r="CR10" s="7"/>
      <c r="CS10" s="7"/>
      <c r="CT10" s="7"/>
      <c r="CU10" s="7"/>
      <c r="CV10" s="7"/>
      <c r="CW10" s="7"/>
      <c r="CX10" s="7"/>
      <c r="CY10" s="7"/>
      <c r="CZ10" s="7"/>
      <c r="DA10" s="7"/>
      <c r="DB10" s="6"/>
      <c r="DC10" s="7"/>
      <c r="DD10" s="7"/>
      <c r="DE10" s="7"/>
      <c r="DF10" s="7"/>
      <c r="DG10" s="7"/>
      <c r="DH10" s="7"/>
      <c r="DI10" s="7"/>
      <c r="DJ10" s="7"/>
      <c r="DK10" s="7"/>
      <c r="DL10" s="7"/>
      <c r="DM10" s="7"/>
      <c r="DN10" s="7"/>
      <c r="DO10" s="6"/>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6"/>
      <c r="FP10" s="7"/>
      <c r="FQ10" s="7"/>
      <c r="FR10" s="7"/>
      <c r="FS10" s="7"/>
      <c r="FT10" s="7"/>
      <c r="FU10" s="7"/>
      <c r="FV10" s="7"/>
      <c r="FW10" s="7"/>
      <c r="FX10" s="7"/>
      <c r="FY10" s="7"/>
      <c r="FZ10" s="7"/>
      <c r="GA10" s="7"/>
      <c r="GB10" s="6"/>
      <c r="GC10" s="7"/>
      <c r="GD10" s="7"/>
      <c r="GE10" s="7"/>
      <c r="GF10" s="7"/>
      <c r="GG10" s="7"/>
      <c r="GH10" s="7"/>
      <c r="GI10" s="7"/>
      <c r="GJ10" s="7"/>
      <c r="GK10" s="7"/>
      <c r="GL10" s="7"/>
      <c r="GM10" s="7"/>
      <c r="GN10" s="7"/>
    </row>
    <row r="11" spans="1:196" s="30" customFormat="1" ht="14.25">
      <c r="A11" s="682" t="s">
        <v>2692</v>
      </c>
      <c r="B11" s="9" t="s">
        <v>15</v>
      </c>
      <c r="C11" s="9" t="s">
        <v>15</v>
      </c>
      <c r="D11" s="9" t="s">
        <v>15</v>
      </c>
      <c r="E11" s="9" t="s">
        <v>15</v>
      </c>
      <c r="F11" s="9" t="s">
        <v>15</v>
      </c>
      <c r="G11" s="9" t="s">
        <v>15</v>
      </c>
      <c r="H11" s="9" t="s">
        <v>15</v>
      </c>
      <c r="I11" s="9" t="s">
        <v>15</v>
      </c>
      <c r="J11" s="9" t="s">
        <v>15</v>
      </c>
      <c r="K11" s="9" t="s">
        <v>15</v>
      </c>
      <c r="L11" s="9" t="s">
        <v>15</v>
      </c>
      <c r="M11" s="9" t="s">
        <v>15</v>
      </c>
      <c r="N11" s="9" t="s">
        <v>15</v>
      </c>
      <c r="O11" s="9">
        <f>AA11</f>
        <v>-20.083291314172602</v>
      </c>
      <c r="P11" s="9">
        <v>-34.050179211469533</v>
      </c>
      <c r="Q11" s="9">
        <v>-31.584030907920159</v>
      </c>
      <c r="R11" s="9">
        <v>-30.910871694417242</v>
      </c>
      <c r="S11" s="9">
        <v>-31.038599283724633</v>
      </c>
      <c r="T11" s="9">
        <v>-30.967223004222809</v>
      </c>
      <c r="U11" s="9">
        <v>-28.953245979749841</v>
      </c>
      <c r="V11" s="9">
        <v>-29.960984068494632</v>
      </c>
      <c r="W11" s="9">
        <v>-27.677741144644507</v>
      </c>
      <c r="X11" s="9">
        <v>-26.960078534031418</v>
      </c>
      <c r="Y11" s="9">
        <v>-26.715236647623051</v>
      </c>
      <c r="Z11" s="9">
        <v>-22.939341723558805</v>
      </c>
      <c r="AA11" s="9">
        <v>-20.083291314172602</v>
      </c>
      <c r="AB11" s="9">
        <f>AN11</f>
        <v>-5.4238218849840258</v>
      </c>
      <c r="AC11" s="9">
        <v>-6.6607773851590224</v>
      </c>
      <c r="AD11" s="9">
        <v>-6.7278025368529342</v>
      </c>
      <c r="AE11" s="9">
        <v>-10.308547754034025</v>
      </c>
      <c r="AF11" s="9">
        <v>-12.929854074566737</v>
      </c>
      <c r="AG11" s="9">
        <v>-12.231964313182608</v>
      </c>
      <c r="AH11" s="9">
        <v>-7.1768617975646709</v>
      </c>
      <c r="AI11" s="9">
        <v>-9.894403184490363</v>
      </c>
      <c r="AJ11" s="9">
        <v>-8.6733170061525584</v>
      </c>
      <c r="AK11" s="9">
        <v>-2.9716952170442679</v>
      </c>
      <c r="AL11" s="9">
        <v>-4.1705439472125789</v>
      </c>
      <c r="AM11" s="9">
        <v>-4.9177281638189685</v>
      </c>
      <c r="AN11" s="9">
        <v>-5.4238218849840258</v>
      </c>
      <c r="AO11" s="9">
        <f>BA11</f>
        <v>7.084502418690497</v>
      </c>
      <c r="AP11" s="9">
        <v>4.0333975594091243</v>
      </c>
      <c r="AQ11" s="9">
        <v>0.21608939927144633</v>
      </c>
      <c r="AR11" s="9">
        <v>1.2069378946526932</v>
      </c>
      <c r="AS11" s="9">
        <v>1.506568639267214</v>
      </c>
      <c r="AT11" s="9">
        <v>1.0099566480872735</v>
      </c>
      <c r="AU11" s="9">
        <v>-9.202952162694622E-2</v>
      </c>
      <c r="AV11" s="9">
        <v>3.6106683365592529</v>
      </c>
      <c r="AW11" s="9">
        <v>6.9887222415997874</v>
      </c>
      <c r="AX11" s="9">
        <v>2.8435934463639345</v>
      </c>
      <c r="AY11" s="9">
        <v>12.578058776411648</v>
      </c>
      <c r="AZ11" s="9">
        <v>8.3683724746179688</v>
      </c>
      <c r="BA11" s="9">
        <v>7.084502418690497</v>
      </c>
      <c r="BB11" s="9">
        <f>BN11</f>
        <v>9.9152538751159156</v>
      </c>
      <c r="BC11" s="9">
        <v>-1.6255442670536913</v>
      </c>
      <c r="BD11" s="9">
        <v>-0.46624482610969631</v>
      </c>
      <c r="BE11" s="9">
        <v>-1.123934980965613</v>
      </c>
      <c r="BF11" s="9">
        <v>2.5290132152679945</v>
      </c>
      <c r="BG11" s="9">
        <v>5.9251649748402579</v>
      </c>
      <c r="BH11" s="9">
        <v>8.5727643090896866</v>
      </c>
      <c r="BI11" s="9">
        <v>12.268460669552251</v>
      </c>
      <c r="BJ11" s="9">
        <v>14.714093600824185</v>
      </c>
      <c r="BK11" s="9">
        <v>18.343596801095874</v>
      </c>
      <c r="BL11" s="9">
        <v>9.0305465409776797</v>
      </c>
      <c r="BM11" s="9">
        <v>10.513744591791706</v>
      </c>
      <c r="BN11" s="9">
        <v>9.9152538751159156</v>
      </c>
      <c r="BO11" s="9">
        <f>CA11</f>
        <v>2.1218352522510475</v>
      </c>
      <c r="BP11" s="9">
        <v>15.28514347984018</v>
      </c>
      <c r="BQ11" s="9">
        <v>13.168048013718225</v>
      </c>
      <c r="BR11" s="9">
        <v>12.783882783882783</v>
      </c>
      <c r="BS11" s="9">
        <v>7.3030087735241001</v>
      </c>
      <c r="BT11" s="9">
        <v>3.806921217005832</v>
      </c>
      <c r="BU11" s="9">
        <v>3.0635204523163706</v>
      </c>
      <c r="BV11" s="9">
        <v>1.056785888201639</v>
      </c>
      <c r="BW11" s="9">
        <v>0.41096748120195148</v>
      </c>
      <c r="BX11" s="9">
        <v>1.4677582289995383</v>
      </c>
      <c r="BY11" s="9">
        <v>3.9894749527979778</v>
      </c>
      <c r="BZ11" s="9">
        <v>2.4709250055740428</v>
      </c>
      <c r="CA11" s="9">
        <v>2.1218352522510475</v>
      </c>
      <c r="CB11" s="9">
        <f>CN11</f>
        <v>3.6557894059342066</v>
      </c>
      <c r="CC11" s="9">
        <v>1.2078231480968427</v>
      </c>
      <c r="CD11" s="9">
        <v>3.1962480006506588</v>
      </c>
      <c r="CE11" s="9">
        <v>2.8067725606563121</v>
      </c>
      <c r="CF11" s="9">
        <v>3.2802078030570003</v>
      </c>
      <c r="CG11" s="9">
        <v>3.7839509354223422</v>
      </c>
      <c r="CH11" s="9">
        <v>2.7568597252056737</v>
      </c>
      <c r="CI11" s="9">
        <v>4.894228925672639</v>
      </c>
      <c r="CJ11" s="9">
        <v>4.5915065670606436</v>
      </c>
      <c r="CK11" s="9">
        <v>3.8438308347877426</v>
      </c>
      <c r="CL11" s="9">
        <v>4.5663944532799539</v>
      </c>
      <c r="CM11" s="9">
        <v>4.279298968137546</v>
      </c>
      <c r="CN11" s="9">
        <v>3.6557894059342066</v>
      </c>
      <c r="CO11" s="9">
        <f>DA11</f>
        <v>5.4433366157886187</v>
      </c>
      <c r="CP11" s="9">
        <v>-5.9341333099763531</v>
      </c>
      <c r="CQ11" s="9">
        <v>-3.0040984485990574E-2</v>
      </c>
      <c r="CR11" s="9">
        <v>-0.41229890323102314</v>
      </c>
      <c r="CS11" s="9">
        <v>1.0058413454262949</v>
      </c>
      <c r="CT11" s="9">
        <v>3.988655468786817</v>
      </c>
      <c r="CU11" s="9">
        <v>7.5117080825929161</v>
      </c>
      <c r="CV11" s="9">
        <v>10.537013315434439</v>
      </c>
      <c r="CW11" s="9">
        <v>10.11809683416689</v>
      </c>
      <c r="CX11" s="9">
        <v>8.3752216754553679</v>
      </c>
      <c r="CY11" s="9">
        <v>6.4721706910949139</v>
      </c>
      <c r="CZ11" s="9">
        <v>6.462516589831524</v>
      </c>
      <c r="DA11" s="9">
        <v>5.4433366157886187</v>
      </c>
      <c r="DB11" s="9">
        <f>DN11</f>
        <v>5.3216214107246307</v>
      </c>
      <c r="DC11" s="9">
        <v>18.017260180079163</v>
      </c>
      <c r="DD11" s="9">
        <v>10.6656975366189</v>
      </c>
      <c r="DE11" s="9">
        <v>12.077613912834529</v>
      </c>
      <c r="DF11" s="9">
        <v>12.935046280349738</v>
      </c>
      <c r="DG11" s="9">
        <v>9.3412866825956407</v>
      </c>
      <c r="DH11" s="9">
        <v>9.21752504646145</v>
      </c>
      <c r="DI11" s="9">
        <v>7.6315198244340188</v>
      </c>
      <c r="DJ11" s="9">
        <v>5.6091536105995932</v>
      </c>
      <c r="DK11" s="9">
        <v>7.1117074807111491</v>
      </c>
      <c r="DL11" s="9">
        <v>5.7614302353528268</v>
      </c>
      <c r="DM11" s="9">
        <v>4.7890530225499051</v>
      </c>
      <c r="DN11" s="9">
        <v>5.3216214107246307</v>
      </c>
      <c r="DO11" s="9">
        <f>EA11</f>
        <v>-1.7324618689207316E-2</v>
      </c>
      <c r="DP11" s="9">
        <v>-5.0793650793650951</v>
      </c>
      <c r="DQ11" s="9">
        <v>0.7774380732513908</v>
      </c>
      <c r="DR11" s="9">
        <v>-0.41430130141210109</v>
      </c>
      <c r="DS11" s="9">
        <v>9.0136717046296333E-2</v>
      </c>
      <c r="DT11" s="9">
        <v>-0.28725444744425177</v>
      </c>
      <c r="DU11" s="9">
        <v>-3.4107169853776265</v>
      </c>
      <c r="DV11" s="9">
        <v>-3.215321477428168</v>
      </c>
      <c r="DW11" s="9">
        <v>-1.7908975527869075</v>
      </c>
      <c r="DX11" s="9">
        <v>-1.8268744188255748</v>
      </c>
      <c r="DY11" s="9">
        <v>-1.3684910517382964</v>
      </c>
      <c r="DZ11" s="9">
        <v>-1.1207605435496371</v>
      </c>
      <c r="EA11" s="9">
        <v>-1.7324618689207316E-2</v>
      </c>
      <c r="EB11" s="9">
        <f>EN11</f>
        <v>7.030293219684558</v>
      </c>
      <c r="EC11" s="9">
        <v>4.8205575387633814</v>
      </c>
      <c r="ED11" s="9">
        <v>3.7316805474853165</v>
      </c>
      <c r="EE11" s="9">
        <v>4.9780960540566799</v>
      </c>
      <c r="EF11" s="9">
        <v>5.4276688323299904</v>
      </c>
      <c r="EG11" s="9">
        <v>5.0592004586244022</v>
      </c>
      <c r="EH11" s="9">
        <v>3.6371648173832316</v>
      </c>
      <c r="EI11" s="9">
        <v>2.1890535995379601</v>
      </c>
      <c r="EJ11" s="9">
        <v>4.4153367320550974</v>
      </c>
      <c r="EK11" s="9">
        <v>5.8605264518798217</v>
      </c>
      <c r="EL11" s="9">
        <v>6.7137244520775852</v>
      </c>
      <c r="EM11" s="9">
        <v>7.2553557861264384</v>
      </c>
      <c r="EN11" s="9">
        <v>7.030293219684558</v>
      </c>
      <c r="EO11" s="9">
        <f>FA11</f>
        <v>7.0268124132602638</v>
      </c>
      <c r="EP11" s="9">
        <v>5.0029999538468761</v>
      </c>
      <c r="EQ11" s="9">
        <v>6.7092651757188371</v>
      </c>
      <c r="ER11" s="9">
        <v>5.870906127255604</v>
      </c>
      <c r="ES11" s="9">
        <v>6.4843379836798887</v>
      </c>
      <c r="ET11" s="9">
        <v>7.4027428505790471</v>
      </c>
      <c r="EU11" s="9">
        <v>7.6899303306581235</v>
      </c>
      <c r="EV11" s="9">
        <v>7.6825088793011975</v>
      </c>
      <c r="EW11" s="9">
        <v>6.6707827485766868</v>
      </c>
      <c r="EX11" s="9">
        <v>6.6614345991560908</v>
      </c>
      <c r="EY11" s="9">
        <v>6.5032522828734285</v>
      </c>
      <c r="EZ11" s="9">
        <v>6.2239106239772246</v>
      </c>
      <c r="FA11" s="9">
        <v>7.0268124132602638</v>
      </c>
      <c r="FB11" s="9">
        <f>FN11</f>
        <v>-0.17551539098279445</v>
      </c>
      <c r="FC11" s="9">
        <v>3.4747375529498692</v>
      </c>
      <c r="FD11" s="9">
        <v>3.1967688361717483</v>
      </c>
      <c r="FE11" s="9">
        <v>0.22789086076921983</v>
      </c>
      <c r="FF11" s="9">
        <v>0.51189986298085799</v>
      </c>
      <c r="FG11" s="9">
        <v>-0.16346877219132194</v>
      </c>
      <c r="FH11" s="9">
        <v>-9.215579949368724E-2</v>
      </c>
      <c r="FI11" s="9">
        <v>0.79236304472178887</v>
      </c>
      <c r="FJ11" s="9">
        <v>0.61846217353105359</v>
      </c>
      <c r="FK11" s="9">
        <v>-0.67509126482306892</v>
      </c>
      <c r="FL11" s="9">
        <v>-0.49211139967091366</v>
      </c>
      <c r="FM11" s="9">
        <v>-0.62893155918192223</v>
      </c>
      <c r="FN11" s="9">
        <v>-0.17551539098279445</v>
      </c>
      <c r="FO11" s="9">
        <f>GA11</f>
        <v>3.1028987345786518</v>
      </c>
      <c r="FP11" s="9">
        <v>3.9347174806660945</v>
      </c>
      <c r="FQ11" s="9">
        <v>2.5708534689960372</v>
      </c>
      <c r="FR11" s="9">
        <v>2.4097136799859253</v>
      </c>
      <c r="FS11" s="9">
        <v>2.0410101802713188</v>
      </c>
      <c r="FT11" s="9">
        <v>2.2592086960170121</v>
      </c>
      <c r="FU11" s="9">
        <v>3.1235633452724842</v>
      </c>
      <c r="FV11" s="9">
        <v>2.7874205756029502</v>
      </c>
      <c r="FW11" s="9">
        <v>2.9373908013510475</v>
      </c>
      <c r="FX11" s="9">
        <v>2.8987372961360336</v>
      </c>
      <c r="FY11" s="9">
        <v>2.3694354442570509</v>
      </c>
      <c r="FZ11" s="9">
        <v>2.6827083038611477</v>
      </c>
      <c r="GA11" s="9">
        <v>3.1028987345786518</v>
      </c>
      <c r="GB11" s="9">
        <f>GN11</f>
        <v>8.5428747426408158</v>
      </c>
      <c r="GC11" s="9">
        <v>4.2929169318126181</v>
      </c>
      <c r="GD11" s="9">
        <v>5.7035011115909251</v>
      </c>
      <c r="GE11" s="9">
        <v>9.382756653699321</v>
      </c>
      <c r="GF11" s="9">
        <v>9.7584526542405126</v>
      </c>
      <c r="GG11" s="9">
        <v>10.369165537541502</v>
      </c>
      <c r="GH11" s="9">
        <v>10.010101618575851</v>
      </c>
      <c r="GI11" s="9">
        <v>9.8145418205710211</v>
      </c>
      <c r="GJ11" s="9">
        <v>8.8356035873766281</v>
      </c>
      <c r="GK11" s="9">
        <v>9.1921127038198325</v>
      </c>
      <c r="GL11" s="9">
        <v>8.9811086020495026</v>
      </c>
      <c r="GM11" s="9">
        <v>8.6285597093636248</v>
      </c>
      <c r="GN11" s="9">
        <v>8.5428747426408158</v>
      </c>
    </row>
    <row r="12" spans="1:196" s="30" customFormat="1" ht="12.75" customHeight="1">
      <c r="A12" s="682" t="s">
        <v>2693</v>
      </c>
      <c r="B12" s="9" t="s">
        <v>15</v>
      </c>
      <c r="C12" s="9" t="s">
        <v>15</v>
      </c>
      <c r="D12" s="9" t="s">
        <v>15</v>
      </c>
      <c r="E12" s="9" t="s">
        <v>15</v>
      </c>
      <c r="F12" s="9" t="s">
        <v>15</v>
      </c>
      <c r="G12" s="9" t="s">
        <v>15</v>
      </c>
      <c r="H12" s="9" t="s">
        <v>15</v>
      </c>
      <c r="I12" s="9" t="s">
        <v>15</v>
      </c>
      <c r="J12" s="9" t="s">
        <v>15</v>
      </c>
      <c r="K12" s="9" t="s">
        <v>15</v>
      </c>
      <c r="L12" s="9" t="s">
        <v>15</v>
      </c>
      <c r="M12" s="9" t="s">
        <v>15</v>
      </c>
      <c r="N12" s="9" t="s">
        <v>15</v>
      </c>
      <c r="O12" s="9">
        <f>AA12</f>
        <v>280.86836632159469</v>
      </c>
      <c r="P12" s="9">
        <v>615.21739130434787</v>
      </c>
      <c r="Q12" s="9">
        <v>549.08235294117651</v>
      </c>
      <c r="R12" s="9">
        <v>520.10206974766095</v>
      </c>
      <c r="S12" s="9">
        <v>491.65224081554157</v>
      </c>
      <c r="T12" s="9">
        <v>473.41974949024188</v>
      </c>
      <c r="U12" s="9">
        <v>438.02787383422412</v>
      </c>
      <c r="V12" s="9">
        <v>419.82978723404256</v>
      </c>
      <c r="W12" s="9">
        <v>391.37346580946814</v>
      </c>
      <c r="X12" s="9">
        <v>364.83580484745312</v>
      </c>
      <c r="Y12" s="9">
        <v>338.17765698755545</v>
      </c>
      <c r="Z12" s="9">
        <v>304.64477780922732</v>
      </c>
      <c r="AA12" s="9">
        <v>280.86836632159469</v>
      </c>
      <c r="AB12" s="9">
        <f>AN12</f>
        <v>142.03108917684941</v>
      </c>
      <c r="AC12" s="9">
        <v>147.35945485519593</v>
      </c>
      <c r="AD12" s="9">
        <v>148.82844803822476</v>
      </c>
      <c r="AE12" s="9">
        <v>152.08168723029235</v>
      </c>
      <c r="AF12" s="9">
        <v>149.11933860531991</v>
      </c>
      <c r="AG12" s="9">
        <v>147.15552595604473</v>
      </c>
      <c r="AH12" s="9">
        <v>142.82363856601637</v>
      </c>
      <c r="AI12" s="9">
        <v>143.70679428968788</v>
      </c>
      <c r="AJ12" s="9">
        <v>140.64032964876708</v>
      </c>
      <c r="AK12" s="9">
        <v>141.97557425805229</v>
      </c>
      <c r="AL12" s="9">
        <v>141.89287605932208</v>
      </c>
      <c r="AM12" s="9">
        <v>142.9234497449628</v>
      </c>
      <c r="AN12" s="9">
        <v>142.03108917684941</v>
      </c>
      <c r="AO12" s="9">
        <f>BA12</f>
        <v>135.34290787730853</v>
      </c>
      <c r="AP12" s="9">
        <v>127.6083467094703</v>
      </c>
      <c r="AQ12" s="9">
        <v>129.49112863479547</v>
      </c>
      <c r="AR12" s="9">
        <v>130.69815195071871</v>
      </c>
      <c r="AS12" s="9">
        <v>132.75053431488959</v>
      </c>
      <c r="AT12" s="9">
        <v>135.43602320426356</v>
      </c>
      <c r="AU12" s="9">
        <v>135.21836506159013</v>
      </c>
      <c r="AV12" s="9">
        <v>137.41157401684046</v>
      </c>
      <c r="AW12" s="9">
        <v>138.18258875691421</v>
      </c>
      <c r="AX12" s="9">
        <v>136.67007592830151</v>
      </c>
      <c r="AY12" s="9">
        <v>134.10194593922481</v>
      </c>
      <c r="AZ12" s="9">
        <v>134.4449701902148</v>
      </c>
      <c r="BA12" s="9">
        <v>135.34290787730853</v>
      </c>
      <c r="BB12" s="9">
        <f>BN12</f>
        <v>119.30954843425587</v>
      </c>
      <c r="BC12" s="9">
        <v>135.38900363922494</v>
      </c>
      <c r="BD12" s="9">
        <v>133.79857559390084</v>
      </c>
      <c r="BE12" s="9">
        <v>133.4718572388926</v>
      </c>
      <c r="BF12" s="9">
        <v>131.99642327488439</v>
      </c>
      <c r="BG12" s="9">
        <v>130.52797685580907</v>
      </c>
      <c r="BH12" s="9">
        <v>127.94557287501691</v>
      </c>
      <c r="BI12" s="9">
        <v>122.50645534680793</v>
      </c>
      <c r="BJ12" s="9">
        <v>120.44053829858706</v>
      </c>
      <c r="BK12" s="9">
        <v>117.23766498930888</v>
      </c>
      <c r="BL12" s="9">
        <v>117.60787296667786</v>
      </c>
      <c r="BM12" s="9">
        <v>118.0746219857584</v>
      </c>
      <c r="BN12" s="9">
        <v>119.30954843425587</v>
      </c>
      <c r="BO12" s="9">
        <f>CA12</f>
        <v>109.07750631844988</v>
      </c>
      <c r="BP12" s="9">
        <v>113.73747558132207</v>
      </c>
      <c r="BQ12" s="9">
        <v>116.44358861039206</v>
      </c>
      <c r="BR12" s="9">
        <v>116.29181552452096</v>
      </c>
      <c r="BS12" s="9">
        <v>117.96652449070726</v>
      </c>
      <c r="BT12" s="9">
        <v>117.6923730150065</v>
      </c>
      <c r="BU12" s="9">
        <v>115.09646962233171</v>
      </c>
      <c r="BV12" s="9">
        <v>112.53515150207494</v>
      </c>
      <c r="BW12" s="9">
        <v>109.4985969785437</v>
      </c>
      <c r="BX12" s="9">
        <v>108.15073430038743</v>
      </c>
      <c r="BY12" s="9">
        <v>108.09082866866775</v>
      </c>
      <c r="BZ12" s="9">
        <v>108.39249679762762</v>
      </c>
      <c r="CA12" s="9">
        <v>109.07750631844988</v>
      </c>
      <c r="CB12" s="9">
        <f>CN12</f>
        <v>137.57444046174254</v>
      </c>
      <c r="CC12" s="9">
        <v>125.00136858816444</v>
      </c>
      <c r="CD12" s="9">
        <v>122.42683759785635</v>
      </c>
      <c r="CE12" s="9">
        <v>126.01106998539848</v>
      </c>
      <c r="CF12" s="9">
        <v>125.2729892320914</v>
      </c>
      <c r="CG12" s="9">
        <v>126.4187672566196</v>
      </c>
      <c r="CH12" s="9">
        <v>127.6793461969298</v>
      </c>
      <c r="CI12" s="9">
        <v>128.89878631312149</v>
      </c>
      <c r="CJ12" s="9">
        <v>132.31846755432363</v>
      </c>
      <c r="CK12" s="9">
        <v>136.61718163986509</v>
      </c>
      <c r="CL12" s="9">
        <v>136.70492374787241</v>
      </c>
      <c r="CM12" s="9">
        <v>137.32442032315356</v>
      </c>
      <c r="CN12" s="9">
        <v>137.57444046174254</v>
      </c>
      <c r="CO12" s="9">
        <f>DA12</f>
        <v>127.16212719345179</v>
      </c>
      <c r="CP12" s="9">
        <v>149.43433120722563</v>
      </c>
      <c r="CQ12" s="9">
        <v>135.84107836613794</v>
      </c>
      <c r="CR12" s="9">
        <v>135.13231951509903</v>
      </c>
      <c r="CS12" s="9">
        <v>136.29017759044325</v>
      </c>
      <c r="CT12" s="9">
        <v>135.64742412909953</v>
      </c>
      <c r="CU12" s="9">
        <v>134.51083833298856</v>
      </c>
      <c r="CV12" s="9">
        <v>131.3319164767309</v>
      </c>
      <c r="CW12" s="9">
        <v>129.68363052066948</v>
      </c>
      <c r="CX12" s="9">
        <v>127.60265826454233</v>
      </c>
      <c r="CY12" s="9">
        <v>127.01092610030034</v>
      </c>
      <c r="CZ12" s="9">
        <v>127.62130685196828</v>
      </c>
      <c r="DA12" s="9">
        <v>127.16212719345179</v>
      </c>
      <c r="DB12" s="9">
        <f>DN12</f>
        <v>107.33235516299611</v>
      </c>
      <c r="DC12" s="9">
        <v>106.44139387539599</v>
      </c>
      <c r="DD12" s="9">
        <v>114.41809329354481</v>
      </c>
      <c r="DE12" s="9">
        <v>112.98529595683482</v>
      </c>
      <c r="DF12" s="9">
        <v>111.58980149382549</v>
      </c>
      <c r="DG12" s="9">
        <v>112.06964175652891</v>
      </c>
      <c r="DH12" s="9">
        <v>111.26075731497417</v>
      </c>
      <c r="DI12" s="9">
        <v>110.57027641056514</v>
      </c>
      <c r="DJ12" s="9">
        <v>109.63602901052674</v>
      </c>
      <c r="DK12" s="9">
        <v>108.50138951107445</v>
      </c>
      <c r="DL12" s="9">
        <v>108.04121296453302</v>
      </c>
      <c r="DM12" s="9">
        <v>107.37416469751253</v>
      </c>
      <c r="DN12" s="9">
        <v>107.33235516299611</v>
      </c>
      <c r="DO12" s="9">
        <f>EA12</f>
        <v>102.02543640560168</v>
      </c>
      <c r="DP12" s="9">
        <v>95.884719899665555</v>
      </c>
      <c r="DQ12" s="9">
        <v>95.897620050025992</v>
      </c>
      <c r="DR12" s="9">
        <v>98.227924480365843</v>
      </c>
      <c r="DS12" s="9">
        <v>97.474958748750822</v>
      </c>
      <c r="DT12" s="9">
        <v>98.594688716485408</v>
      </c>
      <c r="DU12" s="9">
        <v>100.77822994547296</v>
      </c>
      <c r="DV12" s="9">
        <v>99.848479708719182</v>
      </c>
      <c r="DW12" s="9">
        <v>99.771249282994347</v>
      </c>
      <c r="DX12" s="9">
        <v>100.75421068400006</v>
      </c>
      <c r="DY12" s="9">
        <v>101.62845823866667</v>
      </c>
      <c r="DZ12" s="9">
        <v>101.97675636059049</v>
      </c>
      <c r="EA12" s="9">
        <v>102.02543640560168</v>
      </c>
      <c r="EB12" s="9">
        <f>EN12</f>
        <v>103.9749483048452</v>
      </c>
      <c r="EC12" s="9">
        <v>112.65533198149014</v>
      </c>
      <c r="ED12" s="9">
        <v>110.651646231406</v>
      </c>
      <c r="EE12" s="9">
        <v>107.22353539008786</v>
      </c>
      <c r="EF12" s="9">
        <v>107.39161898731315</v>
      </c>
      <c r="EG12" s="9">
        <v>107.26934281514859</v>
      </c>
      <c r="EH12" s="9">
        <v>106.00033457171337</v>
      </c>
      <c r="EI12" s="9">
        <v>106.78858770335565</v>
      </c>
      <c r="EJ12" s="9">
        <v>105.29689735464713</v>
      </c>
      <c r="EK12" s="9">
        <v>103.37301344983223</v>
      </c>
      <c r="EL12" s="9">
        <v>103.64475166952801</v>
      </c>
      <c r="EM12" s="9">
        <v>103.45735806534549</v>
      </c>
      <c r="EN12" s="9">
        <v>103.9749483048452</v>
      </c>
      <c r="EO12" s="9">
        <f>FA12</f>
        <v>105.10844415034353</v>
      </c>
      <c r="EP12" s="9">
        <v>107.39527932838115</v>
      </c>
      <c r="EQ12" s="9">
        <v>107.27734671502066</v>
      </c>
      <c r="ER12" s="9">
        <v>109.22618845759943</v>
      </c>
      <c r="ES12" s="9">
        <v>109.3292529181725</v>
      </c>
      <c r="ET12" s="9">
        <v>108.65220812357244</v>
      </c>
      <c r="EU12" s="9">
        <v>108.66428527813396</v>
      </c>
      <c r="EV12" s="9">
        <v>108.2470203031376</v>
      </c>
      <c r="EW12" s="9">
        <v>107.78448890236365</v>
      </c>
      <c r="EX12" s="9">
        <v>106.10900218206909</v>
      </c>
      <c r="EY12" s="9">
        <v>105.42169335079998</v>
      </c>
      <c r="EZ12" s="9">
        <v>105.53557651626389</v>
      </c>
      <c r="FA12" s="9">
        <v>105.10844415034353</v>
      </c>
      <c r="FB12" s="9">
        <f>FN12</f>
        <v>107.12862225553724</v>
      </c>
      <c r="FC12" s="9">
        <v>113.54098684861067</v>
      </c>
      <c r="FD12" s="9">
        <v>112.12337637603321</v>
      </c>
      <c r="FE12" s="9">
        <v>109.29440117961207</v>
      </c>
      <c r="FF12" s="9">
        <v>108.93781858918699</v>
      </c>
      <c r="FG12" s="9">
        <v>109.10233702943381</v>
      </c>
      <c r="FH12" s="9">
        <v>108.27298778653002</v>
      </c>
      <c r="FI12" s="9">
        <v>107.25031964297149</v>
      </c>
      <c r="FJ12" s="9">
        <v>107.32764176134972</v>
      </c>
      <c r="FK12" s="9">
        <v>108.4631911465973</v>
      </c>
      <c r="FL12" s="9">
        <v>107.96471043116603</v>
      </c>
      <c r="FM12" s="9">
        <v>108.19985500212988</v>
      </c>
      <c r="FN12" s="9">
        <v>107.12862225553724</v>
      </c>
      <c r="FO12" s="9">
        <f>GA12</f>
        <v>109.39161780255696</v>
      </c>
      <c r="FP12" s="9">
        <v>102.70818320457174</v>
      </c>
      <c r="FQ12" s="9">
        <v>103.54061439099114</v>
      </c>
      <c r="FR12" s="9">
        <v>107.70997774850271</v>
      </c>
      <c r="FS12" s="9">
        <v>107.72309846727946</v>
      </c>
      <c r="FT12" s="9">
        <v>108.08128947144166</v>
      </c>
      <c r="FU12" s="9">
        <v>108.70930774364977</v>
      </c>
      <c r="FV12" s="9">
        <v>108.84119225992548</v>
      </c>
      <c r="FW12" s="9">
        <v>109.46737298022038</v>
      </c>
      <c r="FX12" s="9">
        <v>109.19152118962707</v>
      </c>
      <c r="FY12" s="9">
        <v>109.4393164009408</v>
      </c>
      <c r="FZ12" s="9">
        <v>109.35771194224324</v>
      </c>
      <c r="GA12" s="9">
        <v>109.39161780255696</v>
      </c>
      <c r="GB12" s="9">
        <f>GN12</f>
        <v>114.8765522551062</v>
      </c>
      <c r="GC12" s="9">
        <v>104.80615788979631</v>
      </c>
      <c r="GD12" s="9">
        <v>109.85186642255141</v>
      </c>
      <c r="GE12" s="9">
        <v>108.07144971317692</v>
      </c>
      <c r="GF12" s="9">
        <v>108.11790560431582</v>
      </c>
      <c r="GG12" s="9">
        <v>110.09162417947013</v>
      </c>
      <c r="GH12" s="9">
        <v>110.94101120637549</v>
      </c>
      <c r="GI12" s="9">
        <v>111.90577943135827</v>
      </c>
      <c r="GJ12" s="9">
        <v>112.27420044408281</v>
      </c>
      <c r="GK12" s="9">
        <v>112.5858629622609</v>
      </c>
      <c r="GL12" s="9">
        <v>113.33303605049845</v>
      </c>
      <c r="GM12" s="9">
        <v>113.91245090185946</v>
      </c>
      <c r="GN12" s="9">
        <v>114.8765522551062</v>
      </c>
    </row>
    <row r="13" spans="1:196" s="30" customFormat="1" ht="14.25">
      <c r="A13" s="682" t="s">
        <v>2694</v>
      </c>
      <c r="B13" s="9" t="s">
        <v>15</v>
      </c>
      <c r="C13" s="9" t="s">
        <v>15</v>
      </c>
      <c r="D13" s="9" t="s">
        <v>15</v>
      </c>
      <c r="E13" s="9" t="s">
        <v>15</v>
      </c>
      <c r="F13" s="9" t="s">
        <v>15</v>
      </c>
      <c r="G13" s="9" t="s">
        <v>15</v>
      </c>
      <c r="H13" s="9" t="s">
        <v>15</v>
      </c>
      <c r="I13" s="9" t="s">
        <v>15</v>
      </c>
      <c r="J13" s="9" t="s">
        <v>15</v>
      </c>
      <c r="K13" s="9" t="s">
        <v>15</v>
      </c>
      <c r="L13" s="9" t="s">
        <v>15</v>
      </c>
      <c r="M13" s="9" t="s">
        <v>15</v>
      </c>
      <c r="N13" s="9" t="s">
        <v>15</v>
      </c>
      <c r="O13" s="9" t="s">
        <v>15</v>
      </c>
      <c r="P13" s="9" t="s">
        <v>15</v>
      </c>
      <c r="Q13" s="9" t="s">
        <v>15</v>
      </c>
      <c r="R13" s="9" t="s">
        <v>15</v>
      </c>
      <c r="S13" s="9" t="s">
        <v>15</v>
      </c>
      <c r="T13" s="9" t="s">
        <v>15</v>
      </c>
      <c r="U13" s="9" t="s">
        <v>15</v>
      </c>
      <c r="V13" s="9" t="s">
        <v>15</v>
      </c>
      <c r="W13" s="9" t="s">
        <v>15</v>
      </c>
      <c r="X13" s="9" t="s">
        <v>15</v>
      </c>
      <c r="Y13" s="9" t="s">
        <v>15</v>
      </c>
      <c r="Z13" s="9" t="s">
        <v>15</v>
      </c>
      <c r="AA13" s="9" t="s">
        <v>15</v>
      </c>
      <c r="AB13" s="9" t="s">
        <v>15</v>
      </c>
      <c r="AC13" s="9" t="s">
        <v>15</v>
      </c>
      <c r="AD13" s="9" t="s">
        <v>15</v>
      </c>
      <c r="AE13" s="9" t="s">
        <v>15</v>
      </c>
      <c r="AF13" s="9" t="s">
        <v>15</v>
      </c>
      <c r="AG13" s="9" t="s">
        <v>15</v>
      </c>
      <c r="AH13" s="9" t="s">
        <v>15</v>
      </c>
      <c r="AI13" s="9" t="s">
        <v>15</v>
      </c>
      <c r="AJ13" s="9" t="s">
        <v>15</v>
      </c>
      <c r="AK13" s="9" t="s">
        <v>15</v>
      </c>
      <c r="AL13" s="9" t="s">
        <v>15</v>
      </c>
      <c r="AM13" s="9" t="s">
        <v>15</v>
      </c>
      <c r="AN13" s="9" t="s">
        <v>15</v>
      </c>
      <c r="AO13" s="9" t="s">
        <v>15</v>
      </c>
      <c r="AP13" s="9" t="s">
        <v>15</v>
      </c>
      <c r="AQ13" s="9" t="s">
        <v>15</v>
      </c>
      <c r="AR13" s="9" t="s">
        <v>15</v>
      </c>
      <c r="AS13" s="9" t="s">
        <v>15</v>
      </c>
      <c r="AT13" s="9" t="s">
        <v>15</v>
      </c>
      <c r="AU13" s="9" t="s">
        <v>15</v>
      </c>
      <c r="AV13" s="9" t="s">
        <v>15</v>
      </c>
      <c r="AW13" s="9" t="s">
        <v>15</v>
      </c>
      <c r="AX13" s="9" t="s">
        <v>15</v>
      </c>
      <c r="AY13" s="9" t="s">
        <v>15</v>
      </c>
      <c r="AZ13" s="9" t="s">
        <v>15</v>
      </c>
      <c r="BA13" s="9" t="s">
        <v>15</v>
      </c>
      <c r="BB13" s="9" t="s">
        <v>15</v>
      </c>
      <c r="BC13" s="9" t="s">
        <v>15</v>
      </c>
      <c r="BD13" s="9" t="s">
        <v>15</v>
      </c>
      <c r="BE13" s="9" t="s">
        <v>15</v>
      </c>
      <c r="BF13" s="9" t="s">
        <v>15</v>
      </c>
      <c r="BG13" s="9" t="s">
        <v>15</v>
      </c>
      <c r="BH13" s="9" t="s">
        <v>15</v>
      </c>
      <c r="BI13" s="9" t="s">
        <v>15</v>
      </c>
      <c r="BJ13" s="9" t="s">
        <v>15</v>
      </c>
      <c r="BK13" s="9" t="s">
        <v>15</v>
      </c>
      <c r="BL13" s="9" t="s">
        <v>15</v>
      </c>
      <c r="BM13" s="9" t="s">
        <v>15</v>
      </c>
      <c r="BN13" s="9" t="s">
        <v>15</v>
      </c>
      <c r="BO13" s="9">
        <v>105.3</v>
      </c>
      <c r="BP13" s="9" t="s">
        <v>15</v>
      </c>
      <c r="BQ13" s="9" t="s">
        <v>15</v>
      </c>
      <c r="BR13" s="9" t="s">
        <v>15</v>
      </c>
      <c r="BS13" s="9" t="s">
        <v>15</v>
      </c>
      <c r="BT13" s="9" t="s">
        <v>15</v>
      </c>
      <c r="BU13" s="9" t="s">
        <v>15</v>
      </c>
      <c r="BV13" s="9" t="s">
        <v>15</v>
      </c>
      <c r="BW13" s="9" t="s">
        <v>15</v>
      </c>
      <c r="BX13" s="9" t="s">
        <v>15</v>
      </c>
      <c r="BY13" s="9" t="s">
        <v>15</v>
      </c>
      <c r="BZ13" s="9" t="s">
        <v>15</v>
      </c>
      <c r="CA13" s="9" t="s">
        <v>15</v>
      </c>
      <c r="CB13" s="9">
        <v>95.7</v>
      </c>
      <c r="CC13" s="9" t="s">
        <v>15</v>
      </c>
      <c r="CD13" s="9" t="s">
        <v>15</v>
      </c>
      <c r="CE13" s="9" t="s">
        <v>15</v>
      </c>
      <c r="CF13" s="9" t="s">
        <v>15</v>
      </c>
      <c r="CG13" s="9" t="s">
        <v>15</v>
      </c>
      <c r="CH13" s="9" t="s">
        <v>15</v>
      </c>
      <c r="CI13" s="9" t="s">
        <v>15</v>
      </c>
      <c r="CJ13" s="9" t="s">
        <v>15</v>
      </c>
      <c r="CK13" s="9" t="s">
        <v>15</v>
      </c>
      <c r="CL13" s="9" t="s">
        <v>15</v>
      </c>
      <c r="CM13" s="9" t="s">
        <v>15</v>
      </c>
      <c r="CN13" s="9" t="s">
        <v>15</v>
      </c>
      <c r="CO13" s="9">
        <v>106</v>
      </c>
      <c r="CP13" s="9" t="s">
        <v>15</v>
      </c>
      <c r="CQ13" s="9" t="s">
        <v>15</v>
      </c>
      <c r="CR13" s="9" t="s">
        <v>15</v>
      </c>
      <c r="CS13" s="9" t="s">
        <v>15</v>
      </c>
      <c r="CT13" s="9" t="s">
        <v>15</v>
      </c>
      <c r="CU13" s="9" t="s">
        <v>15</v>
      </c>
      <c r="CV13" s="9" t="s">
        <v>15</v>
      </c>
      <c r="CW13" s="9" t="s">
        <v>15</v>
      </c>
      <c r="CX13" s="9" t="s">
        <v>15</v>
      </c>
      <c r="CY13" s="9" t="s">
        <v>15</v>
      </c>
      <c r="CZ13" s="9" t="s">
        <v>15</v>
      </c>
      <c r="DA13" s="9" t="s">
        <v>15</v>
      </c>
      <c r="DB13" s="9">
        <v>105.4</v>
      </c>
      <c r="DC13" s="9" t="s">
        <v>15</v>
      </c>
      <c r="DD13" s="9" t="s">
        <v>15</v>
      </c>
      <c r="DE13" s="9" t="s">
        <v>15</v>
      </c>
      <c r="DF13" s="9" t="s">
        <v>15</v>
      </c>
      <c r="DG13" s="9" t="s">
        <v>15</v>
      </c>
      <c r="DH13" s="9" t="s">
        <v>15</v>
      </c>
      <c r="DI13" s="9" t="s">
        <v>15</v>
      </c>
      <c r="DJ13" s="9" t="s">
        <v>15</v>
      </c>
      <c r="DK13" s="9" t="s">
        <v>15</v>
      </c>
      <c r="DL13" s="9" t="s">
        <v>15</v>
      </c>
      <c r="DM13" s="9" t="s">
        <v>15</v>
      </c>
      <c r="DN13" s="9" t="s">
        <v>15</v>
      </c>
      <c r="DO13" s="9">
        <v>89.1</v>
      </c>
      <c r="DP13" s="9" t="s">
        <v>15</v>
      </c>
      <c r="DQ13" s="9" t="s">
        <v>15</v>
      </c>
      <c r="DR13" s="9" t="s">
        <v>15</v>
      </c>
      <c r="DS13" s="9" t="s">
        <v>15</v>
      </c>
      <c r="DT13" s="9" t="s">
        <v>15</v>
      </c>
      <c r="DU13" s="9" t="s">
        <v>15</v>
      </c>
      <c r="DV13" s="9" t="s">
        <v>15</v>
      </c>
      <c r="DW13" s="9" t="s">
        <v>15</v>
      </c>
      <c r="DX13" s="9" t="s">
        <v>15</v>
      </c>
      <c r="DY13" s="9" t="s">
        <v>15</v>
      </c>
      <c r="DZ13" s="9" t="s">
        <v>15</v>
      </c>
      <c r="EA13" s="9" t="s">
        <v>15</v>
      </c>
      <c r="EB13" s="10">
        <v>117</v>
      </c>
      <c r="EC13" s="9" t="s">
        <v>15</v>
      </c>
      <c r="ED13" s="9" t="s">
        <v>15</v>
      </c>
      <c r="EE13" s="9" t="s">
        <v>15</v>
      </c>
      <c r="EF13" s="9" t="s">
        <v>15</v>
      </c>
      <c r="EG13" s="9" t="s">
        <v>15</v>
      </c>
      <c r="EH13" s="9" t="s">
        <v>15</v>
      </c>
      <c r="EI13" s="9" t="s">
        <v>15</v>
      </c>
      <c r="EJ13" s="9" t="s">
        <v>15</v>
      </c>
      <c r="EK13" s="9" t="s">
        <v>15</v>
      </c>
      <c r="EL13" s="9" t="s">
        <v>15</v>
      </c>
      <c r="EM13" s="9" t="s">
        <v>15</v>
      </c>
      <c r="EN13" s="9" t="s">
        <v>15</v>
      </c>
      <c r="EO13" s="10">
        <v>104.6</v>
      </c>
      <c r="EP13" s="9" t="s">
        <v>15</v>
      </c>
      <c r="EQ13" s="9" t="s">
        <v>15</v>
      </c>
      <c r="ER13" s="9" t="s">
        <v>15</v>
      </c>
      <c r="ES13" s="9" t="s">
        <v>15</v>
      </c>
      <c r="ET13" s="9" t="s">
        <v>15</v>
      </c>
      <c r="EU13" s="9" t="s">
        <v>15</v>
      </c>
      <c r="EV13" s="9" t="s">
        <v>15</v>
      </c>
      <c r="EW13" s="9" t="s">
        <v>15</v>
      </c>
      <c r="EX13" s="9" t="s">
        <v>15</v>
      </c>
      <c r="EY13" s="9" t="s">
        <v>15</v>
      </c>
      <c r="EZ13" s="9" t="s">
        <v>15</v>
      </c>
      <c r="FA13" s="9" t="s">
        <v>15</v>
      </c>
      <c r="FB13" s="10">
        <v>87.9</v>
      </c>
      <c r="FC13" s="9" t="s">
        <v>15</v>
      </c>
      <c r="FD13" s="9" t="s">
        <v>15</v>
      </c>
      <c r="FE13" s="9" t="s">
        <v>15</v>
      </c>
      <c r="FF13" s="9" t="s">
        <v>15</v>
      </c>
      <c r="FG13" s="9" t="s">
        <v>15</v>
      </c>
      <c r="FH13" s="9" t="s">
        <v>15</v>
      </c>
      <c r="FI13" s="9" t="s">
        <v>15</v>
      </c>
      <c r="FJ13" s="9" t="s">
        <v>15</v>
      </c>
      <c r="FK13" s="9" t="s">
        <v>15</v>
      </c>
      <c r="FL13" s="9" t="s">
        <v>15</v>
      </c>
      <c r="FM13" s="9" t="s">
        <v>15</v>
      </c>
      <c r="FN13" s="9" t="s">
        <v>15</v>
      </c>
      <c r="FO13" s="9">
        <v>89.8</v>
      </c>
      <c r="FP13" s="9" t="s">
        <v>15</v>
      </c>
      <c r="FQ13" s="9" t="s">
        <v>15</v>
      </c>
      <c r="FR13" s="9" t="s">
        <v>15</v>
      </c>
      <c r="FS13" s="9" t="s">
        <v>15</v>
      </c>
      <c r="FT13" s="9" t="s">
        <v>15</v>
      </c>
      <c r="FU13" s="9" t="s">
        <v>15</v>
      </c>
      <c r="FV13" s="9" t="s">
        <v>15</v>
      </c>
      <c r="FW13" s="9" t="s">
        <v>15</v>
      </c>
      <c r="FX13" s="9" t="s">
        <v>15</v>
      </c>
      <c r="FY13" s="9" t="s">
        <v>15</v>
      </c>
      <c r="FZ13" s="9" t="s">
        <v>15</v>
      </c>
      <c r="GA13" s="9" t="s">
        <v>15</v>
      </c>
      <c r="GB13" s="9">
        <f>GN13</f>
        <v>107.3</v>
      </c>
      <c r="GC13" s="9">
        <v>94</v>
      </c>
      <c r="GD13" s="9">
        <v>97.4</v>
      </c>
      <c r="GE13" s="9">
        <v>102.6</v>
      </c>
      <c r="GF13" s="9">
        <v>103.5</v>
      </c>
      <c r="GG13" s="9">
        <v>104.1</v>
      </c>
      <c r="GH13" s="9">
        <v>104.8</v>
      </c>
      <c r="GI13" s="9">
        <v>105.6</v>
      </c>
      <c r="GJ13" s="9">
        <v>106.6</v>
      </c>
      <c r="GK13" s="9">
        <v>107.2</v>
      </c>
      <c r="GL13" s="9">
        <v>105.5</v>
      </c>
      <c r="GM13" s="9">
        <v>105.1</v>
      </c>
      <c r="GN13" s="9">
        <v>107.3</v>
      </c>
    </row>
    <row r="14" spans="1:196" s="30" customFormat="1" ht="14.25">
      <c r="A14" s="682" t="s">
        <v>2695</v>
      </c>
      <c r="B14" s="14">
        <v>1029.8670606740725</v>
      </c>
      <c r="C14" s="15">
        <v>149.90508411939274</v>
      </c>
      <c r="D14" s="15">
        <v>128.01047928043025</v>
      </c>
      <c r="E14" s="15">
        <v>117.87902184993415</v>
      </c>
      <c r="F14" s="15">
        <v>115.40929121277439</v>
      </c>
      <c r="G14" s="15">
        <v>124.93137560334733</v>
      </c>
      <c r="H14" s="15">
        <v>116.08331611720577</v>
      </c>
      <c r="I14" s="15">
        <v>125.31723960020862</v>
      </c>
      <c r="J14" s="15">
        <v>111.55962003064175</v>
      </c>
      <c r="K14" s="15">
        <v>123.3084758550423</v>
      </c>
      <c r="L14" s="15">
        <v>123.05385806368791</v>
      </c>
      <c r="M14" s="15">
        <v>116.85300580124691</v>
      </c>
      <c r="N14" s="15">
        <v>109.73742312037041</v>
      </c>
      <c r="O14" s="14">
        <v>162.12409833080812</v>
      </c>
      <c r="P14" s="15">
        <v>105.00278540258292</v>
      </c>
      <c r="Q14" s="15">
        <v>112.81934949166819</v>
      </c>
      <c r="R14" s="15">
        <v>106.85212687080458</v>
      </c>
      <c r="S14" s="15">
        <v>103.51256527773167</v>
      </c>
      <c r="T14" s="15">
        <v>101.90787918620555</v>
      </c>
      <c r="U14" s="15">
        <v>100.92727815564939</v>
      </c>
      <c r="V14" s="15">
        <v>100.59314108693911</v>
      </c>
      <c r="W14" s="15">
        <v>102.1983724905418</v>
      </c>
      <c r="X14" s="15">
        <v>101.53207661466601</v>
      </c>
      <c r="Y14" s="15">
        <v>102.76969107205967</v>
      </c>
      <c r="Z14" s="15">
        <v>106.52244674144097</v>
      </c>
      <c r="AA14" s="15">
        <v>105.28070705683076</v>
      </c>
      <c r="AB14" s="14">
        <v>132.09937466619192</v>
      </c>
      <c r="AC14" s="15">
        <v>105.81875293923851</v>
      </c>
      <c r="AD14" s="15">
        <v>106.23834668555332</v>
      </c>
      <c r="AE14" s="15">
        <v>101.40689310091464</v>
      </c>
      <c r="AF14" s="15">
        <v>101.4751733999999</v>
      </c>
      <c r="AG14" s="15">
        <v>100.86852291414252</v>
      </c>
      <c r="AH14" s="15">
        <v>101.14449711890336</v>
      </c>
      <c r="AI14" s="15">
        <v>101.94685402927088</v>
      </c>
      <c r="AJ14" s="15">
        <v>102.62567033516603</v>
      </c>
      <c r="AK14" s="15">
        <v>102.132717100292</v>
      </c>
      <c r="AL14" s="15">
        <v>99.507293512853124</v>
      </c>
      <c r="AM14" s="15">
        <v>101.63949272222166</v>
      </c>
      <c r="AN14" s="15">
        <v>103.56654664663468</v>
      </c>
      <c r="AO14" s="14">
        <v>134.83275207022095</v>
      </c>
      <c r="AP14" s="15">
        <v>103.92905492590995</v>
      </c>
      <c r="AQ14" s="15">
        <v>103.94390539524407</v>
      </c>
      <c r="AR14" s="15">
        <v>104.71413041339792</v>
      </c>
      <c r="AS14" s="15">
        <v>104.86741441950282</v>
      </c>
      <c r="AT14" s="15">
        <v>102.73253733869423</v>
      </c>
      <c r="AU14" s="15">
        <v>101.02372889693252</v>
      </c>
      <c r="AV14" s="15">
        <v>97.603574998374015</v>
      </c>
      <c r="AW14" s="15">
        <v>100.01558306943328</v>
      </c>
      <c r="AX14" s="15">
        <v>100.52341022068232</v>
      </c>
      <c r="AY14" s="15">
        <v>100.97770708450111</v>
      </c>
      <c r="AZ14" s="15">
        <v>106.19708005731393</v>
      </c>
      <c r="BA14" s="15">
        <v>104.07428599671691</v>
      </c>
      <c r="BB14" s="14">
        <v>113.02061327556862</v>
      </c>
      <c r="BC14" s="15">
        <v>102.473620456473</v>
      </c>
      <c r="BD14" s="15">
        <v>101.94391753881528</v>
      </c>
      <c r="BE14" s="15">
        <v>101.36800880196463</v>
      </c>
      <c r="BF14" s="15">
        <v>102.10766643777984</v>
      </c>
      <c r="BG14" s="15">
        <v>103.23270648734639</v>
      </c>
      <c r="BH14" s="15">
        <v>100.9898367511606</v>
      </c>
      <c r="BI14" s="15">
        <v>99.685440583213122</v>
      </c>
      <c r="BJ14" s="15">
        <v>98.582013982032322</v>
      </c>
      <c r="BK14" s="15">
        <v>99.792138293429289</v>
      </c>
      <c r="BL14" s="15">
        <v>100.14868419599907</v>
      </c>
      <c r="BM14" s="15">
        <v>101.26876442608364</v>
      </c>
      <c r="BN14" s="15">
        <v>100.80533184162191</v>
      </c>
      <c r="BO14" s="14">
        <v>116.82156993739758</v>
      </c>
      <c r="BP14" s="15">
        <v>101.90077866743887</v>
      </c>
      <c r="BQ14" s="15">
        <v>100.71108422553685</v>
      </c>
      <c r="BR14" s="15">
        <v>100.944684221974</v>
      </c>
      <c r="BS14" s="15">
        <v>100.69679309887375</v>
      </c>
      <c r="BT14" s="15">
        <v>102.82071835454747</v>
      </c>
      <c r="BU14" s="15">
        <v>102.51764557606205</v>
      </c>
      <c r="BV14" s="15">
        <v>97.149256636679496</v>
      </c>
      <c r="BW14" s="15">
        <v>98.507851465393202</v>
      </c>
      <c r="BX14" s="15">
        <v>101.12438661781979</v>
      </c>
      <c r="BY14" s="15">
        <v>100.65863279227554</v>
      </c>
      <c r="BZ14" s="15">
        <v>105.43516700434515</v>
      </c>
      <c r="CA14" s="15">
        <v>103.43967961569605</v>
      </c>
      <c r="CB14" s="14">
        <v>139.93534074722677</v>
      </c>
      <c r="CC14" s="15">
        <v>103.30210990721906</v>
      </c>
      <c r="CD14" s="15">
        <v>101.67774537983314</v>
      </c>
      <c r="CE14" s="15">
        <v>102.73942243052025</v>
      </c>
      <c r="CF14" s="15">
        <v>105.47998737016415</v>
      </c>
      <c r="CG14" s="15">
        <v>107.92438612845308</v>
      </c>
      <c r="CH14" s="15">
        <v>107.93699514613651</v>
      </c>
      <c r="CI14" s="15">
        <v>99.955090853970276</v>
      </c>
      <c r="CJ14" s="15">
        <v>98.657096836262468</v>
      </c>
      <c r="CK14" s="15">
        <v>101.33013367951422</v>
      </c>
      <c r="CL14" s="15">
        <v>102.83210406185053</v>
      </c>
      <c r="CM14" s="15">
        <v>101.19810782948453</v>
      </c>
      <c r="CN14" s="15">
        <v>101.48976126365731</v>
      </c>
      <c r="CO14" s="14">
        <v>109.5674645098556</v>
      </c>
      <c r="CP14" s="15">
        <v>101.91420314137534</v>
      </c>
      <c r="CQ14" s="15">
        <v>101.06332132553482</v>
      </c>
      <c r="CR14" s="15">
        <v>101.41351776858957</v>
      </c>
      <c r="CS14" s="15">
        <v>100.41558699919435</v>
      </c>
      <c r="CT14" s="15">
        <v>101.3842377702755</v>
      </c>
      <c r="CU14" s="15">
        <v>100.73708015111748</v>
      </c>
      <c r="CV14" s="15">
        <v>98.253010553311213</v>
      </c>
      <c r="CW14" s="15">
        <v>99.46591672646133</v>
      </c>
      <c r="CX14" s="15">
        <v>101.0256603125153</v>
      </c>
      <c r="CY14" s="15">
        <v>101.44568624539177</v>
      </c>
      <c r="CZ14" s="15">
        <v>101.10168943295818</v>
      </c>
      <c r="DA14" s="15">
        <v>101.00728015403438</v>
      </c>
      <c r="DB14" s="14">
        <v>103.69166048115972</v>
      </c>
      <c r="DC14" s="15">
        <v>100.91232702066402</v>
      </c>
      <c r="DD14" s="15">
        <v>101.30880224864262</v>
      </c>
      <c r="DE14" s="15">
        <v>100.56590756732298</v>
      </c>
      <c r="DF14" s="15">
        <v>101.65636691771016</v>
      </c>
      <c r="DG14" s="15">
        <v>102.27154965675427</v>
      </c>
      <c r="DH14" s="15">
        <v>99.111224835124062</v>
      </c>
      <c r="DI14" s="15">
        <v>98.150210004636634</v>
      </c>
      <c r="DJ14" s="15">
        <v>97.610430584370533</v>
      </c>
      <c r="DK14" s="15">
        <v>100.00937957986082</v>
      </c>
      <c r="DL14" s="15">
        <v>100.39735101616141</v>
      </c>
      <c r="DM14" s="15">
        <v>100.32422593725904</v>
      </c>
      <c r="DN14" s="15">
        <v>101.42475996494314</v>
      </c>
      <c r="DO14" s="14">
        <v>102.27745445331497</v>
      </c>
      <c r="DP14" s="15">
        <v>100.71568240339239</v>
      </c>
      <c r="DQ14" s="15">
        <v>100.41974057403698</v>
      </c>
      <c r="DR14" s="15">
        <v>99.938371030132345</v>
      </c>
      <c r="DS14" s="15">
        <v>100.48867171160074</v>
      </c>
      <c r="DT14" s="15">
        <v>101.32933720658298</v>
      </c>
      <c r="DU14" s="15">
        <v>100.16374867778224</v>
      </c>
      <c r="DV14" s="15">
        <v>98.883859947221353</v>
      </c>
      <c r="DW14" s="15">
        <v>99.268624490936915</v>
      </c>
      <c r="DX14" s="15">
        <v>100.10346185382197</v>
      </c>
      <c r="DY14" s="15">
        <v>99.736045095074985</v>
      </c>
      <c r="DZ14" s="15">
        <v>100.27230689753661</v>
      </c>
      <c r="EA14" s="15">
        <v>100.95989978550242</v>
      </c>
      <c r="EB14" s="14">
        <v>105.58172936890664</v>
      </c>
      <c r="EC14" s="15">
        <v>100.8988560618792</v>
      </c>
      <c r="ED14" s="15">
        <v>100.44283281173129</v>
      </c>
      <c r="EE14" s="15">
        <v>100.65848721006172</v>
      </c>
      <c r="EF14" s="15">
        <v>100.9958678775678</v>
      </c>
      <c r="EG14" s="15">
        <v>101.41540668879729</v>
      </c>
      <c r="EH14" s="15">
        <v>98.106771496988785</v>
      </c>
      <c r="EI14" s="15">
        <v>98.258788071067869</v>
      </c>
      <c r="EJ14" s="15">
        <v>99.333054064900054</v>
      </c>
      <c r="EK14" s="15">
        <v>99.887624149285742</v>
      </c>
      <c r="EL14" s="15">
        <v>102.62344934072107</v>
      </c>
      <c r="EM14" s="15">
        <v>102.07095598255943</v>
      </c>
      <c r="EN14" s="15">
        <v>100.83991742373495</v>
      </c>
      <c r="EO14" s="14">
        <v>102.76415344449023</v>
      </c>
      <c r="EP14" s="15">
        <v>101.01002549687365</v>
      </c>
      <c r="EQ14" s="15">
        <v>100.21935281752836</v>
      </c>
      <c r="ER14" s="15">
        <v>100.09798818333783</v>
      </c>
      <c r="ES14" s="15">
        <v>99.337977299142992</v>
      </c>
      <c r="ET14" s="15">
        <v>100.03917718337941</v>
      </c>
      <c r="EU14" s="15">
        <v>100.28947470158151</v>
      </c>
      <c r="EV14" s="15">
        <v>99.77627316220368</v>
      </c>
      <c r="EW14" s="15">
        <v>99.123254139730051</v>
      </c>
      <c r="EX14" s="15">
        <v>100.3557831146646</v>
      </c>
      <c r="EY14" s="15">
        <v>99.910049722658712</v>
      </c>
      <c r="EZ14" s="15">
        <v>101.03057449497366</v>
      </c>
      <c r="FA14" s="15">
        <v>101.56690389220419</v>
      </c>
      <c r="FB14" s="14">
        <v>104.92144546579962</v>
      </c>
      <c r="FC14" s="15">
        <v>100.98376022300408</v>
      </c>
      <c r="FD14" s="15">
        <v>99.990102375114816</v>
      </c>
      <c r="FE14" s="15">
        <v>100.33967840829361</v>
      </c>
      <c r="FF14" s="15">
        <v>100.63419255736359</v>
      </c>
      <c r="FG14" s="15">
        <v>101.32048097880224</v>
      </c>
      <c r="FH14" s="15">
        <v>100.25054599161058</v>
      </c>
      <c r="FI14" s="15">
        <v>98.737869729604782</v>
      </c>
      <c r="FJ14" s="15">
        <v>99.388157825557883</v>
      </c>
      <c r="FK14" s="15">
        <v>100.49322324316134</v>
      </c>
      <c r="FL14" s="15">
        <v>100.56635145913073</v>
      </c>
      <c r="FM14" s="15">
        <v>100.95294278944877</v>
      </c>
      <c r="FN14" s="15">
        <v>101.18721496542497</v>
      </c>
      <c r="FO14" s="14">
        <v>105.09755458948209</v>
      </c>
      <c r="FP14" s="15">
        <v>101.34449929505602</v>
      </c>
      <c r="FQ14" s="15">
        <v>101.31050200344089</v>
      </c>
      <c r="FR14" s="15">
        <v>100.35261848448762</v>
      </c>
      <c r="FS14" s="15">
        <v>100.50206449449925</v>
      </c>
      <c r="FT14" s="15">
        <v>100.11322600181281</v>
      </c>
      <c r="FU14" s="15">
        <v>100.38286693689422</v>
      </c>
      <c r="FV14" s="15">
        <v>98.694932763101008</v>
      </c>
      <c r="FW14" s="15">
        <v>99.058200228140862</v>
      </c>
      <c r="FX14" s="15">
        <v>100.74179146714961</v>
      </c>
      <c r="FY14" s="15">
        <v>100.36107544770249</v>
      </c>
      <c r="FZ14" s="15">
        <v>100.70942925644736</v>
      </c>
      <c r="GA14" s="15">
        <v>101.45017952186046</v>
      </c>
      <c r="GB14" s="14">
        <v>120.09406347164564</v>
      </c>
      <c r="GC14" s="15">
        <v>102.07426391163639</v>
      </c>
      <c r="GD14" s="15">
        <v>99.815600878933679</v>
      </c>
      <c r="GE14" s="15">
        <v>100.11415414315081</v>
      </c>
      <c r="GF14" s="15">
        <v>100.16257662161993</v>
      </c>
      <c r="GG14" s="15">
        <v>101.54645658398896</v>
      </c>
      <c r="GH14" s="15">
        <v>100.77462438270679</v>
      </c>
      <c r="GI14" s="15">
        <v>99.85112320217543</v>
      </c>
      <c r="GJ14" s="15">
        <v>101.94439021697707</v>
      </c>
      <c r="GK14" s="15">
        <v>103.59893375981726</v>
      </c>
      <c r="GL14" s="15">
        <v>108.95492378400995</v>
      </c>
      <c r="GM14" s="15">
        <v>99.484929218987304</v>
      </c>
      <c r="GN14" s="15">
        <v>100.48807098225542</v>
      </c>
    </row>
    <row r="15" spans="1:196" s="30" customFormat="1" ht="14.25">
      <c r="A15" s="682" t="s">
        <v>2696</v>
      </c>
      <c r="B15" s="9" t="s">
        <v>15</v>
      </c>
      <c r="C15" s="192" t="s">
        <v>15</v>
      </c>
      <c r="D15" s="192" t="s">
        <v>15</v>
      </c>
      <c r="E15" s="192" t="s">
        <v>15</v>
      </c>
      <c r="F15" s="192" t="s">
        <v>15</v>
      </c>
      <c r="G15" s="192" t="s">
        <v>15</v>
      </c>
      <c r="H15" s="192" t="s">
        <v>15</v>
      </c>
      <c r="I15" s="192" t="s">
        <v>15</v>
      </c>
      <c r="J15" s="192" t="s">
        <v>15</v>
      </c>
      <c r="K15" s="192" t="s">
        <v>15</v>
      </c>
      <c r="L15" s="192" t="s">
        <v>15</v>
      </c>
      <c r="M15" s="192" t="s">
        <v>15</v>
      </c>
      <c r="N15" s="192" t="s">
        <v>15</v>
      </c>
      <c r="O15" s="9" t="s">
        <v>15</v>
      </c>
      <c r="P15" s="192" t="s">
        <v>15</v>
      </c>
      <c r="Q15" s="192" t="s">
        <v>15</v>
      </c>
      <c r="R15" s="192" t="s">
        <v>15</v>
      </c>
      <c r="S15" s="192" t="s">
        <v>15</v>
      </c>
      <c r="T15" s="192" t="s">
        <v>15</v>
      </c>
      <c r="U15" s="192" t="s">
        <v>15</v>
      </c>
      <c r="V15" s="192" t="s">
        <v>15</v>
      </c>
      <c r="W15" s="192" t="s">
        <v>15</v>
      </c>
      <c r="X15" s="192" t="s">
        <v>15</v>
      </c>
      <c r="Y15" s="192" t="s">
        <v>15</v>
      </c>
      <c r="Z15" s="192" t="s">
        <v>15</v>
      </c>
      <c r="AA15" s="192" t="s">
        <v>15</v>
      </c>
      <c r="AB15" s="9" t="s">
        <v>15</v>
      </c>
      <c r="AC15" s="192" t="s">
        <v>15</v>
      </c>
      <c r="AD15" s="192" t="s">
        <v>15</v>
      </c>
      <c r="AE15" s="192" t="s">
        <v>15</v>
      </c>
      <c r="AF15" s="192" t="s">
        <v>15</v>
      </c>
      <c r="AG15" s="192" t="s">
        <v>15</v>
      </c>
      <c r="AH15" s="192" t="s">
        <v>15</v>
      </c>
      <c r="AI15" s="192" t="s">
        <v>15</v>
      </c>
      <c r="AJ15" s="192" t="s">
        <v>15</v>
      </c>
      <c r="AK15" s="192" t="s">
        <v>15</v>
      </c>
      <c r="AL15" s="192" t="s">
        <v>15</v>
      </c>
      <c r="AM15" s="192" t="s">
        <v>15</v>
      </c>
      <c r="AN15" s="192" t="s">
        <v>15</v>
      </c>
      <c r="AO15" s="9" t="s">
        <v>15</v>
      </c>
      <c r="AP15" s="192" t="s">
        <v>15</v>
      </c>
      <c r="AQ15" s="192" t="s">
        <v>15</v>
      </c>
      <c r="AR15" s="192" t="s">
        <v>15</v>
      </c>
      <c r="AS15" s="192" t="s">
        <v>15</v>
      </c>
      <c r="AT15" s="192" t="s">
        <v>15</v>
      </c>
      <c r="AU15" s="192" t="s">
        <v>15</v>
      </c>
      <c r="AV15" s="192" t="s">
        <v>15</v>
      </c>
      <c r="AW15" s="192" t="s">
        <v>15</v>
      </c>
      <c r="AX15" s="192" t="s">
        <v>15</v>
      </c>
      <c r="AY15" s="192" t="s">
        <v>15</v>
      </c>
      <c r="AZ15" s="192" t="s">
        <v>15</v>
      </c>
      <c r="BA15" s="192" t="s">
        <v>15</v>
      </c>
      <c r="BB15" s="9" t="s">
        <v>15</v>
      </c>
      <c r="BC15" s="192" t="s">
        <v>15</v>
      </c>
      <c r="BD15" s="192" t="s">
        <v>15</v>
      </c>
      <c r="BE15" s="192" t="s">
        <v>15</v>
      </c>
      <c r="BF15" s="192" t="s">
        <v>15</v>
      </c>
      <c r="BG15" s="192" t="s">
        <v>15</v>
      </c>
      <c r="BH15" s="192" t="s">
        <v>15</v>
      </c>
      <c r="BI15" s="192" t="s">
        <v>15</v>
      </c>
      <c r="BJ15" s="192" t="s">
        <v>15</v>
      </c>
      <c r="BK15" s="192" t="s">
        <v>15</v>
      </c>
      <c r="BL15" s="192" t="s">
        <v>15</v>
      </c>
      <c r="BM15" s="192" t="s">
        <v>15</v>
      </c>
      <c r="BN15" s="192" t="s">
        <v>15</v>
      </c>
      <c r="BO15" s="9" t="s">
        <v>15</v>
      </c>
      <c r="BP15" s="192" t="s">
        <v>15</v>
      </c>
      <c r="BQ15" s="192" t="s">
        <v>15</v>
      </c>
      <c r="BR15" s="192" t="s">
        <v>15</v>
      </c>
      <c r="BS15" s="192" t="s">
        <v>15</v>
      </c>
      <c r="BT15" s="192" t="s">
        <v>15</v>
      </c>
      <c r="BU15" s="192" t="s">
        <v>15</v>
      </c>
      <c r="BV15" s="192" t="s">
        <v>15</v>
      </c>
      <c r="BW15" s="192" t="s">
        <v>15</v>
      </c>
      <c r="BX15" s="192" t="s">
        <v>15</v>
      </c>
      <c r="BY15" s="192" t="s">
        <v>15</v>
      </c>
      <c r="BZ15" s="192" t="s">
        <v>15</v>
      </c>
      <c r="CA15" s="192" t="s">
        <v>15</v>
      </c>
      <c r="CB15" s="9" t="s">
        <v>15</v>
      </c>
      <c r="CC15" s="192" t="s">
        <v>15</v>
      </c>
      <c r="CD15" s="192" t="s">
        <v>15</v>
      </c>
      <c r="CE15" s="192" t="s">
        <v>15</v>
      </c>
      <c r="CF15" s="192" t="s">
        <v>15</v>
      </c>
      <c r="CG15" s="192" t="s">
        <v>15</v>
      </c>
      <c r="CH15" s="192" t="s">
        <v>15</v>
      </c>
      <c r="CI15" s="192" t="s">
        <v>15</v>
      </c>
      <c r="CJ15" s="192" t="s">
        <v>15</v>
      </c>
      <c r="CK15" s="192" t="s">
        <v>15</v>
      </c>
      <c r="CL15" s="192" t="s">
        <v>15</v>
      </c>
      <c r="CM15" s="192" t="s">
        <v>15</v>
      </c>
      <c r="CN15" s="192" t="s">
        <v>15</v>
      </c>
      <c r="CO15" s="9" t="s">
        <v>15</v>
      </c>
      <c r="CP15" s="192" t="s">
        <v>15</v>
      </c>
      <c r="CQ15" s="192" t="s">
        <v>15</v>
      </c>
      <c r="CR15" s="192" t="s">
        <v>15</v>
      </c>
      <c r="CS15" s="192" t="s">
        <v>15</v>
      </c>
      <c r="CT15" s="192" t="s">
        <v>15</v>
      </c>
      <c r="CU15" s="192" t="s">
        <v>15</v>
      </c>
      <c r="CV15" s="192" t="s">
        <v>15</v>
      </c>
      <c r="CW15" s="192" t="s">
        <v>15</v>
      </c>
      <c r="CX15" s="192" t="s">
        <v>15</v>
      </c>
      <c r="CY15" s="192" t="s">
        <v>15</v>
      </c>
      <c r="CZ15" s="192" t="s">
        <v>15</v>
      </c>
      <c r="DA15" s="192" t="s">
        <v>15</v>
      </c>
      <c r="DB15" s="9" t="s">
        <v>15</v>
      </c>
      <c r="DC15" s="192" t="s">
        <v>15</v>
      </c>
      <c r="DD15" s="192" t="s">
        <v>15</v>
      </c>
      <c r="DE15" s="192" t="s">
        <v>15</v>
      </c>
      <c r="DF15" s="192" t="s">
        <v>15</v>
      </c>
      <c r="DG15" s="192" t="s">
        <v>15</v>
      </c>
      <c r="DH15" s="192" t="s">
        <v>15</v>
      </c>
      <c r="DI15" s="192" t="s">
        <v>15</v>
      </c>
      <c r="DJ15" s="192" t="s">
        <v>15</v>
      </c>
      <c r="DK15" s="192" t="s">
        <v>15</v>
      </c>
      <c r="DL15" s="192" t="s">
        <v>15</v>
      </c>
      <c r="DM15" s="192" t="s">
        <v>15</v>
      </c>
      <c r="DN15" s="192" t="s">
        <v>15</v>
      </c>
      <c r="DO15" s="9" t="s">
        <v>15</v>
      </c>
      <c r="DP15" s="192" t="s">
        <v>15</v>
      </c>
      <c r="DQ15" s="192" t="s">
        <v>15</v>
      </c>
      <c r="DR15" s="192" t="s">
        <v>15</v>
      </c>
      <c r="DS15" s="192" t="s">
        <v>15</v>
      </c>
      <c r="DT15" s="192" t="s">
        <v>15</v>
      </c>
      <c r="DU15" s="192" t="s">
        <v>15</v>
      </c>
      <c r="DV15" s="192" t="s">
        <v>15</v>
      </c>
      <c r="DW15" s="192" t="s">
        <v>15</v>
      </c>
      <c r="DX15" s="192" t="s">
        <v>15</v>
      </c>
      <c r="DY15" s="192" t="s">
        <v>15</v>
      </c>
      <c r="DZ15" s="192" t="s">
        <v>15</v>
      </c>
      <c r="EA15" s="192" t="s">
        <v>15</v>
      </c>
      <c r="EB15" s="13">
        <v>108.8</v>
      </c>
      <c r="EC15" s="192" t="s">
        <v>15</v>
      </c>
      <c r="ED15" s="192" t="s">
        <v>15</v>
      </c>
      <c r="EE15" s="192" t="s">
        <v>15</v>
      </c>
      <c r="EF15" s="192" t="s">
        <v>15</v>
      </c>
      <c r="EG15" s="192" t="s">
        <v>15</v>
      </c>
      <c r="EH15" s="192" t="s">
        <v>15</v>
      </c>
      <c r="EI15" s="192" t="s">
        <v>15</v>
      </c>
      <c r="EJ15" s="192" t="s">
        <v>15</v>
      </c>
      <c r="EK15" s="192" t="s">
        <v>15</v>
      </c>
      <c r="EL15" s="192" t="s">
        <v>15</v>
      </c>
      <c r="EM15" s="192" t="s">
        <v>15</v>
      </c>
      <c r="EN15" s="192" t="s">
        <v>15</v>
      </c>
      <c r="EO15" s="13">
        <v>105.7</v>
      </c>
      <c r="EP15" s="192" t="s">
        <v>15</v>
      </c>
      <c r="EQ15" s="192" t="s">
        <v>15</v>
      </c>
      <c r="ER15" s="192" t="s">
        <v>15</v>
      </c>
      <c r="ES15" s="192" t="s">
        <v>15</v>
      </c>
      <c r="ET15" s="192" t="s">
        <v>15</v>
      </c>
      <c r="EU15" s="192" t="s">
        <v>15</v>
      </c>
      <c r="EV15" s="192" t="s">
        <v>15</v>
      </c>
      <c r="EW15" s="192" t="s">
        <v>15</v>
      </c>
      <c r="EX15" s="192" t="s">
        <v>15</v>
      </c>
      <c r="EY15" s="192" t="s">
        <v>15</v>
      </c>
      <c r="EZ15" s="192" t="s">
        <v>15</v>
      </c>
      <c r="FA15" s="192" t="s">
        <v>15</v>
      </c>
      <c r="FB15" s="9">
        <v>112.7</v>
      </c>
      <c r="FC15" s="192" t="s">
        <v>15</v>
      </c>
      <c r="FD15" s="192" t="s">
        <v>15</v>
      </c>
      <c r="FE15" s="192" t="s">
        <v>15</v>
      </c>
      <c r="FF15" s="192" t="s">
        <v>15</v>
      </c>
      <c r="FG15" s="192" t="s">
        <v>15</v>
      </c>
      <c r="FH15" s="192" t="s">
        <v>15</v>
      </c>
      <c r="FI15" s="192" t="s">
        <v>15</v>
      </c>
      <c r="FJ15" s="192" t="s">
        <v>15</v>
      </c>
      <c r="FK15" s="192" t="s">
        <v>15</v>
      </c>
      <c r="FL15" s="192" t="s">
        <v>15</v>
      </c>
      <c r="FM15" s="192" t="s">
        <v>15</v>
      </c>
      <c r="FN15" s="192" t="s">
        <v>15</v>
      </c>
      <c r="FO15" s="9">
        <v>115.9</v>
      </c>
      <c r="FP15" s="192" t="s">
        <v>15</v>
      </c>
      <c r="FQ15" s="192" t="s">
        <v>15</v>
      </c>
      <c r="FR15" s="192" t="s">
        <v>15</v>
      </c>
      <c r="FS15" s="192" t="s">
        <v>15</v>
      </c>
      <c r="FT15" s="192" t="s">
        <v>15</v>
      </c>
      <c r="FU15" s="192" t="s">
        <v>15</v>
      </c>
      <c r="FV15" s="192" t="s">
        <v>15</v>
      </c>
      <c r="FW15" s="192" t="s">
        <v>15</v>
      </c>
      <c r="FX15" s="192" t="s">
        <v>15</v>
      </c>
      <c r="FY15" s="192" t="s">
        <v>15</v>
      </c>
      <c r="FZ15" s="192" t="s">
        <v>15</v>
      </c>
      <c r="GA15" s="192" t="s">
        <v>15</v>
      </c>
      <c r="GB15" s="9">
        <v>123.6</v>
      </c>
      <c r="GC15" s="192">
        <v>104.9</v>
      </c>
      <c r="GD15" s="192">
        <v>103.9</v>
      </c>
      <c r="GE15" s="192">
        <v>102.1</v>
      </c>
      <c r="GF15" s="192">
        <v>100.7</v>
      </c>
      <c r="GG15" s="192">
        <v>101.4</v>
      </c>
      <c r="GH15" s="192">
        <v>107.1</v>
      </c>
      <c r="GI15" s="192">
        <v>101.4</v>
      </c>
      <c r="GJ15" s="192">
        <v>93.2</v>
      </c>
      <c r="GK15" s="192">
        <v>103.6</v>
      </c>
      <c r="GL15" s="192">
        <v>109.1</v>
      </c>
      <c r="GM15" s="192">
        <v>101.4</v>
      </c>
      <c r="GN15" s="192">
        <v>107.2</v>
      </c>
    </row>
    <row r="16" spans="1:196" s="30" customFormat="1" ht="12.75" customHeight="1">
      <c r="A16" s="682" t="s">
        <v>2697</v>
      </c>
      <c r="B16" s="9" t="s">
        <v>15</v>
      </c>
      <c r="C16" s="12">
        <v>100</v>
      </c>
      <c r="D16" s="12">
        <v>100.61199999999999</v>
      </c>
      <c r="E16" s="12">
        <v>100.965</v>
      </c>
      <c r="F16" s="12">
        <v>102.753</v>
      </c>
      <c r="G16" s="12">
        <v>102.575</v>
      </c>
      <c r="H16" s="12">
        <v>100.879</v>
      </c>
      <c r="I16" s="12">
        <v>105.994</v>
      </c>
      <c r="J16" s="12">
        <v>101.74299999999999</v>
      </c>
      <c r="K16" s="12">
        <v>100.873</v>
      </c>
      <c r="L16" s="12">
        <v>101.482</v>
      </c>
      <c r="M16" s="12">
        <v>103.283</v>
      </c>
      <c r="N16" s="12">
        <v>102.502</v>
      </c>
      <c r="O16" s="9">
        <v>146.80699999999999</v>
      </c>
      <c r="P16" s="12">
        <v>120.494</v>
      </c>
      <c r="Q16" s="12">
        <v>101.97499999999999</v>
      </c>
      <c r="R16" s="12">
        <v>101.747</v>
      </c>
      <c r="S16" s="12">
        <v>100.533</v>
      </c>
      <c r="T16" s="12">
        <v>101.10299999999999</v>
      </c>
      <c r="U16" s="12">
        <v>100</v>
      </c>
      <c r="V16" s="12">
        <v>102.836</v>
      </c>
      <c r="W16" s="12">
        <v>100.90300000000001</v>
      </c>
      <c r="X16" s="12">
        <v>101.081</v>
      </c>
      <c r="Y16" s="12">
        <v>103.086</v>
      </c>
      <c r="Z16" s="12">
        <v>100.218</v>
      </c>
      <c r="AA16" s="12">
        <v>100.083</v>
      </c>
      <c r="AB16" s="9">
        <v>115.795</v>
      </c>
      <c r="AC16" s="12">
        <v>104.675</v>
      </c>
      <c r="AD16" s="12">
        <v>102.113</v>
      </c>
      <c r="AE16" s="12">
        <v>100.19</v>
      </c>
      <c r="AF16" s="12">
        <v>99.822999999999993</v>
      </c>
      <c r="AG16" s="12">
        <v>100.065</v>
      </c>
      <c r="AH16" s="12">
        <v>99.51</v>
      </c>
      <c r="AI16" s="12">
        <v>100.551</v>
      </c>
      <c r="AJ16" s="12">
        <v>102.64</v>
      </c>
      <c r="AK16" s="12">
        <v>102.581</v>
      </c>
      <c r="AL16" s="12">
        <v>100.48</v>
      </c>
      <c r="AM16" s="12">
        <v>99.591999999999999</v>
      </c>
      <c r="AN16" s="12">
        <v>100.81</v>
      </c>
      <c r="AO16" s="9">
        <v>128.34700000000001</v>
      </c>
      <c r="AP16" s="12">
        <v>108.621</v>
      </c>
      <c r="AQ16" s="12">
        <v>100.78400000000001</v>
      </c>
      <c r="AR16" s="12">
        <v>100.12</v>
      </c>
      <c r="AS16" s="12">
        <v>104.9</v>
      </c>
      <c r="AT16" s="12">
        <v>100.89100000000001</v>
      </c>
      <c r="AU16" s="12">
        <v>101.27</v>
      </c>
      <c r="AV16" s="12">
        <v>106.82</v>
      </c>
      <c r="AW16" s="12">
        <v>100.75</v>
      </c>
      <c r="AX16" s="12">
        <v>102.667</v>
      </c>
      <c r="AY16" s="12">
        <v>100.22499999999999</v>
      </c>
      <c r="AZ16" s="12">
        <v>108.88800000000001</v>
      </c>
      <c r="BA16" s="12">
        <v>104.04600000000001</v>
      </c>
      <c r="BB16" s="9">
        <v>123.511</v>
      </c>
      <c r="BC16" s="12">
        <v>104.735</v>
      </c>
      <c r="BD16" s="12">
        <v>100.121</v>
      </c>
      <c r="BE16" s="12">
        <v>99.394000000000005</v>
      </c>
      <c r="BF16" s="12">
        <v>99.341999999999999</v>
      </c>
      <c r="BG16" s="12">
        <v>101.631</v>
      </c>
      <c r="BH16" s="12">
        <v>98.043999999999997</v>
      </c>
      <c r="BI16" s="12">
        <v>98.417000000000002</v>
      </c>
      <c r="BJ16" s="12">
        <v>100.379</v>
      </c>
      <c r="BK16" s="12">
        <v>101.108</v>
      </c>
      <c r="BL16" s="12">
        <v>99.388999999999996</v>
      </c>
      <c r="BM16" s="12">
        <v>99.078999999999994</v>
      </c>
      <c r="BN16" s="12">
        <v>100.07599999999999</v>
      </c>
      <c r="BO16" s="9">
        <v>108.968</v>
      </c>
      <c r="BP16" s="12">
        <v>101.137</v>
      </c>
      <c r="BQ16" s="12">
        <v>101.535</v>
      </c>
      <c r="BR16" s="12">
        <v>101.099</v>
      </c>
      <c r="BS16" s="12">
        <v>102.938</v>
      </c>
      <c r="BT16" s="12">
        <v>101.01900000000001</v>
      </c>
      <c r="BU16" s="12">
        <v>100.75700000000001</v>
      </c>
      <c r="BV16" s="12">
        <v>99.134</v>
      </c>
      <c r="BW16" s="12">
        <v>100.399</v>
      </c>
      <c r="BX16" s="12">
        <v>103.627</v>
      </c>
      <c r="BY16" s="12">
        <v>103.39100000000001</v>
      </c>
      <c r="BZ16" s="12">
        <v>106.572</v>
      </c>
      <c r="CA16" s="12">
        <v>104.28100000000001</v>
      </c>
      <c r="CB16" s="9">
        <v>151.29400000000001</v>
      </c>
      <c r="CC16" s="12">
        <v>110.536</v>
      </c>
      <c r="CD16" s="12">
        <v>100.133</v>
      </c>
      <c r="CE16" s="12">
        <v>104.02500000000001</v>
      </c>
      <c r="CF16" s="12">
        <v>110.413</v>
      </c>
      <c r="CG16" s="12">
        <v>102.827</v>
      </c>
      <c r="CH16" s="12">
        <v>101.227</v>
      </c>
      <c r="CI16" s="12">
        <v>97.201999999999998</v>
      </c>
      <c r="CJ16" s="12">
        <v>100.89700000000001</v>
      </c>
      <c r="CK16" s="12">
        <v>101.858</v>
      </c>
      <c r="CL16" s="12">
        <v>111.48699999999999</v>
      </c>
      <c r="CM16" s="12">
        <v>99.619</v>
      </c>
      <c r="CN16" s="12">
        <v>100.366</v>
      </c>
      <c r="CO16" s="9">
        <v>129.608</v>
      </c>
      <c r="CP16" s="12">
        <v>105.693</v>
      </c>
      <c r="CQ16" s="12">
        <v>101.006</v>
      </c>
      <c r="CR16" s="12">
        <v>103.199</v>
      </c>
      <c r="CS16" s="12">
        <v>104.958</v>
      </c>
      <c r="CT16" s="12">
        <v>100.223</v>
      </c>
      <c r="CU16" s="12">
        <v>97.691999999999993</v>
      </c>
      <c r="CV16" s="12">
        <v>100.45099999999999</v>
      </c>
      <c r="CW16" s="12">
        <v>100.13800000000001</v>
      </c>
      <c r="CX16" s="12">
        <v>103.136</v>
      </c>
      <c r="CY16" s="12">
        <v>99.83</v>
      </c>
      <c r="CZ16" s="12">
        <v>102.16200000000001</v>
      </c>
      <c r="DA16" s="12">
        <v>101.43899999999999</v>
      </c>
      <c r="DB16" s="9">
        <v>109.607</v>
      </c>
      <c r="DC16" s="12">
        <v>99.021000000000001</v>
      </c>
      <c r="DD16" s="12">
        <v>100.627</v>
      </c>
      <c r="DE16" s="12">
        <v>103.193</v>
      </c>
      <c r="DF16" s="12">
        <v>99.774000000000001</v>
      </c>
      <c r="DG16" s="12">
        <v>101.158</v>
      </c>
      <c r="DH16" s="12">
        <v>100.444</v>
      </c>
      <c r="DI16" s="12">
        <v>100.572</v>
      </c>
      <c r="DJ16" s="12">
        <v>99.415999999999997</v>
      </c>
      <c r="DK16" s="12">
        <v>100.191</v>
      </c>
      <c r="DL16" s="12">
        <v>99.527000000000001</v>
      </c>
      <c r="DM16" s="12">
        <v>99.551000000000002</v>
      </c>
      <c r="DN16" s="12">
        <v>100.193</v>
      </c>
      <c r="DO16" s="9">
        <v>105.479</v>
      </c>
      <c r="DP16" s="12">
        <v>100.874</v>
      </c>
      <c r="DQ16" s="12">
        <v>100.095</v>
      </c>
      <c r="DR16" s="12">
        <v>101.82299999999999</v>
      </c>
      <c r="DS16" s="12">
        <v>100.983</v>
      </c>
      <c r="DT16" s="12">
        <v>101.262</v>
      </c>
      <c r="DU16" s="12">
        <v>101.845</v>
      </c>
      <c r="DV16" s="12">
        <v>99.997</v>
      </c>
      <c r="DW16" s="12">
        <v>97.72</v>
      </c>
      <c r="DX16" s="12">
        <v>101.538</v>
      </c>
      <c r="DY16" s="12">
        <v>99.974999999999994</v>
      </c>
      <c r="DZ16" s="12">
        <v>100.151</v>
      </c>
      <c r="EA16" s="12">
        <v>100.715</v>
      </c>
      <c r="EB16" s="13">
        <v>107.44199999999999</v>
      </c>
      <c r="EC16" s="12">
        <v>103.30200000000001</v>
      </c>
      <c r="ED16" s="12">
        <v>102.26300000000001</v>
      </c>
      <c r="EE16" s="12">
        <v>97.980999999999995</v>
      </c>
      <c r="EF16" s="12">
        <v>97.79</v>
      </c>
      <c r="EG16" s="12">
        <v>100.30500000000001</v>
      </c>
      <c r="EH16" s="12">
        <v>99.659000000000006</v>
      </c>
      <c r="EI16" s="12">
        <v>101.426</v>
      </c>
      <c r="EJ16" s="12">
        <v>101.91500000000001</v>
      </c>
      <c r="EK16" s="12">
        <v>101.464</v>
      </c>
      <c r="EL16" s="12">
        <v>103.08499999999999</v>
      </c>
      <c r="EM16" s="12">
        <v>99.941000000000003</v>
      </c>
      <c r="EN16" s="12">
        <v>103.836</v>
      </c>
      <c r="EO16" s="12">
        <v>108.96599999999999</v>
      </c>
      <c r="EP16" s="12">
        <v>100.86799999999999</v>
      </c>
      <c r="EQ16" s="12">
        <v>97.415999999999997</v>
      </c>
      <c r="ER16" s="12">
        <v>101.40300000000001</v>
      </c>
      <c r="ES16" s="12">
        <v>102.051</v>
      </c>
      <c r="ET16" s="12">
        <v>98.656000000000006</v>
      </c>
      <c r="EU16" s="12">
        <v>98.887</v>
      </c>
      <c r="EV16" s="12">
        <v>101.169</v>
      </c>
      <c r="EW16" s="12">
        <v>99.733000000000004</v>
      </c>
      <c r="EX16" s="12">
        <v>100.976</v>
      </c>
      <c r="EY16" s="12">
        <v>101.325</v>
      </c>
      <c r="EZ16" s="12">
        <v>100.65900000000001</v>
      </c>
      <c r="FA16" s="12">
        <v>101.17</v>
      </c>
      <c r="FB16" s="10">
        <v>102.777</v>
      </c>
      <c r="FC16" s="12">
        <v>95.451999999999998</v>
      </c>
      <c r="FD16" s="12">
        <v>100.90900000000001</v>
      </c>
      <c r="FE16" s="12">
        <v>100.979</v>
      </c>
      <c r="FF16" s="12">
        <v>100.429</v>
      </c>
      <c r="FG16" s="12">
        <v>100.126</v>
      </c>
      <c r="FH16" s="12">
        <v>99.46</v>
      </c>
      <c r="FI16" s="12">
        <v>100.583</v>
      </c>
      <c r="FJ16" s="12">
        <v>100.636</v>
      </c>
      <c r="FK16" s="12">
        <v>101.17700000000001</v>
      </c>
      <c r="FL16" s="12">
        <v>104.723</v>
      </c>
      <c r="FM16" s="12">
        <v>101.011</v>
      </c>
      <c r="FN16" s="12">
        <v>100.842</v>
      </c>
      <c r="FO16" s="9">
        <v>115.33199999999999</v>
      </c>
      <c r="FP16" s="12">
        <v>101.625</v>
      </c>
      <c r="FQ16" s="12">
        <v>101.506</v>
      </c>
      <c r="FR16" s="12">
        <v>101.581</v>
      </c>
      <c r="FS16" s="12">
        <v>102.51300000000001</v>
      </c>
      <c r="FT16" s="12">
        <v>105.467</v>
      </c>
      <c r="FU16" s="12">
        <v>98.260999999999996</v>
      </c>
      <c r="FV16" s="12">
        <v>95.921000000000006</v>
      </c>
      <c r="FW16" s="12">
        <v>104.114</v>
      </c>
      <c r="FX16" s="12">
        <v>97.278000000000006</v>
      </c>
      <c r="FY16" s="12">
        <v>99.641999999999996</v>
      </c>
      <c r="FZ16" s="12">
        <v>101.66</v>
      </c>
      <c r="GA16" s="12">
        <v>100.73</v>
      </c>
      <c r="GB16" s="9">
        <v>111.869</v>
      </c>
      <c r="GC16" s="12">
        <v>96.481999999999999</v>
      </c>
      <c r="GD16" s="12">
        <v>109.108</v>
      </c>
      <c r="GE16" s="12">
        <v>99.927999999999997</v>
      </c>
      <c r="GF16" s="12">
        <v>100.246</v>
      </c>
      <c r="GG16" s="12">
        <v>99.007999999999996</v>
      </c>
      <c r="GH16" s="12">
        <v>101.23399999999999</v>
      </c>
      <c r="GI16" s="12">
        <v>101.291</v>
      </c>
      <c r="GJ16" s="12">
        <v>102.758</v>
      </c>
      <c r="GK16" s="12">
        <v>103.92100000000001</v>
      </c>
      <c r="GL16" s="12">
        <v>103.252</v>
      </c>
      <c r="GM16" s="12">
        <v>101.559</v>
      </c>
      <c r="GN16" s="12">
        <v>100.52</v>
      </c>
    </row>
    <row r="17" spans="1:199" s="32" customFormat="1" ht="12.75" customHeight="1">
      <c r="A17" s="682" t="s">
        <v>2698</v>
      </c>
      <c r="B17" s="14">
        <v>95.24</v>
      </c>
      <c r="C17" s="9" t="s">
        <v>15</v>
      </c>
      <c r="D17" s="9" t="s">
        <v>15</v>
      </c>
      <c r="E17" s="9" t="s">
        <v>15</v>
      </c>
      <c r="F17" s="9" t="s">
        <v>15</v>
      </c>
      <c r="G17" s="9" t="s">
        <v>15</v>
      </c>
      <c r="H17" s="9" t="s">
        <v>15</v>
      </c>
      <c r="I17" s="9" t="s">
        <v>15</v>
      </c>
      <c r="J17" s="9" t="s">
        <v>15</v>
      </c>
      <c r="K17" s="9" t="s">
        <v>15</v>
      </c>
      <c r="L17" s="9" t="s">
        <v>15</v>
      </c>
      <c r="M17" s="9" t="s">
        <v>15</v>
      </c>
      <c r="N17" s="9" t="s">
        <v>15</v>
      </c>
      <c r="O17" s="14">
        <v>348.44</v>
      </c>
      <c r="P17" s="192" t="s">
        <v>15</v>
      </c>
      <c r="Q17" s="192" t="s">
        <v>15</v>
      </c>
      <c r="R17" s="192" t="s">
        <v>15</v>
      </c>
      <c r="S17" s="192" t="s">
        <v>15</v>
      </c>
      <c r="T17" s="192" t="s">
        <v>15</v>
      </c>
      <c r="U17" s="192" t="s">
        <v>15</v>
      </c>
      <c r="V17" s="192" t="s">
        <v>15</v>
      </c>
      <c r="W17" s="192" t="s">
        <v>15</v>
      </c>
      <c r="X17" s="192" t="s">
        <v>15</v>
      </c>
      <c r="Y17" s="192" t="s">
        <v>15</v>
      </c>
      <c r="Z17" s="192" t="s">
        <v>15</v>
      </c>
      <c r="AA17" s="192" t="s">
        <v>15</v>
      </c>
      <c r="AB17" s="14">
        <v>334.28166666666664</v>
      </c>
      <c r="AC17" s="192" t="s">
        <v>15</v>
      </c>
      <c r="AD17" s="192" t="s">
        <v>15</v>
      </c>
      <c r="AE17" s="192" t="s">
        <v>15</v>
      </c>
      <c r="AF17" s="192" t="s">
        <v>15</v>
      </c>
      <c r="AG17" s="192" t="s">
        <v>15</v>
      </c>
      <c r="AH17" s="192" t="s">
        <v>15</v>
      </c>
      <c r="AI17" s="192" t="s">
        <v>15</v>
      </c>
      <c r="AJ17" s="192" t="s">
        <v>15</v>
      </c>
      <c r="AK17" s="192" t="s">
        <v>15</v>
      </c>
      <c r="AL17" s="192" t="s">
        <v>15</v>
      </c>
      <c r="AM17" s="192" t="s">
        <v>15</v>
      </c>
      <c r="AN17" s="192" t="s">
        <v>15</v>
      </c>
      <c r="AO17" s="14">
        <v>533.96416666666676</v>
      </c>
      <c r="AP17" s="192" t="s">
        <v>15</v>
      </c>
      <c r="AQ17" s="192" t="s">
        <v>15</v>
      </c>
      <c r="AR17" s="192" t="s">
        <v>15</v>
      </c>
      <c r="AS17" s="192" t="s">
        <v>15</v>
      </c>
      <c r="AT17" s="192" t="s">
        <v>15</v>
      </c>
      <c r="AU17" s="192" t="s">
        <v>15</v>
      </c>
      <c r="AV17" s="192" t="s">
        <v>15</v>
      </c>
      <c r="AW17" s="192" t="s">
        <v>15</v>
      </c>
      <c r="AX17" s="192" t="s">
        <v>15</v>
      </c>
      <c r="AY17" s="192" t="s">
        <v>15</v>
      </c>
      <c r="AZ17" s="192" t="s">
        <v>15</v>
      </c>
      <c r="BA17" s="192" t="s">
        <v>15</v>
      </c>
      <c r="BB17" s="14">
        <v>690.56583333333344</v>
      </c>
      <c r="BC17" s="192" t="s">
        <v>15</v>
      </c>
      <c r="BD17" s="192" t="s">
        <v>15</v>
      </c>
      <c r="BE17" s="192" t="s">
        <v>15</v>
      </c>
      <c r="BF17" s="192" t="s">
        <v>15</v>
      </c>
      <c r="BG17" s="192" t="s">
        <v>15</v>
      </c>
      <c r="BH17" s="192" t="s">
        <v>15</v>
      </c>
      <c r="BI17" s="192" t="s">
        <v>15</v>
      </c>
      <c r="BJ17" s="192" t="s">
        <v>15</v>
      </c>
      <c r="BK17" s="192" t="s">
        <v>15</v>
      </c>
      <c r="BL17" s="192" t="s">
        <v>15</v>
      </c>
      <c r="BM17" s="192" t="s">
        <v>15</v>
      </c>
      <c r="BN17" s="192" t="s">
        <v>15</v>
      </c>
      <c r="BO17" s="14">
        <v>799.26833333333309</v>
      </c>
      <c r="BP17" s="192" t="s">
        <v>15</v>
      </c>
      <c r="BQ17" s="192" t="s">
        <v>15</v>
      </c>
      <c r="BR17" s="192" t="s">
        <v>15</v>
      </c>
      <c r="BS17" s="192" t="s">
        <v>15</v>
      </c>
      <c r="BT17" s="192" t="s">
        <v>15</v>
      </c>
      <c r="BU17" s="192" t="s">
        <v>15</v>
      </c>
      <c r="BV17" s="192" t="s">
        <v>15</v>
      </c>
      <c r="BW17" s="192" t="s">
        <v>15</v>
      </c>
      <c r="BX17" s="192" t="s">
        <v>15</v>
      </c>
      <c r="BY17" s="192" t="s">
        <v>15</v>
      </c>
      <c r="BZ17" s="192" t="s">
        <v>15</v>
      </c>
      <c r="CA17" s="192" t="s">
        <v>15</v>
      </c>
      <c r="CB17" s="14">
        <v>1097.1283333333333</v>
      </c>
      <c r="CC17" s="192" t="s">
        <v>15</v>
      </c>
      <c r="CD17" s="192" t="s">
        <v>15</v>
      </c>
      <c r="CE17" s="192" t="s">
        <v>15</v>
      </c>
      <c r="CF17" s="192" t="s">
        <v>15</v>
      </c>
      <c r="CG17" s="192" t="s">
        <v>15</v>
      </c>
      <c r="CH17" s="192" t="s">
        <v>15</v>
      </c>
      <c r="CI17" s="192" t="s">
        <v>15</v>
      </c>
      <c r="CJ17" s="192" t="s">
        <v>15</v>
      </c>
      <c r="CK17" s="192" t="s">
        <v>15</v>
      </c>
      <c r="CL17" s="192" t="s">
        <v>15</v>
      </c>
      <c r="CM17" s="192" t="s">
        <v>15</v>
      </c>
      <c r="CN17" s="192" t="s">
        <v>15</v>
      </c>
      <c r="CO17" s="14">
        <v>1205.3066666666666</v>
      </c>
      <c r="CP17" s="192" t="s">
        <v>15</v>
      </c>
      <c r="CQ17" s="192" t="s">
        <v>15</v>
      </c>
      <c r="CR17" s="192" t="s">
        <v>15</v>
      </c>
      <c r="CS17" s="192" t="s">
        <v>15</v>
      </c>
      <c r="CT17" s="192" t="s">
        <v>15</v>
      </c>
      <c r="CU17" s="192" t="s">
        <v>15</v>
      </c>
      <c r="CV17" s="192" t="s">
        <v>15</v>
      </c>
      <c r="CW17" s="192" t="s">
        <v>15</v>
      </c>
      <c r="CX17" s="192" t="s">
        <v>15</v>
      </c>
      <c r="CY17" s="192" t="s">
        <v>15</v>
      </c>
      <c r="CZ17" s="192" t="s">
        <v>15</v>
      </c>
      <c r="DA17" s="192" t="s">
        <v>15</v>
      </c>
      <c r="DB17" s="14">
        <v>1316.45</v>
      </c>
      <c r="DC17" s="192" t="s">
        <v>15</v>
      </c>
      <c r="DD17" s="192" t="s">
        <v>15</v>
      </c>
      <c r="DE17" s="192" t="s">
        <v>15</v>
      </c>
      <c r="DF17" s="192" t="s">
        <v>15</v>
      </c>
      <c r="DG17" s="192" t="s">
        <v>15</v>
      </c>
      <c r="DH17" s="192" t="s">
        <v>15</v>
      </c>
      <c r="DI17" s="192" t="s">
        <v>15</v>
      </c>
      <c r="DJ17" s="192" t="s">
        <v>15</v>
      </c>
      <c r="DK17" s="192" t="s">
        <v>15</v>
      </c>
      <c r="DL17" s="192" t="s">
        <v>15</v>
      </c>
      <c r="DM17" s="192" t="s">
        <v>15</v>
      </c>
      <c r="DN17" s="192" t="s">
        <v>15</v>
      </c>
      <c r="DO17" s="14">
        <v>1404.7825</v>
      </c>
      <c r="DP17" s="192" t="s">
        <v>15</v>
      </c>
      <c r="DQ17" s="192" t="s">
        <v>15</v>
      </c>
      <c r="DR17" s="192" t="s">
        <v>15</v>
      </c>
      <c r="DS17" s="192" t="s">
        <v>15</v>
      </c>
      <c r="DT17" s="192" t="s">
        <v>15</v>
      </c>
      <c r="DU17" s="192" t="s">
        <v>15</v>
      </c>
      <c r="DV17" s="192" t="s">
        <v>15</v>
      </c>
      <c r="DW17" s="192" t="s">
        <v>15</v>
      </c>
      <c r="DX17" s="192" t="s">
        <v>15</v>
      </c>
      <c r="DY17" s="192" t="s">
        <v>15</v>
      </c>
      <c r="DZ17" s="192" t="s">
        <v>15</v>
      </c>
      <c r="EA17" s="192" t="s">
        <v>15</v>
      </c>
      <c r="EB17" s="14">
        <v>1540.3641666666665</v>
      </c>
      <c r="EC17" s="192" t="s">
        <v>15</v>
      </c>
      <c r="ED17" s="192" t="s">
        <v>15</v>
      </c>
      <c r="EE17" s="192" t="s">
        <v>15</v>
      </c>
      <c r="EF17" s="192" t="s">
        <v>15</v>
      </c>
      <c r="EG17" s="192" t="s">
        <v>15</v>
      </c>
      <c r="EH17" s="192" t="s">
        <v>15</v>
      </c>
      <c r="EI17" s="192" t="s">
        <v>15</v>
      </c>
      <c r="EJ17" s="192" t="s">
        <v>15</v>
      </c>
      <c r="EK17" s="192" t="s">
        <v>15</v>
      </c>
      <c r="EL17" s="192" t="s">
        <v>15</v>
      </c>
      <c r="EM17" s="192" t="s">
        <v>15</v>
      </c>
      <c r="EN17" s="192" t="s">
        <v>15</v>
      </c>
      <c r="EO17" s="14">
        <v>1725.9316666666666</v>
      </c>
      <c r="EP17" s="192" t="s">
        <v>15</v>
      </c>
      <c r="EQ17" s="192" t="s">
        <v>15</v>
      </c>
      <c r="ER17" s="192" t="s">
        <v>15</v>
      </c>
      <c r="ES17" s="192" t="s">
        <v>15</v>
      </c>
      <c r="ET17" s="192" t="s">
        <v>15</v>
      </c>
      <c r="EU17" s="192" t="s">
        <v>15</v>
      </c>
      <c r="EV17" s="192" t="s">
        <v>15</v>
      </c>
      <c r="EW17" s="192" t="s">
        <v>15</v>
      </c>
      <c r="EX17" s="192" t="s">
        <v>15</v>
      </c>
      <c r="EY17" s="192" t="s">
        <v>15</v>
      </c>
      <c r="EZ17" s="192" t="s">
        <v>15</v>
      </c>
      <c r="FA17" s="192" t="s">
        <v>15</v>
      </c>
      <c r="FB17" s="14">
        <v>1836.634305493744</v>
      </c>
      <c r="FC17" s="192" t="s">
        <v>15</v>
      </c>
      <c r="FD17" s="192" t="s">
        <v>15</v>
      </c>
      <c r="FE17" s="192" t="s">
        <v>15</v>
      </c>
      <c r="FF17" s="192" t="s">
        <v>15</v>
      </c>
      <c r="FG17" s="192" t="s">
        <v>15</v>
      </c>
      <c r="FH17" s="192" t="s">
        <v>15</v>
      </c>
      <c r="FI17" s="192" t="s">
        <v>15</v>
      </c>
      <c r="FJ17" s="192" t="s">
        <v>15</v>
      </c>
      <c r="FK17" s="192" t="s">
        <v>15</v>
      </c>
      <c r="FL17" s="192" t="s">
        <v>15</v>
      </c>
      <c r="FM17" s="192" t="s">
        <v>15</v>
      </c>
      <c r="FN17" s="192" t="s">
        <v>15</v>
      </c>
      <c r="FO17" s="14">
        <v>2377.2399999999998</v>
      </c>
      <c r="FP17" s="192" t="s">
        <v>15</v>
      </c>
      <c r="FQ17" s="192" t="s">
        <v>15</v>
      </c>
      <c r="FR17" s="192" t="s">
        <v>15</v>
      </c>
      <c r="FS17" s="192" t="s">
        <v>15</v>
      </c>
      <c r="FT17" s="192" t="s">
        <v>15</v>
      </c>
      <c r="FU17" s="192" t="s">
        <v>15</v>
      </c>
      <c r="FV17" s="192" t="s">
        <v>15</v>
      </c>
      <c r="FW17" s="192" t="s">
        <v>15</v>
      </c>
      <c r="FX17" s="192" t="s">
        <v>15</v>
      </c>
      <c r="FY17" s="192" t="s">
        <v>15</v>
      </c>
      <c r="FZ17" s="192" t="s">
        <v>15</v>
      </c>
      <c r="GA17" s="192" t="s">
        <v>15</v>
      </c>
      <c r="GB17" s="14">
        <v>2795.88</v>
      </c>
      <c r="GC17" s="15" t="s">
        <v>14</v>
      </c>
      <c r="GD17" s="15" t="s">
        <v>14</v>
      </c>
      <c r="GE17" s="15">
        <v>2544.5300000000002</v>
      </c>
      <c r="GF17" s="15" t="s">
        <v>14</v>
      </c>
      <c r="GG17" s="15" t="s">
        <v>14</v>
      </c>
      <c r="GH17" s="15">
        <v>2657.99</v>
      </c>
      <c r="GI17" s="15" t="s">
        <v>14</v>
      </c>
      <c r="GJ17" s="15" t="s">
        <v>14</v>
      </c>
      <c r="GK17" s="15">
        <v>2759.54</v>
      </c>
      <c r="GL17" s="15" t="s">
        <v>14</v>
      </c>
      <c r="GM17" s="15" t="s">
        <v>14</v>
      </c>
      <c r="GN17" s="15">
        <v>3221.24</v>
      </c>
    </row>
    <row r="18" spans="1:199" s="32" customFormat="1" ht="12.75" customHeight="1">
      <c r="A18" s="682" t="s">
        <v>2699</v>
      </c>
      <c r="B18" s="15">
        <v>83.8</v>
      </c>
      <c r="C18" s="9" t="s">
        <v>15</v>
      </c>
      <c r="D18" s="9" t="s">
        <v>15</v>
      </c>
      <c r="E18" s="9" t="s">
        <v>15</v>
      </c>
      <c r="F18" s="9" t="s">
        <v>15</v>
      </c>
      <c r="G18" s="9" t="s">
        <v>15</v>
      </c>
      <c r="H18" s="9" t="s">
        <v>15</v>
      </c>
      <c r="I18" s="9" t="s">
        <v>15</v>
      </c>
      <c r="J18" s="9" t="s">
        <v>15</v>
      </c>
      <c r="K18" s="9" t="s">
        <v>15</v>
      </c>
      <c r="L18" s="9" t="s">
        <v>15</v>
      </c>
      <c r="M18" s="9" t="s">
        <v>15</v>
      </c>
      <c r="N18" s="9" t="s">
        <v>15</v>
      </c>
      <c r="O18" s="15">
        <v>233.4</v>
      </c>
      <c r="P18" s="192" t="s">
        <v>15</v>
      </c>
      <c r="Q18" s="192" t="s">
        <v>15</v>
      </c>
      <c r="R18" s="192" t="s">
        <v>15</v>
      </c>
      <c r="S18" s="192" t="s">
        <v>15</v>
      </c>
      <c r="T18" s="192" t="s">
        <v>15</v>
      </c>
      <c r="U18" s="192" t="s">
        <v>15</v>
      </c>
      <c r="V18" s="192" t="s">
        <v>15</v>
      </c>
      <c r="W18" s="192" t="s">
        <v>15</v>
      </c>
      <c r="X18" s="192" t="s">
        <v>15</v>
      </c>
      <c r="Y18" s="192" t="s">
        <v>15</v>
      </c>
      <c r="Z18" s="192" t="s">
        <v>15</v>
      </c>
      <c r="AA18" s="192" t="s">
        <v>15</v>
      </c>
      <c r="AB18" s="15">
        <v>368.2</v>
      </c>
      <c r="AC18" s="192" t="s">
        <v>15</v>
      </c>
      <c r="AD18" s="192" t="s">
        <v>15</v>
      </c>
      <c r="AE18" s="192" t="s">
        <v>15</v>
      </c>
      <c r="AF18" s="192" t="s">
        <v>15</v>
      </c>
      <c r="AG18" s="192" t="s">
        <v>15</v>
      </c>
      <c r="AH18" s="192" t="s">
        <v>15</v>
      </c>
      <c r="AI18" s="192" t="s">
        <v>15</v>
      </c>
      <c r="AJ18" s="192" t="s">
        <v>15</v>
      </c>
      <c r="AK18" s="192" t="s">
        <v>15</v>
      </c>
      <c r="AL18" s="192" t="s">
        <v>15</v>
      </c>
      <c r="AM18" s="192" t="s">
        <v>15</v>
      </c>
      <c r="AN18" s="192" t="s">
        <v>15</v>
      </c>
      <c r="AO18" s="15">
        <v>490.9</v>
      </c>
      <c r="AP18" s="192" t="s">
        <v>15</v>
      </c>
      <c r="AQ18" s="192" t="s">
        <v>15</v>
      </c>
      <c r="AR18" s="192" t="s">
        <v>15</v>
      </c>
      <c r="AS18" s="192" t="s">
        <v>15</v>
      </c>
      <c r="AT18" s="192" t="s">
        <v>15</v>
      </c>
      <c r="AU18" s="192" t="s">
        <v>15</v>
      </c>
      <c r="AV18" s="192" t="s">
        <v>15</v>
      </c>
      <c r="AW18" s="192" t="s">
        <v>15</v>
      </c>
      <c r="AX18" s="192" t="s">
        <v>15</v>
      </c>
      <c r="AY18" s="192" t="s">
        <v>15</v>
      </c>
      <c r="AZ18" s="192" t="s">
        <v>15</v>
      </c>
      <c r="BA18" s="192" t="s">
        <v>15</v>
      </c>
      <c r="BB18" s="15">
        <v>680.2</v>
      </c>
      <c r="BC18" s="192" t="s">
        <v>15</v>
      </c>
      <c r="BD18" s="192" t="s">
        <v>15</v>
      </c>
      <c r="BE18" s="192" t="s">
        <v>15</v>
      </c>
      <c r="BF18" s="192" t="s">
        <v>15</v>
      </c>
      <c r="BG18" s="192" t="s">
        <v>15</v>
      </c>
      <c r="BH18" s="192" t="s">
        <v>15</v>
      </c>
      <c r="BI18" s="192" t="s">
        <v>15</v>
      </c>
      <c r="BJ18" s="192" t="s">
        <v>15</v>
      </c>
      <c r="BK18" s="192" t="s">
        <v>15</v>
      </c>
      <c r="BL18" s="192" t="s">
        <v>15</v>
      </c>
      <c r="BM18" s="192" t="s">
        <v>15</v>
      </c>
      <c r="BN18" s="192" t="s">
        <v>15</v>
      </c>
      <c r="BO18" s="15">
        <v>840.6</v>
      </c>
      <c r="BP18" s="192" t="s">
        <v>15</v>
      </c>
      <c r="BQ18" s="192" t="s">
        <v>15</v>
      </c>
      <c r="BR18" s="192" t="s">
        <v>15</v>
      </c>
      <c r="BS18" s="192" t="s">
        <v>15</v>
      </c>
      <c r="BT18" s="192" t="s">
        <v>15</v>
      </c>
      <c r="BU18" s="192" t="s">
        <v>15</v>
      </c>
      <c r="BV18" s="192" t="s">
        <v>15</v>
      </c>
      <c r="BW18" s="192" t="s">
        <v>15</v>
      </c>
      <c r="BX18" s="192" t="s">
        <v>15</v>
      </c>
      <c r="BY18" s="192" t="s">
        <v>15</v>
      </c>
      <c r="BZ18" s="192" t="s">
        <v>15</v>
      </c>
      <c r="CA18" s="192" t="s">
        <v>15</v>
      </c>
      <c r="CB18" s="15">
        <v>1049.9000000000001</v>
      </c>
      <c r="CC18" s="192" t="s">
        <v>15</v>
      </c>
      <c r="CD18" s="192" t="s">
        <v>15</v>
      </c>
      <c r="CE18" s="192" t="s">
        <v>15</v>
      </c>
      <c r="CF18" s="192" t="s">
        <v>15</v>
      </c>
      <c r="CG18" s="192" t="s">
        <v>15</v>
      </c>
      <c r="CH18" s="192" t="s">
        <v>15</v>
      </c>
      <c r="CI18" s="192" t="s">
        <v>15</v>
      </c>
      <c r="CJ18" s="192" t="s">
        <v>15</v>
      </c>
      <c r="CK18" s="192" t="s">
        <v>15</v>
      </c>
      <c r="CL18" s="192" t="s">
        <v>15</v>
      </c>
      <c r="CM18" s="192" t="s">
        <v>15</v>
      </c>
      <c r="CN18" s="192" t="s">
        <v>15</v>
      </c>
      <c r="CO18" s="15">
        <v>1227</v>
      </c>
      <c r="CP18" s="192" t="s">
        <v>15</v>
      </c>
      <c r="CQ18" s="192" t="s">
        <v>15</v>
      </c>
      <c r="CR18" s="192" t="s">
        <v>15</v>
      </c>
      <c r="CS18" s="192" t="s">
        <v>15</v>
      </c>
      <c r="CT18" s="192" t="s">
        <v>15</v>
      </c>
      <c r="CU18" s="192" t="s">
        <v>15</v>
      </c>
      <c r="CV18" s="192" t="s">
        <v>15</v>
      </c>
      <c r="CW18" s="192" t="s">
        <v>15</v>
      </c>
      <c r="CX18" s="192" t="s">
        <v>15</v>
      </c>
      <c r="CY18" s="192" t="s">
        <v>15</v>
      </c>
      <c r="CZ18" s="192" t="s">
        <v>15</v>
      </c>
      <c r="DA18" s="192" t="s">
        <v>15</v>
      </c>
      <c r="DB18" s="15">
        <v>1455.1</v>
      </c>
      <c r="DC18" s="192" t="s">
        <v>15</v>
      </c>
      <c r="DD18" s="192" t="s">
        <v>15</v>
      </c>
      <c r="DE18" s="192" t="s">
        <v>15</v>
      </c>
      <c r="DF18" s="192" t="s">
        <v>15</v>
      </c>
      <c r="DG18" s="192" t="s">
        <v>15</v>
      </c>
      <c r="DH18" s="192" t="s">
        <v>15</v>
      </c>
      <c r="DI18" s="192" t="s">
        <v>15</v>
      </c>
      <c r="DJ18" s="192" t="s">
        <v>15</v>
      </c>
      <c r="DK18" s="192" t="s">
        <v>15</v>
      </c>
      <c r="DL18" s="192" t="s">
        <v>15</v>
      </c>
      <c r="DM18" s="192" t="s">
        <v>15</v>
      </c>
      <c r="DN18" s="192" t="s">
        <v>15</v>
      </c>
      <c r="DO18" s="15">
        <v>1684.4</v>
      </c>
      <c r="DP18" s="192" t="s">
        <v>15</v>
      </c>
      <c r="DQ18" s="192" t="s">
        <v>15</v>
      </c>
      <c r="DR18" s="192" t="s">
        <v>15</v>
      </c>
      <c r="DS18" s="192" t="s">
        <v>15</v>
      </c>
      <c r="DT18" s="192" t="s">
        <v>15</v>
      </c>
      <c r="DU18" s="192" t="s">
        <v>15</v>
      </c>
      <c r="DV18" s="192" t="s">
        <v>15</v>
      </c>
      <c r="DW18" s="192" t="s">
        <v>15</v>
      </c>
      <c r="DX18" s="192" t="s">
        <v>15</v>
      </c>
      <c r="DY18" s="192" t="s">
        <v>15</v>
      </c>
      <c r="DZ18" s="192" t="s">
        <v>15</v>
      </c>
      <c r="EA18" s="192" t="s">
        <v>15</v>
      </c>
      <c r="EB18" s="15">
        <v>1916</v>
      </c>
      <c r="EC18" s="192" t="s">
        <v>15</v>
      </c>
      <c r="ED18" s="192" t="s">
        <v>15</v>
      </c>
      <c r="EE18" s="192" t="s">
        <v>15</v>
      </c>
      <c r="EF18" s="192" t="s">
        <v>15</v>
      </c>
      <c r="EG18" s="192" t="s">
        <v>15</v>
      </c>
      <c r="EH18" s="192" t="s">
        <v>15</v>
      </c>
      <c r="EI18" s="192" t="s">
        <v>15</v>
      </c>
      <c r="EJ18" s="192" t="s">
        <v>15</v>
      </c>
      <c r="EK18" s="192" t="s">
        <v>15</v>
      </c>
      <c r="EL18" s="192" t="s">
        <v>15</v>
      </c>
      <c r="EM18" s="192" t="s">
        <v>15</v>
      </c>
      <c r="EN18" s="192" t="s">
        <v>15</v>
      </c>
      <c r="EO18" s="15">
        <v>2240.3000000000002</v>
      </c>
      <c r="EP18" s="192" t="s">
        <v>15</v>
      </c>
      <c r="EQ18" s="192" t="s">
        <v>15</v>
      </c>
      <c r="ER18" s="192" t="s">
        <v>15</v>
      </c>
      <c r="ES18" s="192" t="s">
        <v>15</v>
      </c>
      <c r="ET18" s="192" t="s">
        <v>15</v>
      </c>
      <c r="EU18" s="192" t="s">
        <v>15</v>
      </c>
      <c r="EV18" s="192" t="s">
        <v>15</v>
      </c>
      <c r="EW18" s="192" t="s">
        <v>15</v>
      </c>
      <c r="EX18" s="192" t="s">
        <v>15</v>
      </c>
      <c r="EY18" s="192" t="s">
        <v>15</v>
      </c>
      <c r="EZ18" s="192" t="s">
        <v>15</v>
      </c>
      <c r="FA18" s="192" t="s">
        <v>15</v>
      </c>
      <c r="FB18" s="15">
        <v>2612.5</v>
      </c>
      <c r="FC18" s="192" t="s">
        <v>15</v>
      </c>
      <c r="FD18" s="192" t="s">
        <v>15</v>
      </c>
      <c r="FE18" s="192" t="s">
        <v>15</v>
      </c>
      <c r="FF18" s="192" t="s">
        <v>15</v>
      </c>
      <c r="FG18" s="192" t="s">
        <v>15</v>
      </c>
      <c r="FH18" s="192" t="s">
        <v>15</v>
      </c>
      <c r="FI18" s="192" t="s">
        <v>15</v>
      </c>
      <c r="FJ18" s="192" t="s">
        <v>15</v>
      </c>
      <c r="FK18" s="192" t="s">
        <v>15</v>
      </c>
      <c r="FL18" s="192" t="s">
        <v>15</v>
      </c>
      <c r="FM18" s="192" t="s">
        <v>15</v>
      </c>
      <c r="FN18" s="192" t="s">
        <v>15</v>
      </c>
      <c r="FO18" s="15">
        <v>3270</v>
      </c>
      <c r="FP18" s="192" t="s">
        <v>15</v>
      </c>
      <c r="FQ18" s="192" t="s">
        <v>15</v>
      </c>
      <c r="FR18" s="192" t="s">
        <v>15</v>
      </c>
      <c r="FS18" s="192" t="s">
        <v>15</v>
      </c>
      <c r="FT18" s="192" t="s">
        <v>15</v>
      </c>
      <c r="FU18" s="192" t="s">
        <v>15</v>
      </c>
      <c r="FV18" s="192" t="s">
        <v>15</v>
      </c>
      <c r="FW18" s="192" t="s">
        <v>15</v>
      </c>
      <c r="FX18" s="192" t="s">
        <v>15</v>
      </c>
      <c r="FY18" s="192" t="s">
        <v>15</v>
      </c>
      <c r="FZ18" s="192" t="s">
        <v>15</v>
      </c>
      <c r="GA18" s="192" t="s">
        <v>15</v>
      </c>
      <c r="GB18" s="15">
        <v>3990.4</v>
      </c>
      <c r="GC18" s="15" t="s">
        <v>14</v>
      </c>
      <c r="GD18" s="15" t="s">
        <v>14</v>
      </c>
      <c r="GE18" s="17">
        <v>3447.8</v>
      </c>
      <c r="GF18" s="15" t="s">
        <v>14</v>
      </c>
      <c r="GG18" s="15" t="s">
        <v>14</v>
      </c>
      <c r="GH18" s="15">
        <v>3678.1</v>
      </c>
      <c r="GI18" s="15" t="s">
        <v>14</v>
      </c>
      <c r="GJ18" s="15" t="s">
        <v>14</v>
      </c>
      <c r="GK18" s="15">
        <v>3771.3</v>
      </c>
      <c r="GL18" s="15" t="s">
        <v>14</v>
      </c>
      <c r="GM18" s="15" t="s">
        <v>14</v>
      </c>
      <c r="GN18" s="15">
        <v>3990.4</v>
      </c>
    </row>
    <row r="19" spans="1:199" s="32" customFormat="1" ht="12.75" customHeight="1">
      <c r="A19" s="682" t="s">
        <v>2700</v>
      </c>
      <c r="B19" s="10">
        <v>0.17169590643274851</v>
      </c>
      <c r="C19" s="9" t="s">
        <v>15</v>
      </c>
      <c r="D19" s="9" t="s">
        <v>15</v>
      </c>
      <c r="E19" s="9" t="s">
        <v>15</v>
      </c>
      <c r="F19" s="9" t="s">
        <v>15</v>
      </c>
      <c r="G19" s="9" t="s">
        <v>15</v>
      </c>
      <c r="H19" s="9" t="s">
        <v>15</v>
      </c>
      <c r="I19" s="9" t="s">
        <v>15</v>
      </c>
      <c r="J19" s="9" t="s">
        <v>15</v>
      </c>
      <c r="K19" s="9" t="s">
        <v>15</v>
      </c>
      <c r="L19" s="9" t="s">
        <v>15</v>
      </c>
      <c r="M19" s="9" t="s">
        <v>15</v>
      </c>
      <c r="N19" s="9" t="s">
        <v>15</v>
      </c>
      <c r="O19" s="10">
        <v>0.73508158508158516</v>
      </c>
      <c r="P19" s="192" t="s">
        <v>15</v>
      </c>
      <c r="Q19" s="192" t="s">
        <v>15</v>
      </c>
      <c r="R19" s="192" t="s">
        <v>15</v>
      </c>
      <c r="S19" s="192" t="s">
        <v>15</v>
      </c>
      <c r="T19" s="192" t="s">
        <v>15</v>
      </c>
      <c r="U19" s="192" t="s">
        <v>15</v>
      </c>
      <c r="V19" s="192" t="s">
        <v>15</v>
      </c>
      <c r="W19" s="192" t="s">
        <v>15</v>
      </c>
      <c r="X19" s="192" t="s">
        <v>15</v>
      </c>
      <c r="Y19" s="192" t="s">
        <v>15</v>
      </c>
      <c r="Z19" s="192" t="s">
        <v>15</v>
      </c>
      <c r="AA19" s="192" t="s">
        <v>15</v>
      </c>
      <c r="AB19" s="10">
        <v>2.9</v>
      </c>
      <c r="AC19" s="192" t="s">
        <v>15</v>
      </c>
      <c r="AD19" s="192" t="s">
        <v>15</v>
      </c>
      <c r="AE19" s="192" t="s">
        <v>15</v>
      </c>
      <c r="AF19" s="192" t="s">
        <v>15</v>
      </c>
      <c r="AG19" s="192" t="s">
        <v>15</v>
      </c>
      <c r="AH19" s="192" t="s">
        <v>15</v>
      </c>
      <c r="AI19" s="192" t="s">
        <v>15</v>
      </c>
      <c r="AJ19" s="192" t="s">
        <v>15</v>
      </c>
      <c r="AK19" s="192" t="s">
        <v>15</v>
      </c>
      <c r="AL19" s="192" t="s">
        <v>15</v>
      </c>
      <c r="AM19" s="192" t="s">
        <v>15</v>
      </c>
      <c r="AN19" s="192" t="s">
        <v>15</v>
      </c>
      <c r="AO19" s="10">
        <v>4.3</v>
      </c>
      <c r="AP19" s="192" t="s">
        <v>15</v>
      </c>
      <c r="AQ19" s="192" t="s">
        <v>15</v>
      </c>
      <c r="AR19" s="192" t="s">
        <v>15</v>
      </c>
      <c r="AS19" s="192" t="s">
        <v>15</v>
      </c>
      <c r="AT19" s="192" t="s">
        <v>15</v>
      </c>
      <c r="AU19" s="192" t="s">
        <v>15</v>
      </c>
      <c r="AV19" s="192" t="s">
        <v>15</v>
      </c>
      <c r="AW19" s="192" t="s">
        <v>15</v>
      </c>
      <c r="AX19" s="192" t="s">
        <v>15</v>
      </c>
      <c r="AY19" s="192" t="s">
        <v>15</v>
      </c>
      <c r="AZ19" s="192" t="s">
        <v>15</v>
      </c>
      <c r="BA19" s="192" t="s">
        <v>15</v>
      </c>
      <c r="BB19" s="10">
        <v>3</v>
      </c>
      <c r="BC19" s="192" t="s">
        <v>15</v>
      </c>
      <c r="BD19" s="192" t="s">
        <v>15</v>
      </c>
      <c r="BE19" s="192" t="s">
        <v>15</v>
      </c>
      <c r="BF19" s="192" t="s">
        <v>15</v>
      </c>
      <c r="BG19" s="192" t="s">
        <v>15</v>
      </c>
      <c r="BH19" s="192" t="s">
        <v>15</v>
      </c>
      <c r="BI19" s="192" t="s">
        <v>15</v>
      </c>
      <c r="BJ19" s="192" t="s">
        <v>15</v>
      </c>
      <c r="BK19" s="192" t="s">
        <v>15</v>
      </c>
      <c r="BL19" s="192" t="s">
        <v>15</v>
      </c>
      <c r="BM19" s="192" t="s">
        <v>15</v>
      </c>
      <c r="BN19" s="192" t="s">
        <v>15</v>
      </c>
      <c r="BO19" s="10">
        <v>3.1</v>
      </c>
      <c r="BP19" s="192" t="s">
        <v>15</v>
      </c>
      <c r="BQ19" s="192" t="s">
        <v>15</v>
      </c>
      <c r="BR19" s="192" t="s">
        <v>15</v>
      </c>
      <c r="BS19" s="192" t="s">
        <v>15</v>
      </c>
      <c r="BT19" s="192" t="s">
        <v>15</v>
      </c>
      <c r="BU19" s="192" t="s">
        <v>15</v>
      </c>
      <c r="BV19" s="192" t="s">
        <v>15</v>
      </c>
      <c r="BW19" s="192" t="s">
        <v>15</v>
      </c>
      <c r="BX19" s="192" t="s">
        <v>15</v>
      </c>
      <c r="BY19" s="192" t="s">
        <v>15</v>
      </c>
      <c r="BZ19" s="192" t="s">
        <v>15</v>
      </c>
      <c r="CA19" s="192" t="s">
        <v>15</v>
      </c>
      <c r="CB19" s="10">
        <v>2.9</v>
      </c>
      <c r="CC19" s="192" t="s">
        <v>15</v>
      </c>
      <c r="CD19" s="192" t="s">
        <v>15</v>
      </c>
      <c r="CE19" s="192" t="s">
        <v>15</v>
      </c>
      <c r="CF19" s="192" t="s">
        <v>15</v>
      </c>
      <c r="CG19" s="192" t="s">
        <v>15</v>
      </c>
      <c r="CH19" s="192" t="s">
        <v>15</v>
      </c>
      <c r="CI19" s="192" t="s">
        <v>15</v>
      </c>
      <c r="CJ19" s="192" t="s">
        <v>15</v>
      </c>
      <c r="CK19" s="192" t="s">
        <v>15</v>
      </c>
      <c r="CL19" s="192" t="s">
        <v>15</v>
      </c>
      <c r="CM19" s="192" t="s">
        <v>15</v>
      </c>
      <c r="CN19" s="192" t="s">
        <v>15</v>
      </c>
      <c r="CO19" s="10">
        <v>3</v>
      </c>
      <c r="CP19" s="192" t="s">
        <v>15</v>
      </c>
      <c r="CQ19" s="192" t="s">
        <v>15</v>
      </c>
      <c r="CR19" s="192" t="s">
        <v>15</v>
      </c>
      <c r="CS19" s="192" t="s">
        <v>15</v>
      </c>
      <c r="CT19" s="192" t="s">
        <v>15</v>
      </c>
      <c r="CU19" s="192" t="s">
        <v>15</v>
      </c>
      <c r="CV19" s="192" t="s">
        <v>15</v>
      </c>
      <c r="CW19" s="192" t="s">
        <v>15</v>
      </c>
      <c r="CX19" s="192" t="s">
        <v>15</v>
      </c>
      <c r="CY19" s="192" t="s">
        <v>15</v>
      </c>
      <c r="CZ19" s="192" t="s">
        <v>15</v>
      </c>
      <c r="DA19" s="192" t="s">
        <v>15</v>
      </c>
      <c r="DB19" s="10">
        <v>3.1</v>
      </c>
      <c r="DC19" s="192" t="s">
        <v>15</v>
      </c>
      <c r="DD19" s="192" t="s">
        <v>15</v>
      </c>
      <c r="DE19" s="192" t="s">
        <v>15</v>
      </c>
      <c r="DF19" s="192" t="s">
        <v>15</v>
      </c>
      <c r="DG19" s="192" t="s">
        <v>15</v>
      </c>
      <c r="DH19" s="192" t="s">
        <v>15</v>
      </c>
      <c r="DI19" s="192" t="s">
        <v>15</v>
      </c>
      <c r="DJ19" s="192" t="s">
        <v>15</v>
      </c>
      <c r="DK19" s="192" t="s">
        <v>15</v>
      </c>
      <c r="DL19" s="192" t="s">
        <v>15</v>
      </c>
      <c r="DM19" s="192" t="s">
        <v>15</v>
      </c>
      <c r="DN19" s="192" t="s">
        <v>15</v>
      </c>
      <c r="DO19" s="10">
        <v>2.8</v>
      </c>
      <c r="DP19" s="192" t="s">
        <v>15</v>
      </c>
      <c r="DQ19" s="192" t="s">
        <v>15</v>
      </c>
      <c r="DR19" s="192" t="s">
        <v>15</v>
      </c>
      <c r="DS19" s="192" t="s">
        <v>15</v>
      </c>
      <c r="DT19" s="192" t="s">
        <v>15</v>
      </c>
      <c r="DU19" s="192" t="s">
        <v>15</v>
      </c>
      <c r="DV19" s="192" t="s">
        <v>15</v>
      </c>
      <c r="DW19" s="192" t="s">
        <v>15</v>
      </c>
      <c r="DX19" s="192" t="s">
        <v>15</v>
      </c>
      <c r="DY19" s="192" t="s">
        <v>15</v>
      </c>
      <c r="DZ19" s="192" t="s">
        <v>15</v>
      </c>
      <c r="EA19" s="192" t="s">
        <v>15</v>
      </c>
      <c r="EB19" s="10">
        <v>2.7</v>
      </c>
      <c r="EC19" s="192" t="s">
        <v>15</v>
      </c>
      <c r="ED19" s="192" t="s">
        <v>15</v>
      </c>
      <c r="EE19" s="192" t="s">
        <v>15</v>
      </c>
      <c r="EF19" s="192" t="s">
        <v>15</v>
      </c>
      <c r="EG19" s="192" t="s">
        <v>15</v>
      </c>
      <c r="EH19" s="192" t="s">
        <v>15</v>
      </c>
      <c r="EI19" s="192" t="s">
        <v>15</v>
      </c>
      <c r="EJ19" s="192" t="s">
        <v>15</v>
      </c>
      <c r="EK19" s="192" t="s">
        <v>15</v>
      </c>
      <c r="EL19" s="192" t="s">
        <v>15</v>
      </c>
      <c r="EM19" s="192" t="s">
        <v>15</v>
      </c>
      <c r="EN19" s="192" t="s">
        <v>15</v>
      </c>
      <c r="EO19" s="11">
        <v>2.7</v>
      </c>
      <c r="EP19" s="192" t="s">
        <v>15</v>
      </c>
      <c r="EQ19" s="192" t="s">
        <v>15</v>
      </c>
      <c r="ER19" s="192" t="s">
        <v>15</v>
      </c>
      <c r="ES19" s="192" t="s">
        <v>15</v>
      </c>
      <c r="ET19" s="192" t="s">
        <v>15</v>
      </c>
      <c r="EU19" s="192" t="s">
        <v>15</v>
      </c>
      <c r="EV19" s="192" t="s">
        <v>15</v>
      </c>
      <c r="EW19" s="192" t="s">
        <v>15</v>
      </c>
      <c r="EX19" s="192" t="s">
        <v>15</v>
      </c>
      <c r="EY19" s="192" t="s">
        <v>15</v>
      </c>
      <c r="EZ19" s="192" t="s">
        <v>15</v>
      </c>
      <c r="FA19" s="192" t="s">
        <v>15</v>
      </c>
      <c r="FB19" s="11">
        <v>3</v>
      </c>
      <c r="FC19" s="192" t="s">
        <v>15</v>
      </c>
      <c r="FD19" s="192" t="s">
        <v>15</v>
      </c>
      <c r="FE19" s="192" t="s">
        <v>15</v>
      </c>
      <c r="FF19" s="192" t="s">
        <v>15</v>
      </c>
      <c r="FG19" s="192" t="s">
        <v>15</v>
      </c>
      <c r="FH19" s="192" t="s">
        <v>15</v>
      </c>
      <c r="FI19" s="192" t="s">
        <v>15</v>
      </c>
      <c r="FJ19" s="192" t="s">
        <v>15</v>
      </c>
      <c r="FK19" s="192" t="s">
        <v>15</v>
      </c>
      <c r="FL19" s="192" t="s">
        <v>15</v>
      </c>
      <c r="FM19" s="192" t="s">
        <v>15</v>
      </c>
      <c r="FN19" s="192" t="s">
        <v>15</v>
      </c>
      <c r="FO19" s="10">
        <v>3.2</v>
      </c>
      <c r="FP19" s="192" t="s">
        <v>15</v>
      </c>
      <c r="FQ19" s="192" t="s">
        <v>15</v>
      </c>
      <c r="FR19" s="192" t="s">
        <v>15</v>
      </c>
      <c r="FS19" s="192" t="s">
        <v>15</v>
      </c>
      <c r="FT19" s="192" t="s">
        <v>15</v>
      </c>
      <c r="FU19" s="192" t="s">
        <v>15</v>
      </c>
      <c r="FV19" s="192" t="s">
        <v>15</v>
      </c>
      <c r="FW19" s="192" t="s">
        <v>15</v>
      </c>
      <c r="FX19" s="192" t="s">
        <v>15</v>
      </c>
      <c r="FY19" s="192" t="s">
        <v>15</v>
      </c>
      <c r="FZ19" s="192" t="s">
        <v>15</v>
      </c>
      <c r="GA19" s="192" t="s">
        <v>15</v>
      </c>
      <c r="GB19" s="192">
        <v>3</v>
      </c>
      <c r="GC19" s="192" t="s">
        <v>15</v>
      </c>
      <c r="GD19" s="192" t="s">
        <v>15</v>
      </c>
      <c r="GE19" s="192" t="s">
        <v>15</v>
      </c>
      <c r="GF19" s="192" t="s">
        <v>15</v>
      </c>
      <c r="GG19" s="192" t="s">
        <v>15</v>
      </c>
      <c r="GH19" s="192" t="s">
        <v>15</v>
      </c>
      <c r="GI19" s="192" t="s">
        <v>15</v>
      </c>
      <c r="GJ19" s="192" t="s">
        <v>15</v>
      </c>
      <c r="GK19" s="192" t="s">
        <v>15</v>
      </c>
      <c r="GL19" s="192" t="s">
        <v>15</v>
      </c>
      <c r="GM19" s="192" t="s">
        <v>15</v>
      </c>
      <c r="GN19" s="192" t="s">
        <v>15</v>
      </c>
    </row>
    <row r="20" spans="1:199" s="32" customFormat="1" ht="2.25" customHeight="1">
      <c r="A20" s="681"/>
      <c r="B20" s="6"/>
      <c r="C20" s="7"/>
      <c r="D20" s="7"/>
      <c r="E20" s="7"/>
      <c r="F20" s="7"/>
      <c r="G20" s="7"/>
      <c r="H20" s="7"/>
      <c r="I20" s="7"/>
      <c r="J20" s="7"/>
      <c r="K20" s="7"/>
      <c r="L20" s="7"/>
      <c r="M20" s="7"/>
      <c r="N20" s="7"/>
      <c r="O20" s="6"/>
      <c r="P20" s="192" t="s">
        <v>15</v>
      </c>
      <c r="Q20" s="192" t="s">
        <v>15</v>
      </c>
      <c r="R20" s="192" t="s">
        <v>15</v>
      </c>
      <c r="S20" s="192" t="s">
        <v>15</v>
      </c>
      <c r="T20" s="192" t="s">
        <v>15</v>
      </c>
      <c r="U20" s="192" t="s">
        <v>15</v>
      </c>
      <c r="V20" s="192" t="s">
        <v>15</v>
      </c>
      <c r="W20" s="192" t="s">
        <v>15</v>
      </c>
      <c r="X20" s="192" t="s">
        <v>15</v>
      </c>
      <c r="Y20" s="192" t="s">
        <v>15</v>
      </c>
      <c r="Z20" s="192" t="s">
        <v>15</v>
      </c>
      <c r="AA20" s="192" t="s">
        <v>15</v>
      </c>
      <c r="AB20" s="6"/>
      <c r="AC20" s="7"/>
      <c r="AD20" s="7"/>
      <c r="AE20" s="7"/>
      <c r="AF20" s="7"/>
      <c r="AG20" s="7"/>
      <c r="AH20" s="7"/>
      <c r="AI20" s="7"/>
      <c r="AJ20" s="7"/>
      <c r="AK20" s="7"/>
      <c r="AL20" s="7"/>
      <c r="AM20" s="7"/>
      <c r="AN20" s="7"/>
      <c r="AO20" s="6"/>
      <c r="AP20" s="7"/>
      <c r="AQ20" s="7"/>
      <c r="AR20" s="7"/>
      <c r="AS20" s="7"/>
      <c r="AT20" s="7"/>
      <c r="AU20" s="7"/>
      <c r="AV20" s="7"/>
      <c r="AW20" s="7"/>
      <c r="AX20" s="7"/>
      <c r="AY20" s="7"/>
      <c r="AZ20" s="7"/>
      <c r="BA20" s="7"/>
      <c r="BB20" s="6"/>
      <c r="BC20" s="7"/>
      <c r="BD20" s="7"/>
      <c r="BE20" s="7"/>
      <c r="BF20" s="7"/>
      <c r="BG20" s="7"/>
      <c r="BH20" s="7"/>
      <c r="BI20" s="7"/>
      <c r="BJ20" s="7"/>
      <c r="BK20" s="7"/>
      <c r="BL20" s="7"/>
      <c r="BM20" s="7"/>
      <c r="BN20" s="7"/>
      <c r="BO20" s="6"/>
      <c r="BP20" s="7"/>
      <c r="BQ20" s="7"/>
      <c r="BR20" s="7"/>
      <c r="BS20" s="7"/>
      <c r="BT20" s="7"/>
      <c r="BU20" s="7"/>
      <c r="BV20" s="7"/>
      <c r="BW20" s="7"/>
      <c r="BX20" s="7"/>
      <c r="BY20" s="7"/>
      <c r="BZ20" s="7"/>
      <c r="CA20" s="7"/>
      <c r="CB20" s="6"/>
      <c r="CC20" s="7"/>
      <c r="CD20" s="7"/>
      <c r="CE20" s="7"/>
      <c r="CF20" s="7"/>
      <c r="CG20" s="7"/>
      <c r="CH20" s="7"/>
      <c r="CI20" s="7"/>
      <c r="CJ20" s="7"/>
      <c r="CK20" s="7"/>
      <c r="CL20" s="7"/>
      <c r="CM20" s="7"/>
      <c r="CN20" s="7"/>
      <c r="CO20" s="6"/>
      <c r="CP20" s="7"/>
      <c r="CQ20" s="7"/>
      <c r="CR20" s="7"/>
      <c r="CS20" s="7"/>
      <c r="CT20" s="7"/>
      <c r="CU20" s="7"/>
      <c r="CV20" s="7"/>
      <c r="CW20" s="7"/>
      <c r="CX20" s="7"/>
      <c r="CY20" s="7"/>
      <c r="CZ20" s="7"/>
      <c r="DA20" s="7"/>
      <c r="DB20" s="6"/>
      <c r="DC20" s="7"/>
      <c r="DD20" s="7"/>
      <c r="DE20" s="7"/>
      <c r="DF20" s="7"/>
      <c r="DG20" s="7"/>
      <c r="DH20" s="7"/>
      <c r="DI20" s="7"/>
      <c r="DJ20" s="7"/>
      <c r="DK20" s="7"/>
      <c r="DL20" s="7"/>
      <c r="DM20" s="7"/>
      <c r="DN20" s="7"/>
      <c r="DO20" s="6"/>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6"/>
      <c r="FP20" s="7"/>
      <c r="FQ20" s="7"/>
      <c r="FR20" s="7"/>
      <c r="FS20" s="7"/>
      <c r="FT20" s="7"/>
      <c r="FU20" s="7"/>
      <c r="FV20" s="7"/>
      <c r="FW20" s="7"/>
      <c r="FX20" s="7"/>
      <c r="FY20" s="7"/>
      <c r="FZ20" s="7"/>
      <c r="GA20" s="7"/>
      <c r="GB20" s="6"/>
      <c r="GC20" s="7"/>
      <c r="GD20" s="7"/>
      <c r="GE20" s="7"/>
      <c r="GF20" s="7"/>
      <c r="GG20" s="7"/>
      <c r="GH20" s="7"/>
      <c r="GI20" s="7"/>
      <c r="GJ20" s="7"/>
      <c r="GK20" s="7"/>
      <c r="GL20" s="7"/>
      <c r="GM20" s="7"/>
      <c r="GN20" s="7"/>
    </row>
    <row r="21" spans="1:199" s="32" customFormat="1" ht="12.75" customHeight="1">
      <c r="A21" s="680" t="s">
        <v>2717</v>
      </c>
      <c r="B21" s="6"/>
      <c r="C21" s="18"/>
      <c r="D21" s="18"/>
      <c r="E21" s="18"/>
      <c r="F21" s="18"/>
      <c r="G21" s="18"/>
      <c r="H21" s="18"/>
      <c r="I21" s="18"/>
      <c r="J21" s="18"/>
      <c r="K21" s="18"/>
      <c r="L21" s="18"/>
      <c r="M21" s="18"/>
      <c r="N21" s="18"/>
      <c r="O21" s="6"/>
      <c r="P21" s="18"/>
      <c r="Q21" s="18"/>
      <c r="R21" s="18"/>
      <c r="S21" s="18"/>
      <c r="T21" s="18"/>
      <c r="U21" s="18"/>
      <c r="V21" s="18"/>
      <c r="W21" s="18"/>
      <c r="X21" s="18"/>
      <c r="Y21" s="18"/>
      <c r="Z21" s="18"/>
      <c r="AA21" s="18"/>
      <c r="AB21" s="6"/>
      <c r="AC21" s="18"/>
      <c r="AD21" s="18"/>
      <c r="AE21" s="18"/>
      <c r="AF21" s="18"/>
      <c r="AG21" s="18"/>
      <c r="AH21" s="18"/>
      <c r="AI21" s="18"/>
      <c r="AJ21" s="18"/>
      <c r="AK21" s="18"/>
      <c r="AL21" s="18"/>
      <c r="AM21" s="18"/>
      <c r="AN21" s="18"/>
      <c r="AO21" s="6"/>
      <c r="AP21" s="18"/>
      <c r="AQ21" s="18"/>
      <c r="AR21" s="18"/>
      <c r="AS21" s="18"/>
      <c r="AT21" s="18"/>
      <c r="AU21" s="18"/>
      <c r="AV21" s="18"/>
      <c r="AW21" s="18"/>
      <c r="AX21" s="18"/>
      <c r="AY21" s="18"/>
      <c r="AZ21" s="18"/>
      <c r="BA21" s="18"/>
      <c r="BB21" s="6"/>
      <c r="BC21" s="18"/>
      <c r="BD21" s="18"/>
      <c r="BE21" s="18"/>
      <c r="BF21" s="18"/>
      <c r="BG21" s="18"/>
      <c r="BH21" s="18"/>
      <c r="BI21" s="18"/>
      <c r="BJ21" s="18"/>
      <c r="BK21" s="18"/>
      <c r="BL21" s="18"/>
      <c r="BM21" s="18"/>
      <c r="BN21" s="18"/>
      <c r="BO21" s="6"/>
      <c r="BP21" s="18"/>
      <c r="BQ21" s="18"/>
      <c r="BR21" s="18"/>
      <c r="BS21" s="18"/>
      <c r="BT21" s="18"/>
      <c r="BU21" s="18"/>
      <c r="BV21" s="18"/>
      <c r="BW21" s="18"/>
      <c r="BX21" s="18"/>
      <c r="BY21" s="18"/>
      <c r="BZ21" s="18"/>
      <c r="CA21" s="18"/>
      <c r="CB21" s="6"/>
      <c r="CC21" s="18"/>
      <c r="CD21" s="18"/>
      <c r="CE21" s="18"/>
      <c r="CF21" s="18"/>
      <c r="CG21" s="18"/>
      <c r="CH21" s="18"/>
      <c r="CI21" s="18"/>
      <c r="CJ21" s="18"/>
      <c r="CK21" s="18"/>
      <c r="CL21" s="18"/>
      <c r="CM21" s="18"/>
      <c r="CN21" s="18"/>
      <c r="CO21" s="6"/>
      <c r="CP21" s="18"/>
      <c r="CQ21" s="18"/>
      <c r="CR21" s="18"/>
      <c r="CS21" s="18"/>
      <c r="CT21" s="18"/>
      <c r="CU21" s="18"/>
      <c r="CV21" s="18"/>
      <c r="CW21" s="18"/>
      <c r="CX21" s="18"/>
      <c r="CY21" s="18"/>
      <c r="CZ21" s="18"/>
      <c r="DA21" s="18"/>
      <c r="DB21" s="6"/>
      <c r="DC21" s="18"/>
      <c r="DD21" s="18"/>
      <c r="DE21" s="18"/>
      <c r="DF21" s="18"/>
      <c r="DG21" s="18"/>
      <c r="DH21" s="18"/>
      <c r="DI21" s="18"/>
      <c r="DJ21" s="18"/>
      <c r="DK21" s="18"/>
      <c r="DL21" s="18"/>
      <c r="DM21" s="18"/>
      <c r="DN21" s="18"/>
      <c r="DO21" s="6"/>
      <c r="DP21" s="18"/>
      <c r="DQ21" s="18"/>
      <c r="DR21" s="18"/>
      <c r="DS21" s="18"/>
      <c r="DT21" s="18"/>
      <c r="DU21" s="18"/>
      <c r="DV21" s="18"/>
      <c r="DW21" s="18"/>
      <c r="DX21" s="18"/>
      <c r="DY21" s="18"/>
      <c r="DZ21" s="18"/>
      <c r="EA21" s="18"/>
      <c r="EB21" s="7"/>
      <c r="EC21" s="18"/>
      <c r="ED21" s="18"/>
      <c r="EE21" s="18"/>
      <c r="EF21" s="18"/>
      <c r="EG21" s="18"/>
      <c r="EH21" s="18"/>
      <c r="EI21" s="18"/>
      <c r="EJ21" s="18"/>
      <c r="EK21" s="18"/>
      <c r="EL21" s="18"/>
      <c r="EM21" s="18"/>
      <c r="EN21" s="18"/>
      <c r="EO21" s="7"/>
      <c r="EP21" s="18"/>
      <c r="EQ21" s="18"/>
      <c r="ER21" s="18"/>
      <c r="ES21" s="18"/>
      <c r="ET21" s="18"/>
      <c r="EU21" s="18"/>
      <c r="EV21" s="18"/>
      <c r="EW21" s="18"/>
      <c r="EX21" s="18"/>
      <c r="EY21" s="18"/>
      <c r="EZ21" s="18"/>
      <c r="FA21" s="18"/>
      <c r="FB21" s="7"/>
      <c r="FC21" s="18"/>
      <c r="FD21" s="18"/>
      <c r="FE21" s="18"/>
      <c r="FF21" s="18"/>
      <c r="FG21" s="18"/>
      <c r="FH21" s="18"/>
      <c r="FI21" s="18"/>
      <c r="FJ21" s="18"/>
      <c r="FK21" s="18"/>
      <c r="FL21" s="18"/>
      <c r="FM21" s="18"/>
      <c r="FN21" s="18"/>
      <c r="FO21" s="6"/>
      <c r="FP21" s="18"/>
      <c r="FQ21" s="18"/>
      <c r="FR21" s="18"/>
      <c r="FS21" s="18"/>
      <c r="FT21" s="18"/>
      <c r="FU21" s="18"/>
      <c r="FV21" s="18"/>
      <c r="FW21" s="18"/>
      <c r="FX21" s="18"/>
      <c r="FY21" s="18"/>
      <c r="FZ21" s="18"/>
      <c r="GA21" s="18"/>
      <c r="GB21" s="6"/>
      <c r="GC21" s="18"/>
      <c r="GD21" s="18"/>
      <c r="GE21" s="18"/>
      <c r="GF21" s="18"/>
      <c r="GG21" s="18"/>
      <c r="GH21" s="18"/>
      <c r="GI21" s="18"/>
      <c r="GJ21" s="18"/>
      <c r="GK21" s="18"/>
      <c r="GL21" s="18"/>
      <c r="GM21" s="18"/>
      <c r="GN21" s="18"/>
    </row>
    <row r="22" spans="1:199" s="32" customFormat="1" ht="5.0999999999999996" customHeight="1">
      <c r="A22" s="681"/>
      <c r="B22" s="6"/>
      <c r="C22" s="7"/>
      <c r="D22" s="7"/>
      <c r="E22" s="7"/>
      <c r="F22" s="7"/>
      <c r="G22" s="7"/>
      <c r="H22" s="7"/>
      <c r="I22" s="7"/>
      <c r="J22" s="7"/>
      <c r="K22" s="7"/>
      <c r="L22" s="7"/>
      <c r="M22" s="7"/>
      <c r="N22" s="7"/>
      <c r="O22" s="6"/>
      <c r="P22" s="7"/>
      <c r="Q22" s="7"/>
      <c r="R22" s="7"/>
      <c r="S22" s="7"/>
      <c r="T22" s="7"/>
      <c r="U22" s="7"/>
      <c r="V22" s="7"/>
      <c r="W22" s="7"/>
      <c r="X22" s="7"/>
      <c r="Y22" s="7"/>
      <c r="Z22" s="7"/>
      <c r="AA22" s="7"/>
      <c r="AB22" s="6"/>
      <c r="AC22" s="7"/>
      <c r="AD22" s="7"/>
      <c r="AE22" s="7"/>
      <c r="AF22" s="7"/>
      <c r="AG22" s="7"/>
      <c r="AH22" s="7"/>
      <c r="AI22" s="7"/>
      <c r="AJ22" s="7"/>
      <c r="AK22" s="7"/>
      <c r="AL22" s="7"/>
      <c r="AM22" s="7"/>
      <c r="AN22" s="7"/>
      <c r="AO22" s="6"/>
      <c r="AP22" s="7"/>
      <c r="AQ22" s="7"/>
      <c r="AR22" s="7"/>
      <c r="AS22" s="7"/>
      <c r="AT22" s="7"/>
      <c r="AU22" s="7"/>
      <c r="AV22" s="7"/>
      <c r="AW22" s="7"/>
      <c r="AX22" s="7"/>
      <c r="AY22" s="7"/>
      <c r="AZ22" s="7"/>
      <c r="BA22" s="7"/>
      <c r="BB22" s="6"/>
      <c r="BC22" s="7"/>
      <c r="BD22" s="7"/>
      <c r="BE22" s="7"/>
      <c r="BF22" s="7"/>
      <c r="BG22" s="7"/>
      <c r="BH22" s="7"/>
      <c r="BI22" s="7"/>
      <c r="BJ22" s="7"/>
      <c r="BK22" s="7"/>
      <c r="BL22" s="7"/>
      <c r="BM22" s="7"/>
      <c r="BN22" s="7"/>
      <c r="BO22" s="6"/>
      <c r="BP22" s="7"/>
      <c r="BQ22" s="7"/>
      <c r="BR22" s="7"/>
      <c r="BS22" s="7"/>
      <c r="BT22" s="7"/>
      <c r="BU22" s="7"/>
      <c r="BV22" s="7"/>
      <c r="BW22" s="7"/>
      <c r="BX22" s="7"/>
      <c r="BY22" s="7"/>
      <c r="BZ22" s="7"/>
      <c r="CA22" s="7"/>
      <c r="CB22" s="6"/>
      <c r="CC22" s="7"/>
      <c r="CD22" s="7"/>
      <c r="CE22" s="7"/>
      <c r="CF22" s="7"/>
      <c r="CG22" s="7"/>
      <c r="CH22" s="7"/>
      <c r="CI22" s="7"/>
      <c r="CJ22" s="7"/>
      <c r="CK22" s="7"/>
      <c r="CL22" s="7"/>
      <c r="CM22" s="7"/>
      <c r="CN22" s="7"/>
      <c r="CO22" s="6"/>
      <c r="CP22" s="7"/>
      <c r="CQ22" s="7"/>
      <c r="CR22" s="7"/>
      <c r="CS22" s="7"/>
      <c r="CT22" s="7"/>
      <c r="CU22" s="7"/>
      <c r="CV22" s="7"/>
      <c r="CW22" s="7"/>
      <c r="CX22" s="7"/>
      <c r="CY22" s="7"/>
      <c r="CZ22" s="7"/>
      <c r="DA22" s="7"/>
      <c r="DB22" s="6"/>
      <c r="DC22" s="7"/>
      <c r="DD22" s="7"/>
      <c r="DE22" s="7"/>
      <c r="DF22" s="7"/>
      <c r="DG22" s="7"/>
      <c r="DH22" s="7"/>
      <c r="DI22" s="7"/>
      <c r="DJ22" s="7"/>
      <c r="DK22" s="7"/>
      <c r="DL22" s="7"/>
      <c r="DM22" s="7"/>
      <c r="DN22" s="7"/>
      <c r="DO22" s="6"/>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6"/>
      <c r="FP22" s="7"/>
      <c r="FQ22" s="7"/>
      <c r="FR22" s="7"/>
      <c r="FS22" s="7"/>
      <c r="FT22" s="7"/>
      <c r="FU22" s="7"/>
      <c r="FV22" s="7"/>
      <c r="FW22" s="7"/>
      <c r="FX22" s="7"/>
      <c r="FY22" s="7"/>
      <c r="FZ22" s="7"/>
      <c r="GA22" s="7"/>
      <c r="GB22" s="6"/>
      <c r="GC22" s="7"/>
      <c r="GD22" s="7"/>
      <c r="GE22" s="7"/>
      <c r="GF22" s="7"/>
      <c r="GG22" s="7"/>
      <c r="GH22" s="7"/>
      <c r="GI22" s="7"/>
      <c r="GJ22" s="7"/>
      <c r="GK22" s="7"/>
      <c r="GL22" s="7"/>
      <c r="GM22" s="7"/>
      <c r="GN22" s="7"/>
    </row>
    <row r="23" spans="1:199" s="32" customFormat="1" ht="12.75" customHeight="1">
      <c r="A23" s="682" t="s">
        <v>2701</v>
      </c>
      <c r="B23" s="9" t="s">
        <v>15</v>
      </c>
      <c r="C23" s="9" t="s">
        <v>15</v>
      </c>
      <c r="D23" s="9" t="s">
        <v>15</v>
      </c>
      <c r="E23" s="9" t="s">
        <v>15</v>
      </c>
      <c r="F23" s="9" t="s">
        <v>15</v>
      </c>
      <c r="G23" s="9" t="s">
        <v>15</v>
      </c>
      <c r="H23" s="9" t="s">
        <v>15</v>
      </c>
      <c r="I23" s="10">
        <v>43.971293737289471</v>
      </c>
      <c r="J23" s="10">
        <v>20.303791737408034</v>
      </c>
      <c r="K23" s="10">
        <v>7.4216941829964469</v>
      </c>
      <c r="L23" s="10">
        <v>16.233070115820382</v>
      </c>
      <c r="M23" s="10">
        <v>9.5633224626105289</v>
      </c>
      <c r="N23" s="10">
        <v>9.5910120025198893</v>
      </c>
      <c r="O23" s="10">
        <v>151.59353969038909</v>
      </c>
      <c r="P23" s="10">
        <v>14.159389112159289</v>
      </c>
      <c r="Q23" s="10">
        <v>2.7023080936870372</v>
      </c>
      <c r="R23" s="10">
        <v>5.8091830001408766</v>
      </c>
      <c r="S23" s="10">
        <v>18.94497412182352</v>
      </c>
      <c r="T23" s="10">
        <v>4.3360257953752352</v>
      </c>
      <c r="U23" s="10">
        <v>12.360312309539026</v>
      </c>
      <c r="V23" s="10">
        <v>14.808694307047432</v>
      </c>
      <c r="W23" s="10">
        <v>8.9937437134419014</v>
      </c>
      <c r="X23" s="10">
        <v>-1.8510817575025271</v>
      </c>
      <c r="Y23" s="10">
        <v>8.4047583208111547</v>
      </c>
      <c r="Z23" s="10">
        <v>-0.85255511493832614</v>
      </c>
      <c r="AA23" s="10">
        <v>10.179100618614086</v>
      </c>
      <c r="AB23" s="10">
        <v>93.334748113717637</v>
      </c>
      <c r="AC23" s="10">
        <v>1.5829077767724158</v>
      </c>
      <c r="AD23" s="10">
        <v>1.7295446759426625</v>
      </c>
      <c r="AE23" s="10">
        <v>-2.0199275887038226</v>
      </c>
      <c r="AF23" s="10">
        <v>11.171216499022592</v>
      </c>
      <c r="AG23" s="10">
        <v>3.7095816485290385</v>
      </c>
      <c r="AH23" s="10">
        <v>10.446975412220013</v>
      </c>
      <c r="AI23" s="10">
        <v>11.133130704921214</v>
      </c>
      <c r="AJ23" s="10">
        <v>10.806786175586907</v>
      </c>
      <c r="AK23" s="10">
        <v>-1.1336235510167114</v>
      </c>
      <c r="AL23" s="10">
        <v>9.3826979073260048</v>
      </c>
      <c r="AM23" s="10">
        <v>-1.9557778065992864</v>
      </c>
      <c r="AN23" s="10">
        <v>14.844497273746839</v>
      </c>
      <c r="AO23" s="10">
        <v>23.749888530351114</v>
      </c>
      <c r="AP23" s="10">
        <v>-7.8620781905916317</v>
      </c>
      <c r="AQ23" s="10">
        <v>0.35365184272431804</v>
      </c>
      <c r="AR23" s="10">
        <v>-5.4366932760089526E-2</v>
      </c>
      <c r="AS23" s="10">
        <v>-0.6104403766040889</v>
      </c>
      <c r="AT23" s="10">
        <v>1.9700376770850596</v>
      </c>
      <c r="AU23" s="10">
        <v>1.2316133676681744</v>
      </c>
      <c r="AV23" s="10">
        <v>5.946853396241309</v>
      </c>
      <c r="AW23" s="10">
        <v>9.0414253786333489</v>
      </c>
      <c r="AX23" s="10">
        <v>5.205241270042734</v>
      </c>
      <c r="AY23" s="10">
        <v>10.922662845115227</v>
      </c>
      <c r="AZ23" s="10">
        <v>-5.8064775563906181</v>
      </c>
      <c r="BA23" s="10">
        <v>2.7830760856054155</v>
      </c>
      <c r="BB23" s="10">
        <v>11.665077816143722</v>
      </c>
      <c r="BC23" s="10">
        <v>-2.0346461158651437</v>
      </c>
      <c r="BD23" s="10">
        <v>0.23923343138214648</v>
      </c>
      <c r="BE23" s="10">
        <v>-2.2991434480357071</v>
      </c>
      <c r="BF23" s="10">
        <v>-0.6306913263642997</v>
      </c>
      <c r="BG23" s="10">
        <v>-1.1044817902665613</v>
      </c>
      <c r="BH23" s="10">
        <v>10.348579541684927</v>
      </c>
      <c r="BI23" s="10">
        <v>2.0005130548407521</v>
      </c>
      <c r="BJ23" s="10">
        <v>-0.22084510584453199</v>
      </c>
      <c r="BK23" s="10">
        <v>-4.1710808735206797</v>
      </c>
      <c r="BL23" s="10">
        <v>1.3940260722329185</v>
      </c>
      <c r="BM23" s="10">
        <v>3.1218080708182754</v>
      </c>
      <c r="BN23" s="10">
        <v>5.2474235313539168</v>
      </c>
      <c r="BO23" s="10">
        <v>5.6592639631586081</v>
      </c>
      <c r="BP23" s="10">
        <v>-0.32733886176781368</v>
      </c>
      <c r="BQ23" s="10">
        <v>-1.6605525803182957</v>
      </c>
      <c r="BR23" s="10">
        <v>3.8620056389545141</v>
      </c>
      <c r="BS23" s="10">
        <v>2.9765929989785036</v>
      </c>
      <c r="BT23" s="10">
        <v>-2.1568713367482388</v>
      </c>
      <c r="BU23" s="10">
        <v>-2.2279381454034137</v>
      </c>
      <c r="BV23" s="10">
        <v>6.2798111154912277</v>
      </c>
      <c r="BW23" s="10">
        <v>-5.4943134757067469</v>
      </c>
      <c r="BX23" s="10">
        <v>-6.2073883527617397</v>
      </c>
      <c r="BY23" s="10">
        <v>0.16199505361873889</v>
      </c>
      <c r="BZ23" s="10">
        <v>-3.7033400375797214</v>
      </c>
      <c r="CA23" s="10">
        <v>15.950306328326434</v>
      </c>
      <c r="CB23" s="10">
        <v>26.481429818263408</v>
      </c>
      <c r="CC23" s="10">
        <v>-4.7071471367154771</v>
      </c>
      <c r="CD23" s="10">
        <v>5.2610388066497649E-2</v>
      </c>
      <c r="CE23" s="10">
        <v>4.1753589362215564</v>
      </c>
      <c r="CF23" s="10">
        <v>3.0218469305300744</v>
      </c>
      <c r="CG23" s="10">
        <v>-3.9556728209587249</v>
      </c>
      <c r="CH23" s="10">
        <v>5.2865422428970703</v>
      </c>
      <c r="CI23" s="10">
        <v>17.715559318817142</v>
      </c>
      <c r="CJ23" s="10">
        <v>-1.9110448307950207</v>
      </c>
      <c r="CK23" s="10">
        <v>1.4361225233250536</v>
      </c>
      <c r="CL23" s="10">
        <v>1.3952463670663349</v>
      </c>
      <c r="CM23" s="10">
        <v>-7.452479013887114</v>
      </c>
      <c r="CN23" s="10">
        <v>11.216722256287269</v>
      </c>
      <c r="CO23" s="10">
        <v>14.979083199762528</v>
      </c>
      <c r="CP23" s="10">
        <v>-6.9007737535187488</v>
      </c>
      <c r="CQ23" s="10">
        <v>2.0218434384782853</v>
      </c>
      <c r="CR23" s="10">
        <v>-1.5086895388655677</v>
      </c>
      <c r="CS23" s="10">
        <v>7.1820206293575808</v>
      </c>
      <c r="CT23" s="10">
        <v>-3.1748276882519519</v>
      </c>
      <c r="CU23" s="10">
        <v>8.6052124675997703</v>
      </c>
      <c r="CV23" s="10">
        <v>5.0703457488220778</v>
      </c>
      <c r="CW23" s="10">
        <v>1.9985299981676548</v>
      </c>
      <c r="CX23" s="10">
        <v>-4.5007174958314522E-2</v>
      </c>
      <c r="CY23" s="10">
        <v>10.264497306815244</v>
      </c>
      <c r="CZ23" s="10">
        <v>-11.474213090954919</v>
      </c>
      <c r="DA23" s="10">
        <v>4.2885753673292726</v>
      </c>
      <c r="DB23" s="10">
        <v>22.008089184654693</v>
      </c>
      <c r="DC23" s="10">
        <v>-4.9534015147127235</v>
      </c>
      <c r="DD23" s="10">
        <v>-1.0621438225581841</v>
      </c>
      <c r="DE23" s="10">
        <v>0.86242991419432258</v>
      </c>
      <c r="DF23" s="10">
        <v>3.4015832177402388</v>
      </c>
      <c r="DG23" s="10">
        <v>-3.1893877646101316</v>
      </c>
      <c r="DH23" s="10">
        <v>2.3035251822851848</v>
      </c>
      <c r="DI23" s="10">
        <v>7.1187397188622583</v>
      </c>
      <c r="DJ23" s="10">
        <v>1.9640064708885205</v>
      </c>
      <c r="DK23" s="10">
        <v>6.723799391491454</v>
      </c>
      <c r="DL23" s="10">
        <v>0.55859277020915954</v>
      </c>
      <c r="DM23" s="10">
        <v>1.5871418956077576</v>
      </c>
      <c r="DN23" s="10">
        <v>5.484298011564988</v>
      </c>
      <c r="DO23" s="10">
        <v>36.905014470205998</v>
      </c>
      <c r="DP23" s="10">
        <v>-3.0398173793867329</v>
      </c>
      <c r="DQ23" s="10">
        <v>3.9384691732811348</v>
      </c>
      <c r="DR23" s="10">
        <v>3.0102233145742332</v>
      </c>
      <c r="DS23" s="10">
        <v>1.9523152743769856</v>
      </c>
      <c r="DT23" s="10">
        <v>1.0977061959674046</v>
      </c>
      <c r="DU23" s="10">
        <v>4.5397738716552567</v>
      </c>
      <c r="DV23" s="10">
        <v>3.2711356779086884</v>
      </c>
      <c r="DW23" s="10">
        <v>3.8847256906356051</v>
      </c>
      <c r="DX23" s="10">
        <v>3.4856703513677303</v>
      </c>
      <c r="DY23" s="10">
        <v>8.5098969797003434</v>
      </c>
      <c r="DZ23" s="10">
        <v>0.64643818135272113</v>
      </c>
      <c r="EA23" s="10">
        <v>0.9417212192865918</v>
      </c>
      <c r="EB23" s="11">
        <v>35.539277140834457</v>
      </c>
      <c r="EC23" s="10">
        <v>5.3217749399818217</v>
      </c>
      <c r="ED23" s="10">
        <v>-1.8290708711129469</v>
      </c>
      <c r="EE23" s="10">
        <v>1.4255888583569032</v>
      </c>
      <c r="EF23" s="10">
        <v>3.5621509568262439</v>
      </c>
      <c r="EG23" s="10">
        <v>2.2739459218689149</v>
      </c>
      <c r="EH23" s="10">
        <v>2.6928233633307883</v>
      </c>
      <c r="EI23" s="10">
        <v>1.1431897678935314</v>
      </c>
      <c r="EJ23" s="10">
        <v>2.2136702536872122</v>
      </c>
      <c r="EK23" s="10">
        <v>0.4313655959863496</v>
      </c>
      <c r="EL23" s="10">
        <v>8.613739557919061</v>
      </c>
      <c r="EM23" s="10">
        <v>3.9586631108732746</v>
      </c>
      <c r="EN23" s="10">
        <v>1.3561110215265302</v>
      </c>
      <c r="EO23" s="10">
        <v>19.41930257696643</v>
      </c>
      <c r="EP23" s="10">
        <v>3.4346342255745697</v>
      </c>
      <c r="EQ23" s="10">
        <v>0.41064880674193205</v>
      </c>
      <c r="ER23" s="10">
        <v>-0.38517422781596622</v>
      </c>
      <c r="ES23" s="10">
        <v>3.8294162265364804</v>
      </c>
      <c r="ET23" s="10">
        <v>-0.65962874205528976</v>
      </c>
      <c r="EU23" s="10">
        <v>0.47401207396455902</v>
      </c>
      <c r="EV23" s="10">
        <v>3.1267778198190683</v>
      </c>
      <c r="EW23" s="10">
        <v>-0.86406120161693423</v>
      </c>
      <c r="EX23" s="10">
        <v>-1.8168657845248788</v>
      </c>
      <c r="EY23" s="10">
        <v>6.4660539993701036</v>
      </c>
      <c r="EZ23" s="10">
        <v>-0.17514112288277772</v>
      </c>
      <c r="FA23" s="10">
        <v>4.403614023994578</v>
      </c>
      <c r="FB23" s="10">
        <v>17.452639660119871</v>
      </c>
      <c r="FC23" s="10">
        <v>0.36278152028668842</v>
      </c>
      <c r="FD23" s="10">
        <v>2.5849926893887414</v>
      </c>
      <c r="FE23" s="10">
        <v>-0.37988072337135748</v>
      </c>
      <c r="FF23" s="10">
        <v>0.76872481598367415</v>
      </c>
      <c r="FG23" s="10">
        <v>-2.0726529141715275</v>
      </c>
      <c r="FH23" s="10">
        <v>9.208055214962485E-2</v>
      </c>
      <c r="FI23" s="10">
        <v>4.1189440826876051</v>
      </c>
      <c r="FJ23" s="10">
        <v>2.7034182296519447</v>
      </c>
      <c r="FK23" s="10">
        <v>-1.1281130561145147</v>
      </c>
      <c r="FL23" s="10">
        <v>3.81434817677426</v>
      </c>
      <c r="FM23" s="10">
        <v>-2.0769749912545876E-3</v>
      </c>
      <c r="FN23" s="10">
        <v>5.6316095227097094</v>
      </c>
      <c r="FO23" s="10">
        <v>48.559993875975692</v>
      </c>
      <c r="FP23" s="10">
        <v>-3.1991433328069263</v>
      </c>
      <c r="FQ23" s="10">
        <v>1.5235632011945057</v>
      </c>
      <c r="FR23" s="10">
        <v>0.92340636198906623</v>
      </c>
      <c r="FS23" s="10">
        <v>4.7182063526908422</v>
      </c>
      <c r="FT23" s="10">
        <v>0.73982363006166452</v>
      </c>
      <c r="FU23" s="10">
        <v>6.3955246964501242</v>
      </c>
      <c r="FV23" s="10">
        <v>6.8701724592709041</v>
      </c>
      <c r="FW23" s="10">
        <v>3.6292034266451907</v>
      </c>
      <c r="FX23" s="10">
        <v>3.1665858394235897</v>
      </c>
      <c r="FY23" s="10">
        <v>4.535442668577133</v>
      </c>
      <c r="FZ23" s="10">
        <v>-0.84290807277378121</v>
      </c>
      <c r="GA23" s="10">
        <v>12.68136664777461</v>
      </c>
      <c r="GB23" s="10">
        <v>37.427905544434452</v>
      </c>
      <c r="GC23" s="10">
        <v>-6.9165120483512936</v>
      </c>
      <c r="GD23" s="10">
        <v>1.377876137777136</v>
      </c>
      <c r="GE23" s="10">
        <v>2.2991339995556359</v>
      </c>
      <c r="GF23" s="10">
        <v>5.2154545926277081</v>
      </c>
      <c r="GG23" s="10">
        <v>3.4425338365636549</v>
      </c>
      <c r="GH23" s="10">
        <v>6.8019117260526514</v>
      </c>
      <c r="GI23" s="10">
        <v>4.5889173899281985</v>
      </c>
      <c r="GJ23" s="10">
        <v>5.2525846473054258</v>
      </c>
      <c r="GK23" s="10">
        <v>-1.7349599453902727</v>
      </c>
      <c r="GL23" s="10">
        <v>0.63885917068324716</v>
      </c>
      <c r="GM23" s="10">
        <v>3.0572361444668843</v>
      </c>
      <c r="GN23" s="10">
        <v>9.161062025080895</v>
      </c>
      <c r="GO23" s="31"/>
      <c r="GP23" s="31"/>
      <c r="GQ23" s="31"/>
    </row>
    <row r="24" spans="1:199" s="32" customFormat="1" ht="12.75" customHeight="1">
      <c r="A24" s="682" t="s">
        <v>2702</v>
      </c>
      <c r="B24" s="9" t="s">
        <v>15</v>
      </c>
      <c r="C24" s="9" t="s">
        <v>15</v>
      </c>
      <c r="D24" s="9" t="s">
        <v>15</v>
      </c>
      <c r="E24" s="9" t="s">
        <v>15</v>
      </c>
      <c r="F24" s="9" t="s">
        <v>15</v>
      </c>
      <c r="G24" s="9" t="s">
        <v>15</v>
      </c>
      <c r="H24" s="9" t="s">
        <v>15</v>
      </c>
      <c r="I24" s="9" t="s">
        <v>15</v>
      </c>
      <c r="J24" s="9" t="s">
        <v>15</v>
      </c>
      <c r="K24" s="9" t="s">
        <v>15</v>
      </c>
      <c r="L24" s="9" t="s">
        <v>15</v>
      </c>
      <c r="M24" s="9" t="s">
        <v>15</v>
      </c>
      <c r="N24" s="9" t="s">
        <v>15</v>
      </c>
      <c r="O24" s="9" t="s">
        <v>15</v>
      </c>
      <c r="P24" s="9" t="s">
        <v>15</v>
      </c>
      <c r="Q24" s="9" t="s">
        <v>15</v>
      </c>
      <c r="R24" s="9" t="s">
        <v>15</v>
      </c>
      <c r="S24" s="9" t="s">
        <v>15</v>
      </c>
      <c r="T24" s="9" t="s">
        <v>15</v>
      </c>
      <c r="U24" s="9" t="s">
        <v>15</v>
      </c>
      <c r="V24" s="9" t="s">
        <v>15</v>
      </c>
      <c r="W24" s="9" t="s">
        <v>15</v>
      </c>
      <c r="X24" s="9" t="s">
        <v>15</v>
      </c>
      <c r="Y24" s="9" t="s">
        <v>15</v>
      </c>
      <c r="Z24" s="9" t="s">
        <v>15</v>
      </c>
      <c r="AA24" s="9" t="s">
        <v>15</v>
      </c>
      <c r="AB24" s="9" t="s">
        <v>15</v>
      </c>
      <c r="AC24" s="9" t="s">
        <v>15</v>
      </c>
      <c r="AD24" s="9" t="s">
        <v>15</v>
      </c>
      <c r="AE24" s="9" t="s">
        <v>15</v>
      </c>
      <c r="AF24" s="9" t="s">
        <v>15</v>
      </c>
      <c r="AG24" s="9" t="s">
        <v>15</v>
      </c>
      <c r="AH24" s="9" t="s">
        <v>15</v>
      </c>
      <c r="AI24" s="9" t="s">
        <v>15</v>
      </c>
      <c r="AJ24" s="9" t="s">
        <v>15</v>
      </c>
      <c r="AK24" s="9" t="s">
        <v>15</v>
      </c>
      <c r="AL24" s="9" t="s">
        <v>15</v>
      </c>
      <c r="AM24" s="9" t="s">
        <v>15</v>
      </c>
      <c r="AN24" s="9" t="s">
        <v>15</v>
      </c>
      <c r="AO24" s="9" t="s">
        <v>15</v>
      </c>
      <c r="AP24" s="9" t="s">
        <v>15</v>
      </c>
      <c r="AQ24" s="9" t="s">
        <v>15</v>
      </c>
      <c r="AR24" s="9" t="s">
        <v>15</v>
      </c>
      <c r="AS24" s="9" t="s">
        <v>15</v>
      </c>
      <c r="AT24" s="9" t="s">
        <v>15</v>
      </c>
      <c r="AU24" s="9" t="s">
        <v>15</v>
      </c>
      <c r="AV24" s="9" t="s">
        <v>15</v>
      </c>
      <c r="AW24" s="9" t="s">
        <v>15</v>
      </c>
      <c r="AX24" s="9" t="s">
        <v>15</v>
      </c>
      <c r="AY24" s="9" t="s">
        <v>15</v>
      </c>
      <c r="AZ24" s="9" t="s">
        <v>15</v>
      </c>
      <c r="BA24" s="9" t="s">
        <v>15</v>
      </c>
      <c r="BB24" s="9" t="s">
        <v>15</v>
      </c>
      <c r="BC24" s="9" t="s">
        <v>15</v>
      </c>
      <c r="BD24" s="9" t="s">
        <v>15</v>
      </c>
      <c r="BE24" s="9" t="s">
        <v>15</v>
      </c>
      <c r="BF24" s="9" t="s">
        <v>15</v>
      </c>
      <c r="BG24" s="9" t="s">
        <v>15</v>
      </c>
      <c r="BH24" s="9" t="s">
        <v>15</v>
      </c>
      <c r="BI24" s="9" t="s">
        <v>15</v>
      </c>
      <c r="BJ24" s="9" t="s">
        <v>15</v>
      </c>
      <c r="BK24" s="9" t="s">
        <v>15</v>
      </c>
      <c r="BL24" s="9" t="s">
        <v>15</v>
      </c>
      <c r="BM24" s="9" t="s">
        <v>15</v>
      </c>
      <c r="BN24" s="9" t="s">
        <v>15</v>
      </c>
      <c r="BO24" s="9" t="s">
        <v>15</v>
      </c>
      <c r="BP24" s="9" t="s">
        <v>15</v>
      </c>
      <c r="BQ24" s="9" t="s">
        <v>15</v>
      </c>
      <c r="BR24" s="9" t="s">
        <v>15</v>
      </c>
      <c r="BS24" s="9" t="s">
        <v>15</v>
      </c>
      <c r="BT24" s="9" t="s">
        <v>15</v>
      </c>
      <c r="BU24" s="9" t="s">
        <v>15</v>
      </c>
      <c r="BV24" s="9" t="s">
        <v>15</v>
      </c>
      <c r="BW24" s="9" t="s">
        <v>15</v>
      </c>
      <c r="BX24" s="9" t="s">
        <v>15</v>
      </c>
      <c r="BY24" s="9" t="s">
        <v>15</v>
      </c>
      <c r="BZ24" s="9" t="s">
        <v>15</v>
      </c>
      <c r="CA24" s="9" t="s">
        <v>15</v>
      </c>
      <c r="CB24" s="9" t="s">
        <v>15</v>
      </c>
      <c r="CC24" s="9" t="s">
        <v>15</v>
      </c>
      <c r="CD24" s="9" t="s">
        <v>15</v>
      </c>
      <c r="CE24" s="9" t="s">
        <v>15</v>
      </c>
      <c r="CF24" s="9" t="s">
        <v>15</v>
      </c>
      <c r="CG24" s="9" t="s">
        <v>15</v>
      </c>
      <c r="CH24" s="9" t="s">
        <v>15</v>
      </c>
      <c r="CI24" s="9" t="s">
        <v>15</v>
      </c>
      <c r="CJ24" s="9" t="s">
        <v>15</v>
      </c>
      <c r="CK24" s="9" t="s">
        <v>15</v>
      </c>
      <c r="CL24" s="9" t="s">
        <v>15</v>
      </c>
      <c r="CM24" s="9" t="s">
        <v>15</v>
      </c>
      <c r="CN24" s="9" t="s">
        <v>15</v>
      </c>
      <c r="CO24" s="9" t="s">
        <v>15</v>
      </c>
      <c r="CP24" s="9" t="s">
        <v>15</v>
      </c>
      <c r="CQ24" s="9" t="s">
        <v>15</v>
      </c>
      <c r="CR24" s="9" t="s">
        <v>15</v>
      </c>
      <c r="CS24" s="9" t="s">
        <v>15</v>
      </c>
      <c r="CT24" s="9" t="s">
        <v>15</v>
      </c>
      <c r="CU24" s="9" t="s">
        <v>15</v>
      </c>
      <c r="CV24" s="9" t="s">
        <v>15</v>
      </c>
      <c r="CW24" s="9" t="s">
        <v>15</v>
      </c>
      <c r="CX24" s="9" t="s">
        <v>15</v>
      </c>
      <c r="CY24" s="9" t="s">
        <v>15</v>
      </c>
      <c r="CZ24" s="9" t="s">
        <v>15</v>
      </c>
      <c r="DA24" s="9" t="s">
        <v>15</v>
      </c>
      <c r="DB24" s="9" t="s">
        <v>15</v>
      </c>
      <c r="DC24" s="9" t="s">
        <v>15</v>
      </c>
      <c r="DD24" s="9" t="s">
        <v>15</v>
      </c>
      <c r="DE24" s="9" t="s">
        <v>15</v>
      </c>
      <c r="DF24" s="9" t="s">
        <v>15</v>
      </c>
      <c r="DG24" s="9" t="s">
        <v>15</v>
      </c>
      <c r="DH24" s="9" t="s">
        <v>15</v>
      </c>
      <c r="DI24" s="9" t="s">
        <v>15</v>
      </c>
      <c r="DJ24" s="9" t="s">
        <v>15</v>
      </c>
      <c r="DK24" s="9" t="s">
        <v>15</v>
      </c>
      <c r="DL24" s="9" t="s">
        <v>15</v>
      </c>
      <c r="DM24" s="9" t="s">
        <v>15</v>
      </c>
      <c r="DN24" s="9" t="s">
        <v>15</v>
      </c>
      <c r="DO24" s="9" t="s">
        <v>15</v>
      </c>
      <c r="DP24" s="9" t="s">
        <v>15</v>
      </c>
      <c r="DQ24" s="9" t="s">
        <v>15</v>
      </c>
      <c r="DR24" s="9" t="s">
        <v>15</v>
      </c>
      <c r="DS24" s="9" t="s">
        <v>15</v>
      </c>
      <c r="DT24" s="9" t="s">
        <v>15</v>
      </c>
      <c r="DU24" s="9" t="s">
        <v>15</v>
      </c>
      <c r="DV24" s="9" t="s">
        <v>15</v>
      </c>
      <c r="DW24" s="9" t="s">
        <v>15</v>
      </c>
      <c r="DX24" s="9" t="s">
        <v>15</v>
      </c>
      <c r="DY24" s="9" t="s">
        <v>15</v>
      </c>
      <c r="DZ24" s="9" t="s">
        <v>15</v>
      </c>
      <c r="EA24" s="9" t="s">
        <v>15</v>
      </c>
      <c r="EB24" s="11">
        <v>31.658489616612371</v>
      </c>
      <c r="EC24" s="10">
        <v>8.0705706742839567</v>
      </c>
      <c r="ED24" s="10">
        <v>0.44852957123879378</v>
      </c>
      <c r="EE24" s="10">
        <v>-2.1358601816760228</v>
      </c>
      <c r="EF24" s="10">
        <v>-1.2346925638482844</v>
      </c>
      <c r="EG24" s="10">
        <v>0.62243013399086067</v>
      </c>
      <c r="EH24" s="10">
        <v>0.24250639028961984</v>
      </c>
      <c r="EI24" s="10">
        <v>4.3768954367905906</v>
      </c>
      <c r="EJ24" s="10">
        <v>4.4188052584230633</v>
      </c>
      <c r="EK24" s="10">
        <v>-2.2497461440408983E-2</v>
      </c>
      <c r="EL24" s="10">
        <v>18.873727505940224</v>
      </c>
      <c r="EM24" s="10">
        <v>6.4445665988434229</v>
      </c>
      <c r="EN24" s="10">
        <v>-9.7746946475248535</v>
      </c>
      <c r="EO24" s="10">
        <v>47.214583769367721</v>
      </c>
      <c r="EP24" s="10">
        <v>18.250982798779816</v>
      </c>
      <c r="EQ24" s="10">
        <v>-0.86879648892620764</v>
      </c>
      <c r="ER24" s="10">
        <v>-7.6594721527911105</v>
      </c>
      <c r="ES24" s="10">
        <v>-4.5238080883818412</v>
      </c>
      <c r="ET24" s="10">
        <v>18.590797754715197</v>
      </c>
      <c r="EU24" s="10">
        <v>-16.43466444662603</v>
      </c>
      <c r="EV24" s="10">
        <v>9.6957270797526576</v>
      </c>
      <c r="EW24" s="10">
        <v>11.20102341894966</v>
      </c>
      <c r="EX24" s="10">
        <v>-9.1657939985890522</v>
      </c>
      <c r="EY24" s="10">
        <v>16.302211236318854</v>
      </c>
      <c r="EZ24" s="10">
        <v>17.298444730998995</v>
      </c>
      <c r="FA24" s="10">
        <v>-4.9082239635652201</v>
      </c>
      <c r="FB24" s="10">
        <v>10.247395607106881</v>
      </c>
      <c r="FC24" s="10">
        <v>11.027679985221781</v>
      </c>
      <c r="FD24" s="10">
        <v>-10.02039226459685</v>
      </c>
      <c r="FE24" s="10">
        <v>-12.253972946487806</v>
      </c>
      <c r="FF24" s="10">
        <v>-0.85285774345979348</v>
      </c>
      <c r="FG24" s="10">
        <v>17.544758110064151</v>
      </c>
      <c r="FH24" s="10">
        <v>1.8837873058025849</v>
      </c>
      <c r="FI24" s="10">
        <v>1.1483000426419636</v>
      </c>
      <c r="FJ24" s="10">
        <v>-0.71790670995335404</v>
      </c>
      <c r="FK24" s="10">
        <v>10.515207380794749</v>
      </c>
      <c r="FL24" s="10">
        <v>3.0389012534587607</v>
      </c>
      <c r="FM24" s="10">
        <v>13.113221752123067</v>
      </c>
      <c r="FN24" s="10">
        <v>-18.113780586581228</v>
      </c>
      <c r="FO24" s="10">
        <v>68.317455528348148</v>
      </c>
      <c r="FP24" s="10">
        <v>7.2148435880601482</v>
      </c>
      <c r="FQ24" s="10">
        <v>-0.83404480068752207</v>
      </c>
      <c r="FR24" s="10">
        <v>2.594678664932502</v>
      </c>
      <c r="FS24" s="10">
        <v>13.00848032060928</v>
      </c>
      <c r="FT24" s="10">
        <v>4.2993958238978252</v>
      </c>
      <c r="FU24" s="10">
        <v>3.7337862999425369</v>
      </c>
      <c r="FV24" s="10">
        <v>8.5427161448633342</v>
      </c>
      <c r="FW24" s="10">
        <v>2.9508457948626017</v>
      </c>
      <c r="FX24" s="10">
        <v>7.1447153419034635</v>
      </c>
      <c r="FY24" s="10">
        <v>-4.0913930819365731</v>
      </c>
      <c r="FZ24" s="10">
        <v>-3.2655613074451111</v>
      </c>
      <c r="GA24" s="10">
        <v>13.614481321289546</v>
      </c>
      <c r="GB24" s="10">
        <v>48.794984588658707</v>
      </c>
      <c r="GC24" s="10">
        <v>-6.3234112806278091</v>
      </c>
      <c r="GD24" s="10">
        <v>6.2000867654559784</v>
      </c>
      <c r="GE24" s="10">
        <v>1.7109031438245097</v>
      </c>
      <c r="GF24" s="10">
        <v>5.912627243647961</v>
      </c>
      <c r="GG24" s="10">
        <v>5.1524286946409603</v>
      </c>
      <c r="GH24" s="10">
        <v>1.6245926421845098</v>
      </c>
      <c r="GI24" s="10">
        <v>7.080173850488336</v>
      </c>
      <c r="GJ24" s="10">
        <v>-1.7387293261204633</v>
      </c>
      <c r="GK24" s="10">
        <v>2.1568230707247835</v>
      </c>
      <c r="GL24" s="10">
        <v>0.60377227439968806</v>
      </c>
      <c r="GM24" s="10">
        <v>15.239574365961502</v>
      </c>
      <c r="GN24" s="10">
        <v>4.2615658708519959</v>
      </c>
    </row>
    <row r="25" spans="1:199" s="32" customFormat="1" ht="12.75" customHeight="1">
      <c r="A25" s="682" t="s">
        <v>2703</v>
      </c>
      <c r="B25" s="9" t="s">
        <v>15</v>
      </c>
      <c r="C25" s="9" t="s">
        <v>15</v>
      </c>
      <c r="D25" s="9" t="s">
        <v>15</v>
      </c>
      <c r="E25" s="9" t="s">
        <v>15</v>
      </c>
      <c r="F25" s="9" t="s">
        <v>15</v>
      </c>
      <c r="G25" s="9" t="s">
        <v>15</v>
      </c>
      <c r="H25" s="9" t="s">
        <v>15</v>
      </c>
      <c r="I25" s="9" t="s">
        <v>15</v>
      </c>
      <c r="J25" s="9" t="s">
        <v>15</v>
      </c>
      <c r="K25" s="9" t="s">
        <v>15</v>
      </c>
      <c r="L25" s="9" t="s">
        <v>15</v>
      </c>
      <c r="M25" s="9" t="s">
        <v>15</v>
      </c>
      <c r="N25" s="9" t="s">
        <v>15</v>
      </c>
      <c r="O25" s="9" t="s">
        <v>15</v>
      </c>
      <c r="P25" s="9" t="s">
        <v>15</v>
      </c>
      <c r="Q25" s="9" t="s">
        <v>15</v>
      </c>
      <c r="R25" s="9" t="s">
        <v>15</v>
      </c>
      <c r="S25" s="9" t="s">
        <v>15</v>
      </c>
      <c r="T25" s="9" t="s">
        <v>15</v>
      </c>
      <c r="U25" s="9" t="s">
        <v>15</v>
      </c>
      <c r="V25" s="9" t="s">
        <v>15</v>
      </c>
      <c r="W25" s="9" t="s">
        <v>15</v>
      </c>
      <c r="X25" s="9" t="s">
        <v>15</v>
      </c>
      <c r="Y25" s="9" t="s">
        <v>15</v>
      </c>
      <c r="Z25" s="9" t="s">
        <v>15</v>
      </c>
      <c r="AA25" s="9" t="s">
        <v>15</v>
      </c>
      <c r="AB25" s="9" t="s">
        <v>15</v>
      </c>
      <c r="AC25" s="9" t="s">
        <v>15</v>
      </c>
      <c r="AD25" s="9" t="s">
        <v>15</v>
      </c>
      <c r="AE25" s="9" t="s">
        <v>15</v>
      </c>
      <c r="AF25" s="9" t="s">
        <v>15</v>
      </c>
      <c r="AG25" s="9" t="s">
        <v>15</v>
      </c>
      <c r="AH25" s="9" t="s">
        <v>15</v>
      </c>
      <c r="AI25" s="9" t="s">
        <v>15</v>
      </c>
      <c r="AJ25" s="9" t="s">
        <v>15</v>
      </c>
      <c r="AK25" s="9" t="s">
        <v>15</v>
      </c>
      <c r="AL25" s="9" t="s">
        <v>15</v>
      </c>
      <c r="AM25" s="9" t="s">
        <v>15</v>
      </c>
      <c r="AN25" s="9" t="s">
        <v>15</v>
      </c>
      <c r="AO25" s="9" t="s">
        <v>15</v>
      </c>
      <c r="AP25" s="9" t="s">
        <v>15</v>
      </c>
      <c r="AQ25" s="9" t="s">
        <v>15</v>
      </c>
      <c r="AR25" s="9" t="s">
        <v>15</v>
      </c>
      <c r="AS25" s="9" t="s">
        <v>15</v>
      </c>
      <c r="AT25" s="9" t="s">
        <v>15</v>
      </c>
      <c r="AU25" s="9" t="s">
        <v>15</v>
      </c>
      <c r="AV25" s="9" t="s">
        <v>15</v>
      </c>
      <c r="AW25" s="9" t="s">
        <v>15</v>
      </c>
      <c r="AX25" s="9" t="s">
        <v>15</v>
      </c>
      <c r="AY25" s="9" t="s">
        <v>15</v>
      </c>
      <c r="AZ25" s="9" t="s">
        <v>15</v>
      </c>
      <c r="BA25" s="9" t="s">
        <v>15</v>
      </c>
      <c r="BB25" s="9" t="s">
        <v>15</v>
      </c>
      <c r="BC25" s="9" t="s">
        <v>15</v>
      </c>
      <c r="BD25" s="9" t="s">
        <v>15</v>
      </c>
      <c r="BE25" s="9" t="s">
        <v>15</v>
      </c>
      <c r="BF25" s="9" t="s">
        <v>15</v>
      </c>
      <c r="BG25" s="9" t="s">
        <v>15</v>
      </c>
      <c r="BH25" s="9" t="s">
        <v>15</v>
      </c>
      <c r="BI25" s="9" t="s">
        <v>15</v>
      </c>
      <c r="BJ25" s="9" t="s">
        <v>15</v>
      </c>
      <c r="BK25" s="9" t="s">
        <v>15</v>
      </c>
      <c r="BL25" s="9" t="s">
        <v>15</v>
      </c>
      <c r="BM25" s="9" t="s">
        <v>15</v>
      </c>
      <c r="BN25" s="9" t="s">
        <v>15</v>
      </c>
      <c r="BO25" s="9" t="s">
        <v>15</v>
      </c>
      <c r="BP25" s="9" t="s">
        <v>15</v>
      </c>
      <c r="BQ25" s="9" t="s">
        <v>15</v>
      </c>
      <c r="BR25" s="9" t="s">
        <v>15</v>
      </c>
      <c r="BS25" s="9" t="s">
        <v>15</v>
      </c>
      <c r="BT25" s="9" t="s">
        <v>15</v>
      </c>
      <c r="BU25" s="9" t="s">
        <v>15</v>
      </c>
      <c r="BV25" s="9" t="s">
        <v>15</v>
      </c>
      <c r="BW25" s="9" t="s">
        <v>15</v>
      </c>
      <c r="BX25" s="9" t="s">
        <v>15</v>
      </c>
      <c r="BY25" s="9" t="s">
        <v>15</v>
      </c>
      <c r="BZ25" s="9" t="s">
        <v>15</v>
      </c>
      <c r="CA25" s="9" t="s">
        <v>15</v>
      </c>
      <c r="CB25" s="9" t="s">
        <v>15</v>
      </c>
      <c r="CC25" s="9" t="s">
        <v>15</v>
      </c>
      <c r="CD25" s="9" t="s">
        <v>15</v>
      </c>
      <c r="CE25" s="9" t="s">
        <v>15</v>
      </c>
      <c r="CF25" s="9" t="s">
        <v>15</v>
      </c>
      <c r="CG25" s="9" t="s">
        <v>15</v>
      </c>
      <c r="CH25" s="9" t="s">
        <v>15</v>
      </c>
      <c r="CI25" s="9" t="s">
        <v>15</v>
      </c>
      <c r="CJ25" s="9" t="s">
        <v>15</v>
      </c>
      <c r="CK25" s="9" t="s">
        <v>15</v>
      </c>
      <c r="CL25" s="9" t="s">
        <v>15</v>
      </c>
      <c r="CM25" s="9" t="s">
        <v>15</v>
      </c>
      <c r="CN25" s="9" t="s">
        <v>15</v>
      </c>
      <c r="CO25" s="9" t="s">
        <v>15</v>
      </c>
      <c r="CP25" s="9" t="s">
        <v>15</v>
      </c>
      <c r="CQ25" s="9" t="s">
        <v>15</v>
      </c>
      <c r="CR25" s="9" t="s">
        <v>15</v>
      </c>
      <c r="CS25" s="9" t="s">
        <v>15</v>
      </c>
      <c r="CT25" s="9" t="s">
        <v>15</v>
      </c>
      <c r="CU25" s="9" t="s">
        <v>15</v>
      </c>
      <c r="CV25" s="9" t="s">
        <v>15</v>
      </c>
      <c r="CW25" s="9" t="s">
        <v>15</v>
      </c>
      <c r="CX25" s="9" t="s">
        <v>15</v>
      </c>
      <c r="CY25" s="9" t="s">
        <v>15</v>
      </c>
      <c r="CZ25" s="9" t="s">
        <v>15</v>
      </c>
      <c r="DA25" s="9" t="s">
        <v>15</v>
      </c>
      <c r="DB25" s="9" t="s">
        <v>15</v>
      </c>
      <c r="DC25" s="9" t="s">
        <v>15</v>
      </c>
      <c r="DD25" s="9" t="s">
        <v>15</v>
      </c>
      <c r="DE25" s="9" t="s">
        <v>15</v>
      </c>
      <c r="DF25" s="9" t="s">
        <v>15</v>
      </c>
      <c r="DG25" s="9" t="s">
        <v>15</v>
      </c>
      <c r="DH25" s="9" t="s">
        <v>15</v>
      </c>
      <c r="DI25" s="9" t="s">
        <v>15</v>
      </c>
      <c r="DJ25" s="9" t="s">
        <v>15</v>
      </c>
      <c r="DK25" s="9" t="s">
        <v>15</v>
      </c>
      <c r="DL25" s="9" t="s">
        <v>15</v>
      </c>
      <c r="DM25" s="9" t="s">
        <v>15</v>
      </c>
      <c r="DN25" s="9" t="s">
        <v>15</v>
      </c>
      <c r="DO25" s="9" t="s">
        <v>15</v>
      </c>
      <c r="DP25" s="9" t="s">
        <v>15</v>
      </c>
      <c r="DQ25" s="9" t="s">
        <v>15</v>
      </c>
      <c r="DR25" s="9" t="s">
        <v>15</v>
      </c>
      <c r="DS25" s="9" t="s">
        <v>15</v>
      </c>
      <c r="DT25" s="9" t="s">
        <v>15</v>
      </c>
      <c r="DU25" s="9" t="s">
        <v>15</v>
      </c>
      <c r="DV25" s="9" t="s">
        <v>15</v>
      </c>
      <c r="DW25" s="9" t="s">
        <v>15</v>
      </c>
      <c r="DX25" s="9" t="s">
        <v>15</v>
      </c>
      <c r="DY25" s="9" t="s">
        <v>15</v>
      </c>
      <c r="DZ25" s="9" t="s">
        <v>15</v>
      </c>
      <c r="EA25" s="9" t="s">
        <v>15</v>
      </c>
      <c r="EB25" s="11">
        <v>9.8220574976793245</v>
      </c>
      <c r="EC25" s="10">
        <v>7.4289743116837457</v>
      </c>
      <c r="ED25" s="10">
        <v>6.190330886838268</v>
      </c>
      <c r="EE25" s="10">
        <v>-1.87303631935292</v>
      </c>
      <c r="EF25" s="10">
        <v>-2.4580797584882674</v>
      </c>
      <c r="EG25" s="10">
        <v>-2.9802141135806863</v>
      </c>
      <c r="EH25" s="10">
        <v>0.96956679758677922</v>
      </c>
      <c r="EI25" s="10">
        <v>1.3818554752337349</v>
      </c>
      <c r="EJ25" s="10">
        <v>-2.5173684636142752</v>
      </c>
      <c r="EK25" s="10">
        <v>-4.6347213311627229</v>
      </c>
      <c r="EL25" s="10">
        <v>1.6788135971135318</v>
      </c>
      <c r="EM25" s="10">
        <v>2.6254474790421227</v>
      </c>
      <c r="EN25" s="10">
        <v>4.3973344456713903</v>
      </c>
      <c r="EO25" s="10">
        <v>18.635865411053402</v>
      </c>
      <c r="EP25" s="10">
        <v>4.3935517046209185</v>
      </c>
      <c r="EQ25" s="10">
        <v>4.5109473813951979</v>
      </c>
      <c r="ER25" s="10">
        <v>1.2770680681313422</v>
      </c>
      <c r="ES25" s="10">
        <v>3.0412085771222053</v>
      </c>
      <c r="ET25" s="10">
        <v>11.07000841090202</v>
      </c>
      <c r="EU25" s="10">
        <v>-8.6540060607651839</v>
      </c>
      <c r="EV25" s="10">
        <v>-2.652119684671618</v>
      </c>
      <c r="EW25" s="10">
        <v>0.37167299846359469</v>
      </c>
      <c r="EX25" s="10">
        <v>3.1277044841754815</v>
      </c>
      <c r="EY25" s="10">
        <v>2.8283732686255263</v>
      </c>
      <c r="EZ25" s="10">
        <v>1.9425583192560083</v>
      </c>
      <c r="FA25" s="10">
        <v>-2.7721543646188422</v>
      </c>
      <c r="FB25" s="10">
        <v>39.631767842999921</v>
      </c>
      <c r="FC25" s="10">
        <v>4.206431641597959</v>
      </c>
      <c r="FD25" s="10">
        <v>6.1194185296881329</v>
      </c>
      <c r="FE25" s="10">
        <v>-3.5222305025430103</v>
      </c>
      <c r="FF25" s="10">
        <v>0.34237646563053659</v>
      </c>
      <c r="FG25" s="10">
        <v>1.1453982155990019</v>
      </c>
      <c r="FH25" s="10">
        <v>-0.20151082414591315</v>
      </c>
      <c r="FI25" s="10">
        <v>23.851673926447006</v>
      </c>
      <c r="FJ25" s="10">
        <v>16.807548175464021</v>
      </c>
      <c r="FK25" s="10">
        <v>2.1724518268236181</v>
      </c>
      <c r="FL25" s="10">
        <v>2.8668567207679843</v>
      </c>
      <c r="FM25" s="10">
        <v>-13.719657021448768</v>
      </c>
      <c r="FN25" s="10">
        <v>-1.50386657275196</v>
      </c>
      <c r="FO25" s="10">
        <v>50.028085740083213</v>
      </c>
      <c r="FP25" s="10">
        <v>8.9706227034702835</v>
      </c>
      <c r="FQ25" s="10">
        <v>-5.8971111770682967</v>
      </c>
      <c r="FR25" s="10">
        <v>-0.12014418716323405</v>
      </c>
      <c r="FS25" s="10">
        <v>11.620036696431967</v>
      </c>
      <c r="FT25" s="10">
        <v>6.9743457827160995</v>
      </c>
      <c r="FU25" s="10">
        <v>-1.1560204030941748</v>
      </c>
      <c r="FV25" s="10">
        <v>1.6276509119208811</v>
      </c>
      <c r="FW25" s="10">
        <v>3.1944239291386651</v>
      </c>
      <c r="FX25" s="10">
        <v>2.5611213853412096</v>
      </c>
      <c r="FY25" s="10">
        <v>13.244851726954437</v>
      </c>
      <c r="FZ25" s="10">
        <v>4.6280823337234693</v>
      </c>
      <c r="GA25" s="10">
        <v>-2.6148722094466166</v>
      </c>
      <c r="GB25" s="10">
        <v>126.43195399411223</v>
      </c>
      <c r="GC25" s="10">
        <v>22.135250195791741</v>
      </c>
      <c r="GD25" s="10">
        <v>9.7425207423626148</v>
      </c>
      <c r="GE25" s="10">
        <v>3.185462821532937</v>
      </c>
      <c r="GF25" s="10">
        <v>3.1864067529780158</v>
      </c>
      <c r="GG25" s="10">
        <v>5.0504009932452902</v>
      </c>
      <c r="GH25" s="10">
        <v>6.767872588672148</v>
      </c>
      <c r="GI25" s="10">
        <v>8.5111031822093395</v>
      </c>
      <c r="GJ25" s="10">
        <v>2.1977466733596174</v>
      </c>
      <c r="GK25" s="10">
        <v>0.28157023257222136</v>
      </c>
      <c r="GL25" s="10">
        <v>6.029063145225976</v>
      </c>
      <c r="GM25" s="10">
        <v>5.1776706447123502</v>
      </c>
      <c r="GN25" s="10">
        <v>14.066298762939482</v>
      </c>
    </row>
    <row r="26" spans="1:199" s="32" customFormat="1" ht="12.75" customHeight="1">
      <c r="A26" s="682" t="s">
        <v>2704</v>
      </c>
      <c r="B26" s="9" t="s">
        <v>15</v>
      </c>
      <c r="C26" s="9" t="s">
        <v>15</v>
      </c>
      <c r="D26" s="9" t="s">
        <v>15</v>
      </c>
      <c r="E26" s="9" t="s">
        <v>15</v>
      </c>
      <c r="F26" s="9" t="s">
        <v>15</v>
      </c>
      <c r="G26" s="9" t="s">
        <v>15</v>
      </c>
      <c r="H26" s="9" t="s">
        <v>15</v>
      </c>
      <c r="I26" s="9" t="s">
        <v>15</v>
      </c>
      <c r="J26" s="9" t="s">
        <v>15</v>
      </c>
      <c r="K26" s="9" t="s">
        <v>15</v>
      </c>
      <c r="L26" s="9" t="s">
        <v>15</v>
      </c>
      <c r="M26" s="9" t="s">
        <v>15</v>
      </c>
      <c r="N26" s="9" t="s">
        <v>15</v>
      </c>
      <c r="O26" s="9" t="s">
        <v>15</v>
      </c>
      <c r="P26" s="9" t="s">
        <v>15</v>
      </c>
      <c r="Q26" s="9" t="s">
        <v>15</v>
      </c>
      <c r="R26" s="9" t="s">
        <v>15</v>
      </c>
      <c r="S26" s="9" t="s">
        <v>15</v>
      </c>
      <c r="T26" s="9" t="s">
        <v>15</v>
      </c>
      <c r="U26" s="9" t="s">
        <v>15</v>
      </c>
      <c r="V26" s="9" t="s">
        <v>15</v>
      </c>
      <c r="W26" s="9" t="s">
        <v>15</v>
      </c>
      <c r="X26" s="9" t="s">
        <v>15</v>
      </c>
      <c r="Y26" s="9" t="s">
        <v>15</v>
      </c>
      <c r="Z26" s="9" t="s">
        <v>15</v>
      </c>
      <c r="AA26" s="9" t="s">
        <v>15</v>
      </c>
      <c r="AB26" s="9" t="s">
        <v>15</v>
      </c>
      <c r="AC26" s="9" t="s">
        <v>15</v>
      </c>
      <c r="AD26" s="9" t="s">
        <v>15</v>
      </c>
      <c r="AE26" s="9" t="s">
        <v>15</v>
      </c>
      <c r="AF26" s="9" t="s">
        <v>15</v>
      </c>
      <c r="AG26" s="9" t="s">
        <v>15</v>
      </c>
      <c r="AH26" s="9" t="s">
        <v>15</v>
      </c>
      <c r="AI26" s="9" t="s">
        <v>15</v>
      </c>
      <c r="AJ26" s="9" t="s">
        <v>15</v>
      </c>
      <c r="AK26" s="9" t="s">
        <v>15</v>
      </c>
      <c r="AL26" s="9" t="s">
        <v>15</v>
      </c>
      <c r="AM26" s="9" t="s">
        <v>15</v>
      </c>
      <c r="AN26" s="9" t="s">
        <v>15</v>
      </c>
      <c r="AO26" s="9" t="s">
        <v>15</v>
      </c>
      <c r="AP26" s="9" t="s">
        <v>15</v>
      </c>
      <c r="AQ26" s="9" t="s">
        <v>15</v>
      </c>
      <c r="AR26" s="9" t="s">
        <v>15</v>
      </c>
      <c r="AS26" s="9" t="s">
        <v>15</v>
      </c>
      <c r="AT26" s="9" t="s">
        <v>15</v>
      </c>
      <c r="AU26" s="9" t="s">
        <v>15</v>
      </c>
      <c r="AV26" s="9" t="s">
        <v>15</v>
      </c>
      <c r="AW26" s="9" t="s">
        <v>15</v>
      </c>
      <c r="AX26" s="9" t="s">
        <v>15</v>
      </c>
      <c r="AY26" s="9" t="s">
        <v>15</v>
      </c>
      <c r="AZ26" s="9" t="s">
        <v>15</v>
      </c>
      <c r="BA26" s="9" t="s">
        <v>15</v>
      </c>
      <c r="BB26" s="9" t="s">
        <v>15</v>
      </c>
      <c r="BC26" s="9" t="s">
        <v>15</v>
      </c>
      <c r="BD26" s="9" t="s">
        <v>15</v>
      </c>
      <c r="BE26" s="9" t="s">
        <v>15</v>
      </c>
      <c r="BF26" s="9" t="s">
        <v>15</v>
      </c>
      <c r="BG26" s="9" t="s">
        <v>15</v>
      </c>
      <c r="BH26" s="9" t="s">
        <v>15</v>
      </c>
      <c r="BI26" s="9" t="s">
        <v>15</v>
      </c>
      <c r="BJ26" s="9" t="s">
        <v>15</v>
      </c>
      <c r="BK26" s="9" t="s">
        <v>15</v>
      </c>
      <c r="BL26" s="9" t="s">
        <v>15</v>
      </c>
      <c r="BM26" s="9" t="s">
        <v>15</v>
      </c>
      <c r="BN26" s="9" t="s">
        <v>15</v>
      </c>
      <c r="BO26" s="9" t="s">
        <v>15</v>
      </c>
      <c r="BP26" s="9" t="s">
        <v>15</v>
      </c>
      <c r="BQ26" s="9" t="s">
        <v>15</v>
      </c>
      <c r="BR26" s="9" t="s">
        <v>15</v>
      </c>
      <c r="BS26" s="9" t="s">
        <v>15</v>
      </c>
      <c r="BT26" s="9" t="s">
        <v>15</v>
      </c>
      <c r="BU26" s="9" t="s">
        <v>15</v>
      </c>
      <c r="BV26" s="9" t="s">
        <v>15</v>
      </c>
      <c r="BW26" s="9" t="s">
        <v>15</v>
      </c>
      <c r="BX26" s="9" t="s">
        <v>15</v>
      </c>
      <c r="BY26" s="9" t="s">
        <v>15</v>
      </c>
      <c r="BZ26" s="9" t="s">
        <v>15</v>
      </c>
      <c r="CA26" s="9" t="s">
        <v>15</v>
      </c>
      <c r="CB26" s="9" t="s">
        <v>15</v>
      </c>
      <c r="CC26" s="9" t="s">
        <v>15</v>
      </c>
      <c r="CD26" s="9" t="s">
        <v>15</v>
      </c>
      <c r="CE26" s="9" t="s">
        <v>15</v>
      </c>
      <c r="CF26" s="9" t="s">
        <v>15</v>
      </c>
      <c r="CG26" s="9" t="s">
        <v>15</v>
      </c>
      <c r="CH26" s="9" t="s">
        <v>15</v>
      </c>
      <c r="CI26" s="9" t="s">
        <v>15</v>
      </c>
      <c r="CJ26" s="9" t="s">
        <v>15</v>
      </c>
      <c r="CK26" s="9" t="s">
        <v>15</v>
      </c>
      <c r="CL26" s="9" t="s">
        <v>15</v>
      </c>
      <c r="CM26" s="9" t="s">
        <v>15</v>
      </c>
      <c r="CN26" s="9" t="s">
        <v>15</v>
      </c>
      <c r="CO26" s="9" t="s">
        <v>15</v>
      </c>
      <c r="CP26" s="9" t="s">
        <v>15</v>
      </c>
      <c r="CQ26" s="9" t="s">
        <v>15</v>
      </c>
      <c r="CR26" s="9" t="s">
        <v>15</v>
      </c>
      <c r="CS26" s="9" t="s">
        <v>15</v>
      </c>
      <c r="CT26" s="9" t="s">
        <v>15</v>
      </c>
      <c r="CU26" s="9" t="s">
        <v>15</v>
      </c>
      <c r="CV26" s="9" t="s">
        <v>15</v>
      </c>
      <c r="CW26" s="9" t="s">
        <v>15</v>
      </c>
      <c r="CX26" s="9" t="s">
        <v>15</v>
      </c>
      <c r="CY26" s="9" t="s">
        <v>15</v>
      </c>
      <c r="CZ26" s="9" t="s">
        <v>15</v>
      </c>
      <c r="DA26" s="9" t="s">
        <v>15</v>
      </c>
      <c r="DB26" s="9" t="s">
        <v>15</v>
      </c>
      <c r="DC26" s="9" t="s">
        <v>15</v>
      </c>
      <c r="DD26" s="9" t="s">
        <v>15</v>
      </c>
      <c r="DE26" s="9" t="s">
        <v>15</v>
      </c>
      <c r="DF26" s="9" t="s">
        <v>15</v>
      </c>
      <c r="DG26" s="9" t="s">
        <v>15</v>
      </c>
      <c r="DH26" s="9" t="s">
        <v>15</v>
      </c>
      <c r="DI26" s="9" t="s">
        <v>15</v>
      </c>
      <c r="DJ26" s="9" t="s">
        <v>15</v>
      </c>
      <c r="DK26" s="9" t="s">
        <v>15</v>
      </c>
      <c r="DL26" s="9" t="s">
        <v>15</v>
      </c>
      <c r="DM26" s="9" t="s">
        <v>15</v>
      </c>
      <c r="DN26" s="9" t="s">
        <v>15</v>
      </c>
      <c r="DO26" s="9" t="s">
        <v>15</v>
      </c>
      <c r="DP26" s="9" t="s">
        <v>15</v>
      </c>
      <c r="DQ26" s="9" t="s">
        <v>15</v>
      </c>
      <c r="DR26" s="9" t="s">
        <v>15</v>
      </c>
      <c r="DS26" s="9" t="s">
        <v>15</v>
      </c>
      <c r="DT26" s="9" t="s">
        <v>15</v>
      </c>
      <c r="DU26" s="9" t="s">
        <v>15</v>
      </c>
      <c r="DV26" s="9" t="s">
        <v>15</v>
      </c>
      <c r="DW26" s="9" t="s">
        <v>15</v>
      </c>
      <c r="DX26" s="9" t="s">
        <v>15</v>
      </c>
      <c r="DY26" s="9" t="s">
        <v>15</v>
      </c>
      <c r="DZ26" s="9" t="s">
        <v>15</v>
      </c>
      <c r="EA26" s="9" t="s">
        <v>15</v>
      </c>
      <c r="EB26" s="11">
        <v>33.384567940424063</v>
      </c>
      <c r="EC26" s="10">
        <v>5.2952468612811714</v>
      </c>
      <c r="ED26" s="10">
        <v>-2.7131945127851083</v>
      </c>
      <c r="EE26" s="10">
        <v>-1.4088432551824752</v>
      </c>
      <c r="EF26" s="10">
        <v>0.86560249691625302</v>
      </c>
      <c r="EG26" s="10">
        <v>5.5738111121111729</v>
      </c>
      <c r="EH26" s="10">
        <v>-12.634878271924833</v>
      </c>
      <c r="EI26" s="10">
        <v>14.5046262562321</v>
      </c>
      <c r="EJ26" s="10">
        <v>3.1279903976267178</v>
      </c>
      <c r="EK26" s="10">
        <v>4.8613088212238864</v>
      </c>
      <c r="EL26" s="10">
        <v>-0.50799296130908544</v>
      </c>
      <c r="EM26" s="10">
        <v>3.8629789446801084</v>
      </c>
      <c r="EN26" s="10">
        <v>10.943972434741482</v>
      </c>
      <c r="EO26" s="10">
        <v>61.858677984737454</v>
      </c>
      <c r="EP26" s="10">
        <v>-3.5305125027997093</v>
      </c>
      <c r="EQ26" s="10">
        <v>1.4279442589524791</v>
      </c>
      <c r="ER26" s="10">
        <v>-0.87228046548385407</v>
      </c>
      <c r="ES26" s="10">
        <v>6.4964250370984189</v>
      </c>
      <c r="ET26" s="10">
        <v>7.8125365342864797</v>
      </c>
      <c r="EU26" s="10">
        <v>1.0059571869507806</v>
      </c>
      <c r="EV26" s="10">
        <v>0.4378156814396732</v>
      </c>
      <c r="EW26" s="10">
        <v>16.436105388272807</v>
      </c>
      <c r="EX26" s="10">
        <v>-1.9908292674766415</v>
      </c>
      <c r="EY26" s="10">
        <v>-3.440827655841332</v>
      </c>
      <c r="EZ26" s="10">
        <v>8.4217804629406885</v>
      </c>
      <c r="FA26" s="10">
        <v>19.916869832489965</v>
      </c>
      <c r="FB26" s="10">
        <v>-8.1602476849521395</v>
      </c>
      <c r="FC26" s="10">
        <v>5.5111321732146905</v>
      </c>
      <c r="FD26" s="10">
        <v>-10.95789319701872</v>
      </c>
      <c r="FE26" s="10">
        <v>11.730668105582225</v>
      </c>
      <c r="FF26" s="10">
        <v>4.4088245718614019</v>
      </c>
      <c r="FG26" s="10">
        <v>5.9389768186021854</v>
      </c>
      <c r="FH26" s="10">
        <v>6.2532103892925477</v>
      </c>
      <c r="FI26" s="10">
        <v>4.935467205378302</v>
      </c>
      <c r="FJ26" s="10">
        <v>1.802883174212468</v>
      </c>
      <c r="FK26" s="10">
        <v>4.0079162030338011</v>
      </c>
      <c r="FL26" s="10">
        <v>-35.650159149336872</v>
      </c>
      <c r="FM26" s="10">
        <v>-2.4154568180612159</v>
      </c>
      <c r="FN26" s="10">
        <v>6.6970155561237021</v>
      </c>
      <c r="FO26" s="10">
        <v>53.146209299767122</v>
      </c>
      <c r="FP26" s="10">
        <v>-6.6399988155647236</v>
      </c>
      <c r="FQ26" s="10">
        <v>7.6829911152312746</v>
      </c>
      <c r="FR26" s="10">
        <v>1.3901431581113428</v>
      </c>
      <c r="FS26" s="10">
        <v>5.1398285315727321</v>
      </c>
      <c r="FT26" s="10">
        <v>8.8666067837834106</v>
      </c>
      <c r="FU26" s="10">
        <v>-7.8274533562520077</v>
      </c>
      <c r="FV26" s="10">
        <v>6.7375131679101514</v>
      </c>
      <c r="FW26" s="10">
        <v>2.513945384470901</v>
      </c>
      <c r="FX26" s="10">
        <v>1.2334101172438778</v>
      </c>
      <c r="FY26" s="10">
        <v>17.688155156831314</v>
      </c>
      <c r="FZ26" s="10">
        <v>6.1221753398486385</v>
      </c>
      <c r="GA26" s="10">
        <v>2.9381181463317176</v>
      </c>
      <c r="GB26" s="10">
        <v>0.96650618321376669</v>
      </c>
      <c r="GC26" s="10">
        <v>-27.280556173182674</v>
      </c>
      <c r="GD26" s="10">
        <v>2.8751685223212604</v>
      </c>
      <c r="GE26" s="10">
        <v>4.1784627414797484</v>
      </c>
      <c r="GF26" s="10">
        <v>12.918894234785469</v>
      </c>
      <c r="GG26" s="10">
        <v>11.893010556035904</v>
      </c>
      <c r="GH26" s="10">
        <v>-10.674617563423922</v>
      </c>
      <c r="GI26" s="10">
        <v>8.4548016743524386</v>
      </c>
      <c r="GJ26" s="10">
        <v>2.5655271518261031</v>
      </c>
      <c r="GK26" s="10">
        <v>5.2299477659328346</v>
      </c>
      <c r="GL26" s="10">
        <v>-13.125578194694512</v>
      </c>
      <c r="GM26" s="10">
        <v>-4.4034236012943495</v>
      </c>
      <c r="GN26" s="10">
        <v>18.078273192213629</v>
      </c>
    </row>
    <row r="27" spans="1:199" s="32" customFormat="1" ht="12.75" customHeight="1">
      <c r="A27" s="682" t="s">
        <v>2715</v>
      </c>
      <c r="B27" s="9" t="s">
        <v>15</v>
      </c>
      <c r="C27" s="9" t="s">
        <v>15</v>
      </c>
      <c r="D27" s="9" t="s">
        <v>15</v>
      </c>
      <c r="E27" s="9" t="s">
        <v>15</v>
      </c>
      <c r="F27" s="9" t="s">
        <v>15</v>
      </c>
      <c r="G27" s="9" t="s">
        <v>15</v>
      </c>
      <c r="H27" s="9" t="s">
        <v>15</v>
      </c>
      <c r="I27" s="10">
        <v>14.007000011749909</v>
      </c>
      <c r="J27" s="10">
        <v>19.822931153205232</v>
      </c>
      <c r="K27" s="10">
        <v>22.415912374424622</v>
      </c>
      <c r="L27" s="10">
        <v>22.131702768200199</v>
      </c>
      <c r="M27" s="10">
        <v>-10.750911226723133</v>
      </c>
      <c r="N27" s="10">
        <v>5.1476889123632361</v>
      </c>
      <c r="O27" s="10">
        <v>104.59805986093036</v>
      </c>
      <c r="P27" s="10">
        <v>8.2307629824101696</v>
      </c>
      <c r="Q27" s="10">
        <v>3.32436847106203</v>
      </c>
      <c r="R27" s="10">
        <v>14.028519824239851</v>
      </c>
      <c r="S27" s="10">
        <v>7.4005627271957195</v>
      </c>
      <c r="T27" s="10">
        <v>17.597834250440187</v>
      </c>
      <c r="U27" s="10">
        <v>-5.3594398993002557</v>
      </c>
      <c r="V27" s="10">
        <v>14.138036438921091</v>
      </c>
      <c r="W27" s="10">
        <v>7.3015286412803277</v>
      </c>
      <c r="X27" s="10">
        <v>1.6820386595895798E-2</v>
      </c>
      <c r="Y27" s="10">
        <v>4.5789623330826572</v>
      </c>
      <c r="Z27" s="10">
        <v>-1.9378882816383225</v>
      </c>
      <c r="AA27" s="10">
        <v>6.8553922392609081</v>
      </c>
      <c r="AB27" s="10">
        <v>91.423053604159293</v>
      </c>
      <c r="AC27" s="10">
        <v>2.7527148532141581</v>
      </c>
      <c r="AD27" s="10">
        <v>6.1023236011772184</v>
      </c>
      <c r="AE27" s="10">
        <v>1.7892859277744719</v>
      </c>
      <c r="AF27" s="10">
        <v>3.7239500099395428</v>
      </c>
      <c r="AG27" s="10">
        <v>4.886437264830306</v>
      </c>
      <c r="AH27" s="10">
        <v>12.698785466423288</v>
      </c>
      <c r="AI27" s="10">
        <v>10.542443906529854</v>
      </c>
      <c r="AJ27" s="10">
        <v>7.6337778306807706</v>
      </c>
      <c r="AK27" s="10">
        <v>-0.18710581846518437</v>
      </c>
      <c r="AL27" s="10">
        <v>7.5779237840067282</v>
      </c>
      <c r="AM27" s="10">
        <v>-0.62980941317853478</v>
      </c>
      <c r="AN27" s="10">
        <v>10.818630775715661</v>
      </c>
      <c r="AO27" s="10">
        <v>23.922662419484865</v>
      </c>
      <c r="AP27" s="10">
        <v>-6.2170748839721028</v>
      </c>
      <c r="AQ27" s="10">
        <v>3.2793162205570638</v>
      </c>
      <c r="AR27" s="10">
        <v>-1.7221817530982264</v>
      </c>
      <c r="AS27" s="10">
        <v>-2.4785698608942823</v>
      </c>
      <c r="AT27" s="10">
        <v>1.825225852512304</v>
      </c>
      <c r="AU27" s="10">
        <v>1.4294446513243457</v>
      </c>
      <c r="AV27" s="10">
        <v>6.6819432443540734</v>
      </c>
      <c r="AW27" s="10">
        <v>7.599680957426159</v>
      </c>
      <c r="AX27" s="10">
        <v>5.1273825333923355</v>
      </c>
      <c r="AY27" s="10">
        <v>11.401248512965381</v>
      </c>
      <c r="AZ27" s="10">
        <v>-4.9380652149244639</v>
      </c>
      <c r="BA27" s="10">
        <v>1.1402793838392995</v>
      </c>
      <c r="BB27" s="10">
        <v>21.145512489245661</v>
      </c>
      <c r="BC27" s="10">
        <v>-0.82224821105715762</v>
      </c>
      <c r="BD27" s="10">
        <v>-0.46854910965878105</v>
      </c>
      <c r="BE27" s="10">
        <v>0.11523948291267061</v>
      </c>
      <c r="BF27" s="10">
        <v>-0.62583225188933511</v>
      </c>
      <c r="BG27" s="10">
        <v>0.58411853061566887</v>
      </c>
      <c r="BH27" s="10">
        <v>11.624250131326662</v>
      </c>
      <c r="BI27" s="10">
        <v>2.0388413638455631</v>
      </c>
      <c r="BJ27" s="10">
        <v>0.80599754426870618</v>
      </c>
      <c r="BK27" s="10">
        <v>-4.0257190918223671</v>
      </c>
      <c r="BL27" s="10">
        <v>2.1760719836289297</v>
      </c>
      <c r="BM27" s="10">
        <v>3.2121730639399289</v>
      </c>
      <c r="BN27" s="10">
        <v>5.5320055693314885</v>
      </c>
      <c r="BO27" s="10">
        <v>6.8013245388266199</v>
      </c>
      <c r="BP27" s="10">
        <v>-0.31551264259087475</v>
      </c>
      <c r="BQ27" s="10">
        <v>0.27631456073726213</v>
      </c>
      <c r="BR27" s="10">
        <v>2.5810096681885</v>
      </c>
      <c r="BS27" s="10">
        <v>2.4971217463786388</v>
      </c>
      <c r="BT27" s="10">
        <v>-0.80883044096030687</v>
      </c>
      <c r="BU27" s="10">
        <v>-1.5721933279906892</v>
      </c>
      <c r="BV27" s="10">
        <v>5.3246403997358129</v>
      </c>
      <c r="BW27" s="10">
        <v>-6.9356153179920597</v>
      </c>
      <c r="BX27" s="10">
        <v>-4.2074084987659432</v>
      </c>
      <c r="BY27" s="10">
        <v>0.20181610483520274</v>
      </c>
      <c r="BZ27" s="10">
        <v>-2.1767947029845232</v>
      </c>
      <c r="CA27" s="10">
        <v>13.088472331029678</v>
      </c>
      <c r="CB27" s="10">
        <v>23.371560404122931</v>
      </c>
      <c r="CC27" s="10">
        <v>-6.298906149676526</v>
      </c>
      <c r="CD27" s="10">
        <v>2.9043619509426861</v>
      </c>
      <c r="CE27" s="10">
        <v>-1.2614812751664317E-2</v>
      </c>
      <c r="CF27" s="10">
        <v>3.7156655490268946</v>
      </c>
      <c r="CG27" s="10">
        <v>-3.4326960933036048</v>
      </c>
      <c r="CH27" s="10">
        <v>2.0909246297806163</v>
      </c>
      <c r="CI27" s="10">
        <v>19.574352130165849</v>
      </c>
      <c r="CJ27" s="10">
        <v>-2.2112080839778656</v>
      </c>
      <c r="CK27" s="10">
        <v>4.7380778796863865E-2</v>
      </c>
      <c r="CL27" s="10">
        <v>1.2334437602913511</v>
      </c>
      <c r="CM27" s="10">
        <v>-6.3607593845123489</v>
      </c>
      <c r="CN27" s="10">
        <v>12.853508330264972</v>
      </c>
      <c r="CO27" s="10">
        <v>18.737823681367004</v>
      </c>
      <c r="CP27" s="10">
        <v>-7.1612901279433459</v>
      </c>
      <c r="CQ27" s="10">
        <v>1.2986430800347364</v>
      </c>
      <c r="CR27" s="10">
        <v>-0.26326072706606851</v>
      </c>
      <c r="CS27" s="10">
        <v>4.9339874996503568</v>
      </c>
      <c r="CT27" s="10">
        <v>-1.6002995419011796</v>
      </c>
      <c r="CU27" s="10">
        <v>8.6008512974721043</v>
      </c>
      <c r="CV27" s="10">
        <v>7.3200670668278462</v>
      </c>
      <c r="CW27" s="10">
        <v>-0.1692305703812309</v>
      </c>
      <c r="CX27" s="10">
        <v>4.6938836282492957E-3</v>
      </c>
      <c r="CY27" s="10">
        <v>8.6228892778210025</v>
      </c>
      <c r="CZ27" s="10">
        <v>-10.02785358323986</v>
      </c>
      <c r="DA27" s="10">
        <v>7.8109422274151257</v>
      </c>
      <c r="DB27" s="10">
        <v>11.597090579295681</v>
      </c>
      <c r="DC27" s="10">
        <v>-3.6624149468072176</v>
      </c>
      <c r="DD27" s="10">
        <v>1.2692679361882426</v>
      </c>
      <c r="DE27" s="10">
        <v>-1.4535466976180089</v>
      </c>
      <c r="DF27" s="10">
        <v>-0.56702349059256107</v>
      </c>
      <c r="DG27" s="10">
        <v>-4.607040367311015</v>
      </c>
      <c r="DH27" s="10">
        <v>-2.6814505382536424</v>
      </c>
      <c r="DI27" s="10">
        <v>11.088202134287158</v>
      </c>
      <c r="DJ27" s="10">
        <v>-0.79534797051988448</v>
      </c>
      <c r="DK27" s="10">
        <v>6.6658455797929292</v>
      </c>
      <c r="DL27" s="10">
        <v>3.1903115847444781</v>
      </c>
      <c r="DM27" s="10">
        <v>0.94329195959261369</v>
      </c>
      <c r="DN27" s="10">
        <v>2.6961855443619669</v>
      </c>
      <c r="DO27" s="10">
        <v>42.921156394724221</v>
      </c>
      <c r="DP27" s="10">
        <v>-0.96805652706329681</v>
      </c>
      <c r="DQ27" s="10">
        <v>5.6373378539624497</v>
      </c>
      <c r="DR27" s="10">
        <v>0.36390417120588836</v>
      </c>
      <c r="DS27" s="10">
        <v>3.0508201760100775</v>
      </c>
      <c r="DT27" s="10">
        <v>0.43041766497057665</v>
      </c>
      <c r="DU27" s="10">
        <v>5.8505628360020552</v>
      </c>
      <c r="DV27" s="10">
        <v>2.5390469344593498</v>
      </c>
      <c r="DW27" s="10">
        <v>3.4067467080501501</v>
      </c>
      <c r="DX27" s="10">
        <v>3.8407440141558453</v>
      </c>
      <c r="DY27" s="10">
        <v>11.27079484775571</v>
      </c>
      <c r="DZ27" s="10">
        <v>1.3741896879894284</v>
      </c>
      <c r="EA27" s="10">
        <v>4.6477505908711692E-2</v>
      </c>
      <c r="EB27" s="11">
        <v>31.557931692543917</v>
      </c>
      <c r="EC27" s="10">
        <v>3.5373662606851468</v>
      </c>
      <c r="ED27" s="10">
        <v>-1.5370400815158831</v>
      </c>
      <c r="EE27" s="10">
        <v>0.81656248977341761</v>
      </c>
      <c r="EF27" s="10">
        <v>3.1560964883439198</v>
      </c>
      <c r="EG27" s="10">
        <v>2.6691089230337326</v>
      </c>
      <c r="EH27" s="10">
        <v>1.1032244937431983</v>
      </c>
      <c r="EI27" s="10">
        <v>2.2075269355199794</v>
      </c>
      <c r="EJ27" s="10">
        <v>2.277490281097954</v>
      </c>
      <c r="EK27" s="10">
        <v>-1.5790552350114098</v>
      </c>
      <c r="EL27" s="10">
        <v>12.872666182088906</v>
      </c>
      <c r="EM27" s="10">
        <v>3.726373956906798</v>
      </c>
      <c r="EN27" s="10">
        <v>-0.75994419037805017</v>
      </c>
      <c r="EO27" s="10">
        <v>22.873988738785656</v>
      </c>
      <c r="EP27" s="10">
        <v>7.4675379070974657</v>
      </c>
      <c r="EQ27" s="10">
        <v>-0.24208171694543523</v>
      </c>
      <c r="ER27" s="10">
        <v>-3.9268258534408886</v>
      </c>
      <c r="ES27" s="10">
        <v>5.952723733533773</v>
      </c>
      <c r="ET27" s="10">
        <v>-1.0838740623947132</v>
      </c>
      <c r="EU27" s="10">
        <v>-0.82590712346171813</v>
      </c>
      <c r="EV27" s="10">
        <v>5.1569338472027511</v>
      </c>
      <c r="EW27" s="10">
        <v>0.83334509612318186</v>
      </c>
      <c r="EX27" s="10">
        <v>-4.8602246500395125</v>
      </c>
      <c r="EY27" s="10">
        <v>10.43230612616621</v>
      </c>
      <c r="EZ27" s="10">
        <v>3.1126993037411665</v>
      </c>
      <c r="FA27" s="10">
        <v>-8.2129369458968426E-2</v>
      </c>
      <c r="FB27" s="10">
        <v>24.925265414071205</v>
      </c>
      <c r="FC27" s="10">
        <v>5.2261435132969041</v>
      </c>
      <c r="FD27" s="10">
        <v>0.17099383240957877</v>
      </c>
      <c r="FE27" s="10">
        <v>-3.4218791930323817</v>
      </c>
      <c r="FF27" s="10">
        <v>1.9212902568187502</v>
      </c>
      <c r="FG27" s="10">
        <v>1.0259479485844594</v>
      </c>
      <c r="FH27" s="10">
        <v>-1.6360284867374446</v>
      </c>
      <c r="FI27" s="10">
        <v>5.1981161123993331</v>
      </c>
      <c r="FJ27" s="10">
        <v>2.7740184033591362</v>
      </c>
      <c r="FK27" s="10">
        <v>0.60640112678500202</v>
      </c>
      <c r="FL27" s="10">
        <v>3.0146990844010872</v>
      </c>
      <c r="FM27" s="10">
        <v>3.1466928442838764</v>
      </c>
      <c r="FN27" s="10">
        <v>4.8336171858726686</v>
      </c>
      <c r="FO27" s="10">
        <v>47.416098877224982</v>
      </c>
      <c r="FP27" s="10">
        <v>0.50618997163407187</v>
      </c>
      <c r="FQ27" s="10">
        <v>-1.3592470595162212</v>
      </c>
      <c r="FR27" s="10">
        <v>9.8652929438159731E-2</v>
      </c>
      <c r="FS27" s="10">
        <v>4.26740694197116</v>
      </c>
      <c r="FT27" s="10">
        <v>-0.13095836780691172</v>
      </c>
      <c r="FU27" s="10">
        <v>6.1349729489158307</v>
      </c>
      <c r="FV27" s="10">
        <v>6.7859000597043888</v>
      </c>
      <c r="FW27" s="10">
        <v>3.7253761187965466</v>
      </c>
      <c r="FX27" s="10">
        <v>3.5468634358117583</v>
      </c>
      <c r="FY27" s="10">
        <v>5.5237652073589345</v>
      </c>
      <c r="FZ27" s="10">
        <v>-0.46065888868601235</v>
      </c>
      <c r="GA27" s="10">
        <v>11.570300842289583</v>
      </c>
      <c r="GB27" s="10">
        <v>38.497643237312928</v>
      </c>
      <c r="GC27" s="10">
        <v>-6.4741861818683759</v>
      </c>
      <c r="GD27" s="10">
        <v>1.7395882627695443</v>
      </c>
      <c r="GE27" s="10">
        <v>2.2242908795839185</v>
      </c>
      <c r="GF27" s="10">
        <v>4.856002087637961</v>
      </c>
      <c r="GG27" s="10">
        <v>3.268461144423739</v>
      </c>
      <c r="GH27" s="10">
        <v>6.1728831139514142</v>
      </c>
      <c r="GI27" s="10">
        <v>4.2656649030561056</v>
      </c>
      <c r="GJ27" s="10">
        <v>5.068294438972103</v>
      </c>
      <c r="GK27" s="10">
        <v>-1.8714852487005373</v>
      </c>
      <c r="GL27" s="10">
        <v>-9.5857857303208789</v>
      </c>
      <c r="GM27" s="10">
        <v>16.885712538133049</v>
      </c>
      <c r="GN27" s="10">
        <v>9.0148916775815593</v>
      </c>
    </row>
    <row r="28" spans="1:199" s="32" customFormat="1" ht="12.75" customHeight="1">
      <c r="A28" s="683" t="s">
        <v>2705</v>
      </c>
      <c r="B28" s="9" t="s">
        <v>15</v>
      </c>
      <c r="C28" s="9" t="s">
        <v>15</v>
      </c>
      <c r="D28" s="9" t="s">
        <v>15</v>
      </c>
      <c r="E28" s="9" t="s">
        <v>15</v>
      </c>
      <c r="F28" s="9" t="s">
        <v>15</v>
      </c>
      <c r="G28" s="9" t="s">
        <v>15</v>
      </c>
      <c r="H28" s="9" t="s">
        <v>15</v>
      </c>
      <c r="I28" s="10">
        <v>6.4020071773106793</v>
      </c>
      <c r="J28" s="10">
        <v>8.565011675133988</v>
      </c>
      <c r="K28" s="10">
        <v>21.617511623899489</v>
      </c>
      <c r="L28" s="10">
        <v>2.4738784044830027</v>
      </c>
      <c r="M28" s="10">
        <v>-2.5388494978806904</v>
      </c>
      <c r="N28" s="10">
        <v>0.92122977509959014</v>
      </c>
      <c r="O28" s="10">
        <v>118.73975573742413</v>
      </c>
      <c r="P28" s="10">
        <v>7.3296468852770147</v>
      </c>
      <c r="Q28" s="10">
        <v>23.245300539276428</v>
      </c>
      <c r="R28" s="10">
        <v>-10.095927914452687</v>
      </c>
      <c r="S28" s="10">
        <v>12.48726704359116</v>
      </c>
      <c r="T28" s="10">
        <v>4.7462117031173534</v>
      </c>
      <c r="U28" s="10">
        <v>9.7998559495473785</v>
      </c>
      <c r="V28" s="10">
        <v>11.435481159520847</v>
      </c>
      <c r="W28" s="10">
        <v>5.8066668318098777</v>
      </c>
      <c r="X28" s="10">
        <v>1.5467778498521483</v>
      </c>
      <c r="Y28" s="10">
        <v>6.6583790157046536</v>
      </c>
      <c r="Z28" s="10">
        <v>0.86613652398868624</v>
      </c>
      <c r="AA28" s="10">
        <v>10.375273194327946</v>
      </c>
      <c r="AB28" s="10">
        <v>78.237317345216297</v>
      </c>
      <c r="AC28" s="10">
        <v>3.6004587880947554</v>
      </c>
      <c r="AD28" s="10">
        <v>4.7538540482452589</v>
      </c>
      <c r="AE28" s="10">
        <v>3.1450896551107377</v>
      </c>
      <c r="AF28" s="10">
        <v>3.0412515588315472</v>
      </c>
      <c r="AG28" s="10">
        <v>6.1917876382519239</v>
      </c>
      <c r="AH28" s="10">
        <v>7.568712895247927</v>
      </c>
      <c r="AI28" s="10">
        <v>9.2449557310162618</v>
      </c>
      <c r="AJ28" s="10">
        <v>7.1415807934687194</v>
      </c>
      <c r="AK28" s="10">
        <v>0.97568247223365745</v>
      </c>
      <c r="AL28" s="10">
        <v>5.5821350531628298</v>
      </c>
      <c r="AM28" s="10">
        <v>-1.0898015463625512</v>
      </c>
      <c r="AN28" s="10">
        <v>9.6030420467543678</v>
      </c>
      <c r="AO28" s="10">
        <v>21.308143468950519</v>
      </c>
      <c r="AP28" s="10">
        <v>-5.4687558154680005</v>
      </c>
      <c r="AQ28" s="10">
        <v>2.4946586379720657</v>
      </c>
      <c r="AR28" s="10">
        <v>-0.12514301201900935</v>
      </c>
      <c r="AS28" s="10">
        <v>-0.63254042825279555</v>
      </c>
      <c r="AT28" s="10">
        <v>1.875299033915212E-2</v>
      </c>
      <c r="AU28" s="10">
        <v>1.0294578932719389</v>
      </c>
      <c r="AV28" s="10">
        <v>4.1058623876110119</v>
      </c>
      <c r="AW28" s="10">
        <v>2.999029055674086</v>
      </c>
      <c r="AX28" s="10">
        <v>4.5643119398172303</v>
      </c>
      <c r="AY28" s="10">
        <v>13.570279143404719</v>
      </c>
      <c r="AZ28" s="10">
        <v>-4.9902619079112043</v>
      </c>
      <c r="BA28" s="10">
        <v>3.1950625116897129</v>
      </c>
      <c r="BB28" s="10">
        <v>25.366604904827895</v>
      </c>
      <c r="BC28" s="10">
        <v>-1.3520754073138477</v>
      </c>
      <c r="BD28" s="10">
        <v>-3.6411964971563293E-3</v>
      </c>
      <c r="BE28" s="10">
        <v>-1.1728114094977968</v>
      </c>
      <c r="BF28" s="10">
        <v>0.44644364953865079</v>
      </c>
      <c r="BG28" s="10">
        <v>2.7602945536912387</v>
      </c>
      <c r="BH28" s="10">
        <v>8.8678611055748746</v>
      </c>
      <c r="BI28" s="10">
        <v>3.2805071315372487</v>
      </c>
      <c r="BJ28" s="10">
        <v>0.36720936754271349</v>
      </c>
      <c r="BK28" s="10">
        <v>-2.9893983246084304</v>
      </c>
      <c r="BL28" s="10">
        <v>3.8453073501560908</v>
      </c>
      <c r="BM28" s="10">
        <v>2.6665096746340282</v>
      </c>
      <c r="BN28" s="10">
        <v>6.7403459946581847</v>
      </c>
      <c r="BO28" s="10">
        <v>17.234019661432569</v>
      </c>
      <c r="BP28" s="10">
        <v>3.0294909430822514</v>
      </c>
      <c r="BQ28" s="10">
        <v>0.51221783732779613</v>
      </c>
      <c r="BR28" s="10">
        <v>4.7951614167600241</v>
      </c>
      <c r="BS28" s="10">
        <v>4.5293177300775653</v>
      </c>
      <c r="BT28" s="10">
        <v>2.1738439971466335</v>
      </c>
      <c r="BU28" s="10">
        <v>-2.735760083577091</v>
      </c>
      <c r="BV28" s="10">
        <v>6.2289605219109916</v>
      </c>
      <c r="BW28" s="10">
        <v>-6.9333675728747437</v>
      </c>
      <c r="BX28" s="10">
        <v>0.79051982903195039</v>
      </c>
      <c r="BY28" s="10">
        <v>0.72062710712066291</v>
      </c>
      <c r="BZ28" s="10">
        <v>0.64347883450024312</v>
      </c>
      <c r="CA28" s="10">
        <v>2.9533047382535216</v>
      </c>
      <c r="CB28" s="10">
        <v>33.900166396563748</v>
      </c>
      <c r="CC28" s="10">
        <v>2.1186718687368398</v>
      </c>
      <c r="CD28" s="10">
        <v>-3.2775809514035359E-2</v>
      </c>
      <c r="CE28" s="10">
        <v>4.138378069764471</v>
      </c>
      <c r="CF28" s="10">
        <v>5.2828944417157686E-2</v>
      </c>
      <c r="CG28" s="10">
        <v>4.4515703821626857</v>
      </c>
      <c r="CH28" s="10">
        <v>1.0972321291101963</v>
      </c>
      <c r="CI28" s="10">
        <v>10.426369451989288</v>
      </c>
      <c r="CJ28" s="10">
        <v>3.0957212437900097</v>
      </c>
      <c r="CK28" s="10">
        <v>0.90073539951949044</v>
      </c>
      <c r="CL28" s="10">
        <v>1.3291066648528442</v>
      </c>
      <c r="CM28" s="10">
        <v>-4.0986492475025216</v>
      </c>
      <c r="CN28" s="10">
        <v>6.7965442251508961</v>
      </c>
      <c r="CO28" s="10">
        <v>12.135667087131651</v>
      </c>
      <c r="CP28" s="10">
        <v>-3.1702094381655144</v>
      </c>
      <c r="CQ28" s="10">
        <v>0.95453277520792312</v>
      </c>
      <c r="CR28" s="10">
        <v>-0.69624848672837913</v>
      </c>
      <c r="CS28" s="10">
        <v>1.8884012467668754</v>
      </c>
      <c r="CT28" s="10">
        <v>1.1628549289938235</v>
      </c>
      <c r="CU28" s="10">
        <v>4.7327428311273394</v>
      </c>
      <c r="CV28" s="10">
        <v>3.7761154870729001</v>
      </c>
      <c r="CW28" s="10">
        <v>3.3155953238655798</v>
      </c>
      <c r="CX28" s="10">
        <v>-1.9394851878334407</v>
      </c>
      <c r="CY28" s="10">
        <v>6.440046232516778</v>
      </c>
      <c r="CZ28" s="10">
        <v>-4.7388859452555465</v>
      </c>
      <c r="DA28" s="10">
        <v>0.37760402838627272</v>
      </c>
      <c r="DB28" s="10">
        <v>11.251955567647485</v>
      </c>
      <c r="DC28" s="10">
        <v>-3.2255007784562508</v>
      </c>
      <c r="DD28" s="10">
        <v>-1.1588124185432491</v>
      </c>
      <c r="DE28" s="10">
        <v>1.2664391339356484</v>
      </c>
      <c r="DF28" s="10">
        <v>0.55344261127079619</v>
      </c>
      <c r="DG28" s="10">
        <v>-2.847359384489323</v>
      </c>
      <c r="DH28" s="10">
        <v>-0.30628383926985236</v>
      </c>
      <c r="DI28" s="10">
        <v>4.202666381248406</v>
      </c>
      <c r="DJ28" s="10">
        <v>1.7005512573399812</v>
      </c>
      <c r="DK28" s="10">
        <v>3.0117298271351558</v>
      </c>
      <c r="DL28" s="10">
        <v>1.0919644689319199</v>
      </c>
      <c r="DM28" s="10">
        <v>1.6952232174515984</v>
      </c>
      <c r="DN28" s="10">
        <v>5.0794715207225067</v>
      </c>
      <c r="DO28" s="10">
        <v>34.060821658277632</v>
      </c>
      <c r="DP28" s="10">
        <v>-4.4955211456141342E-3</v>
      </c>
      <c r="DQ28" s="10">
        <v>2.4968818145298002</v>
      </c>
      <c r="DR28" s="10">
        <v>3.3614860176744088</v>
      </c>
      <c r="DS28" s="10">
        <v>0.45258887751099053</v>
      </c>
      <c r="DT28" s="10">
        <v>2.4556995017212699</v>
      </c>
      <c r="DU28" s="10">
        <v>-1.1873258051676885</v>
      </c>
      <c r="DV28" s="10">
        <v>3.2986902347728346</v>
      </c>
      <c r="DW28" s="10">
        <v>3.8518641526880515</v>
      </c>
      <c r="DX28" s="10">
        <v>4.123579511443026</v>
      </c>
      <c r="DY28" s="10">
        <v>6.8987953407327467</v>
      </c>
      <c r="DZ28" s="10">
        <v>2.0139567158472573</v>
      </c>
      <c r="EA28" s="10">
        <v>2.1530855022720061</v>
      </c>
      <c r="EB28" s="11">
        <v>33.474796533720763</v>
      </c>
      <c r="EC28" s="10">
        <v>5.6428337422951245</v>
      </c>
      <c r="ED28" s="10">
        <v>-1.4661912670930661</v>
      </c>
      <c r="EE28" s="10">
        <v>0.26395452003468733</v>
      </c>
      <c r="EF28" s="10">
        <v>2.2133519728806164</v>
      </c>
      <c r="EG28" s="10">
        <v>2.6564276107467748</v>
      </c>
      <c r="EH28" s="10">
        <v>-1.2664316600006487</v>
      </c>
      <c r="EI28" s="10">
        <v>4.258935288909214</v>
      </c>
      <c r="EJ28" s="10">
        <v>2.3914383480581449</v>
      </c>
      <c r="EK28" s="10">
        <v>1.2168373029304576</v>
      </c>
      <c r="EL28" s="10">
        <v>6.9474063483420707</v>
      </c>
      <c r="EM28" s="10">
        <v>4.1114940677021963</v>
      </c>
      <c r="EN28" s="10">
        <v>2.6057942840303809</v>
      </c>
      <c r="EO28" s="10">
        <v>32.044004474539975</v>
      </c>
      <c r="EP28" s="10">
        <v>2.9802885254923268</v>
      </c>
      <c r="EQ28" s="10">
        <v>0.68516627248722273</v>
      </c>
      <c r="ER28" s="10">
        <v>-1.1021210151937595</v>
      </c>
      <c r="ES28" s="10">
        <v>3.6917639970497618</v>
      </c>
      <c r="ET28" s="10">
        <v>3.3726910974334174</v>
      </c>
      <c r="EU28" s="10">
        <v>-1.3449246472511192</v>
      </c>
      <c r="EV28" s="10">
        <v>2.7127109535798581</v>
      </c>
      <c r="EW28" s="10">
        <v>4.4727004562912924</v>
      </c>
      <c r="EX28" s="10">
        <v>-2.3240199302905182</v>
      </c>
      <c r="EY28" s="10">
        <v>4.3757113973252615</v>
      </c>
      <c r="EZ28" s="10">
        <v>3.705210919947973</v>
      </c>
      <c r="FA28" s="10">
        <v>7.3316430196258722</v>
      </c>
      <c r="FB28" s="10">
        <v>9.890293526193858</v>
      </c>
      <c r="FC28" s="10">
        <v>1.3610096427704121</v>
      </c>
      <c r="FD28" s="10">
        <v>-1.1020550342151267</v>
      </c>
      <c r="FE28" s="10">
        <v>1.8229532199718506</v>
      </c>
      <c r="FF28" s="10">
        <v>1.7485984252874971</v>
      </c>
      <c r="FG28" s="10">
        <v>2.0756648264677722</v>
      </c>
      <c r="FH28" s="10">
        <v>2.262395565499304</v>
      </c>
      <c r="FI28" s="10">
        <v>4.824467784205595</v>
      </c>
      <c r="FJ28" s="10">
        <v>2.6869332805663504</v>
      </c>
      <c r="FK28" s="10">
        <v>1.716815302229648</v>
      </c>
      <c r="FL28" s="10">
        <v>-9.964084126596461</v>
      </c>
      <c r="FM28" s="10">
        <v>-3.699356576234436E-3</v>
      </c>
      <c r="FN28" s="10">
        <v>2.8296860453602477</v>
      </c>
      <c r="FO28" s="10">
        <v>51.582358140416744</v>
      </c>
      <c r="FP28" s="10">
        <v>-2.5683316593452474</v>
      </c>
      <c r="FQ28" s="10">
        <v>2.3968298561326122</v>
      </c>
      <c r="FR28" s="10">
        <v>1.1566359163208233</v>
      </c>
      <c r="FS28" s="10">
        <v>5.9557464691201432</v>
      </c>
      <c r="FT28" s="10">
        <v>3.452195758214998</v>
      </c>
      <c r="FU28" s="10">
        <v>1.9828533646307278</v>
      </c>
      <c r="FV28" s="10">
        <v>6.7700929137201342</v>
      </c>
      <c r="FW28" s="10">
        <v>3.2686003869091422</v>
      </c>
      <c r="FX28" s="10">
        <v>3.1170738094539132</v>
      </c>
      <c r="FY28" s="10">
        <v>7.0054734341564568</v>
      </c>
      <c r="FZ28" s="10">
        <v>0.9529798210983671</v>
      </c>
      <c r="GA28" s="10">
        <v>9.3962955637712895</v>
      </c>
      <c r="GB28" s="10">
        <v>33.261584490021278</v>
      </c>
      <c r="GC28" s="10">
        <v>-10.735741537281314</v>
      </c>
      <c r="GD28" s="10">
        <v>2.7036608049551205</v>
      </c>
      <c r="GE28" s="10">
        <v>2.67946218309541</v>
      </c>
      <c r="GF28" s="10">
        <v>6.7753792388072469</v>
      </c>
      <c r="GG28" s="10">
        <v>5.601310753596664</v>
      </c>
      <c r="GH28" s="10">
        <v>2.1363887956459564</v>
      </c>
      <c r="GI28" s="10">
        <v>5.9048458083279343</v>
      </c>
      <c r="GJ28" s="10">
        <v>3.7255450673963111</v>
      </c>
      <c r="GK28" s="10">
        <v>0.24598735362427249</v>
      </c>
      <c r="GL28" s="10">
        <v>-2.0172749991499757</v>
      </c>
      <c r="GM28" s="10">
        <v>3.0736590910212414</v>
      </c>
      <c r="GN28" s="10">
        <v>10.527709262835373</v>
      </c>
    </row>
    <row r="29" spans="1:199" s="32" customFormat="1" ht="3" customHeight="1">
      <c r="A29" s="684"/>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1"/>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row>
    <row r="30" spans="1:199" s="32" customFormat="1" ht="12.75" customHeight="1">
      <c r="A30" s="680" t="s">
        <v>2706</v>
      </c>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1"/>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row>
    <row r="31" spans="1:199" s="32" customFormat="1" ht="3" customHeight="1">
      <c r="A31" s="68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1"/>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row>
    <row r="32" spans="1:199" s="32" customFormat="1" ht="14.25">
      <c r="A32" s="685" t="s">
        <v>2716</v>
      </c>
      <c r="B32" s="6"/>
      <c r="C32" s="7"/>
      <c r="D32" s="7"/>
      <c r="E32" s="7"/>
      <c r="F32" s="7"/>
      <c r="G32" s="7"/>
      <c r="H32" s="7"/>
      <c r="I32" s="7"/>
      <c r="J32" s="7"/>
      <c r="K32" s="7"/>
      <c r="L32" s="7"/>
      <c r="M32" s="7"/>
      <c r="N32" s="7"/>
      <c r="O32" s="6"/>
      <c r="P32" s="7"/>
      <c r="Q32" s="7"/>
      <c r="R32" s="7"/>
      <c r="S32" s="7"/>
      <c r="T32" s="7"/>
      <c r="U32" s="7"/>
      <c r="V32" s="7"/>
      <c r="W32" s="7"/>
      <c r="X32" s="7"/>
      <c r="Y32" s="7"/>
      <c r="Z32" s="7"/>
      <c r="AA32" s="7"/>
      <c r="AB32" s="6"/>
      <c r="AC32" s="7"/>
      <c r="AD32" s="7"/>
      <c r="AE32" s="7"/>
      <c r="AF32" s="7"/>
      <c r="AG32" s="7"/>
      <c r="AH32" s="7"/>
      <c r="AI32" s="7"/>
      <c r="AJ32" s="7"/>
      <c r="AK32" s="7"/>
      <c r="AL32" s="7"/>
      <c r="AM32" s="7"/>
      <c r="AN32" s="7"/>
      <c r="AO32" s="6"/>
      <c r="AP32" s="7"/>
      <c r="AQ32" s="7"/>
      <c r="AR32" s="7"/>
      <c r="AS32" s="7"/>
      <c r="AT32" s="7"/>
      <c r="AU32" s="7"/>
      <c r="AV32" s="7"/>
      <c r="AW32" s="7"/>
      <c r="AX32" s="7"/>
      <c r="AY32" s="7"/>
      <c r="AZ32" s="7"/>
      <c r="BA32" s="7"/>
      <c r="BB32" s="6"/>
      <c r="BC32" s="7"/>
      <c r="BD32" s="7"/>
      <c r="BE32" s="7"/>
      <c r="BF32" s="7"/>
      <c r="BG32" s="7"/>
      <c r="BH32" s="7"/>
      <c r="BI32" s="7"/>
      <c r="BJ32" s="7"/>
      <c r="BK32" s="7"/>
      <c r="BL32" s="7"/>
      <c r="BM32" s="7"/>
      <c r="BN32" s="7"/>
      <c r="BO32" s="6"/>
      <c r="BP32" s="7"/>
      <c r="BQ32" s="7"/>
      <c r="BR32" s="7"/>
      <c r="BS32" s="7"/>
      <c r="BT32" s="7"/>
      <c r="BU32" s="7"/>
      <c r="BV32" s="7"/>
      <c r="BW32" s="7"/>
      <c r="BX32" s="7"/>
      <c r="BY32" s="7"/>
      <c r="BZ32" s="7"/>
      <c r="CA32" s="7"/>
      <c r="CB32" s="6"/>
      <c r="CC32" s="7"/>
      <c r="CD32" s="7"/>
      <c r="CE32" s="7"/>
      <c r="CF32" s="7"/>
      <c r="CG32" s="7"/>
      <c r="CH32" s="7"/>
      <c r="CI32" s="7"/>
      <c r="CJ32" s="7"/>
      <c r="CK32" s="7"/>
      <c r="CL32" s="7"/>
      <c r="CM32" s="7"/>
      <c r="CN32" s="7"/>
      <c r="CO32" s="6"/>
      <c r="CP32" s="7"/>
      <c r="CQ32" s="7"/>
      <c r="CR32" s="7"/>
      <c r="CS32" s="7"/>
      <c r="CT32" s="7"/>
      <c r="CU32" s="7"/>
      <c r="CV32" s="7"/>
      <c r="CW32" s="7"/>
      <c r="CX32" s="7"/>
      <c r="CY32" s="7"/>
      <c r="CZ32" s="7"/>
      <c r="DA32" s="7"/>
      <c r="DB32" s="6"/>
      <c r="DC32" s="7"/>
      <c r="DD32" s="7"/>
      <c r="DE32" s="7"/>
      <c r="DF32" s="7"/>
      <c r="DG32" s="7"/>
      <c r="DH32" s="7"/>
      <c r="DI32" s="7"/>
      <c r="DJ32" s="7"/>
      <c r="DK32" s="7"/>
      <c r="DL32" s="7"/>
      <c r="DM32" s="7"/>
      <c r="DN32" s="7"/>
      <c r="DO32" s="6"/>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6"/>
      <c r="FP32" s="7"/>
      <c r="FQ32" s="7"/>
      <c r="FR32" s="7"/>
      <c r="FS32" s="7"/>
      <c r="FT32" s="7"/>
      <c r="FU32" s="7"/>
      <c r="FV32" s="7"/>
      <c r="FW32" s="7"/>
      <c r="FX32" s="7"/>
      <c r="FY32" s="7"/>
      <c r="FZ32" s="7"/>
      <c r="GA32" s="7"/>
      <c r="GB32" s="6"/>
      <c r="GC32" s="7"/>
      <c r="GD32" s="7"/>
      <c r="GE32" s="7"/>
      <c r="GF32" s="7"/>
      <c r="GG32" s="7"/>
      <c r="GH32" s="7"/>
      <c r="GI32" s="7"/>
      <c r="GJ32" s="7"/>
      <c r="GK32" s="7"/>
      <c r="GL32" s="7"/>
      <c r="GM32" s="7"/>
      <c r="GN32" s="7"/>
      <c r="GO32" s="41"/>
      <c r="GP32" s="41"/>
      <c r="GQ32" s="41"/>
    </row>
    <row r="33" spans="1:199" s="32" customFormat="1" ht="12.75" customHeight="1">
      <c r="A33" s="682" t="s">
        <v>2707</v>
      </c>
      <c r="B33" s="9" t="s">
        <v>15</v>
      </c>
      <c r="C33" s="9" t="s">
        <v>15</v>
      </c>
      <c r="D33" s="9" t="s">
        <v>15</v>
      </c>
      <c r="E33" s="9" t="s">
        <v>15</v>
      </c>
      <c r="F33" s="9" t="s">
        <v>15</v>
      </c>
      <c r="G33" s="9" t="s">
        <v>15</v>
      </c>
      <c r="H33" s="9" t="s">
        <v>15</v>
      </c>
      <c r="I33" s="9" t="s">
        <v>15</v>
      </c>
      <c r="J33" s="9" t="s">
        <v>15</v>
      </c>
      <c r="K33" s="9" t="s">
        <v>15</v>
      </c>
      <c r="L33" s="9" t="s">
        <v>15</v>
      </c>
      <c r="M33" s="9" t="s">
        <v>15</v>
      </c>
      <c r="N33" s="9" t="s">
        <v>15</v>
      </c>
      <c r="O33" s="9" t="s">
        <v>15</v>
      </c>
      <c r="P33" s="9" t="s">
        <v>15</v>
      </c>
      <c r="Q33" s="9" t="s">
        <v>15</v>
      </c>
      <c r="R33" s="9" t="s">
        <v>15</v>
      </c>
      <c r="S33" s="9" t="s">
        <v>15</v>
      </c>
      <c r="T33" s="9" t="s">
        <v>15</v>
      </c>
      <c r="U33" s="9" t="s">
        <v>15</v>
      </c>
      <c r="V33" s="9" t="s">
        <v>15</v>
      </c>
      <c r="W33" s="9" t="s">
        <v>15</v>
      </c>
      <c r="X33" s="9" t="s">
        <v>15</v>
      </c>
      <c r="Y33" s="9" t="s">
        <v>15</v>
      </c>
      <c r="Z33" s="9" t="s">
        <v>15</v>
      </c>
      <c r="AA33" s="9" t="s">
        <v>15</v>
      </c>
      <c r="AB33" s="9">
        <v>17.007636992028541</v>
      </c>
      <c r="AC33" s="9" t="s">
        <v>15</v>
      </c>
      <c r="AD33" s="9" t="s">
        <v>15</v>
      </c>
      <c r="AE33" s="9" t="s">
        <v>15</v>
      </c>
      <c r="AF33" s="9" t="s">
        <v>15</v>
      </c>
      <c r="AG33" s="9" t="s">
        <v>15</v>
      </c>
      <c r="AH33" s="9" t="s">
        <v>15</v>
      </c>
      <c r="AI33" s="9" t="s">
        <v>15</v>
      </c>
      <c r="AJ33" s="9" t="s">
        <v>15</v>
      </c>
      <c r="AK33" s="9" t="s">
        <v>15</v>
      </c>
      <c r="AL33" s="9" t="s">
        <v>15</v>
      </c>
      <c r="AM33" s="9" t="s">
        <v>15</v>
      </c>
      <c r="AN33" s="9" t="s">
        <v>15</v>
      </c>
      <c r="AO33" s="9">
        <v>16.808519912988849</v>
      </c>
      <c r="AP33" s="9" t="s">
        <v>15</v>
      </c>
      <c r="AQ33" s="9" t="s">
        <v>15</v>
      </c>
      <c r="AR33" s="9" t="s">
        <v>15</v>
      </c>
      <c r="AS33" s="9" t="s">
        <v>15</v>
      </c>
      <c r="AT33" s="9" t="s">
        <v>15</v>
      </c>
      <c r="AU33" s="9" t="s">
        <v>15</v>
      </c>
      <c r="AV33" s="9" t="s">
        <v>15</v>
      </c>
      <c r="AW33" s="9" t="s">
        <v>15</v>
      </c>
      <c r="AX33" s="9" t="s">
        <v>15</v>
      </c>
      <c r="AY33" s="9" t="s">
        <v>15</v>
      </c>
      <c r="AZ33" s="9" t="s">
        <v>15</v>
      </c>
      <c r="BA33" s="9" t="s">
        <v>15</v>
      </c>
      <c r="BB33" s="9">
        <v>16.588508653868089</v>
      </c>
      <c r="BC33" s="9" t="s">
        <v>15</v>
      </c>
      <c r="BD33" s="9" t="s">
        <v>15</v>
      </c>
      <c r="BE33" s="9" t="s">
        <v>15</v>
      </c>
      <c r="BF33" s="9" t="s">
        <v>15</v>
      </c>
      <c r="BG33" s="9" t="s">
        <v>15</v>
      </c>
      <c r="BH33" s="9" t="s">
        <v>15</v>
      </c>
      <c r="BI33" s="9" t="s">
        <v>15</v>
      </c>
      <c r="BJ33" s="9" t="s">
        <v>15</v>
      </c>
      <c r="BK33" s="9" t="s">
        <v>15</v>
      </c>
      <c r="BL33" s="9" t="s">
        <v>15</v>
      </c>
      <c r="BM33" s="9" t="s">
        <v>15</v>
      </c>
      <c r="BN33" s="9" t="s">
        <v>15</v>
      </c>
      <c r="BO33" s="9">
        <v>18.321952874955382</v>
      </c>
      <c r="BP33" s="9" t="s">
        <v>15</v>
      </c>
      <c r="BQ33" s="9" t="s">
        <v>15</v>
      </c>
      <c r="BR33" s="9" t="s">
        <v>15</v>
      </c>
      <c r="BS33" s="9" t="s">
        <v>15</v>
      </c>
      <c r="BT33" s="9" t="s">
        <v>15</v>
      </c>
      <c r="BU33" s="9" t="s">
        <v>15</v>
      </c>
      <c r="BV33" s="9" t="s">
        <v>15</v>
      </c>
      <c r="BW33" s="9" t="s">
        <v>15</v>
      </c>
      <c r="BX33" s="9" t="s">
        <v>15</v>
      </c>
      <c r="BY33" s="9" t="s">
        <v>15</v>
      </c>
      <c r="BZ33" s="9" t="s">
        <v>15</v>
      </c>
      <c r="CA33" s="9" t="s">
        <v>15</v>
      </c>
      <c r="CB33" s="9">
        <v>16.599991793861811</v>
      </c>
      <c r="CC33" s="9" t="s">
        <v>15</v>
      </c>
      <c r="CD33" s="9" t="s">
        <v>15</v>
      </c>
      <c r="CE33" s="9" t="s">
        <v>15</v>
      </c>
      <c r="CF33" s="9" t="s">
        <v>15</v>
      </c>
      <c r="CG33" s="9" t="s">
        <v>15</v>
      </c>
      <c r="CH33" s="9" t="s">
        <v>15</v>
      </c>
      <c r="CI33" s="9" t="s">
        <v>15</v>
      </c>
      <c r="CJ33" s="9" t="s">
        <v>15</v>
      </c>
      <c r="CK33" s="9" t="s">
        <v>15</v>
      </c>
      <c r="CL33" s="9" t="s">
        <v>15</v>
      </c>
      <c r="CM33" s="9" t="s">
        <v>15</v>
      </c>
      <c r="CN33" s="9" t="s">
        <v>15</v>
      </c>
      <c r="CO33" s="9">
        <v>15.344893272274659</v>
      </c>
      <c r="CP33" s="9" t="s">
        <v>15</v>
      </c>
      <c r="CQ33" s="9" t="s">
        <v>15</v>
      </c>
      <c r="CR33" s="9" t="s">
        <v>15</v>
      </c>
      <c r="CS33" s="9" t="s">
        <v>15</v>
      </c>
      <c r="CT33" s="9" t="s">
        <v>15</v>
      </c>
      <c r="CU33" s="9" t="s">
        <v>15</v>
      </c>
      <c r="CV33" s="9" t="s">
        <v>15</v>
      </c>
      <c r="CW33" s="9" t="s">
        <v>15</v>
      </c>
      <c r="CX33" s="9" t="s">
        <v>15</v>
      </c>
      <c r="CY33" s="9" t="s">
        <v>15</v>
      </c>
      <c r="CZ33" s="9" t="s">
        <v>15</v>
      </c>
      <c r="DA33" s="9" t="s">
        <v>15</v>
      </c>
      <c r="DB33" s="9">
        <v>16.972304029150834</v>
      </c>
      <c r="DC33" s="9" t="s">
        <v>15</v>
      </c>
      <c r="DD33" s="9" t="s">
        <v>15</v>
      </c>
      <c r="DE33" s="9" t="s">
        <v>15</v>
      </c>
      <c r="DF33" s="9" t="s">
        <v>15</v>
      </c>
      <c r="DG33" s="9" t="s">
        <v>15</v>
      </c>
      <c r="DH33" s="9" t="s">
        <v>15</v>
      </c>
      <c r="DI33" s="9" t="s">
        <v>15</v>
      </c>
      <c r="DJ33" s="9" t="s">
        <v>15</v>
      </c>
      <c r="DK33" s="9" t="s">
        <v>15</v>
      </c>
      <c r="DL33" s="9" t="s">
        <v>15</v>
      </c>
      <c r="DM33" s="9" t="s">
        <v>15</v>
      </c>
      <c r="DN33" s="9" t="s">
        <v>15</v>
      </c>
      <c r="DO33" s="9">
        <v>19.122109710969902</v>
      </c>
      <c r="DP33" s="9" t="s">
        <v>15</v>
      </c>
      <c r="DQ33" s="9" t="s">
        <v>15</v>
      </c>
      <c r="DR33" s="9" t="s">
        <v>15</v>
      </c>
      <c r="DS33" s="9" t="s">
        <v>15</v>
      </c>
      <c r="DT33" s="9" t="s">
        <v>15</v>
      </c>
      <c r="DU33" s="9" t="s">
        <v>15</v>
      </c>
      <c r="DV33" s="9" t="s">
        <v>15</v>
      </c>
      <c r="DW33" s="9" t="s">
        <v>15</v>
      </c>
      <c r="DX33" s="9" t="s">
        <v>15</v>
      </c>
      <c r="DY33" s="9" t="s">
        <v>15</v>
      </c>
      <c r="DZ33" s="9" t="s">
        <v>15</v>
      </c>
      <c r="EA33" s="9" t="s">
        <v>15</v>
      </c>
      <c r="EB33" s="10">
        <v>19.325969696536134</v>
      </c>
      <c r="EC33" s="9" t="s">
        <v>15</v>
      </c>
      <c r="ED33" s="9" t="s">
        <v>15</v>
      </c>
      <c r="EE33" s="9" t="s">
        <v>15</v>
      </c>
      <c r="EF33" s="9" t="s">
        <v>15</v>
      </c>
      <c r="EG33" s="9" t="s">
        <v>15</v>
      </c>
      <c r="EH33" s="9" t="s">
        <v>15</v>
      </c>
      <c r="EI33" s="9" t="s">
        <v>15</v>
      </c>
      <c r="EJ33" s="9" t="s">
        <v>15</v>
      </c>
      <c r="EK33" s="9" t="s">
        <v>15</v>
      </c>
      <c r="EL33" s="9" t="s">
        <v>15</v>
      </c>
      <c r="EM33" s="9" t="s">
        <v>15</v>
      </c>
      <c r="EN33" s="9" t="s">
        <v>15</v>
      </c>
      <c r="EO33" s="9">
        <v>19.43355372625571</v>
      </c>
      <c r="EP33" s="9" t="s">
        <v>15</v>
      </c>
      <c r="EQ33" s="9" t="s">
        <v>15</v>
      </c>
      <c r="ER33" s="9" t="s">
        <v>15</v>
      </c>
      <c r="ES33" s="9" t="s">
        <v>15</v>
      </c>
      <c r="ET33" s="9" t="s">
        <v>15</v>
      </c>
      <c r="EU33" s="9" t="s">
        <v>15</v>
      </c>
      <c r="EV33" s="9" t="s">
        <v>15</v>
      </c>
      <c r="EW33" s="9" t="s">
        <v>15</v>
      </c>
      <c r="EX33" s="9" t="s">
        <v>15</v>
      </c>
      <c r="EY33" s="9" t="s">
        <v>15</v>
      </c>
      <c r="EZ33" s="9" t="s">
        <v>15</v>
      </c>
      <c r="FA33" s="9" t="s">
        <v>15</v>
      </c>
      <c r="FB33" s="9">
        <v>20.185789381878152</v>
      </c>
      <c r="FC33" s="9" t="s">
        <v>15</v>
      </c>
      <c r="FD33" s="9" t="s">
        <v>15</v>
      </c>
      <c r="FE33" s="9" t="s">
        <v>15</v>
      </c>
      <c r="FF33" s="9" t="s">
        <v>15</v>
      </c>
      <c r="FG33" s="9" t="s">
        <v>15</v>
      </c>
      <c r="FH33" s="9" t="s">
        <v>15</v>
      </c>
      <c r="FI33" s="9" t="s">
        <v>15</v>
      </c>
      <c r="FJ33" s="9" t="s">
        <v>15</v>
      </c>
      <c r="FK33" s="9" t="s">
        <v>15</v>
      </c>
      <c r="FL33" s="9" t="s">
        <v>15</v>
      </c>
      <c r="FM33" s="9" t="s">
        <v>15</v>
      </c>
      <c r="FN33" s="9" t="s">
        <v>15</v>
      </c>
      <c r="FO33" s="9">
        <v>22.037326856479037</v>
      </c>
      <c r="FP33" s="9" t="s">
        <v>15</v>
      </c>
      <c r="FQ33" s="9" t="s">
        <v>15</v>
      </c>
      <c r="FR33" s="9" t="s">
        <v>15</v>
      </c>
      <c r="FS33" s="9" t="s">
        <v>15</v>
      </c>
      <c r="FT33" s="9" t="s">
        <v>15</v>
      </c>
      <c r="FU33" s="9" t="s">
        <v>15</v>
      </c>
      <c r="FV33" s="9" t="s">
        <v>15</v>
      </c>
      <c r="FW33" s="9" t="s">
        <v>15</v>
      </c>
      <c r="FX33" s="9" t="s">
        <v>15</v>
      </c>
      <c r="FY33" s="9" t="s">
        <v>15</v>
      </c>
      <c r="FZ33" s="9" t="s">
        <v>15</v>
      </c>
      <c r="GA33" s="9" t="s">
        <v>15</v>
      </c>
      <c r="GB33" s="9">
        <v>25.366774443842289</v>
      </c>
      <c r="GC33" s="9">
        <v>28.278569935811316</v>
      </c>
      <c r="GD33" s="9">
        <v>27.114834022038565</v>
      </c>
      <c r="GE33" s="9">
        <v>27.353342404653326</v>
      </c>
      <c r="GF33" s="9">
        <v>28.039179096207974</v>
      </c>
      <c r="GG33" s="9">
        <v>27.483475567112631</v>
      </c>
      <c r="GH33" s="9">
        <v>27.614825663621055</v>
      </c>
      <c r="GI33" s="9">
        <v>26.098167359317081</v>
      </c>
      <c r="GJ33" s="9">
        <v>24.968542137284746</v>
      </c>
      <c r="GK33" s="9">
        <v>24.110826141160345</v>
      </c>
      <c r="GL33" s="9">
        <v>24.399070201776883</v>
      </c>
      <c r="GM33" s="9">
        <v>24.793206651918648</v>
      </c>
      <c r="GN33" s="9">
        <v>25.366774443842289</v>
      </c>
      <c r="GO33" s="31"/>
      <c r="GP33" s="31"/>
      <c r="GQ33" s="31"/>
    </row>
    <row r="34" spans="1:199" s="32" customFormat="1" ht="12.75" customHeight="1">
      <c r="A34" s="682" t="s">
        <v>2708</v>
      </c>
      <c r="B34" s="9" t="s">
        <v>15</v>
      </c>
      <c r="C34" s="9" t="s">
        <v>15</v>
      </c>
      <c r="D34" s="9" t="s">
        <v>15</v>
      </c>
      <c r="E34" s="9" t="s">
        <v>15</v>
      </c>
      <c r="F34" s="9" t="s">
        <v>15</v>
      </c>
      <c r="G34" s="9" t="s">
        <v>15</v>
      </c>
      <c r="H34" s="9" t="s">
        <v>15</v>
      </c>
      <c r="I34" s="9" t="s">
        <v>15</v>
      </c>
      <c r="J34" s="9" t="s">
        <v>15</v>
      </c>
      <c r="K34" s="9" t="s">
        <v>15</v>
      </c>
      <c r="L34" s="9" t="s">
        <v>15</v>
      </c>
      <c r="M34" s="9" t="s">
        <v>15</v>
      </c>
      <c r="N34" s="9" t="s">
        <v>15</v>
      </c>
      <c r="O34" s="9" t="s">
        <v>15</v>
      </c>
      <c r="P34" s="9" t="s">
        <v>15</v>
      </c>
      <c r="Q34" s="9" t="s">
        <v>15</v>
      </c>
      <c r="R34" s="9" t="s">
        <v>15</v>
      </c>
      <c r="S34" s="9" t="s">
        <v>15</v>
      </c>
      <c r="T34" s="9" t="s">
        <v>15</v>
      </c>
      <c r="U34" s="9" t="s">
        <v>15</v>
      </c>
      <c r="V34" s="9" t="s">
        <v>15</v>
      </c>
      <c r="W34" s="9" t="s">
        <v>15</v>
      </c>
      <c r="X34" s="9" t="s">
        <v>15</v>
      </c>
      <c r="Y34" s="9" t="s">
        <v>15</v>
      </c>
      <c r="Z34" s="9" t="s">
        <v>15</v>
      </c>
      <c r="AA34" s="9" t="s">
        <v>15</v>
      </c>
      <c r="AB34" s="9">
        <v>28.556651863413666</v>
      </c>
      <c r="AC34" s="9" t="s">
        <v>15</v>
      </c>
      <c r="AD34" s="9" t="s">
        <v>15</v>
      </c>
      <c r="AE34" s="9" t="s">
        <v>15</v>
      </c>
      <c r="AF34" s="9" t="s">
        <v>15</v>
      </c>
      <c r="AG34" s="9" t="s">
        <v>15</v>
      </c>
      <c r="AH34" s="9" t="s">
        <v>15</v>
      </c>
      <c r="AI34" s="9" t="s">
        <v>15</v>
      </c>
      <c r="AJ34" s="9" t="s">
        <v>15</v>
      </c>
      <c r="AK34" s="9" t="s">
        <v>15</v>
      </c>
      <c r="AL34" s="9" t="s">
        <v>15</v>
      </c>
      <c r="AM34" s="9" t="s">
        <v>15</v>
      </c>
      <c r="AN34" s="9" t="s">
        <v>15</v>
      </c>
      <c r="AO34" s="9">
        <v>22.233143726521732</v>
      </c>
      <c r="AP34" s="9" t="s">
        <v>15</v>
      </c>
      <c r="AQ34" s="9" t="s">
        <v>15</v>
      </c>
      <c r="AR34" s="9" t="s">
        <v>15</v>
      </c>
      <c r="AS34" s="9" t="s">
        <v>15</v>
      </c>
      <c r="AT34" s="9" t="s">
        <v>15</v>
      </c>
      <c r="AU34" s="9" t="s">
        <v>15</v>
      </c>
      <c r="AV34" s="9" t="s">
        <v>15</v>
      </c>
      <c r="AW34" s="9" t="s">
        <v>15</v>
      </c>
      <c r="AX34" s="9" t="s">
        <v>15</v>
      </c>
      <c r="AY34" s="9" t="s">
        <v>15</v>
      </c>
      <c r="AZ34" s="9" t="s">
        <v>15</v>
      </c>
      <c r="BA34" s="9" t="s">
        <v>15</v>
      </c>
      <c r="BB34" s="9">
        <v>21.820196378117494</v>
      </c>
      <c r="BC34" s="9" t="s">
        <v>15</v>
      </c>
      <c r="BD34" s="9" t="s">
        <v>15</v>
      </c>
      <c r="BE34" s="9" t="s">
        <v>15</v>
      </c>
      <c r="BF34" s="9" t="s">
        <v>15</v>
      </c>
      <c r="BG34" s="9" t="s">
        <v>15</v>
      </c>
      <c r="BH34" s="9" t="s">
        <v>15</v>
      </c>
      <c r="BI34" s="9" t="s">
        <v>15</v>
      </c>
      <c r="BJ34" s="9" t="s">
        <v>15</v>
      </c>
      <c r="BK34" s="9" t="s">
        <v>15</v>
      </c>
      <c r="BL34" s="9" t="s">
        <v>15</v>
      </c>
      <c r="BM34" s="9" t="s">
        <v>15</v>
      </c>
      <c r="BN34" s="9" t="s">
        <v>15</v>
      </c>
      <c r="BO34" s="9">
        <v>21.35167079171713</v>
      </c>
      <c r="BP34" s="9" t="s">
        <v>15</v>
      </c>
      <c r="BQ34" s="9" t="s">
        <v>15</v>
      </c>
      <c r="BR34" s="9" t="s">
        <v>15</v>
      </c>
      <c r="BS34" s="9" t="s">
        <v>15</v>
      </c>
      <c r="BT34" s="9" t="s">
        <v>15</v>
      </c>
      <c r="BU34" s="9" t="s">
        <v>15</v>
      </c>
      <c r="BV34" s="9" t="s">
        <v>15</v>
      </c>
      <c r="BW34" s="9" t="s">
        <v>15</v>
      </c>
      <c r="BX34" s="9" t="s">
        <v>15</v>
      </c>
      <c r="BY34" s="9" t="s">
        <v>15</v>
      </c>
      <c r="BZ34" s="9" t="s">
        <v>15</v>
      </c>
      <c r="CA34" s="9" t="s">
        <v>15</v>
      </c>
      <c r="CB34" s="9">
        <v>19.10388970950271</v>
      </c>
      <c r="CC34" s="9" t="s">
        <v>15</v>
      </c>
      <c r="CD34" s="9" t="s">
        <v>15</v>
      </c>
      <c r="CE34" s="9" t="s">
        <v>15</v>
      </c>
      <c r="CF34" s="9" t="s">
        <v>15</v>
      </c>
      <c r="CG34" s="9" t="s">
        <v>15</v>
      </c>
      <c r="CH34" s="9" t="s">
        <v>15</v>
      </c>
      <c r="CI34" s="9" t="s">
        <v>15</v>
      </c>
      <c r="CJ34" s="9" t="s">
        <v>15</v>
      </c>
      <c r="CK34" s="9" t="s">
        <v>15</v>
      </c>
      <c r="CL34" s="9" t="s">
        <v>15</v>
      </c>
      <c r="CM34" s="9" t="s">
        <v>15</v>
      </c>
      <c r="CN34" s="9" t="s">
        <v>15</v>
      </c>
      <c r="CO34" s="9">
        <v>17.30196349637917</v>
      </c>
      <c r="CP34" s="9" t="s">
        <v>15</v>
      </c>
      <c r="CQ34" s="9" t="s">
        <v>15</v>
      </c>
      <c r="CR34" s="9" t="s">
        <v>15</v>
      </c>
      <c r="CS34" s="9" t="s">
        <v>15</v>
      </c>
      <c r="CT34" s="9" t="s">
        <v>15</v>
      </c>
      <c r="CU34" s="9" t="s">
        <v>15</v>
      </c>
      <c r="CV34" s="9" t="s">
        <v>15</v>
      </c>
      <c r="CW34" s="9" t="s">
        <v>15</v>
      </c>
      <c r="CX34" s="9" t="s">
        <v>15</v>
      </c>
      <c r="CY34" s="9" t="s">
        <v>15</v>
      </c>
      <c r="CZ34" s="9" t="s">
        <v>15</v>
      </c>
      <c r="DA34" s="9" t="s">
        <v>15</v>
      </c>
      <c r="DB34" s="9">
        <v>16.587914104010775</v>
      </c>
      <c r="DC34" s="9" t="s">
        <v>15</v>
      </c>
      <c r="DD34" s="9" t="s">
        <v>15</v>
      </c>
      <c r="DE34" s="9" t="s">
        <v>15</v>
      </c>
      <c r="DF34" s="9" t="s">
        <v>15</v>
      </c>
      <c r="DG34" s="9" t="s">
        <v>15</v>
      </c>
      <c r="DH34" s="9" t="s">
        <v>15</v>
      </c>
      <c r="DI34" s="9" t="s">
        <v>15</v>
      </c>
      <c r="DJ34" s="9" t="s">
        <v>15</v>
      </c>
      <c r="DK34" s="9" t="s">
        <v>15</v>
      </c>
      <c r="DL34" s="9" t="s">
        <v>15</v>
      </c>
      <c r="DM34" s="9" t="s">
        <v>15</v>
      </c>
      <c r="DN34" s="9" t="s">
        <v>15</v>
      </c>
      <c r="DO34" s="9">
        <v>20.137677809998912</v>
      </c>
      <c r="DP34" s="9" t="s">
        <v>15</v>
      </c>
      <c r="DQ34" s="9" t="s">
        <v>15</v>
      </c>
      <c r="DR34" s="9" t="s">
        <v>15</v>
      </c>
      <c r="DS34" s="9" t="s">
        <v>15</v>
      </c>
      <c r="DT34" s="9" t="s">
        <v>15</v>
      </c>
      <c r="DU34" s="9" t="s">
        <v>15</v>
      </c>
      <c r="DV34" s="9" t="s">
        <v>15</v>
      </c>
      <c r="DW34" s="9" t="s">
        <v>15</v>
      </c>
      <c r="DX34" s="9" t="s">
        <v>15</v>
      </c>
      <c r="DY34" s="9" t="s">
        <v>15</v>
      </c>
      <c r="DZ34" s="9" t="s">
        <v>15</v>
      </c>
      <c r="EA34" s="9" t="s">
        <v>15</v>
      </c>
      <c r="EB34" s="10">
        <v>20.13852126345509</v>
      </c>
      <c r="EC34" s="9" t="s">
        <v>15</v>
      </c>
      <c r="ED34" s="9" t="s">
        <v>15</v>
      </c>
      <c r="EE34" s="9" t="s">
        <v>15</v>
      </c>
      <c r="EF34" s="9" t="s">
        <v>15</v>
      </c>
      <c r="EG34" s="9" t="s">
        <v>15</v>
      </c>
      <c r="EH34" s="9" t="s">
        <v>15</v>
      </c>
      <c r="EI34" s="9" t="s">
        <v>15</v>
      </c>
      <c r="EJ34" s="9" t="s">
        <v>15</v>
      </c>
      <c r="EK34" s="9" t="s">
        <v>15</v>
      </c>
      <c r="EL34" s="9" t="s">
        <v>15</v>
      </c>
      <c r="EM34" s="9" t="s">
        <v>15</v>
      </c>
      <c r="EN34" s="9" t="s">
        <v>15</v>
      </c>
      <c r="EO34" s="9">
        <v>19.969638603011987</v>
      </c>
      <c r="EP34" s="9" t="s">
        <v>15</v>
      </c>
      <c r="EQ34" s="9" t="s">
        <v>15</v>
      </c>
      <c r="ER34" s="9" t="s">
        <v>15</v>
      </c>
      <c r="ES34" s="9" t="s">
        <v>15</v>
      </c>
      <c r="ET34" s="9" t="s">
        <v>15</v>
      </c>
      <c r="EU34" s="9" t="s">
        <v>15</v>
      </c>
      <c r="EV34" s="9" t="s">
        <v>15</v>
      </c>
      <c r="EW34" s="9" t="s">
        <v>15</v>
      </c>
      <c r="EX34" s="9" t="s">
        <v>15</v>
      </c>
      <c r="EY34" s="9" t="s">
        <v>15</v>
      </c>
      <c r="EZ34" s="9" t="s">
        <v>15</v>
      </c>
      <c r="FA34" s="9" t="s">
        <v>15</v>
      </c>
      <c r="FB34" s="9">
        <v>19.963686530715805</v>
      </c>
      <c r="FC34" s="9" t="s">
        <v>15</v>
      </c>
      <c r="FD34" s="9" t="s">
        <v>15</v>
      </c>
      <c r="FE34" s="9" t="s">
        <v>15</v>
      </c>
      <c r="FF34" s="9" t="s">
        <v>15</v>
      </c>
      <c r="FG34" s="9" t="s">
        <v>15</v>
      </c>
      <c r="FH34" s="9" t="s">
        <v>15</v>
      </c>
      <c r="FI34" s="9" t="s">
        <v>15</v>
      </c>
      <c r="FJ34" s="9" t="s">
        <v>15</v>
      </c>
      <c r="FK34" s="9" t="s">
        <v>15</v>
      </c>
      <c r="FL34" s="9" t="s">
        <v>15</v>
      </c>
      <c r="FM34" s="9" t="s">
        <v>15</v>
      </c>
      <c r="FN34" s="9" t="s">
        <v>15</v>
      </c>
      <c r="FO34" s="9">
        <v>22.228978709157545</v>
      </c>
      <c r="FP34" s="9" t="s">
        <v>15</v>
      </c>
      <c r="FQ34" s="9" t="s">
        <v>15</v>
      </c>
      <c r="FR34" s="9" t="s">
        <v>15</v>
      </c>
      <c r="FS34" s="9" t="s">
        <v>15</v>
      </c>
      <c r="FT34" s="9" t="s">
        <v>15</v>
      </c>
      <c r="FU34" s="9" t="s">
        <v>15</v>
      </c>
      <c r="FV34" s="9" t="s">
        <v>15</v>
      </c>
      <c r="FW34" s="9" t="s">
        <v>15</v>
      </c>
      <c r="FX34" s="9" t="s">
        <v>15</v>
      </c>
      <c r="FY34" s="9" t="s">
        <v>15</v>
      </c>
      <c r="FZ34" s="9" t="s">
        <v>15</v>
      </c>
      <c r="GA34" s="9" t="s">
        <v>15</v>
      </c>
      <c r="GB34" s="9">
        <v>25.275181979693816</v>
      </c>
      <c r="GC34" s="9">
        <v>10.541094193163158</v>
      </c>
      <c r="GD34" s="9">
        <v>20.224143250688709</v>
      </c>
      <c r="GE34" s="9">
        <v>22.932528507275165</v>
      </c>
      <c r="GF34" s="9">
        <v>24.649658537203138</v>
      </c>
      <c r="GG34" s="9">
        <v>25.103207890429925</v>
      </c>
      <c r="GH34" s="9">
        <v>25.577510635591693</v>
      </c>
      <c r="GI34" s="9">
        <v>24.49469602006814</v>
      </c>
      <c r="GJ34" s="9">
        <v>23.267177667306647</v>
      </c>
      <c r="GK34" s="9">
        <v>21.61326219328873</v>
      </c>
      <c r="GL34" s="9">
        <v>22.204262697289217</v>
      </c>
      <c r="GM34" s="9">
        <v>22.749407882638824</v>
      </c>
      <c r="GN34" s="9">
        <v>25.275181979693816</v>
      </c>
      <c r="GO34" s="31"/>
      <c r="GP34" s="31"/>
      <c r="GQ34" s="31"/>
    </row>
    <row r="35" spans="1:199" s="32" customFormat="1" ht="12.75" customHeight="1">
      <c r="A35" s="682" t="s">
        <v>2709</v>
      </c>
      <c r="B35" s="9" t="s">
        <v>15</v>
      </c>
      <c r="C35" s="9" t="s">
        <v>15</v>
      </c>
      <c r="D35" s="9" t="s">
        <v>15</v>
      </c>
      <c r="E35" s="9" t="s">
        <v>15</v>
      </c>
      <c r="F35" s="9" t="s">
        <v>15</v>
      </c>
      <c r="G35" s="9" t="s">
        <v>15</v>
      </c>
      <c r="H35" s="9" t="s">
        <v>15</v>
      </c>
      <c r="I35" s="9" t="s">
        <v>15</v>
      </c>
      <c r="J35" s="9" t="s">
        <v>15</v>
      </c>
      <c r="K35" s="9" t="s">
        <v>15</v>
      </c>
      <c r="L35" s="9" t="s">
        <v>15</v>
      </c>
      <c r="M35" s="9" t="s">
        <v>15</v>
      </c>
      <c r="N35" s="9" t="s">
        <v>15</v>
      </c>
      <c r="O35" s="9" t="s">
        <v>15</v>
      </c>
      <c r="P35" s="9" t="s">
        <v>15</v>
      </c>
      <c r="Q35" s="9" t="s">
        <v>15</v>
      </c>
      <c r="R35" s="9" t="s">
        <v>15</v>
      </c>
      <c r="S35" s="9" t="s">
        <v>15</v>
      </c>
      <c r="T35" s="9" t="s">
        <v>15</v>
      </c>
      <c r="U35" s="9" t="s">
        <v>15</v>
      </c>
      <c r="V35" s="9" t="s">
        <v>15</v>
      </c>
      <c r="W35" s="9" t="s">
        <v>15</v>
      </c>
      <c r="X35" s="9" t="s">
        <v>15</v>
      </c>
      <c r="Y35" s="9" t="s">
        <v>15</v>
      </c>
      <c r="Z35" s="9" t="s">
        <v>15</v>
      </c>
      <c r="AA35" s="9" t="s">
        <v>15</v>
      </c>
      <c r="AB35" s="9">
        <v>-11.549014871385126</v>
      </c>
      <c r="AC35" s="9" t="s">
        <v>15</v>
      </c>
      <c r="AD35" s="9" t="s">
        <v>15</v>
      </c>
      <c r="AE35" s="9" t="s">
        <v>15</v>
      </c>
      <c r="AF35" s="9" t="s">
        <v>15</v>
      </c>
      <c r="AG35" s="9" t="s">
        <v>15</v>
      </c>
      <c r="AH35" s="9" t="s">
        <v>15</v>
      </c>
      <c r="AI35" s="9" t="s">
        <v>15</v>
      </c>
      <c r="AJ35" s="9" t="s">
        <v>15</v>
      </c>
      <c r="AK35" s="9" t="s">
        <v>15</v>
      </c>
      <c r="AL35" s="9" t="s">
        <v>15</v>
      </c>
      <c r="AM35" s="9" t="s">
        <v>15</v>
      </c>
      <c r="AN35" s="9" t="s">
        <v>15</v>
      </c>
      <c r="AO35" s="9">
        <v>-5.4246238135328824</v>
      </c>
      <c r="AP35" s="9" t="s">
        <v>15</v>
      </c>
      <c r="AQ35" s="9" t="s">
        <v>15</v>
      </c>
      <c r="AR35" s="9" t="s">
        <v>15</v>
      </c>
      <c r="AS35" s="9" t="s">
        <v>15</v>
      </c>
      <c r="AT35" s="9" t="s">
        <v>15</v>
      </c>
      <c r="AU35" s="9" t="s">
        <v>15</v>
      </c>
      <c r="AV35" s="9" t="s">
        <v>15</v>
      </c>
      <c r="AW35" s="9" t="s">
        <v>15</v>
      </c>
      <c r="AX35" s="9" t="s">
        <v>15</v>
      </c>
      <c r="AY35" s="9" t="s">
        <v>15</v>
      </c>
      <c r="AZ35" s="9" t="s">
        <v>15</v>
      </c>
      <c r="BA35" s="9" t="s">
        <v>15</v>
      </c>
      <c r="BB35" s="9">
        <v>-5.2316877242494044</v>
      </c>
      <c r="BC35" s="9" t="s">
        <v>15</v>
      </c>
      <c r="BD35" s="9" t="s">
        <v>15</v>
      </c>
      <c r="BE35" s="9" t="s">
        <v>15</v>
      </c>
      <c r="BF35" s="9" t="s">
        <v>15</v>
      </c>
      <c r="BG35" s="9" t="s">
        <v>15</v>
      </c>
      <c r="BH35" s="9" t="s">
        <v>15</v>
      </c>
      <c r="BI35" s="9" t="s">
        <v>15</v>
      </c>
      <c r="BJ35" s="9" t="s">
        <v>15</v>
      </c>
      <c r="BK35" s="9" t="s">
        <v>15</v>
      </c>
      <c r="BL35" s="9" t="s">
        <v>15</v>
      </c>
      <c r="BM35" s="9" t="s">
        <v>15</v>
      </c>
      <c r="BN35" s="9" t="s">
        <v>15</v>
      </c>
      <c r="BO35" s="9">
        <v>-3.0297179167617472</v>
      </c>
      <c r="BP35" s="9" t="s">
        <v>15</v>
      </c>
      <c r="BQ35" s="9" t="s">
        <v>15</v>
      </c>
      <c r="BR35" s="9" t="s">
        <v>15</v>
      </c>
      <c r="BS35" s="9" t="s">
        <v>15</v>
      </c>
      <c r="BT35" s="9" t="s">
        <v>15</v>
      </c>
      <c r="BU35" s="9" t="s">
        <v>15</v>
      </c>
      <c r="BV35" s="9" t="s">
        <v>15</v>
      </c>
      <c r="BW35" s="9" t="s">
        <v>15</v>
      </c>
      <c r="BX35" s="9" t="s">
        <v>15</v>
      </c>
      <c r="BY35" s="9" t="s">
        <v>15</v>
      </c>
      <c r="BZ35" s="9" t="s">
        <v>15</v>
      </c>
      <c r="CA35" s="9" t="s">
        <v>15</v>
      </c>
      <c r="CB35" s="9">
        <v>-2.5038979156408985</v>
      </c>
      <c r="CC35" s="9" t="s">
        <v>15</v>
      </c>
      <c r="CD35" s="9" t="s">
        <v>15</v>
      </c>
      <c r="CE35" s="9" t="s">
        <v>15</v>
      </c>
      <c r="CF35" s="9" t="s">
        <v>15</v>
      </c>
      <c r="CG35" s="9" t="s">
        <v>15</v>
      </c>
      <c r="CH35" s="9" t="s">
        <v>15</v>
      </c>
      <c r="CI35" s="9" t="s">
        <v>15</v>
      </c>
      <c r="CJ35" s="9" t="s">
        <v>15</v>
      </c>
      <c r="CK35" s="9" t="s">
        <v>15</v>
      </c>
      <c r="CL35" s="9" t="s">
        <v>15</v>
      </c>
      <c r="CM35" s="9" t="s">
        <v>15</v>
      </c>
      <c r="CN35" s="9" t="s">
        <v>15</v>
      </c>
      <c r="CO35" s="9">
        <v>-1.9570702241045108</v>
      </c>
      <c r="CP35" s="9" t="s">
        <v>15</v>
      </c>
      <c r="CQ35" s="9" t="s">
        <v>15</v>
      </c>
      <c r="CR35" s="9" t="s">
        <v>15</v>
      </c>
      <c r="CS35" s="9" t="s">
        <v>15</v>
      </c>
      <c r="CT35" s="9" t="s">
        <v>15</v>
      </c>
      <c r="CU35" s="9" t="s">
        <v>15</v>
      </c>
      <c r="CV35" s="9" t="s">
        <v>15</v>
      </c>
      <c r="CW35" s="9" t="s">
        <v>15</v>
      </c>
      <c r="CX35" s="9" t="s">
        <v>15</v>
      </c>
      <c r="CY35" s="9" t="s">
        <v>15</v>
      </c>
      <c r="CZ35" s="9" t="s">
        <v>15</v>
      </c>
      <c r="DA35" s="9" t="s">
        <v>15</v>
      </c>
      <c r="DB35" s="9">
        <v>0.38438992514005932</v>
      </c>
      <c r="DC35" s="9" t="s">
        <v>15</v>
      </c>
      <c r="DD35" s="9" t="s">
        <v>15</v>
      </c>
      <c r="DE35" s="9" t="s">
        <v>15</v>
      </c>
      <c r="DF35" s="9" t="s">
        <v>15</v>
      </c>
      <c r="DG35" s="9" t="s">
        <v>15</v>
      </c>
      <c r="DH35" s="9" t="s">
        <v>15</v>
      </c>
      <c r="DI35" s="9" t="s">
        <v>15</v>
      </c>
      <c r="DJ35" s="9" t="s">
        <v>15</v>
      </c>
      <c r="DK35" s="9" t="s">
        <v>15</v>
      </c>
      <c r="DL35" s="9" t="s">
        <v>15</v>
      </c>
      <c r="DM35" s="9" t="s">
        <v>15</v>
      </c>
      <c r="DN35" s="9" t="s">
        <v>15</v>
      </c>
      <c r="DO35" s="9">
        <v>-1.0155680990290108</v>
      </c>
      <c r="DP35" s="9" t="s">
        <v>15</v>
      </c>
      <c r="DQ35" s="9" t="s">
        <v>15</v>
      </c>
      <c r="DR35" s="9" t="s">
        <v>15</v>
      </c>
      <c r="DS35" s="9" t="s">
        <v>15</v>
      </c>
      <c r="DT35" s="9" t="s">
        <v>15</v>
      </c>
      <c r="DU35" s="9" t="s">
        <v>15</v>
      </c>
      <c r="DV35" s="9" t="s">
        <v>15</v>
      </c>
      <c r="DW35" s="9" t="s">
        <v>15</v>
      </c>
      <c r="DX35" s="9" t="s">
        <v>15</v>
      </c>
      <c r="DY35" s="9" t="s">
        <v>15</v>
      </c>
      <c r="DZ35" s="9" t="s">
        <v>15</v>
      </c>
      <c r="EA35" s="9" t="s">
        <v>15</v>
      </c>
      <c r="EB35" s="10">
        <v>-0.81255156691895536</v>
      </c>
      <c r="EC35" s="9" t="s">
        <v>15</v>
      </c>
      <c r="ED35" s="9" t="s">
        <v>15</v>
      </c>
      <c r="EE35" s="9" t="s">
        <v>15</v>
      </c>
      <c r="EF35" s="9" t="s">
        <v>15</v>
      </c>
      <c r="EG35" s="9" t="s">
        <v>15</v>
      </c>
      <c r="EH35" s="9" t="s">
        <v>15</v>
      </c>
      <c r="EI35" s="9" t="s">
        <v>15</v>
      </c>
      <c r="EJ35" s="9" t="s">
        <v>15</v>
      </c>
      <c r="EK35" s="9" t="s">
        <v>15</v>
      </c>
      <c r="EL35" s="9" t="s">
        <v>15</v>
      </c>
      <c r="EM35" s="9" t="s">
        <v>15</v>
      </c>
      <c r="EN35" s="9" t="s">
        <v>15</v>
      </c>
      <c r="EO35" s="9">
        <v>-0.53608487675627714</v>
      </c>
      <c r="EP35" s="9" t="s">
        <v>15</v>
      </c>
      <c r="EQ35" s="9" t="s">
        <v>15</v>
      </c>
      <c r="ER35" s="9" t="s">
        <v>15</v>
      </c>
      <c r="ES35" s="9" t="s">
        <v>15</v>
      </c>
      <c r="ET35" s="9" t="s">
        <v>15</v>
      </c>
      <c r="EU35" s="9" t="s">
        <v>15</v>
      </c>
      <c r="EV35" s="9" t="s">
        <v>15</v>
      </c>
      <c r="EW35" s="9" t="s">
        <v>15</v>
      </c>
      <c r="EX35" s="9" t="s">
        <v>15</v>
      </c>
      <c r="EY35" s="9" t="s">
        <v>15</v>
      </c>
      <c r="EZ35" s="9" t="s">
        <v>15</v>
      </c>
      <c r="FA35" s="9" t="s">
        <v>15</v>
      </c>
      <c r="FB35" s="9">
        <v>0.22210285116234729</v>
      </c>
      <c r="FC35" s="9" t="s">
        <v>15</v>
      </c>
      <c r="FD35" s="9" t="s">
        <v>15</v>
      </c>
      <c r="FE35" s="9" t="s">
        <v>15</v>
      </c>
      <c r="FF35" s="9" t="s">
        <v>15</v>
      </c>
      <c r="FG35" s="9" t="s">
        <v>15</v>
      </c>
      <c r="FH35" s="9" t="s">
        <v>15</v>
      </c>
      <c r="FI35" s="9" t="s">
        <v>15</v>
      </c>
      <c r="FJ35" s="9" t="s">
        <v>15</v>
      </c>
      <c r="FK35" s="9" t="s">
        <v>15</v>
      </c>
      <c r="FL35" s="9" t="s">
        <v>15</v>
      </c>
      <c r="FM35" s="9" t="s">
        <v>15</v>
      </c>
      <c r="FN35" s="9" t="s">
        <v>15</v>
      </c>
      <c r="FO35" s="9">
        <v>-0.19165185267850759</v>
      </c>
      <c r="FP35" s="9" t="s">
        <v>15</v>
      </c>
      <c r="FQ35" s="9" t="s">
        <v>15</v>
      </c>
      <c r="FR35" s="9" t="s">
        <v>15</v>
      </c>
      <c r="FS35" s="9" t="s">
        <v>15</v>
      </c>
      <c r="FT35" s="9" t="s">
        <v>15</v>
      </c>
      <c r="FU35" s="9" t="s">
        <v>15</v>
      </c>
      <c r="FV35" s="9" t="s">
        <v>15</v>
      </c>
      <c r="FW35" s="9" t="s">
        <v>15</v>
      </c>
      <c r="FX35" s="9" t="s">
        <v>15</v>
      </c>
      <c r="FY35" s="9" t="s">
        <v>15</v>
      </c>
      <c r="FZ35" s="9" t="s">
        <v>15</v>
      </c>
      <c r="GA35" s="9" t="s">
        <v>15</v>
      </c>
      <c r="GB35" s="9">
        <v>9.1592464148472885E-2</v>
      </c>
      <c r="GC35" s="9">
        <v>17.737475742648158</v>
      </c>
      <c r="GD35" s="9">
        <v>6.8906907713498562</v>
      </c>
      <c r="GE35" s="9">
        <v>4.4208138973781601</v>
      </c>
      <c r="GF35" s="9">
        <v>3.3895205590048363</v>
      </c>
      <c r="GG35" s="9">
        <v>2.3802676766827062</v>
      </c>
      <c r="GH35" s="9">
        <v>2.0373150280293615</v>
      </c>
      <c r="GI35" s="9">
        <v>1.6034713392489408</v>
      </c>
      <c r="GJ35" s="9">
        <v>1.701364469978099</v>
      </c>
      <c r="GK35" s="9">
        <v>2.4975639478716154</v>
      </c>
      <c r="GL35" s="9">
        <v>2.1948075044876667</v>
      </c>
      <c r="GM35" s="9">
        <v>2.0437987692798245</v>
      </c>
      <c r="GN35" s="9">
        <v>9.1592464148472885E-2</v>
      </c>
    </row>
    <row r="36" spans="1:199" s="32" customFormat="1" ht="1.5" customHeight="1">
      <c r="A36" s="8"/>
      <c r="B36" s="6"/>
      <c r="C36" s="7"/>
      <c r="D36" s="7"/>
      <c r="E36" s="7"/>
      <c r="F36" s="7"/>
      <c r="G36" s="7"/>
      <c r="H36" s="7"/>
      <c r="I36" s="7"/>
      <c r="J36" s="7"/>
      <c r="K36" s="7"/>
      <c r="L36" s="7"/>
      <c r="M36" s="7"/>
      <c r="N36" s="7"/>
      <c r="O36" s="6"/>
      <c r="P36" s="7"/>
      <c r="Q36" s="7"/>
      <c r="R36" s="7"/>
      <c r="S36" s="7"/>
      <c r="T36" s="7"/>
      <c r="U36" s="7"/>
      <c r="V36" s="7"/>
      <c r="W36" s="7"/>
      <c r="X36" s="7"/>
      <c r="Y36" s="7"/>
      <c r="Z36" s="7"/>
      <c r="AA36" s="7"/>
      <c r="AB36" s="6"/>
      <c r="AC36" s="7"/>
      <c r="AD36" s="7"/>
      <c r="AE36" s="7"/>
      <c r="AF36" s="7"/>
      <c r="AG36" s="7"/>
      <c r="AH36" s="7"/>
      <c r="AI36" s="7"/>
      <c r="AJ36" s="7"/>
      <c r="AK36" s="7"/>
      <c r="AL36" s="7"/>
      <c r="AM36" s="7"/>
      <c r="AN36" s="7"/>
      <c r="AO36" s="6"/>
      <c r="AP36" s="7"/>
      <c r="AQ36" s="7"/>
      <c r="AR36" s="7"/>
      <c r="AS36" s="7"/>
      <c r="AT36" s="7"/>
      <c r="AU36" s="7"/>
      <c r="AV36" s="7"/>
      <c r="AW36" s="7"/>
      <c r="AX36" s="7"/>
      <c r="AY36" s="7"/>
      <c r="AZ36" s="7"/>
      <c r="BA36" s="7"/>
      <c r="BB36" s="6"/>
      <c r="BC36" s="7"/>
      <c r="BD36" s="7"/>
      <c r="BE36" s="7"/>
      <c r="BF36" s="7"/>
      <c r="BG36" s="7"/>
      <c r="BH36" s="7"/>
      <c r="BI36" s="7"/>
      <c r="BJ36" s="7"/>
      <c r="BK36" s="7"/>
      <c r="BL36" s="7"/>
      <c r="BM36" s="7"/>
      <c r="BN36" s="7"/>
      <c r="BO36" s="6"/>
      <c r="BP36" s="7"/>
      <c r="BQ36" s="7"/>
      <c r="BR36" s="7"/>
      <c r="BS36" s="7"/>
      <c r="BT36" s="7"/>
      <c r="BU36" s="7"/>
      <c r="BV36" s="7"/>
      <c r="BW36" s="7"/>
      <c r="BX36" s="7"/>
      <c r="BY36" s="7"/>
      <c r="BZ36" s="7"/>
      <c r="CA36" s="7"/>
      <c r="CB36" s="6"/>
      <c r="CC36" s="7"/>
      <c r="CD36" s="7"/>
      <c r="CE36" s="7"/>
      <c r="CF36" s="7"/>
      <c r="CG36" s="7"/>
      <c r="CH36" s="7"/>
      <c r="CI36" s="7"/>
      <c r="CJ36" s="7"/>
      <c r="CK36" s="7"/>
      <c r="CL36" s="7"/>
      <c r="CM36" s="7"/>
      <c r="CN36" s="7"/>
      <c r="CO36" s="6"/>
      <c r="CP36" s="7"/>
      <c r="CQ36" s="7"/>
      <c r="CR36" s="7"/>
      <c r="CS36" s="7"/>
      <c r="CT36" s="7"/>
      <c r="CU36" s="7"/>
      <c r="CV36" s="7"/>
      <c r="CW36" s="7"/>
      <c r="CX36" s="7"/>
      <c r="CY36" s="7"/>
      <c r="CZ36" s="7"/>
      <c r="DA36" s="7"/>
      <c r="DB36" s="6"/>
      <c r="DC36" s="7"/>
      <c r="DD36" s="7"/>
      <c r="DE36" s="7"/>
      <c r="DF36" s="7"/>
      <c r="DG36" s="7"/>
      <c r="DH36" s="7"/>
      <c r="DI36" s="7"/>
      <c r="DJ36" s="7"/>
      <c r="DK36" s="7"/>
      <c r="DL36" s="7"/>
      <c r="DM36" s="7"/>
      <c r="DN36" s="7"/>
      <c r="DO36" s="6"/>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6"/>
      <c r="FP36" s="7"/>
      <c r="FQ36" s="7"/>
      <c r="FR36" s="7"/>
      <c r="FS36" s="7"/>
      <c r="FT36" s="7"/>
      <c r="FU36" s="7"/>
      <c r="FV36" s="7"/>
      <c r="FW36" s="7"/>
      <c r="FX36" s="7"/>
      <c r="FY36" s="7"/>
      <c r="FZ36" s="7"/>
      <c r="GA36" s="7"/>
      <c r="GB36" s="6"/>
      <c r="GC36" s="7"/>
      <c r="GD36" s="7"/>
      <c r="GE36" s="7"/>
      <c r="GF36" s="7"/>
      <c r="GG36" s="7"/>
      <c r="GH36" s="7"/>
      <c r="GI36" s="7"/>
      <c r="GJ36" s="7"/>
      <c r="GK36" s="7"/>
      <c r="GL36" s="7"/>
      <c r="GM36" s="7"/>
      <c r="GN36" s="7"/>
    </row>
    <row r="37" spans="1:199" s="32" customFormat="1" ht="16.5" customHeight="1">
      <c r="A37" s="686" t="s">
        <v>2710</v>
      </c>
      <c r="B37" s="6"/>
      <c r="C37" s="7"/>
      <c r="D37" s="7"/>
      <c r="E37" s="7"/>
      <c r="F37" s="7"/>
      <c r="G37" s="7"/>
      <c r="H37" s="7"/>
      <c r="I37" s="7"/>
      <c r="J37" s="7"/>
      <c r="K37" s="7"/>
      <c r="L37" s="7"/>
      <c r="M37" s="7"/>
      <c r="N37" s="7"/>
      <c r="O37" s="6"/>
      <c r="P37" s="7"/>
      <c r="Q37" s="7"/>
      <c r="R37" s="7"/>
      <c r="S37" s="7"/>
      <c r="T37" s="7"/>
      <c r="U37" s="7"/>
      <c r="V37" s="7"/>
      <c r="W37" s="7"/>
      <c r="X37" s="7"/>
      <c r="Y37" s="7"/>
      <c r="Z37" s="7"/>
      <c r="AA37" s="7"/>
      <c r="AB37" s="6"/>
      <c r="AC37" s="7"/>
      <c r="AD37" s="7"/>
      <c r="AE37" s="7"/>
      <c r="AF37" s="7"/>
      <c r="AG37" s="7"/>
      <c r="AH37" s="7"/>
      <c r="AI37" s="7"/>
      <c r="AJ37" s="7"/>
      <c r="AK37" s="7"/>
      <c r="AL37" s="7"/>
      <c r="AM37" s="7"/>
      <c r="AN37" s="7"/>
      <c r="AO37" s="6"/>
      <c r="AP37" s="7"/>
      <c r="AQ37" s="7"/>
      <c r="AR37" s="7"/>
      <c r="AS37" s="7"/>
      <c r="AT37" s="7"/>
      <c r="AU37" s="7"/>
      <c r="AV37" s="7"/>
      <c r="AW37" s="7"/>
      <c r="AX37" s="7"/>
      <c r="AY37" s="7"/>
      <c r="AZ37" s="7"/>
      <c r="BA37" s="7"/>
      <c r="BB37" s="6"/>
      <c r="BC37" s="7"/>
      <c r="BD37" s="7"/>
      <c r="BE37" s="7"/>
      <c r="BF37" s="7"/>
      <c r="BG37" s="7"/>
      <c r="BH37" s="7"/>
      <c r="BI37" s="7"/>
      <c r="BJ37" s="7"/>
      <c r="BK37" s="7"/>
      <c r="BL37" s="7"/>
      <c r="BM37" s="7"/>
      <c r="BN37" s="7"/>
      <c r="BO37" s="6"/>
      <c r="BP37" s="7"/>
      <c r="BQ37" s="7"/>
      <c r="BR37" s="7"/>
      <c r="BS37" s="7"/>
      <c r="BT37" s="7"/>
      <c r="BU37" s="7"/>
      <c r="BV37" s="7"/>
      <c r="BW37" s="7"/>
      <c r="BX37" s="7"/>
      <c r="BY37" s="7"/>
      <c r="BZ37" s="7"/>
      <c r="CA37" s="7"/>
      <c r="CB37" s="6"/>
      <c r="CC37" s="7"/>
      <c r="CD37" s="7"/>
      <c r="CE37" s="7"/>
      <c r="CF37" s="7"/>
      <c r="CG37" s="7"/>
      <c r="CH37" s="7"/>
      <c r="CI37" s="7"/>
      <c r="CJ37" s="7"/>
      <c r="CK37" s="7"/>
      <c r="CL37" s="7"/>
      <c r="CM37" s="7"/>
      <c r="CN37" s="7"/>
      <c r="CO37" s="6"/>
      <c r="CP37" s="7"/>
      <c r="CQ37" s="7"/>
      <c r="CR37" s="7"/>
      <c r="CS37" s="7"/>
      <c r="CT37" s="7"/>
      <c r="CU37" s="7"/>
      <c r="CV37" s="7"/>
      <c r="CW37" s="7"/>
      <c r="CX37" s="7"/>
      <c r="CY37" s="7"/>
      <c r="CZ37" s="7"/>
      <c r="DA37" s="7"/>
      <c r="DB37" s="6"/>
      <c r="DC37" s="7"/>
      <c r="DD37" s="7"/>
      <c r="DE37" s="7"/>
      <c r="DF37" s="7"/>
      <c r="DG37" s="7"/>
      <c r="DH37" s="7"/>
      <c r="DI37" s="7"/>
      <c r="DJ37" s="7"/>
      <c r="DK37" s="7"/>
      <c r="DL37" s="7"/>
      <c r="DM37" s="7"/>
      <c r="DN37" s="7"/>
      <c r="DO37" s="6"/>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6"/>
      <c r="FP37" s="7"/>
      <c r="FQ37" s="7"/>
      <c r="FR37" s="7"/>
      <c r="FS37" s="7"/>
      <c r="FT37" s="7"/>
      <c r="FU37" s="7"/>
      <c r="FV37" s="7"/>
      <c r="FW37" s="7"/>
      <c r="FX37" s="7"/>
      <c r="FY37" s="7"/>
      <c r="FZ37" s="7"/>
      <c r="GA37" s="6"/>
      <c r="GB37" s="6"/>
      <c r="GC37" s="6"/>
      <c r="GD37" s="7"/>
      <c r="GE37" s="7"/>
      <c r="GF37" s="7"/>
      <c r="GG37" s="7"/>
      <c r="GH37" s="7"/>
      <c r="GI37" s="7"/>
      <c r="GJ37" s="7"/>
      <c r="GK37" s="7"/>
      <c r="GL37" s="7"/>
      <c r="GM37" s="7"/>
      <c r="GN37" s="7"/>
    </row>
    <row r="38" spans="1:199" s="32" customFormat="1" ht="12.75" customHeight="1">
      <c r="A38" s="687" t="s">
        <v>2711</v>
      </c>
      <c r="B38" s="21" t="s">
        <v>15</v>
      </c>
      <c r="C38" s="21" t="s">
        <v>15</v>
      </c>
      <c r="D38" s="21" t="s">
        <v>15</v>
      </c>
      <c r="E38" s="21" t="s">
        <v>15</v>
      </c>
      <c r="F38" s="21" t="s">
        <v>15</v>
      </c>
      <c r="G38" s="21" t="s">
        <v>15</v>
      </c>
      <c r="H38" s="21" t="s">
        <v>15</v>
      </c>
      <c r="I38" s="21" t="s">
        <v>15</v>
      </c>
      <c r="J38" s="21" t="s">
        <v>15</v>
      </c>
      <c r="K38" s="21" t="s">
        <v>15</v>
      </c>
      <c r="L38" s="21" t="s">
        <v>15</v>
      </c>
      <c r="M38" s="21" t="s">
        <v>15</v>
      </c>
      <c r="N38" s="21" t="s">
        <v>15</v>
      </c>
      <c r="O38" s="21" t="s">
        <v>15</v>
      </c>
      <c r="P38" s="21" t="s">
        <v>15</v>
      </c>
      <c r="Q38" s="21" t="s">
        <v>15</v>
      </c>
      <c r="R38" s="21" t="s">
        <v>15</v>
      </c>
      <c r="S38" s="21" t="s">
        <v>15</v>
      </c>
      <c r="T38" s="21" t="s">
        <v>15</v>
      </c>
      <c r="U38" s="21" t="s">
        <v>15</v>
      </c>
      <c r="V38" s="21" t="s">
        <v>15</v>
      </c>
      <c r="W38" s="21" t="s">
        <v>15</v>
      </c>
      <c r="X38" s="21" t="s">
        <v>15</v>
      </c>
      <c r="Y38" s="21" t="s">
        <v>15</v>
      </c>
      <c r="Z38" s="21" t="s">
        <v>15</v>
      </c>
      <c r="AA38" s="21" t="s">
        <v>15</v>
      </c>
      <c r="AB38" s="21" t="s">
        <v>15</v>
      </c>
      <c r="AC38" s="21" t="s">
        <v>15</v>
      </c>
      <c r="AD38" s="21" t="s">
        <v>15</v>
      </c>
      <c r="AE38" s="21" t="s">
        <v>15</v>
      </c>
      <c r="AF38" s="21" t="s">
        <v>15</v>
      </c>
      <c r="AG38" s="21" t="s">
        <v>15</v>
      </c>
      <c r="AH38" s="21" t="s">
        <v>15</v>
      </c>
      <c r="AI38" s="21" t="s">
        <v>15</v>
      </c>
      <c r="AJ38" s="21" t="s">
        <v>15</v>
      </c>
      <c r="AK38" s="21" t="s">
        <v>15</v>
      </c>
      <c r="AL38" s="21" t="s">
        <v>15</v>
      </c>
      <c r="AM38" s="21" t="s">
        <v>15</v>
      </c>
      <c r="AN38" s="21" t="s">
        <v>15</v>
      </c>
      <c r="AO38" s="23">
        <f>AVERAGE(AP38:BA38)</f>
        <v>24.592808337972258</v>
      </c>
      <c r="AP38" s="21">
        <v>30.051483609511312</v>
      </c>
      <c r="AQ38" s="21">
        <v>29.081506210868628</v>
      </c>
      <c r="AR38" s="21">
        <v>26.535069633191505</v>
      </c>
      <c r="AS38" s="21">
        <v>24.439842083110893</v>
      </c>
      <c r="AT38" s="21">
        <v>26.916086325744924</v>
      </c>
      <c r="AU38" s="21">
        <v>22.578657444622859</v>
      </c>
      <c r="AV38" s="21">
        <v>24.12890204336512</v>
      </c>
      <c r="AW38" s="21">
        <v>18.737687205631975</v>
      </c>
      <c r="AX38" s="21">
        <v>25.754606523323975</v>
      </c>
      <c r="AY38" s="21">
        <v>24.965829096773124</v>
      </c>
      <c r="AZ38" s="21">
        <v>21.52285977354062</v>
      </c>
      <c r="BA38" s="21">
        <v>20.401170105982196</v>
      </c>
      <c r="BB38" s="23">
        <f>AVERAGE(BC38:BN38)</f>
        <v>18.41565095569349</v>
      </c>
      <c r="BC38" s="21">
        <v>15.682209835180634</v>
      </c>
      <c r="BD38" s="21">
        <v>17.83808977496474</v>
      </c>
      <c r="BE38" s="21">
        <v>27.240758521962395</v>
      </c>
      <c r="BF38" s="21">
        <v>20.435118384101624</v>
      </c>
      <c r="BG38" s="21">
        <v>19.369066205005538</v>
      </c>
      <c r="BH38" s="21">
        <v>18.081612751895374</v>
      </c>
      <c r="BI38" s="21">
        <v>18.708672012919298</v>
      </c>
      <c r="BJ38" s="21">
        <v>18.871097617039013</v>
      </c>
      <c r="BK38" s="21">
        <v>17.161395152863559</v>
      </c>
      <c r="BL38" s="21">
        <v>15.263768706996794</v>
      </c>
      <c r="BM38" s="21">
        <v>15.54805887926809</v>
      </c>
      <c r="BN38" s="21">
        <v>16.787963626124842</v>
      </c>
      <c r="BO38" s="23">
        <f>AVERAGE(BP38:CA38)</f>
        <v>23.225964386824018</v>
      </c>
      <c r="BP38" s="21">
        <v>19.423547749669059</v>
      </c>
      <c r="BQ38" s="21">
        <v>16.462016437985589</v>
      </c>
      <c r="BR38" s="21">
        <v>22.414368918258866</v>
      </c>
      <c r="BS38" s="21">
        <v>16.777184475860604</v>
      </c>
      <c r="BT38" s="21">
        <v>16.404920789106772</v>
      </c>
      <c r="BU38" s="21">
        <v>23.430495207363343</v>
      </c>
      <c r="BV38" s="21">
        <v>19.760644397680132</v>
      </c>
      <c r="BW38" s="21">
        <v>20.076223212380111</v>
      </c>
      <c r="BX38" s="21">
        <v>24.864838491576581</v>
      </c>
      <c r="BY38" s="21">
        <v>29.627094589884752</v>
      </c>
      <c r="BZ38" s="21">
        <v>32.051023972316401</v>
      </c>
      <c r="CA38" s="21">
        <v>37.419214399805959</v>
      </c>
      <c r="CB38" s="23">
        <f>AVERAGE(CC38:CN38)</f>
        <v>15.189694964275448</v>
      </c>
      <c r="CC38" s="21">
        <v>28.785439061496188</v>
      </c>
      <c r="CD38" s="21">
        <v>22.014851430563038</v>
      </c>
      <c r="CE38" s="21">
        <v>16.144632018120333</v>
      </c>
      <c r="CF38" s="21">
        <v>17.708737106662774</v>
      </c>
      <c r="CG38" s="21">
        <v>16.74477653772022</v>
      </c>
      <c r="CH38" s="21">
        <v>13.201941825802658</v>
      </c>
      <c r="CI38" s="21">
        <v>17.864130768013919</v>
      </c>
      <c r="CJ38" s="21">
        <v>9.5527484553188007</v>
      </c>
      <c r="CK38" s="21">
        <v>6.7653972192576877</v>
      </c>
      <c r="CL38" s="21">
        <v>13.785205148498754</v>
      </c>
      <c r="CM38" s="21">
        <v>11.065750979530568</v>
      </c>
      <c r="CN38" s="21">
        <v>8.642729020320429</v>
      </c>
      <c r="CO38" s="23">
        <f>AVERAGE(CP38:DA38)</f>
        <v>7.6651206460356951</v>
      </c>
      <c r="CP38" s="21">
        <v>11.363003726935858</v>
      </c>
      <c r="CQ38" s="21">
        <v>13.403009202873498</v>
      </c>
      <c r="CR38" s="21">
        <v>7.7688275863628107</v>
      </c>
      <c r="CS38" s="21">
        <v>11.342748428123832</v>
      </c>
      <c r="CT38" s="21">
        <v>10.380454489675534</v>
      </c>
      <c r="CU38" s="21">
        <v>6.8747936528550371</v>
      </c>
      <c r="CV38" s="21">
        <v>6.7069564635221157</v>
      </c>
      <c r="CW38" s="21">
        <v>4.511923986963529</v>
      </c>
      <c r="CX38" s="21">
        <v>3.3734474587727701</v>
      </c>
      <c r="CY38" s="21">
        <v>5.530030555749196</v>
      </c>
      <c r="CZ38" s="21">
        <v>5.285620295675332</v>
      </c>
      <c r="DA38" s="21">
        <v>5.4406319049188285</v>
      </c>
      <c r="DB38" s="23">
        <f>AVERAGE(DC38:DN38)</f>
        <v>2.7804253145130637</v>
      </c>
      <c r="DC38" s="21">
        <v>4.255087954806231</v>
      </c>
      <c r="DD38" s="21">
        <v>3.8360166807576093</v>
      </c>
      <c r="DE38" s="21">
        <v>3.7341527419576828</v>
      </c>
      <c r="DF38" s="21">
        <v>3.6780731388530867</v>
      </c>
      <c r="DG38" s="21">
        <v>2.422985663965362</v>
      </c>
      <c r="DH38" s="21">
        <v>2.0682671948308773</v>
      </c>
      <c r="DI38" s="21">
        <v>2.2999181168628144</v>
      </c>
      <c r="DJ38" s="21">
        <v>2.104478482119418</v>
      </c>
      <c r="DK38" s="21">
        <v>2.5047127532833797</v>
      </c>
      <c r="DL38" s="21">
        <v>1.5582179581088462</v>
      </c>
      <c r="DM38" s="21">
        <v>1.8813728486726589</v>
      </c>
      <c r="DN38" s="21">
        <v>3.0218202399387963</v>
      </c>
      <c r="DO38" s="23">
        <f>AVERAGE(DP38:EA38)</f>
        <v>1.2682027810833509</v>
      </c>
      <c r="DP38" s="21">
        <v>1.8227697219622383</v>
      </c>
      <c r="DQ38" s="21">
        <v>1.4633909428330272</v>
      </c>
      <c r="DR38" s="21">
        <v>1.8937323920993194</v>
      </c>
      <c r="DS38" s="21">
        <v>1.8752732716565326</v>
      </c>
      <c r="DT38" s="21">
        <v>1.1206536172923969</v>
      </c>
      <c r="DU38" s="21">
        <v>1.1556689997243696</v>
      </c>
      <c r="DV38" s="21">
        <v>1.0584577202608321</v>
      </c>
      <c r="DW38" s="21">
        <v>1.0371233930646682</v>
      </c>
      <c r="DX38" s="21">
        <v>1.1925488078542956</v>
      </c>
      <c r="DY38" s="21">
        <v>0.85298590203360991</v>
      </c>
      <c r="DZ38" s="21">
        <v>0.8717041741465178</v>
      </c>
      <c r="EA38" s="21">
        <v>0.8741244300724027</v>
      </c>
      <c r="EB38" s="23">
        <f>AVERAGE(EC38:EN38)</f>
        <v>0.78212618425054747</v>
      </c>
      <c r="EC38" s="21">
        <v>1.0440942569730958</v>
      </c>
      <c r="ED38" s="21">
        <v>0.88713279088482999</v>
      </c>
      <c r="EE38" s="21">
        <v>0.94289005617750266</v>
      </c>
      <c r="EF38" s="21">
        <v>0.94331851733940142</v>
      </c>
      <c r="EG38" s="21">
        <v>0.89083933324953257</v>
      </c>
      <c r="EH38" s="21">
        <v>0.88928020149011466</v>
      </c>
      <c r="EI38" s="21">
        <v>0.6659807753251249</v>
      </c>
      <c r="EJ38" s="21">
        <v>0.85699247550542645</v>
      </c>
      <c r="EK38" s="21">
        <v>0.92018878483015676</v>
      </c>
      <c r="EL38" s="21">
        <v>0.53032991039774457</v>
      </c>
      <c r="EM38" s="21">
        <v>0.35184489327522733</v>
      </c>
      <c r="EN38" s="21">
        <v>0.46262221555841221</v>
      </c>
      <c r="EO38" s="23">
        <f>AVERAGE(EP38:FA38)</f>
        <v>0.41101785340783631</v>
      </c>
      <c r="EP38" s="21">
        <v>0.41791438323764379</v>
      </c>
      <c r="EQ38" s="21">
        <v>0.40899532658425475</v>
      </c>
      <c r="ER38" s="21">
        <v>0.63502609992627135</v>
      </c>
      <c r="ES38" s="21">
        <v>0.67286188170686645</v>
      </c>
      <c r="ET38" s="21">
        <v>0.61514603446058136</v>
      </c>
      <c r="EU38" s="21">
        <v>0.447742620351885</v>
      </c>
      <c r="EV38" s="21">
        <v>0.30877148575748964</v>
      </c>
      <c r="EW38" s="21">
        <v>0.23367980125571292</v>
      </c>
      <c r="EX38" s="21">
        <v>0.32325857216647536</v>
      </c>
      <c r="EY38" s="21">
        <v>0.44789463043578343</v>
      </c>
      <c r="EZ38" s="21">
        <v>0.17619581689399705</v>
      </c>
      <c r="FA38" s="21">
        <v>0.24472758811707537</v>
      </c>
      <c r="FB38" s="23">
        <f>AVERAGE(FC38:FN38)</f>
        <v>0.35527609764476931</v>
      </c>
      <c r="FC38" s="21">
        <v>0.49379472043323175</v>
      </c>
      <c r="FD38" s="21">
        <v>0.25187511656925382</v>
      </c>
      <c r="FE38" s="21">
        <v>0.24162237735317976</v>
      </c>
      <c r="FF38" s="21">
        <v>0.24237296036355974</v>
      </c>
      <c r="FG38" s="21">
        <v>0.21343434366148273</v>
      </c>
      <c r="FH38" s="21">
        <v>0.27343482832692717</v>
      </c>
      <c r="FI38" s="21">
        <v>0.57822793529929595</v>
      </c>
      <c r="FJ38" s="21">
        <v>0.73371658395110739</v>
      </c>
      <c r="FK38" s="21">
        <v>0.37256329829538659</v>
      </c>
      <c r="FL38" s="21">
        <v>0.26181353815362185</v>
      </c>
      <c r="FM38" s="21">
        <v>0.40596228692824171</v>
      </c>
      <c r="FN38" s="21">
        <v>0.194495182401943</v>
      </c>
      <c r="FO38" s="23">
        <f>AVERAGE(FP38:GA38)</f>
        <v>0.68406404801090359</v>
      </c>
      <c r="FP38" s="21">
        <v>0.27566950909116011</v>
      </c>
      <c r="FQ38" s="21">
        <v>0.34567751252172241</v>
      </c>
      <c r="FR38" s="21">
        <v>0.46439149668252705</v>
      </c>
      <c r="FS38" s="21">
        <v>0.75827120981148433</v>
      </c>
      <c r="FT38" s="21">
        <v>1.0643119106971535</v>
      </c>
      <c r="FU38" s="21">
        <v>0.79095953633435989</v>
      </c>
      <c r="FV38" s="21">
        <v>0.73262831824480579</v>
      </c>
      <c r="FW38" s="21">
        <v>0.48823370436693314</v>
      </c>
      <c r="FX38" s="21">
        <v>0.76976283680179347</v>
      </c>
      <c r="FY38" s="21">
        <v>0.70565406017578503</v>
      </c>
      <c r="FZ38" s="21">
        <v>0.98332314556901035</v>
      </c>
      <c r="GA38" s="21">
        <v>0.82988533583410795</v>
      </c>
      <c r="GB38" s="23">
        <f>AVERAGE(GC38:GN38)</f>
        <v>1.2875549242422395</v>
      </c>
      <c r="GC38" s="21">
        <v>1.5444759376275152</v>
      </c>
      <c r="GD38" s="21">
        <v>1.1759002903868105</v>
      </c>
      <c r="GE38" s="21">
        <v>0.89410119956621936</v>
      </c>
      <c r="GF38" s="21">
        <v>1.2312246299226353</v>
      </c>
      <c r="GG38" s="21">
        <v>1.1203891020823102</v>
      </c>
      <c r="GH38" s="21">
        <v>0.91969717815995677</v>
      </c>
      <c r="GI38" s="21">
        <v>1.33715151953458</v>
      </c>
      <c r="GJ38" s="21">
        <v>1.4788338378659633</v>
      </c>
      <c r="GK38" s="21">
        <v>1.2734753683513158</v>
      </c>
      <c r="GL38" s="21">
        <v>1.2443427807172043</v>
      </c>
      <c r="GM38" s="21">
        <v>1.3695376483466561</v>
      </c>
      <c r="GN38" s="21">
        <v>1.8615295983457087</v>
      </c>
      <c r="GO38" s="31"/>
      <c r="GP38" s="31"/>
      <c r="GQ38" s="31"/>
    </row>
    <row r="39" spans="1:199" s="32" customFormat="1" ht="12.75" customHeight="1">
      <c r="A39" s="687" t="s">
        <v>2712</v>
      </c>
      <c r="B39" s="21" t="s">
        <v>15</v>
      </c>
      <c r="C39" s="21" t="s">
        <v>15</v>
      </c>
      <c r="D39" s="21" t="s">
        <v>15</v>
      </c>
      <c r="E39" s="21" t="s">
        <v>15</v>
      </c>
      <c r="F39" s="21" t="s">
        <v>15</v>
      </c>
      <c r="G39" s="21" t="s">
        <v>15</v>
      </c>
      <c r="H39" s="21" t="s">
        <v>15</v>
      </c>
      <c r="I39" s="21" t="s">
        <v>15</v>
      </c>
      <c r="J39" s="21" t="s">
        <v>15</v>
      </c>
      <c r="K39" s="21" t="s">
        <v>15</v>
      </c>
      <c r="L39" s="21" t="s">
        <v>15</v>
      </c>
      <c r="M39" s="21" t="s">
        <v>15</v>
      </c>
      <c r="N39" s="21" t="s">
        <v>15</v>
      </c>
      <c r="O39" s="21" t="s">
        <v>15</v>
      </c>
      <c r="P39" s="21" t="s">
        <v>15</v>
      </c>
      <c r="Q39" s="21" t="s">
        <v>15</v>
      </c>
      <c r="R39" s="21" t="s">
        <v>15</v>
      </c>
      <c r="S39" s="21" t="s">
        <v>15</v>
      </c>
      <c r="T39" s="21" t="s">
        <v>15</v>
      </c>
      <c r="U39" s="21" t="s">
        <v>15</v>
      </c>
      <c r="V39" s="21" t="s">
        <v>15</v>
      </c>
      <c r="W39" s="21" t="s">
        <v>15</v>
      </c>
      <c r="X39" s="21" t="s">
        <v>15</v>
      </c>
      <c r="Y39" s="21" t="s">
        <v>15</v>
      </c>
      <c r="Z39" s="21" t="s">
        <v>15</v>
      </c>
      <c r="AA39" s="21" t="s">
        <v>15</v>
      </c>
      <c r="AB39" s="21" t="s">
        <v>15</v>
      </c>
      <c r="AC39" s="21" t="s">
        <v>15</v>
      </c>
      <c r="AD39" s="21" t="s">
        <v>15</v>
      </c>
      <c r="AE39" s="21" t="s">
        <v>15</v>
      </c>
      <c r="AF39" s="21" t="s">
        <v>15</v>
      </c>
      <c r="AG39" s="21" t="s">
        <v>15</v>
      </c>
      <c r="AH39" s="21" t="s">
        <v>15</v>
      </c>
      <c r="AI39" s="21" t="s">
        <v>15</v>
      </c>
      <c r="AJ39" s="21" t="s">
        <v>15</v>
      </c>
      <c r="AK39" s="21" t="s">
        <v>15</v>
      </c>
      <c r="AL39" s="21" t="s">
        <v>15</v>
      </c>
      <c r="AM39" s="21" t="s">
        <v>15</v>
      </c>
      <c r="AN39" s="21" t="s">
        <v>15</v>
      </c>
      <c r="AO39" s="23">
        <f>BA39</f>
        <v>11.701314585240228</v>
      </c>
      <c r="AP39" s="21">
        <v>22.949931818360255</v>
      </c>
      <c r="AQ39" s="21">
        <v>20.449249680598943</v>
      </c>
      <c r="AR39" s="21">
        <v>16.925081160040801</v>
      </c>
      <c r="AS39" s="21">
        <v>12.257487873621221</v>
      </c>
      <c r="AT39" s="21">
        <v>16.102667277988846</v>
      </c>
      <c r="AU39" s="21">
        <v>15.191399934375095</v>
      </c>
      <c r="AV39" s="21">
        <v>11.183166569259797</v>
      </c>
      <c r="AW39" s="21">
        <v>12.471520814657808</v>
      </c>
      <c r="AX39" s="21">
        <v>13.291732028447377</v>
      </c>
      <c r="AY39" s="21">
        <v>10.794980541868345</v>
      </c>
      <c r="AZ39" s="21">
        <v>11.954725849399424</v>
      </c>
      <c r="BA39" s="21">
        <v>11.701314585240228</v>
      </c>
      <c r="BB39" s="23">
        <f>BN39</f>
        <v>14.744796342812281</v>
      </c>
      <c r="BC39" s="21">
        <v>12.187481104880685</v>
      </c>
      <c r="BD39" s="21">
        <v>12.536930144835083</v>
      </c>
      <c r="BE39" s="21">
        <v>11.730325789012236</v>
      </c>
      <c r="BF39" s="21">
        <v>13.580997827463282</v>
      </c>
      <c r="BG39" s="21">
        <v>14.111247195497789</v>
      </c>
      <c r="BH39" s="21">
        <v>14.188574060467056</v>
      </c>
      <c r="BI39" s="21">
        <v>14.378955210298901</v>
      </c>
      <c r="BJ39" s="21">
        <v>15.304949665275688</v>
      </c>
      <c r="BK39" s="21">
        <v>14.466090129119504</v>
      </c>
      <c r="BL39" s="21">
        <v>13.895613037114684</v>
      </c>
      <c r="BM39" s="21">
        <v>14.102958844555152</v>
      </c>
      <c r="BN39" s="21">
        <v>14.744796342812281</v>
      </c>
      <c r="BO39" s="23">
        <f>CA39</f>
        <v>19.296876429573373</v>
      </c>
      <c r="BP39" s="21">
        <v>15.310408847103494</v>
      </c>
      <c r="BQ39" s="21">
        <v>15.787441439496643</v>
      </c>
      <c r="BR39" s="21">
        <v>16.826799141032474</v>
      </c>
      <c r="BS39" s="21">
        <v>17.754082968720788</v>
      </c>
      <c r="BT39" s="21">
        <v>17.322445420937783</v>
      </c>
      <c r="BU39" s="21">
        <v>17.660918818976327</v>
      </c>
      <c r="BV39" s="21">
        <v>17.407065712894202</v>
      </c>
      <c r="BW39" s="21">
        <v>17.605111147075242</v>
      </c>
      <c r="BX39" s="21">
        <v>18.111490898262144</v>
      </c>
      <c r="BY39" s="21">
        <v>19.602158865961929</v>
      </c>
      <c r="BZ39" s="21">
        <v>18.314823541981841</v>
      </c>
      <c r="CA39" s="21">
        <v>19.296876429573373</v>
      </c>
      <c r="CB39" s="23">
        <f>CN39</f>
        <v>12.057213751089384</v>
      </c>
      <c r="CC39" s="21">
        <v>18.648039807081652</v>
      </c>
      <c r="CD39" s="21">
        <v>18.938752683109012</v>
      </c>
      <c r="CE39" s="21">
        <v>16.140618150289491</v>
      </c>
      <c r="CF39" s="21">
        <v>15.967721831394037</v>
      </c>
      <c r="CG39" s="21">
        <v>12.991999341471603</v>
      </c>
      <c r="CH39" s="21">
        <v>12.270093557840321</v>
      </c>
      <c r="CI39" s="21">
        <v>12.705442748245488</v>
      </c>
      <c r="CJ39" s="21">
        <v>11.262443682143889</v>
      </c>
      <c r="CK39" s="21">
        <v>10.80969320827756</v>
      </c>
      <c r="CL39" s="21">
        <v>11.628133150787592</v>
      </c>
      <c r="CM39" s="21">
        <v>11.922206233748026</v>
      </c>
      <c r="CN39" s="21">
        <v>12.057213751089384</v>
      </c>
      <c r="CO39" s="23">
        <f>DA39</f>
        <v>7.2016384656134349</v>
      </c>
      <c r="CP39" s="21">
        <v>12.017759515375518</v>
      </c>
      <c r="CQ39" s="21">
        <v>11.883841898725837</v>
      </c>
      <c r="CR39" s="21">
        <v>11.33282178782936</v>
      </c>
      <c r="CS39" s="21">
        <v>11.54533185590188</v>
      </c>
      <c r="CT39" s="21">
        <v>10.490218615049075</v>
      </c>
      <c r="CU39" s="21">
        <v>10.762834819313818</v>
      </c>
      <c r="CV39" s="21">
        <v>9.5098232117240737</v>
      </c>
      <c r="CW39" s="21">
        <v>8.0776815471090799</v>
      </c>
      <c r="CX39" s="21">
        <v>8.0174727269101282</v>
      </c>
      <c r="CY39" s="21">
        <v>7.3026384150435133</v>
      </c>
      <c r="CZ39" s="21">
        <v>6.8741260561155197</v>
      </c>
      <c r="DA39" s="21">
        <v>7.2016384656134349</v>
      </c>
      <c r="DB39" s="23">
        <f>DN39</f>
        <v>5.1636552842503658</v>
      </c>
      <c r="DC39" s="21">
        <v>7.455848311446136</v>
      </c>
      <c r="DD39" s="21">
        <v>7.4076072684893974</v>
      </c>
      <c r="DE39" s="21">
        <v>7.792086714947728</v>
      </c>
      <c r="DF39" s="21">
        <v>7.5936523442258927</v>
      </c>
      <c r="DG39" s="21">
        <v>7.3254607774203144</v>
      </c>
      <c r="DH39" s="21">
        <v>6.6445002792370893</v>
      </c>
      <c r="DI39" s="21">
        <v>6.1143975679646889</v>
      </c>
      <c r="DJ39" s="21">
        <v>5.7202236124935775</v>
      </c>
      <c r="DK39" s="21">
        <v>5.7413700910024739</v>
      </c>
      <c r="DL39" s="21">
        <v>5.6705701447862635</v>
      </c>
      <c r="DM39" s="21">
        <v>5.7156576733048272</v>
      </c>
      <c r="DN39" s="21">
        <v>5.1636552842503658</v>
      </c>
      <c r="DO39" s="23">
        <f>EA39</f>
        <v>3.2328829890185489</v>
      </c>
      <c r="DP39" s="21">
        <v>5.026760157716863</v>
      </c>
      <c r="DQ39" s="21">
        <v>4.8832505147731897</v>
      </c>
      <c r="DR39" s="21">
        <v>4.7800270028261895</v>
      </c>
      <c r="DS39" s="21">
        <v>4.5429379723782182</v>
      </c>
      <c r="DT39" s="21">
        <v>4.218602950617572</v>
      </c>
      <c r="DU39" s="21">
        <v>4.4478649748333359</v>
      </c>
      <c r="DV39" s="21">
        <v>4.0831062769407191</v>
      </c>
      <c r="DW39" s="21">
        <v>3.8685811714265412</v>
      </c>
      <c r="DX39" s="21">
        <v>3.4711426570177295</v>
      </c>
      <c r="DY39" s="21">
        <v>3.4538515374086054</v>
      </c>
      <c r="DZ39" s="21">
        <v>3.3656740728394112</v>
      </c>
      <c r="EA39" s="21">
        <v>3.2328829890185489</v>
      </c>
      <c r="EB39" s="23">
        <f>EN39</f>
        <v>2.6856664617980472</v>
      </c>
      <c r="EC39" s="21">
        <v>2.9830521909949836</v>
      </c>
      <c r="ED39" s="21">
        <v>3.1416003090938749</v>
      </c>
      <c r="EE39" s="21">
        <v>3.0853453053911171</v>
      </c>
      <c r="EF39" s="21">
        <v>2.9500022437929112</v>
      </c>
      <c r="EG39" s="21">
        <v>2.7111206919530857</v>
      </c>
      <c r="EH39" s="21">
        <v>2.9298488202053798</v>
      </c>
      <c r="EI39" s="21">
        <v>2.7601054854771521</v>
      </c>
      <c r="EJ39" s="21">
        <v>2.5555636098029266</v>
      </c>
      <c r="EK39" s="21">
        <v>2.552999949895705</v>
      </c>
      <c r="EL39" s="21">
        <v>2.5957736279114845</v>
      </c>
      <c r="EM39" s="21">
        <v>2.5158095441025847</v>
      </c>
      <c r="EN39" s="21">
        <v>2.6856664617980472</v>
      </c>
      <c r="EO39" s="23">
        <f>FA39</f>
        <v>2.5400352205870855</v>
      </c>
      <c r="EP39" s="21">
        <v>2.743442320760217</v>
      </c>
      <c r="EQ39" s="21">
        <v>2.7211599094040144</v>
      </c>
      <c r="ER39" s="21">
        <v>2.7267924270047659</v>
      </c>
      <c r="ES39" s="21">
        <v>2.5867336326688184</v>
      </c>
      <c r="ET39" s="21">
        <v>2.6024782173509937</v>
      </c>
      <c r="EU39" s="21">
        <v>2.745626963710222</v>
      </c>
      <c r="EV39" s="21">
        <v>3.0314719024407664</v>
      </c>
      <c r="EW39" s="21">
        <v>2.8465433118507311</v>
      </c>
      <c r="EX39" s="21">
        <v>3.1097240601742171</v>
      </c>
      <c r="EY39" s="21">
        <v>2.8607217327531584</v>
      </c>
      <c r="EZ39" s="21">
        <v>2.6194188914626189</v>
      </c>
      <c r="FA39" s="21">
        <v>2.5400352205870855</v>
      </c>
      <c r="FB39" s="23">
        <f>FN39</f>
        <v>2.2873426533575474</v>
      </c>
      <c r="FC39" s="21">
        <v>2.509064003095526</v>
      </c>
      <c r="FD39" s="21">
        <v>2.8939011307992835</v>
      </c>
      <c r="FE39" s="21">
        <v>2.6679549308360602</v>
      </c>
      <c r="FF39" s="21">
        <v>2.7871623527188802</v>
      </c>
      <c r="FG39" s="21">
        <v>2.5654907035064078</v>
      </c>
      <c r="FH39" s="21">
        <v>2.2867566774367996</v>
      </c>
      <c r="FI39" s="21">
        <v>2.2078759199159088</v>
      </c>
      <c r="FJ39" s="21">
        <v>2.195081532794247</v>
      </c>
      <c r="FK39" s="21">
        <v>2.2763429840254643</v>
      </c>
      <c r="FL39" s="21">
        <v>2.3267929848952389</v>
      </c>
      <c r="FM39" s="21">
        <v>2.4175520135314716</v>
      </c>
      <c r="FN39" s="21">
        <v>2.2873426533575474</v>
      </c>
      <c r="FO39" s="23">
        <f>GA39</f>
        <v>2.2387710434048311</v>
      </c>
      <c r="FP39" s="21">
        <v>2.4381999813378887</v>
      </c>
      <c r="FQ39" s="21">
        <v>2.4270220055425424</v>
      </c>
      <c r="FR39" s="21">
        <v>2.2845468758753564</v>
      </c>
      <c r="FS39" s="21">
        <v>2.2075057651925083</v>
      </c>
      <c r="FT39" s="21">
        <v>2.3770690502677265</v>
      </c>
      <c r="FU39" s="21">
        <v>2.4579444869032274</v>
      </c>
      <c r="FV39" s="21">
        <v>2.3220510250224669</v>
      </c>
      <c r="FW39" s="21">
        <v>2.3920003899380897</v>
      </c>
      <c r="FX39" s="21">
        <v>2.50895774364571</v>
      </c>
      <c r="FY39" s="21">
        <v>2.3657150584523836</v>
      </c>
      <c r="FZ39" s="21">
        <v>2.343081997608838</v>
      </c>
      <c r="GA39" s="21">
        <v>2.2387710434048311</v>
      </c>
      <c r="GB39" s="23">
        <f>GN39</f>
        <v>3.3693463862328823</v>
      </c>
      <c r="GC39" s="21">
        <v>2.672396021836879</v>
      </c>
      <c r="GD39" s="21">
        <v>2.7116033590626931</v>
      </c>
      <c r="GE39" s="21">
        <v>2.6659746112933487</v>
      </c>
      <c r="GF39" s="21">
        <v>2.747840874752705</v>
      </c>
      <c r="GG39" s="21">
        <v>2.7876255286463683</v>
      </c>
      <c r="GH39" s="21">
        <v>2.7605618379314016</v>
      </c>
      <c r="GI39" s="21">
        <v>2.7906657366819068</v>
      </c>
      <c r="GJ39" s="21">
        <v>2.9828480710273424</v>
      </c>
      <c r="GK39" s="21">
        <v>3.0126222734606025</v>
      </c>
      <c r="GL39" s="21">
        <v>3.1676391336486676</v>
      </c>
      <c r="GM39" s="21">
        <v>3.4485658592485855</v>
      </c>
      <c r="GN39" s="21">
        <v>3.3693463862328823</v>
      </c>
      <c r="GO39" s="41"/>
      <c r="GP39" s="41"/>
      <c r="GQ39" s="41"/>
    </row>
    <row r="40" spans="1:199" s="32" customFormat="1" ht="12.75" customHeight="1">
      <c r="A40" s="687" t="s">
        <v>2713</v>
      </c>
      <c r="B40" s="21" t="s">
        <v>15</v>
      </c>
      <c r="C40" s="21" t="s">
        <v>15</v>
      </c>
      <c r="D40" s="21" t="s">
        <v>15</v>
      </c>
      <c r="E40" s="21" t="s">
        <v>15</v>
      </c>
      <c r="F40" s="21" t="s">
        <v>15</v>
      </c>
      <c r="G40" s="21" t="s">
        <v>15</v>
      </c>
      <c r="H40" s="21" t="s">
        <v>15</v>
      </c>
      <c r="I40" s="21" t="s">
        <v>15</v>
      </c>
      <c r="J40" s="21" t="s">
        <v>15</v>
      </c>
      <c r="K40" s="21" t="s">
        <v>15</v>
      </c>
      <c r="L40" s="21" t="s">
        <v>15</v>
      </c>
      <c r="M40" s="21" t="s">
        <v>15</v>
      </c>
      <c r="N40" s="21" t="s">
        <v>15</v>
      </c>
      <c r="O40" s="21" t="s">
        <v>15</v>
      </c>
      <c r="P40" s="21" t="s">
        <v>15</v>
      </c>
      <c r="Q40" s="21" t="s">
        <v>15</v>
      </c>
      <c r="R40" s="21" t="s">
        <v>15</v>
      </c>
      <c r="S40" s="21" t="s">
        <v>15</v>
      </c>
      <c r="T40" s="21" t="s">
        <v>15</v>
      </c>
      <c r="U40" s="21" t="s">
        <v>15</v>
      </c>
      <c r="V40" s="21" t="s">
        <v>15</v>
      </c>
      <c r="W40" s="21" t="s">
        <v>15</v>
      </c>
      <c r="X40" s="21" t="s">
        <v>15</v>
      </c>
      <c r="Y40" s="21" t="s">
        <v>15</v>
      </c>
      <c r="Z40" s="21" t="s">
        <v>15</v>
      </c>
      <c r="AA40" s="21" t="s">
        <v>15</v>
      </c>
      <c r="AB40" s="21" t="s">
        <v>15</v>
      </c>
      <c r="AC40" s="21" t="s">
        <v>15</v>
      </c>
      <c r="AD40" s="21" t="s">
        <v>15</v>
      </c>
      <c r="AE40" s="21" t="s">
        <v>15</v>
      </c>
      <c r="AF40" s="21" t="s">
        <v>15</v>
      </c>
      <c r="AG40" s="21" t="s">
        <v>15</v>
      </c>
      <c r="AH40" s="21" t="s">
        <v>15</v>
      </c>
      <c r="AI40" s="21" t="s">
        <v>15</v>
      </c>
      <c r="AJ40" s="21" t="s">
        <v>15</v>
      </c>
      <c r="AK40" s="21" t="s">
        <v>15</v>
      </c>
      <c r="AL40" s="21" t="s">
        <v>15</v>
      </c>
      <c r="AM40" s="21" t="s">
        <v>15</v>
      </c>
      <c r="AN40" s="21" t="s">
        <v>15</v>
      </c>
      <c r="AO40" s="23">
        <f>AVERAGE(AP40:BA40)</f>
        <v>55.965083056145396</v>
      </c>
      <c r="AP40" s="21">
        <v>58.615446093922245</v>
      </c>
      <c r="AQ40" s="21">
        <v>54.526157030676728</v>
      </c>
      <c r="AR40" s="21">
        <v>54.602125245578243</v>
      </c>
      <c r="AS40" s="21">
        <v>57.716208190784208</v>
      </c>
      <c r="AT40" s="21">
        <v>58.996474382786417</v>
      </c>
      <c r="AU40" s="21">
        <v>55.990876478682338</v>
      </c>
      <c r="AV40" s="21">
        <v>48.502777132139855</v>
      </c>
      <c r="AW40" s="21">
        <v>55.621882716589603</v>
      </c>
      <c r="AX40" s="21">
        <v>60.94322376449054</v>
      </c>
      <c r="AY40" s="21">
        <v>61.105922233064717</v>
      </c>
      <c r="AZ40" s="21">
        <v>52.816930481081421</v>
      </c>
      <c r="BA40" s="21">
        <v>52.142972923948349</v>
      </c>
      <c r="BB40" s="23">
        <f>AVERAGE(BC40:BN40)</f>
        <v>56.219073364832091</v>
      </c>
      <c r="BC40" s="21">
        <v>49.996213651321995</v>
      </c>
      <c r="BD40" s="21">
        <v>57.330641528258809</v>
      </c>
      <c r="BE40" s="21">
        <v>63.831801988820473</v>
      </c>
      <c r="BF40" s="21">
        <v>57.811018790745237</v>
      </c>
      <c r="BG40" s="21">
        <v>51.316368077282419</v>
      </c>
      <c r="BH40" s="21">
        <v>62.437514508470606</v>
      </c>
      <c r="BI40" s="21">
        <v>63.131710577245208</v>
      </c>
      <c r="BJ40" s="21">
        <v>61.502381745613974</v>
      </c>
      <c r="BK40" s="21">
        <v>55.641614486882503</v>
      </c>
      <c r="BL40" s="21">
        <v>55.845150555721141</v>
      </c>
      <c r="BM40" s="21">
        <v>52.033915845277036</v>
      </c>
      <c r="BN40" s="21">
        <v>43.750548622345562</v>
      </c>
      <c r="BO40" s="23">
        <f>AVERAGE(BP40:CA40)</f>
        <v>44.98827693602265</v>
      </c>
      <c r="BP40" s="21">
        <v>45.119276019221935</v>
      </c>
      <c r="BQ40" s="21">
        <v>43.629500051014759</v>
      </c>
      <c r="BR40" s="21">
        <v>51.271368121820167</v>
      </c>
      <c r="BS40" s="21">
        <v>42.645024922136912</v>
      </c>
      <c r="BT40" s="21">
        <v>51.468943152748416</v>
      </c>
      <c r="BU40" s="21">
        <v>42.432046233270114</v>
      </c>
      <c r="BV40" s="21">
        <v>44.843236771349957</v>
      </c>
      <c r="BW40" s="21">
        <v>45.967958463080983</v>
      </c>
      <c r="BX40" s="21">
        <v>46.083683341332865</v>
      </c>
      <c r="BY40" s="21">
        <v>44.680242351800878</v>
      </c>
      <c r="BZ40" s="21">
        <v>48.934249930226883</v>
      </c>
      <c r="CA40" s="21">
        <v>32.783793874267978</v>
      </c>
      <c r="CB40" s="23">
        <f>AVERAGE(CC40:CN40)</f>
        <v>42.789008068770492</v>
      </c>
      <c r="CC40" s="21">
        <v>54.718126694805008</v>
      </c>
      <c r="CD40" s="21">
        <v>51.067517643931581</v>
      </c>
      <c r="CE40" s="21">
        <v>44.480939524511626</v>
      </c>
      <c r="CF40" s="21">
        <v>43.817409902810432</v>
      </c>
      <c r="CG40" s="21">
        <v>41.028791418037407</v>
      </c>
      <c r="CH40" s="21">
        <v>42.295822039910512</v>
      </c>
      <c r="CI40" s="21">
        <v>35.17517621347514</v>
      </c>
      <c r="CJ40" s="21">
        <v>44.595712070498749</v>
      </c>
      <c r="CK40" s="21">
        <v>40.335014976364782</v>
      </c>
      <c r="CL40" s="21">
        <v>40.267229536971662</v>
      </c>
      <c r="CM40" s="21">
        <v>35.581615946716475</v>
      </c>
      <c r="CN40" s="21">
        <v>40.104740857212477</v>
      </c>
      <c r="CO40" s="23">
        <f>AVERAGE(CP40:DA40)</f>
        <v>35.341762857292672</v>
      </c>
      <c r="CP40" s="21">
        <v>34.728912666461149</v>
      </c>
      <c r="CQ40" s="21">
        <v>34.562538676805403</v>
      </c>
      <c r="CR40" s="21">
        <v>34.983231213914088</v>
      </c>
      <c r="CS40" s="21">
        <v>35.578907518560193</v>
      </c>
      <c r="CT40" s="21">
        <v>40.718403433215755</v>
      </c>
      <c r="CU40" s="21">
        <v>36.696240793591357</v>
      </c>
      <c r="CV40" s="21">
        <v>35.29721341604872</v>
      </c>
      <c r="CW40" s="21">
        <v>34.291673843590623</v>
      </c>
      <c r="CX40" s="21">
        <v>32.159575002068451</v>
      </c>
      <c r="CY40" s="21">
        <v>33.143059101793106</v>
      </c>
      <c r="CZ40" s="21">
        <v>36.923300746878894</v>
      </c>
      <c r="DA40" s="21">
        <v>35.018097874584406</v>
      </c>
      <c r="DB40" s="23">
        <f>AVERAGE(DC40:DN40)</f>
        <v>29.773595616281622</v>
      </c>
      <c r="DC40" s="21">
        <v>33.911616810656092</v>
      </c>
      <c r="DD40" s="21">
        <v>34.946594673296815</v>
      </c>
      <c r="DE40" s="21">
        <v>33.839627264863708</v>
      </c>
      <c r="DF40" s="21">
        <v>30.870118938500756</v>
      </c>
      <c r="DG40" s="21">
        <v>31.060899936431742</v>
      </c>
      <c r="DH40" s="21">
        <v>28.567108958506886</v>
      </c>
      <c r="DI40" s="21">
        <v>24.419534654412125</v>
      </c>
      <c r="DJ40" s="21">
        <v>25.212990110659437</v>
      </c>
      <c r="DK40" s="21">
        <v>29.646712262297353</v>
      </c>
      <c r="DL40" s="21">
        <v>31.017691511359075</v>
      </c>
      <c r="DM40" s="21">
        <v>30.054572949194917</v>
      </c>
      <c r="DN40" s="21">
        <v>23.735679325200536</v>
      </c>
      <c r="DO40" s="23">
        <f>AVERAGE(DP40:EA40)</f>
        <v>25.368636330995106</v>
      </c>
      <c r="DP40" s="21">
        <v>24.223223604311265</v>
      </c>
      <c r="DQ40" s="21">
        <v>25.467089155424137</v>
      </c>
      <c r="DR40" s="21">
        <v>23.346617178644578</v>
      </c>
      <c r="DS40" s="21">
        <v>26.029419758218619</v>
      </c>
      <c r="DT40" s="21">
        <v>19.520639458701414</v>
      </c>
      <c r="DU40" s="21">
        <v>26.734989234704223</v>
      </c>
      <c r="DV40" s="21">
        <v>29.104692787173544</v>
      </c>
      <c r="DW40" s="21">
        <v>27.579577430492574</v>
      </c>
      <c r="DX40" s="21">
        <v>29.019738413598827</v>
      </c>
      <c r="DY40" s="21">
        <v>26.963217623185418</v>
      </c>
      <c r="DZ40" s="21">
        <v>24.914789341777649</v>
      </c>
      <c r="EA40" s="21">
        <v>21.51964198570904</v>
      </c>
      <c r="EB40" s="23">
        <f>AVERAGE(EC40:EN40)</f>
        <v>21.402927696132178</v>
      </c>
      <c r="EC40" s="21">
        <v>20.577947664187089</v>
      </c>
      <c r="ED40" s="21">
        <v>21.236339299870941</v>
      </c>
      <c r="EE40" s="21">
        <v>21.884133225463732</v>
      </c>
      <c r="EF40" s="21">
        <v>21.969973625619751</v>
      </c>
      <c r="EG40" s="21">
        <v>21.630182664202955</v>
      </c>
      <c r="EH40" s="21">
        <v>20.555133363735759</v>
      </c>
      <c r="EI40" s="21">
        <v>22.185017130354137</v>
      </c>
      <c r="EJ40" s="21">
        <v>22.442683228859405</v>
      </c>
      <c r="EK40" s="21">
        <v>20.163124113468509</v>
      </c>
      <c r="EL40" s="21">
        <v>23.705403102631529</v>
      </c>
      <c r="EM40" s="21">
        <v>19.572000714208254</v>
      </c>
      <c r="EN40" s="21">
        <v>20.913194220984067</v>
      </c>
      <c r="EO40" s="23">
        <f>AVERAGE(EP40:FA40)</f>
        <v>20.639380353373436</v>
      </c>
      <c r="EP40" s="21">
        <v>21.918375958631021</v>
      </c>
      <c r="EQ40" s="21">
        <v>21.342377719419851</v>
      </c>
      <c r="ER40" s="21">
        <v>20.734315688692924</v>
      </c>
      <c r="ES40" s="21">
        <v>22.019139627050553</v>
      </c>
      <c r="ET40" s="21">
        <v>19.969932108412163</v>
      </c>
      <c r="EU40" s="21">
        <v>20.688945082125379</v>
      </c>
      <c r="EV40" s="21">
        <v>20.727966650877917</v>
      </c>
      <c r="EW40" s="21">
        <v>20.87787993406425</v>
      </c>
      <c r="EX40" s="21">
        <v>20.088207745949909</v>
      </c>
      <c r="EY40" s="21">
        <v>20.359778902542804</v>
      </c>
      <c r="EZ40" s="21">
        <v>20.828935981693231</v>
      </c>
      <c r="FA40" s="21">
        <v>18.116708841021183</v>
      </c>
      <c r="FB40" s="23">
        <f>AVERAGE(FC40:FN40)</f>
        <v>19.245417938500317</v>
      </c>
      <c r="FC40" s="21">
        <v>20.065495607189217</v>
      </c>
      <c r="FD40" s="21">
        <v>22.573175057129994</v>
      </c>
      <c r="FE40" s="21">
        <v>18.037206938532183</v>
      </c>
      <c r="FF40" s="21">
        <v>17.409687835395019</v>
      </c>
      <c r="FG40" s="21">
        <v>19.326312799398885</v>
      </c>
      <c r="FH40" s="21">
        <v>19.878863008522782</v>
      </c>
      <c r="FI40" s="21">
        <v>18.610681761916688</v>
      </c>
      <c r="FJ40" s="21">
        <v>18.098330243169293</v>
      </c>
      <c r="FK40" s="21">
        <v>20.378545236827922</v>
      </c>
      <c r="FL40" s="21">
        <v>19.379748762494987</v>
      </c>
      <c r="FM40" s="21">
        <v>18.787106233801538</v>
      </c>
      <c r="FN40" s="21">
        <v>18.399861777625311</v>
      </c>
      <c r="FO40" s="23">
        <f>AVERAGE(FP40:GA40)</f>
        <v>19.658627835394032</v>
      </c>
      <c r="FP40" s="21">
        <v>18.673999532609617</v>
      </c>
      <c r="FQ40" s="21">
        <v>20.064901321228024</v>
      </c>
      <c r="FR40" s="21">
        <v>19.185342076072022</v>
      </c>
      <c r="FS40" s="21">
        <v>19.363649083740231</v>
      </c>
      <c r="FT40" s="21">
        <v>19.776546055601294</v>
      </c>
      <c r="FU40" s="21">
        <v>19.217127885265239</v>
      </c>
      <c r="FV40" s="21">
        <v>19.917257736445471</v>
      </c>
      <c r="FW40" s="21">
        <v>20.273453648227644</v>
      </c>
      <c r="FX40" s="21">
        <v>18.678045395842126</v>
      </c>
      <c r="FY40" s="21">
        <v>20.325443648203112</v>
      </c>
      <c r="FZ40" s="21">
        <v>20.773684475285993</v>
      </c>
      <c r="GA40" s="21">
        <v>19.654083166207577</v>
      </c>
      <c r="GB40" s="23">
        <f>AVERAGE(GC40:GN40)</f>
        <v>20.153625254019488</v>
      </c>
      <c r="GC40" s="21">
        <v>19.980734775967111</v>
      </c>
      <c r="GD40" s="21">
        <v>20.128883752621931</v>
      </c>
      <c r="GE40" s="21">
        <v>19.749355556059101</v>
      </c>
      <c r="GF40" s="21">
        <v>19.715553750163497</v>
      </c>
      <c r="GG40" s="21">
        <v>19.929883284792542</v>
      </c>
      <c r="GH40" s="21">
        <v>19.595549713455028</v>
      </c>
      <c r="GI40" s="21">
        <v>19.656060889451009</v>
      </c>
      <c r="GJ40" s="21">
        <v>19.392104936629114</v>
      </c>
      <c r="GK40" s="21">
        <v>19.708308313713918</v>
      </c>
      <c r="GL40" s="21">
        <v>21.452786962351027</v>
      </c>
      <c r="GM40" s="21">
        <v>21.354597494529965</v>
      </c>
      <c r="GN40" s="21">
        <v>21.179683618499602</v>
      </c>
      <c r="GO40" s="31"/>
      <c r="GP40" s="31"/>
      <c r="GQ40" s="31"/>
    </row>
    <row r="41" spans="1:199" s="32" customFormat="1" ht="12.75" customHeight="1">
      <c r="A41" s="687" t="s">
        <v>2714</v>
      </c>
      <c r="B41" s="21" t="s">
        <v>15</v>
      </c>
      <c r="C41" s="21" t="s">
        <v>15</v>
      </c>
      <c r="D41" s="21" t="s">
        <v>15</v>
      </c>
      <c r="E41" s="21" t="s">
        <v>15</v>
      </c>
      <c r="F41" s="21" t="s">
        <v>15</v>
      </c>
      <c r="G41" s="21" t="s">
        <v>15</v>
      </c>
      <c r="H41" s="21" t="s">
        <v>15</v>
      </c>
      <c r="I41" s="21" t="s">
        <v>15</v>
      </c>
      <c r="J41" s="21" t="s">
        <v>15</v>
      </c>
      <c r="K41" s="21" t="s">
        <v>15</v>
      </c>
      <c r="L41" s="21" t="s">
        <v>15</v>
      </c>
      <c r="M41" s="21" t="s">
        <v>15</v>
      </c>
      <c r="N41" s="21" t="s">
        <v>15</v>
      </c>
      <c r="O41" s="21" t="s">
        <v>15</v>
      </c>
      <c r="P41" s="21" t="s">
        <v>15</v>
      </c>
      <c r="Q41" s="21" t="s">
        <v>15</v>
      </c>
      <c r="R41" s="21" t="s">
        <v>15</v>
      </c>
      <c r="S41" s="21" t="s">
        <v>15</v>
      </c>
      <c r="T41" s="21" t="s">
        <v>15</v>
      </c>
      <c r="U41" s="21" t="s">
        <v>15</v>
      </c>
      <c r="V41" s="21" t="s">
        <v>15</v>
      </c>
      <c r="W41" s="21" t="s">
        <v>15</v>
      </c>
      <c r="X41" s="21" t="s">
        <v>15</v>
      </c>
      <c r="Y41" s="21" t="s">
        <v>15</v>
      </c>
      <c r="Z41" s="21" t="s">
        <v>15</v>
      </c>
      <c r="AA41" s="21" t="s">
        <v>15</v>
      </c>
      <c r="AB41" s="21" t="s">
        <v>15</v>
      </c>
      <c r="AC41" s="21" t="s">
        <v>15</v>
      </c>
      <c r="AD41" s="21" t="s">
        <v>15</v>
      </c>
      <c r="AE41" s="21" t="s">
        <v>15</v>
      </c>
      <c r="AF41" s="21" t="s">
        <v>15</v>
      </c>
      <c r="AG41" s="21" t="s">
        <v>15</v>
      </c>
      <c r="AH41" s="21" t="s">
        <v>15</v>
      </c>
      <c r="AI41" s="21" t="s">
        <v>15</v>
      </c>
      <c r="AJ41" s="21" t="s">
        <v>15</v>
      </c>
      <c r="AK41" s="21" t="s">
        <v>15</v>
      </c>
      <c r="AL41" s="21" t="s">
        <v>15</v>
      </c>
      <c r="AM41" s="21" t="s">
        <v>15</v>
      </c>
      <c r="AN41" s="21" t="s">
        <v>15</v>
      </c>
      <c r="AO41" s="23">
        <f>BA41</f>
        <v>50.62417635202722</v>
      </c>
      <c r="AP41" s="21">
        <v>25.649741293922837</v>
      </c>
      <c r="AQ41" s="21">
        <v>26.379245396098106</v>
      </c>
      <c r="AR41" s="21">
        <v>25.007031711169169</v>
      </c>
      <c r="AS41" s="21">
        <v>24.319221903313068</v>
      </c>
      <c r="AT41" s="21">
        <v>48.365826056068919</v>
      </c>
      <c r="AU41" s="21">
        <v>46.530249170814038</v>
      </c>
      <c r="AV41" s="21">
        <v>44.740829787812956</v>
      </c>
      <c r="AW41" s="21">
        <v>41.755057795793867</v>
      </c>
      <c r="AX41" s="21">
        <v>42.786926002801479</v>
      </c>
      <c r="AY41" s="21">
        <v>45.428659935105756</v>
      </c>
      <c r="AZ41" s="21">
        <v>45.160147604235682</v>
      </c>
      <c r="BA41" s="21">
        <v>50.62417635202722</v>
      </c>
      <c r="BB41" s="23">
        <f>BN41</f>
        <v>51.90609475651398</v>
      </c>
      <c r="BC41" s="21">
        <v>52.918340488287214</v>
      </c>
      <c r="BD41" s="21">
        <v>52.446386301279389</v>
      </c>
      <c r="BE41" s="21">
        <v>53.695890453903338</v>
      </c>
      <c r="BF41" s="21">
        <v>54.828583734540906</v>
      </c>
      <c r="BG41" s="21">
        <v>56.420732411204746</v>
      </c>
      <c r="BH41" s="21">
        <v>54.542461289944846</v>
      </c>
      <c r="BI41" s="21">
        <v>49.244655344242211</v>
      </c>
      <c r="BJ41" s="21">
        <v>49.70709849672108</v>
      </c>
      <c r="BK41" s="21">
        <v>51.49744785531685</v>
      </c>
      <c r="BL41" s="21">
        <v>50.594021265911117</v>
      </c>
      <c r="BM41" s="21">
        <v>53.014559600315884</v>
      </c>
      <c r="BN41" s="21">
        <v>51.90609475651398</v>
      </c>
      <c r="BO41" s="23">
        <f>CA41</f>
        <v>37.152576026311465</v>
      </c>
      <c r="BP41" s="21">
        <v>49.266486295554039</v>
      </c>
      <c r="BQ41" s="21">
        <v>48.041037871939643</v>
      </c>
      <c r="BR41" s="21">
        <v>46.967971936797845</v>
      </c>
      <c r="BS41" s="21">
        <v>45.040740662849764</v>
      </c>
      <c r="BT41" s="21">
        <v>43.330450884994384</v>
      </c>
      <c r="BU41" s="21">
        <v>43.042638959283991</v>
      </c>
      <c r="BV41" s="21">
        <v>43.361700123987724</v>
      </c>
      <c r="BW41" s="21">
        <v>42.687029295650007</v>
      </c>
      <c r="BX41" s="21">
        <v>41.700713582263653</v>
      </c>
      <c r="BY41" s="21">
        <v>39.74715168389038</v>
      </c>
      <c r="BZ41" s="21">
        <v>39.620690688203943</v>
      </c>
      <c r="CA41" s="21">
        <v>37.152576026311465</v>
      </c>
      <c r="CB41" s="23">
        <f>CN41</f>
        <v>29.23647200700103</v>
      </c>
      <c r="CC41" s="21">
        <v>40.558996920276819</v>
      </c>
      <c r="CD41" s="21">
        <v>40.062127118744272</v>
      </c>
      <c r="CE41" s="21">
        <v>37.609619509913905</v>
      </c>
      <c r="CF41" s="21">
        <v>34.398672718763606</v>
      </c>
      <c r="CG41" s="21">
        <v>33.925258142242861</v>
      </c>
      <c r="CH41" s="21">
        <v>33.510933669117271</v>
      </c>
      <c r="CI41" s="21">
        <v>31.331177440615381</v>
      </c>
      <c r="CJ41" s="21">
        <v>30.877943848558719</v>
      </c>
      <c r="CK41" s="21">
        <v>30.684017640747438</v>
      </c>
      <c r="CL41" s="21">
        <v>29.93124061821727</v>
      </c>
      <c r="CM41" s="21">
        <v>29.201769330417772</v>
      </c>
      <c r="CN41" s="21">
        <v>29.23647200700103</v>
      </c>
      <c r="CO41" s="23">
        <f>DA41</f>
        <v>30.754802283276511</v>
      </c>
      <c r="CP41" s="21">
        <v>27.57677403651461</v>
      </c>
      <c r="CQ41" s="21">
        <v>25.67311121196099</v>
      </c>
      <c r="CR41" s="21">
        <v>25.609267775371048</v>
      </c>
      <c r="CS41" s="21">
        <v>25.782059667168262</v>
      </c>
      <c r="CT41" s="21">
        <v>26.156681664685514</v>
      </c>
      <c r="CU41" s="21">
        <v>26.716154572113911</v>
      </c>
      <c r="CV41" s="21">
        <v>27.154180304812762</v>
      </c>
      <c r="CW41" s="21">
        <v>27.087469014844171</v>
      </c>
      <c r="CX41" s="21">
        <v>30.14747173321571</v>
      </c>
      <c r="CY41" s="21">
        <v>30.583305887121234</v>
      </c>
      <c r="CZ41" s="21">
        <v>30.652335934121869</v>
      </c>
      <c r="DA41" s="21">
        <v>30.754802283276511</v>
      </c>
      <c r="DB41" s="23">
        <f>DN41</f>
        <v>27.614854909358762</v>
      </c>
      <c r="DC41" s="21">
        <v>30.439801568371657</v>
      </c>
      <c r="DD41" s="21">
        <v>30.159812807337101</v>
      </c>
      <c r="DE41" s="21">
        <v>29.611307429064563</v>
      </c>
      <c r="DF41" s="21">
        <v>29.524170279074944</v>
      </c>
      <c r="DG41" s="21">
        <v>29.671495236752275</v>
      </c>
      <c r="DH41" s="21">
        <v>29.807491957050935</v>
      </c>
      <c r="DI41" s="21">
        <v>28.723381188956132</v>
      </c>
      <c r="DJ41" s="21">
        <v>28.401803170551233</v>
      </c>
      <c r="DK41" s="21">
        <v>28.405868449638874</v>
      </c>
      <c r="DL41" s="21">
        <v>28.869447533240706</v>
      </c>
      <c r="DM41" s="21">
        <v>28.908937658880109</v>
      </c>
      <c r="DN41" s="21">
        <v>27.614854909358762</v>
      </c>
      <c r="DO41" s="23">
        <f>EA41</f>
        <v>25.312643805800302</v>
      </c>
      <c r="DP41" s="21">
        <v>27.793650620289696</v>
      </c>
      <c r="DQ41" s="21">
        <v>27.330965304747327</v>
      </c>
      <c r="DR41" s="21">
        <v>26.444576005918396</v>
      </c>
      <c r="DS41" s="21">
        <v>26.688408335981141</v>
      </c>
      <c r="DT41" s="21">
        <v>25.737414857699651</v>
      </c>
      <c r="DU41" s="21">
        <v>26.542782558336604</v>
      </c>
      <c r="DV41" s="21">
        <v>26.42796493716374</v>
      </c>
      <c r="DW41" s="21">
        <v>26.389352380624455</v>
      </c>
      <c r="DX41" s="21">
        <v>26.521142187836396</v>
      </c>
      <c r="DY41" s="21">
        <v>26.393947093439568</v>
      </c>
      <c r="DZ41" s="21">
        <v>26.403936000442599</v>
      </c>
      <c r="EA41" s="21">
        <v>25.312643805800302</v>
      </c>
      <c r="EB41" s="23">
        <f>EN41</f>
        <v>22.282342112369971</v>
      </c>
      <c r="EC41" s="21">
        <v>25.056908655137441</v>
      </c>
      <c r="ED41" s="21">
        <v>24.369224167430513</v>
      </c>
      <c r="EE41" s="21">
        <v>24.379382055118093</v>
      </c>
      <c r="EF41" s="21">
        <v>23.676201456063634</v>
      </c>
      <c r="EG41" s="21">
        <v>23.786944189499295</v>
      </c>
      <c r="EH41" s="21">
        <v>23.825506486417257</v>
      </c>
      <c r="EI41" s="21">
        <v>24.00121315051291</v>
      </c>
      <c r="EJ41" s="21">
        <v>23.833961386657002</v>
      </c>
      <c r="EK41" s="21">
        <v>23.310627770570772</v>
      </c>
      <c r="EL41" s="21">
        <v>23.157835172872108</v>
      </c>
      <c r="EM41" s="21">
        <v>22.684081004232567</v>
      </c>
      <c r="EN41" s="21">
        <v>22.282342112369971</v>
      </c>
      <c r="EO41" s="23">
        <f>FA41</f>
        <v>19.833304968870561</v>
      </c>
      <c r="EP41" s="21">
        <v>22.440435440274427</v>
      </c>
      <c r="EQ41" s="21">
        <v>22.264056557199577</v>
      </c>
      <c r="ER41" s="21">
        <v>21.886843410961632</v>
      </c>
      <c r="ES41" s="21">
        <v>21.445394419776441</v>
      </c>
      <c r="ET41" s="21">
        <v>21.262643184848393</v>
      </c>
      <c r="EU41" s="21">
        <v>21.082771668132779</v>
      </c>
      <c r="EV41" s="21">
        <v>20.95481032993797</v>
      </c>
      <c r="EW41" s="21">
        <v>20.911057564128875</v>
      </c>
      <c r="EX41" s="21">
        <v>20.764161241971248</v>
      </c>
      <c r="EY41" s="21">
        <v>20.6084247529827</v>
      </c>
      <c r="EZ41" s="21">
        <v>20.489400397489703</v>
      </c>
      <c r="FA41" s="21">
        <v>19.833304968870561</v>
      </c>
      <c r="FB41" s="23">
        <f>FN41</f>
        <v>20.459465394683352</v>
      </c>
      <c r="FC41" s="21">
        <v>20.089692678367449</v>
      </c>
      <c r="FD41" s="21">
        <v>20.289806730673565</v>
      </c>
      <c r="FE41" s="21">
        <v>20.510669677583291</v>
      </c>
      <c r="FF41" s="21">
        <v>20.731058603998129</v>
      </c>
      <c r="FG41" s="21">
        <v>21.071797368685342</v>
      </c>
      <c r="FH41" s="21">
        <v>20.988281475245824</v>
      </c>
      <c r="FI41" s="21">
        <v>21.095918414011063</v>
      </c>
      <c r="FJ41" s="21">
        <v>20.970244775921024</v>
      </c>
      <c r="FK41" s="21">
        <v>21.010047027151149</v>
      </c>
      <c r="FL41" s="21">
        <v>20.835810618102592</v>
      </c>
      <c r="FM41" s="21">
        <v>20.685169891287806</v>
      </c>
      <c r="FN41" s="21">
        <v>20.459465394683352</v>
      </c>
      <c r="FO41" s="23">
        <f>GA41</f>
        <v>19.929044870692564</v>
      </c>
      <c r="FP41" s="21">
        <v>20.590391832507951</v>
      </c>
      <c r="FQ41" s="21">
        <v>20.199592822436802</v>
      </c>
      <c r="FR41" s="21">
        <v>20.235979935847631</v>
      </c>
      <c r="FS41" s="21">
        <v>20.006937957354474</v>
      </c>
      <c r="FT41" s="21">
        <v>20.12650749820574</v>
      </c>
      <c r="FU41" s="21">
        <v>20.057207122489515</v>
      </c>
      <c r="FV41" s="21">
        <v>20.092730184228987</v>
      </c>
      <c r="FW41" s="21">
        <v>20.108962123071045</v>
      </c>
      <c r="FX41" s="21">
        <v>19.880482363988385</v>
      </c>
      <c r="FY41" s="21">
        <v>19.977663611350234</v>
      </c>
      <c r="FZ41" s="21">
        <v>20.093884961654336</v>
      </c>
      <c r="GA41" s="21">
        <v>19.929044870692564</v>
      </c>
      <c r="GB41" s="23">
        <f>GN41</f>
        <v>19.272353596140345</v>
      </c>
      <c r="GC41" s="21">
        <v>18.919314288756478</v>
      </c>
      <c r="GD41" s="21">
        <v>18.929508896752377</v>
      </c>
      <c r="GE41" s="21">
        <v>18.904838611714055</v>
      </c>
      <c r="GF41" s="21">
        <v>18.917219567982261</v>
      </c>
      <c r="GG41" s="21">
        <v>18.934557368848928</v>
      </c>
      <c r="GH41" s="21">
        <v>18.981508876963794</v>
      </c>
      <c r="GI41" s="21">
        <v>18.939333425820301</v>
      </c>
      <c r="GJ41" s="21">
        <v>18.891773890350233</v>
      </c>
      <c r="GK41" s="21">
        <v>18.895886265982515</v>
      </c>
      <c r="GL41" s="21">
        <v>19.031053036217614</v>
      </c>
      <c r="GM41" s="21">
        <v>19.205551436840821</v>
      </c>
      <c r="GN41" s="21">
        <v>19.272353596140345</v>
      </c>
    </row>
    <row r="42" spans="1:199" s="32" customFormat="1" ht="4.5" hidden="1" customHeight="1">
      <c r="A42" s="5"/>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20"/>
      <c r="EC42" s="20"/>
      <c r="ED42" s="20"/>
      <c r="EE42" s="20"/>
      <c r="EF42" s="20"/>
      <c r="EG42" s="20"/>
      <c r="EH42" s="20"/>
      <c r="EI42" s="20"/>
      <c r="EJ42" s="20"/>
      <c r="EK42" s="20"/>
      <c r="EL42" s="20"/>
      <c r="EM42" s="20"/>
      <c r="EN42" s="10"/>
      <c r="EO42" s="10"/>
      <c r="EP42" s="10"/>
      <c r="EQ42" s="10"/>
      <c r="ER42" s="10"/>
      <c r="ES42" s="10"/>
      <c r="ET42" s="20"/>
      <c r="EU42" s="20"/>
      <c r="EV42" s="20"/>
      <c r="EW42" s="20"/>
      <c r="EX42" s="20"/>
      <c r="EY42" s="20"/>
      <c r="EZ42" s="20"/>
      <c r="FA42" s="2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row>
    <row r="43" spans="1:199" s="32" customFormat="1" ht="12.75" customHeight="1">
      <c r="A43" s="686" t="s">
        <v>3776</v>
      </c>
      <c r="B43" s="23">
        <f>N43</f>
        <v>260.5</v>
      </c>
      <c r="C43" s="23">
        <v>50</v>
      </c>
      <c r="D43" s="23">
        <v>90.2</v>
      </c>
      <c r="E43" s="23">
        <v>90.2</v>
      </c>
      <c r="F43" s="23">
        <v>90.2</v>
      </c>
      <c r="G43" s="20">
        <v>110.5</v>
      </c>
      <c r="H43" s="20">
        <v>105.5</v>
      </c>
      <c r="I43" s="20">
        <v>105.5</v>
      </c>
      <c r="J43" s="20">
        <v>147</v>
      </c>
      <c r="K43" s="20">
        <v>190.1</v>
      </c>
      <c r="L43" s="20">
        <v>260.5</v>
      </c>
      <c r="M43" s="20">
        <v>260.5</v>
      </c>
      <c r="N43" s="20">
        <v>260.5</v>
      </c>
      <c r="O43" s="23">
        <f>AA43</f>
        <v>89.09</v>
      </c>
      <c r="P43" s="20">
        <v>260.5</v>
      </c>
      <c r="Q43" s="20">
        <v>260.5</v>
      </c>
      <c r="R43" s="21">
        <v>260.5</v>
      </c>
      <c r="S43" s="21">
        <v>148</v>
      </c>
      <c r="T43" s="20">
        <v>120</v>
      </c>
      <c r="U43" s="20">
        <v>120</v>
      </c>
      <c r="V43" s="20">
        <v>178</v>
      </c>
      <c r="W43" s="20">
        <v>180.2</v>
      </c>
      <c r="X43" s="20">
        <v>106.2</v>
      </c>
      <c r="Y43" s="20">
        <v>102.3</v>
      </c>
      <c r="Z43" s="20">
        <v>83.3</v>
      </c>
      <c r="AA43" s="20">
        <v>89.09</v>
      </c>
      <c r="AB43" s="23">
        <f>AN43</f>
        <v>46</v>
      </c>
      <c r="AC43" s="20">
        <v>79.900000000000006</v>
      </c>
      <c r="AD43" s="20">
        <v>86</v>
      </c>
      <c r="AE43" s="21">
        <v>88.3</v>
      </c>
      <c r="AF43" s="21">
        <v>68.3</v>
      </c>
      <c r="AG43" s="20">
        <v>67.599999999999994</v>
      </c>
      <c r="AH43" s="20">
        <v>67.3</v>
      </c>
      <c r="AI43" s="20">
        <v>43</v>
      </c>
      <c r="AJ43" s="20">
        <v>36.700000000000003</v>
      </c>
      <c r="AK43" s="20">
        <v>38.42</v>
      </c>
      <c r="AL43" s="20">
        <v>42.93</v>
      </c>
      <c r="AM43" s="20">
        <v>44.5</v>
      </c>
      <c r="AN43" s="20">
        <v>46</v>
      </c>
      <c r="AO43" s="20">
        <f>BA43</f>
        <v>45.9</v>
      </c>
      <c r="AP43" s="20">
        <v>46.8</v>
      </c>
      <c r="AQ43" s="20">
        <v>37.799999999999997</v>
      </c>
      <c r="AR43" s="20">
        <v>36.200000000000003</v>
      </c>
      <c r="AS43" s="20">
        <v>36.200000000000003</v>
      </c>
      <c r="AT43" s="20">
        <v>36.700000000000003</v>
      </c>
      <c r="AU43" s="20">
        <v>36.700000000000003</v>
      </c>
      <c r="AV43" s="20">
        <v>40.04</v>
      </c>
      <c r="AW43" s="20">
        <v>40.04</v>
      </c>
      <c r="AX43" s="20">
        <v>40.04</v>
      </c>
      <c r="AY43" s="20">
        <v>45.9</v>
      </c>
      <c r="AZ43" s="20">
        <v>45.9</v>
      </c>
      <c r="BA43" s="20">
        <v>45.9</v>
      </c>
      <c r="BB43" s="20">
        <f>BN43</f>
        <v>23.51</v>
      </c>
      <c r="BC43" s="20">
        <v>46.91</v>
      </c>
      <c r="BD43" s="20">
        <v>73.680000000000007</v>
      </c>
      <c r="BE43" s="20">
        <v>45.13</v>
      </c>
      <c r="BF43" s="20">
        <v>37.22</v>
      </c>
      <c r="BG43" s="20">
        <v>47.8</v>
      </c>
      <c r="BH43" s="20">
        <v>25.92</v>
      </c>
      <c r="BI43" s="20">
        <v>16.739999999999998</v>
      </c>
      <c r="BJ43" s="20">
        <v>32.630000000000003</v>
      </c>
      <c r="BK43" s="20">
        <v>29.64</v>
      </c>
      <c r="BL43" s="20">
        <v>26.55</v>
      </c>
      <c r="BM43" s="20">
        <v>26.55</v>
      </c>
      <c r="BN43" s="20">
        <v>23.51</v>
      </c>
      <c r="BO43" s="23">
        <f>CA43</f>
        <v>32.909999999999997</v>
      </c>
      <c r="BP43" s="20">
        <v>21.7</v>
      </c>
      <c r="BQ43" s="20">
        <v>28.18</v>
      </c>
      <c r="BR43" s="21">
        <v>24.54</v>
      </c>
      <c r="BS43" s="21">
        <v>19.510000000000002</v>
      </c>
      <c r="BT43" s="20">
        <v>27.23</v>
      </c>
      <c r="BU43" s="20">
        <v>50</v>
      </c>
      <c r="BV43" s="20">
        <v>50</v>
      </c>
      <c r="BW43" s="20">
        <v>50</v>
      </c>
      <c r="BX43" s="20">
        <v>50</v>
      </c>
      <c r="BY43" s="20">
        <v>50</v>
      </c>
      <c r="BZ43" s="20">
        <v>50</v>
      </c>
      <c r="CA43" s="20">
        <v>32.909999999999997</v>
      </c>
      <c r="CB43" s="20">
        <f>CN43</f>
        <v>55.07</v>
      </c>
      <c r="CC43" s="20">
        <v>56.05</v>
      </c>
      <c r="CD43" s="20">
        <v>42.25</v>
      </c>
      <c r="CE43" s="20">
        <v>32.03</v>
      </c>
      <c r="CF43" s="20">
        <v>28.32</v>
      </c>
      <c r="CG43" s="20">
        <v>52.98</v>
      </c>
      <c r="CH43" s="20">
        <v>45.77</v>
      </c>
      <c r="CI43" s="20">
        <v>47.75</v>
      </c>
      <c r="CJ43" s="20">
        <v>52.77</v>
      </c>
      <c r="CK43" s="20">
        <v>54.51</v>
      </c>
      <c r="CL43" s="20">
        <v>49.14</v>
      </c>
      <c r="CM43" s="20">
        <v>49.6</v>
      </c>
      <c r="CN43" s="20">
        <v>55.07</v>
      </c>
      <c r="CO43" s="23">
        <f>DA43</f>
        <v>38.29</v>
      </c>
      <c r="CP43" s="7">
        <v>46.46</v>
      </c>
      <c r="CQ43" s="7">
        <v>40.56</v>
      </c>
      <c r="CR43" s="21">
        <v>42.11</v>
      </c>
      <c r="CS43" s="21">
        <v>36.28</v>
      </c>
      <c r="CT43" s="7">
        <v>33.56</v>
      </c>
      <c r="CU43" s="7">
        <v>13.97</v>
      </c>
      <c r="CV43" s="20">
        <v>7.29</v>
      </c>
      <c r="CW43" s="20">
        <v>10</v>
      </c>
      <c r="CX43" s="20">
        <v>40.83</v>
      </c>
      <c r="CY43" s="20">
        <v>50.14</v>
      </c>
      <c r="CZ43" s="20">
        <v>33.76</v>
      </c>
      <c r="DA43" s="20">
        <v>38.29</v>
      </c>
      <c r="DB43" s="20">
        <f>DN43</f>
        <v>7.95</v>
      </c>
      <c r="DC43" s="20">
        <v>23.24</v>
      </c>
      <c r="DD43" s="20">
        <v>10.01</v>
      </c>
      <c r="DE43" s="20">
        <v>9.57</v>
      </c>
      <c r="DF43" s="20">
        <v>14.99</v>
      </c>
      <c r="DG43" s="20">
        <v>8.3000000000000007</v>
      </c>
      <c r="DH43" s="20">
        <v>9.25</v>
      </c>
      <c r="DI43" s="20">
        <v>9.6</v>
      </c>
      <c r="DJ43" s="20">
        <v>11</v>
      </c>
      <c r="DK43" s="20">
        <v>9.1</v>
      </c>
      <c r="DL43" s="20">
        <v>8.58</v>
      </c>
      <c r="DM43" s="20">
        <v>7.72</v>
      </c>
      <c r="DN43" s="20">
        <v>7.95</v>
      </c>
      <c r="DO43" s="20">
        <f>EA43</f>
        <v>4.43</v>
      </c>
      <c r="DP43" s="20">
        <v>12.99</v>
      </c>
      <c r="DQ43" s="20">
        <v>8</v>
      </c>
      <c r="DR43" s="20">
        <v>5</v>
      </c>
      <c r="DS43" s="20">
        <v>6.33</v>
      </c>
      <c r="DT43" s="20">
        <v>8.25</v>
      </c>
      <c r="DU43" s="20">
        <v>5.91</v>
      </c>
      <c r="DV43" s="20">
        <v>5.91</v>
      </c>
      <c r="DW43" s="20">
        <v>6.95</v>
      </c>
      <c r="DX43" s="20">
        <v>6.8</v>
      </c>
      <c r="DY43" s="20">
        <v>5.7</v>
      </c>
      <c r="DZ43" s="20">
        <v>4.9800000000000004</v>
      </c>
      <c r="EA43" s="20">
        <v>4.43</v>
      </c>
      <c r="EB43" s="20">
        <f>EN43</f>
        <v>3.97</v>
      </c>
      <c r="EC43" s="20">
        <v>3.99</v>
      </c>
      <c r="ED43" s="20">
        <v>3.99</v>
      </c>
      <c r="EE43" s="20">
        <v>3.99</v>
      </c>
      <c r="EF43" s="20">
        <v>3.99</v>
      </c>
      <c r="EG43" s="20">
        <v>3.99</v>
      </c>
      <c r="EH43" s="20">
        <v>3.99</v>
      </c>
      <c r="EI43" s="20">
        <v>3.99</v>
      </c>
      <c r="EJ43" s="20">
        <v>3.99</v>
      </c>
      <c r="EK43" s="20">
        <v>3.99</v>
      </c>
      <c r="EL43" s="20">
        <v>3.99</v>
      </c>
      <c r="EM43" s="20">
        <v>3.99</v>
      </c>
      <c r="EN43" s="20">
        <v>3.97</v>
      </c>
      <c r="EO43" s="20">
        <f>FA43</f>
        <v>4</v>
      </c>
      <c r="EP43" s="20">
        <v>4.1100000000000003</v>
      </c>
      <c r="EQ43" s="20">
        <v>4.1100000000000003</v>
      </c>
      <c r="ER43" s="20">
        <v>5.05</v>
      </c>
      <c r="ES43" s="20">
        <v>5.05</v>
      </c>
      <c r="ET43" s="20">
        <v>4.87</v>
      </c>
      <c r="EU43" s="20">
        <v>4.8600000000000003</v>
      </c>
      <c r="EV43" s="20">
        <v>4.8099999999999996</v>
      </c>
      <c r="EW43" s="20">
        <v>4.8099999999999996</v>
      </c>
      <c r="EX43" s="20">
        <v>5.05</v>
      </c>
      <c r="EY43" s="20">
        <v>5.2</v>
      </c>
      <c r="EZ43" s="20">
        <v>4.6399999999999997</v>
      </c>
      <c r="FA43" s="20">
        <v>4</v>
      </c>
      <c r="FB43" s="20">
        <f>FN43</f>
        <v>4.13</v>
      </c>
      <c r="FC43" s="20">
        <v>3.7</v>
      </c>
      <c r="FD43" s="20">
        <v>3.19</v>
      </c>
      <c r="FE43" s="20">
        <v>3.52</v>
      </c>
      <c r="FF43" s="20">
        <v>3.96</v>
      </c>
      <c r="FG43" s="20">
        <v>4.12</v>
      </c>
      <c r="FH43" s="20">
        <v>4.1900000000000004</v>
      </c>
      <c r="FI43" s="20">
        <v>4.95</v>
      </c>
      <c r="FJ43" s="20">
        <v>4.8499999999999996</v>
      </c>
      <c r="FK43" s="20">
        <v>4.8499999999999996</v>
      </c>
      <c r="FL43" s="20">
        <v>4.91</v>
      </c>
      <c r="FM43" s="20">
        <v>5.32</v>
      </c>
      <c r="FN43" s="20">
        <v>4.13</v>
      </c>
      <c r="FO43" s="20">
        <f>GA43</f>
        <v>3.15</v>
      </c>
      <c r="FP43" s="20">
        <v>3.58</v>
      </c>
      <c r="FQ43" s="20">
        <v>3</v>
      </c>
      <c r="FR43" s="20">
        <v>4.05</v>
      </c>
      <c r="FS43" s="20">
        <v>3.9</v>
      </c>
      <c r="FT43" s="20">
        <v>4.2</v>
      </c>
      <c r="FU43" s="20">
        <v>4.2699999999999996</v>
      </c>
      <c r="FV43" s="20">
        <v>4.2699999999999996</v>
      </c>
      <c r="FW43" s="20">
        <v>4.2699999999999996</v>
      </c>
      <c r="FX43" s="20">
        <v>4.2699999999999996</v>
      </c>
      <c r="FY43" s="20">
        <v>4.2699999999999996</v>
      </c>
      <c r="FZ43" s="20">
        <v>4.24</v>
      </c>
      <c r="GA43" s="20">
        <v>3.15</v>
      </c>
      <c r="GB43" s="20">
        <f>GN43</f>
        <v>8.7899999999999991</v>
      </c>
      <c r="GC43" s="20">
        <v>3.44</v>
      </c>
      <c r="GD43" s="20">
        <v>3.44</v>
      </c>
      <c r="GE43" s="20">
        <v>3.25</v>
      </c>
      <c r="GF43" s="20">
        <v>4.47</v>
      </c>
      <c r="GG43" s="20">
        <v>4.5599999999999996</v>
      </c>
      <c r="GH43" s="20">
        <v>3.86</v>
      </c>
      <c r="GI43" s="20">
        <v>4.01</v>
      </c>
      <c r="GJ43" s="20">
        <v>3.97</v>
      </c>
      <c r="GK43" s="20">
        <v>7.43</v>
      </c>
      <c r="GL43" s="20">
        <v>11.49</v>
      </c>
      <c r="GM43" s="20">
        <v>7.56</v>
      </c>
      <c r="GN43" s="20">
        <v>8.7899999999999991</v>
      </c>
    </row>
    <row r="44" spans="1:199" s="32" customFormat="1" ht="17.25" customHeight="1">
      <c r="A44" s="686" t="s">
        <v>2718</v>
      </c>
      <c r="B44" s="9" t="s">
        <v>15</v>
      </c>
      <c r="C44" s="9" t="s">
        <v>15</v>
      </c>
      <c r="D44" s="9" t="s">
        <v>15</v>
      </c>
      <c r="E44" s="9" t="s">
        <v>15</v>
      </c>
      <c r="F44" s="9" t="s">
        <v>15</v>
      </c>
      <c r="G44" s="9" t="s">
        <v>15</v>
      </c>
      <c r="H44" s="9" t="s">
        <v>15</v>
      </c>
      <c r="I44" s="9" t="s">
        <v>15</v>
      </c>
      <c r="J44" s="9" t="s">
        <v>15</v>
      </c>
      <c r="K44" s="9" t="s">
        <v>15</v>
      </c>
      <c r="L44" s="9" t="s">
        <v>15</v>
      </c>
      <c r="M44" s="9" t="s">
        <v>15</v>
      </c>
      <c r="N44" s="9" t="s">
        <v>15</v>
      </c>
      <c r="O44" s="9" t="s">
        <v>15</v>
      </c>
      <c r="P44" s="9" t="s">
        <v>15</v>
      </c>
      <c r="Q44" s="9" t="s">
        <v>15</v>
      </c>
      <c r="R44" s="9" t="s">
        <v>15</v>
      </c>
      <c r="S44" s="9" t="s">
        <v>15</v>
      </c>
      <c r="T44" s="9" t="s">
        <v>15</v>
      </c>
      <c r="U44" s="9" t="s">
        <v>15</v>
      </c>
      <c r="V44" s="9" t="s">
        <v>15</v>
      </c>
      <c r="W44" s="9" t="s">
        <v>15</v>
      </c>
      <c r="X44" s="9" t="s">
        <v>15</v>
      </c>
      <c r="Y44" s="9" t="s">
        <v>15</v>
      </c>
      <c r="Z44" s="9" t="s">
        <v>15</v>
      </c>
      <c r="AA44" s="9" t="s">
        <v>15</v>
      </c>
      <c r="AB44" s="9" t="s">
        <v>15</v>
      </c>
      <c r="AC44" s="9" t="s">
        <v>15</v>
      </c>
      <c r="AD44" s="9" t="s">
        <v>15</v>
      </c>
      <c r="AE44" s="9" t="s">
        <v>15</v>
      </c>
      <c r="AF44" s="9" t="s">
        <v>15</v>
      </c>
      <c r="AG44" s="9" t="s">
        <v>15</v>
      </c>
      <c r="AH44" s="9" t="s">
        <v>15</v>
      </c>
      <c r="AI44" s="9" t="s">
        <v>15</v>
      </c>
      <c r="AJ44" s="9" t="s">
        <v>15</v>
      </c>
      <c r="AK44" s="9" t="s">
        <v>15</v>
      </c>
      <c r="AL44" s="9" t="s">
        <v>15</v>
      </c>
      <c r="AM44" s="9" t="s">
        <v>15</v>
      </c>
      <c r="AN44" s="9" t="s">
        <v>15</v>
      </c>
      <c r="AO44" s="9" t="s">
        <v>15</v>
      </c>
      <c r="AP44" s="9" t="s">
        <v>15</v>
      </c>
      <c r="AQ44" s="9" t="s">
        <v>15</v>
      </c>
      <c r="AR44" s="9" t="s">
        <v>15</v>
      </c>
      <c r="AS44" s="9" t="s">
        <v>15</v>
      </c>
      <c r="AT44" s="9" t="s">
        <v>15</v>
      </c>
      <c r="AU44" s="9" t="s">
        <v>15</v>
      </c>
      <c r="AV44" s="9" t="s">
        <v>15</v>
      </c>
      <c r="AW44" s="9" t="s">
        <v>15</v>
      </c>
      <c r="AX44" s="9" t="s">
        <v>15</v>
      </c>
      <c r="AY44" s="9" t="s">
        <v>15</v>
      </c>
      <c r="AZ44" s="9" t="s">
        <v>15</v>
      </c>
      <c r="BA44" s="9" t="s">
        <v>15</v>
      </c>
      <c r="BB44" s="9" t="s">
        <v>15</v>
      </c>
      <c r="BC44" s="9" t="s">
        <v>15</v>
      </c>
      <c r="BD44" s="9" t="s">
        <v>15</v>
      </c>
      <c r="BE44" s="9" t="s">
        <v>15</v>
      </c>
      <c r="BF44" s="9" t="s">
        <v>15</v>
      </c>
      <c r="BG44" s="9" t="s">
        <v>15</v>
      </c>
      <c r="BH44" s="9" t="s">
        <v>15</v>
      </c>
      <c r="BI44" s="9" t="s">
        <v>15</v>
      </c>
      <c r="BJ44" s="9" t="s">
        <v>15</v>
      </c>
      <c r="BK44" s="9" t="s">
        <v>15</v>
      </c>
      <c r="BL44" s="9" t="s">
        <v>15</v>
      </c>
      <c r="BM44" s="9" t="s">
        <v>15</v>
      </c>
      <c r="BN44" s="9" t="s">
        <v>15</v>
      </c>
      <c r="BO44" s="9" t="s">
        <v>15</v>
      </c>
      <c r="BP44" s="9" t="s">
        <v>15</v>
      </c>
      <c r="BQ44" s="9" t="s">
        <v>15</v>
      </c>
      <c r="BR44" s="9" t="s">
        <v>15</v>
      </c>
      <c r="BS44" s="9" t="s">
        <v>15</v>
      </c>
      <c r="BT44" s="9" t="s">
        <v>15</v>
      </c>
      <c r="BU44" s="9" t="s">
        <v>15</v>
      </c>
      <c r="BV44" s="9" t="s">
        <v>15</v>
      </c>
      <c r="BW44" s="9" t="s">
        <v>15</v>
      </c>
      <c r="BX44" s="9" t="s">
        <v>15</v>
      </c>
      <c r="BY44" s="9" t="s">
        <v>15</v>
      </c>
      <c r="BZ44" s="9" t="s">
        <v>15</v>
      </c>
      <c r="CA44" s="9" t="s">
        <v>15</v>
      </c>
      <c r="CB44" s="9" t="s">
        <v>15</v>
      </c>
      <c r="CC44" s="9" t="s">
        <v>15</v>
      </c>
      <c r="CD44" s="9" t="s">
        <v>15</v>
      </c>
      <c r="CE44" s="9" t="s">
        <v>15</v>
      </c>
      <c r="CF44" s="9" t="s">
        <v>15</v>
      </c>
      <c r="CG44" s="9" t="s">
        <v>15</v>
      </c>
      <c r="CH44" s="9" t="s">
        <v>15</v>
      </c>
      <c r="CI44" s="9" t="s">
        <v>15</v>
      </c>
      <c r="CJ44" s="9" t="s">
        <v>15</v>
      </c>
      <c r="CK44" s="9" t="s">
        <v>15</v>
      </c>
      <c r="CL44" s="9" t="s">
        <v>15</v>
      </c>
      <c r="CM44" s="9" t="s">
        <v>15</v>
      </c>
      <c r="CN44" s="9" t="s">
        <v>15</v>
      </c>
      <c r="CO44" s="23">
        <f>AVERAGE(CP44:DA44)</f>
        <v>23.547717175465745</v>
      </c>
      <c r="CP44" s="298" t="s">
        <v>15</v>
      </c>
      <c r="CQ44" s="298" t="s">
        <v>15</v>
      </c>
      <c r="CR44" s="21" t="s">
        <v>15</v>
      </c>
      <c r="CS44" s="21" t="s">
        <v>15</v>
      </c>
      <c r="CT44" s="298" t="s">
        <v>15</v>
      </c>
      <c r="CU44" s="298">
        <v>20.595172187455926</v>
      </c>
      <c r="CV44" s="298">
        <v>7.0607192076008767</v>
      </c>
      <c r="CW44" s="298">
        <v>7.2017641114287159</v>
      </c>
      <c r="CX44" s="298">
        <v>38.390075068189219</v>
      </c>
      <c r="CY44" s="298">
        <v>31.632109019026384</v>
      </c>
      <c r="CZ44" s="298">
        <v>27.149776281235724</v>
      </c>
      <c r="DA44" s="298">
        <v>32.804404353323378</v>
      </c>
      <c r="DB44" s="23">
        <f>AVERAGE(DC44:DN44)</f>
        <v>11.053905295162691</v>
      </c>
      <c r="DC44" s="298">
        <v>23.374122152269635</v>
      </c>
      <c r="DD44" s="298">
        <v>13.461496979786437</v>
      </c>
      <c r="DE44" s="21">
        <v>7.6351209800547979</v>
      </c>
      <c r="DF44" s="21">
        <v>10.949060791703399</v>
      </c>
      <c r="DG44" s="298">
        <v>14.638875398631557</v>
      </c>
      <c r="DH44" s="298">
        <v>7.5275319634181921</v>
      </c>
      <c r="DI44" s="298">
        <v>10.563524063031354</v>
      </c>
      <c r="DJ44" s="298">
        <v>9.9141618993850855</v>
      </c>
      <c r="DK44" s="298">
        <v>10.539123262990787</v>
      </c>
      <c r="DL44" s="298">
        <v>9.2436085745263714</v>
      </c>
      <c r="DM44" s="298">
        <v>8.1465332609579697</v>
      </c>
      <c r="DN44" s="298">
        <v>6.653704215196691</v>
      </c>
      <c r="DO44" s="23">
        <f>AVERAGE(DP44:EA44)</f>
        <v>6.9829453653238636</v>
      </c>
      <c r="DP44" s="298">
        <v>13.380075180488836</v>
      </c>
      <c r="DQ44" s="298">
        <v>10.104282974589379</v>
      </c>
      <c r="DR44" s="21">
        <v>5.5672831971463772</v>
      </c>
      <c r="DS44" s="21">
        <v>5.5545909620634504</v>
      </c>
      <c r="DT44" s="298">
        <v>7.6868301778929782</v>
      </c>
      <c r="DU44" s="298">
        <v>5.9104749045920135</v>
      </c>
      <c r="DV44" s="298"/>
      <c r="DW44" s="298">
        <v>6.3747756376530749</v>
      </c>
      <c r="DX44" s="298">
        <v>6.6368899224083577</v>
      </c>
      <c r="DY44" s="298">
        <v>5.9572188994459161</v>
      </c>
      <c r="DZ44" s="298">
        <v>5.0753923033188624</v>
      </c>
      <c r="EA44" s="298">
        <v>4.5645848589632578</v>
      </c>
      <c r="EB44" s="23">
        <f>AVERAGE(EC44:EN44)</f>
        <v>4.6582079914930299</v>
      </c>
      <c r="EC44" s="298">
        <v>4.0065178473614127</v>
      </c>
      <c r="ED44" s="298" t="s">
        <v>15</v>
      </c>
      <c r="EE44" s="21" t="s">
        <v>15</v>
      </c>
      <c r="EF44" s="21" t="s">
        <v>15</v>
      </c>
      <c r="EG44" s="298" t="s">
        <v>15</v>
      </c>
      <c r="EH44" s="298" t="s">
        <v>15</v>
      </c>
      <c r="EI44" s="298" t="s">
        <v>15</v>
      </c>
      <c r="EJ44" s="298" t="s">
        <v>15</v>
      </c>
      <c r="EK44" s="298" t="s">
        <v>15</v>
      </c>
      <c r="EL44" s="298" t="s">
        <v>15</v>
      </c>
      <c r="EM44" s="298">
        <v>6.0035715930488491</v>
      </c>
      <c r="EN44" s="298">
        <v>3.9645345340688287</v>
      </c>
      <c r="EO44" s="23">
        <f>AVERAGE(EP44:FA44)</f>
        <v>4.674706440531204</v>
      </c>
      <c r="EP44" s="298">
        <v>4.0744435661993093</v>
      </c>
      <c r="EQ44" s="298"/>
      <c r="ER44" s="21">
        <v>4.4566537305559137</v>
      </c>
      <c r="ES44" s="21"/>
      <c r="ET44" s="298">
        <v>4.874554047781384</v>
      </c>
      <c r="EU44" s="298">
        <v>4.8590084525380455</v>
      </c>
      <c r="EV44" s="298">
        <v>4.8136692720991219</v>
      </c>
      <c r="EW44" s="298">
        <v>4.8097832048617191</v>
      </c>
      <c r="EX44" s="298">
        <v>4.9460725129551433</v>
      </c>
      <c r="EY44" s="298">
        <v>5.2986515281363022</v>
      </c>
      <c r="EZ44" s="298">
        <v>4.5484095693850568</v>
      </c>
      <c r="FA44" s="298">
        <v>4.0658185208000361</v>
      </c>
      <c r="FB44" s="23">
        <f>AVERAGE(FC44:FN44)</f>
        <v>4.3501771685776536</v>
      </c>
      <c r="FC44" s="298">
        <v>3.8</v>
      </c>
      <c r="FD44" s="298">
        <v>3.3945579157288397</v>
      </c>
      <c r="FE44" s="21">
        <v>3.5058242522730234</v>
      </c>
      <c r="FF44" s="21">
        <v>3.9819373244070566</v>
      </c>
      <c r="FG44" s="298">
        <v>4.1171490847174317</v>
      </c>
      <c r="FH44" s="298">
        <v>4.1941372375514696</v>
      </c>
      <c r="FI44" s="298">
        <v>4.94969637129826</v>
      </c>
      <c r="FJ44" s="298">
        <v>4.8719635105582277</v>
      </c>
      <c r="FK44" s="298">
        <v>4.8477813183270033</v>
      </c>
      <c r="FL44" s="298">
        <v>4.8625716307506233</v>
      </c>
      <c r="FM44" s="298">
        <v>5.1405172893910018</v>
      </c>
      <c r="FN44" s="298">
        <v>4.5359900879289112</v>
      </c>
      <c r="FO44" s="23">
        <f>AVERAGE(FP44:GA44)</f>
        <v>3.8879110320838262</v>
      </c>
      <c r="FP44" s="298">
        <v>3.6938607130363588</v>
      </c>
      <c r="FQ44" s="298">
        <v>3.1819871691226571</v>
      </c>
      <c r="FR44" s="21">
        <v>4.0485655902448467</v>
      </c>
      <c r="FS44" s="21">
        <v>3.9909994349497722</v>
      </c>
      <c r="FT44" s="298">
        <v>4.2016610058366997</v>
      </c>
      <c r="FU44" s="298">
        <v>4.2724360223919797</v>
      </c>
      <c r="FV44" s="298" t="s">
        <v>15</v>
      </c>
      <c r="FW44" s="298" t="s">
        <v>15</v>
      </c>
      <c r="FX44" s="298" t="s">
        <v>15</v>
      </c>
      <c r="FY44" s="298" t="s">
        <v>15</v>
      </c>
      <c r="FZ44" s="298">
        <v>4.2582146652430097</v>
      </c>
      <c r="GA44" s="298">
        <v>3.4555636558452871</v>
      </c>
      <c r="GB44" s="23">
        <f>AVERAGE(GC44:GN44)</f>
        <v>5.2638749230970348</v>
      </c>
      <c r="GC44" s="298">
        <v>3.5408161083343188</v>
      </c>
      <c r="GD44" s="298">
        <v>3.3459194825209648</v>
      </c>
      <c r="GE44" s="21">
        <v>3.3085832241752944</v>
      </c>
      <c r="GF44" s="21">
        <v>3.8735438475674968</v>
      </c>
      <c r="GG44" s="298">
        <v>3.7269262810933261</v>
      </c>
      <c r="GH44" s="298">
        <v>3.5182534888773045</v>
      </c>
      <c r="GI44" s="298">
        <v>3.5591532046558387</v>
      </c>
      <c r="GJ44" s="298">
        <v>3.5814344765271469</v>
      </c>
      <c r="GK44" s="298">
        <v>5.1859844832318167</v>
      </c>
      <c r="GL44" s="298">
        <v>11.479348692186784</v>
      </c>
      <c r="GM44" s="298">
        <v>9.4071108907682568</v>
      </c>
      <c r="GN44" s="298">
        <v>8.6394248972258669</v>
      </c>
    </row>
    <row r="45" spans="1:199" s="32" customFormat="1" ht="12.75" customHeight="1">
      <c r="A45" s="686" t="s">
        <v>2719</v>
      </c>
      <c r="B45" s="9" t="s">
        <v>15</v>
      </c>
      <c r="C45" s="9" t="s">
        <v>15</v>
      </c>
      <c r="D45" s="9" t="s">
        <v>15</v>
      </c>
      <c r="E45" s="9" t="s">
        <v>15</v>
      </c>
      <c r="F45" s="9" t="s">
        <v>15</v>
      </c>
      <c r="G45" s="9" t="s">
        <v>15</v>
      </c>
      <c r="H45" s="9" t="s">
        <v>15</v>
      </c>
      <c r="I45" s="9" t="s">
        <v>15</v>
      </c>
      <c r="J45" s="9" t="s">
        <v>15</v>
      </c>
      <c r="K45" s="9" t="s">
        <v>15</v>
      </c>
      <c r="L45" s="9" t="s">
        <v>15</v>
      </c>
      <c r="M45" s="9" t="s">
        <v>15</v>
      </c>
      <c r="N45" s="9" t="s">
        <v>15</v>
      </c>
      <c r="O45" s="9" t="s">
        <v>15</v>
      </c>
      <c r="P45" s="9" t="s">
        <v>15</v>
      </c>
      <c r="Q45" s="9" t="s">
        <v>15</v>
      </c>
      <c r="R45" s="9" t="s">
        <v>15</v>
      </c>
      <c r="S45" s="9" t="s">
        <v>15</v>
      </c>
      <c r="T45" s="9" t="s">
        <v>15</v>
      </c>
      <c r="U45" s="9" t="s">
        <v>15</v>
      </c>
      <c r="V45" s="9" t="s">
        <v>15</v>
      </c>
      <c r="W45" s="9" t="s">
        <v>15</v>
      </c>
      <c r="X45" s="9" t="s">
        <v>15</v>
      </c>
      <c r="Y45" s="9" t="s">
        <v>15</v>
      </c>
      <c r="Z45" s="9" t="s">
        <v>15</v>
      </c>
      <c r="AA45" s="9" t="s">
        <v>15</v>
      </c>
      <c r="AB45" s="9" t="s">
        <v>15</v>
      </c>
      <c r="AC45" s="9" t="s">
        <v>15</v>
      </c>
      <c r="AD45" s="9" t="s">
        <v>15</v>
      </c>
      <c r="AE45" s="9" t="s">
        <v>15</v>
      </c>
      <c r="AF45" s="9" t="s">
        <v>15</v>
      </c>
      <c r="AG45" s="9" t="s">
        <v>15</v>
      </c>
      <c r="AH45" s="9" t="s">
        <v>15</v>
      </c>
      <c r="AI45" s="9" t="s">
        <v>15</v>
      </c>
      <c r="AJ45" s="9" t="s">
        <v>15</v>
      </c>
      <c r="AK45" s="9" t="s">
        <v>15</v>
      </c>
      <c r="AL45" s="9" t="s">
        <v>15</v>
      </c>
      <c r="AM45" s="9" t="s">
        <v>15</v>
      </c>
      <c r="AN45" s="9" t="s">
        <v>15</v>
      </c>
      <c r="AO45" s="9" t="s">
        <v>15</v>
      </c>
      <c r="AP45" s="9" t="s">
        <v>15</v>
      </c>
      <c r="AQ45" s="9" t="s">
        <v>15</v>
      </c>
      <c r="AR45" s="9" t="s">
        <v>15</v>
      </c>
      <c r="AS45" s="9" t="s">
        <v>15</v>
      </c>
      <c r="AT45" s="9" t="s">
        <v>15</v>
      </c>
      <c r="AU45" s="9" t="s">
        <v>15</v>
      </c>
      <c r="AV45" s="9" t="s">
        <v>15</v>
      </c>
      <c r="AW45" s="9" t="s">
        <v>15</v>
      </c>
      <c r="AX45" s="9" t="s">
        <v>15</v>
      </c>
      <c r="AY45" s="9" t="s">
        <v>15</v>
      </c>
      <c r="AZ45" s="9" t="s">
        <v>15</v>
      </c>
      <c r="BA45" s="9" t="s">
        <v>15</v>
      </c>
      <c r="BB45" s="23">
        <f>AVERAGE(BC45:BN45)</f>
        <v>42.952516738397911</v>
      </c>
      <c r="BC45" s="20">
        <v>61.572808118482243</v>
      </c>
      <c r="BD45" s="20">
        <v>60.202289156626506</v>
      </c>
      <c r="BE45" s="21">
        <v>58.485340909090908</v>
      </c>
      <c r="BF45" s="21">
        <v>45.962727272727271</v>
      </c>
      <c r="BG45" s="20">
        <v>50.02261744966443</v>
      </c>
      <c r="BH45" s="20">
        <v>38.613418548831177</v>
      </c>
      <c r="BI45" s="20">
        <v>26.645066666666665</v>
      </c>
      <c r="BJ45" s="20">
        <v>31.657173913043479</v>
      </c>
      <c r="BK45" s="20">
        <v>41.683750000000003</v>
      </c>
      <c r="BL45" s="20">
        <v>35.839268292682924</v>
      </c>
      <c r="BM45" s="20">
        <v>34.665869565217392</v>
      </c>
      <c r="BN45" s="20">
        <v>30.079870967741936</v>
      </c>
      <c r="BO45" s="23">
        <f>AVERAGE(BP45:CA45)</f>
        <v>46.822393502808275</v>
      </c>
      <c r="BP45" s="20">
        <v>23.318620689655173</v>
      </c>
      <c r="BQ45" s="20">
        <v>32.974952830188677</v>
      </c>
      <c r="BR45" s="21">
        <v>30.532548076923078</v>
      </c>
      <c r="BS45" s="21">
        <v>24.351224489795918</v>
      </c>
      <c r="BT45" s="20">
        <v>27.216954545454545</v>
      </c>
      <c r="BU45" s="20">
        <v>42.602676056338026</v>
      </c>
      <c r="BV45" s="20">
        <v>41.279418604651163</v>
      </c>
      <c r="BW45" s="20">
        <v>47.237152317880792</v>
      </c>
      <c r="BX45" s="20">
        <v>67.119310344827582</v>
      </c>
      <c r="BY45" s="20">
        <v>70.980625000000003</v>
      </c>
      <c r="BZ45" s="20">
        <v>92.034461878007406</v>
      </c>
      <c r="CA45" s="20">
        <v>62.220777199976943</v>
      </c>
      <c r="CB45" s="23">
        <f>AVERAGE(CC45:CN45)</f>
        <v>49.339110291901399</v>
      </c>
      <c r="CC45" s="20">
        <v>56.50363636363636</v>
      </c>
      <c r="CD45" s="20">
        <v>50.155476190476193</v>
      </c>
      <c r="CE45" s="21">
        <v>34.927810674573855</v>
      </c>
      <c r="CF45" s="21">
        <v>32.247294520547946</v>
      </c>
      <c r="CG45" s="20">
        <v>35.845355722960136</v>
      </c>
      <c r="CH45" s="20">
        <v>57.480851063829789</v>
      </c>
      <c r="CI45" s="20">
        <v>53.667075510217302</v>
      </c>
      <c r="CJ45" s="20">
        <v>53.834643811774001</v>
      </c>
      <c r="CK45" s="20">
        <v>56.762366522183832</v>
      </c>
      <c r="CL45" s="20">
        <v>52.385937270619344</v>
      </c>
      <c r="CM45" s="20">
        <v>52.749025330768767</v>
      </c>
      <c r="CN45" s="20">
        <v>55.509850521229225</v>
      </c>
      <c r="CO45" s="23">
        <f>AVERAGE(CP45:DA45)</f>
        <v>36.96341760912108</v>
      </c>
      <c r="CP45" s="20">
        <v>50.454160605615598</v>
      </c>
      <c r="CQ45" s="20">
        <v>44.143324622676765</v>
      </c>
      <c r="CR45" s="21">
        <v>45.499357561309388</v>
      </c>
      <c r="CS45" s="21">
        <v>40.249468590794642</v>
      </c>
      <c r="CT45" s="20">
        <v>36.446119773994553</v>
      </c>
      <c r="CU45" s="20">
        <v>30.61918121945758</v>
      </c>
      <c r="CV45" s="20">
        <v>19.187173419951293</v>
      </c>
      <c r="CW45" s="20">
        <v>27.189976681600932</v>
      </c>
      <c r="CX45" s="20">
        <v>38.064142771854037</v>
      </c>
      <c r="CY45" s="20">
        <v>33.228592101335387</v>
      </c>
      <c r="CZ45" s="20">
        <v>35.598639366854776</v>
      </c>
      <c r="DA45" s="20">
        <v>42.88087459400802</v>
      </c>
      <c r="DB45" s="23">
        <f>AVERAGE(DC45:DN45)</f>
        <v>20.770664635826538</v>
      </c>
      <c r="DC45" s="20">
        <v>37.071843804665114</v>
      </c>
      <c r="DD45" s="20">
        <v>26.273302384211242</v>
      </c>
      <c r="DE45" s="21">
        <v>18.20263267500302</v>
      </c>
      <c r="DF45" s="21">
        <v>20.486014382468998</v>
      </c>
      <c r="DG45" s="20">
        <v>19.708652588435672</v>
      </c>
      <c r="DH45" s="20">
        <v>19.717340378490061</v>
      </c>
      <c r="DI45" s="20">
        <v>19.154668287598035</v>
      </c>
      <c r="DJ45" s="20">
        <v>19.092553438626197</v>
      </c>
      <c r="DK45" s="20">
        <v>20.267332812810704</v>
      </c>
      <c r="DL45" s="20">
        <v>18.255043094949023</v>
      </c>
      <c r="DM45" s="20">
        <v>15.988171678983109</v>
      </c>
      <c r="DN45" s="20">
        <v>15.030420103677242</v>
      </c>
      <c r="DO45" s="23">
        <f>AVERAGE(DP45:EA45)</f>
        <v>14.591995589364869</v>
      </c>
      <c r="DP45" s="20">
        <v>20.542129155636975</v>
      </c>
      <c r="DQ45" s="20">
        <v>16.195089707466494</v>
      </c>
      <c r="DR45" s="21">
        <v>13.586150093897782</v>
      </c>
      <c r="DS45" s="21">
        <v>14.920957651383866</v>
      </c>
      <c r="DT45" s="20">
        <v>14.668557305125615</v>
      </c>
      <c r="DU45" s="20">
        <v>14.010163366243439</v>
      </c>
      <c r="DV45" s="20">
        <v>13.897490758915714</v>
      </c>
      <c r="DW45" s="20">
        <v>16.219721186816482</v>
      </c>
      <c r="DX45" s="20">
        <v>16.025535766513254</v>
      </c>
      <c r="DY45" s="20">
        <v>12.897991336005488</v>
      </c>
      <c r="DZ45" s="20">
        <v>11.572933236013611</v>
      </c>
      <c r="EA45" s="20">
        <v>10.567227508359704</v>
      </c>
      <c r="EB45" s="23">
        <f>AVERAGE(EC45:EN45)</f>
        <v>10.222185966581085</v>
      </c>
      <c r="EC45" s="20">
        <v>8.4769816402126352</v>
      </c>
      <c r="ED45" s="20">
        <v>8.1785559228880604</v>
      </c>
      <c r="EE45" s="21">
        <v>7.4937331271576229</v>
      </c>
      <c r="EF45" s="21">
        <v>7.8478625015754293</v>
      </c>
      <c r="EG45" s="20">
        <v>10.171982282759265</v>
      </c>
      <c r="EH45" s="20">
        <v>12.130476452113863</v>
      </c>
      <c r="EI45" s="20">
        <v>12.98508614419922</v>
      </c>
      <c r="EJ45" s="20">
        <v>14.157694555561692</v>
      </c>
      <c r="EK45" s="20">
        <v>13.745630668532408</v>
      </c>
      <c r="EL45" s="20">
        <v>12.292871015608821</v>
      </c>
      <c r="EM45" s="20">
        <v>7.9154095382902767</v>
      </c>
      <c r="EN45" s="20">
        <v>7.2699477500737304</v>
      </c>
      <c r="EO45" s="23">
        <f>AVERAGE(EP45:FA45)</f>
        <v>8.7202140666678023</v>
      </c>
      <c r="EP45" s="20">
        <v>8.1607655599565092</v>
      </c>
      <c r="EQ45" s="20">
        <v>8.1437525659187244</v>
      </c>
      <c r="ER45" s="21">
        <v>8.7298623721084994</v>
      </c>
      <c r="ES45" s="21">
        <v>9.5599385585790611</v>
      </c>
      <c r="ET45" s="20">
        <v>10.194441676816847</v>
      </c>
      <c r="EU45" s="20">
        <v>8.5323923093817342</v>
      </c>
      <c r="EV45" s="20">
        <v>10.365650436052967</v>
      </c>
      <c r="EW45" s="20">
        <v>10.244850838793157</v>
      </c>
      <c r="EX45" s="20">
        <v>8.7601976566642517</v>
      </c>
      <c r="EY45" s="20">
        <v>8.1073424319820102</v>
      </c>
      <c r="EZ45" s="20">
        <v>7.0519203059590794</v>
      </c>
      <c r="FA45" s="20">
        <v>6.7914540878007799</v>
      </c>
      <c r="FB45" s="23">
        <f>AVERAGE(FC45:FN45)</f>
        <v>6.3489809711545186</v>
      </c>
      <c r="FC45" s="20">
        <v>6.5012240101544503</v>
      </c>
      <c r="FD45" s="20">
        <v>5.4052041305756928</v>
      </c>
      <c r="FE45" s="21">
        <v>4.7103066186716784</v>
      </c>
      <c r="FF45" s="21">
        <v>4.9647183718214078</v>
      </c>
      <c r="FG45" s="20">
        <v>5.0489958444356278</v>
      </c>
      <c r="FH45" s="20">
        <v>5.4694015224147332</v>
      </c>
      <c r="FI45" s="20">
        <v>6.1539701047390105</v>
      </c>
      <c r="FJ45" s="20">
        <v>7.0521616834438792</v>
      </c>
      <c r="FK45" s="20">
        <v>6.9324087831425452</v>
      </c>
      <c r="FL45" s="20">
        <v>7.1762315601973787</v>
      </c>
      <c r="FM45" s="20">
        <v>8.4553365630590491</v>
      </c>
      <c r="FN45" s="20">
        <v>8.317812461198768</v>
      </c>
      <c r="FO45" s="23">
        <f>AVERAGE(FP45:GA45)</f>
        <v>8.8161615820461421</v>
      </c>
      <c r="FP45" s="20">
        <v>7.9251576175079235</v>
      </c>
      <c r="FQ45" s="20">
        <v>7.4788905973134021</v>
      </c>
      <c r="FR45" s="21">
        <v>6.632208553796799</v>
      </c>
      <c r="FS45" s="21">
        <v>7.1678785276669554</v>
      </c>
      <c r="FT45" s="20">
        <v>8.1985362351244486</v>
      </c>
      <c r="FU45" s="20">
        <v>9.7729923385328465</v>
      </c>
      <c r="FV45" s="20">
        <v>10.835873180827548</v>
      </c>
      <c r="FW45" s="20">
        <v>10.410973816135776</v>
      </c>
      <c r="FX45" s="20">
        <v>9.4845655793256132</v>
      </c>
      <c r="FY45" s="20">
        <v>9.2276807576506776</v>
      </c>
      <c r="FZ45" s="20">
        <v>9.6505708964863093</v>
      </c>
      <c r="GA45" s="20">
        <v>9.008610884185396</v>
      </c>
      <c r="GB45" s="23">
        <v>7.4299079701413291</v>
      </c>
      <c r="GC45" s="20">
        <v>7.8837077384404584</v>
      </c>
      <c r="GD45" s="20">
        <v>7.2404810018797212</v>
      </c>
      <c r="GE45" s="21">
        <v>6.8892621862840411</v>
      </c>
      <c r="GF45" s="21">
        <v>6.5963831079460959</v>
      </c>
      <c r="GG45" s="20">
        <v>6.3825735894528464</v>
      </c>
      <c r="GH45" s="20">
        <v>6.3027753352781319</v>
      </c>
      <c r="GI45" s="20">
        <v>6.6425506116666222</v>
      </c>
      <c r="GJ45" s="20">
        <v>6.9251127902542269</v>
      </c>
      <c r="GK45" s="20">
        <v>7.6141453229059559</v>
      </c>
      <c r="GL45" s="20">
        <v>9.3041605780995482</v>
      </c>
      <c r="GM45" s="20">
        <v>8.7027508857210307</v>
      </c>
      <c r="GN45" s="20">
        <v>8.6749924937672702</v>
      </c>
    </row>
    <row r="46" spans="1:199" s="32" customFormat="1" ht="2.25" customHeight="1">
      <c r="A46" s="24"/>
      <c r="B46" s="6"/>
      <c r="C46" s="7"/>
      <c r="D46" s="7"/>
      <c r="E46" s="21"/>
      <c r="F46" s="21"/>
      <c r="G46" s="7"/>
      <c r="H46" s="7"/>
      <c r="I46" s="20"/>
      <c r="J46" s="20"/>
      <c r="K46" s="20"/>
      <c r="L46" s="20"/>
      <c r="M46" s="20"/>
      <c r="N46" s="20"/>
      <c r="O46" s="6"/>
      <c r="P46" s="7"/>
      <c r="Q46" s="7"/>
      <c r="R46" s="21"/>
      <c r="S46" s="21"/>
      <c r="T46" s="7"/>
      <c r="U46" s="7"/>
      <c r="V46" s="20"/>
      <c r="W46" s="20"/>
      <c r="X46" s="20"/>
      <c r="Y46" s="20"/>
      <c r="Z46" s="20"/>
      <c r="AA46" s="20"/>
      <c r="AB46" s="6"/>
      <c r="AC46" s="7"/>
      <c r="AD46" s="7"/>
      <c r="AE46" s="21"/>
      <c r="AF46" s="21"/>
      <c r="AG46" s="7"/>
      <c r="AH46" s="7"/>
      <c r="AI46" s="20"/>
      <c r="AJ46" s="20"/>
      <c r="AK46" s="20"/>
      <c r="AL46" s="20"/>
      <c r="AM46" s="20"/>
      <c r="AN46" s="20"/>
      <c r="AO46" s="6"/>
      <c r="AP46" s="7"/>
      <c r="AQ46" s="7"/>
      <c r="AR46" s="21"/>
      <c r="AS46" s="21"/>
      <c r="AT46" s="7"/>
      <c r="AU46" s="7"/>
      <c r="AV46" s="20"/>
      <c r="AW46" s="20"/>
      <c r="AX46" s="20"/>
      <c r="AY46" s="20"/>
      <c r="AZ46" s="20"/>
      <c r="BA46" s="20"/>
      <c r="BB46" s="6"/>
      <c r="BC46" s="7"/>
      <c r="BD46" s="7"/>
      <c r="BE46" s="21"/>
      <c r="BF46" s="21"/>
      <c r="BG46" s="7"/>
      <c r="BH46" s="7"/>
      <c r="BI46" s="20"/>
      <c r="BJ46" s="20"/>
      <c r="BK46" s="20"/>
      <c r="BL46" s="20"/>
      <c r="BM46" s="20"/>
      <c r="BN46" s="20"/>
      <c r="BO46" s="6"/>
      <c r="BP46" s="7"/>
      <c r="BQ46" s="7"/>
      <c r="BR46" s="21"/>
      <c r="BS46" s="21"/>
      <c r="BT46" s="7"/>
      <c r="BU46" s="7"/>
      <c r="BV46" s="20"/>
      <c r="BW46" s="20"/>
      <c r="BX46" s="20"/>
      <c r="BY46" s="20"/>
      <c r="BZ46" s="20"/>
      <c r="CA46" s="20"/>
      <c r="CB46" s="6"/>
      <c r="CC46" s="7"/>
      <c r="CD46" s="7"/>
      <c r="CE46" s="21"/>
      <c r="CF46" s="21"/>
      <c r="CG46" s="7"/>
      <c r="CH46" s="7"/>
      <c r="CI46" s="20"/>
      <c r="CJ46" s="20"/>
      <c r="CK46" s="20"/>
      <c r="CL46" s="20"/>
      <c r="CM46" s="20"/>
      <c r="CN46" s="20"/>
      <c r="CO46" s="6"/>
      <c r="CP46" s="7"/>
      <c r="CQ46" s="7"/>
      <c r="CR46" s="21"/>
      <c r="CS46" s="21"/>
      <c r="CT46" s="7"/>
      <c r="CU46" s="7"/>
      <c r="CV46" s="20"/>
      <c r="CW46" s="20"/>
      <c r="CX46" s="20"/>
      <c r="CY46" s="20"/>
      <c r="CZ46" s="20"/>
      <c r="DA46" s="20"/>
      <c r="DB46" s="6"/>
      <c r="DC46" s="7"/>
      <c r="DD46" s="7"/>
      <c r="DE46" s="21"/>
      <c r="DF46" s="21"/>
      <c r="DG46" s="7"/>
      <c r="DH46" s="7"/>
      <c r="DI46" s="20"/>
      <c r="DJ46" s="20"/>
      <c r="DK46" s="20"/>
      <c r="DL46" s="20"/>
      <c r="DM46" s="20"/>
      <c r="DN46" s="20"/>
      <c r="DO46" s="6"/>
      <c r="DP46" s="7"/>
      <c r="DQ46" s="7"/>
      <c r="DR46" s="21"/>
      <c r="DS46" s="21"/>
      <c r="DT46" s="7"/>
      <c r="DU46" s="7"/>
      <c r="DV46" s="20"/>
      <c r="DW46" s="20"/>
      <c r="DX46" s="20"/>
      <c r="DY46" s="20"/>
      <c r="DZ46" s="20"/>
      <c r="EA46" s="20"/>
      <c r="EB46" s="22"/>
      <c r="EC46" s="7"/>
      <c r="ED46" s="7"/>
      <c r="EE46" s="21"/>
      <c r="EF46" s="21"/>
      <c r="EG46" s="7"/>
      <c r="EH46" s="7"/>
      <c r="EI46" s="20"/>
      <c r="EJ46" s="20"/>
      <c r="EK46" s="20"/>
      <c r="EL46" s="20"/>
      <c r="EM46" s="20"/>
      <c r="EN46" s="20"/>
      <c r="EO46" s="22"/>
      <c r="EP46" s="7"/>
      <c r="EQ46" s="7"/>
      <c r="ER46" s="21"/>
      <c r="ES46" s="21"/>
      <c r="ET46" s="7"/>
      <c r="EU46" s="7"/>
      <c r="EV46" s="20"/>
      <c r="EW46" s="20"/>
      <c r="EX46" s="20"/>
      <c r="EY46" s="20"/>
      <c r="EZ46" s="20"/>
      <c r="FA46" s="20"/>
      <c r="FB46" s="7"/>
      <c r="FC46" s="7"/>
      <c r="FD46" s="7"/>
      <c r="FE46" s="21"/>
      <c r="FF46" s="21"/>
      <c r="FG46" s="7"/>
      <c r="FH46" s="7"/>
      <c r="FI46" s="20"/>
      <c r="FJ46" s="20"/>
      <c r="FK46" s="20"/>
      <c r="FL46" s="20"/>
      <c r="FM46" s="20"/>
      <c r="FN46" s="20"/>
      <c r="FO46" s="6"/>
      <c r="FP46" s="7"/>
      <c r="FQ46" s="7"/>
      <c r="FR46" s="21"/>
      <c r="FS46" s="21"/>
      <c r="FT46" s="7"/>
      <c r="FU46" s="7"/>
      <c r="FV46" s="20"/>
      <c r="FW46" s="20"/>
      <c r="FX46" s="20"/>
      <c r="FY46" s="20"/>
      <c r="FZ46" s="20"/>
      <c r="GA46" s="20"/>
      <c r="GB46" s="6"/>
      <c r="GC46" s="7"/>
      <c r="GD46" s="7"/>
      <c r="GE46" s="21"/>
      <c r="GF46" s="21"/>
      <c r="GG46" s="7"/>
      <c r="GH46" s="7"/>
      <c r="GI46" s="20"/>
      <c r="GJ46" s="20"/>
      <c r="GK46" s="20"/>
      <c r="GL46" s="20"/>
      <c r="GM46" s="20"/>
      <c r="GN46" s="20"/>
    </row>
    <row r="47" spans="1:199" s="32" customFormat="1" ht="12.75" customHeight="1">
      <c r="A47" s="680" t="s">
        <v>2720</v>
      </c>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row>
    <row r="48" spans="1:199" s="32" customFormat="1" ht="5.0999999999999996" customHeight="1">
      <c r="A48" s="680"/>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row>
    <row r="49" spans="1:196" s="32" customFormat="1" ht="14.25">
      <c r="A49" s="682" t="s">
        <v>3777</v>
      </c>
      <c r="B49" s="11">
        <v>35.777383039717684</v>
      </c>
      <c r="C49" s="9" t="s">
        <v>14</v>
      </c>
      <c r="D49" s="9" t="s">
        <v>14</v>
      </c>
      <c r="E49" s="11">
        <v>33.970365040511787</v>
      </c>
      <c r="F49" s="9" t="s">
        <v>14</v>
      </c>
      <c r="G49" s="9" t="s">
        <v>14</v>
      </c>
      <c r="H49" s="11">
        <v>41.055235023077337</v>
      </c>
      <c r="I49" s="9" t="s">
        <v>14</v>
      </c>
      <c r="J49" s="9" t="s">
        <v>14</v>
      </c>
      <c r="K49" s="11">
        <v>33.62106900567273</v>
      </c>
      <c r="L49" s="9" t="s">
        <v>14</v>
      </c>
      <c r="M49" s="9" t="s">
        <v>14</v>
      </c>
      <c r="N49" s="9">
        <v>35.491443623264082</v>
      </c>
      <c r="O49" s="11">
        <v>33.420120698941396</v>
      </c>
      <c r="P49" s="9" t="s">
        <v>14</v>
      </c>
      <c r="Q49" s="9" t="s">
        <v>14</v>
      </c>
      <c r="R49" s="11">
        <v>35.390201071823945</v>
      </c>
      <c r="S49" s="9" t="s">
        <v>14</v>
      </c>
      <c r="T49" s="9" t="s">
        <v>14</v>
      </c>
      <c r="U49" s="11">
        <v>46.619734578164305</v>
      </c>
      <c r="V49" s="9" t="s">
        <v>14</v>
      </c>
      <c r="W49" s="9" t="s">
        <v>14</v>
      </c>
      <c r="X49" s="11">
        <v>29.263643409194124</v>
      </c>
      <c r="Y49" s="9" t="s">
        <v>14</v>
      </c>
      <c r="Z49" s="9" t="s">
        <v>14</v>
      </c>
      <c r="AA49" s="9">
        <v>29.521970089532218</v>
      </c>
      <c r="AB49" s="11">
        <v>29.939901269557406</v>
      </c>
      <c r="AC49" s="9" t="s">
        <v>14</v>
      </c>
      <c r="AD49" s="9" t="s">
        <v>14</v>
      </c>
      <c r="AE49" s="11">
        <v>38.175340391943088</v>
      </c>
      <c r="AF49" s="9" t="s">
        <v>14</v>
      </c>
      <c r="AG49" s="9" t="s">
        <v>14</v>
      </c>
      <c r="AH49" s="11">
        <v>40.947587436933702</v>
      </c>
      <c r="AI49" s="9" t="s">
        <v>14</v>
      </c>
      <c r="AJ49" s="9" t="s">
        <v>14</v>
      </c>
      <c r="AK49" s="11">
        <v>24.720689506474063</v>
      </c>
      <c r="AL49" s="9" t="s">
        <v>14</v>
      </c>
      <c r="AM49" s="9" t="s">
        <v>14</v>
      </c>
      <c r="AN49" s="9">
        <v>25.050302239085433</v>
      </c>
      <c r="AO49" s="11">
        <v>31.241531712285859</v>
      </c>
      <c r="AP49" s="9" t="s">
        <v>14</v>
      </c>
      <c r="AQ49" s="9" t="s">
        <v>14</v>
      </c>
      <c r="AR49" s="11">
        <v>41.377275444510488</v>
      </c>
      <c r="AS49" s="9" t="s">
        <v>14</v>
      </c>
      <c r="AT49" s="9" t="s">
        <v>14</v>
      </c>
      <c r="AU49" s="11">
        <v>43.228813357914149</v>
      </c>
      <c r="AV49" s="9" t="s">
        <v>14</v>
      </c>
      <c r="AW49" s="9" t="s">
        <v>14</v>
      </c>
      <c r="AX49" s="11">
        <v>23.716097755906002</v>
      </c>
      <c r="AY49" s="9" t="s">
        <v>14</v>
      </c>
      <c r="AZ49" s="9" t="s">
        <v>14</v>
      </c>
      <c r="BA49" s="9">
        <v>26.93523719124931</v>
      </c>
      <c r="BB49" s="11">
        <v>38.226679023680731</v>
      </c>
      <c r="BC49" s="9" t="s">
        <v>14</v>
      </c>
      <c r="BD49" s="9" t="s">
        <v>14</v>
      </c>
      <c r="BE49" s="11">
        <v>36.627818828182242</v>
      </c>
      <c r="BF49" s="9" t="s">
        <v>14</v>
      </c>
      <c r="BG49" s="9" t="s">
        <v>14</v>
      </c>
      <c r="BH49" s="11">
        <v>52.765850288139525</v>
      </c>
      <c r="BI49" s="9" t="s">
        <v>14</v>
      </c>
      <c r="BJ49" s="9" t="s">
        <v>14</v>
      </c>
      <c r="BK49" s="11">
        <v>32.926390763433275</v>
      </c>
      <c r="BL49" s="9" t="s">
        <v>14</v>
      </c>
      <c r="BM49" s="9" t="s">
        <v>14</v>
      </c>
      <c r="BN49" s="9">
        <v>36.174697372286815</v>
      </c>
      <c r="BO49" s="11">
        <v>36.595041887778187</v>
      </c>
      <c r="BP49" s="9" t="s">
        <v>14</v>
      </c>
      <c r="BQ49" s="9" t="s">
        <v>14</v>
      </c>
      <c r="BR49" s="11">
        <v>45.324424379093621</v>
      </c>
      <c r="BS49" s="9" t="s">
        <v>14</v>
      </c>
      <c r="BT49" s="9" t="s">
        <v>14</v>
      </c>
      <c r="BU49" s="11">
        <v>39.717913633774103</v>
      </c>
      <c r="BV49" s="9" t="s">
        <v>14</v>
      </c>
      <c r="BW49" s="9" t="s">
        <v>14</v>
      </c>
      <c r="BX49" s="11">
        <v>28.766922909544729</v>
      </c>
      <c r="BY49" s="9" t="s">
        <v>14</v>
      </c>
      <c r="BZ49" s="9" t="s">
        <v>14</v>
      </c>
      <c r="CA49" s="9">
        <v>38.25409511525843</v>
      </c>
      <c r="CB49" s="11">
        <v>43.038802232789109</v>
      </c>
      <c r="CC49" s="9" t="s">
        <v>14</v>
      </c>
      <c r="CD49" s="9" t="s">
        <v>14</v>
      </c>
      <c r="CE49" s="11">
        <v>54.840950616732819</v>
      </c>
      <c r="CF49" s="9" t="s">
        <v>14</v>
      </c>
      <c r="CG49" s="9" t="s">
        <v>14</v>
      </c>
      <c r="CH49" s="11">
        <v>57.064852532520881</v>
      </c>
      <c r="CI49" s="9" t="s">
        <v>14</v>
      </c>
      <c r="CJ49" s="9" t="s">
        <v>14</v>
      </c>
      <c r="CK49" s="11">
        <v>33.617686704883639</v>
      </c>
      <c r="CL49" s="9" t="s">
        <v>14</v>
      </c>
      <c r="CM49" s="9" t="s">
        <v>14</v>
      </c>
      <c r="CN49" s="9">
        <v>37.395724391738881</v>
      </c>
      <c r="CO49" s="11">
        <v>41.9072169927557</v>
      </c>
      <c r="CP49" s="9" t="s">
        <v>14</v>
      </c>
      <c r="CQ49" s="9" t="s">
        <v>14</v>
      </c>
      <c r="CR49" s="11">
        <v>51.365954112709446</v>
      </c>
      <c r="CS49" s="9" t="s">
        <v>14</v>
      </c>
      <c r="CT49" s="9" t="s">
        <v>14</v>
      </c>
      <c r="CU49" s="11">
        <v>55.024153879128754</v>
      </c>
      <c r="CV49" s="9" t="s">
        <v>14</v>
      </c>
      <c r="CW49" s="9" t="s">
        <v>14</v>
      </c>
      <c r="CX49" s="11">
        <v>34.631631193075243</v>
      </c>
      <c r="CY49" s="9" t="s">
        <v>14</v>
      </c>
      <c r="CZ49" s="9" t="s">
        <v>14</v>
      </c>
      <c r="DA49" s="9">
        <v>36.303854338533363</v>
      </c>
      <c r="DB49" s="11">
        <v>36.80416733997987</v>
      </c>
      <c r="DC49" s="9" t="s">
        <v>14</v>
      </c>
      <c r="DD49" s="9" t="s">
        <v>14</v>
      </c>
      <c r="DE49" s="11">
        <v>50.399654588081354</v>
      </c>
      <c r="DF49" s="9" t="s">
        <v>14</v>
      </c>
      <c r="DG49" s="9" t="s">
        <v>14</v>
      </c>
      <c r="DH49" s="11">
        <v>39.434424121707387</v>
      </c>
      <c r="DI49" s="9" t="s">
        <v>14</v>
      </c>
      <c r="DJ49" s="9" t="s">
        <v>14</v>
      </c>
      <c r="DK49" s="11">
        <v>28.989222267889485</v>
      </c>
      <c r="DL49" s="9" t="s">
        <v>14</v>
      </c>
      <c r="DM49" s="9" t="s">
        <v>14</v>
      </c>
      <c r="DN49" s="9">
        <v>36.672215501630426</v>
      </c>
      <c r="DO49" s="11">
        <v>39.655690229977594</v>
      </c>
      <c r="DP49" s="9" t="s">
        <v>14</v>
      </c>
      <c r="DQ49" s="9" t="s">
        <v>14</v>
      </c>
      <c r="DR49" s="11">
        <v>55.929886393820162</v>
      </c>
      <c r="DS49" s="9" t="s">
        <v>14</v>
      </c>
      <c r="DT49" s="9" t="s">
        <v>14</v>
      </c>
      <c r="DU49" s="11">
        <v>48.285051059213849</v>
      </c>
      <c r="DV49" s="9" t="s">
        <v>14</v>
      </c>
      <c r="DW49" s="9" t="s">
        <v>14</v>
      </c>
      <c r="DX49" s="11">
        <v>28.031786261629044</v>
      </c>
      <c r="DY49" s="9" t="s">
        <v>14</v>
      </c>
      <c r="DZ49" s="9" t="s">
        <v>14</v>
      </c>
      <c r="EA49" s="9">
        <v>39.006687239187052</v>
      </c>
      <c r="EB49" s="602">
        <v>38.731293291461441</v>
      </c>
      <c r="EC49" s="9" t="s">
        <v>14</v>
      </c>
      <c r="ED49" s="9" t="s">
        <v>14</v>
      </c>
      <c r="EE49" s="11">
        <v>38.830067902919829</v>
      </c>
      <c r="EF49" s="9" t="s">
        <v>14</v>
      </c>
      <c r="EG49" s="9" t="s">
        <v>14</v>
      </c>
      <c r="EH49" s="11">
        <v>37.14746047316001</v>
      </c>
      <c r="EI49" s="9" t="s">
        <v>14</v>
      </c>
      <c r="EJ49" s="9" t="s">
        <v>14</v>
      </c>
      <c r="EK49" s="11">
        <v>36.635804700563021</v>
      </c>
      <c r="EL49" s="9" t="s">
        <v>14</v>
      </c>
      <c r="EM49" s="9" t="s">
        <v>14</v>
      </c>
      <c r="EN49" s="9">
        <v>38.731293291461441</v>
      </c>
      <c r="EO49" s="602">
        <v>42.507623107724555</v>
      </c>
      <c r="EP49" s="9" t="s">
        <v>14</v>
      </c>
      <c r="EQ49" s="9" t="s">
        <v>14</v>
      </c>
      <c r="ER49" s="11">
        <v>40.027281747250392</v>
      </c>
      <c r="ES49" s="9" t="s">
        <v>14</v>
      </c>
      <c r="ET49" s="9" t="s">
        <v>14</v>
      </c>
      <c r="EU49" s="11">
        <v>42.905530956150542</v>
      </c>
      <c r="EV49" s="9" t="s">
        <v>14</v>
      </c>
      <c r="EW49" s="9" t="s">
        <v>14</v>
      </c>
      <c r="EX49" s="11">
        <v>44.084306438718002</v>
      </c>
      <c r="EY49" s="9" t="s">
        <v>14</v>
      </c>
      <c r="EZ49" s="9" t="s">
        <v>14</v>
      </c>
      <c r="FA49" s="9">
        <v>42.507623107724555</v>
      </c>
      <c r="FB49" s="11">
        <v>38.45235342638685</v>
      </c>
      <c r="FC49" s="9" t="s">
        <v>14</v>
      </c>
      <c r="FD49" s="9" t="s">
        <v>14</v>
      </c>
      <c r="FE49" s="11">
        <v>42.329053987745986</v>
      </c>
      <c r="FF49" s="9" t="s">
        <v>14</v>
      </c>
      <c r="FG49" s="9" t="s">
        <v>14</v>
      </c>
      <c r="FH49" s="11">
        <v>40.639072123412532</v>
      </c>
      <c r="FI49" s="9" t="s">
        <v>14</v>
      </c>
      <c r="FJ49" s="9" t="s">
        <v>14</v>
      </c>
      <c r="FK49" s="11">
        <v>39.197591095235587</v>
      </c>
      <c r="FL49" s="9" t="s">
        <v>14</v>
      </c>
      <c r="FM49" s="9" t="s">
        <v>14</v>
      </c>
      <c r="FN49" s="9">
        <v>38.45235342638685</v>
      </c>
      <c r="FO49" s="11">
        <v>45.080855616043458</v>
      </c>
      <c r="FP49" s="9" t="s">
        <v>14</v>
      </c>
      <c r="FQ49" s="9" t="s">
        <v>14</v>
      </c>
      <c r="FR49" s="11">
        <v>39.458953754964391</v>
      </c>
      <c r="FS49" s="9" t="s">
        <v>14</v>
      </c>
      <c r="FT49" s="9" t="s">
        <v>14</v>
      </c>
      <c r="FU49" s="11">
        <v>41.948950335269366</v>
      </c>
      <c r="FV49" s="9" t="s">
        <v>14</v>
      </c>
      <c r="FW49" s="9" t="s">
        <v>14</v>
      </c>
      <c r="FX49" s="11">
        <v>43.774491142592076</v>
      </c>
      <c r="FY49" s="9" t="s">
        <v>14</v>
      </c>
      <c r="FZ49" s="9" t="s">
        <v>14</v>
      </c>
      <c r="GA49" s="9">
        <v>45.080855616043458</v>
      </c>
      <c r="GB49" s="11">
        <v>52.849722760094032</v>
      </c>
      <c r="GC49" s="9" t="s">
        <v>14</v>
      </c>
      <c r="GD49" s="9" t="s">
        <v>14</v>
      </c>
      <c r="GE49" s="11">
        <v>47.183522807821888</v>
      </c>
      <c r="GF49" s="9" t="s">
        <v>14</v>
      </c>
      <c r="GG49" s="9" t="s">
        <v>14</v>
      </c>
      <c r="GH49" s="11">
        <v>48.33953605775973</v>
      </c>
      <c r="GI49" s="9" t="s">
        <v>14</v>
      </c>
      <c r="GJ49" s="9" t="s">
        <v>14</v>
      </c>
      <c r="GK49" s="11">
        <v>50.939425958671194</v>
      </c>
      <c r="GL49" s="9" t="s">
        <v>14</v>
      </c>
      <c r="GM49" s="9" t="s">
        <v>14</v>
      </c>
      <c r="GN49" s="9">
        <v>52.849722760094032</v>
      </c>
    </row>
    <row r="50" spans="1:196" s="32" customFormat="1" ht="14.25">
      <c r="A50" s="682" t="s">
        <v>3778</v>
      </c>
      <c r="B50" s="11">
        <v>51.106124357199434</v>
      </c>
      <c r="C50" s="9" t="s">
        <v>14</v>
      </c>
      <c r="D50" s="9" t="s">
        <v>14</v>
      </c>
      <c r="E50" s="11">
        <v>48.622404728306996</v>
      </c>
      <c r="F50" s="9" t="s">
        <v>14</v>
      </c>
      <c r="G50" s="9" t="s">
        <v>14</v>
      </c>
      <c r="H50" s="11">
        <v>57.28311959677653</v>
      </c>
      <c r="I50" s="9" t="s">
        <v>14</v>
      </c>
      <c r="J50" s="9" t="s">
        <v>14</v>
      </c>
      <c r="K50" s="11">
        <v>43.923616169857112</v>
      </c>
      <c r="L50" s="9" t="s">
        <v>14</v>
      </c>
      <c r="M50" s="9" t="s">
        <v>14</v>
      </c>
      <c r="N50" s="9">
        <v>55.731598478727641</v>
      </c>
      <c r="O50" s="11">
        <v>44.404802923484773</v>
      </c>
      <c r="P50" s="9" t="s">
        <v>14</v>
      </c>
      <c r="Q50" s="9" t="s">
        <v>14</v>
      </c>
      <c r="R50" s="11">
        <v>56.301476459098218</v>
      </c>
      <c r="S50" s="9" t="s">
        <v>14</v>
      </c>
      <c r="T50" s="9" t="s">
        <v>14</v>
      </c>
      <c r="U50" s="11">
        <v>61.068576302060009</v>
      </c>
      <c r="V50" s="9" t="s">
        <v>14</v>
      </c>
      <c r="W50" s="9" t="s">
        <v>14</v>
      </c>
      <c r="X50" s="11">
        <v>28.01282931665617</v>
      </c>
      <c r="Y50" s="9" t="s">
        <v>14</v>
      </c>
      <c r="Z50" s="9" t="s">
        <v>14</v>
      </c>
      <c r="AA50" s="9">
        <v>46.263465856039353</v>
      </c>
      <c r="AB50" s="11">
        <v>48.635056379088724</v>
      </c>
      <c r="AC50" s="9" t="s">
        <v>14</v>
      </c>
      <c r="AD50" s="9" t="s">
        <v>14</v>
      </c>
      <c r="AE50" s="11">
        <v>57.416530848819747</v>
      </c>
      <c r="AF50" s="9" t="s">
        <v>14</v>
      </c>
      <c r="AG50" s="9" t="s">
        <v>14</v>
      </c>
      <c r="AH50" s="11">
        <v>51.90968254272709</v>
      </c>
      <c r="AI50" s="9" t="s">
        <v>14</v>
      </c>
      <c r="AJ50" s="9" t="s">
        <v>14</v>
      </c>
      <c r="AK50" s="11">
        <v>32.503503164896507</v>
      </c>
      <c r="AL50" s="9" t="s">
        <v>14</v>
      </c>
      <c r="AM50" s="9" t="s">
        <v>14</v>
      </c>
      <c r="AN50" s="9">
        <v>61.487263471305845</v>
      </c>
      <c r="AO50" s="11">
        <v>57.674024908762725</v>
      </c>
      <c r="AP50" s="9" t="s">
        <v>14</v>
      </c>
      <c r="AQ50" s="9" t="s">
        <v>14</v>
      </c>
      <c r="AR50" s="11">
        <v>78.753170976564491</v>
      </c>
      <c r="AS50" s="9" t="s">
        <v>14</v>
      </c>
      <c r="AT50" s="9" t="s">
        <v>14</v>
      </c>
      <c r="AU50" s="11">
        <v>85.06658817224374</v>
      </c>
      <c r="AV50" s="9" t="s">
        <v>14</v>
      </c>
      <c r="AW50" s="9" t="s">
        <v>14</v>
      </c>
      <c r="AX50" s="11">
        <v>37.154930724395705</v>
      </c>
      <c r="AY50" s="9" t="s">
        <v>14</v>
      </c>
      <c r="AZ50" s="9" t="s">
        <v>14</v>
      </c>
      <c r="BA50" s="9">
        <v>53.584794862714134</v>
      </c>
      <c r="BB50" s="11">
        <v>45.715076536108221</v>
      </c>
      <c r="BC50" s="9" t="s">
        <v>14</v>
      </c>
      <c r="BD50" s="9" t="s">
        <v>14</v>
      </c>
      <c r="BE50" s="11">
        <v>68.164731206489947</v>
      </c>
      <c r="BF50" s="9" t="s">
        <v>14</v>
      </c>
      <c r="BG50" s="9" t="s">
        <v>14</v>
      </c>
      <c r="BH50" s="11">
        <v>44.353340787461789</v>
      </c>
      <c r="BI50" s="9" t="s">
        <v>14</v>
      </c>
      <c r="BJ50" s="9" t="s">
        <v>14</v>
      </c>
      <c r="BK50" s="11">
        <v>34.12381497531203</v>
      </c>
      <c r="BL50" s="9" t="s">
        <v>14</v>
      </c>
      <c r="BM50" s="9" t="s">
        <v>14</v>
      </c>
      <c r="BN50" s="9">
        <v>50.467793877650479</v>
      </c>
      <c r="BO50" s="11">
        <v>57.572800974732587</v>
      </c>
      <c r="BP50" s="9" t="s">
        <v>14</v>
      </c>
      <c r="BQ50" s="9" t="s">
        <v>14</v>
      </c>
      <c r="BR50" s="11">
        <v>64.412101650040839</v>
      </c>
      <c r="BS50" s="9" t="s">
        <v>14</v>
      </c>
      <c r="BT50" s="9" t="s">
        <v>14</v>
      </c>
      <c r="BU50" s="11">
        <v>66.026267052211537</v>
      </c>
      <c r="BV50" s="9" t="s">
        <v>14</v>
      </c>
      <c r="BW50" s="9" t="s">
        <v>14</v>
      </c>
      <c r="BX50" s="11">
        <v>39.514678690728374</v>
      </c>
      <c r="BY50" s="9" t="s">
        <v>14</v>
      </c>
      <c r="BZ50" s="9" t="s">
        <v>14</v>
      </c>
      <c r="CA50" s="9">
        <v>71.430806628856061</v>
      </c>
      <c r="CB50" s="11">
        <v>57.518248899607414</v>
      </c>
      <c r="CC50" s="9" t="s">
        <v>14</v>
      </c>
      <c r="CD50" s="9" t="s">
        <v>14</v>
      </c>
      <c r="CE50" s="11">
        <v>68.307628753928711</v>
      </c>
      <c r="CF50" s="9" t="s">
        <v>14</v>
      </c>
      <c r="CG50" s="9" t="s">
        <v>14</v>
      </c>
      <c r="CH50" s="11">
        <v>71.221276987984751</v>
      </c>
      <c r="CI50" s="9" t="s">
        <v>14</v>
      </c>
      <c r="CJ50" s="9" t="s">
        <v>14</v>
      </c>
      <c r="CK50" s="11">
        <v>41.90880659660418</v>
      </c>
      <c r="CL50" s="9" t="s">
        <v>14</v>
      </c>
      <c r="CM50" s="9" t="s">
        <v>14</v>
      </c>
      <c r="CN50" s="9">
        <v>60.865152383478105</v>
      </c>
      <c r="CO50" s="11">
        <v>47.840215878775666</v>
      </c>
      <c r="CP50" s="9" t="s">
        <v>14</v>
      </c>
      <c r="CQ50" s="9" t="s">
        <v>14</v>
      </c>
      <c r="CR50" s="11">
        <v>66.50472485725389</v>
      </c>
      <c r="CS50" s="9" t="s">
        <v>14</v>
      </c>
      <c r="CT50" s="9" t="s">
        <v>14</v>
      </c>
      <c r="CU50" s="11">
        <v>57.184201618432361</v>
      </c>
      <c r="CV50" s="9" t="s">
        <v>14</v>
      </c>
      <c r="CW50" s="9" t="s">
        <v>14</v>
      </c>
      <c r="CX50" s="11">
        <v>33.21323345966541</v>
      </c>
      <c r="CY50" s="9" t="s">
        <v>14</v>
      </c>
      <c r="CZ50" s="9" t="s">
        <v>14</v>
      </c>
      <c r="DA50" s="9">
        <v>49.139828696795448</v>
      </c>
      <c r="DB50" s="11">
        <v>37.497806675868688</v>
      </c>
      <c r="DC50" s="9" t="s">
        <v>14</v>
      </c>
      <c r="DD50" s="9" t="s">
        <v>14</v>
      </c>
      <c r="DE50" s="11">
        <v>48.896188051851254</v>
      </c>
      <c r="DF50" s="9" t="s">
        <v>14</v>
      </c>
      <c r="DG50" s="9" t="s">
        <v>14</v>
      </c>
      <c r="DH50" s="11">
        <v>40.848335837509737</v>
      </c>
      <c r="DI50" s="9" t="s">
        <v>14</v>
      </c>
      <c r="DJ50" s="9" t="s">
        <v>14</v>
      </c>
      <c r="DK50" s="11">
        <v>26.530732441342096</v>
      </c>
      <c r="DL50" s="9" t="s">
        <v>14</v>
      </c>
      <c r="DM50" s="9" t="s">
        <v>14</v>
      </c>
      <c r="DN50" s="9">
        <v>42.546532771397345</v>
      </c>
      <c r="DO50" s="11">
        <v>44.565021473425311</v>
      </c>
      <c r="DP50" s="9" t="s">
        <v>14</v>
      </c>
      <c r="DQ50" s="9" t="s">
        <v>14</v>
      </c>
      <c r="DR50" s="11">
        <v>62.751529417901665</v>
      </c>
      <c r="DS50" s="9" t="s">
        <v>14</v>
      </c>
      <c r="DT50" s="9" t="s">
        <v>14</v>
      </c>
      <c r="DU50" s="11">
        <v>50.232231838880828</v>
      </c>
      <c r="DV50" s="9" t="s">
        <v>14</v>
      </c>
      <c r="DW50" s="9" t="s">
        <v>14</v>
      </c>
      <c r="DX50" s="11">
        <v>32.712784268744848</v>
      </c>
      <c r="DY50" s="9" t="s">
        <v>14</v>
      </c>
      <c r="DZ50" s="9" t="s">
        <v>14</v>
      </c>
      <c r="EA50" s="9">
        <v>45.191737672091939</v>
      </c>
      <c r="EB50" s="602">
        <v>45.689884573251589</v>
      </c>
      <c r="EC50" s="9" t="s">
        <v>14</v>
      </c>
      <c r="ED50" s="9" t="s">
        <v>14</v>
      </c>
      <c r="EE50" s="11">
        <v>43.341970234046748</v>
      </c>
      <c r="EF50" s="9" t="s">
        <v>14</v>
      </c>
      <c r="EG50" s="9" t="s">
        <v>14</v>
      </c>
      <c r="EH50" s="11">
        <v>44.587274307754285</v>
      </c>
      <c r="EI50" s="9" t="s">
        <v>14</v>
      </c>
      <c r="EJ50" s="9" t="s">
        <v>14</v>
      </c>
      <c r="EK50" s="11">
        <v>44.768343615512023</v>
      </c>
      <c r="EL50" s="9" t="s">
        <v>14</v>
      </c>
      <c r="EM50" s="9" t="s">
        <v>14</v>
      </c>
      <c r="EN50" s="9">
        <v>45.689884573251589</v>
      </c>
      <c r="EO50" s="602">
        <v>50.815121638367835</v>
      </c>
      <c r="EP50" s="9" t="s">
        <v>14</v>
      </c>
      <c r="EQ50" s="9" t="s">
        <v>14</v>
      </c>
      <c r="ER50" s="11">
        <v>47.724214695606001</v>
      </c>
      <c r="ES50" s="9" t="s">
        <v>14</v>
      </c>
      <c r="ET50" s="9" t="s">
        <v>14</v>
      </c>
      <c r="EU50" s="11">
        <v>49.071158401575182</v>
      </c>
      <c r="EV50" s="9" t="s">
        <v>14</v>
      </c>
      <c r="EW50" s="9" t="s">
        <v>14</v>
      </c>
      <c r="EX50" s="11">
        <v>50.610188752104222</v>
      </c>
      <c r="EY50" s="9" t="s">
        <v>14</v>
      </c>
      <c r="EZ50" s="9" t="s">
        <v>14</v>
      </c>
      <c r="FA50" s="9">
        <v>50.81512163836782</v>
      </c>
      <c r="FB50" s="11">
        <v>56.760836652255506</v>
      </c>
      <c r="FC50" s="9" t="s">
        <v>14</v>
      </c>
      <c r="FD50" s="9" t="s">
        <v>14</v>
      </c>
      <c r="FE50" s="11">
        <v>51.852587849447907</v>
      </c>
      <c r="FF50" s="9" t="s">
        <v>14</v>
      </c>
      <c r="FG50" s="9" t="s">
        <v>14</v>
      </c>
      <c r="FH50" s="11">
        <v>52.77600086475195</v>
      </c>
      <c r="FI50" s="9" t="s">
        <v>14</v>
      </c>
      <c r="FJ50" s="9" t="s">
        <v>14</v>
      </c>
      <c r="FK50" s="11">
        <v>53.887930015640904</v>
      </c>
      <c r="FL50" s="9" t="s">
        <v>14</v>
      </c>
      <c r="FM50" s="9" t="s">
        <v>14</v>
      </c>
      <c r="FN50" s="9">
        <v>56.760836652255499</v>
      </c>
      <c r="FO50" s="11">
        <v>79.065590683397005</v>
      </c>
      <c r="FP50" s="9" t="s">
        <v>14</v>
      </c>
      <c r="FQ50" s="9" t="s">
        <v>14</v>
      </c>
      <c r="FR50" s="11">
        <v>59.565606466557909</v>
      </c>
      <c r="FS50" s="9" t="s">
        <v>14</v>
      </c>
      <c r="FT50" s="9" t="s">
        <v>14</v>
      </c>
      <c r="FU50" s="11">
        <v>64.746566158313669</v>
      </c>
      <c r="FV50" s="9" t="s">
        <v>14</v>
      </c>
      <c r="FW50" s="9" t="s">
        <v>14</v>
      </c>
      <c r="FX50" s="11">
        <v>69.246597196317921</v>
      </c>
      <c r="FY50" s="9" t="s">
        <v>14</v>
      </c>
      <c r="FZ50" s="9" t="s">
        <v>14</v>
      </c>
      <c r="GA50" s="9">
        <v>79.065590683397005</v>
      </c>
      <c r="GB50" s="11">
        <v>84.096852201756462</v>
      </c>
      <c r="GC50" s="9" t="s">
        <v>14</v>
      </c>
      <c r="GD50" s="9" t="s">
        <v>14</v>
      </c>
      <c r="GE50" s="11">
        <v>84.160845694704861</v>
      </c>
      <c r="GF50" s="9" t="s">
        <v>14</v>
      </c>
      <c r="GG50" s="9" t="s">
        <v>14</v>
      </c>
      <c r="GH50" s="11">
        <v>86.865937870397602</v>
      </c>
      <c r="GI50" s="9" t="s">
        <v>14</v>
      </c>
      <c r="GJ50" s="9" t="s">
        <v>14</v>
      </c>
      <c r="GK50" s="11">
        <v>86.896515798737624</v>
      </c>
      <c r="GL50" s="9" t="s">
        <v>14</v>
      </c>
      <c r="GM50" s="9" t="s">
        <v>14</v>
      </c>
      <c r="GN50" s="9">
        <v>84.096852201756462</v>
      </c>
    </row>
    <row r="51" spans="1:196" s="32" customFormat="1" ht="14.25">
      <c r="A51" s="682" t="s">
        <v>3779</v>
      </c>
      <c r="B51" s="11">
        <v>-9.0079025813888389</v>
      </c>
      <c r="C51" s="9" t="s">
        <v>14</v>
      </c>
      <c r="D51" s="9" t="s">
        <v>14</v>
      </c>
      <c r="E51" s="11">
        <v>-11.33361807130642</v>
      </c>
      <c r="F51" s="9" t="s">
        <v>14</v>
      </c>
      <c r="G51" s="9" t="s">
        <v>14</v>
      </c>
      <c r="H51" s="11">
        <v>-14.766324883976543</v>
      </c>
      <c r="I51" s="9" t="s">
        <v>14</v>
      </c>
      <c r="J51" s="9" t="s">
        <v>14</v>
      </c>
      <c r="K51" s="11">
        <v>-1.8518153572650815</v>
      </c>
      <c r="L51" s="9" t="s">
        <v>14</v>
      </c>
      <c r="M51" s="9" t="s">
        <v>14</v>
      </c>
      <c r="N51" s="9">
        <v>-10.994048495168879</v>
      </c>
      <c r="O51" s="11">
        <v>-7.3421646181186668</v>
      </c>
      <c r="P51" s="9" t="s">
        <v>14</v>
      </c>
      <c r="Q51" s="9" t="s">
        <v>14</v>
      </c>
      <c r="R51" s="11">
        <v>-10.489691758308764</v>
      </c>
      <c r="S51" s="9" t="s">
        <v>14</v>
      </c>
      <c r="T51" s="9" t="s">
        <v>14</v>
      </c>
      <c r="U51" s="11">
        <v>-7.068892356124298</v>
      </c>
      <c r="V51" s="9" t="s">
        <v>14</v>
      </c>
      <c r="W51" s="9" t="s">
        <v>14</v>
      </c>
      <c r="X51" s="11">
        <v>-4.9830016727165658</v>
      </c>
      <c r="Y51" s="9" t="s">
        <v>14</v>
      </c>
      <c r="Z51" s="9" t="s">
        <v>14</v>
      </c>
      <c r="AA51" s="9">
        <v>-7.3421646181186668</v>
      </c>
      <c r="AB51" s="11">
        <v>-15.80422352491798</v>
      </c>
      <c r="AC51" s="9" t="s">
        <v>14</v>
      </c>
      <c r="AD51" s="9" t="s">
        <v>14</v>
      </c>
      <c r="AE51" s="11">
        <v>-6.7538171243665595</v>
      </c>
      <c r="AF51" s="9" t="s">
        <v>14</v>
      </c>
      <c r="AG51" s="9" t="s">
        <v>14</v>
      </c>
      <c r="AH51" s="11">
        <v>-8.6922442560268021</v>
      </c>
      <c r="AI51" s="9" t="s">
        <v>14</v>
      </c>
      <c r="AJ51" s="9" t="s">
        <v>14</v>
      </c>
      <c r="AK51" s="11">
        <v>-10.839973214575293</v>
      </c>
      <c r="AL51" s="9" t="s">
        <v>14</v>
      </c>
      <c r="AM51" s="9" t="s">
        <v>14</v>
      </c>
      <c r="AN51" s="9">
        <v>-15.80422352491798</v>
      </c>
      <c r="AO51" s="11">
        <v>-23.96045631566075</v>
      </c>
      <c r="AP51" s="9" t="s">
        <v>14</v>
      </c>
      <c r="AQ51" s="9" t="s">
        <v>14</v>
      </c>
      <c r="AR51" s="11">
        <v>-19.405397379308617</v>
      </c>
      <c r="AS51" s="9" t="s">
        <v>14</v>
      </c>
      <c r="AT51" s="9" t="s">
        <v>14</v>
      </c>
      <c r="AU51" s="11">
        <v>-25.02194034393327</v>
      </c>
      <c r="AV51" s="9" t="s">
        <v>14</v>
      </c>
      <c r="AW51" s="9" t="s">
        <v>14</v>
      </c>
      <c r="AX51" s="11">
        <v>-26.240344953989176</v>
      </c>
      <c r="AY51" s="9" t="s">
        <v>14</v>
      </c>
      <c r="AZ51" s="9" t="s">
        <v>14</v>
      </c>
      <c r="BA51" s="9">
        <v>-23.96045631566075</v>
      </c>
      <c r="BB51" s="11">
        <v>-7.3214448537620713</v>
      </c>
      <c r="BC51" s="9" t="s">
        <v>14</v>
      </c>
      <c r="BD51" s="9" t="s">
        <v>14</v>
      </c>
      <c r="BE51" s="11">
        <v>-23.404076888255908</v>
      </c>
      <c r="BF51" s="9" t="s">
        <v>14</v>
      </c>
      <c r="BG51" s="9" t="s">
        <v>14</v>
      </c>
      <c r="BH51" s="11">
        <v>-15.021309589859309</v>
      </c>
      <c r="BI51" s="9" t="s">
        <v>14</v>
      </c>
      <c r="BJ51" s="9" t="s">
        <v>14</v>
      </c>
      <c r="BK51" s="11">
        <v>-10.634399794973644</v>
      </c>
      <c r="BL51" s="9" t="s">
        <v>14</v>
      </c>
      <c r="BM51" s="9" t="s">
        <v>14</v>
      </c>
      <c r="BN51" s="9">
        <v>-7.3214448537620713</v>
      </c>
      <c r="BO51" s="11">
        <v>-22.839230866377598</v>
      </c>
      <c r="BP51" s="9" t="s">
        <v>14</v>
      </c>
      <c r="BQ51" s="9" t="s">
        <v>14</v>
      </c>
      <c r="BR51" s="11">
        <v>-6.3997681945108438</v>
      </c>
      <c r="BS51" s="9" t="s">
        <v>14</v>
      </c>
      <c r="BT51" s="9" t="s">
        <v>14</v>
      </c>
      <c r="BU51" s="11">
        <v>-12.524665816327493</v>
      </c>
      <c r="BV51" s="9" t="s">
        <v>14</v>
      </c>
      <c r="BW51" s="9" t="s">
        <v>14</v>
      </c>
      <c r="BX51" s="11">
        <v>-16.612577139886167</v>
      </c>
      <c r="BY51" s="9" t="s">
        <v>14</v>
      </c>
      <c r="BZ51" s="9" t="s">
        <v>14</v>
      </c>
      <c r="CA51" s="9">
        <v>-22.839230866377598</v>
      </c>
      <c r="CB51" s="11">
        <v>-14.943963207388613</v>
      </c>
      <c r="CC51" s="9" t="s">
        <v>14</v>
      </c>
      <c r="CD51" s="9" t="s">
        <v>14</v>
      </c>
      <c r="CE51" s="11">
        <v>-21.816168659699674</v>
      </c>
      <c r="CF51" s="9" t="s">
        <v>14</v>
      </c>
      <c r="CG51" s="9" t="s">
        <v>14</v>
      </c>
      <c r="CH51" s="11">
        <v>-20.107220132169843</v>
      </c>
      <c r="CI51" s="9" t="s">
        <v>14</v>
      </c>
      <c r="CJ51" s="9" t="s">
        <v>14</v>
      </c>
      <c r="CK51" s="11">
        <v>-19.118604445822356</v>
      </c>
      <c r="CL51" s="9" t="s">
        <v>14</v>
      </c>
      <c r="CM51" s="9" t="s">
        <v>14</v>
      </c>
      <c r="CN51" s="9">
        <v>-14.943963207388613</v>
      </c>
      <c r="CO51" s="11">
        <v>-5.4642701274544496</v>
      </c>
      <c r="CP51" s="9" t="s">
        <v>14</v>
      </c>
      <c r="CQ51" s="9" t="s">
        <v>14</v>
      </c>
      <c r="CR51" s="11">
        <v>-13.877008671626387</v>
      </c>
      <c r="CS51" s="9" t="s">
        <v>14</v>
      </c>
      <c r="CT51" s="9" t="s">
        <v>14</v>
      </c>
      <c r="CU51" s="11">
        <v>-10.826990506210258</v>
      </c>
      <c r="CV51" s="9" t="s">
        <v>14</v>
      </c>
      <c r="CW51" s="9" t="s">
        <v>14</v>
      </c>
      <c r="CX51" s="11">
        <v>-7.6111107571507821</v>
      </c>
      <c r="CY51" s="9" t="s">
        <v>14</v>
      </c>
      <c r="CZ51" s="9" t="s">
        <v>14</v>
      </c>
      <c r="DA51" s="9">
        <v>-5.4642701274544496</v>
      </c>
      <c r="DB51" s="11">
        <v>-1.1507476012636229</v>
      </c>
      <c r="DC51" s="9" t="s">
        <v>14</v>
      </c>
      <c r="DD51" s="9" t="s">
        <v>14</v>
      </c>
      <c r="DE51" s="11">
        <v>-3.8049365685607253</v>
      </c>
      <c r="DF51" s="9" t="s">
        <v>14</v>
      </c>
      <c r="DG51" s="9" t="s">
        <v>14</v>
      </c>
      <c r="DH51" s="11">
        <v>-3.6475690980316617</v>
      </c>
      <c r="DI51" s="9" t="s">
        <v>14</v>
      </c>
      <c r="DJ51" s="9" t="s">
        <v>14</v>
      </c>
      <c r="DK51" s="11">
        <v>-2.9302150718500246</v>
      </c>
      <c r="DL51" s="9" t="s">
        <v>14</v>
      </c>
      <c r="DM51" s="9" t="s">
        <v>14</v>
      </c>
      <c r="DN51" s="9">
        <v>-1.1507476012636229</v>
      </c>
      <c r="DO51" s="11">
        <v>-1.8813225457294314</v>
      </c>
      <c r="DP51" s="9" t="s">
        <v>14</v>
      </c>
      <c r="DQ51" s="9" t="s">
        <v>14</v>
      </c>
      <c r="DR51" s="11">
        <v>-2.1098974784008813</v>
      </c>
      <c r="DS51" s="9" t="s">
        <v>14</v>
      </c>
      <c r="DT51" s="9" t="s">
        <v>14</v>
      </c>
      <c r="DU51" s="11">
        <v>-1.5051547036694632</v>
      </c>
      <c r="DV51" s="9" t="s">
        <v>14</v>
      </c>
      <c r="DW51" s="9" t="s">
        <v>14</v>
      </c>
      <c r="DX51" s="11">
        <v>-2.6652908384169263</v>
      </c>
      <c r="DY51" s="9" t="s">
        <v>14</v>
      </c>
      <c r="DZ51" s="9" t="s">
        <v>14</v>
      </c>
      <c r="EA51" s="9">
        <v>-1.8813225457294314</v>
      </c>
      <c r="EB51" s="11">
        <v>-2.1970940668543752</v>
      </c>
      <c r="EC51" s="9" t="s">
        <v>14</v>
      </c>
      <c r="ED51" s="9" t="s">
        <v>14</v>
      </c>
      <c r="EE51" s="11">
        <v>-0.94683335638539812</v>
      </c>
      <c r="EF51" s="9" t="s">
        <v>14</v>
      </c>
      <c r="EG51" s="9" t="s">
        <v>14</v>
      </c>
      <c r="EH51" s="11">
        <v>-3.5961217792218001</v>
      </c>
      <c r="EI51" s="9" t="s">
        <v>14</v>
      </c>
      <c r="EJ51" s="9" t="s">
        <v>14</v>
      </c>
      <c r="EK51" s="11">
        <v>-3.8282578782698291</v>
      </c>
      <c r="EL51" s="9" t="s">
        <v>14</v>
      </c>
      <c r="EM51" s="9" t="s">
        <v>14</v>
      </c>
      <c r="EN51" s="9">
        <v>-2.1970940668543752</v>
      </c>
      <c r="EO51" s="11">
        <v>1.2828416805398228</v>
      </c>
      <c r="EP51" s="9" t="s">
        <v>14</v>
      </c>
      <c r="EQ51" s="9" t="s">
        <v>14</v>
      </c>
      <c r="ER51" s="11">
        <v>-2.7231757536994379</v>
      </c>
      <c r="ES51" s="9" t="s">
        <v>14</v>
      </c>
      <c r="ET51" s="9" t="s">
        <v>14</v>
      </c>
      <c r="EU51" s="11">
        <v>-0.68122392158518841</v>
      </c>
      <c r="EV51" s="9" t="s">
        <v>14</v>
      </c>
      <c r="EW51" s="9" t="s">
        <v>14</v>
      </c>
      <c r="EX51" s="11">
        <v>0.57873463676107151</v>
      </c>
      <c r="EY51" s="9" t="s">
        <v>14</v>
      </c>
      <c r="EZ51" s="9" t="s">
        <v>14</v>
      </c>
      <c r="FA51" s="9">
        <v>1.2828416805398228</v>
      </c>
      <c r="FB51" s="11">
        <v>-1.3921964883466249</v>
      </c>
      <c r="FC51" s="9" t="s">
        <v>14</v>
      </c>
      <c r="FD51" s="9" t="s">
        <v>14</v>
      </c>
      <c r="FE51" s="11">
        <v>1.1057850353949854</v>
      </c>
      <c r="FF51" s="9" t="s">
        <v>14</v>
      </c>
      <c r="FG51" s="9" t="s">
        <v>14</v>
      </c>
      <c r="FH51" s="11">
        <v>1.165544316430515</v>
      </c>
      <c r="FI51" s="9" t="s">
        <v>14</v>
      </c>
      <c r="FJ51" s="9" t="s">
        <v>14</v>
      </c>
      <c r="FK51" s="11">
        <v>0.92561366222135477</v>
      </c>
      <c r="FL51" s="9" t="s">
        <v>14</v>
      </c>
      <c r="FM51" s="9" t="s">
        <v>14</v>
      </c>
      <c r="FN51" s="9">
        <v>-1.3921964883466249</v>
      </c>
      <c r="FO51" s="11">
        <v>-9.2714645208575881</v>
      </c>
      <c r="FP51" s="9" t="s">
        <v>14</v>
      </c>
      <c r="FQ51" s="9" t="s">
        <v>14</v>
      </c>
      <c r="FR51" s="11">
        <v>-1.7894301857908106</v>
      </c>
      <c r="FS51" s="9" t="s">
        <v>14</v>
      </c>
      <c r="FT51" s="9" t="s">
        <v>14</v>
      </c>
      <c r="FU51" s="11">
        <v>-2.7977234481597177</v>
      </c>
      <c r="FV51" s="9" t="s">
        <v>14</v>
      </c>
      <c r="FW51" s="9" t="s">
        <v>14</v>
      </c>
      <c r="FX51" s="11">
        <v>-2.7533572313463828</v>
      </c>
      <c r="FY51" s="9" t="s">
        <v>14</v>
      </c>
      <c r="FZ51" s="9" t="s">
        <v>14</v>
      </c>
      <c r="GA51" s="9">
        <v>-9.2714645208575881</v>
      </c>
      <c r="GB51" s="11">
        <v>-5.9537903195898529</v>
      </c>
      <c r="GC51" s="9" t="s">
        <v>14</v>
      </c>
      <c r="GD51" s="9" t="s">
        <v>14</v>
      </c>
      <c r="GE51" s="11">
        <v>-12.553306955396874</v>
      </c>
      <c r="GF51" s="9" t="s">
        <v>14</v>
      </c>
      <c r="GG51" s="9" t="s">
        <v>14</v>
      </c>
      <c r="GH51" s="11">
        <v>-12.753734239559773</v>
      </c>
      <c r="GI51" s="9" t="s">
        <v>14</v>
      </c>
      <c r="GJ51" s="9" t="s">
        <v>14</v>
      </c>
      <c r="GK51" s="11">
        <v>-10.160179421459778</v>
      </c>
      <c r="GL51" s="9" t="s">
        <v>14</v>
      </c>
      <c r="GM51" s="9" t="s">
        <v>14</v>
      </c>
      <c r="GN51" s="9">
        <v>-5.9537903195898529</v>
      </c>
    </row>
    <row r="52" spans="1:196" s="32" customFormat="1" ht="12.75" customHeight="1">
      <c r="A52" s="682" t="s">
        <v>3780</v>
      </c>
      <c r="B52" s="11">
        <v>0.80378033953360217</v>
      </c>
      <c r="C52" s="9" t="s">
        <v>14</v>
      </c>
      <c r="D52" s="9" t="s">
        <v>14</v>
      </c>
      <c r="E52" s="11">
        <v>0.25497050753632966</v>
      </c>
      <c r="F52" s="9" t="s">
        <v>14</v>
      </c>
      <c r="G52" s="9" t="s">
        <v>14</v>
      </c>
      <c r="H52" s="11">
        <v>0.71210369750886915</v>
      </c>
      <c r="I52" s="9" t="s">
        <v>14</v>
      </c>
      <c r="J52" s="9" t="s">
        <v>14</v>
      </c>
      <c r="K52" s="11">
        <v>1.0189855024271934</v>
      </c>
      <c r="L52" s="9" t="s">
        <v>14</v>
      </c>
      <c r="M52" s="9" t="s">
        <v>14</v>
      </c>
      <c r="N52" s="9">
        <v>0.80378033953360217</v>
      </c>
      <c r="O52" s="11">
        <v>0.96581078348135729</v>
      </c>
      <c r="P52" s="9" t="s">
        <v>14</v>
      </c>
      <c r="Q52" s="9" t="s">
        <v>14</v>
      </c>
      <c r="R52" s="11">
        <v>0.59098137171306442</v>
      </c>
      <c r="S52" s="9" t="s">
        <v>14</v>
      </c>
      <c r="T52" s="9" t="s">
        <v>14</v>
      </c>
      <c r="U52" s="11">
        <v>0.52822411542309311</v>
      </c>
      <c r="V52" s="9" t="s">
        <v>14</v>
      </c>
      <c r="W52" s="9" t="s">
        <v>14</v>
      </c>
      <c r="X52" s="11">
        <v>0.84597548160159852</v>
      </c>
      <c r="Y52" s="9" t="s">
        <v>14</v>
      </c>
      <c r="Z52" s="9" t="s">
        <v>14</v>
      </c>
      <c r="AA52" s="9">
        <v>0.96581078348135729</v>
      </c>
      <c r="AB52" s="11">
        <v>0.66751184183704704</v>
      </c>
      <c r="AC52" s="9" t="s">
        <v>14</v>
      </c>
      <c r="AD52" s="9" t="s">
        <v>14</v>
      </c>
      <c r="AE52" s="11">
        <v>0.57487868040586121</v>
      </c>
      <c r="AF52" s="9" t="s">
        <v>14</v>
      </c>
      <c r="AG52" s="9" t="s">
        <v>14</v>
      </c>
      <c r="AH52" s="11">
        <v>0.67903236755926921</v>
      </c>
      <c r="AI52" s="9" t="s">
        <v>14</v>
      </c>
      <c r="AJ52" s="9" t="s">
        <v>14</v>
      </c>
      <c r="AK52" s="11">
        <v>0.46119012504051499</v>
      </c>
      <c r="AL52" s="9" t="s">
        <v>14</v>
      </c>
      <c r="AM52" s="9" t="s">
        <v>14</v>
      </c>
      <c r="AN52" s="9">
        <v>0.66751184183704704</v>
      </c>
      <c r="AO52" s="11">
        <v>1.2466284238195304</v>
      </c>
      <c r="AP52" s="9" t="s">
        <v>14</v>
      </c>
      <c r="AQ52" s="9" t="s">
        <v>14</v>
      </c>
      <c r="AR52" s="11">
        <v>0.62141567914834095</v>
      </c>
      <c r="AS52" s="9" t="s">
        <v>14</v>
      </c>
      <c r="AT52" s="9" t="s">
        <v>14</v>
      </c>
      <c r="AU52" s="11">
        <v>0.626000206990448</v>
      </c>
      <c r="AV52" s="9" t="s">
        <v>14</v>
      </c>
      <c r="AW52" s="9" t="s">
        <v>14</v>
      </c>
      <c r="AX52" s="11">
        <v>1.6018316368068795</v>
      </c>
      <c r="AY52" s="9" t="s">
        <v>14</v>
      </c>
      <c r="AZ52" s="9" t="s">
        <v>14</v>
      </c>
      <c r="BA52" s="9">
        <v>1.2466284238195304</v>
      </c>
      <c r="BB52" s="11">
        <v>1.6863321778799161</v>
      </c>
      <c r="BC52" s="9" t="s">
        <v>14</v>
      </c>
      <c r="BD52" s="9" t="s">
        <v>14</v>
      </c>
      <c r="BE52" s="11">
        <v>0.86522462674313205</v>
      </c>
      <c r="BF52" s="9" t="s">
        <v>14</v>
      </c>
      <c r="BG52" s="9" t="s">
        <v>14</v>
      </c>
      <c r="BH52" s="11">
        <v>1.3589374127469327</v>
      </c>
      <c r="BI52" s="9" t="s">
        <v>14</v>
      </c>
      <c r="BJ52" s="9" t="s">
        <v>14</v>
      </c>
      <c r="BK52" s="11">
        <v>1.0772286790766643</v>
      </c>
      <c r="BL52" s="9" t="s">
        <v>14</v>
      </c>
      <c r="BM52" s="9" t="s">
        <v>14</v>
      </c>
      <c r="BN52" s="9">
        <v>1.6863321778799161</v>
      </c>
      <c r="BO52" s="11">
        <v>2.1465460717113212</v>
      </c>
      <c r="BP52" s="9" t="s">
        <v>14</v>
      </c>
      <c r="BQ52" s="9" t="s">
        <v>14</v>
      </c>
      <c r="BR52" s="11">
        <v>1.6889578949505999</v>
      </c>
      <c r="BS52" s="9" t="s">
        <v>14</v>
      </c>
      <c r="BT52" s="9" t="s">
        <v>14</v>
      </c>
      <c r="BU52" s="11">
        <v>1.601331447232293</v>
      </c>
      <c r="BV52" s="9" t="s">
        <v>14</v>
      </c>
      <c r="BW52" s="9" t="s">
        <v>14</v>
      </c>
      <c r="BX52" s="11">
        <v>1.8118118108372783</v>
      </c>
      <c r="BY52" s="9" t="s">
        <v>14</v>
      </c>
      <c r="BZ52" s="9" t="s">
        <v>14</v>
      </c>
      <c r="CA52" s="9">
        <v>2.1465460717113212</v>
      </c>
      <c r="CB52" s="11">
        <v>3.3602480774361232</v>
      </c>
      <c r="CC52" s="9" t="s">
        <v>14</v>
      </c>
      <c r="CD52" s="9" t="s">
        <v>14</v>
      </c>
      <c r="CE52" s="11">
        <v>2.5662830066576543</v>
      </c>
      <c r="CF52" s="9" t="s">
        <v>14</v>
      </c>
      <c r="CG52" s="9" t="s">
        <v>14</v>
      </c>
      <c r="CH52" s="11">
        <v>2.4823039775862052</v>
      </c>
      <c r="CI52" s="9" t="s">
        <v>14</v>
      </c>
      <c r="CJ52" s="9" t="s">
        <v>14</v>
      </c>
      <c r="CK52" s="11">
        <v>2.8979949998984442</v>
      </c>
      <c r="CL52" s="9" t="s">
        <v>14</v>
      </c>
      <c r="CM52" s="9" t="s">
        <v>14</v>
      </c>
      <c r="CN52" s="9">
        <v>3.3602480774361232</v>
      </c>
      <c r="CO52" s="11">
        <v>4.2674357435660175</v>
      </c>
      <c r="CP52" s="9" t="s">
        <v>14</v>
      </c>
      <c r="CQ52" s="9" t="s">
        <v>14</v>
      </c>
      <c r="CR52" s="11">
        <v>3.3758412300690912</v>
      </c>
      <c r="CS52" s="9" t="s">
        <v>14</v>
      </c>
      <c r="CT52" s="9" t="s">
        <v>14</v>
      </c>
      <c r="CU52" s="11">
        <v>3.8076359348714686</v>
      </c>
      <c r="CV52" s="9" t="s">
        <v>14</v>
      </c>
      <c r="CW52" s="9" t="s">
        <v>14</v>
      </c>
      <c r="CX52" s="11">
        <v>4.3094129259015128</v>
      </c>
      <c r="CY52" s="9" t="s">
        <v>14</v>
      </c>
      <c r="CZ52" s="9" t="s">
        <v>14</v>
      </c>
      <c r="DA52" s="9">
        <v>4.2674357435660175</v>
      </c>
      <c r="DB52" s="11">
        <v>3.9345263374198773</v>
      </c>
      <c r="DC52" s="9" t="s">
        <v>14</v>
      </c>
      <c r="DD52" s="9" t="s">
        <v>14</v>
      </c>
      <c r="DE52" s="11">
        <v>3.8042624500862305</v>
      </c>
      <c r="DF52" s="9" t="s">
        <v>14</v>
      </c>
      <c r="DG52" s="9" t="s">
        <v>14</v>
      </c>
      <c r="DH52" s="11">
        <v>3.5053539722033755</v>
      </c>
      <c r="DI52" s="9" t="s">
        <v>14</v>
      </c>
      <c r="DJ52" s="9" t="s">
        <v>14</v>
      </c>
      <c r="DK52" s="11">
        <v>3.2200939073971648</v>
      </c>
      <c r="DL52" s="9" t="s">
        <v>14</v>
      </c>
      <c r="DM52" s="9" t="s">
        <v>14</v>
      </c>
      <c r="DN52" s="9">
        <v>3.9345263374198773</v>
      </c>
      <c r="DO52" s="11">
        <v>3.9374261725987063</v>
      </c>
      <c r="DP52" s="9" t="s">
        <v>14</v>
      </c>
      <c r="DQ52" s="9" t="s">
        <v>14</v>
      </c>
      <c r="DR52" s="11">
        <v>3.8660935575371833</v>
      </c>
      <c r="DS52" s="9" t="s">
        <v>14</v>
      </c>
      <c r="DT52" s="9" t="s">
        <v>14</v>
      </c>
      <c r="DU52" s="11">
        <v>3.7100208514918975</v>
      </c>
      <c r="DV52" s="9" t="s">
        <v>14</v>
      </c>
      <c r="DW52" s="9" t="s">
        <v>14</v>
      </c>
      <c r="DX52" s="11">
        <v>3.9753098470649104</v>
      </c>
      <c r="DY52" s="9" t="s">
        <v>14</v>
      </c>
      <c r="DZ52" s="9" t="s">
        <v>14</v>
      </c>
      <c r="EA52" s="9">
        <v>3.9374261725987063</v>
      </c>
      <c r="EB52" s="11">
        <v>3.8235936152670509</v>
      </c>
      <c r="EC52" s="9" t="s">
        <v>14</v>
      </c>
      <c r="ED52" s="9" t="s">
        <v>14</v>
      </c>
      <c r="EE52" s="11">
        <v>3.7888395072085062</v>
      </c>
      <c r="EF52" s="9" t="s">
        <v>14</v>
      </c>
      <c r="EG52" s="9" t="s">
        <v>14</v>
      </c>
      <c r="EH52" s="11">
        <v>3.5763264781267385</v>
      </c>
      <c r="EI52" s="9" t="s">
        <v>14</v>
      </c>
      <c r="EJ52" s="9" t="s">
        <v>14</v>
      </c>
      <c r="EK52" s="11">
        <v>3.6815610823511777</v>
      </c>
      <c r="EL52" s="9" t="s">
        <v>14</v>
      </c>
      <c r="EM52" s="9" t="s">
        <v>14</v>
      </c>
      <c r="EN52" s="9">
        <v>3.8235936152670509</v>
      </c>
      <c r="EO52" s="11">
        <v>4.6714300370187978</v>
      </c>
      <c r="EP52" s="9" t="s">
        <v>14</v>
      </c>
      <c r="EQ52" s="9" t="s">
        <v>14</v>
      </c>
      <c r="ER52" s="11">
        <v>3.7746460178635344</v>
      </c>
      <c r="ES52" s="9" t="s">
        <v>14</v>
      </c>
      <c r="ET52" s="9" t="s">
        <v>14</v>
      </c>
      <c r="EU52" s="11">
        <v>3.5324991608936527</v>
      </c>
      <c r="EV52" s="9" t="s">
        <v>14</v>
      </c>
      <c r="EW52" s="9" t="s">
        <v>14</v>
      </c>
      <c r="EX52" s="11">
        <v>4.5193604705082571</v>
      </c>
      <c r="EY52" s="9" t="s">
        <v>14</v>
      </c>
      <c r="EZ52" s="9" t="s">
        <v>14</v>
      </c>
      <c r="FA52" s="9">
        <v>4.6714300370187978</v>
      </c>
      <c r="FB52" s="11">
        <v>3.240455535525689</v>
      </c>
      <c r="FC52" s="9" t="s">
        <v>14</v>
      </c>
      <c r="FD52" s="9" t="s">
        <v>14</v>
      </c>
      <c r="FE52" s="11">
        <v>4.3586961829854802</v>
      </c>
      <c r="FF52" s="9" t="s">
        <v>14</v>
      </c>
      <c r="FG52" s="9" t="s">
        <v>14</v>
      </c>
      <c r="FH52" s="11">
        <v>3.7554771483340441</v>
      </c>
      <c r="FI52" s="9" t="s">
        <v>14</v>
      </c>
      <c r="FJ52" s="9" t="s">
        <v>14</v>
      </c>
      <c r="FK52" s="11">
        <v>3.5384121567675102</v>
      </c>
      <c r="FL52" s="9" t="s">
        <v>14</v>
      </c>
      <c r="FM52" s="9" t="s">
        <v>14</v>
      </c>
      <c r="FN52" s="9">
        <v>3.240455535525689</v>
      </c>
      <c r="FO52" s="11">
        <v>3.0359289677606256</v>
      </c>
      <c r="FP52" s="9" t="s">
        <v>14</v>
      </c>
      <c r="FQ52" s="9" t="s">
        <v>14</v>
      </c>
      <c r="FR52" s="11">
        <v>2.8793121687704399</v>
      </c>
      <c r="FS52" s="9" t="s">
        <v>14</v>
      </c>
      <c r="FT52" s="9" t="s">
        <v>14</v>
      </c>
      <c r="FU52" s="11">
        <v>2.8358110177499141</v>
      </c>
      <c r="FV52" s="9" t="s">
        <v>14</v>
      </c>
      <c r="FW52" s="9" t="s">
        <v>14</v>
      </c>
      <c r="FX52" s="11">
        <v>2.8583925957756966</v>
      </c>
      <c r="FY52" s="9" t="s">
        <v>14</v>
      </c>
      <c r="FZ52" s="9" t="s">
        <v>14</v>
      </c>
      <c r="GA52" s="9">
        <v>3.0359289677606256</v>
      </c>
      <c r="GB52" s="11">
        <v>3.0173454822184622</v>
      </c>
      <c r="GC52" s="9" t="s">
        <v>14</v>
      </c>
      <c r="GD52" s="9" t="s">
        <v>14</v>
      </c>
      <c r="GE52" s="11">
        <v>2.8179336993525661</v>
      </c>
      <c r="GF52" s="9" t="s">
        <v>14</v>
      </c>
      <c r="GG52" s="9" t="s">
        <v>14</v>
      </c>
      <c r="GH52" s="11">
        <v>2.8510282238543021</v>
      </c>
      <c r="GI52" s="9" t="s">
        <v>14</v>
      </c>
      <c r="GJ52" s="9" t="s">
        <v>14</v>
      </c>
      <c r="GK52" s="11">
        <v>2.9503654507879387</v>
      </c>
      <c r="GL52" s="9" t="s">
        <v>14</v>
      </c>
      <c r="GM52" s="9" t="s">
        <v>14</v>
      </c>
      <c r="GN52" s="9">
        <v>3.0173454822184622</v>
      </c>
    </row>
    <row r="53" spans="1:196" s="32" customFormat="1" ht="2.25" customHeight="1">
      <c r="A53" s="25"/>
      <c r="B53" s="7"/>
      <c r="C53" s="6"/>
      <c r="D53" s="6"/>
      <c r="E53" s="6"/>
      <c r="F53" s="6"/>
      <c r="G53" s="6"/>
      <c r="H53" s="6"/>
      <c r="I53" s="6"/>
      <c r="J53" s="6"/>
      <c r="K53" s="6"/>
      <c r="L53" s="6"/>
      <c r="M53" s="6"/>
      <c r="N53" s="6"/>
      <c r="O53" s="7"/>
      <c r="P53" s="6"/>
      <c r="Q53" s="6"/>
      <c r="R53" s="6"/>
      <c r="S53" s="6"/>
      <c r="T53" s="6"/>
      <c r="U53" s="6"/>
      <c r="V53" s="6"/>
      <c r="W53" s="6"/>
      <c r="X53" s="6"/>
      <c r="Y53" s="6"/>
      <c r="Z53" s="6"/>
      <c r="AA53" s="6"/>
      <c r="AB53" s="7"/>
      <c r="AC53" s="6"/>
      <c r="AD53" s="6"/>
      <c r="AE53" s="6"/>
      <c r="AF53" s="6"/>
      <c r="AG53" s="6"/>
      <c r="AH53" s="6"/>
      <c r="AI53" s="6"/>
      <c r="AJ53" s="6"/>
      <c r="AK53" s="6"/>
      <c r="AL53" s="6"/>
      <c r="AM53" s="6"/>
      <c r="AN53" s="6"/>
      <c r="AO53" s="7"/>
      <c r="AP53" s="6"/>
      <c r="AQ53" s="6"/>
      <c r="AR53" s="6"/>
      <c r="AS53" s="6"/>
      <c r="AT53" s="6"/>
      <c r="AU53" s="6"/>
      <c r="AV53" s="6"/>
      <c r="AW53" s="6"/>
      <c r="AX53" s="6"/>
      <c r="AY53" s="6"/>
      <c r="AZ53" s="6"/>
      <c r="BA53" s="6"/>
      <c r="BB53" s="7"/>
      <c r="BC53" s="6"/>
      <c r="BD53" s="6"/>
      <c r="BE53" s="6"/>
      <c r="BF53" s="6"/>
      <c r="BG53" s="6"/>
      <c r="BH53" s="6"/>
      <c r="BI53" s="6"/>
      <c r="BJ53" s="6"/>
      <c r="BK53" s="6"/>
      <c r="BL53" s="6"/>
      <c r="BM53" s="6"/>
      <c r="BN53" s="6"/>
      <c r="BO53" s="7"/>
      <c r="BP53" s="6"/>
      <c r="BQ53" s="6"/>
      <c r="BR53" s="6"/>
      <c r="BS53" s="6"/>
      <c r="BT53" s="6"/>
      <c r="BU53" s="6"/>
      <c r="BV53" s="6"/>
      <c r="BW53" s="6"/>
      <c r="BX53" s="6"/>
      <c r="BY53" s="6"/>
      <c r="BZ53" s="6"/>
      <c r="CA53" s="6"/>
      <c r="CB53" s="7"/>
      <c r="CC53" s="6"/>
      <c r="CD53" s="6"/>
      <c r="CE53" s="6"/>
      <c r="CF53" s="6"/>
      <c r="CG53" s="6"/>
      <c r="CH53" s="6"/>
      <c r="CI53" s="6"/>
      <c r="CJ53" s="6"/>
      <c r="CK53" s="6"/>
      <c r="CL53" s="6"/>
      <c r="CM53" s="6"/>
      <c r="CN53" s="6"/>
      <c r="CO53" s="7"/>
      <c r="CP53" s="6"/>
      <c r="CQ53" s="6"/>
      <c r="CR53" s="6"/>
      <c r="CS53" s="6"/>
      <c r="CT53" s="6"/>
      <c r="CU53" s="6"/>
      <c r="CV53" s="6"/>
      <c r="CW53" s="6"/>
      <c r="CX53" s="6"/>
      <c r="CY53" s="6"/>
      <c r="CZ53" s="6"/>
      <c r="DA53" s="6"/>
      <c r="DB53" s="7"/>
      <c r="DC53" s="6"/>
      <c r="DD53" s="6"/>
      <c r="DE53" s="6"/>
      <c r="DF53" s="6"/>
      <c r="DG53" s="6"/>
      <c r="DH53" s="6"/>
      <c r="DI53" s="6"/>
      <c r="DJ53" s="6"/>
      <c r="DK53" s="6"/>
      <c r="DL53" s="6"/>
      <c r="DM53" s="6"/>
      <c r="DN53" s="6"/>
      <c r="DO53" s="7"/>
      <c r="DP53" s="6"/>
      <c r="DQ53" s="6"/>
      <c r="DR53" s="6"/>
      <c r="DS53" s="6"/>
      <c r="DT53" s="6"/>
      <c r="DU53" s="6"/>
      <c r="DV53" s="6"/>
      <c r="DW53" s="6"/>
      <c r="DX53" s="6"/>
      <c r="DY53" s="6"/>
      <c r="DZ53" s="6"/>
      <c r="EA53" s="6"/>
      <c r="EB53" s="7"/>
      <c r="EC53" s="6"/>
      <c r="ED53" s="6"/>
      <c r="EE53" s="6"/>
      <c r="EF53" s="6"/>
      <c r="EG53" s="6"/>
      <c r="EH53" s="6"/>
      <c r="EI53" s="6"/>
      <c r="EJ53" s="6"/>
      <c r="EK53" s="6"/>
      <c r="EL53" s="6"/>
      <c r="EM53" s="6"/>
      <c r="EN53" s="6"/>
      <c r="EO53" s="7"/>
      <c r="EP53" s="6"/>
      <c r="EQ53" s="6"/>
      <c r="ER53" s="6"/>
      <c r="ES53" s="6"/>
      <c r="ET53" s="6"/>
      <c r="EU53" s="6"/>
      <c r="EV53" s="6"/>
      <c r="EW53" s="6"/>
      <c r="EX53" s="6"/>
      <c r="EY53" s="6"/>
      <c r="EZ53" s="6"/>
      <c r="FA53" s="6"/>
      <c r="FB53" s="9"/>
      <c r="FC53" s="6"/>
      <c r="FD53" s="6"/>
      <c r="FE53" s="6"/>
      <c r="FF53" s="6"/>
      <c r="FG53" s="6"/>
      <c r="FH53" s="6"/>
      <c r="FI53" s="6"/>
      <c r="FJ53" s="6"/>
      <c r="FK53" s="6"/>
      <c r="FL53" s="6"/>
      <c r="FM53" s="6"/>
      <c r="FN53" s="6"/>
      <c r="FO53" s="7"/>
      <c r="FP53" s="6"/>
      <c r="FQ53" s="6"/>
      <c r="FR53" s="6"/>
      <c r="FS53" s="6"/>
      <c r="FT53" s="6"/>
      <c r="FU53" s="6"/>
      <c r="FV53" s="6"/>
      <c r="FW53" s="6"/>
      <c r="FX53" s="6"/>
      <c r="FY53" s="6"/>
      <c r="FZ53" s="6"/>
      <c r="GA53" s="6"/>
      <c r="GB53" s="7"/>
      <c r="GC53" s="6"/>
      <c r="GD53" s="6"/>
      <c r="GE53" s="6"/>
      <c r="GF53" s="6"/>
      <c r="GG53" s="6"/>
      <c r="GH53" s="6"/>
      <c r="GI53" s="6"/>
      <c r="GJ53" s="6"/>
      <c r="GK53" s="6"/>
      <c r="GL53" s="6"/>
      <c r="GM53" s="6"/>
      <c r="GN53" s="6"/>
    </row>
    <row r="54" spans="1:196" s="32" customFormat="1" ht="12.75" customHeight="1">
      <c r="A54" s="686" t="s">
        <v>2721</v>
      </c>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2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row>
    <row r="55" spans="1:196" s="32" customFormat="1" ht="12.75" customHeight="1">
      <c r="A55" s="682" t="s">
        <v>2722</v>
      </c>
      <c r="B55" s="587" t="s">
        <v>15</v>
      </c>
      <c r="C55" s="587" t="s">
        <v>15</v>
      </c>
      <c r="D55" s="587" t="s">
        <v>15</v>
      </c>
      <c r="E55" s="587" t="s">
        <v>15</v>
      </c>
      <c r="F55" s="587" t="s">
        <v>15</v>
      </c>
      <c r="G55" s="587" t="s">
        <v>15</v>
      </c>
      <c r="H55" s="27">
        <v>4.2433333333333332</v>
      </c>
      <c r="I55" s="27">
        <v>4.5838709677419356</v>
      </c>
      <c r="J55" s="27">
        <v>5.5129032258064523</v>
      </c>
      <c r="K55" s="27">
        <v>6.1533333333333333</v>
      </c>
      <c r="L55" s="27">
        <v>7.088709677419355</v>
      </c>
      <c r="M55" s="27">
        <v>7.9749999999999996</v>
      </c>
      <c r="N55" s="27">
        <v>8.0419354838709687</v>
      </c>
      <c r="O55" s="587">
        <f>AVERAGE(P55:AA55)</f>
        <v>10.81318328469022</v>
      </c>
      <c r="P55" s="587">
        <v>8.389032258064514</v>
      </c>
      <c r="Q55" s="587">
        <v>10.069642857142856</v>
      </c>
      <c r="R55" s="587">
        <v>11.596774193548386</v>
      </c>
      <c r="S55" s="587">
        <v>12.180000000000003</v>
      </c>
      <c r="T55" s="587">
        <v>12.295161290322582</v>
      </c>
      <c r="U55" s="587">
        <v>11.425320000000001</v>
      </c>
      <c r="V55" s="587">
        <v>11.048387096774192</v>
      </c>
      <c r="W55" s="587">
        <v>10.263225806451613</v>
      </c>
      <c r="X55" s="587">
        <v>10.592000000000001</v>
      </c>
      <c r="Y55" s="587">
        <v>10.624193548387098</v>
      </c>
      <c r="Z55" s="587">
        <v>10.608333333333333</v>
      </c>
      <c r="AA55" s="587">
        <v>10.666129032258066</v>
      </c>
      <c r="AB55" s="587">
        <f>AVERAGE(AC55:AN55)</f>
        <v>10.812666666666667</v>
      </c>
      <c r="AC55" s="587">
        <v>10.738709677419356</v>
      </c>
      <c r="AD55" s="587">
        <v>10.799999999999999</v>
      </c>
      <c r="AE55" s="587">
        <v>10.846451612903227</v>
      </c>
      <c r="AF55" s="587">
        <v>10.902333333333335</v>
      </c>
      <c r="AG55" s="587">
        <v>10.927096774193551</v>
      </c>
      <c r="AH55" s="587">
        <v>10.791</v>
      </c>
      <c r="AI55" s="587">
        <v>10.559677419354838</v>
      </c>
      <c r="AJ55" s="587">
        <v>10.473548387096775</v>
      </c>
      <c r="AK55" s="587">
        <v>10.607666666666665</v>
      </c>
      <c r="AL55" s="587">
        <v>10.917741935483871</v>
      </c>
      <c r="AM55" s="587">
        <v>10.971</v>
      </c>
      <c r="AN55" s="587">
        <v>11.216774193548385</v>
      </c>
      <c r="AO55" s="587">
        <f>AVERAGE(AP55:BA55)</f>
        <v>12.773661877394636</v>
      </c>
      <c r="AP55" s="587">
        <v>11.243548387096775</v>
      </c>
      <c r="AQ55" s="587">
        <v>11.308275862068964</v>
      </c>
      <c r="AR55" s="587">
        <v>11.370967741935484</v>
      </c>
      <c r="AS55" s="587">
        <v>11.534999999999998</v>
      </c>
      <c r="AT55" s="587">
        <v>12.050645161290323</v>
      </c>
      <c r="AU55" s="587">
        <v>12.224666666666666</v>
      </c>
      <c r="AV55" s="587">
        <v>12.153225806451612</v>
      </c>
      <c r="AW55" s="587">
        <v>12.210967741935482</v>
      </c>
      <c r="AX55" s="587">
        <v>12.737</v>
      </c>
      <c r="AY55" s="587">
        <v>13.924193548387098</v>
      </c>
      <c r="AZ55" s="587">
        <v>15.699000000000002</v>
      </c>
      <c r="BA55" s="587">
        <v>16.826451612903227</v>
      </c>
      <c r="BB55" s="587">
        <f>AVERAGE(BC55:BN55)</f>
        <v>17.365104325396828</v>
      </c>
      <c r="BC55" s="587">
        <v>16.993870967741945</v>
      </c>
      <c r="BD55" s="587">
        <v>16.84937857142857</v>
      </c>
      <c r="BE55" s="587">
        <v>17.599774193548384</v>
      </c>
      <c r="BF55" s="587">
        <v>17.861363333333333</v>
      </c>
      <c r="BG55" s="587">
        <v>17.900138709677424</v>
      </c>
      <c r="BH55" s="587">
        <v>17.332923333333333</v>
      </c>
      <c r="BI55" s="587">
        <v>17.279309677419359</v>
      </c>
      <c r="BJ55" s="587">
        <v>17.254512903225802</v>
      </c>
      <c r="BK55" s="587">
        <v>17.499356666666667</v>
      </c>
      <c r="BL55" s="587">
        <v>17.227858064516134</v>
      </c>
      <c r="BM55" s="587">
        <v>17.166030000000003</v>
      </c>
      <c r="BN55" s="587">
        <v>17.416735483870966</v>
      </c>
      <c r="BO55" s="587">
        <f>AVERAGE(BP55:CA55)</f>
        <v>20.79419523937532</v>
      </c>
      <c r="BP55" s="587">
        <v>17.618825806451611</v>
      </c>
      <c r="BQ55" s="587">
        <v>17.79737857142857</v>
      </c>
      <c r="BR55" s="587">
        <v>17.905683870967746</v>
      </c>
      <c r="BS55" s="587">
        <v>18.282866666666667</v>
      </c>
      <c r="BT55" s="587">
        <v>19.237745161290327</v>
      </c>
      <c r="BU55" s="587">
        <v>19.428126666666667</v>
      </c>
      <c r="BV55" s="587">
        <v>19.361783870967741</v>
      </c>
      <c r="BW55" s="587">
        <v>19.636309677419355</v>
      </c>
      <c r="BX55" s="587">
        <v>21.214806666666671</v>
      </c>
      <c r="BY55" s="587">
        <v>22.726645161290325</v>
      </c>
      <c r="BZ55" s="587">
        <v>27.114693333333332</v>
      </c>
      <c r="CA55" s="587">
        <v>29.205477419354839</v>
      </c>
      <c r="CB55" s="587">
        <f>AVERAGE(CC55:CN55)</f>
        <v>38.95556644585254</v>
      </c>
      <c r="CC55" s="587">
        <v>29.837164516129032</v>
      </c>
      <c r="CD55" s="587">
        <v>30.579389285714285</v>
      </c>
      <c r="CE55" s="587">
        <v>31.730483870967742</v>
      </c>
      <c r="CF55" s="587">
        <v>36.291576666666664</v>
      </c>
      <c r="CG55" s="587">
        <v>39.760864516129033</v>
      </c>
      <c r="CH55" s="587">
        <v>42.437003333333337</v>
      </c>
      <c r="CI55" s="587">
        <v>40.088429032258063</v>
      </c>
      <c r="CJ55" s="587">
        <v>41.398183870967742</v>
      </c>
      <c r="CK55" s="587">
        <v>42.776746666666661</v>
      </c>
      <c r="CL55" s="587">
        <v>42.830932258064514</v>
      </c>
      <c r="CM55" s="587">
        <v>43.924523333333333</v>
      </c>
      <c r="CN55" s="587">
        <v>45.811500000000002</v>
      </c>
      <c r="CO55" s="587">
        <f>AVERAGE(CP55:DA55)</f>
        <v>47.710706187739468</v>
      </c>
      <c r="CP55" s="587">
        <v>46.189458064516131</v>
      </c>
      <c r="CQ55" s="587">
        <v>46.8496275862069</v>
      </c>
      <c r="CR55" s="587">
        <v>47.469141935483869</v>
      </c>
      <c r="CS55" s="587">
        <v>47.88697333333333</v>
      </c>
      <c r="CT55" s="587">
        <v>48.113809677419354</v>
      </c>
      <c r="CU55" s="587">
        <v>47.522199999999998</v>
      </c>
      <c r="CV55" s="587">
        <v>46.992877419354834</v>
      </c>
      <c r="CW55" s="587">
        <v>47.273487096774197</v>
      </c>
      <c r="CX55" s="587">
        <v>48.423216666666669</v>
      </c>
      <c r="CY55" s="587">
        <v>48.057719354838717</v>
      </c>
      <c r="CZ55" s="587">
        <v>48.726056666666665</v>
      </c>
      <c r="DA55" s="587">
        <v>49.023906451612902</v>
      </c>
      <c r="DB55" s="587">
        <f>AVERAGE(DC55:DN55)</f>
        <v>48.449441573860724</v>
      </c>
      <c r="DC55" s="587">
        <v>48.707716129032256</v>
      </c>
      <c r="DD55" s="587">
        <v>49.087260714285712</v>
      </c>
      <c r="DE55" s="587">
        <v>49.261303225806451</v>
      </c>
      <c r="DF55" s="587">
        <v>49.548853333333334</v>
      </c>
      <c r="DG55" s="587">
        <v>49.286135483870972</v>
      </c>
      <c r="DH55" s="587">
        <v>48.528910000000003</v>
      </c>
      <c r="DI55" s="587">
        <v>47.779603225806447</v>
      </c>
      <c r="DJ55" s="587">
        <v>47.835619354838713</v>
      </c>
      <c r="DK55" s="587">
        <v>47.741230000000002</v>
      </c>
      <c r="DL55" s="587">
        <v>47.766541935483872</v>
      </c>
      <c r="DM55" s="587">
        <v>47.883590000000005</v>
      </c>
      <c r="DN55" s="587">
        <v>47.966535483870963</v>
      </c>
      <c r="DO55" s="587">
        <f>AVERAGE(DP55:EA55)</f>
        <v>46.938670424347151</v>
      </c>
      <c r="DP55" s="587">
        <v>47.989293548387096</v>
      </c>
      <c r="DQ55" s="587">
        <v>47.780239285714288</v>
      </c>
      <c r="DR55" s="587">
        <v>47.919509677419363</v>
      </c>
      <c r="DS55" s="587">
        <v>47.960966666666664</v>
      </c>
      <c r="DT55" s="587">
        <v>47.931919354838705</v>
      </c>
      <c r="DU55" s="587">
        <v>47.256903333333334</v>
      </c>
      <c r="DV55" s="587">
        <v>46.070487096774194</v>
      </c>
      <c r="DW55" s="587">
        <v>46.088061290322585</v>
      </c>
      <c r="DX55" s="587">
        <v>46.078819999999993</v>
      </c>
      <c r="DY55" s="587">
        <v>46.012687096774201</v>
      </c>
      <c r="DZ55" s="587">
        <v>45.997389999999996</v>
      </c>
      <c r="EA55" s="587">
        <v>46.177767741935483</v>
      </c>
      <c r="EB55" s="587">
        <f>AVERAGE(EC55:EN55)</f>
        <v>43.716523709677425</v>
      </c>
      <c r="EC55" s="587">
        <v>46.419225806451614</v>
      </c>
      <c r="ED55" s="587">
        <v>46.118900000000004</v>
      </c>
      <c r="EE55" s="587">
        <v>45.514577419354843</v>
      </c>
      <c r="EF55" s="587">
        <v>44.622003333333325</v>
      </c>
      <c r="EG55" s="587">
        <v>43.356580645161287</v>
      </c>
      <c r="EH55" s="587">
        <v>41.561656666666664</v>
      </c>
      <c r="EI55" s="587">
        <v>42.37866774193548</v>
      </c>
      <c r="EJ55" s="587">
        <v>43.090445161290326</v>
      </c>
      <c r="EK55" s="587">
        <v>42.843503333333324</v>
      </c>
      <c r="EL55" s="587">
        <v>41.884838709677425</v>
      </c>
      <c r="EM55" s="587">
        <v>42.625756666666668</v>
      </c>
      <c r="EN55" s="587">
        <v>44.182129032258068</v>
      </c>
      <c r="EO55" s="587">
        <f>AVERAGE(EP55:FA55)</f>
        <v>42.666413219008767</v>
      </c>
      <c r="EP55" s="587">
        <v>43.578567741935487</v>
      </c>
      <c r="EQ55" s="587">
        <v>42.614062068965517</v>
      </c>
      <c r="ER55" s="587">
        <v>43.116225806451617</v>
      </c>
      <c r="ES55" s="587">
        <v>43.278460000000003</v>
      </c>
      <c r="ET55" s="587">
        <v>43.755099999999999</v>
      </c>
      <c r="EU55" s="587">
        <v>43.351216666666673</v>
      </c>
      <c r="EV55" s="587">
        <v>42.546109677419359</v>
      </c>
      <c r="EW55" s="587">
        <v>42.174419354838705</v>
      </c>
      <c r="EX55" s="587">
        <v>42.677960000000006</v>
      </c>
      <c r="EY55" s="587">
        <v>42.081819354838707</v>
      </c>
      <c r="EZ55" s="587">
        <v>41.513256666666663</v>
      </c>
      <c r="FA55" s="587">
        <v>41.309761290322577</v>
      </c>
      <c r="FB55" s="587">
        <f>AVERAGE(FC55:FN55)</f>
        <v>41.013479429083461</v>
      </c>
      <c r="FC55" s="587">
        <v>40.998167741935482</v>
      </c>
      <c r="FD55" s="587">
        <v>41.088171428571421</v>
      </c>
      <c r="FE55" s="587">
        <v>40.960070967741935</v>
      </c>
      <c r="FF55" s="587">
        <v>41.290916666666668</v>
      </c>
      <c r="FG55" s="587">
        <v>41.024274193548379</v>
      </c>
      <c r="FH55" s="587">
        <v>41.013133333333336</v>
      </c>
      <c r="FI55" s="587">
        <v>40.957312903225805</v>
      </c>
      <c r="FJ55" s="587">
        <v>40.95225806451613</v>
      </c>
      <c r="FK55" s="587">
        <v>40.901359999999997</v>
      </c>
      <c r="FL55" s="587">
        <v>40.850945161290326</v>
      </c>
      <c r="FM55" s="587">
        <v>40.858523333333338</v>
      </c>
      <c r="FN55" s="587">
        <v>41.26661935483871</v>
      </c>
      <c r="FO55" s="587">
        <f>AVERAGE(FP55:GA55)</f>
        <v>40.164600310419864</v>
      </c>
      <c r="FP55" s="587">
        <v>41.342148387096778</v>
      </c>
      <c r="FQ55" s="587">
        <v>41.420060714285718</v>
      </c>
      <c r="FR55" s="587">
        <v>41.390738709677422</v>
      </c>
      <c r="FS55" s="587">
        <v>41.060209999999991</v>
      </c>
      <c r="FT55" s="587">
        <v>40.730970967741939</v>
      </c>
      <c r="FU55" s="587">
        <v>40.37914</v>
      </c>
      <c r="FV55" s="587">
        <v>39.974896774193539</v>
      </c>
      <c r="FW55" s="587">
        <v>39.634606451612903</v>
      </c>
      <c r="FX55" s="587">
        <v>39.353593333333336</v>
      </c>
      <c r="FY55" s="587">
        <v>39.146451612903221</v>
      </c>
      <c r="FZ55" s="587">
        <v>38.935190000000006</v>
      </c>
      <c r="GA55" s="587">
        <v>38.607196774193547</v>
      </c>
      <c r="GB55" s="587">
        <f>AVERAGE(GC55:GN55)</f>
        <v>37.308467518561187</v>
      </c>
      <c r="GC55" s="587">
        <v>38.321441935483868</v>
      </c>
      <c r="GD55" s="587">
        <v>38.653917857142858</v>
      </c>
      <c r="GE55" s="587">
        <v>38.142593548387097</v>
      </c>
      <c r="GF55" s="587">
        <v>38.050486666666664</v>
      </c>
      <c r="GG55" s="587">
        <v>37.976841935483868</v>
      </c>
      <c r="GH55" s="587">
        <v>37.955853333333344</v>
      </c>
      <c r="GI55" s="587">
        <v>37.913322580645165</v>
      </c>
      <c r="GJ55" s="587">
        <v>37.801829032258055</v>
      </c>
      <c r="GK55" s="587">
        <v>37.620469999999997</v>
      </c>
      <c r="GL55" s="587">
        <v>35.457219354838713</v>
      </c>
      <c r="GM55" s="587">
        <v>34.863053333333333</v>
      </c>
      <c r="GN55" s="587">
        <v>34.944580645161295</v>
      </c>
    </row>
    <row r="56" spans="1:196" s="30" customFormat="1" ht="12.75" customHeight="1" thickBot="1">
      <c r="A56" s="688" t="s">
        <v>2723</v>
      </c>
      <c r="B56" s="29">
        <f>N56</f>
        <v>8.0299999999999994</v>
      </c>
      <c r="C56" s="601" t="s">
        <v>15</v>
      </c>
      <c r="D56" s="601" t="s">
        <v>15</v>
      </c>
      <c r="E56" s="601" t="s">
        <v>15</v>
      </c>
      <c r="F56" s="601" t="s">
        <v>15</v>
      </c>
      <c r="G56" s="29">
        <v>3.8</v>
      </c>
      <c r="H56" s="29">
        <v>4.3499999999999996</v>
      </c>
      <c r="I56" s="29">
        <v>4.9000000000000004</v>
      </c>
      <c r="J56" s="29">
        <v>5.9</v>
      </c>
      <c r="K56" s="29">
        <v>6.5</v>
      </c>
      <c r="L56" s="29">
        <v>7.65</v>
      </c>
      <c r="M56" s="29">
        <v>8.0500000000000007</v>
      </c>
      <c r="N56" s="29">
        <v>8.0299999999999994</v>
      </c>
      <c r="O56" s="601">
        <f>AA56</f>
        <v>10.65</v>
      </c>
      <c r="P56" s="601">
        <v>9.15</v>
      </c>
      <c r="Q56" s="601">
        <v>10.8</v>
      </c>
      <c r="R56" s="601">
        <v>11.7</v>
      </c>
      <c r="S56" s="601">
        <v>12.3</v>
      </c>
      <c r="T56" s="601">
        <v>12</v>
      </c>
      <c r="U56" s="601">
        <v>11.3</v>
      </c>
      <c r="V56" s="601">
        <v>10.199999999999999</v>
      </c>
      <c r="W56" s="601">
        <v>10.48</v>
      </c>
      <c r="X56" s="601">
        <v>10.6</v>
      </c>
      <c r="Y56" s="601">
        <v>10.6</v>
      </c>
      <c r="Z56" s="601">
        <v>10.65</v>
      </c>
      <c r="AA56" s="601">
        <v>10.65</v>
      </c>
      <c r="AB56" s="601">
        <f>AN56</f>
        <v>11.2</v>
      </c>
      <c r="AC56" s="601">
        <v>10.8</v>
      </c>
      <c r="AD56" s="601">
        <v>10.8</v>
      </c>
      <c r="AE56" s="601">
        <v>10.9</v>
      </c>
      <c r="AF56" s="601">
        <v>10.9</v>
      </c>
      <c r="AG56" s="601">
        <v>10.96</v>
      </c>
      <c r="AH56" s="601">
        <v>10.6</v>
      </c>
      <c r="AI56" s="601">
        <v>10.53</v>
      </c>
      <c r="AJ56" s="601">
        <v>10.45</v>
      </c>
      <c r="AK56" s="601">
        <v>10.86</v>
      </c>
      <c r="AL56" s="601">
        <v>10.92</v>
      </c>
      <c r="AM56" s="601">
        <v>11</v>
      </c>
      <c r="AN56" s="601">
        <v>11.2</v>
      </c>
      <c r="AO56" s="601">
        <f>BA56</f>
        <v>16.7</v>
      </c>
      <c r="AP56" s="601">
        <v>11.33</v>
      </c>
      <c r="AQ56" s="601">
        <v>11.4</v>
      </c>
      <c r="AR56" s="601">
        <v>11.35</v>
      </c>
      <c r="AS56" s="601">
        <v>11.65</v>
      </c>
      <c r="AT56" s="601">
        <v>12.5</v>
      </c>
      <c r="AU56" s="601">
        <v>12.2</v>
      </c>
      <c r="AV56" s="601">
        <v>12.2</v>
      </c>
      <c r="AW56" s="601">
        <v>12.15</v>
      </c>
      <c r="AX56" s="601">
        <v>13.25</v>
      </c>
      <c r="AY56" s="601">
        <v>15.4</v>
      </c>
      <c r="AZ56" s="601">
        <v>16.850000000000001</v>
      </c>
      <c r="BA56" s="601">
        <v>16.7</v>
      </c>
      <c r="BB56" s="601">
        <f>BN56</f>
        <v>17.375</v>
      </c>
      <c r="BC56" s="601">
        <v>17.149999999999999</v>
      </c>
      <c r="BD56" s="601">
        <v>17.216000000000001</v>
      </c>
      <c r="BE56" s="601">
        <v>17.638200000000001</v>
      </c>
      <c r="BF56" s="601">
        <v>17.6584</v>
      </c>
      <c r="BG56" s="601">
        <v>17.7821</v>
      </c>
      <c r="BH56" s="601">
        <v>17.353899999999999</v>
      </c>
      <c r="BI56" s="601">
        <v>17.277799999999999</v>
      </c>
      <c r="BJ56" s="601">
        <v>17.220800000000001</v>
      </c>
      <c r="BK56" s="601">
        <v>17.3977</v>
      </c>
      <c r="BL56" s="601">
        <v>17.044</v>
      </c>
      <c r="BM56" s="601">
        <v>17.442900000000002</v>
      </c>
      <c r="BN56" s="601">
        <v>17.375</v>
      </c>
      <c r="BO56" s="601">
        <f>CA56</f>
        <v>29.375900000000001</v>
      </c>
      <c r="BP56" s="601">
        <v>17.992599999999999</v>
      </c>
      <c r="BQ56" s="601">
        <v>17.641999999999999</v>
      </c>
      <c r="BR56" s="601">
        <v>18.05</v>
      </c>
      <c r="BS56" s="601">
        <v>18.849399999999999</v>
      </c>
      <c r="BT56" s="601">
        <v>20.218299999999999</v>
      </c>
      <c r="BU56" s="601">
        <v>19.149999999999999</v>
      </c>
      <c r="BV56" s="601">
        <v>19.481300000000001</v>
      </c>
      <c r="BW56" s="601">
        <v>20.070399999999999</v>
      </c>
      <c r="BX56" s="601">
        <v>22.120699999999999</v>
      </c>
      <c r="BY56" s="601">
        <v>24.378</v>
      </c>
      <c r="BZ56" s="601">
        <v>29.110199999999999</v>
      </c>
      <c r="CA56" s="601">
        <v>29.375900000000001</v>
      </c>
      <c r="CB56" s="601">
        <f>CN56</f>
        <v>45.429299999999998</v>
      </c>
      <c r="CC56" s="601">
        <v>30.594899999999999</v>
      </c>
      <c r="CD56" s="601">
        <v>30.5608</v>
      </c>
      <c r="CE56" s="601">
        <v>33.742199999999997</v>
      </c>
      <c r="CF56" s="601">
        <v>37.448</v>
      </c>
      <c r="CG56" s="601">
        <v>43.0867</v>
      </c>
      <c r="CH56" s="601">
        <v>42.142099999999999</v>
      </c>
      <c r="CI56" s="601">
        <v>40.172800000000002</v>
      </c>
      <c r="CJ56" s="601">
        <v>42.470199999999998</v>
      </c>
      <c r="CK56" s="601">
        <v>42.994</v>
      </c>
      <c r="CL56" s="601">
        <v>42.981900000000003</v>
      </c>
      <c r="CM56" s="601">
        <v>45.301900000000003</v>
      </c>
      <c r="CN56" s="601">
        <v>45.429299999999998</v>
      </c>
      <c r="CO56" s="601">
        <f>DA56</f>
        <v>48.304099999999998</v>
      </c>
      <c r="CP56" s="601">
        <v>46.774000000000001</v>
      </c>
      <c r="CQ56" s="601">
        <v>47.217300000000002</v>
      </c>
      <c r="CR56" s="601">
        <v>47.750799999999998</v>
      </c>
      <c r="CS56" s="601">
        <v>47.993699999999997</v>
      </c>
      <c r="CT56" s="601">
        <v>48.2502</v>
      </c>
      <c r="CU56" s="601">
        <v>46.9754</v>
      </c>
      <c r="CV56" s="601">
        <v>47.069899999999997</v>
      </c>
      <c r="CW56" s="601">
        <v>47.599800000000002</v>
      </c>
      <c r="CX56" s="601">
        <v>48.001100000000001</v>
      </c>
      <c r="CY56" s="601">
        <v>48.327199999999998</v>
      </c>
      <c r="CZ56" s="601">
        <v>49.220500000000001</v>
      </c>
      <c r="DA56" s="601">
        <v>48.304099999999998</v>
      </c>
      <c r="DB56" s="601">
        <f>DN56</f>
        <v>47.718600000000002</v>
      </c>
      <c r="DC56" s="601">
        <v>48.988900000000001</v>
      </c>
      <c r="DD56" s="601">
        <v>49.0899</v>
      </c>
      <c r="DE56" s="601">
        <v>49.492899999999999</v>
      </c>
      <c r="DF56" s="601">
        <v>49.541899999999998</v>
      </c>
      <c r="DG56" s="601">
        <v>49.100700000000003</v>
      </c>
      <c r="DH56" s="601">
        <v>48.0428</v>
      </c>
      <c r="DI56" s="601">
        <v>47.717500000000001</v>
      </c>
      <c r="DJ56" s="601">
        <v>47.93</v>
      </c>
      <c r="DK56" s="601">
        <v>47.7</v>
      </c>
      <c r="DL56" s="601">
        <v>47.972000000000001</v>
      </c>
      <c r="DM56" s="601">
        <v>47.898200000000003</v>
      </c>
      <c r="DN56" s="601">
        <v>47.718600000000002</v>
      </c>
      <c r="DO56" s="601">
        <f>EA56</f>
        <v>46.094900000000003</v>
      </c>
      <c r="DP56" s="601">
        <v>48.191899999999997</v>
      </c>
      <c r="DQ56" s="601">
        <v>47.867400000000004</v>
      </c>
      <c r="DR56" s="601">
        <v>47.956899999999997</v>
      </c>
      <c r="DS56" s="601">
        <v>48.064399999999999</v>
      </c>
      <c r="DT56" s="601">
        <v>47.879199999999997</v>
      </c>
      <c r="DU56" s="601">
        <v>46.149900000000002</v>
      </c>
      <c r="DV56" s="601">
        <v>46.283200000000001</v>
      </c>
      <c r="DW56" s="601">
        <v>46.116</v>
      </c>
      <c r="DX56" s="601">
        <v>46.000399999999999</v>
      </c>
      <c r="DY56" s="601">
        <v>46.061199999999999</v>
      </c>
      <c r="DZ56" s="601">
        <v>46.1678</v>
      </c>
      <c r="EA56" s="601">
        <v>46.094900000000003</v>
      </c>
      <c r="EB56" s="601">
        <f>EN56</f>
        <v>44.190199999999997</v>
      </c>
      <c r="EC56" s="601">
        <v>46.698</v>
      </c>
      <c r="ED56" s="601">
        <v>46.1158</v>
      </c>
      <c r="EE56" s="601">
        <v>45.588099999999997</v>
      </c>
      <c r="EF56" s="601">
        <v>44.256399999999999</v>
      </c>
      <c r="EG56" s="601">
        <v>42.037300000000002</v>
      </c>
      <c r="EH56" s="601">
        <v>41.1815</v>
      </c>
      <c r="EI56" s="601">
        <v>43.894399999999997</v>
      </c>
      <c r="EJ56" s="601">
        <v>42.561</v>
      </c>
      <c r="EK56" s="601">
        <v>42.515900000000002</v>
      </c>
      <c r="EL56" s="601">
        <v>41.401299999999999</v>
      </c>
      <c r="EM56" s="601">
        <v>43.907200000000003</v>
      </c>
      <c r="EN56" s="601">
        <v>44.190199999999997</v>
      </c>
      <c r="EO56" s="601">
        <f>FA56</f>
        <v>41.624600000000001</v>
      </c>
      <c r="EP56" s="601">
        <v>41.782499999999999</v>
      </c>
      <c r="EQ56" s="601">
        <v>42.772799999999997</v>
      </c>
      <c r="ER56" s="601">
        <v>43.227499999999999</v>
      </c>
      <c r="ES56" s="601">
        <v>43.295299999999997</v>
      </c>
      <c r="ET56" s="601">
        <v>43.936399999999999</v>
      </c>
      <c r="EU56" s="601">
        <v>42.678600000000003</v>
      </c>
      <c r="EV56" s="601">
        <v>42.497</v>
      </c>
      <c r="EW56" s="601">
        <v>42.2027</v>
      </c>
      <c r="EX56" s="601">
        <v>42.496499999999997</v>
      </c>
      <c r="EY56" s="601">
        <v>41.752600000000001</v>
      </c>
      <c r="EZ56" s="601">
        <v>41.299599999999998</v>
      </c>
      <c r="FA56" s="601">
        <v>41.624600000000001</v>
      </c>
      <c r="FB56" s="601">
        <f>FN56</f>
        <v>41.301099999999998</v>
      </c>
      <c r="FC56" s="601">
        <v>40.856000000000002</v>
      </c>
      <c r="FD56" s="601">
        <v>41.087899999999998</v>
      </c>
      <c r="FE56" s="601">
        <v>41.290900000000001</v>
      </c>
      <c r="FF56" s="601">
        <v>41.168900000000001</v>
      </c>
      <c r="FG56" s="601">
        <v>40.957700000000003</v>
      </c>
      <c r="FH56" s="601">
        <v>40.961399999999998</v>
      </c>
      <c r="FI56" s="601">
        <v>40.950200000000002</v>
      </c>
      <c r="FJ56" s="601">
        <v>40.960299999999997</v>
      </c>
      <c r="FK56" s="601">
        <v>40.8506</v>
      </c>
      <c r="FL56" s="601">
        <v>40.8523</v>
      </c>
      <c r="FM56" s="601">
        <v>41.189100000000003</v>
      </c>
      <c r="FN56" s="601">
        <v>41.301099999999998</v>
      </c>
      <c r="FO56" s="601">
        <f>GA56</f>
        <v>38.123800000000003</v>
      </c>
      <c r="FP56" s="601">
        <v>41.322600000000001</v>
      </c>
      <c r="FQ56" s="601">
        <v>41.466000000000001</v>
      </c>
      <c r="FR56" s="601">
        <v>41.372599999999998</v>
      </c>
      <c r="FS56" s="601">
        <v>40.900399999999998</v>
      </c>
      <c r="FT56" s="601">
        <v>40.539299999999997</v>
      </c>
      <c r="FU56" s="601">
        <v>40.205199999999998</v>
      </c>
      <c r="FV56" s="601">
        <v>39.870100000000001</v>
      </c>
      <c r="FW56" s="601">
        <v>39.4739</v>
      </c>
      <c r="FX56" s="601">
        <v>39.237299999999998</v>
      </c>
      <c r="FY56" s="601">
        <v>39.083599999999997</v>
      </c>
      <c r="FZ56" s="601">
        <v>38.800400000000003</v>
      </c>
      <c r="GA56" s="601">
        <v>38.123800000000003</v>
      </c>
      <c r="GB56" s="601">
        <f>GN56</f>
        <v>35.498800000000003</v>
      </c>
      <c r="GC56" s="601">
        <v>38.616700000000002</v>
      </c>
      <c r="GD56" s="601">
        <v>38.390700000000002</v>
      </c>
      <c r="GE56" s="601">
        <v>38.051499999999997</v>
      </c>
      <c r="GF56" s="601">
        <v>38.049999999999997</v>
      </c>
      <c r="GG56" s="601">
        <v>38.012099999999997</v>
      </c>
      <c r="GH56" s="601">
        <v>37.950099999999999</v>
      </c>
      <c r="GI56" s="601">
        <v>37.799999999999997</v>
      </c>
      <c r="GJ56" s="601">
        <v>37.807600000000001</v>
      </c>
      <c r="GK56" s="601">
        <v>36.8994</v>
      </c>
      <c r="GL56" s="601">
        <v>34.995399999999997</v>
      </c>
      <c r="GM56" s="601">
        <v>34.686900000000001</v>
      </c>
      <c r="GN56" s="601">
        <v>35.498800000000003</v>
      </c>
    </row>
    <row r="57" spans="1:196" s="30" customFormat="1" ht="6.95" customHeight="1">
      <c r="A57" s="43"/>
      <c r="C57" s="44"/>
      <c r="D57" s="44"/>
      <c r="E57" s="44"/>
      <c r="F57" s="44"/>
      <c r="G57" s="44"/>
      <c r="H57" s="44"/>
      <c r="I57" s="44"/>
      <c r="J57" s="44"/>
      <c r="K57" s="44"/>
      <c r="L57" s="44"/>
      <c r="M57" s="44"/>
      <c r="N57" s="44"/>
      <c r="P57" s="44"/>
      <c r="Q57" s="44"/>
      <c r="R57" s="44"/>
      <c r="S57" s="44"/>
      <c r="T57" s="44"/>
      <c r="U57" s="44"/>
      <c r="V57" s="44"/>
      <c r="W57" s="44"/>
      <c r="X57" s="44"/>
      <c r="Y57" s="44"/>
      <c r="Z57" s="44"/>
      <c r="AA57" s="44"/>
      <c r="AC57" s="44"/>
      <c r="AD57" s="44"/>
      <c r="AE57" s="44"/>
      <c r="AF57" s="44"/>
      <c r="AG57" s="44"/>
      <c r="AH57" s="44"/>
      <c r="AI57" s="44"/>
      <c r="AJ57" s="44"/>
      <c r="AK57" s="44"/>
      <c r="AL57" s="44"/>
      <c r="AM57" s="44"/>
      <c r="AN57" s="44"/>
      <c r="AP57" s="44"/>
      <c r="AQ57" s="44"/>
      <c r="AR57" s="44"/>
      <c r="AS57" s="44"/>
      <c r="AT57" s="44"/>
      <c r="AU57" s="44"/>
      <c r="AV57" s="44"/>
      <c r="AW57" s="44"/>
      <c r="AX57" s="44"/>
      <c r="AY57" s="44"/>
      <c r="AZ57" s="44"/>
      <c r="BA57" s="44"/>
      <c r="BC57" s="44"/>
      <c r="BD57" s="44"/>
      <c r="BE57" s="44"/>
      <c r="BF57" s="44"/>
      <c r="BG57" s="44"/>
      <c r="BH57" s="44"/>
      <c r="BI57" s="44"/>
      <c r="BJ57" s="44"/>
      <c r="BK57" s="44"/>
      <c r="BL57" s="44"/>
      <c r="BM57" s="44"/>
      <c r="BN57" s="44"/>
      <c r="BP57" s="44"/>
      <c r="BQ57" s="44"/>
      <c r="BR57" s="44"/>
      <c r="BS57" s="44"/>
      <c r="BT57" s="44"/>
      <c r="BU57" s="44"/>
      <c r="BV57" s="44"/>
      <c r="BW57" s="44"/>
      <c r="BX57" s="44"/>
      <c r="BY57" s="44"/>
      <c r="BZ57" s="44"/>
      <c r="CA57" s="44"/>
      <c r="CC57" s="44"/>
      <c r="CD57" s="44"/>
      <c r="CE57" s="44"/>
      <c r="CF57" s="44"/>
      <c r="CG57" s="44"/>
      <c r="CH57" s="44"/>
      <c r="CI57" s="44"/>
      <c r="CJ57" s="44"/>
      <c r="CK57" s="44"/>
      <c r="CL57" s="44"/>
      <c r="CM57" s="44"/>
      <c r="CN57" s="44"/>
      <c r="CP57" s="44"/>
      <c r="CQ57" s="44"/>
      <c r="CR57" s="44"/>
      <c r="CS57" s="44"/>
      <c r="CT57" s="44"/>
      <c r="CU57" s="44"/>
      <c r="CV57" s="44"/>
      <c r="CW57" s="44"/>
      <c r="CX57" s="44"/>
      <c r="CY57" s="44"/>
      <c r="CZ57" s="44"/>
      <c r="DA57" s="44"/>
      <c r="DC57" s="44"/>
      <c r="DD57" s="44"/>
      <c r="DE57" s="44"/>
      <c r="DF57" s="44"/>
      <c r="DG57" s="44"/>
      <c r="DH57" s="44"/>
      <c r="DI57" s="44"/>
      <c r="DJ57" s="44"/>
      <c r="DK57" s="44"/>
      <c r="DL57" s="44"/>
      <c r="DM57" s="44"/>
      <c r="DN57" s="44"/>
      <c r="DP57" s="44"/>
      <c r="DQ57" s="44"/>
      <c r="DR57" s="44"/>
      <c r="DS57" s="44"/>
      <c r="DT57" s="44"/>
      <c r="DU57" s="44"/>
      <c r="DV57" s="44"/>
      <c r="DW57" s="44"/>
      <c r="DX57" s="44"/>
      <c r="DY57" s="44"/>
      <c r="DZ57" s="44"/>
      <c r="EA57" s="44"/>
      <c r="EC57" s="44"/>
      <c r="ED57" s="44"/>
      <c r="EE57" s="44"/>
      <c r="EF57" s="44"/>
      <c r="EG57" s="44"/>
      <c r="EH57" s="44"/>
      <c r="EI57" s="44"/>
      <c r="EJ57" s="44"/>
      <c r="EK57" s="44"/>
      <c r="EL57" s="44"/>
      <c r="EM57" s="44"/>
      <c r="EN57" s="44"/>
      <c r="EP57" s="44"/>
      <c r="EQ57" s="44"/>
      <c r="ER57" s="44"/>
      <c r="ES57" s="44"/>
      <c r="ET57" s="44"/>
      <c r="EU57" s="44"/>
      <c r="EV57" s="44"/>
      <c r="EW57" s="44"/>
      <c r="EX57" s="44"/>
      <c r="EY57" s="44"/>
      <c r="EZ57" s="44"/>
      <c r="FA57" s="44"/>
      <c r="FC57" s="44"/>
      <c r="FD57" s="44"/>
      <c r="FE57" s="44"/>
      <c r="FF57" s="44"/>
      <c r="FG57" s="44"/>
      <c r="FH57" s="44"/>
      <c r="FI57" s="44"/>
      <c r="FJ57" s="44"/>
      <c r="FK57" s="44"/>
      <c r="FL57" s="44"/>
      <c r="FM57" s="44"/>
      <c r="FN57" s="44"/>
      <c r="FP57" s="44"/>
      <c r="FQ57" s="44"/>
      <c r="FR57" s="44"/>
      <c r="FS57" s="44"/>
      <c r="FT57" s="44"/>
      <c r="FU57" s="44"/>
      <c r="FV57" s="44"/>
      <c r="FW57" s="44"/>
      <c r="FX57" s="44"/>
      <c r="FY57" s="44"/>
      <c r="FZ57" s="44"/>
      <c r="GA57" s="44"/>
      <c r="GC57" s="44"/>
      <c r="GD57" s="44"/>
      <c r="GE57" s="44"/>
      <c r="GF57" s="44"/>
      <c r="GG57" s="44"/>
      <c r="GH57" s="44"/>
      <c r="GI57" s="44"/>
      <c r="GJ57" s="44"/>
      <c r="GK57" s="44"/>
      <c r="GL57" s="44"/>
      <c r="GM57" s="44"/>
      <c r="GN57" s="44"/>
    </row>
    <row r="58" spans="1:196" s="32" customFormat="1" ht="12" customHeight="1">
      <c r="A58" s="134" t="s">
        <v>2724</v>
      </c>
      <c r="FB58" s="30"/>
    </row>
    <row r="59" spans="1:196" s="32" customFormat="1" ht="14.25">
      <c r="A59" s="689" t="s">
        <v>2725</v>
      </c>
    </row>
    <row r="60" spans="1:196" s="32" customFormat="1" ht="14.25">
      <c r="A60" s="915" t="s">
        <v>3742</v>
      </c>
    </row>
    <row r="61" spans="1:196" s="32" customFormat="1" ht="14.25">
      <c r="A61" s="915" t="s">
        <v>3743</v>
      </c>
    </row>
    <row r="62" spans="1:196" s="32" customFormat="1" ht="14.25">
      <c r="A62" s="915" t="s">
        <v>3744</v>
      </c>
      <c r="C62" s="33"/>
      <c r="P62" s="33"/>
      <c r="AD62" s="33"/>
      <c r="AQ62" s="33"/>
    </row>
    <row r="63" spans="1:196" s="32" customFormat="1" ht="14.25">
      <c r="A63" s="915" t="s">
        <v>3745</v>
      </c>
      <c r="C63" s="33"/>
      <c r="P63" s="33"/>
      <c r="AD63" s="33"/>
      <c r="AQ63" s="33"/>
    </row>
    <row r="64" spans="1:196" s="32" customFormat="1" ht="12.75"/>
    <row r="65" spans="42:196">
      <c r="AP65" s="600"/>
      <c r="AQ65" s="600"/>
      <c r="AR65" s="600"/>
      <c r="AS65" s="600"/>
      <c r="AT65" s="600"/>
      <c r="AU65" s="600"/>
      <c r="AV65" s="600"/>
      <c r="AW65" s="600"/>
      <c r="AX65" s="600"/>
      <c r="AY65" s="600"/>
      <c r="AZ65" s="600"/>
      <c r="BA65" s="600"/>
      <c r="BB65" s="600"/>
    </row>
    <row r="66" spans="42:196">
      <c r="GB66" s="600"/>
      <c r="GC66" s="600"/>
      <c r="GD66" s="600"/>
      <c r="GE66" s="600"/>
      <c r="GF66" s="600"/>
      <c r="GG66" s="600"/>
      <c r="GH66" s="600"/>
      <c r="GI66" s="600"/>
      <c r="GJ66" s="600"/>
      <c r="GK66" s="600"/>
      <c r="GL66" s="600"/>
      <c r="GM66" s="600"/>
      <c r="GN66" s="600"/>
    </row>
    <row r="67" spans="42:196">
      <c r="GB67" s="600"/>
      <c r="GC67" s="600"/>
      <c r="GD67" s="600"/>
      <c r="GE67" s="600"/>
      <c r="GF67" s="600"/>
      <c r="GG67" s="600"/>
      <c r="GH67" s="600"/>
      <c r="GI67" s="600"/>
      <c r="GJ67" s="600"/>
      <c r="GK67" s="600"/>
      <c r="GL67" s="600"/>
      <c r="GM67" s="600"/>
      <c r="GN67" s="600"/>
    </row>
  </sheetData>
  <mergeCells count="31">
    <mergeCell ref="EB6:EB7"/>
    <mergeCell ref="GB6:GB7"/>
    <mergeCell ref="EC6:EN6"/>
    <mergeCell ref="GC6:GN6"/>
    <mergeCell ref="EO6:EO7"/>
    <mergeCell ref="EP6:FA6"/>
    <mergeCell ref="FB6:FB7"/>
    <mergeCell ref="FC6:FN6"/>
    <mergeCell ref="FO6:FO7"/>
    <mergeCell ref="FP6:GA6"/>
    <mergeCell ref="BB6:BB7"/>
    <mergeCell ref="DB6:DB7"/>
    <mergeCell ref="DC6:DN6"/>
    <mergeCell ref="DO6:DO7"/>
    <mergeCell ref="DP6:EA6"/>
    <mergeCell ref="A6:A7"/>
    <mergeCell ref="CB6:CB7"/>
    <mergeCell ref="CC6:CN6"/>
    <mergeCell ref="CO6:CO7"/>
    <mergeCell ref="CP6:DA6"/>
    <mergeCell ref="BO6:BO7"/>
    <mergeCell ref="BP6:CA6"/>
    <mergeCell ref="BC6:BN6"/>
    <mergeCell ref="B6:B7"/>
    <mergeCell ref="C6:N6"/>
    <mergeCell ref="O6:O7"/>
    <mergeCell ref="P6:AA6"/>
    <mergeCell ref="AB6:AB7"/>
    <mergeCell ref="AC6:AN6"/>
    <mergeCell ref="AO6:AO7"/>
    <mergeCell ref="AP6:BA6"/>
  </mergeCells>
  <hyperlinks>
    <hyperlink ref="A1" location="'Table of contents'!A1" display="return to the CONTENTS"/>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zoomScale="80" zoomScaleNormal="80" workbookViewId="0">
      <pane xSplit="1" topLeftCell="B1" activePane="topRight" state="frozen"/>
      <selection pane="topRight" activeCell="C33" sqref="C33"/>
    </sheetView>
  </sheetViews>
  <sheetFormatPr defaultRowHeight="15"/>
  <cols>
    <col min="1" max="1" width="51" style="34" customWidth="1"/>
    <col min="2" max="16384" width="9.140625" style="34"/>
  </cols>
  <sheetData>
    <row r="1" spans="1:18" ht="15" customHeight="1">
      <c r="A1" s="691" t="s">
        <v>2688</v>
      </c>
    </row>
    <row r="2" spans="1:18" ht="5.0999999999999996" customHeight="1">
      <c r="A2" s="65"/>
    </row>
    <row r="3" spans="1:18" s="32" customFormat="1" ht="18.75" customHeight="1">
      <c r="A3" s="256" t="s">
        <v>2741</v>
      </c>
      <c r="B3" s="66"/>
      <c r="C3" s="66"/>
      <c r="D3" s="67"/>
      <c r="E3" s="67"/>
      <c r="F3" s="67"/>
      <c r="G3" s="67"/>
      <c r="H3" s="67"/>
      <c r="I3" s="67"/>
      <c r="J3" s="67"/>
      <c r="L3" s="68"/>
      <c r="M3" s="68"/>
      <c r="N3" s="68"/>
      <c r="O3" s="68"/>
      <c r="P3" s="68"/>
      <c r="Q3" s="68"/>
    </row>
    <row r="4" spans="1:18" s="32" customFormat="1" ht="18.75" customHeight="1">
      <c r="A4" s="927" t="s">
        <v>3781</v>
      </c>
      <c r="B4" s="66"/>
      <c r="C4" s="66"/>
      <c r="D4" s="67"/>
      <c r="E4" s="67"/>
      <c r="F4" s="67"/>
      <c r="G4" s="67"/>
      <c r="H4" s="67"/>
      <c r="I4" s="67"/>
      <c r="J4" s="67"/>
      <c r="L4" s="68"/>
      <c r="M4" s="68"/>
      <c r="N4" s="68"/>
      <c r="O4" s="68"/>
      <c r="P4" s="68"/>
      <c r="Q4" s="68"/>
    </row>
    <row r="5" spans="1:18" s="32" customFormat="1" ht="5.0999999999999996" customHeight="1" thickBot="1">
      <c r="A5" s="69"/>
      <c r="B5" s="70"/>
      <c r="C5" s="70"/>
      <c r="D5" s="71"/>
      <c r="E5" s="71"/>
      <c r="F5" s="71"/>
      <c r="G5" s="71"/>
      <c r="H5" s="71"/>
      <c r="I5" s="71"/>
      <c r="J5" s="71"/>
      <c r="K5" s="71"/>
      <c r="L5" s="71"/>
      <c r="M5" s="71"/>
      <c r="N5" s="71"/>
      <c r="O5" s="71"/>
      <c r="P5" s="71"/>
      <c r="Q5" s="71"/>
      <c r="R5" s="40"/>
    </row>
    <row r="6" spans="1:18" s="32" customFormat="1" ht="17.100000000000001" customHeight="1">
      <c r="A6" s="1007"/>
      <c r="B6" s="1013">
        <v>2003</v>
      </c>
      <c r="C6" s="1009">
        <v>2004</v>
      </c>
      <c r="D6" s="1009">
        <v>2005</v>
      </c>
      <c r="E6" s="1009">
        <v>2006</v>
      </c>
      <c r="F6" s="1009">
        <v>2007</v>
      </c>
      <c r="G6" s="1011">
        <v>2007</v>
      </c>
      <c r="H6" s="1011"/>
      <c r="I6" s="1011"/>
      <c r="J6" s="1011"/>
      <c r="K6" s="1011"/>
      <c r="L6" s="1011"/>
      <c r="M6" s="1011"/>
      <c r="N6" s="1011"/>
      <c r="O6" s="1011"/>
      <c r="P6" s="1011"/>
      <c r="Q6" s="1011"/>
      <c r="R6" s="1012"/>
    </row>
    <row r="7" spans="1:18" s="32" customFormat="1" ht="17.100000000000001" customHeight="1" thickBot="1">
      <c r="A7" s="1008"/>
      <c r="B7" s="1014"/>
      <c r="C7" s="1010"/>
      <c r="D7" s="1010"/>
      <c r="E7" s="1010"/>
      <c r="F7" s="1010"/>
      <c r="G7" s="673" t="s">
        <v>2646</v>
      </c>
      <c r="H7" s="673" t="s">
        <v>2647</v>
      </c>
      <c r="I7" s="673" t="s">
        <v>2648</v>
      </c>
      <c r="J7" s="673" t="s">
        <v>2649</v>
      </c>
      <c r="K7" s="673" t="s">
        <v>2650</v>
      </c>
      <c r="L7" s="673" t="s">
        <v>2651</v>
      </c>
      <c r="M7" s="673" t="s">
        <v>2652</v>
      </c>
      <c r="N7" s="673" t="s">
        <v>2653</v>
      </c>
      <c r="O7" s="673" t="s">
        <v>2654</v>
      </c>
      <c r="P7" s="673" t="s">
        <v>2655</v>
      </c>
      <c r="Q7" s="673" t="s">
        <v>2656</v>
      </c>
      <c r="R7" s="673" t="s">
        <v>2657</v>
      </c>
    </row>
    <row r="8" spans="1:18" s="32" customFormat="1" ht="5.0999999999999996" customHeight="1">
      <c r="A8" s="48"/>
      <c r="B8" s="49"/>
      <c r="C8" s="50"/>
      <c r="D8" s="49"/>
      <c r="E8" s="49"/>
      <c r="F8" s="49"/>
      <c r="G8" s="49"/>
      <c r="H8" s="49"/>
      <c r="I8" s="49"/>
      <c r="J8" s="49"/>
      <c r="K8" s="7"/>
      <c r="L8" s="51"/>
      <c r="M8" s="51"/>
      <c r="N8" s="51"/>
      <c r="O8" s="51"/>
      <c r="P8" s="51"/>
      <c r="Q8" s="51"/>
      <c r="R8" s="7"/>
    </row>
    <row r="9" spans="1:18" s="30" customFormat="1" ht="12.75" customHeight="1">
      <c r="A9" s="52" t="s">
        <v>2744</v>
      </c>
      <c r="B9" s="53"/>
      <c r="C9" s="54"/>
      <c r="D9" s="53"/>
      <c r="E9" s="53"/>
      <c r="F9" s="53"/>
      <c r="G9" s="53"/>
      <c r="H9" s="53"/>
      <c r="I9" s="53"/>
      <c r="J9" s="53"/>
      <c r="K9" s="6"/>
      <c r="L9" s="55"/>
      <c r="M9" s="55"/>
      <c r="N9" s="55"/>
      <c r="O9" s="55"/>
      <c r="P9" s="55"/>
      <c r="Q9" s="55"/>
      <c r="R9" s="6"/>
    </row>
    <row r="10" spans="1:18" s="30" customFormat="1" ht="12.75" customHeight="1">
      <c r="A10" s="925" t="s">
        <v>2726</v>
      </c>
      <c r="B10" s="56">
        <v>1532.14</v>
      </c>
      <c r="C10" s="56">
        <v>1514.96</v>
      </c>
      <c r="D10" s="56">
        <v>1760.6</v>
      </c>
      <c r="E10" s="56">
        <v>2013.89</v>
      </c>
      <c r="F10" s="56">
        <v>2467.527</v>
      </c>
      <c r="G10" s="56">
        <v>2072.1799999999998</v>
      </c>
      <c r="H10" s="56">
        <v>2159.75</v>
      </c>
      <c r="I10" s="56">
        <v>2098.1799999999998</v>
      </c>
      <c r="J10" s="56">
        <v>2126.38</v>
      </c>
      <c r="K10" s="56">
        <v>2074</v>
      </c>
      <c r="L10" s="56">
        <v>2045.06</v>
      </c>
      <c r="M10" s="56">
        <v>2094.3000000000002</v>
      </c>
      <c r="N10" s="56">
        <v>2093.3000000000002</v>
      </c>
      <c r="O10" s="56">
        <v>2289.44</v>
      </c>
      <c r="P10" s="56">
        <v>2276.9630000000002</v>
      </c>
      <c r="Q10" s="56">
        <v>2290.7579999999998</v>
      </c>
      <c r="R10" s="14">
        <v>2467.527</v>
      </c>
    </row>
    <row r="11" spans="1:18" s="30" customFormat="1" ht="12.75" customHeight="1">
      <c r="A11" s="925" t="s">
        <v>2727</v>
      </c>
      <c r="B11" s="56">
        <v>8855.2199999999993</v>
      </c>
      <c r="C11" s="56">
        <v>15245.86</v>
      </c>
      <c r="D11" s="56">
        <v>17907.54</v>
      </c>
      <c r="E11" s="56">
        <v>20772.939999999999</v>
      </c>
      <c r="F11" s="56">
        <v>26034.108</v>
      </c>
      <c r="G11" s="56">
        <v>20568.990000000002</v>
      </c>
      <c r="H11" s="56">
        <v>20292.53</v>
      </c>
      <c r="I11" s="56">
        <v>19993.650000000001</v>
      </c>
      <c r="J11" s="56">
        <v>21160.09</v>
      </c>
      <c r="K11" s="56">
        <v>22584.75</v>
      </c>
      <c r="L11" s="56">
        <v>23845.73</v>
      </c>
      <c r="M11" s="56">
        <v>25582.65</v>
      </c>
      <c r="N11" s="56">
        <v>27185.360000000001</v>
      </c>
      <c r="O11" s="56">
        <v>29513.78</v>
      </c>
      <c r="P11" s="56">
        <v>27393.108</v>
      </c>
      <c r="Q11" s="56">
        <v>28611.464</v>
      </c>
      <c r="R11" s="14">
        <v>26034.108</v>
      </c>
    </row>
    <row r="12" spans="1:18" s="30" customFormat="1" ht="12.75" customHeight="1">
      <c r="A12" s="925" t="s">
        <v>2728</v>
      </c>
      <c r="B12" s="56">
        <v>6489.87</v>
      </c>
      <c r="C12" s="56">
        <v>6452.79</v>
      </c>
      <c r="D12" s="56">
        <v>5224.46</v>
      </c>
      <c r="E12" s="56">
        <v>8000.05</v>
      </c>
      <c r="F12" s="56">
        <v>12959.655000000001</v>
      </c>
      <c r="G12" s="56">
        <v>7578.37</v>
      </c>
      <c r="H12" s="56">
        <v>8194.3700000000008</v>
      </c>
      <c r="I12" s="56">
        <v>8941.6</v>
      </c>
      <c r="J12" s="56">
        <v>9170.68</v>
      </c>
      <c r="K12" s="56">
        <v>9056.2000000000007</v>
      </c>
      <c r="L12" s="56">
        <v>9391.69</v>
      </c>
      <c r="M12" s="56">
        <v>9357.2199999999993</v>
      </c>
      <c r="N12" s="56">
        <v>9197.9500000000007</v>
      </c>
      <c r="O12" s="56">
        <v>7839.95</v>
      </c>
      <c r="P12" s="56">
        <v>8122.4709999999995</v>
      </c>
      <c r="Q12" s="56">
        <v>9615.5470000000005</v>
      </c>
      <c r="R12" s="14">
        <v>12959.655000000001</v>
      </c>
    </row>
    <row r="13" spans="1:18" s="30" customFormat="1" ht="12.75" customHeight="1">
      <c r="A13" s="925" t="s">
        <v>2729</v>
      </c>
      <c r="B13" s="56">
        <v>4838.49</v>
      </c>
      <c r="C13" s="56">
        <v>4783.7299999999996</v>
      </c>
      <c r="D13" s="56">
        <v>4643.1400000000003</v>
      </c>
      <c r="E13" s="56">
        <v>4301.8900000000003</v>
      </c>
      <c r="F13" s="56">
        <v>4094.1610000000001</v>
      </c>
      <c r="G13" s="56">
        <v>4317.45</v>
      </c>
      <c r="H13" s="56">
        <v>4322.66</v>
      </c>
      <c r="I13" s="56">
        <v>4344.07</v>
      </c>
      <c r="J13" s="56">
        <v>4098.62</v>
      </c>
      <c r="K13" s="56">
        <v>4120.41</v>
      </c>
      <c r="L13" s="56">
        <v>4112.8900000000003</v>
      </c>
      <c r="M13" s="56">
        <v>4129.34</v>
      </c>
      <c r="N13" s="56">
        <v>4151.18</v>
      </c>
      <c r="O13" s="56">
        <v>4171.87</v>
      </c>
      <c r="P13" s="56">
        <v>4186.0929999999998</v>
      </c>
      <c r="Q13" s="56">
        <v>4207.7669999999998</v>
      </c>
      <c r="R13" s="14">
        <v>4094.1610000000001</v>
      </c>
    </row>
    <row r="14" spans="1:18" s="30" customFormat="1" ht="12.75" customHeight="1">
      <c r="A14" s="925" t="s">
        <v>2730</v>
      </c>
      <c r="B14" s="56">
        <v>11.25</v>
      </c>
      <c r="C14" s="56">
        <v>11.25</v>
      </c>
      <c r="D14" s="56">
        <v>11.25</v>
      </c>
      <c r="E14" s="56">
        <v>28</v>
      </c>
      <c r="F14" s="56">
        <v>28</v>
      </c>
      <c r="G14" s="56">
        <v>27.98</v>
      </c>
      <c r="H14" s="56">
        <v>27.99</v>
      </c>
      <c r="I14" s="56">
        <v>27.98</v>
      </c>
      <c r="J14" s="56">
        <v>27.98</v>
      </c>
      <c r="K14" s="56">
        <v>27.98</v>
      </c>
      <c r="L14" s="56">
        <v>28</v>
      </c>
      <c r="M14" s="56">
        <v>28</v>
      </c>
      <c r="N14" s="56">
        <v>28</v>
      </c>
      <c r="O14" s="56">
        <v>28</v>
      </c>
      <c r="P14" s="56">
        <v>28</v>
      </c>
      <c r="Q14" s="56">
        <v>28</v>
      </c>
      <c r="R14" s="14">
        <v>28</v>
      </c>
    </row>
    <row r="15" spans="1:18" s="30" customFormat="1" ht="12.75" customHeight="1">
      <c r="A15" s="925" t="s">
        <v>2731</v>
      </c>
      <c r="B15" s="56">
        <v>192.51</v>
      </c>
      <c r="C15" s="56">
        <v>206.82</v>
      </c>
      <c r="D15" s="56">
        <v>298.75</v>
      </c>
      <c r="E15" s="56">
        <v>483.03</v>
      </c>
      <c r="F15" s="56">
        <v>536.40200000000004</v>
      </c>
      <c r="G15" s="56">
        <v>481.08</v>
      </c>
      <c r="H15" s="56">
        <v>486.22</v>
      </c>
      <c r="I15" s="56">
        <v>485.23</v>
      </c>
      <c r="J15" s="56">
        <v>493.22</v>
      </c>
      <c r="K15" s="56">
        <v>490.74</v>
      </c>
      <c r="L15" s="56">
        <v>499.94</v>
      </c>
      <c r="M15" s="56">
        <v>495.91</v>
      </c>
      <c r="N15" s="56">
        <v>494.23</v>
      </c>
      <c r="O15" s="56">
        <v>489.82</v>
      </c>
      <c r="P15" s="56">
        <v>524.48500000000001</v>
      </c>
      <c r="Q15" s="56">
        <v>521.64800000000002</v>
      </c>
      <c r="R15" s="14">
        <v>536.40200000000004</v>
      </c>
    </row>
    <row r="16" spans="1:18" s="30" customFormat="1" ht="12.75" customHeight="1">
      <c r="A16" s="925" t="s">
        <v>2732</v>
      </c>
      <c r="B16" s="56">
        <v>424.09</v>
      </c>
      <c r="C16" s="56">
        <v>499.21</v>
      </c>
      <c r="D16" s="56">
        <v>565.25</v>
      </c>
      <c r="E16" s="56">
        <v>454.23</v>
      </c>
      <c r="F16" s="56">
        <v>528.20600000000002</v>
      </c>
      <c r="G16" s="56">
        <v>453.18</v>
      </c>
      <c r="H16" s="56">
        <v>441.91</v>
      </c>
      <c r="I16" s="56">
        <v>434.21</v>
      </c>
      <c r="J16" s="56">
        <v>491.55</v>
      </c>
      <c r="K16" s="56">
        <v>491.67</v>
      </c>
      <c r="L16" s="56">
        <v>471.01</v>
      </c>
      <c r="M16" s="56">
        <v>462.07</v>
      </c>
      <c r="N16" s="56">
        <v>576.67999999999995</v>
      </c>
      <c r="O16" s="56">
        <v>658.69</v>
      </c>
      <c r="P16" s="56">
        <v>602.08699999999999</v>
      </c>
      <c r="Q16" s="56">
        <v>598.07399999999996</v>
      </c>
      <c r="R16" s="14">
        <v>528.20600000000002</v>
      </c>
    </row>
    <row r="17" spans="1:18" s="37" customFormat="1" ht="12.75" customHeight="1">
      <c r="A17" s="52" t="s">
        <v>3782</v>
      </c>
      <c r="B17" s="57">
        <v>22343.57</v>
      </c>
      <c r="C17" s="57">
        <v>28714.62</v>
      </c>
      <c r="D17" s="57">
        <v>30410.989999999998</v>
      </c>
      <c r="E17" s="57">
        <v>36054.03</v>
      </c>
      <c r="F17" s="57">
        <v>46648.059000000001</v>
      </c>
      <c r="G17" s="57">
        <v>35499.230000000003</v>
      </c>
      <c r="H17" s="57">
        <v>35925.43</v>
      </c>
      <c r="I17" s="57">
        <v>36324.920000000006</v>
      </c>
      <c r="J17" s="57">
        <v>37568.520000000011</v>
      </c>
      <c r="K17" s="57">
        <v>38845.75</v>
      </c>
      <c r="L17" s="57">
        <v>40394.320000000007</v>
      </c>
      <c r="M17" s="57">
        <v>42149.49</v>
      </c>
      <c r="N17" s="57">
        <v>43726.7</v>
      </c>
      <c r="O17" s="57">
        <v>44991.55</v>
      </c>
      <c r="P17" s="57">
        <v>43133.207999999999</v>
      </c>
      <c r="Q17" s="57">
        <v>45873.258000000002</v>
      </c>
      <c r="R17" s="58">
        <v>46648.059000000001</v>
      </c>
    </row>
    <row r="18" spans="1:18" s="30" customFormat="1" ht="5.0999999999999996" customHeight="1">
      <c r="A18" s="48"/>
      <c r="B18" s="56"/>
      <c r="C18" s="56"/>
      <c r="D18" s="56"/>
      <c r="E18" s="56"/>
      <c r="F18" s="56"/>
      <c r="G18" s="56"/>
      <c r="H18" s="56"/>
      <c r="I18" s="56"/>
      <c r="J18" s="56"/>
      <c r="K18" s="15"/>
      <c r="L18" s="15"/>
      <c r="M18" s="15"/>
      <c r="N18" s="15"/>
      <c r="O18" s="15"/>
      <c r="P18" s="15"/>
      <c r="Q18" s="15"/>
      <c r="R18" s="14"/>
    </row>
    <row r="19" spans="1:18" s="30" customFormat="1" ht="12.75" customHeight="1">
      <c r="A19" s="52" t="s">
        <v>3783</v>
      </c>
      <c r="B19" s="56"/>
      <c r="C19" s="56"/>
      <c r="D19" s="56"/>
      <c r="E19" s="56"/>
      <c r="F19" s="56"/>
      <c r="G19" s="56"/>
      <c r="H19" s="56"/>
      <c r="I19" s="56"/>
      <c r="J19" s="56"/>
      <c r="K19" s="15"/>
      <c r="L19" s="15"/>
      <c r="M19" s="15"/>
      <c r="N19" s="15"/>
      <c r="O19" s="15"/>
      <c r="P19" s="15"/>
      <c r="Q19" s="15"/>
      <c r="R19" s="14"/>
    </row>
    <row r="20" spans="1:18" s="30" customFormat="1" ht="12.75" customHeight="1">
      <c r="A20" s="52" t="s">
        <v>2766</v>
      </c>
      <c r="B20" s="56"/>
      <c r="C20" s="56"/>
      <c r="D20" s="56"/>
      <c r="E20" s="56"/>
      <c r="F20" s="56"/>
      <c r="G20" s="56"/>
      <c r="H20" s="56"/>
      <c r="I20" s="56"/>
      <c r="J20" s="56"/>
      <c r="K20" s="15"/>
      <c r="L20" s="15"/>
      <c r="M20" s="15"/>
      <c r="N20" s="15"/>
      <c r="O20" s="15"/>
      <c r="P20" s="15"/>
      <c r="Q20" s="15"/>
      <c r="R20" s="14"/>
    </row>
    <row r="21" spans="1:18" s="30" customFormat="1" ht="12.75" customHeight="1">
      <c r="A21" s="925" t="s">
        <v>2734</v>
      </c>
      <c r="B21" s="56">
        <v>9623.26</v>
      </c>
      <c r="C21" s="56">
        <v>11425.06</v>
      </c>
      <c r="D21" s="56">
        <v>13413.8</v>
      </c>
      <c r="E21" s="56">
        <v>19909.75</v>
      </c>
      <c r="F21" s="56">
        <v>27561.851999999999</v>
      </c>
      <c r="G21" s="56">
        <v>18812.89</v>
      </c>
      <c r="H21" s="56">
        <v>19145.62</v>
      </c>
      <c r="I21" s="56">
        <v>19354.09</v>
      </c>
      <c r="J21" s="56">
        <v>20327.21</v>
      </c>
      <c r="K21" s="56">
        <v>21134.35</v>
      </c>
      <c r="L21" s="56">
        <v>22486.6</v>
      </c>
      <c r="M21" s="56">
        <v>23634.560000000001</v>
      </c>
      <c r="N21" s="56">
        <v>24832.06</v>
      </c>
      <c r="O21" s="56">
        <v>24333.31</v>
      </c>
      <c r="P21" s="56">
        <v>24669.117999999999</v>
      </c>
      <c r="Q21" s="56">
        <v>25265.547999999999</v>
      </c>
      <c r="R21" s="14">
        <v>27561.851999999999</v>
      </c>
    </row>
    <row r="22" spans="1:18" s="30" customFormat="1" ht="12.75" customHeight="1">
      <c r="A22" s="925" t="s">
        <v>2735</v>
      </c>
      <c r="B22" s="56">
        <v>483.81</v>
      </c>
      <c r="C22" s="59">
        <v>982.48</v>
      </c>
      <c r="D22" s="56">
        <v>2084.5</v>
      </c>
      <c r="E22" s="56">
        <v>2915.52</v>
      </c>
      <c r="F22" s="56">
        <v>4022.2310000000002</v>
      </c>
      <c r="G22" s="56">
        <v>2536.6999999999998</v>
      </c>
      <c r="H22" s="56">
        <v>2574.86</v>
      </c>
      <c r="I22" s="56">
        <v>2846.36</v>
      </c>
      <c r="J22" s="56">
        <v>2950.12</v>
      </c>
      <c r="K22" s="56">
        <v>2902.95</v>
      </c>
      <c r="L22" s="56">
        <v>3032.82</v>
      </c>
      <c r="M22" s="56">
        <v>2972.36</v>
      </c>
      <c r="N22" s="56">
        <v>3122.63</v>
      </c>
      <c r="O22" s="56">
        <v>3097.88</v>
      </c>
      <c r="P22" s="56">
        <v>2969.5520000000001</v>
      </c>
      <c r="Q22" s="56">
        <v>3728.63</v>
      </c>
      <c r="R22" s="14">
        <v>4022.2310000000002</v>
      </c>
    </row>
    <row r="23" spans="1:18" s="30" customFormat="1" ht="12.75" customHeight="1">
      <c r="A23" s="925" t="s">
        <v>2736</v>
      </c>
      <c r="B23" s="56">
        <v>1584.66</v>
      </c>
      <c r="C23" s="59">
        <v>6170.62</v>
      </c>
      <c r="D23" s="56">
        <v>5370.79</v>
      </c>
      <c r="E23" s="56">
        <v>4502.3999999999996</v>
      </c>
      <c r="F23" s="56">
        <v>5438.4459999999999</v>
      </c>
      <c r="G23" s="56">
        <v>5308.98</v>
      </c>
      <c r="H23" s="56">
        <v>5412.12</v>
      </c>
      <c r="I23" s="56">
        <v>5433.29</v>
      </c>
      <c r="J23" s="56">
        <v>5555.84</v>
      </c>
      <c r="K23" s="56">
        <v>6007.34</v>
      </c>
      <c r="L23" s="56">
        <v>6142.1</v>
      </c>
      <c r="M23" s="56">
        <v>6322.87</v>
      </c>
      <c r="N23" s="56">
        <v>6585.72</v>
      </c>
      <c r="O23" s="56">
        <v>7999.47</v>
      </c>
      <c r="P23" s="56">
        <v>7153.9880000000003</v>
      </c>
      <c r="Q23" s="56">
        <v>8109.6059999999998</v>
      </c>
      <c r="R23" s="14">
        <v>5438.4459999999999</v>
      </c>
    </row>
    <row r="24" spans="1:18" s="30" customFormat="1" ht="12.75" customHeight="1">
      <c r="A24" s="925" t="s">
        <v>2737</v>
      </c>
      <c r="B24" s="56">
        <v>147.13999999999999</v>
      </c>
      <c r="C24" s="56">
        <v>0</v>
      </c>
      <c r="D24" s="56">
        <v>50.06</v>
      </c>
      <c r="E24" s="56">
        <v>505.1</v>
      </c>
      <c r="F24" s="56">
        <v>195.499</v>
      </c>
      <c r="G24" s="56">
        <v>526.87</v>
      </c>
      <c r="H24" s="56">
        <v>307.52999999999997</v>
      </c>
      <c r="I24" s="56">
        <v>255.65</v>
      </c>
      <c r="J24" s="56">
        <v>202.49</v>
      </c>
      <c r="K24" s="56">
        <v>370.04</v>
      </c>
      <c r="L24" s="56">
        <v>278.58</v>
      </c>
      <c r="M24" s="56">
        <v>436.18</v>
      </c>
      <c r="N24" s="56">
        <v>510.64</v>
      </c>
      <c r="O24" s="56">
        <v>473.42</v>
      </c>
      <c r="P24" s="56">
        <v>509.298</v>
      </c>
      <c r="Q24" s="56">
        <v>571.45899999999995</v>
      </c>
      <c r="R24" s="14">
        <v>195.499</v>
      </c>
    </row>
    <row r="25" spans="1:18" s="30" customFormat="1" ht="12.75" customHeight="1">
      <c r="A25" s="925" t="s">
        <v>2738</v>
      </c>
      <c r="B25" s="56">
        <v>95.86</v>
      </c>
      <c r="C25" s="56">
        <v>11.97</v>
      </c>
      <c r="D25" s="56">
        <v>15.97</v>
      </c>
      <c r="E25" s="56">
        <v>63.94</v>
      </c>
      <c r="F25" s="56">
        <v>1426.5070000000001</v>
      </c>
      <c r="G25" s="56">
        <v>31.96</v>
      </c>
      <c r="H25" s="56">
        <v>15.97</v>
      </c>
      <c r="I25" s="56">
        <v>38.96</v>
      </c>
      <c r="J25" s="56">
        <v>45.94</v>
      </c>
      <c r="K25" s="56">
        <v>31.97</v>
      </c>
      <c r="L25" s="56">
        <v>95.88</v>
      </c>
      <c r="M25" s="56">
        <v>84.4</v>
      </c>
      <c r="N25" s="56">
        <v>160.76</v>
      </c>
      <c r="O25" s="56">
        <v>211.27</v>
      </c>
      <c r="P25" s="56">
        <v>497.57299999999998</v>
      </c>
      <c r="Q25" s="56">
        <v>654.24900000000002</v>
      </c>
      <c r="R25" s="14">
        <v>1426.5070000000001</v>
      </c>
    </row>
    <row r="26" spans="1:18" s="30" customFormat="1" ht="12.75" customHeight="1">
      <c r="A26" s="925" t="s">
        <v>2739</v>
      </c>
      <c r="B26" s="56">
        <v>9184.7999999999993</v>
      </c>
      <c r="C26" s="59">
        <v>8846.5400000000009</v>
      </c>
      <c r="D26" s="56">
        <v>7645.13</v>
      </c>
      <c r="E26" s="56">
        <v>6553.77</v>
      </c>
      <c r="F26" s="56">
        <v>5548.8760000000002</v>
      </c>
      <c r="G26" s="56">
        <v>6530.34</v>
      </c>
      <c r="H26" s="56">
        <v>6488.43</v>
      </c>
      <c r="I26" s="56">
        <v>6328.46</v>
      </c>
      <c r="J26" s="56">
        <v>6257.98</v>
      </c>
      <c r="K26" s="56">
        <v>6281.65</v>
      </c>
      <c r="L26" s="56">
        <v>6093.4</v>
      </c>
      <c r="M26" s="56">
        <v>6089.7</v>
      </c>
      <c r="N26" s="56">
        <v>6048.03</v>
      </c>
      <c r="O26" s="56">
        <v>5887.88</v>
      </c>
      <c r="P26" s="56">
        <v>5551.9970000000003</v>
      </c>
      <c r="Q26" s="56">
        <v>5672.8680000000004</v>
      </c>
      <c r="R26" s="14">
        <v>5548.8760000000002</v>
      </c>
    </row>
    <row r="27" spans="1:18" s="30" customFormat="1" ht="12.75" customHeight="1">
      <c r="A27" s="925" t="s">
        <v>2740</v>
      </c>
      <c r="B27" s="56">
        <v>0</v>
      </c>
      <c r="C27" s="56">
        <v>0</v>
      </c>
      <c r="D27" s="56">
        <v>0</v>
      </c>
      <c r="E27" s="56">
        <v>0</v>
      </c>
      <c r="F27" s="56">
        <v>0</v>
      </c>
      <c r="G27" s="56">
        <v>0</v>
      </c>
      <c r="H27" s="56">
        <v>0</v>
      </c>
      <c r="I27" s="56">
        <v>0</v>
      </c>
      <c r="J27" s="56">
        <v>0</v>
      </c>
      <c r="K27" s="56">
        <v>0</v>
      </c>
      <c r="L27" s="56">
        <v>0</v>
      </c>
      <c r="M27" s="56">
        <v>0</v>
      </c>
      <c r="N27" s="56">
        <v>0</v>
      </c>
      <c r="O27" s="56">
        <v>0</v>
      </c>
      <c r="P27" s="56">
        <v>0</v>
      </c>
      <c r="Q27" s="56">
        <v>0</v>
      </c>
      <c r="R27" s="56">
        <v>0</v>
      </c>
    </row>
    <row r="28" spans="1:18" s="32" customFormat="1" ht="12.75" customHeight="1">
      <c r="A28" s="925" t="s">
        <v>2780</v>
      </c>
      <c r="B28" s="59">
        <v>68.400000000000006</v>
      </c>
      <c r="C28" s="56">
        <v>61.09</v>
      </c>
      <c r="D28" s="59">
        <v>369.94</v>
      </c>
      <c r="E28" s="60">
        <v>70.760000000000005</v>
      </c>
      <c r="F28" s="60">
        <v>78.64</v>
      </c>
      <c r="G28" s="60">
        <v>70.790000000000006</v>
      </c>
      <c r="H28" s="60">
        <v>71.14</v>
      </c>
      <c r="I28" s="60">
        <v>70.959999999999994</v>
      </c>
      <c r="J28" s="60">
        <v>73.680000000000007</v>
      </c>
      <c r="K28" s="60">
        <v>73.069999999999993</v>
      </c>
      <c r="L28" s="60">
        <v>71.180000000000007</v>
      </c>
      <c r="M28" s="60">
        <v>79.05</v>
      </c>
      <c r="N28" s="60">
        <v>79.84</v>
      </c>
      <c r="O28" s="60">
        <v>96.91</v>
      </c>
      <c r="P28" s="60">
        <v>95.757999999999996</v>
      </c>
      <c r="Q28" s="60">
        <v>97.441000000000003</v>
      </c>
      <c r="R28" s="17">
        <v>78.64</v>
      </c>
    </row>
    <row r="29" spans="1:18" s="37" customFormat="1" ht="12.75" customHeight="1">
      <c r="A29" s="52" t="s">
        <v>3882</v>
      </c>
      <c r="B29" s="57">
        <v>21187.93</v>
      </c>
      <c r="C29" s="57">
        <v>27497.760000000002</v>
      </c>
      <c r="D29" s="57">
        <v>28950.190000000002</v>
      </c>
      <c r="E29" s="57">
        <v>34521.24</v>
      </c>
      <c r="F29" s="57">
        <v>44272.050999999999</v>
      </c>
      <c r="G29" s="57">
        <v>33818.53</v>
      </c>
      <c r="H29" s="57">
        <v>34015.67</v>
      </c>
      <c r="I29" s="57">
        <v>34327.770000000004</v>
      </c>
      <c r="J29" s="57">
        <v>35413.26</v>
      </c>
      <c r="K29" s="57">
        <v>36801.370000000003</v>
      </c>
      <c r="L29" s="57">
        <v>38200.559999999998</v>
      </c>
      <c r="M29" s="57">
        <v>39619.120000000003</v>
      </c>
      <c r="N29" s="57">
        <v>41339.68</v>
      </c>
      <c r="O29" s="57">
        <v>42100.14</v>
      </c>
      <c r="P29" s="57">
        <v>41447.284</v>
      </c>
      <c r="Q29" s="57">
        <v>44099.800999999999</v>
      </c>
      <c r="R29" s="58">
        <v>44272.050999999999</v>
      </c>
    </row>
    <row r="30" spans="1:18" s="37" customFormat="1" ht="12.75" customHeight="1">
      <c r="A30" s="61" t="s">
        <v>3884</v>
      </c>
      <c r="B30" s="57">
        <v>1155.6400000000001</v>
      </c>
      <c r="C30" s="57">
        <v>1216.8599999999999</v>
      </c>
      <c r="D30" s="57">
        <v>1460.8</v>
      </c>
      <c r="E30" s="57">
        <v>1532.79</v>
      </c>
      <c r="F30" s="57">
        <v>2376.0079999999998</v>
      </c>
      <c r="G30" s="57">
        <v>1680.7</v>
      </c>
      <c r="H30" s="57">
        <v>1909.76</v>
      </c>
      <c r="I30" s="57">
        <v>1997.15</v>
      </c>
      <c r="J30" s="57">
        <v>2155.2600000000002</v>
      </c>
      <c r="K30" s="57">
        <v>2044.38</v>
      </c>
      <c r="L30" s="57">
        <v>2193.7600000000002</v>
      </c>
      <c r="M30" s="57">
        <v>2530.37</v>
      </c>
      <c r="N30" s="57">
        <v>2387.02</v>
      </c>
      <c r="O30" s="57">
        <v>2891.41</v>
      </c>
      <c r="P30" s="57">
        <v>1685.924</v>
      </c>
      <c r="Q30" s="57">
        <v>1773.4570000000001</v>
      </c>
      <c r="R30" s="58">
        <v>2376.0079999999998</v>
      </c>
    </row>
    <row r="31" spans="1:18" s="37" customFormat="1" ht="12.75" customHeight="1" thickBot="1">
      <c r="A31" s="62" t="s">
        <v>3883</v>
      </c>
      <c r="B31" s="63">
        <v>22343.57</v>
      </c>
      <c r="C31" s="63">
        <v>28714.620000000003</v>
      </c>
      <c r="D31" s="63">
        <v>30410.99</v>
      </c>
      <c r="E31" s="63">
        <v>36054.03</v>
      </c>
      <c r="F31" s="63">
        <v>46648.059000000001</v>
      </c>
      <c r="G31" s="63">
        <v>35499.229999999996</v>
      </c>
      <c r="H31" s="63">
        <v>35925.43</v>
      </c>
      <c r="I31" s="63">
        <v>36324.920000000006</v>
      </c>
      <c r="J31" s="63">
        <v>37568.520000000004</v>
      </c>
      <c r="K31" s="63">
        <v>38845.75</v>
      </c>
      <c r="L31" s="63">
        <v>40394.32</v>
      </c>
      <c r="M31" s="63">
        <v>42149.490000000005</v>
      </c>
      <c r="N31" s="63">
        <v>43726.7</v>
      </c>
      <c r="O31" s="63">
        <v>44991.55</v>
      </c>
      <c r="P31" s="63">
        <v>43133.207999999999</v>
      </c>
      <c r="Q31" s="63">
        <v>45873.258000000002</v>
      </c>
      <c r="R31" s="64">
        <v>46648.059000000001</v>
      </c>
    </row>
  </sheetData>
  <mergeCells count="7">
    <mergeCell ref="A6:A7"/>
    <mergeCell ref="G6:R6"/>
    <mergeCell ref="B6:B7"/>
    <mergeCell ref="C6:C7"/>
    <mergeCell ref="D6:D7"/>
    <mergeCell ref="E6:E7"/>
    <mergeCell ref="F6:F7"/>
  </mergeCells>
  <hyperlinks>
    <hyperlink ref="A1" location="'Table of contents'!A1" display="return to the CONTENTS"/>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8"/>
  <sheetViews>
    <sheetView zoomScale="80" zoomScaleNormal="80" workbookViewId="0">
      <pane xSplit="1" topLeftCell="B1" activePane="topRight" state="frozen"/>
      <selection pane="topRight" activeCell="A3" sqref="A3"/>
    </sheetView>
  </sheetViews>
  <sheetFormatPr defaultRowHeight="15"/>
  <cols>
    <col min="1" max="1" width="65.140625" style="34" customWidth="1"/>
    <col min="2" max="16384" width="9.140625" style="34"/>
  </cols>
  <sheetData>
    <row r="1" spans="1:18">
      <c r="A1" s="649" t="s">
        <v>2688</v>
      </c>
    </row>
    <row r="2" spans="1:18" ht="5.0999999999999996" customHeight="1">
      <c r="A2" s="65"/>
    </row>
    <row r="3" spans="1:18" s="32" customFormat="1" ht="18.75" customHeight="1">
      <c r="A3" s="926" t="s">
        <v>2742</v>
      </c>
    </row>
    <row r="4" spans="1:18" s="32" customFormat="1" ht="5.0999999999999996" customHeight="1">
      <c r="A4" s="38"/>
    </row>
    <row r="5" spans="1:18" s="32" customFormat="1" ht="16.5" customHeight="1" thickBot="1">
      <c r="A5" s="695" t="s">
        <v>2743</v>
      </c>
      <c r="B5" s="40"/>
      <c r="C5" s="40"/>
      <c r="D5" s="40"/>
      <c r="E5" s="40"/>
      <c r="F5" s="40"/>
      <c r="G5" s="40"/>
      <c r="H5" s="40"/>
      <c r="I5" s="40"/>
      <c r="J5" s="40"/>
      <c r="K5" s="40"/>
      <c r="L5" s="40"/>
      <c r="M5" s="40"/>
      <c r="N5" s="40"/>
      <c r="O5" s="40"/>
      <c r="P5" s="40"/>
      <c r="Q5" s="40"/>
      <c r="R5" s="40"/>
    </row>
    <row r="6" spans="1:18" s="32" customFormat="1" ht="17.100000000000001" customHeight="1">
      <c r="A6" s="1007"/>
      <c r="B6" s="1017">
        <v>2003</v>
      </c>
      <c r="C6" s="1018">
        <v>2004</v>
      </c>
      <c r="D6" s="1018">
        <v>2005</v>
      </c>
      <c r="E6" s="1018">
        <v>2006</v>
      </c>
      <c r="F6" s="1018">
        <v>2007</v>
      </c>
      <c r="G6" s="1015">
        <v>2007</v>
      </c>
      <c r="H6" s="1015"/>
      <c r="I6" s="1015"/>
      <c r="J6" s="1015"/>
      <c r="K6" s="1015"/>
      <c r="L6" s="1015"/>
      <c r="M6" s="1015"/>
      <c r="N6" s="1015"/>
      <c r="O6" s="1015"/>
      <c r="P6" s="1015"/>
      <c r="Q6" s="1015"/>
      <c r="R6" s="1016"/>
    </row>
    <row r="7" spans="1:18" s="32" customFormat="1" ht="17.100000000000001" customHeight="1" thickBot="1">
      <c r="A7" s="1008"/>
      <c r="B7" s="1014"/>
      <c r="C7" s="1010"/>
      <c r="D7" s="1010"/>
      <c r="E7" s="1010"/>
      <c r="F7" s="1010"/>
      <c r="G7" s="673" t="s">
        <v>2646</v>
      </c>
      <c r="H7" s="673" t="s">
        <v>2647</v>
      </c>
      <c r="I7" s="673" t="s">
        <v>2648</v>
      </c>
      <c r="J7" s="673" t="s">
        <v>2649</v>
      </c>
      <c r="K7" s="673" t="s">
        <v>2650</v>
      </c>
      <c r="L7" s="673" t="s">
        <v>2651</v>
      </c>
      <c r="M7" s="673" t="s">
        <v>2652</v>
      </c>
      <c r="N7" s="673" t="s">
        <v>2653</v>
      </c>
      <c r="O7" s="673" t="s">
        <v>2654</v>
      </c>
      <c r="P7" s="673" t="s">
        <v>2655</v>
      </c>
      <c r="Q7" s="673" t="s">
        <v>2656</v>
      </c>
      <c r="R7" s="673" t="s">
        <v>2657</v>
      </c>
    </row>
    <row r="8" spans="1:18" s="32" customFormat="1" ht="5.0999999999999996" customHeight="1">
      <c r="A8" s="1"/>
      <c r="B8" s="4"/>
      <c r="C8" s="2"/>
      <c r="D8" s="2"/>
      <c r="E8" s="2"/>
      <c r="F8" s="2"/>
      <c r="G8" s="3"/>
      <c r="H8" s="3"/>
      <c r="I8" s="3"/>
      <c r="J8" s="3"/>
      <c r="K8" s="3"/>
      <c r="L8" s="3"/>
      <c r="M8" s="3"/>
      <c r="N8" s="3"/>
      <c r="O8" s="3"/>
      <c r="P8" s="3"/>
      <c r="Q8" s="3"/>
      <c r="R8" s="3"/>
    </row>
    <row r="9" spans="1:18" s="32" customFormat="1" ht="12.75" customHeight="1">
      <c r="A9" s="72" t="s">
        <v>2744</v>
      </c>
      <c r="B9" s="7"/>
      <c r="C9" s="7"/>
      <c r="D9" s="7"/>
      <c r="E9" s="7"/>
      <c r="F9" s="7"/>
      <c r="G9" s="7"/>
      <c r="H9" s="7"/>
      <c r="I9" s="7"/>
      <c r="J9" s="7"/>
      <c r="K9" s="7"/>
      <c r="L9" s="7"/>
      <c r="M9" s="7"/>
      <c r="N9" s="7"/>
      <c r="O9" s="7"/>
      <c r="P9" s="7"/>
      <c r="Q9" s="7"/>
      <c r="R9" s="7"/>
    </row>
    <row r="10" spans="1:18" s="32" customFormat="1" ht="12.75" customHeight="1">
      <c r="A10" s="73" t="s">
        <v>2745</v>
      </c>
      <c r="B10" s="74">
        <v>880</v>
      </c>
      <c r="C10" s="74">
        <v>941.8</v>
      </c>
      <c r="D10" s="74">
        <v>1155</v>
      </c>
      <c r="E10" s="74">
        <v>1998.4</v>
      </c>
      <c r="F10" s="74">
        <v>2076.6</v>
      </c>
      <c r="G10" s="74">
        <v>2286.5702000000001</v>
      </c>
      <c r="H10" s="74">
        <v>2320.2280000000001</v>
      </c>
      <c r="I10" s="74">
        <v>2031.165</v>
      </c>
      <c r="J10" s="74">
        <v>2003.3</v>
      </c>
      <c r="K10" s="74">
        <v>2504.4</v>
      </c>
      <c r="L10" s="74">
        <v>2181.5</v>
      </c>
      <c r="M10" s="74">
        <v>3094.1</v>
      </c>
      <c r="N10" s="74">
        <v>2670.3</v>
      </c>
      <c r="O10" s="74">
        <v>3622.7</v>
      </c>
      <c r="P10" s="74">
        <v>3474.3</v>
      </c>
      <c r="Q10" s="74">
        <v>2688.1</v>
      </c>
      <c r="R10" s="74">
        <v>2076.6</v>
      </c>
    </row>
    <row r="11" spans="1:18" s="32" customFormat="1" ht="12.75" customHeight="1">
      <c r="A11" s="75" t="s">
        <v>2746</v>
      </c>
      <c r="B11" s="74">
        <v>452</v>
      </c>
      <c r="C11" s="74">
        <v>954.8</v>
      </c>
      <c r="D11" s="74">
        <v>2051.8000000000002</v>
      </c>
      <c r="E11" s="74">
        <v>2839</v>
      </c>
      <c r="F11" s="74">
        <v>4014</v>
      </c>
      <c r="G11" s="74">
        <v>2419.7890000000002</v>
      </c>
      <c r="H11" s="74">
        <v>2427.9789999999998</v>
      </c>
      <c r="I11" s="74">
        <v>2742.0259999999998</v>
      </c>
      <c r="J11" s="74">
        <v>2815.8</v>
      </c>
      <c r="K11" s="74">
        <v>2798.8</v>
      </c>
      <c r="L11" s="74">
        <v>2916.8</v>
      </c>
      <c r="M11" s="74">
        <v>2898.4</v>
      </c>
      <c r="N11" s="74">
        <v>3008.2</v>
      </c>
      <c r="O11" s="74">
        <v>3074.2</v>
      </c>
      <c r="P11" s="74">
        <v>2939.9</v>
      </c>
      <c r="Q11" s="74">
        <v>3617.1</v>
      </c>
      <c r="R11" s="74">
        <v>4014</v>
      </c>
    </row>
    <row r="12" spans="1:18" s="32" customFormat="1" ht="12.75" customHeight="1">
      <c r="A12" s="73" t="s">
        <v>2747</v>
      </c>
      <c r="B12" s="74">
        <v>4303.7</v>
      </c>
      <c r="C12" s="74">
        <v>6257.3</v>
      </c>
      <c r="D12" s="74">
        <v>6224.4</v>
      </c>
      <c r="E12" s="74">
        <v>5750.5</v>
      </c>
      <c r="F12" s="74">
        <v>3722.8</v>
      </c>
      <c r="G12" s="74">
        <v>4840.5699000000004</v>
      </c>
      <c r="H12" s="74">
        <v>4999.1540000000005</v>
      </c>
      <c r="I12" s="74">
        <v>4835.91</v>
      </c>
      <c r="J12" s="74">
        <v>4254.3</v>
      </c>
      <c r="K12" s="74">
        <v>3621.1</v>
      </c>
      <c r="L12" s="74">
        <v>4359.8999999999996</v>
      </c>
      <c r="M12" s="74">
        <v>3278.4</v>
      </c>
      <c r="N12" s="74">
        <v>4426.3999999999996</v>
      </c>
      <c r="O12" s="74">
        <v>3914.5</v>
      </c>
      <c r="P12" s="74">
        <v>3363.2</v>
      </c>
      <c r="Q12" s="74">
        <v>3984.1</v>
      </c>
      <c r="R12" s="74">
        <v>3722.8</v>
      </c>
    </row>
    <row r="13" spans="1:18" s="32" customFormat="1" ht="12.75">
      <c r="A13" s="73" t="s">
        <v>2748</v>
      </c>
      <c r="B13" s="74">
        <v>304.3</v>
      </c>
      <c r="C13" s="74">
        <v>429.1</v>
      </c>
      <c r="D13" s="74">
        <v>701</v>
      </c>
      <c r="E13" s="74">
        <v>816.2</v>
      </c>
      <c r="F13" s="74">
        <v>1274.9000000000001</v>
      </c>
      <c r="G13" s="74">
        <v>619.53390000000002</v>
      </c>
      <c r="H13" s="74">
        <v>786.32</v>
      </c>
      <c r="I13" s="74">
        <v>659.39700000000005</v>
      </c>
      <c r="J13" s="74">
        <v>1848.8</v>
      </c>
      <c r="K13" s="74">
        <v>1676.2</v>
      </c>
      <c r="L13" s="74">
        <v>795</v>
      </c>
      <c r="M13" s="74">
        <v>684.7</v>
      </c>
      <c r="N13" s="74">
        <v>687.9</v>
      </c>
      <c r="O13" s="74">
        <v>558.79999999999995</v>
      </c>
      <c r="P13" s="74">
        <v>651.1</v>
      </c>
      <c r="Q13" s="74">
        <v>635.5</v>
      </c>
      <c r="R13" s="74">
        <v>1274.9000000000001</v>
      </c>
    </row>
    <row r="14" spans="1:18" s="32" customFormat="1" ht="12.75" customHeight="1">
      <c r="A14" s="73" t="s">
        <v>2749</v>
      </c>
      <c r="B14" s="74" t="s">
        <v>15</v>
      </c>
      <c r="C14" s="74" t="s">
        <v>15</v>
      </c>
      <c r="D14" s="74" t="s">
        <v>15</v>
      </c>
      <c r="E14" s="74" t="s">
        <v>15</v>
      </c>
      <c r="F14" s="74" t="s">
        <v>15</v>
      </c>
      <c r="G14" s="74" t="s">
        <v>15</v>
      </c>
      <c r="H14" s="74" t="s">
        <v>15</v>
      </c>
      <c r="I14" s="74" t="s">
        <v>15</v>
      </c>
      <c r="J14" s="74" t="s">
        <v>15</v>
      </c>
      <c r="K14" s="74" t="s">
        <v>15</v>
      </c>
      <c r="L14" s="74" t="s">
        <v>15</v>
      </c>
      <c r="M14" s="74" t="s">
        <v>15</v>
      </c>
      <c r="N14" s="74" t="s">
        <v>15</v>
      </c>
      <c r="O14" s="74" t="s">
        <v>15</v>
      </c>
      <c r="P14" s="74" t="s">
        <v>15</v>
      </c>
      <c r="Q14" s="74" t="s">
        <v>15</v>
      </c>
      <c r="R14" s="74" t="s">
        <v>15</v>
      </c>
    </row>
    <row r="15" spans="1:18" s="32" customFormat="1" ht="12.75" customHeight="1">
      <c r="A15" s="73" t="s">
        <v>2750</v>
      </c>
      <c r="B15" s="74">
        <v>180.1</v>
      </c>
      <c r="C15" s="74">
        <v>48.9</v>
      </c>
      <c r="D15" s="74">
        <v>50</v>
      </c>
      <c r="E15" s="74">
        <v>507.8</v>
      </c>
      <c r="F15" s="74">
        <v>334.2</v>
      </c>
      <c r="G15" s="74">
        <v>633.96159999999998</v>
      </c>
      <c r="H15" s="74">
        <v>324.33499999999998</v>
      </c>
      <c r="I15" s="74">
        <v>254.95599999999999</v>
      </c>
      <c r="J15" s="74">
        <v>280</v>
      </c>
      <c r="K15" s="74">
        <v>489.5</v>
      </c>
      <c r="L15" s="74">
        <v>298</v>
      </c>
      <c r="M15" s="74">
        <v>527.1</v>
      </c>
      <c r="N15" s="74">
        <v>633.70000000000005</v>
      </c>
      <c r="O15" s="74">
        <v>657.4</v>
      </c>
      <c r="P15" s="74">
        <v>707.5</v>
      </c>
      <c r="Q15" s="74">
        <v>750.1</v>
      </c>
      <c r="R15" s="74">
        <v>334.2</v>
      </c>
    </row>
    <row r="16" spans="1:18" s="32" customFormat="1" ht="12.75" customHeight="1">
      <c r="A16" s="72" t="s">
        <v>2751</v>
      </c>
      <c r="B16" s="76">
        <v>6120.1</v>
      </c>
      <c r="C16" s="76">
        <v>8631.9</v>
      </c>
      <c r="D16" s="76">
        <v>10182.200000000001</v>
      </c>
      <c r="E16" s="76">
        <v>11911.9</v>
      </c>
      <c r="F16" s="76">
        <v>11422.5</v>
      </c>
      <c r="G16" s="76">
        <v>10800.4246</v>
      </c>
      <c r="H16" s="76">
        <v>10858.016</v>
      </c>
      <c r="I16" s="76">
        <v>10523.454</v>
      </c>
      <c r="J16" s="76">
        <v>11202.2</v>
      </c>
      <c r="K16" s="76">
        <v>11090</v>
      </c>
      <c r="L16" s="76">
        <v>10551.2</v>
      </c>
      <c r="M16" s="76">
        <v>10482.700000000001</v>
      </c>
      <c r="N16" s="76">
        <v>11426.5</v>
      </c>
      <c r="O16" s="76">
        <v>11827.6</v>
      </c>
      <c r="P16" s="76">
        <v>11136</v>
      </c>
      <c r="Q16" s="76">
        <v>11674.9</v>
      </c>
      <c r="R16" s="76">
        <v>11422.5</v>
      </c>
    </row>
    <row r="17" spans="1:18" s="32" customFormat="1" ht="12.75">
      <c r="A17" s="75" t="s">
        <v>2752</v>
      </c>
      <c r="B17" s="74">
        <v>526.5</v>
      </c>
      <c r="C17" s="74">
        <v>709.2</v>
      </c>
      <c r="D17" s="74">
        <v>910.9</v>
      </c>
      <c r="E17" s="74">
        <v>951.7</v>
      </c>
      <c r="F17" s="74">
        <v>2526.9</v>
      </c>
      <c r="G17" s="74">
        <v>940.69110000000001</v>
      </c>
      <c r="H17" s="74">
        <v>986.19</v>
      </c>
      <c r="I17" s="74">
        <v>1086.8230000000001</v>
      </c>
      <c r="J17" s="74">
        <v>1110.2</v>
      </c>
      <c r="K17" s="74">
        <v>1137.2</v>
      </c>
      <c r="L17" s="74">
        <v>1276.0999999999999</v>
      </c>
      <c r="M17" s="74">
        <v>1323.9</v>
      </c>
      <c r="N17" s="74">
        <v>1390.7</v>
      </c>
      <c r="O17" s="74">
        <v>1484.7</v>
      </c>
      <c r="P17" s="74">
        <v>1710.8</v>
      </c>
      <c r="Q17" s="74">
        <v>1843.9</v>
      </c>
      <c r="R17" s="74">
        <v>2526.9</v>
      </c>
    </row>
    <row r="18" spans="1:18" s="32" customFormat="1" ht="12.75">
      <c r="A18" s="75" t="s">
        <v>2753</v>
      </c>
      <c r="B18" s="74" t="s">
        <v>15</v>
      </c>
      <c r="C18" s="74" t="s">
        <v>15</v>
      </c>
      <c r="D18" s="74" t="s">
        <v>15</v>
      </c>
      <c r="E18" s="74" t="s">
        <v>15</v>
      </c>
      <c r="F18" s="74">
        <v>11.6</v>
      </c>
      <c r="G18" s="74">
        <v>11.5642</v>
      </c>
      <c r="H18" s="74">
        <v>11.564</v>
      </c>
      <c r="I18" s="74">
        <v>11.564</v>
      </c>
      <c r="J18" s="74">
        <v>11.6</v>
      </c>
      <c r="K18" s="74">
        <v>11.6</v>
      </c>
      <c r="L18" s="74">
        <v>11.6</v>
      </c>
      <c r="M18" s="74">
        <v>11.6</v>
      </c>
      <c r="N18" s="74">
        <v>11.6</v>
      </c>
      <c r="O18" s="74">
        <v>11.6</v>
      </c>
      <c r="P18" s="74">
        <v>11.6</v>
      </c>
      <c r="Q18" s="74">
        <v>11.6</v>
      </c>
      <c r="R18" s="74">
        <v>11.6</v>
      </c>
    </row>
    <row r="19" spans="1:18" s="32" customFormat="1" ht="12.75" customHeight="1">
      <c r="A19" s="75" t="s">
        <v>2754</v>
      </c>
      <c r="B19" s="74">
        <v>330.3</v>
      </c>
      <c r="C19" s="74">
        <v>279.3</v>
      </c>
      <c r="D19" s="74">
        <v>487.8</v>
      </c>
      <c r="E19" s="74">
        <v>591.70000000000005</v>
      </c>
      <c r="F19" s="74">
        <v>1217.5999999999999</v>
      </c>
      <c r="G19" s="74">
        <v>553.35119999999995</v>
      </c>
      <c r="H19" s="74">
        <v>555.50400000000002</v>
      </c>
      <c r="I19" s="74">
        <v>557.87300000000005</v>
      </c>
      <c r="J19" s="74">
        <v>563.29999999999995</v>
      </c>
      <c r="K19" s="74">
        <v>571.20000000000005</v>
      </c>
      <c r="L19" s="74">
        <v>623.4</v>
      </c>
      <c r="M19" s="74">
        <v>631.9</v>
      </c>
      <c r="N19" s="74">
        <v>631.1</v>
      </c>
      <c r="O19" s="74">
        <v>650</v>
      </c>
      <c r="P19" s="74">
        <v>542.9</v>
      </c>
      <c r="Q19" s="74">
        <v>553</v>
      </c>
      <c r="R19" s="74">
        <v>1217.5999999999999</v>
      </c>
    </row>
    <row r="20" spans="1:18" s="32" customFormat="1" ht="12.75" customHeight="1">
      <c r="A20" s="75" t="s">
        <v>2755</v>
      </c>
      <c r="B20" s="74">
        <v>303.3</v>
      </c>
      <c r="C20" s="74">
        <v>675.7</v>
      </c>
      <c r="D20" s="74">
        <v>416.5</v>
      </c>
      <c r="E20" s="74">
        <v>454</v>
      </c>
      <c r="F20" s="74">
        <v>1154.5</v>
      </c>
      <c r="G20" s="74">
        <v>472.91629999999998</v>
      </c>
      <c r="H20" s="74">
        <v>475.90199999999999</v>
      </c>
      <c r="I20" s="74">
        <v>467.32499999999999</v>
      </c>
      <c r="J20" s="74">
        <v>489.2</v>
      </c>
      <c r="K20" s="74">
        <v>508.1</v>
      </c>
      <c r="L20" s="74">
        <v>629.29999999999995</v>
      </c>
      <c r="M20" s="74">
        <v>644.79999999999995</v>
      </c>
      <c r="N20" s="74">
        <v>651.20000000000005</v>
      </c>
      <c r="O20" s="74">
        <v>684.7</v>
      </c>
      <c r="P20" s="74">
        <v>695.4</v>
      </c>
      <c r="Q20" s="74">
        <v>763.9</v>
      </c>
      <c r="R20" s="74">
        <v>1154.5</v>
      </c>
    </row>
    <row r="21" spans="1:18" s="32" customFormat="1" ht="12.75" customHeight="1">
      <c r="A21" s="73" t="s">
        <v>2756</v>
      </c>
      <c r="B21" s="74">
        <v>402.8</v>
      </c>
      <c r="C21" s="74">
        <v>494.5</v>
      </c>
      <c r="D21" s="74">
        <v>561.9</v>
      </c>
      <c r="E21" s="74">
        <v>1041.4000000000001</v>
      </c>
      <c r="F21" s="74">
        <v>1646</v>
      </c>
      <c r="G21" s="74">
        <v>773.34059999999999</v>
      </c>
      <c r="H21" s="74">
        <v>1146.355</v>
      </c>
      <c r="I21" s="74">
        <v>1158.732</v>
      </c>
      <c r="J21" s="74">
        <v>1184.5999999999999</v>
      </c>
      <c r="K21" s="74">
        <v>1103.7</v>
      </c>
      <c r="L21" s="74">
        <v>1588.9</v>
      </c>
      <c r="M21" s="74">
        <v>1906.2</v>
      </c>
      <c r="N21" s="74">
        <v>1376.5</v>
      </c>
      <c r="O21" s="74">
        <v>1891.9</v>
      </c>
      <c r="P21" s="74">
        <v>1687.3</v>
      </c>
      <c r="Q21" s="74">
        <v>1434.6</v>
      </c>
      <c r="R21" s="74">
        <v>1646</v>
      </c>
    </row>
    <row r="22" spans="1:18" s="32" customFormat="1" ht="12.75" customHeight="1">
      <c r="A22" s="73" t="s">
        <v>2757</v>
      </c>
      <c r="B22" s="74">
        <v>2892.5</v>
      </c>
      <c r="C22" s="74">
        <v>5801.5</v>
      </c>
      <c r="D22" s="74">
        <v>7693</v>
      </c>
      <c r="E22" s="74">
        <v>11300.1</v>
      </c>
      <c r="F22" s="74">
        <v>20806.3</v>
      </c>
      <c r="G22" s="74">
        <v>11758.805899999999</v>
      </c>
      <c r="H22" s="74">
        <v>12534.016</v>
      </c>
      <c r="I22" s="74">
        <v>15610.816999999999</v>
      </c>
      <c r="J22" s="74">
        <v>16323.9</v>
      </c>
      <c r="K22" s="74">
        <v>17265</v>
      </c>
      <c r="L22" s="74">
        <v>18382.8</v>
      </c>
      <c r="M22" s="74">
        <v>19380.3</v>
      </c>
      <c r="N22" s="74">
        <v>20375.2</v>
      </c>
      <c r="O22" s="74">
        <v>20550</v>
      </c>
      <c r="P22" s="74">
        <v>19747.5</v>
      </c>
      <c r="Q22" s="74">
        <v>19871.2</v>
      </c>
      <c r="R22" s="74">
        <v>20806.3</v>
      </c>
    </row>
    <row r="23" spans="1:18" s="32" customFormat="1" ht="12.75">
      <c r="A23" s="75" t="s">
        <v>2758</v>
      </c>
      <c r="B23" s="74">
        <v>-305</v>
      </c>
      <c r="C23" s="74">
        <v>-429.4</v>
      </c>
      <c r="D23" s="74">
        <v>-568.1</v>
      </c>
      <c r="E23" s="74">
        <v>-720.2</v>
      </c>
      <c r="F23" s="74">
        <v>-915.2</v>
      </c>
      <c r="G23" s="74">
        <v>-763.90160000000003</v>
      </c>
      <c r="H23" s="74">
        <v>-797.55799999999999</v>
      </c>
      <c r="I23" s="74">
        <v>-912.78300000000002</v>
      </c>
      <c r="J23" s="74">
        <v>-880.5</v>
      </c>
      <c r="K23" s="74">
        <v>-909.4</v>
      </c>
      <c r="L23" s="74">
        <v>-909.6</v>
      </c>
      <c r="M23" s="74">
        <v>-890.4</v>
      </c>
      <c r="N23" s="74">
        <v>-918.1</v>
      </c>
      <c r="O23" s="74">
        <v>-963.1</v>
      </c>
      <c r="P23" s="74">
        <v>-942.8</v>
      </c>
      <c r="Q23" s="74">
        <v>-929.7</v>
      </c>
      <c r="R23" s="74">
        <v>-915.2</v>
      </c>
    </row>
    <row r="24" spans="1:18" s="32" customFormat="1" ht="12.75" customHeight="1">
      <c r="A24" s="72" t="s">
        <v>2759</v>
      </c>
      <c r="B24" s="76">
        <v>2990.3</v>
      </c>
      <c r="C24" s="76">
        <v>5866.6</v>
      </c>
      <c r="D24" s="76">
        <v>7686.8</v>
      </c>
      <c r="E24" s="76">
        <v>11621.3</v>
      </c>
      <c r="F24" s="76">
        <v>21537.1</v>
      </c>
      <c r="G24" s="76">
        <v>11768.2449</v>
      </c>
      <c r="H24" s="76">
        <v>12882.813</v>
      </c>
      <c r="I24" s="76">
        <v>15856.766</v>
      </c>
      <c r="J24" s="76">
        <v>16628</v>
      </c>
      <c r="K24" s="76">
        <v>17459.3</v>
      </c>
      <c r="L24" s="76">
        <v>19062.099999999999</v>
      </c>
      <c r="M24" s="76">
        <v>20396.099999999999</v>
      </c>
      <c r="N24" s="76">
        <v>20833.599999999999</v>
      </c>
      <c r="O24" s="76">
        <v>21478.799999999999</v>
      </c>
      <c r="P24" s="76">
        <v>20492</v>
      </c>
      <c r="Q24" s="76">
        <v>20376.099999999999</v>
      </c>
      <c r="R24" s="76">
        <v>21537.1</v>
      </c>
    </row>
    <row r="25" spans="1:18" s="32" customFormat="1" ht="12.75" customHeight="1">
      <c r="A25" s="73" t="s">
        <v>2760</v>
      </c>
      <c r="B25" s="74">
        <v>557.6</v>
      </c>
      <c r="C25" s="74">
        <v>638</v>
      </c>
      <c r="D25" s="74">
        <v>825.6</v>
      </c>
      <c r="E25" s="74">
        <v>1490</v>
      </c>
      <c r="F25" s="74">
        <v>2248.6999999999998</v>
      </c>
      <c r="G25" s="74">
        <v>1497.8933999999999</v>
      </c>
      <c r="H25" s="74">
        <v>1522.0740000000001</v>
      </c>
      <c r="I25" s="74">
        <v>1729.41</v>
      </c>
      <c r="J25" s="74">
        <v>1834.9</v>
      </c>
      <c r="K25" s="74">
        <v>1823.3</v>
      </c>
      <c r="L25" s="74">
        <v>1895.1</v>
      </c>
      <c r="M25" s="74">
        <v>1987.5</v>
      </c>
      <c r="N25" s="74">
        <v>2047.5</v>
      </c>
      <c r="O25" s="74">
        <v>2089.5</v>
      </c>
      <c r="P25" s="74">
        <v>2131.9</v>
      </c>
      <c r="Q25" s="74">
        <v>2160</v>
      </c>
      <c r="R25" s="74">
        <v>2248.6999999999998</v>
      </c>
    </row>
    <row r="26" spans="1:18" s="32" customFormat="1" ht="12.75" customHeight="1">
      <c r="A26" s="73" t="s">
        <v>2761</v>
      </c>
      <c r="B26" s="74">
        <v>87.8</v>
      </c>
      <c r="C26" s="74">
        <v>75.400000000000006</v>
      </c>
      <c r="D26" s="74">
        <v>71.2</v>
      </c>
      <c r="E26" s="74">
        <v>93.4</v>
      </c>
      <c r="F26" s="74">
        <v>85.1</v>
      </c>
      <c r="G26" s="74">
        <v>92.230699999999999</v>
      </c>
      <c r="H26" s="74">
        <v>84.31</v>
      </c>
      <c r="I26" s="74">
        <v>100.167</v>
      </c>
      <c r="J26" s="74">
        <v>96.7</v>
      </c>
      <c r="K26" s="74">
        <v>79.5</v>
      </c>
      <c r="L26" s="74">
        <v>97.5</v>
      </c>
      <c r="M26" s="74">
        <v>94.1</v>
      </c>
      <c r="N26" s="74">
        <v>98.3</v>
      </c>
      <c r="O26" s="74">
        <v>101.9</v>
      </c>
      <c r="P26" s="74">
        <v>101.3</v>
      </c>
      <c r="Q26" s="74">
        <v>84.8</v>
      </c>
      <c r="R26" s="74">
        <v>85.1</v>
      </c>
    </row>
    <row r="27" spans="1:18" s="32" customFormat="1" ht="12.75" customHeight="1">
      <c r="A27" s="73" t="s">
        <v>2762</v>
      </c>
      <c r="B27" s="74">
        <v>1.4</v>
      </c>
      <c r="C27" s="74">
        <v>0.7</v>
      </c>
      <c r="D27" s="74">
        <v>0.2</v>
      </c>
      <c r="E27" s="74">
        <v>1.2</v>
      </c>
      <c r="F27" s="74">
        <v>1.1000000000000001</v>
      </c>
      <c r="G27" s="74">
        <v>1.2003999999999999</v>
      </c>
      <c r="H27" s="74">
        <v>1.302</v>
      </c>
      <c r="I27" s="74">
        <v>1.212</v>
      </c>
      <c r="J27" s="74">
        <v>1.2</v>
      </c>
      <c r="K27" s="74">
        <v>1.5</v>
      </c>
      <c r="L27" s="74">
        <v>1.5</v>
      </c>
      <c r="M27" s="74">
        <v>1.5</v>
      </c>
      <c r="N27" s="74">
        <v>1.5</v>
      </c>
      <c r="O27" s="74">
        <v>1.4</v>
      </c>
      <c r="P27" s="74">
        <v>1.4</v>
      </c>
      <c r="Q27" s="74">
        <v>1.4</v>
      </c>
      <c r="R27" s="74">
        <v>1.1000000000000001</v>
      </c>
    </row>
    <row r="28" spans="1:18" s="32" customFormat="1" ht="12.75" customHeight="1">
      <c r="A28" s="73" t="s">
        <v>2763</v>
      </c>
      <c r="B28" s="74">
        <v>51.3</v>
      </c>
      <c r="C28" s="74">
        <v>81.7</v>
      </c>
      <c r="D28" s="74">
        <v>138.30000000000001</v>
      </c>
      <c r="E28" s="74">
        <v>169.5</v>
      </c>
      <c r="F28" s="74">
        <v>286.60000000000002</v>
      </c>
      <c r="G28" s="74">
        <v>180.55459999999999</v>
      </c>
      <c r="H28" s="74">
        <v>190.364</v>
      </c>
      <c r="I28" s="74">
        <v>250.96199999999999</v>
      </c>
      <c r="J28" s="74">
        <v>268.60000000000002</v>
      </c>
      <c r="K28" s="74">
        <v>272.89999999999998</v>
      </c>
      <c r="L28" s="74">
        <v>286.10000000000002</v>
      </c>
      <c r="M28" s="74">
        <v>302.2</v>
      </c>
      <c r="N28" s="74">
        <v>302.8</v>
      </c>
      <c r="O28" s="74">
        <v>304.7</v>
      </c>
      <c r="P28" s="74">
        <v>300.5</v>
      </c>
      <c r="Q28" s="74">
        <v>286.3</v>
      </c>
      <c r="R28" s="74">
        <v>286.60000000000002</v>
      </c>
    </row>
    <row r="29" spans="1:18" s="32" customFormat="1" ht="12.75" customHeight="1">
      <c r="A29" s="73" t="s">
        <v>2764</v>
      </c>
      <c r="B29" s="74">
        <v>72.599999999999994</v>
      </c>
      <c r="C29" s="74">
        <v>51.5</v>
      </c>
      <c r="D29" s="74">
        <v>63.2</v>
      </c>
      <c r="E29" s="74">
        <v>86.6</v>
      </c>
      <c r="F29" s="74">
        <v>147.19999999999999</v>
      </c>
      <c r="G29" s="74">
        <v>90.764300000000006</v>
      </c>
      <c r="H29" s="74">
        <v>90.817999999999998</v>
      </c>
      <c r="I29" s="74">
        <v>110.45399999999999</v>
      </c>
      <c r="J29" s="74">
        <v>110.6</v>
      </c>
      <c r="K29" s="74">
        <v>113.3</v>
      </c>
      <c r="L29" s="74">
        <v>114</v>
      </c>
      <c r="M29" s="74">
        <v>127</v>
      </c>
      <c r="N29" s="74">
        <v>127.6</v>
      </c>
      <c r="O29" s="74">
        <v>129.9</v>
      </c>
      <c r="P29" s="74">
        <v>129.1</v>
      </c>
      <c r="Q29" s="74">
        <v>133.9</v>
      </c>
      <c r="R29" s="74">
        <v>147.19999999999999</v>
      </c>
    </row>
    <row r="30" spans="1:18" s="32" customFormat="1" ht="12.75" customHeight="1">
      <c r="A30" s="73" t="s">
        <v>2733</v>
      </c>
      <c r="B30" s="74">
        <v>233.2</v>
      </c>
      <c r="C30" s="74">
        <v>460.9</v>
      </c>
      <c r="D30" s="74">
        <v>926.5</v>
      </c>
      <c r="E30" s="74">
        <v>685.2</v>
      </c>
      <c r="F30" s="74">
        <v>1049.5999999999999</v>
      </c>
      <c r="G30" s="74">
        <v>1235.3498999999999</v>
      </c>
      <c r="H30" s="74">
        <v>844.21199999999999</v>
      </c>
      <c r="I30" s="74">
        <v>828.32</v>
      </c>
      <c r="J30" s="74">
        <v>982.6</v>
      </c>
      <c r="K30" s="74">
        <v>1072</v>
      </c>
      <c r="L30" s="74">
        <v>1225.3</v>
      </c>
      <c r="M30" s="74">
        <v>1233.7</v>
      </c>
      <c r="N30" s="74">
        <v>1607.1</v>
      </c>
      <c r="O30" s="74">
        <v>1366.4</v>
      </c>
      <c r="P30" s="74">
        <v>1235.4000000000001</v>
      </c>
      <c r="Q30" s="74">
        <v>1317</v>
      </c>
      <c r="R30" s="74">
        <v>1049.5999999999999</v>
      </c>
    </row>
    <row r="31" spans="1:18" s="32" customFormat="1" ht="12.75" customHeight="1">
      <c r="A31" s="72" t="s">
        <v>2765</v>
      </c>
      <c r="B31" s="76">
        <v>11274.4</v>
      </c>
      <c r="C31" s="76">
        <v>17470.900000000001</v>
      </c>
      <c r="D31" s="76">
        <v>21709.200000000001</v>
      </c>
      <c r="E31" s="76">
        <v>28056.5</v>
      </c>
      <c r="F31" s="76">
        <v>41688.5</v>
      </c>
      <c r="G31" s="76">
        <v>27645.185600000001</v>
      </c>
      <c r="H31" s="76">
        <v>28503.069</v>
      </c>
      <c r="I31" s="76">
        <v>31524.33</v>
      </c>
      <c r="J31" s="76">
        <v>33299.1</v>
      </c>
      <c r="K31" s="76">
        <v>34139.9</v>
      </c>
      <c r="L31" s="76">
        <v>35773.199999999997</v>
      </c>
      <c r="M31" s="76">
        <v>37237</v>
      </c>
      <c r="N31" s="76">
        <v>39129.5</v>
      </c>
      <c r="O31" s="76">
        <v>40131.199999999997</v>
      </c>
      <c r="P31" s="76">
        <v>38488.300000000003</v>
      </c>
      <c r="Q31" s="76">
        <v>39206.800000000003</v>
      </c>
      <c r="R31" s="76">
        <v>41688.5</v>
      </c>
    </row>
    <row r="32" spans="1:18" s="32" customFormat="1" ht="5.0999999999999996" customHeight="1">
      <c r="A32" s="72"/>
      <c r="B32" s="74"/>
      <c r="C32" s="74"/>
      <c r="D32" s="74"/>
      <c r="E32" s="74"/>
      <c r="F32" s="74"/>
      <c r="G32" s="74"/>
      <c r="H32" s="74"/>
      <c r="I32" s="74"/>
      <c r="J32" s="74"/>
      <c r="K32" s="74"/>
      <c r="L32" s="74"/>
      <c r="M32" s="74"/>
      <c r="N32" s="74"/>
      <c r="O32" s="74"/>
      <c r="P32" s="74"/>
      <c r="Q32" s="74"/>
      <c r="R32" s="74"/>
    </row>
    <row r="33" spans="1:18" s="32" customFormat="1" ht="12.75" customHeight="1">
      <c r="A33" s="72" t="s">
        <v>2766</v>
      </c>
      <c r="B33" s="74"/>
      <c r="C33" s="74"/>
      <c r="D33" s="74"/>
      <c r="E33" s="74"/>
      <c r="F33" s="74"/>
      <c r="G33" s="74"/>
      <c r="H33" s="74"/>
      <c r="I33" s="74"/>
      <c r="J33" s="74"/>
      <c r="K33" s="74"/>
      <c r="L33" s="74"/>
      <c r="M33" s="74"/>
      <c r="N33" s="74"/>
      <c r="O33" s="74"/>
      <c r="P33" s="74"/>
      <c r="Q33" s="74"/>
      <c r="R33" s="74"/>
    </row>
    <row r="34" spans="1:18" s="32" customFormat="1" ht="25.5">
      <c r="A34" s="75" t="s">
        <v>2767</v>
      </c>
      <c r="B34" s="74">
        <v>188</v>
      </c>
      <c r="C34" s="74">
        <v>225.5</v>
      </c>
      <c r="D34" s="74">
        <v>919.9</v>
      </c>
      <c r="E34" s="74">
        <v>1492.6</v>
      </c>
      <c r="F34" s="74">
        <v>3493.1</v>
      </c>
      <c r="G34" s="74">
        <v>1402.9282000000001</v>
      </c>
      <c r="H34" s="74">
        <v>1395.634</v>
      </c>
      <c r="I34" s="74">
        <v>2713.4859999999999</v>
      </c>
      <c r="J34" s="74">
        <v>2752.3</v>
      </c>
      <c r="K34" s="74">
        <v>2675.2</v>
      </c>
      <c r="L34" s="74">
        <v>2897.8</v>
      </c>
      <c r="M34" s="74">
        <v>2989.1</v>
      </c>
      <c r="N34" s="74">
        <v>3107.1</v>
      </c>
      <c r="O34" s="74">
        <v>3187.1</v>
      </c>
      <c r="P34" s="74">
        <v>3244.8</v>
      </c>
      <c r="Q34" s="74">
        <v>3433</v>
      </c>
      <c r="R34" s="74">
        <v>3493.1</v>
      </c>
    </row>
    <row r="35" spans="1:18" s="32" customFormat="1" ht="12.75" customHeight="1">
      <c r="A35" s="75" t="s">
        <v>2768</v>
      </c>
      <c r="B35" s="74">
        <v>6058.4</v>
      </c>
      <c r="C35" s="74">
        <v>8833.2000000000007</v>
      </c>
      <c r="D35" s="74">
        <v>9528.7999999999993</v>
      </c>
      <c r="E35" s="74">
        <v>11776.6</v>
      </c>
      <c r="F35" s="74">
        <v>13106.9</v>
      </c>
      <c r="G35" s="74">
        <v>11179.5252</v>
      </c>
      <c r="H35" s="74">
        <v>11572.538</v>
      </c>
      <c r="I35" s="74">
        <v>11784.936</v>
      </c>
      <c r="J35" s="74">
        <v>11521</v>
      </c>
      <c r="K35" s="74">
        <v>11921.3</v>
      </c>
      <c r="L35" s="74">
        <v>12414.9</v>
      </c>
      <c r="M35" s="74">
        <v>13168.5</v>
      </c>
      <c r="N35" s="74">
        <v>13140.4</v>
      </c>
      <c r="O35" s="74">
        <v>13551.7</v>
      </c>
      <c r="P35" s="74">
        <v>12292.9</v>
      </c>
      <c r="Q35" s="74">
        <v>12008.4</v>
      </c>
      <c r="R35" s="74">
        <v>13106.9</v>
      </c>
    </row>
    <row r="36" spans="1:18" s="32" customFormat="1" ht="12.75" customHeight="1">
      <c r="A36" s="73" t="s">
        <v>2769</v>
      </c>
      <c r="B36" s="74">
        <v>843.4</v>
      </c>
      <c r="C36" s="74">
        <v>1162.5</v>
      </c>
      <c r="D36" s="74">
        <v>1465.3</v>
      </c>
      <c r="E36" s="74">
        <v>2207.3000000000002</v>
      </c>
      <c r="F36" s="74">
        <v>3614.8</v>
      </c>
      <c r="G36" s="74">
        <v>2278.3152</v>
      </c>
      <c r="H36" s="74">
        <v>2362.13</v>
      </c>
      <c r="I36" s="74">
        <v>2447.4870000000001</v>
      </c>
      <c r="J36" s="74">
        <v>2545.8000000000002</v>
      </c>
      <c r="K36" s="74">
        <v>2634.4</v>
      </c>
      <c r="L36" s="74">
        <v>2753</v>
      </c>
      <c r="M36" s="74">
        <v>2958.2</v>
      </c>
      <c r="N36" s="74">
        <v>3119.3</v>
      </c>
      <c r="O36" s="74">
        <v>3225.7</v>
      </c>
      <c r="P36" s="74">
        <v>3529.9</v>
      </c>
      <c r="Q36" s="74">
        <v>3597.1</v>
      </c>
      <c r="R36" s="74">
        <v>3614.8</v>
      </c>
    </row>
    <row r="37" spans="1:18" s="32" customFormat="1" ht="12.75" customHeight="1">
      <c r="A37" s="73" t="s">
        <v>2770</v>
      </c>
      <c r="B37" s="74">
        <v>706.5</v>
      </c>
      <c r="C37" s="74">
        <v>1120.5999999999999</v>
      </c>
      <c r="D37" s="74">
        <v>1707.3</v>
      </c>
      <c r="E37" s="74">
        <v>2964</v>
      </c>
      <c r="F37" s="74">
        <v>5475.3</v>
      </c>
      <c r="G37" s="74">
        <v>3195.3501999999999</v>
      </c>
      <c r="H37" s="74">
        <v>3242.857</v>
      </c>
      <c r="I37" s="74">
        <v>3344.415</v>
      </c>
      <c r="J37" s="74">
        <v>4605.2</v>
      </c>
      <c r="K37" s="74">
        <v>4537.8999999999996</v>
      </c>
      <c r="L37" s="74">
        <v>4845.2</v>
      </c>
      <c r="M37" s="74">
        <v>4734.3</v>
      </c>
      <c r="N37" s="74">
        <v>5375.3</v>
      </c>
      <c r="O37" s="74">
        <v>5708.1</v>
      </c>
      <c r="P37" s="74">
        <v>5281.8</v>
      </c>
      <c r="Q37" s="74">
        <v>5361.9</v>
      </c>
      <c r="R37" s="74">
        <v>5475.3</v>
      </c>
    </row>
    <row r="38" spans="1:18" s="32" customFormat="1" ht="12.75" customHeight="1">
      <c r="A38" s="75" t="s">
        <v>2771</v>
      </c>
      <c r="B38" s="74">
        <v>60.6</v>
      </c>
      <c r="C38" s="74">
        <v>1121.4000000000001</v>
      </c>
      <c r="D38" s="74">
        <v>505</v>
      </c>
      <c r="E38" s="74">
        <v>343.8</v>
      </c>
      <c r="F38" s="74">
        <v>682</v>
      </c>
      <c r="G38" s="74">
        <v>308.10079999999999</v>
      </c>
      <c r="H38" s="74">
        <v>279.23099999999999</v>
      </c>
      <c r="I38" s="74">
        <v>322.12599999999998</v>
      </c>
      <c r="J38" s="74">
        <v>348.8</v>
      </c>
      <c r="K38" s="74">
        <v>375.4</v>
      </c>
      <c r="L38" s="74">
        <v>524.4</v>
      </c>
      <c r="M38" s="74">
        <v>525.79999999999995</v>
      </c>
      <c r="N38" s="74">
        <v>569.6</v>
      </c>
      <c r="O38" s="74">
        <v>560.1</v>
      </c>
      <c r="P38" s="74">
        <v>549.9</v>
      </c>
      <c r="Q38" s="74">
        <v>537.20000000000005</v>
      </c>
      <c r="R38" s="74">
        <v>682</v>
      </c>
    </row>
    <row r="39" spans="1:18" s="32" customFormat="1" ht="12.75" customHeight="1">
      <c r="A39" s="72" t="s">
        <v>2772</v>
      </c>
      <c r="B39" s="76">
        <v>7856.9</v>
      </c>
      <c r="C39" s="76">
        <v>12463.2</v>
      </c>
      <c r="D39" s="76">
        <v>14126.3</v>
      </c>
      <c r="E39" s="76">
        <v>18784.3</v>
      </c>
      <c r="F39" s="76">
        <v>26372.1</v>
      </c>
      <c r="G39" s="76">
        <v>18364.2196</v>
      </c>
      <c r="H39" s="76">
        <v>18852.39</v>
      </c>
      <c r="I39" s="76">
        <v>20612.45</v>
      </c>
      <c r="J39" s="76">
        <v>21773.1</v>
      </c>
      <c r="K39" s="76">
        <v>22144.2</v>
      </c>
      <c r="L39" s="76">
        <v>23435.3</v>
      </c>
      <c r="M39" s="76">
        <v>24375.9</v>
      </c>
      <c r="N39" s="76">
        <v>25311.7</v>
      </c>
      <c r="O39" s="76">
        <v>26232.7</v>
      </c>
      <c r="P39" s="76">
        <v>24899.3</v>
      </c>
      <c r="Q39" s="76">
        <v>24937.599999999999</v>
      </c>
      <c r="R39" s="76">
        <v>26372.1</v>
      </c>
    </row>
    <row r="40" spans="1:18" s="32" customFormat="1" ht="12.75" customHeight="1">
      <c r="A40" s="73" t="s">
        <v>2773</v>
      </c>
      <c r="B40" s="74">
        <v>525.79999999999995</v>
      </c>
      <c r="C40" s="74">
        <v>1158.2</v>
      </c>
      <c r="D40" s="74">
        <v>1603.3</v>
      </c>
      <c r="E40" s="74">
        <v>2643.8</v>
      </c>
      <c r="F40" s="74">
        <v>4044.8</v>
      </c>
      <c r="G40" s="74">
        <v>2507.5011</v>
      </c>
      <c r="H40" s="74">
        <v>2718.2379999999998</v>
      </c>
      <c r="I40" s="74">
        <v>3009.9369999999999</v>
      </c>
      <c r="J40" s="74">
        <v>3161.3</v>
      </c>
      <c r="K40" s="74">
        <v>3189.1</v>
      </c>
      <c r="L40" s="74">
        <v>3366.6</v>
      </c>
      <c r="M40" s="74">
        <v>3432.7</v>
      </c>
      <c r="N40" s="74">
        <v>3679.1</v>
      </c>
      <c r="O40" s="74">
        <v>3896.5</v>
      </c>
      <c r="P40" s="74">
        <v>3427.3</v>
      </c>
      <c r="Q40" s="74">
        <v>3599.3</v>
      </c>
      <c r="R40" s="74">
        <v>4044.8</v>
      </c>
    </row>
    <row r="41" spans="1:18" s="32" customFormat="1" ht="12.75" customHeight="1">
      <c r="A41" s="73" t="s">
        <v>2774</v>
      </c>
      <c r="B41" s="74">
        <v>30.1</v>
      </c>
      <c r="C41" s="74">
        <v>88.9</v>
      </c>
      <c r="D41" s="74">
        <v>0</v>
      </c>
      <c r="E41" s="74">
        <v>1.2</v>
      </c>
      <c r="F41" s="74">
        <v>140.80000000000001</v>
      </c>
      <c r="G41" s="74">
        <v>109.4988</v>
      </c>
      <c r="H41" s="74">
        <v>18.213999999999999</v>
      </c>
      <c r="I41" s="74">
        <v>0</v>
      </c>
      <c r="J41" s="74">
        <v>77.8</v>
      </c>
      <c r="K41" s="74">
        <v>120</v>
      </c>
      <c r="L41" s="74">
        <v>19.899999999999999</v>
      </c>
      <c r="M41" s="74">
        <v>91.4</v>
      </c>
      <c r="N41" s="74">
        <v>123.8</v>
      </c>
      <c r="O41" s="74">
        <v>125.2</v>
      </c>
      <c r="P41" s="74">
        <v>135.9</v>
      </c>
      <c r="Q41" s="74">
        <v>122.3</v>
      </c>
      <c r="R41" s="74">
        <v>140.80000000000001</v>
      </c>
    </row>
    <row r="42" spans="1:18" s="32" customFormat="1" ht="12.75" customHeight="1">
      <c r="A42" s="73" t="s">
        <v>2775</v>
      </c>
      <c r="B42" s="74">
        <v>91.1</v>
      </c>
      <c r="C42" s="74">
        <v>55.2</v>
      </c>
      <c r="D42" s="74">
        <v>33.299999999999997</v>
      </c>
      <c r="E42" s="74">
        <v>20.100000000000001</v>
      </c>
      <c r="F42" s="74">
        <v>11.4</v>
      </c>
      <c r="G42" s="74">
        <v>16.819600000000001</v>
      </c>
      <c r="H42" s="74">
        <v>16.721</v>
      </c>
      <c r="I42" s="74">
        <v>16.574999999999999</v>
      </c>
      <c r="J42" s="74">
        <v>15.8</v>
      </c>
      <c r="K42" s="74">
        <v>15.8</v>
      </c>
      <c r="L42" s="74">
        <v>15.8</v>
      </c>
      <c r="M42" s="74">
        <v>12.9</v>
      </c>
      <c r="N42" s="74">
        <v>12.9</v>
      </c>
      <c r="O42" s="74">
        <v>12.8</v>
      </c>
      <c r="P42" s="74">
        <v>11.3</v>
      </c>
      <c r="Q42" s="74">
        <v>11.2</v>
      </c>
      <c r="R42" s="74">
        <v>11.4</v>
      </c>
    </row>
    <row r="43" spans="1:18" s="32" customFormat="1" ht="12.75" customHeight="1">
      <c r="A43" s="75" t="s">
        <v>2776</v>
      </c>
      <c r="B43" s="74">
        <v>4.5</v>
      </c>
      <c r="C43" s="74">
        <v>269.2</v>
      </c>
      <c r="D43" s="74">
        <v>1040.7</v>
      </c>
      <c r="E43" s="74">
        <v>85.5</v>
      </c>
      <c r="F43" s="74">
        <v>225.8</v>
      </c>
      <c r="G43" s="74">
        <v>48.307200000000002</v>
      </c>
      <c r="H43" s="74">
        <v>89.600999999999999</v>
      </c>
      <c r="I43" s="74">
        <v>35.398000000000003</v>
      </c>
      <c r="J43" s="74">
        <v>63.4</v>
      </c>
      <c r="K43" s="74">
        <v>66.7</v>
      </c>
      <c r="L43" s="74">
        <v>72.900000000000006</v>
      </c>
      <c r="M43" s="74">
        <v>94.1</v>
      </c>
      <c r="N43" s="74">
        <v>62.6</v>
      </c>
      <c r="O43" s="74">
        <v>51.1</v>
      </c>
      <c r="P43" s="74">
        <v>60.5</v>
      </c>
      <c r="Q43" s="74">
        <v>64.900000000000006</v>
      </c>
      <c r="R43" s="74">
        <v>225.8</v>
      </c>
    </row>
    <row r="44" spans="1:18" s="32" customFormat="1" ht="12.75" customHeight="1">
      <c r="A44" s="73" t="s">
        <v>2777</v>
      </c>
      <c r="B44" s="74">
        <v>77.7</v>
      </c>
      <c r="C44" s="74">
        <v>84.7</v>
      </c>
      <c r="D44" s="74">
        <v>99.9</v>
      </c>
      <c r="E44" s="74">
        <v>149.19999999999999</v>
      </c>
      <c r="F44" s="74">
        <v>178.9</v>
      </c>
      <c r="G44" s="74">
        <v>155.11060000000001</v>
      </c>
      <c r="H44" s="74">
        <v>172.137</v>
      </c>
      <c r="I44" s="74">
        <v>192.45</v>
      </c>
      <c r="J44" s="74">
        <v>188.7</v>
      </c>
      <c r="K44" s="74">
        <v>206.1</v>
      </c>
      <c r="L44" s="74">
        <v>181.7</v>
      </c>
      <c r="M44" s="74">
        <v>186.3</v>
      </c>
      <c r="N44" s="74">
        <v>202.2</v>
      </c>
      <c r="O44" s="74">
        <v>202.1</v>
      </c>
      <c r="P44" s="74">
        <v>195.8</v>
      </c>
      <c r="Q44" s="74">
        <v>206.2</v>
      </c>
      <c r="R44" s="74">
        <v>178.9</v>
      </c>
    </row>
    <row r="45" spans="1:18" s="32" customFormat="1" ht="12.75" customHeight="1">
      <c r="A45" s="73" t="s">
        <v>2778</v>
      </c>
      <c r="B45" s="74">
        <v>5.9</v>
      </c>
      <c r="C45" s="74">
        <v>9.1999999999999993</v>
      </c>
      <c r="D45" s="74">
        <v>45.4</v>
      </c>
      <c r="E45" s="74">
        <v>21.1</v>
      </c>
      <c r="F45" s="74">
        <v>29.2</v>
      </c>
      <c r="G45" s="74">
        <v>21.059000000000001</v>
      </c>
      <c r="H45" s="74">
        <v>20.983000000000001</v>
      </c>
      <c r="I45" s="74">
        <v>26.478999999999999</v>
      </c>
      <c r="J45" s="74">
        <v>67.099999999999994</v>
      </c>
      <c r="K45" s="74">
        <v>58.2</v>
      </c>
      <c r="L45" s="74">
        <v>42</v>
      </c>
      <c r="M45" s="74">
        <v>41.7</v>
      </c>
      <c r="N45" s="74">
        <v>41.3</v>
      </c>
      <c r="O45" s="74">
        <v>40.700000000000003</v>
      </c>
      <c r="P45" s="74">
        <v>40.5</v>
      </c>
      <c r="Q45" s="74">
        <v>29.3</v>
      </c>
      <c r="R45" s="74">
        <v>29.2</v>
      </c>
    </row>
    <row r="46" spans="1:18" s="32" customFormat="1" ht="12.75" customHeight="1">
      <c r="A46" s="73" t="s">
        <v>2779</v>
      </c>
      <c r="B46" s="74">
        <v>94.1</v>
      </c>
      <c r="C46" s="74">
        <v>81.099999999999994</v>
      </c>
      <c r="D46" s="74">
        <v>239.2</v>
      </c>
      <c r="E46" s="74">
        <v>191.6</v>
      </c>
      <c r="F46" s="74">
        <v>226.7</v>
      </c>
      <c r="G46" s="74">
        <v>199.44880000000001</v>
      </c>
      <c r="H46" s="74">
        <v>198.02600000000001</v>
      </c>
      <c r="I46" s="74">
        <v>225.249</v>
      </c>
      <c r="J46" s="74">
        <v>405</v>
      </c>
      <c r="K46" s="74">
        <v>219.3</v>
      </c>
      <c r="L46" s="74">
        <v>401.3</v>
      </c>
      <c r="M46" s="74">
        <v>390.4</v>
      </c>
      <c r="N46" s="74">
        <v>367.1</v>
      </c>
      <c r="O46" s="74">
        <v>366.1</v>
      </c>
      <c r="P46" s="74">
        <v>365.3</v>
      </c>
      <c r="Q46" s="74">
        <v>324.89999999999998</v>
      </c>
      <c r="R46" s="74">
        <v>226.7</v>
      </c>
    </row>
    <row r="47" spans="1:18" s="32" customFormat="1" ht="12.75" customHeight="1">
      <c r="A47" s="73" t="s">
        <v>2780</v>
      </c>
      <c r="B47" s="74">
        <v>409.4</v>
      </c>
      <c r="C47" s="74">
        <v>610.20000000000005</v>
      </c>
      <c r="D47" s="74">
        <v>1084.5</v>
      </c>
      <c r="E47" s="74">
        <v>1001.1</v>
      </c>
      <c r="F47" s="74">
        <v>1578.8</v>
      </c>
      <c r="G47" s="74">
        <v>1046.8402000000001</v>
      </c>
      <c r="H47" s="74">
        <v>1179.914</v>
      </c>
      <c r="I47" s="74">
        <v>1338.386</v>
      </c>
      <c r="J47" s="74">
        <v>1442.9</v>
      </c>
      <c r="K47" s="74">
        <v>1640.5</v>
      </c>
      <c r="L47" s="74">
        <v>1578</v>
      </c>
      <c r="M47" s="74">
        <v>1726.1</v>
      </c>
      <c r="N47" s="74">
        <v>2016.4</v>
      </c>
      <c r="O47" s="74">
        <v>1741.3</v>
      </c>
      <c r="P47" s="74">
        <v>1750.4</v>
      </c>
      <c r="Q47" s="74">
        <v>1955.6</v>
      </c>
      <c r="R47" s="74">
        <v>1578.8</v>
      </c>
    </row>
    <row r="48" spans="1:18" s="32" customFormat="1" ht="12.75" customHeight="1">
      <c r="A48" s="73" t="s">
        <v>2781</v>
      </c>
      <c r="B48" s="74">
        <v>281.7</v>
      </c>
      <c r="C48" s="74">
        <v>287</v>
      </c>
      <c r="D48" s="74">
        <v>255.7</v>
      </c>
      <c r="E48" s="74">
        <v>455.1</v>
      </c>
      <c r="F48" s="74">
        <v>435.8</v>
      </c>
      <c r="G48" s="74">
        <v>460.7629</v>
      </c>
      <c r="H48" s="74">
        <v>458.20800000000003</v>
      </c>
      <c r="I48" s="74">
        <v>454.33199999999999</v>
      </c>
      <c r="J48" s="74">
        <v>454.3</v>
      </c>
      <c r="K48" s="74">
        <v>453.9</v>
      </c>
      <c r="L48" s="74">
        <v>453.1</v>
      </c>
      <c r="M48" s="74">
        <v>451.4</v>
      </c>
      <c r="N48" s="74">
        <v>451.5</v>
      </c>
      <c r="O48" s="74">
        <v>446.2</v>
      </c>
      <c r="P48" s="74">
        <v>419.4</v>
      </c>
      <c r="Q48" s="74">
        <v>415.9</v>
      </c>
      <c r="R48" s="74">
        <v>435.8</v>
      </c>
    </row>
    <row r="49" spans="1:18" s="32" customFormat="1" ht="12.75" customHeight="1">
      <c r="A49" s="72" t="s">
        <v>2782</v>
      </c>
      <c r="B49" s="76">
        <v>9377.2000000000007</v>
      </c>
      <c r="C49" s="76">
        <v>15106.9</v>
      </c>
      <c r="D49" s="76">
        <v>18528.3</v>
      </c>
      <c r="E49" s="76">
        <v>23353</v>
      </c>
      <c r="F49" s="76">
        <v>33244.300000000003</v>
      </c>
      <c r="G49" s="76">
        <v>22929.567800000001</v>
      </c>
      <c r="H49" s="76">
        <v>23724.432000000001</v>
      </c>
      <c r="I49" s="76">
        <v>25911.256000000001</v>
      </c>
      <c r="J49" s="76">
        <v>27649.4</v>
      </c>
      <c r="K49" s="76">
        <v>28113.8</v>
      </c>
      <c r="L49" s="76">
        <v>29566.6</v>
      </c>
      <c r="M49" s="76">
        <v>30802.9</v>
      </c>
      <c r="N49" s="76">
        <v>32268.6</v>
      </c>
      <c r="O49" s="76">
        <v>33114.699999999997</v>
      </c>
      <c r="P49" s="76">
        <v>31305.7</v>
      </c>
      <c r="Q49" s="76">
        <v>31667.200000000001</v>
      </c>
      <c r="R49" s="76">
        <v>33244.300000000003</v>
      </c>
    </row>
    <row r="50" spans="1:18" s="32" customFormat="1" ht="5.0999999999999996" customHeight="1">
      <c r="A50" s="61"/>
      <c r="B50" s="74"/>
      <c r="C50" s="74"/>
      <c r="D50" s="74"/>
      <c r="E50" s="74"/>
      <c r="F50" s="74"/>
      <c r="G50" s="74"/>
      <c r="H50" s="74"/>
      <c r="I50" s="74"/>
      <c r="J50" s="74"/>
      <c r="K50" s="74"/>
      <c r="L50" s="74"/>
      <c r="M50" s="74"/>
      <c r="N50" s="74"/>
      <c r="O50" s="74"/>
      <c r="P50" s="74"/>
      <c r="Q50" s="74"/>
      <c r="R50" s="74"/>
    </row>
    <row r="51" spans="1:18" s="32" customFormat="1" ht="12.75" customHeight="1">
      <c r="A51" s="72" t="s">
        <v>2783</v>
      </c>
      <c r="B51" s="74"/>
      <c r="C51" s="74"/>
      <c r="D51" s="74"/>
      <c r="E51" s="74"/>
      <c r="F51" s="74"/>
      <c r="G51" s="74"/>
      <c r="H51" s="74"/>
      <c r="I51" s="74"/>
      <c r="J51" s="74"/>
      <c r="K51" s="74"/>
      <c r="L51" s="74"/>
      <c r="M51" s="74"/>
      <c r="N51" s="74"/>
      <c r="O51" s="74"/>
      <c r="P51" s="74"/>
      <c r="Q51" s="74"/>
      <c r="R51" s="74"/>
    </row>
    <row r="52" spans="1:18" s="32" customFormat="1" ht="12.75" customHeight="1">
      <c r="A52" s="73" t="s">
        <v>2784</v>
      </c>
      <c r="B52" s="74">
        <v>1841.1</v>
      </c>
      <c r="C52" s="74">
        <v>2116</v>
      </c>
      <c r="D52" s="74">
        <v>2550.4</v>
      </c>
      <c r="E52" s="74">
        <v>3489.3</v>
      </c>
      <c r="F52" s="74">
        <v>5670.7</v>
      </c>
      <c r="G52" s="74">
        <v>3492.7727</v>
      </c>
      <c r="H52" s="74">
        <v>3491.1909999999998</v>
      </c>
      <c r="I52" s="74">
        <v>3788.8420000000001</v>
      </c>
      <c r="J52" s="74">
        <v>3788.8</v>
      </c>
      <c r="K52" s="74">
        <v>4140.8999999999996</v>
      </c>
      <c r="L52" s="74">
        <v>4172.8</v>
      </c>
      <c r="M52" s="74">
        <v>4221.8</v>
      </c>
      <c r="N52" s="74">
        <v>4511.8999999999996</v>
      </c>
      <c r="O52" s="74">
        <v>4508.6000000000004</v>
      </c>
      <c r="P52" s="74">
        <v>4517.2</v>
      </c>
      <c r="Q52" s="74">
        <v>4857</v>
      </c>
      <c r="R52" s="74">
        <v>5670.7</v>
      </c>
    </row>
    <row r="53" spans="1:18" s="32" customFormat="1" ht="12.75" customHeight="1">
      <c r="A53" s="73" t="s">
        <v>2785</v>
      </c>
      <c r="B53" s="74">
        <v>3.8</v>
      </c>
      <c r="C53" s="74">
        <v>3.8</v>
      </c>
      <c r="D53" s="74">
        <v>3.8</v>
      </c>
      <c r="E53" s="74">
        <v>3.8</v>
      </c>
      <c r="F53" s="74">
        <v>3.8</v>
      </c>
      <c r="G53" s="74">
        <v>3.75</v>
      </c>
      <c r="H53" s="74">
        <v>3.75</v>
      </c>
      <c r="I53" s="74">
        <v>3.75</v>
      </c>
      <c r="J53" s="74">
        <v>3.8</v>
      </c>
      <c r="K53" s="74">
        <v>3.8</v>
      </c>
      <c r="L53" s="74">
        <v>3.8</v>
      </c>
      <c r="M53" s="74">
        <v>3.8</v>
      </c>
      <c r="N53" s="74">
        <v>3.8</v>
      </c>
      <c r="O53" s="74">
        <v>3.8</v>
      </c>
      <c r="P53" s="74">
        <v>3.8</v>
      </c>
      <c r="Q53" s="74">
        <v>3.8</v>
      </c>
      <c r="R53" s="74">
        <v>3.8</v>
      </c>
    </row>
    <row r="54" spans="1:18" s="32" customFormat="1" ht="12.75" customHeight="1">
      <c r="A54" s="73" t="s">
        <v>2786</v>
      </c>
      <c r="B54" s="74">
        <v>0.5</v>
      </c>
      <c r="C54" s="74">
        <v>0.1</v>
      </c>
      <c r="D54" s="74">
        <v>0.1</v>
      </c>
      <c r="E54" s="74">
        <v>0.1</v>
      </c>
      <c r="F54" s="74">
        <v>17.600000000000001</v>
      </c>
      <c r="G54" s="74">
        <v>8.6400000000000005E-2</v>
      </c>
      <c r="H54" s="74">
        <v>8.5999999999999993E-2</v>
      </c>
      <c r="I54" s="74">
        <v>8.5999999999999993E-2</v>
      </c>
      <c r="J54" s="74">
        <v>0.1</v>
      </c>
      <c r="K54" s="74">
        <v>0.1</v>
      </c>
      <c r="L54" s="74">
        <v>0.1</v>
      </c>
      <c r="M54" s="74">
        <v>0.1</v>
      </c>
      <c r="N54" s="74">
        <v>0.1</v>
      </c>
      <c r="O54" s="74">
        <v>0.1</v>
      </c>
      <c r="P54" s="74">
        <v>0.1</v>
      </c>
      <c r="Q54" s="74">
        <v>0.1</v>
      </c>
      <c r="R54" s="74">
        <v>17.600000000000001</v>
      </c>
    </row>
    <row r="55" spans="1:18" s="32" customFormat="1" ht="12.75" customHeight="1">
      <c r="A55" s="73" t="s">
        <v>2787</v>
      </c>
      <c r="B55" s="74">
        <v>262.3</v>
      </c>
      <c r="C55" s="74">
        <v>4.9000000000000004</v>
      </c>
      <c r="D55" s="74">
        <v>47.2</v>
      </c>
      <c r="E55" s="74">
        <v>4.3</v>
      </c>
      <c r="F55" s="74">
        <v>59.7</v>
      </c>
      <c r="G55" s="74">
        <v>4.2907000000000002</v>
      </c>
      <c r="H55" s="74">
        <v>4.2910000000000004</v>
      </c>
      <c r="I55" s="74">
        <v>26.291</v>
      </c>
      <c r="J55" s="74">
        <v>38.799999999999997</v>
      </c>
      <c r="K55" s="74">
        <v>52.6</v>
      </c>
      <c r="L55" s="74">
        <v>52.6</v>
      </c>
      <c r="M55" s="74">
        <v>63</v>
      </c>
      <c r="N55" s="74">
        <v>63</v>
      </c>
      <c r="O55" s="74">
        <v>61.5</v>
      </c>
      <c r="P55" s="74">
        <v>61.5</v>
      </c>
      <c r="Q55" s="74">
        <v>39.5</v>
      </c>
      <c r="R55" s="74">
        <v>59.7</v>
      </c>
    </row>
    <row r="56" spans="1:18" s="32" customFormat="1" ht="12.75" customHeight="1">
      <c r="A56" s="73" t="s">
        <v>2788</v>
      </c>
      <c r="B56" s="74">
        <v>1.7</v>
      </c>
      <c r="C56" s="74">
        <v>3.1</v>
      </c>
      <c r="D56" s="74">
        <v>3.1</v>
      </c>
      <c r="E56" s="74">
        <v>6.7</v>
      </c>
      <c r="F56" s="74">
        <v>406.6</v>
      </c>
      <c r="G56" s="74">
        <v>6.6557000000000004</v>
      </c>
      <c r="H56" s="74">
        <v>6.6559999999999997</v>
      </c>
      <c r="I56" s="74">
        <v>295.09199999999998</v>
      </c>
      <c r="J56" s="74">
        <v>334.1</v>
      </c>
      <c r="K56" s="74">
        <v>334</v>
      </c>
      <c r="L56" s="74">
        <v>334</v>
      </c>
      <c r="M56" s="74">
        <v>333.8</v>
      </c>
      <c r="N56" s="74">
        <v>333.8</v>
      </c>
      <c r="O56" s="74">
        <v>333.3</v>
      </c>
      <c r="P56" s="74">
        <v>330.9</v>
      </c>
      <c r="Q56" s="74">
        <v>327</v>
      </c>
      <c r="R56" s="74">
        <v>406.6</v>
      </c>
    </row>
    <row r="57" spans="1:18" s="32" customFormat="1" ht="12.75" customHeight="1">
      <c r="A57" s="73" t="s">
        <v>2789</v>
      </c>
      <c r="B57" s="74">
        <v>22.3</v>
      </c>
      <c r="C57" s="74">
        <v>21.6</v>
      </c>
      <c r="D57" s="74">
        <v>20.8</v>
      </c>
      <c r="E57" s="74">
        <v>102.8</v>
      </c>
      <c r="F57" s="74">
        <v>101.2</v>
      </c>
      <c r="G57" s="74">
        <v>101.4148</v>
      </c>
      <c r="H57" s="74">
        <v>101.325</v>
      </c>
      <c r="I57" s="74">
        <v>101.23699999999999</v>
      </c>
      <c r="J57" s="74">
        <v>101.2</v>
      </c>
      <c r="K57" s="74">
        <v>101.1</v>
      </c>
      <c r="L57" s="74">
        <v>100.8</v>
      </c>
      <c r="M57" s="74">
        <v>100.7</v>
      </c>
      <c r="N57" s="74">
        <v>100.6</v>
      </c>
      <c r="O57" s="74">
        <v>100.5</v>
      </c>
      <c r="P57" s="74">
        <v>100.4</v>
      </c>
      <c r="Q57" s="74">
        <v>100.3</v>
      </c>
      <c r="R57" s="74">
        <v>101.2</v>
      </c>
    </row>
    <row r="58" spans="1:18" s="32" customFormat="1" ht="12.75" customHeight="1">
      <c r="A58" s="75" t="s">
        <v>2790</v>
      </c>
      <c r="B58" s="74" t="s">
        <v>15</v>
      </c>
      <c r="C58" s="74" t="s">
        <v>15</v>
      </c>
      <c r="D58" s="74" t="s">
        <v>15</v>
      </c>
      <c r="E58" s="74" t="s">
        <v>15</v>
      </c>
      <c r="F58" s="74" t="s">
        <v>15</v>
      </c>
      <c r="G58" s="74" t="s">
        <v>15</v>
      </c>
      <c r="H58" s="74" t="s">
        <v>15</v>
      </c>
      <c r="I58" s="74" t="s">
        <v>15</v>
      </c>
      <c r="J58" s="74" t="s">
        <v>15</v>
      </c>
      <c r="K58" s="74" t="s">
        <v>15</v>
      </c>
      <c r="L58" s="74" t="s">
        <v>15</v>
      </c>
      <c r="M58" s="74" t="s">
        <v>15</v>
      </c>
      <c r="N58" s="74" t="s">
        <v>15</v>
      </c>
      <c r="O58" s="74" t="s">
        <v>15</v>
      </c>
      <c r="P58" s="74" t="s">
        <v>15</v>
      </c>
      <c r="Q58" s="74" t="s">
        <v>15</v>
      </c>
      <c r="R58" s="74" t="s">
        <v>15</v>
      </c>
    </row>
    <row r="59" spans="1:18" s="32" customFormat="1" ht="12.75" customHeight="1">
      <c r="A59" s="73" t="s">
        <v>2791</v>
      </c>
      <c r="B59" s="74">
        <v>-3.6</v>
      </c>
      <c r="C59" s="74">
        <v>-1.2</v>
      </c>
      <c r="D59" s="74">
        <v>10.7</v>
      </c>
      <c r="E59" s="74">
        <v>1.5</v>
      </c>
      <c r="F59" s="74">
        <v>4.3</v>
      </c>
      <c r="G59" s="74">
        <v>4.4606000000000003</v>
      </c>
      <c r="H59" s="74">
        <v>4.9279999999999999</v>
      </c>
      <c r="I59" s="74">
        <v>3.8130000000000002</v>
      </c>
      <c r="J59" s="74">
        <v>5.0999999999999996</v>
      </c>
      <c r="K59" s="74">
        <v>4.3</v>
      </c>
      <c r="L59" s="74">
        <v>12.2</v>
      </c>
      <c r="M59" s="74">
        <v>12.2</v>
      </c>
      <c r="N59" s="74">
        <v>9.1</v>
      </c>
      <c r="O59" s="74">
        <v>3.2</v>
      </c>
      <c r="P59" s="74">
        <v>4.7</v>
      </c>
      <c r="Q59" s="74">
        <v>8.8000000000000007</v>
      </c>
      <c r="R59" s="74">
        <v>4.3</v>
      </c>
    </row>
    <row r="60" spans="1:18" s="32" customFormat="1" ht="12.75" customHeight="1">
      <c r="A60" s="73" t="s">
        <v>2792</v>
      </c>
      <c r="B60" s="74">
        <v>-286.10000000000002</v>
      </c>
      <c r="C60" s="74">
        <v>66.3</v>
      </c>
      <c r="D60" s="74">
        <v>377</v>
      </c>
      <c r="E60" s="74">
        <v>812.6</v>
      </c>
      <c r="F60" s="74">
        <v>1566.5</v>
      </c>
      <c r="G60" s="74">
        <v>1105.1498999999999</v>
      </c>
      <c r="H60" s="74">
        <v>1105.835</v>
      </c>
      <c r="I60" s="74">
        <v>1154.2819999999999</v>
      </c>
      <c r="J60" s="74">
        <v>1038.5999999999999</v>
      </c>
      <c r="K60" s="74">
        <v>923.4</v>
      </c>
      <c r="L60" s="74">
        <v>888.6</v>
      </c>
      <c r="M60" s="74">
        <v>888.5</v>
      </c>
      <c r="N60" s="74">
        <v>893.5</v>
      </c>
      <c r="O60" s="74">
        <v>889.2</v>
      </c>
      <c r="P60" s="74">
        <v>860.9</v>
      </c>
      <c r="Q60" s="74">
        <v>772.9</v>
      </c>
      <c r="R60" s="74">
        <v>1566.5</v>
      </c>
    </row>
    <row r="61" spans="1:18" s="32" customFormat="1" ht="12.75" customHeight="1">
      <c r="A61" s="73" t="s">
        <v>2793</v>
      </c>
      <c r="B61" s="74">
        <v>55.3</v>
      </c>
      <c r="C61" s="74">
        <v>149.5</v>
      </c>
      <c r="D61" s="74">
        <v>168.5</v>
      </c>
      <c r="E61" s="74">
        <v>282.60000000000002</v>
      </c>
      <c r="F61" s="74">
        <v>613.79999999999995</v>
      </c>
      <c r="G61" s="74">
        <v>-2.9628999999999999</v>
      </c>
      <c r="H61" s="74">
        <v>60.576000000000001</v>
      </c>
      <c r="I61" s="74">
        <v>239.68299999999999</v>
      </c>
      <c r="J61" s="74">
        <v>339.3</v>
      </c>
      <c r="K61" s="74">
        <v>466</v>
      </c>
      <c r="L61" s="74">
        <v>641.6</v>
      </c>
      <c r="M61" s="74">
        <v>810.1</v>
      </c>
      <c r="N61" s="74">
        <v>945.1</v>
      </c>
      <c r="O61" s="74">
        <v>1116.0999999999999</v>
      </c>
      <c r="P61" s="74">
        <v>1303.3</v>
      </c>
      <c r="Q61" s="74">
        <v>1430.5</v>
      </c>
      <c r="R61" s="74">
        <v>613.79999999999995</v>
      </c>
    </row>
    <row r="62" spans="1:18" s="32" customFormat="1" ht="12.75" customHeight="1">
      <c r="A62" s="73" t="s">
        <v>2794</v>
      </c>
      <c r="B62" s="74" t="s">
        <v>15</v>
      </c>
      <c r="C62" s="74" t="s">
        <v>15</v>
      </c>
      <c r="D62" s="74" t="s">
        <v>15</v>
      </c>
      <c r="E62" s="74" t="s">
        <v>15</v>
      </c>
      <c r="F62" s="74" t="s">
        <v>15</v>
      </c>
      <c r="G62" s="74" t="s">
        <v>15</v>
      </c>
      <c r="H62" s="74" t="s">
        <v>15</v>
      </c>
      <c r="I62" s="74" t="s">
        <v>15</v>
      </c>
      <c r="J62" s="74" t="s">
        <v>15</v>
      </c>
      <c r="K62" s="74" t="s">
        <v>15</v>
      </c>
      <c r="L62" s="74" t="s">
        <v>15</v>
      </c>
      <c r="M62" s="74" t="s">
        <v>15</v>
      </c>
      <c r="N62" s="74" t="s">
        <v>15</v>
      </c>
      <c r="O62" s="74" t="s">
        <v>15</v>
      </c>
      <c r="P62" s="74" t="s">
        <v>15</v>
      </c>
      <c r="Q62" s="74" t="s">
        <v>15</v>
      </c>
      <c r="R62" s="74" t="s">
        <v>15</v>
      </c>
    </row>
    <row r="63" spans="1:18" s="32" customFormat="1" ht="12.75" customHeight="1">
      <c r="A63" s="72" t="s">
        <v>2795</v>
      </c>
      <c r="B63" s="76">
        <v>1897.3</v>
      </c>
      <c r="C63" s="76">
        <v>2364.1</v>
      </c>
      <c r="D63" s="76">
        <v>3181.6</v>
      </c>
      <c r="E63" s="76">
        <v>4703.7</v>
      </c>
      <c r="F63" s="76">
        <v>8444.2000000000007</v>
      </c>
      <c r="G63" s="76">
        <v>4715.6179000000002</v>
      </c>
      <c r="H63" s="76">
        <v>4778.6379999999999</v>
      </c>
      <c r="I63" s="76">
        <v>5613.076</v>
      </c>
      <c r="J63" s="76">
        <v>5649.8</v>
      </c>
      <c r="K63" s="76">
        <v>6026.2</v>
      </c>
      <c r="L63" s="76">
        <v>6206.5</v>
      </c>
      <c r="M63" s="76">
        <v>6434</v>
      </c>
      <c r="N63" s="76">
        <v>6860.9</v>
      </c>
      <c r="O63" s="76">
        <v>7016.3</v>
      </c>
      <c r="P63" s="76">
        <v>7182.8</v>
      </c>
      <c r="Q63" s="76">
        <v>7539.9</v>
      </c>
      <c r="R63" s="76">
        <v>8444.2000000000007</v>
      </c>
    </row>
    <row r="64" spans="1:18" s="32" customFormat="1" ht="15.75" customHeight="1" thickBot="1">
      <c r="A64" s="101" t="s">
        <v>2796</v>
      </c>
      <c r="B64" s="102">
        <v>11274.5</v>
      </c>
      <c r="C64" s="102">
        <v>17471</v>
      </c>
      <c r="D64" s="102">
        <v>21709.9</v>
      </c>
      <c r="E64" s="102">
        <v>28056.7</v>
      </c>
      <c r="F64" s="102">
        <v>41688.5</v>
      </c>
      <c r="G64" s="102">
        <v>27645.185700000002</v>
      </c>
      <c r="H64" s="102">
        <v>28503.07</v>
      </c>
      <c r="I64" s="102">
        <v>31524.331999999999</v>
      </c>
      <c r="J64" s="102">
        <v>33299.199999999997</v>
      </c>
      <c r="K64" s="102">
        <v>34140</v>
      </c>
      <c r="L64" s="102">
        <v>35773.1</v>
      </c>
      <c r="M64" s="102">
        <v>37236.9</v>
      </c>
      <c r="N64" s="102">
        <v>39129.5</v>
      </c>
      <c r="O64" s="102">
        <v>40131</v>
      </c>
      <c r="P64" s="102">
        <v>38488.5</v>
      </c>
      <c r="Q64" s="102">
        <v>39207.1</v>
      </c>
      <c r="R64" s="102">
        <v>41688.5</v>
      </c>
    </row>
    <row r="65" spans="1:17" s="32" customFormat="1" ht="5.0999999999999996" customHeight="1">
      <c r="A65" s="30"/>
      <c r="B65" s="30"/>
      <c r="C65" s="30"/>
      <c r="D65" s="30"/>
      <c r="E65" s="30"/>
      <c r="F65" s="30"/>
      <c r="G65" s="30"/>
      <c r="H65" s="30"/>
      <c r="I65" s="30"/>
      <c r="J65" s="30"/>
      <c r="K65" s="30"/>
      <c r="L65" s="30"/>
      <c r="M65" s="30"/>
      <c r="N65" s="30"/>
      <c r="O65" s="30"/>
      <c r="P65" s="30"/>
      <c r="Q65" s="30"/>
    </row>
    <row r="66" spans="1:17" s="32" customFormat="1" ht="17.25" customHeight="1">
      <c r="A66" s="134" t="s">
        <v>2797</v>
      </c>
      <c r="Q66" s="31"/>
    </row>
    <row r="67" spans="1:17" s="32" customFormat="1" ht="12.75" customHeight="1">
      <c r="A67" s="131" t="s">
        <v>2798</v>
      </c>
      <c r="B67" s="31"/>
      <c r="C67" s="31"/>
      <c r="D67" s="31"/>
      <c r="E67" s="31"/>
      <c r="F67" s="31"/>
      <c r="G67" s="31"/>
      <c r="H67" s="31"/>
      <c r="I67" s="31"/>
      <c r="J67" s="31"/>
      <c r="K67" s="31"/>
      <c r="L67" s="31"/>
      <c r="M67" s="31"/>
      <c r="N67" s="31"/>
      <c r="O67" s="31"/>
      <c r="P67" s="31"/>
      <c r="Q67" s="31"/>
    </row>
    <row r="68" spans="1:17" s="32" customFormat="1" ht="12.75"/>
    <row r="69" spans="1:17" s="32" customFormat="1" ht="12.75"/>
    <row r="70" spans="1:17" s="32" customFormat="1" ht="12.75"/>
    <row r="71" spans="1:17" s="32" customFormat="1" ht="12.75"/>
    <row r="72" spans="1:17" s="32" customFormat="1" ht="12.75"/>
    <row r="73" spans="1:17" s="32" customFormat="1" ht="12.75"/>
    <row r="74" spans="1:17" s="32" customFormat="1" ht="12.75"/>
    <row r="75" spans="1:17" s="32" customFormat="1" ht="12.75"/>
    <row r="76" spans="1:17" s="32" customFormat="1" ht="12.75"/>
    <row r="77" spans="1:17" s="32" customFormat="1" ht="12.75"/>
    <row r="78" spans="1:17" s="32" customFormat="1" ht="12.75"/>
    <row r="79" spans="1:17" s="32" customFormat="1" ht="12.75"/>
    <row r="80" spans="1:17" s="32" customFormat="1" ht="12.75"/>
    <row r="81" s="32" customFormat="1" ht="12.75"/>
    <row r="82" s="32" customFormat="1" ht="12.75"/>
    <row r="83" s="32" customFormat="1" ht="12.75"/>
    <row r="84" s="32" customFormat="1" ht="12.75"/>
    <row r="85" s="32" customFormat="1" ht="12.75"/>
    <row r="86" s="32" customFormat="1" ht="12.75"/>
    <row r="87" s="32" customFormat="1" ht="12.75"/>
    <row r="88" s="32" customFormat="1" ht="12.75"/>
    <row r="89" s="32" customFormat="1" ht="12.75"/>
    <row r="90" s="32" customFormat="1" ht="12.75"/>
    <row r="91" s="32" customFormat="1" ht="12.75"/>
    <row r="92" s="32" customFormat="1" ht="12.75"/>
    <row r="93" s="32" customFormat="1" ht="12.75"/>
    <row r="94" s="32" customFormat="1" ht="12.75"/>
    <row r="95" s="32" customFormat="1" ht="12.75"/>
    <row r="96" s="32" customFormat="1" ht="12.75"/>
    <row r="97" s="32" customFormat="1" ht="12.75"/>
    <row r="98" s="32" customFormat="1" ht="12.75"/>
  </sheetData>
  <mergeCells count="7">
    <mergeCell ref="A6:A7"/>
    <mergeCell ref="G6:R6"/>
    <mergeCell ref="B6:B7"/>
    <mergeCell ref="C6:C7"/>
    <mergeCell ref="D6:D7"/>
    <mergeCell ref="E6:E7"/>
    <mergeCell ref="F6:F7"/>
  </mergeCells>
  <hyperlinks>
    <hyperlink ref="A1" location="'Table of contents'!A1" display="return to the CONTENTS"/>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45"/>
  <sheetViews>
    <sheetView zoomScale="80" zoomScaleNormal="80" workbookViewId="0">
      <pane xSplit="1" topLeftCell="B1" activePane="topRight" state="frozen"/>
      <selection pane="topRight" activeCell="A18" sqref="A18"/>
    </sheetView>
  </sheetViews>
  <sheetFormatPr defaultRowHeight="15"/>
  <cols>
    <col min="1" max="1" width="62.140625" style="34" customWidth="1"/>
    <col min="2" max="54" width="9.140625" style="34" customWidth="1"/>
    <col min="55" max="80" width="9.140625" style="34"/>
    <col min="81" max="81" width="10.85546875" style="34" bestFit="1" customWidth="1"/>
    <col min="82" max="92" width="9.140625" style="34"/>
    <col min="93" max="94" width="9.140625" style="34" customWidth="1"/>
    <col min="95" max="105" width="9.140625" style="34"/>
    <col min="106" max="106" width="9.140625" style="34" customWidth="1"/>
    <col min="107" max="16384" width="9.140625" style="34"/>
  </cols>
  <sheetData>
    <row r="1" spans="1:109">
      <c r="A1" s="691" t="s">
        <v>2688</v>
      </c>
    </row>
    <row r="2" spans="1:109" ht="5.0999999999999996" customHeight="1">
      <c r="A2" s="65"/>
    </row>
    <row r="3" spans="1:109" s="30" customFormat="1" ht="18.75" customHeight="1">
      <c r="A3" s="928" t="s">
        <v>3101</v>
      </c>
      <c r="B3" s="93"/>
      <c r="C3" s="93"/>
      <c r="D3" s="32"/>
      <c r="E3" s="32"/>
      <c r="F3" s="32"/>
      <c r="G3" s="32"/>
      <c r="H3" s="32"/>
      <c r="I3" s="32"/>
      <c r="J3" s="32"/>
      <c r="K3" s="32"/>
      <c r="L3" s="32"/>
      <c r="M3" s="32"/>
      <c r="N3" s="32"/>
      <c r="O3" s="32"/>
      <c r="P3" s="93"/>
      <c r="Q3" s="32"/>
      <c r="R3" s="32"/>
      <c r="S3" s="32"/>
      <c r="T3" s="32"/>
      <c r="U3" s="32"/>
      <c r="V3" s="32"/>
      <c r="W3" s="32"/>
      <c r="X3" s="32"/>
      <c r="Y3" s="32"/>
      <c r="Z3" s="32"/>
      <c r="AA3" s="32"/>
      <c r="AB3" s="32"/>
      <c r="AC3" s="93"/>
      <c r="AD3" s="32"/>
      <c r="AE3" s="32"/>
      <c r="AF3" s="32"/>
      <c r="AG3" s="32"/>
      <c r="AH3" s="32"/>
      <c r="AI3" s="32"/>
      <c r="AJ3" s="32"/>
      <c r="AK3" s="32"/>
      <c r="AL3" s="32"/>
      <c r="AM3" s="32"/>
      <c r="AN3" s="32"/>
      <c r="AO3" s="32"/>
      <c r="AP3" s="93"/>
      <c r="AQ3" s="32"/>
      <c r="AR3" s="32"/>
      <c r="AS3" s="32"/>
      <c r="AT3" s="32"/>
      <c r="AU3" s="32"/>
      <c r="AV3" s="32"/>
      <c r="AW3" s="32"/>
      <c r="AX3" s="32"/>
      <c r="AY3" s="32"/>
      <c r="AZ3" s="32"/>
      <c r="BA3" s="32"/>
      <c r="BB3" s="32"/>
      <c r="BC3" s="93"/>
      <c r="BD3" s="32"/>
      <c r="BE3" s="32"/>
      <c r="BF3" s="32"/>
      <c r="BG3" s="32"/>
      <c r="BH3" s="32"/>
      <c r="BI3" s="32"/>
      <c r="BJ3" s="32"/>
      <c r="BK3" s="32"/>
      <c r="BL3" s="32"/>
      <c r="BM3" s="32"/>
      <c r="BN3" s="32"/>
      <c r="BO3" s="32"/>
      <c r="BP3" s="93"/>
      <c r="BQ3" s="32"/>
      <c r="BR3" s="32"/>
      <c r="BS3" s="32"/>
      <c r="BT3" s="32"/>
      <c r="BU3" s="32"/>
      <c r="BV3" s="32"/>
      <c r="BW3" s="32"/>
      <c r="BX3" s="32"/>
      <c r="BY3" s="32"/>
      <c r="BZ3" s="32"/>
      <c r="CA3" s="32"/>
      <c r="CB3" s="32"/>
      <c r="CC3" s="93"/>
      <c r="CD3" s="32"/>
      <c r="CE3" s="32"/>
      <c r="CF3" s="32"/>
      <c r="CG3" s="32"/>
      <c r="CH3" s="32"/>
      <c r="CI3" s="32"/>
      <c r="CJ3" s="32"/>
      <c r="CK3" s="32"/>
      <c r="CL3" s="32"/>
      <c r="CM3" s="32"/>
      <c r="CN3" s="32"/>
      <c r="CO3" s="32"/>
      <c r="CP3" s="93"/>
      <c r="CQ3" s="32"/>
      <c r="CR3" s="32"/>
      <c r="CS3" s="32"/>
      <c r="CT3" s="32"/>
      <c r="CU3" s="32"/>
      <c r="CV3" s="32"/>
      <c r="CW3" s="32"/>
      <c r="CX3" s="32"/>
      <c r="CY3" s="32"/>
      <c r="CZ3" s="32"/>
      <c r="DA3" s="32"/>
      <c r="DB3" s="32"/>
    </row>
    <row r="4" spans="1:109" s="30" customFormat="1" ht="5.0999999999999996" customHeight="1">
      <c r="A4" s="93"/>
      <c r="B4" s="93"/>
      <c r="C4" s="93"/>
      <c r="D4" s="32"/>
      <c r="E4" s="32"/>
      <c r="F4" s="32"/>
      <c r="G4" s="32"/>
      <c r="H4" s="32"/>
      <c r="I4" s="32"/>
      <c r="J4" s="32"/>
      <c r="K4" s="32"/>
      <c r="L4" s="32"/>
      <c r="M4" s="32"/>
      <c r="N4" s="32"/>
      <c r="O4" s="32"/>
      <c r="P4" s="93"/>
      <c r="Q4" s="32"/>
      <c r="R4" s="32"/>
      <c r="S4" s="32"/>
      <c r="T4" s="32"/>
      <c r="U4" s="32"/>
      <c r="V4" s="32"/>
      <c r="W4" s="32"/>
      <c r="X4" s="32"/>
      <c r="Y4" s="32"/>
      <c r="Z4" s="32"/>
      <c r="AA4" s="32"/>
      <c r="AB4" s="32"/>
      <c r="AC4" s="93"/>
      <c r="AD4" s="32"/>
      <c r="AE4" s="32"/>
      <c r="AF4" s="32"/>
      <c r="AG4" s="32"/>
      <c r="AH4" s="32"/>
      <c r="AI4" s="32"/>
      <c r="AJ4" s="32"/>
      <c r="AK4" s="32"/>
      <c r="AL4" s="32"/>
      <c r="AM4" s="32"/>
      <c r="AN4" s="32"/>
      <c r="AO4" s="32"/>
      <c r="AP4" s="93"/>
      <c r="AQ4" s="32"/>
      <c r="AR4" s="32"/>
      <c r="AS4" s="32"/>
      <c r="AT4" s="32"/>
      <c r="AU4" s="32"/>
      <c r="AV4" s="32"/>
      <c r="AW4" s="32"/>
      <c r="AX4" s="32"/>
      <c r="AY4" s="32"/>
      <c r="AZ4" s="32"/>
      <c r="BA4" s="32"/>
      <c r="BB4" s="32"/>
      <c r="BC4" s="93"/>
      <c r="BD4" s="32"/>
      <c r="BE4" s="32"/>
      <c r="BF4" s="32"/>
      <c r="BG4" s="32"/>
      <c r="BH4" s="32"/>
      <c r="BI4" s="32"/>
      <c r="BJ4" s="32"/>
      <c r="BK4" s="32"/>
      <c r="BL4" s="32"/>
      <c r="BM4" s="32"/>
      <c r="BN4" s="32"/>
      <c r="BO4" s="32"/>
      <c r="BP4" s="93"/>
      <c r="BQ4" s="32"/>
      <c r="BR4" s="32"/>
      <c r="BS4" s="32"/>
      <c r="BT4" s="32"/>
      <c r="BU4" s="32"/>
      <c r="BV4" s="32"/>
      <c r="BW4" s="32"/>
      <c r="BX4" s="32"/>
      <c r="BY4" s="32"/>
      <c r="BZ4" s="32"/>
      <c r="CA4" s="32"/>
      <c r="CB4" s="32"/>
      <c r="CC4" s="93"/>
      <c r="CD4" s="32"/>
      <c r="CE4" s="32"/>
      <c r="CF4" s="32"/>
      <c r="CG4" s="32"/>
      <c r="CH4" s="32"/>
      <c r="CI4" s="32"/>
      <c r="CJ4" s="32"/>
      <c r="CK4" s="32"/>
      <c r="CL4" s="32"/>
      <c r="CM4" s="32"/>
      <c r="CN4" s="32"/>
      <c r="CO4" s="32"/>
      <c r="CP4" s="93"/>
      <c r="CQ4" s="32"/>
      <c r="CR4" s="32"/>
      <c r="CS4" s="32"/>
      <c r="CT4" s="32"/>
      <c r="CU4" s="32"/>
      <c r="CV4" s="32"/>
      <c r="CW4" s="32"/>
      <c r="CX4" s="32"/>
      <c r="CY4" s="32"/>
      <c r="CZ4" s="32"/>
      <c r="DA4" s="32"/>
      <c r="DB4" s="32"/>
    </row>
    <row r="5" spans="1:109" s="80" customFormat="1" ht="12.75" customHeight="1" thickBot="1">
      <c r="A5" s="690" t="s">
        <v>2799</v>
      </c>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9"/>
      <c r="AT5" s="79"/>
      <c r="AU5" s="79"/>
      <c r="AV5" s="79"/>
      <c r="AW5" s="79"/>
      <c r="AX5" s="79"/>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row>
    <row r="6" spans="1:109" s="80" customFormat="1" ht="17.100000000000001" customHeight="1">
      <c r="A6" s="94"/>
      <c r="B6" s="1007">
        <v>1994</v>
      </c>
      <c r="C6" s="1007">
        <v>1995</v>
      </c>
      <c r="D6" s="1020">
        <v>1995</v>
      </c>
      <c r="E6" s="1021"/>
      <c r="F6" s="1021"/>
      <c r="G6" s="1021"/>
      <c r="H6" s="1021"/>
      <c r="I6" s="1021"/>
      <c r="J6" s="1021"/>
      <c r="K6" s="1021"/>
      <c r="L6" s="1021"/>
      <c r="M6" s="1021"/>
      <c r="N6" s="1021"/>
      <c r="O6" s="1022"/>
      <c r="P6" s="1007">
        <v>1996</v>
      </c>
      <c r="Q6" s="1020">
        <v>1996</v>
      </c>
      <c r="R6" s="1021"/>
      <c r="S6" s="1021"/>
      <c r="T6" s="1021"/>
      <c r="U6" s="1021"/>
      <c r="V6" s="1021"/>
      <c r="W6" s="1021"/>
      <c r="X6" s="1021"/>
      <c r="Y6" s="1021"/>
      <c r="Z6" s="1021"/>
      <c r="AA6" s="1021"/>
      <c r="AB6" s="1022"/>
      <c r="AC6" s="1007">
        <v>1997</v>
      </c>
      <c r="AD6" s="1020">
        <v>1997</v>
      </c>
      <c r="AE6" s="1021"/>
      <c r="AF6" s="1021"/>
      <c r="AG6" s="1021"/>
      <c r="AH6" s="1021"/>
      <c r="AI6" s="1021"/>
      <c r="AJ6" s="1021"/>
      <c r="AK6" s="1021"/>
      <c r="AL6" s="1021"/>
      <c r="AM6" s="1021"/>
      <c r="AN6" s="1021"/>
      <c r="AO6" s="1022"/>
      <c r="AP6" s="1007">
        <v>1998</v>
      </c>
      <c r="AQ6" s="1020">
        <v>1998</v>
      </c>
      <c r="AR6" s="1021"/>
      <c r="AS6" s="1021"/>
      <c r="AT6" s="1021"/>
      <c r="AU6" s="1021"/>
      <c r="AV6" s="1021"/>
      <c r="AW6" s="1021"/>
      <c r="AX6" s="1021"/>
      <c r="AY6" s="1021"/>
      <c r="AZ6" s="1021"/>
      <c r="BA6" s="1021"/>
      <c r="BB6" s="1022"/>
      <c r="BC6" s="1007">
        <v>1999</v>
      </c>
      <c r="BD6" s="1020">
        <v>1999</v>
      </c>
      <c r="BE6" s="1021"/>
      <c r="BF6" s="1021"/>
      <c r="BG6" s="1021"/>
      <c r="BH6" s="1021"/>
      <c r="BI6" s="1021"/>
      <c r="BJ6" s="1021"/>
      <c r="BK6" s="1021"/>
      <c r="BL6" s="1021"/>
      <c r="BM6" s="1021"/>
      <c r="BN6" s="1021"/>
      <c r="BO6" s="1022"/>
      <c r="BP6" s="1007">
        <v>2000</v>
      </c>
      <c r="BQ6" s="1020">
        <v>2000</v>
      </c>
      <c r="BR6" s="1021"/>
      <c r="BS6" s="1021"/>
      <c r="BT6" s="1021"/>
      <c r="BU6" s="1021"/>
      <c r="BV6" s="1021"/>
      <c r="BW6" s="1021"/>
      <c r="BX6" s="1021"/>
      <c r="BY6" s="1021"/>
      <c r="BZ6" s="1021"/>
      <c r="CA6" s="1021"/>
      <c r="CB6" s="1022"/>
      <c r="CC6" s="1007">
        <v>2001</v>
      </c>
      <c r="CD6" s="1020">
        <v>2001</v>
      </c>
      <c r="CE6" s="1021"/>
      <c r="CF6" s="1021"/>
      <c r="CG6" s="1021"/>
      <c r="CH6" s="1021"/>
      <c r="CI6" s="1021"/>
      <c r="CJ6" s="1021"/>
      <c r="CK6" s="1021"/>
      <c r="CL6" s="1021"/>
      <c r="CM6" s="1021"/>
      <c r="CN6" s="1021"/>
      <c r="CO6" s="1022"/>
      <c r="CP6" s="1007">
        <v>2002</v>
      </c>
      <c r="CQ6" s="1020">
        <v>2002</v>
      </c>
      <c r="CR6" s="1021"/>
      <c r="CS6" s="1021"/>
      <c r="CT6" s="1021"/>
      <c r="CU6" s="1021"/>
      <c r="CV6" s="1021"/>
      <c r="CW6" s="1021"/>
      <c r="CX6" s="1021"/>
      <c r="CY6" s="1021"/>
      <c r="CZ6" s="1021"/>
      <c r="DA6" s="1021"/>
      <c r="DB6" s="1022"/>
    </row>
    <row r="7" spans="1:109" s="80" customFormat="1" ht="17.100000000000001" customHeight="1" thickBot="1">
      <c r="A7" s="95"/>
      <c r="B7" s="1019"/>
      <c r="C7" s="1019"/>
      <c r="D7" s="673" t="s">
        <v>2646</v>
      </c>
      <c r="E7" s="673" t="s">
        <v>2647</v>
      </c>
      <c r="F7" s="673" t="s">
        <v>2648</v>
      </c>
      <c r="G7" s="673" t="s">
        <v>2649</v>
      </c>
      <c r="H7" s="673" t="s">
        <v>2650</v>
      </c>
      <c r="I7" s="673" t="s">
        <v>2651</v>
      </c>
      <c r="J7" s="673" t="s">
        <v>2652</v>
      </c>
      <c r="K7" s="673" t="s">
        <v>2653</v>
      </c>
      <c r="L7" s="673" t="s">
        <v>2654</v>
      </c>
      <c r="M7" s="673" t="s">
        <v>2655</v>
      </c>
      <c r="N7" s="673" t="s">
        <v>2656</v>
      </c>
      <c r="O7" s="673" t="s">
        <v>2657</v>
      </c>
      <c r="P7" s="1019"/>
      <c r="Q7" s="673" t="s">
        <v>2646</v>
      </c>
      <c r="R7" s="673" t="s">
        <v>2647</v>
      </c>
      <c r="S7" s="673" t="s">
        <v>2648</v>
      </c>
      <c r="T7" s="673" t="s">
        <v>2649</v>
      </c>
      <c r="U7" s="673" t="s">
        <v>2650</v>
      </c>
      <c r="V7" s="673" t="s">
        <v>2651</v>
      </c>
      <c r="W7" s="673" t="s">
        <v>2652</v>
      </c>
      <c r="X7" s="673" t="s">
        <v>2653</v>
      </c>
      <c r="Y7" s="673" t="s">
        <v>2654</v>
      </c>
      <c r="Z7" s="673" t="s">
        <v>2655</v>
      </c>
      <c r="AA7" s="673" t="s">
        <v>2656</v>
      </c>
      <c r="AB7" s="673" t="s">
        <v>2657</v>
      </c>
      <c r="AC7" s="1019"/>
      <c r="AD7" s="673" t="s">
        <v>2646</v>
      </c>
      <c r="AE7" s="673" t="s">
        <v>2647</v>
      </c>
      <c r="AF7" s="673" t="s">
        <v>2648</v>
      </c>
      <c r="AG7" s="673" t="s">
        <v>2649</v>
      </c>
      <c r="AH7" s="673" t="s">
        <v>2650</v>
      </c>
      <c r="AI7" s="673" t="s">
        <v>2651</v>
      </c>
      <c r="AJ7" s="673" t="s">
        <v>2652</v>
      </c>
      <c r="AK7" s="673" t="s">
        <v>2653</v>
      </c>
      <c r="AL7" s="673" t="s">
        <v>2654</v>
      </c>
      <c r="AM7" s="673" t="s">
        <v>2655</v>
      </c>
      <c r="AN7" s="673" t="s">
        <v>2656</v>
      </c>
      <c r="AO7" s="673" t="s">
        <v>2657</v>
      </c>
      <c r="AP7" s="1019"/>
      <c r="AQ7" s="673" t="s">
        <v>2646</v>
      </c>
      <c r="AR7" s="673" t="s">
        <v>2647</v>
      </c>
      <c r="AS7" s="673" t="s">
        <v>2648</v>
      </c>
      <c r="AT7" s="673" t="s">
        <v>2649</v>
      </c>
      <c r="AU7" s="673" t="s">
        <v>2650</v>
      </c>
      <c r="AV7" s="673" t="s">
        <v>2651</v>
      </c>
      <c r="AW7" s="673" t="s">
        <v>2652</v>
      </c>
      <c r="AX7" s="673" t="s">
        <v>2653</v>
      </c>
      <c r="AY7" s="673" t="s">
        <v>2654</v>
      </c>
      <c r="AZ7" s="673" t="s">
        <v>2655</v>
      </c>
      <c r="BA7" s="673" t="s">
        <v>2656</v>
      </c>
      <c r="BB7" s="673" t="s">
        <v>2657</v>
      </c>
      <c r="BC7" s="1019"/>
      <c r="BD7" s="673" t="s">
        <v>2646</v>
      </c>
      <c r="BE7" s="673" t="s">
        <v>2647</v>
      </c>
      <c r="BF7" s="673" t="s">
        <v>2648</v>
      </c>
      <c r="BG7" s="673" t="s">
        <v>2649</v>
      </c>
      <c r="BH7" s="673" t="s">
        <v>2650</v>
      </c>
      <c r="BI7" s="673" t="s">
        <v>2651</v>
      </c>
      <c r="BJ7" s="673" t="s">
        <v>2652</v>
      </c>
      <c r="BK7" s="673" t="s">
        <v>2653</v>
      </c>
      <c r="BL7" s="673" t="s">
        <v>2654</v>
      </c>
      <c r="BM7" s="673" t="s">
        <v>2655</v>
      </c>
      <c r="BN7" s="673" t="s">
        <v>2656</v>
      </c>
      <c r="BO7" s="673" t="s">
        <v>2657</v>
      </c>
      <c r="BP7" s="1019"/>
      <c r="BQ7" s="673" t="s">
        <v>2646</v>
      </c>
      <c r="BR7" s="673" t="s">
        <v>2647</v>
      </c>
      <c r="BS7" s="673" t="s">
        <v>2648</v>
      </c>
      <c r="BT7" s="673" t="s">
        <v>2649</v>
      </c>
      <c r="BU7" s="673" t="s">
        <v>2650</v>
      </c>
      <c r="BV7" s="673" t="s">
        <v>2651</v>
      </c>
      <c r="BW7" s="673" t="s">
        <v>2652</v>
      </c>
      <c r="BX7" s="673" t="s">
        <v>2653</v>
      </c>
      <c r="BY7" s="673" t="s">
        <v>2654</v>
      </c>
      <c r="BZ7" s="673" t="s">
        <v>2655</v>
      </c>
      <c r="CA7" s="673" t="s">
        <v>2656</v>
      </c>
      <c r="CB7" s="673" t="s">
        <v>2657</v>
      </c>
      <c r="CC7" s="1019"/>
      <c r="CD7" s="673" t="s">
        <v>2646</v>
      </c>
      <c r="CE7" s="673" t="s">
        <v>2647</v>
      </c>
      <c r="CF7" s="673" t="s">
        <v>2648</v>
      </c>
      <c r="CG7" s="673" t="s">
        <v>2649</v>
      </c>
      <c r="CH7" s="673" t="s">
        <v>2650</v>
      </c>
      <c r="CI7" s="673" t="s">
        <v>2651</v>
      </c>
      <c r="CJ7" s="673" t="s">
        <v>2652</v>
      </c>
      <c r="CK7" s="673" t="s">
        <v>2653</v>
      </c>
      <c r="CL7" s="673" t="s">
        <v>2654</v>
      </c>
      <c r="CM7" s="673" t="s">
        <v>2655</v>
      </c>
      <c r="CN7" s="673" t="s">
        <v>2656</v>
      </c>
      <c r="CO7" s="673" t="s">
        <v>2657</v>
      </c>
      <c r="CP7" s="1019"/>
      <c r="CQ7" s="673" t="s">
        <v>2646</v>
      </c>
      <c r="CR7" s="673" t="s">
        <v>2647</v>
      </c>
      <c r="CS7" s="673" t="s">
        <v>2648</v>
      </c>
      <c r="CT7" s="673" t="s">
        <v>2649</v>
      </c>
      <c r="CU7" s="673" t="s">
        <v>2650</v>
      </c>
      <c r="CV7" s="673" t="s">
        <v>2651</v>
      </c>
      <c r="CW7" s="673" t="s">
        <v>2652</v>
      </c>
      <c r="CX7" s="673" t="s">
        <v>2653</v>
      </c>
      <c r="CY7" s="673" t="s">
        <v>2654</v>
      </c>
      <c r="CZ7" s="673" t="s">
        <v>2655</v>
      </c>
      <c r="DA7" s="673" t="s">
        <v>2656</v>
      </c>
      <c r="DB7" s="673" t="s">
        <v>2657</v>
      </c>
    </row>
    <row r="8" spans="1:109" s="80" customFormat="1" ht="5.0999999999999996" customHeight="1">
      <c r="A8" s="107"/>
      <c r="B8" s="1"/>
      <c r="C8" s="1"/>
      <c r="D8" s="108"/>
      <c r="E8" s="108"/>
      <c r="F8" s="108"/>
      <c r="G8" s="108"/>
      <c r="H8" s="108"/>
      <c r="I8" s="108"/>
      <c r="J8" s="108"/>
      <c r="K8" s="108"/>
      <c r="L8" s="108"/>
      <c r="M8" s="108"/>
      <c r="N8" s="108"/>
      <c r="O8" s="108"/>
      <c r="P8" s="1"/>
      <c r="Q8" s="108"/>
      <c r="R8" s="108"/>
      <c r="S8" s="108"/>
      <c r="T8" s="108"/>
      <c r="U8" s="108"/>
      <c r="V8" s="108"/>
      <c r="W8" s="108"/>
      <c r="X8" s="108"/>
      <c r="Y8" s="108"/>
      <c r="Z8" s="108"/>
      <c r="AA8" s="108"/>
      <c r="AB8" s="108"/>
      <c r="AC8" s="1"/>
      <c r="AD8" s="108"/>
      <c r="AE8" s="108"/>
      <c r="AF8" s="108"/>
      <c r="AG8" s="108"/>
      <c r="AH8" s="108"/>
      <c r="AI8" s="108"/>
      <c r="AJ8" s="108"/>
      <c r="AK8" s="108"/>
      <c r="AL8" s="108"/>
      <c r="AM8" s="108"/>
      <c r="AN8" s="108"/>
      <c r="AO8" s="108"/>
      <c r="AP8" s="1"/>
      <c r="AQ8" s="108"/>
      <c r="AR8" s="108"/>
      <c r="AS8" s="108"/>
      <c r="AT8" s="108"/>
      <c r="AU8" s="108"/>
      <c r="AV8" s="108"/>
      <c r="AW8" s="108"/>
      <c r="AX8" s="108"/>
      <c r="AY8" s="108"/>
      <c r="AZ8" s="108"/>
      <c r="BA8" s="108"/>
      <c r="BB8" s="108"/>
      <c r="BC8" s="1"/>
      <c r="BD8" s="108"/>
      <c r="BE8" s="108"/>
      <c r="BF8" s="108"/>
      <c r="BG8" s="108"/>
      <c r="BH8" s="108"/>
      <c r="BI8" s="108"/>
      <c r="BJ8" s="108"/>
      <c r="BK8" s="108"/>
      <c r="BL8" s="108"/>
      <c r="BM8" s="108"/>
      <c r="BN8" s="108"/>
      <c r="BO8" s="108"/>
      <c r="BP8" s="1"/>
      <c r="BQ8" s="108"/>
      <c r="BR8" s="108"/>
      <c r="BS8" s="108"/>
      <c r="BT8" s="108"/>
      <c r="BU8" s="108"/>
      <c r="BV8" s="108"/>
      <c r="BW8" s="108"/>
      <c r="BX8" s="108"/>
      <c r="BY8" s="108"/>
      <c r="BZ8" s="108"/>
      <c r="CA8" s="108"/>
      <c r="CB8" s="108"/>
      <c r="CC8" s="1"/>
      <c r="CD8" s="108"/>
      <c r="CE8" s="108"/>
      <c r="CF8" s="108"/>
      <c r="CG8" s="108"/>
      <c r="CH8" s="108"/>
      <c r="CI8" s="108"/>
      <c r="CJ8" s="108"/>
      <c r="CK8" s="108"/>
      <c r="CL8" s="108"/>
      <c r="CM8" s="108"/>
      <c r="CN8" s="108"/>
      <c r="CO8" s="108"/>
      <c r="CP8" s="1"/>
      <c r="CQ8" s="108"/>
      <c r="CR8" s="108"/>
      <c r="CS8" s="108"/>
      <c r="CT8" s="108"/>
      <c r="CU8" s="108"/>
      <c r="CV8" s="108"/>
      <c r="CW8" s="108"/>
      <c r="CX8" s="108"/>
      <c r="CY8" s="108"/>
      <c r="CZ8" s="108"/>
      <c r="DA8" s="108"/>
      <c r="DB8" s="108"/>
    </row>
    <row r="9" spans="1:109" s="38" customFormat="1" ht="12.75" customHeight="1">
      <c r="A9" s="81" t="s">
        <v>2803</v>
      </c>
      <c r="B9" s="616">
        <v>-292.2007000000001</v>
      </c>
      <c r="C9" s="616">
        <f>O9</f>
        <v>-312.74519999999995</v>
      </c>
      <c r="D9" s="616">
        <v>-287.09609999999992</v>
      </c>
      <c r="E9" s="616">
        <v>-332.50140000000016</v>
      </c>
      <c r="F9" s="616">
        <v>-505.00829999999996</v>
      </c>
      <c r="G9" s="616">
        <v>-638.41390000000001</v>
      </c>
      <c r="H9" s="76">
        <v>-572.54650000000015</v>
      </c>
      <c r="I9" s="76">
        <v>-433.43279999999987</v>
      </c>
      <c r="J9" s="77">
        <v>-92.639800000000037</v>
      </c>
      <c r="K9" s="77">
        <v>-524.38239999999996</v>
      </c>
      <c r="L9" s="77">
        <v>-493.41720000000009</v>
      </c>
      <c r="M9" s="77">
        <v>-488.33100000000013</v>
      </c>
      <c r="N9" s="77">
        <v>-599.87609999999984</v>
      </c>
      <c r="O9" s="77">
        <v>-312.74519999999995</v>
      </c>
      <c r="P9" s="616">
        <f>AB9</f>
        <v>437.56060000000014</v>
      </c>
      <c r="Q9" s="77">
        <v>-410.95389999999975</v>
      </c>
      <c r="R9" s="77">
        <v>-521.15269999999987</v>
      </c>
      <c r="S9" s="77">
        <v>-552.31380000000001</v>
      </c>
      <c r="T9" s="77">
        <v>-727.0634</v>
      </c>
      <c r="U9" s="77">
        <v>-734.61189999999999</v>
      </c>
      <c r="V9" s="77">
        <v>-372.24110000000019</v>
      </c>
      <c r="W9" s="77">
        <v>-423.36379999999991</v>
      </c>
      <c r="X9" s="77">
        <v>-446.40710000000001</v>
      </c>
      <c r="Y9" s="77">
        <v>-216.64360000000008</v>
      </c>
      <c r="Z9" s="77">
        <v>-449.18279999999999</v>
      </c>
      <c r="AA9" s="77">
        <v>-575.00429999999983</v>
      </c>
      <c r="AB9" s="77">
        <v>437.56060000000014</v>
      </c>
      <c r="AC9" s="616">
        <f>AO9</f>
        <v>381.57429999999999</v>
      </c>
      <c r="AD9" s="77">
        <v>409.67439999999959</v>
      </c>
      <c r="AE9" s="77">
        <v>109.81709999999981</v>
      </c>
      <c r="AF9" s="77">
        <v>111.28910000000025</v>
      </c>
      <c r="AG9" s="77">
        <v>287.31680000000023</v>
      </c>
      <c r="AH9" s="77">
        <v>315.69460000000004</v>
      </c>
      <c r="AI9" s="77">
        <v>875.09219999999971</v>
      </c>
      <c r="AJ9" s="77">
        <v>813.36089999999979</v>
      </c>
      <c r="AK9" s="77">
        <v>624.56259999999952</v>
      </c>
      <c r="AL9" s="77">
        <v>580.54250000000059</v>
      </c>
      <c r="AM9" s="77">
        <v>515.08569999999997</v>
      </c>
      <c r="AN9" s="77">
        <v>871.80490000000043</v>
      </c>
      <c r="AO9" s="77">
        <v>381.57429999999999</v>
      </c>
      <c r="AP9" s="616">
        <f>BB9</f>
        <v>318.04609999999917</v>
      </c>
      <c r="AQ9" s="77">
        <v>308.96820000000025</v>
      </c>
      <c r="AR9" s="77">
        <v>224.23509999999999</v>
      </c>
      <c r="AS9" s="77">
        <v>427.5909000000006</v>
      </c>
      <c r="AT9" s="77">
        <v>346.47190000000001</v>
      </c>
      <c r="AU9" s="77">
        <v>235.26740000000046</v>
      </c>
      <c r="AV9" s="77">
        <v>150.56280000000021</v>
      </c>
      <c r="AW9" s="77">
        <v>552.33699999999999</v>
      </c>
      <c r="AX9" s="77">
        <v>334.0436000000002</v>
      </c>
      <c r="AY9" s="77">
        <v>198.85369999999963</v>
      </c>
      <c r="AZ9" s="77">
        <v>-79.344099999999997</v>
      </c>
      <c r="BA9" s="77">
        <v>-169.18500000000068</v>
      </c>
      <c r="BB9" s="77">
        <v>318.04609999999917</v>
      </c>
      <c r="BC9" s="616">
        <f>BO9</f>
        <v>2601.8606999999988</v>
      </c>
      <c r="BD9" s="77">
        <v>112.07839999999985</v>
      </c>
      <c r="BE9" s="77">
        <v>337.08229999999895</v>
      </c>
      <c r="BF9" s="77">
        <v>469.24929999999949</v>
      </c>
      <c r="BG9" s="77">
        <v>341.95179999999982</v>
      </c>
      <c r="BH9" s="77">
        <v>215.11639999999935</v>
      </c>
      <c r="BI9" s="77">
        <v>433.99619999999908</v>
      </c>
      <c r="BJ9" s="77">
        <v>1355.6113999999991</v>
      </c>
      <c r="BK9" s="77">
        <v>1489.1928000000003</v>
      </c>
      <c r="BL9" s="77">
        <v>1477.2667999999999</v>
      </c>
      <c r="BM9" s="77">
        <v>1460.0685999999994</v>
      </c>
      <c r="BN9" s="77">
        <v>1267.7999999999997</v>
      </c>
      <c r="BO9" s="77">
        <v>2601.8606999999988</v>
      </c>
      <c r="BP9" s="616">
        <f>CB9</f>
        <v>3485.0992000000001</v>
      </c>
      <c r="BQ9" s="77">
        <v>2558.6623999999997</v>
      </c>
      <c r="BR9" s="77">
        <v>2404.2678999999998</v>
      </c>
      <c r="BS9" s="77">
        <v>2562.8977999999997</v>
      </c>
      <c r="BT9" s="77">
        <v>2381.0342999999998</v>
      </c>
      <c r="BU9" s="77">
        <v>3247.9382000000001</v>
      </c>
      <c r="BV9" s="77">
        <v>3419.9564</v>
      </c>
      <c r="BW9" s="77">
        <v>3307.2166000000002</v>
      </c>
      <c r="BX9" s="77">
        <v>3170.5072999999998</v>
      </c>
      <c r="BY9" s="77">
        <v>3842.0684999999999</v>
      </c>
      <c r="BZ9" s="77">
        <v>3853.9033999999997</v>
      </c>
      <c r="CA9" s="77">
        <v>3524.9227000000001</v>
      </c>
      <c r="CB9" s="77">
        <v>3485.0992000000001</v>
      </c>
      <c r="CC9" s="616">
        <f>CO9</f>
        <v>4980.2504000000008</v>
      </c>
      <c r="CD9" s="77">
        <v>3400.6082000000001</v>
      </c>
      <c r="CE9" s="77">
        <v>3381.8792999999996</v>
      </c>
      <c r="CF9" s="77">
        <v>3315.0272</v>
      </c>
      <c r="CG9" s="77">
        <v>2956.0173</v>
      </c>
      <c r="CH9" s="77">
        <v>2790.3947000000003</v>
      </c>
      <c r="CI9" s="77">
        <v>2946.5021000000002</v>
      </c>
      <c r="CJ9" s="77">
        <v>2699.6117000000004</v>
      </c>
      <c r="CK9" s="77">
        <v>2497.9238999999998</v>
      </c>
      <c r="CL9" s="77">
        <v>2845.4794999999999</v>
      </c>
      <c r="CM9" s="77">
        <v>3843.8487999999998</v>
      </c>
      <c r="CN9" s="77">
        <v>3741.9597000000003</v>
      </c>
      <c r="CO9" s="77">
        <v>4980.2504000000008</v>
      </c>
      <c r="CP9" s="616">
        <f>DB9</f>
        <v>6052.3437999999996</v>
      </c>
      <c r="CQ9" s="77">
        <v>5107.5898999999999</v>
      </c>
      <c r="CR9" s="77">
        <v>5153.9035000000003</v>
      </c>
      <c r="CS9" s="77">
        <v>5167.2169999999996</v>
      </c>
      <c r="CT9" s="77">
        <v>4986.6504999999997</v>
      </c>
      <c r="CU9" s="77">
        <v>4982.8209000000006</v>
      </c>
      <c r="CV9" s="77">
        <v>3883.3155000000002</v>
      </c>
      <c r="CW9" s="77">
        <v>4031.9254000000001</v>
      </c>
      <c r="CX9" s="77">
        <v>4108.3392999999996</v>
      </c>
      <c r="CY9" s="77">
        <v>4914.0889000000006</v>
      </c>
      <c r="CZ9" s="77">
        <v>5322.1594000000005</v>
      </c>
      <c r="DA9" s="77">
        <v>5660.1887999999999</v>
      </c>
      <c r="DB9" s="77">
        <v>6052.3437999999996</v>
      </c>
      <c r="DC9" s="97"/>
      <c r="DD9" s="97"/>
      <c r="DE9" s="98"/>
    </row>
    <row r="10" spans="1:109" s="32" customFormat="1" ht="12.75" customHeight="1">
      <c r="A10" s="85" t="s">
        <v>2800</v>
      </c>
      <c r="B10" s="617">
        <v>177.07719999999995</v>
      </c>
      <c r="C10" s="617">
        <f t="shared" ref="C10:C36" si="0">O10</f>
        <v>-160.8877</v>
      </c>
      <c r="D10" s="617">
        <v>162.43600000000004</v>
      </c>
      <c r="E10" s="617">
        <v>117.45199999999988</v>
      </c>
      <c r="F10" s="617">
        <v>-41.421399999999949</v>
      </c>
      <c r="G10" s="617">
        <v>-176.34159999999997</v>
      </c>
      <c r="H10" s="74">
        <v>-215.00920000000019</v>
      </c>
      <c r="I10" s="74">
        <v>-68.404599999999846</v>
      </c>
      <c r="J10" s="15">
        <v>273.09449999999993</v>
      </c>
      <c r="K10" s="15">
        <v>-159.13809999999989</v>
      </c>
      <c r="L10" s="15">
        <v>-125.4027000000001</v>
      </c>
      <c r="M10" s="14">
        <v>-121.24730000000011</v>
      </c>
      <c r="N10" s="14">
        <v>-225.58659999999986</v>
      </c>
      <c r="O10" s="14">
        <v>-160.8877</v>
      </c>
      <c r="P10" s="617">
        <f t="shared" ref="P10:P36" si="1">AB10</f>
        <v>588.42790000000014</v>
      </c>
      <c r="Q10" s="14">
        <v>-245.55179999999973</v>
      </c>
      <c r="R10" s="14">
        <v>-326.18149999999991</v>
      </c>
      <c r="S10" s="14">
        <v>-356.24170000000004</v>
      </c>
      <c r="T10" s="14">
        <v>-518.89859999999999</v>
      </c>
      <c r="U10" s="14">
        <v>-522.4796</v>
      </c>
      <c r="V10" s="14">
        <v>-162.31100000000015</v>
      </c>
      <c r="W10" s="74">
        <v>-213.10719999999992</v>
      </c>
      <c r="X10" s="15">
        <v>-234.99369999999999</v>
      </c>
      <c r="Y10" s="15">
        <v>-16.652700000000095</v>
      </c>
      <c r="Z10" s="15">
        <v>-191.32150000000001</v>
      </c>
      <c r="AA10" s="14">
        <v>-321.16199999999981</v>
      </c>
      <c r="AB10" s="14">
        <v>588.42790000000014</v>
      </c>
      <c r="AC10" s="617">
        <f t="shared" ref="AC10:AC36" si="2">AO10</f>
        <v>489.32079999999996</v>
      </c>
      <c r="AD10" s="14">
        <v>560.54239999999959</v>
      </c>
      <c r="AE10" s="14">
        <v>460.29149999999981</v>
      </c>
      <c r="AF10" s="14">
        <v>462.10590000000025</v>
      </c>
      <c r="AG10" s="14">
        <v>399.12870000000021</v>
      </c>
      <c r="AH10" s="14">
        <v>427.6395</v>
      </c>
      <c r="AI10" s="14">
        <v>987.05279999999971</v>
      </c>
      <c r="AJ10" s="14">
        <v>925.32069999999976</v>
      </c>
      <c r="AK10" s="74">
        <v>736.52929999999947</v>
      </c>
      <c r="AL10" s="15">
        <v>692.50400000000059</v>
      </c>
      <c r="AM10" s="15">
        <v>627.06009999999992</v>
      </c>
      <c r="AN10" s="15">
        <v>983.77350000000047</v>
      </c>
      <c r="AO10" s="14">
        <v>489.32079999999996</v>
      </c>
      <c r="AP10" s="617">
        <f t="shared" ref="AP10:AP36" si="3">BB10</f>
        <v>372.56209999999919</v>
      </c>
      <c r="AQ10" s="14">
        <v>418.54780000000028</v>
      </c>
      <c r="AR10" s="14">
        <v>331.89409999999998</v>
      </c>
      <c r="AS10" s="14">
        <v>536.81910000000062</v>
      </c>
      <c r="AT10" s="14">
        <v>460.01260000000002</v>
      </c>
      <c r="AU10" s="14">
        <v>356.34510000000046</v>
      </c>
      <c r="AV10" s="14">
        <v>264.73100000000022</v>
      </c>
      <c r="AW10" s="14">
        <v>667.93769999999995</v>
      </c>
      <c r="AX10" s="14">
        <v>428.32790000000023</v>
      </c>
      <c r="AY10" s="74">
        <v>251.15089999999964</v>
      </c>
      <c r="AZ10" s="15">
        <v>-27.942000000000007</v>
      </c>
      <c r="BA10" s="15">
        <v>-109.11050000000068</v>
      </c>
      <c r="BB10" s="15">
        <v>372.56209999999919</v>
      </c>
      <c r="BC10" s="617">
        <f t="shared" ref="BC10:BC36" si="4">BO10</f>
        <v>2664.552099999999</v>
      </c>
      <c r="BD10" s="14">
        <v>161.16089999999986</v>
      </c>
      <c r="BE10" s="14">
        <v>386.41359999999895</v>
      </c>
      <c r="BF10" s="14">
        <v>520.69579999999951</v>
      </c>
      <c r="BG10" s="14">
        <v>397.88749999999982</v>
      </c>
      <c r="BH10" s="82">
        <v>280.15749999999935</v>
      </c>
      <c r="BI10" s="82">
        <v>498.24369999999908</v>
      </c>
      <c r="BJ10" s="82">
        <v>1416.8790999999992</v>
      </c>
      <c r="BK10" s="14">
        <v>1552.4668000000001</v>
      </c>
      <c r="BL10" s="82">
        <v>1539.9508999999998</v>
      </c>
      <c r="BM10" s="82">
        <v>1520.8130999999994</v>
      </c>
      <c r="BN10" s="82">
        <v>1331.0002999999997</v>
      </c>
      <c r="BO10" s="82">
        <v>2664.552099999999</v>
      </c>
      <c r="BP10" s="617">
        <f t="shared" ref="BP10:BP36" si="5">CB10</f>
        <v>3548.3474000000001</v>
      </c>
      <c r="BQ10" s="14">
        <v>2619.0713999999998</v>
      </c>
      <c r="BR10" s="14">
        <v>2464.7211000000002</v>
      </c>
      <c r="BS10" s="14">
        <v>2625.0251000000003</v>
      </c>
      <c r="BT10" s="14">
        <v>2443.2796000000003</v>
      </c>
      <c r="BU10" s="82">
        <v>3310.8508999999999</v>
      </c>
      <c r="BV10" s="82">
        <v>3481.4014999999999</v>
      </c>
      <c r="BW10" s="82">
        <v>3369.8747999999996</v>
      </c>
      <c r="BX10" s="14">
        <v>3233.8697999999999</v>
      </c>
      <c r="BY10" s="82">
        <v>3905.8514</v>
      </c>
      <c r="BZ10" s="82">
        <v>3917.7267999999999</v>
      </c>
      <c r="CA10" s="82">
        <v>3590.0882999999999</v>
      </c>
      <c r="CB10" s="82">
        <v>3548.3474000000001</v>
      </c>
      <c r="CC10" s="617">
        <f t="shared" ref="CC10:CC36" si="6">CO10</f>
        <v>5038.6280999999999</v>
      </c>
      <c r="CD10" s="14">
        <v>3464.2141000000001</v>
      </c>
      <c r="CE10" s="14">
        <v>3445.1460000000002</v>
      </c>
      <c r="CF10" s="14">
        <v>3378.4818999999998</v>
      </c>
      <c r="CG10" s="14">
        <v>3019.3135000000002</v>
      </c>
      <c r="CH10" s="82">
        <v>2852.6547</v>
      </c>
      <c r="CI10" s="82">
        <v>3007.3572999999997</v>
      </c>
      <c r="CJ10" s="82">
        <v>2759.8067999999998</v>
      </c>
      <c r="CK10" s="14">
        <v>2558.0969</v>
      </c>
      <c r="CL10" s="82">
        <v>2905.3242999999998</v>
      </c>
      <c r="CM10" s="82">
        <v>3903.6277</v>
      </c>
      <c r="CN10" s="82">
        <v>3801.027</v>
      </c>
      <c r="CO10" s="82">
        <v>5038.6280999999999</v>
      </c>
      <c r="CP10" s="617">
        <f t="shared" ref="CP10:CP36" si="7">DB10</f>
        <v>6106.1048000000001</v>
      </c>
      <c r="CQ10" s="14">
        <v>5165.7795999999998</v>
      </c>
      <c r="CR10" s="14">
        <v>5211.0534000000007</v>
      </c>
      <c r="CS10" s="14">
        <v>5224.1345999999994</v>
      </c>
      <c r="CT10" s="14">
        <v>5043.4942999999994</v>
      </c>
      <c r="CU10" s="82">
        <v>5039.2701999999999</v>
      </c>
      <c r="CV10" s="82">
        <v>3937.4417000000003</v>
      </c>
      <c r="CW10" s="82">
        <v>4086.0479999999998</v>
      </c>
      <c r="CX10" s="14">
        <v>4162.2921999999999</v>
      </c>
      <c r="CY10" s="82">
        <v>4967.7417999999998</v>
      </c>
      <c r="CZ10" s="82">
        <v>5375.7209000000003</v>
      </c>
      <c r="DA10" s="82">
        <v>5713.6925000000001</v>
      </c>
      <c r="DB10" s="82">
        <v>6106.1048000000001</v>
      </c>
      <c r="DC10" s="97"/>
      <c r="DD10" s="97"/>
      <c r="DE10" s="98"/>
    </row>
    <row r="11" spans="1:109" s="83" customFormat="1" ht="12.75" customHeight="1">
      <c r="A11" s="85" t="s">
        <v>2801</v>
      </c>
      <c r="B11" s="14">
        <v>-469.27790000000005</v>
      </c>
      <c r="C11" s="14">
        <f t="shared" si="0"/>
        <v>-151.85749999999999</v>
      </c>
      <c r="D11" s="14">
        <v>-449.53209999999996</v>
      </c>
      <c r="E11" s="14">
        <v>-449.95340000000004</v>
      </c>
      <c r="F11" s="17">
        <v>-463.58690000000001</v>
      </c>
      <c r="G11" s="17">
        <v>-462.07229999999998</v>
      </c>
      <c r="H11" s="17">
        <v>-357.53730000000002</v>
      </c>
      <c r="I11" s="17">
        <v>-365.02820000000003</v>
      </c>
      <c r="J11" s="17">
        <v>-365.73429999999996</v>
      </c>
      <c r="K11" s="17">
        <v>-365.24430000000001</v>
      </c>
      <c r="L11" s="17">
        <v>-368.0145</v>
      </c>
      <c r="M11" s="17">
        <v>-367.08370000000002</v>
      </c>
      <c r="N11" s="17">
        <v>-374.28949999999998</v>
      </c>
      <c r="O11" s="17">
        <v>-151.85749999999999</v>
      </c>
      <c r="P11" s="14">
        <f t="shared" si="1"/>
        <v>-150.8673</v>
      </c>
      <c r="Q11" s="17">
        <v>-165.40210000000002</v>
      </c>
      <c r="R11" s="17">
        <v>-194.97120000000001</v>
      </c>
      <c r="S11" s="17">
        <v>-196.07210000000001</v>
      </c>
      <c r="T11" s="17">
        <v>-208.16479999999999</v>
      </c>
      <c r="U11" s="17">
        <v>-212.13229999999999</v>
      </c>
      <c r="V11" s="17">
        <v>-209.93010000000001</v>
      </c>
      <c r="W11" s="17">
        <v>-210.25659999999999</v>
      </c>
      <c r="X11" s="17">
        <v>-211.4134</v>
      </c>
      <c r="Y11" s="17">
        <v>-199.99089999999998</v>
      </c>
      <c r="Z11" s="17">
        <v>-257.86129999999997</v>
      </c>
      <c r="AA11" s="17">
        <v>-253.84229999999999</v>
      </c>
      <c r="AB11" s="17">
        <v>-150.8673</v>
      </c>
      <c r="AC11" s="14">
        <f t="shared" si="2"/>
        <v>-107.7465</v>
      </c>
      <c r="AD11" s="17">
        <v>-150.86799999999999</v>
      </c>
      <c r="AE11" s="17">
        <v>-350.4744</v>
      </c>
      <c r="AF11" s="17">
        <v>-350.8168</v>
      </c>
      <c r="AG11" s="17">
        <v>-111.81189999999999</v>
      </c>
      <c r="AH11" s="17">
        <v>-111.94489999999999</v>
      </c>
      <c r="AI11" s="17">
        <v>-111.9606</v>
      </c>
      <c r="AJ11" s="17">
        <v>-111.9598</v>
      </c>
      <c r="AK11" s="17">
        <v>-111.9667</v>
      </c>
      <c r="AL11" s="17">
        <v>-111.9615</v>
      </c>
      <c r="AM11" s="17">
        <v>-111.97439999999999</v>
      </c>
      <c r="AN11" s="17">
        <v>-111.96860000000001</v>
      </c>
      <c r="AO11" s="14">
        <v>-107.7465</v>
      </c>
      <c r="AP11" s="14">
        <f t="shared" si="3"/>
        <v>-54.515999999999998</v>
      </c>
      <c r="AQ11" s="14">
        <v>-109.5796</v>
      </c>
      <c r="AR11" s="14">
        <v>-107.65900000000001</v>
      </c>
      <c r="AS11" s="14">
        <v>-109.2282</v>
      </c>
      <c r="AT11" s="14">
        <v>-113.5407</v>
      </c>
      <c r="AU11" s="14">
        <v>-121.07769999999999</v>
      </c>
      <c r="AV11" s="14">
        <v>-114.1682</v>
      </c>
      <c r="AW11" s="14">
        <v>-115.6007</v>
      </c>
      <c r="AX11" s="14">
        <v>-94.284300000000002</v>
      </c>
      <c r="AY11" s="14">
        <v>-52.297199999999997</v>
      </c>
      <c r="AZ11" s="14">
        <v>-51.402099999999997</v>
      </c>
      <c r="BA11" s="14">
        <v>-60.0745</v>
      </c>
      <c r="BB11" s="14">
        <v>-54.515999999999998</v>
      </c>
      <c r="BC11" s="14">
        <f t="shared" si="4"/>
        <v>-62.691400000000002</v>
      </c>
      <c r="BD11" s="14">
        <v>-49.082500000000003</v>
      </c>
      <c r="BE11" s="14">
        <v>-49.331300000000006</v>
      </c>
      <c r="BF11" s="14">
        <v>-51.4465</v>
      </c>
      <c r="BG11" s="14">
        <v>-55.935699999999997</v>
      </c>
      <c r="BH11" s="14">
        <v>-65.0411</v>
      </c>
      <c r="BI11" s="14">
        <v>-64.247500000000002</v>
      </c>
      <c r="BJ11" s="14">
        <v>-61.267699999999998</v>
      </c>
      <c r="BK11" s="14">
        <v>-63.274000000000001</v>
      </c>
      <c r="BL11" s="14">
        <v>-62.684100000000001</v>
      </c>
      <c r="BM11" s="14">
        <v>-60.744500000000002</v>
      </c>
      <c r="BN11" s="14">
        <v>-63.200300000000006</v>
      </c>
      <c r="BO11" s="14">
        <v>-62.691400000000002</v>
      </c>
      <c r="BP11" s="14">
        <f t="shared" si="5"/>
        <v>-63.248199999999997</v>
      </c>
      <c r="BQ11" s="14">
        <v>-60.408999999999999</v>
      </c>
      <c r="BR11" s="14">
        <v>-60.453199999999995</v>
      </c>
      <c r="BS11" s="14">
        <v>-62.127300000000005</v>
      </c>
      <c r="BT11" s="14">
        <v>-62.2453</v>
      </c>
      <c r="BU11" s="14">
        <v>-62.912699999999994</v>
      </c>
      <c r="BV11" s="14">
        <v>-61.445099999999996</v>
      </c>
      <c r="BW11" s="14">
        <v>-62.658199999999994</v>
      </c>
      <c r="BX11" s="14">
        <v>-63.362499999999997</v>
      </c>
      <c r="BY11" s="14">
        <v>-63.782899999999998</v>
      </c>
      <c r="BZ11" s="14">
        <v>-63.823399999999999</v>
      </c>
      <c r="CA11" s="14">
        <v>-65.165599999999998</v>
      </c>
      <c r="CB11" s="14">
        <v>-63.248199999999997</v>
      </c>
      <c r="CC11" s="14">
        <f t="shared" si="6"/>
        <v>-58.377699999999997</v>
      </c>
      <c r="CD11" s="14">
        <v>-63.605899999999998</v>
      </c>
      <c r="CE11" s="14">
        <v>-63.2667</v>
      </c>
      <c r="CF11" s="14">
        <v>-63.454699999999995</v>
      </c>
      <c r="CG11" s="14">
        <v>-63.296199999999999</v>
      </c>
      <c r="CH11" s="14">
        <v>-62.26</v>
      </c>
      <c r="CI11" s="14">
        <v>-60.855199999999996</v>
      </c>
      <c r="CJ11" s="14">
        <v>-60.195099999999996</v>
      </c>
      <c r="CK11" s="14">
        <v>-60.173000000000002</v>
      </c>
      <c r="CL11" s="14">
        <v>-59.844800000000006</v>
      </c>
      <c r="CM11" s="14">
        <v>-59.7789</v>
      </c>
      <c r="CN11" s="14">
        <v>-59.067300000000003</v>
      </c>
      <c r="CO11" s="14">
        <v>-58.377699999999997</v>
      </c>
      <c r="CP11" s="14">
        <f t="shared" si="7"/>
        <v>-53.761000000000003</v>
      </c>
      <c r="CQ11" s="14">
        <v>-58.189699999999995</v>
      </c>
      <c r="CR11" s="14">
        <v>-57.149900000000002</v>
      </c>
      <c r="CS11" s="14">
        <v>-56.9176</v>
      </c>
      <c r="CT11" s="14">
        <v>-56.843800000000002</v>
      </c>
      <c r="CU11" s="14">
        <v>-56.449300000000001</v>
      </c>
      <c r="CV11" s="14">
        <v>-54.126199999999997</v>
      </c>
      <c r="CW11" s="14">
        <v>-54.122599999999998</v>
      </c>
      <c r="CX11" s="14">
        <v>-53.9529</v>
      </c>
      <c r="CY11" s="14">
        <v>-53.652900000000002</v>
      </c>
      <c r="CZ11" s="14">
        <v>-53.561500000000002</v>
      </c>
      <c r="DA11" s="14">
        <v>-53.503699999999995</v>
      </c>
      <c r="DB11" s="14">
        <v>-53.761000000000003</v>
      </c>
      <c r="DD11" s="97"/>
      <c r="DE11" s="98"/>
    </row>
    <row r="12" spans="1:109" s="83" customFormat="1" ht="12.75" customHeight="1">
      <c r="A12" s="81" t="s">
        <v>2804</v>
      </c>
      <c r="B12" s="58">
        <v>-266.18849999999998</v>
      </c>
      <c r="C12" s="58">
        <f t="shared" si="0"/>
        <v>-671.29190000000006</v>
      </c>
      <c r="D12" s="58">
        <v>-269.93770000000001</v>
      </c>
      <c r="E12" s="58">
        <v>-284.4674</v>
      </c>
      <c r="F12" s="58">
        <v>-287.10140000000001</v>
      </c>
      <c r="G12" s="58">
        <v>-287.10140000000001</v>
      </c>
      <c r="H12" s="58">
        <v>-294.16179999999997</v>
      </c>
      <c r="I12" s="58">
        <v>-289.79950000000002</v>
      </c>
      <c r="J12" s="58">
        <v>-293.1508</v>
      </c>
      <c r="K12" s="58">
        <v>-290.92359999999996</v>
      </c>
      <c r="L12" s="58">
        <v>-354.24849999999998</v>
      </c>
      <c r="M12" s="58">
        <v>-367.05129999999997</v>
      </c>
      <c r="N12" s="58">
        <v>-420.47399999999999</v>
      </c>
      <c r="O12" s="58">
        <v>-671.29190000000006</v>
      </c>
      <c r="P12" s="58">
        <f t="shared" si="1"/>
        <v>-947.70140000000004</v>
      </c>
      <c r="Q12" s="58">
        <v>-683.49069999999995</v>
      </c>
      <c r="R12" s="58">
        <v>-623.80799999999999</v>
      </c>
      <c r="S12" s="58">
        <v>-620.57650000000001</v>
      </c>
      <c r="T12" s="58">
        <v>-626.7894</v>
      </c>
      <c r="U12" s="58">
        <v>-721.58269999999993</v>
      </c>
      <c r="V12" s="58">
        <v>-717.17700000000002</v>
      </c>
      <c r="W12" s="58">
        <v>-726.23940000000005</v>
      </c>
      <c r="X12" s="58">
        <v>-723.19830000000002</v>
      </c>
      <c r="Y12" s="58">
        <v>-802.35749999999996</v>
      </c>
      <c r="Z12" s="58">
        <v>-832.23350000000005</v>
      </c>
      <c r="AA12" s="58">
        <v>-909.42750000000001</v>
      </c>
      <c r="AB12" s="58">
        <v>-947.70140000000004</v>
      </c>
      <c r="AC12" s="58">
        <f t="shared" si="2"/>
        <v>-879.99569999999994</v>
      </c>
      <c r="AD12" s="58">
        <v>-967.85969999999998</v>
      </c>
      <c r="AE12" s="58">
        <v>-784.92959999999994</v>
      </c>
      <c r="AF12" s="58">
        <v>-881.8678000000001</v>
      </c>
      <c r="AG12" s="58">
        <v>-882.87780000000009</v>
      </c>
      <c r="AH12" s="58">
        <v>-910.98509999999999</v>
      </c>
      <c r="AI12" s="58">
        <v>-849.73779999999999</v>
      </c>
      <c r="AJ12" s="58">
        <v>-851.2813000000001</v>
      </c>
      <c r="AK12" s="58">
        <v>-846.46259999999995</v>
      </c>
      <c r="AL12" s="58">
        <v>-874.79499999999996</v>
      </c>
      <c r="AM12" s="58">
        <v>-853.12950000000001</v>
      </c>
      <c r="AN12" s="58">
        <v>-904.995</v>
      </c>
      <c r="AO12" s="58">
        <v>-879.99569999999994</v>
      </c>
      <c r="AP12" s="58">
        <f t="shared" si="3"/>
        <v>-1512.944</v>
      </c>
      <c r="AQ12" s="58">
        <v>-918.30230000000006</v>
      </c>
      <c r="AR12" s="58">
        <v>-943.7079</v>
      </c>
      <c r="AS12" s="58">
        <v>-989.41419999999994</v>
      </c>
      <c r="AT12" s="58">
        <v>-1033.2335</v>
      </c>
      <c r="AU12" s="58">
        <v>-1108.27</v>
      </c>
      <c r="AV12" s="58">
        <v>-986.28049999999996</v>
      </c>
      <c r="AW12" s="58">
        <v>-1003.3434</v>
      </c>
      <c r="AX12" s="58">
        <v>-1033.6838</v>
      </c>
      <c r="AY12" s="58">
        <v>-1139.2801999999999</v>
      </c>
      <c r="AZ12" s="58">
        <v>-1202.4639</v>
      </c>
      <c r="BA12" s="58">
        <v>-1499.2597000000001</v>
      </c>
      <c r="BB12" s="58">
        <v>-1512.944</v>
      </c>
      <c r="BC12" s="58">
        <f t="shared" si="4"/>
        <v>-2387.4413999999997</v>
      </c>
      <c r="BD12" s="58">
        <v>-1558.452</v>
      </c>
      <c r="BE12" s="58">
        <v>-1573.9698000000001</v>
      </c>
      <c r="BF12" s="58">
        <v>-1737.8211000000001</v>
      </c>
      <c r="BG12" s="58">
        <v>-1928.6806000000001</v>
      </c>
      <c r="BH12" s="58">
        <v>-2219.09</v>
      </c>
      <c r="BI12" s="58">
        <v>-2170.4402999999998</v>
      </c>
      <c r="BJ12" s="58">
        <v>-2069.0156999999999</v>
      </c>
      <c r="BK12" s="58">
        <v>-2187.3384000000001</v>
      </c>
      <c r="BL12" s="619">
        <v>-2214.3155999999999</v>
      </c>
      <c r="BM12" s="619">
        <v>-2213.6923999999999</v>
      </c>
      <c r="BN12" s="619">
        <v>-2358.0952000000002</v>
      </c>
      <c r="BO12" s="619">
        <v>-2387.4413999999997</v>
      </c>
      <c r="BP12" s="58">
        <f t="shared" si="5"/>
        <v>-2560.5897</v>
      </c>
      <c r="BQ12" s="58">
        <v>-2458.1092999999996</v>
      </c>
      <c r="BR12" s="58">
        <v>-2486.5165999999999</v>
      </c>
      <c r="BS12" s="58">
        <v>-2519.7797999999998</v>
      </c>
      <c r="BT12" s="58">
        <v>-2532.5974000000001</v>
      </c>
      <c r="BU12" s="58">
        <v>-2546.1327999999999</v>
      </c>
      <c r="BV12" s="58">
        <v>-2488.7272000000003</v>
      </c>
      <c r="BW12" s="58">
        <v>-2493.7338</v>
      </c>
      <c r="BX12" s="58">
        <v>-2521.8074999999999</v>
      </c>
      <c r="BY12" s="619">
        <v>-2555.0684000000001</v>
      </c>
      <c r="BZ12" s="619">
        <v>-2561.8142000000003</v>
      </c>
      <c r="CA12" s="619">
        <v>-2609.1677999999997</v>
      </c>
      <c r="CB12" s="619">
        <v>-2560.5897</v>
      </c>
      <c r="CC12" s="58">
        <f t="shared" si="6"/>
        <v>-2645.3926000000001</v>
      </c>
      <c r="CD12" s="58">
        <v>-2596.8907999999997</v>
      </c>
      <c r="CE12" s="58">
        <v>-2602.2447000000002</v>
      </c>
      <c r="CF12" s="58">
        <v>-2623.6077</v>
      </c>
      <c r="CG12" s="58">
        <v>-2615.3261000000002</v>
      </c>
      <c r="CH12" s="58">
        <v>-2592.0349999999999</v>
      </c>
      <c r="CI12" s="58">
        <v>-2540.9926</v>
      </c>
      <c r="CJ12" s="58">
        <v>-2523.7873999999997</v>
      </c>
      <c r="CK12" s="58">
        <v>-2658.2909</v>
      </c>
      <c r="CL12" s="619">
        <v>-2645.5346</v>
      </c>
      <c r="CM12" s="619">
        <v>-2659.4405000000002</v>
      </c>
      <c r="CN12" s="619">
        <v>-2655.3492000000001</v>
      </c>
      <c r="CO12" s="619">
        <v>-2645.3926000000001</v>
      </c>
      <c r="CP12" s="58">
        <f t="shared" si="7"/>
        <v>-2592.4277000000002</v>
      </c>
      <c r="CQ12" s="58">
        <v>-2671.6311000000001</v>
      </c>
      <c r="CR12" s="58">
        <v>-2653.6417000000001</v>
      </c>
      <c r="CS12" s="58">
        <v>-2651.4097999999999</v>
      </c>
      <c r="CT12" s="58">
        <v>-2657.6727999999998</v>
      </c>
      <c r="CU12" s="58">
        <v>-2658.7033999999999</v>
      </c>
      <c r="CV12" s="58">
        <v>-2562.6763999999998</v>
      </c>
      <c r="CW12" s="58">
        <v>-2578.0716000000002</v>
      </c>
      <c r="CX12" s="58">
        <v>-2585.3760000000002</v>
      </c>
      <c r="CY12" s="619">
        <v>-2574.4904999999999</v>
      </c>
      <c r="CZ12" s="619">
        <v>-2568.0131000000001</v>
      </c>
      <c r="DA12" s="619">
        <v>-2573.9562999999998</v>
      </c>
      <c r="DB12" s="619">
        <v>-2592.4277000000002</v>
      </c>
      <c r="DD12" s="97"/>
      <c r="DE12" s="98"/>
    </row>
    <row r="13" spans="1:109" s="84" customFormat="1" ht="12.75" customHeight="1">
      <c r="A13" s="58" t="s">
        <v>2805</v>
      </c>
      <c r="B13" s="58">
        <v>1626.3571000000002</v>
      </c>
      <c r="C13" s="58">
        <f t="shared" si="0"/>
        <v>3028.3731000000002</v>
      </c>
      <c r="D13" s="58">
        <v>1654.3994999999995</v>
      </c>
      <c r="E13" s="58">
        <v>1781.2990999999997</v>
      </c>
      <c r="F13" s="58">
        <v>1977.2730999999999</v>
      </c>
      <c r="G13" s="58">
        <v>2154.8137000000002</v>
      </c>
      <c r="H13" s="58">
        <v>2156.0758000000001</v>
      </c>
      <c r="I13" s="58">
        <v>2176.3338000000003</v>
      </c>
      <c r="J13" s="58">
        <v>1992.0845999999997</v>
      </c>
      <c r="K13" s="58">
        <v>2544.2208000000005</v>
      </c>
      <c r="L13" s="58">
        <v>2573.3452000000002</v>
      </c>
      <c r="M13" s="58">
        <v>2711.8325000000004</v>
      </c>
      <c r="N13" s="58">
        <v>2865.1086</v>
      </c>
      <c r="O13" s="58">
        <v>3028.3731000000002</v>
      </c>
      <c r="P13" s="58">
        <f t="shared" si="1"/>
        <v>3043.5365999999999</v>
      </c>
      <c r="Q13" s="58">
        <v>3011.6828</v>
      </c>
      <c r="R13" s="58">
        <v>3125.0711000000001</v>
      </c>
      <c r="S13" s="58">
        <v>3118.8996000000006</v>
      </c>
      <c r="T13" s="58">
        <v>3251.629100000001</v>
      </c>
      <c r="U13" s="58">
        <v>3388.6092000000003</v>
      </c>
      <c r="V13" s="58">
        <v>3049.4557</v>
      </c>
      <c r="W13" s="58">
        <v>3240.6093000000001</v>
      </c>
      <c r="X13" s="58">
        <v>3419.5217000000002</v>
      </c>
      <c r="Y13" s="58">
        <v>3384.2786000000001</v>
      </c>
      <c r="Z13" s="58">
        <v>3916.3651999999993</v>
      </c>
      <c r="AA13" s="58">
        <v>3989.2650000000008</v>
      </c>
      <c r="AB13" s="58">
        <v>3043.5365999999999</v>
      </c>
      <c r="AC13" s="58">
        <f t="shared" si="2"/>
        <v>3567.516725</v>
      </c>
      <c r="AD13" s="58">
        <v>3070.7502000000004</v>
      </c>
      <c r="AE13" s="58">
        <v>3175.9046999999996</v>
      </c>
      <c r="AF13" s="58">
        <v>3274.2528999999995</v>
      </c>
      <c r="AG13" s="58">
        <v>3083.5661999999998</v>
      </c>
      <c r="AH13" s="58">
        <v>3097.8287000000009</v>
      </c>
      <c r="AI13" s="58">
        <v>2768.085</v>
      </c>
      <c r="AJ13" s="58">
        <v>2888.3136000000004</v>
      </c>
      <c r="AK13" s="58">
        <v>3095.2674999999995</v>
      </c>
      <c r="AL13" s="58">
        <v>3051.9462000000003</v>
      </c>
      <c r="AM13" s="58">
        <v>3155.7467999999999</v>
      </c>
      <c r="AN13" s="58">
        <v>2941.4029</v>
      </c>
      <c r="AO13" s="58">
        <v>3567.516725</v>
      </c>
      <c r="AP13" s="58">
        <f t="shared" si="3"/>
        <v>4472.7322000000004</v>
      </c>
      <c r="AQ13" s="58">
        <v>3668.7458000000001</v>
      </c>
      <c r="AR13" s="58">
        <v>3787.3380999999995</v>
      </c>
      <c r="AS13" s="58">
        <v>3708.8703999999998</v>
      </c>
      <c r="AT13" s="58">
        <v>3912.3944999999999</v>
      </c>
      <c r="AU13" s="58">
        <v>4072.5452999999998</v>
      </c>
      <c r="AV13" s="58">
        <v>3984.9574999999995</v>
      </c>
      <c r="AW13" s="58">
        <v>3767.9321999999993</v>
      </c>
      <c r="AX13" s="58">
        <v>3786.5165000000002</v>
      </c>
      <c r="AY13" s="58">
        <v>3897.4253999999992</v>
      </c>
      <c r="AZ13" s="58">
        <v>4244.7745999999997</v>
      </c>
      <c r="BA13" s="58">
        <v>4566.9137000000001</v>
      </c>
      <c r="BB13" s="58">
        <v>4472.7322000000004</v>
      </c>
      <c r="BC13" s="58">
        <f t="shared" si="4"/>
        <v>3829.4958999999999</v>
      </c>
      <c r="BD13" s="58">
        <v>4517.7398999999996</v>
      </c>
      <c r="BE13" s="58">
        <v>4397.4575999999997</v>
      </c>
      <c r="BF13" s="58">
        <v>4428.743199999999</v>
      </c>
      <c r="BG13" s="58">
        <v>4864.3216999999995</v>
      </c>
      <c r="BH13" s="58">
        <v>5169.0564999999997</v>
      </c>
      <c r="BI13" s="58">
        <v>4967.7066999999997</v>
      </c>
      <c r="BJ13" s="58">
        <v>4577.1653999999999</v>
      </c>
      <c r="BK13" s="58">
        <v>4476.4709999999995</v>
      </c>
      <c r="BL13" s="58">
        <v>4517.1642000000002</v>
      </c>
      <c r="BM13" s="58">
        <v>4580.3649999999998</v>
      </c>
      <c r="BN13" s="58">
        <v>4673.6266000000005</v>
      </c>
      <c r="BO13" s="58">
        <v>3829.4958999999999</v>
      </c>
      <c r="BP13" s="58">
        <f t="shared" si="5"/>
        <v>3877.1472000000003</v>
      </c>
      <c r="BQ13" s="58">
        <v>3653.7657000000004</v>
      </c>
      <c r="BR13" s="58">
        <v>3885.3227000000002</v>
      </c>
      <c r="BS13" s="58">
        <v>3749.9438999999998</v>
      </c>
      <c r="BT13" s="58">
        <v>4131.7744000000002</v>
      </c>
      <c r="BU13" s="58">
        <v>3214.7103999999999</v>
      </c>
      <c r="BV13" s="58">
        <v>3322.1402000000003</v>
      </c>
      <c r="BW13" s="58">
        <v>3751.2362000000003</v>
      </c>
      <c r="BX13" s="58">
        <v>3908.2943</v>
      </c>
      <c r="BY13" s="58">
        <v>3270.2082</v>
      </c>
      <c r="BZ13" s="58">
        <v>3658.0819000000001</v>
      </c>
      <c r="CA13" s="58">
        <v>3538.0202000000004</v>
      </c>
      <c r="CB13" s="58">
        <v>3877.1472000000003</v>
      </c>
      <c r="CC13" s="58">
        <f t="shared" si="6"/>
        <v>3023.6516000000001</v>
      </c>
      <c r="CD13" s="58">
        <v>3822.0827999999997</v>
      </c>
      <c r="CE13" s="58">
        <v>3904.8796000000002</v>
      </c>
      <c r="CF13" s="58">
        <v>3925.0030999999999</v>
      </c>
      <c r="CG13" s="58">
        <v>4249.5549000000001</v>
      </c>
      <c r="CH13" s="58">
        <v>4180.4121000000005</v>
      </c>
      <c r="CI13" s="58">
        <v>3855.8477000000003</v>
      </c>
      <c r="CJ13" s="58">
        <v>4558.0405999999994</v>
      </c>
      <c r="CK13" s="58">
        <v>4856.5810999999994</v>
      </c>
      <c r="CL13" s="58">
        <v>4809.3119999999999</v>
      </c>
      <c r="CM13" s="58">
        <v>3984.6595000000002</v>
      </c>
      <c r="CN13" s="58">
        <v>4131.2168000000001</v>
      </c>
      <c r="CO13" s="58">
        <v>3023.6516000000001</v>
      </c>
      <c r="CP13" s="58">
        <f t="shared" si="7"/>
        <v>4198.5272999999997</v>
      </c>
      <c r="CQ13" s="58">
        <v>2870.6772999999998</v>
      </c>
      <c r="CR13" s="58">
        <v>3105.5271000000002</v>
      </c>
      <c r="CS13" s="58">
        <v>3110.3813</v>
      </c>
      <c r="CT13" s="58">
        <v>3468.8559</v>
      </c>
      <c r="CU13" s="58">
        <v>3498.6707000000001</v>
      </c>
      <c r="CV13" s="58">
        <v>4842.8154999999997</v>
      </c>
      <c r="CW13" s="58">
        <v>4866.0937999999996</v>
      </c>
      <c r="CX13" s="58">
        <v>5012.2889000000005</v>
      </c>
      <c r="CY13" s="58">
        <v>4446.6557000000003</v>
      </c>
      <c r="CZ13" s="58">
        <v>4796.973</v>
      </c>
      <c r="DA13" s="58">
        <v>4568.6534000000001</v>
      </c>
      <c r="DB13" s="58">
        <v>4198.5272999999997</v>
      </c>
      <c r="DD13" s="97"/>
      <c r="DE13" s="98"/>
    </row>
    <row r="14" spans="1:109" s="83" customFormat="1" ht="12.75" customHeight="1">
      <c r="A14" s="85" t="s">
        <v>2806</v>
      </c>
      <c r="B14" s="14">
        <v>1878.9800000000002</v>
      </c>
      <c r="C14" s="14">
        <f t="shared" si="0"/>
        <v>3184.5490000000004</v>
      </c>
      <c r="D14" s="14">
        <v>1903.9626999999996</v>
      </c>
      <c r="E14" s="14">
        <v>2153.6689999999999</v>
      </c>
      <c r="F14" s="14">
        <v>2253.9980999999998</v>
      </c>
      <c r="G14" s="14">
        <v>2405.5607</v>
      </c>
      <c r="H14" s="14">
        <v>2522.8980000000001</v>
      </c>
      <c r="I14" s="14">
        <v>2519.6078000000002</v>
      </c>
      <c r="J14" s="14">
        <v>2331.1900999999998</v>
      </c>
      <c r="K14" s="14">
        <v>2824.3646000000003</v>
      </c>
      <c r="L14" s="14">
        <v>2841.1709000000001</v>
      </c>
      <c r="M14" s="14">
        <v>2954.1056000000003</v>
      </c>
      <c r="N14" s="14">
        <v>3089.9054999999998</v>
      </c>
      <c r="O14" s="14">
        <v>3184.5490000000004</v>
      </c>
      <c r="P14" s="14">
        <f t="shared" si="1"/>
        <v>3881.4301999999998</v>
      </c>
      <c r="Q14" s="14">
        <v>3220.9704000000002</v>
      </c>
      <c r="R14" s="14">
        <v>3262.616</v>
      </c>
      <c r="S14" s="14">
        <v>3256.2093000000004</v>
      </c>
      <c r="T14" s="14">
        <v>3327.359300000001</v>
      </c>
      <c r="U14" s="14">
        <v>3427.5069000000003</v>
      </c>
      <c r="V14" s="14">
        <v>3075.3708999999999</v>
      </c>
      <c r="W14" s="14">
        <v>3213.1993000000002</v>
      </c>
      <c r="X14" s="14">
        <v>3396.4224000000004</v>
      </c>
      <c r="Y14" s="14">
        <v>3307.9414999999999</v>
      </c>
      <c r="Z14" s="14">
        <v>3745.5563999999995</v>
      </c>
      <c r="AA14" s="14">
        <v>3788.927200000001</v>
      </c>
      <c r="AB14" s="14">
        <v>3881.4301999999998</v>
      </c>
      <c r="AC14" s="14">
        <f t="shared" si="2"/>
        <v>4039.5216249999999</v>
      </c>
      <c r="AD14" s="14">
        <v>3995.6968000000002</v>
      </c>
      <c r="AE14" s="14">
        <v>4045.0326999999997</v>
      </c>
      <c r="AF14" s="14">
        <v>4158.7585999999992</v>
      </c>
      <c r="AG14" s="14">
        <v>4193.6513999999997</v>
      </c>
      <c r="AH14" s="14">
        <v>4269.1259000000009</v>
      </c>
      <c r="AI14" s="14">
        <v>3918.7085999999999</v>
      </c>
      <c r="AJ14" s="14">
        <v>4120.8584000000001</v>
      </c>
      <c r="AK14" s="14">
        <v>4242.0469999999996</v>
      </c>
      <c r="AL14" s="14">
        <v>4210.1063000000004</v>
      </c>
      <c r="AM14" s="14">
        <v>4343.8220000000001</v>
      </c>
      <c r="AN14" s="14">
        <v>4207.1061</v>
      </c>
      <c r="AO14" s="14">
        <v>4039.5216249999999</v>
      </c>
      <c r="AP14" s="14">
        <f t="shared" si="3"/>
        <v>4538.7105000000001</v>
      </c>
      <c r="AQ14" s="14">
        <v>4125.0931</v>
      </c>
      <c r="AR14" s="14">
        <v>4202.6189999999997</v>
      </c>
      <c r="AS14" s="14">
        <v>4135.7736999999997</v>
      </c>
      <c r="AT14" s="14">
        <v>4327.7008999999998</v>
      </c>
      <c r="AU14" s="14">
        <v>4458.5456999999997</v>
      </c>
      <c r="AV14" s="14">
        <v>4315.7087999999994</v>
      </c>
      <c r="AW14" s="14">
        <v>4211.8985999999995</v>
      </c>
      <c r="AX14" s="14">
        <v>4289.1188000000002</v>
      </c>
      <c r="AY14" s="14">
        <v>4446.3107999999993</v>
      </c>
      <c r="AZ14" s="14">
        <v>4592.8386</v>
      </c>
      <c r="BA14" s="14">
        <v>4878.3986999999997</v>
      </c>
      <c r="BB14" s="14">
        <v>4538.7105000000001</v>
      </c>
      <c r="BC14" s="14">
        <f t="shared" si="4"/>
        <v>4132.5182999999997</v>
      </c>
      <c r="BD14" s="14">
        <v>4579.0697</v>
      </c>
      <c r="BE14" s="14">
        <v>4587.2793000000001</v>
      </c>
      <c r="BF14" s="14">
        <v>4807.5216999999993</v>
      </c>
      <c r="BG14" s="14">
        <v>5129.8622999999998</v>
      </c>
      <c r="BH14" s="14">
        <v>5297.2084999999997</v>
      </c>
      <c r="BI14" s="14">
        <v>5061.7615999999998</v>
      </c>
      <c r="BJ14" s="14">
        <v>4645.5493999999999</v>
      </c>
      <c r="BK14" s="14">
        <v>4619.5574999999999</v>
      </c>
      <c r="BL14" s="14">
        <v>4730.5207</v>
      </c>
      <c r="BM14" s="14">
        <v>4796.6131999999998</v>
      </c>
      <c r="BN14" s="14">
        <v>5018.3024000000005</v>
      </c>
      <c r="BO14" s="14">
        <v>4132.5182999999997</v>
      </c>
      <c r="BP14" s="14">
        <f t="shared" si="5"/>
        <v>4438.5733</v>
      </c>
      <c r="BQ14" s="14">
        <v>4119.9147999999996</v>
      </c>
      <c r="BR14" s="14">
        <v>4573.9759000000004</v>
      </c>
      <c r="BS14" s="14">
        <v>4496.9132</v>
      </c>
      <c r="BT14" s="14">
        <v>4923.2539000000006</v>
      </c>
      <c r="BU14" s="14">
        <v>3983.6322999999998</v>
      </c>
      <c r="BV14" s="14">
        <v>3867.0207999999998</v>
      </c>
      <c r="BW14" s="14">
        <v>4165.8773000000001</v>
      </c>
      <c r="BX14" s="14">
        <v>4301.9294</v>
      </c>
      <c r="BY14" s="14">
        <v>3824.5022999999997</v>
      </c>
      <c r="BZ14" s="14">
        <v>4359.9329000000007</v>
      </c>
      <c r="CA14" s="14">
        <v>4344.5066999999999</v>
      </c>
      <c r="CB14" s="14">
        <v>4438.5733</v>
      </c>
      <c r="CC14" s="14">
        <f t="shared" si="6"/>
        <v>3400.8027659999998</v>
      </c>
      <c r="CD14" s="14">
        <v>4509.9121999999998</v>
      </c>
      <c r="CE14" s="14">
        <v>4586.3544000000002</v>
      </c>
      <c r="CF14" s="14">
        <v>4636.3177000000005</v>
      </c>
      <c r="CG14" s="14">
        <v>4787.9950999999992</v>
      </c>
      <c r="CH14" s="14">
        <v>4735.0622999999996</v>
      </c>
      <c r="CI14" s="14">
        <v>4432.3959999999997</v>
      </c>
      <c r="CJ14" s="14">
        <v>4951.3999999999996</v>
      </c>
      <c r="CK14" s="14">
        <v>5153.9178000000002</v>
      </c>
      <c r="CL14" s="14">
        <v>5122.2716</v>
      </c>
      <c r="CM14" s="14">
        <v>4441.7847000000002</v>
      </c>
      <c r="CN14" s="14">
        <v>4608.5182999999997</v>
      </c>
      <c r="CO14" s="14">
        <v>3400.8027659999998</v>
      </c>
      <c r="CP14" s="14">
        <f t="shared" si="7"/>
        <v>5586.5040999999992</v>
      </c>
      <c r="CQ14" s="14">
        <v>3327.2772999999997</v>
      </c>
      <c r="CR14" s="14">
        <v>3527.9249</v>
      </c>
      <c r="CS14" s="14">
        <v>3593.8791000000001</v>
      </c>
      <c r="CT14" s="14">
        <v>3484.395</v>
      </c>
      <c r="CU14" s="14">
        <v>3569.3661000000002</v>
      </c>
      <c r="CV14" s="14">
        <v>3626.2977999999998</v>
      </c>
      <c r="CW14" s="14">
        <v>3593.2820999999999</v>
      </c>
      <c r="CX14" s="14">
        <v>3774.6402000000003</v>
      </c>
      <c r="CY14" s="14">
        <v>3257.9031</v>
      </c>
      <c r="CZ14" s="14">
        <v>3660.0871000000002</v>
      </c>
      <c r="DA14" s="14">
        <v>3778.2377999999999</v>
      </c>
      <c r="DB14" s="14">
        <v>5586.5040999999992</v>
      </c>
      <c r="DD14" s="97"/>
      <c r="DE14" s="618"/>
    </row>
    <row r="15" spans="1:109" s="83" customFormat="1" ht="12.75" customHeight="1">
      <c r="A15" s="614" t="s">
        <v>2802</v>
      </c>
      <c r="B15" s="14">
        <v>656.0648000000001</v>
      </c>
      <c r="C15" s="14">
        <f t="shared" si="0"/>
        <v>2031.9213000000002</v>
      </c>
      <c r="D15" s="14">
        <v>642.21829999999989</v>
      </c>
      <c r="E15" s="14">
        <v>873.45410000000004</v>
      </c>
      <c r="F15" s="14">
        <v>982.53639999999996</v>
      </c>
      <c r="G15" s="14">
        <v>1173.7914000000001</v>
      </c>
      <c r="H15" s="14">
        <v>1295.0273000000004</v>
      </c>
      <c r="I15" s="14">
        <v>1301.9838000000004</v>
      </c>
      <c r="J15" s="14">
        <v>1124.6890000000001</v>
      </c>
      <c r="K15" s="14">
        <v>1626.0429000000004</v>
      </c>
      <c r="L15" s="14">
        <v>1641.1148000000003</v>
      </c>
      <c r="M15" s="14">
        <v>1757.7401000000002</v>
      </c>
      <c r="N15" s="14">
        <v>1906.7086999999999</v>
      </c>
      <c r="O15" s="14">
        <v>2031.9213000000002</v>
      </c>
      <c r="P15" s="14">
        <f t="shared" si="1"/>
        <v>3757.7158999999997</v>
      </c>
      <c r="Q15" s="14">
        <v>2065.8044</v>
      </c>
      <c r="R15" s="14">
        <v>2144.6337000000003</v>
      </c>
      <c r="S15" s="14">
        <v>2148.8545000000004</v>
      </c>
      <c r="T15" s="14">
        <v>2207.3508000000006</v>
      </c>
      <c r="U15" s="14">
        <v>2304.6828000000005</v>
      </c>
      <c r="V15" s="14">
        <v>1969.4311</v>
      </c>
      <c r="W15" s="14">
        <v>2075.6620000000003</v>
      </c>
      <c r="X15" s="14">
        <v>2276.0252</v>
      </c>
      <c r="Y15" s="14">
        <v>2223.5047</v>
      </c>
      <c r="Z15" s="14">
        <v>2650.4178999999995</v>
      </c>
      <c r="AA15" s="14">
        <v>2695.1328000000008</v>
      </c>
      <c r="AB15" s="14">
        <v>3757.7158999999997</v>
      </c>
      <c r="AC15" s="14">
        <f t="shared" si="2"/>
        <v>3948.9537359999999</v>
      </c>
      <c r="AD15" s="14">
        <v>3883.3056000000001</v>
      </c>
      <c r="AE15" s="14">
        <v>3928.6935999999996</v>
      </c>
      <c r="AF15" s="14">
        <v>4033.6510999999996</v>
      </c>
      <c r="AG15" s="14">
        <v>4073.3004000000001</v>
      </c>
      <c r="AH15" s="14">
        <v>4124.0996000000005</v>
      </c>
      <c r="AI15" s="14">
        <v>3808.7815999999998</v>
      </c>
      <c r="AJ15" s="14">
        <v>4011.0289000000002</v>
      </c>
      <c r="AK15" s="14">
        <v>4125.7731999999996</v>
      </c>
      <c r="AL15" s="14">
        <v>4087.2238000000002</v>
      </c>
      <c r="AM15" s="14">
        <v>4212.5393999999997</v>
      </c>
      <c r="AN15" s="14">
        <v>4116.1674999999996</v>
      </c>
      <c r="AO15" s="14">
        <v>3948.9537359999999</v>
      </c>
      <c r="AP15" s="14">
        <f t="shared" si="3"/>
        <v>4215.7583999999997</v>
      </c>
      <c r="AQ15" s="14">
        <v>4035.4213999999997</v>
      </c>
      <c r="AR15" s="14">
        <v>4059.5387999999998</v>
      </c>
      <c r="AS15" s="14">
        <v>3972.1734999999999</v>
      </c>
      <c r="AT15" s="14">
        <v>4142.2186000000002</v>
      </c>
      <c r="AU15" s="14">
        <v>4261.5740999999998</v>
      </c>
      <c r="AV15" s="14">
        <v>4123.3973999999998</v>
      </c>
      <c r="AW15" s="14">
        <v>4013.5225999999998</v>
      </c>
      <c r="AX15" s="14">
        <v>4084.3334</v>
      </c>
      <c r="AY15" s="14">
        <v>4220.3724999999995</v>
      </c>
      <c r="AZ15" s="14">
        <v>4337.4267</v>
      </c>
      <c r="BA15" s="14">
        <v>4570.7534999999998</v>
      </c>
      <c r="BB15" s="14">
        <v>4215.7583999999997</v>
      </c>
      <c r="BC15" s="14">
        <f t="shared" si="4"/>
        <v>3863.1044999999999</v>
      </c>
      <c r="BD15" s="14">
        <v>4242.4753000000001</v>
      </c>
      <c r="BE15" s="14">
        <v>4239.1093000000001</v>
      </c>
      <c r="BF15" s="14">
        <v>4415.2025999999996</v>
      </c>
      <c r="BG15" s="14">
        <v>4712.375</v>
      </c>
      <c r="BH15" s="14">
        <v>4864.0996999999998</v>
      </c>
      <c r="BI15" s="14">
        <v>4711.8189000000002</v>
      </c>
      <c r="BJ15" s="14">
        <v>4317.4654</v>
      </c>
      <c r="BK15" s="14">
        <v>4344.0946999999996</v>
      </c>
      <c r="BL15" s="14">
        <v>4440.6523999999999</v>
      </c>
      <c r="BM15" s="14">
        <v>4464.5770000000002</v>
      </c>
      <c r="BN15" s="14">
        <v>4662.4125000000004</v>
      </c>
      <c r="BO15" s="14">
        <v>3863.1044999999999</v>
      </c>
      <c r="BP15" s="14">
        <f t="shared" si="5"/>
        <v>3831.9997999999996</v>
      </c>
      <c r="BQ15" s="14">
        <v>3885.0716000000002</v>
      </c>
      <c r="BR15" s="14">
        <v>4053.9892</v>
      </c>
      <c r="BS15" s="14">
        <v>3987.3597</v>
      </c>
      <c r="BT15" s="14">
        <v>4363.8458000000001</v>
      </c>
      <c r="BU15" s="14">
        <v>3412.4917999999998</v>
      </c>
      <c r="BV15" s="14">
        <v>3365.2267000000002</v>
      </c>
      <c r="BW15" s="14">
        <v>3584.3013999999998</v>
      </c>
      <c r="BX15" s="14">
        <v>3841.8433</v>
      </c>
      <c r="BY15" s="14">
        <v>3386.0373</v>
      </c>
      <c r="BZ15" s="14">
        <v>3938.0797000000002</v>
      </c>
      <c r="CA15" s="14">
        <v>4030.2536</v>
      </c>
      <c r="CB15" s="14">
        <v>3831.9997999999996</v>
      </c>
      <c r="CC15" s="14">
        <f t="shared" si="6"/>
        <v>2896.8715000000002</v>
      </c>
      <c r="CD15" s="14">
        <v>3916.2032000000004</v>
      </c>
      <c r="CE15" s="14">
        <v>3993.1161000000002</v>
      </c>
      <c r="CF15" s="14">
        <v>4126.6257000000005</v>
      </c>
      <c r="CG15" s="14">
        <v>4292.5675999999994</v>
      </c>
      <c r="CH15" s="14">
        <v>4234.0826999999999</v>
      </c>
      <c r="CI15" s="14">
        <v>3940.9883</v>
      </c>
      <c r="CJ15" s="14">
        <v>4465.8170999999993</v>
      </c>
      <c r="CK15" s="14">
        <v>4662.8154000000004</v>
      </c>
      <c r="CL15" s="14">
        <v>4637.3447999999999</v>
      </c>
      <c r="CM15" s="14">
        <v>3943.5124000000001</v>
      </c>
      <c r="CN15" s="14">
        <v>4130.6777999999995</v>
      </c>
      <c r="CO15" s="14">
        <v>2896.8715000000002</v>
      </c>
      <c r="CP15" s="14">
        <f t="shared" si="7"/>
        <v>5098.3468000000003</v>
      </c>
      <c r="CQ15" s="14">
        <v>2817.8373999999999</v>
      </c>
      <c r="CR15" s="14">
        <v>3027.1623</v>
      </c>
      <c r="CS15" s="14">
        <v>3120.8456000000001</v>
      </c>
      <c r="CT15" s="14">
        <v>2987.1346000000003</v>
      </c>
      <c r="CU15" s="14">
        <v>3140.2436000000002</v>
      </c>
      <c r="CV15" s="14">
        <v>3240.5606000000002</v>
      </c>
      <c r="CW15" s="14">
        <v>3175.8134</v>
      </c>
      <c r="CX15" s="14">
        <v>3333.8939</v>
      </c>
      <c r="CY15" s="14">
        <v>2852.8932999999997</v>
      </c>
      <c r="CZ15" s="14">
        <v>3171.6615999999999</v>
      </c>
      <c r="DA15" s="14">
        <v>3317.2730000000001</v>
      </c>
      <c r="DB15" s="14">
        <v>5098.3468000000003</v>
      </c>
      <c r="DD15" s="97"/>
      <c r="DE15" s="98"/>
    </row>
    <row r="16" spans="1:109" s="83" customFormat="1" ht="12.75" customHeight="1">
      <c r="A16" s="86" t="s">
        <v>2808</v>
      </c>
      <c r="B16" s="14">
        <v>726.88509999999997</v>
      </c>
      <c r="C16" s="14">
        <f t="shared" si="0"/>
        <v>1593.3371000000002</v>
      </c>
      <c r="D16" s="14">
        <v>726.88509999999997</v>
      </c>
      <c r="E16" s="14">
        <v>921.33709999999996</v>
      </c>
      <c r="F16" s="14">
        <v>971.33709999999996</v>
      </c>
      <c r="G16" s="14">
        <v>1011.3371</v>
      </c>
      <c r="H16" s="14">
        <v>1051.3371000000002</v>
      </c>
      <c r="I16" s="14">
        <v>1141.3371000000002</v>
      </c>
      <c r="J16" s="14">
        <v>1171.3371000000002</v>
      </c>
      <c r="K16" s="14">
        <v>1471.3371000000002</v>
      </c>
      <c r="L16" s="14">
        <v>1491.3371000000002</v>
      </c>
      <c r="M16" s="14">
        <v>1521.3371000000002</v>
      </c>
      <c r="N16" s="14">
        <v>1553.3371000000002</v>
      </c>
      <c r="O16" s="14">
        <v>1593.3371000000002</v>
      </c>
      <c r="P16" s="14">
        <f t="shared" si="1"/>
        <v>2206.3392999999996</v>
      </c>
      <c r="Q16" s="14">
        <v>1624.3371000000002</v>
      </c>
      <c r="R16" s="14">
        <v>1714.3371000000002</v>
      </c>
      <c r="S16" s="14">
        <v>1748.3371000000002</v>
      </c>
      <c r="T16" s="14">
        <v>1808.3371000000002</v>
      </c>
      <c r="U16" s="14">
        <v>1828.3371000000002</v>
      </c>
      <c r="V16" s="14">
        <v>1868.3371000000002</v>
      </c>
      <c r="W16" s="14">
        <v>1868.3371000000002</v>
      </c>
      <c r="X16" s="14">
        <v>1938.3371000000002</v>
      </c>
      <c r="Y16" s="14">
        <v>2008.3371000000002</v>
      </c>
      <c r="Z16" s="14">
        <v>2026.4951999999998</v>
      </c>
      <c r="AA16" s="14">
        <v>2106.4952000000003</v>
      </c>
      <c r="AB16" s="14">
        <v>2206.3392999999996</v>
      </c>
      <c r="AC16" s="14">
        <f t="shared" si="2"/>
        <v>1938.8086000000001</v>
      </c>
      <c r="AD16" s="14">
        <v>2236.3392999999996</v>
      </c>
      <c r="AE16" s="14">
        <v>2266.3392999999996</v>
      </c>
      <c r="AF16" s="14">
        <v>2299.3392999999996</v>
      </c>
      <c r="AG16" s="14">
        <v>2329.3392999999996</v>
      </c>
      <c r="AH16" s="14">
        <v>2329.3392999999996</v>
      </c>
      <c r="AI16" s="14">
        <v>2260.3186000000001</v>
      </c>
      <c r="AJ16" s="14">
        <v>2038.4584</v>
      </c>
      <c r="AK16" s="14">
        <v>2038.4584</v>
      </c>
      <c r="AL16" s="14">
        <v>2011.9584</v>
      </c>
      <c r="AM16" s="14">
        <v>2064.4584</v>
      </c>
      <c r="AN16" s="14">
        <v>1940.4584</v>
      </c>
      <c r="AO16" s="14">
        <v>1938.8086000000001</v>
      </c>
      <c r="AP16" s="14">
        <f t="shared" si="3"/>
        <v>0</v>
      </c>
      <c r="AQ16" s="14">
        <v>1938.8086000000001</v>
      </c>
      <c r="AR16" s="14">
        <v>1938.8086000000001</v>
      </c>
      <c r="AS16" s="14">
        <v>1938.8086000000001</v>
      </c>
      <c r="AT16" s="14">
        <v>1938.8086000000001</v>
      </c>
      <c r="AU16" s="14">
        <v>1938.8086000000001</v>
      </c>
      <c r="AV16" s="14">
        <v>1938.8086000000001</v>
      </c>
      <c r="AW16" s="14">
        <v>1938.8086000000001</v>
      </c>
      <c r="AX16" s="14">
        <v>1938.8086000000001</v>
      </c>
      <c r="AY16" s="14">
        <v>1938.8086000000001</v>
      </c>
      <c r="AZ16" s="14">
        <v>1938.8086000000001</v>
      </c>
      <c r="BA16" s="14">
        <v>1938.8086000000001</v>
      </c>
      <c r="BB16" s="14">
        <v>0</v>
      </c>
      <c r="BC16" s="14">
        <f t="shared" si="4"/>
        <v>0</v>
      </c>
      <c r="BD16" s="14">
        <v>0</v>
      </c>
      <c r="BE16" s="14">
        <v>0</v>
      </c>
      <c r="BF16" s="14">
        <v>0</v>
      </c>
      <c r="BG16" s="14">
        <v>0</v>
      </c>
      <c r="BH16" s="14">
        <v>0</v>
      </c>
      <c r="BI16" s="14">
        <v>0</v>
      </c>
      <c r="BJ16" s="14">
        <v>0</v>
      </c>
      <c r="BK16" s="14">
        <v>0</v>
      </c>
      <c r="BL16" s="14">
        <v>0</v>
      </c>
      <c r="BM16" s="14">
        <v>0</v>
      </c>
      <c r="BN16" s="14">
        <v>0</v>
      </c>
      <c r="BO16" s="14">
        <v>0</v>
      </c>
      <c r="BP16" s="14">
        <f t="shared" si="5"/>
        <v>0</v>
      </c>
      <c r="BQ16" s="14">
        <v>0</v>
      </c>
      <c r="BR16" s="14">
        <v>0</v>
      </c>
      <c r="BS16" s="14">
        <v>0</v>
      </c>
      <c r="BT16" s="14">
        <v>0</v>
      </c>
      <c r="BU16" s="14">
        <v>0</v>
      </c>
      <c r="BV16" s="14">
        <v>0</v>
      </c>
      <c r="BW16" s="14">
        <v>0</v>
      </c>
      <c r="BX16" s="14">
        <v>0</v>
      </c>
      <c r="BY16" s="14">
        <v>0</v>
      </c>
      <c r="BZ16" s="14">
        <v>0</v>
      </c>
      <c r="CA16" s="14">
        <v>0</v>
      </c>
      <c r="CB16" s="14">
        <v>0</v>
      </c>
      <c r="CC16" s="14">
        <f t="shared" si="6"/>
        <v>0</v>
      </c>
      <c r="CD16" s="14">
        <v>0</v>
      </c>
      <c r="CE16" s="14">
        <v>0</v>
      </c>
      <c r="CF16" s="14">
        <v>0</v>
      </c>
      <c r="CG16" s="14">
        <v>0</v>
      </c>
      <c r="CH16" s="14">
        <v>0</v>
      </c>
      <c r="CI16" s="14">
        <v>0</v>
      </c>
      <c r="CJ16" s="14">
        <v>0</v>
      </c>
      <c r="CK16" s="14">
        <v>0</v>
      </c>
      <c r="CL16" s="14">
        <v>0</v>
      </c>
      <c r="CM16" s="14">
        <v>0</v>
      </c>
      <c r="CN16" s="14">
        <v>0</v>
      </c>
      <c r="CO16" s="14">
        <v>0</v>
      </c>
      <c r="CP16" s="14">
        <f t="shared" si="7"/>
        <v>0</v>
      </c>
      <c r="CQ16" s="14">
        <v>0</v>
      </c>
      <c r="CR16" s="14">
        <v>0</v>
      </c>
      <c r="CS16" s="14">
        <v>0</v>
      </c>
      <c r="CT16" s="14">
        <v>0</v>
      </c>
      <c r="CU16" s="14">
        <v>0</v>
      </c>
      <c r="CV16" s="14">
        <v>0</v>
      </c>
      <c r="CW16" s="14">
        <v>0</v>
      </c>
      <c r="CX16" s="14">
        <v>0</v>
      </c>
      <c r="CY16" s="14">
        <v>0</v>
      </c>
      <c r="CZ16" s="14">
        <v>0</v>
      </c>
      <c r="DA16" s="14">
        <v>0</v>
      </c>
      <c r="DB16" s="14">
        <v>0</v>
      </c>
      <c r="DD16" s="97"/>
      <c r="DE16" s="618"/>
    </row>
    <row r="17" spans="1:109" s="83" customFormat="1" ht="12.75" customHeight="1">
      <c r="A17" s="86" t="s">
        <v>2809</v>
      </c>
      <c r="B17" s="14">
        <v>-82.8733</v>
      </c>
      <c r="C17" s="14">
        <f t="shared" si="0"/>
        <v>-13.730499999999999</v>
      </c>
      <c r="D17" s="14">
        <v>-90.782499999999999</v>
      </c>
      <c r="E17" s="14">
        <v>-120.16239999999999</v>
      </c>
      <c r="F17" s="14">
        <v>-5.8147000000000002</v>
      </c>
      <c r="G17" s="14">
        <v>-36.695500000000003</v>
      </c>
      <c r="H17" s="14">
        <v>-9.7248000000000001</v>
      </c>
      <c r="I17" s="14">
        <v>-63.304099999999998</v>
      </c>
      <c r="J17" s="14">
        <v>-59.575800000000001</v>
      </c>
      <c r="K17" s="14">
        <v>-8.2337999999999987</v>
      </c>
      <c r="L17" s="14">
        <v>-29.759</v>
      </c>
      <c r="M17" s="14">
        <v>-13.7813</v>
      </c>
      <c r="N17" s="14">
        <v>-25.412400000000002</v>
      </c>
      <c r="O17" s="14">
        <v>-13.730499999999999</v>
      </c>
      <c r="P17" s="14">
        <f t="shared" si="1"/>
        <v>-143.4581</v>
      </c>
      <c r="Q17" s="14">
        <v>-60.7654</v>
      </c>
      <c r="R17" s="14">
        <v>-26.171799999999998</v>
      </c>
      <c r="S17" s="14">
        <v>-17.700500000000002</v>
      </c>
      <c r="T17" s="14">
        <v>-25.229500000000002</v>
      </c>
      <c r="U17" s="14">
        <v>-18.5032</v>
      </c>
      <c r="V17" s="14">
        <v>-36.048699999999997</v>
      </c>
      <c r="W17" s="14">
        <v>-58.637800000000006</v>
      </c>
      <c r="X17" s="14">
        <v>-58.945399999999999</v>
      </c>
      <c r="Y17" s="14">
        <v>-74.993800000000007</v>
      </c>
      <c r="Z17" s="14">
        <v>-28.614000000000001</v>
      </c>
      <c r="AA17" s="14">
        <v>-83.121700000000004</v>
      </c>
      <c r="AB17" s="14">
        <v>-143.4581</v>
      </c>
      <c r="AC17" s="14">
        <f t="shared" si="2"/>
        <v>-11.678564</v>
      </c>
      <c r="AD17" s="14">
        <v>-86.284800000000004</v>
      </c>
      <c r="AE17" s="14">
        <v>-74.086500000000001</v>
      </c>
      <c r="AF17" s="14">
        <v>-43.584099999999999</v>
      </c>
      <c r="AG17" s="14">
        <v>-52.799199999999999</v>
      </c>
      <c r="AH17" s="14">
        <v>-33.572300000000006</v>
      </c>
      <c r="AI17" s="14">
        <v>-36.344199999999994</v>
      </c>
      <c r="AJ17" s="14">
        <v>-45.901400000000002</v>
      </c>
      <c r="AK17" s="14">
        <v>-13.1859</v>
      </c>
      <c r="AL17" s="14">
        <v>-61.1631</v>
      </c>
      <c r="AM17" s="14">
        <v>-23.158099999999997</v>
      </c>
      <c r="AN17" s="14">
        <v>-42.218400000000003</v>
      </c>
      <c r="AO17" s="14">
        <v>-11.678564</v>
      </c>
      <c r="AP17" s="14">
        <f t="shared" si="3"/>
        <v>-31.940799999999999</v>
      </c>
      <c r="AQ17" s="14">
        <v>-78.473100000000002</v>
      </c>
      <c r="AR17" s="14">
        <v>-78.8416</v>
      </c>
      <c r="AS17" s="14">
        <v>-41.030900000000003</v>
      </c>
      <c r="AT17" s="14">
        <v>-54.974800000000002</v>
      </c>
      <c r="AU17" s="14">
        <v>-18.676200000000001</v>
      </c>
      <c r="AV17" s="14">
        <v>-34.521800000000006</v>
      </c>
      <c r="AW17" s="14">
        <v>-20.2226</v>
      </c>
      <c r="AX17" s="14">
        <v>-22.171099999999999</v>
      </c>
      <c r="AY17" s="14">
        <v>-37.490199999999994</v>
      </c>
      <c r="AZ17" s="14">
        <v>-21.755800000000001</v>
      </c>
      <c r="BA17" s="14">
        <v>-14.1404</v>
      </c>
      <c r="BB17" s="14">
        <v>-31.940799999999999</v>
      </c>
      <c r="BC17" s="14">
        <f t="shared" si="4"/>
        <v>-98.564499999999995</v>
      </c>
      <c r="BD17" s="14">
        <v>-100.2414</v>
      </c>
      <c r="BE17" s="14">
        <v>-102.9055</v>
      </c>
      <c r="BF17" s="14">
        <v>-113.2958</v>
      </c>
      <c r="BG17" s="14">
        <v>-32.720799999999997</v>
      </c>
      <c r="BH17" s="14">
        <v>-36.8748</v>
      </c>
      <c r="BI17" s="14">
        <v>-59.754800000000003</v>
      </c>
      <c r="BJ17" s="14">
        <v>-299.36970000000002</v>
      </c>
      <c r="BK17" s="14">
        <v>-246.3287</v>
      </c>
      <c r="BL17" s="14">
        <v>-249.88120000000001</v>
      </c>
      <c r="BM17" s="14">
        <v>-286.976</v>
      </c>
      <c r="BN17" s="14">
        <v>-251.16810000000001</v>
      </c>
      <c r="BO17" s="14">
        <v>-98.564499999999995</v>
      </c>
      <c r="BP17" s="14">
        <f t="shared" si="5"/>
        <v>-346.7047</v>
      </c>
      <c r="BQ17" s="14">
        <v>-298.30119999999999</v>
      </c>
      <c r="BR17" s="14">
        <v>-186.27679999999998</v>
      </c>
      <c r="BS17" s="14">
        <v>-404.13459999999998</v>
      </c>
      <c r="BT17" s="14">
        <v>-211.81529999999998</v>
      </c>
      <c r="BU17" s="14">
        <v>-335.45159999999998</v>
      </c>
      <c r="BV17" s="14">
        <v>-267.05650000000003</v>
      </c>
      <c r="BW17" s="14">
        <v>-169.6722</v>
      </c>
      <c r="BX17" s="14">
        <v>-145.5461</v>
      </c>
      <c r="BY17" s="14">
        <v>-242.62010000000001</v>
      </c>
      <c r="BZ17" s="14">
        <v>-84.115300000000005</v>
      </c>
      <c r="CA17" s="14">
        <v>-249.38670000000002</v>
      </c>
      <c r="CB17" s="14">
        <v>-346.7047</v>
      </c>
      <c r="CC17" s="14">
        <f t="shared" si="6"/>
        <v>-295.21449999999999</v>
      </c>
      <c r="CD17" s="14">
        <v>-209.74639999999999</v>
      </c>
      <c r="CE17" s="14">
        <v>-170.16139999999999</v>
      </c>
      <c r="CF17" s="14">
        <v>-233.56549999999999</v>
      </c>
      <c r="CG17" s="14">
        <v>-180.86750000000001</v>
      </c>
      <c r="CH17" s="14">
        <v>-246.93529999999998</v>
      </c>
      <c r="CI17" s="14">
        <v>-434.92609999999996</v>
      </c>
      <c r="CJ17" s="14">
        <v>-168.0241</v>
      </c>
      <c r="CK17" s="14">
        <v>-111.62269999999999</v>
      </c>
      <c r="CL17" s="14">
        <v>-146.77170000000001</v>
      </c>
      <c r="CM17" s="14">
        <v>-180.77520000000001</v>
      </c>
      <c r="CN17" s="14">
        <v>-83.841700000000003</v>
      </c>
      <c r="CO17" s="14">
        <v>-295.21449999999999</v>
      </c>
      <c r="CP17" s="14">
        <f t="shared" si="7"/>
        <v>-292.11770000000001</v>
      </c>
      <c r="CQ17" s="14">
        <v>-172.25639999999999</v>
      </c>
      <c r="CR17" s="14">
        <v>-182.1601</v>
      </c>
      <c r="CS17" s="14">
        <v>-132.88810000000001</v>
      </c>
      <c r="CT17" s="14">
        <v>-94.249800000000008</v>
      </c>
      <c r="CU17" s="14">
        <v>-82.341300000000004</v>
      </c>
      <c r="CV17" s="14">
        <v>-99.411699999999996</v>
      </c>
      <c r="CW17" s="14">
        <v>-132.99789999999999</v>
      </c>
      <c r="CX17" s="14">
        <v>-111.4794</v>
      </c>
      <c r="CY17" s="14">
        <v>-375.10040000000004</v>
      </c>
      <c r="CZ17" s="14">
        <v>-49.264900000000004</v>
      </c>
      <c r="DA17" s="14">
        <v>-53.2926</v>
      </c>
      <c r="DB17" s="14">
        <v>-292.11770000000001</v>
      </c>
      <c r="DD17" s="97"/>
      <c r="DE17" s="618"/>
    </row>
    <row r="18" spans="1:109" s="83" customFormat="1" ht="12.75" customHeight="1">
      <c r="A18" s="86" t="s">
        <v>2810</v>
      </c>
      <c r="B18" s="14">
        <v>-3.0455000000000001</v>
      </c>
      <c r="C18" s="14">
        <f t="shared" si="0"/>
        <v>-0.47270000000000001</v>
      </c>
      <c r="D18" s="14">
        <v>-8.4392999999999994</v>
      </c>
      <c r="E18" s="14">
        <v>-10.225899999999999</v>
      </c>
      <c r="F18" s="14">
        <v>-0.54110000000000003</v>
      </c>
      <c r="G18" s="14">
        <v>-0.40770000000000001</v>
      </c>
      <c r="H18" s="14">
        <v>-0.55220000000000002</v>
      </c>
      <c r="I18" s="14">
        <v>-0.39979999999999999</v>
      </c>
      <c r="J18" s="14">
        <v>-2.0886</v>
      </c>
      <c r="K18" s="14">
        <v>-3.0350999999999999</v>
      </c>
      <c r="L18" s="14">
        <v>-2.2441</v>
      </c>
      <c r="M18" s="14">
        <v>-5.9984999999999999</v>
      </c>
      <c r="N18" s="14">
        <v>-1.143</v>
      </c>
      <c r="O18" s="14">
        <v>-0.47270000000000001</v>
      </c>
      <c r="P18" s="14">
        <f t="shared" si="1"/>
        <v>0</v>
      </c>
      <c r="Q18" s="14">
        <v>-1.5125</v>
      </c>
      <c r="R18" s="14">
        <v>-2.3094000000000001</v>
      </c>
      <c r="S18" s="14">
        <v>-3.4140999999999999</v>
      </c>
      <c r="T18" s="14">
        <v>-0.87260000000000004</v>
      </c>
      <c r="U18" s="14">
        <v>-1.8520000000000001</v>
      </c>
      <c r="V18" s="14">
        <v>-4.0613000000000001</v>
      </c>
      <c r="W18" s="14">
        <v>-5.1233000000000004</v>
      </c>
      <c r="X18" s="14">
        <v>-8.2027999999999999</v>
      </c>
      <c r="Y18" s="14">
        <v>-10.0547</v>
      </c>
      <c r="Z18" s="14">
        <v>-1.7334000000000001</v>
      </c>
      <c r="AA18" s="14">
        <v>-4.3346999999999998</v>
      </c>
      <c r="AB18" s="14">
        <v>0</v>
      </c>
      <c r="AC18" s="14">
        <f t="shared" si="2"/>
        <v>-0.79470000000000007</v>
      </c>
      <c r="AD18" s="14">
        <v>-0.12790000000000001</v>
      </c>
      <c r="AE18" s="14">
        <v>-0.3009</v>
      </c>
      <c r="AF18" s="14">
        <v>-0.4199</v>
      </c>
      <c r="AG18" s="14">
        <v>-0.45119999999999999</v>
      </c>
      <c r="AH18" s="14">
        <v>-0.45950000000000002</v>
      </c>
      <c r="AI18" s="14">
        <v>-0.66610000000000003</v>
      </c>
      <c r="AJ18" s="14">
        <v>-0.2235</v>
      </c>
      <c r="AK18" s="14">
        <v>-0.24759999999999999</v>
      </c>
      <c r="AL18" s="14">
        <v>-0.26169999999999999</v>
      </c>
      <c r="AM18" s="14">
        <v>-0.2969</v>
      </c>
      <c r="AN18" s="14">
        <v>-3.4799999999999998E-2</v>
      </c>
      <c r="AO18" s="14">
        <v>-0.79470000000000007</v>
      </c>
      <c r="AP18" s="14">
        <f t="shared" si="3"/>
        <v>-0.23330000000000001</v>
      </c>
      <c r="AQ18" s="14">
        <v>-7.51E-2</v>
      </c>
      <c r="AR18" s="14">
        <v>-7.51E-2</v>
      </c>
      <c r="AS18" s="14">
        <v>-0.40589999999999998</v>
      </c>
      <c r="AT18" s="14">
        <v>-15.2699</v>
      </c>
      <c r="AU18" s="14">
        <v>-1.0179</v>
      </c>
      <c r="AV18" s="14">
        <v>-2.6606000000000001</v>
      </c>
      <c r="AW18" s="14">
        <v>-2.2755999999999998</v>
      </c>
      <c r="AX18" s="14">
        <v>-1.15E-2</v>
      </c>
      <c r="AY18" s="14">
        <v>-7.7999999999999996E-3</v>
      </c>
      <c r="AZ18" s="14">
        <v>-5.9999999999999995E-4</v>
      </c>
      <c r="BA18" s="14">
        <v>-0.5181</v>
      </c>
      <c r="BB18" s="14">
        <v>-0.23330000000000001</v>
      </c>
      <c r="BC18" s="14">
        <f t="shared" si="4"/>
        <v>-4.0979999999999999</v>
      </c>
      <c r="BD18" s="14">
        <v>-0.33579999999999999</v>
      </c>
      <c r="BE18" s="14">
        <v>-12.1364</v>
      </c>
      <c r="BF18" s="14">
        <v>0</v>
      </c>
      <c r="BG18" s="14">
        <v>0</v>
      </c>
      <c r="BH18" s="14">
        <v>0</v>
      </c>
      <c r="BI18" s="14">
        <v>-2.4366999999999996</v>
      </c>
      <c r="BJ18" s="14">
        <v>0</v>
      </c>
      <c r="BK18" s="14">
        <v>-12.15</v>
      </c>
      <c r="BL18" s="14">
        <v>-0.49210000000000004</v>
      </c>
      <c r="BM18" s="14">
        <v>-40.4923</v>
      </c>
      <c r="BN18" s="14">
        <v>-1.1999999999999999E-3</v>
      </c>
      <c r="BO18" s="14">
        <v>-4.0979999999999999</v>
      </c>
      <c r="BP18" s="14">
        <f t="shared" si="5"/>
        <v>-0.37410000000000004</v>
      </c>
      <c r="BQ18" s="14">
        <v>-4.3E-3</v>
      </c>
      <c r="BR18" s="14">
        <v>-6.9999999999999999E-4</v>
      </c>
      <c r="BS18" s="14">
        <v>-2.0265999999999997</v>
      </c>
      <c r="BT18" s="14">
        <v>-1.1262000000000001</v>
      </c>
      <c r="BU18" s="14">
        <v>-0.9234</v>
      </c>
      <c r="BV18" s="14">
        <v>-9.7082999999999995</v>
      </c>
      <c r="BW18" s="14">
        <v>-0.5</v>
      </c>
      <c r="BX18" s="14">
        <v>-1.4729000000000001</v>
      </c>
      <c r="BY18" s="14">
        <v>-2.0594999999999999</v>
      </c>
      <c r="BZ18" s="14">
        <v>0</v>
      </c>
      <c r="CA18" s="14">
        <v>0</v>
      </c>
      <c r="CB18" s="14">
        <v>-0.37410000000000004</v>
      </c>
      <c r="CC18" s="14">
        <f t="shared" si="6"/>
        <v>-20.051500000000001</v>
      </c>
      <c r="CD18" s="14">
        <v>-45.280800000000006</v>
      </c>
      <c r="CE18" s="14">
        <v>-46.932099999999998</v>
      </c>
      <c r="CF18" s="14">
        <v>-28.021000000000001</v>
      </c>
      <c r="CG18" s="14">
        <v>-24.302400000000002</v>
      </c>
      <c r="CH18" s="14">
        <v>-10.7463</v>
      </c>
      <c r="CI18" s="14">
        <v>-12.9069</v>
      </c>
      <c r="CJ18" s="14">
        <v>-33.433300000000003</v>
      </c>
      <c r="CK18" s="14">
        <v>-10.357299999999999</v>
      </c>
      <c r="CL18" s="14">
        <v>-10.973100000000001</v>
      </c>
      <c r="CM18" s="14">
        <v>-12.9155</v>
      </c>
      <c r="CN18" s="14">
        <v>-25.659400000000002</v>
      </c>
      <c r="CO18" s="14">
        <v>-20.051500000000001</v>
      </c>
      <c r="CP18" s="14">
        <f t="shared" si="7"/>
        <v>-62.296199999999999</v>
      </c>
      <c r="CQ18" s="14">
        <v>-30.804200000000002</v>
      </c>
      <c r="CR18" s="14">
        <v>-34.789000000000001</v>
      </c>
      <c r="CS18" s="14">
        <v>-27.3201</v>
      </c>
      <c r="CT18" s="14">
        <v>-28.055799999999998</v>
      </c>
      <c r="CU18" s="14">
        <v>-20.898099999999999</v>
      </c>
      <c r="CV18" s="14">
        <v>-21.967599999999997</v>
      </c>
      <c r="CW18" s="14">
        <v>-22.7532</v>
      </c>
      <c r="CX18" s="14">
        <v>-24.608700000000002</v>
      </c>
      <c r="CY18" s="14">
        <v>-28.736900000000002</v>
      </c>
      <c r="CZ18" s="14">
        <v>-34.796500000000002</v>
      </c>
      <c r="DA18" s="14">
        <v>-50.304300000000005</v>
      </c>
      <c r="DB18" s="14">
        <v>-62.296199999999999</v>
      </c>
      <c r="DD18" s="97"/>
      <c r="DE18" s="618"/>
    </row>
    <row r="19" spans="1:109" s="83" customFormat="1" ht="12.75" customHeight="1">
      <c r="A19" s="86" t="s">
        <v>2704</v>
      </c>
      <c r="B19" s="14">
        <v>-0.98109999999999997</v>
      </c>
      <c r="C19" s="14">
        <f t="shared" si="0"/>
        <v>-0.1308</v>
      </c>
      <c r="D19" s="14">
        <v>-1.8916999999999999</v>
      </c>
      <c r="E19" s="14">
        <v>-0.6925</v>
      </c>
      <c r="F19" s="14">
        <v>-0.69889999999999997</v>
      </c>
      <c r="G19" s="14">
        <v>-0.68670000000000009</v>
      </c>
      <c r="H19" s="14">
        <v>-0.6905</v>
      </c>
      <c r="I19" s="14">
        <v>-0.66779999999999995</v>
      </c>
      <c r="J19" s="14">
        <v>-0.66339999999999999</v>
      </c>
      <c r="K19" s="14">
        <v>-0.66149999999999998</v>
      </c>
      <c r="L19" s="14">
        <v>-25.665500000000002</v>
      </c>
      <c r="M19" s="14">
        <v>-25.927900000000001</v>
      </c>
      <c r="N19" s="14">
        <v>-3.4443000000000001</v>
      </c>
      <c r="O19" s="14">
        <v>-0.1308</v>
      </c>
      <c r="P19" s="14">
        <f t="shared" si="1"/>
        <v>-3.8275000000000001</v>
      </c>
      <c r="Q19" s="14">
        <v>-0.54089999999999994</v>
      </c>
      <c r="R19" s="14">
        <v>-0.55920000000000003</v>
      </c>
      <c r="S19" s="14">
        <v>-0.66310000000000002</v>
      </c>
      <c r="T19" s="14">
        <v>-0.85950000000000004</v>
      </c>
      <c r="U19" s="14">
        <v>-1.4071</v>
      </c>
      <c r="V19" s="14">
        <v>-2.0047999999999999</v>
      </c>
      <c r="W19" s="14">
        <v>-1.4687000000000001</v>
      </c>
      <c r="X19" s="14">
        <v>-1.6819000000000002</v>
      </c>
      <c r="Y19" s="14">
        <v>-1.9907999999999999</v>
      </c>
      <c r="Z19" s="14">
        <v>-3.6206</v>
      </c>
      <c r="AA19" s="14">
        <v>-2.4633000000000003</v>
      </c>
      <c r="AB19" s="14">
        <v>-3.8275000000000001</v>
      </c>
      <c r="AC19" s="14">
        <f t="shared" si="2"/>
        <v>-7.1116000000000001</v>
      </c>
      <c r="AD19" s="14">
        <v>-4.4156000000000004</v>
      </c>
      <c r="AE19" s="14">
        <v>-5.2768999999999995</v>
      </c>
      <c r="AF19" s="14">
        <v>-5.4554</v>
      </c>
      <c r="AG19" s="14">
        <v>-5.3458000000000006</v>
      </c>
      <c r="AH19" s="14">
        <v>-17.172599999999999</v>
      </c>
      <c r="AI19" s="14">
        <v>-17.402200000000001</v>
      </c>
      <c r="AJ19" s="14">
        <v>-17.666499999999999</v>
      </c>
      <c r="AK19" s="14">
        <v>-7.7282000000000002</v>
      </c>
      <c r="AL19" s="14">
        <v>-25.708500000000001</v>
      </c>
      <c r="AM19" s="14">
        <v>-9.7325999999999997</v>
      </c>
      <c r="AN19" s="14">
        <v>-7.4009</v>
      </c>
      <c r="AO19" s="14">
        <v>-7.1116000000000001</v>
      </c>
      <c r="AP19" s="14">
        <f t="shared" si="3"/>
        <v>-30.934999999999999</v>
      </c>
      <c r="AQ19" s="14">
        <v>-7.4364999999999997</v>
      </c>
      <c r="AR19" s="14">
        <v>-7.8933999999999997</v>
      </c>
      <c r="AS19" s="14">
        <v>-9.0235000000000003</v>
      </c>
      <c r="AT19" s="14">
        <v>-9.6098999999999997</v>
      </c>
      <c r="AU19" s="14">
        <v>-12.526999999999999</v>
      </c>
      <c r="AV19" s="14">
        <v>-12.456899999999999</v>
      </c>
      <c r="AW19" s="14">
        <v>-14.172700000000001</v>
      </c>
      <c r="AX19" s="14">
        <v>-18.3124</v>
      </c>
      <c r="AY19" s="14">
        <v>-21.522599999999997</v>
      </c>
      <c r="AZ19" s="14">
        <v>-7.2728999999999999</v>
      </c>
      <c r="BA19" s="14">
        <v>-17.061900000000001</v>
      </c>
      <c r="BB19" s="14">
        <v>-30.934999999999999</v>
      </c>
      <c r="BC19" s="14">
        <f t="shared" si="4"/>
        <v>-1051.6314</v>
      </c>
      <c r="BD19" s="14">
        <v>-34.422800000000002</v>
      </c>
      <c r="BE19" s="14">
        <v>-33.36</v>
      </c>
      <c r="BF19" s="14">
        <v>-36.741099999999996</v>
      </c>
      <c r="BG19" s="14">
        <v>-40.730199999999996</v>
      </c>
      <c r="BH19" s="14">
        <v>-46.821100000000001</v>
      </c>
      <c r="BI19" s="14">
        <v>-46.498400000000004</v>
      </c>
      <c r="BJ19" s="14">
        <v>-129.5521</v>
      </c>
      <c r="BK19" s="14">
        <v>-156.8946</v>
      </c>
      <c r="BL19" s="14">
        <v>-139.92750000000001</v>
      </c>
      <c r="BM19" s="14">
        <v>-95.5321</v>
      </c>
      <c r="BN19" s="14">
        <v>-90.280500000000004</v>
      </c>
      <c r="BO19" s="14">
        <v>-1051.6314</v>
      </c>
      <c r="BP19" s="14">
        <f t="shared" si="5"/>
        <v>-711.75509999999997</v>
      </c>
      <c r="BQ19" s="14">
        <v>-889.24239999999998</v>
      </c>
      <c r="BR19" s="14">
        <v>-850.6087</v>
      </c>
      <c r="BS19" s="14">
        <v>-719.31880000000001</v>
      </c>
      <c r="BT19" s="14">
        <v>-546.01199999999994</v>
      </c>
      <c r="BU19" s="14">
        <v>-1156.9033999999999</v>
      </c>
      <c r="BV19" s="14">
        <v>-1199.9627</v>
      </c>
      <c r="BW19" s="14">
        <v>-1091.8262999999999</v>
      </c>
      <c r="BX19" s="14">
        <v>-876.76750000000004</v>
      </c>
      <c r="BY19" s="14">
        <v>-1251.8733999999999</v>
      </c>
      <c r="BZ19" s="14">
        <v>-900.27380000000005</v>
      </c>
      <c r="CA19" s="14">
        <v>-693.3676999999999</v>
      </c>
      <c r="CB19" s="14">
        <v>-711.75509999999997</v>
      </c>
      <c r="CC19" s="14">
        <f t="shared" si="6"/>
        <v>-1720.2272</v>
      </c>
      <c r="CD19" s="14">
        <v>-732.92499999999995</v>
      </c>
      <c r="CE19" s="14">
        <v>-699.1721</v>
      </c>
      <c r="CF19" s="14">
        <v>-500.72559999999999</v>
      </c>
      <c r="CG19" s="14">
        <v>-255.2705</v>
      </c>
      <c r="CH19" s="14">
        <v>-273.10159999999996</v>
      </c>
      <c r="CI19" s="14">
        <v>-373.67779999999999</v>
      </c>
      <c r="CJ19" s="14">
        <v>-125.02210000000001</v>
      </c>
      <c r="CK19" s="14">
        <v>-141.0958</v>
      </c>
      <c r="CL19" s="14">
        <v>-129.7116</v>
      </c>
      <c r="CM19" s="14">
        <v>-801.34309999999994</v>
      </c>
      <c r="CN19" s="14">
        <v>-696.32090000000005</v>
      </c>
      <c r="CO19" s="14">
        <v>-1720.2272</v>
      </c>
      <c r="CP19" s="14">
        <f t="shared" si="7"/>
        <v>-1579.7637999999999</v>
      </c>
      <c r="CQ19" s="14">
        <v>-1741.0509</v>
      </c>
      <c r="CR19" s="14">
        <v>-1698.6514</v>
      </c>
      <c r="CS19" s="14">
        <v>-1667.3054</v>
      </c>
      <c r="CT19" s="14">
        <v>-1567.4651999999999</v>
      </c>
      <c r="CU19" s="14">
        <v>-1427.2768000000001</v>
      </c>
      <c r="CV19" s="14">
        <v>-1234.9233999999999</v>
      </c>
      <c r="CW19" s="14">
        <v>-1158.0586000000001</v>
      </c>
      <c r="CX19" s="14">
        <v>-1131.3338999999999</v>
      </c>
      <c r="CY19" s="14">
        <v>-1336.9105</v>
      </c>
      <c r="CZ19" s="14">
        <v>-1316.3131000000001</v>
      </c>
      <c r="DA19" s="14">
        <v>-1146.4341000000002</v>
      </c>
      <c r="DB19" s="14">
        <v>-1579.7637999999999</v>
      </c>
      <c r="DD19" s="97"/>
      <c r="DE19" s="618"/>
    </row>
    <row r="20" spans="1:109" s="83" customFormat="1" ht="12.75" customHeight="1">
      <c r="A20" s="86" t="s">
        <v>2832</v>
      </c>
      <c r="B20" s="14">
        <v>3.7645999999999997</v>
      </c>
      <c r="C20" s="14">
        <f t="shared" si="0"/>
        <v>22.0352</v>
      </c>
      <c r="D20" s="14">
        <v>-16.084499999999998</v>
      </c>
      <c r="E20" s="14">
        <v>-7.5178000000000003</v>
      </c>
      <c r="F20" s="14">
        <v>-1.6225999999999998</v>
      </c>
      <c r="G20" s="14">
        <v>0</v>
      </c>
      <c r="H20" s="14">
        <v>0</v>
      </c>
      <c r="I20" s="14">
        <v>0</v>
      </c>
      <c r="J20" s="14">
        <v>0</v>
      </c>
      <c r="K20" s="14">
        <v>-3.0000000000000001E-3</v>
      </c>
      <c r="L20" s="14">
        <v>0</v>
      </c>
      <c r="M20" s="14">
        <v>0</v>
      </c>
      <c r="N20" s="14">
        <v>-1.7354000000000001</v>
      </c>
      <c r="O20" s="14">
        <v>22.0352</v>
      </c>
      <c r="P20" s="14">
        <f t="shared" si="1"/>
        <v>985.51459999999997</v>
      </c>
      <c r="Q20" s="14">
        <v>46.31</v>
      </c>
      <c r="R20" s="14">
        <v>49.072499999999998</v>
      </c>
      <c r="S20" s="14">
        <v>18.473400000000002</v>
      </c>
      <c r="T20" s="14">
        <v>15.844200000000001</v>
      </c>
      <c r="U20" s="14">
        <v>19.380800000000001</v>
      </c>
      <c r="V20" s="14">
        <v>13.453799999999999</v>
      </c>
      <c r="W20" s="14">
        <v>13.453799999999999</v>
      </c>
      <c r="X20" s="14">
        <v>21.8689</v>
      </c>
      <c r="Y20" s="14">
        <v>19.241700000000002</v>
      </c>
      <c r="Z20" s="14">
        <v>19.241700000000002</v>
      </c>
      <c r="AA20" s="14">
        <v>20.520299999999999</v>
      </c>
      <c r="AB20" s="14">
        <v>985.51459999999997</v>
      </c>
      <c r="AC20" s="14">
        <f t="shared" si="2"/>
        <v>1441.9506999999999</v>
      </c>
      <c r="AD20" s="14">
        <v>1002.981</v>
      </c>
      <c r="AE20" s="14">
        <v>1001.966</v>
      </c>
      <c r="AF20" s="14">
        <v>1001.966</v>
      </c>
      <c r="AG20" s="14">
        <v>1017.6660000000001</v>
      </c>
      <c r="AH20" s="14">
        <v>1055.2293</v>
      </c>
      <c r="AI20" s="14">
        <v>1093.432</v>
      </c>
      <c r="AJ20" s="14">
        <v>1328.0413000000001</v>
      </c>
      <c r="AK20" s="14">
        <v>1336.5548999999999</v>
      </c>
      <c r="AL20" s="14">
        <v>1380.6851000000001</v>
      </c>
      <c r="AM20" s="14">
        <v>1419.3448000000001</v>
      </c>
      <c r="AN20" s="14">
        <v>1430.5262</v>
      </c>
      <c r="AO20" s="14">
        <v>1441.9506999999999</v>
      </c>
      <c r="AP20" s="14">
        <f t="shared" si="3"/>
        <v>3196.0967000000001</v>
      </c>
      <c r="AQ20" s="14">
        <v>1450.8058999999998</v>
      </c>
      <c r="AR20" s="14">
        <v>1459.3823</v>
      </c>
      <c r="AS20" s="14">
        <v>1459.396</v>
      </c>
      <c r="AT20" s="14">
        <v>1459.4098000000001</v>
      </c>
      <c r="AU20" s="14">
        <v>1459.4235000000001</v>
      </c>
      <c r="AV20" s="14">
        <v>1459.4373000000001</v>
      </c>
      <c r="AW20" s="14">
        <v>1482.2782999999999</v>
      </c>
      <c r="AX20" s="14">
        <v>1482.7583999999999</v>
      </c>
      <c r="AY20" s="14">
        <v>1484.2548999999999</v>
      </c>
      <c r="AZ20" s="14">
        <v>1470.7468999999999</v>
      </c>
      <c r="BA20" s="14">
        <v>1470.4774</v>
      </c>
      <c r="BB20" s="14">
        <v>3196.0967000000001</v>
      </c>
      <c r="BC20" s="14">
        <f t="shared" si="4"/>
        <v>3154.6653999999999</v>
      </c>
      <c r="BD20" s="14">
        <v>3186.9209000000001</v>
      </c>
      <c r="BE20" s="14">
        <v>3184.6026000000002</v>
      </c>
      <c r="BF20" s="14">
        <v>3181.7114999999999</v>
      </c>
      <c r="BG20" s="14">
        <v>3250.3494000000001</v>
      </c>
      <c r="BH20" s="14">
        <v>3181.116</v>
      </c>
      <c r="BI20" s="14">
        <v>3099.1822000000002</v>
      </c>
      <c r="BJ20" s="14">
        <v>3099.1858999999999</v>
      </c>
      <c r="BK20" s="14">
        <v>3114.3722000000002</v>
      </c>
      <c r="BL20" s="14">
        <v>3114.3801000000003</v>
      </c>
      <c r="BM20" s="14">
        <v>3125.1949</v>
      </c>
      <c r="BN20" s="14">
        <v>3146.3531000000003</v>
      </c>
      <c r="BO20" s="14">
        <v>3154.6653999999999</v>
      </c>
      <c r="BP20" s="14">
        <f t="shared" si="5"/>
        <v>2910.2256000000002</v>
      </c>
      <c r="BQ20" s="14">
        <v>3154.7498999999998</v>
      </c>
      <c r="BR20" s="14">
        <v>3154.8292000000001</v>
      </c>
      <c r="BS20" s="14">
        <v>3154.9185000000002</v>
      </c>
      <c r="BT20" s="14">
        <v>3154.9185000000002</v>
      </c>
      <c r="BU20" s="14">
        <v>2927.3721</v>
      </c>
      <c r="BV20" s="14">
        <v>2915.8265999999999</v>
      </c>
      <c r="BW20" s="14">
        <v>2916.2975999999999</v>
      </c>
      <c r="BX20" s="14">
        <v>2913.9</v>
      </c>
      <c r="BY20" s="14">
        <v>2914.4061000000002</v>
      </c>
      <c r="BZ20" s="14">
        <v>2940.9135000000001</v>
      </c>
      <c r="CA20" s="14">
        <v>2954.8247999999999</v>
      </c>
      <c r="CB20" s="14">
        <v>2910.2256000000002</v>
      </c>
      <c r="CC20" s="14">
        <f t="shared" si="6"/>
        <v>2853.0430999999999</v>
      </c>
      <c r="CD20" s="14">
        <v>2895.4684999999999</v>
      </c>
      <c r="CE20" s="14">
        <v>2896.5535</v>
      </c>
      <c r="CF20" s="14">
        <v>2859.5853999999999</v>
      </c>
      <c r="CG20" s="14">
        <v>2721.6464999999998</v>
      </c>
      <c r="CH20" s="14">
        <v>2751.5949000000001</v>
      </c>
      <c r="CI20" s="14">
        <v>2792.605</v>
      </c>
      <c r="CJ20" s="14">
        <v>2835.7408</v>
      </c>
      <c r="CK20" s="14">
        <v>2837.3579</v>
      </c>
      <c r="CL20" s="14">
        <v>2846.2901000000002</v>
      </c>
      <c r="CM20" s="14">
        <v>2848.1827999999996</v>
      </c>
      <c r="CN20" s="14">
        <v>2849.3522000000003</v>
      </c>
      <c r="CO20" s="14">
        <v>2853.0430999999999</v>
      </c>
      <c r="CP20" s="14">
        <f t="shared" si="7"/>
        <v>5069.4153999999999</v>
      </c>
      <c r="CQ20" s="14">
        <v>2855.1717760000001</v>
      </c>
      <c r="CR20" s="14">
        <v>2856.9573185200002</v>
      </c>
      <c r="CS20" s="14">
        <v>2858.6538</v>
      </c>
      <c r="CT20" s="14">
        <v>2582.5156999999999</v>
      </c>
      <c r="CU20" s="14">
        <v>2584.4400999999998</v>
      </c>
      <c r="CV20" s="14">
        <v>2585.8973000000001</v>
      </c>
      <c r="CW20" s="14">
        <v>2587.2830999999996</v>
      </c>
      <c r="CX20" s="14">
        <v>2588.5567000000001</v>
      </c>
      <c r="CY20" s="14">
        <v>2589.3571999999999</v>
      </c>
      <c r="CZ20" s="14">
        <v>2565.1028999999999</v>
      </c>
      <c r="DA20" s="14">
        <v>2555.7257</v>
      </c>
      <c r="DB20" s="14">
        <v>5069.4153999999999</v>
      </c>
      <c r="DD20" s="97"/>
      <c r="DE20" s="618"/>
    </row>
    <row r="21" spans="1:109" s="83" customFormat="1" ht="12.75" customHeight="1">
      <c r="A21" s="86" t="s">
        <v>2807</v>
      </c>
      <c r="B21" s="14">
        <v>266.18849999999998</v>
      </c>
      <c r="C21" s="14">
        <f t="shared" si="0"/>
        <v>433.64059999999995</v>
      </c>
      <c r="D21" s="14">
        <v>269.93770000000001</v>
      </c>
      <c r="E21" s="14">
        <v>284.4674</v>
      </c>
      <c r="F21" s="14">
        <v>287.10140000000001</v>
      </c>
      <c r="G21" s="14">
        <v>287.10140000000001</v>
      </c>
      <c r="H21" s="14">
        <v>294.16179999999997</v>
      </c>
      <c r="I21" s="14">
        <v>289.79950000000002</v>
      </c>
      <c r="J21" s="14">
        <v>293.1508</v>
      </c>
      <c r="K21" s="14">
        <v>290.92359999999996</v>
      </c>
      <c r="L21" s="14">
        <v>351.5335</v>
      </c>
      <c r="M21" s="14">
        <v>367.05129999999997</v>
      </c>
      <c r="N21" s="14">
        <v>420.47399999999999</v>
      </c>
      <c r="O21" s="14">
        <v>433.64059999999995</v>
      </c>
      <c r="P21" s="14">
        <f t="shared" si="1"/>
        <v>719.04180000000008</v>
      </c>
      <c r="Q21" s="14">
        <v>461.01670000000001</v>
      </c>
      <c r="R21" s="14">
        <v>412.7663</v>
      </c>
      <c r="S21" s="14">
        <v>410.95590000000004</v>
      </c>
      <c r="T21" s="14">
        <v>415.9676</v>
      </c>
      <c r="U21" s="14">
        <v>504.7509</v>
      </c>
      <c r="V21" s="14">
        <v>492.63690000000003</v>
      </c>
      <c r="W21" s="14">
        <v>492.63690000000003</v>
      </c>
      <c r="X21" s="14">
        <v>493.56630000000001</v>
      </c>
      <c r="Y21" s="14">
        <v>553.31799999999998</v>
      </c>
      <c r="Z21" s="14">
        <v>643.10169999999994</v>
      </c>
      <c r="AA21" s="14">
        <v>703.65350000000001</v>
      </c>
      <c r="AB21" s="14">
        <v>719.04180000000008</v>
      </c>
      <c r="AC21" s="14">
        <f t="shared" si="2"/>
        <v>787.8583000000001</v>
      </c>
      <c r="AD21" s="14">
        <v>738.41719999999998</v>
      </c>
      <c r="AE21" s="14">
        <v>742.42019999999991</v>
      </c>
      <c r="AF21" s="14">
        <v>833.30909999999994</v>
      </c>
      <c r="AG21" s="14">
        <v>834.26350000000002</v>
      </c>
      <c r="AH21" s="14">
        <v>840.10759999999993</v>
      </c>
      <c r="AI21" s="14">
        <v>780.56700000000001</v>
      </c>
      <c r="AJ21" s="14">
        <v>777.14409999999998</v>
      </c>
      <c r="AK21" s="14">
        <v>772.74509999999998</v>
      </c>
      <c r="AL21" s="14">
        <v>782.53710000000001</v>
      </c>
      <c r="AM21" s="14">
        <v>762.7473</v>
      </c>
      <c r="AN21" s="14">
        <v>812.49749999999995</v>
      </c>
      <c r="AO21" s="14">
        <v>787.8583000000001</v>
      </c>
      <c r="AP21" s="14">
        <f t="shared" si="3"/>
        <v>1204.4971</v>
      </c>
      <c r="AQ21" s="14">
        <v>809.36969999999997</v>
      </c>
      <c r="AR21" s="14">
        <v>800.73609999999996</v>
      </c>
      <c r="AS21" s="14">
        <v>799.88919999999996</v>
      </c>
      <c r="AT21" s="14">
        <v>835.31479999999999</v>
      </c>
      <c r="AU21" s="14">
        <v>895.9778</v>
      </c>
      <c r="AV21" s="14">
        <v>785.20550000000003</v>
      </c>
      <c r="AW21" s="14">
        <v>798.78980000000001</v>
      </c>
      <c r="AX21" s="14">
        <v>822.94459999999992</v>
      </c>
      <c r="AY21" s="14">
        <v>907.01280000000008</v>
      </c>
      <c r="AZ21" s="14">
        <v>957.3152</v>
      </c>
      <c r="BA21" s="14">
        <v>1193.6026000000002</v>
      </c>
      <c r="BB21" s="14">
        <v>1204.4971</v>
      </c>
      <c r="BC21" s="14">
        <f t="shared" si="4"/>
        <v>1862.7329999999999</v>
      </c>
      <c r="BD21" s="14">
        <v>1240.7272</v>
      </c>
      <c r="BE21" s="14">
        <v>1253.0813999999998</v>
      </c>
      <c r="BF21" s="14">
        <v>1383.528</v>
      </c>
      <c r="BG21" s="14">
        <v>1535.4766000000002</v>
      </c>
      <c r="BH21" s="14">
        <v>1766.6796000000002</v>
      </c>
      <c r="BI21" s="14">
        <v>1727.9483</v>
      </c>
      <c r="BJ21" s="14">
        <v>1647.2012999999999</v>
      </c>
      <c r="BK21" s="14">
        <v>1741.4013</v>
      </c>
      <c r="BL21" s="14">
        <v>1762.8786</v>
      </c>
      <c r="BM21" s="14">
        <v>1762.3824999999999</v>
      </c>
      <c r="BN21" s="14">
        <v>1857.5092</v>
      </c>
      <c r="BO21" s="14">
        <v>1862.7329999999999</v>
      </c>
      <c r="BP21" s="14">
        <f t="shared" si="5"/>
        <v>1980.6081000000001</v>
      </c>
      <c r="BQ21" s="14">
        <v>1917.8696</v>
      </c>
      <c r="BR21" s="14">
        <v>1936.0462</v>
      </c>
      <c r="BS21" s="14">
        <v>1957.9212</v>
      </c>
      <c r="BT21" s="14">
        <v>1967.8808000000001</v>
      </c>
      <c r="BU21" s="14">
        <v>1978.3981000000001</v>
      </c>
      <c r="BV21" s="14">
        <v>1926.1276</v>
      </c>
      <c r="BW21" s="14">
        <v>1930.0023000000001</v>
      </c>
      <c r="BX21" s="14">
        <v>1951.7298000000001</v>
      </c>
      <c r="BY21" s="14">
        <v>1968.1841999999999</v>
      </c>
      <c r="BZ21" s="14">
        <v>1981.5553</v>
      </c>
      <c r="CA21" s="14">
        <v>2018.1831999999999</v>
      </c>
      <c r="CB21" s="14">
        <v>1980.6081000000001</v>
      </c>
      <c r="CC21" s="14">
        <f t="shared" si="6"/>
        <v>2079.3216000000002</v>
      </c>
      <c r="CD21" s="14">
        <v>2008.6868999999999</v>
      </c>
      <c r="CE21" s="14">
        <v>2012.8281999999999</v>
      </c>
      <c r="CF21" s="14">
        <v>2029.3524</v>
      </c>
      <c r="CG21" s="14">
        <v>2031.3615</v>
      </c>
      <c r="CH21" s="14">
        <v>2013.271</v>
      </c>
      <c r="CI21" s="14">
        <v>1969.8941</v>
      </c>
      <c r="CJ21" s="14">
        <v>1956.5558000000001</v>
      </c>
      <c r="CK21" s="14">
        <v>2088.5333000000001</v>
      </c>
      <c r="CL21" s="14">
        <v>2078.5111000000002</v>
      </c>
      <c r="CM21" s="14">
        <v>2090.3633999999997</v>
      </c>
      <c r="CN21" s="14">
        <v>2087.1476000000002</v>
      </c>
      <c r="CO21" s="14">
        <v>2079.3216000000002</v>
      </c>
      <c r="CP21" s="14">
        <f t="shared" si="7"/>
        <v>2008.5694000000001</v>
      </c>
      <c r="CQ21" s="14">
        <v>2099.9454999999998</v>
      </c>
      <c r="CR21" s="14">
        <v>2085.8054999999999</v>
      </c>
      <c r="CS21" s="14">
        <v>2089.7053999999998</v>
      </c>
      <c r="CT21" s="14">
        <v>2094.3897000000002</v>
      </c>
      <c r="CU21" s="14">
        <v>2086.3197</v>
      </c>
      <c r="CV21" s="14">
        <v>2010.9659999999999</v>
      </c>
      <c r="CW21" s="14">
        <v>2016.7745</v>
      </c>
      <c r="CX21" s="14">
        <v>2012.9268999999999</v>
      </c>
      <c r="CY21" s="14">
        <v>2004.4516000000001</v>
      </c>
      <c r="CZ21" s="14">
        <v>2007.1008999999999</v>
      </c>
      <c r="DA21" s="14">
        <v>2011.7460000000001</v>
      </c>
      <c r="DB21" s="14">
        <v>2008.5694000000001</v>
      </c>
      <c r="DD21" s="97"/>
      <c r="DE21" s="618"/>
    </row>
    <row r="22" spans="1:109" s="83" customFormat="1" ht="12.75" customHeight="1">
      <c r="A22" s="86" t="s">
        <v>2811</v>
      </c>
      <c r="B22" s="14">
        <v>-250.61079999999998</v>
      </c>
      <c r="C22" s="14">
        <f t="shared" si="0"/>
        <v>-0.78489999999999993</v>
      </c>
      <c r="D22" s="14">
        <v>-236.39150000000001</v>
      </c>
      <c r="E22" s="14">
        <v>-192.7602</v>
      </c>
      <c r="F22" s="14">
        <v>-265.14</v>
      </c>
      <c r="G22" s="14">
        <v>-85.602699999999999</v>
      </c>
      <c r="H22" s="14">
        <v>-36.8598</v>
      </c>
      <c r="I22" s="14">
        <v>-62.236400000000003</v>
      </c>
      <c r="J22" s="14">
        <v>-275.839</v>
      </c>
      <c r="K22" s="14">
        <v>-123.6039</v>
      </c>
      <c r="L22" s="14">
        <v>-141.65799999999999</v>
      </c>
      <c r="M22" s="14">
        <v>-83.700800000000001</v>
      </c>
      <c r="N22" s="14">
        <v>-33.729900000000001</v>
      </c>
      <c r="O22" s="14">
        <v>-0.78489999999999993</v>
      </c>
      <c r="P22" s="14">
        <f t="shared" si="1"/>
        <v>-5.6899999999999999E-2</v>
      </c>
      <c r="Q22" s="14">
        <v>-1.5577999999999999</v>
      </c>
      <c r="R22" s="14">
        <v>-0.32469999999999999</v>
      </c>
      <c r="S22" s="14">
        <v>-4.5746000000000002</v>
      </c>
      <c r="T22" s="14">
        <v>-4.5746000000000002</v>
      </c>
      <c r="U22" s="14">
        <v>-24.636200000000002</v>
      </c>
      <c r="V22" s="14">
        <v>-362.3965</v>
      </c>
      <c r="W22" s="14">
        <v>-229.3965</v>
      </c>
      <c r="X22" s="14">
        <v>-108.3965</v>
      </c>
      <c r="Y22" s="14">
        <v>-267.50190000000003</v>
      </c>
      <c r="Z22" s="14">
        <v>-2.0019</v>
      </c>
      <c r="AA22" s="14">
        <v>-44.881900000000002</v>
      </c>
      <c r="AB22" s="14">
        <v>-5.6899999999999999E-2</v>
      </c>
      <c r="AC22" s="14">
        <f t="shared" si="2"/>
        <v>-200.07900000000001</v>
      </c>
      <c r="AD22" s="14">
        <v>-5.6899999999999999E-2</v>
      </c>
      <c r="AE22" s="14">
        <v>-5.6899999999999999E-2</v>
      </c>
      <c r="AF22" s="14">
        <v>-49.372099999999996</v>
      </c>
      <c r="AG22" s="14">
        <v>-49.372199999999999</v>
      </c>
      <c r="AH22" s="14">
        <v>-49.372199999999999</v>
      </c>
      <c r="AI22" s="14">
        <v>-271.12349999999998</v>
      </c>
      <c r="AJ22" s="14">
        <v>-68.823499999999996</v>
      </c>
      <c r="AK22" s="14">
        <v>-0.82350000000000001</v>
      </c>
      <c r="AL22" s="14">
        <v>-0.82350000000000001</v>
      </c>
      <c r="AM22" s="14">
        <v>-0.82350000000000001</v>
      </c>
      <c r="AN22" s="14">
        <v>-17.660499999999999</v>
      </c>
      <c r="AO22" s="14">
        <v>-200.07900000000001</v>
      </c>
      <c r="AP22" s="14">
        <f t="shared" si="3"/>
        <v>-121.72630000000001</v>
      </c>
      <c r="AQ22" s="14">
        <v>-77.578100000000006</v>
      </c>
      <c r="AR22" s="14">
        <v>-52.578099999999999</v>
      </c>
      <c r="AS22" s="14">
        <v>-175.46</v>
      </c>
      <c r="AT22" s="14">
        <v>-11.46</v>
      </c>
      <c r="AU22" s="14">
        <v>-0.41470000000000001</v>
      </c>
      <c r="AV22" s="14">
        <v>-10.4147</v>
      </c>
      <c r="AW22" s="14">
        <v>-169.6832</v>
      </c>
      <c r="AX22" s="14">
        <v>-119.6832</v>
      </c>
      <c r="AY22" s="14">
        <v>-50.683199999999999</v>
      </c>
      <c r="AZ22" s="14">
        <v>-0.41470000000000001</v>
      </c>
      <c r="BA22" s="14">
        <v>-0.41470000000000001</v>
      </c>
      <c r="BB22" s="14">
        <v>-121.72630000000001</v>
      </c>
      <c r="BC22" s="14">
        <f t="shared" si="4"/>
        <v>0</v>
      </c>
      <c r="BD22" s="14">
        <v>-50.172800000000002</v>
      </c>
      <c r="BE22" s="14">
        <v>-50.172800000000002</v>
      </c>
      <c r="BF22" s="14">
        <v>0</v>
      </c>
      <c r="BG22" s="14">
        <v>0</v>
      </c>
      <c r="BH22" s="14">
        <v>0</v>
      </c>
      <c r="BI22" s="14">
        <v>-6.6216999999999997</v>
      </c>
      <c r="BJ22" s="14">
        <v>0</v>
      </c>
      <c r="BK22" s="14">
        <v>-96.305499999999995</v>
      </c>
      <c r="BL22" s="14">
        <v>-46.305500000000002</v>
      </c>
      <c r="BM22" s="14">
        <v>0</v>
      </c>
      <c r="BN22" s="14">
        <v>0</v>
      </c>
      <c r="BO22" s="14">
        <v>0</v>
      </c>
      <c r="BP22" s="14">
        <f t="shared" si="5"/>
        <v>0</v>
      </c>
      <c r="BQ22" s="14">
        <v>0</v>
      </c>
      <c r="BR22" s="14">
        <v>0</v>
      </c>
      <c r="BS22" s="14">
        <v>0</v>
      </c>
      <c r="BT22" s="14">
        <v>0</v>
      </c>
      <c r="BU22" s="14">
        <v>0</v>
      </c>
      <c r="BV22" s="14">
        <v>0</v>
      </c>
      <c r="BW22" s="14">
        <v>0</v>
      </c>
      <c r="BX22" s="14">
        <v>0</v>
      </c>
      <c r="BY22" s="14">
        <v>0</v>
      </c>
      <c r="BZ22" s="14">
        <v>0</v>
      </c>
      <c r="CA22" s="14">
        <v>0</v>
      </c>
      <c r="CB22" s="14">
        <v>0</v>
      </c>
      <c r="CC22" s="14">
        <f t="shared" si="6"/>
        <v>0</v>
      </c>
      <c r="CD22" s="14">
        <v>0</v>
      </c>
      <c r="CE22" s="14">
        <v>0</v>
      </c>
      <c r="CF22" s="14">
        <v>0</v>
      </c>
      <c r="CG22" s="14">
        <v>0</v>
      </c>
      <c r="CH22" s="14">
        <v>0</v>
      </c>
      <c r="CI22" s="14">
        <v>0</v>
      </c>
      <c r="CJ22" s="14">
        <v>0</v>
      </c>
      <c r="CK22" s="14">
        <v>0</v>
      </c>
      <c r="CL22" s="14">
        <v>0</v>
      </c>
      <c r="CM22" s="14">
        <v>0</v>
      </c>
      <c r="CN22" s="14">
        <v>0</v>
      </c>
      <c r="CO22" s="14">
        <v>0</v>
      </c>
      <c r="CP22" s="14">
        <f t="shared" si="7"/>
        <v>-45.460299999999997</v>
      </c>
      <c r="CQ22" s="14">
        <v>-193.16839999999999</v>
      </c>
      <c r="CR22" s="14">
        <v>0</v>
      </c>
      <c r="CS22" s="14">
        <v>0</v>
      </c>
      <c r="CT22" s="14">
        <v>0</v>
      </c>
      <c r="CU22" s="14">
        <v>0</v>
      </c>
      <c r="CV22" s="14">
        <v>0</v>
      </c>
      <c r="CW22" s="14">
        <v>-114.4345</v>
      </c>
      <c r="CX22" s="14">
        <v>-0.16769999999999999</v>
      </c>
      <c r="CY22" s="14">
        <v>-0.16769999999999999</v>
      </c>
      <c r="CZ22" s="14">
        <v>-0.16769999999999999</v>
      </c>
      <c r="DA22" s="14">
        <v>-0.16769999999999999</v>
      </c>
      <c r="DB22" s="14">
        <v>-45.460299999999997</v>
      </c>
      <c r="DD22" s="97"/>
      <c r="DE22" s="618"/>
    </row>
    <row r="23" spans="1:109" s="83" customFormat="1" ht="12.75" customHeight="1">
      <c r="A23" s="86" t="s">
        <v>2814</v>
      </c>
      <c r="B23" s="14">
        <v>-3.2626999999999997</v>
      </c>
      <c r="C23" s="14">
        <f t="shared" si="0"/>
        <v>-1.9727000000000001</v>
      </c>
      <c r="D23" s="14">
        <v>-1.0149999999999999</v>
      </c>
      <c r="E23" s="14">
        <v>-0.99160000000000004</v>
      </c>
      <c r="F23" s="14">
        <v>-2.0848</v>
      </c>
      <c r="G23" s="14">
        <v>-1.2544999999999999</v>
      </c>
      <c r="H23" s="14">
        <v>-2.6443000000000003</v>
      </c>
      <c r="I23" s="14">
        <v>-2.5446999999999997</v>
      </c>
      <c r="J23" s="14">
        <v>-1.6320999999999999</v>
      </c>
      <c r="K23" s="14">
        <v>-0.68049999999999999</v>
      </c>
      <c r="L23" s="14">
        <v>-2.4291999999999998</v>
      </c>
      <c r="M23" s="14">
        <v>-1.2398</v>
      </c>
      <c r="N23" s="14">
        <v>-1.6374000000000002</v>
      </c>
      <c r="O23" s="14">
        <v>-1.9727000000000001</v>
      </c>
      <c r="P23" s="14">
        <f t="shared" si="1"/>
        <v>-5.8372999999999999</v>
      </c>
      <c r="Q23" s="14">
        <v>-1.4827999999999999</v>
      </c>
      <c r="R23" s="14">
        <v>-2.1770999999999998</v>
      </c>
      <c r="S23" s="14">
        <v>-2.5596000000000001</v>
      </c>
      <c r="T23" s="14">
        <v>-1.2619</v>
      </c>
      <c r="U23" s="14">
        <v>-1.3875</v>
      </c>
      <c r="V23" s="14">
        <v>-0.4854</v>
      </c>
      <c r="W23" s="14">
        <v>-4.1395</v>
      </c>
      <c r="X23" s="14">
        <v>-0.52049999999999996</v>
      </c>
      <c r="Y23" s="14">
        <v>-2.8509000000000002</v>
      </c>
      <c r="Z23" s="14">
        <v>-2.4508000000000001</v>
      </c>
      <c r="AA23" s="14">
        <v>-0.73460000000000003</v>
      </c>
      <c r="AB23" s="14">
        <v>-5.8372999999999999</v>
      </c>
      <c r="AC23" s="14">
        <f t="shared" si="2"/>
        <v>0</v>
      </c>
      <c r="AD23" s="14">
        <v>-3.5467</v>
      </c>
      <c r="AE23" s="14">
        <v>-2.3106999999999998</v>
      </c>
      <c r="AF23" s="14">
        <v>-2.1318000000000001</v>
      </c>
      <c r="AG23" s="14">
        <v>0</v>
      </c>
      <c r="AH23" s="14">
        <v>0</v>
      </c>
      <c r="AI23" s="14">
        <v>0</v>
      </c>
      <c r="AJ23" s="14">
        <v>0</v>
      </c>
      <c r="AK23" s="14">
        <v>0</v>
      </c>
      <c r="AL23" s="14">
        <v>0</v>
      </c>
      <c r="AM23" s="14">
        <v>0</v>
      </c>
      <c r="AN23" s="14">
        <v>0</v>
      </c>
      <c r="AO23" s="14">
        <v>0</v>
      </c>
      <c r="AP23" s="14">
        <f t="shared" si="3"/>
        <v>0</v>
      </c>
      <c r="AQ23" s="14">
        <v>0</v>
      </c>
      <c r="AR23" s="14">
        <v>0</v>
      </c>
      <c r="AS23" s="14">
        <v>0</v>
      </c>
      <c r="AT23" s="14">
        <v>0</v>
      </c>
      <c r="AU23" s="14">
        <v>0</v>
      </c>
      <c r="AV23" s="14">
        <v>0</v>
      </c>
      <c r="AW23" s="14">
        <v>0</v>
      </c>
      <c r="AX23" s="14">
        <v>0</v>
      </c>
      <c r="AY23" s="14">
        <v>0</v>
      </c>
      <c r="AZ23" s="14">
        <v>0</v>
      </c>
      <c r="BA23" s="14">
        <v>0</v>
      </c>
      <c r="BB23" s="14">
        <v>0</v>
      </c>
      <c r="BC23" s="14">
        <f t="shared" si="4"/>
        <v>0</v>
      </c>
      <c r="BD23" s="14">
        <v>0</v>
      </c>
      <c r="BE23" s="14">
        <v>0</v>
      </c>
      <c r="BF23" s="14">
        <v>0</v>
      </c>
      <c r="BG23" s="14">
        <v>0</v>
      </c>
      <c r="BH23" s="14">
        <v>0</v>
      </c>
      <c r="BI23" s="14">
        <v>0</v>
      </c>
      <c r="BJ23" s="14">
        <v>0</v>
      </c>
      <c r="BK23" s="14">
        <v>0</v>
      </c>
      <c r="BL23" s="14">
        <v>0</v>
      </c>
      <c r="BM23" s="14">
        <v>0</v>
      </c>
      <c r="BN23" s="14">
        <v>0</v>
      </c>
      <c r="BO23" s="14">
        <v>0</v>
      </c>
      <c r="BP23" s="14">
        <f t="shared" si="5"/>
        <v>0</v>
      </c>
      <c r="BQ23" s="14">
        <v>0</v>
      </c>
      <c r="BR23" s="14">
        <v>0</v>
      </c>
      <c r="BS23" s="14">
        <v>0</v>
      </c>
      <c r="BT23" s="14">
        <v>0</v>
      </c>
      <c r="BU23" s="14">
        <v>0</v>
      </c>
      <c r="BV23" s="14">
        <v>0</v>
      </c>
      <c r="BW23" s="14">
        <v>0</v>
      </c>
      <c r="BX23" s="14">
        <v>0</v>
      </c>
      <c r="BY23" s="14">
        <v>0</v>
      </c>
      <c r="BZ23" s="14">
        <v>0</v>
      </c>
      <c r="CA23" s="14">
        <v>0</v>
      </c>
      <c r="CB23" s="14">
        <v>0</v>
      </c>
      <c r="CC23" s="14">
        <f t="shared" si="6"/>
        <v>0</v>
      </c>
      <c r="CD23" s="14">
        <v>0</v>
      </c>
      <c r="CE23" s="14">
        <v>0</v>
      </c>
      <c r="CF23" s="14">
        <v>0</v>
      </c>
      <c r="CG23" s="14">
        <v>0</v>
      </c>
      <c r="CH23" s="14">
        <v>0</v>
      </c>
      <c r="CI23" s="14">
        <v>0</v>
      </c>
      <c r="CJ23" s="14">
        <v>0</v>
      </c>
      <c r="CK23" s="14">
        <v>0</v>
      </c>
      <c r="CL23" s="14">
        <v>0</v>
      </c>
      <c r="CM23" s="14">
        <v>0</v>
      </c>
      <c r="CN23" s="14">
        <v>0</v>
      </c>
      <c r="CO23" s="14">
        <v>0</v>
      </c>
      <c r="CP23" s="14">
        <f t="shared" si="7"/>
        <v>0</v>
      </c>
      <c r="CQ23" s="14">
        <v>0</v>
      </c>
      <c r="CR23" s="14">
        <v>0</v>
      </c>
      <c r="CS23" s="14">
        <v>0</v>
      </c>
      <c r="CT23" s="14">
        <v>0</v>
      </c>
      <c r="CU23" s="14">
        <v>0</v>
      </c>
      <c r="CV23" s="14">
        <v>0</v>
      </c>
      <c r="CW23" s="14">
        <v>0</v>
      </c>
      <c r="CX23" s="14">
        <v>0</v>
      </c>
      <c r="CY23" s="14">
        <v>0</v>
      </c>
      <c r="CZ23" s="14">
        <v>0</v>
      </c>
      <c r="DA23" s="14">
        <v>0</v>
      </c>
      <c r="DB23" s="14">
        <v>0</v>
      </c>
      <c r="DD23" s="97"/>
      <c r="DE23" s="618"/>
    </row>
    <row r="24" spans="1:109" s="83" customFormat="1" ht="12.75" customHeight="1">
      <c r="A24" s="614" t="s">
        <v>2812</v>
      </c>
      <c r="B24" s="14">
        <v>0</v>
      </c>
      <c r="C24" s="14">
        <f t="shared" si="0"/>
        <v>0</v>
      </c>
      <c r="D24" s="14">
        <v>0</v>
      </c>
      <c r="E24" s="14">
        <v>0</v>
      </c>
      <c r="F24" s="14">
        <v>0</v>
      </c>
      <c r="G24" s="14">
        <v>0</v>
      </c>
      <c r="H24" s="14">
        <v>0</v>
      </c>
      <c r="I24" s="14">
        <v>0</v>
      </c>
      <c r="J24" s="14">
        <v>0</v>
      </c>
      <c r="K24" s="14">
        <v>0</v>
      </c>
      <c r="L24" s="14">
        <v>0</v>
      </c>
      <c r="M24" s="14">
        <v>0</v>
      </c>
      <c r="N24" s="14">
        <v>0</v>
      </c>
      <c r="O24" s="14">
        <v>0</v>
      </c>
      <c r="P24" s="14">
        <f t="shared" si="1"/>
        <v>0</v>
      </c>
      <c r="Q24" s="14">
        <v>0</v>
      </c>
      <c r="R24" s="14">
        <v>0</v>
      </c>
      <c r="S24" s="14">
        <v>0</v>
      </c>
      <c r="T24" s="14">
        <v>0</v>
      </c>
      <c r="U24" s="14">
        <v>0</v>
      </c>
      <c r="V24" s="14">
        <v>0</v>
      </c>
      <c r="W24" s="14">
        <v>0</v>
      </c>
      <c r="X24" s="14">
        <v>0</v>
      </c>
      <c r="Y24" s="14">
        <v>0</v>
      </c>
      <c r="Z24" s="14">
        <v>0</v>
      </c>
      <c r="AA24" s="14">
        <v>0</v>
      </c>
      <c r="AB24" s="14">
        <v>0</v>
      </c>
      <c r="AC24" s="14">
        <f t="shared" si="2"/>
        <v>0</v>
      </c>
      <c r="AD24" s="14">
        <v>0</v>
      </c>
      <c r="AE24" s="14">
        <v>0</v>
      </c>
      <c r="AF24" s="14">
        <v>0</v>
      </c>
      <c r="AG24" s="14">
        <v>0</v>
      </c>
      <c r="AH24" s="14">
        <v>0</v>
      </c>
      <c r="AI24" s="14">
        <v>0</v>
      </c>
      <c r="AJ24" s="14">
        <v>0</v>
      </c>
      <c r="AK24" s="14">
        <v>0</v>
      </c>
      <c r="AL24" s="14">
        <v>0</v>
      </c>
      <c r="AM24" s="14">
        <v>0</v>
      </c>
      <c r="AN24" s="14">
        <v>0</v>
      </c>
      <c r="AO24" s="14">
        <v>0</v>
      </c>
      <c r="AP24" s="14">
        <f t="shared" si="3"/>
        <v>0</v>
      </c>
      <c r="AQ24" s="14">
        <v>0</v>
      </c>
      <c r="AR24" s="14">
        <v>0</v>
      </c>
      <c r="AS24" s="14">
        <v>0</v>
      </c>
      <c r="AT24" s="14">
        <v>0</v>
      </c>
      <c r="AU24" s="14">
        <v>0</v>
      </c>
      <c r="AV24" s="14">
        <v>0</v>
      </c>
      <c r="AW24" s="14">
        <v>0</v>
      </c>
      <c r="AX24" s="14">
        <v>0</v>
      </c>
      <c r="AY24" s="14">
        <v>0</v>
      </c>
      <c r="AZ24" s="14">
        <v>0</v>
      </c>
      <c r="BA24" s="14">
        <v>0</v>
      </c>
      <c r="BB24" s="14">
        <v>0</v>
      </c>
      <c r="BC24" s="14">
        <f t="shared" si="4"/>
        <v>0</v>
      </c>
      <c r="BD24" s="14">
        <v>0</v>
      </c>
      <c r="BE24" s="14">
        <v>0</v>
      </c>
      <c r="BF24" s="14">
        <v>0</v>
      </c>
      <c r="BG24" s="14">
        <v>0</v>
      </c>
      <c r="BH24" s="14">
        <v>0</v>
      </c>
      <c r="BI24" s="14">
        <v>0</v>
      </c>
      <c r="BJ24" s="14">
        <v>0</v>
      </c>
      <c r="BK24" s="14">
        <v>0</v>
      </c>
      <c r="BL24" s="14">
        <v>0</v>
      </c>
      <c r="BM24" s="14">
        <v>0</v>
      </c>
      <c r="BN24" s="14">
        <v>0</v>
      </c>
      <c r="BO24" s="14">
        <v>0</v>
      </c>
      <c r="BP24" s="14">
        <f t="shared" si="5"/>
        <v>0</v>
      </c>
      <c r="BQ24" s="14">
        <v>0</v>
      </c>
      <c r="BR24" s="14">
        <v>0</v>
      </c>
      <c r="BS24" s="14">
        <v>0</v>
      </c>
      <c r="BT24" s="14">
        <v>0</v>
      </c>
      <c r="BU24" s="14">
        <v>0</v>
      </c>
      <c r="BV24" s="14">
        <v>0</v>
      </c>
      <c r="BW24" s="14">
        <v>0</v>
      </c>
      <c r="BX24" s="14">
        <v>0</v>
      </c>
      <c r="BY24" s="14">
        <v>0</v>
      </c>
      <c r="BZ24" s="14">
        <v>0</v>
      </c>
      <c r="CA24" s="14">
        <v>0</v>
      </c>
      <c r="CB24" s="14">
        <v>0</v>
      </c>
      <c r="CC24" s="14">
        <f t="shared" si="6"/>
        <v>25.007366000000001</v>
      </c>
      <c r="CD24" s="14">
        <v>0</v>
      </c>
      <c r="CE24" s="14">
        <v>0</v>
      </c>
      <c r="CF24" s="14">
        <v>0</v>
      </c>
      <c r="CG24" s="14">
        <v>0</v>
      </c>
      <c r="CH24" s="14">
        <v>0</v>
      </c>
      <c r="CI24" s="14">
        <v>0</v>
      </c>
      <c r="CJ24" s="14">
        <v>0</v>
      </c>
      <c r="CK24" s="14">
        <v>0</v>
      </c>
      <c r="CL24" s="14">
        <v>0</v>
      </c>
      <c r="CM24" s="14">
        <v>0</v>
      </c>
      <c r="CN24" s="14">
        <v>0</v>
      </c>
      <c r="CO24" s="14">
        <v>25.007366000000001</v>
      </c>
      <c r="CP24" s="14">
        <f t="shared" si="7"/>
        <v>0</v>
      </c>
      <c r="CQ24" s="14">
        <v>0</v>
      </c>
      <c r="CR24" s="14">
        <v>0</v>
      </c>
      <c r="CS24" s="14">
        <v>-34.500599999999999</v>
      </c>
      <c r="CT24" s="14">
        <v>-21.250599999999999</v>
      </c>
      <c r="CU24" s="14">
        <v>-83.751300000000001</v>
      </c>
      <c r="CV24" s="14">
        <v>-109.25149999999999</v>
      </c>
      <c r="CW24" s="14">
        <v>-94.751300000000001</v>
      </c>
      <c r="CX24" s="14">
        <v>-44.501199999999997</v>
      </c>
      <c r="CY24" s="14">
        <v>-66.50160000000001</v>
      </c>
      <c r="CZ24" s="14">
        <v>-12.000399999999999</v>
      </c>
      <c r="DA24" s="14">
        <v>-11.500299999999999</v>
      </c>
      <c r="DB24" s="14">
        <v>0</v>
      </c>
      <c r="DD24" s="97"/>
      <c r="DE24" s="618"/>
    </row>
    <row r="25" spans="1:109" s="83" customFormat="1" ht="12.75" customHeight="1">
      <c r="A25" s="614" t="s">
        <v>2815</v>
      </c>
      <c r="B25" s="14">
        <v>1222.9152000000001</v>
      </c>
      <c r="C25" s="14">
        <f t="shared" si="0"/>
        <v>1152.6277000000002</v>
      </c>
      <c r="D25" s="14">
        <v>1261.7443999999998</v>
      </c>
      <c r="E25" s="14">
        <v>1280.2148999999999</v>
      </c>
      <c r="F25" s="14">
        <v>1271.4616999999998</v>
      </c>
      <c r="G25" s="14">
        <v>1231.7693000000002</v>
      </c>
      <c r="H25" s="14">
        <v>1227.8706999999999</v>
      </c>
      <c r="I25" s="14">
        <v>1217.6239999999998</v>
      </c>
      <c r="J25" s="14">
        <v>1206.5010999999997</v>
      </c>
      <c r="K25" s="14">
        <v>1198.3217</v>
      </c>
      <c r="L25" s="14">
        <v>1200.0561</v>
      </c>
      <c r="M25" s="14">
        <v>1196.3655000000001</v>
      </c>
      <c r="N25" s="14">
        <v>1183.1967999999999</v>
      </c>
      <c r="O25" s="14">
        <v>1152.6277000000002</v>
      </c>
      <c r="P25" s="14">
        <f t="shared" si="1"/>
        <v>123.71430000000001</v>
      </c>
      <c r="Q25" s="14">
        <v>1155.1660000000002</v>
      </c>
      <c r="R25" s="14">
        <v>1117.9822999999999</v>
      </c>
      <c r="S25" s="14">
        <v>1107.3548000000001</v>
      </c>
      <c r="T25" s="14">
        <v>1120.0085000000001</v>
      </c>
      <c r="U25" s="14">
        <v>1122.8241</v>
      </c>
      <c r="V25" s="14">
        <v>1105.9398000000001</v>
      </c>
      <c r="W25" s="14">
        <v>1137.5373000000002</v>
      </c>
      <c r="X25" s="14">
        <v>1120.3972000000001</v>
      </c>
      <c r="Y25" s="14">
        <v>1084.4368000000002</v>
      </c>
      <c r="Z25" s="14">
        <v>1095.1385</v>
      </c>
      <c r="AA25" s="14">
        <v>1093.7944</v>
      </c>
      <c r="AB25" s="14">
        <v>123.71430000000001</v>
      </c>
      <c r="AC25" s="14">
        <f t="shared" si="2"/>
        <v>90.567888999999994</v>
      </c>
      <c r="AD25" s="14">
        <v>112.39120000000001</v>
      </c>
      <c r="AE25" s="14">
        <v>116.3391</v>
      </c>
      <c r="AF25" s="14">
        <v>125.10749999999999</v>
      </c>
      <c r="AG25" s="14">
        <v>120.351</v>
      </c>
      <c r="AH25" s="14">
        <v>145.02629999999999</v>
      </c>
      <c r="AI25" s="14">
        <v>109.92699999999999</v>
      </c>
      <c r="AJ25" s="14">
        <v>109.8295</v>
      </c>
      <c r="AK25" s="14">
        <v>116.27379999999999</v>
      </c>
      <c r="AL25" s="14">
        <v>122.88249999999999</v>
      </c>
      <c r="AM25" s="14">
        <v>131.2826</v>
      </c>
      <c r="AN25" s="14">
        <v>90.938600000000008</v>
      </c>
      <c r="AO25" s="14">
        <v>90.567888999999994</v>
      </c>
      <c r="AP25" s="14">
        <f t="shared" si="3"/>
        <v>322.95210000000003</v>
      </c>
      <c r="AQ25" s="14">
        <v>89.671700000000001</v>
      </c>
      <c r="AR25" s="14">
        <v>143.08019999999999</v>
      </c>
      <c r="AS25" s="14">
        <v>163.60019999999997</v>
      </c>
      <c r="AT25" s="14">
        <v>185.48229999999998</v>
      </c>
      <c r="AU25" s="14">
        <v>196.97159999999997</v>
      </c>
      <c r="AV25" s="14">
        <v>192.31139999999999</v>
      </c>
      <c r="AW25" s="14">
        <v>198.376</v>
      </c>
      <c r="AX25" s="14">
        <v>204.78539999999998</v>
      </c>
      <c r="AY25" s="14">
        <v>225.9383</v>
      </c>
      <c r="AZ25" s="14">
        <v>255.4119</v>
      </c>
      <c r="BA25" s="14">
        <v>307.64519999999999</v>
      </c>
      <c r="BB25" s="14">
        <v>322.95210000000003</v>
      </c>
      <c r="BC25" s="14">
        <f t="shared" si="4"/>
        <v>269.41379999999998</v>
      </c>
      <c r="BD25" s="14">
        <v>336.59440000000001</v>
      </c>
      <c r="BE25" s="14">
        <v>348.17</v>
      </c>
      <c r="BF25" s="14">
        <v>392.31909999999999</v>
      </c>
      <c r="BG25" s="14">
        <v>417.4873</v>
      </c>
      <c r="BH25" s="14">
        <v>433.10880000000003</v>
      </c>
      <c r="BI25" s="14">
        <v>349.9427</v>
      </c>
      <c r="BJ25" s="14">
        <v>328.08399999999995</v>
      </c>
      <c r="BK25" s="14">
        <v>275.46280000000002</v>
      </c>
      <c r="BL25" s="14">
        <v>289.86830000000009</v>
      </c>
      <c r="BM25" s="14">
        <v>332.03620000000001</v>
      </c>
      <c r="BN25" s="14">
        <v>355.88989999999995</v>
      </c>
      <c r="BO25" s="14">
        <v>269.41379999999998</v>
      </c>
      <c r="BP25" s="14">
        <f t="shared" si="5"/>
        <v>606.57349999999997</v>
      </c>
      <c r="BQ25" s="14">
        <v>234.84320000000002</v>
      </c>
      <c r="BR25" s="14">
        <v>519.98670000000004</v>
      </c>
      <c r="BS25" s="14">
        <v>509.55349999999999</v>
      </c>
      <c r="BT25" s="14">
        <v>559.40809999999999</v>
      </c>
      <c r="BU25" s="14">
        <v>571.14049999999997</v>
      </c>
      <c r="BV25" s="14">
        <v>501.79409999999996</v>
      </c>
      <c r="BW25" s="14">
        <v>581.57590000000005</v>
      </c>
      <c r="BX25" s="14">
        <v>460.08609999999999</v>
      </c>
      <c r="BY25" s="14">
        <v>438.46499999999997</v>
      </c>
      <c r="BZ25" s="14">
        <v>421.85320000000002</v>
      </c>
      <c r="CA25" s="14">
        <v>314.25309999999996</v>
      </c>
      <c r="CB25" s="14">
        <v>606.57349999999997</v>
      </c>
      <c r="CC25" s="14">
        <f t="shared" si="6"/>
        <v>478.9239</v>
      </c>
      <c r="CD25" s="14">
        <v>593.70899999999995</v>
      </c>
      <c r="CE25" s="14">
        <v>593.23830000000009</v>
      </c>
      <c r="CF25" s="14">
        <v>509.69200000000001</v>
      </c>
      <c r="CG25" s="14">
        <v>495.42750000000001</v>
      </c>
      <c r="CH25" s="14">
        <v>500.9796</v>
      </c>
      <c r="CI25" s="14">
        <v>491.40770000000003</v>
      </c>
      <c r="CJ25" s="14">
        <v>485.5829</v>
      </c>
      <c r="CK25" s="14">
        <v>491.10240000000005</v>
      </c>
      <c r="CL25" s="14">
        <v>484.92680000000001</v>
      </c>
      <c r="CM25" s="14">
        <v>498.27229999999997</v>
      </c>
      <c r="CN25" s="14">
        <v>477.84050000000002</v>
      </c>
      <c r="CO25" s="14">
        <v>478.9239</v>
      </c>
      <c r="CP25" s="14">
        <f t="shared" si="7"/>
        <v>488.15730000000002</v>
      </c>
      <c r="CQ25" s="14">
        <v>509.43990000000002</v>
      </c>
      <c r="CR25" s="14">
        <v>500.76259999999996</v>
      </c>
      <c r="CS25" s="14">
        <v>507.53409999999997</v>
      </c>
      <c r="CT25" s="14">
        <v>518.51099999999997</v>
      </c>
      <c r="CU25" s="14">
        <v>512.87379999999996</v>
      </c>
      <c r="CV25" s="14">
        <v>494.98869999999999</v>
      </c>
      <c r="CW25" s="14">
        <v>512.22</v>
      </c>
      <c r="CX25" s="14">
        <v>485.2475</v>
      </c>
      <c r="CY25" s="14">
        <v>471.51140000000004</v>
      </c>
      <c r="CZ25" s="14">
        <v>500.42590000000001</v>
      </c>
      <c r="DA25" s="14">
        <v>472.46509999999995</v>
      </c>
      <c r="DB25" s="14">
        <v>488.15730000000002</v>
      </c>
      <c r="DD25" s="97"/>
      <c r="DE25" s="618"/>
    </row>
    <row r="26" spans="1:109" s="83" customFormat="1" ht="12.75" customHeight="1">
      <c r="A26" s="86" t="s">
        <v>3746</v>
      </c>
      <c r="B26" s="14">
        <v>70.474000000000004</v>
      </c>
      <c r="C26" s="14">
        <f t="shared" si="0"/>
        <v>77.834999999999994</v>
      </c>
      <c r="D26" s="14">
        <v>127.374</v>
      </c>
      <c r="E26" s="14">
        <v>131.374</v>
      </c>
      <c r="F26" s="14">
        <v>127.5583</v>
      </c>
      <c r="G26" s="14">
        <v>88.054100000000005</v>
      </c>
      <c r="H26" s="14">
        <v>86.784800000000004</v>
      </c>
      <c r="I26" s="14">
        <v>82.969200000000001</v>
      </c>
      <c r="J26" s="14">
        <v>76.811999999999998</v>
      </c>
      <c r="K26" s="14">
        <v>69.837100000000007</v>
      </c>
      <c r="L26" s="14">
        <v>69.00269999999999</v>
      </c>
      <c r="M26" s="14">
        <v>68.405799999999999</v>
      </c>
      <c r="N26" s="14">
        <v>68.405799999999999</v>
      </c>
      <c r="O26" s="14">
        <v>77.834999999999994</v>
      </c>
      <c r="P26" s="14">
        <f t="shared" si="1"/>
        <v>0</v>
      </c>
      <c r="Q26" s="14">
        <v>77.349600000000009</v>
      </c>
      <c r="R26" s="14">
        <v>77.349600000000009</v>
      </c>
      <c r="S26" s="14">
        <v>77.3399</v>
      </c>
      <c r="T26" s="14">
        <v>93.95989999999999</v>
      </c>
      <c r="U26" s="14">
        <v>95.95989999999999</v>
      </c>
      <c r="V26" s="14">
        <v>83.700199999999995</v>
      </c>
      <c r="W26" s="14">
        <v>106.6002</v>
      </c>
      <c r="X26" s="14">
        <v>100.4502</v>
      </c>
      <c r="Y26" s="14">
        <v>3</v>
      </c>
      <c r="Z26" s="14">
        <v>12.5</v>
      </c>
      <c r="AA26" s="14">
        <v>13</v>
      </c>
      <c r="AB26" s="14">
        <v>0</v>
      </c>
      <c r="AC26" s="14">
        <f t="shared" si="2"/>
        <v>0</v>
      </c>
      <c r="AD26" s="14">
        <v>6</v>
      </c>
      <c r="AE26" s="14">
        <v>0</v>
      </c>
      <c r="AF26" s="14">
        <v>5.35</v>
      </c>
      <c r="AG26" s="14">
        <v>0</v>
      </c>
      <c r="AH26" s="14">
        <v>0</v>
      </c>
      <c r="AI26" s="14">
        <v>0</v>
      </c>
      <c r="AJ26" s="14">
        <v>0</v>
      </c>
      <c r="AK26" s="14">
        <v>6</v>
      </c>
      <c r="AL26" s="14">
        <v>0</v>
      </c>
      <c r="AM26" s="14">
        <v>6</v>
      </c>
      <c r="AN26" s="14">
        <v>0</v>
      </c>
      <c r="AO26" s="14">
        <v>0</v>
      </c>
      <c r="AP26" s="14">
        <f t="shared" si="3"/>
        <v>27.634799999999998</v>
      </c>
      <c r="AQ26" s="14">
        <v>0</v>
      </c>
      <c r="AR26" s="14">
        <v>0</v>
      </c>
      <c r="AS26" s="14">
        <v>0</v>
      </c>
      <c r="AT26" s="14">
        <v>1</v>
      </c>
      <c r="AU26" s="14">
        <v>0</v>
      </c>
      <c r="AV26" s="14">
        <v>0</v>
      </c>
      <c r="AW26" s="14">
        <v>0</v>
      </c>
      <c r="AX26" s="14">
        <v>0</v>
      </c>
      <c r="AY26" s="14">
        <v>0</v>
      </c>
      <c r="AZ26" s="14">
        <v>19.399999999999999</v>
      </c>
      <c r="BA26" s="14">
        <v>14.61</v>
      </c>
      <c r="BB26" s="14">
        <v>27.634799999999998</v>
      </c>
      <c r="BC26" s="14">
        <f t="shared" si="4"/>
        <v>0</v>
      </c>
      <c r="BD26" s="14">
        <v>27.634799999999998</v>
      </c>
      <c r="BE26" s="14">
        <v>36.134800000000006</v>
      </c>
      <c r="BF26" s="14">
        <v>37.634800000000006</v>
      </c>
      <c r="BG26" s="14">
        <v>37.634800000000006</v>
      </c>
      <c r="BH26" s="14">
        <v>37.634800000000006</v>
      </c>
      <c r="BI26" s="14">
        <v>37.634800000000006</v>
      </c>
      <c r="BJ26" s="14">
        <v>37.634800000000006</v>
      </c>
      <c r="BK26" s="14">
        <v>0</v>
      </c>
      <c r="BL26" s="14">
        <v>0</v>
      </c>
      <c r="BM26" s="14">
        <v>0</v>
      </c>
      <c r="BN26" s="14">
        <v>0</v>
      </c>
      <c r="BO26" s="14">
        <v>0</v>
      </c>
      <c r="BP26" s="14">
        <f t="shared" si="5"/>
        <v>0</v>
      </c>
      <c r="BQ26" s="14">
        <v>0</v>
      </c>
      <c r="BR26" s="14">
        <v>0</v>
      </c>
      <c r="BS26" s="14">
        <v>0</v>
      </c>
      <c r="BT26" s="14">
        <v>0</v>
      </c>
      <c r="BU26" s="14">
        <v>0</v>
      </c>
      <c r="BV26" s="14">
        <v>0</v>
      </c>
      <c r="BW26" s="14">
        <v>0</v>
      </c>
      <c r="BX26" s="14">
        <v>0</v>
      </c>
      <c r="BY26" s="14">
        <v>0</v>
      </c>
      <c r="BZ26" s="14">
        <v>0</v>
      </c>
      <c r="CA26" s="14">
        <v>0</v>
      </c>
      <c r="CB26" s="14">
        <v>0</v>
      </c>
      <c r="CC26" s="14">
        <f t="shared" si="6"/>
        <v>0</v>
      </c>
      <c r="CD26" s="14">
        <v>0</v>
      </c>
      <c r="CE26" s="14">
        <v>0</v>
      </c>
      <c r="CF26" s="14">
        <v>15.7</v>
      </c>
      <c r="CG26" s="14">
        <v>5.8</v>
      </c>
      <c r="CH26" s="14">
        <v>6</v>
      </c>
      <c r="CI26" s="14">
        <v>0</v>
      </c>
      <c r="CJ26" s="14">
        <v>1.5</v>
      </c>
      <c r="CK26" s="14">
        <v>0</v>
      </c>
      <c r="CL26" s="14">
        <v>0</v>
      </c>
      <c r="CM26" s="14">
        <v>20</v>
      </c>
      <c r="CN26" s="14">
        <v>0</v>
      </c>
      <c r="CO26" s="14">
        <v>0</v>
      </c>
      <c r="CP26" s="14">
        <f t="shared" si="7"/>
        <v>0</v>
      </c>
      <c r="CQ26" s="14">
        <v>30</v>
      </c>
      <c r="CR26" s="14">
        <v>25</v>
      </c>
      <c r="CS26" s="14">
        <v>27</v>
      </c>
      <c r="CT26" s="14">
        <v>25.5</v>
      </c>
      <c r="CU26" s="14">
        <v>21</v>
      </c>
      <c r="CV26" s="14">
        <v>19</v>
      </c>
      <c r="CW26" s="14">
        <v>39</v>
      </c>
      <c r="CX26" s="14">
        <v>13</v>
      </c>
      <c r="CY26" s="14">
        <v>0</v>
      </c>
      <c r="CZ26" s="14">
        <v>30</v>
      </c>
      <c r="DA26" s="14">
        <v>0.55000000000000004</v>
      </c>
      <c r="DB26" s="14">
        <v>0</v>
      </c>
      <c r="DD26" s="97"/>
      <c r="DE26" s="618"/>
    </row>
    <row r="27" spans="1:109" s="83" customFormat="1" ht="12.75" customHeight="1">
      <c r="A27" s="86" t="s">
        <v>2817</v>
      </c>
      <c r="B27" s="14">
        <v>0</v>
      </c>
      <c r="C27" s="14">
        <f t="shared" si="0"/>
        <v>0</v>
      </c>
      <c r="D27" s="14">
        <v>0</v>
      </c>
      <c r="E27" s="14">
        <v>0</v>
      </c>
      <c r="F27" s="14">
        <v>0</v>
      </c>
      <c r="G27" s="14">
        <v>0</v>
      </c>
      <c r="H27" s="14">
        <v>0</v>
      </c>
      <c r="I27" s="14">
        <v>0</v>
      </c>
      <c r="J27" s="14">
        <v>0</v>
      </c>
      <c r="K27" s="14">
        <v>0</v>
      </c>
      <c r="L27" s="14">
        <v>0</v>
      </c>
      <c r="M27" s="14">
        <v>0</v>
      </c>
      <c r="N27" s="14">
        <v>0</v>
      </c>
      <c r="O27" s="14">
        <v>0</v>
      </c>
      <c r="P27" s="14">
        <f t="shared" si="1"/>
        <v>1.9549000000000001</v>
      </c>
      <c r="Q27" s="14">
        <v>0</v>
      </c>
      <c r="R27" s="14">
        <v>0</v>
      </c>
      <c r="S27" s="14">
        <v>0</v>
      </c>
      <c r="T27" s="14">
        <v>0</v>
      </c>
      <c r="U27" s="14">
        <v>0</v>
      </c>
      <c r="V27" s="14">
        <v>0</v>
      </c>
      <c r="W27" s="14">
        <v>0</v>
      </c>
      <c r="X27" s="14">
        <v>0</v>
      </c>
      <c r="Y27" s="14">
        <v>60.794199999999996</v>
      </c>
      <c r="Z27" s="14">
        <v>61.794199999999996</v>
      </c>
      <c r="AA27" s="14">
        <v>62.594099999999997</v>
      </c>
      <c r="AB27" s="14">
        <v>1.9549000000000001</v>
      </c>
      <c r="AC27" s="14">
        <f t="shared" si="2"/>
        <v>0.11559999999999999</v>
      </c>
      <c r="AD27" s="14">
        <v>1.9549000000000001</v>
      </c>
      <c r="AE27" s="14">
        <v>1.9549000000000001</v>
      </c>
      <c r="AF27" s="14">
        <v>1.9452</v>
      </c>
      <c r="AG27" s="14">
        <v>1.9452</v>
      </c>
      <c r="AH27" s="14">
        <v>1.9452</v>
      </c>
      <c r="AI27" s="14">
        <v>1.9355</v>
      </c>
      <c r="AJ27" s="14">
        <v>0.13550000000000001</v>
      </c>
      <c r="AK27" s="14">
        <v>0.13550000000000001</v>
      </c>
      <c r="AL27" s="14">
        <v>0.1258</v>
      </c>
      <c r="AM27" s="14">
        <v>0.1258</v>
      </c>
      <c r="AN27" s="14">
        <v>0.1258</v>
      </c>
      <c r="AO27" s="14">
        <v>0.11559999999999999</v>
      </c>
      <c r="AP27" s="14">
        <f t="shared" si="3"/>
        <v>7.690000000000001E-2</v>
      </c>
      <c r="AQ27" s="14">
        <v>0.11559999999999999</v>
      </c>
      <c r="AR27" s="14">
        <v>0.11559999999999999</v>
      </c>
      <c r="AS27" s="14">
        <v>0.10590000000000001</v>
      </c>
      <c r="AT27" s="14">
        <v>0.10590000000000001</v>
      </c>
      <c r="AU27" s="14">
        <v>0.10590000000000001</v>
      </c>
      <c r="AV27" s="14">
        <v>9.6200000000000008E-2</v>
      </c>
      <c r="AW27" s="14">
        <v>9.6200000000000008E-2</v>
      </c>
      <c r="AX27" s="14">
        <v>9.6200000000000008E-2</v>
      </c>
      <c r="AY27" s="14">
        <v>8.6599999999999996E-2</v>
      </c>
      <c r="AZ27" s="14">
        <v>8.6599999999999996E-2</v>
      </c>
      <c r="BA27" s="14">
        <v>8.6599999999999996E-2</v>
      </c>
      <c r="BB27" s="14">
        <v>7.690000000000001E-2</v>
      </c>
      <c r="BC27" s="14">
        <f t="shared" si="4"/>
        <v>0</v>
      </c>
      <c r="BD27" s="14">
        <v>7.690000000000001E-2</v>
      </c>
      <c r="BE27" s="14">
        <v>7.690000000000001E-2</v>
      </c>
      <c r="BF27" s="14">
        <v>6.720000000000001E-2</v>
      </c>
      <c r="BG27" s="14">
        <v>6.720000000000001E-2</v>
      </c>
      <c r="BH27" s="14">
        <v>0</v>
      </c>
      <c r="BI27" s="14">
        <v>0</v>
      </c>
      <c r="BJ27" s="14">
        <v>0</v>
      </c>
      <c r="BK27" s="14">
        <v>0</v>
      </c>
      <c r="BL27" s="14">
        <v>0</v>
      </c>
      <c r="BM27" s="14">
        <v>0</v>
      </c>
      <c r="BN27" s="14">
        <v>0</v>
      </c>
      <c r="BO27" s="14">
        <v>0</v>
      </c>
      <c r="BP27" s="14">
        <f t="shared" si="5"/>
        <v>0</v>
      </c>
      <c r="BQ27" s="14">
        <v>0</v>
      </c>
      <c r="BR27" s="14">
        <v>0</v>
      </c>
      <c r="BS27" s="14">
        <v>0</v>
      </c>
      <c r="BT27" s="14">
        <v>0</v>
      </c>
      <c r="BU27" s="14">
        <v>0</v>
      </c>
      <c r="BV27" s="14">
        <v>0</v>
      </c>
      <c r="BW27" s="14">
        <v>0</v>
      </c>
      <c r="BX27" s="14">
        <v>0</v>
      </c>
      <c r="BY27" s="14">
        <v>0</v>
      </c>
      <c r="BZ27" s="14">
        <v>0</v>
      </c>
      <c r="CA27" s="14">
        <v>0</v>
      </c>
      <c r="CB27" s="14">
        <v>0</v>
      </c>
      <c r="CC27" s="14">
        <f t="shared" si="6"/>
        <v>0</v>
      </c>
      <c r="CD27" s="14">
        <v>0</v>
      </c>
      <c r="CE27" s="14">
        <v>0</v>
      </c>
      <c r="CF27" s="14">
        <v>0</v>
      </c>
      <c r="CG27" s="14">
        <v>0</v>
      </c>
      <c r="CH27" s="14">
        <v>0</v>
      </c>
      <c r="CI27" s="14">
        <v>0</v>
      </c>
      <c r="CJ27" s="14">
        <v>0</v>
      </c>
      <c r="CK27" s="14">
        <v>0</v>
      </c>
      <c r="CL27" s="14">
        <v>0</v>
      </c>
      <c r="CM27" s="14">
        <v>0</v>
      </c>
      <c r="CN27" s="14">
        <v>0</v>
      </c>
      <c r="CO27" s="14">
        <v>0</v>
      </c>
      <c r="CP27" s="14">
        <f t="shared" si="7"/>
        <v>0</v>
      </c>
      <c r="CQ27" s="14">
        <v>0</v>
      </c>
      <c r="CR27" s="14">
        <v>0</v>
      </c>
      <c r="CS27" s="14">
        <v>0</v>
      </c>
      <c r="CT27" s="14">
        <v>0</v>
      </c>
      <c r="CU27" s="14">
        <v>0</v>
      </c>
      <c r="CV27" s="14">
        <v>0</v>
      </c>
      <c r="CW27" s="14">
        <v>0</v>
      </c>
      <c r="CX27" s="14">
        <v>0</v>
      </c>
      <c r="CY27" s="14">
        <v>0</v>
      </c>
      <c r="CZ27" s="14">
        <v>0</v>
      </c>
      <c r="DA27" s="14">
        <v>0</v>
      </c>
      <c r="DB27" s="14">
        <v>0</v>
      </c>
      <c r="DD27" s="97"/>
      <c r="DE27" s="618"/>
    </row>
    <row r="28" spans="1:109" s="83" customFormat="1" ht="12.75" customHeight="1">
      <c r="A28" s="86" t="s">
        <v>2818</v>
      </c>
      <c r="B28" s="14">
        <v>1068.5705</v>
      </c>
      <c r="C28" s="14">
        <f t="shared" si="0"/>
        <v>1029.4102</v>
      </c>
      <c r="D28" s="14">
        <v>1067.6148999999998</v>
      </c>
      <c r="E28" s="14">
        <v>1066.6593</v>
      </c>
      <c r="F28" s="14">
        <v>1065.4648999999999</v>
      </c>
      <c r="G28" s="14">
        <v>1063.0578</v>
      </c>
      <c r="H28" s="14">
        <v>1059.9802</v>
      </c>
      <c r="I28" s="14">
        <v>1055.2831999999999</v>
      </c>
      <c r="J28" s="14">
        <v>1049.8788999999999</v>
      </c>
      <c r="K28" s="14">
        <v>1048.6357</v>
      </c>
      <c r="L28" s="14">
        <v>1047.5159000000001</v>
      </c>
      <c r="M28" s="14">
        <v>1054.2065</v>
      </c>
      <c r="N28" s="14">
        <v>1044.5239999999999</v>
      </c>
      <c r="O28" s="14">
        <v>1029.4102</v>
      </c>
      <c r="P28" s="14">
        <f t="shared" si="1"/>
        <v>58.191000000000003</v>
      </c>
      <c r="Q28" s="14">
        <v>1004.266</v>
      </c>
      <c r="R28" s="14">
        <v>991.12</v>
      </c>
      <c r="S28" s="14">
        <v>986.39750000000004</v>
      </c>
      <c r="T28" s="14">
        <v>982.32090000000005</v>
      </c>
      <c r="U28" s="14">
        <v>981.55399999999997</v>
      </c>
      <c r="V28" s="14">
        <v>978.39469999999994</v>
      </c>
      <c r="W28" s="14">
        <v>977.19869999999992</v>
      </c>
      <c r="X28" s="14">
        <v>972.30359999999996</v>
      </c>
      <c r="Y28" s="14">
        <v>971.91079999999999</v>
      </c>
      <c r="Z28" s="14">
        <v>969.71799999999996</v>
      </c>
      <c r="AA28" s="14">
        <v>967.22699999999998</v>
      </c>
      <c r="AB28" s="14">
        <v>58.191000000000003</v>
      </c>
      <c r="AC28" s="14">
        <f t="shared" si="2"/>
        <v>0</v>
      </c>
      <c r="AD28" s="14">
        <v>40.445</v>
      </c>
      <c r="AE28" s="14">
        <v>40.281400000000005</v>
      </c>
      <c r="AF28" s="14">
        <v>39.517800000000001</v>
      </c>
      <c r="AG28" s="14">
        <v>73.298500000000004</v>
      </c>
      <c r="AH28" s="14">
        <v>73.092699999999994</v>
      </c>
      <c r="AI28" s="14">
        <v>38.820800000000006</v>
      </c>
      <c r="AJ28" s="14">
        <v>36.4208</v>
      </c>
      <c r="AK28" s="14">
        <v>36.4208</v>
      </c>
      <c r="AL28" s="14">
        <v>36.4208</v>
      </c>
      <c r="AM28" s="14">
        <v>36.4208</v>
      </c>
      <c r="AN28" s="14">
        <v>0</v>
      </c>
      <c r="AO28" s="14">
        <v>0</v>
      </c>
      <c r="AP28" s="14">
        <f t="shared" si="3"/>
        <v>0</v>
      </c>
      <c r="AQ28" s="14">
        <v>0</v>
      </c>
      <c r="AR28" s="14">
        <v>0</v>
      </c>
      <c r="AS28" s="14">
        <v>0</v>
      </c>
      <c r="AT28" s="14">
        <v>0</v>
      </c>
      <c r="AU28" s="14">
        <v>0</v>
      </c>
      <c r="AV28" s="14">
        <v>0</v>
      </c>
      <c r="AW28" s="14">
        <v>0</v>
      </c>
      <c r="AX28" s="14">
        <v>0</v>
      </c>
      <c r="AY28" s="14">
        <v>0</v>
      </c>
      <c r="AZ28" s="14">
        <v>0</v>
      </c>
      <c r="BA28" s="14">
        <v>0</v>
      </c>
      <c r="BB28" s="14">
        <v>0</v>
      </c>
      <c r="BC28" s="14">
        <f t="shared" si="4"/>
        <v>108.78360000000001</v>
      </c>
      <c r="BD28" s="14">
        <v>0</v>
      </c>
      <c r="BE28" s="14">
        <v>0</v>
      </c>
      <c r="BF28" s="14">
        <v>12.015799999999999</v>
      </c>
      <c r="BG28" s="14">
        <v>12.015799999999999</v>
      </c>
      <c r="BH28" s="14">
        <v>12.015799999999999</v>
      </c>
      <c r="BI28" s="14">
        <v>12.015799999999999</v>
      </c>
      <c r="BJ28" s="14">
        <v>102.425</v>
      </c>
      <c r="BK28" s="14">
        <v>102.0382</v>
      </c>
      <c r="BL28" s="14">
        <v>142.03820000000002</v>
      </c>
      <c r="BM28" s="14">
        <v>142.03820000000002</v>
      </c>
      <c r="BN28" s="14">
        <v>130.0224</v>
      </c>
      <c r="BO28" s="14">
        <v>108.78360000000001</v>
      </c>
      <c r="BP28" s="14">
        <f t="shared" si="5"/>
        <v>144.71039999999999</v>
      </c>
      <c r="BQ28" s="14">
        <v>108.78360000000001</v>
      </c>
      <c r="BR28" s="14">
        <v>260.05189999999999</v>
      </c>
      <c r="BS28" s="14">
        <v>260.05189999999999</v>
      </c>
      <c r="BT28" s="14">
        <v>260.05189999999999</v>
      </c>
      <c r="BU28" s="14">
        <v>260.05189999999999</v>
      </c>
      <c r="BV28" s="14">
        <v>260.05189999999999</v>
      </c>
      <c r="BW28" s="14">
        <v>203.42839999999998</v>
      </c>
      <c r="BX28" s="14">
        <v>179.90649999999999</v>
      </c>
      <c r="BY28" s="14">
        <v>169.34039999999999</v>
      </c>
      <c r="BZ28" s="14">
        <v>168.71879999999999</v>
      </c>
      <c r="CA28" s="14">
        <v>154.88070000000002</v>
      </c>
      <c r="CB28" s="14">
        <v>144.71039999999999</v>
      </c>
      <c r="CC28" s="14">
        <f t="shared" si="6"/>
        <v>126.8871</v>
      </c>
      <c r="CD28" s="14">
        <v>130.36000000000001</v>
      </c>
      <c r="CE28" s="14">
        <v>130.36000000000001</v>
      </c>
      <c r="CF28" s="14">
        <v>128.3956</v>
      </c>
      <c r="CG28" s="14">
        <v>128.19810000000001</v>
      </c>
      <c r="CH28" s="14">
        <v>128.16749999999999</v>
      </c>
      <c r="CI28" s="14">
        <v>127.93310000000001</v>
      </c>
      <c r="CJ28" s="14">
        <v>127.8372</v>
      </c>
      <c r="CK28" s="14">
        <v>127.67530000000001</v>
      </c>
      <c r="CL28" s="14">
        <v>127.67530000000001</v>
      </c>
      <c r="CM28" s="14">
        <v>127.232</v>
      </c>
      <c r="CN28" s="14">
        <v>127.10080000000001</v>
      </c>
      <c r="CO28" s="14">
        <v>126.8871</v>
      </c>
      <c r="CP28" s="14">
        <f t="shared" si="7"/>
        <v>124.85639999999999</v>
      </c>
      <c r="CQ28" s="14">
        <v>126.6961</v>
      </c>
      <c r="CR28" s="14">
        <v>126.5613</v>
      </c>
      <c r="CS28" s="14">
        <v>126.3426</v>
      </c>
      <c r="CT28" s="14">
        <v>126.14580000000001</v>
      </c>
      <c r="CU28" s="14">
        <v>125.94119999999999</v>
      </c>
      <c r="CV28" s="14">
        <v>125.75360000000001</v>
      </c>
      <c r="CW28" s="14">
        <v>125.6053</v>
      </c>
      <c r="CX28" s="14">
        <v>125.5335</v>
      </c>
      <c r="CY28" s="14">
        <v>125.5335</v>
      </c>
      <c r="CZ28" s="14">
        <v>124.85839999999999</v>
      </c>
      <c r="DA28" s="14">
        <v>124.85839999999999</v>
      </c>
      <c r="DB28" s="14">
        <v>124.85639999999999</v>
      </c>
      <c r="DD28" s="97"/>
      <c r="DE28" s="618"/>
    </row>
    <row r="29" spans="1:109" s="83" customFormat="1" ht="12.75" customHeight="1">
      <c r="A29" s="86" t="s">
        <v>2807</v>
      </c>
      <c r="B29" s="14">
        <v>0</v>
      </c>
      <c r="C29" s="14">
        <f t="shared" si="0"/>
        <v>2.8</v>
      </c>
      <c r="D29" s="14">
        <v>0</v>
      </c>
      <c r="E29" s="14">
        <v>0</v>
      </c>
      <c r="F29" s="14">
        <v>0</v>
      </c>
      <c r="G29" s="14">
        <v>0</v>
      </c>
      <c r="H29" s="14">
        <v>0</v>
      </c>
      <c r="I29" s="14">
        <v>0</v>
      </c>
      <c r="J29" s="14">
        <v>0</v>
      </c>
      <c r="K29" s="14">
        <v>0</v>
      </c>
      <c r="L29" s="14">
        <v>2.7149999999999999</v>
      </c>
      <c r="M29" s="14">
        <v>2.73</v>
      </c>
      <c r="N29" s="14">
        <v>2.75</v>
      </c>
      <c r="O29" s="14">
        <v>2.8</v>
      </c>
      <c r="P29" s="14">
        <f t="shared" si="1"/>
        <v>29.054099999999998</v>
      </c>
      <c r="Q29" s="14">
        <v>2.8325</v>
      </c>
      <c r="R29" s="14">
        <v>4.1913999999999998</v>
      </c>
      <c r="S29" s="14">
        <v>4.1731000000000007</v>
      </c>
      <c r="T29" s="14">
        <v>4.2833999999999994</v>
      </c>
      <c r="U29" s="14">
        <v>6.4708999999999994</v>
      </c>
      <c r="V29" s="14">
        <v>6.9256000000000002</v>
      </c>
      <c r="W29" s="14">
        <v>13.3184</v>
      </c>
      <c r="X29" s="14">
        <v>12.5145</v>
      </c>
      <c r="Y29" s="14">
        <v>13.647500000000001</v>
      </c>
      <c r="Z29" s="14">
        <v>15.862</v>
      </c>
      <c r="AA29" s="14">
        <v>16.068999999999999</v>
      </c>
      <c r="AB29" s="14">
        <v>29.054099999999998</v>
      </c>
      <c r="AC29" s="14">
        <f t="shared" si="2"/>
        <v>90.459288999999998</v>
      </c>
      <c r="AD29" s="14">
        <v>29.837</v>
      </c>
      <c r="AE29" s="14">
        <v>40.128500000000003</v>
      </c>
      <c r="AF29" s="14">
        <v>44.350199999999994</v>
      </c>
      <c r="AG29" s="14">
        <v>45.107300000000002</v>
      </c>
      <c r="AH29" s="14">
        <v>69.988399999999999</v>
      </c>
      <c r="AI29" s="14">
        <v>69.170699999999997</v>
      </c>
      <c r="AJ29" s="14">
        <v>73.273200000000003</v>
      </c>
      <c r="AK29" s="14">
        <v>73.717500000000001</v>
      </c>
      <c r="AL29" s="14">
        <v>86.335899999999995</v>
      </c>
      <c r="AM29" s="14">
        <v>88.736000000000004</v>
      </c>
      <c r="AN29" s="14">
        <v>90.81280000000001</v>
      </c>
      <c r="AO29" s="14">
        <v>90.459288999999998</v>
      </c>
      <c r="AP29" s="14">
        <f t="shared" si="3"/>
        <v>295.24040000000002</v>
      </c>
      <c r="AQ29" s="14">
        <v>106.346</v>
      </c>
      <c r="AR29" s="14">
        <v>142.9718</v>
      </c>
      <c r="AS29" s="14">
        <v>163.50149999999999</v>
      </c>
      <c r="AT29" s="14">
        <v>184.3836</v>
      </c>
      <c r="AU29" s="14">
        <v>196.87289999999999</v>
      </c>
      <c r="AV29" s="14">
        <v>192.21549999999999</v>
      </c>
      <c r="AW29" s="14">
        <v>198.9041</v>
      </c>
      <c r="AX29" s="14">
        <v>204.91879999999998</v>
      </c>
      <c r="AY29" s="14">
        <v>225.85229999999999</v>
      </c>
      <c r="AZ29" s="14">
        <v>235.92529999999999</v>
      </c>
      <c r="BA29" s="14">
        <v>292.9486</v>
      </c>
      <c r="BB29" s="14">
        <v>295.24040000000002</v>
      </c>
      <c r="BC29" s="14">
        <f t="shared" si="4"/>
        <v>433.66030000000001</v>
      </c>
      <c r="BD29" s="14">
        <v>308.8827</v>
      </c>
      <c r="BE29" s="14">
        <v>311.95830000000001</v>
      </c>
      <c r="BF29" s="14">
        <v>342.60129999999998</v>
      </c>
      <c r="BG29" s="14">
        <v>367.76949999999999</v>
      </c>
      <c r="BH29" s="14">
        <v>422.61540000000002</v>
      </c>
      <c r="BI29" s="14">
        <v>412.8313</v>
      </c>
      <c r="BJ29" s="14">
        <v>377.26650000000001</v>
      </c>
      <c r="BK29" s="14">
        <v>388.34280000000001</v>
      </c>
      <c r="BL29" s="14">
        <v>392.89590000000004</v>
      </c>
      <c r="BM29" s="14">
        <v>390.2937</v>
      </c>
      <c r="BN29" s="14">
        <v>432.44420000000002</v>
      </c>
      <c r="BO29" s="14">
        <v>433.66030000000001</v>
      </c>
      <c r="BP29" s="14">
        <f t="shared" si="5"/>
        <v>461.86309999999997</v>
      </c>
      <c r="BQ29" s="14">
        <v>456.28399999999999</v>
      </c>
      <c r="BR29" s="14">
        <v>463.44140000000004</v>
      </c>
      <c r="BS29" s="14">
        <v>468.67779999999999</v>
      </c>
      <c r="BT29" s="14">
        <v>473.57329999999996</v>
      </c>
      <c r="BU29" s="14">
        <v>476.10429999999997</v>
      </c>
      <c r="BV29" s="14">
        <v>453.6952</v>
      </c>
      <c r="BW29" s="14">
        <v>454.87140000000005</v>
      </c>
      <c r="BX29" s="14">
        <v>468.19880000000001</v>
      </c>
      <c r="BY29" s="14">
        <v>471.68920000000003</v>
      </c>
      <c r="BZ29" s="14">
        <v>471.57329999999996</v>
      </c>
      <c r="CA29" s="14">
        <v>480.2901</v>
      </c>
      <c r="CB29" s="14">
        <v>461.86309999999997</v>
      </c>
      <c r="CC29" s="14">
        <f t="shared" si="6"/>
        <v>352.03679999999997</v>
      </c>
      <c r="CD29" s="14">
        <v>463.34899999999999</v>
      </c>
      <c r="CE29" s="14">
        <v>462.87829999999997</v>
      </c>
      <c r="CF29" s="14">
        <v>365.59640000000002</v>
      </c>
      <c r="CG29" s="14">
        <v>361.42940000000004</v>
      </c>
      <c r="CH29" s="14">
        <v>366.81209999999999</v>
      </c>
      <c r="CI29" s="14">
        <v>363.47459999999995</v>
      </c>
      <c r="CJ29" s="14">
        <v>356.2457</v>
      </c>
      <c r="CK29" s="14">
        <v>363.4271</v>
      </c>
      <c r="CL29" s="14">
        <v>357.25150000000002</v>
      </c>
      <c r="CM29" s="14">
        <v>351.0403</v>
      </c>
      <c r="CN29" s="14">
        <v>350.73970000000003</v>
      </c>
      <c r="CO29" s="14">
        <v>352.03679999999997</v>
      </c>
      <c r="CP29" s="14">
        <f t="shared" si="7"/>
        <v>363.30090000000001</v>
      </c>
      <c r="CQ29" s="14">
        <v>352.74379999999996</v>
      </c>
      <c r="CR29" s="14">
        <v>349.2013</v>
      </c>
      <c r="CS29" s="14">
        <v>354.19150000000002</v>
      </c>
      <c r="CT29" s="14">
        <v>366.86520000000002</v>
      </c>
      <c r="CU29" s="14">
        <v>365.93259999999998</v>
      </c>
      <c r="CV29" s="14">
        <v>350.23509999999999</v>
      </c>
      <c r="CW29" s="14">
        <v>347.61470000000003</v>
      </c>
      <c r="CX29" s="14">
        <v>346.714</v>
      </c>
      <c r="CY29" s="14">
        <v>345.97790000000003</v>
      </c>
      <c r="CZ29" s="14">
        <v>345.5675</v>
      </c>
      <c r="DA29" s="14">
        <v>347.05670000000003</v>
      </c>
      <c r="DB29" s="14">
        <v>363.30090000000001</v>
      </c>
      <c r="DD29" s="97"/>
      <c r="DE29" s="618"/>
    </row>
    <row r="30" spans="1:109" s="83" customFormat="1" ht="12.75" customHeight="1">
      <c r="A30" s="86" t="s">
        <v>2819</v>
      </c>
      <c r="B30" s="14">
        <v>0</v>
      </c>
      <c r="C30" s="14">
        <f t="shared" si="0"/>
        <v>0</v>
      </c>
      <c r="D30" s="14">
        <v>0</v>
      </c>
      <c r="E30" s="14">
        <v>0</v>
      </c>
      <c r="F30" s="14">
        <v>0</v>
      </c>
      <c r="G30" s="14">
        <v>0</v>
      </c>
      <c r="H30" s="14">
        <v>0</v>
      </c>
      <c r="I30" s="14">
        <v>0</v>
      </c>
      <c r="J30" s="14">
        <v>0</v>
      </c>
      <c r="K30" s="14">
        <v>0</v>
      </c>
      <c r="L30" s="14">
        <v>0</v>
      </c>
      <c r="M30" s="14">
        <v>0</v>
      </c>
      <c r="N30" s="14">
        <v>0</v>
      </c>
      <c r="O30" s="14">
        <v>0</v>
      </c>
      <c r="P30" s="14">
        <f t="shared" si="1"/>
        <v>0</v>
      </c>
      <c r="Q30" s="14">
        <v>0</v>
      </c>
      <c r="R30" s="14">
        <v>0</v>
      </c>
      <c r="S30" s="14">
        <v>0</v>
      </c>
      <c r="T30" s="14">
        <v>0</v>
      </c>
      <c r="U30" s="14">
        <v>0</v>
      </c>
      <c r="V30" s="14">
        <v>0</v>
      </c>
      <c r="W30" s="14">
        <v>0</v>
      </c>
      <c r="X30" s="14">
        <v>0</v>
      </c>
      <c r="Y30" s="14">
        <v>0</v>
      </c>
      <c r="Z30" s="14">
        <v>0</v>
      </c>
      <c r="AA30" s="14">
        <v>0</v>
      </c>
      <c r="AB30" s="14">
        <v>0</v>
      </c>
      <c r="AC30" s="14">
        <f t="shared" si="2"/>
        <v>-7.0000000000000001E-3</v>
      </c>
      <c r="AD30" s="14">
        <v>0</v>
      </c>
      <c r="AE30" s="14">
        <v>0</v>
      </c>
      <c r="AF30" s="14">
        <v>0</v>
      </c>
      <c r="AG30" s="14">
        <v>0</v>
      </c>
      <c r="AH30" s="14">
        <v>0</v>
      </c>
      <c r="AI30" s="14">
        <v>0</v>
      </c>
      <c r="AJ30" s="14">
        <v>0</v>
      </c>
      <c r="AK30" s="14">
        <v>0</v>
      </c>
      <c r="AL30" s="14">
        <v>0</v>
      </c>
      <c r="AM30" s="14">
        <v>0</v>
      </c>
      <c r="AN30" s="14">
        <v>0</v>
      </c>
      <c r="AO30" s="14">
        <v>-7.0000000000000001E-3</v>
      </c>
      <c r="AP30" s="14">
        <f t="shared" si="3"/>
        <v>0</v>
      </c>
      <c r="AQ30" s="14">
        <v>-16.789900000000003</v>
      </c>
      <c r="AR30" s="14">
        <v>-7.1999999999999998E-3</v>
      </c>
      <c r="AS30" s="14">
        <v>-7.1999999999999998E-3</v>
      </c>
      <c r="AT30" s="14">
        <v>-7.1999999999999998E-3</v>
      </c>
      <c r="AU30" s="14">
        <v>-7.1999999999999998E-3</v>
      </c>
      <c r="AV30" s="14">
        <v>-2.9999999999999997E-4</v>
      </c>
      <c r="AW30" s="14">
        <v>-0.62429999999999997</v>
      </c>
      <c r="AX30" s="14">
        <v>-0.2296</v>
      </c>
      <c r="AY30" s="14">
        <v>-5.9999999999999995E-4</v>
      </c>
      <c r="AZ30" s="14">
        <v>0</v>
      </c>
      <c r="BA30" s="14">
        <v>0</v>
      </c>
      <c r="BB30" s="14">
        <v>0</v>
      </c>
      <c r="BC30" s="14">
        <f t="shared" si="4"/>
        <v>-273.0301</v>
      </c>
      <c r="BD30" s="14">
        <v>0</v>
      </c>
      <c r="BE30" s="14">
        <v>0</v>
      </c>
      <c r="BF30" s="14">
        <v>0</v>
      </c>
      <c r="BG30" s="14">
        <v>0</v>
      </c>
      <c r="BH30" s="14">
        <v>-39.157199999999996</v>
      </c>
      <c r="BI30" s="14">
        <v>-112.53919999999999</v>
      </c>
      <c r="BJ30" s="14">
        <v>-189.2423</v>
      </c>
      <c r="BK30" s="14">
        <v>-214.91820000000001</v>
      </c>
      <c r="BL30" s="14">
        <v>-245.0658</v>
      </c>
      <c r="BM30" s="14">
        <v>-200.29570000000001</v>
      </c>
      <c r="BN30" s="14">
        <v>-206.57670000000002</v>
      </c>
      <c r="BO30" s="14">
        <v>-273.0301</v>
      </c>
      <c r="BP30" s="14">
        <f t="shared" si="5"/>
        <v>-260.35910000000001</v>
      </c>
      <c r="BQ30" s="14">
        <v>-330.2244</v>
      </c>
      <c r="BR30" s="14">
        <v>-203.50659999999999</v>
      </c>
      <c r="BS30" s="14">
        <v>-219.17620000000002</v>
      </c>
      <c r="BT30" s="14">
        <v>-174.21710000000002</v>
      </c>
      <c r="BU30" s="14">
        <v>-165.01570000000001</v>
      </c>
      <c r="BV30" s="14">
        <v>-211.953</v>
      </c>
      <c r="BW30" s="14">
        <v>-76.7239</v>
      </c>
      <c r="BX30" s="14">
        <v>-188.01920000000001</v>
      </c>
      <c r="BY30" s="14">
        <v>-202.56460000000001</v>
      </c>
      <c r="BZ30" s="14">
        <v>-218.43889999999999</v>
      </c>
      <c r="CA30" s="14">
        <v>-320.91770000000002</v>
      </c>
      <c r="CB30" s="14">
        <v>-260.35910000000001</v>
      </c>
      <c r="CC30" s="14">
        <f t="shared" si="6"/>
        <v>0</v>
      </c>
      <c r="CD30" s="14">
        <v>-245.43439999999998</v>
      </c>
      <c r="CE30" s="14">
        <v>-232.68610000000001</v>
      </c>
      <c r="CF30" s="14">
        <v>-149.46860000000001</v>
      </c>
      <c r="CG30" s="14">
        <v>-145.15779999999998</v>
      </c>
      <c r="CH30" s="14">
        <v>-21.604299999999999</v>
      </c>
      <c r="CI30" s="14">
        <v>-21.1388</v>
      </c>
      <c r="CJ30" s="14">
        <v>-20.995699999999999</v>
      </c>
      <c r="CK30" s="14">
        <v>-9.5860000000000003</v>
      </c>
      <c r="CL30" s="14">
        <v>0</v>
      </c>
      <c r="CM30" s="14">
        <v>0</v>
      </c>
      <c r="CN30" s="14">
        <v>0</v>
      </c>
      <c r="CO30" s="14">
        <v>0</v>
      </c>
      <c r="CP30" s="14">
        <f t="shared" si="7"/>
        <v>0</v>
      </c>
      <c r="CQ30" s="14">
        <v>0</v>
      </c>
      <c r="CR30" s="14">
        <v>0</v>
      </c>
      <c r="CS30" s="14">
        <v>0</v>
      </c>
      <c r="CT30" s="14">
        <v>0</v>
      </c>
      <c r="CU30" s="14">
        <v>0</v>
      </c>
      <c r="CV30" s="14">
        <v>0</v>
      </c>
      <c r="CW30" s="14">
        <v>0</v>
      </c>
      <c r="CX30" s="14">
        <v>0</v>
      </c>
      <c r="CY30" s="14">
        <v>0</v>
      </c>
      <c r="CZ30" s="14">
        <v>0</v>
      </c>
      <c r="DA30" s="14">
        <v>0</v>
      </c>
      <c r="DB30" s="14">
        <v>0</v>
      </c>
      <c r="DD30" s="97"/>
      <c r="DE30" s="618"/>
    </row>
    <row r="31" spans="1:109" s="83" customFormat="1" ht="12.75" customHeight="1">
      <c r="A31" s="86" t="s">
        <v>3741</v>
      </c>
      <c r="B31" s="14">
        <v>40.470699999999994</v>
      </c>
      <c r="C31" s="14">
        <f t="shared" si="0"/>
        <v>33.942500000000003</v>
      </c>
      <c r="D31" s="14">
        <v>25.6555</v>
      </c>
      <c r="E31" s="14">
        <v>54.581600000000002</v>
      </c>
      <c r="F31" s="14">
        <v>65.438500000000005</v>
      </c>
      <c r="G31" s="14">
        <v>66.75739999999999</v>
      </c>
      <c r="H31" s="14">
        <v>67.405699999999996</v>
      </c>
      <c r="I31" s="14">
        <v>68.771600000000007</v>
      </c>
      <c r="J31" s="14">
        <v>68.760199999999998</v>
      </c>
      <c r="K31" s="14">
        <v>68.748899999999992</v>
      </c>
      <c r="L31" s="14">
        <v>68.722499999999997</v>
      </c>
      <c r="M31" s="14">
        <v>60.013199999999998</v>
      </c>
      <c r="N31" s="14">
        <v>60.017000000000003</v>
      </c>
      <c r="O31" s="14">
        <v>33.942500000000003</v>
      </c>
      <c r="P31" s="14">
        <f t="shared" si="1"/>
        <v>33.944300000000005</v>
      </c>
      <c r="Q31" s="14">
        <v>60.017900000000004</v>
      </c>
      <c r="R31" s="14">
        <v>35.421300000000002</v>
      </c>
      <c r="S31" s="14">
        <v>33.944300000000005</v>
      </c>
      <c r="T31" s="14">
        <v>33.944300000000005</v>
      </c>
      <c r="U31" s="14">
        <v>33.944300000000005</v>
      </c>
      <c r="V31" s="14">
        <v>33.944300000000005</v>
      </c>
      <c r="W31" s="14">
        <v>38.564999999999998</v>
      </c>
      <c r="X31" s="14">
        <v>33.988900000000001</v>
      </c>
      <c r="Y31" s="14">
        <v>33.944300000000005</v>
      </c>
      <c r="Z31" s="14">
        <v>33.944300000000005</v>
      </c>
      <c r="AA31" s="14">
        <v>33.944300000000005</v>
      </c>
      <c r="AB31" s="14">
        <v>33.944300000000005</v>
      </c>
      <c r="AC31" s="14">
        <f t="shared" si="2"/>
        <v>0</v>
      </c>
      <c r="AD31" s="14">
        <v>33.944300000000005</v>
      </c>
      <c r="AE31" s="14">
        <v>33.944300000000005</v>
      </c>
      <c r="AF31" s="14">
        <v>33.944300000000005</v>
      </c>
      <c r="AG31" s="14">
        <v>0</v>
      </c>
      <c r="AH31" s="14">
        <v>0</v>
      </c>
      <c r="AI31" s="14">
        <v>0</v>
      </c>
      <c r="AJ31" s="14">
        <v>0</v>
      </c>
      <c r="AK31" s="14">
        <v>0</v>
      </c>
      <c r="AL31" s="14">
        <v>0</v>
      </c>
      <c r="AM31" s="14">
        <v>0</v>
      </c>
      <c r="AN31" s="14">
        <v>0</v>
      </c>
      <c r="AO31" s="14">
        <v>0</v>
      </c>
      <c r="AP31" s="14">
        <f t="shared" si="3"/>
        <v>0</v>
      </c>
      <c r="AQ31" s="14">
        <v>0</v>
      </c>
      <c r="AR31" s="14">
        <v>0</v>
      </c>
      <c r="AS31" s="14">
        <v>0</v>
      </c>
      <c r="AT31" s="14">
        <v>0</v>
      </c>
      <c r="AU31" s="14">
        <v>0</v>
      </c>
      <c r="AV31" s="14">
        <v>0</v>
      </c>
      <c r="AW31" s="14">
        <v>0</v>
      </c>
      <c r="AX31" s="14">
        <v>0</v>
      </c>
      <c r="AY31" s="14">
        <v>0</v>
      </c>
      <c r="AZ31" s="14">
        <v>0</v>
      </c>
      <c r="BA31" s="14">
        <v>0</v>
      </c>
      <c r="BB31" s="14">
        <v>0</v>
      </c>
      <c r="BC31" s="14">
        <f t="shared" si="4"/>
        <v>0</v>
      </c>
      <c r="BD31" s="14">
        <v>0</v>
      </c>
      <c r="BE31" s="14">
        <v>0</v>
      </c>
      <c r="BF31" s="14">
        <v>0</v>
      </c>
      <c r="BG31" s="14">
        <v>0</v>
      </c>
      <c r="BH31" s="14">
        <v>0</v>
      </c>
      <c r="BI31" s="14">
        <v>0</v>
      </c>
      <c r="BJ31" s="14">
        <v>0</v>
      </c>
      <c r="BK31" s="14">
        <v>0</v>
      </c>
      <c r="BL31" s="14">
        <v>0</v>
      </c>
      <c r="BM31" s="14">
        <v>0</v>
      </c>
      <c r="BN31" s="14">
        <v>0</v>
      </c>
      <c r="BO31" s="14">
        <v>0</v>
      </c>
      <c r="BP31" s="14">
        <f t="shared" si="5"/>
        <v>0</v>
      </c>
      <c r="BQ31" s="14">
        <v>0</v>
      </c>
      <c r="BR31" s="14">
        <v>0</v>
      </c>
      <c r="BS31" s="14">
        <v>0</v>
      </c>
      <c r="BT31" s="14">
        <v>0</v>
      </c>
      <c r="BU31" s="14">
        <v>0</v>
      </c>
      <c r="BV31" s="14">
        <v>0</v>
      </c>
      <c r="BW31" s="14">
        <v>0</v>
      </c>
      <c r="BX31" s="14">
        <v>0</v>
      </c>
      <c r="BY31" s="14">
        <v>0</v>
      </c>
      <c r="BZ31" s="14">
        <v>0</v>
      </c>
      <c r="CA31" s="14">
        <v>0</v>
      </c>
      <c r="CB31" s="14">
        <v>0</v>
      </c>
      <c r="CC31" s="14">
        <f t="shared" si="6"/>
        <v>0</v>
      </c>
      <c r="CD31" s="14">
        <v>0</v>
      </c>
      <c r="CE31" s="14">
        <v>0</v>
      </c>
      <c r="CF31" s="14">
        <v>0</v>
      </c>
      <c r="CG31" s="14">
        <v>0</v>
      </c>
      <c r="CH31" s="14">
        <v>0</v>
      </c>
      <c r="CI31" s="14">
        <v>0</v>
      </c>
      <c r="CJ31" s="14">
        <v>0</v>
      </c>
      <c r="CK31" s="14">
        <v>0</v>
      </c>
      <c r="CL31" s="14">
        <v>0</v>
      </c>
      <c r="CM31" s="14">
        <v>0</v>
      </c>
      <c r="CN31" s="14">
        <v>0</v>
      </c>
      <c r="CO31" s="14">
        <v>0</v>
      </c>
      <c r="CP31" s="14">
        <f t="shared" si="7"/>
        <v>0</v>
      </c>
      <c r="CQ31" s="14">
        <v>0</v>
      </c>
      <c r="CR31" s="14">
        <v>0</v>
      </c>
      <c r="CS31" s="14">
        <v>0</v>
      </c>
      <c r="CT31" s="14">
        <v>0</v>
      </c>
      <c r="CU31" s="14">
        <v>0</v>
      </c>
      <c r="CV31" s="14">
        <v>0</v>
      </c>
      <c r="CW31" s="14">
        <v>0</v>
      </c>
      <c r="CX31" s="14">
        <v>0</v>
      </c>
      <c r="CY31" s="14">
        <v>0</v>
      </c>
      <c r="CZ31" s="14">
        <v>0</v>
      </c>
      <c r="DA31" s="14">
        <v>0</v>
      </c>
      <c r="DB31" s="14">
        <v>0</v>
      </c>
      <c r="DD31" s="97"/>
      <c r="DE31" s="618"/>
    </row>
    <row r="32" spans="1:109" s="83" customFormat="1" ht="12.75" customHeight="1">
      <c r="A32" s="86" t="s">
        <v>2820</v>
      </c>
      <c r="B32" s="14">
        <v>43.4</v>
      </c>
      <c r="C32" s="14">
        <f t="shared" si="0"/>
        <v>8.64</v>
      </c>
      <c r="D32" s="14">
        <v>41.1</v>
      </c>
      <c r="E32" s="14">
        <v>27.6</v>
      </c>
      <c r="F32" s="14">
        <v>13</v>
      </c>
      <c r="G32" s="14">
        <v>13.9</v>
      </c>
      <c r="H32" s="14">
        <v>13.7</v>
      </c>
      <c r="I32" s="14">
        <v>10.6</v>
      </c>
      <c r="J32" s="14">
        <v>11.05</v>
      </c>
      <c r="K32" s="14">
        <v>11.1</v>
      </c>
      <c r="L32" s="14">
        <v>12.1</v>
      </c>
      <c r="M32" s="14">
        <v>11.01</v>
      </c>
      <c r="N32" s="14">
        <v>7.5</v>
      </c>
      <c r="O32" s="14">
        <v>8.64</v>
      </c>
      <c r="P32" s="14">
        <f t="shared" si="1"/>
        <v>0.56999999999999995</v>
      </c>
      <c r="Q32" s="14">
        <v>10.7</v>
      </c>
      <c r="R32" s="14">
        <v>9.9</v>
      </c>
      <c r="S32" s="14">
        <v>5.5</v>
      </c>
      <c r="T32" s="14">
        <v>5.5</v>
      </c>
      <c r="U32" s="14">
        <v>4.8949999999999996</v>
      </c>
      <c r="V32" s="14">
        <v>2.9750000000000001</v>
      </c>
      <c r="W32" s="14">
        <v>1.855</v>
      </c>
      <c r="X32" s="14">
        <v>1.1399999999999999</v>
      </c>
      <c r="Y32" s="14">
        <v>1.1399999999999999</v>
      </c>
      <c r="Z32" s="14">
        <v>1.32</v>
      </c>
      <c r="AA32" s="14">
        <v>0.96</v>
      </c>
      <c r="AB32" s="14">
        <v>0.56999999999999995</v>
      </c>
      <c r="AC32" s="14">
        <f t="shared" si="2"/>
        <v>0</v>
      </c>
      <c r="AD32" s="14">
        <v>0.21</v>
      </c>
      <c r="AE32" s="14">
        <v>0.03</v>
      </c>
      <c r="AF32" s="14">
        <v>0</v>
      </c>
      <c r="AG32" s="14">
        <v>0</v>
      </c>
      <c r="AH32" s="14">
        <v>0</v>
      </c>
      <c r="AI32" s="14">
        <v>0</v>
      </c>
      <c r="AJ32" s="14">
        <v>0</v>
      </c>
      <c r="AK32" s="14">
        <v>0</v>
      </c>
      <c r="AL32" s="14">
        <v>0</v>
      </c>
      <c r="AM32" s="14">
        <v>0</v>
      </c>
      <c r="AN32" s="14">
        <v>0</v>
      </c>
      <c r="AO32" s="14">
        <v>0</v>
      </c>
      <c r="AP32" s="14">
        <f t="shared" si="3"/>
        <v>0</v>
      </c>
      <c r="AQ32" s="14">
        <v>0</v>
      </c>
      <c r="AR32" s="14">
        <v>0</v>
      </c>
      <c r="AS32" s="14">
        <v>0</v>
      </c>
      <c r="AT32" s="14">
        <v>0</v>
      </c>
      <c r="AU32" s="14">
        <v>0</v>
      </c>
      <c r="AV32" s="14">
        <v>0</v>
      </c>
      <c r="AW32" s="14">
        <v>0</v>
      </c>
      <c r="AX32" s="14">
        <v>0</v>
      </c>
      <c r="AY32" s="14">
        <v>0</v>
      </c>
      <c r="AZ32" s="14">
        <v>0</v>
      </c>
      <c r="BA32" s="14">
        <v>0</v>
      </c>
      <c r="BB32" s="14">
        <v>0</v>
      </c>
      <c r="BC32" s="14">
        <f t="shared" si="4"/>
        <v>0</v>
      </c>
      <c r="BD32" s="14">
        <v>0</v>
      </c>
      <c r="BE32" s="14">
        <v>0</v>
      </c>
      <c r="BF32" s="14">
        <v>0</v>
      </c>
      <c r="BG32" s="14">
        <v>0</v>
      </c>
      <c r="BH32" s="14">
        <v>0</v>
      </c>
      <c r="BI32" s="14">
        <v>0</v>
      </c>
      <c r="BJ32" s="14">
        <v>0</v>
      </c>
      <c r="BK32" s="14">
        <v>0</v>
      </c>
      <c r="BL32" s="14">
        <v>0</v>
      </c>
      <c r="BM32" s="14">
        <v>0</v>
      </c>
      <c r="BN32" s="14">
        <v>0</v>
      </c>
      <c r="BO32" s="14">
        <v>0</v>
      </c>
      <c r="BP32" s="14">
        <f t="shared" si="5"/>
        <v>0</v>
      </c>
      <c r="BQ32" s="14">
        <v>0</v>
      </c>
      <c r="BR32" s="14">
        <v>0</v>
      </c>
      <c r="BS32" s="14">
        <v>0</v>
      </c>
      <c r="BT32" s="14">
        <v>0</v>
      </c>
      <c r="BU32" s="14">
        <v>0</v>
      </c>
      <c r="BV32" s="14">
        <v>0</v>
      </c>
      <c r="BW32" s="14">
        <v>0</v>
      </c>
      <c r="BX32" s="14">
        <v>0</v>
      </c>
      <c r="BY32" s="14">
        <v>0</v>
      </c>
      <c r="BZ32" s="14">
        <v>0</v>
      </c>
      <c r="CA32" s="14">
        <v>0</v>
      </c>
      <c r="CB32" s="14">
        <v>0</v>
      </c>
      <c r="CC32" s="14">
        <f t="shared" si="6"/>
        <v>0</v>
      </c>
      <c r="CD32" s="14">
        <v>0</v>
      </c>
      <c r="CE32" s="14">
        <v>0</v>
      </c>
      <c r="CF32" s="14">
        <v>0</v>
      </c>
      <c r="CG32" s="14">
        <v>0</v>
      </c>
      <c r="CH32" s="14">
        <v>0</v>
      </c>
      <c r="CI32" s="14">
        <v>0</v>
      </c>
      <c r="CJ32" s="14">
        <v>0</v>
      </c>
      <c r="CK32" s="14">
        <v>0</v>
      </c>
      <c r="CL32" s="14">
        <v>0</v>
      </c>
      <c r="CM32" s="14">
        <v>0</v>
      </c>
      <c r="CN32" s="14">
        <v>0</v>
      </c>
      <c r="CO32" s="14">
        <v>0</v>
      </c>
      <c r="CP32" s="14">
        <f t="shared" si="7"/>
        <v>0</v>
      </c>
      <c r="CQ32" s="14">
        <v>0</v>
      </c>
      <c r="CR32" s="14">
        <v>0</v>
      </c>
      <c r="CS32" s="14">
        <v>0</v>
      </c>
      <c r="CT32" s="14">
        <v>0</v>
      </c>
      <c r="CU32" s="14">
        <v>0</v>
      </c>
      <c r="CV32" s="14">
        <v>0</v>
      </c>
      <c r="CW32" s="14">
        <v>0</v>
      </c>
      <c r="CX32" s="14">
        <v>0</v>
      </c>
      <c r="CY32" s="14">
        <v>0</v>
      </c>
      <c r="CZ32" s="14">
        <v>0</v>
      </c>
      <c r="DA32" s="14">
        <v>0</v>
      </c>
      <c r="DB32" s="14">
        <v>0</v>
      </c>
      <c r="DD32" s="97"/>
      <c r="DE32" s="618"/>
    </row>
    <row r="33" spans="1:109" s="83" customFormat="1" ht="12.75" customHeight="1">
      <c r="A33" s="85" t="s">
        <v>2821</v>
      </c>
      <c r="B33" s="14">
        <v>-252.62289999999999</v>
      </c>
      <c r="C33" s="14">
        <f t="shared" si="0"/>
        <v>-156.17589999999998</v>
      </c>
      <c r="D33" s="14">
        <v>-249.56320000000002</v>
      </c>
      <c r="E33" s="14">
        <v>-372.36990000000003</v>
      </c>
      <c r="F33" s="14">
        <v>-276.72500000000002</v>
      </c>
      <c r="G33" s="14">
        <v>-250.74700000000001</v>
      </c>
      <c r="H33" s="14">
        <v>-366.82220000000001</v>
      </c>
      <c r="I33" s="14">
        <v>-343.274</v>
      </c>
      <c r="J33" s="14">
        <v>-339.10550000000001</v>
      </c>
      <c r="K33" s="14">
        <v>-280.1438</v>
      </c>
      <c r="L33" s="14">
        <v>-267.82569999999998</v>
      </c>
      <c r="M33" s="14">
        <v>-242.2731</v>
      </c>
      <c r="N33" s="14">
        <v>-224.79689999999999</v>
      </c>
      <c r="O33" s="14">
        <v>-156.17589999999998</v>
      </c>
      <c r="P33" s="14">
        <f t="shared" si="1"/>
        <v>-837.89359999999999</v>
      </c>
      <c r="Q33" s="14">
        <v>-209.2876</v>
      </c>
      <c r="R33" s="14">
        <v>-137.54489999999998</v>
      </c>
      <c r="S33" s="14">
        <v>-137.30970000000002</v>
      </c>
      <c r="T33" s="14">
        <v>-75.730199999999996</v>
      </c>
      <c r="U33" s="14">
        <v>-38.8977</v>
      </c>
      <c r="V33" s="14">
        <v>-25.915200000000002</v>
      </c>
      <c r="W33" s="14">
        <v>27.41</v>
      </c>
      <c r="X33" s="14">
        <v>23.099299999999999</v>
      </c>
      <c r="Y33" s="14">
        <v>76.337100000000007</v>
      </c>
      <c r="Z33" s="14">
        <v>170.80879999999999</v>
      </c>
      <c r="AA33" s="14">
        <v>200.33779999999999</v>
      </c>
      <c r="AB33" s="14">
        <v>-837.89359999999999</v>
      </c>
      <c r="AC33" s="14">
        <f t="shared" si="2"/>
        <v>-472.00490000000002</v>
      </c>
      <c r="AD33" s="14">
        <v>-924.94659999999999</v>
      </c>
      <c r="AE33" s="14">
        <v>-869.12800000000004</v>
      </c>
      <c r="AF33" s="14">
        <v>-884.50569999999993</v>
      </c>
      <c r="AG33" s="14">
        <v>-1110.0852</v>
      </c>
      <c r="AH33" s="14">
        <v>-1171.2972</v>
      </c>
      <c r="AI33" s="14">
        <v>-1150.6236000000001</v>
      </c>
      <c r="AJ33" s="14">
        <v>-1232.5447999999999</v>
      </c>
      <c r="AK33" s="14">
        <v>-1146.7795000000001</v>
      </c>
      <c r="AL33" s="14">
        <v>-1158.1601000000001</v>
      </c>
      <c r="AM33" s="14">
        <v>-1188.0752</v>
      </c>
      <c r="AN33" s="14">
        <v>-1265.7031999999999</v>
      </c>
      <c r="AO33" s="14">
        <v>-472.00490000000002</v>
      </c>
      <c r="AP33" s="14">
        <f t="shared" si="3"/>
        <v>-65.978300000000004</v>
      </c>
      <c r="AQ33" s="14">
        <v>-456.34729999999996</v>
      </c>
      <c r="AR33" s="14">
        <v>-415.28090000000003</v>
      </c>
      <c r="AS33" s="14">
        <v>-426.9033</v>
      </c>
      <c r="AT33" s="14">
        <v>-415.3064</v>
      </c>
      <c r="AU33" s="14">
        <v>-386.00039999999996</v>
      </c>
      <c r="AV33" s="14">
        <v>-330.75130000000001</v>
      </c>
      <c r="AW33" s="14">
        <v>-443.96640000000002</v>
      </c>
      <c r="AX33" s="14">
        <v>-502.60230000000001</v>
      </c>
      <c r="AY33" s="14">
        <v>-548.8854</v>
      </c>
      <c r="AZ33" s="14">
        <v>-348.06400000000002</v>
      </c>
      <c r="BA33" s="14">
        <v>-311.48500000000001</v>
      </c>
      <c r="BB33" s="14">
        <v>-65.978300000000004</v>
      </c>
      <c r="BC33" s="14">
        <f t="shared" si="4"/>
        <v>-303.0224</v>
      </c>
      <c r="BD33" s="14">
        <v>-61.329800000000006</v>
      </c>
      <c r="BE33" s="14">
        <v>-189.82170000000002</v>
      </c>
      <c r="BF33" s="14">
        <v>-378.77850000000001</v>
      </c>
      <c r="BG33" s="14">
        <v>-265.54059999999998</v>
      </c>
      <c r="BH33" s="14">
        <v>-128.15199999999999</v>
      </c>
      <c r="BI33" s="14">
        <v>-94.054899999999989</v>
      </c>
      <c r="BJ33" s="14">
        <v>-68.384</v>
      </c>
      <c r="BK33" s="14">
        <v>-143.0865</v>
      </c>
      <c r="BL33" s="14">
        <v>-213.35650000000001</v>
      </c>
      <c r="BM33" s="14">
        <v>-216.24820000000003</v>
      </c>
      <c r="BN33" s="14">
        <v>-344.67579999999998</v>
      </c>
      <c r="BO33" s="14">
        <v>-303.0224</v>
      </c>
      <c r="BP33" s="14">
        <f t="shared" si="5"/>
        <v>-561.42610000000002</v>
      </c>
      <c r="BQ33" s="14">
        <v>-466.14909999999998</v>
      </c>
      <c r="BR33" s="14">
        <v>-688.65319999999997</v>
      </c>
      <c r="BS33" s="14">
        <v>-746.96930000000009</v>
      </c>
      <c r="BT33" s="14">
        <v>-791.47950000000003</v>
      </c>
      <c r="BU33" s="14">
        <v>-768.92190000000005</v>
      </c>
      <c r="BV33" s="14">
        <v>-544.88059999999996</v>
      </c>
      <c r="BW33" s="14">
        <v>-414.64109999999999</v>
      </c>
      <c r="BX33" s="14">
        <v>-393.63509999999997</v>
      </c>
      <c r="BY33" s="14">
        <v>-554.29409999999996</v>
      </c>
      <c r="BZ33" s="14">
        <v>-701.851</v>
      </c>
      <c r="CA33" s="14">
        <v>-806.48649999999998</v>
      </c>
      <c r="CB33" s="14">
        <v>-561.42610000000002</v>
      </c>
      <c r="CC33" s="14">
        <f t="shared" si="6"/>
        <v>-377.15116599999999</v>
      </c>
      <c r="CD33" s="14">
        <v>-687.82940000000008</v>
      </c>
      <c r="CE33" s="14">
        <v>-681.47480000000007</v>
      </c>
      <c r="CF33" s="14">
        <v>-711.31459999999993</v>
      </c>
      <c r="CG33" s="14">
        <v>-538.4402</v>
      </c>
      <c r="CH33" s="14">
        <v>-554.65019999999993</v>
      </c>
      <c r="CI33" s="14">
        <v>-576.54830000000004</v>
      </c>
      <c r="CJ33" s="14">
        <v>-393.35940000000005</v>
      </c>
      <c r="CK33" s="14">
        <v>-297.33670000000001</v>
      </c>
      <c r="CL33" s="14">
        <v>-312.95959999999997</v>
      </c>
      <c r="CM33" s="14">
        <v>-457.12520000000001</v>
      </c>
      <c r="CN33" s="14">
        <v>-477.30149999999998</v>
      </c>
      <c r="CO33" s="14">
        <v>-377.15116599999999</v>
      </c>
      <c r="CP33" s="14">
        <f t="shared" si="7"/>
        <v>-1387.9767999999999</v>
      </c>
      <c r="CQ33" s="14">
        <v>-456.6</v>
      </c>
      <c r="CR33" s="14">
        <v>-422.39779999999996</v>
      </c>
      <c r="CS33" s="14">
        <v>-483.49779999999998</v>
      </c>
      <c r="CT33" s="14">
        <v>-15.539100000000001</v>
      </c>
      <c r="CU33" s="14">
        <v>-70.695399999999992</v>
      </c>
      <c r="CV33" s="14">
        <v>1216.5176999999999</v>
      </c>
      <c r="CW33" s="14">
        <v>1272.8117</v>
      </c>
      <c r="CX33" s="14">
        <v>1237.6487</v>
      </c>
      <c r="CY33" s="14">
        <v>1188.7526</v>
      </c>
      <c r="CZ33" s="14">
        <v>1136.8859</v>
      </c>
      <c r="DA33" s="14">
        <v>790.41559999999993</v>
      </c>
      <c r="DB33" s="14">
        <v>-1387.9767999999999</v>
      </c>
      <c r="DD33" s="97"/>
      <c r="DE33" s="618"/>
    </row>
    <row r="34" spans="1:109" s="84" customFormat="1" ht="12.75" customHeight="1">
      <c r="A34" s="58" t="s">
        <v>2822</v>
      </c>
      <c r="B34" s="58">
        <v>1067.9675</v>
      </c>
      <c r="C34" s="58">
        <f t="shared" si="0"/>
        <v>2044.336</v>
      </c>
      <c r="D34" s="58">
        <v>1097.3655999999999</v>
      </c>
      <c r="E34" s="58">
        <v>1164.3303999999998</v>
      </c>
      <c r="F34" s="58">
        <v>1185.1636000000001</v>
      </c>
      <c r="G34" s="58">
        <v>1229.2985000000001</v>
      </c>
      <c r="H34" s="58">
        <v>1289.3674000000001</v>
      </c>
      <c r="I34" s="58">
        <v>1453.1014</v>
      </c>
      <c r="J34" s="58">
        <v>1606.2938000000001</v>
      </c>
      <c r="K34" s="58">
        <v>1728.9147</v>
      </c>
      <c r="L34" s="58">
        <v>1725.6798000000001</v>
      </c>
      <c r="M34" s="58">
        <v>1856.4504999999999</v>
      </c>
      <c r="N34" s="58">
        <v>1844.7583999999999</v>
      </c>
      <c r="O34" s="58">
        <v>2044.336</v>
      </c>
      <c r="P34" s="58">
        <f t="shared" si="1"/>
        <v>2533.3955999999998</v>
      </c>
      <c r="Q34" s="58">
        <v>1917.2381</v>
      </c>
      <c r="R34" s="58">
        <v>1980.1104</v>
      </c>
      <c r="S34" s="58">
        <v>1946.0092999999999</v>
      </c>
      <c r="T34" s="58">
        <v>1897.7761</v>
      </c>
      <c r="U34" s="58">
        <v>1932.4148</v>
      </c>
      <c r="V34" s="58">
        <v>1960.0376000000001</v>
      </c>
      <c r="W34" s="58">
        <v>2091.0061999999998</v>
      </c>
      <c r="X34" s="58">
        <v>2249.9160000000002</v>
      </c>
      <c r="Y34" s="58">
        <v>2365.2777999999998</v>
      </c>
      <c r="Z34" s="58">
        <v>2634.9489999999996</v>
      </c>
      <c r="AA34" s="58">
        <v>2504.8335000000002</v>
      </c>
      <c r="AB34" s="58">
        <v>2533.3955999999998</v>
      </c>
      <c r="AC34" s="58">
        <f t="shared" si="2"/>
        <v>3069.0950830000002</v>
      </c>
      <c r="AD34" s="58">
        <v>2512.5648000000001</v>
      </c>
      <c r="AE34" s="58">
        <v>2500.7921999999999</v>
      </c>
      <c r="AF34" s="58">
        <v>2503.6741000000002</v>
      </c>
      <c r="AG34" s="58">
        <v>2488.0052999999998</v>
      </c>
      <c r="AH34" s="58">
        <v>2502.5382</v>
      </c>
      <c r="AI34" s="58">
        <v>2793.4395</v>
      </c>
      <c r="AJ34" s="58">
        <v>2850.3933000000002</v>
      </c>
      <c r="AK34" s="58">
        <v>2873.3674000000001</v>
      </c>
      <c r="AL34" s="58">
        <v>2757.6936999999998</v>
      </c>
      <c r="AM34" s="58">
        <v>2817.7031000000002</v>
      </c>
      <c r="AN34" s="58">
        <v>2908.2125999999998</v>
      </c>
      <c r="AO34" s="58">
        <v>3069.0950830000002</v>
      </c>
      <c r="AP34" s="58">
        <f t="shared" si="3"/>
        <v>3277.8342000000002</v>
      </c>
      <c r="AQ34" s="58">
        <v>3059.4117000000001</v>
      </c>
      <c r="AR34" s="58">
        <v>3067.8652999999999</v>
      </c>
      <c r="AS34" s="58">
        <v>3147.0472000000004</v>
      </c>
      <c r="AT34" s="58">
        <v>3225.6328000000003</v>
      </c>
      <c r="AU34" s="58">
        <v>3199.5428999999999</v>
      </c>
      <c r="AV34" s="58">
        <v>3149.2399</v>
      </c>
      <c r="AW34" s="58">
        <v>3316.9256</v>
      </c>
      <c r="AX34" s="58">
        <v>3086.8764000000001</v>
      </c>
      <c r="AY34" s="58">
        <v>2956.9989</v>
      </c>
      <c r="AZ34" s="58">
        <v>2962.9666000000002</v>
      </c>
      <c r="BA34" s="58">
        <v>2898.4688999999998</v>
      </c>
      <c r="BB34" s="58">
        <v>3277.8342000000002</v>
      </c>
      <c r="BC34" s="58">
        <f t="shared" si="4"/>
        <v>4043.9151999999999</v>
      </c>
      <c r="BD34" s="58">
        <v>3071.3665000000001</v>
      </c>
      <c r="BE34" s="58">
        <v>3160.5700999999999</v>
      </c>
      <c r="BF34" s="58">
        <v>3160.1714000000002</v>
      </c>
      <c r="BG34" s="58">
        <v>3277.5928000000004</v>
      </c>
      <c r="BH34" s="58">
        <v>3165.0830000000001</v>
      </c>
      <c r="BI34" s="58">
        <v>3231.2625000000003</v>
      </c>
      <c r="BJ34" s="58">
        <v>3863.7611999999999</v>
      </c>
      <c r="BK34" s="58">
        <v>3778.3254000000002</v>
      </c>
      <c r="BL34" s="58">
        <v>3780.1155999999996</v>
      </c>
      <c r="BM34" s="58">
        <v>3826.7411999999999</v>
      </c>
      <c r="BN34" s="58">
        <v>3583.3314</v>
      </c>
      <c r="BO34" s="58">
        <v>4043.9151999999999</v>
      </c>
      <c r="BP34" s="58">
        <f t="shared" si="5"/>
        <v>4801.6569</v>
      </c>
      <c r="BQ34" s="58">
        <v>3754.3187000000003</v>
      </c>
      <c r="BR34" s="58">
        <v>3803.0738999999999</v>
      </c>
      <c r="BS34" s="58">
        <v>3793.0618999999997</v>
      </c>
      <c r="BT34" s="58">
        <v>3980.2111</v>
      </c>
      <c r="BU34" s="58">
        <v>3916.5157999999997</v>
      </c>
      <c r="BV34" s="58">
        <v>4253.3694999999998</v>
      </c>
      <c r="BW34" s="58">
        <v>4564.7190000000001</v>
      </c>
      <c r="BX34" s="58">
        <v>4556.9940999999999</v>
      </c>
      <c r="BY34" s="58">
        <v>4557.2079999999996</v>
      </c>
      <c r="BZ34" s="58">
        <v>4950.1710000000003</v>
      </c>
      <c r="CA34" s="58">
        <v>4453.7750999999998</v>
      </c>
      <c r="CB34" s="58">
        <v>4801.6569</v>
      </c>
      <c r="CC34" s="58">
        <f t="shared" si="6"/>
        <v>5358.5094000000008</v>
      </c>
      <c r="CD34" s="58">
        <v>4625.8002999999999</v>
      </c>
      <c r="CE34" s="58">
        <v>4684.5140999999994</v>
      </c>
      <c r="CF34" s="58">
        <v>4616.4224999999997</v>
      </c>
      <c r="CG34" s="58">
        <v>4590.2462999999998</v>
      </c>
      <c r="CH34" s="58">
        <v>4378.7717999999995</v>
      </c>
      <c r="CI34" s="58">
        <v>4261.3572000000004</v>
      </c>
      <c r="CJ34" s="58">
        <v>4733.8651</v>
      </c>
      <c r="CK34" s="58">
        <v>4696.2144000000008</v>
      </c>
      <c r="CL34" s="58">
        <v>5009.2568000000001</v>
      </c>
      <c r="CM34" s="58">
        <v>5169.0677000000005</v>
      </c>
      <c r="CN34" s="58">
        <v>5217.8270999999995</v>
      </c>
      <c r="CO34" s="58">
        <v>5358.5094000000008</v>
      </c>
      <c r="CP34" s="58">
        <f t="shared" si="7"/>
        <v>7658.4435999999996</v>
      </c>
      <c r="CQ34" s="58">
        <v>5306.6360000000004</v>
      </c>
      <c r="CR34" s="58">
        <v>5605.7889999999998</v>
      </c>
      <c r="CS34" s="58">
        <v>5626.1887000000006</v>
      </c>
      <c r="CT34" s="58">
        <v>5797.8335999999999</v>
      </c>
      <c r="CU34" s="58">
        <v>5822.7884999999997</v>
      </c>
      <c r="CV34" s="58">
        <v>6163.4544000000005</v>
      </c>
      <c r="CW34" s="58">
        <v>6319.9474</v>
      </c>
      <c r="CX34" s="58">
        <v>6535.2520000000004</v>
      </c>
      <c r="CY34" s="58">
        <v>6786.2542999999996</v>
      </c>
      <c r="CZ34" s="58">
        <v>7551.1190999999999</v>
      </c>
      <c r="DA34" s="58">
        <v>7654.8858</v>
      </c>
      <c r="DB34" s="58">
        <v>7658.4435999999996</v>
      </c>
      <c r="DD34" s="97"/>
      <c r="DE34" s="98"/>
    </row>
    <row r="35" spans="1:109" s="83" customFormat="1" ht="12.75" customHeight="1">
      <c r="A35" s="85" t="s">
        <v>2823</v>
      </c>
      <c r="B35" s="14">
        <v>1021.8384</v>
      </c>
      <c r="C35" s="14">
        <f t="shared" si="0"/>
        <v>1963.3616999999999</v>
      </c>
      <c r="D35" s="14">
        <v>1054.5893999999998</v>
      </c>
      <c r="E35" s="14">
        <v>1053.1728999999998</v>
      </c>
      <c r="F35" s="14">
        <v>1035.7983000000002</v>
      </c>
      <c r="G35" s="14">
        <v>1146.4621000000002</v>
      </c>
      <c r="H35" s="14">
        <v>1187.7333000000001</v>
      </c>
      <c r="I35" s="14">
        <v>1312.6465000000001</v>
      </c>
      <c r="J35" s="14">
        <v>1461.0791000000002</v>
      </c>
      <c r="K35" s="14">
        <v>1616.9963</v>
      </c>
      <c r="L35" s="14">
        <v>1595.4753000000001</v>
      </c>
      <c r="M35" s="14">
        <v>1742.6766</v>
      </c>
      <c r="N35" s="14">
        <v>1722.0226</v>
      </c>
      <c r="O35" s="14">
        <v>1963.3616999999999</v>
      </c>
      <c r="P35" s="14">
        <f t="shared" si="1"/>
        <v>2438.9735000000001</v>
      </c>
      <c r="Q35" s="14">
        <v>1820.8033</v>
      </c>
      <c r="R35" s="14">
        <v>1829.5953</v>
      </c>
      <c r="S35" s="14">
        <v>1834.3334</v>
      </c>
      <c r="T35" s="14">
        <v>1812.9851000000001</v>
      </c>
      <c r="U35" s="14">
        <v>1839.6533999999999</v>
      </c>
      <c r="V35" s="14">
        <v>1862.8096</v>
      </c>
      <c r="W35" s="14">
        <v>1973.1188999999999</v>
      </c>
      <c r="X35" s="14">
        <v>2157.0655000000002</v>
      </c>
      <c r="Y35" s="14">
        <v>2271.681</v>
      </c>
      <c r="Z35" s="14">
        <v>2514.5937999999996</v>
      </c>
      <c r="AA35" s="14">
        <v>2387.7006000000001</v>
      </c>
      <c r="AB35" s="14">
        <v>2438.9735000000001</v>
      </c>
      <c r="AC35" s="14">
        <f t="shared" si="2"/>
        <v>2741.7944120000002</v>
      </c>
      <c r="AD35" s="14">
        <v>2392.8182999999999</v>
      </c>
      <c r="AE35" s="14">
        <v>2401.2157999999999</v>
      </c>
      <c r="AF35" s="14">
        <v>2361.7822000000001</v>
      </c>
      <c r="AG35" s="14">
        <v>2329.8161</v>
      </c>
      <c r="AH35" s="14">
        <v>2298.9742000000001</v>
      </c>
      <c r="AI35" s="14">
        <v>2541.3953999999999</v>
      </c>
      <c r="AJ35" s="14">
        <v>2601.1797000000001</v>
      </c>
      <c r="AK35" s="14">
        <v>2594.8995</v>
      </c>
      <c r="AL35" s="14">
        <v>2506.5216</v>
      </c>
      <c r="AM35" s="14">
        <v>2530.5696000000003</v>
      </c>
      <c r="AN35" s="14">
        <v>2615.404</v>
      </c>
      <c r="AO35" s="14">
        <v>2741.7944120000002</v>
      </c>
      <c r="AP35" s="14">
        <f t="shared" si="3"/>
        <v>2930.0371</v>
      </c>
      <c r="AQ35" s="14">
        <v>2741.0332000000003</v>
      </c>
      <c r="AR35" s="14">
        <v>2719.1284000000001</v>
      </c>
      <c r="AS35" s="14">
        <v>2806.3632000000002</v>
      </c>
      <c r="AT35" s="14">
        <v>2890.3212000000003</v>
      </c>
      <c r="AU35" s="14">
        <v>2820.0634</v>
      </c>
      <c r="AV35" s="14">
        <v>2775.1158</v>
      </c>
      <c r="AW35" s="14">
        <v>2945.8193999999999</v>
      </c>
      <c r="AX35" s="14">
        <v>2788.8986</v>
      </c>
      <c r="AY35" s="14">
        <v>2629.7341000000001</v>
      </c>
      <c r="AZ35" s="14">
        <v>2665.3996000000002</v>
      </c>
      <c r="BA35" s="14">
        <v>2562.4229</v>
      </c>
      <c r="BB35" s="14">
        <v>2930.0371</v>
      </c>
      <c r="BC35" s="14">
        <f t="shared" si="4"/>
        <v>3731.9996000000001</v>
      </c>
      <c r="BD35" s="14">
        <v>2805.8669</v>
      </c>
      <c r="BE35" s="14">
        <v>2798.5182</v>
      </c>
      <c r="BF35" s="14">
        <v>2913.8376000000003</v>
      </c>
      <c r="BG35" s="14">
        <v>3003.6201000000001</v>
      </c>
      <c r="BH35" s="14">
        <v>2949.5920000000001</v>
      </c>
      <c r="BI35" s="14">
        <v>3045.7966000000001</v>
      </c>
      <c r="BJ35" s="14">
        <v>3581.7154999999998</v>
      </c>
      <c r="BK35" s="14">
        <v>3547.4962</v>
      </c>
      <c r="BL35" s="14">
        <v>3591.4323999999997</v>
      </c>
      <c r="BM35" s="14">
        <v>3654.4295999999999</v>
      </c>
      <c r="BN35" s="14">
        <v>3403.2858999999999</v>
      </c>
      <c r="BO35" s="14">
        <v>3731.9996000000001</v>
      </c>
      <c r="BP35" s="14">
        <f t="shared" si="5"/>
        <v>4311.9885000000004</v>
      </c>
      <c r="BQ35" s="14">
        <v>3527.4663999999998</v>
      </c>
      <c r="BR35" s="14">
        <v>3593.0520000000001</v>
      </c>
      <c r="BS35" s="14">
        <v>3521.4162999999999</v>
      </c>
      <c r="BT35" s="14">
        <v>3747.3418999999999</v>
      </c>
      <c r="BU35" s="14">
        <v>3655.5308999999997</v>
      </c>
      <c r="BV35" s="14">
        <v>3945.4231</v>
      </c>
      <c r="BW35" s="14">
        <v>4179.4772999999996</v>
      </c>
      <c r="BX35" s="14">
        <v>4309.4120999999996</v>
      </c>
      <c r="BY35" s="14">
        <v>4254.6960999999992</v>
      </c>
      <c r="BZ35" s="14">
        <v>4775.1176999999998</v>
      </c>
      <c r="CA35" s="14">
        <v>4182.9405999999999</v>
      </c>
      <c r="CB35" s="14">
        <v>4311.9885000000004</v>
      </c>
      <c r="CC35" s="14">
        <f t="shared" si="6"/>
        <v>5174.5955999999996</v>
      </c>
      <c r="CD35" s="14">
        <v>4114.6307000000006</v>
      </c>
      <c r="CE35" s="14">
        <v>4087.9037000000003</v>
      </c>
      <c r="CF35" s="14">
        <v>4089.3557000000001</v>
      </c>
      <c r="CG35" s="14">
        <v>4247.9812999999995</v>
      </c>
      <c r="CH35" s="14">
        <v>4124.2699000000002</v>
      </c>
      <c r="CI35" s="14">
        <v>4143.0853999999999</v>
      </c>
      <c r="CJ35" s="14">
        <v>4439.3964000000005</v>
      </c>
      <c r="CK35" s="14">
        <v>4498.9043000000001</v>
      </c>
      <c r="CL35" s="14">
        <v>4793.4020999999993</v>
      </c>
      <c r="CM35" s="14">
        <v>4847.7714000000005</v>
      </c>
      <c r="CN35" s="14">
        <v>4888.3350999999993</v>
      </c>
      <c r="CO35" s="14">
        <v>5174.5955999999996</v>
      </c>
      <c r="CP35" s="14">
        <f t="shared" si="7"/>
        <v>7058.0294000000004</v>
      </c>
      <c r="CQ35" s="14">
        <v>5000.4616999999998</v>
      </c>
      <c r="CR35" s="14">
        <v>5212.3125</v>
      </c>
      <c r="CS35" s="14">
        <v>5354.1334999999999</v>
      </c>
      <c r="CT35" s="14">
        <v>5462.3259000000007</v>
      </c>
      <c r="CU35" s="14">
        <v>5503.1732000000002</v>
      </c>
      <c r="CV35" s="14">
        <v>5735.8442999999997</v>
      </c>
      <c r="CW35" s="14">
        <v>5955.7969000000003</v>
      </c>
      <c r="CX35" s="14">
        <v>6208.2304000000004</v>
      </c>
      <c r="CY35" s="14">
        <v>6406.9689000000008</v>
      </c>
      <c r="CZ35" s="14">
        <v>6968.8382000000001</v>
      </c>
      <c r="DA35" s="14">
        <v>7002.9405999999999</v>
      </c>
      <c r="DB35" s="14">
        <v>7058.0294000000004</v>
      </c>
      <c r="DD35" s="97"/>
      <c r="DE35" s="618"/>
    </row>
    <row r="36" spans="1:109" s="83" customFormat="1" ht="12.75" customHeight="1" thickBot="1">
      <c r="A36" s="931" t="s">
        <v>2825</v>
      </c>
      <c r="B36" s="87">
        <v>46.129100000000001</v>
      </c>
      <c r="C36" s="87">
        <f t="shared" si="0"/>
        <v>80.974299999999999</v>
      </c>
      <c r="D36" s="87">
        <v>42.776199999999996</v>
      </c>
      <c r="E36" s="87">
        <v>111.1575</v>
      </c>
      <c r="F36" s="87">
        <v>149.36529999999999</v>
      </c>
      <c r="G36" s="87">
        <v>82.836399999999998</v>
      </c>
      <c r="H36" s="87">
        <v>101.6341</v>
      </c>
      <c r="I36" s="87">
        <v>140.45489999999998</v>
      </c>
      <c r="J36" s="87">
        <v>145.21470000000002</v>
      </c>
      <c r="K36" s="87">
        <v>111.91839999999999</v>
      </c>
      <c r="L36" s="87">
        <v>130.2045</v>
      </c>
      <c r="M36" s="87">
        <v>113.7739</v>
      </c>
      <c r="N36" s="87">
        <v>122.7358</v>
      </c>
      <c r="O36" s="87">
        <v>80.974299999999999</v>
      </c>
      <c r="P36" s="87">
        <f t="shared" si="1"/>
        <v>94.4221</v>
      </c>
      <c r="Q36" s="87">
        <v>96.43480000000001</v>
      </c>
      <c r="R36" s="87">
        <v>150.51510000000002</v>
      </c>
      <c r="S36" s="87">
        <v>111.6759</v>
      </c>
      <c r="T36" s="87">
        <v>84.790999999999997</v>
      </c>
      <c r="U36" s="87">
        <v>92.761399999999995</v>
      </c>
      <c r="V36" s="87">
        <v>97.227999999999994</v>
      </c>
      <c r="W36" s="87">
        <v>117.8873</v>
      </c>
      <c r="X36" s="87">
        <v>92.850499999999997</v>
      </c>
      <c r="Y36" s="87">
        <v>93.596800000000002</v>
      </c>
      <c r="Z36" s="87">
        <v>120.3552</v>
      </c>
      <c r="AA36" s="87">
        <v>117.13289999999999</v>
      </c>
      <c r="AB36" s="87">
        <v>94.4221</v>
      </c>
      <c r="AC36" s="87">
        <f t="shared" si="2"/>
        <v>327.30067099999997</v>
      </c>
      <c r="AD36" s="87">
        <v>119.7465</v>
      </c>
      <c r="AE36" s="87">
        <v>99.576399999999992</v>
      </c>
      <c r="AF36" s="87">
        <v>141.89189999999999</v>
      </c>
      <c r="AG36" s="87">
        <v>158.1892</v>
      </c>
      <c r="AH36" s="87">
        <v>203.56399999999999</v>
      </c>
      <c r="AI36" s="87">
        <v>252.04410000000001</v>
      </c>
      <c r="AJ36" s="87">
        <v>249.21360000000001</v>
      </c>
      <c r="AK36" s="87">
        <v>278.46790000000004</v>
      </c>
      <c r="AL36" s="87">
        <v>251.1721</v>
      </c>
      <c r="AM36" s="87">
        <v>287.13350000000003</v>
      </c>
      <c r="AN36" s="87">
        <v>292.80859999999996</v>
      </c>
      <c r="AO36" s="87">
        <v>327.30067099999997</v>
      </c>
      <c r="AP36" s="87">
        <f t="shared" si="3"/>
        <v>347.7971</v>
      </c>
      <c r="AQ36" s="87">
        <v>318.37849999999997</v>
      </c>
      <c r="AR36" s="87">
        <v>348.73690000000005</v>
      </c>
      <c r="AS36" s="87">
        <v>340.68400000000003</v>
      </c>
      <c r="AT36" s="87">
        <v>335.3116</v>
      </c>
      <c r="AU36" s="87">
        <v>379.47949999999997</v>
      </c>
      <c r="AV36" s="87">
        <v>374.1241</v>
      </c>
      <c r="AW36" s="87">
        <v>371.1062</v>
      </c>
      <c r="AX36" s="87">
        <v>297.9778</v>
      </c>
      <c r="AY36" s="87">
        <v>327.26479999999998</v>
      </c>
      <c r="AZ36" s="87">
        <v>297.56700000000001</v>
      </c>
      <c r="BA36" s="87">
        <v>336.04599999999999</v>
      </c>
      <c r="BB36" s="87">
        <v>347.7971</v>
      </c>
      <c r="BC36" s="87">
        <f t="shared" si="4"/>
        <v>311.91559999999998</v>
      </c>
      <c r="BD36" s="87">
        <v>265.49959999999999</v>
      </c>
      <c r="BE36" s="87">
        <v>362.05190000000005</v>
      </c>
      <c r="BF36" s="87">
        <v>246.3338</v>
      </c>
      <c r="BG36" s="87">
        <v>273.97270000000003</v>
      </c>
      <c r="BH36" s="87">
        <v>215.49100000000001</v>
      </c>
      <c r="BI36" s="87">
        <v>185.4659</v>
      </c>
      <c r="BJ36" s="87">
        <v>282.04570000000001</v>
      </c>
      <c r="BK36" s="87">
        <v>230.82920000000001</v>
      </c>
      <c r="BL36" s="87">
        <v>188.6832</v>
      </c>
      <c r="BM36" s="87">
        <v>172.3116</v>
      </c>
      <c r="BN36" s="87">
        <v>180.0455</v>
      </c>
      <c r="BO36" s="87">
        <v>311.91559999999998</v>
      </c>
      <c r="BP36" s="87">
        <f t="shared" si="5"/>
        <v>489.66840000000002</v>
      </c>
      <c r="BQ36" s="87">
        <v>226.85229999999999</v>
      </c>
      <c r="BR36" s="87">
        <v>210.02189999999999</v>
      </c>
      <c r="BS36" s="87">
        <v>271.6456</v>
      </c>
      <c r="BT36" s="87">
        <v>232.86920000000001</v>
      </c>
      <c r="BU36" s="87">
        <v>260.98489999999998</v>
      </c>
      <c r="BV36" s="87">
        <v>307.94640000000004</v>
      </c>
      <c r="BW36" s="87">
        <v>385.24170000000004</v>
      </c>
      <c r="BX36" s="87">
        <v>247.58199999999999</v>
      </c>
      <c r="BY36" s="87">
        <v>302.51190000000003</v>
      </c>
      <c r="BZ36" s="87">
        <v>175.05329999999998</v>
      </c>
      <c r="CA36" s="87">
        <v>270.83449999999999</v>
      </c>
      <c r="CB36" s="87">
        <v>489.66840000000002</v>
      </c>
      <c r="CC36" s="87">
        <f t="shared" si="6"/>
        <v>183.91380000000001</v>
      </c>
      <c r="CD36" s="87">
        <v>511.1696</v>
      </c>
      <c r="CE36" s="87">
        <v>596.61040000000003</v>
      </c>
      <c r="CF36" s="87">
        <v>527.06680000000006</v>
      </c>
      <c r="CG36" s="87">
        <v>342.26499999999999</v>
      </c>
      <c r="CH36" s="87">
        <v>254.50190000000001</v>
      </c>
      <c r="CI36" s="87">
        <v>118.2718</v>
      </c>
      <c r="CJ36" s="87">
        <v>294.46870000000001</v>
      </c>
      <c r="CK36" s="87">
        <v>197.31010000000001</v>
      </c>
      <c r="CL36" s="87">
        <v>215.85470000000001</v>
      </c>
      <c r="CM36" s="87">
        <v>321.29630000000003</v>
      </c>
      <c r="CN36" s="87">
        <v>329.49200000000002</v>
      </c>
      <c r="CO36" s="87">
        <v>183.91380000000001</v>
      </c>
      <c r="CP36" s="87">
        <f t="shared" si="7"/>
        <v>600.41420000000005</v>
      </c>
      <c r="CQ36" s="87">
        <v>306.17430000000002</v>
      </c>
      <c r="CR36" s="87">
        <v>393.47649999999999</v>
      </c>
      <c r="CS36" s="87">
        <v>272.05520000000001</v>
      </c>
      <c r="CT36" s="87">
        <v>335.5077</v>
      </c>
      <c r="CU36" s="87">
        <v>319.61529999999999</v>
      </c>
      <c r="CV36" s="87">
        <v>427.61009999999999</v>
      </c>
      <c r="CW36" s="87">
        <v>364.15050000000002</v>
      </c>
      <c r="CX36" s="87">
        <v>327.02160000000003</v>
      </c>
      <c r="CY36" s="87">
        <v>379.28539999999998</v>
      </c>
      <c r="CZ36" s="87">
        <v>582.28089999999997</v>
      </c>
      <c r="DA36" s="87">
        <v>651.9452</v>
      </c>
      <c r="DB36" s="87">
        <v>600.41420000000005</v>
      </c>
      <c r="DD36" s="97"/>
      <c r="DE36" s="618"/>
    </row>
    <row r="37" spans="1:109" s="83" customFormat="1" ht="5.0999999999999996" customHeight="1">
      <c r="A37" s="88"/>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89"/>
      <c r="BQ37" s="89"/>
      <c r="BR37" s="89"/>
      <c r="BS37" s="89"/>
      <c r="BT37" s="89"/>
      <c r="BU37" s="89"/>
      <c r="BV37" s="89"/>
      <c r="BW37" s="89"/>
      <c r="BX37" s="89"/>
      <c r="BY37" s="89"/>
      <c r="BZ37" s="89"/>
      <c r="CA37" s="89"/>
      <c r="CB37" s="89"/>
      <c r="CC37" s="89"/>
      <c r="CD37" s="89"/>
      <c r="CE37" s="89"/>
      <c r="CF37" s="89"/>
      <c r="CG37" s="89"/>
      <c r="CH37" s="89"/>
      <c r="CI37" s="89"/>
      <c r="CJ37" s="89"/>
      <c r="CK37" s="89"/>
      <c r="CL37" s="89"/>
      <c r="CM37" s="89"/>
      <c r="CN37" s="89"/>
      <c r="CO37" s="89"/>
      <c r="CP37" s="89"/>
      <c r="CQ37" s="89"/>
      <c r="CR37" s="89"/>
      <c r="CS37" s="89"/>
      <c r="CT37" s="89"/>
      <c r="CU37" s="89"/>
      <c r="CV37" s="89"/>
      <c r="CW37" s="89"/>
      <c r="CX37" s="89"/>
      <c r="CY37" s="89"/>
      <c r="CZ37" s="89"/>
      <c r="DA37" s="89"/>
      <c r="DB37" s="89"/>
      <c r="DD37" s="97"/>
      <c r="DE37" s="98"/>
    </row>
    <row r="38" spans="1:109" s="83" customFormat="1" ht="12.75" customHeight="1">
      <c r="A38" s="131" t="s">
        <v>2826</v>
      </c>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8"/>
      <c r="AE38" s="88"/>
      <c r="AF38" s="88"/>
      <c r="AG38" s="88"/>
      <c r="AH38" s="88"/>
      <c r="AI38" s="88"/>
      <c r="AJ38" s="88"/>
      <c r="AK38" s="88"/>
      <c r="AL38" s="88"/>
      <c r="AM38" s="88"/>
      <c r="AN38" s="88"/>
      <c r="AO38" s="90"/>
      <c r="AP38" s="89"/>
      <c r="AQ38" s="91"/>
      <c r="AR38" s="91"/>
      <c r="AS38" s="91"/>
      <c r="AT38" s="91"/>
      <c r="AU38" s="91"/>
      <c r="AV38" s="91"/>
      <c r="AW38" s="91"/>
      <c r="AX38" s="91"/>
      <c r="AY38" s="91"/>
      <c r="AZ38" s="92"/>
      <c r="BA38" s="89"/>
      <c r="BB38" s="89"/>
      <c r="BC38" s="89"/>
      <c r="BD38" s="89"/>
      <c r="BE38" s="89"/>
      <c r="BF38" s="89"/>
      <c r="BG38" s="89"/>
      <c r="BH38" s="89"/>
      <c r="BI38" s="89"/>
      <c r="BJ38" s="89"/>
      <c r="BK38" s="89"/>
      <c r="BL38" s="89"/>
      <c r="BM38" s="89"/>
      <c r="BN38" s="89"/>
      <c r="BO38" s="89"/>
      <c r="BP38" s="89"/>
      <c r="BQ38" s="89"/>
      <c r="BR38" s="89"/>
      <c r="BS38" s="89"/>
      <c r="BT38" s="89"/>
      <c r="BU38" s="89"/>
      <c r="BV38" s="89"/>
      <c r="BW38" s="89"/>
      <c r="BX38" s="89"/>
      <c r="BY38" s="89"/>
      <c r="BZ38" s="89"/>
      <c r="CA38" s="89"/>
      <c r="CB38" s="89"/>
      <c r="CC38" s="89"/>
      <c r="CD38" s="89"/>
      <c r="CE38" s="89"/>
      <c r="CF38" s="89"/>
      <c r="CG38" s="89"/>
      <c r="CH38" s="89"/>
      <c r="CI38" s="89"/>
      <c r="CJ38" s="89"/>
      <c r="CK38" s="89"/>
      <c r="CL38" s="89"/>
      <c r="CM38" s="89"/>
      <c r="CN38" s="89"/>
      <c r="CO38" s="89"/>
      <c r="CP38" s="89"/>
      <c r="CQ38" s="89"/>
      <c r="CR38" s="89"/>
      <c r="CS38" s="89"/>
      <c r="CT38" s="89"/>
      <c r="CU38" s="89"/>
      <c r="CV38" s="89"/>
      <c r="CW38" s="89"/>
      <c r="CX38" s="89"/>
      <c r="CY38" s="89"/>
      <c r="CZ38" s="89"/>
      <c r="DA38" s="89"/>
      <c r="DB38" s="89"/>
      <c r="DD38" s="97"/>
    </row>
    <row r="39" spans="1:109">
      <c r="A39" s="914" t="s">
        <v>3747</v>
      </c>
      <c r="B39" s="620"/>
      <c r="C39" s="620"/>
      <c r="D39" s="620"/>
      <c r="E39" s="620"/>
      <c r="F39" s="620"/>
      <c r="G39" s="620"/>
      <c r="H39" s="620"/>
      <c r="I39" s="620"/>
      <c r="J39" s="620"/>
      <c r="K39" s="620"/>
      <c r="L39" s="620"/>
      <c r="M39" s="620"/>
      <c r="N39" s="620"/>
      <c r="O39" s="620"/>
      <c r="P39" s="620"/>
      <c r="Q39" s="620"/>
      <c r="R39" s="620"/>
      <c r="S39" s="620"/>
      <c r="T39" s="620"/>
      <c r="U39" s="620"/>
      <c r="V39" s="620"/>
      <c r="W39" s="620"/>
      <c r="X39" s="620"/>
      <c r="Y39" s="620"/>
      <c r="Z39" s="620"/>
      <c r="AA39" s="620"/>
      <c r="AB39" s="620"/>
      <c r="AC39" s="620"/>
      <c r="AD39" s="620"/>
      <c r="AE39" s="620"/>
      <c r="AF39" s="620"/>
      <c r="AG39" s="620"/>
      <c r="AH39" s="620"/>
      <c r="AI39" s="620"/>
      <c r="AJ39" s="620"/>
      <c r="AK39" s="620"/>
      <c r="AL39" s="620"/>
      <c r="AM39" s="620"/>
      <c r="AN39" s="620"/>
      <c r="AO39" s="620"/>
      <c r="AP39" s="620"/>
      <c r="AQ39" s="620"/>
      <c r="AR39" s="620"/>
      <c r="AS39" s="620"/>
      <c r="AT39" s="620"/>
      <c r="AU39" s="620"/>
      <c r="AV39" s="620"/>
      <c r="AW39" s="620"/>
      <c r="AX39" s="620"/>
      <c r="AY39" s="620"/>
      <c r="AZ39" s="620"/>
      <c r="BA39" s="620"/>
      <c r="BB39" s="620"/>
      <c r="BC39" s="620"/>
      <c r="BD39" s="620"/>
      <c r="BE39" s="620"/>
      <c r="BF39" s="620"/>
      <c r="BG39" s="620"/>
      <c r="BH39" s="620"/>
      <c r="BI39" s="620"/>
      <c r="BJ39" s="620"/>
      <c r="BK39" s="620"/>
      <c r="BL39" s="620"/>
      <c r="BM39" s="620"/>
      <c r="BN39" s="620"/>
      <c r="BO39" s="620"/>
      <c r="BP39" s="620"/>
      <c r="BQ39" s="620"/>
      <c r="BR39" s="620"/>
      <c r="BS39" s="620"/>
      <c r="BT39" s="620"/>
      <c r="BU39" s="620"/>
      <c r="BV39" s="620"/>
      <c r="BW39" s="620"/>
      <c r="BX39" s="620"/>
      <c r="BY39" s="620"/>
      <c r="BZ39" s="620"/>
      <c r="CA39" s="620"/>
      <c r="CB39" s="620"/>
      <c r="CC39" s="620"/>
      <c r="CD39" s="620"/>
      <c r="CE39" s="620"/>
      <c r="CF39" s="620"/>
      <c r="CG39" s="620"/>
      <c r="CH39" s="620"/>
      <c r="CI39" s="620"/>
      <c r="CJ39" s="620"/>
      <c r="CK39" s="620"/>
      <c r="CL39" s="620"/>
      <c r="CM39" s="620"/>
      <c r="CN39" s="620"/>
      <c r="CO39" s="620"/>
      <c r="CP39" s="620"/>
      <c r="CQ39" s="620"/>
      <c r="CR39" s="620"/>
      <c r="CS39" s="620"/>
      <c r="CT39" s="620"/>
      <c r="CU39" s="620"/>
      <c r="CV39" s="620"/>
      <c r="CW39" s="620"/>
      <c r="CX39" s="620"/>
      <c r="CY39" s="620"/>
      <c r="CZ39" s="620"/>
      <c r="DA39" s="620"/>
      <c r="DB39" s="620"/>
      <c r="DD39" s="97"/>
    </row>
    <row r="40" spans="1:109">
      <c r="B40" s="620"/>
      <c r="C40" s="620"/>
      <c r="D40" s="620"/>
      <c r="E40" s="620"/>
      <c r="F40" s="620"/>
      <c r="G40" s="620"/>
      <c r="H40" s="620"/>
      <c r="I40" s="620"/>
      <c r="J40" s="620"/>
      <c r="K40" s="620"/>
      <c r="L40" s="620"/>
      <c r="M40" s="620"/>
      <c r="N40" s="620"/>
      <c r="O40" s="620"/>
      <c r="P40" s="620"/>
      <c r="Q40" s="620"/>
      <c r="R40" s="620"/>
      <c r="S40" s="620"/>
      <c r="T40" s="620"/>
      <c r="U40" s="620"/>
      <c r="V40" s="620"/>
      <c r="W40" s="620"/>
      <c r="X40" s="620"/>
      <c r="Y40" s="620"/>
      <c r="Z40" s="620"/>
      <c r="AA40" s="620"/>
      <c r="AB40" s="620"/>
      <c r="AC40" s="620"/>
      <c r="AD40" s="620"/>
      <c r="AE40" s="620"/>
      <c r="AF40" s="620"/>
      <c r="AG40" s="620"/>
      <c r="AH40" s="620"/>
      <c r="AI40" s="620"/>
      <c r="AJ40" s="620"/>
      <c r="AK40" s="620"/>
      <c r="AL40" s="620"/>
      <c r="AM40" s="620"/>
      <c r="AN40" s="620"/>
      <c r="AO40" s="620"/>
      <c r="AP40" s="620"/>
      <c r="AQ40" s="620"/>
      <c r="AR40" s="620"/>
      <c r="AS40" s="620"/>
      <c r="AT40" s="620"/>
      <c r="AU40" s="620"/>
      <c r="AV40" s="620"/>
      <c r="AW40" s="620"/>
      <c r="AX40" s="620"/>
      <c r="AY40" s="620"/>
      <c r="AZ40" s="620"/>
      <c r="BA40" s="620"/>
      <c r="BB40" s="620"/>
      <c r="BC40" s="620"/>
      <c r="BD40" s="620"/>
      <c r="BE40" s="620"/>
      <c r="BF40" s="620"/>
      <c r="BG40" s="620"/>
      <c r="BH40" s="620"/>
      <c r="BI40" s="620"/>
      <c r="BJ40" s="620"/>
      <c r="BK40" s="620"/>
      <c r="BL40" s="620"/>
      <c r="BM40" s="620"/>
      <c r="BN40" s="620"/>
      <c r="BO40" s="620"/>
      <c r="BP40" s="620"/>
      <c r="BQ40" s="620"/>
      <c r="BR40" s="620"/>
      <c r="BS40" s="620"/>
      <c r="BT40" s="620"/>
      <c r="BU40" s="620"/>
      <c r="BV40" s="620"/>
      <c r="BW40" s="620"/>
      <c r="BX40" s="620"/>
      <c r="BY40" s="620"/>
      <c r="BZ40" s="620"/>
      <c r="CA40" s="620"/>
      <c r="CB40" s="620"/>
      <c r="CC40" s="620"/>
      <c r="CD40" s="620"/>
      <c r="CE40" s="620"/>
      <c r="CF40" s="620"/>
      <c r="CG40" s="620"/>
      <c r="CH40" s="620"/>
      <c r="CI40" s="620"/>
      <c r="CJ40" s="620"/>
      <c r="CK40" s="620"/>
      <c r="CL40" s="620"/>
      <c r="CM40" s="620"/>
      <c r="CN40" s="620"/>
      <c r="CO40" s="620"/>
      <c r="CP40" s="620"/>
      <c r="CQ40" s="620"/>
      <c r="CR40" s="620"/>
      <c r="CS40" s="620"/>
      <c r="CT40" s="620"/>
      <c r="CU40" s="620"/>
      <c r="CV40" s="620"/>
      <c r="CW40" s="620"/>
      <c r="CX40" s="620"/>
      <c r="CY40" s="620"/>
      <c r="CZ40" s="620"/>
      <c r="DA40" s="620"/>
      <c r="DB40" s="620"/>
    </row>
    <row r="41" spans="1:109">
      <c r="B41" s="620"/>
      <c r="C41" s="620"/>
      <c r="D41" s="620"/>
      <c r="E41" s="620"/>
      <c r="F41" s="620"/>
      <c r="G41" s="620"/>
      <c r="H41" s="620"/>
      <c r="I41" s="620"/>
      <c r="J41" s="620"/>
      <c r="K41" s="620"/>
      <c r="L41" s="620"/>
      <c r="M41" s="620"/>
      <c r="N41" s="620"/>
      <c r="O41" s="620"/>
      <c r="P41" s="620"/>
      <c r="Q41" s="620"/>
      <c r="R41" s="620"/>
      <c r="S41" s="620"/>
      <c r="T41" s="620"/>
      <c r="U41" s="620"/>
      <c r="V41" s="620"/>
      <c r="W41" s="620"/>
      <c r="X41" s="620"/>
      <c r="Y41" s="620"/>
      <c r="Z41" s="620"/>
      <c r="AA41" s="620"/>
      <c r="AB41" s="620"/>
      <c r="AC41" s="620"/>
      <c r="AD41" s="620"/>
      <c r="AE41" s="620"/>
      <c r="AF41" s="620"/>
      <c r="AG41" s="620"/>
      <c r="AH41" s="620"/>
      <c r="AI41" s="620"/>
      <c r="AJ41" s="620"/>
      <c r="AK41" s="620"/>
      <c r="AL41" s="620"/>
      <c r="AM41" s="620"/>
      <c r="AN41" s="620"/>
      <c r="AO41" s="620"/>
      <c r="AP41" s="620"/>
      <c r="AQ41" s="620"/>
      <c r="AR41" s="620"/>
      <c r="AS41" s="620"/>
      <c r="AT41" s="620"/>
      <c r="AU41" s="620"/>
      <c r="AV41" s="620"/>
      <c r="AW41" s="620"/>
      <c r="AX41" s="620"/>
      <c r="AY41" s="620"/>
      <c r="AZ41" s="620"/>
      <c r="BA41" s="620"/>
      <c r="BB41" s="620"/>
      <c r="BC41" s="620"/>
      <c r="BD41" s="620"/>
      <c r="BE41" s="620"/>
      <c r="BF41" s="620"/>
      <c r="BG41" s="620"/>
      <c r="BH41" s="620"/>
      <c r="BI41" s="620"/>
      <c r="BJ41" s="620"/>
      <c r="BK41" s="620"/>
      <c r="BL41" s="620"/>
      <c r="BM41" s="620"/>
      <c r="BN41" s="620"/>
      <c r="BO41" s="620"/>
      <c r="BP41" s="620"/>
      <c r="BQ41" s="620"/>
      <c r="BR41" s="620"/>
      <c r="BS41" s="620"/>
      <c r="BT41" s="620"/>
      <c r="BU41" s="620"/>
      <c r="BV41" s="620"/>
      <c r="BW41" s="620"/>
      <c r="BX41" s="620"/>
      <c r="BY41" s="620"/>
      <c r="BZ41" s="620"/>
      <c r="CA41" s="620"/>
      <c r="CB41" s="620"/>
      <c r="CC41" s="620"/>
      <c r="CD41" s="620"/>
      <c r="CE41" s="620"/>
      <c r="CF41" s="620"/>
      <c r="CG41" s="620"/>
      <c r="CH41" s="620"/>
      <c r="CI41" s="620"/>
      <c r="CJ41" s="620"/>
      <c r="CK41" s="620"/>
      <c r="CL41" s="620"/>
      <c r="CM41" s="620"/>
      <c r="CN41" s="620"/>
      <c r="CO41" s="620"/>
      <c r="CP41" s="620"/>
      <c r="CQ41" s="620"/>
      <c r="CR41" s="620"/>
      <c r="CS41" s="620"/>
      <c r="CT41" s="620"/>
      <c r="CU41" s="620"/>
      <c r="CV41" s="620"/>
      <c r="CW41" s="620"/>
      <c r="CX41" s="620"/>
      <c r="CY41" s="620"/>
      <c r="CZ41" s="620"/>
      <c r="DA41" s="620"/>
      <c r="DB41" s="620"/>
    </row>
    <row r="42" spans="1:109">
      <c r="B42" s="620"/>
      <c r="C42" s="620"/>
      <c r="D42" s="620"/>
      <c r="E42" s="620"/>
      <c r="F42" s="620"/>
      <c r="G42" s="620"/>
      <c r="H42" s="620"/>
      <c r="I42" s="620"/>
      <c r="J42" s="620"/>
      <c r="K42" s="620"/>
      <c r="L42" s="620"/>
      <c r="M42" s="620"/>
      <c r="N42" s="620"/>
      <c r="O42" s="620"/>
      <c r="P42" s="620"/>
      <c r="Q42" s="620"/>
      <c r="R42" s="620"/>
      <c r="S42" s="620"/>
      <c r="T42" s="620"/>
      <c r="U42" s="620"/>
      <c r="V42" s="620"/>
      <c r="W42" s="620"/>
      <c r="X42" s="620"/>
      <c r="Y42" s="620"/>
      <c r="Z42" s="620"/>
      <c r="AA42" s="620"/>
      <c r="AB42" s="620"/>
      <c r="AC42" s="620"/>
      <c r="AD42" s="620"/>
      <c r="AE42" s="620"/>
      <c r="AF42" s="620"/>
      <c r="AG42" s="620"/>
      <c r="AH42" s="620"/>
      <c r="AI42" s="620"/>
      <c r="AJ42" s="620"/>
      <c r="AK42" s="620"/>
      <c r="AL42" s="620"/>
      <c r="AM42" s="620"/>
      <c r="AN42" s="620"/>
      <c r="AO42" s="620"/>
      <c r="AP42" s="620"/>
      <c r="AQ42" s="620"/>
      <c r="AR42" s="620"/>
      <c r="AS42" s="620"/>
      <c r="AT42" s="620"/>
      <c r="AU42" s="620"/>
      <c r="AV42" s="620"/>
      <c r="AW42" s="620"/>
      <c r="AX42" s="620"/>
      <c r="AY42" s="620"/>
      <c r="AZ42" s="620"/>
      <c r="BA42" s="620"/>
      <c r="BB42" s="620"/>
      <c r="BC42" s="620"/>
      <c r="BD42" s="620"/>
      <c r="BE42" s="620"/>
      <c r="BF42" s="620"/>
      <c r="BG42" s="620"/>
      <c r="BH42" s="620"/>
      <c r="BI42" s="620"/>
      <c r="BJ42" s="620"/>
      <c r="BK42" s="620"/>
      <c r="BL42" s="620"/>
      <c r="BM42" s="620"/>
      <c r="BN42" s="620"/>
      <c r="BO42" s="620"/>
      <c r="BP42" s="620"/>
      <c r="BQ42" s="620"/>
      <c r="BR42" s="620"/>
      <c r="BS42" s="620"/>
      <c r="BT42" s="620"/>
      <c r="BU42" s="620"/>
      <c r="BV42" s="620"/>
      <c r="BW42" s="620"/>
      <c r="BX42" s="620"/>
      <c r="BY42" s="620"/>
      <c r="BZ42" s="620"/>
      <c r="CA42" s="620"/>
      <c r="CB42" s="620"/>
      <c r="CC42" s="620"/>
      <c r="CD42" s="620"/>
      <c r="CE42" s="620"/>
      <c r="CF42" s="620"/>
      <c r="CG42" s="620"/>
      <c r="CH42" s="620"/>
      <c r="CI42" s="620"/>
      <c r="CJ42" s="620"/>
      <c r="CK42" s="620"/>
      <c r="CL42" s="620"/>
      <c r="CM42" s="620"/>
      <c r="CN42" s="620"/>
      <c r="CO42" s="620"/>
      <c r="CP42" s="620"/>
      <c r="CQ42" s="620"/>
      <c r="CR42" s="620"/>
      <c r="CS42" s="620"/>
      <c r="CT42" s="620"/>
      <c r="CU42" s="620"/>
      <c r="CV42" s="620"/>
      <c r="CW42" s="620"/>
      <c r="CX42" s="620"/>
      <c r="CY42" s="620"/>
      <c r="CZ42" s="620"/>
      <c r="DA42" s="620"/>
      <c r="DB42" s="620"/>
    </row>
    <row r="43" spans="1:109">
      <c r="B43" s="620"/>
      <c r="C43" s="620"/>
      <c r="D43" s="620"/>
      <c r="E43" s="620"/>
      <c r="F43" s="620"/>
      <c r="G43" s="620"/>
      <c r="H43" s="620"/>
      <c r="I43" s="620"/>
      <c r="J43" s="620"/>
      <c r="K43" s="620"/>
      <c r="L43" s="620"/>
      <c r="M43" s="620"/>
      <c r="N43" s="620"/>
      <c r="O43" s="620"/>
      <c r="P43" s="620"/>
      <c r="Q43" s="620"/>
      <c r="R43" s="620"/>
      <c r="S43" s="620"/>
      <c r="T43" s="620"/>
      <c r="U43" s="620"/>
      <c r="V43" s="620"/>
      <c r="W43" s="620"/>
      <c r="X43" s="620"/>
      <c r="Y43" s="620"/>
      <c r="Z43" s="620"/>
      <c r="AA43" s="620"/>
      <c r="AB43" s="620"/>
      <c r="AC43" s="620"/>
      <c r="AD43" s="620"/>
      <c r="AE43" s="620"/>
      <c r="AF43" s="620"/>
      <c r="AG43" s="620"/>
      <c r="AH43" s="620"/>
      <c r="AI43" s="620"/>
      <c r="AJ43" s="620"/>
      <c r="AK43" s="620"/>
      <c r="AL43" s="620"/>
      <c r="AM43" s="620"/>
      <c r="AN43" s="620"/>
      <c r="AO43" s="620"/>
      <c r="AP43" s="620"/>
      <c r="AQ43" s="620"/>
      <c r="AR43" s="620"/>
      <c r="AS43" s="620"/>
      <c r="AT43" s="620"/>
      <c r="AU43" s="620"/>
      <c r="AV43" s="620"/>
      <c r="AW43" s="620"/>
      <c r="AX43" s="620"/>
      <c r="AY43" s="620"/>
      <c r="AZ43" s="620"/>
      <c r="BA43" s="620"/>
      <c r="BB43" s="620"/>
      <c r="BC43" s="620"/>
      <c r="BD43" s="620"/>
      <c r="BE43" s="620"/>
      <c r="BF43" s="620"/>
      <c r="BG43" s="620"/>
      <c r="BH43" s="620"/>
      <c r="BI43" s="620"/>
      <c r="BJ43" s="620"/>
      <c r="BK43" s="620"/>
      <c r="BL43" s="620"/>
      <c r="BM43" s="620"/>
      <c r="BN43" s="620"/>
      <c r="BO43" s="620"/>
      <c r="BP43" s="620"/>
      <c r="BQ43" s="620"/>
      <c r="BR43" s="620"/>
      <c r="BS43" s="620"/>
      <c r="BT43" s="620"/>
      <c r="BU43" s="620"/>
      <c r="BV43" s="620"/>
      <c r="BW43" s="620"/>
      <c r="BX43" s="620"/>
      <c r="BY43" s="620"/>
      <c r="BZ43" s="620"/>
      <c r="CA43" s="620"/>
      <c r="CB43" s="620"/>
      <c r="CC43" s="620"/>
      <c r="CD43" s="620"/>
      <c r="CE43" s="620"/>
      <c r="CF43" s="620"/>
      <c r="CG43" s="620"/>
      <c r="CH43" s="620"/>
      <c r="CI43" s="620"/>
      <c r="CJ43" s="620"/>
      <c r="CK43" s="620"/>
      <c r="CL43" s="620"/>
      <c r="CM43" s="620"/>
      <c r="CN43" s="620"/>
      <c r="CO43" s="620"/>
      <c r="CP43" s="620"/>
      <c r="CQ43" s="620"/>
      <c r="CR43" s="620"/>
      <c r="CS43" s="620"/>
      <c r="CT43" s="620"/>
      <c r="CU43" s="620"/>
      <c r="CV43" s="620"/>
      <c r="CW43" s="620"/>
      <c r="CX43" s="620"/>
      <c r="CY43" s="620"/>
      <c r="CZ43" s="620"/>
      <c r="DA43" s="620"/>
      <c r="DB43" s="620"/>
    </row>
    <row r="44" spans="1:109">
      <c r="B44" s="620"/>
      <c r="C44" s="620"/>
      <c r="D44" s="620"/>
      <c r="E44" s="620"/>
      <c r="F44" s="620"/>
      <c r="G44" s="620"/>
      <c r="H44" s="620"/>
      <c r="I44" s="620"/>
      <c r="J44" s="620"/>
      <c r="K44" s="620"/>
      <c r="L44" s="620"/>
      <c r="M44" s="620"/>
      <c r="N44" s="620"/>
      <c r="O44" s="620"/>
      <c r="P44" s="620"/>
      <c r="Q44" s="620"/>
      <c r="R44" s="620"/>
      <c r="S44" s="620"/>
      <c r="T44" s="620"/>
      <c r="U44" s="620"/>
      <c r="V44" s="620"/>
      <c r="W44" s="620"/>
      <c r="X44" s="620"/>
      <c r="Y44" s="620"/>
      <c r="Z44" s="620"/>
      <c r="AA44" s="620"/>
      <c r="AB44" s="620"/>
      <c r="AC44" s="620"/>
      <c r="AD44" s="620"/>
      <c r="AE44" s="620"/>
      <c r="AF44" s="620"/>
      <c r="AG44" s="620"/>
      <c r="AH44" s="620"/>
      <c r="AI44" s="620"/>
      <c r="AJ44" s="620"/>
      <c r="AK44" s="620"/>
      <c r="AL44" s="620"/>
      <c r="AM44" s="620"/>
      <c r="AN44" s="620"/>
      <c r="AO44" s="620"/>
      <c r="AP44" s="620"/>
      <c r="AQ44" s="620"/>
      <c r="AR44" s="620"/>
      <c r="AS44" s="620"/>
      <c r="AT44" s="620"/>
      <c r="AU44" s="620"/>
      <c r="AV44" s="620"/>
      <c r="AW44" s="620"/>
      <c r="AX44" s="620"/>
      <c r="AY44" s="620"/>
      <c r="AZ44" s="620"/>
      <c r="BA44" s="620"/>
      <c r="BB44" s="620"/>
      <c r="BC44" s="620"/>
      <c r="BD44" s="620"/>
      <c r="BE44" s="620"/>
      <c r="BF44" s="620"/>
      <c r="BG44" s="620"/>
      <c r="BH44" s="620"/>
      <c r="BI44" s="620"/>
      <c r="BJ44" s="620"/>
      <c r="BK44" s="620"/>
      <c r="BL44" s="620"/>
      <c r="BM44" s="620"/>
      <c r="BN44" s="620"/>
      <c r="BO44" s="620"/>
      <c r="BP44" s="620"/>
      <c r="BQ44" s="620"/>
      <c r="BR44" s="620"/>
      <c r="BS44" s="620"/>
      <c r="BT44" s="620"/>
      <c r="BU44" s="620"/>
      <c r="BV44" s="620"/>
      <c r="BW44" s="620"/>
      <c r="BX44" s="620"/>
      <c r="BY44" s="620"/>
      <c r="BZ44" s="620"/>
      <c r="CA44" s="620"/>
      <c r="CB44" s="620"/>
      <c r="CC44" s="620"/>
      <c r="CD44" s="620"/>
      <c r="CE44" s="620"/>
      <c r="CF44" s="620"/>
      <c r="CG44" s="620"/>
      <c r="CH44" s="620"/>
      <c r="CI44" s="620"/>
      <c r="CJ44" s="620"/>
      <c r="CK44" s="620"/>
      <c r="CL44" s="620"/>
      <c r="CM44" s="620"/>
      <c r="CN44" s="620"/>
      <c r="CO44" s="620"/>
      <c r="CP44" s="620"/>
      <c r="CQ44" s="620"/>
      <c r="CR44" s="620"/>
      <c r="CS44" s="620"/>
      <c r="CT44" s="620"/>
      <c r="CU44" s="620"/>
      <c r="CV44" s="620"/>
      <c r="CW44" s="620"/>
      <c r="CX44" s="620"/>
      <c r="CY44" s="620"/>
      <c r="CZ44" s="620"/>
      <c r="DA44" s="620"/>
      <c r="DB44" s="620"/>
    </row>
    <row r="45" spans="1:109">
      <c r="B45" s="620"/>
      <c r="C45" s="620"/>
      <c r="D45" s="620"/>
      <c r="E45" s="620"/>
      <c r="F45" s="620"/>
      <c r="G45" s="620"/>
      <c r="H45" s="620"/>
      <c r="I45" s="620"/>
      <c r="J45" s="620"/>
      <c r="K45" s="620"/>
      <c r="L45" s="620"/>
      <c r="M45" s="620"/>
      <c r="N45" s="620"/>
      <c r="O45" s="620"/>
      <c r="P45" s="620"/>
      <c r="Q45" s="620"/>
      <c r="R45" s="620"/>
      <c r="S45" s="620"/>
      <c r="T45" s="620"/>
      <c r="U45" s="620"/>
      <c r="V45" s="620"/>
      <c r="W45" s="620"/>
      <c r="X45" s="620"/>
      <c r="Y45" s="620"/>
      <c r="Z45" s="620"/>
      <c r="AA45" s="620"/>
      <c r="AB45" s="620"/>
      <c r="AC45" s="620"/>
      <c r="AD45" s="620"/>
      <c r="AE45" s="620"/>
      <c r="AF45" s="620"/>
      <c r="AG45" s="620"/>
      <c r="AH45" s="620"/>
      <c r="AI45" s="620"/>
      <c r="AJ45" s="620"/>
      <c r="AK45" s="620"/>
      <c r="AL45" s="620"/>
      <c r="AM45" s="620"/>
      <c r="AN45" s="620"/>
      <c r="AO45" s="620"/>
      <c r="AP45" s="620"/>
      <c r="AQ45" s="620"/>
      <c r="AR45" s="620"/>
      <c r="AS45" s="620"/>
      <c r="AT45" s="620"/>
      <c r="AU45" s="620"/>
      <c r="AV45" s="620"/>
      <c r="AW45" s="620"/>
      <c r="AX45" s="620"/>
      <c r="AY45" s="620"/>
      <c r="AZ45" s="620"/>
      <c r="BA45" s="620"/>
      <c r="BB45" s="620"/>
      <c r="BC45" s="620"/>
      <c r="BD45" s="620"/>
      <c r="BE45" s="620"/>
      <c r="BF45" s="620"/>
      <c r="BG45" s="620"/>
      <c r="BH45" s="620"/>
      <c r="BI45" s="620"/>
      <c r="BJ45" s="620"/>
      <c r="BK45" s="620"/>
      <c r="BL45" s="620"/>
      <c r="BM45" s="620"/>
      <c r="BN45" s="620"/>
      <c r="BO45" s="620"/>
      <c r="BP45" s="620"/>
      <c r="BQ45" s="620"/>
      <c r="BR45" s="620"/>
      <c r="BS45" s="620"/>
      <c r="BT45" s="620"/>
      <c r="BU45" s="620"/>
      <c r="BV45" s="620"/>
      <c r="BW45" s="620"/>
      <c r="BX45" s="620"/>
      <c r="BY45" s="620"/>
      <c r="BZ45" s="620"/>
      <c r="CA45" s="620"/>
      <c r="CB45" s="620"/>
      <c r="CC45" s="620"/>
      <c r="CD45" s="620"/>
      <c r="CE45" s="620"/>
      <c r="CF45" s="620"/>
      <c r="CG45" s="620"/>
      <c r="CH45" s="620"/>
      <c r="CI45" s="620"/>
      <c r="CJ45" s="620"/>
      <c r="CK45" s="620"/>
      <c r="CL45" s="620"/>
      <c r="CM45" s="620"/>
      <c r="CN45" s="620"/>
      <c r="CO45" s="620"/>
      <c r="CP45" s="620"/>
      <c r="CQ45" s="620"/>
      <c r="CR45" s="620"/>
      <c r="CS45" s="620"/>
      <c r="CT45" s="620"/>
      <c r="CU45" s="620"/>
      <c r="CV45" s="620"/>
      <c r="CW45" s="620"/>
      <c r="CX45" s="620"/>
      <c r="CY45" s="620"/>
      <c r="CZ45" s="620"/>
      <c r="DA45" s="620"/>
      <c r="DB45" s="620"/>
    </row>
  </sheetData>
  <mergeCells count="17">
    <mergeCell ref="CQ6:DB6"/>
    <mergeCell ref="BP6:BP7"/>
    <mergeCell ref="BQ6:CB6"/>
    <mergeCell ref="CC6:CC7"/>
    <mergeCell ref="CD6:CO6"/>
    <mergeCell ref="CP6:CP7"/>
    <mergeCell ref="AD6:AO6"/>
    <mergeCell ref="AP6:AP7"/>
    <mergeCell ref="AQ6:BB6"/>
    <mergeCell ref="BC6:BC7"/>
    <mergeCell ref="BD6:BO6"/>
    <mergeCell ref="AC6:AC7"/>
    <mergeCell ref="B6:B7"/>
    <mergeCell ref="C6:C7"/>
    <mergeCell ref="D6:O6"/>
    <mergeCell ref="P6:P7"/>
    <mergeCell ref="Q6:AB6"/>
  </mergeCells>
  <hyperlinks>
    <hyperlink ref="A1" location="'Table of contents'!A1" display="вернуться на заглавную стр. (содержание)"/>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41"/>
  <sheetViews>
    <sheetView zoomScale="80" zoomScaleNormal="80" workbookViewId="0">
      <pane xSplit="1" topLeftCell="B1" activePane="topRight" state="frozen"/>
      <selection activeCell="FY3" sqref="FY3"/>
      <selection pane="topRight" activeCell="F17" sqref="F17"/>
    </sheetView>
  </sheetViews>
  <sheetFormatPr defaultRowHeight="15"/>
  <cols>
    <col min="1" max="1" width="63.85546875" style="34" customWidth="1"/>
    <col min="2" max="66" width="9.140625" style="34" customWidth="1"/>
    <col min="67" max="16384" width="9.140625" style="34"/>
  </cols>
  <sheetData>
    <row r="1" spans="1:69">
      <c r="A1" s="691" t="s">
        <v>2688</v>
      </c>
    </row>
    <row r="2" spans="1:69" ht="5.0999999999999996" customHeight="1"/>
    <row r="3" spans="1:69" s="468" customFormat="1" ht="18.75" customHeight="1">
      <c r="A3" s="928" t="s">
        <v>3100</v>
      </c>
      <c r="B3" s="932"/>
      <c r="C3" s="469"/>
      <c r="D3" s="469"/>
      <c r="E3" s="469"/>
      <c r="F3" s="469"/>
      <c r="G3" s="469"/>
      <c r="H3" s="469"/>
      <c r="I3" s="469"/>
      <c r="J3" s="469"/>
      <c r="K3" s="469"/>
      <c r="L3" s="469"/>
      <c r="M3" s="469"/>
      <c r="N3" s="469"/>
      <c r="O3" s="932"/>
      <c r="P3" s="469"/>
      <c r="Q3" s="469"/>
      <c r="R3" s="469"/>
      <c r="S3" s="469"/>
      <c r="T3" s="469"/>
      <c r="U3" s="469"/>
      <c r="V3" s="469"/>
      <c r="W3" s="469"/>
      <c r="X3" s="469"/>
      <c r="Y3" s="469"/>
      <c r="Z3" s="469"/>
      <c r="AA3" s="469"/>
      <c r="AB3" s="932"/>
      <c r="AC3" s="469"/>
      <c r="AD3" s="469"/>
      <c r="AE3" s="469"/>
      <c r="AF3" s="469"/>
      <c r="AG3" s="469"/>
      <c r="AH3" s="469"/>
      <c r="AI3" s="469"/>
      <c r="AJ3" s="469"/>
      <c r="AK3" s="469"/>
      <c r="AL3" s="469"/>
      <c r="AM3" s="469"/>
      <c r="AN3" s="469"/>
      <c r="AO3" s="932"/>
      <c r="AP3" s="469"/>
      <c r="AQ3" s="469"/>
      <c r="AR3" s="469"/>
      <c r="AS3" s="469"/>
      <c r="AT3" s="469"/>
      <c r="AU3" s="469"/>
      <c r="AV3" s="469"/>
      <c r="AW3" s="469"/>
      <c r="AX3" s="469"/>
      <c r="AY3" s="469"/>
      <c r="AZ3" s="469"/>
      <c r="BA3" s="469"/>
      <c r="BB3" s="932"/>
      <c r="BC3" s="469"/>
      <c r="BD3" s="469"/>
      <c r="BE3" s="469"/>
      <c r="BF3" s="469"/>
      <c r="BG3" s="469"/>
      <c r="BH3" s="469"/>
      <c r="BI3" s="469"/>
      <c r="BJ3" s="469"/>
      <c r="BK3" s="469"/>
      <c r="BL3" s="469"/>
      <c r="BM3" s="469"/>
      <c r="BN3" s="469"/>
    </row>
    <row r="4" spans="1:69" s="30" customFormat="1" ht="5.0999999999999996" customHeight="1">
      <c r="A4" s="93"/>
      <c r="B4" s="93"/>
      <c r="C4" s="32"/>
      <c r="D4" s="32"/>
      <c r="E4" s="32"/>
      <c r="F4" s="32"/>
      <c r="G4" s="32"/>
      <c r="H4" s="32"/>
      <c r="I4" s="32"/>
      <c r="J4" s="32"/>
      <c r="K4" s="32"/>
      <c r="L4" s="32"/>
      <c r="M4" s="32"/>
      <c r="N4" s="32"/>
      <c r="O4" s="93"/>
      <c r="P4" s="32"/>
      <c r="Q4" s="32"/>
      <c r="R4" s="32"/>
      <c r="S4" s="32"/>
      <c r="T4" s="32"/>
      <c r="U4" s="32"/>
      <c r="V4" s="32"/>
      <c r="W4" s="32"/>
      <c r="X4" s="32"/>
      <c r="Y4" s="32"/>
      <c r="Z4" s="32"/>
      <c r="AA4" s="32"/>
      <c r="AB4" s="93"/>
      <c r="AC4" s="32"/>
      <c r="AD4" s="32"/>
      <c r="AE4" s="32"/>
      <c r="AF4" s="32"/>
      <c r="AG4" s="32"/>
      <c r="AH4" s="32"/>
      <c r="AI4" s="32"/>
      <c r="AJ4" s="32"/>
      <c r="AK4" s="32"/>
      <c r="AL4" s="32"/>
      <c r="AM4" s="32"/>
      <c r="AN4" s="32"/>
      <c r="AO4" s="93"/>
      <c r="AP4" s="32"/>
      <c r="AQ4" s="32"/>
      <c r="AR4" s="32"/>
      <c r="AS4" s="32"/>
      <c r="AT4" s="32"/>
      <c r="AU4" s="32"/>
      <c r="AV4" s="32"/>
      <c r="AW4" s="32"/>
      <c r="AX4" s="32"/>
      <c r="AY4" s="32"/>
      <c r="AZ4" s="32"/>
      <c r="BA4" s="32"/>
      <c r="BB4" s="93"/>
      <c r="BC4" s="32"/>
      <c r="BD4" s="32"/>
      <c r="BE4" s="32"/>
      <c r="BF4" s="32"/>
      <c r="BG4" s="32"/>
      <c r="BH4" s="32"/>
      <c r="BI4" s="32"/>
      <c r="BJ4" s="32"/>
      <c r="BK4" s="32"/>
      <c r="BL4" s="32"/>
      <c r="BM4" s="32"/>
      <c r="BN4" s="32"/>
    </row>
    <row r="5" spans="1:69" s="80" customFormat="1" ht="12.75" customHeight="1" thickBot="1">
      <c r="A5" s="690" t="s">
        <v>2799</v>
      </c>
      <c r="B5" s="78"/>
      <c r="C5" s="78"/>
      <c r="D5" s="78"/>
      <c r="E5" s="79"/>
      <c r="F5" s="79"/>
      <c r="G5" s="79"/>
      <c r="H5" s="79"/>
      <c r="I5" s="79"/>
      <c r="J5" s="79"/>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row>
    <row r="6" spans="1:69" s="80" customFormat="1" ht="17.100000000000001" customHeight="1">
      <c r="A6" s="94"/>
      <c r="B6" s="1007">
        <v>2003</v>
      </c>
      <c r="C6" s="1020">
        <v>2003</v>
      </c>
      <c r="D6" s="1021"/>
      <c r="E6" s="1021"/>
      <c r="F6" s="1021"/>
      <c r="G6" s="1021"/>
      <c r="H6" s="1021"/>
      <c r="I6" s="1021"/>
      <c r="J6" s="1021"/>
      <c r="K6" s="1021"/>
      <c r="L6" s="1021"/>
      <c r="M6" s="1021"/>
      <c r="N6" s="1022"/>
      <c r="O6" s="1007">
        <v>2004</v>
      </c>
      <c r="P6" s="1020">
        <v>2004</v>
      </c>
      <c r="Q6" s="1021"/>
      <c r="R6" s="1021"/>
      <c r="S6" s="1021"/>
      <c r="T6" s="1021"/>
      <c r="U6" s="1021"/>
      <c r="V6" s="1021"/>
      <c r="W6" s="1021"/>
      <c r="X6" s="1021"/>
      <c r="Y6" s="1021"/>
      <c r="Z6" s="1021"/>
      <c r="AA6" s="1022"/>
      <c r="AB6" s="1007">
        <v>2005</v>
      </c>
      <c r="AC6" s="1020">
        <v>2005</v>
      </c>
      <c r="AD6" s="1021"/>
      <c r="AE6" s="1021"/>
      <c r="AF6" s="1021"/>
      <c r="AG6" s="1021"/>
      <c r="AH6" s="1021"/>
      <c r="AI6" s="1021"/>
      <c r="AJ6" s="1021"/>
      <c r="AK6" s="1021"/>
      <c r="AL6" s="1021"/>
      <c r="AM6" s="1021"/>
      <c r="AN6" s="1022"/>
      <c r="AO6" s="1007">
        <v>2006</v>
      </c>
      <c r="AP6" s="1020">
        <v>2006</v>
      </c>
      <c r="AQ6" s="1021"/>
      <c r="AR6" s="1021"/>
      <c r="AS6" s="1021"/>
      <c r="AT6" s="1021"/>
      <c r="AU6" s="1021"/>
      <c r="AV6" s="1021"/>
      <c r="AW6" s="1021"/>
      <c r="AX6" s="1021"/>
      <c r="AY6" s="1021"/>
      <c r="AZ6" s="1021"/>
      <c r="BA6" s="1022"/>
      <c r="BB6" s="1007">
        <v>2007</v>
      </c>
      <c r="BC6" s="1020">
        <v>2007</v>
      </c>
      <c r="BD6" s="1021"/>
      <c r="BE6" s="1021"/>
      <c r="BF6" s="1021"/>
      <c r="BG6" s="1021"/>
      <c r="BH6" s="1021"/>
      <c r="BI6" s="1021"/>
      <c r="BJ6" s="1021"/>
      <c r="BK6" s="1021"/>
      <c r="BL6" s="1021"/>
      <c r="BM6" s="1021"/>
      <c r="BN6" s="1022"/>
    </row>
    <row r="7" spans="1:69" s="80" customFormat="1" ht="17.100000000000001" customHeight="1" thickBot="1">
      <c r="A7" s="95"/>
      <c r="B7" s="1019"/>
      <c r="C7" s="673" t="s">
        <v>2646</v>
      </c>
      <c r="D7" s="673" t="s">
        <v>2647</v>
      </c>
      <c r="E7" s="673" t="s">
        <v>2648</v>
      </c>
      <c r="F7" s="673" t="s">
        <v>2649</v>
      </c>
      <c r="G7" s="673" t="s">
        <v>2650</v>
      </c>
      <c r="H7" s="673" t="s">
        <v>2651</v>
      </c>
      <c r="I7" s="673" t="s">
        <v>2652</v>
      </c>
      <c r="J7" s="673" t="s">
        <v>2653</v>
      </c>
      <c r="K7" s="673" t="s">
        <v>2654</v>
      </c>
      <c r="L7" s="673" t="s">
        <v>2655</v>
      </c>
      <c r="M7" s="673" t="s">
        <v>2656</v>
      </c>
      <c r="N7" s="673" t="s">
        <v>2657</v>
      </c>
      <c r="O7" s="1019"/>
      <c r="P7" s="673" t="s">
        <v>2646</v>
      </c>
      <c r="Q7" s="673" t="s">
        <v>2647</v>
      </c>
      <c r="R7" s="673" t="s">
        <v>2648</v>
      </c>
      <c r="S7" s="673" t="s">
        <v>2649</v>
      </c>
      <c r="T7" s="673" t="s">
        <v>2650</v>
      </c>
      <c r="U7" s="673" t="s">
        <v>2651</v>
      </c>
      <c r="V7" s="673" t="s">
        <v>2652</v>
      </c>
      <c r="W7" s="673" t="s">
        <v>2653</v>
      </c>
      <c r="X7" s="673" t="s">
        <v>2654</v>
      </c>
      <c r="Y7" s="673" t="s">
        <v>2655</v>
      </c>
      <c r="Z7" s="673" t="s">
        <v>2656</v>
      </c>
      <c r="AA7" s="673" t="s">
        <v>2657</v>
      </c>
      <c r="AB7" s="1019"/>
      <c r="AC7" s="673" t="s">
        <v>2646</v>
      </c>
      <c r="AD7" s="673" t="s">
        <v>2647</v>
      </c>
      <c r="AE7" s="673" t="s">
        <v>2648</v>
      </c>
      <c r="AF7" s="673" t="s">
        <v>2649</v>
      </c>
      <c r="AG7" s="673" t="s">
        <v>2650</v>
      </c>
      <c r="AH7" s="673" t="s">
        <v>2651</v>
      </c>
      <c r="AI7" s="673" t="s">
        <v>2652</v>
      </c>
      <c r="AJ7" s="673" t="s">
        <v>2653</v>
      </c>
      <c r="AK7" s="673" t="s">
        <v>2654</v>
      </c>
      <c r="AL7" s="673" t="s">
        <v>2655</v>
      </c>
      <c r="AM7" s="673" t="s">
        <v>2656</v>
      </c>
      <c r="AN7" s="673" t="s">
        <v>2657</v>
      </c>
      <c r="AO7" s="1019"/>
      <c r="AP7" s="673" t="s">
        <v>2646</v>
      </c>
      <c r="AQ7" s="673" t="s">
        <v>2647</v>
      </c>
      <c r="AR7" s="673" t="s">
        <v>2648</v>
      </c>
      <c r="AS7" s="673" t="s">
        <v>2649</v>
      </c>
      <c r="AT7" s="673" t="s">
        <v>2650</v>
      </c>
      <c r="AU7" s="673" t="s">
        <v>2651</v>
      </c>
      <c r="AV7" s="673" t="s">
        <v>2652</v>
      </c>
      <c r="AW7" s="673" t="s">
        <v>2653</v>
      </c>
      <c r="AX7" s="673" t="s">
        <v>2654</v>
      </c>
      <c r="AY7" s="673" t="s">
        <v>2655</v>
      </c>
      <c r="AZ7" s="673" t="s">
        <v>2656</v>
      </c>
      <c r="BA7" s="673" t="s">
        <v>2657</v>
      </c>
      <c r="BB7" s="1019"/>
      <c r="BC7" s="673" t="s">
        <v>2646</v>
      </c>
      <c r="BD7" s="673" t="s">
        <v>2647</v>
      </c>
      <c r="BE7" s="673" t="s">
        <v>2648</v>
      </c>
      <c r="BF7" s="673" t="s">
        <v>2649</v>
      </c>
      <c r="BG7" s="673" t="s">
        <v>2650</v>
      </c>
      <c r="BH7" s="673" t="s">
        <v>2651</v>
      </c>
      <c r="BI7" s="673" t="s">
        <v>2652</v>
      </c>
      <c r="BJ7" s="673" t="s">
        <v>2653</v>
      </c>
      <c r="BK7" s="673" t="s">
        <v>2654</v>
      </c>
      <c r="BL7" s="673" t="s">
        <v>2655</v>
      </c>
      <c r="BM7" s="673" t="s">
        <v>2656</v>
      </c>
      <c r="BN7" s="673" t="s">
        <v>2657</v>
      </c>
    </row>
    <row r="8" spans="1:69" s="80" customFormat="1" ht="5.0999999999999996" customHeight="1">
      <c r="A8" s="107"/>
      <c r="B8" s="1"/>
      <c r="C8" s="108"/>
      <c r="D8" s="108"/>
      <c r="E8" s="108"/>
      <c r="F8" s="108"/>
      <c r="G8" s="108"/>
      <c r="H8" s="108"/>
      <c r="I8" s="108"/>
      <c r="J8" s="108"/>
      <c r="K8" s="108"/>
      <c r="L8" s="108"/>
      <c r="M8" s="108"/>
      <c r="N8" s="108"/>
      <c r="O8" s="1"/>
      <c r="P8" s="108"/>
      <c r="Q8" s="108"/>
      <c r="R8" s="108"/>
      <c r="S8" s="108"/>
      <c r="T8" s="108"/>
      <c r="U8" s="108"/>
      <c r="V8" s="108"/>
      <c r="W8" s="108"/>
      <c r="X8" s="108"/>
      <c r="Y8" s="108"/>
      <c r="Z8" s="108"/>
      <c r="AA8" s="108"/>
      <c r="AB8" s="1"/>
      <c r="AC8" s="108"/>
      <c r="AD8" s="108"/>
      <c r="AE8" s="108"/>
      <c r="AF8" s="108"/>
      <c r="AG8" s="108"/>
      <c r="AH8" s="108"/>
      <c r="AI8" s="108"/>
      <c r="AJ8" s="108"/>
      <c r="AK8" s="108"/>
      <c r="AL8" s="108"/>
      <c r="AM8" s="108"/>
      <c r="AN8" s="108"/>
      <c r="AO8" s="1"/>
      <c r="AP8" s="108"/>
      <c r="AQ8" s="108"/>
      <c r="AR8" s="108"/>
      <c r="AS8" s="108"/>
      <c r="AT8" s="108"/>
      <c r="AU8" s="108"/>
      <c r="AV8" s="108"/>
      <c r="AW8" s="108"/>
      <c r="AX8" s="108"/>
      <c r="AY8" s="108"/>
      <c r="AZ8" s="108"/>
      <c r="BA8" s="108"/>
      <c r="BB8" s="1"/>
      <c r="BC8" s="108"/>
      <c r="BD8" s="108"/>
      <c r="BE8" s="108"/>
      <c r="BF8" s="108"/>
      <c r="BG8" s="108"/>
      <c r="BH8" s="108"/>
      <c r="BI8" s="108"/>
      <c r="BJ8" s="108"/>
      <c r="BK8" s="108"/>
      <c r="BL8" s="108"/>
      <c r="BM8" s="108"/>
      <c r="BN8" s="108"/>
    </row>
    <row r="9" spans="1:69" s="38" customFormat="1" ht="12.75" customHeight="1">
      <c r="A9" s="81" t="s">
        <v>2827</v>
      </c>
      <c r="B9" s="77">
        <f>N9</f>
        <v>8261.4533778999994</v>
      </c>
      <c r="C9" s="77">
        <v>5870.8651179999997</v>
      </c>
      <c r="D9" s="77">
        <v>5815.7846835999999</v>
      </c>
      <c r="E9" s="77">
        <v>6094.4195915</v>
      </c>
      <c r="F9" s="77">
        <v>5802.3765322999998</v>
      </c>
      <c r="G9" s="77">
        <v>5632.2724644999998</v>
      </c>
      <c r="H9" s="77">
        <v>5666.6589312000006</v>
      </c>
      <c r="I9" s="77">
        <v>5918.6441727000001</v>
      </c>
      <c r="J9" s="77">
        <v>6145.7755988999997</v>
      </c>
      <c r="K9" s="77">
        <v>6707.4319630999998</v>
      </c>
      <c r="L9" s="77">
        <v>6840.3660491000001</v>
      </c>
      <c r="M9" s="77">
        <v>7611.3715428999994</v>
      </c>
      <c r="N9" s="77">
        <v>8261.4533778999994</v>
      </c>
      <c r="O9" s="77">
        <f>AA9</f>
        <v>14908.780929999999</v>
      </c>
      <c r="P9" s="77">
        <v>8049.7871144000001</v>
      </c>
      <c r="Q9" s="77">
        <v>7954.2489000000005</v>
      </c>
      <c r="R9" s="77">
        <v>8262.5077999999994</v>
      </c>
      <c r="S9" s="77">
        <v>8083.7499000000007</v>
      </c>
      <c r="T9" s="77">
        <v>8214.4170999999988</v>
      </c>
      <c r="U9" s="77">
        <v>8014.1733299999996</v>
      </c>
      <c r="V9" s="77">
        <v>7974.6160999999993</v>
      </c>
      <c r="W9" s="77">
        <v>8893.8084600000002</v>
      </c>
      <c r="X9" s="77">
        <v>13119.87292</v>
      </c>
      <c r="Y9" s="77">
        <v>13957.924939999999</v>
      </c>
      <c r="Z9" s="77">
        <v>14589.039710000001</v>
      </c>
      <c r="AA9" s="77">
        <v>14908.780929999999</v>
      </c>
      <c r="AB9" s="77">
        <f>AN9</f>
        <v>17849.66906</v>
      </c>
      <c r="AC9" s="77">
        <v>14417.37407</v>
      </c>
      <c r="AD9" s="77">
        <v>14605.532050000002</v>
      </c>
      <c r="AE9" s="77">
        <v>14466.66149</v>
      </c>
      <c r="AF9" s="77">
        <v>14089.38046</v>
      </c>
      <c r="AG9" s="77">
        <v>13812.029640000001</v>
      </c>
      <c r="AH9" s="77">
        <v>14098.06611</v>
      </c>
      <c r="AI9" s="77">
        <v>14351.16783</v>
      </c>
      <c r="AJ9" s="77">
        <v>15006.563460000001</v>
      </c>
      <c r="AK9" s="77">
        <v>15702.605079999999</v>
      </c>
      <c r="AL9" s="77">
        <v>15733.65631</v>
      </c>
      <c r="AM9" s="77">
        <v>16438.063620000001</v>
      </c>
      <c r="AN9" s="77">
        <v>17849.66906</v>
      </c>
      <c r="AO9" s="77">
        <f>BA9</f>
        <v>24736.020465000001</v>
      </c>
      <c r="AP9" s="77">
        <v>18231.72624</v>
      </c>
      <c r="AQ9" s="77">
        <v>17911.856059999998</v>
      </c>
      <c r="AR9" s="77">
        <v>17860.833200000001</v>
      </c>
      <c r="AS9" s="77">
        <v>18764.053359999998</v>
      </c>
      <c r="AT9" s="77">
        <v>18906.283930000001</v>
      </c>
      <c r="AU9" s="77">
        <v>19140.0347</v>
      </c>
      <c r="AV9" s="77">
        <v>20291.413399999998</v>
      </c>
      <c r="AW9" s="77">
        <v>20945.131399999998</v>
      </c>
      <c r="AX9" s="77">
        <v>21609.72263</v>
      </c>
      <c r="AY9" s="77">
        <v>23103.925340000002</v>
      </c>
      <c r="AZ9" s="77">
        <v>23782.517927000001</v>
      </c>
      <c r="BA9" s="77">
        <v>24736.020465000001</v>
      </c>
      <c r="BB9" s="77">
        <f>BN9</f>
        <v>36452.140299999999</v>
      </c>
      <c r="BC9" s="77">
        <v>24183.073912600001</v>
      </c>
      <c r="BD9" s="77">
        <v>24657.1235161</v>
      </c>
      <c r="BE9" s="77">
        <v>25229.220445300001</v>
      </c>
      <c r="BF9" s="77">
        <v>26693.249510000001</v>
      </c>
      <c r="BG9" s="77">
        <v>28062.969649999999</v>
      </c>
      <c r="BH9" s="77">
        <v>29804.278030000001</v>
      </c>
      <c r="BI9" s="77">
        <v>31530.084719999999</v>
      </c>
      <c r="BJ9" s="77">
        <v>33027.458030000002</v>
      </c>
      <c r="BK9" s="77">
        <v>34428.770049999999</v>
      </c>
      <c r="BL9" s="77">
        <v>32841.04421</v>
      </c>
      <c r="BM9" s="77">
        <v>35415.092360000002</v>
      </c>
      <c r="BN9" s="77">
        <v>36452.140299999999</v>
      </c>
      <c r="BO9" s="97"/>
      <c r="BP9" s="97"/>
      <c r="BQ9" s="98"/>
    </row>
    <row r="10" spans="1:69" s="32" customFormat="1" ht="12.75" customHeight="1">
      <c r="A10" s="929" t="s">
        <v>2800</v>
      </c>
      <c r="B10" s="14">
        <f t="shared" ref="B10:B32" si="0">N10</f>
        <v>7001.9149042999998</v>
      </c>
      <c r="C10" s="14">
        <v>4785.3481840000004</v>
      </c>
      <c r="D10" s="14">
        <v>4638.2929703999998</v>
      </c>
      <c r="E10" s="14">
        <v>4951.0165012999996</v>
      </c>
      <c r="F10" s="14">
        <v>4660.6469688999996</v>
      </c>
      <c r="G10" s="14">
        <v>4520.9951611999995</v>
      </c>
      <c r="H10" s="14">
        <v>4630.6275500000002</v>
      </c>
      <c r="I10" s="14">
        <v>4845.3813839999993</v>
      </c>
      <c r="J10" s="14">
        <v>5119.3925769999996</v>
      </c>
      <c r="K10" s="74">
        <v>5529.4371892999998</v>
      </c>
      <c r="L10" s="15">
        <v>5702.4441582000009</v>
      </c>
      <c r="M10" s="15">
        <v>6469.5323921999998</v>
      </c>
      <c r="N10" s="15">
        <v>7001.9149042999998</v>
      </c>
      <c r="O10" s="14">
        <f t="shared" ref="O10:O32" si="1">AA10</f>
        <v>14072.896359999999</v>
      </c>
      <c r="P10" s="14">
        <v>6801.9612010000001</v>
      </c>
      <c r="Q10" s="14">
        <v>6716.4105999999992</v>
      </c>
      <c r="R10" s="14">
        <v>7032.4865999999993</v>
      </c>
      <c r="S10" s="14">
        <v>6857.7847999999994</v>
      </c>
      <c r="T10" s="82">
        <v>7174.6569</v>
      </c>
      <c r="U10" s="82">
        <v>6984.5338499999998</v>
      </c>
      <c r="V10" s="82">
        <v>7022.9782000000005</v>
      </c>
      <c r="W10" s="14">
        <v>7942.7216200000003</v>
      </c>
      <c r="X10" s="82">
        <v>12128.149710000002</v>
      </c>
      <c r="Y10" s="82">
        <v>12953.368990000001</v>
      </c>
      <c r="Z10" s="82">
        <v>13735.717140000001</v>
      </c>
      <c r="AA10" s="82">
        <v>14072.896359999999</v>
      </c>
      <c r="AB10" s="14">
        <f t="shared" ref="AB10:AB32" si="2">AN10</f>
        <v>17742.06164</v>
      </c>
      <c r="AC10" s="14">
        <v>13619.803169999999</v>
      </c>
      <c r="AD10" s="14">
        <v>13782.980750000001</v>
      </c>
      <c r="AE10" s="14">
        <v>13629.901250000001</v>
      </c>
      <c r="AF10" s="14">
        <v>13268.221079999999</v>
      </c>
      <c r="AG10" s="82">
        <v>13109.03506</v>
      </c>
      <c r="AH10" s="82">
        <v>13365.43885</v>
      </c>
      <c r="AI10" s="82">
        <v>13632.453670000001</v>
      </c>
      <c r="AJ10" s="14">
        <v>14275.187400000001</v>
      </c>
      <c r="AK10" s="82">
        <v>14919.97503</v>
      </c>
      <c r="AL10" s="82">
        <v>15627.887980000001</v>
      </c>
      <c r="AM10" s="82">
        <v>16330.751340000001</v>
      </c>
      <c r="AN10" s="82">
        <v>17742.06164</v>
      </c>
      <c r="AO10" s="14">
        <f t="shared" ref="AO10:AO32" si="3">BA10</f>
        <v>24679.359751</v>
      </c>
      <c r="AP10" s="14">
        <v>18125.504510000002</v>
      </c>
      <c r="AQ10" s="14">
        <v>17804.959469999998</v>
      </c>
      <c r="AR10" s="14">
        <v>17754.9843</v>
      </c>
      <c r="AS10" s="14">
        <v>18680.84607</v>
      </c>
      <c r="AT10" s="82">
        <v>18949.966920000003</v>
      </c>
      <c r="AU10" s="82">
        <v>19239.61764</v>
      </c>
      <c r="AV10" s="82">
        <v>20338.69197</v>
      </c>
      <c r="AW10" s="14">
        <v>20952.711309999999</v>
      </c>
      <c r="AX10" s="82">
        <v>21617.298649999997</v>
      </c>
      <c r="AY10" s="82">
        <v>23091.912923</v>
      </c>
      <c r="AZ10" s="82">
        <v>23740.086502000002</v>
      </c>
      <c r="BA10" s="82">
        <v>24679.359751</v>
      </c>
      <c r="BB10" s="14">
        <f t="shared" ref="BB10:BB32" si="4">BN10</f>
        <v>37112.373659999997</v>
      </c>
      <c r="BC10" s="14">
        <v>24175.522086800003</v>
      </c>
      <c r="BD10" s="14">
        <v>24719.345418200002</v>
      </c>
      <c r="BE10" s="14">
        <v>25222.764714899997</v>
      </c>
      <c r="BF10" s="14">
        <v>26687.497239999997</v>
      </c>
      <c r="BG10" s="82">
        <v>28057.322559999997</v>
      </c>
      <c r="BH10" s="82">
        <v>29768.23587</v>
      </c>
      <c r="BI10" s="82">
        <v>31589.524460000001</v>
      </c>
      <c r="BJ10" s="14">
        <v>33124.354650000001</v>
      </c>
      <c r="BK10" s="82">
        <v>34544.661919999999</v>
      </c>
      <c r="BL10" s="82">
        <v>33020.219469999996</v>
      </c>
      <c r="BM10" s="82">
        <v>35884.793789999996</v>
      </c>
      <c r="BN10" s="82">
        <v>37112.373659999997</v>
      </c>
      <c r="BO10" s="97"/>
      <c r="BP10" s="97"/>
      <c r="BQ10" s="98"/>
    </row>
    <row r="11" spans="1:69" s="83" customFormat="1" ht="12.75" customHeight="1">
      <c r="A11" s="930" t="s">
        <v>2828</v>
      </c>
      <c r="B11" s="14">
        <f t="shared" si="0"/>
        <v>15872.126452399998</v>
      </c>
      <c r="C11" s="14">
        <v>13463.8458264</v>
      </c>
      <c r="D11" s="14">
        <v>13099.812060100001</v>
      </c>
      <c r="E11" s="14">
        <v>13755.522308600001</v>
      </c>
      <c r="F11" s="14">
        <v>13108.253197599999</v>
      </c>
      <c r="G11" s="14">
        <v>12766.6016072</v>
      </c>
      <c r="H11" s="14">
        <v>12466.360670399999</v>
      </c>
      <c r="I11" s="14">
        <v>13764.563293399999</v>
      </c>
      <c r="J11" s="14">
        <v>13425.0474393</v>
      </c>
      <c r="K11" s="14">
        <v>14105.747226399999</v>
      </c>
      <c r="L11" s="14">
        <v>13989.103825</v>
      </c>
      <c r="M11" s="14">
        <v>15274.608046199999</v>
      </c>
      <c r="N11" s="14">
        <v>15872.126452399998</v>
      </c>
      <c r="O11" s="14">
        <f t="shared" si="1"/>
        <v>22633.168570000002</v>
      </c>
      <c r="P11" s="14">
        <v>16015.466053800001</v>
      </c>
      <c r="Q11" s="14">
        <v>15706.862299999999</v>
      </c>
      <c r="R11" s="14">
        <v>16046.6983</v>
      </c>
      <c r="S11" s="14">
        <v>15569.963300000001</v>
      </c>
      <c r="T11" s="14">
        <v>16105.313199999999</v>
      </c>
      <c r="U11" s="14">
        <v>15475.827399999998</v>
      </c>
      <c r="V11" s="14">
        <v>15941.092500000001</v>
      </c>
      <c r="W11" s="14">
        <v>16663.384479999997</v>
      </c>
      <c r="X11" s="14">
        <v>20847.869559999999</v>
      </c>
      <c r="Y11" s="14">
        <v>21476.2624</v>
      </c>
      <c r="Z11" s="14">
        <v>22348.189260000003</v>
      </c>
      <c r="AA11" s="14">
        <v>22633.168570000002</v>
      </c>
      <c r="AB11" s="14">
        <f t="shared" si="2"/>
        <v>25129.72596</v>
      </c>
      <c r="AC11" s="14">
        <v>21849.209080000001</v>
      </c>
      <c r="AD11" s="14">
        <v>22006.088630000002</v>
      </c>
      <c r="AE11" s="14">
        <v>22341.63091</v>
      </c>
      <c r="AF11" s="14">
        <v>21841.244330000001</v>
      </c>
      <c r="AG11" s="14">
        <v>21427.305410000001</v>
      </c>
      <c r="AH11" s="14">
        <v>21376.556219999999</v>
      </c>
      <c r="AI11" s="14">
        <v>21502.077590000001</v>
      </c>
      <c r="AJ11" s="14">
        <v>22125.077060000003</v>
      </c>
      <c r="AK11" s="14">
        <v>22602.113390000002</v>
      </c>
      <c r="AL11" s="14">
        <v>23150.45162</v>
      </c>
      <c r="AM11" s="14">
        <v>23853.9941</v>
      </c>
      <c r="AN11" s="14">
        <v>25129.72596</v>
      </c>
      <c r="AO11" s="14">
        <f t="shared" si="3"/>
        <v>31041.789996000003</v>
      </c>
      <c r="AP11" s="14">
        <v>25609.489870000001</v>
      </c>
      <c r="AQ11" s="14">
        <v>25104.506029999997</v>
      </c>
      <c r="AR11" s="14">
        <v>24886.616559999999</v>
      </c>
      <c r="AS11" s="14">
        <v>25736.882239999999</v>
      </c>
      <c r="AT11" s="14">
        <v>26150.81336</v>
      </c>
      <c r="AU11" s="14">
        <v>26226.165709999997</v>
      </c>
      <c r="AV11" s="14">
        <v>27263.21327</v>
      </c>
      <c r="AW11" s="14">
        <v>27708.827730000001</v>
      </c>
      <c r="AX11" s="14">
        <v>28160.941360000001</v>
      </c>
      <c r="AY11" s="14">
        <v>29497.099799000003</v>
      </c>
      <c r="AZ11" s="14">
        <v>30241.461809</v>
      </c>
      <c r="BA11" s="14">
        <v>31041.789996000003</v>
      </c>
      <c r="BB11" s="14">
        <f t="shared" si="4"/>
        <v>42374.138740000002</v>
      </c>
      <c r="BC11" s="14">
        <v>30509.037665800002</v>
      </c>
      <c r="BD11" s="14">
        <v>31008.536156799997</v>
      </c>
      <c r="BE11" s="14">
        <v>31349.634487700001</v>
      </c>
      <c r="BF11" s="14">
        <v>32765.556639999999</v>
      </c>
      <c r="BG11" s="14">
        <v>34028.326909999996</v>
      </c>
      <c r="BH11" s="14">
        <v>35551.463049999998</v>
      </c>
      <c r="BI11" s="14">
        <v>37376.03774</v>
      </c>
      <c r="BJ11" s="14">
        <v>38865.702270000002</v>
      </c>
      <c r="BK11" s="14">
        <v>40125.917500000003</v>
      </c>
      <c r="BL11" s="14">
        <v>38303.369679999996</v>
      </c>
      <c r="BM11" s="14">
        <v>41288.487450000001</v>
      </c>
      <c r="BN11" s="14">
        <v>42374.138740000002</v>
      </c>
      <c r="BQ11" s="98"/>
    </row>
    <row r="12" spans="1:69" s="83" customFormat="1" ht="12.75" customHeight="1">
      <c r="A12" s="930" t="s">
        <v>2801</v>
      </c>
      <c r="B12" s="14">
        <f t="shared" si="0"/>
        <v>-8870.2115482000008</v>
      </c>
      <c r="C12" s="14">
        <v>-8678.4976423999997</v>
      </c>
      <c r="D12" s="14">
        <v>-8461.5190897000011</v>
      </c>
      <c r="E12" s="14">
        <v>-8804.5058073</v>
      </c>
      <c r="F12" s="14">
        <v>-8447.6062288000012</v>
      </c>
      <c r="G12" s="14">
        <v>-8245.6064459999998</v>
      </c>
      <c r="H12" s="14">
        <v>-7835.7331204000002</v>
      </c>
      <c r="I12" s="14">
        <v>-8919.1819093999984</v>
      </c>
      <c r="J12" s="14">
        <v>-8305.6548624000006</v>
      </c>
      <c r="K12" s="14">
        <v>-8576.3100372000008</v>
      </c>
      <c r="L12" s="14">
        <v>-8286.6596668000002</v>
      </c>
      <c r="M12" s="14">
        <v>-8805.075654100001</v>
      </c>
      <c r="N12" s="14">
        <v>-8870.2115482000008</v>
      </c>
      <c r="O12" s="14">
        <f t="shared" si="1"/>
        <v>-8560.272210000001</v>
      </c>
      <c r="P12" s="14">
        <v>-9213.5048528000007</v>
      </c>
      <c r="Q12" s="14">
        <v>-8990.4518000000007</v>
      </c>
      <c r="R12" s="14">
        <v>-9014.2118000000009</v>
      </c>
      <c r="S12" s="14">
        <v>-8712.1785</v>
      </c>
      <c r="T12" s="14">
        <v>-8930.6563000000006</v>
      </c>
      <c r="U12" s="14">
        <v>-8491.2935399999988</v>
      </c>
      <c r="V12" s="14">
        <v>-8918.1143000000011</v>
      </c>
      <c r="W12" s="14">
        <v>-8720.6628599999985</v>
      </c>
      <c r="X12" s="14">
        <v>-8719.7198499999995</v>
      </c>
      <c r="Y12" s="14">
        <v>-8522.8934200000003</v>
      </c>
      <c r="Z12" s="14">
        <v>-8612.4721199999985</v>
      </c>
      <c r="AA12" s="14">
        <v>-8560.272210000001</v>
      </c>
      <c r="AB12" s="14">
        <f t="shared" si="2"/>
        <v>-7387.6643199999999</v>
      </c>
      <c r="AC12" s="14">
        <v>-8229.4059099999995</v>
      </c>
      <c r="AD12" s="14">
        <v>-8223.1078899999993</v>
      </c>
      <c r="AE12" s="14">
        <v>-8711.7296600000009</v>
      </c>
      <c r="AF12" s="14">
        <v>-8573.0232500000002</v>
      </c>
      <c r="AG12" s="14">
        <v>-8318.2703600000004</v>
      </c>
      <c r="AH12" s="14">
        <v>-8011.1173699999999</v>
      </c>
      <c r="AI12" s="14">
        <v>-7869.62392</v>
      </c>
      <c r="AJ12" s="14">
        <v>-7849.8896599999998</v>
      </c>
      <c r="AK12" s="14">
        <v>-7682.1383599999999</v>
      </c>
      <c r="AL12" s="14">
        <v>-7522.5636299999996</v>
      </c>
      <c r="AM12" s="14">
        <v>-7523.2427600000001</v>
      </c>
      <c r="AN12" s="14">
        <v>-7387.6643199999999</v>
      </c>
      <c r="AO12" s="14">
        <f t="shared" si="3"/>
        <v>-6362.4302450000005</v>
      </c>
      <c r="AP12" s="14">
        <v>-7483.9853600000006</v>
      </c>
      <c r="AQ12" s="14">
        <v>-7299.5465599999998</v>
      </c>
      <c r="AR12" s="14">
        <v>-7131.6322599999994</v>
      </c>
      <c r="AS12" s="14">
        <v>-7056.0361800000001</v>
      </c>
      <c r="AT12" s="14">
        <v>-7200.8464400000003</v>
      </c>
      <c r="AU12" s="14">
        <v>-6986.5480800000005</v>
      </c>
      <c r="AV12" s="14">
        <v>-6924.5212999999994</v>
      </c>
      <c r="AW12" s="14">
        <v>-6756.1164200000003</v>
      </c>
      <c r="AX12" s="14">
        <v>-6543.6427100000001</v>
      </c>
      <c r="AY12" s="14">
        <v>-6405.1868770000001</v>
      </c>
      <c r="AZ12" s="14">
        <v>-6501.3753059999999</v>
      </c>
      <c r="BA12" s="14">
        <v>-6362.4302450000005</v>
      </c>
      <c r="BB12" s="14">
        <f t="shared" si="4"/>
        <v>-5261.7650800000001</v>
      </c>
      <c r="BC12" s="14">
        <v>-6333.5155789999999</v>
      </c>
      <c r="BD12" s="14">
        <v>-6289.1907386000003</v>
      </c>
      <c r="BE12" s="14">
        <v>-6126.8697729000005</v>
      </c>
      <c r="BF12" s="14">
        <v>-6078.0594000000001</v>
      </c>
      <c r="BG12" s="14">
        <v>-5971.0043499999992</v>
      </c>
      <c r="BH12" s="14">
        <v>-5783.2271799999999</v>
      </c>
      <c r="BI12" s="14">
        <v>-5786.5132800000001</v>
      </c>
      <c r="BJ12" s="14">
        <v>-5741.3476200000005</v>
      </c>
      <c r="BK12" s="14">
        <v>-5581.25558</v>
      </c>
      <c r="BL12" s="14">
        <v>-5283.1502099999998</v>
      </c>
      <c r="BM12" s="14">
        <v>-5403.6936599999999</v>
      </c>
      <c r="BN12" s="14">
        <v>-5261.7650800000001</v>
      </c>
      <c r="BQ12" s="98"/>
    </row>
    <row r="13" spans="1:69" s="83" customFormat="1" ht="12.75" customHeight="1">
      <c r="A13" s="930" t="s">
        <v>2829</v>
      </c>
      <c r="B13" s="14">
        <f t="shared" si="0"/>
        <v>1315.6298589999999</v>
      </c>
      <c r="C13" s="14">
        <v>1139.9490704999998</v>
      </c>
      <c r="D13" s="14">
        <v>1231.6346325999998</v>
      </c>
      <c r="E13" s="14">
        <v>1197.2716241999999</v>
      </c>
      <c r="F13" s="14">
        <v>1194.5465571999998</v>
      </c>
      <c r="G13" s="14">
        <v>1162.1530963</v>
      </c>
      <c r="H13" s="14">
        <v>1086.4148504000002</v>
      </c>
      <c r="I13" s="14">
        <v>1126.9412422</v>
      </c>
      <c r="J13" s="14">
        <v>1078.1793886</v>
      </c>
      <c r="K13" s="14">
        <v>1229.7874283000001</v>
      </c>
      <c r="L13" s="14">
        <v>1189.2987787</v>
      </c>
      <c r="M13" s="14">
        <v>1196.6498260999999</v>
      </c>
      <c r="N13" s="14">
        <v>1315.6298589999999</v>
      </c>
      <c r="O13" s="14">
        <f t="shared" si="1"/>
        <v>891.40056000000004</v>
      </c>
      <c r="P13" s="14">
        <v>1302.9112918000001</v>
      </c>
      <c r="Q13" s="14">
        <v>1293.5288</v>
      </c>
      <c r="R13" s="14">
        <v>1286.3316</v>
      </c>
      <c r="S13" s="14">
        <v>1281.4253999999999</v>
      </c>
      <c r="T13" s="14">
        <v>1096.0298</v>
      </c>
      <c r="U13" s="14">
        <v>1084.2311399999999</v>
      </c>
      <c r="V13" s="14">
        <v>1005.8471999999999</v>
      </c>
      <c r="W13" s="14">
        <v>1004.6984699999999</v>
      </c>
      <c r="X13" s="14">
        <v>1045.72091</v>
      </c>
      <c r="Y13" s="14">
        <v>1058.43857</v>
      </c>
      <c r="Z13" s="14">
        <v>907.56156999999996</v>
      </c>
      <c r="AA13" s="14">
        <v>891.40056000000004</v>
      </c>
      <c r="AB13" s="14">
        <f t="shared" si="2"/>
        <v>160.86267999999998</v>
      </c>
      <c r="AC13" s="14">
        <v>851.7319399999999</v>
      </c>
      <c r="AD13" s="14">
        <v>877.5253100000001</v>
      </c>
      <c r="AE13" s="14">
        <v>892.10176000000001</v>
      </c>
      <c r="AF13" s="14">
        <v>876.48976000000005</v>
      </c>
      <c r="AG13" s="14">
        <v>757.17047000000002</v>
      </c>
      <c r="AH13" s="14">
        <v>785.76002000000005</v>
      </c>
      <c r="AI13" s="14">
        <v>771.71328000000005</v>
      </c>
      <c r="AJ13" s="14">
        <v>784.80951000000005</v>
      </c>
      <c r="AK13" s="14">
        <v>835.96698000000004</v>
      </c>
      <c r="AL13" s="14">
        <v>159.12010999999998</v>
      </c>
      <c r="AM13" s="14">
        <v>160.42648</v>
      </c>
      <c r="AN13" s="14">
        <v>160.86267999999998</v>
      </c>
      <c r="AO13" s="14">
        <f t="shared" si="3"/>
        <v>110.30356399999999</v>
      </c>
      <c r="AP13" s="14">
        <v>160.95815999999999</v>
      </c>
      <c r="AQ13" s="14">
        <v>161.51423</v>
      </c>
      <c r="AR13" s="14">
        <v>161.15701000000001</v>
      </c>
      <c r="AS13" s="14">
        <v>138.87548000000001</v>
      </c>
      <c r="AT13" s="14">
        <v>11.981489999999999</v>
      </c>
      <c r="AU13" s="14">
        <v>-44.404760000000003</v>
      </c>
      <c r="AV13" s="14">
        <v>7.7993800000000002</v>
      </c>
      <c r="AW13" s="14">
        <v>47.09713</v>
      </c>
      <c r="AX13" s="14">
        <v>46.815179999999998</v>
      </c>
      <c r="AY13" s="14">
        <v>66.173456999999999</v>
      </c>
      <c r="AZ13" s="14">
        <v>96.738686000000001</v>
      </c>
      <c r="BA13" s="14">
        <v>110.30356399999999</v>
      </c>
      <c r="BB13" s="14">
        <f t="shared" si="4"/>
        <v>-607.80111999999997</v>
      </c>
      <c r="BC13" s="14">
        <v>61.5250257</v>
      </c>
      <c r="BD13" s="14">
        <v>-7.9331997000000003</v>
      </c>
      <c r="BE13" s="14">
        <v>60.639443800000002</v>
      </c>
      <c r="BF13" s="14">
        <v>60.636870000000002</v>
      </c>
      <c r="BG13" s="14">
        <v>60.071589999999993</v>
      </c>
      <c r="BH13" s="14">
        <v>90.333089999999999</v>
      </c>
      <c r="BI13" s="14">
        <v>-4.6189999999999998</v>
      </c>
      <c r="BJ13" s="14">
        <v>-42.432110000000002</v>
      </c>
      <c r="BK13" s="14">
        <v>-60.573800000000006</v>
      </c>
      <c r="BL13" s="14">
        <v>-126.74816</v>
      </c>
      <c r="BM13" s="14">
        <v>-420.46069</v>
      </c>
      <c r="BN13" s="14">
        <v>-607.80111999999997</v>
      </c>
      <c r="BQ13" s="98"/>
    </row>
    <row r="14" spans="1:69" s="83" customFormat="1" ht="12.75" customHeight="1">
      <c r="A14" s="85" t="s">
        <v>2840</v>
      </c>
      <c r="B14" s="14">
        <f t="shared" si="0"/>
        <v>0</v>
      </c>
      <c r="C14" s="14">
        <v>0</v>
      </c>
      <c r="D14" s="14">
        <v>0</v>
      </c>
      <c r="E14" s="14">
        <v>0</v>
      </c>
      <c r="F14" s="14">
        <v>0</v>
      </c>
      <c r="G14" s="14">
        <v>0</v>
      </c>
      <c r="H14" s="14">
        <v>0</v>
      </c>
      <c r="I14" s="14">
        <v>0</v>
      </c>
      <c r="J14" s="14">
        <v>0</v>
      </c>
      <c r="K14" s="14">
        <v>0</v>
      </c>
      <c r="L14" s="14">
        <v>0</v>
      </c>
      <c r="M14" s="14">
        <v>0</v>
      </c>
      <c r="N14" s="14">
        <v>0</v>
      </c>
      <c r="O14" s="14">
        <f t="shared" si="1"/>
        <v>0</v>
      </c>
      <c r="P14" s="14">
        <v>0</v>
      </c>
      <c r="Q14" s="14">
        <v>0</v>
      </c>
      <c r="R14" s="14">
        <v>0</v>
      </c>
      <c r="S14" s="14">
        <v>0</v>
      </c>
      <c r="T14" s="14">
        <v>0</v>
      </c>
      <c r="U14" s="14">
        <v>0</v>
      </c>
      <c r="V14" s="14">
        <v>0</v>
      </c>
      <c r="W14" s="14">
        <v>0</v>
      </c>
      <c r="X14" s="14">
        <v>0</v>
      </c>
      <c r="Y14" s="14">
        <v>0</v>
      </c>
      <c r="Z14" s="14">
        <v>0</v>
      </c>
      <c r="AA14" s="14">
        <v>0</v>
      </c>
      <c r="AB14" s="14">
        <f t="shared" si="2"/>
        <v>0</v>
      </c>
      <c r="AC14" s="14">
        <v>0</v>
      </c>
      <c r="AD14" s="14">
        <v>0</v>
      </c>
      <c r="AE14" s="14">
        <v>0</v>
      </c>
      <c r="AF14" s="14">
        <v>0</v>
      </c>
      <c r="AG14" s="14">
        <v>0</v>
      </c>
      <c r="AH14" s="14">
        <v>0</v>
      </c>
      <c r="AI14" s="14">
        <v>0</v>
      </c>
      <c r="AJ14" s="14">
        <v>0</v>
      </c>
      <c r="AK14" s="14">
        <v>0</v>
      </c>
      <c r="AL14" s="14">
        <v>0</v>
      </c>
      <c r="AM14" s="14">
        <v>0</v>
      </c>
      <c r="AN14" s="14">
        <v>0</v>
      </c>
      <c r="AO14" s="14">
        <f t="shared" si="3"/>
        <v>0</v>
      </c>
      <c r="AP14" s="14">
        <v>0</v>
      </c>
      <c r="AQ14" s="14">
        <v>0</v>
      </c>
      <c r="AR14" s="14">
        <v>0</v>
      </c>
      <c r="AS14" s="14">
        <v>0</v>
      </c>
      <c r="AT14" s="14">
        <v>0</v>
      </c>
      <c r="AU14" s="14">
        <v>0</v>
      </c>
      <c r="AV14" s="14">
        <v>0</v>
      </c>
      <c r="AW14" s="14">
        <v>0</v>
      </c>
      <c r="AX14" s="14">
        <v>0</v>
      </c>
      <c r="AY14" s="14">
        <v>0</v>
      </c>
      <c r="AZ14" s="14">
        <v>0</v>
      </c>
      <c r="BA14" s="14">
        <v>0</v>
      </c>
      <c r="BB14" s="14">
        <f t="shared" si="4"/>
        <v>0</v>
      </c>
      <c r="BC14" s="14">
        <v>0</v>
      </c>
      <c r="BD14" s="14">
        <v>0</v>
      </c>
      <c r="BE14" s="14">
        <v>0</v>
      </c>
      <c r="BF14" s="14">
        <v>0</v>
      </c>
      <c r="BG14" s="14">
        <v>0</v>
      </c>
      <c r="BH14" s="14">
        <v>0</v>
      </c>
      <c r="BI14" s="14">
        <v>0</v>
      </c>
      <c r="BJ14" s="14">
        <v>0</v>
      </c>
      <c r="BK14" s="14">
        <v>0</v>
      </c>
      <c r="BL14" s="14">
        <v>0</v>
      </c>
      <c r="BM14" s="14">
        <v>0</v>
      </c>
      <c r="BN14" s="14">
        <v>0</v>
      </c>
      <c r="BQ14" s="98"/>
    </row>
    <row r="15" spans="1:69" s="83" customFormat="1" ht="12.75" customHeight="1">
      <c r="A15" s="85" t="s">
        <v>2830</v>
      </c>
      <c r="B15" s="14">
        <f t="shared" si="0"/>
        <v>-56.0913854</v>
      </c>
      <c r="C15" s="14">
        <v>-54.432136499999999</v>
      </c>
      <c r="D15" s="14">
        <v>-54.142919399999997</v>
      </c>
      <c r="E15" s="14">
        <v>-53.868533999999997</v>
      </c>
      <c r="F15" s="14">
        <v>-52.816993799999999</v>
      </c>
      <c r="G15" s="14">
        <v>-50.875792999999994</v>
      </c>
      <c r="H15" s="14">
        <v>-50.3834692</v>
      </c>
      <c r="I15" s="14">
        <v>-53.678453500000003</v>
      </c>
      <c r="J15" s="14">
        <v>-51.7963667</v>
      </c>
      <c r="K15" s="14">
        <v>-51.792654499999998</v>
      </c>
      <c r="L15" s="14">
        <v>-51.376887799999999</v>
      </c>
      <c r="M15" s="14">
        <v>-54.810675400000001</v>
      </c>
      <c r="N15" s="14">
        <v>-56.0913854</v>
      </c>
      <c r="O15" s="14">
        <f t="shared" si="1"/>
        <v>-55.515989999999995</v>
      </c>
      <c r="P15" s="14">
        <v>-55.085378400000003</v>
      </c>
      <c r="Q15" s="14">
        <v>-55.6905</v>
      </c>
      <c r="R15" s="14">
        <v>-56.310400000000001</v>
      </c>
      <c r="S15" s="14">
        <v>-55.460300000000004</v>
      </c>
      <c r="T15" s="14">
        <v>-56.269599999999997</v>
      </c>
      <c r="U15" s="14">
        <v>-54.591660000000005</v>
      </c>
      <c r="V15" s="14">
        <v>-54.209300000000006</v>
      </c>
      <c r="W15" s="14">
        <v>-53.611629999999998</v>
      </c>
      <c r="X15" s="82">
        <v>-53.997699999999995</v>
      </c>
      <c r="Y15" s="82">
        <v>-53.882620000000003</v>
      </c>
      <c r="Z15" s="82">
        <v>-54.238999999999997</v>
      </c>
      <c r="AA15" s="82">
        <v>-55.515989999999995</v>
      </c>
      <c r="AB15" s="14">
        <f t="shared" si="2"/>
        <v>-53.25526</v>
      </c>
      <c r="AC15" s="14">
        <v>-54.16104</v>
      </c>
      <c r="AD15" s="14">
        <v>-54.97401</v>
      </c>
      <c r="AE15" s="14">
        <v>-55.341519999999996</v>
      </c>
      <c r="AF15" s="14">
        <v>-55.330379999999998</v>
      </c>
      <c r="AG15" s="14">
        <v>-54.175890000000003</v>
      </c>
      <c r="AH15" s="14">
        <v>-53.132760000000005</v>
      </c>
      <c r="AI15" s="14">
        <v>-52.999120000000005</v>
      </c>
      <c r="AJ15" s="14">
        <v>-53.433450000000001</v>
      </c>
      <c r="AK15" s="82">
        <v>-53.336930000000002</v>
      </c>
      <c r="AL15" s="82">
        <v>-53.351779999999998</v>
      </c>
      <c r="AM15" s="82">
        <v>-53.114199999999997</v>
      </c>
      <c r="AN15" s="82">
        <v>-53.25526</v>
      </c>
      <c r="AO15" s="14">
        <f t="shared" si="3"/>
        <v>-53.642849999999996</v>
      </c>
      <c r="AP15" s="14">
        <v>-54.736429999999999</v>
      </c>
      <c r="AQ15" s="14">
        <v>-54.617640000000002</v>
      </c>
      <c r="AR15" s="14">
        <v>-55.308109999999999</v>
      </c>
      <c r="AS15" s="14">
        <v>-55.668190000000003</v>
      </c>
      <c r="AT15" s="14">
        <v>-55.664480000000005</v>
      </c>
      <c r="AU15" s="14">
        <v>-55.178179999999998</v>
      </c>
      <c r="AV15" s="14">
        <v>-55.077949999999994</v>
      </c>
      <c r="AW15" s="14">
        <v>-54.677039999999998</v>
      </c>
      <c r="AX15" s="82">
        <v>-54.391199999999998</v>
      </c>
      <c r="AY15" s="82">
        <v>-54.16104</v>
      </c>
      <c r="AZ15" s="82">
        <v>-54.307260999999997</v>
      </c>
      <c r="BA15" s="82">
        <v>-53.642849999999996</v>
      </c>
      <c r="BB15" s="14">
        <f t="shared" si="4"/>
        <v>-52.43224</v>
      </c>
      <c r="BC15" s="14">
        <v>-53.973199899999997</v>
      </c>
      <c r="BD15" s="14">
        <v>-54.288702400000005</v>
      </c>
      <c r="BE15" s="14">
        <v>-54.183713400000002</v>
      </c>
      <c r="BF15" s="14">
        <v>-54.884599999999999</v>
      </c>
      <c r="BG15" s="14">
        <v>-54.424500000000002</v>
      </c>
      <c r="BH15" s="14">
        <v>-54.290930000000003</v>
      </c>
      <c r="BI15" s="14">
        <v>-54.820740000000001</v>
      </c>
      <c r="BJ15" s="14">
        <v>-54.464510000000004</v>
      </c>
      <c r="BK15" s="82">
        <v>-55.318069999999999</v>
      </c>
      <c r="BL15" s="82">
        <v>-52.427099999999996</v>
      </c>
      <c r="BM15" s="82">
        <v>-49.240739999999995</v>
      </c>
      <c r="BN15" s="82">
        <v>-52.43224</v>
      </c>
      <c r="BQ15" s="98"/>
    </row>
    <row r="16" spans="1:69" s="84" customFormat="1" ht="12.75" customHeight="1">
      <c r="A16" s="81" t="s">
        <v>2816</v>
      </c>
      <c r="B16" s="58">
        <f t="shared" si="0"/>
        <v>-2451.6197614000002</v>
      </c>
      <c r="C16" s="58">
        <v>-2626.3466609000002</v>
      </c>
      <c r="D16" s="58">
        <v>-2638.6912521999998</v>
      </c>
      <c r="E16" s="58">
        <v>-2608.4968854999997</v>
      </c>
      <c r="F16" s="58">
        <v>-2510.1703947000001</v>
      </c>
      <c r="G16" s="58">
        <v>-2384.3056808000001</v>
      </c>
      <c r="H16" s="58">
        <v>-2335.7657222000003</v>
      </c>
      <c r="I16" s="58">
        <v>-2489.6381850000002</v>
      </c>
      <c r="J16" s="58">
        <v>-2414.0093222</v>
      </c>
      <c r="K16" s="58">
        <v>-2411.4513038</v>
      </c>
      <c r="L16" s="58">
        <v>-2296.8949048999998</v>
      </c>
      <c r="M16" s="58">
        <v>-2435.9192577999997</v>
      </c>
      <c r="N16" s="58">
        <v>-2451.6197614000002</v>
      </c>
      <c r="O16" s="58">
        <f t="shared" si="1"/>
        <v>-2335.6878999999999</v>
      </c>
      <c r="P16" s="58">
        <v>-2362.4098330000002</v>
      </c>
      <c r="Q16" s="58">
        <v>-2372.9841000000001</v>
      </c>
      <c r="R16" s="58">
        <v>-2436.8707999999997</v>
      </c>
      <c r="S16" s="58">
        <v>-2440.6929</v>
      </c>
      <c r="T16" s="58">
        <v>-2476.8337999999999</v>
      </c>
      <c r="U16" s="58">
        <v>-2405.9276099999997</v>
      </c>
      <c r="V16" s="58">
        <v>-2395.6902</v>
      </c>
      <c r="W16" s="58">
        <v>-2379.09962</v>
      </c>
      <c r="X16" s="58">
        <v>-2395.6620499999999</v>
      </c>
      <c r="Y16" s="58">
        <v>-2342.8703799999998</v>
      </c>
      <c r="Z16" s="58">
        <v>-2317.4511200000002</v>
      </c>
      <c r="AA16" s="58">
        <v>-2335.6878999999999</v>
      </c>
      <c r="AB16" s="58">
        <f t="shared" si="2"/>
        <v>-2313.7147799999998</v>
      </c>
      <c r="AC16" s="58">
        <v>-2292.5593199999998</v>
      </c>
      <c r="AD16" s="58">
        <v>-2305.5719599999998</v>
      </c>
      <c r="AE16" s="58">
        <v>-2316.9629399999999</v>
      </c>
      <c r="AF16" s="58">
        <v>-2296.7401500000001</v>
      </c>
      <c r="AG16" s="58">
        <v>-2277.7871800000003</v>
      </c>
      <c r="AH16" s="58">
        <v>-2277.9929500000003</v>
      </c>
      <c r="AI16" s="58">
        <v>-2314.5322299999998</v>
      </c>
      <c r="AJ16" s="58">
        <v>-2315.1030900000001</v>
      </c>
      <c r="AK16" s="58">
        <v>-2308.9027700000001</v>
      </c>
      <c r="AL16" s="58">
        <v>-2288.5727099999999</v>
      </c>
      <c r="AM16" s="58">
        <v>-2307.4404599999998</v>
      </c>
      <c r="AN16" s="58">
        <v>-2313.7147799999998</v>
      </c>
      <c r="AO16" s="58">
        <f t="shared" si="3"/>
        <v>-2179.2254969999999</v>
      </c>
      <c r="AP16" s="58">
        <v>-2314.9192200000002</v>
      </c>
      <c r="AQ16" s="58">
        <v>-2322.9525800000001</v>
      </c>
      <c r="AR16" s="58">
        <v>-2317.7202599999996</v>
      </c>
      <c r="AS16" s="58">
        <v>-2270.8171000000002</v>
      </c>
      <c r="AT16" s="58">
        <v>-2250.7685899999997</v>
      </c>
      <c r="AU16" s="58">
        <v>-2232.2191400000002</v>
      </c>
      <c r="AV16" s="58">
        <v>-2213.6141699999998</v>
      </c>
      <c r="AW16" s="58">
        <v>-2191.61688</v>
      </c>
      <c r="AX16" s="58">
        <v>-2262.4938199999997</v>
      </c>
      <c r="AY16" s="58">
        <v>-2234.0894040000003</v>
      </c>
      <c r="AZ16" s="58">
        <v>-2217.901179</v>
      </c>
      <c r="BA16" s="58">
        <v>-2179.2254969999999</v>
      </c>
      <c r="BB16" s="58">
        <f t="shared" si="4"/>
        <v>-2026.0702200000001</v>
      </c>
      <c r="BC16" s="58">
        <v>-2207.4005539999998</v>
      </c>
      <c r="BD16" s="58">
        <v>-2194.4819843999999</v>
      </c>
      <c r="BE16" s="58">
        <v>-2175.3041963999999</v>
      </c>
      <c r="BF16" s="58">
        <v>-2173.0880999999999</v>
      </c>
      <c r="BG16" s="58">
        <v>-2170.8950499999996</v>
      </c>
      <c r="BH16" s="58">
        <v>-2167.3484800000001</v>
      </c>
      <c r="BI16" s="58">
        <v>-2158.7818900000002</v>
      </c>
      <c r="BJ16" s="58">
        <v>-2159.2159300000003</v>
      </c>
      <c r="BK16" s="58">
        <v>-2132.8193999999999</v>
      </c>
      <c r="BL16" s="58">
        <v>-1997.3389999999999</v>
      </c>
      <c r="BM16" s="58">
        <v>-1979.7315700000001</v>
      </c>
      <c r="BN16" s="58">
        <v>-2026.0702200000001</v>
      </c>
      <c r="BQ16" s="98"/>
    </row>
    <row r="17" spans="1:69" s="84" customFormat="1" ht="12.75" customHeight="1">
      <c r="A17" s="81" t="s">
        <v>2805</v>
      </c>
      <c r="B17" s="58">
        <f t="shared" si="0"/>
        <v>4265.4563772000001</v>
      </c>
      <c r="C17" s="58">
        <v>4684.8324068000002</v>
      </c>
      <c r="D17" s="58">
        <v>4630.3801003999997</v>
      </c>
      <c r="E17" s="58">
        <v>4385.3037065999997</v>
      </c>
      <c r="F17" s="58">
        <v>4827.4437626999998</v>
      </c>
      <c r="G17" s="58">
        <v>5088.4053606000007</v>
      </c>
      <c r="H17" s="58">
        <v>5097.4478607999999</v>
      </c>
      <c r="I17" s="58">
        <v>5185.3929899000004</v>
      </c>
      <c r="J17" s="58">
        <v>5078.8248021999998</v>
      </c>
      <c r="K17" s="58">
        <v>4375.4863256999997</v>
      </c>
      <c r="L17" s="58">
        <v>5244.2448881</v>
      </c>
      <c r="M17" s="58">
        <v>4976.9906177000003</v>
      </c>
      <c r="N17" s="58">
        <v>4265.4563772000001</v>
      </c>
      <c r="O17" s="58">
        <f t="shared" si="1"/>
        <v>-193.1823</v>
      </c>
      <c r="P17" s="58">
        <v>5140.2888245000004</v>
      </c>
      <c r="Q17" s="58">
        <v>5220.1895000000004</v>
      </c>
      <c r="R17" s="58">
        <v>4551.6228000000001</v>
      </c>
      <c r="S17" s="58">
        <v>5351.9750999999997</v>
      </c>
      <c r="T17" s="58">
        <v>5138.2762999999995</v>
      </c>
      <c r="U17" s="58">
        <v>5177.7894800000004</v>
      </c>
      <c r="V17" s="58">
        <v>5763.3380999999999</v>
      </c>
      <c r="W17" s="58">
        <v>4922.07528</v>
      </c>
      <c r="X17" s="58">
        <v>156.71981</v>
      </c>
      <c r="Y17" s="58">
        <v>401.00803999999999</v>
      </c>
      <c r="Z17" s="58">
        <v>118.49808</v>
      </c>
      <c r="AA17" s="58">
        <v>-193.1823</v>
      </c>
      <c r="AB17" s="58">
        <f t="shared" si="2"/>
        <v>-70.317920000000001</v>
      </c>
      <c r="AC17" s="58">
        <v>902.08786999999995</v>
      </c>
      <c r="AD17" s="58">
        <v>749.21780000000001</v>
      </c>
      <c r="AE17" s="58">
        <v>452.95215999999999</v>
      </c>
      <c r="AF17" s="58">
        <v>1052.1439700000001</v>
      </c>
      <c r="AG17" s="58">
        <v>1442.3225600000001</v>
      </c>
      <c r="AH17" s="58">
        <v>944.19154000000003</v>
      </c>
      <c r="AI17" s="58">
        <v>1391.13042</v>
      </c>
      <c r="AJ17" s="58">
        <v>1108.7942399999999</v>
      </c>
      <c r="AK17" s="58">
        <v>490.23725999999999</v>
      </c>
      <c r="AL17" s="58">
        <v>857.41498999999999</v>
      </c>
      <c r="AM17" s="58">
        <v>621.93114000000003</v>
      </c>
      <c r="AN17" s="58">
        <v>-70.317920000000001</v>
      </c>
      <c r="AO17" s="58">
        <f t="shared" si="3"/>
        <v>242.04276099999998</v>
      </c>
      <c r="AP17" s="58">
        <v>-372.88526000000002</v>
      </c>
      <c r="AQ17" s="58">
        <v>-256.26195000000001</v>
      </c>
      <c r="AR17" s="58">
        <v>-195.34530999999998</v>
      </c>
      <c r="AS17" s="58">
        <v>-490.51706000000001</v>
      </c>
      <c r="AT17" s="58">
        <v>-673.75295999999992</v>
      </c>
      <c r="AU17" s="58">
        <v>54.423589999999997</v>
      </c>
      <c r="AV17" s="58">
        <v>35.480489999999996</v>
      </c>
      <c r="AW17" s="58">
        <v>34.553089999999997</v>
      </c>
      <c r="AX17" s="58">
        <v>107.22595</v>
      </c>
      <c r="AY17" s="58">
        <v>-340.76282799999996</v>
      </c>
      <c r="AZ17" s="58">
        <v>-1130.1126259999999</v>
      </c>
      <c r="BA17" s="58">
        <v>242.04276099999998</v>
      </c>
      <c r="BB17" s="58">
        <f t="shared" si="4"/>
        <v>-2850.2171800000001</v>
      </c>
      <c r="BC17" s="58">
        <v>-652.87491750000004</v>
      </c>
      <c r="BD17" s="58">
        <v>-768.91408230000002</v>
      </c>
      <c r="BE17" s="58">
        <v>-877.65727749999996</v>
      </c>
      <c r="BF17" s="58">
        <v>-1267.0227600000001</v>
      </c>
      <c r="BG17" s="58">
        <v>-1878.91617</v>
      </c>
      <c r="BH17" s="58">
        <v>-2141.4669199999998</v>
      </c>
      <c r="BI17" s="58">
        <v>-2788.2891300000001</v>
      </c>
      <c r="BJ17" s="58">
        <v>-2937.9229999999998</v>
      </c>
      <c r="BK17" s="58">
        <v>-4888.3435399999998</v>
      </c>
      <c r="BL17" s="58">
        <v>-3234.6832300000001</v>
      </c>
      <c r="BM17" s="58">
        <v>-4470.6455199999991</v>
      </c>
      <c r="BN17" s="58">
        <v>-2850.2171800000001</v>
      </c>
      <c r="BQ17" s="98"/>
    </row>
    <row r="18" spans="1:69" s="83" customFormat="1" ht="12.75" customHeight="1">
      <c r="A18" s="85" t="s">
        <v>2802</v>
      </c>
      <c r="B18" s="14">
        <f t="shared" si="0"/>
        <v>5033.1544313999993</v>
      </c>
      <c r="C18" s="14">
        <v>5778.1999391000008</v>
      </c>
      <c r="D18" s="14">
        <v>5779.2020351000001</v>
      </c>
      <c r="E18" s="14">
        <v>5439.1675506000001</v>
      </c>
      <c r="F18" s="14">
        <v>5330.6080602000011</v>
      </c>
      <c r="G18" s="14">
        <v>5431.1927522999995</v>
      </c>
      <c r="H18" s="14">
        <v>5247.5133909999995</v>
      </c>
      <c r="I18" s="14">
        <v>5423.0559120000007</v>
      </c>
      <c r="J18" s="14">
        <v>5242.9374481000004</v>
      </c>
      <c r="K18" s="14">
        <v>4734.7995282000002</v>
      </c>
      <c r="L18" s="14">
        <v>5324.5458607999999</v>
      </c>
      <c r="M18" s="14">
        <v>5425.8403540999989</v>
      </c>
      <c r="N18" s="14">
        <v>5033.1544313999993</v>
      </c>
      <c r="O18" s="14">
        <f t="shared" si="1"/>
        <v>387.96656000000002</v>
      </c>
      <c r="P18" s="14">
        <v>5759.5618859999995</v>
      </c>
      <c r="Q18" s="14">
        <v>5827.4187000000002</v>
      </c>
      <c r="R18" s="14">
        <v>5160.8238000000001</v>
      </c>
      <c r="S18" s="14">
        <v>5883.4835999999996</v>
      </c>
      <c r="T18" s="14">
        <v>5830.3509000000004</v>
      </c>
      <c r="U18" s="14">
        <v>5508.2321700000002</v>
      </c>
      <c r="V18" s="14">
        <v>5912.2383</v>
      </c>
      <c r="W18" s="14">
        <v>5039.9480400000002</v>
      </c>
      <c r="X18" s="14">
        <v>397.41310999999939</v>
      </c>
      <c r="Y18" s="14">
        <v>850.52331999999933</v>
      </c>
      <c r="Z18" s="14">
        <v>801.50851999999998</v>
      </c>
      <c r="AA18" s="14">
        <v>387.96656000000002</v>
      </c>
      <c r="AB18" s="14">
        <f t="shared" si="2"/>
        <v>999.38477</v>
      </c>
      <c r="AC18" s="14">
        <v>1220.6177700000001</v>
      </c>
      <c r="AD18" s="14">
        <v>1284.3890700000002</v>
      </c>
      <c r="AE18" s="14">
        <v>928.48884000000078</v>
      </c>
      <c r="AF18" s="14">
        <v>1565.69596</v>
      </c>
      <c r="AG18" s="14">
        <v>1631.1813400000001</v>
      </c>
      <c r="AH18" s="14">
        <v>1141.1125300000001</v>
      </c>
      <c r="AI18" s="14">
        <v>1553.0586499999999</v>
      </c>
      <c r="AJ18" s="14">
        <v>1385.7418700000001</v>
      </c>
      <c r="AK18" s="14">
        <v>859.5215299999993</v>
      </c>
      <c r="AL18" s="14">
        <v>1390.5849699999999</v>
      </c>
      <c r="AM18" s="14">
        <v>1256.29836</v>
      </c>
      <c r="AN18" s="14">
        <v>999.38477</v>
      </c>
      <c r="AO18" s="14">
        <f t="shared" si="3"/>
        <v>1545.0421919999999</v>
      </c>
      <c r="AP18" s="14">
        <v>661.61642000000086</v>
      </c>
      <c r="AQ18" s="14">
        <v>803.02593999999942</v>
      </c>
      <c r="AR18" s="14">
        <v>869.31948999999997</v>
      </c>
      <c r="AS18" s="14">
        <v>839.32803000000001</v>
      </c>
      <c r="AT18" s="14">
        <v>711.22567000000004</v>
      </c>
      <c r="AU18" s="14">
        <v>1047.02136</v>
      </c>
      <c r="AV18" s="14">
        <v>1157.12337</v>
      </c>
      <c r="AW18" s="14">
        <v>1007.00238</v>
      </c>
      <c r="AX18" s="14">
        <v>1107.1929499999999</v>
      </c>
      <c r="AY18" s="14">
        <v>622.31210999999939</v>
      </c>
      <c r="AZ18" s="14">
        <v>378.23964300000017</v>
      </c>
      <c r="BA18" s="14">
        <v>1545.0421919999999</v>
      </c>
      <c r="BB18" s="14">
        <f t="shared" si="4"/>
        <v>216.25316000000001</v>
      </c>
      <c r="BC18" s="14">
        <v>750.79679289999888</v>
      </c>
      <c r="BD18" s="14">
        <v>624.58253560000003</v>
      </c>
      <c r="BE18" s="14">
        <v>588.24747580000007</v>
      </c>
      <c r="BF18" s="14">
        <v>382.49425000000002</v>
      </c>
      <c r="BG18" s="14">
        <v>-195.61726999999999</v>
      </c>
      <c r="BH18" s="14">
        <v>-344.46492000000001</v>
      </c>
      <c r="BI18" s="14">
        <v>-522.02391</v>
      </c>
      <c r="BJ18" s="14">
        <v>-782.11232999999993</v>
      </c>
      <c r="BK18" s="14">
        <v>-2214.41185</v>
      </c>
      <c r="BL18" s="14">
        <v>-1459.9708000000001</v>
      </c>
      <c r="BM18" s="14">
        <v>-2430.0946200000003</v>
      </c>
      <c r="BN18" s="14">
        <v>216.25316000000001</v>
      </c>
      <c r="BQ18" s="98"/>
    </row>
    <row r="19" spans="1:69" s="83" customFormat="1" ht="12.75" customHeight="1">
      <c r="A19" s="614" t="s">
        <v>2831</v>
      </c>
      <c r="B19" s="14">
        <f t="shared" si="0"/>
        <v>6617.8183282999989</v>
      </c>
      <c r="C19" s="14">
        <v>7103.0975831000005</v>
      </c>
      <c r="D19" s="14">
        <v>7098.0241568000001</v>
      </c>
      <c r="E19" s="14">
        <v>7074.6417087</v>
      </c>
      <c r="F19" s="14">
        <v>6610.904987500001</v>
      </c>
      <c r="G19" s="14">
        <v>6513.1780814999993</v>
      </c>
      <c r="H19" s="14">
        <v>6476.0489974000002</v>
      </c>
      <c r="I19" s="14">
        <v>6597.7307575000004</v>
      </c>
      <c r="J19" s="14">
        <v>6539.6076814999997</v>
      </c>
      <c r="K19" s="14">
        <v>6538.8465980999999</v>
      </c>
      <c r="L19" s="14">
        <v>6490.6967936999999</v>
      </c>
      <c r="M19" s="14">
        <v>6603.6157416999995</v>
      </c>
      <c r="N19" s="14">
        <v>6617.8183282999989</v>
      </c>
      <c r="O19" s="14">
        <f t="shared" si="1"/>
        <v>6538.2754299999997</v>
      </c>
      <c r="P19" s="14">
        <v>6545.6494143999998</v>
      </c>
      <c r="Q19" s="14">
        <v>6542.2335000000003</v>
      </c>
      <c r="R19" s="14">
        <v>6600.7259999999997</v>
      </c>
      <c r="S19" s="14">
        <v>6604.3163999999997</v>
      </c>
      <c r="T19" s="14">
        <v>6634.3922000000002</v>
      </c>
      <c r="U19" s="14">
        <v>6578.2920899999999</v>
      </c>
      <c r="V19" s="14">
        <v>6571.1077999999998</v>
      </c>
      <c r="W19" s="14">
        <v>6558.2950099999998</v>
      </c>
      <c r="X19" s="14">
        <v>6573.48596</v>
      </c>
      <c r="Y19" s="14">
        <v>6541.1205099999997</v>
      </c>
      <c r="Z19" s="14">
        <v>6522.0271700000003</v>
      </c>
      <c r="AA19" s="14">
        <v>6538.2754299999997</v>
      </c>
      <c r="AB19" s="14">
        <f t="shared" si="2"/>
        <v>6358.1823800000002</v>
      </c>
      <c r="AC19" s="14">
        <v>6502.6512200000006</v>
      </c>
      <c r="AD19" s="14">
        <v>6501.7276300000003</v>
      </c>
      <c r="AE19" s="14">
        <v>6510.3308500000003</v>
      </c>
      <c r="AF19" s="14">
        <v>6311.4075999999995</v>
      </c>
      <c r="AG19" s="14">
        <v>6296.9184799999994</v>
      </c>
      <c r="AH19" s="14">
        <v>6298.0178999999998</v>
      </c>
      <c r="AI19" s="14">
        <v>6335.6878799999995</v>
      </c>
      <c r="AJ19" s="14">
        <v>6337.2615599999999</v>
      </c>
      <c r="AK19" s="14">
        <v>6333.3521899999996</v>
      </c>
      <c r="AL19" s="14">
        <v>6334.7125400000004</v>
      </c>
      <c r="AM19" s="14">
        <v>6351.6356799999994</v>
      </c>
      <c r="AN19" s="14">
        <v>6358.1823800000002</v>
      </c>
      <c r="AO19" s="14">
        <f t="shared" si="3"/>
        <v>6024.8428890000005</v>
      </c>
      <c r="AP19" s="14">
        <v>6358.2504600000011</v>
      </c>
      <c r="AQ19" s="14">
        <v>6353.2752599999994</v>
      </c>
      <c r="AR19" s="14">
        <v>6348.5296200000003</v>
      </c>
      <c r="AS19" s="14">
        <v>6063.6653799999995</v>
      </c>
      <c r="AT19" s="14">
        <v>6047.8625499999998</v>
      </c>
      <c r="AU19" s="14">
        <v>6033.2535599999992</v>
      </c>
      <c r="AV19" s="14">
        <v>6018.6581500000002</v>
      </c>
      <c r="AW19" s="14">
        <v>6001.3027899999997</v>
      </c>
      <c r="AX19" s="14">
        <v>6075.3847699999997</v>
      </c>
      <c r="AY19" s="14">
        <v>6069.0441579999997</v>
      </c>
      <c r="AZ19" s="14">
        <v>6056.4718080000002</v>
      </c>
      <c r="BA19" s="14">
        <v>6024.8428890000005</v>
      </c>
      <c r="BB19" s="14">
        <f t="shared" si="4"/>
        <v>5757.8013600000004</v>
      </c>
      <c r="BC19" s="14">
        <v>6047.5042650999994</v>
      </c>
      <c r="BD19" s="14">
        <v>6024.6836184000003</v>
      </c>
      <c r="BE19" s="14">
        <v>6007.8628146000001</v>
      </c>
      <c r="BF19" s="14">
        <v>5925.0170799999996</v>
      </c>
      <c r="BG19" s="14">
        <v>5923.8395300000002</v>
      </c>
      <c r="BH19" s="14">
        <v>5921.4251599999998</v>
      </c>
      <c r="BI19" s="14">
        <v>5914.7350400000005</v>
      </c>
      <c r="BJ19" s="14">
        <v>5915.7752300000002</v>
      </c>
      <c r="BK19" s="14">
        <v>5893.8747699999994</v>
      </c>
      <c r="BL19" s="14">
        <v>5796.0006100000001</v>
      </c>
      <c r="BM19" s="14">
        <v>5781.50396</v>
      </c>
      <c r="BN19" s="14">
        <v>5757.8013600000004</v>
      </c>
      <c r="BQ19" s="98"/>
    </row>
    <row r="20" spans="1:69" s="83" customFormat="1" ht="12.75" customHeight="1">
      <c r="A20" s="615" t="s">
        <v>2832</v>
      </c>
      <c r="B20" s="14">
        <f t="shared" si="0"/>
        <v>4652.8912710999994</v>
      </c>
      <c r="C20" s="14">
        <v>5068.2482944000003</v>
      </c>
      <c r="D20" s="14">
        <v>5047.4748679000004</v>
      </c>
      <c r="E20" s="14">
        <v>5047.5567175000006</v>
      </c>
      <c r="F20" s="14">
        <v>4643.0343326000002</v>
      </c>
      <c r="G20" s="14">
        <v>4643.9802008999995</v>
      </c>
      <c r="H20" s="14">
        <v>4644.9044538999997</v>
      </c>
      <c r="I20" s="14">
        <v>4645.9565130000001</v>
      </c>
      <c r="J20" s="14">
        <v>4647.1233640999999</v>
      </c>
      <c r="K20" s="14">
        <v>4648.3676622000003</v>
      </c>
      <c r="L20" s="14">
        <v>4649.7787944000002</v>
      </c>
      <c r="M20" s="14">
        <v>4651.2723422999998</v>
      </c>
      <c r="N20" s="14">
        <v>4652.8912710999994</v>
      </c>
      <c r="O20" s="14">
        <f t="shared" si="1"/>
        <v>4650.2013799999995</v>
      </c>
      <c r="P20" s="14">
        <v>4652.2224342999998</v>
      </c>
      <c r="Q20" s="14">
        <v>4640.3314</v>
      </c>
      <c r="R20" s="14">
        <v>4639.9450999999999</v>
      </c>
      <c r="S20" s="14">
        <v>4640.4600999999993</v>
      </c>
      <c r="T20" s="14">
        <v>4641.4558999999999</v>
      </c>
      <c r="U20" s="14">
        <v>4642.4090500000002</v>
      </c>
      <c r="V20" s="14">
        <v>4643.4620999999997</v>
      </c>
      <c r="W20" s="14">
        <v>4643.9985900000001</v>
      </c>
      <c r="X20" s="14">
        <v>4645.8628899999994</v>
      </c>
      <c r="Y20" s="14">
        <v>4647.2404299999998</v>
      </c>
      <c r="Z20" s="14">
        <v>4648.6949800000002</v>
      </c>
      <c r="AA20" s="14">
        <v>4650.2013799999995</v>
      </c>
      <c r="AB20" s="14">
        <f t="shared" si="2"/>
        <v>4447.3015599999999</v>
      </c>
      <c r="AC20" s="14">
        <v>4649.4405299999999</v>
      </c>
      <c r="AD20" s="14">
        <v>4637.9980599999999</v>
      </c>
      <c r="AE20" s="14">
        <v>4637.3932800000002</v>
      </c>
      <c r="AF20" s="14">
        <v>4438.1252999999997</v>
      </c>
      <c r="AG20" s="14">
        <v>4439.0947200000001</v>
      </c>
      <c r="AH20" s="14">
        <v>4440.0263099999993</v>
      </c>
      <c r="AI20" s="14">
        <v>4441.0421699999997</v>
      </c>
      <c r="AJ20" s="14">
        <v>4442.1485599999996</v>
      </c>
      <c r="AK20" s="14">
        <v>4443.3146799999995</v>
      </c>
      <c r="AL20" s="14">
        <v>4444.59638</v>
      </c>
      <c r="AM20" s="14">
        <v>4445.9367699999993</v>
      </c>
      <c r="AN20" s="14">
        <v>4447.3015599999999</v>
      </c>
      <c r="AO20" s="14">
        <f t="shared" si="3"/>
        <v>4179.3374720000002</v>
      </c>
      <c r="AP20" s="14">
        <v>4446.3749000000007</v>
      </c>
      <c r="AQ20" s="14">
        <v>4434.7650000000003</v>
      </c>
      <c r="AR20" s="14">
        <v>4434.3406999999997</v>
      </c>
      <c r="AS20" s="14">
        <v>4171.32377</v>
      </c>
      <c r="AT20" s="14">
        <v>4172.2279799999997</v>
      </c>
      <c r="AU20" s="14">
        <v>4173.0768200000002</v>
      </c>
      <c r="AV20" s="14">
        <v>4173.9854999999998</v>
      </c>
      <c r="AW20" s="14">
        <v>4174.9611599999998</v>
      </c>
      <c r="AX20" s="14">
        <v>4175.9767999999995</v>
      </c>
      <c r="AY20" s="14">
        <v>4177.0765279999996</v>
      </c>
      <c r="AZ20" s="14">
        <v>4178.2133869999998</v>
      </c>
      <c r="BA20" s="14">
        <v>4179.3374720000002</v>
      </c>
      <c r="BB20" s="14">
        <f t="shared" si="4"/>
        <v>4006.9742500000002</v>
      </c>
      <c r="BC20" s="14">
        <v>4178.1384345999995</v>
      </c>
      <c r="BD20" s="14">
        <v>4166.2580463000004</v>
      </c>
      <c r="BE20" s="14">
        <v>4165.6782014</v>
      </c>
      <c r="BF20" s="14">
        <v>4065.9821699999998</v>
      </c>
      <c r="BG20" s="14">
        <v>4066.68073</v>
      </c>
      <c r="BH20" s="14">
        <v>4067.3003799999997</v>
      </c>
      <c r="BI20" s="14">
        <v>4067.9388199999999</v>
      </c>
      <c r="BJ20" s="14">
        <v>4068.6076899999998</v>
      </c>
      <c r="BK20" s="14">
        <v>4069.2889599999999</v>
      </c>
      <c r="BL20" s="14">
        <v>4070.0015600000002</v>
      </c>
      <c r="BM20" s="14">
        <v>4070.7203599999998</v>
      </c>
      <c r="BN20" s="14">
        <v>4006.9742500000002</v>
      </c>
      <c r="BQ20" s="98"/>
    </row>
    <row r="21" spans="1:69" s="83" customFormat="1" ht="12.75" customHeight="1">
      <c r="A21" s="615" t="s">
        <v>2833</v>
      </c>
      <c r="B21" s="14">
        <f t="shared" si="0"/>
        <v>1964.9270572</v>
      </c>
      <c r="C21" s="14">
        <v>2034.8492887</v>
      </c>
      <c r="D21" s="14">
        <v>2050.5492889000002</v>
      </c>
      <c r="E21" s="14">
        <v>2027.0849912000001</v>
      </c>
      <c r="F21" s="14">
        <v>1967.8706548999999</v>
      </c>
      <c r="G21" s="14">
        <v>1869.1978806</v>
      </c>
      <c r="H21" s="14">
        <v>1831.1445434999998</v>
      </c>
      <c r="I21" s="14">
        <v>1951.7742445000001</v>
      </c>
      <c r="J21" s="14">
        <v>1892.4843174</v>
      </c>
      <c r="K21" s="14">
        <v>1890.4789358999999</v>
      </c>
      <c r="L21" s="14">
        <v>1840.9179993</v>
      </c>
      <c r="M21" s="14">
        <v>1952.3433994</v>
      </c>
      <c r="N21" s="14">
        <v>1964.9270572</v>
      </c>
      <c r="O21" s="14">
        <f t="shared" si="1"/>
        <v>1888.0740499999999</v>
      </c>
      <c r="P21" s="14">
        <v>1893.4269801</v>
      </c>
      <c r="Q21" s="14">
        <v>1901.9021</v>
      </c>
      <c r="R21" s="14">
        <v>1960.7809</v>
      </c>
      <c r="S21" s="14">
        <v>1963.8563000000001</v>
      </c>
      <c r="T21" s="14">
        <v>1992.9363000000001</v>
      </c>
      <c r="U21" s="14">
        <v>1935.8830399999999</v>
      </c>
      <c r="V21" s="14">
        <v>1927.6457</v>
      </c>
      <c r="W21" s="14">
        <v>1914.2964199999999</v>
      </c>
      <c r="X21" s="14">
        <v>1927.6230700000001</v>
      </c>
      <c r="Y21" s="14">
        <v>1893.8800800000001</v>
      </c>
      <c r="Z21" s="14">
        <v>1873.3321899999999</v>
      </c>
      <c r="AA21" s="14">
        <v>1888.0740499999999</v>
      </c>
      <c r="AB21" s="14">
        <f t="shared" si="2"/>
        <v>1910.8808200000001</v>
      </c>
      <c r="AC21" s="14">
        <v>1853.2106899999999</v>
      </c>
      <c r="AD21" s="14">
        <v>1863.72957</v>
      </c>
      <c r="AE21" s="14">
        <v>1872.9375700000001</v>
      </c>
      <c r="AF21" s="14">
        <v>1873.2823000000001</v>
      </c>
      <c r="AG21" s="14">
        <v>1857.82376</v>
      </c>
      <c r="AH21" s="14">
        <v>1857.9915900000001</v>
      </c>
      <c r="AI21" s="14">
        <v>1894.64571</v>
      </c>
      <c r="AJ21" s="14">
        <v>1895.1130000000001</v>
      </c>
      <c r="AK21" s="14">
        <v>1890.0375100000001</v>
      </c>
      <c r="AL21" s="14">
        <v>1890.1161599999998</v>
      </c>
      <c r="AM21" s="14">
        <v>1905.6989099999998</v>
      </c>
      <c r="AN21" s="14">
        <v>1910.8808200000001</v>
      </c>
      <c r="AO21" s="14">
        <f t="shared" si="3"/>
        <v>1845.5054169999999</v>
      </c>
      <c r="AP21" s="14">
        <v>1911.87556</v>
      </c>
      <c r="AQ21" s="14">
        <v>1918.51026</v>
      </c>
      <c r="AR21" s="14">
        <v>1914.1889199999998</v>
      </c>
      <c r="AS21" s="14">
        <v>1892.3416100000002</v>
      </c>
      <c r="AT21" s="14">
        <v>1875.6345700000002</v>
      </c>
      <c r="AU21" s="14">
        <v>1860.1767399999999</v>
      </c>
      <c r="AV21" s="14">
        <v>1844.67265</v>
      </c>
      <c r="AW21" s="14">
        <v>1826.3416299999999</v>
      </c>
      <c r="AX21" s="14">
        <v>1899.40797</v>
      </c>
      <c r="AY21" s="14">
        <v>1891.9676299999999</v>
      </c>
      <c r="AZ21" s="14">
        <v>1878.258421</v>
      </c>
      <c r="BA21" s="14">
        <v>1845.5054169999999</v>
      </c>
      <c r="BB21" s="14">
        <f t="shared" si="4"/>
        <v>1750.8271100000002</v>
      </c>
      <c r="BC21" s="14">
        <v>1869.3658304999999</v>
      </c>
      <c r="BD21" s="14">
        <v>1858.4255721</v>
      </c>
      <c r="BE21" s="14">
        <v>1842.1846132000001</v>
      </c>
      <c r="BF21" s="14">
        <v>1859.0349099999999</v>
      </c>
      <c r="BG21" s="14">
        <v>1857.1588000000002</v>
      </c>
      <c r="BH21" s="14">
        <v>1854.1247800000001</v>
      </c>
      <c r="BI21" s="14">
        <v>1846.7962199999999</v>
      </c>
      <c r="BJ21" s="14">
        <v>1847.1675400000001</v>
      </c>
      <c r="BK21" s="14">
        <v>1824.58581</v>
      </c>
      <c r="BL21" s="14">
        <v>1725.9990500000001</v>
      </c>
      <c r="BM21" s="14">
        <v>1710.7836000000002</v>
      </c>
      <c r="BN21" s="14">
        <v>1750.8271100000002</v>
      </c>
      <c r="BQ21" s="98"/>
    </row>
    <row r="22" spans="1:69" s="83" customFormat="1" ht="12.75" customHeight="1">
      <c r="A22" s="614" t="s">
        <v>2813</v>
      </c>
      <c r="B22" s="14">
        <f t="shared" si="0"/>
        <v>-1584.6638969000001</v>
      </c>
      <c r="C22" s="14">
        <v>-1324.8976439999999</v>
      </c>
      <c r="D22" s="14">
        <v>-1318.8221217</v>
      </c>
      <c r="E22" s="14">
        <v>-1635.4741581000001</v>
      </c>
      <c r="F22" s="14">
        <v>-1280.2969272999999</v>
      </c>
      <c r="G22" s="14">
        <v>-1081.9853292</v>
      </c>
      <c r="H22" s="14">
        <v>-1228.5356064</v>
      </c>
      <c r="I22" s="14">
        <v>-1174.6748454999999</v>
      </c>
      <c r="J22" s="14">
        <v>-1296.6702333999997</v>
      </c>
      <c r="K22" s="14">
        <v>-1804.0470699</v>
      </c>
      <c r="L22" s="14">
        <v>-1166.1509328999998</v>
      </c>
      <c r="M22" s="14">
        <v>-1177.7753875999999</v>
      </c>
      <c r="N22" s="14">
        <v>-1584.6638969000001</v>
      </c>
      <c r="O22" s="14">
        <f t="shared" si="1"/>
        <v>-6150.3088699999998</v>
      </c>
      <c r="P22" s="14">
        <v>-786.0875284</v>
      </c>
      <c r="Q22" s="14">
        <v>-714.81479999999999</v>
      </c>
      <c r="R22" s="14">
        <v>-1439.9022</v>
      </c>
      <c r="S22" s="14">
        <v>-720.83280000000002</v>
      </c>
      <c r="T22" s="14">
        <v>-804.04130000000009</v>
      </c>
      <c r="U22" s="14">
        <v>-1070.0599199999999</v>
      </c>
      <c r="V22" s="14">
        <v>-658.86950000000002</v>
      </c>
      <c r="W22" s="14">
        <v>-1518.3469700000001</v>
      </c>
      <c r="X22" s="14">
        <v>-6176.0728500000005</v>
      </c>
      <c r="Y22" s="14">
        <v>-5690.5971900000004</v>
      </c>
      <c r="Z22" s="14">
        <v>-5720.51865</v>
      </c>
      <c r="AA22" s="14">
        <v>-6150.3088699999998</v>
      </c>
      <c r="AB22" s="14">
        <f t="shared" si="2"/>
        <v>-5358.7976100000005</v>
      </c>
      <c r="AC22" s="14">
        <v>-5282.0334499999999</v>
      </c>
      <c r="AD22" s="14">
        <v>-5217.3385599999992</v>
      </c>
      <c r="AE22" s="14">
        <v>-5581.8420099999994</v>
      </c>
      <c r="AF22" s="14">
        <v>-4745.7116399999995</v>
      </c>
      <c r="AG22" s="14">
        <v>-4665.7371399999993</v>
      </c>
      <c r="AH22" s="14">
        <v>-5156.9053700000004</v>
      </c>
      <c r="AI22" s="14">
        <v>-4782.6292300000005</v>
      </c>
      <c r="AJ22" s="14">
        <v>-4951.5196900000001</v>
      </c>
      <c r="AK22" s="14">
        <v>-5473.8306600000005</v>
      </c>
      <c r="AL22" s="14">
        <v>-4944.1275700000006</v>
      </c>
      <c r="AM22" s="14">
        <v>-5095.3373200000005</v>
      </c>
      <c r="AN22" s="14">
        <v>-5358.7976100000005</v>
      </c>
      <c r="AO22" s="14">
        <f t="shared" si="3"/>
        <v>-4479.8006970000006</v>
      </c>
      <c r="AP22" s="14">
        <v>-5696.6340399999999</v>
      </c>
      <c r="AQ22" s="14">
        <v>-5550.2493199999999</v>
      </c>
      <c r="AR22" s="14">
        <v>-5479.2101299999995</v>
      </c>
      <c r="AS22" s="14">
        <v>-5224.3373499999998</v>
      </c>
      <c r="AT22" s="14">
        <v>-5336.63688</v>
      </c>
      <c r="AU22" s="14">
        <v>-4986.2322000000004</v>
      </c>
      <c r="AV22" s="14">
        <v>-4861.53478</v>
      </c>
      <c r="AW22" s="14">
        <v>-4994.3004099999998</v>
      </c>
      <c r="AX22" s="14">
        <v>-4968.19182</v>
      </c>
      <c r="AY22" s="14">
        <v>-5446.7320480000008</v>
      </c>
      <c r="AZ22" s="14">
        <v>-5678.2321650000004</v>
      </c>
      <c r="BA22" s="14">
        <v>-4479.8006970000006</v>
      </c>
      <c r="BB22" s="14">
        <f t="shared" si="4"/>
        <v>-5541.5482000000002</v>
      </c>
      <c r="BC22" s="14">
        <v>-5296.7074722000007</v>
      </c>
      <c r="BD22" s="14">
        <v>-5400.1010827999999</v>
      </c>
      <c r="BE22" s="14">
        <v>-5419.6153388000002</v>
      </c>
      <c r="BF22" s="14">
        <v>-5542.5228299999999</v>
      </c>
      <c r="BG22" s="14">
        <v>-6119.4567999999999</v>
      </c>
      <c r="BH22" s="14">
        <v>-6265.8900800000001</v>
      </c>
      <c r="BI22" s="14">
        <v>-6436.7589500000004</v>
      </c>
      <c r="BJ22" s="14">
        <v>-6697.8875599999992</v>
      </c>
      <c r="BK22" s="14">
        <v>-8108.2866199999999</v>
      </c>
      <c r="BL22" s="14">
        <v>-7255.9714100000001</v>
      </c>
      <c r="BM22" s="14">
        <v>-8211.5985799999999</v>
      </c>
      <c r="BN22" s="14">
        <v>-5541.5482000000002</v>
      </c>
      <c r="BQ22" s="98"/>
    </row>
    <row r="23" spans="1:69" s="83" customFormat="1" ht="12.75" customHeight="1">
      <c r="A23" s="615" t="s">
        <v>2834</v>
      </c>
      <c r="B23" s="14">
        <f t="shared" si="0"/>
        <v>-1584.6638969000001</v>
      </c>
      <c r="C23" s="14">
        <v>-1324.8976439999999</v>
      </c>
      <c r="D23" s="14">
        <v>-1318.8221217</v>
      </c>
      <c r="E23" s="14">
        <v>-1635.4741581000001</v>
      </c>
      <c r="F23" s="14">
        <v>-1280.2969272999999</v>
      </c>
      <c r="G23" s="14">
        <v>-1081.9853292</v>
      </c>
      <c r="H23" s="14">
        <v>-1228.5356064</v>
      </c>
      <c r="I23" s="14">
        <v>-1174.6748454999999</v>
      </c>
      <c r="J23" s="14">
        <v>-1296.6702333999997</v>
      </c>
      <c r="K23" s="14">
        <v>-1804.0470699</v>
      </c>
      <c r="L23" s="14">
        <v>-1166.1509328999998</v>
      </c>
      <c r="M23" s="14">
        <v>-1177.7753875999999</v>
      </c>
      <c r="N23" s="14">
        <v>-1584.6638969000001</v>
      </c>
      <c r="O23" s="14">
        <f t="shared" si="1"/>
        <v>-6150.3088699999998</v>
      </c>
      <c r="P23" s="14">
        <v>-786.0875284</v>
      </c>
      <c r="Q23" s="14">
        <v>-714.81479999999999</v>
      </c>
      <c r="R23" s="14">
        <v>-1439.9022</v>
      </c>
      <c r="S23" s="14">
        <v>-720.83280000000002</v>
      </c>
      <c r="T23" s="14">
        <v>-804.04130000000009</v>
      </c>
      <c r="U23" s="14">
        <v>-1070.0599199999999</v>
      </c>
      <c r="V23" s="14">
        <v>-658.86950000000002</v>
      </c>
      <c r="W23" s="14">
        <v>-1518.3469700000001</v>
      </c>
      <c r="X23" s="14">
        <v>-6176.0728500000005</v>
      </c>
      <c r="Y23" s="14">
        <v>-5690.5971900000004</v>
      </c>
      <c r="Z23" s="14">
        <v>-5720.51865</v>
      </c>
      <c r="AA23" s="14">
        <v>-6150.3088699999998</v>
      </c>
      <c r="AB23" s="14">
        <f t="shared" si="2"/>
        <v>-5358.7976100000005</v>
      </c>
      <c r="AC23" s="14">
        <v>-5282.0334499999999</v>
      </c>
      <c r="AD23" s="14">
        <v>-5217.3385599999992</v>
      </c>
      <c r="AE23" s="14">
        <v>-5581.8420099999994</v>
      </c>
      <c r="AF23" s="14">
        <v>-4745.7116399999995</v>
      </c>
      <c r="AG23" s="14">
        <v>-4665.7371399999993</v>
      </c>
      <c r="AH23" s="14">
        <v>-5156.9053700000004</v>
      </c>
      <c r="AI23" s="14">
        <v>-4782.6292300000005</v>
      </c>
      <c r="AJ23" s="14">
        <v>-4951.5196900000001</v>
      </c>
      <c r="AK23" s="14">
        <v>-5473.8306600000005</v>
      </c>
      <c r="AL23" s="14">
        <v>-4944.1275700000006</v>
      </c>
      <c r="AM23" s="14">
        <v>-5095.3373200000005</v>
      </c>
      <c r="AN23" s="14">
        <v>-5358.7976100000005</v>
      </c>
      <c r="AO23" s="14">
        <f t="shared" si="3"/>
        <v>-4479.8006970000006</v>
      </c>
      <c r="AP23" s="14">
        <v>-5696.6340399999999</v>
      </c>
      <c r="AQ23" s="14">
        <v>-5550.2493199999999</v>
      </c>
      <c r="AR23" s="14">
        <v>-5479.2101299999995</v>
      </c>
      <c r="AS23" s="14">
        <v>-5224.3373499999998</v>
      </c>
      <c r="AT23" s="14">
        <v>-5336.63688</v>
      </c>
      <c r="AU23" s="14">
        <v>-4986.2322000000004</v>
      </c>
      <c r="AV23" s="14">
        <v>-4861.53478</v>
      </c>
      <c r="AW23" s="14">
        <v>-4994.3004099999998</v>
      </c>
      <c r="AX23" s="14">
        <v>-4968.19182</v>
      </c>
      <c r="AY23" s="14">
        <v>-5446.7320480000008</v>
      </c>
      <c r="AZ23" s="14">
        <v>-5678.2321650000004</v>
      </c>
      <c r="BA23" s="14">
        <v>-4479.8006970000006</v>
      </c>
      <c r="BB23" s="14">
        <f t="shared" si="4"/>
        <v>-5420.2602000000006</v>
      </c>
      <c r="BC23" s="14">
        <v>-5296.7074722000007</v>
      </c>
      <c r="BD23" s="14">
        <v>-5400.1010827999999</v>
      </c>
      <c r="BE23" s="14">
        <v>-5419.6153388000002</v>
      </c>
      <c r="BF23" s="14">
        <v>-5542.5228299999999</v>
      </c>
      <c r="BG23" s="14">
        <v>-5992.2882099999997</v>
      </c>
      <c r="BH23" s="14">
        <v>-6127.4624299999996</v>
      </c>
      <c r="BI23" s="14">
        <v>-6307.3514500000001</v>
      </c>
      <c r="BJ23" s="14">
        <v>-6568.7111299999997</v>
      </c>
      <c r="BK23" s="14">
        <v>-7980.6893799999998</v>
      </c>
      <c r="BL23" s="14">
        <v>-7136.40337</v>
      </c>
      <c r="BM23" s="14">
        <v>-8093.0845799999997</v>
      </c>
      <c r="BN23" s="14">
        <v>-5420.2602000000006</v>
      </c>
      <c r="BQ23" s="98"/>
    </row>
    <row r="24" spans="1:69" s="83" customFormat="1" ht="12.75" customHeight="1">
      <c r="A24" s="615" t="s">
        <v>2835</v>
      </c>
      <c r="B24" s="14">
        <f t="shared" si="0"/>
        <v>0</v>
      </c>
      <c r="C24" s="14">
        <v>0</v>
      </c>
      <c r="D24" s="14">
        <v>0</v>
      </c>
      <c r="E24" s="14">
        <v>0</v>
      </c>
      <c r="F24" s="14">
        <v>0</v>
      </c>
      <c r="G24" s="14">
        <v>0</v>
      </c>
      <c r="H24" s="14">
        <v>0</v>
      </c>
      <c r="I24" s="14">
        <v>0</v>
      </c>
      <c r="J24" s="14">
        <v>0</v>
      </c>
      <c r="K24" s="14">
        <v>0</v>
      </c>
      <c r="L24" s="14">
        <v>0</v>
      </c>
      <c r="M24" s="14">
        <v>0</v>
      </c>
      <c r="N24" s="14">
        <v>0</v>
      </c>
      <c r="O24" s="14">
        <f t="shared" si="1"/>
        <v>0</v>
      </c>
      <c r="P24" s="14">
        <v>0</v>
      </c>
      <c r="Q24" s="14">
        <v>0</v>
      </c>
      <c r="R24" s="14">
        <v>0</v>
      </c>
      <c r="S24" s="14">
        <v>0</v>
      </c>
      <c r="T24" s="14">
        <v>0</v>
      </c>
      <c r="U24" s="14">
        <v>0</v>
      </c>
      <c r="V24" s="14">
        <v>0</v>
      </c>
      <c r="W24" s="14">
        <v>0</v>
      </c>
      <c r="X24" s="14">
        <v>0</v>
      </c>
      <c r="Y24" s="14">
        <v>0</v>
      </c>
      <c r="Z24" s="14">
        <v>0</v>
      </c>
      <c r="AA24" s="14">
        <v>0</v>
      </c>
      <c r="AB24" s="14">
        <f t="shared" si="2"/>
        <v>0</v>
      </c>
      <c r="AC24" s="14">
        <v>0</v>
      </c>
      <c r="AD24" s="14">
        <v>0</v>
      </c>
      <c r="AE24" s="14">
        <v>0</v>
      </c>
      <c r="AF24" s="14">
        <v>0</v>
      </c>
      <c r="AG24" s="14">
        <v>0</v>
      </c>
      <c r="AH24" s="14">
        <v>0</v>
      </c>
      <c r="AI24" s="14">
        <v>0</v>
      </c>
      <c r="AJ24" s="14">
        <v>0</v>
      </c>
      <c r="AK24" s="14">
        <v>0</v>
      </c>
      <c r="AL24" s="14">
        <v>0</v>
      </c>
      <c r="AM24" s="14">
        <v>0</v>
      </c>
      <c r="AN24" s="14">
        <v>0</v>
      </c>
      <c r="AO24" s="14">
        <f t="shared" si="3"/>
        <v>0</v>
      </c>
      <c r="AP24" s="14">
        <v>0</v>
      </c>
      <c r="AQ24" s="14">
        <v>0</v>
      </c>
      <c r="AR24" s="14">
        <v>0</v>
      </c>
      <c r="AS24" s="14">
        <v>0</v>
      </c>
      <c r="AT24" s="14">
        <v>0</v>
      </c>
      <c r="AU24" s="14">
        <v>0</v>
      </c>
      <c r="AV24" s="14">
        <v>0</v>
      </c>
      <c r="AW24" s="14">
        <v>0</v>
      </c>
      <c r="AX24" s="14">
        <v>0</v>
      </c>
      <c r="AY24" s="14">
        <v>0</v>
      </c>
      <c r="AZ24" s="14">
        <v>0</v>
      </c>
      <c r="BA24" s="14">
        <v>0</v>
      </c>
      <c r="BB24" s="14">
        <f t="shared" si="4"/>
        <v>-121.288</v>
      </c>
      <c r="BC24" s="14">
        <v>0</v>
      </c>
      <c r="BD24" s="14">
        <v>0</v>
      </c>
      <c r="BE24" s="14">
        <v>0</v>
      </c>
      <c r="BF24" s="14">
        <v>0</v>
      </c>
      <c r="BG24" s="14">
        <v>-127.16858999999999</v>
      </c>
      <c r="BH24" s="14">
        <v>-138.42765</v>
      </c>
      <c r="BI24" s="14">
        <v>-129.4075</v>
      </c>
      <c r="BJ24" s="14">
        <v>-129.17642999999998</v>
      </c>
      <c r="BK24" s="14">
        <v>-127.59724</v>
      </c>
      <c r="BL24" s="14">
        <v>-119.56804</v>
      </c>
      <c r="BM24" s="14">
        <v>-118.514</v>
      </c>
      <c r="BN24" s="14">
        <v>-121.288</v>
      </c>
      <c r="BQ24" s="98"/>
    </row>
    <row r="25" spans="1:69" s="83" customFormat="1" ht="12.75" customHeight="1">
      <c r="A25" s="85" t="s">
        <v>2841</v>
      </c>
      <c r="B25" s="14">
        <f t="shared" si="0"/>
        <v>0</v>
      </c>
      <c r="C25" s="14">
        <v>0</v>
      </c>
      <c r="D25" s="14">
        <v>0</v>
      </c>
      <c r="E25" s="14">
        <v>0</v>
      </c>
      <c r="F25" s="14">
        <v>0</v>
      </c>
      <c r="G25" s="14">
        <v>0</v>
      </c>
      <c r="H25" s="14">
        <v>0</v>
      </c>
      <c r="I25" s="14">
        <v>0</v>
      </c>
      <c r="J25" s="14">
        <v>0</v>
      </c>
      <c r="K25" s="14">
        <v>0</v>
      </c>
      <c r="L25" s="14">
        <v>0</v>
      </c>
      <c r="M25" s="14">
        <v>0</v>
      </c>
      <c r="N25" s="14">
        <v>0</v>
      </c>
      <c r="O25" s="14">
        <f t="shared" si="1"/>
        <v>0</v>
      </c>
      <c r="P25" s="14">
        <v>0</v>
      </c>
      <c r="Q25" s="14">
        <v>0</v>
      </c>
      <c r="R25" s="14">
        <v>0</v>
      </c>
      <c r="S25" s="14">
        <v>0</v>
      </c>
      <c r="T25" s="14">
        <v>0</v>
      </c>
      <c r="U25" s="14">
        <v>0</v>
      </c>
      <c r="V25" s="14">
        <v>0</v>
      </c>
      <c r="W25" s="14">
        <v>0</v>
      </c>
      <c r="X25" s="14">
        <v>0</v>
      </c>
      <c r="Y25" s="14">
        <v>0</v>
      </c>
      <c r="Z25" s="14">
        <v>0</v>
      </c>
      <c r="AA25" s="14">
        <v>0</v>
      </c>
      <c r="AB25" s="14">
        <f t="shared" si="2"/>
        <v>0</v>
      </c>
      <c r="AC25" s="14">
        <v>0</v>
      </c>
      <c r="AD25" s="14">
        <v>0</v>
      </c>
      <c r="AE25" s="14">
        <v>0</v>
      </c>
      <c r="AF25" s="14">
        <v>0</v>
      </c>
      <c r="AG25" s="14">
        <v>0</v>
      </c>
      <c r="AH25" s="14">
        <v>0</v>
      </c>
      <c r="AI25" s="14">
        <v>0</v>
      </c>
      <c r="AJ25" s="14">
        <v>0</v>
      </c>
      <c r="AK25" s="14">
        <v>0</v>
      </c>
      <c r="AL25" s="14">
        <v>0</v>
      </c>
      <c r="AM25" s="14">
        <v>0</v>
      </c>
      <c r="AN25" s="14">
        <v>0</v>
      </c>
      <c r="AO25" s="14">
        <f t="shared" si="3"/>
        <v>0</v>
      </c>
      <c r="AP25" s="14">
        <v>0</v>
      </c>
      <c r="AQ25" s="14">
        <v>0</v>
      </c>
      <c r="AR25" s="14">
        <v>0</v>
      </c>
      <c r="AS25" s="14">
        <v>0</v>
      </c>
      <c r="AT25" s="14">
        <v>0</v>
      </c>
      <c r="AU25" s="14">
        <v>0</v>
      </c>
      <c r="AV25" s="14">
        <v>0</v>
      </c>
      <c r="AW25" s="14">
        <v>0</v>
      </c>
      <c r="AX25" s="14">
        <v>0</v>
      </c>
      <c r="AY25" s="14">
        <v>0</v>
      </c>
      <c r="AZ25" s="14">
        <v>0</v>
      </c>
      <c r="BA25" s="14">
        <v>0</v>
      </c>
      <c r="BB25" s="14">
        <f t="shared" si="4"/>
        <v>0</v>
      </c>
      <c r="BC25" s="14">
        <v>0</v>
      </c>
      <c r="BD25" s="14">
        <v>0</v>
      </c>
      <c r="BE25" s="14">
        <v>0</v>
      </c>
      <c r="BF25" s="14">
        <v>0</v>
      </c>
      <c r="BG25" s="14">
        <v>0</v>
      </c>
      <c r="BH25" s="14">
        <v>0</v>
      </c>
      <c r="BI25" s="14">
        <v>0</v>
      </c>
      <c r="BJ25" s="14">
        <v>0</v>
      </c>
      <c r="BK25" s="14">
        <v>0</v>
      </c>
      <c r="BL25" s="14">
        <v>0</v>
      </c>
      <c r="BM25" s="14">
        <v>0</v>
      </c>
      <c r="BN25" s="14">
        <v>0</v>
      </c>
      <c r="BQ25" s="98"/>
    </row>
    <row r="26" spans="1:69" s="83" customFormat="1" ht="12.75" customHeight="1">
      <c r="A26" s="85" t="s">
        <v>2836</v>
      </c>
      <c r="B26" s="14">
        <f t="shared" si="0"/>
        <v>273.18149419999997</v>
      </c>
      <c r="C26" s="14">
        <v>314.29909950000001</v>
      </c>
      <c r="D26" s="14">
        <v>269.59174819999998</v>
      </c>
      <c r="E26" s="14">
        <v>251.34751120000001</v>
      </c>
      <c r="F26" s="14">
        <v>255.47678440000004</v>
      </c>
      <c r="G26" s="14">
        <v>221.88089110000004</v>
      </c>
      <c r="H26" s="14">
        <v>217.14015549999999</v>
      </c>
      <c r="I26" s="14">
        <v>299.21318339999999</v>
      </c>
      <c r="J26" s="14">
        <v>280.05970849999994</v>
      </c>
      <c r="K26" s="14">
        <v>167.63348010000001</v>
      </c>
      <c r="L26" s="14">
        <v>301.81014950000008</v>
      </c>
      <c r="M26" s="14">
        <v>296.88278239999994</v>
      </c>
      <c r="N26" s="14">
        <v>273.18149419999997</v>
      </c>
      <c r="O26" s="14">
        <f t="shared" si="1"/>
        <v>411.51801</v>
      </c>
      <c r="P26" s="14">
        <v>176.24968779999998</v>
      </c>
      <c r="Q26" s="14">
        <v>101.25360000000001</v>
      </c>
      <c r="R26" s="14">
        <v>71.666399999999996</v>
      </c>
      <c r="S26" s="14">
        <v>153.44660000000002</v>
      </c>
      <c r="T26" s="14">
        <v>176.7132</v>
      </c>
      <c r="U26" s="14">
        <v>160.74754000000001</v>
      </c>
      <c r="V26" s="14">
        <v>329.245</v>
      </c>
      <c r="W26" s="14">
        <v>320.45260999999999</v>
      </c>
      <c r="X26" s="14">
        <v>383.24171000000001</v>
      </c>
      <c r="Y26" s="14">
        <v>372.36682000000002</v>
      </c>
      <c r="Z26" s="14">
        <v>369.57276000000002</v>
      </c>
      <c r="AA26" s="14">
        <v>411.51801</v>
      </c>
      <c r="AB26" s="14">
        <f t="shared" si="2"/>
        <v>297.18976000000004</v>
      </c>
      <c r="AC26" s="14">
        <v>307.80099000000001</v>
      </c>
      <c r="AD26" s="14">
        <v>284.13416999999998</v>
      </c>
      <c r="AE26" s="14">
        <v>327.23658</v>
      </c>
      <c r="AF26" s="14">
        <v>355.77183000000002</v>
      </c>
      <c r="AG26" s="14">
        <v>353.84294</v>
      </c>
      <c r="AH26" s="14">
        <v>353.85149000000001</v>
      </c>
      <c r="AI26" s="14">
        <v>348.26744000000002</v>
      </c>
      <c r="AJ26" s="14">
        <v>348.32083</v>
      </c>
      <c r="AK26" s="14">
        <v>347.71472999999997</v>
      </c>
      <c r="AL26" s="14">
        <v>284.83759000000003</v>
      </c>
      <c r="AM26" s="14">
        <v>286.08022999999997</v>
      </c>
      <c r="AN26" s="14">
        <v>297.18976000000004</v>
      </c>
      <c r="AO26" s="14">
        <f t="shared" si="3"/>
        <v>-191.99467300000001</v>
      </c>
      <c r="AP26" s="14">
        <v>342.79876999999999</v>
      </c>
      <c r="AQ26" s="14">
        <v>263.48126000000002</v>
      </c>
      <c r="AR26" s="14">
        <v>257.98081999999999</v>
      </c>
      <c r="AS26" s="14">
        <v>213.11863</v>
      </c>
      <c r="AT26" s="14">
        <v>159.19985</v>
      </c>
      <c r="AU26" s="14">
        <v>137.42457999999999</v>
      </c>
      <c r="AV26" s="14">
        <v>175.67694</v>
      </c>
      <c r="AW26" s="14">
        <v>143.60929000000002</v>
      </c>
      <c r="AX26" s="14">
        <v>-82.126440000000002</v>
      </c>
      <c r="AY26" s="14">
        <v>-4.196331000000006</v>
      </c>
      <c r="AZ26" s="14">
        <v>-227.19076699999999</v>
      </c>
      <c r="BA26" s="14">
        <v>-191.99467300000001</v>
      </c>
      <c r="BB26" s="14">
        <f t="shared" si="4"/>
        <v>98.069320000000005</v>
      </c>
      <c r="BC26" s="14">
        <v>-213.29191319999995</v>
      </c>
      <c r="BD26" s="14">
        <v>3.896425600000017</v>
      </c>
      <c r="BE26" s="14">
        <v>53.351590699999974</v>
      </c>
      <c r="BF26" s="14">
        <v>105.36357000000001</v>
      </c>
      <c r="BG26" s="14">
        <v>-62.20646</v>
      </c>
      <c r="BH26" s="14">
        <v>28.923380000000002</v>
      </c>
      <c r="BI26" s="14">
        <v>-131.97077999999999</v>
      </c>
      <c r="BJ26" s="14">
        <v>-206.25286</v>
      </c>
      <c r="BK26" s="14">
        <v>-171.72758999999999</v>
      </c>
      <c r="BL26" s="14">
        <v>-219.5889</v>
      </c>
      <c r="BM26" s="14">
        <v>-281.40414000000004</v>
      </c>
      <c r="BN26" s="14">
        <v>98.069320000000005</v>
      </c>
      <c r="BQ26" s="98"/>
    </row>
    <row r="27" spans="1:69" s="83" customFormat="1" ht="12.75" customHeight="1">
      <c r="A27" s="85" t="s">
        <v>2837</v>
      </c>
      <c r="B27" s="14">
        <f t="shared" si="0"/>
        <v>49.534491270000004</v>
      </c>
      <c r="C27" s="14">
        <v>50.455375530000005</v>
      </c>
      <c r="D27" s="14">
        <v>51.40627207</v>
      </c>
      <c r="E27" s="14">
        <v>51.21569685</v>
      </c>
      <c r="F27" s="14">
        <v>50.487162090000005</v>
      </c>
      <c r="G27" s="14">
        <v>49.960574489999999</v>
      </c>
      <c r="H27" s="14">
        <v>49.824310950000005</v>
      </c>
      <c r="I27" s="14">
        <v>49.483561170000002</v>
      </c>
      <c r="J27" s="14">
        <v>48.668143049999998</v>
      </c>
      <c r="K27" s="14">
        <v>49.282423390000005</v>
      </c>
      <c r="L27" s="14">
        <v>51.475059119999997</v>
      </c>
      <c r="M27" s="14">
        <v>51.386514049999995</v>
      </c>
      <c r="N27" s="14">
        <v>49.534491270000004</v>
      </c>
      <c r="O27" s="14">
        <f t="shared" si="1"/>
        <v>43.297404229999998</v>
      </c>
      <c r="P27" s="14">
        <v>50.127903450000005</v>
      </c>
      <c r="Q27" s="14">
        <v>50.936778289999999</v>
      </c>
      <c r="R27" s="14">
        <v>50.068393049999997</v>
      </c>
      <c r="S27" s="14">
        <v>49.403678209999995</v>
      </c>
      <c r="T27" s="14">
        <v>48.587577850000002</v>
      </c>
      <c r="U27" s="14">
        <v>48.304026770000007</v>
      </c>
      <c r="V27" s="14">
        <v>47.152313829999997</v>
      </c>
      <c r="W27" s="14">
        <v>46.369079970000001</v>
      </c>
      <c r="X27" s="14">
        <v>45.836125930000001</v>
      </c>
      <c r="Y27" s="14">
        <v>45.220081780000001</v>
      </c>
      <c r="Z27" s="14">
        <v>44.58003678</v>
      </c>
      <c r="AA27" s="14">
        <v>43.297404229999998</v>
      </c>
      <c r="AB27" s="14">
        <f t="shared" si="2"/>
        <v>40.301098700000004</v>
      </c>
      <c r="AC27" s="14">
        <v>42.663376200000009</v>
      </c>
      <c r="AD27" s="14">
        <v>42.556822199999999</v>
      </c>
      <c r="AE27" s="14">
        <v>42.443457899999999</v>
      </c>
      <c r="AF27" s="14">
        <v>42.310397259999995</v>
      </c>
      <c r="AG27" s="14">
        <v>45.898726789999998</v>
      </c>
      <c r="AH27" s="14">
        <v>45.089344420000003</v>
      </c>
      <c r="AI27" s="14">
        <v>44.457717420000002</v>
      </c>
      <c r="AJ27" s="14">
        <v>43.536518619999995</v>
      </c>
      <c r="AK27" s="14">
        <v>42.292182420000003</v>
      </c>
      <c r="AL27" s="14">
        <v>41.409111420000002</v>
      </c>
      <c r="AM27" s="14">
        <v>41.4976184</v>
      </c>
      <c r="AN27" s="14">
        <v>40.301098700000004</v>
      </c>
      <c r="AO27" s="14">
        <f t="shared" si="3"/>
        <v>46.281115640000003</v>
      </c>
      <c r="AP27" s="14">
        <v>44.312272210000003</v>
      </c>
      <c r="AQ27" s="14">
        <v>46.69080821</v>
      </c>
      <c r="AR27" s="14">
        <v>47.28430221</v>
      </c>
      <c r="AS27" s="14">
        <v>46.962179210000002</v>
      </c>
      <c r="AT27" s="14">
        <v>46.23748921</v>
      </c>
      <c r="AU27" s="14">
        <v>45.458833210000002</v>
      </c>
      <c r="AV27" s="14">
        <v>44.744332210000003</v>
      </c>
      <c r="AW27" s="14">
        <v>43.664291210000002</v>
      </c>
      <c r="AX27" s="14">
        <v>42.703623669999999</v>
      </c>
      <c r="AY27" s="14">
        <v>45.808470670000005</v>
      </c>
      <c r="AZ27" s="14">
        <v>46.60717983</v>
      </c>
      <c r="BA27" s="14">
        <v>46.281115640000003</v>
      </c>
      <c r="BB27" s="14">
        <f t="shared" si="4"/>
        <v>51.778040000000004</v>
      </c>
      <c r="BC27" s="14">
        <v>46.47778478</v>
      </c>
      <c r="BD27" s="14">
        <v>47.701036639999998</v>
      </c>
      <c r="BE27" s="14">
        <v>47.163761789999995</v>
      </c>
      <c r="BF27" s="14">
        <v>46.506339999999994</v>
      </c>
      <c r="BG27" s="14">
        <v>48.00891</v>
      </c>
      <c r="BH27" s="14">
        <v>47.48319</v>
      </c>
      <c r="BI27" s="14">
        <v>46.951560000000001</v>
      </c>
      <c r="BJ27" s="14">
        <v>45.635629999999999</v>
      </c>
      <c r="BK27" s="14">
        <v>46.973910000000004</v>
      </c>
      <c r="BL27" s="14">
        <v>48.15587</v>
      </c>
      <c r="BM27" s="14">
        <v>50.13955</v>
      </c>
      <c r="BN27" s="14">
        <v>51.778040000000004</v>
      </c>
      <c r="BQ27" s="98"/>
    </row>
    <row r="28" spans="1:69" s="83" customFormat="1" ht="12.75" customHeight="1">
      <c r="A28" s="613" t="s">
        <v>2838</v>
      </c>
      <c r="B28" s="14">
        <f t="shared" si="0"/>
        <v>-1104.6457978000001</v>
      </c>
      <c r="C28" s="14">
        <v>-1517.8726931000001</v>
      </c>
      <c r="D28" s="14">
        <v>-1486.0773311999999</v>
      </c>
      <c r="E28" s="14">
        <v>-1413.6969482</v>
      </c>
      <c r="F28" s="14">
        <v>-684.42095770000003</v>
      </c>
      <c r="G28" s="14">
        <v>-477.57268870000001</v>
      </c>
      <c r="H28" s="14">
        <v>-262.26520590000001</v>
      </c>
      <c r="I28" s="14">
        <v>-499.297168</v>
      </c>
      <c r="J28" s="14">
        <v>-414.4827732</v>
      </c>
      <c r="K28" s="14">
        <v>-491.52393040000004</v>
      </c>
      <c r="L28" s="14">
        <v>-340.66268530000002</v>
      </c>
      <c r="M28" s="14">
        <v>-703.26732019999997</v>
      </c>
      <c r="N28" s="14">
        <v>-1104.6457978000001</v>
      </c>
      <c r="O28" s="14">
        <f t="shared" si="1"/>
        <v>-1227.2853799999998</v>
      </c>
      <c r="P28" s="14">
        <v>-899.9526161</v>
      </c>
      <c r="Q28" s="14">
        <v>-859.66449999999998</v>
      </c>
      <c r="R28" s="14">
        <v>-875.64149999999995</v>
      </c>
      <c r="S28" s="14">
        <v>-656.94359999999995</v>
      </c>
      <c r="T28" s="14">
        <v>-911.91330000000005</v>
      </c>
      <c r="U28" s="14">
        <v>-524.32861000000003</v>
      </c>
      <c r="V28" s="14">
        <v>-509.4939</v>
      </c>
      <c r="W28" s="14">
        <v>-518.48671999999999</v>
      </c>
      <c r="X28" s="14">
        <v>-691.96505000000002</v>
      </c>
      <c r="Y28" s="14">
        <v>-860.23509999999999</v>
      </c>
      <c r="Z28" s="14">
        <v>-1083.0237</v>
      </c>
      <c r="AA28" s="14">
        <v>-1227.2853799999998</v>
      </c>
      <c r="AB28" s="14">
        <f t="shared" si="2"/>
        <v>-1462.7282</v>
      </c>
      <c r="AC28" s="14">
        <v>-836.11043999999993</v>
      </c>
      <c r="AD28" s="14">
        <v>-995.70932999999991</v>
      </c>
      <c r="AE28" s="14">
        <v>-966.35338000000002</v>
      </c>
      <c r="AF28" s="14">
        <v>-882.32550000000003</v>
      </c>
      <c r="AG28" s="14">
        <v>-534.09116000000006</v>
      </c>
      <c r="AH28" s="14">
        <v>-562.27831000000003</v>
      </c>
      <c r="AI28" s="14">
        <v>-466.89183000000003</v>
      </c>
      <c r="AJ28" s="14">
        <v>-539.85451999999998</v>
      </c>
      <c r="AK28" s="14">
        <v>-599.37784999999997</v>
      </c>
      <c r="AL28" s="14">
        <v>-666.07321000000002</v>
      </c>
      <c r="AM28" s="14">
        <v>-746.18802000000005</v>
      </c>
      <c r="AN28" s="14">
        <v>-1462.7282</v>
      </c>
      <c r="AO28" s="14">
        <f t="shared" si="3"/>
        <v>-1528.5168160000001</v>
      </c>
      <c r="AP28" s="14">
        <v>-1771.7446100000002</v>
      </c>
      <c r="AQ28" s="14">
        <v>-1673.98552</v>
      </c>
      <c r="AR28" s="14">
        <v>-1708.46199</v>
      </c>
      <c r="AS28" s="14">
        <v>-1634.42956</v>
      </c>
      <c r="AT28" s="14">
        <v>-1600.8470300000001</v>
      </c>
      <c r="AU28" s="14">
        <v>-1137.03683</v>
      </c>
      <c r="AV28" s="14">
        <v>-1259.4948899999999</v>
      </c>
      <c r="AW28" s="14">
        <v>-1051.1576499999999</v>
      </c>
      <c r="AX28" s="14">
        <v>-804.92145999999991</v>
      </c>
      <c r="AY28" s="14">
        <v>-806.91827999999998</v>
      </c>
      <c r="AZ28" s="14">
        <v>-1080.583924</v>
      </c>
      <c r="BA28" s="14">
        <v>-1528.5168160000001</v>
      </c>
      <c r="BB28" s="14">
        <f t="shared" si="4"/>
        <v>-2405.4441099999999</v>
      </c>
      <c r="BC28" s="14">
        <v>-1593.6426629</v>
      </c>
      <c r="BD28" s="14">
        <v>-1743.1825236</v>
      </c>
      <c r="BE28" s="14">
        <v>-1733.1033643000001</v>
      </c>
      <c r="BF28" s="14">
        <v>-1805.6712600000001</v>
      </c>
      <c r="BG28" s="14">
        <v>-1599.13879</v>
      </c>
      <c r="BH28" s="14">
        <v>-1665.6202599999999</v>
      </c>
      <c r="BI28" s="14">
        <v>-1901.27415</v>
      </c>
      <c r="BJ28" s="14">
        <v>-1652.38293</v>
      </c>
      <c r="BK28" s="14">
        <v>-2036.2804199999998</v>
      </c>
      <c r="BL28" s="14">
        <v>-719.85262999999998</v>
      </c>
      <c r="BM28" s="14">
        <v>-655.96265000000005</v>
      </c>
      <c r="BN28" s="14">
        <v>-2405.4441099999999</v>
      </c>
      <c r="BQ28" s="98"/>
    </row>
    <row r="29" spans="1:69" s="83" customFormat="1" ht="12.75" customHeight="1">
      <c r="A29" s="85" t="s">
        <v>2839</v>
      </c>
      <c r="B29" s="14">
        <f t="shared" si="0"/>
        <v>14.231758129999973</v>
      </c>
      <c r="C29" s="14">
        <v>59.750685769999862</v>
      </c>
      <c r="D29" s="14">
        <v>16.257376230000052</v>
      </c>
      <c r="E29" s="14">
        <v>57.26989614999993</v>
      </c>
      <c r="F29" s="14">
        <v>-124.70728628999996</v>
      </c>
      <c r="G29" s="14">
        <v>-137.05616859000008</v>
      </c>
      <c r="H29" s="14">
        <v>-154.76479074999997</v>
      </c>
      <c r="I29" s="14">
        <v>-87.06249866999994</v>
      </c>
      <c r="J29" s="14">
        <v>-78.357724250000032</v>
      </c>
      <c r="K29" s="14">
        <v>-84.705175589999939</v>
      </c>
      <c r="L29" s="14">
        <v>-92.923496019999959</v>
      </c>
      <c r="M29" s="14">
        <v>-93.851712649999996</v>
      </c>
      <c r="N29" s="14">
        <v>14.231758129999973</v>
      </c>
      <c r="O29" s="14">
        <f t="shared" si="1"/>
        <v>191.32110576999992</v>
      </c>
      <c r="P29" s="14">
        <v>54.30196334999998</v>
      </c>
      <c r="Q29" s="14">
        <v>100.24492170999991</v>
      </c>
      <c r="R29" s="14">
        <v>144.70570695000004</v>
      </c>
      <c r="S29" s="14">
        <v>-77.415178210000036</v>
      </c>
      <c r="T29" s="14">
        <v>-5.4620778500000018</v>
      </c>
      <c r="U29" s="14">
        <v>-15.165646769999992</v>
      </c>
      <c r="V29" s="14">
        <v>-15.803613830000046</v>
      </c>
      <c r="W29" s="14">
        <v>33.792270029999955</v>
      </c>
      <c r="X29" s="14">
        <v>22.193914070000059</v>
      </c>
      <c r="Y29" s="14">
        <v>-6.8670817800000075</v>
      </c>
      <c r="Z29" s="14">
        <v>-14.139536779999966</v>
      </c>
      <c r="AA29" s="14">
        <v>191.32110576999992</v>
      </c>
      <c r="AB29" s="14">
        <f t="shared" si="2"/>
        <v>55.534651300000029</v>
      </c>
      <c r="AC29" s="14">
        <v>167.11617379999987</v>
      </c>
      <c r="AD29" s="14">
        <v>133.84706779999996</v>
      </c>
      <c r="AE29" s="14">
        <v>121.13666209999995</v>
      </c>
      <c r="AF29" s="14">
        <v>-29.308717259999948</v>
      </c>
      <c r="AG29" s="14">
        <v>-54.509286789999926</v>
      </c>
      <c r="AH29" s="14">
        <v>-33.583514419999908</v>
      </c>
      <c r="AI29" s="14">
        <v>-87.761557420000031</v>
      </c>
      <c r="AJ29" s="14">
        <v>-128.95045861999992</v>
      </c>
      <c r="AK29" s="14">
        <v>-159.91333241999999</v>
      </c>
      <c r="AL29" s="14">
        <v>-193.34347141999996</v>
      </c>
      <c r="AM29" s="14">
        <v>-215.75704839999997</v>
      </c>
      <c r="AN29" s="14">
        <v>55.534651300000029</v>
      </c>
      <c r="AO29" s="14">
        <f t="shared" si="3"/>
        <v>371.2309423600002</v>
      </c>
      <c r="AP29" s="14">
        <v>350.13188779000006</v>
      </c>
      <c r="AQ29" s="14">
        <v>304.52556179000015</v>
      </c>
      <c r="AR29" s="14">
        <v>338.53206778999976</v>
      </c>
      <c r="AS29" s="14">
        <v>44.503660790000112</v>
      </c>
      <c r="AT29" s="14">
        <v>10.431060790000018</v>
      </c>
      <c r="AU29" s="14">
        <v>-38.444353210000088</v>
      </c>
      <c r="AV29" s="14">
        <v>-82.569262210000076</v>
      </c>
      <c r="AW29" s="14">
        <v>-108.5652212100001</v>
      </c>
      <c r="AX29" s="14">
        <v>-155.62272367000008</v>
      </c>
      <c r="AY29" s="14">
        <v>-197.76879766999988</v>
      </c>
      <c r="AZ29" s="14">
        <v>-247.18475783000002</v>
      </c>
      <c r="BA29" s="14">
        <v>371.2309423600002</v>
      </c>
      <c r="BB29" s="14">
        <f t="shared" si="4"/>
        <v>-810.87358999999992</v>
      </c>
      <c r="BC29" s="14">
        <v>356.7850809200001</v>
      </c>
      <c r="BD29" s="14">
        <v>298.08844346000001</v>
      </c>
      <c r="BE29" s="14">
        <v>166.68325851000006</v>
      </c>
      <c r="BF29" s="14">
        <v>4.2843400000000003</v>
      </c>
      <c r="BG29" s="14">
        <v>-69.962559999999996</v>
      </c>
      <c r="BH29" s="14">
        <v>-207.78831</v>
      </c>
      <c r="BI29" s="14">
        <v>-279.97184999999996</v>
      </c>
      <c r="BJ29" s="14">
        <v>-342.81051000000002</v>
      </c>
      <c r="BK29" s="14">
        <v>-512.89759000000004</v>
      </c>
      <c r="BL29" s="14">
        <v>-883.42677000000003</v>
      </c>
      <c r="BM29" s="14">
        <v>-1153.32366</v>
      </c>
      <c r="BN29" s="14">
        <v>-810.87358999999992</v>
      </c>
      <c r="BQ29" s="98"/>
    </row>
    <row r="30" spans="1:69" s="84" customFormat="1" ht="12.75" customHeight="1">
      <c r="A30" s="81" t="s">
        <v>2822</v>
      </c>
      <c r="B30" s="58">
        <f>B31+B32</f>
        <v>10075.289993800001</v>
      </c>
      <c r="C30" s="58">
        <f t="shared" ref="C30" si="5">C31+C32</f>
        <v>7929.350864</v>
      </c>
      <c r="D30" s="58">
        <f t="shared" ref="D30" si="6">D31+D32</f>
        <v>7807.4735318000003</v>
      </c>
      <c r="E30" s="58">
        <f t="shared" ref="E30" si="7">E31+E32</f>
        <v>7871.2264125999991</v>
      </c>
      <c r="F30" s="58">
        <f t="shared" ref="F30" si="8">F31+F32</f>
        <v>8119.6499002</v>
      </c>
      <c r="G30" s="58">
        <f t="shared" ref="G30" si="9">G31+G32</f>
        <v>8336.3721444000003</v>
      </c>
      <c r="H30" s="58">
        <f t="shared" ref="H30" si="10">H31+H32</f>
        <v>8428.3410696999999</v>
      </c>
      <c r="I30" s="58">
        <f t="shared" ref="I30" si="11">I31+I32</f>
        <v>8614.3989777000006</v>
      </c>
      <c r="J30" s="58">
        <f t="shared" ref="J30" si="12">J31+J32</f>
        <v>8810.5910789000009</v>
      </c>
      <c r="K30" s="58">
        <f t="shared" ref="K30" si="13">K31+K32</f>
        <v>8671.4669849999991</v>
      </c>
      <c r="L30" s="58">
        <f t="shared" ref="L30" si="14">L31+L32</f>
        <v>9787.7160323999997</v>
      </c>
      <c r="M30" s="58">
        <f t="shared" ref="M30" si="15">M31+M32</f>
        <v>10152.442902800001</v>
      </c>
      <c r="N30" s="58">
        <f t="shared" ref="N30" si="16">N31+N32</f>
        <v>10075.289993800001</v>
      </c>
      <c r="O30" s="58">
        <f t="shared" ref="O30" si="17">O31+O32</f>
        <v>12379.910730000001</v>
      </c>
      <c r="P30" s="58">
        <f t="shared" ref="P30" si="18">P31+P32</f>
        <v>10827.666106000001</v>
      </c>
      <c r="Q30" s="58">
        <f t="shared" ref="Q30" si="19">Q31+Q32</f>
        <v>10801.454300000001</v>
      </c>
      <c r="R30" s="58">
        <f t="shared" ref="R30" si="20">R31+R32</f>
        <v>10377.259700000001</v>
      </c>
      <c r="S30" s="58">
        <f t="shared" ref="S30" si="21">S31+S32</f>
        <v>10995.032000000001</v>
      </c>
      <c r="T30" s="58">
        <f t="shared" ref="T30" si="22">T31+T32</f>
        <v>10875.859700000001</v>
      </c>
      <c r="U30" s="58">
        <f t="shared" ref="U30" si="23">U31+U32</f>
        <v>10786.035220000002</v>
      </c>
      <c r="V30" s="58">
        <f t="shared" ref="V30" si="24">V31+V32</f>
        <v>11342.2639</v>
      </c>
      <c r="W30" s="58">
        <f t="shared" ref="W30" si="25">W31+W32</f>
        <v>11436.78413</v>
      </c>
      <c r="X30" s="58">
        <f t="shared" ref="X30" si="26">X31+X32</f>
        <v>10880.930679999999</v>
      </c>
      <c r="Y30" s="58">
        <f t="shared" ref="Y30" si="27">Y31+Y32</f>
        <v>12016.062610000001</v>
      </c>
      <c r="Z30" s="58">
        <f>Z31+Z32</f>
        <v>12390.086679999999</v>
      </c>
      <c r="AA30" s="58">
        <f t="shared" ref="AA30" si="28">AA31+AA32</f>
        <v>12379.910730000001</v>
      </c>
      <c r="AB30" s="58">
        <f t="shared" ref="AB30" si="29">AB31+AB32</f>
        <v>15465.636349999999</v>
      </c>
      <c r="AC30" s="58">
        <f t="shared" ref="AC30" si="30">AC31+AC32</f>
        <v>13026.902610000001</v>
      </c>
      <c r="AD30" s="58">
        <f t="shared" ref="AD30" si="31">AD31+AD32</f>
        <v>13049.17786</v>
      </c>
      <c r="AE30" s="58">
        <f t="shared" ref="AE30" si="32">AE31+AE32</f>
        <v>12602.650680000002</v>
      </c>
      <c r="AF30" s="58">
        <f t="shared" ref="AF30" si="33">AF31+AF32</f>
        <v>12844.784279999998</v>
      </c>
      <c r="AG30" s="58">
        <f t="shared" ref="AG30" si="34">AG31+AG32</f>
        <v>12976.56503</v>
      </c>
      <c r="AH30" s="58">
        <f t="shared" ref="AH30" si="35">AH31+AH32</f>
        <v>12764.26468</v>
      </c>
      <c r="AI30" s="58">
        <f t="shared" ref="AI30" si="36">AI31+AI32</f>
        <v>13427.766019999999</v>
      </c>
      <c r="AJ30" s="58">
        <f t="shared" ref="AJ30" si="37">AJ31+AJ32</f>
        <v>13800.254620000002</v>
      </c>
      <c r="AK30" s="58">
        <f t="shared" ref="AK30" si="38">AK31+AK32</f>
        <v>13883.939560000001</v>
      </c>
      <c r="AL30" s="58">
        <f t="shared" ref="AL30" si="39">AL31+AL32</f>
        <v>14302.498579999999</v>
      </c>
      <c r="AM30" s="58">
        <f t="shared" ref="AM30" si="40">AM31+AM32</f>
        <v>14752.55429</v>
      </c>
      <c r="AN30" s="58">
        <f t="shared" ref="AN30" si="41">AN31+AN32</f>
        <v>15465.636349999999</v>
      </c>
      <c r="AO30" s="58">
        <f t="shared" ref="AO30" si="42">AO31+AO32</f>
        <v>22798.837729000003</v>
      </c>
      <c r="AP30" s="58">
        <f t="shared" ref="AP30" si="43">AP31+AP32</f>
        <v>15543.921750000001</v>
      </c>
      <c r="AQ30" s="58">
        <f t="shared" ref="AQ30" si="44">AQ31+AQ32</f>
        <v>15332.641520000001</v>
      </c>
      <c r="AR30" s="58">
        <f t="shared" ref="AR30" si="45">AR31+AR32</f>
        <v>15347.767610000001</v>
      </c>
      <c r="AS30" s="58">
        <f t="shared" ref="AS30" si="46">AS31+AS32</f>
        <v>16002.71919</v>
      </c>
      <c r="AT30" s="58">
        <f t="shared" ref="AT30" si="47">AT31+AT32</f>
        <v>15981.76237</v>
      </c>
      <c r="AU30" s="58">
        <f t="shared" ref="AU30" si="48">AU31+AU32</f>
        <v>16962.239120000002</v>
      </c>
      <c r="AV30" s="58">
        <f t="shared" ref="AV30" si="49">AV31+AV32</f>
        <v>18113.279729999998</v>
      </c>
      <c r="AW30" s="58">
        <f t="shared" ref="AW30" si="50">AW31+AW32</f>
        <v>18788.067609999998</v>
      </c>
      <c r="AX30" s="58">
        <f t="shared" ref="AX30" si="51">AX31+AX32</f>
        <v>19454.45478</v>
      </c>
      <c r="AY30" s="58">
        <f t="shared" ref="AY30" si="52">AY31+AY32</f>
        <v>20529.073108000001</v>
      </c>
      <c r="AZ30" s="58">
        <f t="shared" ref="AZ30" si="53">AZ31+AZ32</f>
        <v>20434.504122999999</v>
      </c>
      <c r="BA30" s="58">
        <f t="shared" ref="BA30" si="54">BA31+BA32</f>
        <v>22798.837729000003</v>
      </c>
      <c r="BB30" s="58">
        <f t="shared" ref="BB30" si="55">BB31+BB32</f>
        <v>31575.852900000002</v>
      </c>
      <c r="BC30" s="58">
        <f t="shared" ref="BC30" si="56">BC31+BC32</f>
        <v>21322.798441300001</v>
      </c>
      <c r="BD30" s="58">
        <f t="shared" ref="BD30" si="57">BD31+BD32</f>
        <v>21693.727449500002</v>
      </c>
      <c r="BE30" s="58">
        <f t="shared" ref="BE30" si="58">BE31+BE32</f>
        <v>22176.258971499999</v>
      </c>
      <c r="BF30" s="58">
        <f t="shared" ref="BF30" si="59">BF31+BF32</f>
        <v>23253.138649999997</v>
      </c>
      <c r="BG30" s="58">
        <f t="shared" ref="BG30" si="60">BG31+BG32</f>
        <v>24013.15842</v>
      </c>
      <c r="BH30" s="58">
        <f t="shared" ref="BH30" si="61">BH31+BH32</f>
        <v>25495.462619999998</v>
      </c>
      <c r="BI30" s="58">
        <f t="shared" ref="BI30" si="62">BI31+BI32</f>
        <v>26583.0137</v>
      </c>
      <c r="BJ30" s="58">
        <f t="shared" ref="BJ30" si="63">BJ31+BJ32</f>
        <v>27930.319090000001</v>
      </c>
      <c r="BK30" s="58">
        <f t="shared" ref="BK30" si="64">BK31+BK32</f>
        <v>27407.607120000001</v>
      </c>
      <c r="BL30" s="58">
        <f t="shared" ref="BL30" si="65">BL31+BL32</f>
        <v>27609.021970000002</v>
      </c>
      <c r="BM30" s="58">
        <f t="shared" ref="BM30" si="66">BM31+BM32</f>
        <v>28964.71528</v>
      </c>
      <c r="BN30" s="58">
        <f t="shared" ref="BN30" si="67">BN31+BN32</f>
        <v>31575.852900000002</v>
      </c>
      <c r="BQ30" s="98"/>
    </row>
    <row r="31" spans="1:69" s="83" customFormat="1" ht="12.75" customHeight="1">
      <c r="A31" s="85" t="s">
        <v>2823</v>
      </c>
      <c r="B31" s="14">
        <f t="shared" si="0"/>
        <v>9623.2571649000001</v>
      </c>
      <c r="C31" s="14">
        <v>7445.5342186999997</v>
      </c>
      <c r="D31" s="14">
        <v>7298.1283190000004</v>
      </c>
      <c r="E31" s="14">
        <v>7434.6666897999994</v>
      </c>
      <c r="F31" s="14">
        <v>7646.7240036000003</v>
      </c>
      <c r="G31" s="14">
        <v>7831.3602946000001</v>
      </c>
      <c r="H31" s="14">
        <v>8088.2811782999997</v>
      </c>
      <c r="I31" s="14">
        <v>8162.4136202999998</v>
      </c>
      <c r="J31" s="14">
        <v>8322.8589948000008</v>
      </c>
      <c r="K31" s="14">
        <v>8373.1950245999997</v>
      </c>
      <c r="L31" s="14">
        <v>9100.5177960000001</v>
      </c>
      <c r="M31" s="14">
        <v>9472.8823022000015</v>
      </c>
      <c r="N31" s="14">
        <v>9623.2571649000001</v>
      </c>
      <c r="O31" s="14">
        <f t="shared" si="1"/>
        <v>11425.059880000001</v>
      </c>
      <c r="P31" s="14">
        <v>9906.2914483000004</v>
      </c>
      <c r="Q31" s="14">
        <v>9927.5148000000008</v>
      </c>
      <c r="R31" s="14">
        <v>9899.6821</v>
      </c>
      <c r="S31" s="14">
        <v>10229.564900000001</v>
      </c>
      <c r="T31" s="14">
        <v>10222.8943</v>
      </c>
      <c r="U31" s="14">
        <v>10299.232310000001</v>
      </c>
      <c r="V31" s="14">
        <v>10574.3788</v>
      </c>
      <c r="W31" s="14">
        <v>10563.4341</v>
      </c>
      <c r="X31" s="14">
        <v>10327.36269</v>
      </c>
      <c r="Y31" s="14">
        <v>10913.007160000001</v>
      </c>
      <c r="Z31" s="14">
        <v>11013.439539999999</v>
      </c>
      <c r="AA31" s="14">
        <v>11425.059880000001</v>
      </c>
      <c r="AB31" s="14">
        <f t="shared" si="2"/>
        <v>13413.802109999999</v>
      </c>
      <c r="AC31" s="14">
        <v>11540.765460000001</v>
      </c>
      <c r="AD31" s="14">
        <v>11821.66635</v>
      </c>
      <c r="AE31" s="14">
        <v>11734.832960000002</v>
      </c>
      <c r="AF31" s="14">
        <v>11747.280949999998</v>
      </c>
      <c r="AG31" s="14">
        <v>11585.94759</v>
      </c>
      <c r="AH31" s="14">
        <v>11614.775900000001</v>
      </c>
      <c r="AI31" s="14">
        <v>12074.876319999999</v>
      </c>
      <c r="AJ31" s="14">
        <v>12399.912550000001</v>
      </c>
      <c r="AK31" s="14">
        <v>12250.764650000001</v>
      </c>
      <c r="AL31" s="14">
        <v>12809.645359999999</v>
      </c>
      <c r="AM31" s="14">
        <v>12800.57357</v>
      </c>
      <c r="AN31" s="14">
        <v>13413.802109999999</v>
      </c>
      <c r="AO31" s="14">
        <f t="shared" si="3"/>
        <v>19909.749133000001</v>
      </c>
      <c r="AP31" s="14">
        <v>13095.059080000001</v>
      </c>
      <c r="AQ31" s="14">
        <v>13319.4938</v>
      </c>
      <c r="AR31" s="14">
        <v>13330.52491</v>
      </c>
      <c r="AS31" s="14">
        <v>13951.44166</v>
      </c>
      <c r="AT31" s="14">
        <v>14104.992099999999</v>
      </c>
      <c r="AU31" s="14">
        <v>14971.042150000001</v>
      </c>
      <c r="AV31" s="14">
        <v>16084.233789999998</v>
      </c>
      <c r="AW31" s="14">
        <v>16615.346109999999</v>
      </c>
      <c r="AX31" s="14">
        <v>17095.110140000001</v>
      </c>
      <c r="AY31" s="14">
        <v>18011.049848999999</v>
      </c>
      <c r="AZ31" s="14">
        <v>17900.741239999999</v>
      </c>
      <c r="BA31" s="14">
        <v>19909.749133000001</v>
      </c>
      <c r="BB31" s="14">
        <f t="shared" si="4"/>
        <v>27561.852030000002</v>
      </c>
      <c r="BC31" s="14">
        <v>18812.895603300003</v>
      </c>
      <c r="BD31" s="14">
        <v>19145.622989200001</v>
      </c>
      <c r="BE31" s="14">
        <v>19354.089493299998</v>
      </c>
      <c r="BF31" s="14">
        <v>20327.210019999999</v>
      </c>
      <c r="BG31" s="14">
        <v>21134.350839999999</v>
      </c>
      <c r="BH31" s="14">
        <v>22486.609079999998</v>
      </c>
      <c r="BI31" s="14">
        <v>23634.55775</v>
      </c>
      <c r="BJ31" s="14">
        <v>24832.05975</v>
      </c>
      <c r="BK31" s="14">
        <v>24333.308809999999</v>
      </c>
      <c r="BL31" s="14">
        <v>24669.117850000002</v>
      </c>
      <c r="BM31" s="14">
        <v>25265.548119999999</v>
      </c>
      <c r="BN31" s="14">
        <v>27561.852030000002</v>
      </c>
      <c r="BQ31" s="98"/>
    </row>
    <row r="32" spans="1:69" s="83" customFormat="1" ht="12.75" customHeight="1" thickBot="1">
      <c r="A32" s="611" t="s">
        <v>2824</v>
      </c>
      <c r="B32" s="87">
        <f t="shared" si="0"/>
        <v>452.03282889999997</v>
      </c>
      <c r="C32" s="87">
        <v>483.81664529999995</v>
      </c>
      <c r="D32" s="87">
        <v>509.34521279999996</v>
      </c>
      <c r="E32" s="87">
        <v>436.55972279999997</v>
      </c>
      <c r="F32" s="87">
        <v>472.92589659999999</v>
      </c>
      <c r="G32" s="87">
        <v>505.01184980000005</v>
      </c>
      <c r="H32" s="87">
        <v>340.05989140000003</v>
      </c>
      <c r="I32" s="87">
        <v>451.98535740000005</v>
      </c>
      <c r="J32" s="87">
        <v>487.73208410000001</v>
      </c>
      <c r="K32" s="87">
        <v>298.27196039999995</v>
      </c>
      <c r="L32" s="87">
        <v>687.19823639999993</v>
      </c>
      <c r="M32" s="87">
        <v>679.56060060000004</v>
      </c>
      <c r="N32" s="87">
        <v>452.03282889999997</v>
      </c>
      <c r="O32" s="87">
        <f t="shared" si="1"/>
        <v>954.85084999999992</v>
      </c>
      <c r="P32" s="87">
        <v>921.37465769999994</v>
      </c>
      <c r="Q32" s="87">
        <v>873.93949999999995</v>
      </c>
      <c r="R32" s="87">
        <v>477.57759999999996</v>
      </c>
      <c r="S32" s="87">
        <v>765.46709999999996</v>
      </c>
      <c r="T32" s="87">
        <v>652.96540000000005</v>
      </c>
      <c r="U32" s="87">
        <v>486.80291</v>
      </c>
      <c r="V32" s="87">
        <v>767.88509999999997</v>
      </c>
      <c r="W32" s="87">
        <v>873.35003000000006</v>
      </c>
      <c r="X32" s="87">
        <v>553.56799000000001</v>
      </c>
      <c r="Y32" s="87">
        <v>1103.0554500000001</v>
      </c>
      <c r="Z32" s="87">
        <v>1376.6471399999998</v>
      </c>
      <c r="AA32" s="87">
        <v>954.85084999999992</v>
      </c>
      <c r="AB32" s="87">
        <f t="shared" si="2"/>
        <v>2051.8342400000001</v>
      </c>
      <c r="AC32" s="87">
        <v>1486.13715</v>
      </c>
      <c r="AD32" s="87">
        <v>1227.51151</v>
      </c>
      <c r="AE32" s="87">
        <v>867.81772000000001</v>
      </c>
      <c r="AF32" s="87">
        <v>1097.50333</v>
      </c>
      <c r="AG32" s="87">
        <v>1390.61744</v>
      </c>
      <c r="AH32" s="87">
        <v>1149.4887800000001</v>
      </c>
      <c r="AI32" s="87">
        <v>1352.8896999999999</v>
      </c>
      <c r="AJ32" s="87">
        <v>1400.3420700000001</v>
      </c>
      <c r="AK32" s="87">
        <v>1633.17491</v>
      </c>
      <c r="AL32" s="87">
        <v>1492.85322</v>
      </c>
      <c r="AM32" s="87">
        <v>1951.98072</v>
      </c>
      <c r="AN32" s="87">
        <v>2051.8342400000001</v>
      </c>
      <c r="AO32" s="87">
        <f t="shared" si="3"/>
        <v>2889.0885960000001</v>
      </c>
      <c r="AP32" s="87">
        <v>2448.86267</v>
      </c>
      <c r="AQ32" s="87">
        <v>2013.1477199999999</v>
      </c>
      <c r="AR32" s="87">
        <v>2017.2427</v>
      </c>
      <c r="AS32" s="87">
        <v>2051.2775299999998</v>
      </c>
      <c r="AT32" s="87">
        <v>1876.77027</v>
      </c>
      <c r="AU32" s="87">
        <v>1991.19697</v>
      </c>
      <c r="AV32" s="87">
        <v>2029.04594</v>
      </c>
      <c r="AW32" s="87">
        <v>2172.7215000000001</v>
      </c>
      <c r="AX32" s="87">
        <v>2359.3446400000003</v>
      </c>
      <c r="AY32" s="87">
        <v>2518.0232590000001</v>
      </c>
      <c r="AZ32" s="87">
        <v>2533.7628829999999</v>
      </c>
      <c r="BA32" s="87">
        <v>2889.0885960000001</v>
      </c>
      <c r="BB32" s="87">
        <f t="shared" si="4"/>
        <v>4014.0008700000003</v>
      </c>
      <c r="BC32" s="87">
        <v>2509.902838</v>
      </c>
      <c r="BD32" s="87">
        <v>2548.1044603</v>
      </c>
      <c r="BE32" s="87">
        <v>2822.1694782</v>
      </c>
      <c r="BF32" s="87">
        <v>2925.9286299999999</v>
      </c>
      <c r="BG32" s="87">
        <v>2878.8075800000001</v>
      </c>
      <c r="BH32" s="87">
        <v>3008.8535400000001</v>
      </c>
      <c r="BI32" s="87">
        <v>2948.45595</v>
      </c>
      <c r="BJ32" s="87">
        <v>3098.2593400000001</v>
      </c>
      <c r="BK32" s="87">
        <v>3074.2983100000001</v>
      </c>
      <c r="BL32" s="87">
        <v>2939.9041200000001</v>
      </c>
      <c r="BM32" s="87">
        <v>3699.16716</v>
      </c>
      <c r="BN32" s="87">
        <v>4014.0008700000003</v>
      </c>
      <c r="BQ32" s="98"/>
    </row>
    <row r="33" spans="1:69" s="83" customFormat="1" ht="5.0999999999999996" customHeight="1">
      <c r="A33" s="88"/>
      <c r="B33" s="89"/>
      <c r="C33" s="89"/>
      <c r="D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89"/>
      <c r="BC33" s="89"/>
      <c r="BD33" s="89"/>
      <c r="BE33" s="89"/>
      <c r="BF33" s="89"/>
      <c r="BG33" s="89"/>
      <c r="BH33" s="89"/>
      <c r="BI33" s="89"/>
      <c r="BJ33" s="89"/>
      <c r="BK33" s="89"/>
      <c r="BL33" s="89"/>
      <c r="BM33" s="89"/>
      <c r="BN33" s="89"/>
      <c r="BQ33" s="98"/>
    </row>
    <row r="34" spans="1:69" s="83" customFormat="1" ht="12.75">
      <c r="A34" s="131" t="s">
        <v>2826</v>
      </c>
      <c r="B34" s="89"/>
      <c r="C34" s="91"/>
      <c r="D34" s="91"/>
      <c r="E34" s="91"/>
      <c r="F34" s="91"/>
      <c r="G34" s="91"/>
      <c r="H34" s="91"/>
      <c r="I34" s="91"/>
      <c r="J34" s="91"/>
      <c r="K34" s="91"/>
      <c r="L34" s="92"/>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c r="BJ34" s="89"/>
      <c r="BK34" s="89"/>
      <c r="BL34" s="89"/>
      <c r="BM34" s="89"/>
      <c r="BN34" s="89"/>
    </row>
    <row r="35" spans="1:69">
      <c r="B35" s="612"/>
      <c r="C35" s="612"/>
      <c r="D35" s="612"/>
      <c r="E35" s="612"/>
      <c r="F35" s="612"/>
      <c r="G35" s="612"/>
      <c r="H35" s="612"/>
      <c r="I35" s="612"/>
      <c r="J35" s="612"/>
      <c r="K35" s="612"/>
      <c r="L35" s="612"/>
      <c r="M35" s="612"/>
      <c r="N35" s="612"/>
      <c r="O35" s="612"/>
      <c r="P35" s="612"/>
      <c r="Q35" s="612"/>
      <c r="R35" s="612"/>
      <c r="S35" s="612"/>
      <c r="T35" s="612"/>
      <c r="U35" s="612"/>
      <c r="V35" s="612"/>
      <c r="W35" s="612"/>
      <c r="X35" s="612"/>
      <c r="Y35" s="612"/>
      <c r="Z35" s="612"/>
      <c r="AA35" s="612"/>
      <c r="AB35" s="612"/>
      <c r="AC35" s="612"/>
      <c r="AD35" s="612"/>
      <c r="AE35" s="612"/>
      <c r="AF35" s="612"/>
      <c r="AG35" s="612"/>
      <c r="AH35" s="612"/>
      <c r="AI35" s="612"/>
      <c r="AJ35" s="612"/>
      <c r="AK35" s="612"/>
      <c r="AL35" s="612"/>
      <c r="AM35" s="612"/>
      <c r="AN35" s="612"/>
      <c r="AO35" s="612"/>
      <c r="AP35" s="612"/>
      <c r="AQ35" s="612"/>
      <c r="AR35" s="612"/>
      <c r="AS35" s="612"/>
      <c r="AT35" s="612"/>
      <c r="AU35" s="612"/>
      <c r="AV35" s="612"/>
      <c r="AW35" s="612"/>
      <c r="AX35" s="612"/>
      <c r="AY35" s="612"/>
      <c r="AZ35" s="612"/>
      <c r="BA35" s="612"/>
      <c r="BB35" s="612"/>
      <c r="BC35" s="612"/>
      <c r="BD35" s="612"/>
      <c r="BE35" s="612"/>
      <c r="BF35" s="612"/>
      <c r="BG35" s="612"/>
      <c r="BH35" s="612"/>
      <c r="BI35" s="612"/>
      <c r="BJ35" s="612"/>
      <c r="BK35" s="612"/>
      <c r="BL35" s="612"/>
      <c r="BM35" s="612"/>
      <c r="BN35" s="612"/>
    </row>
    <row r="36" spans="1:69">
      <c r="B36" s="612"/>
      <c r="C36" s="612"/>
      <c r="D36" s="612"/>
      <c r="E36" s="612"/>
      <c r="F36" s="612"/>
      <c r="G36" s="612"/>
      <c r="H36" s="612"/>
      <c r="I36" s="612"/>
      <c r="J36" s="612"/>
      <c r="K36" s="612"/>
      <c r="L36" s="612"/>
      <c r="M36" s="612"/>
      <c r="N36" s="612"/>
      <c r="O36" s="612"/>
      <c r="P36" s="612"/>
      <c r="Q36" s="612"/>
      <c r="R36" s="612"/>
      <c r="S36" s="612"/>
      <c r="T36" s="612"/>
      <c r="U36" s="612"/>
      <c r="V36" s="612"/>
      <c r="W36" s="612"/>
      <c r="X36" s="612"/>
      <c r="Y36" s="612"/>
      <c r="Z36" s="612"/>
      <c r="AA36" s="612"/>
      <c r="AB36" s="612"/>
      <c r="AC36" s="612"/>
      <c r="AD36" s="612"/>
      <c r="AE36" s="612"/>
      <c r="AF36" s="612"/>
      <c r="AG36" s="612"/>
      <c r="AH36" s="612"/>
      <c r="AI36" s="612"/>
      <c r="AJ36" s="612"/>
      <c r="AK36" s="612"/>
      <c r="AL36" s="612"/>
      <c r="AM36" s="612"/>
      <c r="AN36" s="612"/>
      <c r="AO36" s="612"/>
      <c r="AP36" s="612"/>
      <c r="AQ36" s="612"/>
      <c r="AR36" s="612"/>
      <c r="AS36" s="612"/>
      <c r="AT36" s="612"/>
      <c r="AU36" s="612"/>
      <c r="AV36" s="612"/>
      <c r="AW36" s="612"/>
      <c r="AX36" s="612"/>
      <c r="AY36" s="612"/>
      <c r="AZ36" s="612"/>
      <c r="BA36" s="612"/>
      <c r="BB36" s="612"/>
      <c r="BC36" s="612"/>
      <c r="BD36" s="612"/>
      <c r="BE36" s="612"/>
      <c r="BF36" s="612"/>
      <c r="BG36" s="612"/>
      <c r="BH36" s="612"/>
      <c r="BI36" s="612"/>
      <c r="BJ36" s="612"/>
      <c r="BK36" s="612"/>
      <c r="BL36" s="612"/>
      <c r="BM36" s="612"/>
      <c r="BN36" s="612"/>
    </row>
    <row r="37" spans="1:69">
      <c r="B37" s="612"/>
      <c r="C37" s="612"/>
      <c r="D37" s="612"/>
      <c r="E37" s="612"/>
      <c r="F37" s="612"/>
      <c r="G37" s="612"/>
      <c r="H37" s="612"/>
      <c r="I37" s="612"/>
      <c r="J37" s="612"/>
      <c r="K37" s="612"/>
      <c r="L37" s="612"/>
      <c r="M37" s="612"/>
      <c r="N37" s="612"/>
      <c r="O37" s="612"/>
      <c r="P37" s="612"/>
      <c r="Q37" s="612"/>
      <c r="R37" s="612"/>
      <c r="S37" s="612"/>
      <c r="T37" s="612"/>
      <c r="U37" s="612"/>
      <c r="V37" s="612"/>
      <c r="W37" s="612"/>
      <c r="X37" s="612"/>
      <c r="Y37" s="612"/>
      <c r="Z37" s="612"/>
      <c r="AA37" s="612"/>
      <c r="AB37" s="612"/>
      <c r="AC37" s="612"/>
      <c r="AD37" s="612"/>
      <c r="AE37" s="612"/>
      <c r="AF37" s="612"/>
      <c r="AG37" s="612"/>
      <c r="AH37" s="612"/>
      <c r="AI37" s="612"/>
      <c r="AJ37" s="612"/>
      <c r="AK37" s="612"/>
      <c r="AL37" s="612"/>
      <c r="AM37" s="612"/>
      <c r="AN37" s="612"/>
      <c r="AO37" s="612"/>
      <c r="AP37" s="612"/>
      <c r="AQ37" s="612"/>
      <c r="AR37" s="612"/>
      <c r="AS37" s="612"/>
      <c r="AT37" s="612"/>
      <c r="AU37" s="612"/>
      <c r="AV37" s="612"/>
      <c r="AW37" s="612"/>
      <c r="AX37" s="612"/>
      <c r="AY37" s="612"/>
      <c r="AZ37" s="612"/>
      <c r="BA37" s="612"/>
      <c r="BB37" s="612"/>
      <c r="BC37" s="612"/>
      <c r="BD37" s="612"/>
      <c r="BE37" s="612"/>
      <c r="BF37" s="612"/>
      <c r="BG37" s="612"/>
      <c r="BH37" s="612"/>
      <c r="BI37" s="612"/>
      <c r="BJ37" s="612"/>
      <c r="BK37" s="612"/>
      <c r="BL37" s="612"/>
      <c r="BM37" s="612"/>
      <c r="BN37" s="612"/>
    </row>
    <row r="38" spans="1:69">
      <c r="B38" s="612"/>
      <c r="C38" s="612"/>
      <c r="D38" s="612"/>
      <c r="E38" s="612"/>
      <c r="F38" s="612"/>
      <c r="G38" s="612"/>
      <c r="H38" s="612"/>
      <c r="I38" s="612"/>
      <c r="J38" s="612"/>
      <c r="K38" s="612"/>
      <c r="L38" s="612"/>
      <c r="M38" s="612"/>
      <c r="N38" s="612"/>
      <c r="O38" s="612"/>
      <c r="P38" s="612"/>
      <c r="Q38" s="612"/>
      <c r="R38" s="612"/>
      <c r="S38" s="612"/>
      <c r="T38" s="612"/>
      <c r="U38" s="612"/>
      <c r="V38" s="612"/>
      <c r="W38" s="612"/>
      <c r="X38" s="612"/>
      <c r="Y38" s="612"/>
      <c r="Z38" s="612"/>
      <c r="AA38" s="612"/>
      <c r="AB38" s="612"/>
      <c r="AC38" s="612"/>
      <c r="AD38" s="612"/>
      <c r="AE38" s="612"/>
      <c r="AF38" s="612"/>
      <c r="AG38" s="612"/>
      <c r="AH38" s="612"/>
      <c r="AI38" s="612"/>
      <c r="AJ38" s="612"/>
      <c r="AK38" s="612"/>
      <c r="AL38" s="612"/>
      <c r="AM38" s="612"/>
      <c r="AN38" s="612"/>
      <c r="AO38" s="612"/>
      <c r="AP38" s="612"/>
      <c r="AQ38" s="612"/>
      <c r="AR38" s="612"/>
      <c r="AS38" s="612"/>
      <c r="AT38" s="612"/>
      <c r="AU38" s="612"/>
      <c r="AV38" s="612"/>
      <c r="AW38" s="612"/>
      <c r="AX38" s="612"/>
      <c r="AY38" s="612"/>
      <c r="AZ38" s="612"/>
      <c r="BA38" s="612"/>
      <c r="BB38" s="612"/>
      <c r="BC38" s="612"/>
      <c r="BD38" s="612"/>
      <c r="BE38" s="612"/>
      <c r="BF38" s="612"/>
      <c r="BG38" s="612"/>
      <c r="BH38" s="612"/>
      <c r="BI38" s="612"/>
      <c r="BJ38" s="612"/>
      <c r="BK38" s="612"/>
      <c r="BL38" s="612"/>
      <c r="BM38" s="612"/>
      <c r="BN38" s="612"/>
    </row>
    <row r="39" spans="1:69">
      <c r="B39" s="612"/>
      <c r="C39" s="612"/>
      <c r="D39" s="612"/>
      <c r="E39" s="612"/>
      <c r="F39" s="612"/>
      <c r="G39" s="612"/>
      <c r="H39" s="612"/>
      <c r="I39" s="612"/>
      <c r="J39" s="612"/>
      <c r="K39" s="612"/>
      <c r="L39" s="612"/>
      <c r="M39" s="612"/>
      <c r="N39" s="612"/>
      <c r="O39" s="612"/>
      <c r="P39" s="612"/>
      <c r="Q39" s="612"/>
      <c r="R39" s="612"/>
      <c r="S39" s="612"/>
      <c r="T39" s="612"/>
      <c r="U39" s="612"/>
      <c r="V39" s="612"/>
      <c r="W39" s="612"/>
      <c r="X39" s="612"/>
      <c r="Y39" s="612"/>
      <c r="Z39" s="612"/>
      <c r="AA39" s="612"/>
      <c r="AB39" s="612"/>
      <c r="AC39" s="612"/>
      <c r="AD39" s="612"/>
      <c r="AE39" s="612"/>
      <c r="AF39" s="612"/>
      <c r="AG39" s="612"/>
      <c r="AH39" s="612"/>
      <c r="AI39" s="612"/>
      <c r="AJ39" s="612"/>
      <c r="AK39" s="612"/>
      <c r="AL39" s="612"/>
      <c r="AM39" s="612"/>
      <c r="AN39" s="612"/>
      <c r="AO39" s="612"/>
      <c r="AP39" s="612"/>
      <c r="AQ39" s="612"/>
      <c r="AR39" s="612"/>
      <c r="AS39" s="612"/>
      <c r="AT39" s="612"/>
      <c r="AU39" s="612"/>
      <c r="AV39" s="612"/>
      <c r="AW39" s="612"/>
      <c r="AX39" s="612"/>
      <c r="AY39" s="612"/>
      <c r="AZ39" s="612"/>
      <c r="BA39" s="612"/>
      <c r="BB39" s="612"/>
      <c r="BC39" s="612"/>
      <c r="BD39" s="612"/>
      <c r="BE39" s="612"/>
      <c r="BF39" s="612"/>
      <c r="BG39" s="612"/>
      <c r="BH39" s="612"/>
      <c r="BI39" s="612"/>
      <c r="BJ39" s="612"/>
      <c r="BK39" s="612"/>
      <c r="BL39" s="612"/>
      <c r="BM39" s="612"/>
      <c r="BN39" s="612"/>
    </row>
    <row r="40" spans="1:69">
      <c r="B40" s="612"/>
      <c r="C40" s="612"/>
      <c r="D40" s="612"/>
      <c r="E40" s="612"/>
      <c r="F40" s="612"/>
      <c r="G40" s="612"/>
      <c r="H40" s="612"/>
      <c r="I40" s="612"/>
      <c r="J40" s="612"/>
      <c r="K40" s="612"/>
      <c r="L40" s="612"/>
      <c r="M40" s="612"/>
      <c r="N40" s="612"/>
      <c r="O40" s="612"/>
      <c r="P40" s="612"/>
      <c r="Q40" s="612"/>
      <c r="R40" s="612"/>
      <c r="S40" s="612"/>
      <c r="T40" s="612"/>
      <c r="U40" s="612"/>
      <c r="V40" s="612"/>
      <c r="W40" s="612"/>
      <c r="X40" s="612"/>
      <c r="Y40" s="612"/>
      <c r="Z40" s="612"/>
      <c r="AA40" s="612"/>
      <c r="AB40" s="612"/>
      <c r="AC40" s="612"/>
      <c r="AD40" s="612"/>
      <c r="AE40" s="612"/>
      <c r="AF40" s="612"/>
      <c r="AG40" s="612"/>
      <c r="AH40" s="612"/>
      <c r="AI40" s="612"/>
      <c r="AJ40" s="612"/>
      <c r="AK40" s="612"/>
      <c r="AL40" s="612"/>
      <c r="AM40" s="612"/>
      <c r="AN40" s="612"/>
      <c r="AO40" s="612"/>
      <c r="AP40" s="612"/>
      <c r="AQ40" s="612"/>
      <c r="AR40" s="612"/>
      <c r="AS40" s="612"/>
      <c r="AT40" s="612"/>
      <c r="AU40" s="612"/>
      <c r="AV40" s="612"/>
      <c r="AW40" s="612"/>
      <c r="AX40" s="612"/>
      <c r="AY40" s="612"/>
      <c r="AZ40" s="612"/>
      <c r="BA40" s="612"/>
      <c r="BB40" s="612"/>
      <c r="BC40" s="612"/>
      <c r="BD40" s="612"/>
      <c r="BE40" s="612"/>
      <c r="BF40" s="612"/>
      <c r="BG40" s="612"/>
      <c r="BH40" s="612"/>
      <c r="BI40" s="612"/>
      <c r="BJ40" s="612"/>
      <c r="BK40" s="612"/>
      <c r="BL40" s="612"/>
      <c r="BM40" s="612"/>
      <c r="BN40" s="612"/>
    </row>
    <row r="41" spans="1:69">
      <c r="B41" s="612"/>
      <c r="C41" s="612"/>
      <c r="D41" s="612"/>
      <c r="E41" s="612"/>
      <c r="F41" s="612"/>
      <c r="G41" s="612"/>
      <c r="H41" s="612"/>
      <c r="I41" s="612"/>
      <c r="J41" s="612"/>
      <c r="K41" s="612"/>
      <c r="L41" s="612"/>
      <c r="M41" s="612"/>
      <c r="N41" s="612"/>
      <c r="O41" s="612"/>
      <c r="P41" s="612"/>
      <c r="Q41" s="612"/>
      <c r="R41" s="612"/>
      <c r="S41" s="612"/>
      <c r="T41" s="612"/>
      <c r="U41" s="612"/>
      <c r="V41" s="612"/>
      <c r="W41" s="612"/>
      <c r="X41" s="612"/>
      <c r="Y41" s="612"/>
      <c r="Z41" s="612"/>
      <c r="AA41" s="612"/>
      <c r="AB41" s="612"/>
      <c r="AC41" s="612"/>
      <c r="AD41" s="612"/>
      <c r="AE41" s="612"/>
      <c r="AF41" s="612"/>
      <c r="AG41" s="612"/>
      <c r="AH41" s="612"/>
      <c r="AI41" s="612"/>
      <c r="AJ41" s="612"/>
      <c r="AK41" s="612"/>
      <c r="AL41" s="612"/>
      <c r="AM41" s="612"/>
      <c r="AN41" s="612"/>
      <c r="AO41" s="612"/>
      <c r="AP41" s="612"/>
      <c r="AQ41" s="612"/>
      <c r="AR41" s="612"/>
      <c r="AS41" s="612"/>
      <c r="AT41" s="612"/>
      <c r="AU41" s="612"/>
      <c r="AV41" s="612"/>
      <c r="AW41" s="612"/>
      <c r="AX41" s="612"/>
      <c r="AY41" s="612"/>
      <c r="AZ41" s="612"/>
      <c r="BA41" s="612"/>
      <c r="BB41" s="612"/>
      <c r="BC41" s="612"/>
      <c r="BD41" s="612"/>
      <c r="BE41" s="612"/>
      <c r="BF41" s="612"/>
      <c r="BG41" s="612"/>
      <c r="BH41" s="612"/>
      <c r="BI41" s="612"/>
      <c r="BJ41" s="612"/>
      <c r="BK41" s="612"/>
      <c r="BL41" s="612"/>
      <c r="BM41" s="612"/>
      <c r="BN41" s="612"/>
    </row>
  </sheetData>
  <mergeCells count="10">
    <mergeCell ref="AO6:AO7"/>
    <mergeCell ref="AP6:BA6"/>
    <mergeCell ref="BB6:BB7"/>
    <mergeCell ref="BC6:BN6"/>
    <mergeCell ref="B6:B7"/>
    <mergeCell ref="C6:N6"/>
    <mergeCell ref="O6:O7"/>
    <mergeCell ref="P6:AA6"/>
    <mergeCell ref="AB6:AB7"/>
    <mergeCell ref="AC6:AN6"/>
  </mergeCells>
  <hyperlinks>
    <hyperlink ref="A1" location="'Table of contents'!A1" display="вернуться на заглавную стр. (содержание)"/>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3"/>
  <sheetViews>
    <sheetView zoomScale="80" zoomScaleNormal="80" workbookViewId="0">
      <pane xSplit="1" topLeftCell="B1" activePane="topRight" state="frozen"/>
      <selection pane="topRight" activeCell="D32" sqref="D32"/>
    </sheetView>
  </sheetViews>
  <sheetFormatPr defaultRowHeight="15"/>
  <cols>
    <col min="1" max="1" width="59.7109375" style="34" customWidth="1"/>
    <col min="2" max="16384" width="9.140625" style="34"/>
  </cols>
  <sheetData>
    <row r="1" spans="1:60">
      <c r="A1" s="691" t="s">
        <v>2688</v>
      </c>
    </row>
    <row r="2" spans="1:60" ht="5.0999999999999996" customHeight="1"/>
    <row r="3" spans="1:60" s="47" customFormat="1" ht="18.75" customHeight="1">
      <c r="A3" s="699" t="s">
        <v>3784</v>
      </c>
      <c r="B3" s="93"/>
      <c r="C3" s="93"/>
      <c r="D3" s="93"/>
    </row>
    <row r="4" spans="1:60" s="32" customFormat="1" ht="5.0999999999999996" customHeight="1">
      <c r="A4" s="96"/>
      <c r="B4" s="96"/>
      <c r="C4" s="96"/>
      <c r="D4" s="96"/>
    </row>
    <row r="5" spans="1:60" s="32" customFormat="1" ht="12.75" customHeight="1" thickBot="1">
      <c r="A5" s="690" t="s">
        <v>2799</v>
      </c>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row>
    <row r="6" spans="1:60" s="32" customFormat="1" ht="17.100000000000001" customHeight="1">
      <c r="A6" s="698"/>
      <c r="B6" s="1017" t="s">
        <v>9</v>
      </c>
      <c r="C6" s="1017">
        <v>2003</v>
      </c>
      <c r="D6" s="1018">
        <v>2004</v>
      </c>
      <c r="E6" s="1015" t="s">
        <v>11</v>
      </c>
      <c r="F6" s="1015"/>
      <c r="G6" s="1015"/>
      <c r="H6" s="1015"/>
      <c r="I6" s="1015"/>
      <c r="J6" s="1015"/>
      <c r="K6" s="1015"/>
      <c r="L6" s="1015"/>
      <c r="M6" s="1015"/>
      <c r="N6" s="1015"/>
      <c r="O6" s="1015"/>
      <c r="P6" s="1016"/>
      <c r="Q6" s="1018">
        <v>2005</v>
      </c>
      <c r="R6" s="1015" t="s">
        <v>12</v>
      </c>
      <c r="S6" s="1015"/>
      <c r="T6" s="1015"/>
      <c r="U6" s="1015"/>
      <c r="V6" s="1015"/>
      <c r="W6" s="1015"/>
      <c r="X6" s="1015"/>
      <c r="Y6" s="1015"/>
      <c r="Z6" s="1015"/>
      <c r="AA6" s="1015"/>
      <c r="AB6" s="1015"/>
      <c r="AC6" s="1016"/>
      <c r="AD6" s="1018">
        <v>2006</v>
      </c>
      <c r="AE6" s="1015" t="s">
        <v>13</v>
      </c>
      <c r="AF6" s="1015"/>
      <c r="AG6" s="1015"/>
      <c r="AH6" s="1015"/>
      <c r="AI6" s="1015"/>
      <c r="AJ6" s="1015"/>
      <c r="AK6" s="1015"/>
      <c r="AL6" s="1015"/>
      <c r="AM6" s="1015"/>
      <c r="AN6" s="1015"/>
      <c r="AO6" s="1015"/>
      <c r="AP6" s="1016"/>
      <c r="AQ6" s="1018">
        <v>2007</v>
      </c>
      <c r="AR6" s="1015">
        <v>2007</v>
      </c>
      <c r="AS6" s="1015"/>
      <c r="AT6" s="1015"/>
      <c r="AU6" s="1015"/>
      <c r="AV6" s="1015"/>
      <c r="AW6" s="1015"/>
      <c r="AX6" s="1015"/>
      <c r="AY6" s="1015"/>
      <c r="AZ6" s="1015"/>
      <c r="BA6" s="1015"/>
      <c r="BB6" s="1015"/>
      <c r="BC6" s="1016"/>
    </row>
    <row r="7" spans="1:60" s="32" customFormat="1" ht="17.100000000000001" customHeight="1" thickBot="1">
      <c r="A7" s="696"/>
      <c r="B7" s="1014"/>
      <c r="C7" s="1014"/>
      <c r="D7" s="1010"/>
      <c r="E7" s="673" t="s">
        <v>2646</v>
      </c>
      <c r="F7" s="673" t="s">
        <v>2647</v>
      </c>
      <c r="G7" s="673" t="s">
        <v>2648</v>
      </c>
      <c r="H7" s="673" t="s">
        <v>2649</v>
      </c>
      <c r="I7" s="673" t="s">
        <v>2650</v>
      </c>
      <c r="J7" s="673" t="s">
        <v>2651</v>
      </c>
      <c r="K7" s="673" t="s">
        <v>2652</v>
      </c>
      <c r="L7" s="673" t="s">
        <v>2653</v>
      </c>
      <c r="M7" s="673" t="s">
        <v>2654</v>
      </c>
      <c r="N7" s="673" t="s">
        <v>2655</v>
      </c>
      <c r="O7" s="673" t="s">
        <v>2656</v>
      </c>
      <c r="P7" s="673" t="s">
        <v>2657</v>
      </c>
      <c r="Q7" s="1010"/>
      <c r="R7" s="673" t="s">
        <v>2646</v>
      </c>
      <c r="S7" s="673" t="s">
        <v>2647</v>
      </c>
      <c r="T7" s="673" t="s">
        <v>2648</v>
      </c>
      <c r="U7" s="673" t="s">
        <v>2649</v>
      </c>
      <c r="V7" s="673" t="s">
        <v>2650</v>
      </c>
      <c r="W7" s="673" t="s">
        <v>2651</v>
      </c>
      <c r="X7" s="673" t="s">
        <v>2652</v>
      </c>
      <c r="Y7" s="673" t="s">
        <v>2653</v>
      </c>
      <c r="Z7" s="673" t="s">
        <v>2654</v>
      </c>
      <c r="AA7" s="673" t="s">
        <v>2655</v>
      </c>
      <c r="AB7" s="673" t="s">
        <v>2656</v>
      </c>
      <c r="AC7" s="673" t="s">
        <v>2657</v>
      </c>
      <c r="AD7" s="1010"/>
      <c r="AE7" s="673" t="s">
        <v>2646</v>
      </c>
      <c r="AF7" s="673" t="s">
        <v>2647</v>
      </c>
      <c r="AG7" s="673" t="s">
        <v>2648</v>
      </c>
      <c r="AH7" s="673" t="s">
        <v>2649</v>
      </c>
      <c r="AI7" s="673" t="s">
        <v>2650</v>
      </c>
      <c r="AJ7" s="673" t="s">
        <v>2651</v>
      </c>
      <c r="AK7" s="673" t="s">
        <v>2652</v>
      </c>
      <c r="AL7" s="673" t="s">
        <v>2653</v>
      </c>
      <c r="AM7" s="673" t="s">
        <v>2654</v>
      </c>
      <c r="AN7" s="673" t="s">
        <v>2655</v>
      </c>
      <c r="AO7" s="673" t="s">
        <v>2656</v>
      </c>
      <c r="AP7" s="673" t="s">
        <v>2657</v>
      </c>
      <c r="AQ7" s="1010"/>
      <c r="AR7" s="673" t="s">
        <v>2646</v>
      </c>
      <c r="AS7" s="673" t="s">
        <v>2647</v>
      </c>
      <c r="AT7" s="673" t="s">
        <v>2648</v>
      </c>
      <c r="AU7" s="673" t="s">
        <v>2649</v>
      </c>
      <c r="AV7" s="673" t="s">
        <v>2650</v>
      </c>
      <c r="AW7" s="673" t="s">
        <v>2651</v>
      </c>
      <c r="AX7" s="673" t="s">
        <v>2652</v>
      </c>
      <c r="AY7" s="673" t="s">
        <v>2653</v>
      </c>
      <c r="AZ7" s="673" t="s">
        <v>2654</v>
      </c>
      <c r="BA7" s="673" t="s">
        <v>2655</v>
      </c>
      <c r="BB7" s="673" t="s">
        <v>2656</v>
      </c>
      <c r="BC7" s="673" t="s">
        <v>2657</v>
      </c>
    </row>
    <row r="8" spans="1:60" s="32" customFormat="1" ht="5.0999999999999996" customHeight="1">
      <c r="A8" s="6"/>
      <c r="B8" s="103"/>
      <c r="C8" s="103"/>
      <c r="D8" s="103"/>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row>
    <row r="9" spans="1:60" s="38" customFormat="1" ht="12.75" customHeight="1">
      <c r="A9" s="81" t="s">
        <v>2803</v>
      </c>
      <c r="B9" s="104">
        <v>1660.4207473000001</v>
      </c>
      <c r="C9" s="104">
        <v>2312.2027612000002</v>
      </c>
      <c r="D9" s="58">
        <f>P9</f>
        <v>3916.2454607000004</v>
      </c>
      <c r="E9" s="58">
        <v>2401.1957505</v>
      </c>
      <c r="F9" s="58">
        <v>2680.5682173999999</v>
      </c>
      <c r="G9" s="58">
        <v>2480.6559087000001</v>
      </c>
      <c r="H9" s="58">
        <v>2672.9165480999991</v>
      </c>
      <c r="I9" s="58">
        <v>3112.9769159999996</v>
      </c>
      <c r="J9" s="58">
        <v>2653.2080134000003</v>
      </c>
      <c r="K9" s="58">
        <v>2923.2246552000006</v>
      </c>
      <c r="L9" s="58">
        <v>3300.3288026</v>
      </c>
      <c r="M9" s="58">
        <v>3102.8187040999996</v>
      </c>
      <c r="N9" s="58">
        <v>2903.8592316999998</v>
      </c>
      <c r="O9" s="58">
        <v>3201.9714507999997</v>
      </c>
      <c r="P9" s="58">
        <v>3916.2454607000004</v>
      </c>
      <c r="Q9" s="58">
        <f>AC9</f>
        <v>1938.5148784999997</v>
      </c>
      <c r="R9" s="58">
        <v>4132.8161193999995</v>
      </c>
      <c r="S9" s="58">
        <v>3623.5906094999996</v>
      </c>
      <c r="T9" s="58">
        <v>3925.8669897000004</v>
      </c>
      <c r="U9" s="58">
        <v>4846.6329046000001</v>
      </c>
      <c r="V9" s="58">
        <v>4391.0003337999988</v>
      </c>
      <c r="W9" s="58">
        <v>4689.9114677000007</v>
      </c>
      <c r="X9" s="58">
        <v>5119.2398496000005</v>
      </c>
      <c r="Y9" s="58">
        <v>5160.5999217000008</v>
      </c>
      <c r="Z9" s="58">
        <v>5215.1712635999993</v>
      </c>
      <c r="AA9" s="58">
        <v>2643.5961664999995</v>
      </c>
      <c r="AB9" s="58">
        <v>2108.3809858999998</v>
      </c>
      <c r="AC9" s="58">
        <v>1938.5148784999997</v>
      </c>
      <c r="AD9" s="58">
        <f>AP9</f>
        <v>2687.8977550999998</v>
      </c>
      <c r="AE9" s="58">
        <v>1670.1919011000005</v>
      </c>
      <c r="AF9" s="58">
        <v>1778.0048426999999</v>
      </c>
      <c r="AG9" s="58">
        <v>1948.0380713000009</v>
      </c>
      <c r="AH9" s="58">
        <v>1910.9863</v>
      </c>
      <c r="AI9" s="58">
        <v>2446.4019340000004</v>
      </c>
      <c r="AJ9" s="58">
        <v>1497.8811966000003</v>
      </c>
      <c r="AK9" s="58">
        <v>2196.8847461999999</v>
      </c>
      <c r="AL9" s="58">
        <v>1918.5300973999995</v>
      </c>
      <c r="AM9" s="58">
        <v>1360.2913736000005</v>
      </c>
      <c r="AN9" s="58">
        <v>2373.0508542000007</v>
      </c>
      <c r="AO9" s="58">
        <v>2615.1143860999987</v>
      </c>
      <c r="AP9" s="58">
        <v>2687.8977550999998</v>
      </c>
      <c r="AQ9" s="58">
        <v>-1482.3771200000001</v>
      </c>
      <c r="AR9" s="58">
        <v>-177.09976429999992</v>
      </c>
      <c r="AS9" s="58">
        <v>159.40527950000018</v>
      </c>
      <c r="AT9" s="58">
        <v>-486.40191980000026</v>
      </c>
      <c r="AU9" s="58">
        <v>-193.37273599999958</v>
      </c>
      <c r="AV9" s="58">
        <v>-776.11214099999995</v>
      </c>
      <c r="AW9" s="58">
        <v>-2168.0068799999999</v>
      </c>
      <c r="AX9" s="58">
        <v>-2661.05204</v>
      </c>
      <c r="AY9" s="58">
        <v>-3022.9729600000001</v>
      </c>
      <c r="AZ9" s="58">
        <v>-2973.6405099999997</v>
      </c>
      <c r="BA9" s="58">
        <v>-3464.0108799999998</v>
      </c>
      <c r="BB9" s="58">
        <v>-2544.8582299999998</v>
      </c>
      <c r="BC9" s="58">
        <v>-1482.3771200000001</v>
      </c>
      <c r="BE9" s="97"/>
      <c r="BG9" s="105"/>
      <c r="BH9" s="105"/>
    </row>
    <row r="10" spans="1:60" s="32" customFormat="1" ht="12.75" customHeight="1">
      <c r="A10" s="73" t="s">
        <v>2828</v>
      </c>
      <c r="B10" s="17">
        <v>3344.3025553000002</v>
      </c>
      <c r="C10" s="17">
        <v>5564.5444720000005</v>
      </c>
      <c r="D10" s="14">
        <f t="shared" ref="D10:D30" si="0">P10</f>
        <v>8320.5834034</v>
      </c>
      <c r="E10" s="14">
        <v>5537.6844956000004</v>
      </c>
      <c r="F10" s="14">
        <v>6389.0063110000001</v>
      </c>
      <c r="G10" s="14">
        <v>6179.3709856000005</v>
      </c>
      <c r="H10" s="14">
        <v>6919.6359579999998</v>
      </c>
      <c r="I10" s="14">
        <v>5634.8936349999994</v>
      </c>
      <c r="J10" s="14">
        <v>5509.6494792000003</v>
      </c>
      <c r="K10" s="14">
        <v>6524.9922340000003</v>
      </c>
      <c r="L10" s="14">
        <v>7030.8709951000001</v>
      </c>
      <c r="M10" s="14">
        <v>6901.6389546</v>
      </c>
      <c r="N10" s="14">
        <v>7024.9198047999998</v>
      </c>
      <c r="O10" s="14">
        <v>7474.3072456999998</v>
      </c>
      <c r="P10" s="14">
        <v>8320.5834034</v>
      </c>
      <c r="Q10" s="14">
        <f t="shared" ref="Q10:Q30" si="1">AC10</f>
        <v>9214.4205572999999</v>
      </c>
      <c r="R10" s="14">
        <v>8171.7074568999997</v>
      </c>
      <c r="S10" s="14">
        <v>7550.9681805999999</v>
      </c>
      <c r="T10" s="14">
        <v>6493.5952010000001</v>
      </c>
      <c r="U10" s="14">
        <v>7866.7787312</v>
      </c>
      <c r="V10" s="14">
        <v>7100.5271273999997</v>
      </c>
      <c r="W10" s="14">
        <v>7112.0988463000003</v>
      </c>
      <c r="X10" s="14">
        <v>7896.676273</v>
      </c>
      <c r="Y10" s="14">
        <v>8240.8738879000011</v>
      </c>
      <c r="Z10" s="14">
        <v>7997.0879322000001</v>
      </c>
      <c r="AA10" s="14">
        <v>8495.3210209999997</v>
      </c>
      <c r="AB10" s="14">
        <v>8245.8736962000003</v>
      </c>
      <c r="AC10" s="14">
        <v>9214.4205572999999</v>
      </c>
      <c r="AD10" s="14">
        <f t="shared" ref="AD10:AD30" si="2">AP10</f>
        <v>9561.2970836000004</v>
      </c>
      <c r="AE10" s="14">
        <v>8738.8323277</v>
      </c>
      <c r="AF10" s="14">
        <v>7838.9193865999996</v>
      </c>
      <c r="AG10" s="14">
        <v>7927.0177278000001</v>
      </c>
      <c r="AH10" s="14">
        <v>8024.7604000000001</v>
      </c>
      <c r="AI10" s="14">
        <v>8347.7614142000002</v>
      </c>
      <c r="AJ10" s="14">
        <v>7577.8603350000003</v>
      </c>
      <c r="AK10" s="14">
        <v>8929.664455099999</v>
      </c>
      <c r="AL10" s="14">
        <v>8777.9242699000006</v>
      </c>
      <c r="AM10" s="14">
        <v>8139.8530047000004</v>
      </c>
      <c r="AN10" s="14">
        <v>9892.8009227000002</v>
      </c>
      <c r="AO10" s="14">
        <v>10165.360945599999</v>
      </c>
      <c r="AP10" s="14">
        <v>9561.2970836000004</v>
      </c>
      <c r="AQ10" s="14">
        <v>8710.7696999999989</v>
      </c>
      <c r="AR10" s="14">
        <v>8350.1460944999999</v>
      </c>
      <c r="AS10" s="14">
        <v>8987.1642875999987</v>
      </c>
      <c r="AT10" s="14">
        <v>8559.6209546999999</v>
      </c>
      <c r="AU10" s="14">
        <v>9070.0720720000008</v>
      </c>
      <c r="AV10" s="14">
        <v>7812.9123260000006</v>
      </c>
      <c r="AW10" s="14">
        <v>8167.0709999999999</v>
      </c>
      <c r="AX10" s="14">
        <v>7574.4034800000009</v>
      </c>
      <c r="AY10" s="14">
        <v>7995.4432500000003</v>
      </c>
      <c r="AZ10" s="14">
        <v>8372.7292500000003</v>
      </c>
      <c r="BA10" s="14">
        <v>7118.9421900000007</v>
      </c>
      <c r="BB10" s="14">
        <v>7571.1743499999993</v>
      </c>
      <c r="BC10" s="14">
        <v>8710.7696999999989</v>
      </c>
      <c r="BE10" s="97"/>
      <c r="BG10" s="105"/>
      <c r="BH10" s="105"/>
    </row>
    <row r="11" spans="1:60" s="32" customFormat="1" ht="12.75" customHeight="1">
      <c r="A11" s="73" t="s">
        <v>2842</v>
      </c>
      <c r="B11" s="17">
        <v>-1683.8818079999999</v>
      </c>
      <c r="C11" s="17">
        <v>-3252.3417107999999</v>
      </c>
      <c r="D11" s="15">
        <f t="shared" si="0"/>
        <v>-4404.3379427</v>
      </c>
      <c r="E11" s="15">
        <v>-3136.4887451</v>
      </c>
      <c r="F11" s="15">
        <v>-3708.4380935999998</v>
      </c>
      <c r="G11" s="15">
        <v>-3698.7150769000004</v>
      </c>
      <c r="H11" s="15">
        <v>-4246.7194099000008</v>
      </c>
      <c r="I11" s="15">
        <v>-2521.9167189999998</v>
      </c>
      <c r="J11" s="15">
        <v>-2856.4414658000001</v>
      </c>
      <c r="K11" s="15">
        <v>-3601.7675787999997</v>
      </c>
      <c r="L11" s="15">
        <v>-3730.5421925000001</v>
      </c>
      <c r="M11" s="15">
        <v>-3798.8202504999999</v>
      </c>
      <c r="N11" s="15">
        <v>-4121.0605731000005</v>
      </c>
      <c r="O11" s="15">
        <v>-4272.3357949000001</v>
      </c>
      <c r="P11" s="15">
        <v>-4404.3379427</v>
      </c>
      <c r="Q11" s="15">
        <f t="shared" si="1"/>
        <v>-7275.9056787999998</v>
      </c>
      <c r="R11" s="15">
        <v>-4038.8913374999997</v>
      </c>
      <c r="S11" s="15">
        <v>-3927.3775710999998</v>
      </c>
      <c r="T11" s="15">
        <v>-2567.7282113000001</v>
      </c>
      <c r="U11" s="15">
        <v>-3020.1458266</v>
      </c>
      <c r="V11" s="15">
        <v>-2709.5267936</v>
      </c>
      <c r="W11" s="15">
        <v>-2422.1873786000001</v>
      </c>
      <c r="X11" s="15">
        <v>-2777.4364234000004</v>
      </c>
      <c r="Y11" s="15">
        <v>-3080.2739662000004</v>
      </c>
      <c r="Z11" s="15">
        <v>-2781.9166685999999</v>
      </c>
      <c r="AA11" s="15">
        <v>-5851.7248545000002</v>
      </c>
      <c r="AB11" s="15">
        <v>-6137.4927103</v>
      </c>
      <c r="AC11" s="15">
        <v>-7275.9056787999998</v>
      </c>
      <c r="AD11" s="15">
        <f t="shared" si="2"/>
        <v>-6873.3993284999997</v>
      </c>
      <c r="AE11" s="15">
        <v>-7068.6404266</v>
      </c>
      <c r="AF11" s="15">
        <v>-6060.9145439000004</v>
      </c>
      <c r="AG11" s="15">
        <v>-5978.9796564999997</v>
      </c>
      <c r="AH11" s="15">
        <v>-6113.7740999999996</v>
      </c>
      <c r="AI11" s="15">
        <v>-5901.3594801999998</v>
      </c>
      <c r="AJ11" s="15">
        <v>-6079.9791384</v>
      </c>
      <c r="AK11" s="15">
        <v>-6732.7797088999996</v>
      </c>
      <c r="AL11" s="15">
        <v>-6859.3941725000004</v>
      </c>
      <c r="AM11" s="15">
        <v>-6779.5616310999994</v>
      </c>
      <c r="AN11" s="15">
        <v>-7519.7500685000005</v>
      </c>
      <c r="AO11" s="15">
        <v>-7550.2465595000003</v>
      </c>
      <c r="AP11" s="15">
        <v>-6873.3993284999997</v>
      </c>
      <c r="AQ11" s="15">
        <v>-10193.14682</v>
      </c>
      <c r="AR11" s="15">
        <v>-8527.245858799999</v>
      </c>
      <c r="AS11" s="15">
        <v>-8827.7590080999998</v>
      </c>
      <c r="AT11" s="15">
        <v>-9046.0228745000004</v>
      </c>
      <c r="AU11" s="15">
        <v>-9263.4448080000002</v>
      </c>
      <c r="AV11" s="15">
        <v>-8589.0244669999993</v>
      </c>
      <c r="AW11" s="15">
        <v>-10335.077880000001</v>
      </c>
      <c r="AX11" s="15">
        <v>-10235.45552</v>
      </c>
      <c r="AY11" s="15">
        <v>-11018.416210000001</v>
      </c>
      <c r="AZ11" s="15">
        <v>-11346.36976</v>
      </c>
      <c r="BA11" s="15">
        <v>-10582.95307</v>
      </c>
      <c r="BB11" s="15">
        <v>-10116.032580000001</v>
      </c>
      <c r="BC11" s="15">
        <v>-10193.14682</v>
      </c>
      <c r="BE11" s="97"/>
      <c r="BG11" s="105"/>
      <c r="BH11" s="105"/>
    </row>
    <row r="12" spans="1:60" s="38" customFormat="1" ht="12.75" customHeight="1">
      <c r="A12" s="81" t="s">
        <v>2843</v>
      </c>
      <c r="B12" s="104">
        <v>804.27206750000005</v>
      </c>
      <c r="C12" s="104">
        <v>992.09280409999997</v>
      </c>
      <c r="D12" s="77">
        <f t="shared" si="0"/>
        <v>1282.4129117999998</v>
      </c>
      <c r="E12" s="77">
        <v>1480.9753484</v>
      </c>
      <c r="F12" s="77">
        <v>1435.5876020999999</v>
      </c>
      <c r="G12" s="77">
        <v>1089.6588216999999</v>
      </c>
      <c r="H12" s="77">
        <v>997.4869453</v>
      </c>
      <c r="I12" s="77">
        <v>1185.8012259</v>
      </c>
      <c r="J12" s="77">
        <v>1072.1706657</v>
      </c>
      <c r="K12" s="77">
        <v>1112.7413994000001</v>
      </c>
      <c r="L12" s="77">
        <v>1302.1085117</v>
      </c>
      <c r="M12" s="77">
        <v>954.69476629999997</v>
      </c>
      <c r="N12" s="77">
        <v>1368.4116340999999</v>
      </c>
      <c r="O12" s="77">
        <v>1772.1986392000001</v>
      </c>
      <c r="P12" s="77">
        <v>1282.4129117999998</v>
      </c>
      <c r="Q12" s="77">
        <f t="shared" si="1"/>
        <v>2374.3453569999997</v>
      </c>
      <c r="R12" s="77">
        <v>1939.8631112999999</v>
      </c>
      <c r="S12" s="77">
        <v>1738.0513598</v>
      </c>
      <c r="T12" s="77">
        <v>1270.7434567</v>
      </c>
      <c r="U12" s="77">
        <v>1369.5607601000002</v>
      </c>
      <c r="V12" s="77">
        <v>1758.6521134</v>
      </c>
      <c r="W12" s="77">
        <v>1532.1741755999999</v>
      </c>
      <c r="X12" s="77">
        <v>1718.6888356000002</v>
      </c>
      <c r="Y12" s="77">
        <v>1779.9879964999998</v>
      </c>
      <c r="Z12" s="77">
        <v>1991.6222652000001</v>
      </c>
      <c r="AA12" s="77">
        <v>1923.7541712</v>
      </c>
      <c r="AB12" s="77">
        <v>2352.6993336999999</v>
      </c>
      <c r="AC12" s="77">
        <v>2374.3453569999997</v>
      </c>
      <c r="AD12" s="77">
        <f t="shared" si="2"/>
        <v>2963.3996379</v>
      </c>
      <c r="AE12" s="77">
        <v>2926.8902997</v>
      </c>
      <c r="AF12" s="77">
        <v>2480.3746198999997</v>
      </c>
      <c r="AG12" s="77">
        <v>2324.2587490999999</v>
      </c>
      <c r="AH12" s="77">
        <v>2328.0692000000004</v>
      </c>
      <c r="AI12" s="77">
        <v>2158.7179674999998</v>
      </c>
      <c r="AJ12" s="77">
        <v>2241.2095008000001</v>
      </c>
      <c r="AK12" s="77">
        <v>2440.7837692999997</v>
      </c>
      <c r="AL12" s="77">
        <v>2540.8183185000003</v>
      </c>
      <c r="AM12" s="77">
        <v>2446.4902363000001</v>
      </c>
      <c r="AN12" s="77">
        <v>2862.5588868</v>
      </c>
      <c r="AO12" s="77">
        <v>2702.0154714</v>
      </c>
      <c r="AP12" s="77">
        <v>2963.3996379</v>
      </c>
      <c r="AQ12" s="77">
        <v>6471.1489199999996</v>
      </c>
      <c r="AR12" s="77">
        <v>2787.1962096000002</v>
      </c>
      <c r="AS12" s="77">
        <v>3100.9696998999998</v>
      </c>
      <c r="AT12" s="77">
        <v>3759.4781485000003</v>
      </c>
      <c r="AU12" s="77">
        <v>3826.2315298000003</v>
      </c>
      <c r="AV12" s="77">
        <v>4055.202624</v>
      </c>
      <c r="AW12" s="77">
        <v>4133.2101199999997</v>
      </c>
      <c r="AX12" s="77">
        <v>4375.7129699999996</v>
      </c>
      <c r="AY12" s="77">
        <v>4712.2270099999996</v>
      </c>
      <c r="AZ12" s="77">
        <v>4607.4511900000007</v>
      </c>
      <c r="BA12" s="77">
        <v>4945.8652899999997</v>
      </c>
      <c r="BB12" s="77">
        <v>5802.4717099999998</v>
      </c>
      <c r="BC12" s="77">
        <v>6471.1489199999996</v>
      </c>
      <c r="BE12" s="97"/>
      <c r="BG12" s="105"/>
      <c r="BH12" s="105"/>
    </row>
    <row r="13" spans="1:60" s="38" customFormat="1" ht="12.75" customHeight="1">
      <c r="A13" s="81" t="s">
        <v>2802</v>
      </c>
      <c r="B13" s="104">
        <v>490.71202249999999</v>
      </c>
      <c r="C13" s="104">
        <v>558.14905639999984</v>
      </c>
      <c r="D13" s="77">
        <f t="shared" si="0"/>
        <v>712.15823349999994</v>
      </c>
      <c r="E13" s="77">
        <v>433.48126519999994</v>
      </c>
      <c r="F13" s="77">
        <v>447.12047619999993</v>
      </c>
      <c r="G13" s="77">
        <v>628.36055260000001</v>
      </c>
      <c r="H13" s="77">
        <v>423.02091639999992</v>
      </c>
      <c r="I13" s="77">
        <v>506.90943599999997</v>
      </c>
      <c r="J13" s="77">
        <v>630.50191929999994</v>
      </c>
      <c r="K13" s="77">
        <v>400.40963699999998</v>
      </c>
      <c r="L13" s="77">
        <v>362.21824499999997</v>
      </c>
      <c r="M13" s="77">
        <v>638.61261949999994</v>
      </c>
      <c r="N13" s="77">
        <v>367.21205400000002</v>
      </c>
      <c r="O13" s="77">
        <v>322.01369770000002</v>
      </c>
      <c r="P13" s="77">
        <v>712.15823349999994</v>
      </c>
      <c r="Q13" s="77">
        <f t="shared" si="1"/>
        <v>221.56622609999997</v>
      </c>
      <c r="R13" s="77">
        <v>303.63655110000002</v>
      </c>
      <c r="S13" s="77">
        <v>207.89265019999991</v>
      </c>
      <c r="T13" s="77">
        <v>351.85106159999992</v>
      </c>
      <c r="U13" s="77">
        <v>140.21220669999997</v>
      </c>
      <c r="V13" s="77">
        <v>77.513781400000099</v>
      </c>
      <c r="W13" s="77">
        <v>246.69266389999993</v>
      </c>
      <c r="X13" s="77">
        <v>230.00490819999996</v>
      </c>
      <c r="Y13" s="77">
        <v>324.78473059999999</v>
      </c>
      <c r="Z13" s="77">
        <v>313.42200280000003</v>
      </c>
      <c r="AA13" s="77">
        <v>353.48173160000005</v>
      </c>
      <c r="AB13" s="77">
        <v>278.23675819999994</v>
      </c>
      <c r="AC13" s="77">
        <v>221.56622609999997</v>
      </c>
      <c r="AD13" s="77">
        <f t="shared" si="2"/>
        <v>-352.31798459999987</v>
      </c>
      <c r="AE13" s="77">
        <v>254.23267479999993</v>
      </c>
      <c r="AF13" s="77">
        <v>238.57958120000001</v>
      </c>
      <c r="AG13" s="77">
        <v>250.34847970000001</v>
      </c>
      <c r="AH13" s="77">
        <v>248.8015</v>
      </c>
      <c r="AI13" s="77">
        <v>215.19954109999992</v>
      </c>
      <c r="AJ13" s="77">
        <v>48.345791700000177</v>
      </c>
      <c r="AK13" s="77">
        <v>84.466414400000119</v>
      </c>
      <c r="AL13" s="77">
        <v>-24.931387000000104</v>
      </c>
      <c r="AM13" s="77">
        <v>-135.51169779999998</v>
      </c>
      <c r="AN13" s="77">
        <v>-200.13775450000003</v>
      </c>
      <c r="AO13" s="77">
        <v>-230.97973970000004</v>
      </c>
      <c r="AP13" s="77">
        <v>-352.31798459999987</v>
      </c>
      <c r="AQ13" s="77">
        <v>-1873.64932</v>
      </c>
      <c r="AR13" s="77">
        <v>-227.7353226999999</v>
      </c>
      <c r="AS13" s="77">
        <v>-162.2190813000002</v>
      </c>
      <c r="AT13" s="77">
        <v>-1412.4458586000001</v>
      </c>
      <c r="AU13" s="77">
        <v>-1415.7532079</v>
      </c>
      <c r="AV13" s="77">
        <v>-1278.6048989999999</v>
      </c>
      <c r="AW13" s="77">
        <v>-1423.1975600000001</v>
      </c>
      <c r="AX13" s="77">
        <v>-1442.4531299999999</v>
      </c>
      <c r="AY13" s="77">
        <v>-1558.9740300000001</v>
      </c>
      <c r="AZ13" s="77">
        <v>-1563.6422600000001</v>
      </c>
      <c r="BA13" s="77">
        <v>-1625.5554099999999</v>
      </c>
      <c r="BB13" s="77">
        <v>-1786.0693700000002</v>
      </c>
      <c r="BC13" s="77">
        <v>-1873.64932</v>
      </c>
      <c r="BE13" s="97"/>
      <c r="BG13" s="105"/>
      <c r="BH13" s="105"/>
    </row>
    <row r="14" spans="1:60" s="32" customFormat="1" ht="12.75" customHeight="1">
      <c r="A14" s="73" t="s">
        <v>2844</v>
      </c>
      <c r="B14" s="17">
        <v>597.46743249999997</v>
      </c>
      <c r="C14" s="17">
        <v>746.10826729999997</v>
      </c>
      <c r="D14" s="15">
        <f t="shared" si="0"/>
        <v>937.61094170000001</v>
      </c>
      <c r="E14" s="15">
        <v>725.41598549999992</v>
      </c>
      <c r="F14" s="15">
        <v>776.06336769999996</v>
      </c>
      <c r="G14" s="15">
        <v>845.65832720000003</v>
      </c>
      <c r="H14" s="15">
        <v>782.31359939999993</v>
      </c>
      <c r="I14" s="15">
        <v>817.52182540000001</v>
      </c>
      <c r="J14" s="15">
        <v>797.41300939999996</v>
      </c>
      <c r="K14" s="15">
        <v>807.02709759999993</v>
      </c>
      <c r="L14" s="15">
        <v>838.51386779999996</v>
      </c>
      <c r="M14" s="15">
        <v>872.41665949999992</v>
      </c>
      <c r="N14" s="15">
        <v>889.87041569999997</v>
      </c>
      <c r="O14" s="15">
        <v>908.28285860000005</v>
      </c>
      <c r="P14" s="15">
        <v>937.61094170000001</v>
      </c>
      <c r="Q14" s="15">
        <f t="shared" si="1"/>
        <v>1141.4381893</v>
      </c>
      <c r="R14" s="15">
        <v>972.43641480000008</v>
      </c>
      <c r="S14" s="15">
        <v>965.17735719999996</v>
      </c>
      <c r="T14" s="15">
        <v>974.8941092</v>
      </c>
      <c r="U14" s="15">
        <v>976.38328260000003</v>
      </c>
      <c r="V14" s="15">
        <v>979.57756610000001</v>
      </c>
      <c r="W14" s="15">
        <v>1040.5603526</v>
      </c>
      <c r="X14" s="15">
        <v>1044.7820001</v>
      </c>
      <c r="Y14" s="15">
        <v>1062.1787588</v>
      </c>
      <c r="Z14" s="15">
        <v>1074.8208066</v>
      </c>
      <c r="AA14" s="15">
        <v>1104.3643677</v>
      </c>
      <c r="AB14" s="15">
        <v>1118.9427939</v>
      </c>
      <c r="AC14" s="15">
        <v>1141.4381893</v>
      </c>
      <c r="AD14" s="15">
        <f t="shared" si="2"/>
        <v>1140.3200035000002</v>
      </c>
      <c r="AE14" s="15">
        <v>1160.8793959</v>
      </c>
      <c r="AF14" s="15">
        <v>1187.3840932000001</v>
      </c>
      <c r="AG14" s="15">
        <v>1188.1602600000001</v>
      </c>
      <c r="AH14" s="15">
        <v>1160.4781</v>
      </c>
      <c r="AI14" s="15">
        <v>1139.5327399</v>
      </c>
      <c r="AJ14" s="15">
        <v>1122.3796196000001</v>
      </c>
      <c r="AK14" s="15">
        <v>1093.838661</v>
      </c>
      <c r="AL14" s="15">
        <v>1077.7607521</v>
      </c>
      <c r="AM14" s="15">
        <v>1076.4111477000001</v>
      </c>
      <c r="AN14" s="15">
        <v>1093.7565859000001</v>
      </c>
      <c r="AO14" s="15">
        <v>1116.7535705</v>
      </c>
      <c r="AP14" s="15">
        <v>1140.3200035000002</v>
      </c>
      <c r="AQ14" s="15">
        <v>1619.4413</v>
      </c>
      <c r="AR14" s="15">
        <v>1175.1929166000002</v>
      </c>
      <c r="AS14" s="15">
        <v>1233.4148141999999</v>
      </c>
      <c r="AT14" s="15">
        <v>1301.0402770000001</v>
      </c>
      <c r="AU14" s="15">
        <v>1336.553416</v>
      </c>
      <c r="AV14" s="15">
        <v>1396.64284</v>
      </c>
      <c r="AW14" s="15">
        <v>1474.60268</v>
      </c>
      <c r="AX14" s="15">
        <v>1546.6552099999999</v>
      </c>
      <c r="AY14" s="15">
        <v>1548.1438600000001</v>
      </c>
      <c r="AZ14" s="15">
        <v>1623.4801</v>
      </c>
      <c r="BA14" s="15">
        <v>1619.20364</v>
      </c>
      <c r="BB14" s="15">
        <v>1646.97622</v>
      </c>
      <c r="BC14" s="15">
        <v>1619.4413</v>
      </c>
      <c r="BE14" s="97"/>
      <c r="BG14" s="105"/>
      <c r="BH14" s="105"/>
    </row>
    <row r="15" spans="1:60" s="32" customFormat="1" ht="12.75" customHeight="1">
      <c r="A15" s="73" t="s">
        <v>2845</v>
      </c>
      <c r="B15" s="17">
        <v>-106.75541</v>
      </c>
      <c r="C15" s="17">
        <v>-187.95921090000002</v>
      </c>
      <c r="D15" s="15">
        <f>P15</f>
        <v>-225.45270819999999</v>
      </c>
      <c r="E15" s="15">
        <v>-291.93472029999998</v>
      </c>
      <c r="F15" s="15">
        <v>-328.94289150000003</v>
      </c>
      <c r="G15" s="15">
        <v>-217.2977746</v>
      </c>
      <c r="H15" s="15">
        <v>-359.29268300000001</v>
      </c>
      <c r="I15" s="15">
        <v>-310.61238939999998</v>
      </c>
      <c r="J15" s="15">
        <v>-166.9110901</v>
      </c>
      <c r="K15" s="15">
        <v>-406.61746060000002</v>
      </c>
      <c r="L15" s="15">
        <v>-476.29562279999999</v>
      </c>
      <c r="M15" s="15">
        <v>-233.80404000000001</v>
      </c>
      <c r="N15" s="15">
        <v>-522.6583617</v>
      </c>
      <c r="O15" s="15">
        <v>-586.26916089999997</v>
      </c>
      <c r="P15" s="15">
        <v>-225.45270819999999</v>
      </c>
      <c r="Q15" s="15">
        <f>AC15</f>
        <v>-919.87196319999998</v>
      </c>
      <c r="R15" s="15">
        <v>-668.79986369999995</v>
      </c>
      <c r="S15" s="15">
        <v>-757.28470700000003</v>
      </c>
      <c r="T15" s="15">
        <v>-623.04304760000002</v>
      </c>
      <c r="U15" s="15">
        <v>-836.17107590000001</v>
      </c>
      <c r="V15" s="15">
        <v>-902.06378469999993</v>
      </c>
      <c r="W15" s="15">
        <v>-793.86768870000003</v>
      </c>
      <c r="X15" s="15">
        <v>-814.77709189999996</v>
      </c>
      <c r="Y15" s="15">
        <v>-737.39402819999998</v>
      </c>
      <c r="Z15" s="15">
        <v>-761.3988038</v>
      </c>
      <c r="AA15" s="15">
        <v>-750.88263610000001</v>
      </c>
      <c r="AB15" s="15">
        <v>-840.70603570000003</v>
      </c>
      <c r="AC15" s="15">
        <v>-919.87196319999998</v>
      </c>
      <c r="AD15" s="15">
        <f t="shared" si="2"/>
        <v>-1492.6379881</v>
      </c>
      <c r="AE15" s="15">
        <v>-906.64672109999992</v>
      </c>
      <c r="AF15" s="15">
        <v>-948.80451199999993</v>
      </c>
      <c r="AG15" s="15">
        <v>-937.81178030000001</v>
      </c>
      <c r="AH15" s="15">
        <v>-911.67660000000001</v>
      </c>
      <c r="AI15" s="15">
        <v>-924.33319879999999</v>
      </c>
      <c r="AJ15" s="15">
        <v>-1074.0338279</v>
      </c>
      <c r="AK15" s="15">
        <v>-1009.3722465999999</v>
      </c>
      <c r="AL15" s="15">
        <v>-1102.6921391000001</v>
      </c>
      <c r="AM15" s="15">
        <v>-1211.9228455</v>
      </c>
      <c r="AN15" s="15">
        <v>-1293.8943404000001</v>
      </c>
      <c r="AO15" s="15">
        <v>-1347.7333102</v>
      </c>
      <c r="AP15" s="15">
        <v>-1492.6379881</v>
      </c>
      <c r="AQ15" s="15">
        <v>-3493.0906199999999</v>
      </c>
      <c r="AR15" s="15">
        <v>-1402.9282393000001</v>
      </c>
      <c r="AS15" s="15">
        <v>-1395.6338955000001</v>
      </c>
      <c r="AT15" s="15">
        <v>-2713.4861356000001</v>
      </c>
      <c r="AU15" s="15">
        <v>-2752.3066239</v>
      </c>
      <c r="AV15" s="15">
        <v>-2675.2477389999999</v>
      </c>
      <c r="AW15" s="15">
        <v>-2897.80024</v>
      </c>
      <c r="AX15" s="15">
        <v>-2989.1083399999998</v>
      </c>
      <c r="AY15" s="15">
        <v>-3107.11789</v>
      </c>
      <c r="AZ15" s="15">
        <v>-3187.1223599999998</v>
      </c>
      <c r="BA15" s="15">
        <v>-3244.7590499999997</v>
      </c>
      <c r="BB15" s="15">
        <v>-3433.0455899999997</v>
      </c>
      <c r="BC15" s="15">
        <v>-3493.0906199999999</v>
      </c>
      <c r="BE15" s="97"/>
      <c r="BG15" s="105"/>
      <c r="BH15" s="105"/>
    </row>
    <row r="16" spans="1:60" s="38" customFormat="1" ht="12.75" customHeight="1">
      <c r="A16" s="72" t="s">
        <v>2846</v>
      </c>
      <c r="B16" s="104">
        <v>3522.6276392</v>
      </c>
      <c r="C16" s="104">
        <v>4281.7635074</v>
      </c>
      <c r="D16" s="77">
        <f t="shared" si="0"/>
        <v>6802.2476901999999</v>
      </c>
      <c r="E16" s="77">
        <v>3924.7906935000001</v>
      </c>
      <c r="F16" s="77">
        <v>3871.8754834999995</v>
      </c>
      <c r="G16" s="77">
        <v>4264.6194857</v>
      </c>
      <c r="H16" s="77">
        <v>4717.2667537000007</v>
      </c>
      <c r="I16" s="77">
        <v>4874.6299250000002</v>
      </c>
      <c r="J16" s="77">
        <v>5185.0382429000001</v>
      </c>
      <c r="K16" s="77">
        <v>5350.2132418000001</v>
      </c>
      <c r="L16" s="77">
        <v>5556.4356250999999</v>
      </c>
      <c r="M16" s="77">
        <v>6007.1726962000002</v>
      </c>
      <c r="N16" s="77">
        <v>6090.771135</v>
      </c>
      <c r="O16" s="77">
        <v>6292.5314486999996</v>
      </c>
      <c r="P16" s="77">
        <v>6802.2476901999999</v>
      </c>
      <c r="Q16" s="77">
        <f t="shared" si="1"/>
        <v>8267.0913201999992</v>
      </c>
      <c r="R16" s="77">
        <v>6670.2912421000001</v>
      </c>
      <c r="S16" s="77">
        <v>7005.5920900000001</v>
      </c>
      <c r="T16" s="77">
        <v>7061.8743306999995</v>
      </c>
      <c r="U16" s="77">
        <v>7202.2316740999995</v>
      </c>
      <c r="V16" s="77">
        <v>7428.0693107000006</v>
      </c>
      <c r="W16" s="77">
        <v>7632.2797787999998</v>
      </c>
      <c r="X16" s="77">
        <v>7855.2878079000002</v>
      </c>
      <c r="Y16" s="77">
        <v>7954.6125434000005</v>
      </c>
      <c r="Z16" s="77">
        <v>8073.0872282999999</v>
      </c>
      <c r="AA16" s="77">
        <v>7989.2430543</v>
      </c>
      <c r="AB16" s="77">
        <v>8126.6284079999996</v>
      </c>
      <c r="AC16" s="77">
        <v>8267.0913201999992</v>
      </c>
      <c r="AD16" s="77">
        <f t="shared" si="2"/>
        <v>13276.012214300001</v>
      </c>
      <c r="AE16" s="77">
        <v>8324.8277847999998</v>
      </c>
      <c r="AF16" s="77">
        <v>8706.2214855000002</v>
      </c>
      <c r="AG16" s="77">
        <v>9185.3301785000003</v>
      </c>
      <c r="AH16" s="77">
        <v>9727.8506999999991</v>
      </c>
      <c r="AI16" s="77">
        <v>10163.700933399999</v>
      </c>
      <c r="AJ16" s="77">
        <v>10372.647296700001</v>
      </c>
      <c r="AK16" s="77">
        <v>10627.893607599999</v>
      </c>
      <c r="AL16" s="77">
        <v>10862.364604999999</v>
      </c>
      <c r="AM16" s="77">
        <v>11799.203086899999</v>
      </c>
      <c r="AN16" s="77">
        <v>12110.6875289</v>
      </c>
      <c r="AO16" s="77">
        <v>12839.710537999999</v>
      </c>
      <c r="AP16" s="77">
        <v>13276.012214300001</v>
      </c>
      <c r="AQ16" s="77">
        <v>22628.597590000001</v>
      </c>
      <c r="AR16" s="77">
        <v>13738.688332</v>
      </c>
      <c r="AS16" s="77">
        <v>13979.959046999998</v>
      </c>
      <c r="AT16" s="77">
        <v>16522.8162978</v>
      </c>
      <c r="AU16" s="77">
        <v>17386.058094299999</v>
      </c>
      <c r="AV16" s="77">
        <v>18527.558907999999</v>
      </c>
      <c r="AW16" s="77">
        <v>19791.514660000001</v>
      </c>
      <c r="AX16" s="77">
        <v>20864.186959999999</v>
      </c>
      <c r="AY16" s="77">
        <v>22136.01023</v>
      </c>
      <c r="AZ16" s="77">
        <v>22491.555359999998</v>
      </c>
      <c r="BA16" s="77">
        <v>21640.320520000001</v>
      </c>
      <c r="BB16" s="77">
        <v>21772.504519999999</v>
      </c>
      <c r="BC16" s="77">
        <v>22628.597590000001</v>
      </c>
      <c r="BE16" s="97"/>
      <c r="BG16" s="105"/>
      <c r="BH16" s="105"/>
    </row>
    <row r="17" spans="1:60" s="32" customFormat="1" ht="12.75" customHeight="1">
      <c r="A17" s="73" t="s">
        <v>2847</v>
      </c>
      <c r="B17" s="17">
        <v>424.38780639999999</v>
      </c>
      <c r="C17" s="17">
        <v>364.61982369999998</v>
      </c>
      <c r="D17" s="15">
        <f t="shared" si="0"/>
        <v>234.38194670000001</v>
      </c>
      <c r="E17" s="15">
        <v>86.872224599999996</v>
      </c>
      <c r="F17" s="15">
        <v>112.4123329</v>
      </c>
      <c r="G17" s="15">
        <v>155.73410750000002</v>
      </c>
      <c r="H17" s="15">
        <v>374.75514220000002</v>
      </c>
      <c r="I17" s="15">
        <v>178.05798910000001</v>
      </c>
      <c r="J17" s="15">
        <v>254.85419060000001</v>
      </c>
      <c r="K17" s="15">
        <v>183.60739100000001</v>
      </c>
      <c r="L17" s="15">
        <v>218.45143280000002</v>
      </c>
      <c r="M17" s="15">
        <v>331.63963219999999</v>
      </c>
      <c r="N17" s="15">
        <v>243.15224230000001</v>
      </c>
      <c r="O17" s="15">
        <v>247.83753400000001</v>
      </c>
      <c r="P17" s="15">
        <v>234.38194670000001</v>
      </c>
      <c r="Q17" s="15">
        <f t="shared" si="1"/>
        <v>354.82267589999998</v>
      </c>
      <c r="R17" s="15">
        <v>257.88224630000002</v>
      </c>
      <c r="S17" s="15">
        <v>391.80239690000002</v>
      </c>
      <c r="T17" s="15">
        <v>297.72958</v>
      </c>
      <c r="U17" s="15">
        <v>464.193107</v>
      </c>
      <c r="V17" s="15">
        <v>657.52304700000002</v>
      </c>
      <c r="W17" s="15">
        <v>666.0667277</v>
      </c>
      <c r="X17" s="15">
        <v>712.48256749999996</v>
      </c>
      <c r="Y17" s="15">
        <v>578.69814969999993</v>
      </c>
      <c r="Z17" s="15">
        <v>523.63657269999999</v>
      </c>
      <c r="AA17" s="15">
        <v>693.83865249999997</v>
      </c>
      <c r="AB17" s="15">
        <v>533.37368530000003</v>
      </c>
      <c r="AC17" s="15">
        <v>354.82267589999998</v>
      </c>
      <c r="AD17" s="15">
        <f t="shared" si="2"/>
        <v>1515.8079942999998</v>
      </c>
      <c r="AE17" s="15">
        <v>312.28655620000001</v>
      </c>
      <c r="AF17" s="15">
        <v>462.20065049999999</v>
      </c>
      <c r="AG17" s="15">
        <v>502.75567389999998</v>
      </c>
      <c r="AH17" s="15">
        <v>633.76030000000003</v>
      </c>
      <c r="AI17" s="15">
        <v>933.50008249999996</v>
      </c>
      <c r="AJ17" s="15">
        <v>870.78422609999996</v>
      </c>
      <c r="AK17" s="15">
        <v>944.8101764999999</v>
      </c>
      <c r="AL17" s="15">
        <v>935.6631754</v>
      </c>
      <c r="AM17" s="15">
        <v>1404.0691913999999</v>
      </c>
      <c r="AN17" s="15">
        <v>1318.5577745000001</v>
      </c>
      <c r="AO17" s="15">
        <v>1704.3030788000001</v>
      </c>
      <c r="AP17" s="15">
        <v>1515.8079942999998</v>
      </c>
      <c r="AQ17" s="15">
        <v>1426.6351499999998</v>
      </c>
      <c r="AR17" s="15">
        <v>1553.3294469999998</v>
      </c>
      <c r="AS17" s="15">
        <v>1022.1578141</v>
      </c>
      <c r="AT17" s="15">
        <v>494.70191820000002</v>
      </c>
      <c r="AU17" s="15">
        <v>635.4418040999999</v>
      </c>
      <c r="AV17" s="15">
        <v>821.13807999999995</v>
      </c>
      <c r="AW17" s="15">
        <v>814.49092000000007</v>
      </c>
      <c r="AX17" s="15">
        <v>915.72490000000005</v>
      </c>
      <c r="AY17" s="15">
        <v>1161.8679999999999</v>
      </c>
      <c r="AZ17" s="15">
        <v>1311.5815299999999</v>
      </c>
      <c r="BA17" s="15">
        <v>1260.0000600000001</v>
      </c>
      <c r="BB17" s="15">
        <v>1212.12183</v>
      </c>
      <c r="BC17" s="15">
        <v>1426.6351499999998</v>
      </c>
      <c r="BE17" s="97"/>
      <c r="BG17" s="105"/>
      <c r="BH17" s="105"/>
    </row>
    <row r="18" spans="1:60" s="32" customFormat="1" ht="12.75" customHeight="1">
      <c r="A18" s="73" t="s">
        <v>2848</v>
      </c>
      <c r="B18" s="17">
        <v>2800.7401934000004</v>
      </c>
      <c r="C18" s="17">
        <v>3346.2824833999998</v>
      </c>
      <c r="D18" s="15">
        <f t="shared" si="0"/>
        <v>5298.5976140000002</v>
      </c>
      <c r="E18" s="15">
        <v>3255.7834363000002</v>
      </c>
      <c r="F18" s="15">
        <v>3087.2976283999997</v>
      </c>
      <c r="G18" s="15">
        <v>3365.3093986999997</v>
      </c>
      <c r="H18" s="15">
        <v>3519.6581458000001</v>
      </c>
      <c r="I18" s="15">
        <v>3810.5901533000001</v>
      </c>
      <c r="J18" s="15">
        <v>3976.7837463000001</v>
      </c>
      <c r="K18" s="15">
        <v>4144.8654008000003</v>
      </c>
      <c r="L18" s="15">
        <v>4270.2892174000008</v>
      </c>
      <c r="M18" s="15">
        <v>4568.2537735000005</v>
      </c>
      <c r="N18" s="15">
        <v>4671.5840767</v>
      </c>
      <c r="O18" s="15">
        <v>4822.4850615999994</v>
      </c>
      <c r="P18" s="15">
        <v>5298.5976140000002</v>
      </c>
      <c r="Q18" s="15">
        <f t="shared" si="1"/>
        <v>6245.8023789999997</v>
      </c>
      <c r="R18" s="15">
        <v>5129.0810619000003</v>
      </c>
      <c r="S18" s="15">
        <v>5296.3772281000001</v>
      </c>
      <c r="T18" s="15">
        <v>5424.7581289999998</v>
      </c>
      <c r="U18" s="15">
        <v>5377.3760582999994</v>
      </c>
      <c r="V18" s="15">
        <v>5385.8330538999999</v>
      </c>
      <c r="W18" s="15">
        <v>5488.0139583999999</v>
      </c>
      <c r="X18" s="15">
        <v>5653.4502115000005</v>
      </c>
      <c r="Y18" s="15">
        <v>5865.3315563000006</v>
      </c>
      <c r="Z18" s="15">
        <v>6016.8245763999994</v>
      </c>
      <c r="AA18" s="15">
        <v>5708.1506571999998</v>
      </c>
      <c r="AB18" s="15">
        <v>5978.344462</v>
      </c>
      <c r="AC18" s="15">
        <v>6245.8023789999997</v>
      </c>
      <c r="AD18" s="15">
        <f t="shared" si="2"/>
        <v>8847.3963048000005</v>
      </c>
      <c r="AE18" s="15">
        <v>6355.5913639</v>
      </c>
      <c r="AF18" s="15">
        <v>6507.8325206</v>
      </c>
      <c r="AG18" s="15">
        <v>6895.2118677999997</v>
      </c>
      <c r="AH18" s="15">
        <v>7242.5815000000002</v>
      </c>
      <c r="AI18" s="15">
        <v>7330.3982397999998</v>
      </c>
      <c r="AJ18" s="15">
        <v>7505.9525755000004</v>
      </c>
      <c r="AK18" s="15">
        <v>7581.6474220999999</v>
      </c>
      <c r="AL18" s="15">
        <v>7723.1321257999998</v>
      </c>
      <c r="AM18" s="15">
        <v>8048.0947264999995</v>
      </c>
      <c r="AN18" s="15">
        <v>8259.292394600001</v>
      </c>
      <c r="AO18" s="15">
        <v>8474.375592299999</v>
      </c>
      <c r="AP18" s="15">
        <v>8847.3963048000005</v>
      </c>
      <c r="AQ18" s="15">
        <v>15802.341279999999</v>
      </c>
      <c r="AR18" s="15">
        <v>9077.2637740999999</v>
      </c>
      <c r="AS18" s="15">
        <v>9556.7111851000009</v>
      </c>
      <c r="AT18" s="15">
        <v>12356.632330600001</v>
      </c>
      <c r="AU18" s="15">
        <v>12822.6985145</v>
      </c>
      <c r="AV18" s="15">
        <v>13445.045356000001</v>
      </c>
      <c r="AW18" s="15">
        <v>14250.20102</v>
      </c>
      <c r="AX18" s="15">
        <v>14859.31076</v>
      </c>
      <c r="AY18" s="15">
        <v>15427.679619999999</v>
      </c>
      <c r="AZ18" s="15">
        <v>15564.125189999999</v>
      </c>
      <c r="BA18" s="15">
        <v>15025.30069</v>
      </c>
      <c r="BB18" s="15">
        <v>15243.56891</v>
      </c>
      <c r="BC18" s="15">
        <v>15802.341279999999</v>
      </c>
      <c r="BE18" s="97"/>
      <c r="BG18" s="105"/>
      <c r="BH18" s="105"/>
    </row>
    <row r="19" spans="1:60" s="32" customFormat="1" ht="12.75" customHeight="1">
      <c r="A19" s="73" t="s">
        <v>2849</v>
      </c>
      <c r="B19" s="17">
        <v>297.49963939999998</v>
      </c>
      <c r="C19" s="17">
        <v>570.86120030000006</v>
      </c>
      <c r="D19" s="15">
        <f t="shared" si="0"/>
        <v>1269.2681295</v>
      </c>
      <c r="E19" s="15">
        <v>582.13503260000005</v>
      </c>
      <c r="F19" s="15">
        <v>672.16552220000005</v>
      </c>
      <c r="G19" s="15">
        <v>743.57597950000002</v>
      </c>
      <c r="H19" s="15">
        <v>822.8534656999999</v>
      </c>
      <c r="I19" s="15">
        <v>885.98178260000009</v>
      </c>
      <c r="J19" s="15">
        <v>953.400306</v>
      </c>
      <c r="K19" s="15">
        <v>1021.74045</v>
      </c>
      <c r="L19" s="15">
        <v>1067.6949749</v>
      </c>
      <c r="M19" s="15">
        <v>1107.2792904999999</v>
      </c>
      <c r="N19" s="15">
        <v>1176.0348160000001</v>
      </c>
      <c r="O19" s="15">
        <v>1222.2088530999999</v>
      </c>
      <c r="P19" s="15">
        <v>1269.2681295</v>
      </c>
      <c r="Q19" s="15">
        <f t="shared" si="1"/>
        <v>1666.4662653</v>
      </c>
      <c r="R19" s="15">
        <v>1283.3279339000001</v>
      </c>
      <c r="S19" s="15">
        <v>1317.4124650000001</v>
      </c>
      <c r="T19" s="15">
        <v>1339.3866217</v>
      </c>
      <c r="U19" s="15">
        <v>1360.6625087999998</v>
      </c>
      <c r="V19" s="15">
        <v>1384.7132098</v>
      </c>
      <c r="W19" s="15">
        <v>1478.1990926999999</v>
      </c>
      <c r="X19" s="15">
        <v>1489.3550289</v>
      </c>
      <c r="Y19" s="15">
        <v>1510.5828374</v>
      </c>
      <c r="Z19" s="15">
        <v>1532.6260792</v>
      </c>
      <c r="AA19" s="15">
        <v>1587.2537446000001</v>
      </c>
      <c r="AB19" s="15">
        <v>1614.9102607</v>
      </c>
      <c r="AC19" s="15">
        <v>1666.4662653</v>
      </c>
      <c r="AD19" s="15">
        <f t="shared" si="2"/>
        <v>2912.8079152</v>
      </c>
      <c r="AE19" s="15">
        <v>1656.9498647</v>
      </c>
      <c r="AF19" s="15">
        <v>1736.1883144000001</v>
      </c>
      <c r="AG19" s="15">
        <v>1787.3626368</v>
      </c>
      <c r="AH19" s="15">
        <v>1851.5088000000001</v>
      </c>
      <c r="AI19" s="15">
        <v>1899.8026111000001</v>
      </c>
      <c r="AJ19" s="15">
        <v>1995.9104950999999</v>
      </c>
      <c r="AK19" s="15">
        <v>2101.436009</v>
      </c>
      <c r="AL19" s="15">
        <v>2203.5693037999999</v>
      </c>
      <c r="AM19" s="15">
        <v>2347.0391690000001</v>
      </c>
      <c r="AN19" s="15">
        <v>2532.8373598000003</v>
      </c>
      <c r="AO19" s="15">
        <v>2661.0318668999998</v>
      </c>
      <c r="AP19" s="15">
        <v>2912.8079152</v>
      </c>
      <c r="AQ19" s="15">
        <v>5399.6211600000006</v>
      </c>
      <c r="AR19" s="15">
        <v>3108.0951109000002</v>
      </c>
      <c r="AS19" s="15">
        <v>3401.0900477999999</v>
      </c>
      <c r="AT19" s="15">
        <v>3671.4820490000002</v>
      </c>
      <c r="AU19" s="15">
        <v>3927.9177757000002</v>
      </c>
      <c r="AV19" s="15">
        <v>4261.3754719999997</v>
      </c>
      <c r="AW19" s="15">
        <v>4726.8227200000001</v>
      </c>
      <c r="AX19" s="15">
        <v>5089.1512999999995</v>
      </c>
      <c r="AY19" s="15">
        <v>5546.4626100000005</v>
      </c>
      <c r="AZ19" s="15">
        <v>5615.8486399999992</v>
      </c>
      <c r="BA19" s="15">
        <v>5355.0197699999999</v>
      </c>
      <c r="BB19" s="15">
        <v>5316.8137800000004</v>
      </c>
      <c r="BC19" s="15">
        <v>5399.6211600000006</v>
      </c>
      <c r="BE19" s="97"/>
      <c r="BG19" s="105"/>
      <c r="BH19" s="105"/>
    </row>
    <row r="20" spans="1:60" s="32" customFormat="1" ht="5.0999999999999996" customHeight="1">
      <c r="A20" s="6"/>
      <c r="B20" s="17"/>
      <c r="C20" s="17"/>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E20" s="97"/>
      <c r="BG20" s="105"/>
      <c r="BH20" s="105"/>
    </row>
    <row r="21" spans="1:60" s="38" customFormat="1" ht="12.75" customHeight="1">
      <c r="A21" s="72" t="s">
        <v>2850</v>
      </c>
      <c r="B21" s="104">
        <v>503.27202240000003</v>
      </c>
      <c r="C21" s="104">
        <v>438.151748</v>
      </c>
      <c r="D21" s="77">
        <f t="shared" si="0"/>
        <v>433.32999990000002</v>
      </c>
      <c r="E21" s="77">
        <v>419.17786570000004</v>
      </c>
      <c r="F21" s="77">
        <v>420.1941951</v>
      </c>
      <c r="G21" s="77">
        <v>422.37694300000004</v>
      </c>
      <c r="H21" s="77">
        <v>417.22323469999998</v>
      </c>
      <c r="I21" s="77">
        <v>422.52908680000002</v>
      </c>
      <c r="J21" s="77">
        <v>411.53009759999998</v>
      </c>
      <c r="K21" s="77">
        <v>408.73542229999998</v>
      </c>
      <c r="L21" s="77">
        <v>400.42832490000001</v>
      </c>
      <c r="M21" s="77">
        <v>462.77721789999998</v>
      </c>
      <c r="N21" s="77">
        <v>395.26494079999998</v>
      </c>
      <c r="O21" s="77">
        <v>391.8717039</v>
      </c>
      <c r="P21" s="77">
        <v>433.32999990000002</v>
      </c>
      <c r="Q21" s="77">
        <f t="shared" si="1"/>
        <v>369.48601030000003</v>
      </c>
      <c r="R21" s="77">
        <v>380.76470430000001</v>
      </c>
      <c r="S21" s="77">
        <v>406.75067999999999</v>
      </c>
      <c r="T21" s="77">
        <v>399.54883140000004</v>
      </c>
      <c r="U21" s="77">
        <v>378.07243160000002</v>
      </c>
      <c r="V21" s="77">
        <v>376.65417070000001</v>
      </c>
      <c r="W21" s="77">
        <v>376.65717310000002</v>
      </c>
      <c r="X21" s="77">
        <v>371.14081149999998</v>
      </c>
      <c r="Y21" s="77">
        <v>371.12815699999999</v>
      </c>
      <c r="Z21" s="77">
        <v>370.68642249999999</v>
      </c>
      <c r="AA21" s="77">
        <v>368.30710849999997</v>
      </c>
      <c r="AB21" s="77">
        <v>369.0451142</v>
      </c>
      <c r="AC21" s="77">
        <v>369.48601030000003</v>
      </c>
      <c r="AD21" s="77">
        <f t="shared" si="2"/>
        <v>342.22329089999999</v>
      </c>
      <c r="AE21" s="77">
        <v>365.06325340000001</v>
      </c>
      <c r="AF21" s="77">
        <v>365.53167310000003</v>
      </c>
      <c r="AG21" s="77">
        <v>365.17118449999998</v>
      </c>
      <c r="AH21" s="77">
        <v>361.55529999999999</v>
      </c>
      <c r="AI21" s="77">
        <v>360.13915379999997</v>
      </c>
      <c r="AJ21" s="77">
        <v>358.86460790000001</v>
      </c>
      <c r="AK21" s="77">
        <v>350.61892749999998</v>
      </c>
      <c r="AL21" s="77">
        <v>349.14413770000004</v>
      </c>
      <c r="AM21" s="77">
        <v>348.60682600000001</v>
      </c>
      <c r="AN21" s="77">
        <v>346.42359169999997</v>
      </c>
      <c r="AO21" s="77">
        <v>344.7199976</v>
      </c>
      <c r="AP21" s="77">
        <v>342.22329089999999</v>
      </c>
      <c r="AQ21" s="77">
        <v>322.21386000000001</v>
      </c>
      <c r="AR21" s="77">
        <v>340.46908149999996</v>
      </c>
      <c r="AS21" s="77">
        <v>336.67471870000003</v>
      </c>
      <c r="AT21" s="77">
        <v>335.46773999999999</v>
      </c>
      <c r="AU21" s="77">
        <v>334.69229479999996</v>
      </c>
      <c r="AV21" s="77">
        <v>334.554914</v>
      </c>
      <c r="AW21" s="77">
        <v>334.33274</v>
      </c>
      <c r="AX21" s="77">
        <v>331.01988</v>
      </c>
      <c r="AY21" s="77">
        <v>331.04651000000001</v>
      </c>
      <c r="AZ21" s="77">
        <v>329.42687999999998</v>
      </c>
      <c r="BA21" s="77">
        <v>320.49442999999997</v>
      </c>
      <c r="BB21" s="77">
        <v>319.41953999999998</v>
      </c>
      <c r="BC21" s="77">
        <v>322.21386000000001</v>
      </c>
      <c r="BE21" s="97"/>
      <c r="BG21" s="105"/>
      <c r="BH21" s="105"/>
    </row>
    <row r="22" spans="1:60" s="38" customFormat="1" ht="12.75" customHeight="1">
      <c r="A22" s="72" t="s">
        <v>2851</v>
      </c>
      <c r="B22" s="104">
        <v>4123.0139904999996</v>
      </c>
      <c r="C22" s="104">
        <v>5361.3012336000002</v>
      </c>
      <c r="D22" s="77">
        <f t="shared" si="0"/>
        <v>8255.2753587999996</v>
      </c>
      <c r="E22" s="77">
        <v>5478.7609058999997</v>
      </c>
      <c r="F22" s="77">
        <v>5542.7492798999992</v>
      </c>
      <c r="G22" s="77">
        <v>5412.2526686000001</v>
      </c>
      <c r="H22" s="77">
        <v>5598.8433845</v>
      </c>
      <c r="I22" s="77">
        <v>6191.1632071000004</v>
      </c>
      <c r="J22" s="77">
        <v>5927.0880953000005</v>
      </c>
      <c r="K22" s="77">
        <v>6046.5180758999995</v>
      </c>
      <c r="L22" s="77">
        <v>6866.6339262000001</v>
      </c>
      <c r="M22" s="77">
        <v>6655.2677143000001</v>
      </c>
      <c r="N22" s="77">
        <v>6736.9211598000002</v>
      </c>
      <c r="O22" s="77">
        <v>7400.7067972999994</v>
      </c>
      <c r="P22" s="77">
        <v>8255.2753587999996</v>
      </c>
      <c r="Q22" s="77">
        <f t="shared" si="1"/>
        <v>8230.5125029999999</v>
      </c>
      <c r="R22" s="77">
        <v>8798.9120793999991</v>
      </c>
      <c r="S22" s="77">
        <v>7973.5991364000001</v>
      </c>
      <c r="T22" s="77">
        <v>8371.2431990000005</v>
      </c>
      <c r="U22" s="77">
        <v>8629.4205686000005</v>
      </c>
      <c r="V22" s="77">
        <v>9285.4759785999995</v>
      </c>
      <c r="W22" s="77">
        <v>9739.9023892000005</v>
      </c>
      <c r="X22" s="77">
        <v>10289.3077436</v>
      </c>
      <c r="Y22" s="77">
        <v>10563.840336699999</v>
      </c>
      <c r="Z22" s="77">
        <v>11088.033064899999</v>
      </c>
      <c r="AA22" s="77">
        <v>8341.5616652999997</v>
      </c>
      <c r="AB22" s="77">
        <v>8341.0524071999989</v>
      </c>
      <c r="AC22" s="77">
        <v>8230.5125029999999</v>
      </c>
      <c r="AD22" s="77">
        <f t="shared" si="2"/>
        <v>12870.889141800002</v>
      </c>
      <c r="AE22" s="77">
        <v>8101.5504362000001</v>
      </c>
      <c r="AF22" s="77">
        <v>8406.1697350999984</v>
      </c>
      <c r="AG22" s="77">
        <v>8533.3455089999989</v>
      </c>
      <c r="AH22" s="77">
        <v>9201.9386999999988</v>
      </c>
      <c r="AI22" s="77">
        <v>9887.6793971999996</v>
      </c>
      <c r="AJ22" s="77">
        <v>9480.5036227000001</v>
      </c>
      <c r="AK22" s="77">
        <v>10107.786029399998</v>
      </c>
      <c r="AL22" s="77">
        <v>10382.116849099999</v>
      </c>
      <c r="AM22" s="77">
        <v>10697.759610199999</v>
      </c>
      <c r="AN22" s="77">
        <v>11857.664290199999</v>
      </c>
      <c r="AO22" s="77">
        <v>12282.6464507</v>
      </c>
      <c r="AP22" s="77">
        <v>12870.889141800002</v>
      </c>
      <c r="AQ22" s="77">
        <v>16343.269199999999</v>
      </c>
      <c r="AR22" s="77">
        <v>10747.792514699999</v>
      </c>
      <c r="AS22" s="77">
        <v>11277.912188999999</v>
      </c>
      <c r="AT22" s="77">
        <v>11649.762112</v>
      </c>
      <c r="AU22" s="77">
        <v>12731.369176799999</v>
      </c>
      <c r="AV22" s="77">
        <v>13870.091084000002</v>
      </c>
      <c r="AW22" s="77">
        <v>13214.947749999999</v>
      </c>
      <c r="AX22" s="77">
        <v>14281.887460000002</v>
      </c>
      <c r="AY22" s="77">
        <v>14466.10418</v>
      </c>
      <c r="AZ22" s="77">
        <v>14976.654050000001</v>
      </c>
      <c r="BA22" s="77">
        <v>14048.730519999999</v>
      </c>
      <c r="BB22" s="77">
        <v>14484.434660000001</v>
      </c>
      <c r="BC22" s="77">
        <v>16343.269199999999</v>
      </c>
      <c r="BE22" s="97"/>
      <c r="BG22" s="105"/>
      <c r="BH22" s="105"/>
    </row>
    <row r="23" spans="1:60" s="32" customFormat="1" ht="12.75" customHeight="1">
      <c r="A23" s="73" t="s">
        <v>2852</v>
      </c>
      <c r="B23" s="17">
        <v>2789.0511028999999</v>
      </c>
      <c r="C23" s="17">
        <v>3627.6488108000003</v>
      </c>
      <c r="D23" s="15">
        <f t="shared" si="0"/>
        <v>5831.0334536</v>
      </c>
      <c r="E23" s="15">
        <v>3755.4736085</v>
      </c>
      <c r="F23" s="15">
        <v>3760.3524430999996</v>
      </c>
      <c r="G23" s="15">
        <v>3527.7682610000002</v>
      </c>
      <c r="H23" s="15">
        <v>3712.9213113999999</v>
      </c>
      <c r="I23" s="15">
        <v>4217.7960118000001</v>
      </c>
      <c r="J23" s="15">
        <v>3967.4881817999999</v>
      </c>
      <c r="K23" s="15">
        <v>4003.9700106999999</v>
      </c>
      <c r="L23" s="15">
        <v>4750.4693262000001</v>
      </c>
      <c r="M23" s="15">
        <v>4350.3291688999998</v>
      </c>
      <c r="N23" s="15">
        <v>4537.2437494000005</v>
      </c>
      <c r="O23" s="15">
        <v>5176.6638592999998</v>
      </c>
      <c r="P23" s="15">
        <v>5831.0334536</v>
      </c>
      <c r="Q23" s="15">
        <f t="shared" si="1"/>
        <v>5988.66518</v>
      </c>
      <c r="R23" s="15">
        <v>5920.2539725999995</v>
      </c>
      <c r="S23" s="15">
        <v>4925.9775952999998</v>
      </c>
      <c r="T23" s="15">
        <v>5353.3197718000001</v>
      </c>
      <c r="U23" s="15">
        <v>5419.5838792000004</v>
      </c>
      <c r="V23" s="15">
        <v>6138.7585684000005</v>
      </c>
      <c r="W23" s="15">
        <v>6674.6197851999996</v>
      </c>
      <c r="X23" s="15">
        <v>7237.1491370000003</v>
      </c>
      <c r="Y23" s="15">
        <v>7349.6856185999995</v>
      </c>
      <c r="Z23" s="15">
        <v>7737.4700026999999</v>
      </c>
      <c r="AA23" s="15">
        <v>6123.4721721000005</v>
      </c>
      <c r="AB23" s="15">
        <v>6136.8779174000001</v>
      </c>
      <c r="AC23" s="15">
        <v>5988.66518</v>
      </c>
      <c r="AD23" s="15">
        <f t="shared" si="2"/>
        <v>9660.3610557000011</v>
      </c>
      <c r="AE23" s="15">
        <v>5803.6889369999999</v>
      </c>
      <c r="AF23" s="15">
        <v>6129.9302523999995</v>
      </c>
      <c r="AG23" s="15">
        <v>6261.4592306000004</v>
      </c>
      <c r="AH23" s="15">
        <v>6888.0834000000004</v>
      </c>
      <c r="AI23" s="15">
        <v>6954.6656376000001</v>
      </c>
      <c r="AJ23" s="15">
        <v>6622.1801681000006</v>
      </c>
      <c r="AK23" s="15">
        <v>7111.3112689</v>
      </c>
      <c r="AL23" s="15">
        <v>7356.2530822999997</v>
      </c>
      <c r="AM23" s="15">
        <v>7649.4216915999996</v>
      </c>
      <c r="AN23" s="15">
        <v>8590.2733948999994</v>
      </c>
      <c r="AO23" s="15">
        <v>8833.6742849000002</v>
      </c>
      <c r="AP23" s="15">
        <v>9660.3610557000011</v>
      </c>
      <c r="AQ23" s="15">
        <v>10766.78026</v>
      </c>
      <c r="AR23" s="15">
        <v>7321.5840515</v>
      </c>
      <c r="AS23" s="15">
        <v>7559.5522594999993</v>
      </c>
      <c r="AT23" s="15">
        <v>8018.0121851000004</v>
      </c>
      <c r="AU23" s="15">
        <v>7895.7875631999996</v>
      </c>
      <c r="AV23" s="15">
        <v>9079.6193129999992</v>
      </c>
      <c r="AW23" s="15">
        <v>8766.280490000001</v>
      </c>
      <c r="AX23" s="15">
        <v>9410.7882200000004</v>
      </c>
      <c r="AY23" s="15">
        <v>9360.6660600000014</v>
      </c>
      <c r="AZ23" s="15">
        <v>9937.1141700000007</v>
      </c>
      <c r="BA23" s="15">
        <v>9066.6260899999997</v>
      </c>
      <c r="BB23" s="15">
        <v>9369.9751500000002</v>
      </c>
      <c r="BC23" s="15">
        <v>10766.78026</v>
      </c>
      <c r="BE23" s="97"/>
      <c r="BG23" s="105"/>
      <c r="BH23" s="105"/>
    </row>
    <row r="24" spans="1:60" s="32" customFormat="1" ht="12.75" customHeight="1">
      <c r="A24" s="73" t="s">
        <v>2853</v>
      </c>
      <c r="B24" s="17">
        <v>1333.9628875999999</v>
      </c>
      <c r="C24" s="17">
        <v>1733.6524228000001</v>
      </c>
      <c r="D24" s="15">
        <f t="shared" si="0"/>
        <v>2424.2419052</v>
      </c>
      <c r="E24" s="15">
        <v>1723.2872973999999</v>
      </c>
      <c r="F24" s="15">
        <v>1782.3968367999998</v>
      </c>
      <c r="G24" s="15">
        <v>1884.4844075999999</v>
      </c>
      <c r="H24" s="15">
        <v>1885.9220731</v>
      </c>
      <c r="I24" s="15">
        <v>1973.3671953</v>
      </c>
      <c r="J24" s="15">
        <v>1959.5999135</v>
      </c>
      <c r="K24" s="15">
        <v>2042.5480652000001</v>
      </c>
      <c r="L24" s="15">
        <v>2116.1646000000001</v>
      </c>
      <c r="M24" s="15">
        <v>2304.9385454000003</v>
      </c>
      <c r="N24" s="15">
        <v>2199.6774104000001</v>
      </c>
      <c r="O24" s="15">
        <v>2224.042938</v>
      </c>
      <c r="P24" s="15">
        <v>2424.2419052</v>
      </c>
      <c r="Q24" s="15">
        <f t="shared" si="1"/>
        <v>2241.847323</v>
      </c>
      <c r="R24" s="15">
        <v>2878.6581068</v>
      </c>
      <c r="S24" s="15">
        <v>3047.6215410999998</v>
      </c>
      <c r="T24" s="15">
        <v>3017.9234271999999</v>
      </c>
      <c r="U24" s="15">
        <v>3209.8366894000001</v>
      </c>
      <c r="V24" s="15">
        <v>3146.7174101999999</v>
      </c>
      <c r="W24" s="15">
        <v>3065.282604</v>
      </c>
      <c r="X24" s="15">
        <v>3052.1586066</v>
      </c>
      <c r="Y24" s="15">
        <v>3214.1547181000001</v>
      </c>
      <c r="Z24" s="15">
        <v>3350.5630621999999</v>
      </c>
      <c r="AA24" s="15">
        <v>2218.0894932000001</v>
      </c>
      <c r="AB24" s="15">
        <v>2204.1744898000002</v>
      </c>
      <c r="AC24" s="15">
        <v>2241.847323</v>
      </c>
      <c r="AD24" s="15">
        <f t="shared" si="2"/>
        <v>3210.5280861000001</v>
      </c>
      <c r="AE24" s="15">
        <v>2297.8614991999998</v>
      </c>
      <c r="AF24" s="15">
        <v>2276.2394826999998</v>
      </c>
      <c r="AG24" s="15">
        <v>2271.8862784000003</v>
      </c>
      <c r="AH24" s="15">
        <v>2313.8553999999999</v>
      </c>
      <c r="AI24" s="15">
        <v>2933.0137596</v>
      </c>
      <c r="AJ24" s="15">
        <v>2858.3234545999999</v>
      </c>
      <c r="AK24" s="15">
        <v>2996.4747604999998</v>
      </c>
      <c r="AL24" s="15">
        <v>3025.8637667999997</v>
      </c>
      <c r="AM24" s="15">
        <v>3048.3379186000002</v>
      </c>
      <c r="AN24" s="15">
        <v>3267.3908953</v>
      </c>
      <c r="AO24" s="15">
        <v>3448.9721657999999</v>
      </c>
      <c r="AP24" s="15">
        <v>3210.5280861000001</v>
      </c>
      <c r="AQ24" s="15">
        <v>5576.4889400000002</v>
      </c>
      <c r="AR24" s="15">
        <v>3426.2084632000001</v>
      </c>
      <c r="AS24" s="15">
        <v>3718.3599294999999</v>
      </c>
      <c r="AT24" s="15">
        <v>3631.7499269</v>
      </c>
      <c r="AU24" s="15">
        <v>4835.5816135999994</v>
      </c>
      <c r="AV24" s="15">
        <v>4790.4717709999995</v>
      </c>
      <c r="AW24" s="15">
        <v>4448.6672600000002</v>
      </c>
      <c r="AX24" s="15">
        <v>4871.0992400000005</v>
      </c>
      <c r="AY24" s="15">
        <v>5105.4381199999998</v>
      </c>
      <c r="AZ24" s="15">
        <v>5039.5398800000003</v>
      </c>
      <c r="BA24" s="15">
        <v>4982.1044299999994</v>
      </c>
      <c r="BB24" s="15">
        <v>5114.4595099999997</v>
      </c>
      <c r="BC24" s="15">
        <v>5576.4889400000002</v>
      </c>
      <c r="BE24" s="97"/>
      <c r="BG24" s="105"/>
      <c r="BH24" s="105"/>
    </row>
    <row r="25" spans="1:60" s="38" customFormat="1" ht="12.75" customHeight="1">
      <c r="A25" s="72" t="s">
        <v>2854</v>
      </c>
      <c r="B25" s="104">
        <v>100.14260340000001</v>
      </c>
      <c r="C25" s="104">
        <v>213.01721749999999</v>
      </c>
      <c r="D25" s="77">
        <f t="shared" si="0"/>
        <v>1103.6463954000001</v>
      </c>
      <c r="E25" s="77">
        <v>145.7007438</v>
      </c>
      <c r="F25" s="77">
        <v>105.1545462</v>
      </c>
      <c r="G25" s="77">
        <v>151.98629829999999</v>
      </c>
      <c r="H25" s="77">
        <v>261.56527549999998</v>
      </c>
      <c r="I25" s="77">
        <v>436.5640861</v>
      </c>
      <c r="J25" s="77">
        <v>445.38137949999998</v>
      </c>
      <c r="K25" s="77">
        <v>538.0480060000001</v>
      </c>
      <c r="L25" s="77">
        <v>560.77922380000007</v>
      </c>
      <c r="M25" s="77">
        <v>756.20746299999996</v>
      </c>
      <c r="N25" s="77">
        <v>854.3071212000001</v>
      </c>
      <c r="O25" s="77">
        <v>856.94604299999992</v>
      </c>
      <c r="P25" s="77">
        <v>1103.6463954000001</v>
      </c>
      <c r="Q25" s="77">
        <f t="shared" si="1"/>
        <v>371.83028439999998</v>
      </c>
      <c r="R25" s="77">
        <v>971.46581389999994</v>
      </c>
      <c r="S25" s="77">
        <v>1079.892255</v>
      </c>
      <c r="T25" s="77">
        <v>852.96617059999994</v>
      </c>
      <c r="U25" s="77">
        <v>874.56692039999996</v>
      </c>
      <c r="V25" s="77">
        <v>764.53689569999995</v>
      </c>
      <c r="W25" s="77">
        <v>746.56219880000003</v>
      </c>
      <c r="X25" s="77">
        <v>832.11154729999998</v>
      </c>
      <c r="Y25" s="77">
        <v>904.9384730999999</v>
      </c>
      <c r="Z25" s="77">
        <v>751.04895940000006</v>
      </c>
      <c r="AA25" s="77">
        <v>532.69602550000002</v>
      </c>
      <c r="AB25" s="77">
        <v>478.29485579999999</v>
      </c>
      <c r="AC25" s="77">
        <v>371.83028439999998</v>
      </c>
      <c r="AD25" s="77">
        <f t="shared" si="2"/>
        <v>38.046429199999999</v>
      </c>
      <c r="AE25" s="77">
        <v>426.09007549999995</v>
      </c>
      <c r="AF25" s="77">
        <v>463.67485800000003</v>
      </c>
      <c r="AG25" s="77">
        <v>360.72853029999999</v>
      </c>
      <c r="AH25" s="77">
        <v>361.59800000000001</v>
      </c>
      <c r="AI25" s="77">
        <v>421.28233110000002</v>
      </c>
      <c r="AJ25" s="77">
        <v>74.247393899999992</v>
      </c>
      <c r="AK25" s="77">
        <v>47.980950299999996</v>
      </c>
      <c r="AL25" s="77">
        <v>55.897741199999999</v>
      </c>
      <c r="AM25" s="77">
        <v>39.067815600000003</v>
      </c>
      <c r="AN25" s="77">
        <v>158.62053469999998</v>
      </c>
      <c r="AO25" s="77">
        <v>59.594935400000004</v>
      </c>
      <c r="AP25" s="77">
        <v>38.046429199999999</v>
      </c>
      <c r="AQ25" s="77">
        <v>103.66608000000001</v>
      </c>
      <c r="AR25" s="77">
        <v>121.4492521</v>
      </c>
      <c r="AS25" s="77">
        <v>31.419962299999998</v>
      </c>
      <c r="AT25" s="77">
        <v>38.929129800000005</v>
      </c>
      <c r="AU25" s="77">
        <v>45.317497000000003</v>
      </c>
      <c r="AV25" s="77">
        <v>43.966548000000003</v>
      </c>
      <c r="AW25" s="77">
        <v>192.62701000000001</v>
      </c>
      <c r="AX25" s="77">
        <v>127.85557</v>
      </c>
      <c r="AY25" s="77">
        <v>188.94492000000002</v>
      </c>
      <c r="AZ25" s="77">
        <v>152.39572000000001</v>
      </c>
      <c r="BA25" s="77">
        <v>103.95055000000001</v>
      </c>
      <c r="BB25" s="77">
        <v>162.61239</v>
      </c>
      <c r="BC25" s="77">
        <v>103.66608000000001</v>
      </c>
      <c r="BE25" s="97"/>
      <c r="BG25" s="105"/>
      <c r="BH25" s="105"/>
    </row>
    <row r="26" spans="1:60" s="32" customFormat="1" ht="12.75" customHeight="1">
      <c r="A26" s="73" t="s">
        <v>2847</v>
      </c>
      <c r="B26" s="17">
        <v>100.14260340000001</v>
      </c>
      <c r="C26" s="17">
        <v>213.01721749999999</v>
      </c>
      <c r="D26" s="15">
        <f t="shared" si="0"/>
        <v>1103.6463954000001</v>
      </c>
      <c r="E26" s="15">
        <v>145.7007438</v>
      </c>
      <c r="F26" s="15">
        <v>105.1545462</v>
      </c>
      <c r="G26" s="15">
        <v>151.98629829999999</v>
      </c>
      <c r="H26" s="15">
        <v>261.56527549999998</v>
      </c>
      <c r="I26" s="15">
        <v>436.5640861</v>
      </c>
      <c r="J26" s="15">
        <v>445.38137949999998</v>
      </c>
      <c r="K26" s="15">
        <v>538.0480060000001</v>
      </c>
      <c r="L26" s="15">
        <v>560.77922380000007</v>
      </c>
      <c r="M26" s="15">
        <v>756.20746299999996</v>
      </c>
      <c r="N26" s="15">
        <v>854.3071212000001</v>
      </c>
      <c r="O26" s="15">
        <v>856.94604299999992</v>
      </c>
      <c r="P26" s="15">
        <v>1103.6463954000001</v>
      </c>
      <c r="Q26" s="15">
        <f t="shared" si="1"/>
        <v>371.83028439999998</v>
      </c>
      <c r="R26" s="15">
        <v>971.46581389999994</v>
      </c>
      <c r="S26" s="15">
        <v>1079.892255</v>
      </c>
      <c r="T26" s="15">
        <v>852.96617059999994</v>
      </c>
      <c r="U26" s="15">
        <v>874.56692039999996</v>
      </c>
      <c r="V26" s="15">
        <v>764.53689569999995</v>
      </c>
      <c r="W26" s="15">
        <v>746.56219880000003</v>
      </c>
      <c r="X26" s="15">
        <v>832.11154729999998</v>
      </c>
      <c r="Y26" s="15">
        <v>904.9384730999999</v>
      </c>
      <c r="Z26" s="15">
        <v>751.04895940000006</v>
      </c>
      <c r="AA26" s="15">
        <v>532.69602550000002</v>
      </c>
      <c r="AB26" s="15">
        <v>478.29485579999999</v>
      </c>
      <c r="AC26" s="15">
        <v>371.83028439999998</v>
      </c>
      <c r="AD26" s="15">
        <f t="shared" si="2"/>
        <v>38.046429199999999</v>
      </c>
      <c r="AE26" s="15">
        <v>426.09007549999995</v>
      </c>
      <c r="AF26" s="15">
        <v>463.67485800000003</v>
      </c>
      <c r="AG26" s="15">
        <v>360.72853029999999</v>
      </c>
      <c r="AH26" s="15">
        <v>361.59800000000001</v>
      </c>
      <c r="AI26" s="15">
        <v>421.28233110000002</v>
      </c>
      <c r="AJ26" s="15">
        <v>74.247393899999992</v>
      </c>
      <c r="AK26" s="15">
        <v>47.980950299999996</v>
      </c>
      <c r="AL26" s="15">
        <v>55.897741199999999</v>
      </c>
      <c r="AM26" s="15">
        <v>39.067815600000003</v>
      </c>
      <c r="AN26" s="15">
        <v>158.62053469999998</v>
      </c>
      <c r="AO26" s="15">
        <v>59.594935400000004</v>
      </c>
      <c r="AP26" s="15">
        <v>38.046429199999999</v>
      </c>
      <c r="AQ26" s="15">
        <v>103.66608000000001</v>
      </c>
      <c r="AR26" s="15">
        <v>121.4492521</v>
      </c>
      <c r="AS26" s="15">
        <v>31.419962299999998</v>
      </c>
      <c r="AT26" s="15">
        <v>38.929129800000005</v>
      </c>
      <c r="AU26" s="15">
        <v>45.317497000000003</v>
      </c>
      <c r="AV26" s="15">
        <v>43.966548000000003</v>
      </c>
      <c r="AW26" s="15">
        <v>192.62701000000001</v>
      </c>
      <c r="AX26" s="15">
        <v>127.85557</v>
      </c>
      <c r="AY26" s="15">
        <v>188.94492000000002</v>
      </c>
      <c r="AZ26" s="15">
        <v>152.39572000000001</v>
      </c>
      <c r="BA26" s="15">
        <v>103.95055000000001</v>
      </c>
      <c r="BB26" s="15">
        <v>162.61239</v>
      </c>
      <c r="BC26" s="15">
        <v>103.66608000000001</v>
      </c>
      <c r="BE26" s="97"/>
      <c r="BG26" s="105"/>
      <c r="BH26" s="105"/>
    </row>
    <row r="27" spans="1:60" s="38" customFormat="1" ht="12.75" customHeight="1">
      <c r="A27" s="72" t="s">
        <v>2833</v>
      </c>
      <c r="B27" s="104">
        <v>58.357196799999997</v>
      </c>
      <c r="C27" s="104">
        <v>133.04398800000001</v>
      </c>
      <c r="D27" s="77">
        <f t="shared" si="0"/>
        <v>228.31250249999999</v>
      </c>
      <c r="E27" s="77">
        <v>96.489444000000006</v>
      </c>
      <c r="F27" s="77">
        <v>117.5716525</v>
      </c>
      <c r="G27" s="77">
        <v>150.49477350000001</v>
      </c>
      <c r="H27" s="77">
        <v>123.79266250000001</v>
      </c>
      <c r="I27" s="77">
        <v>158.81438990000001</v>
      </c>
      <c r="J27" s="77">
        <v>228.91922440000002</v>
      </c>
      <c r="K27" s="77">
        <v>198.81808859999998</v>
      </c>
      <c r="L27" s="77">
        <v>219.24663020000003</v>
      </c>
      <c r="M27" s="77">
        <v>316.99675079999997</v>
      </c>
      <c r="N27" s="77">
        <v>251.25798250000003</v>
      </c>
      <c r="O27" s="77">
        <v>220.8180462</v>
      </c>
      <c r="P27" s="77">
        <v>228.31250249999999</v>
      </c>
      <c r="Q27" s="77">
        <f t="shared" si="1"/>
        <v>202.8310841</v>
      </c>
      <c r="R27" s="77">
        <v>250.36110930000001</v>
      </c>
      <c r="S27" s="77">
        <v>261.1561595</v>
      </c>
      <c r="T27" s="77">
        <v>235.67090349999998</v>
      </c>
      <c r="U27" s="77">
        <v>322.74675589999998</v>
      </c>
      <c r="V27" s="77">
        <v>444.1147138</v>
      </c>
      <c r="W27" s="77">
        <v>456.50809720000001</v>
      </c>
      <c r="X27" s="77">
        <v>442.01325020000002</v>
      </c>
      <c r="Y27" s="77">
        <v>399.81292289999999</v>
      </c>
      <c r="Z27" s="77">
        <v>329.74060700000001</v>
      </c>
      <c r="AA27" s="77">
        <v>366.68637089999999</v>
      </c>
      <c r="AB27" s="77">
        <v>269.19567369999999</v>
      </c>
      <c r="AC27" s="77">
        <v>202.8310841</v>
      </c>
      <c r="AD27" s="77">
        <f t="shared" si="2"/>
        <v>453.29061099999996</v>
      </c>
      <c r="AE27" s="77">
        <v>264.93976000000004</v>
      </c>
      <c r="AF27" s="77">
        <v>319.5941416</v>
      </c>
      <c r="AG27" s="77">
        <v>306.47882299999998</v>
      </c>
      <c r="AH27" s="77">
        <v>353.16750000000002</v>
      </c>
      <c r="AI27" s="77">
        <v>568.88475549999998</v>
      </c>
      <c r="AJ27" s="77">
        <v>455.1014912</v>
      </c>
      <c r="AK27" s="77">
        <v>507.72130699999997</v>
      </c>
      <c r="AL27" s="77">
        <v>446.95198440000001</v>
      </c>
      <c r="AM27" s="77">
        <v>513.3159746</v>
      </c>
      <c r="AN27" s="77">
        <v>484.64043279999999</v>
      </c>
      <c r="AO27" s="77">
        <v>525.10961049999992</v>
      </c>
      <c r="AP27" s="77">
        <v>453.29061099999996</v>
      </c>
      <c r="AQ27" s="77">
        <v>847.13797999999997</v>
      </c>
      <c r="AR27" s="77">
        <v>445.5962313</v>
      </c>
      <c r="AS27" s="77">
        <v>360.36093049999999</v>
      </c>
      <c r="AT27" s="77">
        <v>422.97463439999996</v>
      </c>
      <c r="AU27" s="77">
        <v>496.51451419999995</v>
      </c>
      <c r="AV27" s="77">
        <v>554.89299399999993</v>
      </c>
      <c r="AW27" s="77">
        <v>467.16527000000002</v>
      </c>
      <c r="AX27" s="77">
        <v>572.24973</v>
      </c>
      <c r="AY27" s="77">
        <v>609.04993999999999</v>
      </c>
      <c r="AZ27" s="77">
        <v>853.6739</v>
      </c>
      <c r="BA27" s="77">
        <v>744.51718000000005</v>
      </c>
      <c r="BB27" s="77">
        <v>728.70965000000001</v>
      </c>
      <c r="BC27" s="77">
        <v>847.13797999999997</v>
      </c>
      <c r="BE27" s="97"/>
      <c r="BG27" s="105"/>
      <c r="BH27" s="105"/>
    </row>
    <row r="28" spans="1:60" s="32" customFormat="1" ht="12.75" customHeight="1">
      <c r="A28" s="73" t="s">
        <v>2847</v>
      </c>
      <c r="B28" s="17">
        <v>58.357196799999997</v>
      </c>
      <c r="C28" s="17">
        <v>133.04398800000001</v>
      </c>
      <c r="D28" s="15">
        <f t="shared" si="0"/>
        <v>228.31250249999999</v>
      </c>
      <c r="E28" s="15">
        <v>96.489444000000006</v>
      </c>
      <c r="F28" s="15">
        <v>117.5716525</v>
      </c>
      <c r="G28" s="15">
        <v>150.49477350000001</v>
      </c>
      <c r="H28" s="15">
        <v>123.79266250000001</v>
      </c>
      <c r="I28" s="15">
        <v>158.81438990000001</v>
      </c>
      <c r="J28" s="15">
        <v>228.91922440000002</v>
      </c>
      <c r="K28" s="15">
        <v>198.81808859999998</v>
      </c>
      <c r="L28" s="15">
        <v>219.24663020000003</v>
      </c>
      <c r="M28" s="15">
        <v>316.99675079999997</v>
      </c>
      <c r="N28" s="15">
        <v>251.25798250000003</v>
      </c>
      <c r="O28" s="15">
        <v>220.8180462</v>
      </c>
      <c r="P28" s="15">
        <v>228.31250249999999</v>
      </c>
      <c r="Q28" s="15">
        <f t="shared" si="1"/>
        <v>202.8310841</v>
      </c>
      <c r="R28" s="15">
        <v>250.36110930000001</v>
      </c>
      <c r="S28" s="15">
        <v>261.1561595</v>
      </c>
      <c r="T28" s="15">
        <v>235.67090349999998</v>
      </c>
      <c r="U28" s="15">
        <v>322.74675589999998</v>
      </c>
      <c r="V28" s="15">
        <v>444.1147138</v>
      </c>
      <c r="W28" s="15">
        <v>456.50809720000001</v>
      </c>
      <c r="X28" s="15">
        <v>442.01325020000002</v>
      </c>
      <c r="Y28" s="15">
        <v>399.81292289999999</v>
      </c>
      <c r="Z28" s="15">
        <v>329.74060700000001</v>
      </c>
      <c r="AA28" s="15">
        <v>366.68637089999999</v>
      </c>
      <c r="AB28" s="15">
        <v>269.19567369999999</v>
      </c>
      <c r="AC28" s="15">
        <v>202.8310841</v>
      </c>
      <c r="AD28" s="15">
        <f t="shared" si="2"/>
        <v>453.29061099999996</v>
      </c>
      <c r="AE28" s="15">
        <v>264.93976000000004</v>
      </c>
      <c r="AF28" s="15">
        <v>319.5941416</v>
      </c>
      <c r="AG28" s="15">
        <v>306.47882299999998</v>
      </c>
      <c r="AH28" s="15">
        <v>353.16750000000002</v>
      </c>
      <c r="AI28" s="15">
        <v>568.88475549999998</v>
      </c>
      <c r="AJ28" s="15">
        <v>455.1014912</v>
      </c>
      <c r="AK28" s="15">
        <v>507.72130699999997</v>
      </c>
      <c r="AL28" s="15">
        <v>446.95198440000001</v>
      </c>
      <c r="AM28" s="15">
        <v>513.3159746</v>
      </c>
      <c r="AN28" s="15">
        <v>484.64043279999999</v>
      </c>
      <c r="AO28" s="15">
        <v>525.10961049999992</v>
      </c>
      <c r="AP28" s="15">
        <v>453.29061099999996</v>
      </c>
      <c r="AQ28" s="15">
        <v>847.13797999999997</v>
      </c>
      <c r="AR28" s="15">
        <v>445.5962313</v>
      </c>
      <c r="AS28" s="15">
        <v>360.36093049999999</v>
      </c>
      <c r="AT28" s="15">
        <v>422.97463439999996</v>
      </c>
      <c r="AU28" s="15">
        <v>496.51451419999995</v>
      </c>
      <c r="AV28" s="15">
        <v>554.89299399999993</v>
      </c>
      <c r="AW28" s="15">
        <v>467.16527000000002</v>
      </c>
      <c r="AX28" s="15">
        <v>572.24973</v>
      </c>
      <c r="AY28" s="15">
        <v>609.04993999999999</v>
      </c>
      <c r="AZ28" s="15">
        <v>853.6739</v>
      </c>
      <c r="BA28" s="15">
        <v>744.51718000000005</v>
      </c>
      <c r="BB28" s="15">
        <v>728.70965000000001</v>
      </c>
      <c r="BC28" s="15">
        <v>847.13797999999997</v>
      </c>
      <c r="BE28" s="97"/>
      <c r="BG28" s="105"/>
      <c r="BH28" s="105"/>
    </row>
    <row r="29" spans="1:60" s="38" customFormat="1" ht="12.75" customHeight="1">
      <c r="A29" s="72" t="s">
        <v>2855</v>
      </c>
      <c r="B29" s="104">
        <v>878.82784800000002</v>
      </c>
      <c r="C29" s="104">
        <v>1083.9035567999999</v>
      </c>
      <c r="D29" s="77">
        <f t="shared" si="0"/>
        <v>1709.3098933000001</v>
      </c>
      <c r="E29" s="77">
        <v>1165.4506549</v>
      </c>
      <c r="F29" s="77">
        <v>1368.4737786000001</v>
      </c>
      <c r="G29" s="77">
        <v>1347.5466662000001</v>
      </c>
      <c r="H29" s="77">
        <v>1410.3125734999999</v>
      </c>
      <c r="I29" s="77">
        <v>1380.8504628000001</v>
      </c>
      <c r="J29" s="77">
        <v>1396.1625907999999</v>
      </c>
      <c r="K29" s="77">
        <v>1434.4536486</v>
      </c>
      <c r="L29" s="77">
        <v>1433.9858747000001</v>
      </c>
      <c r="M29" s="77">
        <v>1436.2806065</v>
      </c>
      <c r="N29" s="77">
        <v>1432.3552622</v>
      </c>
      <c r="O29" s="77">
        <v>1532.7004453</v>
      </c>
      <c r="P29" s="77">
        <v>1709.3098933000001</v>
      </c>
      <c r="Q29" s="77">
        <f t="shared" si="1"/>
        <v>2498.8893395999999</v>
      </c>
      <c r="R29" s="77">
        <v>1858.4468454</v>
      </c>
      <c r="S29" s="77">
        <v>1844.8237035</v>
      </c>
      <c r="T29" s="77">
        <v>1839.2981980000002</v>
      </c>
      <c r="U29" s="77">
        <v>1765.0491503000001</v>
      </c>
      <c r="V29" s="77">
        <v>1720.6835587</v>
      </c>
      <c r="W29" s="77">
        <v>1745.6215838999999</v>
      </c>
      <c r="X29" s="77">
        <v>1806.9096847000001</v>
      </c>
      <c r="Y29" s="77">
        <v>1859.3208127999999</v>
      </c>
      <c r="Z29" s="77">
        <v>1867.0524866999999</v>
      </c>
      <c r="AA29" s="77">
        <v>1873.2563826999999</v>
      </c>
      <c r="AB29" s="77">
        <v>1869.4732076999999</v>
      </c>
      <c r="AC29" s="77">
        <v>2498.8893395999999</v>
      </c>
      <c r="AD29" s="77">
        <f t="shared" si="2"/>
        <v>3938.1926439999997</v>
      </c>
      <c r="AE29" s="77">
        <v>2948.5968779</v>
      </c>
      <c r="AF29" s="77">
        <v>2935.0723749000003</v>
      </c>
      <c r="AG29" s="77">
        <v>2976.0689355</v>
      </c>
      <c r="AH29" s="77">
        <v>2858.5785000000001</v>
      </c>
      <c r="AI29" s="77">
        <v>2837.1129926999997</v>
      </c>
      <c r="AJ29" s="77">
        <v>2905.5850521999996</v>
      </c>
      <c r="AK29" s="77">
        <v>2971.3953508</v>
      </c>
      <c r="AL29" s="77">
        <v>2968.7213547000001</v>
      </c>
      <c r="AM29" s="77">
        <v>2967.1383516999999</v>
      </c>
      <c r="AN29" s="77">
        <v>3053.0779447</v>
      </c>
      <c r="AO29" s="77">
        <v>3048.8276650000003</v>
      </c>
      <c r="AP29" s="77">
        <v>3938.1926439999997</v>
      </c>
      <c r="AQ29" s="77">
        <v>7280.7631100000008</v>
      </c>
      <c r="AR29" s="77">
        <v>4271.9117962</v>
      </c>
      <c r="AS29" s="77">
        <v>4273.7939858999998</v>
      </c>
      <c r="AT29" s="77">
        <v>4930.1891084999997</v>
      </c>
      <c r="AU29" s="77">
        <v>4875.4016864999994</v>
      </c>
      <c r="AV29" s="77">
        <v>5120.4451920000001</v>
      </c>
      <c r="AW29" s="77">
        <v>5103.6213299999999</v>
      </c>
      <c r="AX29" s="77">
        <v>5154.0251799999996</v>
      </c>
      <c r="AY29" s="77">
        <v>5405.2221200000004</v>
      </c>
      <c r="AZ29" s="77">
        <v>5377.6770800000004</v>
      </c>
      <c r="BA29" s="77">
        <v>5366.5804000000007</v>
      </c>
      <c r="BB29" s="77">
        <v>5582.3417399999998</v>
      </c>
      <c r="BC29" s="77">
        <v>7280.7631100000008</v>
      </c>
      <c r="BE29" s="97"/>
      <c r="BG29" s="105"/>
      <c r="BH29" s="105"/>
    </row>
    <row r="30" spans="1:60" s="38" customFormat="1" ht="12.75" customHeight="1" thickBot="1">
      <c r="A30" s="101" t="s">
        <v>2839</v>
      </c>
      <c r="B30" s="64">
        <v>814.41880189999995</v>
      </c>
      <c r="C30" s="64">
        <v>914.79038409999998</v>
      </c>
      <c r="D30" s="102">
        <f t="shared" si="0"/>
        <v>983.19014500000003</v>
      </c>
      <c r="E30" s="102">
        <v>934.86344270000006</v>
      </c>
      <c r="F30" s="102">
        <v>881.00832779999996</v>
      </c>
      <c r="G30" s="102">
        <v>978.63742139999999</v>
      </c>
      <c r="H30" s="102">
        <v>998.95403520000002</v>
      </c>
      <c r="I30" s="102">
        <v>1090.3962697999998</v>
      </c>
      <c r="J30" s="102">
        <v>1131.8374526</v>
      </c>
      <c r="K30" s="102">
        <v>1160.0156884999999</v>
      </c>
      <c r="L30" s="102">
        <v>1040.0172022000002</v>
      </c>
      <c r="M30" s="102">
        <v>1075.7690378</v>
      </c>
      <c r="N30" s="102">
        <v>1060.1475852999999</v>
      </c>
      <c r="O30" s="102">
        <v>1185.6722058</v>
      </c>
      <c r="P30" s="102">
        <v>983.19014500000003</v>
      </c>
      <c r="Q30" s="102">
        <f t="shared" si="1"/>
        <v>1127.9685551</v>
      </c>
      <c r="R30" s="102">
        <v>786.65646900000002</v>
      </c>
      <c r="S30" s="102">
        <v>1008.9047749</v>
      </c>
      <c r="T30" s="102">
        <v>911.60853180000004</v>
      </c>
      <c r="U30" s="102">
        <v>1588.7817139000001</v>
      </c>
      <c r="V30" s="102">
        <v>1063.7702161</v>
      </c>
      <c r="W30" s="102">
        <v>1035.8066421000001</v>
      </c>
      <c r="X30" s="102">
        <v>1181.7383626000001</v>
      </c>
      <c r="Y30" s="102">
        <v>1120.9444873</v>
      </c>
      <c r="Z30" s="102">
        <v>1186.7412323000001</v>
      </c>
      <c r="AA30" s="102">
        <v>1427.5675708000001</v>
      </c>
      <c r="AB30" s="102">
        <v>1538.8842273</v>
      </c>
      <c r="AC30" s="102">
        <v>1127.9685551</v>
      </c>
      <c r="AD30" s="102">
        <f t="shared" si="2"/>
        <v>932.34950230000004</v>
      </c>
      <c r="AE30" s="102">
        <v>1069.902255</v>
      </c>
      <c r="AF30" s="102">
        <v>713.13774250000006</v>
      </c>
      <c r="AG30" s="102">
        <v>1166.1824919000001</v>
      </c>
      <c r="AH30" s="102">
        <v>1078.8697</v>
      </c>
      <c r="AI30" s="102">
        <v>908.92174349999993</v>
      </c>
      <c r="AJ30" s="102">
        <v>885.78161660000001</v>
      </c>
      <c r="AK30" s="102">
        <v>1364.5259709999998</v>
      </c>
      <c r="AL30" s="102">
        <v>1093.9495634</v>
      </c>
      <c r="AM30" s="102">
        <v>904.5844191000001</v>
      </c>
      <c r="AN30" s="102">
        <v>1245.7327179000001</v>
      </c>
      <c r="AO30" s="102">
        <v>1664.9619905000002</v>
      </c>
      <c r="AP30" s="102">
        <v>932.34950230000004</v>
      </c>
      <c r="AQ30" s="102">
        <v>846.66985</v>
      </c>
      <c r="AR30" s="102">
        <v>193.83057959999999</v>
      </c>
      <c r="AS30" s="102">
        <v>797.95315890000006</v>
      </c>
      <c r="AT30" s="102">
        <v>1006.1239409000001</v>
      </c>
      <c r="AU30" s="102">
        <v>1119.868508</v>
      </c>
      <c r="AV30" s="102">
        <v>604.09375799999998</v>
      </c>
      <c r="AW30" s="102">
        <v>1020.82625</v>
      </c>
      <c r="AX30" s="102">
        <v>669.3569399999999</v>
      </c>
      <c r="AY30" s="102">
        <v>1265.9225700000002</v>
      </c>
      <c r="AZ30" s="102">
        <v>871.89614000000006</v>
      </c>
      <c r="BA30" s="102">
        <v>912.34643999999992</v>
      </c>
      <c r="BB30" s="102">
        <v>1966.53063</v>
      </c>
      <c r="BC30" s="102">
        <v>846.66985</v>
      </c>
      <c r="BE30" s="97"/>
      <c r="BG30" s="105"/>
      <c r="BH30" s="105"/>
    </row>
    <row r="31" spans="1:60" s="32" customFormat="1" ht="5.0999999999999996" customHeight="1">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row>
    <row r="32" spans="1:60" s="32" customFormat="1" ht="12.75" customHeight="1">
      <c r="A32" s="131" t="s">
        <v>2797</v>
      </c>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row>
    <row r="33" spans="1:55" s="32" customFormat="1" ht="12.75" customHeight="1">
      <c r="A33" s="131" t="s">
        <v>2856</v>
      </c>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row>
  </sheetData>
  <mergeCells count="10">
    <mergeCell ref="R6:AC6"/>
    <mergeCell ref="AD6:AD7"/>
    <mergeCell ref="AE6:AP6"/>
    <mergeCell ref="AQ6:AQ7"/>
    <mergeCell ref="AR6:BC6"/>
    <mergeCell ref="Q6:Q7"/>
    <mergeCell ref="B6:B7"/>
    <mergeCell ref="C6:C7"/>
    <mergeCell ref="D6:D7"/>
    <mergeCell ref="E6:P6"/>
  </mergeCells>
  <hyperlinks>
    <hyperlink ref="A1" location="'Table of contents'!A1" display="вернуться на заглавную стр. (содержание)"/>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43"/>
  <sheetViews>
    <sheetView zoomScale="80" zoomScaleNormal="80" workbookViewId="0">
      <pane xSplit="1" topLeftCell="B1" activePane="topRight" state="frozen"/>
      <selection pane="topRight" activeCell="D37" sqref="D37"/>
    </sheetView>
  </sheetViews>
  <sheetFormatPr defaultRowHeight="15"/>
  <cols>
    <col min="1" max="1" width="50.7109375" style="34" customWidth="1"/>
    <col min="2" max="16384" width="9.140625" style="34"/>
  </cols>
  <sheetData>
    <row r="1" spans="1:74">
      <c r="A1" s="691" t="s">
        <v>2688</v>
      </c>
    </row>
    <row r="2" spans="1:74" ht="5.0999999999999996" customHeight="1"/>
    <row r="3" spans="1:74" s="47" customFormat="1" ht="18.75" customHeight="1">
      <c r="A3" s="700" t="s">
        <v>2857</v>
      </c>
    </row>
    <row r="4" spans="1:74" s="32" customFormat="1" ht="5.0999999999999996" customHeight="1">
      <c r="A4" s="114"/>
    </row>
    <row r="5" spans="1:74" s="32" customFormat="1" ht="12.75" customHeight="1" thickBot="1">
      <c r="A5" s="690" t="s">
        <v>2799</v>
      </c>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row>
    <row r="6" spans="1:74" s="32" customFormat="1" ht="17.100000000000001" customHeight="1">
      <c r="A6" s="697"/>
      <c r="B6" s="1013" t="s">
        <v>7</v>
      </c>
      <c r="C6" s="1013" t="s">
        <v>8</v>
      </c>
      <c r="D6" s="1013" t="s">
        <v>9</v>
      </c>
      <c r="E6" s="1013">
        <v>2003</v>
      </c>
      <c r="F6" s="1011" t="s">
        <v>10</v>
      </c>
      <c r="G6" s="1011"/>
      <c r="H6" s="1011"/>
      <c r="I6" s="1011"/>
      <c r="J6" s="1011"/>
      <c r="K6" s="1011"/>
      <c r="L6" s="1011"/>
      <c r="M6" s="1011"/>
      <c r="N6" s="1011"/>
      <c r="O6" s="1011"/>
      <c r="P6" s="1011"/>
      <c r="Q6" s="1012"/>
      <c r="R6" s="1013">
        <v>2004</v>
      </c>
      <c r="S6" s="1011" t="s">
        <v>11</v>
      </c>
      <c r="T6" s="1011"/>
      <c r="U6" s="1011"/>
      <c r="V6" s="1011"/>
      <c r="W6" s="1011"/>
      <c r="X6" s="1011"/>
      <c r="Y6" s="1011"/>
      <c r="Z6" s="1011"/>
      <c r="AA6" s="1011"/>
      <c r="AB6" s="1011"/>
      <c r="AC6" s="1011"/>
      <c r="AD6" s="1012"/>
      <c r="AE6" s="1013">
        <v>2005</v>
      </c>
      <c r="AF6" s="1011" t="s">
        <v>12</v>
      </c>
      <c r="AG6" s="1011"/>
      <c r="AH6" s="1011"/>
      <c r="AI6" s="1011"/>
      <c r="AJ6" s="1011"/>
      <c r="AK6" s="1011"/>
      <c r="AL6" s="1011"/>
      <c r="AM6" s="1011"/>
      <c r="AN6" s="1011"/>
      <c r="AO6" s="1011"/>
      <c r="AP6" s="1011"/>
      <c r="AQ6" s="1012"/>
      <c r="AR6" s="1013">
        <v>2006</v>
      </c>
      <c r="AS6" s="1011" t="s">
        <v>13</v>
      </c>
      <c r="AT6" s="1011"/>
      <c r="AU6" s="1011"/>
      <c r="AV6" s="1011"/>
      <c r="AW6" s="1011"/>
      <c r="AX6" s="1011"/>
      <c r="AY6" s="1011"/>
      <c r="AZ6" s="1011"/>
      <c r="BA6" s="1011"/>
      <c r="BB6" s="1011"/>
      <c r="BC6" s="1011"/>
      <c r="BD6" s="1012"/>
      <c r="BE6" s="1013">
        <v>2007</v>
      </c>
      <c r="BF6" s="1011">
        <v>2007</v>
      </c>
      <c r="BG6" s="1011"/>
      <c r="BH6" s="1011"/>
      <c r="BI6" s="1011"/>
      <c r="BJ6" s="1011"/>
      <c r="BK6" s="1011"/>
      <c r="BL6" s="1011"/>
      <c r="BM6" s="1011"/>
      <c r="BN6" s="1011"/>
      <c r="BO6" s="1011"/>
      <c r="BP6" s="1011"/>
      <c r="BQ6" s="1012"/>
    </row>
    <row r="7" spans="1:74" s="32" customFormat="1" ht="17.100000000000001" customHeight="1" thickBot="1">
      <c r="A7" s="696"/>
      <c r="B7" s="1014"/>
      <c r="C7" s="1014"/>
      <c r="D7" s="1014"/>
      <c r="E7" s="1014"/>
      <c r="F7" s="673" t="s">
        <v>2646</v>
      </c>
      <c r="G7" s="673" t="s">
        <v>2647</v>
      </c>
      <c r="H7" s="673" t="s">
        <v>2648</v>
      </c>
      <c r="I7" s="673" t="s">
        <v>2649</v>
      </c>
      <c r="J7" s="673" t="s">
        <v>2650</v>
      </c>
      <c r="K7" s="673" t="s">
        <v>2651</v>
      </c>
      <c r="L7" s="673" t="s">
        <v>2652</v>
      </c>
      <c r="M7" s="673" t="s">
        <v>2653</v>
      </c>
      <c r="N7" s="673" t="s">
        <v>2654</v>
      </c>
      <c r="O7" s="673" t="s">
        <v>2655</v>
      </c>
      <c r="P7" s="673" t="s">
        <v>2656</v>
      </c>
      <c r="Q7" s="673" t="s">
        <v>2657</v>
      </c>
      <c r="R7" s="1014"/>
      <c r="S7" s="673" t="s">
        <v>2646</v>
      </c>
      <c r="T7" s="673" t="s">
        <v>2647</v>
      </c>
      <c r="U7" s="673" t="s">
        <v>2648</v>
      </c>
      <c r="V7" s="673" t="s">
        <v>2649</v>
      </c>
      <c r="W7" s="673" t="s">
        <v>2650</v>
      </c>
      <c r="X7" s="673" t="s">
        <v>2651</v>
      </c>
      <c r="Y7" s="673" t="s">
        <v>2652</v>
      </c>
      <c r="Z7" s="673" t="s">
        <v>2653</v>
      </c>
      <c r="AA7" s="673" t="s">
        <v>2654</v>
      </c>
      <c r="AB7" s="673" t="s">
        <v>2655</v>
      </c>
      <c r="AC7" s="673" t="s">
        <v>2656</v>
      </c>
      <c r="AD7" s="673" t="s">
        <v>2657</v>
      </c>
      <c r="AE7" s="1014"/>
      <c r="AF7" s="673" t="s">
        <v>2646</v>
      </c>
      <c r="AG7" s="673" t="s">
        <v>2647</v>
      </c>
      <c r="AH7" s="673" t="s">
        <v>2648</v>
      </c>
      <c r="AI7" s="673" t="s">
        <v>2649</v>
      </c>
      <c r="AJ7" s="673" t="s">
        <v>2650</v>
      </c>
      <c r="AK7" s="673" t="s">
        <v>2651</v>
      </c>
      <c r="AL7" s="673" t="s">
        <v>2652</v>
      </c>
      <c r="AM7" s="673" t="s">
        <v>2653</v>
      </c>
      <c r="AN7" s="673" t="s">
        <v>2654</v>
      </c>
      <c r="AO7" s="673" t="s">
        <v>2655</v>
      </c>
      <c r="AP7" s="673" t="s">
        <v>2656</v>
      </c>
      <c r="AQ7" s="673" t="s">
        <v>2657</v>
      </c>
      <c r="AR7" s="1014"/>
      <c r="AS7" s="673" t="s">
        <v>2646</v>
      </c>
      <c r="AT7" s="673" t="s">
        <v>2647</v>
      </c>
      <c r="AU7" s="673" t="s">
        <v>2648</v>
      </c>
      <c r="AV7" s="673" t="s">
        <v>2649</v>
      </c>
      <c r="AW7" s="673" t="s">
        <v>2650</v>
      </c>
      <c r="AX7" s="673" t="s">
        <v>2651</v>
      </c>
      <c r="AY7" s="673" t="s">
        <v>2652</v>
      </c>
      <c r="AZ7" s="673" t="s">
        <v>2653</v>
      </c>
      <c r="BA7" s="673" t="s">
        <v>2654</v>
      </c>
      <c r="BB7" s="673" t="s">
        <v>2655</v>
      </c>
      <c r="BC7" s="673" t="s">
        <v>2656</v>
      </c>
      <c r="BD7" s="673" t="s">
        <v>2657</v>
      </c>
      <c r="BE7" s="1014"/>
      <c r="BF7" s="673" t="s">
        <v>2646</v>
      </c>
      <c r="BG7" s="673" t="s">
        <v>2647</v>
      </c>
      <c r="BH7" s="673" t="s">
        <v>2648</v>
      </c>
      <c r="BI7" s="673" t="s">
        <v>2649</v>
      </c>
      <c r="BJ7" s="673" t="s">
        <v>2650</v>
      </c>
      <c r="BK7" s="673" t="s">
        <v>2651</v>
      </c>
      <c r="BL7" s="673" t="s">
        <v>2652</v>
      </c>
      <c r="BM7" s="673" t="s">
        <v>2653</v>
      </c>
      <c r="BN7" s="673" t="s">
        <v>2654</v>
      </c>
      <c r="BO7" s="673" t="s">
        <v>2655</v>
      </c>
      <c r="BP7" s="673" t="s">
        <v>2656</v>
      </c>
      <c r="BQ7" s="673" t="s">
        <v>2657</v>
      </c>
    </row>
    <row r="8" spans="1:74" s="32" customFormat="1" ht="5.0999999999999996" customHeight="1">
      <c r="A8" s="109"/>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row>
    <row r="9" spans="1:74" s="38" customFormat="1" ht="12.75" customHeight="1">
      <c r="A9" s="110" t="s">
        <v>2803</v>
      </c>
      <c r="B9" s="81">
        <v>4178.8647799999999</v>
      </c>
      <c r="C9" s="81">
        <v>6388.2480999999998</v>
      </c>
      <c r="D9" s="81">
        <v>7712.7645296000001</v>
      </c>
      <c r="E9" s="81">
        <f>Q9</f>
        <v>10573.656139000002</v>
      </c>
      <c r="F9" s="81">
        <v>7867.9832673000019</v>
      </c>
      <c r="G9" s="81">
        <v>7832.3616540000003</v>
      </c>
      <c r="H9" s="81">
        <v>8147.3905174999982</v>
      </c>
      <c r="I9" s="81">
        <v>7828.6233296999999</v>
      </c>
      <c r="J9" s="81">
        <v>7952.4697367999997</v>
      </c>
      <c r="K9" s="81">
        <v>7502.2586612000005</v>
      </c>
      <c r="L9" s="81">
        <v>7865.3734423999986</v>
      </c>
      <c r="M9" s="81">
        <v>8277.2515808999979</v>
      </c>
      <c r="N9" s="81">
        <v>8908.7214455000012</v>
      </c>
      <c r="O9" s="81">
        <v>9070.5519369000031</v>
      </c>
      <c r="P9" s="81">
        <v>9953.2516050999984</v>
      </c>
      <c r="Q9" s="81">
        <v>10573.656139000002</v>
      </c>
      <c r="R9" s="81">
        <f>AD9</f>
        <v>18825.026389999999</v>
      </c>
      <c r="S9" s="81">
        <v>10450.982800000002</v>
      </c>
      <c r="T9" s="81">
        <v>10634.8171</v>
      </c>
      <c r="U9" s="81">
        <v>10743.1636</v>
      </c>
      <c r="V9" s="81">
        <v>10756.666499999999</v>
      </c>
      <c r="W9" s="81">
        <v>11327.394000000002</v>
      </c>
      <c r="X9" s="81">
        <v>10667.381299999999</v>
      </c>
      <c r="Y9" s="81">
        <v>10897.840749999998</v>
      </c>
      <c r="Z9" s="81">
        <v>12194.137269999999</v>
      </c>
      <c r="AA9" s="81">
        <v>16222.691620000003</v>
      </c>
      <c r="AB9" s="81">
        <v>16861.784159999999</v>
      </c>
      <c r="AC9" s="81">
        <v>17791.011170000002</v>
      </c>
      <c r="AD9" s="81">
        <v>18825.026389999999</v>
      </c>
      <c r="AE9" s="81">
        <f>AQ9</f>
        <v>19788.183940000003</v>
      </c>
      <c r="AF9" s="81">
        <v>18550.190190000001</v>
      </c>
      <c r="AG9" s="81">
        <v>18229.122649999994</v>
      </c>
      <c r="AH9" s="81">
        <v>18392.528480000004</v>
      </c>
      <c r="AI9" s="81">
        <v>18936.013360000001</v>
      </c>
      <c r="AJ9" s="81">
        <v>18203.02997</v>
      </c>
      <c r="AK9" s="81">
        <v>18787.977579999999</v>
      </c>
      <c r="AL9" s="81">
        <v>19470.40768</v>
      </c>
      <c r="AM9" s="81">
        <v>20167.163380000002</v>
      </c>
      <c r="AN9" s="81">
        <v>20917.77634</v>
      </c>
      <c r="AO9" s="81">
        <v>18377.252489999999</v>
      </c>
      <c r="AP9" s="81">
        <v>18546.444609999999</v>
      </c>
      <c r="AQ9" s="81">
        <v>19788.183940000003</v>
      </c>
      <c r="AR9" s="81">
        <f>BD9</f>
        <v>27426.654359</v>
      </c>
      <c r="AS9" s="81">
        <v>19901.918140000005</v>
      </c>
      <c r="AT9" s="81">
        <v>19689.860909999999</v>
      </c>
      <c r="AU9" s="81">
        <v>19808.87127</v>
      </c>
      <c r="AV9" s="81">
        <v>20675.039659999999</v>
      </c>
      <c r="AW9" s="81">
        <v>21352.685859999998</v>
      </c>
      <c r="AX9" s="81">
        <v>20637.915889999997</v>
      </c>
      <c r="AY9" s="81">
        <v>22488.298149999999</v>
      </c>
      <c r="AZ9" s="81">
        <v>22866.143</v>
      </c>
      <c r="BA9" s="81">
        <v>23511.327686999997</v>
      </c>
      <c r="BB9" s="81">
        <v>25737.958059000001</v>
      </c>
      <c r="BC9" s="81">
        <v>26400.262417000005</v>
      </c>
      <c r="BD9" s="81">
        <v>27426.654359</v>
      </c>
      <c r="BE9" s="81">
        <v>35258.56796</v>
      </c>
      <c r="BF9" s="81">
        <v>24007.6240024</v>
      </c>
      <c r="BG9" s="81">
        <v>24818.476749899997</v>
      </c>
      <c r="BH9" s="81">
        <v>24745.001575700004</v>
      </c>
      <c r="BI9" s="81">
        <v>26502.711123599998</v>
      </c>
      <c r="BJ9" s="81">
        <v>27981.616489999997</v>
      </c>
      <c r="BK9" s="81">
        <v>27889.346440000001</v>
      </c>
      <c r="BL9" s="81">
        <v>29615.367429999998</v>
      </c>
      <c r="BM9" s="81">
        <v>30325.86361</v>
      </c>
      <c r="BN9" s="81">
        <v>32218.288850000001</v>
      </c>
      <c r="BO9" s="81">
        <v>30402.812190000001</v>
      </c>
      <c r="BP9" s="81">
        <v>32981.814460000001</v>
      </c>
      <c r="BQ9" s="81">
        <v>35258.56796</v>
      </c>
      <c r="BS9" s="97"/>
      <c r="BT9" s="97"/>
      <c r="BU9" s="97"/>
      <c r="BV9" s="97"/>
    </row>
    <row r="10" spans="1:74" s="32" customFormat="1" ht="12.75" customHeight="1">
      <c r="A10" s="933" t="s">
        <v>2858</v>
      </c>
      <c r="B10" s="111">
        <v>1484.11457</v>
      </c>
      <c r="C10" s="111">
        <v>4031.9594999999999</v>
      </c>
      <c r="D10" s="111">
        <v>6523.9595887000005</v>
      </c>
      <c r="E10" s="111">
        <f>Q10</f>
        <v>9314.1176654000028</v>
      </c>
      <c r="F10" s="111">
        <v>6782.4663333000017</v>
      </c>
      <c r="G10" s="111">
        <v>6654.8699408000002</v>
      </c>
      <c r="H10" s="111">
        <v>7003.9874272999987</v>
      </c>
      <c r="I10" s="111">
        <v>6688.3608806000002</v>
      </c>
      <c r="J10" s="111">
        <v>6842.5859838999995</v>
      </c>
      <c r="K10" s="111">
        <v>6466.227280000001</v>
      </c>
      <c r="L10" s="111">
        <v>6792.1106536999978</v>
      </c>
      <c r="M10" s="111">
        <v>7250.8685589999986</v>
      </c>
      <c r="N10" s="111">
        <v>7730.7266717000011</v>
      </c>
      <c r="O10" s="111">
        <v>7932.630046000002</v>
      </c>
      <c r="P10" s="111">
        <v>8811.4124543999988</v>
      </c>
      <c r="Q10" s="111">
        <v>9314.1176654000028</v>
      </c>
      <c r="R10" s="111">
        <f>AD10</f>
        <v>17989.141820000001</v>
      </c>
      <c r="S10" s="111">
        <v>9203.1569</v>
      </c>
      <c r="T10" s="111">
        <v>9396.978799999999</v>
      </c>
      <c r="U10" s="111">
        <v>9513.1424000000006</v>
      </c>
      <c r="V10" s="111">
        <v>9530.7013999999999</v>
      </c>
      <c r="W10" s="111">
        <v>10287.633800000001</v>
      </c>
      <c r="X10" s="111">
        <v>9637.7418999999991</v>
      </c>
      <c r="Y10" s="111">
        <v>9946.2028499999997</v>
      </c>
      <c r="Z10" s="111">
        <v>11243.050429999999</v>
      </c>
      <c r="AA10" s="111">
        <v>15230.968410000001</v>
      </c>
      <c r="AB10" s="111">
        <v>15857.228209999999</v>
      </c>
      <c r="AC10" s="111">
        <v>16937.688600000001</v>
      </c>
      <c r="AD10" s="111">
        <v>17989.141820000001</v>
      </c>
      <c r="AE10" s="111">
        <f>AQ10</f>
        <v>19680.576520000002</v>
      </c>
      <c r="AF10" s="111">
        <v>17752.619289999999</v>
      </c>
      <c r="AG10" s="111">
        <v>17406.571349999998</v>
      </c>
      <c r="AH10" s="111">
        <v>17555.768240000001</v>
      </c>
      <c r="AI10" s="111">
        <v>18114.853979999996</v>
      </c>
      <c r="AJ10" s="111">
        <v>17500.035390000001</v>
      </c>
      <c r="AK10" s="111">
        <v>18055.350320000001</v>
      </c>
      <c r="AL10" s="111">
        <v>18751.693520000001</v>
      </c>
      <c r="AM10" s="111">
        <v>19435.787319999999</v>
      </c>
      <c r="AN10" s="111">
        <v>20135.146290000001</v>
      </c>
      <c r="AO10" s="111">
        <v>18271.48416</v>
      </c>
      <c r="AP10" s="111">
        <v>18439.132329999997</v>
      </c>
      <c r="AQ10" s="111">
        <v>19680.576520000002</v>
      </c>
      <c r="AR10" s="111">
        <f t="shared" ref="AR10:AR15" si="0">BD10</f>
        <v>27369.993645000002</v>
      </c>
      <c r="AS10" s="111">
        <v>19795.696410000004</v>
      </c>
      <c r="AT10" s="111">
        <v>19582.964319999999</v>
      </c>
      <c r="AU10" s="111">
        <v>19703.022369999999</v>
      </c>
      <c r="AV10" s="111">
        <v>20591.83237</v>
      </c>
      <c r="AW10" s="111">
        <v>21396.368850000003</v>
      </c>
      <c r="AX10" s="111">
        <v>20737.498829999997</v>
      </c>
      <c r="AY10" s="111">
        <v>22535.576719999997</v>
      </c>
      <c r="AZ10" s="111">
        <v>22873.72291</v>
      </c>
      <c r="BA10" s="111">
        <v>23518.903706999998</v>
      </c>
      <c r="BB10" s="111">
        <v>25725.945642000002</v>
      </c>
      <c r="BC10" s="111">
        <v>26357.830992000007</v>
      </c>
      <c r="BD10" s="111">
        <v>27369.993645000002</v>
      </c>
      <c r="BE10" s="111">
        <v>35918.801319999999</v>
      </c>
      <c r="BF10" s="111">
        <v>24000.072176600002</v>
      </c>
      <c r="BG10" s="111">
        <v>24880.698651999999</v>
      </c>
      <c r="BH10" s="111">
        <v>24738.545845300003</v>
      </c>
      <c r="BI10" s="111">
        <v>26496.958852</v>
      </c>
      <c r="BJ10" s="111">
        <v>27975.969399999998</v>
      </c>
      <c r="BK10" s="111">
        <v>27853.30428</v>
      </c>
      <c r="BL10" s="111">
        <v>29674.80717</v>
      </c>
      <c r="BM10" s="111">
        <v>30422.76023</v>
      </c>
      <c r="BN10" s="111">
        <v>32334.18072</v>
      </c>
      <c r="BO10" s="111">
        <v>30581.987450000001</v>
      </c>
      <c r="BP10" s="111">
        <v>33451.515890000002</v>
      </c>
      <c r="BQ10" s="111">
        <v>35918.801319999999</v>
      </c>
      <c r="BS10" s="97"/>
      <c r="BT10" s="97"/>
      <c r="BU10" s="97"/>
      <c r="BV10" s="97"/>
    </row>
    <row r="11" spans="1:74" s="32" customFormat="1" ht="12.75" customHeight="1">
      <c r="A11" s="934" t="s">
        <v>2828</v>
      </c>
      <c r="B11" s="111">
        <v>10726.316710000001</v>
      </c>
      <c r="C11" s="111">
        <v>12764.4794</v>
      </c>
      <c r="D11" s="111">
        <v>16699.034128700001</v>
      </c>
      <c r="E11" s="111">
        <f t="shared" ref="E11:E13" si="1">Q11</f>
        <v>21436.670924400001</v>
      </c>
      <c r="F11" s="111">
        <v>17197.384476300002</v>
      </c>
      <c r="G11" s="111">
        <v>17019.0908184</v>
      </c>
      <c r="H11" s="111">
        <v>17484.503249899997</v>
      </c>
      <c r="I11" s="111">
        <v>16920.8979316</v>
      </c>
      <c r="J11" s="111">
        <v>16763.171249999999</v>
      </c>
      <c r="K11" s="111">
        <v>16674.443733299999</v>
      </c>
      <c r="L11" s="111">
        <v>17891.978951499997</v>
      </c>
      <c r="M11" s="111">
        <v>19239.3029933</v>
      </c>
      <c r="N11" s="111">
        <v>20074.2195722</v>
      </c>
      <c r="O11" s="111">
        <v>19995.674000300001</v>
      </c>
      <c r="P11" s="111">
        <v>21217.0957911</v>
      </c>
      <c r="Q11" s="111">
        <v>21436.670924400001</v>
      </c>
      <c r="R11" s="111">
        <f t="shared" ref="R11:R13" si="2">AD11</f>
        <v>30953.751969999998</v>
      </c>
      <c r="S11" s="111">
        <v>21553.1505</v>
      </c>
      <c r="T11" s="111">
        <v>22095.868699999999</v>
      </c>
      <c r="U11" s="111">
        <v>22226.069299999999</v>
      </c>
      <c r="V11" s="111">
        <v>22489.599300000002</v>
      </c>
      <c r="W11" s="111">
        <v>21740.2068</v>
      </c>
      <c r="X11" s="111">
        <v>20985.476899999998</v>
      </c>
      <c r="Y11" s="111">
        <v>22466.084729999999</v>
      </c>
      <c r="Z11" s="111">
        <v>23694.25548</v>
      </c>
      <c r="AA11" s="111">
        <v>27749.508510000003</v>
      </c>
      <c r="AB11" s="111">
        <v>28501.182199999999</v>
      </c>
      <c r="AC11" s="111">
        <v>29822.496510000001</v>
      </c>
      <c r="AD11" s="111">
        <v>30953.751969999998</v>
      </c>
      <c r="AE11" s="111">
        <f t="shared" ref="AE11:AE13" si="3">AQ11</f>
        <v>34344.146520000002</v>
      </c>
      <c r="AF11" s="111">
        <v>30020.916539999998</v>
      </c>
      <c r="AG11" s="111">
        <v>29557.056809999998</v>
      </c>
      <c r="AH11" s="111">
        <v>28835.22611</v>
      </c>
      <c r="AI11" s="111">
        <v>29708.02306</v>
      </c>
      <c r="AJ11" s="111">
        <v>28527.832539999999</v>
      </c>
      <c r="AK11" s="111">
        <v>28488.655070000001</v>
      </c>
      <c r="AL11" s="111">
        <v>29398.753860000001</v>
      </c>
      <c r="AM11" s="111">
        <v>30365.950949999999</v>
      </c>
      <c r="AN11" s="111">
        <v>30599.20132</v>
      </c>
      <c r="AO11" s="111">
        <v>31645.772639999999</v>
      </c>
      <c r="AP11" s="111">
        <v>32099.8678</v>
      </c>
      <c r="AQ11" s="111">
        <v>34344.146520000002</v>
      </c>
      <c r="AR11" s="111">
        <f t="shared" si="0"/>
        <v>40605.823215000004</v>
      </c>
      <c r="AS11" s="111">
        <v>34348.322200000002</v>
      </c>
      <c r="AT11" s="111">
        <v>32943.42542</v>
      </c>
      <c r="AU11" s="111">
        <v>32813.634290000002</v>
      </c>
      <c r="AV11" s="111">
        <v>33761.642670000001</v>
      </c>
      <c r="AW11" s="111">
        <v>34498.574770000007</v>
      </c>
      <c r="AX11" s="111">
        <v>33804.02605</v>
      </c>
      <c r="AY11" s="111">
        <v>36192.87773</v>
      </c>
      <c r="AZ11" s="111">
        <v>36489.233500000002</v>
      </c>
      <c r="BA11" s="111">
        <v>36842.108047000002</v>
      </c>
      <c r="BB11" s="111">
        <v>39650.882592000002</v>
      </c>
      <c r="BC11" s="111">
        <v>40409.452862000006</v>
      </c>
      <c r="BD11" s="111">
        <v>40605.823215000004</v>
      </c>
      <c r="BE11" s="111">
        <v>51373.713219999998</v>
      </c>
      <c r="BF11" s="111">
        <v>38860.833614399999</v>
      </c>
      <c r="BG11" s="111">
        <v>39997.648398699996</v>
      </c>
      <c r="BH11" s="111">
        <v>39911.438492700006</v>
      </c>
      <c r="BI11" s="111">
        <v>41838.463059900001</v>
      </c>
      <c r="BJ11" s="111">
        <v>42535.998220000001</v>
      </c>
      <c r="BK11" s="111">
        <v>43971.609340000003</v>
      </c>
      <c r="BL11" s="111">
        <v>45696.775970000002</v>
      </c>
      <c r="BM11" s="111">
        <v>47182.524060000003</v>
      </c>
      <c r="BN11" s="111">
        <v>49261.806060000003</v>
      </c>
      <c r="BO11" s="111">
        <v>46448.090729999996</v>
      </c>
      <c r="BP11" s="111">
        <v>48971.242130000006</v>
      </c>
      <c r="BQ11" s="111">
        <v>51373.713219999998</v>
      </c>
      <c r="BS11" s="97"/>
      <c r="BT11" s="97"/>
      <c r="BU11" s="97"/>
      <c r="BV11" s="97"/>
    </row>
    <row r="12" spans="1:74" s="32" customFormat="1" ht="12.75" customHeight="1">
      <c r="A12" s="934" t="s">
        <v>2859</v>
      </c>
      <c r="B12" s="111">
        <v>-9242.2021400000012</v>
      </c>
      <c r="C12" s="111">
        <v>-8732.5199000000011</v>
      </c>
      <c r="D12" s="111">
        <v>-10175.07454</v>
      </c>
      <c r="E12" s="111">
        <f t="shared" si="1"/>
        <v>-12122.553259</v>
      </c>
      <c r="F12" s="111">
        <v>-10414.918142999999</v>
      </c>
      <c r="G12" s="111">
        <v>-10364.220877599999</v>
      </c>
      <c r="H12" s="111">
        <v>-10480.5158226</v>
      </c>
      <c r="I12" s="111">
        <v>-10232.537051000001</v>
      </c>
      <c r="J12" s="111">
        <v>-9920.5852661000008</v>
      </c>
      <c r="K12" s="111">
        <v>-10208.2164533</v>
      </c>
      <c r="L12" s="111">
        <v>-11099.868297800002</v>
      </c>
      <c r="M12" s="111">
        <v>-11988.434434299999</v>
      </c>
      <c r="N12" s="111">
        <v>-12343.492900499999</v>
      </c>
      <c r="O12" s="111">
        <v>-12063.043954299999</v>
      </c>
      <c r="P12" s="111">
        <v>-12405.6833367</v>
      </c>
      <c r="Q12" s="111">
        <v>-12122.553259</v>
      </c>
      <c r="R12" s="111">
        <f t="shared" si="2"/>
        <v>-12964.61015</v>
      </c>
      <c r="S12" s="111">
        <v>-12349.9936</v>
      </c>
      <c r="T12" s="111">
        <v>-12698.8899</v>
      </c>
      <c r="U12" s="111">
        <v>-12712.9269</v>
      </c>
      <c r="V12" s="111">
        <v>-12958.8979</v>
      </c>
      <c r="W12" s="111">
        <v>-11452.573</v>
      </c>
      <c r="X12" s="111">
        <v>-11347.735000000001</v>
      </c>
      <c r="Y12" s="111">
        <v>-12519.881880000001</v>
      </c>
      <c r="Z12" s="111">
        <v>-12451.20505</v>
      </c>
      <c r="AA12" s="111">
        <v>-12518.5401</v>
      </c>
      <c r="AB12" s="111">
        <v>-12643.95399</v>
      </c>
      <c r="AC12" s="111">
        <v>-12884.80791</v>
      </c>
      <c r="AD12" s="111">
        <v>-12964.61015</v>
      </c>
      <c r="AE12" s="111">
        <f t="shared" si="3"/>
        <v>-14663.57</v>
      </c>
      <c r="AF12" s="111">
        <v>-12268.29725</v>
      </c>
      <c r="AG12" s="111">
        <v>-12150.485460000002</v>
      </c>
      <c r="AH12" s="111">
        <v>-11279.457869999998</v>
      </c>
      <c r="AI12" s="111">
        <v>-11593.16908</v>
      </c>
      <c r="AJ12" s="111">
        <v>-11027.79715</v>
      </c>
      <c r="AK12" s="111">
        <v>-10433.304749999999</v>
      </c>
      <c r="AL12" s="111">
        <v>-10647.06034</v>
      </c>
      <c r="AM12" s="111">
        <v>-10930.163630000001</v>
      </c>
      <c r="AN12" s="111">
        <v>-10464.05503</v>
      </c>
      <c r="AO12" s="111">
        <v>-13374.288480000001</v>
      </c>
      <c r="AP12" s="111">
        <v>-13660.735470000001</v>
      </c>
      <c r="AQ12" s="111">
        <v>-14663.57</v>
      </c>
      <c r="AR12" s="111">
        <f t="shared" si="0"/>
        <v>-13235.82957</v>
      </c>
      <c r="AS12" s="111">
        <v>-14552.625789999998</v>
      </c>
      <c r="AT12" s="111">
        <v>-13360.4611</v>
      </c>
      <c r="AU12" s="111">
        <v>-13110.611919999999</v>
      </c>
      <c r="AV12" s="111">
        <v>-13169.810300000001</v>
      </c>
      <c r="AW12" s="111">
        <v>-13102.20592</v>
      </c>
      <c r="AX12" s="111">
        <v>-13066.52722</v>
      </c>
      <c r="AY12" s="111">
        <v>-13657.301009999999</v>
      </c>
      <c r="AZ12" s="111">
        <v>-13615.51059</v>
      </c>
      <c r="BA12" s="111">
        <v>-13323.20434</v>
      </c>
      <c r="BB12" s="111">
        <v>-13924.936949999999</v>
      </c>
      <c r="BC12" s="111">
        <v>-14051.621869999999</v>
      </c>
      <c r="BD12" s="111">
        <v>-13235.82957</v>
      </c>
      <c r="BE12" s="111">
        <v>-15454.911900000001</v>
      </c>
      <c r="BF12" s="111">
        <v>-14860.7614378</v>
      </c>
      <c r="BG12" s="111">
        <v>-15116.9497467</v>
      </c>
      <c r="BH12" s="111">
        <v>-15172.8926474</v>
      </c>
      <c r="BI12" s="111">
        <v>-15341.504207900001</v>
      </c>
      <c r="BJ12" s="111">
        <v>-14560.02882</v>
      </c>
      <c r="BK12" s="111">
        <v>-16118.305060000001</v>
      </c>
      <c r="BL12" s="111">
        <v>-16021.968800000001</v>
      </c>
      <c r="BM12" s="111">
        <v>-16759.76383</v>
      </c>
      <c r="BN12" s="111">
        <v>-16927.625339999999</v>
      </c>
      <c r="BO12" s="111">
        <v>-15866.103279999999</v>
      </c>
      <c r="BP12" s="111">
        <v>-15519.72624</v>
      </c>
      <c r="BQ12" s="111">
        <v>-15454.911900000001</v>
      </c>
      <c r="BS12" s="97"/>
      <c r="BT12" s="97"/>
      <c r="BU12" s="97"/>
      <c r="BV12" s="97"/>
    </row>
    <row r="13" spans="1:74" s="32" customFormat="1" ht="12.75" customHeight="1">
      <c r="A13" s="933" t="s">
        <v>2829</v>
      </c>
      <c r="B13" s="111">
        <v>2757.9984300000001</v>
      </c>
      <c r="C13" s="111">
        <v>2414.6662999999999</v>
      </c>
      <c r="D13" s="111">
        <v>1242.5659455</v>
      </c>
      <c r="E13" s="111">
        <f t="shared" si="1"/>
        <v>1315.6298589999999</v>
      </c>
      <c r="F13" s="111">
        <v>1139.9490704999998</v>
      </c>
      <c r="G13" s="111">
        <v>1231.6346325999998</v>
      </c>
      <c r="H13" s="111">
        <v>1197.2716241999999</v>
      </c>
      <c r="I13" s="111">
        <v>1193.0794429</v>
      </c>
      <c r="J13" s="111">
        <v>1160.7595458999999</v>
      </c>
      <c r="K13" s="111">
        <v>1086.4148504000002</v>
      </c>
      <c r="L13" s="111">
        <v>1126.9412422</v>
      </c>
      <c r="M13" s="111">
        <v>1078.1793886</v>
      </c>
      <c r="N13" s="111">
        <v>1229.7874283000001</v>
      </c>
      <c r="O13" s="111">
        <v>1189.2987787</v>
      </c>
      <c r="P13" s="111">
        <v>1196.6498260999999</v>
      </c>
      <c r="Q13" s="111">
        <v>1315.6298589999999</v>
      </c>
      <c r="R13" s="111">
        <f t="shared" si="2"/>
        <v>891.40056000000004</v>
      </c>
      <c r="S13" s="111">
        <v>1302.9113</v>
      </c>
      <c r="T13" s="111">
        <v>1293.5288</v>
      </c>
      <c r="U13" s="111">
        <v>1286.3316</v>
      </c>
      <c r="V13" s="111">
        <v>1281.4253999999999</v>
      </c>
      <c r="W13" s="111">
        <v>1096.0298</v>
      </c>
      <c r="X13" s="111">
        <v>1084.2311000000002</v>
      </c>
      <c r="Y13" s="111">
        <v>1005.8471999999999</v>
      </c>
      <c r="Z13" s="111">
        <v>1004.6984699999999</v>
      </c>
      <c r="AA13" s="111">
        <v>1045.72091</v>
      </c>
      <c r="AB13" s="111">
        <v>1058.43857</v>
      </c>
      <c r="AC13" s="111">
        <v>907.56156999999996</v>
      </c>
      <c r="AD13" s="111">
        <v>891.40056000000004</v>
      </c>
      <c r="AE13" s="111">
        <f t="shared" si="3"/>
        <v>160.86267999999998</v>
      </c>
      <c r="AF13" s="111">
        <v>851.7319399999999</v>
      </c>
      <c r="AG13" s="111">
        <v>877.5253100000001</v>
      </c>
      <c r="AH13" s="111">
        <v>892.10176000000001</v>
      </c>
      <c r="AI13" s="111">
        <v>876.48976000000005</v>
      </c>
      <c r="AJ13" s="111">
        <v>757.17047000000002</v>
      </c>
      <c r="AK13" s="111">
        <v>785.76002000000005</v>
      </c>
      <c r="AL13" s="111">
        <v>771.71328000000005</v>
      </c>
      <c r="AM13" s="111">
        <v>784.80951000000005</v>
      </c>
      <c r="AN13" s="111">
        <v>835.96698000000004</v>
      </c>
      <c r="AO13" s="111">
        <v>159.12010999999998</v>
      </c>
      <c r="AP13" s="111">
        <v>160.42648</v>
      </c>
      <c r="AQ13" s="111">
        <v>160.86267999999998</v>
      </c>
      <c r="AR13" s="111">
        <f t="shared" si="0"/>
        <v>110.30356399999999</v>
      </c>
      <c r="AS13" s="111">
        <v>160.95815999999999</v>
      </c>
      <c r="AT13" s="111">
        <v>161.51423</v>
      </c>
      <c r="AU13" s="111">
        <v>161.15701000000001</v>
      </c>
      <c r="AV13" s="111">
        <v>138.87548000000001</v>
      </c>
      <c r="AW13" s="111">
        <v>11.981489999999999</v>
      </c>
      <c r="AX13" s="111">
        <v>-44.404760000000003</v>
      </c>
      <c r="AY13" s="111">
        <v>7.7993800000000002</v>
      </c>
      <c r="AZ13" s="111">
        <v>47.09713</v>
      </c>
      <c r="BA13" s="111">
        <v>46.815179999999998</v>
      </c>
      <c r="BB13" s="111">
        <v>66.173456999999999</v>
      </c>
      <c r="BC13" s="111">
        <v>96.738686000000001</v>
      </c>
      <c r="BD13" s="111">
        <v>110.30356399999999</v>
      </c>
      <c r="BE13" s="111">
        <v>-607.80111999999997</v>
      </c>
      <c r="BF13" s="111">
        <v>61.5250257</v>
      </c>
      <c r="BG13" s="111">
        <v>-7.9331997000000003</v>
      </c>
      <c r="BH13" s="111">
        <v>60.639443800000002</v>
      </c>
      <c r="BI13" s="111">
        <v>60.636868700000001</v>
      </c>
      <c r="BJ13" s="111">
        <v>60.071589999999993</v>
      </c>
      <c r="BK13" s="111">
        <v>90.333089999999999</v>
      </c>
      <c r="BL13" s="111">
        <v>-4.6189999999999998</v>
      </c>
      <c r="BM13" s="111">
        <v>-42.432110000000002</v>
      </c>
      <c r="BN13" s="111">
        <v>-60.573800000000006</v>
      </c>
      <c r="BO13" s="111">
        <v>-126.74816</v>
      </c>
      <c r="BP13" s="111">
        <v>-420.46069</v>
      </c>
      <c r="BQ13" s="111">
        <v>-607.80111999999997</v>
      </c>
      <c r="BS13" s="97"/>
      <c r="BT13" s="97"/>
      <c r="BU13" s="97"/>
      <c r="BV13" s="97"/>
    </row>
    <row r="14" spans="1:74" s="32" customFormat="1" ht="12.75" customHeight="1">
      <c r="A14" s="933" t="s">
        <v>2830</v>
      </c>
      <c r="B14" s="111">
        <v>-63.248220000000003</v>
      </c>
      <c r="C14" s="111">
        <v>-58.377699999999997</v>
      </c>
      <c r="D14" s="111">
        <v>-53.7610046</v>
      </c>
      <c r="E14" s="111">
        <f t="shared" ref="E14" si="4">Q14</f>
        <v>-56.0913854</v>
      </c>
      <c r="F14" s="111">
        <v>-54.432136499999999</v>
      </c>
      <c r="G14" s="111">
        <v>-54.142919399999997</v>
      </c>
      <c r="H14" s="111">
        <v>-53.868533999999997</v>
      </c>
      <c r="I14" s="111">
        <v>-52.816993799999999</v>
      </c>
      <c r="J14" s="111">
        <v>-50.875792999999994</v>
      </c>
      <c r="K14" s="111">
        <v>-50.3834692</v>
      </c>
      <c r="L14" s="111">
        <v>-53.678453500000003</v>
      </c>
      <c r="M14" s="111">
        <v>-51.7963667</v>
      </c>
      <c r="N14" s="111">
        <v>-51.792654499999998</v>
      </c>
      <c r="O14" s="111">
        <v>-51.376887799999999</v>
      </c>
      <c r="P14" s="111">
        <v>-54.810675400000001</v>
      </c>
      <c r="Q14" s="111">
        <v>-56.0913854</v>
      </c>
      <c r="R14" s="111">
        <f t="shared" ref="R14" si="5">AD14</f>
        <v>-55.515989999999995</v>
      </c>
      <c r="S14" s="111">
        <v>-55.0854</v>
      </c>
      <c r="T14" s="111">
        <v>-55.6905</v>
      </c>
      <c r="U14" s="111">
        <v>-56.310400000000001</v>
      </c>
      <c r="V14" s="111">
        <v>-55.460300000000004</v>
      </c>
      <c r="W14" s="111">
        <v>-56.269599999999997</v>
      </c>
      <c r="X14" s="111">
        <v>-54.591699999999996</v>
      </c>
      <c r="Y14" s="111">
        <v>-54.209300000000006</v>
      </c>
      <c r="Z14" s="111">
        <v>-53.611629999999998</v>
      </c>
      <c r="AA14" s="111">
        <v>-53.997699999999995</v>
      </c>
      <c r="AB14" s="111">
        <v>-53.882620000000003</v>
      </c>
      <c r="AC14" s="111">
        <v>-54.238999999999997</v>
      </c>
      <c r="AD14" s="111">
        <v>-55.515989999999995</v>
      </c>
      <c r="AE14" s="111">
        <f t="shared" ref="AE14" si="6">AQ14</f>
        <v>-53.25526</v>
      </c>
      <c r="AF14" s="111">
        <v>-54.16104</v>
      </c>
      <c r="AG14" s="111">
        <v>-54.97401</v>
      </c>
      <c r="AH14" s="111">
        <v>-55.341519999999996</v>
      </c>
      <c r="AI14" s="111">
        <v>-55.330379999999998</v>
      </c>
      <c r="AJ14" s="111">
        <v>-54.175890000000003</v>
      </c>
      <c r="AK14" s="111">
        <v>-53.132760000000005</v>
      </c>
      <c r="AL14" s="111">
        <v>-52.999120000000005</v>
      </c>
      <c r="AM14" s="111">
        <v>-53.433450000000001</v>
      </c>
      <c r="AN14" s="111">
        <v>-53.336930000000002</v>
      </c>
      <c r="AO14" s="111">
        <v>-53.351779999999998</v>
      </c>
      <c r="AP14" s="111">
        <v>-53.114199999999997</v>
      </c>
      <c r="AQ14" s="111">
        <v>-53.25526</v>
      </c>
      <c r="AR14" s="111">
        <f t="shared" si="0"/>
        <v>-53.642849999999996</v>
      </c>
      <c r="AS14" s="111">
        <v>-54.736429999999999</v>
      </c>
      <c r="AT14" s="111">
        <v>-54.617640000000002</v>
      </c>
      <c r="AU14" s="111">
        <v>-55.308109999999999</v>
      </c>
      <c r="AV14" s="111">
        <v>-55.668190000000003</v>
      </c>
      <c r="AW14" s="111">
        <v>-55.664480000000005</v>
      </c>
      <c r="AX14" s="111">
        <v>-55.178179999999998</v>
      </c>
      <c r="AY14" s="111">
        <v>-55.077949999999994</v>
      </c>
      <c r="AZ14" s="111">
        <v>-54.677039999999998</v>
      </c>
      <c r="BA14" s="111">
        <v>-54.391199999999998</v>
      </c>
      <c r="BB14" s="111">
        <v>-54.16104</v>
      </c>
      <c r="BC14" s="111">
        <v>-54.307260999999997</v>
      </c>
      <c r="BD14" s="111">
        <v>-53.642849999999996</v>
      </c>
      <c r="BE14" s="111">
        <v>-52.43224</v>
      </c>
      <c r="BF14" s="111">
        <v>-53.973199899999997</v>
      </c>
      <c r="BG14" s="111">
        <v>-54.288702400000005</v>
      </c>
      <c r="BH14" s="111">
        <v>-54.183713400000002</v>
      </c>
      <c r="BI14" s="111">
        <v>-54.884597100000001</v>
      </c>
      <c r="BJ14" s="111">
        <v>-54.424500000000002</v>
      </c>
      <c r="BK14" s="111">
        <v>-54.290930000000003</v>
      </c>
      <c r="BL14" s="111">
        <v>-54.820740000000001</v>
      </c>
      <c r="BM14" s="111">
        <v>-54.464510000000004</v>
      </c>
      <c r="BN14" s="111">
        <v>-55.318069999999999</v>
      </c>
      <c r="BO14" s="111">
        <v>-52.427099999999996</v>
      </c>
      <c r="BP14" s="111">
        <v>-49.240739999999995</v>
      </c>
      <c r="BQ14" s="111">
        <v>-52.43224</v>
      </c>
      <c r="BS14" s="97"/>
      <c r="BT14" s="97"/>
      <c r="BU14" s="97"/>
      <c r="BV14" s="97"/>
    </row>
    <row r="15" spans="1:74" s="38" customFormat="1" ht="12.75" customHeight="1">
      <c r="A15" s="110" t="s">
        <v>2816</v>
      </c>
      <c r="B15" s="81">
        <v>-2560.5896600000001</v>
      </c>
      <c r="C15" s="81">
        <v>-2645.3926000000001</v>
      </c>
      <c r="D15" s="81">
        <v>-2592.4276564000002</v>
      </c>
      <c r="E15" s="81">
        <f>Q15</f>
        <v>-2451.6197614000002</v>
      </c>
      <c r="F15" s="81">
        <v>-2626.3466609000002</v>
      </c>
      <c r="G15" s="81">
        <v>-2638.6912521999998</v>
      </c>
      <c r="H15" s="81">
        <v>-2608.4968854999997</v>
      </c>
      <c r="I15" s="81">
        <v>-2510.1703947000001</v>
      </c>
      <c r="J15" s="81">
        <v>-2384.3056808000001</v>
      </c>
      <c r="K15" s="81">
        <v>-2335.7657222000003</v>
      </c>
      <c r="L15" s="81">
        <v>-2489.6381850000002</v>
      </c>
      <c r="M15" s="81">
        <v>-2414.0093222</v>
      </c>
      <c r="N15" s="81">
        <v>-2411.4513038</v>
      </c>
      <c r="O15" s="81">
        <v>-2296.8949048999998</v>
      </c>
      <c r="P15" s="81">
        <v>-2435.9192577999997</v>
      </c>
      <c r="Q15" s="81">
        <v>-2451.6197614000002</v>
      </c>
      <c r="R15" s="81">
        <f>AD15</f>
        <v>-2335.6878999999999</v>
      </c>
      <c r="S15" s="81">
        <v>-2362.4097999999999</v>
      </c>
      <c r="T15" s="81">
        <v>-2372.9841000000001</v>
      </c>
      <c r="U15" s="81">
        <v>-2436.8707999999997</v>
      </c>
      <c r="V15" s="81">
        <v>-2440.6929</v>
      </c>
      <c r="W15" s="81">
        <v>-2476.8337999999999</v>
      </c>
      <c r="X15" s="81">
        <v>-2405.9276</v>
      </c>
      <c r="Y15" s="81">
        <v>-2395.6902</v>
      </c>
      <c r="Z15" s="81">
        <v>-2379.09962</v>
      </c>
      <c r="AA15" s="81">
        <v>-2395.6620499999999</v>
      </c>
      <c r="AB15" s="81">
        <v>-2342.8703799999998</v>
      </c>
      <c r="AC15" s="81">
        <v>-2317.4511200000002</v>
      </c>
      <c r="AD15" s="81">
        <v>-2335.6878999999999</v>
      </c>
      <c r="AE15" s="81">
        <f>AQ15</f>
        <v>-2313.7147799999998</v>
      </c>
      <c r="AF15" s="81">
        <v>-2292.5593199999998</v>
      </c>
      <c r="AG15" s="81">
        <v>-2305.5719599999998</v>
      </c>
      <c r="AH15" s="81">
        <v>-2316.9629399999999</v>
      </c>
      <c r="AI15" s="81">
        <v>-2296.7401500000001</v>
      </c>
      <c r="AJ15" s="81">
        <v>-2277.7871800000003</v>
      </c>
      <c r="AK15" s="81">
        <v>-2277.9929500000003</v>
      </c>
      <c r="AL15" s="81">
        <v>-2314.5322299999998</v>
      </c>
      <c r="AM15" s="81">
        <v>-2315.1030900000001</v>
      </c>
      <c r="AN15" s="81">
        <v>-2308.9027700000001</v>
      </c>
      <c r="AO15" s="81">
        <v>-2288.5727099999999</v>
      </c>
      <c r="AP15" s="81">
        <v>-2307.4404599999998</v>
      </c>
      <c r="AQ15" s="81">
        <v>-2313.7147799999998</v>
      </c>
      <c r="AR15" s="81">
        <f t="shared" si="0"/>
        <v>-2179.2254969999999</v>
      </c>
      <c r="AS15" s="81">
        <v>-2314.9192200000002</v>
      </c>
      <c r="AT15" s="81">
        <v>-2322.9525800000001</v>
      </c>
      <c r="AU15" s="81">
        <v>-2317.7202599999996</v>
      </c>
      <c r="AV15" s="81">
        <v>-2270.8171000000002</v>
      </c>
      <c r="AW15" s="81">
        <v>-2250.7685899999997</v>
      </c>
      <c r="AX15" s="81">
        <v>-2232.2191400000002</v>
      </c>
      <c r="AY15" s="81">
        <v>-2213.6141699999998</v>
      </c>
      <c r="AZ15" s="81">
        <v>-2191.61688</v>
      </c>
      <c r="BA15" s="81">
        <v>-2262.4938199999997</v>
      </c>
      <c r="BB15" s="81">
        <v>-2234.0894040000003</v>
      </c>
      <c r="BC15" s="81">
        <v>-2217.901179</v>
      </c>
      <c r="BD15" s="81">
        <v>-2179.2254969999999</v>
      </c>
      <c r="BE15" s="81">
        <v>-2026.0702200000001</v>
      </c>
      <c r="BF15" s="81">
        <v>-2207.4005539999998</v>
      </c>
      <c r="BG15" s="81">
        <v>-2194.4819843999999</v>
      </c>
      <c r="BH15" s="81">
        <v>-2175.3041963999999</v>
      </c>
      <c r="BI15" s="81">
        <v>-2173.0881028999997</v>
      </c>
      <c r="BJ15" s="81">
        <v>-2170.8950499999996</v>
      </c>
      <c r="BK15" s="81">
        <v>-2167.3484800000001</v>
      </c>
      <c r="BL15" s="81">
        <v>-2158.7818900000002</v>
      </c>
      <c r="BM15" s="81">
        <v>-2159.2159300000003</v>
      </c>
      <c r="BN15" s="81">
        <v>-2132.8193999999999</v>
      </c>
      <c r="BO15" s="81">
        <v>-1997.3389999999999</v>
      </c>
      <c r="BP15" s="81">
        <v>-1979.7315700000001</v>
      </c>
      <c r="BQ15" s="81">
        <v>-2026.0702200000001</v>
      </c>
      <c r="BS15" s="97"/>
      <c r="BT15" s="97"/>
      <c r="BU15" s="97"/>
      <c r="BV15" s="97"/>
    </row>
    <row r="16" spans="1:74" s="38" customFormat="1" ht="12.75" customHeight="1">
      <c r="A16" s="110" t="s">
        <v>2805</v>
      </c>
      <c r="B16" s="81">
        <v>5749.2727200000018</v>
      </c>
      <c r="C16" s="81">
        <v>4458.9530000000004</v>
      </c>
      <c r="D16" s="81">
        <v>5875.2677855000002</v>
      </c>
      <c r="E16" s="81">
        <f t="shared" ref="E16:Q32" si="7">Q16</f>
        <v>6554.3245514</v>
      </c>
      <c r="F16" s="81">
        <v>6374.4317233999991</v>
      </c>
      <c r="G16" s="81">
        <v>6252.0841482999995</v>
      </c>
      <c r="H16" s="81">
        <v>5937.0725080000002</v>
      </c>
      <c r="I16" s="81">
        <v>6411.5167289000001</v>
      </c>
      <c r="J16" s="81">
        <v>6473.4037593000003</v>
      </c>
      <c r="K16" s="81">
        <v>6722.5766555</v>
      </c>
      <c r="L16" s="81">
        <v>7019.6821149000007</v>
      </c>
      <c r="M16" s="81">
        <v>6828.6038794999995</v>
      </c>
      <c r="N16" s="81">
        <v>6349.0151101000001</v>
      </c>
      <c r="O16" s="81">
        <v>6965.1118600999998</v>
      </c>
      <c r="P16" s="81">
        <v>6786.3052081000005</v>
      </c>
      <c r="Q16" s="81">
        <v>6554.3245514</v>
      </c>
      <c r="R16" s="81">
        <f t="shared" ref="R16:R32" si="8">AD16</f>
        <v>2889.9161800000002</v>
      </c>
      <c r="S16" s="81">
        <v>7025.1858000000002</v>
      </c>
      <c r="T16" s="81">
        <v>6955.4802</v>
      </c>
      <c r="U16" s="81">
        <v>6743.3040000000001</v>
      </c>
      <c r="V16" s="81">
        <v>7289.2222999999994</v>
      </c>
      <c r="W16" s="81">
        <v>7280.9504000000006</v>
      </c>
      <c r="X16" s="81">
        <v>7653.1003000000001</v>
      </c>
      <c r="Y16" s="81">
        <v>7844.1194500000001</v>
      </c>
      <c r="Z16" s="81">
        <v>7262.3519900000001</v>
      </c>
      <c r="AA16" s="81">
        <v>2853.4781200000002</v>
      </c>
      <c r="AB16" s="81">
        <v>2891.48479</v>
      </c>
      <c r="AC16" s="81">
        <v>2581.9305099999997</v>
      </c>
      <c r="AD16" s="81">
        <v>2889.9161800000002</v>
      </c>
      <c r="AE16" s="81">
        <f t="shared" ref="AE16:AE32" si="9">AQ16</f>
        <v>3821.4507200000003</v>
      </c>
      <c r="AF16" s="81">
        <v>3705.6162799999997</v>
      </c>
      <c r="AG16" s="81">
        <v>3502.9807900000001</v>
      </c>
      <c r="AH16" s="81">
        <v>3705.1025199999999</v>
      </c>
      <c r="AI16" s="81">
        <v>3487.2792599999998</v>
      </c>
      <c r="AJ16" s="81">
        <v>4619.06945</v>
      </c>
      <c r="AK16" s="81">
        <v>4499.1212500000001</v>
      </c>
      <c r="AL16" s="81">
        <v>4866.8079500000003</v>
      </c>
      <c r="AM16" s="81">
        <v>4762.3579200000004</v>
      </c>
      <c r="AN16" s="81">
        <v>4393.7932199999996</v>
      </c>
      <c r="AO16" s="81">
        <v>4621.9812499999998</v>
      </c>
      <c r="AP16" s="81">
        <v>4470.8906999999999</v>
      </c>
      <c r="AQ16" s="81">
        <v>3821.4507200000003</v>
      </c>
      <c r="AR16" s="81">
        <f>BD16</f>
        <v>7033.4286440000005</v>
      </c>
      <c r="AS16" s="81">
        <v>3161.97777</v>
      </c>
      <c r="AT16" s="81">
        <v>3879.3791900000001</v>
      </c>
      <c r="AU16" s="81">
        <v>4000.8787699999998</v>
      </c>
      <c r="AV16" s="81">
        <v>4367.8179299999993</v>
      </c>
      <c r="AW16" s="81">
        <v>4456.2586600000004</v>
      </c>
      <c r="AX16" s="81">
        <v>5619.6034300000001</v>
      </c>
      <c r="AY16" s="81">
        <v>5377.1511399999999</v>
      </c>
      <c r="AZ16" s="81">
        <v>5815.7650000000003</v>
      </c>
      <c r="BA16" s="81">
        <v>6067.1791540000004</v>
      </c>
      <c r="BB16" s="81">
        <v>5725.7604220000003</v>
      </c>
      <c r="BC16" s="81">
        <v>5325.8203090000006</v>
      </c>
      <c r="BD16" s="81">
        <v>7033.4286440000005</v>
      </c>
      <c r="BE16" s="81">
        <v>9785.4844499999999</v>
      </c>
      <c r="BF16" s="81">
        <v>7015.0446223999998</v>
      </c>
      <c r="BG16" s="81">
        <v>6970.3404146999992</v>
      </c>
      <c r="BH16" s="81">
        <v>7817.6068660000001</v>
      </c>
      <c r="BI16" s="81">
        <v>8116.5362980999998</v>
      </c>
      <c r="BJ16" s="81">
        <v>8452.84807</v>
      </c>
      <c r="BK16" s="81">
        <v>9273.5745999999999</v>
      </c>
      <c r="BL16" s="81">
        <v>9605.4216799999995</v>
      </c>
      <c r="BM16" s="81">
        <v>10276.12133</v>
      </c>
      <c r="BN16" s="81">
        <v>8451.8638300000002</v>
      </c>
      <c r="BO16" s="81">
        <v>9354.4560899999997</v>
      </c>
      <c r="BP16" s="81">
        <v>7918.4579299999996</v>
      </c>
      <c r="BQ16" s="81">
        <v>9785.4844499999999</v>
      </c>
      <c r="BS16" s="97"/>
      <c r="BT16" s="97"/>
      <c r="BU16" s="97"/>
      <c r="BV16" s="97"/>
    </row>
    <row r="17" spans="1:74" s="38" customFormat="1" ht="12.75" customHeight="1">
      <c r="A17" s="112" t="s">
        <v>2860</v>
      </c>
      <c r="B17" s="111">
        <v>3948.2210499999997</v>
      </c>
      <c r="C17" s="111">
        <v>3312.1096000000002</v>
      </c>
      <c r="D17" s="111">
        <v>5589.0588865</v>
      </c>
      <c r="E17" s="111">
        <f t="shared" si="7"/>
        <v>5591.3034877999999</v>
      </c>
      <c r="F17" s="111">
        <v>6229.3330548000004</v>
      </c>
      <c r="G17" s="111">
        <v>6228.7019804000001</v>
      </c>
      <c r="H17" s="111">
        <v>5968.7098846000008</v>
      </c>
      <c r="I17" s="111">
        <v>5805.0804552</v>
      </c>
      <c r="J17" s="111">
        <v>5888.6453287000004</v>
      </c>
      <c r="K17" s="111">
        <v>5853.3938525000003</v>
      </c>
      <c r="L17" s="111">
        <v>5890.5685592</v>
      </c>
      <c r="M17" s="111">
        <v>5709.5367747</v>
      </c>
      <c r="N17" s="111">
        <v>5297.9249899000006</v>
      </c>
      <c r="O17" s="111">
        <v>5763.5893241999993</v>
      </c>
      <c r="P17" s="111">
        <v>5859.1176135999995</v>
      </c>
      <c r="Q17" s="111">
        <v>5591.3034877999999</v>
      </c>
      <c r="R17" s="111">
        <f t="shared" si="8"/>
        <v>1100.1247900000001</v>
      </c>
      <c r="S17" s="111">
        <v>6193.0432000000001</v>
      </c>
      <c r="T17" s="111">
        <v>6274.5392000000002</v>
      </c>
      <c r="U17" s="111">
        <v>5789.1842999999999</v>
      </c>
      <c r="V17" s="111">
        <v>6306.5045</v>
      </c>
      <c r="W17" s="111">
        <v>6337.2602999999999</v>
      </c>
      <c r="X17" s="111">
        <v>6138.7340999999997</v>
      </c>
      <c r="Y17" s="111">
        <v>6312.6479400000007</v>
      </c>
      <c r="Z17" s="111">
        <v>5402.1662900000001</v>
      </c>
      <c r="AA17" s="111">
        <v>1036.0257300000001</v>
      </c>
      <c r="AB17" s="111">
        <v>1217.7353799999999</v>
      </c>
      <c r="AC17" s="111">
        <v>1123.5222200000001</v>
      </c>
      <c r="AD17" s="111">
        <v>1100.1247900000001</v>
      </c>
      <c r="AE17" s="111">
        <f t="shared" si="9"/>
        <v>1220.951</v>
      </c>
      <c r="AF17" s="111">
        <v>1524.25432</v>
      </c>
      <c r="AG17" s="111">
        <v>1492.28172</v>
      </c>
      <c r="AH17" s="111">
        <v>1280.3398999999999</v>
      </c>
      <c r="AI17" s="111">
        <v>1705.90816</v>
      </c>
      <c r="AJ17" s="111">
        <v>1708.6951299999998</v>
      </c>
      <c r="AK17" s="111">
        <v>1387.80519</v>
      </c>
      <c r="AL17" s="111">
        <v>1783.0635600000001</v>
      </c>
      <c r="AM17" s="111">
        <v>1710.5266000000001</v>
      </c>
      <c r="AN17" s="111">
        <v>1172.94354</v>
      </c>
      <c r="AO17" s="111">
        <v>1744.0666999999999</v>
      </c>
      <c r="AP17" s="111">
        <v>1534.53511</v>
      </c>
      <c r="AQ17" s="111">
        <v>1220.951</v>
      </c>
      <c r="AR17" s="111">
        <f t="shared" ref="AR17:AR32" si="10">BD17</f>
        <v>1192.7242080000001</v>
      </c>
      <c r="AS17" s="111">
        <v>915.84910000000002</v>
      </c>
      <c r="AT17" s="111">
        <v>1041.6055200000001</v>
      </c>
      <c r="AU17" s="111">
        <v>1119.66797</v>
      </c>
      <c r="AV17" s="111">
        <v>1088.1295700000001</v>
      </c>
      <c r="AW17" s="111">
        <v>926.42520999999999</v>
      </c>
      <c r="AX17" s="111">
        <v>1095.3671499999998</v>
      </c>
      <c r="AY17" s="111">
        <v>1241.58978</v>
      </c>
      <c r="AZ17" s="111">
        <v>982.07098999999994</v>
      </c>
      <c r="BA17" s="111">
        <v>971.68125199999997</v>
      </c>
      <c r="BB17" s="111">
        <v>422.17435600000005</v>
      </c>
      <c r="BC17" s="111">
        <v>147.25990400000001</v>
      </c>
      <c r="BD17" s="111">
        <v>1192.7242080000001</v>
      </c>
      <c r="BE17" s="111">
        <v>-1657.39616</v>
      </c>
      <c r="BF17" s="111">
        <v>523.06147020000003</v>
      </c>
      <c r="BG17" s="111">
        <v>462.3634543</v>
      </c>
      <c r="BH17" s="111">
        <v>-824.19838279999999</v>
      </c>
      <c r="BI17" s="111">
        <v>-1033.2589534000001</v>
      </c>
      <c r="BJ17" s="111">
        <v>-1474.22217</v>
      </c>
      <c r="BK17" s="111">
        <v>-1767.66248</v>
      </c>
      <c r="BL17" s="111">
        <v>-1964.47704</v>
      </c>
      <c r="BM17" s="111">
        <v>-2341.0863599999998</v>
      </c>
      <c r="BN17" s="111">
        <v>-3778.05411</v>
      </c>
      <c r="BO17" s="111">
        <v>-3085.52621</v>
      </c>
      <c r="BP17" s="111">
        <v>-4216.16399</v>
      </c>
      <c r="BQ17" s="111">
        <v>-1657.39616</v>
      </c>
      <c r="BS17" s="97"/>
      <c r="BT17" s="97"/>
      <c r="BU17" s="97"/>
      <c r="BV17" s="97"/>
    </row>
    <row r="18" spans="1:74" s="32" customFormat="1" ht="12.75" customHeight="1">
      <c r="A18" s="933" t="s">
        <v>2802</v>
      </c>
      <c r="B18" s="111">
        <v>3948.2210499999997</v>
      </c>
      <c r="C18" s="111">
        <v>3312.1096000000002</v>
      </c>
      <c r="D18" s="111">
        <v>5589.0588865</v>
      </c>
      <c r="E18" s="111">
        <f t="shared" si="7"/>
        <v>5591.3034877999999</v>
      </c>
      <c r="F18" s="111">
        <v>6229.3330548000004</v>
      </c>
      <c r="G18" s="111">
        <v>6228.7019804000001</v>
      </c>
      <c r="H18" s="111">
        <v>5968.7098846000008</v>
      </c>
      <c r="I18" s="111">
        <v>5805.0804552</v>
      </c>
      <c r="J18" s="111">
        <v>5888.6453287000004</v>
      </c>
      <c r="K18" s="111">
        <v>5853.3938525000003</v>
      </c>
      <c r="L18" s="111">
        <v>5890.5685592</v>
      </c>
      <c r="M18" s="111">
        <v>5709.5367747</v>
      </c>
      <c r="N18" s="111">
        <v>5297.9249899000006</v>
      </c>
      <c r="O18" s="111">
        <v>5763.5893241999993</v>
      </c>
      <c r="P18" s="111">
        <v>5859.1176135999995</v>
      </c>
      <c r="Q18" s="111">
        <v>5591.3034877999999</v>
      </c>
      <c r="R18" s="111">
        <f t="shared" si="8"/>
        <v>1100.1247900000001</v>
      </c>
      <c r="S18" s="111">
        <v>6193.0432000000001</v>
      </c>
      <c r="T18" s="111">
        <v>6274.5392000000002</v>
      </c>
      <c r="U18" s="111">
        <v>5789.1842999999999</v>
      </c>
      <c r="V18" s="111">
        <v>6306.5045</v>
      </c>
      <c r="W18" s="111">
        <v>6337.2602999999999</v>
      </c>
      <c r="X18" s="111">
        <v>6138.7340999999997</v>
      </c>
      <c r="Y18" s="111">
        <v>6312.6479400000007</v>
      </c>
      <c r="Z18" s="111">
        <v>5402.1662900000001</v>
      </c>
      <c r="AA18" s="111">
        <v>1036.0257300000001</v>
      </c>
      <c r="AB18" s="111">
        <v>1217.7353799999999</v>
      </c>
      <c r="AC18" s="111">
        <v>1123.5222200000001</v>
      </c>
      <c r="AD18" s="111">
        <v>1100.1247900000001</v>
      </c>
      <c r="AE18" s="111">
        <f t="shared" si="9"/>
        <v>1220.951</v>
      </c>
      <c r="AF18" s="111">
        <v>1524.25432</v>
      </c>
      <c r="AG18" s="111">
        <v>1492.28172</v>
      </c>
      <c r="AH18" s="111">
        <v>1280.3398999999999</v>
      </c>
      <c r="AI18" s="111">
        <v>1705.90816</v>
      </c>
      <c r="AJ18" s="111">
        <v>1708.6951299999998</v>
      </c>
      <c r="AK18" s="111">
        <v>1387.80519</v>
      </c>
      <c r="AL18" s="111">
        <v>1783.0635600000001</v>
      </c>
      <c r="AM18" s="111">
        <v>1710.5266000000001</v>
      </c>
      <c r="AN18" s="111">
        <v>1172.94354</v>
      </c>
      <c r="AO18" s="111">
        <v>1744.0666999999999</v>
      </c>
      <c r="AP18" s="111">
        <v>1534.53511</v>
      </c>
      <c r="AQ18" s="111">
        <v>1220.951</v>
      </c>
      <c r="AR18" s="111">
        <f t="shared" si="10"/>
        <v>1192.7242080000001</v>
      </c>
      <c r="AS18" s="111">
        <v>915.84910000000002</v>
      </c>
      <c r="AT18" s="111">
        <v>1041.6055200000001</v>
      </c>
      <c r="AU18" s="111">
        <v>1119.66797</v>
      </c>
      <c r="AV18" s="111">
        <v>1088.1295700000001</v>
      </c>
      <c r="AW18" s="111">
        <v>926.42520999999999</v>
      </c>
      <c r="AX18" s="111">
        <v>1095.3671499999998</v>
      </c>
      <c r="AY18" s="111">
        <v>1241.58978</v>
      </c>
      <c r="AZ18" s="111">
        <v>982.07098999999994</v>
      </c>
      <c r="BA18" s="111">
        <v>971.68125199999997</v>
      </c>
      <c r="BB18" s="111">
        <v>422.17435600000005</v>
      </c>
      <c r="BC18" s="111">
        <v>147.25990400000001</v>
      </c>
      <c r="BD18" s="111">
        <v>1192.7242080000001</v>
      </c>
      <c r="BE18" s="111">
        <v>-1657.39616</v>
      </c>
      <c r="BF18" s="111">
        <v>523.06147020000003</v>
      </c>
      <c r="BG18" s="111">
        <v>462.3634543</v>
      </c>
      <c r="BH18" s="111">
        <v>-824.19838279999999</v>
      </c>
      <c r="BI18" s="111">
        <v>-1033.2589534000001</v>
      </c>
      <c r="BJ18" s="111">
        <v>-1474.22217</v>
      </c>
      <c r="BK18" s="111">
        <v>-1767.66248</v>
      </c>
      <c r="BL18" s="111">
        <v>-1964.47704</v>
      </c>
      <c r="BM18" s="111">
        <v>-2341.0863599999998</v>
      </c>
      <c r="BN18" s="111">
        <v>-3778.05411</v>
      </c>
      <c r="BO18" s="111">
        <v>-3085.52621</v>
      </c>
      <c r="BP18" s="111">
        <v>-4216.16399</v>
      </c>
      <c r="BQ18" s="111">
        <v>-1657.39616</v>
      </c>
      <c r="BS18" s="97"/>
      <c r="BT18" s="97"/>
      <c r="BU18" s="97"/>
      <c r="BV18" s="97"/>
    </row>
    <row r="19" spans="1:74" s="32" customFormat="1" ht="12.75" customHeight="1">
      <c r="A19" s="934" t="s">
        <v>2831</v>
      </c>
      <c r="B19" s="111">
        <v>5055.7155599999996</v>
      </c>
      <c r="C19" s="111">
        <v>5418.9534000000003</v>
      </c>
      <c r="D19" s="111">
        <v>7675.4522160999995</v>
      </c>
      <c r="E19" s="111">
        <f>Q19</f>
        <v>7363.9265955999999</v>
      </c>
      <c r="F19" s="111">
        <v>7727.6987231000003</v>
      </c>
      <c r="G19" s="111">
        <v>7726.4044637000006</v>
      </c>
      <c r="H19" s="111">
        <v>7741.4912799000003</v>
      </c>
      <c r="I19" s="111">
        <v>7266.1258158000001</v>
      </c>
      <c r="J19" s="111">
        <v>7181.8498491</v>
      </c>
      <c r="K19" s="111">
        <v>7162.1099530000001</v>
      </c>
      <c r="L19" s="111">
        <v>7252.0704179999993</v>
      </c>
      <c r="M19" s="111">
        <v>7178.9280773</v>
      </c>
      <c r="N19" s="111">
        <v>7199.5557589</v>
      </c>
      <c r="O19" s="111">
        <v>7138.7038026</v>
      </c>
      <c r="P19" s="111">
        <v>7248.5058356</v>
      </c>
      <c r="Q19" s="111">
        <v>7363.9265955999999</v>
      </c>
      <c r="R19" s="111">
        <f>AD19</f>
        <v>7475.8863700000002</v>
      </c>
      <c r="S19" s="111">
        <v>7271.0654000000004</v>
      </c>
      <c r="T19" s="111">
        <v>7318.2969000000003</v>
      </c>
      <c r="U19" s="111">
        <v>7446.3843000000006</v>
      </c>
      <c r="V19" s="111">
        <v>7386.63</v>
      </c>
      <c r="W19" s="111">
        <v>7451.9139999999998</v>
      </c>
      <c r="X19" s="111">
        <v>7375.7050999999992</v>
      </c>
      <c r="Y19" s="111">
        <v>7378.1349</v>
      </c>
      <c r="Z19" s="111">
        <v>7396.8088799999996</v>
      </c>
      <c r="AA19" s="111">
        <v>7445.9026199999998</v>
      </c>
      <c r="AB19" s="111">
        <v>7430.9909299999999</v>
      </c>
      <c r="AC19" s="111">
        <v>7430.3100299999996</v>
      </c>
      <c r="AD19" s="111">
        <v>7475.8863700000002</v>
      </c>
      <c r="AE19" s="111">
        <f t="shared" si="9"/>
        <v>7499.62057</v>
      </c>
      <c r="AF19" s="111">
        <v>7475.0876300000009</v>
      </c>
      <c r="AG19" s="111">
        <v>7466.90499</v>
      </c>
      <c r="AH19" s="111">
        <v>7485.2249599999996</v>
      </c>
      <c r="AI19" s="111">
        <v>7287.7908799999996</v>
      </c>
      <c r="AJ19" s="111">
        <v>7276.4960499999997</v>
      </c>
      <c r="AK19" s="111">
        <v>7338.5782499999996</v>
      </c>
      <c r="AL19" s="111">
        <v>7380.4698799999996</v>
      </c>
      <c r="AM19" s="111">
        <v>7399.4403200000006</v>
      </c>
      <c r="AN19" s="111">
        <v>7408.1729999999998</v>
      </c>
      <c r="AO19" s="111">
        <v>7439.0769099999998</v>
      </c>
      <c r="AP19" s="111">
        <v>7470.5784699999995</v>
      </c>
      <c r="AQ19" s="111">
        <v>7499.62057</v>
      </c>
      <c r="AR19" s="111">
        <f t="shared" si="10"/>
        <v>7165.1628929999988</v>
      </c>
      <c r="AS19" s="111">
        <v>7519.1298599999991</v>
      </c>
      <c r="AT19" s="111">
        <v>7540.6593499999999</v>
      </c>
      <c r="AU19" s="111">
        <v>7536.6898799999999</v>
      </c>
      <c r="AV19" s="111">
        <v>7224.1435100000008</v>
      </c>
      <c r="AW19" s="111">
        <v>7187.3952900000004</v>
      </c>
      <c r="AX19" s="111">
        <v>7155.6331800000007</v>
      </c>
      <c r="AY19" s="111">
        <v>7112.4968100000006</v>
      </c>
      <c r="AZ19" s="111">
        <v>7079.0635400000001</v>
      </c>
      <c r="BA19" s="111">
        <v>7151.7959179999998</v>
      </c>
      <c r="BB19" s="111">
        <v>7162.8007440000001</v>
      </c>
      <c r="BC19" s="111">
        <v>7173.2253789999995</v>
      </c>
      <c r="BD19" s="111">
        <v>7165.1628929999988</v>
      </c>
      <c r="BE19" s="111">
        <v>7377.2426599999999</v>
      </c>
      <c r="BF19" s="111">
        <v>7222.6971817000003</v>
      </c>
      <c r="BG19" s="111">
        <v>7258.0984326000007</v>
      </c>
      <c r="BH19" s="111">
        <v>7308.9030916000011</v>
      </c>
      <c r="BI19" s="111">
        <v>7261.5705015000003</v>
      </c>
      <c r="BJ19" s="111">
        <v>7320.4823699999997</v>
      </c>
      <c r="BK19" s="111">
        <v>7396.0278399999997</v>
      </c>
      <c r="BL19" s="111">
        <v>7461.3902500000004</v>
      </c>
      <c r="BM19" s="111">
        <v>7463.9190899999994</v>
      </c>
      <c r="BN19" s="111">
        <v>7517.3548700000001</v>
      </c>
      <c r="BO19" s="111">
        <v>7415.2042499999998</v>
      </c>
      <c r="BP19" s="111">
        <v>7428.4801799999996</v>
      </c>
      <c r="BQ19" s="111">
        <v>7377.2426599999999</v>
      </c>
      <c r="BS19" s="97"/>
      <c r="BT19" s="97"/>
      <c r="BU19" s="97"/>
      <c r="BV19" s="97"/>
    </row>
    <row r="20" spans="1:74" s="32" customFormat="1" ht="12.75" customHeight="1">
      <c r="A20" s="935" t="s">
        <v>2861</v>
      </c>
      <c r="B20" s="111">
        <v>3075.1074399999998</v>
      </c>
      <c r="C20" s="111">
        <v>3339.6317999999997</v>
      </c>
      <c r="D20" s="111">
        <v>5666.8828025000003</v>
      </c>
      <c r="E20" s="111">
        <f t="shared" si="7"/>
        <v>5398.9995384000003</v>
      </c>
      <c r="F20" s="111">
        <v>5692.8494344000001</v>
      </c>
      <c r="G20" s="111">
        <v>5675.8551748</v>
      </c>
      <c r="H20" s="111">
        <v>5714.4062887</v>
      </c>
      <c r="I20" s="111">
        <v>5298.2551608999993</v>
      </c>
      <c r="J20" s="111">
        <v>5312.6519685000003</v>
      </c>
      <c r="K20" s="111">
        <v>5330.9654094999996</v>
      </c>
      <c r="L20" s="111">
        <v>5300.2961734999999</v>
      </c>
      <c r="M20" s="111">
        <v>5286.4437599000003</v>
      </c>
      <c r="N20" s="111">
        <v>5309.0768229999994</v>
      </c>
      <c r="O20" s="111">
        <v>5297.7858033000002</v>
      </c>
      <c r="P20" s="111">
        <v>5296.1624362000002</v>
      </c>
      <c r="Q20" s="111">
        <v>5398.9995384000003</v>
      </c>
      <c r="R20" s="111">
        <f t="shared" si="8"/>
        <v>5587.81232</v>
      </c>
      <c r="S20" s="111">
        <v>5377.6384000000007</v>
      </c>
      <c r="T20" s="111">
        <v>5416.3948</v>
      </c>
      <c r="U20" s="111">
        <v>5485.6034</v>
      </c>
      <c r="V20" s="111">
        <v>5422.7736999999997</v>
      </c>
      <c r="W20" s="111">
        <v>5458.9777000000004</v>
      </c>
      <c r="X20" s="111">
        <v>5439.8220999999994</v>
      </c>
      <c r="Y20" s="111">
        <v>5450.4892</v>
      </c>
      <c r="Z20" s="111">
        <v>5482.5124599999999</v>
      </c>
      <c r="AA20" s="111">
        <v>5518.2795500000002</v>
      </c>
      <c r="AB20" s="111">
        <v>5537.11085</v>
      </c>
      <c r="AC20" s="111">
        <v>5556.9778399999996</v>
      </c>
      <c r="AD20" s="111">
        <v>5587.81232</v>
      </c>
      <c r="AE20" s="111">
        <f t="shared" si="9"/>
        <v>5588.7397499999997</v>
      </c>
      <c r="AF20" s="111">
        <v>5621.8769400000001</v>
      </c>
      <c r="AG20" s="111">
        <v>5603.1754199999996</v>
      </c>
      <c r="AH20" s="111">
        <v>5612.2873899999995</v>
      </c>
      <c r="AI20" s="111">
        <v>5414.5085799999997</v>
      </c>
      <c r="AJ20" s="111">
        <v>5418.6722900000004</v>
      </c>
      <c r="AK20" s="111">
        <v>5480.5866599999999</v>
      </c>
      <c r="AL20" s="111">
        <v>5485.8241699999999</v>
      </c>
      <c r="AM20" s="111">
        <v>5504.3273200000003</v>
      </c>
      <c r="AN20" s="111">
        <v>5518.1354900000006</v>
      </c>
      <c r="AO20" s="111">
        <v>5548.9607500000002</v>
      </c>
      <c r="AP20" s="111">
        <v>5564.8795599999994</v>
      </c>
      <c r="AQ20" s="111">
        <v>5588.7397499999997</v>
      </c>
      <c r="AR20" s="111">
        <f t="shared" si="10"/>
        <v>5319.6574759999994</v>
      </c>
      <c r="AS20" s="111">
        <v>5607.2542999999996</v>
      </c>
      <c r="AT20" s="111">
        <v>5622.1490899999999</v>
      </c>
      <c r="AU20" s="111">
        <v>5622.5009600000003</v>
      </c>
      <c r="AV20" s="111">
        <v>5331.8019000000004</v>
      </c>
      <c r="AW20" s="111">
        <v>5311.7607199999993</v>
      </c>
      <c r="AX20" s="111">
        <v>5295.4564400000008</v>
      </c>
      <c r="AY20" s="111">
        <v>5267.8241600000001</v>
      </c>
      <c r="AZ20" s="111">
        <v>5252.7219100000002</v>
      </c>
      <c r="BA20" s="111">
        <v>5252.3879479999996</v>
      </c>
      <c r="BB20" s="111">
        <v>5270.833114</v>
      </c>
      <c r="BC20" s="111">
        <v>5294.966958</v>
      </c>
      <c r="BD20" s="111">
        <v>5319.6574759999994</v>
      </c>
      <c r="BE20" s="111">
        <v>5626.4155499999997</v>
      </c>
      <c r="BF20" s="111">
        <v>5353.3313512000004</v>
      </c>
      <c r="BG20" s="111">
        <v>5399.6728605000008</v>
      </c>
      <c r="BH20" s="111">
        <v>5466.7184784000001</v>
      </c>
      <c r="BI20" s="111">
        <v>5402.5355898999996</v>
      </c>
      <c r="BJ20" s="111">
        <v>5463.3235700000005</v>
      </c>
      <c r="BK20" s="111">
        <v>5541.9030599999996</v>
      </c>
      <c r="BL20" s="111">
        <v>5614.5940300000002</v>
      </c>
      <c r="BM20" s="111">
        <v>5616.75155</v>
      </c>
      <c r="BN20" s="111">
        <v>5692.7690599999996</v>
      </c>
      <c r="BO20" s="111">
        <v>5689.2052000000003</v>
      </c>
      <c r="BP20" s="111">
        <v>5717.6965799999998</v>
      </c>
      <c r="BQ20" s="111">
        <v>5626.4155499999997</v>
      </c>
      <c r="BS20" s="97"/>
      <c r="BT20" s="97"/>
      <c r="BU20" s="97"/>
      <c r="BV20" s="97"/>
    </row>
    <row r="21" spans="1:74" s="32" customFormat="1" ht="12.75" customHeight="1">
      <c r="A21" s="935" t="s">
        <v>2862</v>
      </c>
      <c r="B21" s="111">
        <v>1980.6081200000001</v>
      </c>
      <c r="C21" s="111">
        <v>2079.3216000000002</v>
      </c>
      <c r="D21" s="111">
        <v>2008.5694136000002</v>
      </c>
      <c r="E21" s="111">
        <f t="shared" si="7"/>
        <v>1964.9270572</v>
      </c>
      <c r="F21" s="111">
        <v>2034.8492887</v>
      </c>
      <c r="G21" s="111">
        <v>2050.5492889000002</v>
      </c>
      <c r="H21" s="111">
        <v>2027.0849912000001</v>
      </c>
      <c r="I21" s="111">
        <v>1967.8706548999999</v>
      </c>
      <c r="J21" s="111">
        <v>1869.1978806</v>
      </c>
      <c r="K21" s="111">
        <v>1831.1445434999998</v>
      </c>
      <c r="L21" s="111">
        <v>1951.7742445000001</v>
      </c>
      <c r="M21" s="111">
        <v>1892.4843174</v>
      </c>
      <c r="N21" s="111">
        <v>1890.4789358999999</v>
      </c>
      <c r="O21" s="111">
        <v>1840.9179993</v>
      </c>
      <c r="P21" s="111">
        <v>1952.3433994</v>
      </c>
      <c r="Q21" s="111">
        <v>1964.9270572</v>
      </c>
      <c r="R21" s="111">
        <f t="shared" si="8"/>
        <v>1888.0740499999999</v>
      </c>
      <c r="S21" s="111">
        <v>1893.4269999999999</v>
      </c>
      <c r="T21" s="111">
        <v>1901.9021</v>
      </c>
      <c r="U21" s="111">
        <v>1960.7809</v>
      </c>
      <c r="V21" s="111">
        <v>1963.8563000000001</v>
      </c>
      <c r="W21" s="111">
        <v>1992.9363000000001</v>
      </c>
      <c r="X21" s="111">
        <v>1935.883</v>
      </c>
      <c r="Y21" s="111">
        <v>1927.6457</v>
      </c>
      <c r="Z21" s="111">
        <v>1914.2964199999999</v>
      </c>
      <c r="AA21" s="111">
        <v>1927.6230700000001</v>
      </c>
      <c r="AB21" s="111">
        <v>1893.8800800000001</v>
      </c>
      <c r="AC21" s="111">
        <v>1873.3321899999999</v>
      </c>
      <c r="AD21" s="111">
        <v>1888.0740499999999</v>
      </c>
      <c r="AE21" s="111">
        <f t="shared" si="9"/>
        <v>1910.8808200000001</v>
      </c>
      <c r="AF21" s="111">
        <v>1853.2106899999999</v>
      </c>
      <c r="AG21" s="111">
        <v>1863.72957</v>
      </c>
      <c r="AH21" s="111">
        <v>1872.9375700000001</v>
      </c>
      <c r="AI21" s="111">
        <v>1873.2823000000001</v>
      </c>
      <c r="AJ21" s="111">
        <v>1857.82376</v>
      </c>
      <c r="AK21" s="111">
        <v>1857.9915900000001</v>
      </c>
      <c r="AL21" s="111">
        <v>1894.64571</v>
      </c>
      <c r="AM21" s="111">
        <v>1895.1130000000001</v>
      </c>
      <c r="AN21" s="111">
        <v>1890.0375100000001</v>
      </c>
      <c r="AO21" s="111">
        <v>1890.1161599999998</v>
      </c>
      <c r="AP21" s="111">
        <v>1905.6989099999998</v>
      </c>
      <c r="AQ21" s="111">
        <v>1910.8808200000001</v>
      </c>
      <c r="AR21" s="111">
        <f t="shared" si="10"/>
        <v>1845.5054169999999</v>
      </c>
      <c r="AS21" s="111">
        <v>1911.87556</v>
      </c>
      <c r="AT21" s="111">
        <v>1918.51026</v>
      </c>
      <c r="AU21" s="111">
        <v>1914.1889199999998</v>
      </c>
      <c r="AV21" s="111">
        <v>1892.3416100000002</v>
      </c>
      <c r="AW21" s="111">
        <v>1875.6345700000002</v>
      </c>
      <c r="AX21" s="111">
        <v>1860.1767399999999</v>
      </c>
      <c r="AY21" s="111">
        <v>1844.67265</v>
      </c>
      <c r="AZ21" s="111">
        <v>1826.3416299999999</v>
      </c>
      <c r="BA21" s="111">
        <v>1899.40797</v>
      </c>
      <c r="BB21" s="111">
        <v>1891.9676299999999</v>
      </c>
      <c r="BC21" s="111">
        <v>1878.258421</v>
      </c>
      <c r="BD21" s="111">
        <v>1845.5054169999999</v>
      </c>
      <c r="BE21" s="111">
        <v>1750.8271100000002</v>
      </c>
      <c r="BF21" s="111">
        <v>1869.3658304999999</v>
      </c>
      <c r="BG21" s="111">
        <v>1858.4255721</v>
      </c>
      <c r="BH21" s="111">
        <v>1842.1846132000001</v>
      </c>
      <c r="BI21" s="111">
        <v>1859.0349116</v>
      </c>
      <c r="BJ21" s="111">
        <v>1857.1588000000002</v>
      </c>
      <c r="BK21" s="111">
        <v>1854.1247800000001</v>
      </c>
      <c r="BL21" s="111">
        <v>1846.7962199999999</v>
      </c>
      <c r="BM21" s="111">
        <v>1847.1675400000001</v>
      </c>
      <c r="BN21" s="111">
        <v>1824.58581</v>
      </c>
      <c r="BO21" s="111">
        <v>1725.9990500000001</v>
      </c>
      <c r="BP21" s="111">
        <v>1710.7836000000002</v>
      </c>
      <c r="BQ21" s="111">
        <v>1750.8271100000002</v>
      </c>
      <c r="BS21" s="97"/>
      <c r="BT21" s="97"/>
      <c r="BU21" s="97"/>
      <c r="BV21" s="97"/>
    </row>
    <row r="22" spans="1:74" s="32" customFormat="1" ht="12.75" customHeight="1">
      <c r="A22" s="934" t="s">
        <v>2863</v>
      </c>
      <c r="B22" s="111">
        <v>-1107.49451</v>
      </c>
      <c r="C22" s="111">
        <v>-2106.8437999999996</v>
      </c>
      <c r="D22" s="111">
        <v>-2086.3933296</v>
      </c>
      <c r="E22" s="111">
        <f t="shared" si="7"/>
        <v>-1772.6231077999998</v>
      </c>
      <c r="F22" s="111">
        <v>-1498.3656682999999</v>
      </c>
      <c r="G22" s="111">
        <v>-1497.7024833</v>
      </c>
      <c r="H22" s="111">
        <v>-1772.7813953</v>
      </c>
      <c r="I22" s="111">
        <v>-1461.0453606000001</v>
      </c>
      <c r="J22" s="111">
        <v>-1293.2045204000001</v>
      </c>
      <c r="K22" s="111">
        <v>-1308.7161005</v>
      </c>
      <c r="L22" s="111">
        <v>-1361.5018588</v>
      </c>
      <c r="M22" s="111">
        <v>-1469.3913026</v>
      </c>
      <c r="N22" s="111">
        <v>-1901.6307690000001</v>
      </c>
      <c r="O22" s="111">
        <v>-1375.1144783999998</v>
      </c>
      <c r="P22" s="111">
        <v>-1389.388222</v>
      </c>
      <c r="Q22" s="111">
        <v>-1772.6231077999998</v>
      </c>
      <c r="R22" s="111">
        <f t="shared" si="8"/>
        <v>-6375.7615800000003</v>
      </c>
      <c r="S22" s="111">
        <v>-1078.0221999999999</v>
      </c>
      <c r="T22" s="111">
        <v>-1043.7576999999999</v>
      </c>
      <c r="U22" s="111">
        <v>-1657.2</v>
      </c>
      <c r="V22" s="111">
        <v>-1080.1255000000001</v>
      </c>
      <c r="W22" s="111">
        <v>-1114.6536999999998</v>
      </c>
      <c r="X22" s="111">
        <v>-1236.971</v>
      </c>
      <c r="Y22" s="111">
        <v>-1065.48696</v>
      </c>
      <c r="Z22" s="111">
        <v>-1994.6425900000002</v>
      </c>
      <c r="AA22" s="111">
        <v>-6409.8768899999995</v>
      </c>
      <c r="AB22" s="111">
        <v>-6213.2555499999999</v>
      </c>
      <c r="AC22" s="111">
        <v>-6306.7878100000007</v>
      </c>
      <c r="AD22" s="111">
        <v>-6375.7615800000003</v>
      </c>
      <c r="AE22" s="111">
        <f t="shared" si="9"/>
        <v>-6278.66957</v>
      </c>
      <c r="AF22" s="111">
        <v>-5950.83331</v>
      </c>
      <c r="AG22" s="111">
        <v>-5974.6232699999991</v>
      </c>
      <c r="AH22" s="111">
        <v>-6204.8850600000005</v>
      </c>
      <c r="AI22" s="111">
        <v>-5581.8827199999996</v>
      </c>
      <c r="AJ22" s="111">
        <v>-5567.8009199999997</v>
      </c>
      <c r="AK22" s="111">
        <v>-5950.7730599999995</v>
      </c>
      <c r="AL22" s="111">
        <v>-5597.4063200000001</v>
      </c>
      <c r="AM22" s="111">
        <v>-5688.9137199999996</v>
      </c>
      <c r="AN22" s="111">
        <v>-6235.2294599999996</v>
      </c>
      <c r="AO22" s="111">
        <v>-5695.0102100000004</v>
      </c>
      <c r="AP22" s="111">
        <v>-5936.0433600000006</v>
      </c>
      <c r="AQ22" s="111">
        <v>-6278.66957</v>
      </c>
      <c r="AR22" s="111">
        <f t="shared" si="10"/>
        <v>-5972.4386850000001</v>
      </c>
      <c r="AS22" s="111">
        <v>-6603.2807599999996</v>
      </c>
      <c r="AT22" s="111">
        <v>-6499.0538299999998</v>
      </c>
      <c r="AU22" s="111">
        <v>-6417.0219100000004</v>
      </c>
      <c r="AV22" s="111">
        <v>-6136.0139400000007</v>
      </c>
      <c r="AW22" s="111">
        <v>-6260.9700800000001</v>
      </c>
      <c r="AX22" s="111">
        <v>-6060.2660300000007</v>
      </c>
      <c r="AY22" s="111">
        <v>-5870.9070300000003</v>
      </c>
      <c r="AZ22" s="111">
        <v>-6096.9925499999999</v>
      </c>
      <c r="BA22" s="111">
        <v>-6180.1146660000004</v>
      </c>
      <c r="BB22" s="111">
        <v>-6740.6263880000006</v>
      </c>
      <c r="BC22" s="111">
        <v>-7025.9654750000009</v>
      </c>
      <c r="BD22" s="111">
        <v>-5972.4386850000001</v>
      </c>
      <c r="BE22" s="111">
        <v>-9034.6388200000001</v>
      </c>
      <c r="BF22" s="111">
        <v>-6699.6357115000001</v>
      </c>
      <c r="BG22" s="111">
        <v>-6795.7349783</v>
      </c>
      <c r="BH22" s="111">
        <v>-8133.1014743999995</v>
      </c>
      <c r="BI22" s="111">
        <v>-8294.8294549000002</v>
      </c>
      <c r="BJ22" s="111">
        <v>-8794.7045399999988</v>
      </c>
      <c r="BK22" s="111">
        <v>-9163.6903199999997</v>
      </c>
      <c r="BL22" s="111">
        <v>-9425.8672899999983</v>
      </c>
      <c r="BM22" s="111">
        <v>-9805.0054499999987</v>
      </c>
      <c r="BN22" s="111">
        <v>-11295.40898</v>
      </c>
      <c r="BO22" s="111">
        <v>-10500.730460000001</v>
      </c>
      <c r="BP22" s="111">
        <v>-11644.64417</v>
      </c>
      <c r="BQ22" s="111">
        <v>-9034.6388200000001</v>
      </c>
      <c r="BS22" s="97"/>
      <c r="BT22" s="97"/>
      <c r="BU22" s="97"/>
      <c r="BV22" s="97"/>
    </row>
    <row r="23" spans="1:74" s="32" customFormat="1" ht="12.75" customHeight="1">
      <c r="A23" s="935" t="s">
        <v>2834</v>
      </c>
      <c r="B23" s="111">
        <v>-1107.49451</v>
      </c>
      <c r="C23" s="111">
        <v>-2106.8437999999996</v>
      </c>
      <c r="D23" s="111">
        <v>-2086.3933296</v>
      </c>
      <c r="E23" s="111">
        <f t="shared" si="7"/>
        <v>-1772.6231077999998</v>
      </c>
      <c r="F23" s="111">
        <v>-1498.3656682999999</v>
      </c>
      <c r="G23" s="111">
        <v>-1497.7024833</v>
      </c>
      <c r="H23" s="111">
        <v>-1772.7813953</v>
      </c>
      <c r="I23" s="111">
        <v>-1461.0453606000001</v>
      </c>
      <c r="J23" s="111">
        <v>-1293.2045204000001</v>
      </c>
      <c r="K23" s="111">
        <v>-1308.7161005</v>
      </c>
      <c r="L23" s="111">
        <v>-1361.5018588</v>
      </c>
      <c r="M23" s="111">
        <v>-1469.3913026</v>
      </c>
      <c r="N23" s="111">
        <v>-1901.6307690000001</v>
      </c>
      <c r="O23" s="111">
        <v>-1375.1144783999998</v>
      </c>
      <c r="P23" s="111">
        <v>-1389.388222</v>
      </c>
      <c r="Q23" s="111">
        <v>-1772.6231077999998</v>
      </c>
      <c r="R23" s="111">
        <f t="shared" si="8"/>
        <v>-6375.7615800000003</v>
      </c>
      <c r="S23" s="111">
        <v>-1078.0221999999999</v>
      </c>
      <c r="T23" s="111">
        <v>-1043.7576999999999</v>
      </c>
      <c r="U23" s="111">
        <v>-1657.2</v>
      </c>
      <c r="V23" s="111">
        <v>-1080.1255000000001</v>
      </c>
      <c r="W23" s="111">
        <v>-1114.6536999999998</v>
      </c>
      <c r="X23" s="111">
        <v>-1236.971</v>
      </c>
      <c r="Y23" s="111">
        <v>-1065.48696</v>
      </c>
      <c r="Z23" s="111">
        <v>-1994.6425900000002</v>
      </c>
      <c r="AA23" s="111">
        <v>-6409.8768899999995</v>
      </c>
      <c r="AB23" s="111">
        <v>-6213.2555499999999</v>
      </c>
      <c r="AC23" s="111">
        <v>-6306.7878100000007</v>
      </c>
      <c r="AD23" s="111">
        <v>-6375.7615800000003</v>
      </c>
      <c r="AE23" s="111">
        <f t="shared" si="9"/>
        <v>-6278.66957</v>
      </c>
      <c r="AF23" s="111">
        <v>-5950.83331</v>
      </c>
      <c r="AG23" s="111">
        <v>-5974.6232699999991</v>
      </c>
      <c r="AH23" s="111">
        <v>-6204.8850600000005</v>
      </c>
      <c r="AI23" s="111">
        <v>-5581.8827199999996</v>
      </c>
      <c r="AJ23" s="111">
        <v>-5567.8009199999997</v>
      </c>
      <c r="AK23" s="111">
        <v>-5950.7730599999995</v>
      </c>
      <c r="AL23" s="111">
        <v>-5597.4063200000001</v>
      </c>
      <c r="AM23" s="111">
        <v>-5688.9137199999996</v>
      </c>
      <c r="AN23" s="111">
        <v>-6235.2294599999996</v>
      </c>
      <c r="AO23" s="111">
        <v>-5695.0102100000004</v>
      </c>
      <c r="AP23" s="111">
        <v>-5936.0433600000006</v>
      </c>
      <c r="AQ23" s="111">
        <v>-6278.66957</v>
      </c>
      <c r="AR23" s="111">
        <f t="shared" si="10"/>
        <v>-5972.4386850000001</v>
      </c>
      <c r="AS23" s="111">
        <v>-6603.2807599999996</v>
      </c>
      <c r="AT23" s="111">
        <v>-6499.0538299999998</v>
      </c>
      <c r="AU23" s="111">
        <v>-6417.0219100000004</v>
      </c>
      <c r="AV23" s="111">
        <v>-6136.0139400000007</v>
      </c>
      <c r="AW23" s="111">
        <v>-6260.9700800000001</v>
      </c>
      <c r="AX23" s="111">
        <v>-6060.2660300000007</v>
      </c>
      <c r="AY23" s="111">
        <v>-5870.9070300000003</v>
      </c>
      <c r="AZ23" s="111">
        <v>-6096.9925499999999</v>
      </c>
      <c r="BA23" s="111">
        <v>-6180.1146660000004</v>
      </c>
      <c r="BB23" s="111">
        <v>-6740.6263880000006</v>
      </c>
      <c r="BC23" s="111">
        <v>-7025.9654750000009</v>
      </c>
      <c r="BD23" s="111">
        <v>-5972.4386850000001</v>
      </c>
      <c r="BE23" s="111">
        <v>-9034.6388200000001</v>
      </c>
      <c r="BF23" s="111">
        <v>-6699.6357115000001</v>
      </c>
      <c r="BG23" s="111">
        <v>-6795.7349783</v>
      </c>
      <c r="BH23" s="111">
        <v>-8133.1014743999995</v>
      </c>
      <c r="BI23" s="111">
        <v>-8294.8294549000002</v>
      </c>
      <c r="BJ23" s="111">
        <v>-8794.7045399999988</v>
      </c>
      <c r="BK23" s="111">
        <v>-9163.6903199999997</v>
      </c>
      <c r="BL23" s="111">
        <v>-9425.8672899999983</v>
      </c>
      <c r="BM23" s="111">
        <v>-9805.0054499999987</v>
      </c>
      <c r="BN23" s="111">
        <v>-11295.40898</v>
      </c>
      <c r="BO23" s="111">
        <v>-10500.730460000001</v>
      </c>
      <c r="BP23" s="111">
        <v>-11644.64417</v>
      </c>
      <c r="BQ23" s="111">
        <v>-9034.6388200000001</v>
      </c>
      <c r="BS23" s="97"/>
      <c r="BT23" s="97"/>
      <c r="BU23" s="97"/>
      <c r="BV23" s="97"/>
    </row>
    <row r="24" spans="1:74" s="32" customFormat="1" ht="12.75" customHeight="1">
      <c r="A24" s="935" t="s">
        <v>2864</v>
      </c>
      <c r="B24" s="111">
        <v>0</v>
      </c>
      <c r="C24" s="111">
        <v>0</v>
      </c>
      <c r="D24" s="111">
        <v>0</v>
      </c>
      <c r="E24" s="111">
        <f t="shared" si="7"/>
        <v>0</v>
      </c>
      <c r="F24" s="111">
        <f t="shared" si="7"/>
        <v>0</v>
      </c>
      <c r="G24" s="111">
        <f t="shared" si="7"/>
        <v>0</v>
      </c>
      <c r="H24" s="111">
        <f t="shared" si="7"/>
        <v>0</v>
      </c>
      <c r="I24" s="111">
        <f t="shared" si="7"/>
        <v>0</v>
      </c>
      <c r="J24" s="111">
        <f t="shared" si="7"/>
        <v>0</v>
      </c>
      <c r="K24" s="111">
        <f t="shared" si="7"/>
        <v>0</v>
      </c>
      <c r="L24" s="111">
        <f t="shared" si="7"/>
        <v>0</v>
      </c>
      <c r="M24" s="111">
        <f t="shared" si="7"/>
        <v>0</v>
      </c>
      <c r="N24" s="111">
        <f t="shared" si="7"/>
        <v>0</v>
      </c>
      <c r="O24" s="111">
        <f t="shared" si="7"/>
        <v>0</v>
      </c>
      <c r="P24" s="111">
        <f t="shared" si="7"/>
        <v>0</v>
      </c>
      <c r="Q24" s="111">
        <f t="shared" si="7"/>
        <v>0</v>
      </c>
      <c r="R24" s="111">
        <f t="shared" si="8"/>
        <v>0</v>
      </c>
      <c r="S24" s="111">
        <v>0</v>
      </c>
      <c r="T24" s="111">
        <v>0</v>
      </c>
      <c r="U24" s="111">
        <v>0</v>
      </c>
      <c r="V24" s="111">
        <v>0</v>
      </c>
      <c r="W24" s="111">
        <v>0</v>
      </c>
      <c r="X24" s="111">
        <v>0</v>
      </c>
      <c r="Y24" s="111">
        <v>0</v>
      </c>
      <c r="Z24" s="111">
        <v>0</v>
      </c>
      <c r="AA24" s="111">
        <v>0</v>
      </c>
      <c r="AB24" s="111">
        <v>0</v>
      </c>
      <c r="AC24" s="111">
        <v>0</v>
      </c>
      <c r="AD24" s="111">
        <v>0</v>
      </c>
      <c r="AE24" s="111">
        <f t="shared" si="9"/>
        <v>0</v>
      </c>
      <c r="AF24" s="111">
        <v>0</v>
      </c>
      <c r="AG24" s="111">
        <v>0</v>
      </c>
      <c r="AH24" s="111">
        <v>0</v>
      </c>
      <c r="AI24" s="111">
        <v>0</v>
      </c>
      <c r="AJ24" s="111">
        <v>0</v>
      </c>
      <c r="AK24" s="111">
        <v>0</v>
      </c>
      <c r="AL24" s="111">
        <v>0</v>
      </c>
      <c r="AM24" s="111">
        <v>0</v>
      </c>
      <c r="AN24" s="111">
        <v>0</v>
      </c>
      <c r="AO24" s="111">
        <v>0</v>
      </c>
      <c r="AP24" s="111">
        <v>0</v>
      </c>
      <c r="AQ24" s="111">
        <v>0</v>
      </c>
      <c r="AR24" s="111">
        <f t="shared" si="10"/>
        <v>0</v>
      </c>
      <c r="AS24" s="111">
        <v>0</v>
      </c>
      <c r="AT24" s="111">
        <v>0</v>
      </c>
      <c r="AU24" s="111">
        <v>0</v>
      </c>
      <c r="AV24" s="111">
        <v>0</v>
      </c>
      <c r="AW24" s="111">
        <v>0</v>
      </c>
      <c r="AX24" s="111">
        <v>0</v>
      </c>
      <c r="AY24" s="111">
        <v>0</v>
      </c>
      <c r="AZ24" s="111">
        <v>0</v>
      </c>
      <c r="BA24" s="111">
        <v>0</v>
      </c>
      <c r="BB24" s="111">
        <v>0</v>
      </c>
      <c r="BC24" s="111">
        <v>0</v>
      </c>
      <c r="BD24" s="111">
        <v>0</v>
      </c>
      <c r="BE24" s="111">
        <v>0</v>
      </c>
      <c r="BF24" s="111">
        <v>0</v>
      </c>
      <c r="BG24" s="111">
        <v>0</v>
      </c>
      <c r="BH24" s="111">
        <v>0</v>
      </c>
      <c r="BI24" s="111">
        <v>0</v>
      </c>
      <c r="BJ24" s="111">
        <v>0</v>
      </c>
      <c r="BK24" s="111">
        <v>0</v>
      </c>
      <c r="BL24" s="111">
        <v>0</v>
      </c>
      <c r="BM24" s="111">
        <v>0</v>
      </c>
      <c r="BN24" s="111">
        <v>0</v>
      </c>
      <c r="BO24" s="111">
        <v>0</v>
      </c>
      <c r="BP24" s="111">
        <v>0</v>
      </c>
      <c r="BQ24" s="111">
        <v>0</v>
      </c>
      <c r="BS24" s="97"/>
      <c r="BT24" s="97"/>
      <c r="BU24" s="97"/>
      <c r="BV24" s="97"/>
    </row>
    <row r="25" spans="1:74" s="32" customFormat="1" ht="12.75" customHeight="1">
      <c r="A25" s="936" t="s">
        <v>2846</v>
      </c>
      <c r="B25" s="111">
        <v>2679.1376500000001</v>
      </c>
      <c r="C25" s="111">
        <v>2780.7246</v>
      </c>
      <c r="D25" s="111">
        <v>3098.2398327999999</v>
      </c>
      <c r="E25" s="111">
        <f t="shared" si="7"/>
        <v>3917.1436837000001</v>
      </c>
      <c r="F25" s="111">
        <v>3108.5312422000002</v>
      </c>
      <c r="G25" s="111">
        <v>3113.9134999000003</v>
      </c>
      <c r="H25" s="111">
        <v>3149.1600066000001</v>
      </c>
      <c r="I25" s="111">
        <v>3186.2015631999998</v>
      </c>
      <c r="J25" s="111">
        <v>3180.5611813999999</v>
      </c>
      <c r="K25" s="111">
        <v>3214.0028186000004</v>
      </c>
      <c r="L25" s="111">
        <v>3373.2385322999994</v>
      </c>
      <c r="M25" s="111">
        <v>3358.7862276999995</v>
      </c>
      <c r="N25" s="111">
        <v>3478.1672179000002</v>
      </c>
      <c r="O25" s="111">
        <v>3594.6438063999999</v>
      </c>
      <c r="P25" s="111">
        <v>3858.9249648999998</v>
      </c>
      <c r="Q25" s="111">
        <v>3917.1436837000001</v>
      </c>
      <c r="R25" s="111">
        <f t="shared" si="8"/>
        <v>6567.8657400000002</v>
      </c>
      <c r="S25" s="111">
        <v>3837.9184</v>
      </c>
      <c r="T25" s="111">
        <v>3759.4630999999999</v>
      </c>
      <c r="U25" s="111">
        <v>4108.8854000000001</v>
      </c>
      <c r="V25" s="111">
        <v>4342.5115999999998</v>
      </c>
      <c r="W25" s="111">
        <v>4696.5720000000001</v>
      </c>
      <c r="X25" s="111">
        <v>4930.1840000000002</v>
      </c>
      <c r="Y25" s="111">
        <v>5166.6058499999999</v>
      </c>
      <c r="Z25" s="111">
        <v>5337.9841900000001</v>
      </c>
      <c r="AA25" s="111">
        <v>5675.5330599999998</v>
      </c>
      <c r="AB25" s="111">
        <v>5847.6189000000004</v>
      </c>
      <c r="AC25" s="111">
        <v>6044.69391</v>
      </c>
      <c r="AD25" s="111">
        <v>6567.8657400000002</v>
      </c>
      <c r="AE25" s="111">
        <f t="shared" si="9"/>
        <v>7912.26865</v>
      </c>
      <c r="AF25" s="111">
        <v>6412.408989999999</v>
      </c>
      <c r="AG25" s="111">
        <v>6613.7897000000003</v>
      </c>
      <c r="AH25" s="111">
        <v>6764.1447500000004</v>
      </c>
      <c r="AI25" s="111">
        <v>6738.0385699999997</v>
      </c>
      <c r="AJ25" s="111">
        <v>6770.5462600000001</v>
      </c>
      <c r="AK25" s="111">
        <v>6966.2130499999994</v>
      </c>
      <c r="AL25" s="111">
        <v>7142.8052400000006</v>
      </c>
      <c r="AM25" s="111">
        <v>7375.9143999999997</v>
      </c>
      <c r="AN25" s="111">
        <v>7549.4506600000004</v>
      </c>
      <c r="AO25" s="111">
        <v>7295.4044000000004</v>
      </c>
      <c r="AP25" s="111">
        <v>7593.2547199999999</v>
      </c>
      <c r="AQ25" s="111">
        <v>7912.26865</v>
      </c>
      <c r="AR25" s="111">
        <f t="shared" si="10"/>
        <v>11760.20422</v>
      </c>
      <c r="AS25" s="111">
        <v>8012.541220000001</v>
      </c>
      <c r="AT25" s="111">
        <v>8244.0208299999995</v>
      </c>
      <c r="AU25" s="111">
        <v>8682.5745100000004</v>
      </c>
      <c r="AV25" s="111">
        <v>9094.0903700000017</v>
      </c>
      <c r="AW25" s="111">
        <v>9230.2008499999993</v>
      </c>
      <c r="AX25" s="111">
        <v>9501.8630799999992</v>
      </c>
      <c r="AY25" s="111">
        <v>9683.0834300000006</v>
      </c>
      <c r="AZ25" s="111">
        <v>9926.7014299999992</v>
      </c>
      <c r="BA25" s="111">
        <v>10395.133895999999</v>
      </c>
      <c r="BB25" s="111">
        <v>10792.129754999998</v>
      </c>
      <c r="BC25" s="111">
        <v>11135.407459</v>
      </c>
      <c r="BD25" s="111">
        <v>11760.20422</v>
      </c>
      <c r="BE25" s="111">
        <v>21180.66488</v>
      </c>
      <c r="BF25" s="111">
        <v>12185.358885</v>
      </c>
      <c r="BG25" s="111">
        <v>12957.801232900001</v>
      </c>
      <c r="BH25" s="111">
        <v>16028.114379600001</v>
      </c>
      <c r="BI25" s="111">
        <v>16797.122629999998</v>
      </c>
      <c r="BJ25" s="111">
        <v>17741.660989999997</v>
      </c>
      <c r="BK25" s="111">
        <v>18973.602729999999</v>
      </c>
      <c r="BL25" s="111">
        <v>19965.879420000001</v>
      </c>
      <c r="BM25" s="111">
        <v>20972.507799999999</v>
      </c>
      <c r="BN25" s="111">
        <v>21200.684590000001</v>
      </c>
      <c r="BO25" s="111">
        <v>20368.134449999998</v>
      </c>
      <c r="BP25" s="111">
        <v>20523.857090000001</v>
      </c>
      <c r="BQ25" s="111">
        <v>21180.66488</v>
      </c>
      <c r="BS25" s="97"/>
      <c r="BT25" s="97"/>
      <c r="BU25" s="97"/>
      <c r="BV25" s="97"/>
    </row>
    <row r="26" spans="1:74" s="32" customFormat="1" ht="12.75" customHeight="1">
      <c r="A26" s="934" t="s">
        <v>2865</v>
      </c>
      <c r="B26" s="111">
        <v>2382.28379</v>
      </c>
      <c r="C26" s="111">
        <v>2425.5245</v>
      </c>
      <c r="D26" s="111">
        <v>2800.7401934000004</v>
      </c>
      <c r="E26" s="111">
        <f t="shared" si="7"/>
        <v>3346.2824833999998</v>
      </c>
      <c r="F26" s="111">
        <v>2816.1868269000001</v>
      </c>
      <c r="G26" s="111">
        <v>2811.116974</v>
      </c>
      <c r="H26" s="111">
        <v>2848.5038508000002</v>
      </c>
      <c r="I26" s="111">
        <v>2880.0858674000001</v>
      </c>
      <c r="J26" s="111">
        <v>2854.9429360000004</v>
      </c>
      <c r="K26" s="111">
        <v>2874.4116279</v>
      </c>
      <c r="L26" s="111">
        <v>2986.3410968999997</v>
      </c>
      <c r="M26" s="111">
        <v>2959.5172582999999</v>
      </c>
      <c r="N26" s="111">
        <v>3025.8520808000003</v>
      </c>
      <c r="O26" s="111">
        <v>3097.0386042</v>
      </c>
      <c r="P26" s="111">
        <v>3322.7747456000002</v>
      </c>
      <c r="Q26" s="111">
        <v>3346.2824833999998</v>
      </c>
      <c r="R26" s="111">
        <f t="shared" si="8"/>
        <v>5298.5976100000007</v>
      </c>
      <c r="S26" s="111">
        <v>3255.7833999999998</v>
      </c>
      <c r="T26" s="111">
        <v>3087.2975999999999</v>
      </c>
      <c r="U26" s="111">
        <v>3365.3094000000001</v>
      </c>
      <c r="V26" s="111">
        <v>3519.6581000000001</v>
      </c>
      <c r="W26" s="111">
        <v>3810.5902000000001</v>
      </c>
      <c r="X26" s="111">
        <v>3976.7837000000004</v>
      </c>
      <c r="Y26" s="111">
        <v>4144.8653999999997</v>
      </c>
      <c r="Z26" s="111">
        <v>4270.2892199999997</v>
      </c>
      <c r="AA26" s="111">
        <v>4568.2537699999993</v>
      </c>
      <c r="AB26" s="111">
        <v>4671.5840799999996</v>
      </c>
      <c r="AC26" s="111">
        <v>4822.48506</v>
      </c>
      <c r="AD26" s="111">
        <v>5298.5976100000007</v>
      </c>
      <c r="AE26" s="111">
        <f t="shared" si="9"/>
        <v>6245.8023800000001</v>
      </c>
      <c r="AF26" s="111">
        <v>5129.0810599999995</v>
      </c>
      <c r="AG26" s="111">
        <v>5296.3772300000001</v>
      </c>
      <c r="AH26" s="111">
        <v>5424.7581300000002</v>
      </c>
      <c r="AI26" s="111">
        <v>5377.3760599999996</v>
      </c>
      <c r="AJ26" s="111">
        <v>5385.8330500000002</v>
      </c>
      <c r="AK26" s="111">
        <v>5488.0139600000002</v>
      </c>
      <c r="AL26" s="111">
        <v>5653.45021</v>
      </c>
      <c r="AM26" s="111">
        <v>5865.3315599999996</v>
      </c>
      <c r="AN26" s="111">
        <v>6016.8245800000004</v>
      </c>
      <c r="AO26" s="111">
        <v>5708.1506600000002</v>
      </c>
      <c r="AP26" s="111">
        <v>5978.3444600000003</v>
      </c>
      <c r="AQ26" s="111">
        <v>6245.8023800000001</v>
      </c>
      <c r="AR26" s="111">
        <f t="shared" si="10"/>
        <v>8847.3963050000002</v>
      </c>
      <c r="AS26" s="111">
        <v>6355.5913600000003</v>
      </c>
      <c r="AT26" s="111">
        <v>6507.8325199999999</v>
      </c>
      <c r="AU26" s="111">
        <v>6895.2118700000001</v>
      </c>
      <c r="AV26" s="111">
        <v>7242.5815400000001</v>
      </c>
      <c r="AW26" s="111">
        <v>7330.3982400000004</v>
      </c>
      <c r="AX26" s="111">
        <v>7505.9525800000001</v>
      </c>
      <c r="AY26" s="111">
        <v>7581.6474200000002</v>
      </c>
      <c r="AZ26" s="111">
        <v>7723.13213</v>
      </c>
      <c r="BA26" s="111">
        <v>8048.0947269999997</v>
      </c>
      <c r="BB26" s="111">
        <v>8259.2923950000004</v>
      </c>
      <c r="BC26" s="111">
        <v>8474.3755920000003</v>
      </c>
      <c r="BD26" s="111">
        <v>8847.3963050000002</v>
      </c>
      <c r="BE26" s="111">
        <v>15802.341279999999</v>
      </c>
      <c r="BF26" s="111">
        <v>9077.2637740999999</v>
      </c>
      <c r="BG26" s="111">
        <v>9556.7111851000009</v>
      </c>
      <c r="BH26" s="111">
        <v>12356.632330600001</v>
      </c>
      <c r="BI26" s="111">
        <v>12822.69851</v>
      </c>
      <c r="BJ26" s="111">
        <v>13445.04536</v>
      </c>
      <c r="BK26" s="111">
        <v>14250.20102</v>
      </c>
      <c r="BL26" s="111">
        <v>14859.31076</v>
      </c>
      <c r="BM26" s="111">
        <v>15427.679619999999</v>
      </c>
      <c r="BN26" s="111">
        <v>15564.125189999999</v>
      </c>
      <c r="BO26" s="111">
        <v>15025.30069</v>
      </c>
      <c r="BP26" s="111">
        <v>15243.56891</v>
      </c>
      <c r="BQ26" s="111">
        <v>15802.341279999999</v>
      </c>
      <c r="BS26" s="97"/>
      <c r="BT26" s="97"/>
      <c r="BU26" s="97"/>
      <c r="BV26" s="97"/>
    </row>
    <row r="27" spans="1:74" s="32" customFormat="1" ht="12.75" customHeight="1">
      <c r="A27" s="934" t="s">
        <v>2849</v>
      </c>
      <c r="B27" s="111">
        <v>296.85386</v>
      </c>
      <c r="C27" s="111">
        <v>355.20009999999996</v>
      </c>
      <c r="D27" s="111">
        <v>297.49963939999998</v>
      </c>
      <c r="E27" s="111">
        <f>Q27</f>
        <v>570.86120030000006</v>
      </c>
      <c r="F27" s="111">
        <v>292.34441529999998</v>
      </c>
      <c r="G27" s="111">
        <v>302.79652590000001</v>
      </c>
      <c r="H27" s="111">
        <v>300.65615580000002</v>
      </c>
      <c r="I27" s="111">
        <v>306.11569579999997</v>
      </c>
      <c r="J27" s="111">
        <v>325.61824540000003</v>
      </c>
      <c r="K27" s="111">
        <v>339.59119069999997</v>
      </c>
      <c r="L27" s="111">
        <v>386.89743540000001</v>
      </c>
      <c r="M27" s="111">
        <v>399.2689694</v>
      </c>
      <c r="N27" s="111">
        <v>452.31513710000002</v>
      </c>
      <c r="O27" s="111">
        <v>497.60520220000001</v>
      </c>
      <c r="P27" s="111">
        <v>536.1502193</v>
      </c>
      <c r="Q27" s="111">
        <v>570.86120030000006</v>
      </c>
      <c r="R27" s="111">
        <f t="shared" si="8"/>
        <v>1269.2681299999999</v>
      </c>
      <c r="S27" s="111">
        <v>582.13499999999999</v>
      </c>
      <c r="T27" s="111">
        <v>672.16549999999995</v>
      </c>
      <c r="U27" s="111">
        <v>743.57600000000002</v>
      </c>
      <c r="V27" s="111">
        <v>822.85350000000005</v>
      </c>
      <c r="W27" s="111">
        <v>885.98180000000002</v>
      </c>
      <c r="X27" s="111">
        <v>953.40030000000002</v>
      </c>
      <c r="Y27" s="111">
        <v>1021.74045</v>
      </c>
      <c r="Z27" s="111">
        <v>1067.69497</v>
      </c>
      <c r="AA27" s="111">
        <v>1107.2792899999999</v>
      </c>
      <c r="AB27" s="111">
        <v>1176.0348200000001</v>
      </c>
      <c r="AC27" s="111">
        <v>1222.20885</v>
      </c>
      <c r="AD27" s="111">
        <v>1269.2681299999999</v>
      </c>
      <c r="AE27" s="111">
        <f t="shared" si="9"/>
        <v>1666.4662700000001</v>
      </c>
      <c r="AF27" s="111">
        <v>1283.3279299999999</v>
      </c>
      <c r="AG27" s="111">
        <v>1317.41247</v>
      </c>
      <c r="AH27" s="111">
        <v>1339.3866200000002</v>
      </c>
      <c r="AI27" s="111">
        <v>1360.6625100000001</v>
      </c>
      <c r="AJ27" s="111">
        <v>1384.7132099999999</v>
      </c>
      <c r="AK27" s="111">
        <v>1478.1990900000001</v>
      </c>
      <c r="AL27" s="111">
        <v>1489.3550299999999</v>
      </c>
      <c r="AM27" s="111">
        <v>1510.58284</v>
      </c>
      <c r="AN27" s="111">
        <v>1532.62608</v>
      </c>
      <c r="AO27" s="111">
        <v>1587.2537399999999</v>
      </c>
      <c r="AP27" s="111">
        <v>1614.9102600000001</v>
      </c>
      <c r="AQ27" s="111">
        <v>1666.4662700000001</v>
      </c>
      <c r="AR27" s="111">
        <f t="shared" si="10"/>
        <v>2912.8079149999999</v>
      </c>
      <c r="AS27" s="111">
        <v>1656.9498600000002</v>
      </c>
      <c r="AT27" s="111">
        <v>1736.18831</v>
      </c>
      <c r="AU27" s="111">
        <v>1787.3626399999998</v>
      </c>
      <c r="AV27" s="111">
        <v>1851.50883</v>
      </c>
      <c r="AW27" s="111">
        <v>1899.8026100000002</v>
      </c>
      <c r="AX27" s="111">
        <v>1995.9105</v>
      </c>
      <c r="AY27" s="111">
        <v>2101.4360099999999</v>
      </c>
      <c r="AZ27" s="111">
        <v>2203.5692999999997</v>
      </c>
      <c r="BA27" s="111">
        <v>2347.0391690000001</v>
      </c>
      <c r="BB27" s="111">
        <v>2532.83736</v>
      </c>
      <c r="BC27" s="111">
        <v>2661.0318670000001</v>
      </c>
      <c r="BD27" s="111">
        <v>2912.8079149999999</v>
      </c>
      <c r="BE27" s="111">
        <v>5378.3235999999997</v>
      </c>
      <c r="BF27" s="111">
        <v>3108.0951109000002</v>
      </c>
      <c r="BG27" s="111">
        <v>3401.0900477999999</v>
      </c>
      <c r="BH27" s="111">
        <v>3671.4820490000002</v>
      </c>
      <c r="BI27" s="111">
        <v>3974.4241200000001</v>
      </c>
      <c r="BJ27" s="111">
        <v>4296.6156300000002</v>
      </c>
      <c r="BK27" s="111">
        <v>4723.4017100000001</v>
      </c>
      <c r="BL27" s="111">
        <v>5106.5686599999999</v>
      </c>
      <c r="BM27" s="111">
        <v>5544.8281799999995</v>
      </c>
      <c r="BN27" s="111">
        <v>5636.5594000000001</v>
      </c>
      <c r="BO27" s="111">
        <v>5342.8337599999995</v>
      </c>
      <c r="BP27" s="111">
        <v>5280.2881799999996</v>
      </c>
      <c r="BQ27" s="111">
        <v>5378.3235999999997</v>
      </c>
      <c r="BS27" s="97"/>
      <c r="BT27" s="97"/>
      <c r="BU27" s="97"/>
      <c r="BV27" s="97"/>
    </row>
    <row r="28" spans="1:74" s="32" customFormat="1" ht="12.75" customHeight="1">
      <c r="A28" s="936" t="s">
        <v>2838</v>
      </c>
      <c r="B28" s="111">
        <v>-429.55234999999999</v>
      </c>
      <c r="C28" s="111">
        <v>-1663.4102</v>
      </c>
      <c r="D28" s="111">
        <v>-3801.6847618000002</v>
      </c>
      <c r="E28" s="111">
        <f t="shared" si="7"/>
        <v>-3415.4494924000001</v>
      </c>
      <c r="F28" s="111">
        <v>-3696.1755292000003</v>
      </c>
      <c r="G28" s="111">
        <v>-3651.7580041000001</v>
      </c>
      <c r="H28" s="111">
        <v>-3637.9671263999999</v>
      </c>
      <c r="I28" s="111">
        <v>-2832.7744160000002</v>
      </c>
      <c r="J28" s="111">
        <v>-2573.3157724000002</v>
      </c>
      <c r="K28" s="111">
        <v>-2336.8922014</v>
      </c>
      <c r="L28" s="111">
        <v>-2487.3109257999999</v>
      </c>
      <c r="M28" s="111">
        <v>-2366.5626357000001</v>
      </c>
      <c r="N28" s="111">
        <v>-2621.6582383</v>
      </c>
      <c r="O28" s="111">
        <v>-2457.2305447999997</v>
      </c>
      <c r="P28" s="111">
        <v>-2891.0645918</v>
      </c>
      <c r="Q28" s="111">
        <v>-3415.4494924000001</v>
      </c>
      <c r="R28" s="111">
        <f t="shared" si="8"/>
        <v>-4036.9047999999998</v>
      </c>
      <c r="S28" s="111">
        <v>-3270.7871</v>
      </c>
      <c r="T28" s="111">
        <v>-3222.6039999999998</v>
      </c>
      <c r="U28" s="111">
        <v>-3264.7698999999998</v>
      </c>
      <c r="V28" s="111">
        <v>-3113.7082</v>
      </c>
      <c r="W28" s="111">
        <v>-3363.8697000000002</v>
      </c>
      <c r="X28" s="111">
        <v>-2982.1527000000001</v>
      </c>
      <c r="Y28" s="111">
        <v>-3018.2637300000001</v>
      </c>
      <c r="Z28" s="111">
        <v>-3014.0700200000001</v>
      </c>
      <c r="AA28" s="111">
        <v>-3219.6894300000004</v>
      </c>
      <c r="AB28" s="111">
        <v>-3387.6322599999999</v>
      </c>
      <c r="AC28" s="111">
        <v>-3710.2032899999999</v>
      </c>
      <c r="AD28" s="111">
        <v>-4036.9047999999998</v>
      </c>
      <c r="AE28" s="111">
        <f t="shared" si="9"/>
        <v>-5199.3382999999994</v>
      </c>
      <c r="AF28" s="111">
        <v>-3793.2468900000003</v>
      </c>
      <c r="AG28" s="111">
        <v>-3956.2645400000001</v>
      </c>
      <c r="AH28" s="111">
        <v>-3946.5835400000001</v>
      </c>
      <c r="AI28" s="111">
        <v>-3799.9390099999996</v>
      </c>
      <c r="AJ28" s="111">
        <v>-3427.5089700000003</v>
      </c>
      <c r="AK28" s="111">
        <v>-3493.2970699999996</v>
      </c>
      <c r="AL28" s="111">
        <v>-3453.16858</v>
      </c>
      <c r="AM28" s="111">
        <v>-3590.8586500000001</v>
      </c>
      <c r="AN28" s="111">
        <v>-3655.04261</v>
      </c>
      <c r="AO28" s="111">
        <v>-3757.1926899999999</v>
      </c>
      <c r="AP28" s="111">
        <v>-3856.7822000000001</v>
      </c>
      <c r="AQ28" s="111">
        <v>-5199.3382999999994</v>
      </c>
      <c r="AR28" s="111">
        <f t="shared" si="10"/>
        <v>-6810.6312559999997</v>
      </c>
      <c r="AS28" s="111">
        <v>-5958.5219500000003</v>
      </c>
      <c r="AT28" s="111">
        <v>-5840.8760599999996</v>
      </c>
      <c r="AU28" s="111">
        <v>-5954.7920300000005</v>
      </c>
      <c r="AV28" s="111">
        <v>-5811.1304500000006</v>
      </c>
      <c r="AW28" s="111">
        <v>-5774.0405899999996</v>
      </c>
      <c r="AX28" s="111">
        <v>-5434.7624999999998</v>
      </c>
      <c r="AY28" s="111">
        <v>-5636.7770199999995</v>
      </c>
      <c r="AZ28" s="111">
        <v>-5423.9925000000003</v>
      </c>
      <c r="BA28" s="111">
        <v>-5167.9525990000002</v>
      </c>
      <c r="BB28" s="111">
        <v>-5236.1940850000001</v>
      </c>
      <c r="BC28" s="111">
        <v>-5481.5920319999996</v>
      </c>
      <c r="BD28" s="111">
        <v>-6810.6312559999997</v>
      </c>
      <c r="BE28" s="111">
        <v>-11253.84013</v>
      </c>
      <c r="BF28" s="111">
        <v>-7259.9268531999996</v>
      </c>
      <c r="BG28" s="111">
        <v>-7441.9022231999998</v>
      </c>
      <c r="BH28" s="111">
        <v>-8198.8343031999993</v>
      </c>
      <c r="BI28" s="111">
        <v>-8184.2621600000002</v>
      </c>
      <c r="BJ28" s="111">
        <v>-8251.1721900000011</v>
      </c>
      <c r="BK28" s="111">
        <v>-8300.1999500000002</v>
      </c>
      <c r="BL28" s="111">
        <v>-8564.9644600000011</v>
      </c>
      <c r="BM28" s="111">
        <v>-8660.9398299999993</v>
      </c>
      <c r="BN28" s="111">
        <v>-9055.8487399999995</v>
      </c>
      <c r="BO28" s="111">
        <v>-7675.6409999999996</v>
      </c>
      <c r="BP28" s="111">
        <v>-7809.8462499999996</v>
      </c>
      <c r="BQ28" s="111">
        <v>-11253.84013</v>
      </c>
      <c r="BS28" s="97"/>
      <c r="BT28" s="97"/>
      <c r="BU28" s="97"/>
      <c r="BV28" s="97"/>
    </row>
    <row r="29" spans="1:74" s="32" customFormat="1" ht="12.75" customHeight="1">
      <c r="A29" s="936" t="s">
        <v>2866</v>
      </c>
      <c r="B29" s="111">
        <v>-448.53363000000002</v>
      </c>
      <c r="C29" s="111">
        <v>29.529</v>
      </c>
      <c r="D29" s="111">
        <v>989.65382799999998</v>
      </c>
      <c r="E29" s="111">
        <f t="shared" si="7"/>
        <v>461.32687229999999</v>
      </c>
      <c r="F29" s="111">
        <v>732.74295559999996</v>
      </c>
      <c r="G29" s="111">
        <v>561.22667209999997</v>
      </c>
      <c r="H29" s="111">
        <v>457.16974320000003</v>
      </c>
      <c r="I29" s="111">
        <v>253.00912650000001</v>
      </c>
      <c r="J29" s="111">
        <v>-22.486978400000002</v>
      </c>
      <c r="K29" s="111">
        <v>-7.9278141999999994</v>
      </c>
      <c r="L29" s="111">
        <v>243.18594920000001</v>
      </c>
      <c r="M29" s="111">
        <v>126.8435128</v>
      </c>
      <c r="N29" s="111">
        <v>194.58114060000003</v>
      </c>
      <c r="O29" s="111">
        <v>64.109274299999996</v>
      </c>
      <c r="P29" s="111">
        <v>-40.672778600000001</v>
      </c>
      <c r="Q29" s="111">
        <v>461.32687229999999</v>
      </c>
      <c r="R29" s="111">
        <f t="shared" si="8"/>
        <v>-741.16955000000007</v>
      </c>
      <c r="S29" s="111">
        <v>265.01130000000001</v>
      </c>
      <c r="T29" s="111">
        <v>144.08179999999999</v>
      </c>
      <c r="U29" s="111">
        <v>110.0042</v>
      </c>
      <c r="V29" s="111">
        <v>-246.0856</v>
      </c>
      <c r="W29" s="111">
        <v>-389.01220000000001</v>
      </c>
      <c r="X29" s="111">
        <v>-433.6651</v>
      </c>
      <c r="Y29" s="111">
        <v>-616.87060999999994</v>
      </c>
      <c r="Z29" s="111">
        <v>-463.72846999999996</v>
      </c>
      <c r="AA29" s="111">
        <v>-638.39124000000004</v>
      </c>
      <c r="AB29" s="111">
        <v>-786.23722999999995</v>
      </c>
      <c r="AC29" s="111">
        <v>-876.08232999999996</v>
      </c>
      <c r="AD29" s="111">
        <v>-741.16955000000007</v>
      </c>
      <c r="AE29" s="111">
        <f t="shared" si="9"/>
        <v>-112.43063000000001</v>
      </c>
      <c r="AF29" s="111">
        <v>-437.80014</v>
      </c>
      <c r="AG29" s="111">
        <v>-646.82609000000002</v>
      </c>
      <c r="AH29" s="111">
        <v>-392.79859000000005</v>
      </c>
      <c r="AI29" s="111">
        <v>-1156.72846</v>
      </c>
      <c r="AJ29" s="111">
        <v>-432.66296999999997</v>
      </c>
      <c r="AK29" s="111">
        <v>-361.59992</v>
      </c>
      <c r="AL29" s="111">
        <v>-605.89227000000005</v>
      </c>
      <c r="AM29" s="111">
        <v>-733.2244300000001</v>
      </c>
      <c r="AN29" s="111">
        <v>-673.55836999999997</v>
      </c>
      <c r="AO29" s="111">
        <v>-660.29716000000008</v>
      </c>
      <c r="AP29" s="111">
        <v>-800.11693000000002</v>
      </c>
      <c r="AQ29" s="111">
        <v>-112.43063000000001</v>
      </c>
      <c r="AR29" s="111">
        <f t="shared" si="10"/>
        <v>891.13147199999992</v>
      </c>
      <c r="AS29" s="111">
        <v>192.10939999999999</v>
      </c>
      <c r="AT29" s="111">
        <v>434.62890000000004</v>
      </c>
      <c r="AU29" s="111">
        <v>153.42832000000001</v>
      </c>
      <c r="AV29" s="111">
        <v>-3.27156</v>
      </c>
      <c r="AW29" s="111">
        <v>73.673190000000005</v>
      </c>
      <c r="AX29" s="111">
        <v>457.13569999999999</v>
      </c>
      <c r="AY29" s="111">
        <v>89.254949999999994</v>
      </c>
      <c r="AZ29" s="111">
        <v>330.98508000000004</v>
      </c>
      <c r="BA29" s="111">
        <v>-131.68339499999999</v>
      </c>
      <c r="BB29" s="111">
        <v>-252.349604</v>
      </c>
      <c r="BC29" s="111">
        <v>-475.255022</v>
      </c>
      <c r="BD29" s="111">
        <v>891.13147199999992</v>
      </c>
      <c r="BE29" s="111">
        <v>1516.0558600000002</v>
      </c>
      <c r="BF29" s="111">
        <v>1566.5511203999999</v>
      </c>
      <c r="BG29" s="111">
        <v>992.07795070000009</v>
      </c>
      <c r="BH29" s="111">
        <v>812.52517240000009</v>
      </c>
      <c r="BI29" s="111">
        <v>536.93478000000005</v>
      </c>
      <c r="BJ29" s="111">
        <v>436.58143999999999</v>
      </c>
      <c r="BK29" s="111">
        <v>367.83429999999998</v>
      </c>
      <c r="BL29" s="111">
        <v>168.98376000000002</v>
      </c>
      <c r="BM29" s="111">
        <v>305.63971999999995</v>
      </c>
      <c r="BN29" s="111">
        <v>85.082089999999994</v>
      </c>
      <c r="BO29" s="111">
        <v>-252.51114999999999</v>
      </c>
      <c r="BP29" s="111">
        <v>-579.3889200000001</v>
      </c>
      <c r="BQ29" s="111">
        <v>1516.0558600000002</v>
      </c>
      <c r="BS29" s="97"/>
      <c r="BT29" s="97"/>
      <c r="BU29" s="97"/>
      <c r="BV29" s="97"/>
    </row>
    <row r="30" spans="1:74" s="38" customFormat="1" ht="12.75" customHeight="1">
      <c r="A30" s="110" t="s">
        <v>2867</v>
      </c>
      <c r="B30" s="81">
        <v>7367.5478599999997</v>
      </c>
      <c r="C30" s="81">
        <v>8201.8086000000003</v>
      </c>
      <c r="D30" s="81">
        <v>10995.604645400001</v>
      </c>
      <c r="E30" s="81">
        <f t="shared" si="7"/>
        <v>14676.360928099999</v>
      </c>
      <c r="F30" s="81">
        <v>11616.0683345</v>
      </c>
      <c r="G30" s="81">
        <v>11445.754555</v>
      </c>
      <c r="H30" s="81">
        <v>11475.966141499999</v>
      </c>
      <c r="I30" s="81">
        <v>11729.9696645</v>
      </c>
      <c r="J30" s="81">
        <v>12041.5678174</v>
      </c>
      <c r="K30" s="81">
        <v>11889.069590199999</v>
      </c>
      <c r="L30" s="81">
        <v>12395.417370499999</v>
      </c>
      <c r="M30" s="81">
        <v>12691.846134900001</v>
      </c>
      <c r="N30" s="81">
        <v>12846.285253100001</v>
      </c>
      <c r="O30" s="81">
        <v>13738.7688903</v>
      </c>
      <c r="P30" s="81">
        <v>14303.6375582</v>
      </c>
      <c r="Q30" s="81">
        <v>14676.360928099999</v>
      </c>
      <c r="R30" s="81">
        <f t="shared" si="8"/>
        <v>19379.254679999998</v>
      </c>
      <c r="S30" s="81">
        <v>15113.758800000001</v>
      </c>
      <c r="T30" s="81">
        <v>15217.313199999999</v>
      </c>
      <c r="U30" s="81">
        <v>15049.596899999999</v>
      </c>
      <c r="V30" s="81">
        <v>15605.195800000001</v>
      </c>
      <c r="W30" s="81">
        <v>16131.510699999999</v>
      </c>
      <c r="X30" s="81">
        <v>15914.554099999999</v>
      </c>
      <c r="Y30" s="81">
        <v>16346.269900000001</v>
      </c>
      <c r="Z30" s="81">
        <v>17077.389649999997</v>
      </c>
      <c r="AA30" s="81">
        <v>16680.507699999998</v>
      </c>
      <c r="AB30" s="81">
        <v>17410.398579999997</v>
      </c>
      <c r="AC30" s="81">
        <v>18055.490570000002</v>
      </c>
      <c r="AD30" s="81">
        <v>19379.254679999998</v>
      </c>
      <c r="AE30" s="81">
        <f t="shared" si="9"/>
        <v>21295.919850000002</v>
      </c>
      <c r="AF30" s="81">
        <v>19963.247130000003</v>
      </c>
      <c r="AG30" s="81">
        <v>19426.531440000002</v>
      </c>
      <c r="AH30" s="81">
        <v>19780.668030000001</v>
      </c>
      <c r="AI30" s="81">
        <v>20126.552480000002</v>
      </c>
      <c r="AJ30" s="81">
        <v>20544.312259999999</v>
      </c>
      <c r="AK30" s="81">
        <v>21009.10586</v>
      </c>
      <c r="AL30" s="81">
        <v>22022.683410000001</v>
      </c>
      <c r="AM30" s="81">
        <v>22614.4182</v>
      </c>
      <c r="AN30" s="81">
        <v>23002.666789999999</v>
      </c>
      <c r="AO30" s="81">
        <v>20710.661</v>
      </c>
      <c r="AP30" s="81">
        <v>20709.89486</v>
      </c>
      <c r="AQ30" s="81">
        <v>21295.919850000002</v>
      </c>
      <c r="AR30" s="81">
        <f t="shared" si="10"/>
        <v>32280.857499000002</v>
      </c>
      <c r="AS30" s="81">
        <v>20748.97668</v>
      </c>
      <c r="AT30" s="81">
        <v>21246.287509999998</v>
      </c>
      <c r="AU30" s="81">
        <v>21492.029750000002</v>
      </c>
      <c r="AV30" s="81">
        <v>22772.04047</v>
      </c>
      <c r="AW30" s="81">
        <v>23558.175920000001</v>
      </c>
      <c r="AX30" s="81">
        <v>24025.300159999999</v>
      </c>
      <c r="AY30" s="81">
        <v>25651.835139999999</v>
      </c>
      <c r="AZ30" s="81">
        <v>26490.291109999998</v>
      </c>
      <c r="BA30" s="81">
        <v>27316.013037999997</v>
      </c>
      <c r="BB30" s="81">
        <v>29229.629077999998</v>
      </c>
      <c r="BC30" s="81">
        <v>29508.181545999996</v>
      </c>
      <c r="BD30" s="81">
        <v>32280.857499000002</v>
      </c>
      <c r="BE30" s="81">
        <v>43017.982210000002</v>
      </c>
      <c r="BF30" s="81">
        <v>28815.268071800001</v>
      </c>
      <c r="BG30" s="81">
        <v>29594.335180500002</v>
      </c>
      <c r="BH30" s="81">
        <v>30387.3042432</v>
      </c>
      <c r="BI30" s="81">
        <v>32446.159316000001</v>
      </c>
      <c r="BJ30" s="81">
        <v>34263.569499999998</v>
      </c>
      <c r="BK30" s="81">
        <v>34995.572560000001</v>
      </c>
      <c r="BL30" s="81">
        <v>37062.007210000003</v>
      </c>
      <c r="BM30" s="81">
        <v>38442.769</v>
      </c>
      <c r="BN30" s="81">
        <v>38537.333299999998</v>
      </c>
      <c r="BO30" s="81">
        <v>37759.929259999997</v>
      </c>
      <c r="BP30" s="81">
        <v>38920.540829999998</v>
      </c>
      <c r="BQ30" s="81">
        <v>43017.982210000002</v>
      </c>
      <c r="BS30" s="97"/>
      <c r="BT30" s="97"/>
      <c r="BU30" s="97"/>
      <c r="BV30" s="97"/>
    </row>
    <row r="31" spans="1:74" s="32" customFormat="1" ht="12.75" customHeight="1">
      <c r="A31" s="933" t="s">
        <v>2868</v>
      </c>
      <c r="B31" s="111">
        <v>4114.4688999999998</v>
      </c>
      <c r="C31" s="111">
        <v>5020.0050000000001</v>
      </c>
      <c r="D31" s="111">
        <v>6872.5906549000001</v>
      </c>
      <c r="E31" s="111">
        <f t="shared" si="7"/>
        <v>9315.0596944999998</v>
      </c>
      <c r="F31" s="111">
        <v>7238.3344621000006</v>
      </c>
      <c r="G31" s="111">
        <v>7105.9401948999994</v>
      </c>
      <c r="H31" s="111">
        <v>7207.2416865999994</v>
      </c>
      <c r="I31" s="111">
        <v>7463.9745153000003</v>
      </c>
      <c r="J31" s="111">
        <v>7633.7012593999998</v>
      </c>
      <c r="K31" s="111">
        <v>7839.2633503999996</v>
      </c>
      <c r="L31" s="111">
        <v>7928.8810069000001</v>
      </c>
      <c r="M31" s="111">
        <v>8104.4002872000001</v>
      </c>
      <c r="N31" s="111">
        <v>8139.3598818</v>
      </c>
      <c r="O31" s="111">
        <v>8840.4631436</v>
      </c>
      <c r="P31" s="111">
        <v>9190.4272970000002</v>
      </c>
      <c r="Q31" s="111">
        <v>9315.0596944999998</v>
      </c>
      <c r="R31" s="111">
        <f t="shared" si="8"/>
        <v>11123.97932</v>
      </c>
      <c r="S31" s="111">
        <v>9634.9979000000003</v>
      </c>
      <c r="T31" s="111">
        <v>9674.563900000001</v>
      </c>
      <c r="U31" s="111">
        <v>9637.3441999999995</v>
      </c>
      <c r="V31" s="111">
        <v>10006.3524</v>
      </c>
      <c r="W31" s="111">
        <v>9940.3474999999999</v>
      </c>
      <c r="X31" s="111">
        <v>9987.4660000000003</v>
      </c>
      <c r="Y31" s="111">
        <v>10299.751829999999</v>
      </c>
      <c r="Z31" s="111">
        <v>10210.755720000001</v>
      </c>
      <c r="AA31" s="111">
        <v>10025.23999</v>
      </c>
      <c r="AB31" s="111">
        <v>10673.477419999999</v>
      </c>
      <c r="AC31" s="111">
        <v>10654.78377</v>
      </c>
      <c r="AD31" s="111">
        <v>11123.97932</v>
      </c>
      <c r="AE31" s="111">
        <f t="shared" si="9"/>
        <v>13065.407349999999</v>
      </c>
      <c r="AF31" s="111">
        <v>11164.335060000001</v>
      </c>
      <c r="AG31" s="111">
        <v>11452.93231</v>
      </c>
      <c r="AH31" s="111">
        <v>11409.42483</v>
      </c>
      <c r="AI31" s="111">
        <v>11497.13191</v>
      </c>
      <c r="AJ31" s="111">
        <v>11258.83627</v>
      </c>
      <c r="AK31" s="111">
        <v>11269.20347</v>
      </c>
      <c r="AL31" s="111">
        <v>11733.37566</v>
      </c>
      <c r="AM31" s="111">
        <v>12050.577869999999</v>
      </c>
      <c r="AN31" s="111">
        <v>11914.63372</v>
      </c>
      <c r="AO31" s="111">
        <v>12369.099340000001</v>
      </c>
      <c r="AP31" s="111">
        <v>12368.84244</v>
      </c>
      <c r="AQ31" s="111">
        <v>13065.407349999999</v>
      </c>
      <c r="AR31" s="111">
        <f t="shared" si="10"/>
        <v>19409.968357000002</v>
      </c>
      <c r="AS31" s="111">
        <v>12647.426240000001</v>
      </c>
      <c r="AT31" s="111">
        <v>12840.117769999999</v>
      </c>
      <c r="AU31" s="111">
        <v>12958.684240000001</v>
      </c>
      <c r="AV31" s="111">
        <v>13570.10175</v>
      </c>
      <c r="AW31" s="111">
        <v>13670.496519999999</v>
      </c>
      <c r="AX31" s="111">
        <v>14544.79653</v>
      </c>
      <c r="AY31" s="111">
        <v>15544.04911</v>
      </c>
      <c r="AZ31" s="111">
        <v>16108.17426</v>
      </c>
      <c r="BA31" s="111">
        <v>16618.253428</v>
      </c>
      <c r="BB31" s="111">
        <v>17371.964787999997</v>
      </c>
      <c r="BC31" s="111">
        <v>17225.535094999999</v>
      </c>
      <c r="BD31" s="111">
        <v>19409.968357000002</v>
      </c>
      <c r="BE31" s="111">
        <v>26674.713010000003</v>
      </c>
      <c r="BF31" s="111">
        <v>18067.475557100002</v>
      </c>
      <c r="BG31" s="111">
        <v>18316.4229915</v>
      </c>
      <c r="BH31" s="111">
        <v>18737.5421312</v>
      </c>
      <c r="BI31" s="111">
        <v>19714.790139199999</v>
      </c>
      <c r="BJ31" s="111">
        <v>20393.478420000003</v>
      </c>
      <c r="BK31" s="111">
        <v>21780.624820000001</v>
      </c>
      <c r="BL31" s="111">
        <v>22780.119750000002</v>
      </c>
      <c r="BM31" s="111">
        <v>23976.664820000002</v>
      </c>
      <c r="BN31" s="111">
        <v>23560.679250000001</v>
      </c>
      <c r="BO31" s="111">
        <v>23711.19875</v>
      </c>
      <c r="BP31" s="111">
        <v>24436.106159999999</v>
      </c>
      <c r="BQ31" s="111">
        <v>26674.713010000003</v>
      </c>
      <c r="BS31" s="97"/>
      <c r="BT31" s="97"/>
      <c r="BU31" s="97"/>
      <c r="BV31" s="97"/>
    </row>
    <row r="32" spans="1:74" s="32" customFormat="1" ht="13.5" thickBot="1">
      <c r="A32" s="937" t="s">
        <v>2869</v>
      </c>
      <c r="B32" s="113">
        <v>3253.0789599999998</v>
      </c>
      <c r="C32" s="113">
        <v>3181.8036000000002</v>
      </c>
      <c r="D32" s="113">
        <v>4123.0139904999996</v>
      </c>
      <c r="E32" s="113">
        <f t="shared" si="7"/>
        <v>5361.3012336000002</v>
      </c>
      <c r="F32" s="113">
        <v>4377.7338724000001</v>
      </c>
      <c r="G32" s="113">
        <v>4339.8143601000002</v>
      </c>
      <c r="H32" s="113">
        <v>4268.7244549000006</v>
      </c>
      <c r="I32" s="113">
        <v>4265.9951492</v>
      </c>
      <c r="J32" s="113">
        <v>4407.8665580000006</v>
      </c>
      <c r="K32" s="113">
        <v>4049.8062398000002</v>
      </c>
      <c r="L32" s="113">
        <v>4466.5363636000002</v>
      </c>
      <c r="M32" s="113">
        <v>4587.4458476999998</v>
      </c>
      <c r="N32" s="113">
        <v>4706.9253712999998</v>
      </c>
      <c r="O32" s="113">
        <v>4898.3057466999999</v>
      </c>
      <c r="P32" s="113">
        <v>5113.2102611999999</v>
      </c>
      <c r="Q32" s="113">
        <v>5361.3012336000002</v>
      </c>
      <c r="R32" s="113">
        <f t="shared" si="8"/>
        <v>8255.2753599999996</v>
      </c>
      <c r="S32" s="113">
        <v>5478.7609000000002</v>
      </c>
      <c r="T32" s="113">
        <v>5542.7492999999995</v>
      </c>
      <c r="U32" s="113">
        <v>5412.2527</v>
      </c>
      <c r="V32" s="113">
        <v>5598.8434000000007</v>
      </c>
      <c r="W32" s="113">
        <v>6191.1632</v>
      </c>
      <c r="X32" s="113">
        <v>5927.0880999999999</v>
      </c>
      <c r="Y32" s="113">
        <v>6046.5180700000001</v>
      </c>
      <c r="Z32" s="113">
        <v>6866.63393</v>
      </c>
      <c r="AA32" s="113">
        <v>6655.2677100000001</v>
      </c>
      <c r="AB32" s="113">
        <v>6736.9211599999999</v>
      </c>
      <c r="AC32" s="113">
        <v>7400.7067999999999</v>
      </c>
      <c r="AD32" s="113">
        <v>8255.2753599999996</v>
      </c>
      <c r="AE32" s="113">
        <f t="shared" si="9"/>
        <v>8230.5125000000007</v>
      </c>
      <c r="AF32" s="113">
        <v>8798.9120700000003</v>
      </c>
      <c r="AG32" s="113">
        <v>7973.5991299999996</v>
      </c>
      <c r="AH32" s="113">
        <v>8371.2432000000008</v>
      </c>
      <c r="AI32" s="113">
        <v>8629.4205700000002</v>
      </c>
      <c r="AJ32" s="113">
        <v>9285.4759900000008</v>
      </c>
      <c r="AK32" s="113">
        <v>9739.9023900000011</v>
      </c>
      <c r="AL32" s="113">
        <v>10289.30775</v>
      </c>
      <c r="AM32" s="113">
        <v>10563.840330000001</v>
      </c>
      <c r="AN32" s="113">
        <v>11088.033069999999</v>
      </c>
      <c r="AO32" s="113">
        <v>8341.5616599999994</v>
      </c>
      <c r="AP32" s="113">
        <v>8341.05242</v>
      </c>
      <c r="AQ32" s="113">
        <v>8230.5125000000007</v>
      </c>
      <c r="AR32" s="113">
        <f t="shared" si="10"/>
        <v>12870.889142000002</v>
      </c>
      <c r="AS32" s="113">
        <v>8101.55044</v>
      </c>
      <c r="AT32" s="113">
        <v>8406.1697399999994</v>
      </c>
      <c r="AU32" s="113">
        <v>8533.3455099999992</v>
      </c>
      <c r="AV32" s="113">
        <v>9201.9387200000001</v>
      </c>
      <c r="AW32" s="113">
        <v>9887.6794000000009</v>
      </c>
      <c r="AX32" s="113">
        <v>9480.5036300000011</v>
      </c>
      <c r="AY32" s="113">
        <v>10107.786029999999</v>
      </c>
      <c r="AZ32" s="113">
        <v>10382.11685</v>
      </c>
      <c r="BA32" s="113">
        <v>10697.759609999999</v>
      </c>
      <c r="BB32" s="113">
        <v>11857.664289999999</v>
      </c>
      <c r="BC32" s="113">
        <v>12282.646450999999</v>
      </c>
      <c r="BD32" s="113">
        <v>12870.889142000002</v>
      </c>
      <c r="BE32" s="113">
        <v>16343.269199999999</v>
      </c>
      <c r="BF32" s="113">
        <v>10747.792514699999</v>
      </c>
      <c r="BG32" s="113">
        <v>11277.912188999999</v>
      </c>
      <c r="BH32" s="113">
        <v>11649.762112</v>
      </c>
      <c r="BI32" s="113">
        <v>12731.369176799999</v>
      </c>
      <c r="BJ32" s="113">
        <v>13870.09108</v>
      </c>
      <c r="BK32" s="113">
        <v>13214.94774</v>
      </c>
      <c r="BL32" s="113">
        <v>14281.887460000002</v>
      </c>
      <c r="BM32" s="113">
        <v>14466.10418</v>
      </c>
      <c r="BN32" s="113">
        <v>14976.654050000001</v>
      </c>
      <c r="BO32" s="113">
        <v>14048.730509999999</v>
      </c>
      <c r="BP32" s="113">
        <v>14484.434670000001</v>
      </c>
      <c r="BQ32" s="113">
        <v>16343.269199999999</v>
      </c>
      <c r="BS32" s="97"/>
      <c r="BT32" s="97"/>
      <c r="BU32" s="97"/>
      <c r="BV32" s="97"/>
    </row>
    <row r="33" spans="1:69" s="32" customFormat="1" ht="5.0999999999999996" customHeight="1"/>
    <row r="34" spans="1:69" s="32" customFormat="1" ht="12.75" customHeight="1">
      <c r="A34" s="131" t="s">
        <v>2870</v>
      </c>
    </row>
    <row r="35" spans="1:69" s="32" customFormat="1" ht="12.75" customHeight="1">
      <c r="A35" s="131" t="s">
        <v>2856</v>
      </c>
    </row>
    <row r="38" spans="1:69">
      <c r="B38" s="115"/>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5"/>
      <c r="BP38" s="115"/>
      <c r="BQ38" s="115"/>
    </row>
    <row r="39" spans="1:69">
      <c r="B39" s="115"/>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5"/>
    </row>
    <row r="40" spans="1:69">
      <c r="B40" s="115"/>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5"/>
      <c r="BQ40" s="115"/>
    </row>
    <row r="41" spans="1:69">
      <c r="B41" s="115"/>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5"/>
      <c r="BI41" s="115"/>
      <c r="BJ41" s="115"/>
      <c r="BK41" s="115"/>
      <c r="BL41" s="115"/>
      <c r="BM41" s="115"/>
      <c r="BN41" s="115"/>
      <c r="BO41" s="115"/>
      <c r="BP41" s="115"/>
      <c r="BQ41" s="115"/>
    </row>
    <row r="42" spans="1:69">
      <c r="B42" s="115"/>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5"/>
    </row>
    <row r="43" spans="1:69">
      <c r="B43" s="115"/>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5"/>
      <c r="BI43" s="115"/>
      <c r="BJ43" s="115"/>
      <c r="BK43" s="115"/>
      <c r="BL43" s="115"/>
      <c r="BM43" s="115"/>
      <c r="BN43" s="115"/>
      <c r="BO43" s="115"/>
      <c r="BP43" s="115"/>
      <c r="BQ43" s="115"/>
    </row>
  </sheetData>
  <mergeCells count="13">
    <mergeCell ref="BE6:BE7"/>
    <mergeCell ref="BF6:BQ6"/>
    <mergeCell ref="R6:R7"/>
    <mergeCell ref="S6:AD6"/>
    <mergeCell ref="AE6:AE7"/>
    <mergeCell ref="AF6:AQ6"/>
    <mergeCell ref="AR6:AR7"/>
    <mergeCell ref="AS6:BD6"/>
    <mergeCell ref="F6:Q6"/>
    <mergeCell ref="B6:B7"/>
    <mergeCell ref="C6:C7"/>
    <mergeCell ref="D6:D7"/>
    <mergeCell ref="E6:E7"/>
  </mergeCells>
  <hyperlinks>
    <hyperlink ref="A1" location="'Table of contents'!A1" display="вернуться на заглавную стр. (содержание)"/>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I36"/>
  <sheetViews>
    <sheetView zoomScale="80" zoomScaleNormal="80" workbookViewId="0">
      <pane xSplit="1" topLeftCell="B1" activePane="topRight" state="frozen"/>
      <selection pane="topRight" activeCell="A33" sqref="A33"/>
    </sheetView>
  </sheetViews>
  <sheetFormatPr defaultRowHeight="15"/>
  <cols>
    <col min="1" max="1" width="45.7109375" style="34" customWidth="1"/>
    <col min="2" max="16384" width="9.140625" style="34"/>
  </cols>
  <sheetData>
    <row r="1" spans="1:191" ht="15" customHeight="1">
      <c r="A1" s="691" t="s">
        <v>2688</v>
      </c>
    </row>
    <row r="2" spans="1:191" ht="5.0999999999999996" customHeight="1">
      <c r="A2" s="65"/>
    </row>
    <row r="3" spans="1:191" s="116" customFormat="1" ht="18.75" customHeight="1">
      <c r="A3" s="132" t="s">
        <v>2871</v>
      </c>
    </row>
    <row r="4" spans="1:191" s="30" customFormat="1" ht="5.0999999999999996" customHeight="1">
      <c r="A4" s="127"/>
    </row>
    <row r="5" spans="1:191" s="30" customFormat="1" ht="12.75" customHeight="1" thickBot="1">
      <c r="A5" s="690" t="s">
        <v>2799</v>
      </c>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c r="EH5" s="40"/>
      <c r="EI5" s="40"/>
      <c r="EJ5" s="40"/>
      <c r="EK5" s="40"/>
      <c r="EL5" s="40"/>
      <c r="EM5" s="40"/>
      <c r="EN5" s="40"/>
      <c r="EO5" s="40"/>
      <c r="EP5" s="40"/>
      <c r="EQ5" s="40"/>
      <c r="ER5" s="40"/>
      <c r="ES5" s="40"/>
      <c r="ET5" s="40"/>
      <c r="EU5" s="40"/>
      <c r="EV5" s="40"/>
      <c r="EW5" s="40"/>
      <c r="EX5" s="40"/>
      <c r="EY5" s="40"/>
      <c r="EZ5" s="40"/>
      <c r="FA5" s="40"/>
      <c r="FB5" s="40"/>
      <c r="FC5" s="40"/>
      <c r="FD5" s="40"/>
      <c r="FE5" s="40"/>
      <c r="FF5" s="40"/>
      <c r="FG5" s="40"/>
      <c r="FH5" s="40"/>
      <c r="FI5" s="40"/>
      <c r="FJ5" s="40"/>
      <c r="FK5" s="40"/>
      <c r="FL5" s="40"/>
      <c r="FM5" s="40"/>
      <c r="FN5" s="40"/>
      <c r="FO5" s="40"/>
      <c r="FP5" s="40"/>
      <c r="FQ5" s="40"/>
      <c r="FR5" s="40"/>
      <c r="FS5" s="40"/>
      <c r="FT5" s="40"/>
      <c r="FU5" s="40"/>
      <c r="FV5" s="40"/>
      <c r="FW5" s="40"/>
      <c r="FX5" s="40"/>
      <c r="FY5" s="40"/>
      <c r="FZ5" s="40"/>
      <c r="GA5" s="40"/>
      <c r="GB5" s="40"/>
      <c r="GC5" s="40"/>
      <c r="GD5" s="40"/>
      <c r="GE5" s="40"/>
      <c r="GF5" s="40"/>
      <c r="GG5" s="40"/>
      <c r="GH5" s="40"/>
      <c r="GI5" s="40"/>
    </row>
    <row r="6" spans="1:191" s="32" customFormat="1" ht="17.100000000000001" customHeight="1">
      <c r="A6" s="698"/>
      <c r="B6" s="1017" t="s">
        <v>0</v>
      </c>
      <c r="C6" s="1015" t="s">
        <v>0</v>
      </c>
      <c r="D6" s="1015"/>
      <c r="E6" s="1015"/>
      <c r="F6" s="1015"/>
      <c r="G6" s="1015"/>
      <c r="H6" s="1015"/>
      <c r="I6" s="1016"/>
      <c r="J6" s="1017" t="s">
        <v>1</v>
      </c>
      <c r="K6" s="1015" t="s">
        <v>1</v>
      </c>
      <c r="L6" s="1015"/>
      <c r="M6" s="1015"/>
      <c r="N6" s="1015"/>
      <c r="O6" s="1015"/>
      <c r="P6" s="1015"/>
      <c r="Q6" s="1015"/>
      <c r="R6" s="1015"/>
      <c r="S6" s="1015"/>
      <c r="T6" s="1015"/>
      <c r="U6" s="1015"/>
      <c r="V6" s="1016"/>
      <c r="W6" s="1017" t="s">
        <v>2</v>
      </c>
      <c r="X6" s="1015" t="s">
        <v>2</v>
      </c>
      <c r="Y6" s="1015"/>
      <c r="Z6" s="1015"/>
      <c r="AA6" s="1015"/>
      <c r="AB6" s="1015"/>
      <c r="AC6" s="1015"/>
      <c r="AD6" s="1015"/>
      <c r="AE6" s="1015"/>
      <c r="AF6" s="1015"/>
      <c r="AG6" s="1015"/>
      <c r="AH6" s="1015"/>
      <c r="AI6" s="1016"/>
      <c r="AJ6" s="1017" t="s">
        <v>3</v>
      </c>
      <c r="AK6" s="1015" t="s">
        <v>3</v>
      </c>
      <c r="AL6" s="1015"/>
      <c r="AM6" s="1015"/>
      <c r="AN6" s="1015"/>
      <c r="AO6" s="1015"/>
      <c r="AP6" s="1015"/>
      <c r="AQ6" s="1015"/>
      <c r="AR6" s="1015"/>
      <c r="AS6" s="1015"/>
      <c r="AT6" s="1015"/>
      <c r="AU6" s="1015"/>
      <c r="AV6" s="1016"/>
      <c r="AW6" s="1017" t="s">
        <v>4</v>
      </c>
      <c r="AX6" s="1015" t="s">
        <v>4</v>
      </c>
      <c r="AY6" s="1015"/>
      <c r="AZ6" s="1015"/>
      <c r="BA6" s="1015"/>
      <c r="BB6" s="1015"/>
      <c r="BC6" s="1015"/>
      <c r="BD6" s="1015"/>
      <c r="BE6" s="1015"/>
      <c r="BF6" s="1015"/>
      <c r="BG6" s="1015"/>
      <c r="BH6" s="1015"/>
      <c r="BI6" s="1016"/>
      <c r="BJ6" s="1017" t="s">
        <v>5</v>
      </c>
      <c r="BK6" s="1015" t="s">
        <v>5</v>
      </c>
      <c r="BL6" s="1015"/>
      <c r="BM6" s="1015"/>
      <c r="BN6" s="1015"/>
      <c r="BO6" s="1015"/>
      <c r="BP6" s="1015"/>
      <c r="BQ6" s="1015"/>
      <c r="BR6" s="1015"/>
      <c r="BS6" s="1015"/>
      <c r="BT6" s="1015"/>
      <c r="BU6" s="1015"/>
      <c r="BV6" s="1016"/>
      <c r="BW6" s="1017" t="s">
        <v>6</v>
      </c>
      <c r="BX6" s="1015" t="s">
        <v>6</v>
      </c>
      <c r="BY6" s="1015"/>
      <c r="BZ6" s="1015"/>
      <c r="CA6" s="1015"/>
      <c r="CB6" s="1015"/>
      <c r="CC6" s="1015"/>
      <c r="CD6" s="1015"/>
      <c r="CE6" s="1015"/>
      <c r="CF6" s="1015"/>
      <c r="CG6" s="1015"/>
      <c r="CH6" s="1015"/>
      <c r="CI6" s="1016"/>
      <c r="CJ6" s="1017" t="s">
        <v>7</v>
      </c>
      <c r="CK6" s="1015" t="s">
        <v>7</v>
      </c>
      <c r="CL6" s="1015"/>
      <c r="CM6" s="1015"/>
      <c r="CN6" s="1015"/>
      <c r="CO6" s="1015"/>
      <c r="CP6" s="1015"/>
      <c r="CQ6" s="1015"/>
      <c r="CR6" s="1015"/>
      <c r="CS6" s="1015"/>
      <c r="CT6" s="1015"/>
      <c r="CU6" s="1015"/>
      <c r="CV6" s="1016"/>
      <c r="CW6" s="1017" t="s">
        <v>8</v>
      </c>
      <c r="CX6" s="1015" t="s">
        <v>8</v>
      </c>
      <c r="CY6" s="1015"/>
      <c r="CZ6" s="1015"/>
      <c r="DA6" s="1015"/>
      <c r="DB6" s="1015"/>
      <c r="DC6" s="1015"/>
      <c r="DD6" s="1015"/>
      <c r="DE6" s="1015"/>
      <c r="DF6" s="1015"/>
      <c r="DG6" s="1015"/>
      <c r="DH6" s="1015"/>
      <c r="DI6" s="1016"/>
      <c r="DJ6" s="1017" t="s">
        <v>9</v>
      </c>
      <c r="DK6" s="1015" t="s">
        <v>9</v>
      </c>
      <c r="DL6" s="1015"/>
      <c r="DM6" s="1015"/>
      <c r="DN6" s="1015"/>
      <c r="DO6" s="1015"/>
      <c r="DP6" s="1015"/>
      <c r="DQ6" s="1015"/>
      <c r="DR6" s="1015"/>
      <c r="DS6" s="1015"/>
      <c r="DT6" s="1015"/>
      <c r="DU6" s="1015"/>
      <c r="DV6" s="1016"/>
      <c r="DW6" s="1017">
        <v>2003</v>
      </c>
      <c r="DX6" s="1015" t="s">
        <v>10</v>
      </c>
      <c r="DY6" s="1015"/>
      <c r="DZ6" s="1015"/>
      <c r="EA6" s="1015"/>
      <c r="EB6" s="1015"/>
      <c r="EC6" s="1015"/>
      <c r="ED6" s="1015"/>
      <c r="EE6" s="1015"/>
      <c r="EF6" s="1015"/>
      <c r="EG6" s="1015"/>
      <c r="EH6" s="1015"/>
      <c r="EI6" s="1016"/>
      <c r="EJ6" s="1017">
        <v>2004</v>
      </c>
      <c r="EK6" s="1015" t="s">
        <v>11</v>
      </c>
      <c r="EL6" s="1015"/>
      <c r="EM6" s="1015"/>
      <c r="EN6" s="1015"/>
      <c r="EO6" s="1015"/>
      <c r="EP6" s="1015"/>
      <c r="EQ6" s="1015"/>
      <c r="ER6" s="1015"/>
      <c r="ES6" s="1015"/>
      <c r="ET6" s="1015"/>
      <c r="EU6" s="1015"/>
      <c r="EV6" s="1016"/>
      <c r="EW6" s="1017">
        <v>2005</v>
      </c>
      <c r="EX6" s="1015" t="s">
        <v>12</v>
      </c>
      <c r="EY6" s="1015"/>
      <c r="EZ6" s="1015"/>
      <c r="FA6" s="1015"/>
      <c r="FB6" s="1015"/>
      <c r="FC6" s="1015"/>
      <c r="FD6" s="1015"/>
      <c r="FE6" s="1015"/>
      <c r="FF6" s="1015"/>
      <c r="FG6" s="1015"/>
      <c r="FH6" s="1015"/>
      <c r="FI6" s="1016"/>
      <c r="FJ6" s="1017">
        <v>2006</v>
      </c>
      <c r="FK6" s="1015" t="s">
        <v>13</v>
      </c>
      <c r="FL6" s="1015"/>
      <c r="FM6" s="1015"/>
      <c r="FN6" s="1015"/>
      <c r="FO6" s="1015"/>
      <c r="FP6" s="1015"/>
      <c r="FQ6" s="1015"/>
      <c r="FR6" s="1015"/>
      <c r="FS6" s="1015"/>
      <c r="FT6" s="1015"/>
      <c r="FU6" s="1015"/>
      <c r="FV6" s="1016"/>
      <c r="FW6" s="1017">
        <v>2007</v>
      </c>
      <c r="FX6" s="1015">
        <v>2007</v>
      </c>
      <c r="FY6" s="1015"/>
      <c r="FZ6" s="1015"/>
      <c r="GA6" s="1015"/>
      <c r="GB6" s="1015"/>
      <c r="GC6" s="1015"/>
      <c r="GD6" s="1015"/>
      <c r="GE6" s="1015"/>
      <c r="GF6" s="1015"/>
      <c r="GG6" s="1015"/>
      <c r="GH6" s="1015"/>
      <c r="GI6" s="1016"/>
    </row>
    <row r="7" spans="1:191" s="32" customFormat="1" ht="17.100000000000001" customHeight="1" thickBot="1">
      <c r="A7" s="696"/>
      <c r="B7" s="1014"/>
      <c r="C7" s="673" t="s">
        <v>2651</v>
      </c>
      <c r="D7" s="673" t="s">
        <v>2652</v>
      </c>
      <c r="E7" s="673" t="s">
        <v>2653</v>
      </c>
      <c r="F7" s="673" t="s">
        <v>2654</v>
      </c>
      <c r="G7" s="673" t="s">
        <v>2655</v>
      </c>
      <c r="H7" s="673" t="s">
        <v>2656</v>
      </c>
      <c r="I7" s="673" t="s">
        <v>2657</v>
      </c>
      <c r="J7" s="1014"/>
      <c r="K7" s="673" t="s">
        <v>2646</v>
      </c>
      <c r="L7" s="673" t="s">
        <v>2647</v>
      </c>
      <c r="M7" s="673" t="s">
        <v>2648</v>
      </c>
      <c r="N7" s="673" t="s">
        <v>2649</v>
      </c>
      <c r="O7" s="673" t="s">
        <v>2650</v>
      </c>
      <c r="P7" s="673" t="s">
        <v>2651</v>
      </c>
      <c r="Q7" s="673" t="s">
        <v>2652</v>
      </c>
      <c r="R7" s="673" t="s">
        <v>2653</v>
      </c>
      <c r="S7" s="673" t="s">
        <v>2654</v>
      </c>
      <c r="T7" s="673" t="s">
        <v>2655</v>
      </c>
      <c r="U7" s="673" t="s">
        <v>2656</v>
      </c>
      <c r="V7" s="673" t="s">
        <v>2657</v>
      </c>
      <c r="W7" s="1014"/>
      <c r="X7" s="673" t="s">
        <v>2646</v>
      </c>
      <c r="Y7" s="673" t="s">
        <v>2647</v>
      </c>
      <c r="Z7" s="673" t="s">
        <v>2648</v>
      </c>
      <c r="AA7" s="673" t="s">
        <v>2649</v>
      </c>
      <c r="AB7" s="673" t="s">
        <v>2650</v>
      </c>
      <c r="AC7" s="673" t="s">
        <v>2651</v>
      </c>
      <c r="AD7" s="673" t="s">
        <v>2652</v>
      </c>
      <c r="AE7" s="673" t="s">
        <v>2653</v>
      </c>
      <c r="AF7" s="673" t="s">
        <v>2654</v>
      </c>
      <c r="AG7" s="673" t="s">
        <v>2655</v>
      </c>
      <c r="AH7" s="673" t="s">
        <v>2656</v>
      </c>
      <c r="AI7" s="673" t="s">
        <v>2657</v>
      </c>
      <c r="AJ7" s="1014"/>
      <c r="AK7" s="673" t="s">
        <v>2646</v>
      </c>
      <c r="AL7" s="673" t="s">
        <v>2647</v>
      </c>
      <c r="AM7" s="673" t="s">
        <v>2648</v>
      </c>
      <c r="AN7" s="673" t="s">
        <v>2649</v>
      </c>
      <c r="AO7" s="673" t="s">
        <v>2650</v>
      </c>
      <c r="AP7" s="673" t="s">
        <v>2651</v>
      </c>
      <c r="AQ7" s="673" t="s">
        <v>2652</v>
      </c>
      <c r="AR7" s="673" t="s">
        <v>2653</v>
      </c>
      <c r="AS7" s="673" t="s">
        <v>2654</v>
      </c>
      <c r="AT7" s="673" t="s">
        <v>2655</v>
      </c>
      <c r="AU7" s="673" t="s">
        <v>2656</v>
      </c>
      <c r="AV7" s="673" t="s">
        <v>2657</v>
      </c>
      <c r="AW7" s="1014"/>
      <c r="AX7" s="673" t="s">
        <v>2646</v>
      </c>
      <c r="AY7" s="673" t="s">
        <v>2647</v>
      </c>
      <c r="AZ7" s="673" t="s">
        <v>2648</v>
      </c>
      <c r="BA7" s="673" t="s">
        <v>2649</v>
      </c>
      <c r="BB7" s="673" t="s">
        <v>2650</v>
      </c>
      <c r="BC7" s="673" t="s">
        <v>2651</v>
      </c>
      <c r="BD7" s="673" t="s">
        <v>2652</v>
      </c>
      <c r="BE7" s="673" t="s">
        <v>2653</v>
      </c>
      <c r="BF7" s="673" t="s">
        <v>2654</v>
      </c>
      <c r="BG7" s="673" t="s">
        <v>2655</v>
      </c>
      <c r="BH7" s="673" t="s">
        <v>2656</v>
      </c>
      <c r="BI7" s="673" t="s">
        <v>2657</v>
      </c>
      <c r="BJ7" s="1014"/>
      <c r="BK7" s="673" t="s">
        <v>2646</v>
      </c>
      <c r="BL7" s="673" t="s">
        <v>2647</v>
      </c>
      <c r="BM7" s="673" t="s">
        <v>2648</v>
      </c>
      <c r="BN7" s="673" t="s">
        <v>2649</v>
      </c>
      <c r="BO7" s="673" t="s">
        <v>2650</v>
      </c>
      <c r="BP7" s="673" t="s">
        <v>2651</v>
      </c>
      <c r="BQ7" s="673" t="s">
        <v>2652</v>
      </c>
      <c r="BR7" s="673" t="s">
        <v>2653</v>
      </c>
      <c r="BS7" s="673" t="s">
        <v>2654</v>
      </c>
      <c r="BT7" s="673" t="s">
        <v>2655</v>
      </c>
      <c r="BU7" s="673" t="s">
        <v>2656</v>
      </c>
      <c r="BV7" s="673" t="s">
        <v>2657</v>
      </c>
      <c r="BW7" s="1014"/>
      <c r="BX7" s="673" t="s">
        <v>2646</v>
      </c>
      <c r="BY7" s="673" t="s">
        <v>2647</v>
      </c>
      <c r="BZ7" s="673" t="s">
        <v>2648</v>
      </c>
      <c r="CA7" s="673" t="s">
        <v>2649</v>
      </c>
      <c r="CB7" s="673" t="s">
        <v>2650</v>
      </c>
      <c r="CC7" s="673" t="s">
        <v>2651</v>
      </c>
      <c r="CD7" s="673" t="s">
        <v>2652</v>
      </c>
      <c r="CE7" s="673" t="s">
        <v>2653</v>
      </c>
      <c r="CF7" s="673" t="s">
        <v>2654</v>
      </c>
      <c r="CG7" s="673" t="s">
        <v>2655</v>
      </c>
      <c r="CH7" s="673" t="s">
        <v>2656</v>
      </c>
      <c r="CI7" s="673" t="s">
        <v>2657</v>
      </c>
      <c r="CJ7" s="1014"/>
      <c r="CK7" s="673" t="s">
        <v>2646</v>
      </c>
      <c r="CL7" s="673" t="s">
        <v>2647</v>
      </c>
      <c r="CM7" s="673" t="s">
        <v>2648</v>
      </c>
      <c r="CN7" s="673" t="s">
        <v>2649</v>
      </c>
      <c r="CO7" s="673" t="s">
        <v>2650</v>
      </c>
      <c r="CP7" s="673" t="s">
        <v>2651</v>
      </c>
      <c r="CQ7" s="673" t="s">
        <v>2652</v>
      </c>
      <c r="CR7" s="673" t="s">
        <v>2653</v>
      </c>
      <c r="CS7" s="673" t="s">
        <v>2654</v>
      </c>
      <c r="CT7" s="673" t="s">
        <v>2655</v>
      </c>
      <c r="CU7" s="673" t="s">
        <v>2656</v>
      </c>
      <c r="CV7" s="673" t="s">
        <v>2657</v>
      </c>
      <c r="CW7" s="1014"/>
      <c r="CX7" s="673" t="s">
        <v>2646</v>
      </c>
      <c r="CY7" s="673" t="s">
        <v>2647</v>
      </c>
      <c r="CZ7" s="673" t="s">
        <v>2648</v>
      </c>
      <c r="DA7" s="673" t="s">
        <v>2649</v>
      </c>
      <c r="DB7" s="673" t="s">
        <v>2650</v>
      </c>
      <c r="DC7" s="673" t="s">
        <v>2651</v>
      </c>
      <c r="DD7" s="673" t="s">
        <v>2652</v>
      </c>
      <c r="DE7" s="673" t="s">
        <v>2653</v>
      </c>
      <c r="DF7" s="673" t="s">
        <v>2654</v>
      </c>
      <c r="DG7" s="673" t="s">
        <v>2655</v>
      </c>
      <c r="DH7" s="673" t="s">
        <v>2656</v>
      </c>
      <c r="DI7" s="673" t="s">
        <v>2657</v>
      </c>
      <c r="DJ7" s="1014"/>
      <c r="DK7" s="673" t="s">
        <v>2646</v>
      </c>
      <c r="DL7" s="673" t="s">
        <v>2647</v>
      </c>
      <c r="DM7" s="673" t="s">
        <v>2648</v>
      </c>
      <c r="DN7" s="673" t="s">
        <v>2649</v>
      </c>
      <c r="DO7" s="673" t="s">
        <v>2650</v>
      </c>
      <c r="DP7" s="673" t="s">
        <v>2651</v>
      </c>
      <c r="DQ7" s="673" t="s">
        <v>2652</v>
      </c>
      <c r="DR7" s="673" t="s">
        <v>2653</v>
      </c>
      <c r="DS7" s="673" t="s">
        <v>2654</v>
      </c>
      <c r="DT7" s="673" t="s">
        <v>2655</v>
      </c>
      <c r="DU7" s="673" t="s">
        <v>2656</v>
      </c>
      <c r="DV7" s="673" t="s">
        <v>2657</v>
      </c>
      <c r="DW7" s="1014"/>
      <c r="DX7" s="673" t="s">
        <v>2646</v>
      </c>
      <c r="DY7" s="673" t="s">
        <v>2647</v>
      </c>
      <c r="DZ7" s="673" t="s">
        <v>2648</v>
      </c>
      <c r="EA7" s="673" t="s">
        <v>2649</v>
      </c>
      <c r="EB7" s="673" t="s">
        <v>2650</v>
      </c>
      <c r="EC7" s="673" t="s">
        <v>2651</v>
      </c>
      <c r="ED7" s="673" t="s">
        <v>2652</v>
      </c>
      <c r="EE7" s="673" t="s">
        <v>2653</v>
      </c>
      <c r="EF7" s="673" t="s">
        <v>2654</v>
      </c>
      <c r="EG7" s="673" t="s">
        <v>2655</v>
      </c>
      <c r="EH7" s="673" t="s">
        <v>2656</v>
      </c>
      <c r="EI7" s="673" t="s">
        <v>2657</v>
      </c>
      <c r="EJ7" s="1014"/>
      <c r="EK7" s="673" t="s">
        <v>2646</v>
      </c>
      <c r="EL7" s="673" t="s">
        <v>2647</v>
      </c>
      <c r="EM7" s="673" t="s">
        <v>2648</v>
      </c>
      <c r="EN7" s="673" t="s">
        <v>2649</v>
      </c>
      <c r="EO7" s="673" t="s">
        <v>2650</v>
      </c>
      <c r="EP7" s="673" t="s">
        <v>2651</v>
      </c>
      <c r="EQ7" s="673" t="s">
        <v>2652</v>
      </c>
      <c r="ER7" s="673" t="s">
        <v>2653</v>
      </c>
      <c r="ES7" s="673" t="s">
        <v>2654</v>
      </c>
      <c r="ET7" s="673" t="s">
        <v>2655</v>
      </c>
      <c r="EU7" s="673" t="s">
        <v>2656</v>
      </c>
      <c r="EV7" s="673" t="s">
        <v>2657</v>
      </c>
      <c r="EW7" s="1014"/>
      <c r="EX7" s="673" t="s">
        <v>2646</v>
      </c>
      <c r="EY7" s="673" t="s">
        <v>2647</v>
      </c>
      <c r="EZ7" s="673" t="s">
        <v>2648</v>
      </c>
      <c r="FA7" s="673" t="s">
        <v>2649</v>
      </c>
      <c r="FB7" s="673" t="s">
        <v>2650</v>
      </c>
      <c r="FC7" s="673" t="s">
        <v>2651</v>
      </c>
      <c r="FD7" s="673" t="s">
        <v>2652</v>
      </c>
      <c r="FE7" s="673" t="s">
        <v>2653</v>
      </c>
      <c r="FF7" s="673" t="s">
        <v>2654</v>
      </c>
      <c r="FG7" s="673" t="s">
        <v>2655</v>
      </c>
      <c r="FH7" s="673" t="s">
        <v>2656</v>
      </c>
      <c r="FI7" s="673" t="s">
        <v>2657</v>
      </c>
      <c r="FJ7" s="1014"/>
      <c r="FK7" s="673" t="s">
        <v>2646</v>
      </c>
      <c r="FL7" s="673" t="s">
        <v>2647</v>
      </c>
      <c r="FM7" s="673" t="s">
        <v>2648</v>
      </c>
      <c r="FN7" s="673" t="s">
        <v>2649</v>
      </c>
      <c r="FO7" s="673" t="s">
        <v>2650</v>
      </c>
      <c r="FP7" s="673" t="s">
        <v>2651</v>
      </c>
      <c r="FQ7" s="673" t="s">
        <v>2652</v>
      </c>
      <c r="FR7" s="673" t="s">
        <v>2653</v>
      </c>
      <c r="FS7" s="673" t="s">
        <v>2654</v>
      </c>
      <c r="FT7" s="673" t="s">
        <v>2655</v>
      </c>
      <c r="FU7" s="673" t="s">
        <v>2656</v>
      </c>
      <c r="FV7" s="673" t="s">
        <v>2657</v>
      </c>
      <c r="FW7" s="1014"/>
      <c r="FX7" s="673" t="s">
        <v>2646</v>
      </c>
      <c r="FY7" s="673" t="s">
        <v>2647</v>
      </c>
      <c r="FZ7" s="673" t="s">
        <v>2648</v>
      </c>
      <c r="GA7" s="673" t="s">
        <v>2649</v>
      </c>
      <c r="GB7" s="673" t="s">
        <v>2650</v>
      </c>
      <c r="GC7" s="673" t="s">
        <v>2651</v>
      </c>
      <c r="GD7" s="673" t="s">
        <v>2652</v>
      </c>
      <c r="GE7" s="673" t="s">
        <v>2653</v>
      </c>
      <c r="GF7" s="673" t="s">
        <v>2654</v>
      </c>
      <c r="GG7" s="673" t="s">
        <v>2655</v>
      </c>
      <c r="GH7" s="673" t="s">
        <v>2656</v>
      </c>
      <c r="GI7" s="673" t="s">
        <v>2657</v>
      </c>
    </row>
    <row r="8" spans="1:191" s="30" customFormat="1" ht="5.0999999999999996" customHeight="1">
      <c r="A8" s="117"/>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row>
    <row r="9" spans="1:191" s="32" customFormat="1" ht="12.75" customHeight="1">
      <c r="A9" s="118" t="s">
        <v>2715</v>
      </c>
      <c r="B9" s="14">
        <f>I9</f>
        <v>521.98320000000001</v>
      </c>
      <c r="C9" s="17">
        <v>272.3424</v>
      </c>
      <c r="D9" s="17">
        <v>310.48939999999999</v>
      </c>
      <c r="E9" s="17">
        <v>372.03750000000002</v>
      </c>
      <c r="F9" s="17">
        <v>455.43310000000002</v>
      </c>
      <c r="G9" s="17">
        <v>556.22820000000002</v>
      </c>
      <c r="H9" s="17">
        <v>496.42860000000002</v>
      </c>
      <c r="I9" s="17">
        <v>521.98320000000001</v>
      </c>
      <c r="J9" s="14">
        <f>V9</f>
        <v>1067.9675</v>
      </c>
      <c r="K9" s="14">
        <v>564.94640000000004</v>
      </c>
      <c r="L9" s="14">
        <v>583.72730000000001</v>
      </c>
      <c r="M9" s="14">
        <v>665.61559999999997</v>
      </c>
      <c r="N9" s="17">
        <v>714.87490000000003</v>
      </c>
      <c r="O9" s="17">
        <v>840.67740000000003</v>
      </c>
      <c r="P9" s="17">
        <v>795.62180000000001</v>
      </c>
      <c r="Q9" s="17">
        <v>908.10709999999995</v>
      </c>
      <c r="R9" s="17">
        <v>974.41280000000006</v>
      </c>
      <c r="S9" s="17">
        <v>974.57669999999996</v>
      </c>
      <c r="T9" s="17">
        <v>1019.2021999999999</v>
      </c>
      <c r="U9" s="17">
        <v>999.45119999999997</v>
      </c>
      <c r="V9" s="17">
        <v>1067.9675</v>
      </c>
      <c r="W9" s="14">
        <f>AI9</f>
        <v>2044.336</v>
      </c>
      <c r="X9" s="14">
        <v>1097.3655999999999</v>
      </c>
      <c r="Y9" s="14">
        <v>1164.3303999999998</v>
      </c>
      <c r="Z9" s="14">
        <v>1185.1636000000001</v>
      </c>
      <c r="AA9" s="17">
        <v>1229.2985000000001</v>
      </c>
      <c r="AB9" s="17">
        <v>1289.3674000000001</v>
      </c>
      <c r="AC9" s="17">
        <v>1453.1014</v>
      </c>
      <c r="AD9" s="17">
        <v>1606.2938000000001</v>
      </c>
      <c r="AE9" s="17">
        <v>1728.9147</v>
      </c>
      <c r="AF9" s="17">
        <v>1725.6798000000001</v>
      </c>
      <c r="AG9" s="17">
        <v>1856.4504999999999</v>
      </c>
      <c r="AH9" s="17">
        <v>1844.7584000000002</v>
      </c>
      <c r="AI9" s="17">
        <v>2044.336</v>
      </c>
      <c r="AJ9" s="14">
        <f>AV9</f>
        <v>2533.3956000000003</v>
      </c>
      <c r="AK9" s="14">
        <v>1917.2381</v>
      </c>
      <c r="AL9" s="14">
        <v>1980.1104</v>
      </c>
      <c r="AM9" s="14">
        <v>1946.0092999999997</v>
      </c>
      <c r="AN9" s="17">
        <v>1897.7761</v>
      </c>
      <c r="AO9" s="17">
        <v>1932.4147999999998</v>
      </c>
      <c r="AP9" s="17">
        <v>1960.0376000000001</v>
      </c>
      <c r="AQ9" s="17">
        <v>2091.0061999999998</v>
      </c>
      <c r="AR9" s="17">
        <v>2249.9160000000002</v>
      </c>
      <c r="AS9" s="17">
        <v>2365.2777999999998</v>
      </c>
      <c r="AT9" s="17">
        <v>2634.9490000000001</v>
      </c>
      <c r="AU9" s="17">
        <v>2504.8335000000002</v>
      </c>
      <c r="AV9" s="17">
        <v>2533.3956000000003</v>
      </c>
      <c r="AW9" s="14">
        <f>BI9</f>
        <v>3069.0950830000002</v>
      </c>
      <c r="AX9" s="14">
        <v>2512.5647999999997</v>
      </c>
      <c r="AY9" s="14">
        <v>2500.7921999999999</v>
      </c>
      <c r="AZ9" s="14">
        <v>2503.6741000000002</v>
      </c>
      <c r="BA9" s="17">
        <v>2488.0053000000003</v>
      </c>
      <c r="BB9" s="17">
        <v>2502.5382</v>
      </c>
      <c r="BC9" s="17">
        <v>2793.4395</v>
      </c>
      <c r="BD9" s="17">
        <v>2850.3933000000002</v>
      </c>
      <c r="BE9" s="17">
        <v>2873.3674000000001</v>
      </c>
      <c r="BF9" s="17">
        <v>2757.6937000000003</v>
      </c>
      <c r="BG9" s="17">
        <v>2817.7031000000002</v>
      </c>
      <c r="BH9" s="17">
        <v>2908.2126000000003</v>
      </c>
      <c r="BI9" s="17">
        <v>3069.0950830000002</v>
      </c>
      <c r="BJ9" s="14">
        <f>BV9</f>
        <v>3277.8342000000002</v>
      </c>
      <c r="BK9" s="14">
        <v>3059.4117000000001</v>
      </c>
      <c r="BL9" s="14">
        <v>3067.8652999999999</v>
      </c>
      <c r="BM9" s="14">
        <v>3147.0472</v>
      </c>
      <c r="BN9" s="17">
        <v>3225.6328000000003</v>
      </c>
      <c r="BO9" s="17">
        <v>3199.5428999999999</v>
      </c>
      <c r="BP9" s="17">
        <v>3149.2399</v>
      </c>
      <c r="BQ9" s="17">
        <v>3316.9256</v>
      </c>
      <c r="BR9" s="17">
        <v>3086.8764000000001</v>
      </c>
      <c r="BS9" s="17">
        <v>2956.9989</v>
      </c>
      <c r="BT9" s="17">
        <v>2962.9666000000002</v>
      </c>
      <c r="BU9" s="17">
        <v>2898.4688999999998</v>
      </c>
      <c r="BV9" s="17">
        <v>3277.8342000000002</v>
      </c>
      <c r="BW9" s="14">
        <f>CI9</f>
        <v>4043.9152000000004</v>
      </c>
      <c r="BX9" s="14">
        <v>3071.3665000000001</v>
      </c>
      <c r="BY9" s="14">
        <v>3160.5700999999999</v>
      </c>
      <c r="BZ9" s="14">
        <v>3160.1713999999997</v>
      </c>
      <c r="CA9" s="17">
        <v>3277.5928000000004</v>
      </c>
      <c r="CB9" s="17">
        <v>3165.0830000000001</v>
      </c>
      <c r="CC9" s="17">
        <v>3231.2624999999998</v>
      </c>
      <c r="CD9" s="17">
        <v>3863.7612000000004</v>
      </c>
      <c r="CE9" s="17">
        <v>3778.3254000000002</v>
      </c>
      <c r="CF9" s="17">
        <v>3780.1156000000001</v>
      </c>
      <c r="CG9" s="17">
        <v>3826.7412000000004</v>
      </c>
      <c r="CH9" s="17">
        <v>3583.3314</v>
      </c>
      <c r="CI9" s="17">
        <v>4043.9152000000004</v>
      </c>
      <c r="CJ9" s="14">
        <f>CV9</f>
        <v>4801.6569</v>
      </c>
      <c r="CK9" s="14">
        <v>3754.3187000000003</v>
      </c>
      <c r="CL9" s="14">
        <v>3803.0738999999999</v>
      </c>
      <c r="CM9" s="14">
        <v>3793.0618999999997</v>
      </c>
      <c r="CN9" s="17">
        <v>3980.2111</v>
      </c>
      <c r="CO9" s="17">
        <v>3916.5157999999997</v>
      </c>
      <c r="CP9" s="17">
        <v>4253.3694999999998</v>
      </c>
      <c r="CQ9" s="17">
        <v>4564.7190000000001</v>
      </c>
      <c r="CR9" s="17">
        <v>4556.9940999999999</v>
      </c>
      <c r="CS9" s="17">
        <v>4557.2079999999996</v>
      </c>
      <c r="CT9" s="17">
        <v>4950.1710000000003</v>
      </c>
      <c r="CU9" s="17">
        <v>4453.7750999999998</v>
      </c>
      <c r="CV9" s="17">
        <v>4801.6569</v>
      </c>
      <c r="CW9" s="14">
        <f>DI9</f>
        <v>5358.5094000000008</v>
      </c>
      <c r="CX9" s="14">
        <v>4625.8002999999999</v>
      </c>
      <c r="CY9" s="14">
        <v>4684.5140999999994</v>
      </c>
      <c r="CZ9" s="14">
        <v>4616.4224999999997</v>
      </c>
      <c r="DA9" s="17">
        <v>4590.2462999999998</v>
      </c>
      <c r="DB9" s="17">
        <v>4378.7717999999995</v>
      </c>
      <c r="DC9" s="17">
        <v>4261.3572000000004</v>
      </c>
      <c r="DD9" s="17">
        <v>4733.8651</v>
      </c>
      <c r="DE9" s="17">
        <v>4696.2144000000008</v>
      </c>
      <c r="DF9" s="17">
        <v>5009.2568000000001</v>
      </c>
      <c r="DG9" s="17">
        <v>5169.0677000000005</v>
      </c>
      <c r="DH9" s="17">
        <v>5217.8270999999995</v>
      </c>
      <c r="DI9" s="17">
        <v>5358.5094000000008</v>
      </c>
      <c r="DJ9" s="14">
        <f>DV9</f>
        <v>7658.4435999999996</v>
      </c>
      <c r="DK9" s="14">
        <v>5306.6360000000004</v>
      </c>
      <c r="DL9" s="14">
        <v>5605.7889999999998</v>
      </c>
      <c r="DM9" s="14">
        <v>5626.1887000000006</v>
      </c>
      <c r="DN9" s="17">
        <v>5797.8335999999999</v>
      </c>
      <c r="DO9" s="17">
        <v>5822.7884999999997</v>
      </c>
      <c r="DP9" s="17">
        <v>6163.4544000000005</v>
      </c>
      <c r="DQ9" s="17">
        <v>6319.9474</v>
      </c>
      <c r="DR9" s="17">
        <v>6535.2520000000004</v>
      </c>
      <c r="DS9" s="17">
        <v>6786.2542999999996</v>
      </c>
      <c r="DT9" s="17">
        <v>7551.1190999999999</v>
      </c>
      <c r="DU9" s="17">
        <v>7654.8858</v>
      </c>
      <c r="DV9" s="17">
        <v>7658.4435999999996</v>
      </c>
      <c r="DW9" s="14">
        <f>EI9</f>
        <v>10075.290000000001</v>
      </c>
      <c r="DX9" s="14">
        <v>7929.3508000000002</v>
      </c>
      <c r="DY9" s="14">
        <v>7807.4735000000001</v>
      </c>
      <c r="DZ9" s="14">
        <v>7871.2264000000005</v>
      </c>
      <c r="EA9" s="17">
        <v>8119.6499000000003</v>
      </c>
      <c r="EB9" s="17">
        <v>8336.3721999999998</v>
      </c>
      <c r="EC9" s="17">
        <v>8428.3410999999996</v>
      </c>
      <c r="ED9" s="17">
        <v>8614.3989999999994</v>
      </c>
      <c r="EE9" s="17">
        <v>8810.5910999999996</v>
      </c>
      <c r="EF9" s="17">
        <v>8671.4670000000006</v>
      </c>
      <c r="EG9" s="17">
        <v>9787.7160000000003</v>
      </c>
      <c r="EH9" s="17">
        <v>10152.4429</v>
      </c>
      <c r="EI9" s="17">
        <v>10075.290000000001</v>
      </c>
      <c r="EJ9" s="14">
        <f>EV9</f>
        <v>12379.910699999999</v>
      </c>
      <c r="EK9" s="14">
        <v>10827.6661</v>
      </c>
      <c r="EL9" s="14">
        <v>10801.454300000001</v>
      </c>
      <c r="EM9" s="14">
        <v>10377.299999999999</v>
      </c>
      <c r="EN9" s="17">
        <v>10995.031999999999</v>
      </c>
      <c r="EO9" s="17">
        <v>10875.859700000001</v>
      </c>
      <c r="EP9" s="17">
        <v>10786.035199999998</v>
      </c>
      <c r="EQ9" s="17">
        <v>11342.2639</v>
      </c>
      <c r="ER9" s="17">
        <v>11436.784099999999</v>
      </c>
      <c r="ES9" s="17">
        <v>10880.930699999999</v>
      </c>
      <c r="ET9" s="17">
        <v>12016.062699999999</v>
      </c>
      <c r="EU9" s="17">
        <v>12390.086599999999</v>
      </c>
      <c r="EV9" s="17">
        <v>12379.910699999999</v>
      </c>
      <c r="EW9" s="14">
        <f>FI9</f>
        <v>15465.6363</v>
      </c>
      <c r="EX9" s="14">
        <v>13026.902599999999</v>
      </c>
      <c r="EY9" s="14">
        <v>13049.177800000001</v>
      </c>
      <c r="EZ9" s="14">
        <v>12602.6507</v>
      </c>
      <c r="FA9" s="17">
        <v>12844.7842</v>
      </c>
      <c r="FB9" s="17">
        <v>12976.565000000001</v>
      </c>
      <c r="FC9" s="17">
        <v>12764.2647</v>
      </c>
      <c r="FD9" s="17">
        <v>13427.766</v>
      </c>
      <c r="FE9" s="17">
        <v>13800.2547</v>
      </c>
      <c r="FF9" s="17">
        <v>13883.9396</v>
      </c>
      <c r="FG9" s="17">
        <v>14302.498599999999</v>
      </c>
      <c r="FH9" s="17">
        <v>14752.554300000002</v>
      </c>
      <c r="FI9" s="17">
        <v>15465.6363</v>
      </c>
      <c r="FJ9" s="14">
        <f>FV9</f>
        <v>22798.8377</v>
      </c>
      <c r="FK9" s="14">
        <v>15543.9218</v>
      </c>
      <c r="FL9" s="14">
        <v>15332.6415</v>
      </c>
      <c r="FM9" s="14">
        <v>15347.767599999999</v>
      </c>
      <c r="FN9" s="17">
        <v>16002.719300000001</v>
      </c>
      <c r="FO9" s="17">
        <v>15981.7624</v>
      </c>
      <c r="FP9" s="17">
        <v>16962.2392</v>
      </c>
      <c r="FQ9" s="17">
        <v>18113.2798</v>
      </c>
      <c r="FR9" s="17">
        <v>18788.067600000002</v>
      </c>
      <c r="FS9" s="17">
        <v>19454.454699999998</v>
      </c>
      <c r="FT9" s="17">
        <v>20529.073100000001</v>
      </c>
      <c r="FU9" s="17">
        <v>20434.504100000002</v>
      </c>
      <c r="FV9" s="17">
        <v>22798.8377</v>
      </c>
      <c r="FW9" s="14">
        <f>GI9</f>
        <v>31575.852899999998</v>
      </c>
      <c r="FX9" s="14">
        <v>21322.798500000001</v>
      </c>
      <c r="FY9" s="14">
        <v>21693.7274</v>
      </c>
      <c r="FZ9" s="14">
        <v>22176.258999999998</v>
      </c>
      <c r="GA9" s="17">
        <v>23253.138600000002</v>
      </c>
      <c r="GB9" s="17">
        <v>24013.1584</v>
      </c>
      <c r="GC9" s="17">
        <v>25495.462600000003</v>
      </c>
      <c r="GD9" s="17">
        <v>26583.013600000002</v>
      </c>
      <c r="GE9" s="17">
        <v>27930.319</v>
      </c>
      <c r="GF9" s="17">
        <v>27407.607199999999</v>
      </c>
      <c r="GG9" s="17">
        <v>24780.3727</v>
      </c>
      <c r="GH9" s="17">
        <v>28964.715199999999</v>
      </c>
      <c r="GI9" s="17">
        <v>31575.852899999998</v>
      </c>
    </row>
    <row r="10" spans="1:191" s="32" customFormat="1" ht="12.75" customHeight="1">
      <c r="A10" s="73" t="s">
        <v>2823</v>
      </c>
      <c r="B10" s="15" t="str">
        <f t="shared" ref="B10:B14" si="0">I10</f>
        <v>-</v>
      </c>
      <c r="C10" s="15" t="s">
        <v>15</v>
      </c>
      <c r="D10" s="15" t="s">
        <v>15</v>
      </c>
      <c r="E10" s="15" t="s">
        <v>15</v>
      </c>
      <c r="F10" s="15" t="s">
        <v>15</v>
      </c>
      <c r="G10" s="15" t="s">
        <v>15</v>
      </c>
      <c r="H10" s="15" t="s">
        <v>15</v>
      </c>
      <c r="I10" s="15" t="s">
        <v>15</v>
      </c>
      <c r="J10" s="14">
        <f t="shared" ref="J10:J14" si="1">V10</f>
        <v>1021.8384</v>
      </c>
      <c r="K10" s="15" t="s">
        <v>15</v>
      </c>
      <c r="L10" s="15" t="s">
        <v>15</v>
      </c>
      <c r="M10" s="15" t="s">
        <v>15</v>
      </c>
      <c r="N10" s="15" t="s">
        <v>15</v>
      </c>
      <c r="O10" s="15" t="s">
        <v>15</v>
      </c>
      <c r="P10" s="15" t="s">
        <v>15</v>
      </c>
      <c r="Q10" s="15" t="s">
        <v>15</v>
      </c>
      <c r="R10" s="15" t="s">
        <v>15</v>
      </c>
      <c r="S10" s="15" t="s">
        <v>15</v>
      </c>
      <c r="T10" s="15" t="s">
        <v>15</v>
      </c>
      <c r="U10" s="15" t="s">
        <v>15</v>
      </c>
      <c r="V10" s="17">
        <v>1021.8384</v>
      </c>
      <c r="W10" s="14">
        <f t="shared" ref="W10:W14" si="2">AI10</f>
        <v>1963.3616999999999</v>
      </c>
      <c r="X10" s="14">
        <v>1054.5893999999998</v>
      </c>
      <c r="Y10" s="14">
        <v>1053.1728999999998</v>
      </c>
      <c r="Z10" s="14">
        <v>1035.7983000000002</v>
      </c>
      <c r="AA10" s="17">
        <v>1146.4621000000002</v>
      </c>
      <c r="AB10" s="17">
        <v>1187.7333000000001</v>
      </c>
      <c r="AC10" s="17">
        <v>1312.6465000000001</v>
      </c>
      <c r="AD10" s="17">
        <v>1461.0791000000002</v>
      </c>
      <c r="AE10" s="17">
        <v>1616.9963</v>
      </c>
      <c r="AF10" s="17">
        <v>1595.4753000000001</v>
      </c>
      <c r="AG10" s="17">
        <v>1742.6766</v>
      </c>
      <c r="AH10" s="17">
        <v>1722.0226</v>
      </c>
      <c r="AI10" s="17">
        <v>1963.3616999999999</v>
      </c>
      <c r="AJ10" s="14">
        <f t="shared" ref="AJ10:AJ14" si="3">AV10</f>
        <v>2438.9735000000001</v>
      </c>
      <c r="AK10" s="14">
        <v>1820.8033</v>
      </c>
      <c r="AL10" s="14">
        <v>1829.5953</v>
      </c>
      <c r="AM10" s="14">
        <v>1834.3334</v>
      </c>
      <c r="AN10" s="17">
        <v>1812.9851000000001</v>
      </c>
      <c r="AO10" s="17">
        <v>1839.6533999999999</v>
      </c>
      <c r="AP10" s="17">
        <v>1862.8096</v>
      </c>
      <c r="AQ10" s="17">
        <v>1973.1188999999999</v>
      </c>
      <c r="AR10" s="17">
        <v>2157.0655000000002</v>
      </c>
      <c r="AS10" s="17">
        <v>2271.681</v>
      </c>
      <c r="AT10" s="17">
        <v>2514.5937999999996</v>
      </c>
      <c r="AU10" s="17">
        <v>2387.7006000000001</v>
      </c>
      <c r="AV10" s="17">
        <v>2438.9735000000001</v>
      </c>
      <c r="AW10" s="14">
        <f t="shared" ref="AW10:AW14" si="4">BI10</f>
        <v>2741.7944120000002</v>
      </c>
      <c r="AX10" s="14">
        <v>2392.8182999999999</v>
      </c>
      <c r="AY10" s="14">
        <v>2401.2157999999999</v>
      </c>
      <c r="AZ10" s="14">
        <v>2361.7822000000001</v>
      </c>
      <c r="BA10" s="17">
        <v>2329.8161</v>
      </c>
      <c r="BB10" s="17">
        <v>2298.9742000000001</v>
      </c>
      <c r="BC10" s="17">
        <v>2541.3953999999999</v>
      </c>
      <c r="BD10" s="17">
        <v>2601.1797000000001</v>
      </c>
      <c r="BE10" s="17">
        <v>2594.8995</v>
      </c>
      <c r="BF10" s="17">
        <v>2506.5216</v>
      </c>
      <c r="BG10" s="17">
        <v>2530.5696000000003</v>
      </c>
      <c r="BH10" s="17">
        <v>2615.404</v>
      </c>
      <c r="BI10" s="17">
        <v>2741.7944120000002</v>
      </c>
      <c r="BJ10" s="14">
        <f t="shared" ref="BJ10:BJ14" si="5">BV10</f>
        <v>2930.0371</v>
      </c>
      <c r="BK10" s="14">
        <v>2741.0332000000003</v>
      </c>
      <c r="BL10" s="14">
        <v>2719.1284000000001</v>
      </c>
      <c r="BM10" s="14">
        <v>2806.3632000000002</v>
      </c>
      <c r="BN10" s="17">
        <v>2890.3212000000003</v>
      </c>
      <c r="BO10" s="17">
        <v>2820.0634</v>
      </c>
      <c r="BP10" s="17">
        <v>2775.1158</v>
      </c>
      <c r="BQ10" s="17">
        <v>2945.8193999999999</v>
      </c>
      <c r="BR10" s="17">
        <v>2788.8986</v>
      </c>
      <c r="BS10" s="17">
        <v>2629.7341000000001</v>
      </c>
      <c r="BT10" s="17">
        <v>2665.3996000000002</v>
      </c>
      <c r="BU10" s="17">
        <v>2562.4229</v>
      </c>
      <c r="BV10" s="17">
        <v>2930.0371</v>
      </c>
      <c r="BW10" s="14">
        <f t="shared" ref="BW10:BW14" si="6">CI10</f>
        <v>3731.9996000000001</v>
      </c>
      <c r="BX10" s="14">
        <v>2805.8669</v>
      </c>
      <c r="BY10" s="14">
        <v>2798.5182</v>
      </c>
      <c r="BZ10" s="14">
        <v>2913.8376000000003</v>
      </c>
      <c r="CA10" s="17">
        <v>3003.6201000000001</v>
      </c>
      <c r="CB10" s="17">
        <v>2949.5920000000001</v>
      </c>
      <c r="CC10" s="17">
        <v>3045.7966000000001</v>
      </c>
      <c r="CD10" s="17">
        <v>3581.7154999999998</v>
      </c>
      <c r="CE10" s="17">
        <v>3547.4962</v>
      </c>
      <c r="CF10" s="17">
        <v>3591.4323999999997</v>
      </c>
      <c r="CG10" s="17">
        <v>3654.4295999999999</v>
      </c>
      <c r="CH10" s="17">
        <v>3403.2858999999999</v>
      </c>
      <c r="CI10" s="17">
        <v>3731.9996000000001</v>
      </c>
      <c r="CJ10" s="14">
        <f t="shared" ref="CJ10:CJ14" si="7">CV10</f>
        <v>4311.9885000000004</v>
      </c>
      <c r="CK10" s="14">
        <v>3527.4663999999998</v>
      </c>
      <c r="CL10" s="14">
        <v>3593.0520000000001</v>
      </c>
      <c r="CM10" s="14">
        <v>3521.4162999999999</v>
      </c>
      <c r="CN10" s="17">
        <v>3747.3418999999999</v>
      </c>
      <c r="CO10" s="17">
        <v>3655.5308999999997</v>
      </c>
      <c r="CP10" s="17">
        <v>3945.4231</v>
      </c>
      <c r="CQ10" s="17">
        <v>4179.4772999999996</v>
      </c>
      <c r="CR10" s="17">
        <v>4309.4120999999996</v>
      </c>
      <c r="CS10" s="17">
        <v>4254.6960999999992</v>
      </c>
      <c r="CT10" s="17">
        <v>4775.1176999999998</v>
      </c>
      <c r="CU10" s="17">
        <v>4182.9405999999999</v>
      </c>
      <c r="CV10" s="17">
        <v>4311.9885000000004</v>
      </c>
      <c r="CW10" s="14">
        <f t="shared" ref="CW10:CW14" si="8">DI10</f>
        <v>5174.5955999999996</v>
      </c>
      <c r="CX10" s="14">
        <v>4114.6307000000006</v>
      </c>
      <c r="CY10" s="14">
        <v>4087.9037000000003</v>
      </c>
      <c r="CZ10" s="14">
        <v>4089.3557000000001</v>
      </c>
      <c r="DA10" s="17">
        <v>4247.9812999999995</v>
      </c>
      <c r="DB10" s="17">
        <v>4124.2699000000002</v>
      </c>
      <c r="DC10" s="17">
        <v>4143.0853999999999</v>
      </c>
      <c r="DD10" s="17">
        <v>4439.3964000000005</v>
      </c>
      <c r="DE10" s="17">
        <v>4498.9043000000001</v>
      </c>
      <c r="DF10" s="17">
        <v>4793.4020999999993</v>
      </c>
      <c r="DG10" s="17">
        <v>4847.7714000000005</v>
      </c>
      <c r="DH10" s="17">
        <v>4888.3350999999993</v>
      </c>
      <c r="DI10" s="17">
        <v>5174.5955999999996</v>
      </c>
      <c r="DJ10" s="14">
        <f>DV10</f>
        <v>7058.0294000000004</v>
      </c>
      <c r="DK10" s="14">
        <v>5000.4616999999998</v>
      </c>
      <c r="DL10" s="14">
        <v>5212.3125</v>
      </c>
      <c r="DM10" s="14">
        <v>5354.1334999999999</v>
      </c>
      <c r="DN10" s="17">
        <v>5462.3259000000007</v>
      </c>
      <c r="DO10" s="17">
        <v>5503.1732000000002</v>
      </c>
      <c r="DP10" s="17">
        <v>5735.8442999999997</v>
      </c>
      <c r="DQ10" s="17">
        <v>5955.7969000000003</v>
      </c>
      <c r="DR10" s="17">
        <v>6208.2304000000004</v>
      </c>
      <c r="DS10" s="17">
        <v>6406.9689000000008</v>
      </c>
      <c r="DT10" s="17">
        <v>6968.8382000000001</v>
      </c>
      <c r="DU10" s="17">
        <v>7002.9405999999999</v>
      </c>
      <c r="DV10" s="17">
        <v>7058.0294000000004</v>
      </c>
      <c r="DW10" s="14">
        <f>EI10</f>
        <v>9623.2572</v>
      </c>
      <c r="DX10" s="14">
        <v>7445.5342000000001</v>
      </c>
      <c r="DY10" s="14">
        <v>7298.1282999999994</v>
      </c>
      <c r="DZ10" s="14">
        <v>7434.6666999999998</v>
      </c>
      <c r="EA10" s="17">
        <v>7646.7240000000002</v>
      </c>
      <c r="EB10" s="17">
        <v>7831.3602999999994</v>
      </c>
      <c r="EC10" s="17">
        <v>8088.2812000000004</v>
      </c>
      <c r="ED10" s="17">
        <v>8162.4135999999999</v>
      </c>
      <c r="EE10" s="17">
        <v>8322.8590000000004</v>
      </c>
      <c r="EF10" s="17">
        <v>8373.1949999999997</v>
      </c>
      <c r="EG10" s="17">
        <v>9100.5178000000014</v>
      </c>
      <c r="EH10" s="17">
        <v>9472.8823000000011</v>
      </c>
      <c r="EI10" s="17">
        <v>9623.2572</v>
      </c>
      <c r="EJ10" s="14">
        <f t="shared" ref="EJ10:EJ26" si="9">EV10</f>
        <v>11425.0599</v>
      </c>
      <c r="EK10" s="14">
        <v>9906.2914000000001</v>
      </c>
      <c r="EL10" s="14">
        <v>9927.5148000000008</v>
      </c>
      <c r="EM10" s="14">
        <v>9899.7000000000007</v>
      </c>
      <c r="EN10" s="17">
        <v>10229.564899999999</v>
      </c>
      <c r="EO10" s="17">
        <v>10222.8943</v>
      </c>
      <c r="EP10" s="17">
        <v>10299.232300000001</v>
      </c>
      <c r="EQ10" s="17">
        <v>10574.3788</v>
      </c>
      <c r="ER10" s="17">
        <v>10563.4341</v>
      </c>
      <c r="ES10" s="17">
        <v>10327.3627</v>
      </c>
      <c r="ET10" s="17">
        <v>10913.0072</v>
      </c>
      <c r="EU10" s="17">
        <v>11013.4395</v>
      </c>
      <c r="EV10" s="17">
        <v>11425.0599</v>
      </c>
      <c r="EW10" s="14">
        <f t="shared" ref="EW10:EW26" si="10">FI10</f>
        <v>13413.802100000001</v>
      </c>
      <c r="EX10" s="14">
        <v>11540.7655</v>
      </c>
      <c r="EY10" s="14">
        <v>11821.666300000001</v>
      </c>
      <c r="EZ10" s="14">
        <v>11734.833000000001</v>
      </c>
      <c r="FA10" s="17">
        <v>11747.2809</v>
      </c>
      <c r="FB10" s="17">
        <v>11585.9476</v>
      </c>
      <c r="FC10" s="17">
        <v>11614.775900000001</v>
      </c>
      <c r="FD10" s="17">
        <v>12074.8763</v>
      </c>
      <c r="FE10" s="17">
        <v>12399.9126</v>
      </c>
      <c r="FF10" s="17">
        <v>12250.7647</v>
      </c>
      <c r="FG10" s="17">
        <v>12809.645400000001</v>
      </c>
      <c r="FH10" s="17">
        <v>12800.5736</v>
      </c>
      <c r="FI10" s="17">
        <v>13413.802100000001</v>
      </c>
      <c r="FJ10" s="14">
        <f t="shared" ref="FJ10:FJ26" si="11">FV10</f>
        <v>19909.749100000001</v>
      </c>
      <c r="FK10" s="14">
        <v>13095.0591</v>
      </c>
      <c r="FL10" s="14">
        <v>13319.4938</v>
      </c>
      <c r="FM10" s="14">
        <v>13330.5249</v>
      </c>
      <c r="FN10" s="17">
        <v>13951.441699999999</v>
      </c>
      <c r="FO10" s="17">
        <v>14104.992099999999</v>
      </c>
      <c r="FP10" s="17">
        <v>14971.0422</v>
      </c>
      <c r="FQ10" s="17">
        <v>16084.2338</v>
      </c>
      <c r="FR10" s="17">
        <v>16615.346099999999</v>
      </c>
      <c r="FS10" s="17">
        <v>17095.110100000002</v>
      </c>
      <c r="FT10" s="17">
        <v>18011.049800000001</v>
      </c>
      <c r="FU10" s="17">
        <v>17900.7412</v>
      </c>
      <c r="FV10" s="17">
        <v>19909.749100000001</v>
      </c>
      <c r="FW10" s="14">
        <f>GI10</f>
        <v>27561.851999999999</v>
      </c>
      <c r="FX10" s="14">
        <v>18812.8956</v>
      </c>
      <c r="FY10" s="14">
        <v>19145.623</v>
      </c>
      <c r="FZ10" s="14">
        <v>19354.089499999998</v>
      </c>
      <c r="GA10" s="17">
        <v>20327.21</v>
      </c>
      <c r="GB10" s="17">
        <v>21134.3508</v>
      </c>
      <c r="GC10" s="17">
        <v>22486.609100000001</v>
      </c>
      <c r="GD10" s="17">
        <v>23634.557699999998</v>
      </c>
      <c r="GE10" s="17">
        <v>24832.059699999998</v>
      </c>
      <c r="GF10" s="17">
        <v>24333.308800000003</v>
      </c>
      <c r="GG10" s="17">
        <v>24669.117899999997</v>
      </c>
      <c r="GH10" s="17">
        <v>25265.5481</v>
      </c>
      <c r="GI10" s="17">
        <v>27561.851999999999</v>
      </c>
    </row>
    <row r="11" spans="1:191" s="32" customFormat="1" ht="12.75" customHeight="1">
      <c r="A11" s="73" t="s">
        <v>2701</v>
      </c>
      <c r="B11" s="14">
        <f t="shared" si="0"/>
        <v>398.37099999999998</v>
      </c>
      <c r="C11" s="17">
        <v>153.416</v>
      </c>
      <c r="D11" s="17">
        <v>220.875</v>
      </c>
      <c r="E11" s="17">
        <v>265.721</v>
      </c>
      <c r="F11" s="17">
        <v>285.44200000000001</v>
      </c>
      <c r="G11" s="17">
        <v>331.77800000000002</v>
      </c>
      <c r="H11" s="17">
        <v>363.50700000000001</v>
      </c>
      <c r="I11" s="17">
        <v>398.37099999999998</v>
      </c>
      <c r="J11" s="14">
        <f t="shared" si="1"/>
        <v>1002.2756999999999</v>
      </c>
      <c r="K11" s="14">
        <v>454.77790000000005</v>
      </c>
      <c r="L11" s="14">
        <v>467.06740000000002</v>
      </c>
      <c r="M11" s="14">
        <v>494.2002</v>
      </c>
      <c r="N11" s="17">
        <v>587.82630000000006</v>
      </c>
      <c r="O11" s="17">
        <v>613.31459999999993</v>
      </c>
      <c r="P11" s="17">
        <v>689.12219999999991</v>
      </c>
      <c r="Q11" s="17">
        <v>791.17219999999998</v>
      </c>
      <c r="R11" s="17">
        <v>862.32819999999992</v>
      </c>
      <c r="S11" s="17">
        <v>846.36580000000004</v>
      </c>
      <c r="T11" s="17">
        <v>917.50080000000003</v>
      </c>
      <c r="U11" s="17">
        <v>909.67859999999996</v>
      </c>
      <c r="V11" s="17">
        <v>1002.2756999999999</v>
      </c>
      <c r="W11" s="14">
        <f t="shared" si="2"/>
        <v>1937.7472</v>
      </c>
      <c r="X11" s="14">
        <v>1018.1408</v>
      </c>
      <c r="Y11" s="14">
        <v>1035.75</v>
      </c>
      <c r="Z11" s="14">
        <v>1014.8286000000001</v>
      </c>
      <c r="AA11" s="17">
        <v>1128.1973</v>
      </c>
      <c r="AB11" s="17">
        <v>1170.0487000000001</v>
      </c>
      <c r="AC11" s="17">
        <v>1292.2834</v>
      </c>
      <c r="AD11" s="17">
        <v>1436.155</v>
      </c>
      <c r="AE11" s="17">
        <v>1591.3571999999999</v>
      </c>
      <c r="AF11" s="17">
        <v>1573.3172</v>
      </c>
      <c r="AG11" s="17">
        <v>1720.9367999999999</v>
      </c>
      <c r="AH11" s="17">
        <v>1687.2791</v>
      </c>
      <c r="AI11" s="17">
        <v>1937.7472</v>
      </c>
      <c r="AJ11" s="14">
        <f t="shared" si="3"/>
        <v>2397.96</v>
      </c>
      <c r="AK11" s="14">
        <v>1785.4</v>
      </c>
      <c r="AL11" s="14">
        <v>1791.7140999999999</v>
      </c>
      <c r="AM11" s="14">
        <v>1790.74</v>
      </c>
      <c r="AN11" s="17">
        <v>1779.8086000000001</v>
      </c>
      <c r="AO11" s="17">
        <v>1814.8715</v>
      </c>
      <c r="AP11" s="17">
        <v>1837.2237</v>
      </c>
      <c r="AQ11" s="17">
        <v>1946.4807000000001</v>
      </c>
      <c r="AR11" s="17">
        <v>2122.4703</v>
      </c>
      <c r="AS11" s="17">
        <v>2232.9499999999998</v>
      </c>
      <c r="AT11" s="17">
        <v>2476.8476000000001</v>
      </c>
      <c r="AU11" s="17">
        <v>2333.0300000000002</v>
      </c>
      <c r="AV11" s="17">
        <v>2397.96</v>
      </c>
      <c r="AW11" s="14">
        <f t="shared" si="4"/>
        <v>2677.6839</v>
      </c>
      <c r="AX11" s="14">
        <v>2349.17</v>
      </c>
      <c r="AY11" s="14">
        <v>2354.79</v>
      </c>
      <c r="AZ11" s="14">
        <v>2300.65</v>
      </c>
      <c r="BA11" s="17">
        <v>2286.14</v>
      </c>
      <c r="BB11" s="17">
        <v>2260.89</v>
      </c>
      <c r="BC11" s="17">
        <v>2494.86</v>
      </c>
      <c r="BD11" s="17">
        <v>2544.77</v>
      </c>
      <c r="BE11" s="17">
        <v>2539.15</v>
      </c>
      <c r="BF11" s="17">
        <v>2433.2399999999998</v>
      </c>
      <c r="BG11" s="17">
        <v>2467.16</v>
      </c>
      <c r="BH11" s="17">
        <v>2544.1799999999998</v>
      </c>
      <c r="BI11" s="17">
        <v>2677.6839</v>
      </c>
      <c r="BJ11" s="14">
        <f t="shared" si="5"/>
        <v>2829.2211000000002</v>
      </c>
      <c r="BK11" s="14">
        <v>2668.9187999999999</v>
      </c>
      <c r="BL11" s="14">
        <v>2624.6</v>
      </c>
      <c r="BM11" s="14">
        <v>2725.9621999999999</v>
      </c>
      <c r="BN11" s="17">
        <v>2807.1030000000001</v>
      </c>
      <c r="BO11" s="17">
        <v>2746.5574000000001</v>
      </c>
      <c r="BP11" s="17">
        <v>2685.3658</v>
      </c>
      <c r="BQ11" s="17">
        <v>2854.0016999999998</v>
      </c>
      <c r="BR11" s="17">
        <v>2697.1939000000002</v>
      </c>
      <c r="BS11" s="17">
        <v>2529.7685999999999</v>
      </c>
      <c r="BT11" s="17">
        <v>2533.8667</v>
      </c>
      <c r="BU11" s="17">
        <v>2440.029</v>
      </c>
      <c r="BV11" s="17">
        <v>2829.2211000000002</v>
      </c>
      <c r="BW11" s="14">
        <f t="shared" si="6"/>
        <v>3578.4393</v>
      </c>
      <c r="BX11" s="14">
        <v>2696.0455000000002</v>
      </c>
      <c r="BY11" s="14">
        <v>2697.4638999999997</v>
      </c>
      <c r="BZ11" s="14">
        <v>2810.0927000000001</v>
      </c>
      <c r="CA11" s="17">
        <v>2895.0093999999999</v>
      </c>
      <c r="CB11" s="17">
        <v>2780.4922999999999</v>
      </c>
      <c r="CC11" s="17">
        <v>2927.4842000000003</v>
      </c>
      <c r="CD11" s="17">
        <v>3446.1043999999997</v>
      </c>
      <c r="CE11" s="17">
        <v>3380.2478000000001</v>
      </c>
      <c r="CF11" s="17">
        <v>3428.7922999999996</v>
      </c>
      <c r="CG11" s="17">
        <v>3476.6324</v>
      </c>
      <c r="CH11" s="17">
        <v>3217.5371</v>
      </c>
      <c r="CI11" s="17">
        <v>3578.4393</v>
      </c>
      <c r="CJ11" s="14">
        <f t="shared" si="7"/>
        <v>4114.4566999999997</v>
      </c>
      <c r="CK11" s="14">
        <v>3331.4992999999999</v>
      </c>
      <c r="CL11" s="14">
        <v>3398.857</v>
      </c>
      <c r="CM11" s="14">
        <v>3347.5787999999998</v>
      </c>
      <c r="CN11" s="17">
        <v>3588.0026000000003</v>
      </c>
      <c r="CO11" s="17">
        <v>3474.0897</v>
      </c>
      <c r="CP11" s="17">
        <v>3773.0425</v>
      </c>
      <c r="CQ11" s="17">
        <v>3964.3488000000002</v>
      </c>
      <c r="CR11" s="17">
        <v>4043.5774999999999</v>
      </c>
      <c r="CS11" s="17">
        <v>4041.7575999999999</v>
      </c>
      <c r="CT11" s="17">
        <v>4456.6237000000001</v>
      </c>
      <c r="CU11" s="17">
        <v>3945.2612000000004</v>
      </c>
      <c r="CV11" s="17">
        <v>4114.4566999999997</v>
      </c>
      <c r="CW11" s="14">
        <f>DI11</f>
        <v>5019.97</v>
      </c>
      <c r="CX11" s="14">
        <v>3910.6511395000002</v>
      </c>
      <c r="CY11" s="14">
        <v>3869.1143999999999</v>
      </c>
      <c r="CZ11" s="14">
        <v>3902.4828000000002</v>
      </c>
      <c r="DA11" s="17">
        <v>4035.2289999999998</v>
      </c>
      <c r="DB11" s="17">
        <v>3906.5299</v>
      </c>
      <c r="DC11" s="17">
        <v>3996.5178000000001</v>
      </c>
      <c r="DD11" s="17">
        <v>4281.0195000000003</v>
      </c>
      <c r="DE11" s="17">
        <v>4365.0990000000002</v>
      </c>
      <c r="DF11" s="17">
        <v>4658.5995000000003</v>
      </c>
      <c r="DG11" s="17">
        <v>4684.6220999999996</v>
      </c>
      <c r="DH11" s="17">
        <v>4758.9736999999996</v>
      </c>
      <c r="DI11" s="17">
        <v>5019.97</v>
      </c>
      <c r="DJ11" s="14">
        <f t="shared" ref="DJ11:DJ26" si="12">DV11</f>
        <v>6872.5906549000001</v>
      </c>
      <c r="DK11" s="14">
        <v>4867.3720794999999</v>
      </c>
      <c r="DL11" s="14">
        <v>5059.0720283999999</v>
      </c>
      <c r="DM11" s="14">
        <v>5211.3613941000003</v>
      </c>
      <c r="DN11" s="17">
        <v>5313.1035985999997</v>
      </c>
      <c r="DO11" s="17">
        <v>5371.4258659999996</v>
      </c>
      <c r="DP11" s="17">
        <v>5615.2764539999998</v>
      </c>
      <c r="DQ11" s="17">
        <v>5798.9597654999998</v>
      </c>
      <c r="DR11" s="17">
        <v>6024.2334453000003</v>
      </c>
      <c r="DS11" s="17">
        <v>6234.2183644000006</v>
      </c>
      <c r="DT11" s="17">
        <v>6764.7439247000002</v>
      </c>
      <c r="DU11" s="17">
        <v>6808.4738123000006</v>
      </c>
      <c r="DV11" s="17">
        <v>6872.5906549000001</v>
      </c>
      <c r="DW11" s="14">
        <f t="shared" ref="DW11:DW26" si="13">EI11</f>
        <v>9315.0596944999998</v>
      </c>
      <c r="DX11" s="14">
        <v>7238.3344621000006</v>
      </c>
      <c r="DY11" s="14">
        <v>7105.9401948999994</v>
      </c>
      <c r="DZ11" s="14">
        <v>7207.2416865999994</v>
      </c>
      <c r="EA11" s="17">
        <v>7463.9745153000003</v>
      </c>
      <c r="EB11" s="17">
        <v>7633.7012593999998</v>
      </c>
      <c r="EC11" s="17">
        <v>7839.2633503999996</v>
      </c>
      <c r="ED11" s="17">
        <v>7928.8810069000001</v>
      </c>
      <c r="EE11" s="17">
        <v>8104.4002872000001</v>
      </c>
      <c r="EF11" s="17">
        <v>8139.3598818</v>
      </c>
      <c r="EG11" s="17">
        <v>8840.4631437000007</v>
      </c>
      <c r="EH11" s="17">
        <v>9190.4272970000002</v>
      </c>
      <c r="EI11" s="17">
        <v>9315.0596944999998</v>
      </c>
      <c r="EJ11" s="14">
        <f t="shared" si="9"/>
        <v>11123.9793218</v>
      </c>
      <c r="EK11" s="14">
        <v>9634.9979229</v>
      </c>
      <c r="EL11" s="14">
        <v>9674.5639268999985</v>
      </c>
      <c r="EM11" s="14">
        <v>9637.2999999999993</v>
      </c>
      <c r="EN11" s="17">
        <v>10006.35233</v>
      </c>
      <c r="EO11" s="17">
        <v>9940.3475539999999</v>
      </c>
      <c r="EP11" s="17">
        <v>9987.4660015999998</v>
      </c>
      <c r="EQ11" s="17">
        <v>10299.7518733</v>
      </c>
      <c r="ER11" s="17">
        <v>10210.755713500001</v>
      </c>
      <c r="ES11" s="17">
        <v>10025.2399866</v>
      </c>
      <c r="ET11" s="17">
        <v>10673.4774177</v>
      </c>
      <c r="EU11" s="17">
        <v>10654.7837695</v>
      </c>
      <c r="EV11" s="17">
        <v>11123.9793218</v>
      </c>
      <c r="EW11" s="14">
        <f t="shared" si="10"/>
        <v>13065.407348700001</v>
      </c>
      <c r="EX11" s="14">
        <v>11164.335063100001</v>
      </c>
      <c r="EY11" s="14">
        <v>11452.9323083</v>
      </c>
      <c r="EZ11" s="14">
        <v>11409.424826199998</v>
      </c>
      <c r="FA11" s="17">
        <v>11497.131906199998</v>
      </c>
      <c r="FB11" s="17">
        <v>11258.8362667</v>
      </c>
      <c r="FC11" s="17">
        <v>11269.203465299999</v>
      </c>
      <c r="FD11" s="17">
        <v>11733.3756546</v>
      </c>
      <c r="FE11" s="17">
        <v>12050.577871</v>
      </c>
      <c r="FF11" s="17">
        <v>11914.633728700001</v>
      </c>
      <c r="FG11" s="17">
        <v>12369.099343100001</v>
      </c>
      <c r="FH11" s="17">
        <v>12368.84244</v>
      </c>
      <c r="FI11" s="17">
        <v>13065.407348700001</v>
      </c>
      <c r="FJ11" s="14">
        <f t="shared" si="11"/>
        <v>19409.968357099999</v>
      </c>
      <c r="FK11" s="14">
        <v>12647.4262406</v>
      </c>
      <c r="FL11" s="14">
        <v>12840.117772699999</v>
      </c>
      <c r="FM11" s="14">
        <v>12958.6842371</v>
      </c>
      <c r="FN11" s="17">
        <v>13570.101699999999</v>
      </c>
      <c r="FO11" s="17">
        <v>13670.496519</v>
      </c>
      <c r="FP11" s="17">
        <v>14544.7965</v>
      </c>
      <c r="FQ11" s="17">
        <v>15544.049103399999</v>
      </c>
      <c r="FR11" s="17">
        <v>16108.174266100001</v>
      </c>
      <c r="FS11" s="17">
        <v>16618.2534314</v>
      </c>
      <c r="FT11" s="17">
        <v>17371.9647883</v>
      </c>
      <c r="FU11" s="17">
        <v>17225.535094700001</v>
      </c>
      <c r="FV11" s="17">
        <v>19409.968357099999</v>
      </c>
      <c r="FW11" s="14">
        <f t="shared" ref="FW11:FW26" si="14">GI11</f>
        <v>26674.71298</v>
      </c>
      <c r="FX11" s="14">
        <v>18067.475557100002</v>
      </c>
      <c r="FY11" s="14">
        <v>18316.4229915</v>
      </c>
      <c r="FZ11" s="14">
        <v>18737.542100000002</v>
      </c>
      <c r="GA11" s="17">
        <v>19714.790100000002</v>
      </c>
      <c r="GB11" s="17">
        <v>20393.478420000003</v>
      </c>
      <c r="GC11" s="17">
        <v>21780.624820000001</v>
      </c>
      <c r="GD11" s="17">
        <v>22780.119699999999</v>
      </c>
      <c r="GE11" s="17">
        <v>23976.664769999999</v>
      </c>
      <c r="GF11" s="17">
        <v>23560.679239999998</v>
      </c>
      <c r="GG11" s="17">
        <v>23711.198800000002</v>
      </c>
      <c r="GH11" s="17">
        <v>24436.10614</v>
      </c>
      <c r="GI11" s="17">
        <v>26674.71298</v>
      </c>
    </row>
    <row r="12" spans="1:191" s="32" customFormat="1" ht="12.75" customHeight="1">
      <c r="A12" s="118" t="s">
        <v>2872</v>
      </c>
      <c r="B12" s="14">
        <f t="shared" si="0"/>
        <v>554.19150000000002</v>
      </c>
      <c r="C12" s="17">
        <v>427.6592</v>
      </c>
      <c r="D12" s="17">
        <v>427.37869999999998</v>
      </c>
      <c r="E12" s="17">
        <v>445.5489</v>
      </c>
      <c r="F12" s="17">
        <v>513.54639999999995</v>
      </c>
      <c r="G12" s="17">
        <v>567.34390000000008</v>
      </c>
      <c r="H12" s="17">
        <v>537.6309</v>
      </c>
      <c r="I12" s="17">
        <v>554.19150000000002</v>
      </c>
      <c r="J12" s="14">
        <f t="shared" si="1"/>
        <v>1249.9395</v>
      </c>
      <c r="K12" s="14">
        <v>590.14870000000008</v>
      </c>
      <c r="L12" s="14">
        <v>735.94290000000001</v>
      </c>
      <c r="M12" s="14">
        <v>681.09519999999998</v>
      </c>
      <c r="N12" s="17">
        <v>762.54420000000005</v>
      </c>
      <c r="O12" s="17">
        <v>788.41909999999996</v>
      </c>
      <c r="P12" s="17">
        <v>878.59449999999993</v>
      </c>
      <c r="Q12" s="17">
        <v>976.00299999999993</v>
      </c>
      <c r="R12" s="17">
        <v>1041.4332999999999</v>
      </c>
      <c r="S12" s="17">
        <v>1067.0356000000002</v>
      </c>
      <c r="T12" s="17">
        <v>1134.17</v>
      </c>
      <c r="U12" s="17">
        <v>1124.4298999999999</v>
      </c>
      <c r="V12" s="17">
        <v>1249.9395</v>
      </c>
      <c r="W12" s="14">
        <f t="shared" si="2"/>
        <v>2234.931</v>
      </c>
      <c r="X12" s="14">
        <v>1263.1711</v>
      </c>
      <c r="Y12" s="14">
        <v>1310.4013</v>
      </c>
      <c r="Z12" s="14">
        <v>1328.6777000000002</v>
      </c>
      <c r="AA12" s="17">
        <v>1387.3834999999999</v>
      </c>
      <c r="AB12" s="17">
        <v>1481.9779000000001</v>
      </c>
      <c r="AC12" s="17">
        <v>1616.5562</v>
      </c>
      <c r="AD12" s="17">
        <v>1798.0746999999999</v>
      </c>
      <c r="AE12" s="17">
        <v>1932.0825</v>
      </c>
      <c r="AF12" s="17">
        <v>1913.8654999999999</v>
      </c>
      <c r="AG12" s="17">
        <v>2041.8082999999999</v>
      </c>
      <c r="AH12" s="17">
        <v>2000.2329</v>
      </c>
      <c r="AI12" s="17">
        <v>2234.931</v>
      </c>
      <c r="AJ12" s="14">
        <f t="shared" si="3"/>
        <v>2709.36</v>
      </c>
      <c r="AK12" s="14">
        <v>2092.0500999999999</v>
      </c>
      <c r="AL12" s="14">
        <v>2133.2682999999997</v>
      </c>
      <c r="AM12" s="14">
        <v>2132.0430999999999</v>
      </c>
      <c r="AN12" s="17">
        <v>2087.4823999999999</v>
      </c>
      <c r="AO12" s="17">
        <v>2136.7107999999998</v>
      </c>
      <c r="AP12" s="17">
        <v>2204.4704000000002</v>
      </c>
      <c r="AQ12" s="17">
        <v>2297.3762999999999</v>
      </c>
      <c r="AR12" s="17">
        <v>2410.3280999999997</v>
      </c>
      <c r="AS12" s="17">
        <v>2503.3952999999997</v>
      </c>
      <c r="AT12" s="17">
        <v>2776.7739999999999</v>
      </c>
      <c r="AU12" s="17">
        <v>2609.9462000000003</v>
      </c>
      <c r="AV12" s="17">
        <v>2709.36</v>
      </c>
      <c r="AW12" s="14">
        <f t="shared" si="4"/>
        <v>3051.6455999999998</v>
      </c>
      <c r="AX12" s="14">
        <v>2620.5</v>
      </c>
      <c r="AY12" s="14">
        <v>2610.7600000000002</v>
      </c>
      <c r="AZ12" s="14">
        <v>2580.9140999999995</v>
      </c>
      <c r="BA12" s="17">
        <v>2565.52</v>
      </c>
      <c r="BB12" s="17">
        <v>2593.52</v>
      </c>
      <c r="BC12" s="17">
        <v>2858.92</v>
      </c>
      <c r="BD12" s="17">
        <v>2889.5</v>
      </c>
      <c r="BE12" s="17">
        <v>2906.68</v>
      </c>
      <c r="BF12" s="17">
        <v>2782.77</v>
      </c>
      <c r="BG12" s="17">
        <v>2809.41</v>
      </c>
      <c r="BH12" s="17">
        <v>2899.51</v>
      </c>
      <c r="BI12" s="17">
        <v>3051.6455999999998</v>
      </c>
      <c r="BJ12" s="14">
        <f t="shared" si="5"/>
        <v>3137.2095000000004</v>
      </c>
      <c r="BK12" s="14">
        <v>3078.5891000000001</v>
      </c>
      <c r="BL12" s="14">
        <v>2969.87</v>
      </c>
      <c r="BM12" s="14">
        <v>3085.4775</v>
      </c>
      <c r="BN12" s="17">
        <v>3226.2942000000003</v>
      </c>
      <c r="BO12" s="17">
        <v>3168.8546000000001</v>
      </c>
      <c r="BP12" s="17">
        <v>3068.8146000000002</v>
      </c>
      <c r="BQ12" s="17">
        <v>3268.0733999999998</v>
      </c>
      <c r="BR12" s="17">
        <v>2960.0636000000004</v>
      </c>
      <c r="BS12" s="17">
        <v>2898.0439999999999</v>
      </c>
      <c r="BT12" s="17">
        <v>2855.2080999999998</v>
      </c>
      <c r="BU12" s="17">
        <v>2743.3485000000001</v>
      </c>
      <c r="BV12" s="17">
        <v>3137.2095000000004</v>
      </c>
      <c r="BW12" s="14">
        <f t="shared" si="6"/>
        <v>4120.1848</v>
      </c>
      <c r="BX12" s="14">
        <v>3007.5164000000004</v>
      </c>
      <c r="BY12" s="14">
        <v>3088.1191999999996</v>
      </c>
      <c r="BZ12" s="14">
        <v>3049.5684000000001</v>
      </c>
      <c r="CA12" s="17">
        <v>3030.6558999999997</v>
      </c>
      <c r="CB12" s="17">
        <v>3145.1626999999999</v>
      </c>
      <c r="CC12" s="17">
        <v>3301.8481000000002</v>
      </c>
      <c r="CD12" s="17">
        <v>3937.7218999999996</v>
      </c>
      <c r="CE12" s="17">
        <v>3840.8008</v>
      </c>
      <c r="CF12" s="17">
        <v>3912.7817999999997</v>
      </c>
      <c r="CG12" s="17">
        <v>3916.1464999999998</v>
      </c>
      <c r="CH12" s="17">
        <v>3652.0365999999999</v>
      </c>
      <c r="CI12" s="17">
        <v>4120.1848</v>
      </c>
      <c r="CJ12" s="14">
        <f t="shared" si="7"/>
        <v>4615.2651999999998</v>
      </c>
      <c r="CK12" s="14">
        <v>3838.8604</v>
      </c>
      <c r="CL12" s="14">
        <v>3879.0174999999999</v>
      </c>
      <c r="CM12" s="14">
        <v>3853.9906999999998</v>
      </c>
      <c r="CN12" s="17">
        <v>4091.5826000000002</v>
      </c>
      <c r="CO12" s="17">
        <v>4037.5810999999999</v>
      </c>
      <c r="CP12" s="17">
        <v>4348.0045</v>
      </c>
      <c r="CQ12" s="17">
        <v>4594.1747999999998</v>
      </c>
      <c r="CR12" s="17">
        <v>4606.9282999999996</v>
      </c>
      <c r="CS12" s="17">
        <v>4574.5752000000002</v>
      </c>
      <c r="CT12" s="17">
        <v>4981.8967000000002</v>
      </c>
      <c r="CU12" s="17">
        <v>4432.7972</v>
      </c>
      <c r="CV12" s="17">
        <v>4615.2651999999998</v>
      </c>
      <c r="CW12" s="14">
        <f t="shared" si="8"/>
        <v>5559.9377000000004</v>
      </c>
      <c r="CX12" s="14">
        <v>4402.99</v>
      </c>
      <c r="CY12" s="14">
        <v>4370.5921867300003</v>
      </c>
      <c r="CZ12" s="14">
        <v>4457.4597000000003</v>
      </c>
      <c r="DA12" s="17">
        <v>4520.3360000000002</v>
      </c>
      <c r="DB12" s="17">
        <v>4369.4029</v>
      </c>
      <c r="DC12" s="17">
        <v>4430.7212</v>
      </c>
      <c r="DD12" s="17">
        <v>4712.5688</v>
      </c>
      <c r="DE12" s="17">
        <v>4819.2474000000002</v>
      </c>
      <c r="DF12" s="17">
        <v>5150.4884000000002</v>
      </c>
      <c r="DG12" s="17">
        <v>5176.2448999999997</v>
      </c>
      <c r="DH12" s="17">
        <v>5343.9370999999992</v>
      </c>
      <c r="DI12" s="17">
        <v>5559.9377000000004</v>
      </c>
      <c r="DJ12" s="14">
        <f t="shared" si="12"/>
        <v>7784.5589626000001</v>
      </c>
      <c r="DK12" s="14">
        <v>5463.1657795000001</v>
      </c>
      <c r="DL12" s="14">
        <v>5713.4455283999996</v>
      </c>
      <c r="DM12" s="14">
        <v>5803.0552941000005</v>
      </c>
      <c r="DN12" s="17">
        <v>5896.0228986000002</v>
      </c>
      <c r="DO12" s="17">
        <v>6025.3592769999996</v>
      </c>
      <c r="DP12" s="17">
        <v>6250.6119638</v>
      </c>
      <c r="DQ12" s="17">
        <v>6416.7419166</v>
      </c>
      <c r="DR12" s="17">
        <v>6637.5041383000007</v>
      </c>
      <c r="DS12" s="17">
        <v>7027.7806738000008</v>
      </c>
      <c r="DT12" s="17">
        <v>7641.8876448000001</v>
      </c>
      <c r="DU12" s="17">
        <v>7756.0109975000005</v>
      </c>
      <c r="DV12" s="17">
        <v>7784.5589626000001</v>
      </c>
      <c r="DW12" s="14">
        <f t="shared" si="13"/>
        <v>10515.743394199999</v>
      </c>
      <c r="DX12" s="14">
        <v>8223.9038166000009</v>
      </c>
      <c r="DY12" s="14">
        <v>8095.9301193999991</v>
      </c>
      <c r="DZ12" s="14">
        <v>8176.086810499999</v>
      </c>
      <c r="EA12" s="17">
        <v>8420.8573804999996</v>
      </c>
      <c r="EB12" s="17">
        <v>8596.5400518999995</v>
      </c>
      <c r="EC12" s="17">
        <v>8804.4370884999989</v>
      </c>
      <c r="ED12" s="17">
        <v>8936.2993903000006</v>
      </c>
      <c r="EE12" s="17">
        <v>9156.3345270999998</v>
      </c>
      <c r="EF12" s="17">
        <v>9191.0574632000007</v>
      </c>
      <c r="EG12" s="17">
        <v>10090.655260699999</v>
      </c>
      <c r="EH12" s="17">
        <v>10521.1888777</v>
      </c>
      <c r="EI12" s="17">
        <v>10515.743394199999</v>
      </c>
      <c r="EJ12" s="14">
        <f t="shared" si="9"/>
        <v>12891.560832699999</v>
      </c>
      <c r="EK12" s="14">
        <v>11054.8181981</v>
      </c>
      <c r="EL12" s="14">
        <v>11082.048853399998</v>
      </c>
      <c r="EM12" s="14">
        <v>10937</v>
      </c>
      <c r="EN12" s="17">
        <v>11247.2363563</v>
      </c>
      <c r="EO12" s="17">
        <v>11411.92182</v>
      </c>
      <c r="EP12" s="17">
        <v>11217.191974899999</v>
      </c>
      <c r="EQ12" s="17">
        <v>11648.708720799999</v>
      </c>
      <c r="ER12" s="17">
        <v>11710.809533400001</v>
      </c>
      <c r="ES12" s="17">
        <v>11387.8019635</v>
      </c>
      <c r="ET12" s="17">
        <v>12258.167126299999</v>
      </c>
      <c r="EU12" s="17">
        <v>12513.600151499999</v>
      </c>
      <c r="EV12" s="17">
        <v>12891.560832699999</v>
      </c>
      <c r="EW12" s="14">
        <f t="shared" si="10"/>
        <v>15014.1126</v>
      </c>
      <c r="EX12" s="14">
        <v>13126.839806500002</v>
      </c>
      <c r="EY12" s="14">
        <v>13218.7863782</v>
      </c>
      <c r="EZ12" s="14">
        <v>12958.891616099998</v>
      </c>
      <c r="FA12" s="17">
        <v>13033.383948599998</v>
      </c>
      <c r="FB12" s="17">
        <v>13064.620013899999</v>
      </c>
      <c r="FC12" s="17">
        <v>13109.004337499999</v>
      </c>
      <c r="FD12" s="17">
        <v>13594.302961000001</v>
      </c>
      <c r="FE12" s="17">
        <v>13898.145455399999</v>
      </c>
      <c r="FF12" s="17">
        <v>13956.5</v>
      </c>
      <c r="FG12" s="17">
        <v>14472.992087500001</v>
      </c>
      <c r="FH12" s="17">
        <v>14748.6233054</v>
      </c>
      <c r="FI12" s="17">
        <v>15014.1126</v>
      </c>
      <c r="FJ12" s="14">
        <f t="shared" si="11"/>
        <v>22689.991788999996</v>
      </c>
      <c r="FK12" s="14">
        <v>14736.7351</v>
      </c>
      <c r="FL12" s="14">
        <v>14912.001144100001</v>
      </c>
      <c r="FM12" s="14">
        <v>15084.3262</v>
      </c>
      <c r="FN12" s="17">
        <v>15972.2575</v>
      </c>
      <c r="FO12" s="17">
        <v>16175.9305258</v>
      </c>
      <c r="FP12" s="17">
        <v>17143.7775</v>
      </c>
      <c r="FQ12" s="17">
        <v>18365.054279100001</v>
      </c>
      <c r="FR12" s="17">
        <v>19012.422954400001</v>
      </c>
      <c r="FS12" s="17">
        <v>19730.002421299996</v>
      </c>
      <c r="FT12" s="17">
        <v>20356.399895300001</v>
      </c>
      <c r="FU12" s="17">
        <v>20112.511643600003</v>
      </c>
      <c r="FV12" s="17">
        <v>22689.991788999996</v>
      </c>
      <c r="FW12" s="14">
        <f t="shared" si="14"/>
        <v>31555.22334</v>
      </c>
      <c r="FX12" s="14">
        <v>21140.089617300004</v>
      </c>
      <c r="FY12" s="14">
        <v>21579.541789399998</v>
      </c>
      <c r="FZ12" s="14">
        <v>22056.489700000002</v>
      </c>
      <c r="GA12" s="17">
        <v>23229.974700000002</v>
      </c>
      <c r="GB12" s="17">
        <v>24089.780400000003</v>
      </c>
      <c r="GC12" s="17">
        <v>25536.976649999997</v>
      </c>
      <c r="GD12" s="17">
        <v>26802.427769999998</v>
      </c>
      <c r="GE12" s="17">
        <v>27929.035789999998</v>
      </c>
      <c r="GF12" s="17">
        <v>27598.295909999997</v>
      </c>
      <c r="GG12" s="17">
        <v>27773.193480000002</v>
      </c>
      <c r="GH12" s="17">
        <v>29117.131519999999</v>
      </c>
      <c r="GI12" s="17">
        <v>31555.22334</v>
      </c>
    </row>
    <row r="13" spans="1:191" s="32" customFormat="1" ht="12.75" customHeight="1">
      <c r="A13" s="118" t="s">
        <v>2873</v>
      </c>
      <c r="B13" s="14">
        <f t="shared" si="0"/>
        <v>634.16179999999997</v>
      </c>
      <c r="C13" s="17">
        <v>451.5609</v>
      </c>
      <c r="D13" s="17">
        <v>478.4006</v>
      </c>
      <c r="E13" s="17">
        <v>500.67690000000005</v>
      </c>
      <c r="F13" s="17">
        <v>569.91750000000002</v>
      </c>
      <c r="G13" s="17">
        <v>632.30190000000005</v>
      </c>
      <c r="H13" s="17">
        <v>611.94830000000002</v>
      </c>
      <c r="I13" s="17">
        <v>634.16179999999997</v>
      </c>
      <c r="J13" s="14">
        <f t="shared" si="1"/>
        <v>1448.6297999999999</v>
      </c>
      <c r="K13" s="14">
        <v>681.25680000000011</v>
      </c>
      <c r="L13" s="14">
        <v>823.20590000000004</v>
      </c>
      <c r="M13" s="14">
        <v>770.26220000000001</v>
      </c>
      <c r="N13" s="17">
        <v>872.92360000000008</v>
      </c>
      <c r="O13" s="17">
        <v>907.75489999999991</v>
      </c>
      <c r="P13" s="17">
        <v>1009.9512999999999</v>
      </c>
      <c r="Q13" s="17">
        <v>1120.5756999999999</v>
      </c>
      <c r="R13" s="17">
        <v>1191.2294999999999</v>
      </c>
      <c r="S13" s="17">
        <v>1225.4064000000001</v>
      </c>
      <c r="T13" s="17">
        <v>1305.4604000000002</v>
      </c>
      <c r="U13" s="17">
        <v>1308.1675</v>
      </c>
      <c r="V13" s="17">
        <v>1448.6297999999999</v>
      </c>
      <c r="W13" s="14">
        <f t="shared" si="2"/>
        <v>2541.9380999999998</v>
      </c>
      <c r="X13" s="14">
        <v>1463.9798000000001</v>
      </c>
      <c r="Y13" s="14">
        <v>1526.2425000000001</v>
      </c>
      <c r="Z13" s="14">
        <v>1568.6384000000003</v>
      </c>
      <c r="AA13" s="17">
        <v>1630.4496999999999</v>
      </c>
      <c r="AB13" s="17">
        <v>1727.0389</v>
      </c>
      <c r="AC13" s="17">
        <v>1879.3169</v>
      </c>
      <c r="AD13" s="17">
        <v>2058.1088</v>
      </c>
      <c r="AE13" s="17">
        <v>2195.5895999999998</v>
      </c>
      <c r="AF13" s="17">
        <v>2179.1580999999996</v>
      </c>
      <c r="AG13" s="17">
        <v>2310.7148999999999</v>
      </c>
      <c r="AH13" s="17">
        <v>2285.3575999999998</v>
      </c>
      <c r="AI13" s="17">
        <v>2541.9380999999998</v>
      </c>
      <c r="AJ13" s="14">
        <f t="shared" si="3"/>
        <v>2945.13</v>
      </c>
      <c r="AK13" s="14">
        <v>2397.7370999999998</v>
      </c>
      <c r="AL13" s="14">
        <v>2429.9297999999999</v>
      </c>
      <c r="AM13" s="14">
        <v>2400.8285999999998</v>
      </c>
      <c r="AN13" s="17">
        <v>2359.154</v>
      </c>
      <c r="AO13" s="17">
        <v>2386.1459999999997</v>
      </c>
      <c r="AP13" s="17">
        <v>2451.6042000000002</v>
      </c>
      <c r="AQ13" s="17">
        <v>2540.1583000000001</v>
      </c>
      <c r="AR13" s="17">
        <v>2644.7512999999999</v>
      </c>
      <c r="AS13" s="17">
        <v>2735.2473</v>
      </c>
      <c r="AT13" s="17">
        <v>3001.7066</v>
      </c>
      <c r="AU13" s="17">
        <v>2850.3992000000003</v>
      </c>
      <c r="AV13" s="17">
        <v>2945.13</v>
      </c>
      <c r="AW13" s="14">
        <f t="shared" si="4"/>
        <v>3544.9365999999995</v>
      </c>
      <c r="AX13" s="14">
        <v>2870.87</v>
      </c>
      <c r="AY13" s="14">
        <v>2860.15</v>
      </c>
      <c r="AZ13" s="14">
        <v>2838.54</v>
      </c>
      <c r="BA13" s="17">
        <v>2862.51</v>
      </c>
      <c r="BB13" s="17">
        <v>2909.87</v>
      </c>
      <c r="BC13" s="17">
        <v>3224.22</v>
      </c>
      <c r="BD13" s="17">
        <v>3287.73</v>
      </c>
      <c r="BE13" s="17">
        <v>3336.91</v>
      </c>
      <c r="BF13" s="17">
        <v>3197.4</v>
      </c>
      <c r="BG13" s="17">
        <v>3303.1</v>
      </c>
      <c r="BH13" s="17">
        <v>3331.18</v>
      </c>
      <c r="BI13" s="17">
        <v>3544.9365999999995</v>
      </c>
      <c r="BJ13" s="14">
        <f t="shared" si="5"/>
        <v>3748.0686999999998</v>
      </c>
      <c r="BK13" s="14">
        <v>3660.2577000000006</v>
      </c>
      <c r="BL13" s="14">
        <v>3624.38</v>
      </c>
      <c r="BM13" s="14">
        <v>3835.2030999999997</v>
      </c>
      <c r="BN13" s="17">
        <v>4042.8241000000003</v>
      </c>
      <c r="BO13" s="17">
        <v>4054.5379999999996</v>
      </c>
      <c r="BP13" s="17">
        <v>3966.2933000000003</v>
      </c>
      <c r="BQ13" s="17">
        <v>4190.0529999999999</v>
      </c>
      <c r="BR13" s="17">
        <v>3791.3132000000005</v>
      </c>
      <c r="BS13" s="17">
        <v>3764.8765999999996</v>
      </c>
      <c r="BT13" s="17">
        <v>3657.0011999999997</v>
      </c>
      <c r="BU13" s="17">
        <v>3359.2593000000002</v>
      </c>
      <c r="BV13" s="17">
        <v>3748.0686999999998</v>
      </c>
      <c r="BW13" s="14">
        <f t="shared" si="6"/>
        <v>4749.7606999999998</v>
      </c>
      <c r="BX13" s="14">
        <v>3657.3966</v>
      </c>
      <c r="BY13" s="14">
        <v>3713.3508999999999</v>
      </c>
      <c r="BZ13" s="14">
        <v>3787.1902</v>
      </c>
      <c r="CA13" s="17">
        <v>3812.1847999999995</v>
      </c>
      <c r="CB13" s="17">
        <v>3723.3865999999994</v>
      </c>
      <c r="CC13" s="17">
        <v>3885.6554000000001</v>
      </c>
      <c r="CD13" s="17">
        <v>4550.0452999999998</v>
      </c>
      <c r="CE13" s="17">
        <v>4424.0798000000004</v>
      </c>
      <c r="CF13" s="17">
        <v>4490.9766999999993</v>
      </c>
      <c r="CG13" s="17">
        <v>4519.9187000000002</v>
      </c>
      <c r="CH13" s="17">
        <v>4265.0535999999993</v>
      </c>
      <c r="CI13" s="17">
        <v>4749.7606999999998</v>
      </c>
      <c r="CJ13" s="14">
        <f t="shared" si="7"/>
        <v>5287.8865999999998</v>
      </c>
      <c r="CK13" s="14">
        <v>4497.8460000000005</v>
      </c>
      <c r="CL13" s="14">
        <v>4527.1534000000001</v>
      </c>
      <c r="CM13" s="14">
        <v>4493.3054000000002</v>
      </c>
      <c r="CN13" s="17">
        <v>4742.6414000000004</v>
      </c>
      <c r="CO13" s="17">
        <v>4725.1103000000003</v>
      </c>
      <c r="CP13" s="17">
        <v>5055.1000999999997</v>
      </c>
      <c r="CQ13" s="17">
        <v>5301.6310000000003</v>
      </c>
      <c r="CR13" s="17">
        <v>5294.0576000000001</v>
      </c>
      <c r="CS13" s="17">
        <v>5239.0778</v>
      </c>
      <c r="CT13" s="17">
        <v>5609.0680999999995</v>
      </c>
      <c r="CU13" s="17">
        <v>5062.558</v>
      </c>
      <c r="CV13" s="17">
        <v>5287.8865999999998</v>
      </c>
      <c r="CW13" s="14">
        <f t="shared" si="8"/>
        <v>6189.0902000000006</v>
      </c>
      <c r="CX13" s="14">
        <v>5094.3999999999996</v>
      </c>
      <c r="CY13" s="14">
        <v>5057.2101000000002</v>
      </c>
      <c r="CZ13" s="14">
        <v>5178.9333000000006</v>
      </c>
      <c r="DA13" s="17">
        <v>5231.9279999999999</v>
      </c>
      <c r="DB13" s="17">
        <v>5097.1467000000002</v>
      </c>
      <c r="DC13" s="17">
        <v>5111.3981000000003</v>
      </c>
      <c r="DD13" s="17">
        <v>5347.0523000000003</v>
      </c>
      <c r="DE13" s="17">
        <v>5427.1702999999998</v>
      </c>
      <c r="DF13" s="17">
        <v>5752.7</v>
      </c>
      <c r="DG13" s="17">
        <v>5769.4808999999996</v>
      </c>
      <c r="DH13" s="17">
        <v>5938.5634999999993</v>
      </c>
      <c r="DI13" s="17">
        <v>6189.0902000000006</v>
      </c>
      <c r="DJ13" s="14">
        <f t="shared" si="12"/>
        <v>8304.1210728000005</v>
      </c>
      <c r="DK13" s="14">
        <v>6130.7678795000002</v>
      </c>
      <c r="DL13" s="14">
        <v>6372.4183283999992</v>
      </c>
      <c r="DM13" s="14">
        <v>6495.3275941000002</v>
      </c>
      <c r="DN13" s="17">
        <v>6582.7162986000003</v>
      </c>
      <c r="DO13" s="17">
        <v>6700.4236186999997</v>
      </c>
      <c r="DP13" s="17">
        <v>6916.0055322999997</v>
      </c>
      <c r="DQ13" s="17">
        <v>7061.5829527999995</v>
      </c>
      <c r="DR13" s="17">
        <v>7251.7519299000005</v>
      </c>
      <c r="DS13" s="17">
        <v>7530.0082636000006</v>
      </c>
      <c r="DT13" s="17">
        <v>8132.5956120000001</v>
      </c>
      <c r="DU13" s="17">
        <v>8266.5035637000001</v>
      </c>
      <c r="DV13" s="17">
        <v>8304.1210728000005</v>
      </c>
      <c r="DW13" s="14">
        <f t="shared" si="13"/>
        <v>11086.337193599998</v>
      </c>
      <c r="DX13" s="14">
        <v>8782.0640625000015</v>
      </c>
      <c r="DY13" s="14">
        <v>8688.6423313999985</v>
      </c>
      <c r="DZ13" s="14">
        <v>8757.6973074999987</v>
      </c>
      <c r="EA13" s="17">
        <v>8988.1714276000002</v>
      </c>
      <c r="EB13" s="17">
        <v>9146.9469257000001</v>
      </c>
      <c r="EC13" s="17">
        <v>9360.1805245999985</v>
      </c>
      <c r="ED13" s="17">
        <v>9499.7223975000015</v>
      </c>
      <c r="EE13" s="17">
        <v>9705.5741011999999</v>
      </c>
      <c r="EF13" s="17">
        <v>9714.8413135999999</v>
      </c>
      <c r="EG13" s="17">
        <v>10623.2324656</v>
      </c>
      <c r="EH13" s="17">
        <v>11067.748617400001</v>
      </c>
      <c r="EI13" s="17">
        <v>11086.337193599998</v>
      </c>
      <c r="EJ13" s="14">
        <f t="shared" si="9"/>
        <v>13568.4897246</v>
      </c>
      <c r="EK13" s="14">
        <v>11650.4813311</v>
      </c>
      <c r="EL13" s="14">
        <v>11704.582036899998</v>
      </c>
      <c r="EM13" s="14">
        <v>11567.5</v>
      </c>
      <c r="EN13" s="17">
        <v>11896.8940262</v>
      </c>
      <c r="EO13" s="17">
        <v>12133.496648599999</v>
      </c>
      <c r="EP13" s="17">
        <v>11876.3216741</v>
      </c>
      <c r="EQ13" s="17">
        <v>12290.357511499999</v>
      </c>
      <c r="ER13" s="17">
        <v>12354.843159400001</v>
      </c>
      <c r="ES13" s="17">
        <v>12051.9790581</v>
      </c>
      <c r="ET13" s="17">
        <v>12941.129628299999</v>
      </c>
      <c r="EU13" s="17">
        <v>13209.8295984</v>
      </c>
      <c r="EV13" s="17">
        <v>13568.4897246</v>
      </c>
      <c r="EW13" s="14">
        <f t="shared" si="10"/>
        <v>15959.320400000001</v>
      </c>
      <c r="EX13" s="14">
        <v>13832.243249500001</v>
      </c>
      <c r="EY13" s="14">
        <v>13967.3564102</v>
      </c>
      <c r="EZ13" s="14">
        <v>13681.095286099999</v>
      </c>
      <c r="FA13" s="17">
        <v>13758.060273999998</v>
      </c>
      <c r="FB13" s="17">
        <v>13797.596769</v>
      </c>
      <c r="FC13" s="17">
        <v>13840.504065099998</v>
      </c>
      <c r="FD13" s="17">
        <v>14500.277618400001</v>
      </c>
      <c r="FE13" s="17">
        <v>14956.3922398</v>
      </c>
      <c r="FF13" s="17">
        <v>15037.7</v>
      </c>
      <c r="FG13" s="17">
        <v>15585.2262801</v>
      </c>
      <c r="FH13" s="17">
        <v>15708.2627815</v>
      </c>
      <c r="FI13" s="17">
        <v>15959.320400000001</v>
      </c>
      <c r="FJ13" s="14">
        <f t="shared" si="11"/>
        <v>24108.068925799995</v>
      </c>
      <c r="FK13" s="14">
        <v>15766.733899999999</v>
      </c>
      <c r="FL13" s="14">
        <v>15881.259771999999</v>
      </c>
      <c r="FM13" s="14">
        <v>16052.4203</v>
      </c>
      <c r="FN13" s="17">
        <v>17052.844499999999</v>
      </c>
      <c r="FO13" s="17">
        <v>17331.881412499999</v>
      </c>
      <c r="FP13" s="17">
        <v>18286.364000000001</v>
      </c>
      <c r="FQ13" s="17">
        <v>19526.239479400003</v>
      </c>
      <c r="FR13" s="17">
        <v>20210.701332599998</v>
      </c>
      <c r="FS13" s="17">
        <v>20958.970163299997</v>
      </c>
      <c r="FT13" s="17">
        <v>21748.1425925</v>
      </c>
      <c r="FU13" s="17">
        <v>21568.665338700001</v>
      </c>
      <c r="FV13" s="17">
        <v>24108.068925799995</v>
      </c>
      <c r="FW13" s="14">
        <f t="shared" si="14"/>
        <v>34766.203110000002</v>
      </c>
      <c r="FX13" s="14">
        <v>22872.061676300003</v>
      </c>
      <c r="FY13" s="14">
        <v>23480.251585500002</v>
      </c>
      <c r="FZ13" s="14">
        <v>24017.745900000002</v>
      </c>
      <c r="GA13" s="17">
        <v>25253.724500000004</v>
      </c>
      <c r="GB13" s="17">
        <v>26215.737680000002</v>
      </c>
      <c r="GC13" s="17">
        <v>27806.816009999999</v>
      </c>
      <c r="GD13" s="17">
        <v>29265.4555</v>
      </c>
      <c r="GE13" s="17">
        <v>30446.194629999998</v>
      </c>
      <c r="GF13" s="17">
        <v>30122.542319999997</v>
      </c>
      <c r="GG13" s="17">
        <v>30449.6283</v>
      </c>
      <c r="GH13" s="17">
        <v>31932.143319999999</v>
      </c>
      <c r="GI13" s="17">
        <v>34766.203110000002</v>
      </c>
    </row>
    <row r="14" spans="1:191" s="32" customFormat="1" ht="12.75" customHeight="1">
      <c r="A14" s="118" t="s">
        <v>2874</v>
      </c>
      <c r="B14" s="14">
        <f t="shared" si="0"/>
        <v>706.37099999999998</v>
      </c>
      <c r="C14" s="17">
        <v>498.84980000000002</v>
      </c>
      <c r="D14" s="17">
        <v>530.78620000000001</v>
      </c>
      <c r="E14" s="17">
        <v>576.24810000000002</v>
      </c>
      <c r="F14" s="17">
        <v>700.81859999999995</v>
      </c>
      <c r="G14" s="17">
        <v>718.15600000000006</v>
      </c>
      <c r="H14" s="17">
        <v>699.92309999999998</v>
      </c>
      <c r="I14" s="17">
        <v>706.37099999999998</v>
      </c>
      <c r="J14" s="14">
        <f t="shared" si="1"/>
        <v>1545.1142</v>
      </c>
      <c r="K14" s="14">
        <v>758.14550000000008</v>
      </c>
      <c r="L14" s="14">
        <v>934.37870000000009</v>
      </c>
      <c r="M14" s="14">
        <v>840.04449999999997</v>
      </c>
      <c r="N14" s="17">
        <v>944.94310000000007</v>
      </c>
      <c r="O14" s="17">
        <v>989.79209999999989</v>
      </c>
      <c r="P14" s="17">
        <v>1086.7902999999999</v>
      </c>
      <c r="Q14" s="17">
        <v>1211.07</v>
      </c>
      <c r="R14" s="17">
        <v>1281.3927999999999</v>
      </c>
      <c r="S14" s="17">
        <v>1301.2131000000002</v>
      </c>
      <c r="T14" s="17">
        <v>1387.8528000000001</v>
      </c>
      <c r="U14" s="17">
        <v>1399.8734999999997</v>
      </c>
      <c r="V14" s="17">
        <v>1545.1142</v>
      </c>
      <c r="W14" s="14">
        <f t="shared" si="2"/>
        <v>2753.9701</v>
      </c>
      <c r="X14" s="14">
        <v>1600.7454</v>
      </c>
      <c r="Y14" s="14">
        <v>1676.8425</v>
      </c>
      <c r="Z14" s="14">
        <v>1729.5807000000002</v>
      </c>
      <c r="AA14" s="17">
        <v>1782.1815999999999</v>
      </c>
      <c r="AB14" s="17">
        <v>1892.5305000000001</v>
      </c>
      <c r="AC14" s="17">
        <v>2035.7707</v>
      </c>
      <c r="AD14" s="17">
        <v>2223.9767999999999</v>
      </c>
      <c r="AE14" s="17">
        <v>2382.8038999999999</v>
      </c>
      <c r="AF14" s="17">
        <v>2406.0524999999998</v>
      </c>
      <c r="AG14" s="17">
        <v>2540.3616000000002</v>
      </c>
      <c r="AH14" s="17">
        <v>2512.6767</v>
      </c>
      <c r="AI14" s="17">
        <v>2753.9701</v>
      </c>
      <c r="AJ14" s="14">
        <f t="shared" si="3"/>
        <v>3340.79</v>
      </c>
      <c r="AK14" s="14">
        <v>2603.3622</v>
      </c>
      <c r="AL14" s="14">
        <v>2668.3071999999997</v>
      </c>
      <c r="AM14" s="14">
        <v>2664.9679999999998</v>
      </c>
      <c r="AN14" s="17">
        <v>2648.1109999999999</v>
      </c>
      <c r="AO14" s="17">
        <v>2648.6075999999998</v>
      </c>
      <c r="AP14" s="17">
        <v>2675.8739</v>
      </c>
      <c r="AQ14" s="17">
        <v>2785.7415999999998</v>
      </c>
      <c r="AR14" s="17">
        <v>2869.2867999999999</v>
      </c>
      <c r="AS14" s="17">
        <v>3000.25</v>
      </c>
      <c r="AT14" s="17">
        <v>3407.3923</v>
      </c>
      <c r="AU14" s="17">
        <v>3237.3545000000004</v>
      </c>
      <c r="AV14" s="17">
        <v>3340.79</v>
      </c>
      <c r="AW14" s="14">
        <f t="shared" si="4"/>
        <v>4188.2349999999997</v>
      </c>
      <c r="AX14" s="14">
        <v>3295.62</v>
      </c>
      <c r="AY14" s="14">
        <v>3295.5</v>
      </c>
      <c r="AZ14" s="14">
        <v>3256.85</v>
      </c>
      <c r="BA14" s="17">
        <v>3271.39</v>
      </c>
      <c r="BB14" s="17">
        <v>3361.69</v>
      </c>
      <c r="BC14" s="17">
        <v>3659.8</v>
      </c>
      <c r="BD14" s="17">
        <v>3779.86</v>
      </c>
      <c r="BE14" s="17">
        <v>3793.74</v>
      </c>
      <c r="BF14" s="17">
        <v>3680.33</v>
      </c>
      <c r="BG14" s="17">
        <v>3821.85</v>
      </c>
      <c r="BH14" s="17">
        <v>3923.76</v>
      </c>
      <c r="BI14" s="17">
        <v>4188.2349999999997</v>
      </c>
      <c r="BJ14" s="14">
        <f t="shared" si="5"/>
        <v>4910.0362433669998</v>
      </c>
      <c r="BK14" s="14">
        <v>4315.1172000000006</v>
      </c>
      <c r="BL14" s="14">
        <v>4337.22</v>
      </c>
      <c r="BM14" s="14">
        <v>4545.1966999999995</v>
      </c>
      <c r="BN14" s="17">
        <v>4751.0631000000003</v>
      </c>
      <c r="BO14" s="17">
        <v>4854.3437999999996</v>
      </c>
      <c r="BP14" s="17">
        <v>4721.5406000000003</v>
      </c>
      <c r="BQ14" s="17">
        <v>5015.6435000000001</v>
      </c>
      <c r="BR14" s="17">
        <v>4667.8905000000004</v>
      </c>
      <c r="BS14" s="17">
        <v>4704.7910999999995</v>
      </c>
      <c r="BT14" s="17">
        <v>4738.6950999999999</v>
      </c>
      <c r="BU14" s="17">
        <v>4769.1876000000002</v>
      </c>
      <c r="BV14" s="17">
        <v>4910.0362433669998</v>
      </c>
      <c r="BW14" s="14">
        <f t="shared" si="6"/>
        <v>6574.5466999999999</v>
      </c>
      <c r="BX14" s="14">
        <v>5014.0637999999999</v>
      </c>
      <c r="BY14" s="14">
        <v>5012.4204</v>
      </c>
      <c r="BZ14" s="14">
        <v>5219.853306598</v>
      </c>
      <c r="CA14" s="17">
        <v>5222.6108999999997</v>
      </c>
      <c r="CB14" s="17">
        <v>5455.0990999999995</v>
      </c>
      <c r="CC14" s="17">
        <v>5514.9542000000001</v>
      </c>
      <c r="CD14" s="17">
        <v>6089.9637000000002</v>
      </c>
      <c r="CE14" s="17">
        <v>6278.4920000000002</v>
      </c>
      <c r="CF14" s="17">
        <v>6335.0445999999993</v>
      </c>
      <c r="CG14" s="17">
        <v>6419.2440999999999</v>
      </c>
      <c r="CH14" s="17">
        <v>6156.1417999999994</v>
      </c>
      <c r="CI14" s="17">
        <v>6574.5466999999999</v>
      </c>
      <c r="CJ14" s="14">
        <f t="shared" si="7"/>
        <v>7372.4117999999999</v>
      </c>
      <c r="CK14" s="14">
        <v>6366.1198000000004</v>
      </c>
      <c r="CL14" s="14">
        <v>6426.8865000000005</v>
      </c>
      <c r="CM14" s="14">
        <v>6382.1394</v>
      </c>
      <c r="CN14" s="17">
        <v>6502.6598000000004</v>
      </c>
      <c r="CO14" s="17">
        <v>6578.2763000000004</v>
      </c>
      <c r="CP14" s="17">
        <v>6889.6091999999999</v>
      </c>
      <c r="CQ14" s="17">
        <v>7149.7687999999998</v>
      </c>
      <c r="CR14" s="17">
        <v>7386.8262000000004</v>
      </c>
      <c r="CS14" s="17">
        <v>7243.5598</v>
      </c>
      <c r="CT14" s="17">
        <v>7710.0483999999997</v>
      </c>
      <c r="CU14" s="17">
        <v>7344.6779999999999</v>
      </c>
      <c r="CV14" s="17">
        <v>7372.4117999999999</v>
      </c>
      <c r="CW14" s="14">
        <f t="shared" si="8"/>
        <v>8201.9523000000008</v>
      </c>
      <c r="CX14" s="14">
        <v>7134.6145999999999</v>
      </c>
      <c r="CY14" s="14">
        <v>7051.9377999999997</v>
      </c>
      <c r="CZ14" s="14">
        <v>7141.2463000000007</v>
      </c>
      <c r="DA14" s="17">
        <v>7180.7690000000002</v>
      </c>
      <c r="DB14" s="17">
        <v>6976.3067000000001</v>
      </c>
      <c r="DC14" s="17">
        <v>6954.9394000000002</v>
      </c>
      <c r="DD14" s="17">
        <v>7247.2322999999997</v>
      </c>
      <c r="DE14" s="17">
        <v>7370.4751999999999</v>
      </c>
      <c r="DF14" s="17">
        <v>7592.4539999999997</v>
      </c>
      <c r="DG14" s="17">
        <v>7675.3608999999997</v>
      </c>
      <c r="DH14" s="17">
        <v>7805.4754000000003</v>
      </c>
      <c r="DI14" s="17">
        <v>8201.9523000000008</v>
      </c>
      <c r="DJ14" s="14">
        <f t="shared" si="12"/>
        <v>10995.604645400001</v>
      </c>
      <c r="DK14" s="14">
        <v>8201.5835795000003</v>
      </c>
      <c r="DL14" s="14">
        <v>8406.367428399999</v>
      </c>
      <c r="DM14" s="14">
        <v>8688.9462941000002</v>
      </c>
      <c r="DN14" s="17">
        <v>8728.2714985999992</v>
      </c>
      <c r="DO14" s="17">
        <v>8942.6116182999995</v>
      </c>
      <c r="DP14" s="17">
        <v>8836.4336829000003</v>
      </c>
      <c r="DQ14" s="17">
        <v>9127.9202578999993</v>
      </c>
      <c r="DR14" s="17">
        <v>9479.5153461999998</v>
      </c>
      <c r="DS14" s="17">
        <v>9870.4106988000003</v>
      </c>
      <c r="DT14" s="17">
        <v>10551.350132200001</v>
      </c>
      <c r="DU14" s="17">
        <v>10763.8497568</v>
      </c>
      <c r="DV14" s="17">
        <v>10995.604645400001</v>
      </c>
      <c r="DW14" s="14">
        <f t="shared" si="13"/>
        <v>14676.360928099999</v>
      </c>
      <c r="DX14" s="14">
        <v>11616.068334500002</v>
      </c>
      <c r="DY14" s="14">
        <v>11445.754555</v>
      </c>
      <c r="DZ14" s="14">
        <v>11475.966141499999</v>
      </c>
      <c r="EA14" s="17">
        <v>11729.9696645</v>
      </c>
      <c r="EB14" s="17">
        <v>12041.5678174</v>
      </c>
      <c r="EC14" s="17">
        <v>11889.069590199999</v>
      </c>
      <c r="ED14" s="17">
        <v>12395.417370500001</v>
      </c>
      <c r="EE14" s="17">
        <v>12691.846134899999</v>
      </c>
      <c r="EF14" s="17">
        <v>12846.285253099999</v>
      </c>
      <c r="EG14" s="17">
        <v>13738.7688903</v>
      </c>
      <c r="EH14" s="17">
        <v>14303.6375582</v>
      </c>
      <c r="EI14" s="17">
        <v>14676.360928099999</v>
      </c>
      <c r="EJ14" s="14">
        <f t="shared" si="9"/>
        <v>19379.254680599999</v>
      </c>
      <c r="EK14" s="14">
        <v>15113.758828800001</v>
      </c>
      <c r="EL14" s="14">
        <v>15217.313206799998</v>
      </c>
      <c r="EM14" s="14">
        <v>15049.6</v>
      </c>
      <c r="EN14" s="17">
        <v>15605.1957145</v>
      </c>
      <c r="EO14" s="17">
        <v>16131.5107611</v>
      </c>
      <c r="EP14" s="17">
        <v>15914.554096899999</v>
      </c>
      <c r="EQ14" s="17">
        <v>16346.269949099998</v>
      </c>
      <c r="ER14" s="17">
        <v>17077.389639699999</v>
      </c>
      <c r="ES14" s="17">
        <v>16680.507700900002</v>
      </c>
      <c r="ET14" s="17">
        <v>17410.3985775</v>
      </c>
      <c r="EU14" s="17">
        <v>18055.490566799999</v>
      </c>
      <c r="EV14" s="17">
        <v>19379.254680599999</v>
      </c>
      <c r="EW14" s="14">
        <f t="shared" si="10"/>
        <v>21295.9198517</v>
      </c>
      <c r="EX14" s="14">
        <v>19643.008205500002</v>
      </c>
      <c r="EY14" s="14">
        <v>19426.531444699998</v>
      </c>
      <c r="EZ14" s="14">
        <v>19780.668025200001</v>
      </c>
      <c r="FA14" s="17">
        <v>20126.552474799995</v>
      </c>
      <c r="FB14" s="17">
        <v>20544.3122453</v>
      </c>
      <c r="FC14" s="17">
        <v>21009.105854499998</v>
      </c>
      <c r="FD14" s="17">
        <v>22022.683398200003</v>
      </c>
      <c r="FE14" s="17">
        <v>22614.4182077</v>
      </c>
      <c r="FF14" s="17">
        <v>23002.666000000001</v>
      </c>
      <c r="FG14" s="17">
        <v>20710.661008399999</v>
      </c>
      <c r="FH14" s="17">
        <v>20709.894847200001</v>
      </c>
      <c r="FI14" s="17">
        <v>21295.9198517</v>
      </c>
      <c r="FJ14" s="14">
        <f t="shared" si="11"/>
        <v>32280.857498900001</v>
      </c>
      <c r="FK14" s="14">
        <v>20748.97</v>
      </c>
      <c r="FL14" s="14">
        <v>21246.2875078</v>
      </c>
      <c r="FM14" s="14">
        <v>21492.029699999999</v>
      </c>
      <c r="FN14" s="17">
        <v>22772.040499999999</v>
      </c>
      <c r="FO14" s="17">
        <v>23558.175916200002</v>
      </c>
      <c r="FP14" s="17">
        <v>24025.3</v>
      </c>
      <c r="FQ14" s="17">
        <v>25651.835132800003</v>
      </c>
      <c r="FR14" s="17">
        <v>26490.291115200002</v>
      </c>
      <c r="FS14" s="17">
        <v>27316.013041599999</v>
      </c>
      <c r="FT14" s="17">
        <v>29229.629078499998</v>
      </c>
      <c r="FU14" s="17">
        <v>29508.181545400003</v>
      </c>
      <c r="FV14" s="17">
        <v>32280.857498900001</v>
      </c>
      <c r="FW14" s="14">
        <f t="shared" si="14"/>
        <v>43017.982189999995</v>
      </c>
      <c r="FX14" s="14">
        <v>28815.268071800001</v>
      </c>
      <c r="FY14" s="14">
        <v>29594.335180500002</v>
      </c>
      <c r="FZ14" s="14">
        <v>30387.304199999999</v>
      </c>
      <c r="GA14" s="17">
        <v>32446.159299999999</v>
      </c>
      <c r="GB14" s="17">
        <v>34263.569510000001</v>
      </c>
      <c r="GC14" s="17">
        <v>34995.572570000004</v>
      </c>
      <c r="GD14" s="17">
        <v>37062.007170000004</v>
      </c>
      <c r="GE14" s="17">
        <v>38442.768950000005</v>
      </c>
      <c r="GF14" s="17">
        <v>38537.333299999998</v>
      </c>
      <c r="GG14" s="17">
        <v>37759.92931</v>
      </c>
      <c r="GH14" s="17">
        <v>38920.540810000006</v>
      </c>
      <c r="GI14" s="17">
        <v>43017.982189999995</v>
      </c>
    </row>
    <row r="15" spans="1:191" s="32" customFormat="1" ht="5.0999999999999996" customHeight="1">
      <c r="A15" s="118"/>
      <c r="B15" s="14"/>
      <c r="C15" s="17"/>
      <c r="D15" s="17"/>
      <c r="E15" s="17"/>
      <c r="F15" s="17"/>
      <c r="G15" s="17"/>
      <c r="H15" s="17"/>
      <c r="I15" s="17"/>
      <c r="J15" s="14"/>
      <c r="K15" s="14"/>
      <c r="L15" s="14"/>
      <c r="M15" s="14"/>
      <c r="N15" s="17"/>
      <c r="O15" s="17"/>
      <c r="P15" s="17"/>
      <c r="Q15" s="17"/>
      <c r="R15" s="17"/>
      <c r="S15" s="17"/>
      <c r="T15" s="17"/>
      <c r="U15" s="17"/>
      <c r="V15" s="17"/>
      <c r="W15" s="14"/>
      <c r="X15" s="14"/>
      <c r="Y15" s="14"/>
      <c r="Z15" s="14"/>
      <c r="AA15" s="17"/>
      <c r="AB15" s="17"/>
      <c r="AC15" s="17"/>
      <c r="AD15" s="17"/>
      <c r="AE15" s="17"/>
      <c r="AF15" s="17"/>
      <c r="AG15" s="17"/>
      <c r="AH15" s="17"/>
      <c r="AI15" s="17"/>
      <c r="AJ15" s="14"/>
      <c r="AK15" s="14"/>
      <c r="AL15" s="14"/>
      <c r="AM15" s="14"/>
      <c r="AN15" s="17"/>
      <c r="AO15" s="17"/>
      <c r="AP15" s="17"/>
      <c r="AQ15" s="17"/>
      <c r="AR15" s="17"/>
      <c r="AS15" s="17"/>
      <c r="AT15" s="17"/>
      <c r="AU15" s="17"/>
      <c r="AV15" s="17"/>
      <c r="AW15" s="14"/>
      <c r="AX15" s="14"/>
      <c r="AY15" s="14"/>
      <c r="AZ15" s="14"/>
      <c r="BA15" s="17"/>
      <c r="BB15" s="17"/>
      <c r="BC15" s="17"/>
      <c r="BD15" s="17"/>
      <c r="BE15" s="17"/>
      <c r="BF15" s="17"/>
      <c r="BG15" s="17"/>
      <c r="BH15" s="17"/>
      <c r="BI15" s="17"/>
      <c r="BJ15" s="14"/>
      <c r="BK15" s="14"/>
      <c r="BL15" s="14"/>
      <c r="BM15" s="14"/>
      <c r="BN15" s="17"/>
      <c r="BO15" s="17"/>
      <c r="BP15" s="17"/>
      <c r="BQ15" s="17"/>
      <c r="BR15" s="17"/>
      <c r="BS15" s="17"/>
      <c r="BT15" s="17"/>
      <c r="BU15" s="17"/>
      <c r="BV15" s="17"/>
      <c r="BW15" s="14"/>
      <c r="BX15" s="14"/>
      <c r="BY15" s="14"/>
      <c r="BZ15" s="14"/>
      <c r="CA15" s="17"/>
      <c r="CB15" s="17"/>
      <c r="CC15" s="17"/>
      <c r="CD15" s="17"/>
      <c r="CE15" s="17"/>
      <c r="CF15" s="17"/>
      <c r="CG15" s="17"/>
      <c r="CH15" s="17"/>
      <c r="CI15" s="17"/>
      <c r="CJ15" s="14"/>
      <c r="CK15" s="14"/>
      <c r="CL15" s="14"/>
      <c r="CM15" s="14"/>
      <c r="CN15" s="17"/>
      <c r="CO15" s="17"/>
      <c r="CP15" s="17"/>
      <c r="CQ15" s="17"/>
      <c r="CR15" s="17"/>
      <c r="CS15" s="17"/>
      <c r="CT15" s="17"/>
      <c r="CU15" s="17"/>
      <c r="CV15" s="17"/>
      <c r="CW15" s="14"/>
      <c r="CX15" s="14"/>
      <c r="CY15" s="14"/>
      <c r="CZ15" s="14"/>
      <c r="DA15" s="17"/>
      <c r="DB15" s="17"/>
      <c r="DC15" s="17"/>
      <c r="DD15" s="17"/>
      <c r="DE15" s="17"/>
      <c r="DF15" s="17"/>
      <c r="DG15" s="17"/>
      <c r="DH15" s="17"/>
      <c r="DI15" s="17"/>
      <c r="DJ15" s="14"/>
      <c r="DK15" s="14"/>
      <c r="DL15" s="14"/>
      <c r="DM15" s="14"/>
      <c r="DN15" s="17"/>
      <c r="DO15" s="17"/>
      <c r="DP15" s="17"/>
      <c r="DQ15" s="17"/>
      <c r="DR15" s="17"/>
      <c r="DS15" s="17"/>
      <c r="DT15" s="17"/>
      <c r="DU15" s="17"/>
      <c r="DV15" s="17"/>
      <c r="DW15" s="14"/>
      <c r="DX15" s="14"/>
      <c r="DY15" s="14"/>
      <c r="DZ15" s="14"/>
      <c r="EA15" s="17"/>
      <c r="EB15" s="17"/>
      <c r="EC15" s="17"/>
      <c r="ED15" s="17"/>
      <c r="EE15" s="17"/>
      <c r="EF15" s="17"/>
      <c r="EG15" s="17"/>
      <c r="EH15" s="17"/>
      <c r="EI15" s="17"/>
      <c r="EJ15" s="14"/>
      <c r="EK15" s="14"/>
      <c r="EL15" s="14"/>
      <c r="EM15" s="14"/>
      <c r="EN15" s="17"/>
      <c r="EO15" s="17"/>
      <c r="EP15" s="17"/>
      <c r="EQ15" s="17"/>
      <c r="ER15" s="17"/>
      <c r="ES15" s="17"/>
      <c r="ET15" s="17"/>
      <c r="EU15" s="17"/>
      <c r="EV15" s="17"/>
      <c r="EW15" s="14"/>
      <c r="EX15" s="14"/>
      <c r="EY15" s="14"/>
      <c r="EZ15" s="14"/>
      <c r="FA15" s="17"/>
      <c r="FB15" s="17"/>
      <c r="FC15" s="17"/>
      <c r="FD15" s="17"/>
      <c r="FE15" s="17"/>
      <c r="FF15" s="17"/>
      <c r="FG15" s="17"/>
      <c r="FH15" s="17"/>
      <c r="FI15" s="17"/>
      <c r="FJ15" s="14"/>
      <c r="FK15" s="14"/>
      <c r="FL15" s="14"/>
      <c r="FM15" s="14"/>
      <c r="FN15" s="17"/>
      <c r="FO15" s="17"/>
      <c r="FP15" s="17"/>
      <c r="FQ15" s="17"/>
      <c r="FR15" s="17"/>
      <c r="FS15" s="17"/>
      <c r="FT15" s="17"/>
      <c r="FU15" s="17"/>
      <c r="FV15" s="17"/>
      <c r="FW15" s="14"/>
      <c r="FX15" s="14"/>
      <c r="FY15" s="14"/>
      <c r="FZ15" s="14"/>
      <c r="GA15" s="17"/>
      <c r="GB15" s="17"/>
      <c r="GC15" s="17"/>
      <c r="GD15" s="17"/>
      <c r="GE15" s="17"/>
      <c r="GF15" s="17"/>
      <c r="GG15" s="17"/>
      <c r="GH15" s="17"/>
      <c r="GI15" s="17"/>
    </row>
    <row r="16" spans="1:191" s="42" customFormat="1" ht="12.75" customHeight="1">
      <c r="A16" s="119" t="s">
        <v>2875</v>
      </c>
      <c r="B16" s="14">
        <f t="shared" ref="B16:B18" si="15">I16</f>
        <v>1.06170371000446</v>
      </c>
      <c r="C16" s="10">
        <f t="shared" ref="C16:I16" si="16">C12/C9</f>
        <v>1.5702997403268826</v>
      </c>
      <c r="D16" s="10">
        <f t="shared" si="16"/>
        <v>1.376467924508856</v>
      </c>
      <c r="E16" s="10">
        <f t="shared" si="16"/>
        <v>1.1975913718375164</v>
      </c>
      <c r="F16" s="10">
        <f t="shared" si="16"/>
        <v>1.1276000800117514</v>
      </c>
      <c r="G16" s="10">
        <f t="shared" si="16"/>
        <v>1.019984064094557</v>
      </c>
      <c r="H16" s="10">
        <f t="shared" si="16"/>
        <v>1.08299743407209</v>
      </c>
      <c r="I16" s="10">
        <f t="shared" si="16"/>
        <v>1.06170371000446</v>
      </c>
      <c r="J16" s="14">
        <f t="shared" ref="J16:J18" si="17">V16</f>
        <v>1.170390952908211</v>
      </c>
      <c r="K16" s="10">
        <f>K12/K9</f>
        <v>1.0446100727431842</v>
      </c>
      <c r="L16" s="10">
        <f t="shared" ref="L16:V16" si="18">L12/L9</f>
        <v>1.260764915397995</v>
      </c>
      <c r="M16" s="10">
        <f t="shared" si="18"/>
        <v>1.0232560655128877</v>
      </c>
      <c r="N16" s="10">
        <f t="shared" si="18"/>
        <v>1.0666820166717281</v>
      </c>
      <c r="O16" s="10">
        <f t="shared" si="18"/>
        <v>0.93783786741501551</v>
      </c>
      <c r="P16" s="10">
        <f t="shared" si="18"/>
        <v>1.1042866095423729</v>
      </c>
      <c r="Q16" s="10">
        <f t="shared" si="18"/>
        <v>1.0747664014519873</v>
      </c>
      <c r="R16" s="10">
        <f t="shared" si="18"/>
        <v>1.0687803977944459</v>
      </c>
      <c r="S16" s="10">
        <f t="shared" si="18"/>
        <v>1.0948708295611831</v>
      </c>
      <c r="T16" s="10">
        <f t="shared" si="18"/>
        <v>1.1128017580809775</v>
      </c>
      <c r="U16" s="10">
        <f t="shared" si="18"/>
        <v>1.1250473259724936</v>
      </c>
      <c r="V16" s="10">
        <f t="shared" si="18"/>
        <v>1.170390952908211</v>
      </c>
      <c r="W16" s="14">
        <f t="shared" ref="W16:W18" si="19">AI16</f>
        <v>1.0932307605012093</v>
      </c>
      <c r="X16" s="10">
        <f>X12/X9</f>
        <v>1.1510941294314312</v>
      </c>
      <c r="Y16" s="10">
        <f t="shared" ref="Y16:AI16" si="20">Y12/Y9</f>
        <v>1.1254548537081916</v>
      </c>
      <c r="Z16" s="10">
        <f t="shared" si="20"/>
        <v>1.1210922272671893</v>
      </c>
      <c r="AA16" s="10">
        <f t="shared" si="20"/>
        <v>1.1285977327719832</v>
      </c>
      <c r="AB16" s="10">
        <f t="shared" si="20"/>
        <v>1.1493837210402558</v>
      </c>
      <c r="AC16" s="10">
        <f t="shared" si="20"/>
        <v>1.1124868505391297</v>
      </c>
      <c r="AD16" s="10">
        <f t="shared" si="20"/>
        <v>1.1193934135834924</v>
      </c>
      <c r="AE16" s="10">
        <f t="shared" si="20"/>
        <v>1.1175117546284961</v>
      </c>
      <c r="AF16" s="10">
        <f t="shared" si="20"/>
        <v>1.1090501841651039</v>
      </c>
      <c r="AG16" s="10">
        <f t="shared" si="20"/>
        <v>1.0998452692382588</v>
      </c>
      <c r="AH16" s="10">
        <f t="shared" si="20"/>
        <v>1.0842790578972292</v>
      </c>
      <c r="AI16" s="10">
        <f t="shared" si="20"/>
        <v>1.0932307605012093</v>
      </c>
      <c r="AJ16" s="14">
        <f t="shared" ref="AJ16:AJ18" si="21">AV16</f>
        <v>1.0694579243762796</v>
      </c>
      <c r="AK16" s="10">
        <f>AK12/AK9</f>
        <v>1.0911790768188885</v>
      </c>
      <c r="AL16" s="10">
        <f t="shared" ref="AL16:AV16" si="22">AL12/AL9</f>
        <v>1.077348162001472</v>
      </c>
      <c r="AM16" s="10">
        <f t="shared" si="22"/>
        <v>1.0955975904123378</v>
      </c>
      <c r="AN16" s="10">
        <f t="shared" si="22"/>
        <v>1.0999624244398483</v>
      </c>
      <c r="AO16" s="10">
        <f t="shared" si="22"/>
        <v>1.1057205730363895</v>
      </c>
      <c r="AP16" s="10">
        <f t="shared" si="22"/>
        <v>1.1247082198831289</v>
      </c>
      <c r="AQ16" s="10">
        <f t="shared" si="22"/>
        <v>1.0986941597781967</v>
      </c>
      <c r="AR16" s="10">
        <f t="shared" si="22"/>
        <v>1.0712969284186609</v>
      </c>
      <c r="AS16" s="10">
        <f t="shared" si="22"/>
        <v>1.0583937751413386</v>
      </c>
      <c r="AT16" s="10">
        <f t="shared" si="22"/>
        <v>1.0538245711776584</v>
      </c>
      <c r="AU16" s="10">
        <f t="shared" si="22"/>
        <v>1.0419639469050539</v>
      </c>
      <c r="AV16" s="10">
        <f t="shared" si="22"/>
        <v>1.0694579243762796</v>
      </c>
      <c r="AW16" s="14">
        <f t="shared" ref="AW16:AW18" si="23">BI16</f>
        <v>0.99431445343721847</v>
      </c>
      <c r="AX16" s="10">
        <f>AX12/AX9</f>
        <v>1.0429581756458581</v>
      </c>
      <c r="AY16" s="10">
        <f t="shared" ref="AY16:BI16" si="24">AY12/AY9</f>
        <v>1.0439731857768912</v>
      </c>
      <c r="AZ16" s="10">
        <f t="shared" si="24"/>
        <v>1.030850660635104</v>
      </c>
      <c r="BA16" s="10">
        <f t="shared" si="24"/>
        <v>1.0311553596770875</v>
      </c>
      <c r="BB16" s="10">
        <f t="shared" si="24"/>
        <v>1.036355808674569</v>
      </c>
      <c r="BC16" s="10">
        <f t="shared" si="24"/>
        <v>1.0234408155250903</v>
      </c>
      <c r="BD16" s="10">
        <f t="shared" si="24"/>
        <v>1.013719755796507</v>
      </c>
      <c r="BE16" s="10">
        <f t="shared" si="24"/>
        <v>1.0115935748418388</v>
      </c>
      <c r="BF16" s="10">
        <f t="shared" si="24"/>
        <v>1.0090932143769265</v>
      </c>
      <c r="BG16" s="10">
        <f t="shared" si="24"/>
        <v>0.99705678713985146</v>
      </c>
      <c r="BH16" s="10">
        <f t="shared" si="24"/>
        <v>0.9970075777816243</v>
      </c>
      <c r="BI16" s="10">
        <f t="shared" si="24"/>
        <v>0.99431445343721847</v>
      </c>
      <c r="BJ16" s="14">
        <f t="shared" ref="BJ16:BJ18" si="25">BV16</f>
        <v>0.95709828764371307</v>
      </c>
      <c r="BK16" s="10">
        <f>BK12/BK9</f>
        <v>1.0062683293000416</v>
      </c>
      <c r="BL16" s="10">
        <f t="shared" ref="BL16:BV16" si="26">BL12/BL9</f>
        <v>0.96805749587506329</v>
      </c>
      <c r="BM16" s="10">
        <f t="shared" si="26"/>
        <v>0.98043572400185164</v>
      </c>
      <c r="BN16" s="10">
        <f t="shared" si="26"/>
        <v>1.0002050450379845</v>
      </c>
      <c r="BO16" s="10">
        <f t="shared" si="26"/>
        <v>0.99040853616933855</v>
      </c>
      <c r="BP16" s="10">
        <f t="shared" si="26"/>
        <v>0.97446199636934616</v>
      </c>
      <c r="BQ16" s="10">
        <f t="shared" si="26"/>
        <v>0.98527184329971096</v>
      </c>
      <c r="BR16" s="10">
        <f t="shared" si="26"/>
        <v>0.95891873092165281</v>
      </c>
      <c r="BS16" s="10">
        <f t="shared" si="26"/>
        <v>0.98006258981022953</v>
      </c>
      <c r="BT16" s="10">
        <f t="shared" si="26"/>
        <v>0.96363155089227115</v>
      </c>
      <c r="BU16" s="10">
        <f t="shared" si="26"/>
        <v>0.94648195121224177</v>
      </c>
      <c r="BV16" s="10">
        <f t="shared" si="26"/>
        <v>0.95709828764371307</v>
      </c>
      <c r="BW16" s="14">
        <f t="shared" ref="BW16:BW18" si="27">CI16</f>
        <v>1.0188603361415689</v>
      </c>
      <c r="BX16" s="10">
        <f>BX12/BX9</f>
        <v>0.97921117522119239</v>
      </c>
      <c r="BY16" s="10">
        <f t="shared" ref="BY16:CI16" si="28">BY12/BY9</f>
        <v>0.97707663563608338</v>
      </c>
      <c r="BZ16" s="10">
        <f t="shared" si="28"/>
        <v>0.96500094899915889</v>
      </c>
      <c r="CA16" s="10">
        <f t="shared" si="28"/>
        <v>0.92465906686150867</v>
      </c>
      <c r="CB16" s="10">
        <f t="shared" si="28"/>
        <v>0.99370623140056669</v>
      </c>
      <c r="CC16" s="10">
        <f t="shared" si="28"/>
        <v>1.0218445886089416</v>
      </c>
      <c r="CD16" s="10">
        <f t="shared" si="28"/>
        <v>1.0191421509176082</v>
      </c>
      <c r="CE16" s="10">
        <f t="shared" si="28"/>
        <v>1.0165352089579156</v>
      </c>
      <c r="CF16" s="10">
        <f t="shared" si="28"/>
        <v>1.0350958050065981</v>
      </c>
      <c r="CG16" s="10">
        <f t="shared" si="28"/>
        <v>1.0233632993001982</v>
      </c>
      <c r="CH16" s="10">
        <f t="shared" si="28"/>
        <v>1.019173554530848</v>
      </c>
      <c r="CI16" s="10">
        <f t="shared" si="28"/>
        <v>1.0188603361415689</v>
      </c>
      <c r="CJ16" s="14">
        <f t="shared" ref="CJ16:CJ18" si="29">CV16</f>
        <v>0.96118179539233628</v>
      </c>
      <c r="CK16" s="10">
        <f>CK12/CK9</f>
        <v>1.0225185198049382</v>
      </c>
      <c r="CL16" s="10">
        <f t="shared" ref="CL16:CV16" si="30">CL12/CL9</f>
        <v>1.019969004546559</v>
      </c>
      <c r="CM16" s="10">
        <f t="shared" si="30"/>
        <v>1.0160632232234332</v>
      </c>
      <c r="CN16" s="10">
        <f t="shared" si="30"/>
        <v>1.0279813048106921</v>
      </c>
      <c r="CO16" s="10">
        <f t="shared" si="30"/>
        <v>1.0309114800456058</v>
      </c>
      <c r="CP16" s="10">
        <f t="shared" si="30"/>
        <v>1.0222494189606617</v>
      </c>
      <c r="CQ16" s="10">
        <f t="shared" si="30"/>
        <v>1.0064529273324381</v>
      </c>
      <c r="CR16" s="10">
        <f t="shared" si="30"/>
        <v>1.0109577056507491</v>
      </c>
      <c r="CS16" s="10">
        <f t="shared" si="30"/>
        <v>1.0038109298500311</v>
      </c>
      <c r="CT16" s="10">
        <f t="shared" si="30"/>
        <v>1.0064090109210369</v>
      </c>
      <c r="CU16" s="10">
        <f t="shared" si="30"/>
        <v>0.99528986095413752</v>
      </c>
      <c r="CV16" s="10">
        <f t="shared" si="30"/>
        <v>0.96118179539233628</v>
      </c>
      <c r="CW16" s="14">
        <f t="shared" ref="CW16:CW18" si="31">DI16</f>
        <v>1.0375903604834582</v>
      </c>
      <c r="CX16" s="10">
        <f>CX12/CX9</f>
        <v>0.95183313469022857</v>
      </c>
      <c r="CY16" s="10">
        <f t="shared" ref="CY16:DI16" si="32">CY12/CY9</f>
        <v>0.93298730528530183</v>
      </c>
      <c r="CZ16" s="10">
        <f t="shared" si="32"/>
        <v>0.96556580338996278</v>
      </c>
      <c r="DA16" s="10">
        <f t="shared" si="32"/>
        <v>0.98476981507506478</v>
      </c>
      <c r="DB16" s="10">
        <f t="shared" si="32"/>
        <v>0.99786038176275837</v>
      </c>
      <c r="DC16" s="10">
        <f t="shared" si="32"/>
        <v>1.0397441453628904</v>
      </c>
      <c r="DD16" s="10">
        <f t="shared" si="32"/>
        <v>0.99550128709835861</v>
      </c>
      <c r="DE16" s="10">
        <f t="shared" si="32"/>
        <v>1.0261983354081958</v>
      </c>
      <c r="DF16" s="10">
        <f t="shared" si="32"/>
        <v>1.0281941225293141</v>
      </c>
      <c r="DG16" s="10">
        <f t="shared" si="32"/>
        <v>1.0013884902300658</v>
      </c>
      <c r="DH16" s="10">
        <f t="shared" si="32"/>
        <v>1.024169064551794</v>
      </c>
      <c r="DI16" s="10">
        <f t="shared" si="32"/>
        <v>1.0375903604834582</v>
      </c>
      <c r="DJ16" s="14">
        <f>DV16</f>
        <v>1.0164674925072243</v>
      </c>
      <c r="DK16" s="10">
        <f>DK12/DK9</f>
        <v>1.0294969882049569</v>
      </c>
      <c r="DL16" s="10">
        <f t="shared" ref="DL16:DV16" si="33">DL12/DL9</f>
        <v>1.0192045273912378</v>
      </c>
      <c r="DM16" s="10">
        <f t="shared" si="33"/>
        <v>1.0314363068021519</v>
      </c>
      <c r="DN16" s="10">
        <f t="shared" si="33"/>
        <v>1.0169355151206823</v>
      </c>
      <c r="DO16" s="10">
        <f t="shared" si="33"/>
        <v>1.0347893070476457</v>
      </c>
      <c r="DP16" s="10">
        <f t="shared" si="33"/>
        <v>1.0141410251692622</v>
      </c>
      <c r="DQ16" s="10">
        <f t="shared" si="33"/>
        <v>1.0153157155390249</v>
      </c>
      <c r="DR16" s="10">
        <f t="shared" si="33"/>
        <v>1.0156462426085482</v>
      </c>
      <c r="DS16" s="10">
        <f t="shared" si="33"/>
        <v>1.0355905280177904</v>
      </c>
      <c r="DT16" s="10">
        <f t="shared" si="33"/>
        <v>1.0120205420677315</v>
      </c>
      <c r="DU16" s="10">
        <f t="shared" si="33"/>
        <v>1.0132105429319402</v>
      </c>
      <c r="DV16" s="10">
        <f t="shared" si="33"/>
        <v>1.0164674925072243</v>
      </c>
      <c r="DW16" s="14">
        <f>EI16</f>
        <v>1.0437162001490774</v>
      </c>
      <c r="DX16" s="10">
        <f>DX12/DX9</f>
        <v>1.0371471793882547</v>
      </c>
      <c r="DY16" s="10">
        <f t="shared" ref="DY16:EI16" si="34">DY12/DY9</f>
        <v>1.03694621818441</v>
      </c>
      <c r="DZ16" s="10">
        <f t="shared" si="34"/>
        <v>1.0387309924791388</v>
      </c>
      <c r="EA16" s="10">
        <f t="shared" si="34"/>
        <v>1.037096116730353</v>
      </c>
      <c r="EB16" s="10">
        <f t="shared" si="34"/>
        <v>1.0312087615161905</v>
      </c>
      <c r="EC16" s="10">
        <f t="shared" si="34"/>
        <v>1.0446227773695584</v>
      </c>
      <c r="ED16" s="10">
        <f t="shared" si="34"/>
        <v>1.0373677130929275</v>
      </c>
      <c r="EE16" s="10">
        <f t="shared" si="34"/>
        <v>1.0392417969663805</v>
      </c>
      <c r="EF16" s="10">
        <f t="shared" si="34"/>
        <v>1.0599195572329343</v>
      </c>
      <c r="EG16" s="10">
        <f t="shared" si="34"/>
        <v>1.0309509655470181</v>
      </c>
      <c r="EH16" s="10">
        <f t="shared" si="34"/>
        <v>1.0363209112656029</v>
      </c>
      <c r="EI16" s="10">
        <f t="shared" si="34"/>
        <v>1.0437162001490774</v>
      </c>
      <c r="EJ16" s="14">
        <f>EV16</f>
        <v>1.0413290648938203</v>
      </c>
      <c r="EK16" s="10">
        <f>EK12/EK9</f>
        <v>1.0209788606336871</v>
      </c>
      <c r="EL16" s="10">
        <f t="shared" ref="EL16:EV16" si="35">EL12/EL9</f>
        <v>1.0259774791066789</v>
      </c>
      <c r="EM16" s="10">
        <f t="shared" si="35"/>
        <v>1.0539350312701763</v>
      </c>
      <c r="EN16" s="10">
        <f t="shared" si="35"/>
        <v>1.0229380284022822</v>
      </c>
      <c r="EO16" s="10">
        <f t="shared" si="35"/>
        <v>1.0492891720550606</v>
      </c>
      <c r="EP16" s="10">
        <f t="shared" si="35"/>
        <v>1.0399736109613291</v>
      </c>
      <c r="EQ16" s="10">
        <f t="shared" si="35"/>
        <v>1.0270179589808344</v>
      </c>
      <c r="ER16" s="10">
        <f t="shared" si="35"/>
        <v>1.0239600075514237</v>
      </c>
      <c r="ES16" s="10">
        <f t="shared" si="35"/>
        <v>1.0465834474527074</v>
      </c>
      <c r="ET16" s="10">
        <f t="shared" si="35"/>
        <v>1.0201483990508804</v>
      </c>
      <c r="EU16" s="10">
        <f t="shared" si="35"/>
        <v>1.0099687399682904</v>
      </c>
      <c r="EV16" s="10">
        <f t="shared" si="35"/>
        <v>1.0413290648938203</v>
      </c>
      <c r="EW16" s="14">
        <f t="shared" si="10"/>
        <v>0.97080471238031119</v>
      </c>
      <c r="EX16" s="10">
        <f>EX12/EX9</f>
        <v>1.0076716015747291</v>
      </c>
      <c r="EY16" s="10">
        <f t="shared" ref="EY16:FI16" si="36">EY12/EY9</f>
        <v>1.0129976448171316</v>
      </c>
      <c r="EZ16" s="10">
        <f t="shared" si="36"/>
        <v>1.0282671419354659</v>
      </c>
      <c r="FA16" s="10">
        <f t="shared" si="36"/>
        <v>1.0146829830430315</v>
      </c>
      <c r="FB16" s="10">
        <f t="shared" si="36"/>
        <v>1.006785695128102</v>
      </c>
      <c r="FC16" s="10">
        <f t="shared" si="36"/>
        <v>1.0270081861824754</v>
      </c>
      <c r="FD16" s="10">
        <f t="shared" si="36"/>
        <v>1.012402432467173</v>
      </c>
      <c r="FE16" s="10">
        <f t="shared" si="36"/>
        <v>1.0070934020804703</v>
      </c>
      <c r="FF16" s="10">
        <f t="shared" si="36"/>
        <v>1.0052262111540733</v>
      </c>
      <c r="FG16" s="10">
        <f t="shared" si="36"/>
        <v>1.011920538660287</v>
      </c>
      <c r="FH16" s="10">
        <f t="shared" si="36"/>
        <v>0.99973353803551146</v>
      </c>
      <c r="FI16" s="10">
        <f t="shared" si="36"/>
        <v>0.97080471238031119</v>
      </c>
      <c r="FJ16" s="14">
        <f t="shared" si="11"/>
        <v>0.99522581315625558</v>
      </c>
      <c r="FK16" s="10">
        <f>FK12/FK9</f>
        <v>0.94807058923829635</v>
      </c>
      <c r="FL16" s="10">
        <f t="shared" ref="FL16:FV16" si="37">FL12/FL9</f>
        <v>0.97256569548697791</v>
      </c>
      <c r="FM16" s="10">
        <f t="shared" si="37"/>
        <v>0.98283519747849191</v>
      </c>
      <c r="FN16" s="10">
        <f t="shared" si="37"/>
        <v>0.99809646101834704</v>
      </c>
      <c r="FO16" s="10">
        <f t="shared" si="37"/>
        <v>1.0121493563062858</v>
      </c>
      <c r="FP16" s="10">
        <f t="shared" si="37"/>
        <v>1.0107024961657185</v>
      </c>
      <c r="FQ16" s="10">
        <f t="shared" si="37"/>
        <v>1.0138999939204827</v>
      </c>
      <c r="FR16" s="10">
        <f t="shared" si="37"/>
        <v>1.0119413746627139</v>
      </c>
      <c r="FS16" s="10">
        <f t="shared" si="37"/>
        <v>1.0141637339904468</v>
      </c>
      <c r="FT16" s="10">
        <f t="shared" si="37"/>
        <v>0.99158884554315307</v>
      </c>
      <c r="FU16" s="10">
        <f t="shared" si="37"/>
        <v>0.98424270758789789</v>
      </c>
      <c r="FV16" s="10">
        <f t="shared" si="37"/>
        <v>0.99522581315625558</v>
      </c>
      <c r="FW16" s="14">
        <f t="shared" si="14"/>
        <v>0.99934666657887816</v>
      </c>
      <c r="FX16" s="10">
        <f>FX12/FX9</f>
        <v>0.99143128972024952</v>
      </c>
      <c r="FY16" s="10">
        <f t="shared" ref="FY16:GI16" si="38">FY12/FY9</f>
        <v>0.99473646881909272</v>
      </c>
      <c r="FZ16" s="10">
        <f t="shared" si="38"/>
        <v>0.99459921080467195</v>
      </c>
      <c r="GA16" s="10">
        <f t="shared" si="38"/>
        <v>0.99900383770128998</v>
      </c>
      <c r="GB16" s="10">
        <f t="shared" si="38"/>
        <v>1.0031908339054643</v>
      </c>
      <c r="GC16" s="10">
        <f t="shared" si="38"/>
        <v>1.0016282916945385</v>
      </c>
      <c r="GD16" s="10">
        <f t="shared" si="38"/>
        <v>1.0082539238515831</v>
      </c>
      <c r="GE16" s="10">
        <f t="shared" si="38"/>
        <v>0.99995405673669524</v>
      </c>
      <c r="GF16" s="10">
        <f t="shared" si="38"/>
        <v>1.0069575103221706</v>
      </c>
      <c r="GG16" s="10">
        <f t="shared" si="38"/>
        <v>1.1207738404999859</v>
      </c>
      <c r="GH16" s="10">
        <f t="shared" si="38"/>
        <v>1.0052621377060873</v>
      </c>
      <c r="GI16" s="10">
        <f t="shared" si="38"/>
        <v>0.99934666657887816</v>
      </c>
    </row>
    <row r="17" spans="1:191" s="42" customFormat="1" ht="12.75" customHeight="1">
      <c r="A17" s="19" t="s">
        <v>2876</v>
      </c>
      <c r="B17" s="14">
        <f t="shared" si="15"/>
        <v>1.2149084491608158</v>
      </c>
      <c r="C17" s="10">
        <f t="shared" ref="C17:I17" si="39">C13/C9</f>
        <v>1.6580631587295993</v>
      </c>
      <c r="D17" s="10">
        <f t="shared" si="39"/>
        <v>1.540795273526246</v>
      </c>
      <c r="E17" s="10">
        <f t="shared" si="39"/>
        <v>1.3457699828646306</v>
      </c>
      <c r="F17" s="10">
        <f t="shared" si="39"/>
        <v>1.2513747902820413</v>
      </c>
      <c r="G17" s="10">
        <f t="shared" si="39"/>
        <v>1.1367670679048636</v>
      </c>
      <c r="H17" s="10">
        <f t="shared" si="39"/>
        <v>1.2327015405639401</v>
      </c>
      <c r="I17" s="10">
        <f t="shared" si="39"/>
        <v>1.2149084491608158</v>
      </c>
      <c r="J17" s="14">
        <f t="shared" si="17"/>
        <v>1.3564362211396883</v>
      </c>
      <c r="K17" s="10">
        <f>K13/K9</f>
        <v>1.2058786461866118</v>
      </c>
      <c r="L17" s="10">
        <f>L13/L9</f>
        <v>1.4102576665508022</v>
      </c>
      <c r="M17" s="10">
        <f t="shared" ref="M17:V17" si="40">M13/M9</f>
        <v>1.1572177695354497</v>
      </c>
      <c r="N17" s="10">
        <f t="shared" si="40"/>
        <v>1.2210858151545116</v>
      </c>
      <c r="O17" s="10">
        <f t="shared" si="40"/>
        <v>1.0797898218745976</v>
      </c>
      <c r="P17" s="10">
        <f t="shared" si="40"/>
        <v>1.2693861580967238</v>
      </c>
      <c r="Q17" s="10">
        <f t="shared" si="40"/>
        <v>1.2339686585425882</v>
      </c>
      <c r="R17" s="10">
        <f t="shared" si="40"/>
        <v>1.2225101107046212</v>
      </c>
      <c r="S17" s="10">
        <f t="shared" si="40"/>
        <v>1.2573729702341541</v>
      </c>
      <c r="T17" s="10">
        <f t="shared" si="40"/>
        <v>1.2808649745850238</v>
      </c>
      <c r="U17" s="10">
        <f t="shared" si="40"/>
        <v>1.308885816536115</v>
      </c>
      <c r="V17" s="10">
        <f t="shared" si="40"/>
        <v>1.3564362211396883</v>
      </c>
      <c r="W17" s="14">
        <f t="shared" si="19"/>
        <v>1.2434052425824325</v>
      </c>
      <c r="X17" s="10">
        <f>X13/X9</f>
        <v>1.3340857413427214</v>
      </c>
      <c r="Y17" s="10">
        <f>Y13/Y9</f>
        <v>1.3108328185882636</v>
      </c>
      <c r="Z17" s="10">
        <f t="shared" ref="Z17:AI17" si="41">Z13/Z9</f>
        <v>1.3235627553866827</v>
      </c>
      <c r="AA17" s="10">
        <f t="shared" si="41"/>
        <v>1.3263252985340825</v>
      </c>
      <c r="AB17" s="10">
        <f t="shared" si="41"/>
        <v>1.3394466930061981</v>
      </c>
      <c r="AC17" s="10">
        <f t="shared" si="41"/>
        <v>1.2933143550752892</v>
      </c>
      <c r="AD17" s="10">
        <f t="shared" si="41"/>
        <v>1.2812779330904469</v>
      </c>
      <c r="AE17" s="10">
        <f t="shared" si="41"/>
        <v>1.2699236116160038</v>
      </c>
      <c r="AF17" s="10">
        <f t="shared" si="41"/>
        <v>1.262782411893562</v>
      </c>
      <c r="AG17" s="10">
        <f t="shared" si="41"/>
        <v>1.2446951319197577</v>
      </c>
      <c r="AH17" s="10">
        <f t="shared" si="41"/>
        <v>1.2388384300079618</v>
      </c>
      <c r="AI17" s="10">
        <f t="shared" si="41"/>
        <v>1.2434052425824325</v>
      </c>
      <c r="AJ17" s="14">
        <f t="shared" si="21"/>
        <v>1.1625227422041784</v>
      </c>
      <c r="AK17" s="10">
        <f>AK13/AK9</f>
        <v>1.2506204106834722</v>
      </c>
      <c r="AL17" s="10">
        <f>AL13/AL9</f>
        <v>1.2271688487672201</v>
      </c>
      <c r="AM17" s="10">
        <f t="shared" ref="AM17:AV17" si="42">AM13/AM9</f>
        <v>1.2337189755465199</v>
      </c>
      <c r="AN17" s="10">
        <f t="shared" si="42"/>
        <v>1.2431150334330798</v>
      </c>
      <c r="AO17" s="10">
        <f t="shared" si="42"/>
        <v>1.2348001060641847</v>
      </c>
      <c r="AP17" s="10">
        <f t="shared" si="42"/>
        <v>1.2507944745549779</v>
      </c>
      <c r="AQ17" s="10">
        <f t="shared" si="42"/>
        <v>1.2148018977657744</v>
      </c>
      <c r="AR17" s="10">
        <f t="shared" si="42"/>
        <v>1.1754889071414221</v>
      </c>
      <c r="AS17" s="10">
        <f t="shared" si="42"/>
        <v>1.1564169333513383</v>
      </c>
      <c r="AT17" s="10">
        <f t="shared" si="42"/>
        <v>1.1391896389645493</v>
      </c>
      <c r="AU17" s="10">
        <f t="shared" si="42"/>
        <v>1.1379595490079482</v>
      </c>
      <c r="AV17" s="10">
        <f t="shared" si="42"/>
        <v>1.1625227422041784</v>
      </c>
      <c r="AW17" s="14">
        <f t="shared" si="23"/>
        <v>1.1550429374559716</v>
      </c>
      <c r="AX17" s="10">
        <f>AX13/AX9</f>
        <v>1.1426053568847261</v>
      </c>
      <c r="AY17" s="10">
        <f>AY13/AY9</f>
        <v>1.1436975851092306</v>
      </c>
      <c r="AZ17" s="10">
        <f t="shared" ref="AZ17:BI17" si="43">AZ13/AZ9</f>
        <v>1.1337497959498801</v>
      </c>
      <c r="BA17" s="10">
        <f t="shared" si="43"/>
        <v>1.1505240764559463</v>
      </c>
      <c r="BB17" s="10">
        <f t="shared" si="43"/>
        <v>1.1627674654476803</v>
      </c>
      <c r="BC17" s="10">
        <f t="shared" si="43"/>
        <v>1.1542115016272949</v>
      </c>
      <c r="BD17" s="10">
        <f t="shared" si="43"/>
        <v>1.1534303003027686</v>
      </c>
      <c r="BE17" s="10">
        <f t="shared" si="43"/>
        <v>1.1613238181793251</v>
      </c>
      <c r="BF17" s="10">
        <f t="shared" si="43"/>
        <v>1.1594471133614295</v>
      </c>
      <c r="BG17" s="10">
        <f t="shared" si="43"/>
        <v>1.1722668722620206</v>
      </c>
      <c r="BH17" s="10">
        <f t="shared" si="43"/>
        <v>1.1454389544973429</v>
      </c>
      <c r="BI17" s="10">
        <f t="shared" si="43"/>
        <v>1.1550429374559716</v>
      </c>
      <c r="BJ17" s="14">
        <f t="shared" si="25"/>
        <v>1.1434589034430112</v>
      </c>
      <c r="BK17" s="10">
        <f>BK13/BK9</f>
        <v>1.1963926594122656</v>
      </c>
      <c r="BL17" s="10">
        <f>BL13/BL9</f>
        <v>1.1814012825139357</v>
      </c>
      <c r="BM17" s="10">
        <f t="shared" ref="BM17:BV17" si="44">BM13/BM9</f>
        <v>1.2186671683856536</v>
      </c>
      <c r="BN17" s="10">
        <f t="shared" si="44"/>
        <v>1.2533429409571977</v>
      </c>
      <c r="BO17" s="10">
        <f t="shared" si="44"/>
        <v>1.2672241400482549</v>
      </c>
      <c r="BP17" s="10">
        <f t="shared" si="44"/>
        <v>1.2594446361485514</v>
      </c>
      <c r="BQ17" s="10">
        <f t="shared" si="44"/>
        <v>1.2632339416958884</v>
      </c>
      <c r="BR17" s="10">
        <f t="shared" si="44"/>
        <v>1.2282037596322291</v>
      </c>
      <c r="BS17" s="10">
        <f t="shared" si="44"/>
        <v>1.2732086576021382</v>
      </c>
      <c r="BT17" s="10">
        <f t="shared" si="44"/>
        <v>1.2342363899748312</v>
      </c>
      <c r="BU17" s="10">
        <f t="shared" si="44"/>
        <v>1.1589771758461858</v>
      </c>
      <c r="BV17" s="10">
        <f t="shared" si="44"/>
        <v>1.1434589034430112</v>
      </c>
      <c r="BW17" s="14">
        <f t="shared" si="27"/>
        <v>1.1745450794813896</v>
      </c>
      <c r="BX17" s="10">
        <f>BX13/BX9</f>
        <v>1.1908043536972874</v>
      </c>
      <c r="BY17" s="10">
        <f>BY13/BY9</f>
        <v>1.1748990791249971</v>
      </c>
      <c r="BZ17" s="10">
        <f t="shared" ref="BZ17:CI17" si="45">BZ13/BZ9</f>
        <v>1.1984129088694369</v>
      </c>
      <c r="CA17" s="10">
        <f t="shared" si="45"/>
        <v>1.1631050690616598</v>
      </c>
      <c r="CB17" s="10">
        <f t="shared" si="45"/>
        <v>1.1763946158757919</v>
      </c>
      <c r="CC17" s="10">
        <f t="shared" si="45"/>
        <v>1.2025192629815746</v>
      </c>
      <c r="CD17" s="10">
        <f t="shared" si="45"/>
        <v>1.1776207339107809</v>
      </c>
      <c r="CE17" s="10">
        <f t="shared" si="45"/>
        <v>1.1709102132918463</v>
      </c>
      <c r="CF17" s="10">
        <f t="shared" si="45"/>
        <v>1.1880527410325756</v>
      </c>
      <c r="CG17" s="10">
        <f t="shared" si="45"/>
        <v>1.1811404178573663</v>
      </c>
      <c r="CH17" s="10">
        <f t="shared" si="45"/>
        <v>1.1902481584594713</v>
      </c>
      <c r="CI17" s="10">
        <f t="shared" si="45"/>
        <v>1.1745450794813896</v>
      </c>
      <c r="CJ17" s="14">
        <f t="shared" si="29"/>
        <v>1.1012628994795526</v>
      </c>
      <c r="CK17" s="10">
        <f>CK13/CK9</f>
        <v>1.1980458664843772</v>
      </c>
      <c r="CL17" s="10">
        <f t="shared" ref="CL17:CV17" si="46">CL13/CL9</f>
        <v>1.1903932237551313</v>
      </c>
      <c r="CM17" s="10">
        <f t="shared" si="46"/>
        <v>1.1846116721691256</v>
      </c>
      <c r="CN17" s="10">
        <f t="shared" si="46"/>
        <v>1.1915552418815174</v>
      </c>
      <c r="CO17" s="10">
        <f t="shared" si="46"/>
        <v>1.2064576121459796</v>
      </c>
      <c r="CP17" s="10">
        <f t="shared" si="46"/>
        <v>1.1884930523905812</v>
      </c>
      <c r="CQ17" s="10">
        <f t="shared" si="46"/>
        <v>1.161436443294757</v>
      </c>
      <c r="CR17" s="10">
        <f t="shared" si="46"/>
        <v>1.1617433518292244</v>
      </c>
      <c r="CS17" s="10">
        <f t="shared" si="46"/>
        <v>1.149624463048428</v>
      </c>
      <c r="CT17" s="10">
        <f t="shared" si="46"/>
        <v>1.1331059270477726</v>
      </c>
      <c r="CU17" s="10">
        <f t="shared" si="46"/>
        <v>1.1366891875613567</v>
      </c>
      <c r="CV17" s="10">
        <f t="shared" si="46"/>
        <v>1.1012628994795526</v>
      </c>
      <c r="CW17" s="14">
        <f t="shared" si="31"/>
        <v>1.1550022101295558</v>
      </c>
      <c r="CX17" s="10">
        <f>CX13/CX9</f>
        <v>1.10130132509179</v>
      </c>
      <c r="CY17" s="10">
        <f t="shared" ref="CY17:DI17" si="47">CY13/CY9</f>
        <v>1.0795591585475217</v>
      </c>
      <c r="CZ17" s="10">
        <f t="shared" si="47"/>
        <v>1.1218499389949688</v>
      </c>
      <c r="DA17" s="10">
        <f t="shared" si="47"/>
        <v>1.1397924333602754</v>
      </c>
      <c r="DB17" s="10">
        <f t="shared" si="47"/>
        <v>1.1640585380585489</v>
      </c>
      <c r="DC17" s="10">
        <f t="shared" si="47"/>
        <v>1.1994765658227384</v>
      </c>
      <c r="DD17" s="10">
        <f t="shared" si="47"/>
        <v>1.1295320392632229</v>
      </c>
      <c r="DE17" s="10">
        <f t="shared" si="47"/>
        <v>1.155647898017603</v>
      </c>
      <c r="DF17" s="10">
        <f t="shared" si="47"/>
        <v>1.1484138724930213</v>
      </c>
      <c r="DG17" s="10">
        <f t="shared" si="47"/>
        <v>1.1161550273369409</v>
      </c>
      <c r="DH17" s="10">
        <f t="shared" si="47"/>
        <v>1.1381296057126922</v>
      </c>
      <c r="DI17" s="10">
        <f t="shared" si="47"/>
        <v>1.1550022101295558</v>
      </c>
      <c r="DJ17" s="14">
        <f>DV17</f>
        <v>1.0843092286793103</v>
      </c>
      <c r="DK17" s="10">
        <f>DK13/DK9</f>
        <v>1.1553021310487472</v>
      </c>
      <c r="DL17" s="10">
        <f t="shared" ref="DL17:DV17" si="48">DL13/DL9</f>
        <v>1.1367567220956762</v>
      </c>
      <c r="DM17" s="10">
        <f t="shared" si="48"/>
        <v>1.1544809355754455</v>
      </c>
      <c r="DN17" s="10">
        <f t="shared" si="48"/>
        <v>1.1353751681662614</v>
      </c>
      <c r="DO17" s="10">
        <f t="shared" si="48"/>
        <v>1.1507241966112971</v>
      </c>
      <c r="DP17" s="10">
        <f t="shared" si="48"/>
        <v>1.1220989210693275</v>
      </c>
      <c r="DQ17" s="10">
        <f t="shared" si="48"/>
        <v>1.1173483742602035</v>
      </c>
      <c r="DR17" s="10">
        <f t="shared" si="48"/>
        <v>1.1096361593860498</v>
      </c>
      <c r="DS17" s="10">
        <f t="shared" si="48"/>
        <v>1.1095971254127628</v>
      </c>
      <c r="DT17" s="10">
        <f t="shared" si="48"/>
        <v>1.077005342426661</v>
      </c>
      <c r="DU17" s="10">
        <f t="shared" si="48"/>
        <v>1.0798990056389868</v>
      </c>
      <c r="DV17" s="10">
        <f t="shared" si="48"/>
        <v>1.0843092286793103</v>
      </c>
      <c r="DW17" s="14">
        <f t="shared" si="13"/>
        <v>1.1003491903061844</v>
      </c>
      <c r="DX17" s="10">
        <f>DX13/DX9</f>
        <v>1.1075388495234693</v>
      </c>
      <c r="DY17" s="10">
        <f t="shared" ref="DY17:EI17" si="49">DY13/DY9</f>
        <v>1.1128622250719133</v>
      </c>
      <c r="DZ17" s="10">
        <f t="shared" si="49"/>
        <v>1.1126217011748001</v>
      </c>
      <c r="EA17" s="10">
        <f t="shared" si="49"/>
        <v>1.1069653911555966</v>
      </c>
      <c r="EB17" s="10">
        <f t="shared" si="49"/>
        <v>1.0972335095234831</v>
      </c>
      <c r="EC17" s="10">
        <f t="shared" si="49"/>
        <v>1.1105602411606239</v>
      </c>
      <c r="ED17" s="10">
        <f t="shared" si="49"/>
        <v>1.1027725088540712</v>
      </c>
      <c r="EE17" s="10">
        <f t="shared" si="49"/>
        <v>1.1015803583484882</v>
      </c>
      <c r="EF17" s="10">
        <f t="shared" si="49"/>
        <v>1.1203226989850736</v>
      </c>
      <c r="EG17" s="10">
        <f t="shared" si="49"/>
        <v>1.0853637830930116</v>
      </c>
      <c r="EH17" s="10">
        <f t="shared" si="49"/>
        <v>1.0901562044146045</v>
      </c>
      <c r="EI17" s="10">
        <f t="shared" si="49"/>
        <v>1.1003491903061844</v>
      </c>
      <c r="EJ17" s="14">
        <f t="shared" si="9"/>
        <v>1.0960086912904794</v>
      </c>
      <c r="EK17" s="10">
        <f>EK13/EK9</f>
        <v>1.0759919287777076</v>
      </c>
      <c r="EL17" s="10">
        <f t="shared" ref="EL17:EV17" si="50">EL13/EL9</f>
        <v>1.0836116796698383</v>
      </c>
      <c r="EM17" s="10">
        <f t="shared" si="50"/>
        <v>1.114692646449462</v>
      </c>
      <c r="EN17" s="10">
        <f t="shared" si="50"/>
        <v>1.0820245021751642</v>
      </c>
      <c r="EO17" s="10">
        <f t="shared" si="50"/>
        <v>1.1156356355534816</v>
      </c>
      <c r="EP17" s="10">
        <f t="shared" si="50"/>
        <v>1.1010831555695277</v>
      </c>
      <c r="EQ17" s="10">
        <f t="shared" si="50"/>
        <v>1.0835894509119999</v>
      </c>
      <c r="ER17" s="10">
        <f t="shared" si="50"/>
        <v>1.0802724831886965</v>
      </c>
      <c r="ES17" s="10">
        <f t="shared" si="50"/>
        <v>1.10762391475391</v>
      </c>
      <c r="ET17" s="10">
        <f t="shared" si="50"/>
        <v>1.0769858606263765</v>
      </c>
      <c r="EU17" s="10">
        <f t="shared" si="50"/>
        <v>1.0661612000678027</v>
      </c>
      <c r="EV17" s="10">
        <f t="shared" si="50"/>
        <v>1.0960086912904794</v>
      </c>
      <c r="EW17" s="14">
        <f t="shared" si="10"/>
        <v>1.0319213571574808</v>
      </c>
      <c r="EX17" s="10">
        <f>EX13/EX9</f>
        <v>1.0618213457357086</v>
      </c>
      <c r="EY17" s="10">
        <f t="shared" ref="EY17:FI17" si="51">EY13/EY9</f>
        <v>1.0703629473268421</v>
      </c>
      <c r="EZ17" s="10">
        <f t="shared" si="51"/>
        <v>1.0855728379506702</v>
      </c>
      <c r="FA17" s="10">
        <f t="shared" si="51"/>
        <v>1.0711009277991606</v>
      </c>
      <c r="FB17" s="10">
        <f t="shared" si="51"/>
        <v>1.0632703468907219</v>
      </c>
      <c r="FC17" s="10">
        <f t="shared" si="51"/>
        <v>1.0843165971871453</v>
      </c>
      <c r="FD17" s="10">
        <f t="shared" si="51"/>
        <v>1.0798726771378055</v>
      </c>
      <c r="FE17" s="10">
        <f t="shared" si="51"/>
        <v>1.0837765363707381</v>
      </c>
      <c r="FF17" s="10">
        <f t="shared" si="51"/>
        <v>1.0831003615141053</v>
      </c>
      <c r="FG17" s="10">
        <f t="shared" si="51"/>
        <v>1.0896855658563043</v>
      </c>
      <c r="FH17" s="10">
        <f t="shared" si="51"/>
        <v>1.0647825767704511</v>
      </c>
      <c r="FI17" s="10">
        <f t="shared" si="51"/>
        <v>1.0319213571574808</v>
      </c>
      <c r="FJ17" s="14">
        <f t="shared" si="11"/>
        <v>1.0574253496177131</v>
      </c>
      <c r="FK17" s="10">
        <f>FK13/FK9</f>
        <v>1.0143343554391788</v>
      </c>
      <c r="FL17" s="10">
        <f t="shared" ref="FL17:FV17" si="52">FL13/FL9</f>
        <v>1.0357810669479228</v>
      </c>
      <c r="FM17" s="10">
        <f t="shared" si="52"/>
        <v>1.0459123905420618</v>
      </c>
      <c r="FN17" s="10">
        <f t="shared" si="52"/>
        <v>1.0656216721866762</v>
      </c>
      <c r="FO17" s="10">
        <f t="shared" si="52"/>
        <v>1.0844787313631943</v>
      </c>
      <c r="FP17" s="10">
        <f t="shared" si="52"/>
        <v>1.0780630896892436</v>
      </c>
      <c r="FQ17" s="10">
        <f t="shared" si="52"/>
        <v>1.0780068378008494</v>
      </c>
      <c r="FR17" s="10">
        <f t="shared" si="52"/>
        <v>1.0757200667406581</v>
      </c>
      <c r="FS17" s="10">
        <f t="shared" si="52"/>
        <v>1.0773352677574664</v>
      </c>
      <c r="FT17" s="10">
        <f t="shared" si="52"/>
        <v>1.0593825881257151</v>
      </c>
      <c r="FU17" s="10">
        <f t="shared" si="52"/>
        <v>1.0555022638743652</v>
      </c>
      <c r="FV17" s="10">
        <f t="shared" si="52"/>
        <v>1.0574253496177131</v>
      </c>
      <c r="FW17" s="14">
        <f t="shared" si="14"/>
        <v>1.1010376574816132</v>
      </c>
      <c r="FX17" s="10">
        <f>FX13/FX9</f>
        <v>1.0726575911834464</v>
      </c>
      <c r="FY17" s="10">
        <f t="shared" ref="FY17:GI17" si="53">FY13/FY9</f>
        <v>1.0823521081720608</v>
      </c>
      <c r="FZ17" s="10">
        <f t="shared" si="53"/>
        <v>1.0830386631036373</v>
      </c>
      <c r="GA17" s="10">
        <f t="shared" si="53"/>
        <v>1.0860350911940981</v>
      </c>
      <c r="GB17" s="10">
        <f t="shared" si="53"/>
        <v>1.0917238475385229</v>
      </c>
      <c r="GC17" s="10">
        <f t="shared" si="53"/>
        <v>1.0906574415323609</v>
      </c>
      <c r="GD17" s="10">
        <f t="shared" si="53"/>
        <v>1.1009081190102539</v>
      </c>
      <c r="GE17" s="10">
        <f t="shared" si="53"/>
        <v>1.0900768670060661</v>
      </c>
      <c r="GF17" s="10">
        <f t="shared" si="53"/>
        <v>1.0990577214635504</v>
      </c>
      <c r="GG17" s="10">
        <f t="shared" si="53"/>
        <v>1.2287800780332896</v>
      </c>
      <c r="GH17" s="10">
        <f t="shared" si="53"/>
        <v>1.1024497599755443</v>
      </c>
      <c r="GI17" s="10">
        <f t="shared" si="53"/>
        <v>1.1010376574816132</v>
      </c>
    </row>
    <row r="18" spans="1:191" s="42" customFormat="1" ht="12.75" customHeight="1">
      <c r="A18" s="19" t="s">
        <v>2877</v>
      </c>
      <c r="B18" s="14">
        <f t="shared" si="15"/>
        <v>1.3532447021283442</v>
      </c>
      <c r="C18" s="10">
        <f t="shared" ref="C18:I18" si="54">C14/C9</f>
        <v>1.8317008295439858</v>
      </c>
      <c r="D18" s="10">
        <f t="shared" si="54"/>
        <v>1.7095147209534369</v>
      </c>
      <c r="E18" s="10">
        <f t="shared" si="54"/>
        <v>1.5488978933575244</v>
      </c>
      <c r="F18" s="10">
        <f t="shared" si="54"/>
        <v>1.5387959285348385</v>
      </c>
      <c r="G18" s="10">
        <f t="shared" si="54"/>
        <v>1.2911175664951904</v>
      </c>
      <c r="H18" s="10">
        <f t="shared" si="54"/>
        <v>1.4099169548249233</v>
      </c>
      <c r="I18" s="10">
        <f t="shared" si="54"/>
        <v>1.3532447021283442</v>
      </c>
      <c r="J18" s="14">
        <f t="shared" si="17"/>
        <v>1.4467801688721802</v>
      </c>
      <c r="K18" s="10">
        <f>K14/K9</f>
        <v>1.3419777522256979</v>
      </c>
      <c r="L18" s="10">
        <f t="shared" ref="L18:V18" si="55">L14/L9</f>
        <v>1.6007109826797548</v>
      </c>
      <c r="M18" s="10">
        <f t="shared" si="55"/>
        <v>1.2620565082909716</v>
      </c>
      <c r="N18" s="10">
        <f t="shared" si="55"/>
        <v>1.3218300152935849</v>
      </c>
      <c r="O18" s="10">
        <f t="shared" si="55"/>
        <v>1.1773744601674792</v>
      </c>
      <c r="P18" s="10">
        <f t="shared" si="55"/>
        <v>1.3659634514790819</v>
      </c>
      <c r="Q18" s="10">
        <f t="shared" si="55"/>
        <v>1.3336202304772202</v>
      </c>
      <c r="R18" s="10">
        <f t="shared" si="55"/>
        <v>1.3150410175235792</v>
      </c>
      <c r="S18" s="10">
        <f t="shared" si="55"/>
        <v>1.3351572020960487</v>
      </c>
      <c r="T18" s="10">
        <f t="shared" si="55"/>
        <v>1.3617050669631603</v>
      </c>
      <c r="U18" s="10">
        <f t="shared" si="55"/>
        <v>1.4006421724242262</v>
      </c>
      <c r="V18" s="10">
        <f t="shared" si="55"/>
        <v>1.4467801688721802</v>
      </c>
      <c r="W18" s="14">
        <f t="shared" si="19"/>
        <v>1.347122048430395</v>
      </c>
      <c r="X18" s="10">
        <f>X14/X9</f>
        <v>1.458716584518414</v>
      </c>
      <c r="Y18" s="10">
        <f t="shared" ref="Y18:AI18" si="56">Y14/Y9</f>
        <v>1.4401775475414884</v>
      </c>
      <c r="Z18" s="10">
        <f t="shared" si="56"/>
        <v>1.4593602942243586</v>
      </c>
      <c r="AA18" s="10">
        <f t="shared" si="56"/>
        <v>1.4497549618745973</v>
      </c>
      <c r="AB18" s="10">
        <f t="shared" si="56"/>
        <v>1.4677976967619935</v>
      </c>
      <c r="AC18" s="10">
        <f t="shared" si="56"/>
        <v>1.4009832348933116</v>
      </c>
      <c r="AD18" s="10">
        <f t="shared" si="56"/>
        <v>1.3845392418248765</v>
      </c>
      <c r="AE18" s="10">
        <f t="shared" si="56"/>
        <v>1.3782079011763853</v>
      </c>
      <c r="AF18" s="10">
        <f t="shared" si="56"/>
        <v>1.3942635823864888</v>
      </c>
      <c r="AG18" s="10">
        <f t="shared" si="56"/>
        <v>1.3683971643736261</v>
      </c>
      <c r="AH18" s="10">
        <f t="shared" si="56"/>
        <v>1.3620627503308833</v>
      </c>
      <c r="AI18" s="10">
        <f t="shared" si="56"/>
        <v>1.347122048430395</v>
      </c>
      <c r="AJ18" s="14">
        <f t="shared" si="21"/>
        <v>1.3187004824670887</v>
      </c>
      <c r="AK18" s="10">
        <f>AK14/AK9</f>
        <v>1.3578710959270004</v>
      </c>
      <c r="AL18" s="10">
        <f t="shared" ref="AL18:AV18" si="57">AL14/AL9</f>
        <v>1.3475547626031354</v>
      </c>
      <c r="AM18" s="10">
        <f t="shared" si="57"/>
        <v>1.3694528592437869</v>
      </c>
      <c r="AN18" s="10">
        <f t="shared" si="57"/>
        <v>1.3953758823287952</v>
      </c>
      <c r="AO18" s="10">
        <f t="shared" si="57"/>
        <v>1.3706206348657648</v>
      </c>
      <c r="AP18" s="10">
        <f t="shared" si="57"/>
        <v>1.3652155958640793</v>
      </c>
      <c r="AQ18" s="10">
        <f t="shared" si="57"/>
        <v>1.3322493257074035</v>
      </c>
      <c r="AR18" s="10">
        <f t="shared" si="57"/>
        <v>1.2752861884621469</v>
      </c>
      <c r="AS18" s="10">
        <f t="shared" si="57"/>
        <v>1.2684556545535581</v>
      </c>
      <c r="AT18" s="10">
        <f t="shared" si="57"/>
        <v>1.2931530363585784</v>
      </c>
      <c r="AU18" s="10">
        <f t="shared" si="57"/>
        <v>1.2924429907217387</v>
      </c>
      <c r="AV18" s="10">
        <f t="shared" si="57"/>
        <v>1.3187004824670887</v>
      </c>
      <c r="AW18" s="14">
        <f t="shared" si="23"/>
        <v>1.3646481737235898</v>
      </c>
      <c r="AX18" s="10">
        <f>AX14/AX9</f>
        <v>1.3116557232673165</v>
      </c>
      <c r="AY18" s="10">
        <f t="shared" ref="AY18:BI18" si="58">AY14/AY9</f>
        <v>1.3177824211064</v>
      </c>
      <c r="AZ18" s="10">
        <f t="shared" si="58"/>
        <v>1.300828250769539</v>
      </c>
      <c r="BA18" s="10">
        <f t="shared" si="58"/>
        <v>1.3148645623865831</v>
      </c>
      <c r="BB18" s="10">
        <f t="shared" si="58"/>
        <v>1.3433121620281361</v>
      </c>
      <c r="BC18" s="10">
        <f t="shared" si="58"/>
        <v>1.3101411360439346</v>
      </c>
      <c r="BD18" s="10">
        <f t="shared" si="58"/>
        <v>1.326083667120604</v>
      </c>
      <c r="BE18" s="10">
        <f t="shared" si="58"/>
        <v>1.3203114923625847</v>
      </c>
      <c r="BF18" s="10">
        <f t="shared" si="58"/>
        <v>1.3345680849182053</v>
      </c>
      <c r="BG18" s="10">
        <f t="shared" si="58"/>
        <v>1.3563707262131344</v>
      </c>
      <c r="BH18" s="10">
        <f t="shared" si="58"/>
        <v>1.3491998487318293</v>
      </c>
      <c r="BI18" s="10">
        <f t="shared" si="58"/>
        <v>1.3646481737235898</v>
      </c>
      <c r="BJ18" s="14">
        <f t="shared" si="25"/>
        <v>1.4979513739184853</v>
      </c>
      <c r="BK18" s="10">
        <f>BK14/BK9</f>
        <v>1.4104401836470719</v>
      </c>
      <c r="BL18" s="10">
        <f t="shared" ref="BL18:BV18" si="59">BL14/BL9</f>
        <v>1.4137582898440817</v>
      </c>
      <c r="BM18" s="10">
        <f t="shared" si="59"/>
        <v>1.444273444643601</v>
      </c>
      <c r="BN18" s="10">
        <f t="shared" si="59"/>
        <v>1.4729088506292469</v>
      </c>
      <c r="BO18" s="10">
        <f t="shared" si="59"/>
        <v>1.5171991599174994</v>
      </c>
      <c r="BP18" s="10">
        <f t="shared" si="59"/>
        <v>1.4992635524527682</v>
      </c>
      <c r="BQ18" s="10">
        <f t="shared" si="59"/>
        <v>1.5121362685976436</v>
      </c>
      <c r="BR18" s="10">
        <f t="shared" si="59"/>
        <v>1.5121727905918101</v>
      </c>
      <c r="BS18" s="10">
        <f t="shared" si="59"/>
        <v>1.5910696145338437</v>
      </c>
      <c r="BT18" s="10">
        <f t="shared" si="59"/>
        <v>1.5993076330998803</v>
      </c>
      <c r="BU18" s="10">
        <f t="shared" si="59"/>
        <v>1.6454161712758071</v>
      </c>
      <c r="BV18" s="10">
        <f t="shared" si="59"/>
        <v>1.4979513739184853</v>
      </c>
      <c r="BW18" s="14">
        <f t="shared" si="27"/>
        <v>1.6257874794209333</v>
      </c>
      <c r="BX18" s="10">
        <f>BX14/BX9</f>
        <v>1.6325188804396999</v>
      </c>
      <c r="BY18" s="10">
        <f t="shared" ref="BY18:CI18" si="60">BY14/BY9</f>
        <v>1.585922868788767</v>
      </c>
      <c r="BZ18" s="10">
        <f t="shared" si="60"/>
        <v>1.6517627197683014</v>
      </c>
      <c r="CA18" s="10">
        <f t="shared" si="60"/>
        <v>1.593428842045296</v>
      </c>
      <c r="CB18" s="10">
        <f t="shared" si="60"/>
        <v>1.7235248175166336</v>
      </c>
      <c r="CC18" s="10">
        <f t="shared" si="60"/>
        <v>1.7067490493266952</v>
      </c>
      <c r="CD18" s="10">
        <f t="shared" si="60"/>
        <v>1.5761749716830324</v>
      </c>
      <c r="CE18" s="10">
        <f t="shared" si="60"/>
        <v>1.6617128847610636</v>
      </c>
      <c r="CF18" s="10">
        <f t="shared" si="60"/>
        <v>1.6758864728898766</v>
      </c>
      <c r="CG18" s="10">
        <f t="shared" si="60"/>
        <v>1.6774701409125863</v>
      </c>
      <c r="CH18" s="10">
        <f t="shared" si="60"/>
        <v>1.7179939873828023</v>
      </c>
      <c r="CI18" s="10">
        <f t="shared" si="60"/>
        <v>1.6257874794209333</v>
      </c>
      <c r="CJ18" s="14">
        <f t="shared" si="29"/>
        <v>1.535389127865425</v>
      </c>
      <c r="CK18" s="10">
        <f>CK14/CK9</f>
        <v>1.6956791121648782</v>
      </c>
      <c r="CL18" s="10">
        <f t="shared" ref="CL18:CV18" si="61">CL14/CL9</f>
        <v>1.6899189100690368</v>
      </c>
      <c r="CM18" s="10">
        <f t="shared" si="61"/>
        <v>1.682582454032717</v>
      </c>
      <c r="CN18" s="10">
        <f t="shared" si="61"/>
        <v>1.6337474663090108</v>
      </c>
      <c r="CO18" s="10">
        <f t="shared" si="61"/>
        <v>1.679624604093261</v>
      </c>
      <c r="CP18" s="10">
        <f t="shared" si="61"/>
        <v>1.6198003018548002</v>
      </c>
      <c r="CQ18" s="10">
        <f t="shared" si="61"/>
        <v>1.5663108287717162</v>
      </c>
      <c r="CR18" s="10">
        <f t="shared" si="61"/>
        <v>1.6209865621726394</v>
      </c>
      <c r="CS18" s="10">
        <f t="shared" si="61"/>
        <v>1.5894731598821035</v>
      </c>
      <c r="CT18" s="10">
        <f t="shared" si="61"/>
        <v>1.5575317297119633</v>
      </c>
      <c r="CU18" s="10">
        <f t="shared" si="61"/>
        <v>1.6490904536243871</v>
      </c>
      <c r="CV18" s="10">
        <f t="shared" si="61"/>
        <v>1.535389127865425</v>
      </c>
      <c r="CW18" s="14">
        <f t="shared" si="31"/>
        <v>1.5306406479383987</v>
      </c>
      <c r="CX18" s="10">
        <f>CX14/CX9</f>
        <v>1.5423524876333292</v>
      </c>
      <c r="CY18" s="10">
        <f t="shared" ref="CY18:DI18" si="62">CY14/CY9</f>
        <v>1.5053723074502008</v>
      </c>
      <c r="CZ18" s="10">
        <f t="shared" si="62"/>
        <v>1.5469221675442404</v>
      </c>
      <c r="DA18" s="10">
        <f t="shared" si="62"/>
        <v>1.5643537472052427</v>
      </c>
      <c r="DB18" s="10">
        <f t="shared" si="62"/>
        <v>1.5932108405375227</v>
      </c>
      <c r="DC18" s="10">
        <f t="shared" si="62"/>
        <v>1.6320949109828202</v>
      </c>
      <c r="DD18" s="10">
        <f t="shared" si="62"/>
        <v>1.5309334226697757</v>
      </c>
      <c r="DE18" s="10">
        <f t="shared" si="62"/>
        <v>1.5694503215185402</v>
      </c>
      <c r="DF18" s="10">
        <f t="shared" si="62"/>
        <v>1.5156847219332017</v>
      </c>
      <c r="DG18" s="10">
        <f t="shared" si="62"/>
        <v>1.4848636824779833</v>
      </c>
      <c r="DH18" s="10">
        <f t="shared" si="62"/>
        <v>1.4959245008329236</v>
      </c>
      <c r="DI18" s="10">
        <f t="shared" si="62"/>
        <v>1.5306406479383987</v>
      </c>
      <c r="DJ18" s="14">
        <f t="shared" si="12"/>
        <v>1.435749248763809</v>
      </c>
      <c r="DK18" s="10">
        <f>DK14/DK9</f>
        <v>1.5455334753504857</v>
      </c>
      <c r="DL18" s="10">
        <f t="shared" ref="DL18:DV18" si="63">DL14/DL9</f>
        <v>1.4995868428868799</v>
      </c>
      <c r="DM18" s="10">
        <f t="shared" si="63"/>
        <v>1.5443751991645782</v>
      </c>
      <c r="DN18" s="10">
        <f t="shared" si="63"/>
        <v>1.5054367028746736</v>
      </c>
      <c r="DO18" s="10">
        <f t="shared" si="63"/>
        <v>1.5357953699159776</v>
      </c>
      <c r="DP18" s="10">
        <f t="shared" si="63"/>
        <v>1.4336820084042481</v>
      </c>
      <c r="DQ18" s="10">
        <f t="shared" si="63"/>
        <v>1.4443032006722081</v>
      </c>
      <c r="DR18" s="10">
        <f t="shared" si="63"/>
        <v>1.450520247145787</v>
      </c>
      <c r="DS18" s="10">
        <f t="shared" si="63"/>
        <v>1.4544710914826757</v>
      </c>
      <c r="DT18" s="10">
        <f t="shared" si="63"/>
        <v>1.3973227004458189</v>
      </c>
      <c r="DU18" s="10">
        <f t="shared" si="63"/>
        <v>1.4061411284280687</v>
      </c>
      <c r="DV18" s="10">
        <f t="shared" si="63"/>
        <v>1.435749248763809</v>
      </c>
      <c r="DW18" s="14">
        <f t="shared" si="13"/>
        <v>1.4566688331650997</v>
      </c>
      <c r="DX18" s="10">
        <f>DX14/DX9</f>
        <v>1.4649456970046024</v>
      </c>
      <c r="DY18" s="10">
        <f t="shared" ref="DY18:EI18" si="64">DY14/DY9</f>
        <v>1.465999795580478</v>
      </c>
      <c r="DZ18" s="10">
        <f t="shared" si="64"/>
        <v>1.4579641796988585</v>
      </c>
      <c r="EA18" s="10">
        <f t="shared" si="64"/>
        <v>1.4446398316385538</v>
      </c>
      <c r="EB18" s="10">
        <f t="shared" si="64"/>
        <v>1.4444613950178473</v>
      </c>
      <c r="EC18" s="10">
        <f t="shared" si="64"/>
        <v>1.4106061262992784</v>
      </c>
      <c r="ED18" s="10">
        <f t="shared" si="64"/>
        <v>1.4389184167694116</v>
      </c>
      <c r="EE18" s="10">
        <f t="shared" si="64"/>
        <v>1.4405215258372392</v>
      </c>
      <c r="EF18" s="10">
        <f t="shared" si="64"/>
        <v>1.4814431344892391</v>
      </c>
      <c r="EG18" s="10">
        <f t="shared" si="64"/>
        <v>1.4036746560995434</v>
      </c>
      <c r="EH18" s="10">
        <f t="shared" si="64"/>
        <v>1.4088862847187251</v>
      </c>
      <c r="EI18" s="10">
        <f t="shared" si="64"/>
        <v>1.4566688331650997</v>
      </c>
      <c r="EJ18" s="14">
        <f t="shared" si="9"/>
        <v>1.5653791978160232</v>
      </c>
      <c r="EK18" s="10">
        <f>EK14/EK9</f>
        <v>1.3958464076390387</v>
      </c>
      <c r="EL18" s="10">
        <f t="shared" ref="EL18:EV18" si="65">EL14/EL9</f>
        <v>1.4088207739581877</v>
      </c>
      <c r="EM18" s="10">
        <f t="shared" si="65"/>
        <v>1.4502423559114608</v>
      </c>
      <c r="EN18" s="10">
        <f t="shared" si="65"/>
        <v>1.4192951611691536</v>
      </c>
      <c r="EO18" s="10">
        <f t="shared" si="65"/>
        <v>1.4832400569768291</v>
      </c>
      <c r="EP18" s="10">
        <f t="shared" si="65"/>
        <v>1.4754776710630428</v>
      </c>
      <c r="EQ18" s="10">
        <f t="shared" si="65"/>
        <v>1.4411822977509807</v>
      </c>
      <c r="ER18" s="10">
        <f t="shared" si="65"/>
        <v>1.4931985679173572</v>
      </c>
      <c r="ES18" s="10">
        <f t="shared" si="65"/>
        <v>1.5330037623436019</v>
      </c>
      <c r="ET18" s="10">
        <f t="shared" si="65"/>
        <v>1.4489270747147485</v>
      </c>
      <c r="EU18" s="10">
        <f t="shared" si="65"/>
        <v>1.4572529756813808</v>
      </c>
      <c r="EV18" s="10">
        <f t="shared" si="65"/>
        <v>1.5653791978160232</v>
      </c>
      <c r="EW18" s="14">
        <f t="shared" si="10"/>
        <v>1.3769831023182668</v>
      </c>
      <c r="EX18" s="10">
        <f>EX14/EX9</f>
        <v>1.5078801775565591</v>
      </c>
      <c r="EY18" s="10">
        <f t="shared" ref="EY18:FI18" si="66">EY14/EY9</f>
        <v>1.4887168940789508</v>
      </c>
      <c r="EZ18" s="10">
        <f t="shared" si="66"/>
        <v>1.5695640937822708</v>
      </c>
      <c r="FA18" s="10">
        <f t="shared" si="66"/>
        <v>1.5669046798621962</v>
      </c>
      <c r="FB18" s="10">
        <f t="shared" si="66"/>
        <v>1.583185707874156</v>
      </c>
      <c r="FC18" s="10">
        <f t="shared" si="66"/>
        <v>1.6459315399891385</v>
      </c>
      <c r="FD18" s="10">
        <f t="shared" si="66"/>
        <v>1.6400854317985585</v>
      </c>
      <c r="FE18" s="10">
        <f t="shared" si="66"/>
        <v>1.6386957124566695</v>
      </c>
      <c r="FF18" s="10">
        <f t="shared" si="66"/>
        <v>1.6567823444002883</v>
      </c>
      <c r="FG18" s="10">
        <f t="shared" si="66"/>
        <v>1.4480449596687952</v>
      </c>
      <c r="FH18" s="10">
        <f t="shared" si="66"/>
        <v>1.4038175644742414</v>
      </c>
      <c r="FI18" s="10">
        <f t="shared" si="66"/>
        <v>1.3769831023182668</v>
      </c>
      <c r="FJ18" s="14">
        <f t="shared" si="11"/>
        <v>1.4158992630970832</v>
      </c>
      <c r="FK18" s="10">
        <f>FK14/FK9</f>
        <v>1.3348606784679014</v>
      </c>
      <c r="FL18" s="10">
        <f t="shared" ref="FL18:FV18" si="67">FL14/FL9</f>
        <v>1.385689967889747</v>
      </c>
      <c r="FM18" s="10">
        <f t="shared" si="67"/>
        <v>1.4003358833762898</v>
      </c>
      <c r="FN18" s="10">
        <f t="shared" si="67"/>
        <v>1.4230106816908297</v>
      </c>
      <c r="FO18" s="10">
        <f t="shared" si="67"/>
        <v>1.4740662091309782</v>
      </c>
      <c r="FP18" s="10">
        <f t="shared" si="67"/>
        <v>1.4163990801403155</v>
      </c>
      <c r="FQ18" s="10">
        <f t="shared" si="67"/>
        <v>1.416189415502763</v>
      </c>
      <c r="FR18" s="10">
        <f t="shared" si="67"/>
        <v>1.409952938172311</v>
      </c>
      <c r="FS18" s="10">
        <f t="shared" si="67"/>
        <v>1.4041006783705945</v>
      </c>
      <c r="FT18" s="10">
        <f t="shared" si="67"/>
        <v>1.4238163085161404</v>
      </c>
      <c r="FU18" s="10">
        <f t="shared" si="67"/>
        <v>1.4440370757712686</v>
      </c>
      <c r="FV18" s="10">
        <f t="shared" si="67"/>
        <v>1.4158992630970832</v>
      </c>
      <c r="FW18" s="14">
        <f t="shared" si="14"/>
        <v>1.3623696033243173</v>
      </c>
      <c r="FX18" s="10">
        <f>FX14/FX9</f>
        <v>1.3513830312564272</v>
      </c>
      <c r="FY18" s="10">
        <f t="shared" ref="FY18:GG18" si="68">FY14/FY9</f>
        <v>1.3641885801745623</v>
      </c>
      <c r="FZ18" s="10">
        <f t="shared" si="68"/>
        <v>1.3702628653462245</v>
      </c>
      <c r="GA18" s="10">
        <f t="shared" si="68"/>
        <v>1.3953453707105155</v>
      </c>
      <c r="GB18" s="10">
        <f t="shared" si="68"/>
        <v>1.4268664262840161</v>
      </c>
      <c r="GC18" s="10">
        <f t="shared" si="68"/>
        <v>1.37261963507185</v>
      </c>
      <c r="GD18" s="10">
        <f t="shared" si="68"/>
        <v>1.3941988567466257</v>
      </c>
      <c r="GE18" s="10">
        <f t="shared" si="68"/>
        <v>1.3763813062786718</v>
      </c>
      <c r="GF18" s="10">
        <f t="shared" si="68"/>
        <v>1.406081640720537</v>
      </c>
      <c r="GG18" s="10">
        <f t="shared" si="68"/>
        <v>1.5237837528569536</v>
      </c>
      <c r="GH18" s="10">
        <f>GH14/GH9</f>
        <v>1.3437225445254855</v>
      </c>
      <c r="GI18" s="10">
        <f>GI14/GI9</f>
        <v>1.3623696033243173</v>
      </c>
    </row>
    <row r="19" spans="1:191" s="42" customFormat="1" ht="5.0999999999999996" customHeight="1">
      <c r="A19" s="19"/>
      <c r="B19" s="14"/>
      <c r="C19" s="17"/>
      <c r="D19" s="17"/>
      <c r="E19" s="17"/>
      <c r="F19" s="17"/>
      <c r="G19" s="17"/>
      <c r="H19" s="17"/>
      <c r="I19" s="17"/>
      <c r="J19" s="14"/>
      <c r="K19" s="14"/>
      <c r="L19" s="14"/>
      <c r="M19" s="14"/>
      <c r="N19" s="17"/>
      <c r="O19" s="17"/>
      <c r="P19" s="17"/>
      <c r="Q19" s="17"/>
      <c r="R19" s="17"/>
      <c r="S19" s="17"/>
      <c r="T19" s="17"/>
      <c r="U19" s="17"/>
      <c r="V19" s="17"/>
      <c r="W19" s="14"/>
      <c r="X19" s="14"/>
      <c r="Y19" s="14"/>
      <c r="Z19" s="14"/>
      <c r="AA19" s="17"/>
      <c r="AB19" s="17"/>
      <c r="AC19" s="17"/>
      <c r="AD19" s="17"/>
      <c r="AE19" s="17"/>
      <c r="AF19" s="17"/>
      <c r="AG19" s="17"/>
      <c r="AH19" s="17"/>
      <c r="AI19" s="17"/>
      <c r="AJ19" s="14"/>
      <c r="AK19" s="14"/>
      <c r="AL19" s="14"/>
      <c r="AM19" s="14"/>
      <c r="AN19" s="17"/>
      <c r="AO19" s="17"/>
      <c r="AP19" s="17"/>
      <c r="AQ19" s="17"/>
      <c r="AR19" s="17"/>
      <c r="AS19" s="17"/>
      <c r="AT19" s="17"/>
      <c r="AU19" s="17"/>
      <c r="AV19" s="17"/>
      <c r="AW19" s="14"/>
      <c r="AX19" s="14"/>
      <c r="AY19" s="14"/>
      <c r="AZ19" s="14"/>
      <c r="BA19" s="17"/>
      <c r="BB19" s="17"/>
      <c r="BC19" s="17"/>
      <c r="BD19" s="17"/>
      <c r="BE19" s="17"/>
      <c r="BF19" s="17"/>
      <c r="BG19" s="17"/>
      <c r="BH19" s="17"/>
      <c r="BI19" s="17"/>
      <c r="BJ19" s="14"/>
      <c r="BK19" s="14"/>
      <c r="BL19" s="14"/>
      <c r="BM19" s="14"/>
      <c r="BN19" s="17"/>
      <c r="BO19" s="17"/>
      <c r="BP19" s="17"/>
      <c r="BQ19" s="17"/>
      <c r="BR19" s="17"/>
      <c r="BS19" s="17"/>
      <c r="BT19" s="17"/>
      <c r="BU19" s="17"/>
      <c r="BV19" s="17"/>
      <c r="BW19" s="14"/>
      <c r="BX19" s="14"/>
      <c r="BY19" s="14"/>
      <c r="BZ19" s="14"/>
      <c r="CA19" s="17"/>
      <c r="CB19" s="17"/>
      <c r="CC19" s="17"/>
      <c r="CD19" s="17"/>
      <c r="CE19" s="17"/>
      <c r="CF19" s="17"/>
      <c r="CG19" s="17"/>
      <c r="CH19" s="17"/>
      <c r="CI19" s="17"/>
      <c r="CJ19" s="14"/>
      <c r="CK19" s="14"/>
      <c r="CL19" s="14"/>
      <c r="CM19" s="14"/>
      <c r="CN19" s="17"/>
      <c r="CO19" s="17"/>
      <c r="CP19" s="17"/>
      <c r="CQ19" s="17"/>
      <c r="CR19" s="17"/>
      <c r="CS19" s="17"/>
      <c r="CT19" s="17"/>
      <c r="CU19" s="17"/>
      <c r="CV19" s="17"/>
      <c r="CW19" s="14"/>
      <c r="CX19" s="14"/>
      <c r="CY19" s="14"/>
      <c r="CZ19" s="14"/>
      <c r="DA19" s="17"/>
      <c r="DB19" s="17"/>
      <c r="DC19" s="17"/>
      <c r="DD19" s="17"/>
      <c r="DE19" s="17"/>
      <c r="DF19" s="17"/>
      <c r="DG19" s="17"/>
      <c r="DH19" s="17"/>
      <c r="DI19" s="17"/>
      <c r="DJ19" s="14"/>
      <c r="DK19" s="14"/>
      <c r="DL19" s="14"/>
      <c r="DM19" s="14"/>
      <c r="DN19" s="17"/>
      <c r="DO19" s="17"/>
      <c r="DP19" s="17"/>
      <c r="DQ19" s="17"/>
      <c r="DR19" s="17"/>
      <c r="DS19" s="17"/>
      <c r="DT19" s="17"/>
      <c r="DU19" s="17"/>
      <c r="DV19" s="17"/>
      <c r="DW19" s="14"/>
      <c r="DX19" s="14"/>
      <c r="DY19" s="14"/>
      <c r="DZ19" s="14"/>
      <c r="EA19" s="17"/>
      <c r="EB19" s="17"/>
      <c r="EC19" s="17"/>
      <c r="ED19" s="17"/>
      <c r="EE19" s="17"/>
      <c r="EF19" s="17"/>
      <c r="EG19" s="17"/>
      <c r="EH19" s="17"/>
      <c r="EI19" s="17"/>
      <c r="EJ19" s="14"/>
      <c r="EK19" s="14"/>
      <c r="EL19" s="14"/>
      <c r="EM19" s="14"/>
      <c r="EN19" s="17"/>
      <c r="EO19" s="17"/>
      <c r="EP19" s="17"/>
      <c r="EQ19" s="17"/>
      <c r="ER19" s="17"/>
      <c r="ES19" s="17"/>
      <c r="ET19" s="17"/>
      <c r="EU19" s="17"/>
      <c r="EV19" s="17"/>
      <c r="EW19" s="14"/>
      <c r="EX19" s="14"/>
      <c r="EY19" s="14"/>
      <c r="EZ19" s="14"/>
      <c r="FA19" s="17"/>
      <c r="FB19" s="17"/>
      <c r="FC19" s="17"/>
      <c r="FD19" s="17"/>
      <c r="FE19" s="17"/>
      <c r="FF19" s="17"/>
      <c r="FG19" s="17"/>
      <c r="FH19" s="17"/>
      <c r="FI19" s="17"/>
      <c r="FJ19" s="14"/>
      <c r="FK19" s="14"/>
      <c r="FL19" s="14"/>
      <c r="FM19" s="14"/>
      <c r="FN19" s="17"/>
      <c r="FO19" s="17"/>
      <c r="FP19" s="17"/>
      <c r="FQ19" s="17"/>
      <c r="FR19" s="17"/>
      <c r="FS19" s="17"/>
      <c r="FT19" s="17"/>
      <c r="FU19" s="17"/>
      <c r="FV19" s="17"/>
      <c r="FW19" s="14"/>
      <c r="FX19" s="14"/>
      <c r="FY19" s="14"/>
      <c r="FZ19" s="14"/>
      <c r="GA19" s="17"/>
      <c r="GB19" s="17"/>
      <c r="GC19" s="17"/>
      <c r="GD19" s="17"/>
      <c r="GE19" s="17"/>
      <c r="GF19" s="17"/>
      <c r="GG19" s="17"/>
      <c r="GH19" s="17"/>
      <c r="GI19" s="17"/>
    </row>
    <row r="20" spans="1:191" s="42" customFormat="1" ht="12.75" customHeight="1">
      <c r="A20" s="119" t="s">
        <v>2878</v>
      </c>
      <c r="B20" s="15" t="str">
        <f t="shared" ref="B20:B22" si="69">I20</f>
        <v>-</v>
      </c>
      <c r="C20" s="15" t="s">
        <v>15</v>
      </c>
      <c r="D20" s="15" t="s">
        <v>15</v>
      </c>
      <c r="E20" s="15" t="s">
        <v>15</v>
      </c>
      <c r="F20" s="15" t="s">
        <v>15</v>
      </c>
      <c r="G20" s="15" t="s">
        <v>15</v>
      </c>
      <c r="H20" s="15" t="s">
        <v>15</v>
      </c>
      <c r="I20" s="15" t="s">
        <v>15</v>
      </c>
      <c r="J20" s="14">
        <f t="shared" ref="J20:J22" si="70">V20</f>
        <v>13.076481592851932</v>
      </c>
      <c r="K20" s="15" t="s">
        <v>15</v>
      </c>
      <c r="L20" s="15" t="s">
        <v>15</v>
      </c>
      <c r="M20" s="15" t="s">
        <v>15</v>
      </c>
      <c r="N20" s="15" t="s">
        <v>15</v>
      </c>
      <c r="O20" s="15">
        <v>12.988388624729671</v>
      </c>
      <c r="P20" s="15">
        <v>13.137415585236733</v>
      </c>
      <c r="Q20" s="15">
        <v>13.351647013428895</v>
      </c>
      <c r="R20" s="15">
        <v>13.472242198512797</v>
      </c>
      <c r="S20" s="15">
        <v>13.649365470903895</v>
      </c>
      <c r="T20" s="15">
        <v>13.537044435356259</v>
      </c>
      <c r="U20" s="15">
        <v>13.392403154636645</v>
      </c>
      <c r="V20" s="17">
        <v>13.076481592851932</v>
      </c>
      <c r="W20" s="14">
        <f t="shared" ref="W20:W22" si="71">AI20</f>
        <v>9.5395956896814642</v>
      </c>
      <c r="X20" s="15">
        <v>12.542355006417578</v>
      </c>
      <c r="Y20" s="15">
        <v>12.19046302169934</v>
      </c>
      <c r="Z20" s="15">
        <v>11.779197654076281</v>
      </c>
      <c r="AA20" s="15">
        <v>11.320049136293731</v>
      </c>
      <c r="AB20" s="15">
        <v>10.924694661507413</v>
      </c>
      <c r="AC20" s="15">
        <v>10.718088342713216</v>
      </c>
      <c r="AD20" s="15">
        <v>10.341644456731931</v>
      </c>
      <c r="AE20" s="15">
        <v>10.008781710737351</v>
      </c>
      <c r="AF20" s="15">
        <v>10.326069785306199</v>
      </c>
      <c r="AG20" s="15">
        <v>10.031001061822913</v>
      </c>
      <c r="AH20" s="15">
        <v>9.8628396019532243</v>
      </c>
      <c r="AI20" s="17">
        <v>9.5395956896814642</v>
      </c>
      <c r="AJ20" s="14">
        <f t="shared" ref="AJ20:AJ22" si="72">AV20</f>
        <v>9.9950005704226346</v>
      </c>
      <c r="AK20" s="15">
        <v>9.310285395596912</v>
      </c>
      <c r="AL20" s="15">
        <v>9.0855803661966856</v>
      </c>
      <c r="AM20" s="15">
        <v>8.9364765157896091</v>
      </c>
      <c r="AN20" s="15">
        <v>8.8466374483845662</v>
      </c>
      <c r="AO20" s="15">
        <v>8.801420822159999</v>
      </c>
      <c r="AP20" s="15">
        <v>8.7861182773155164</v>
      </c>
      <c r="AQ20" s="15">
        <v>9.1036210535376174</v>
      </c>
      <c r="AR20" s="15">
        <v>9.4655128158048161</v>
      </c>
      <c r="AS20" s="15">
        <v>9.4518034244906683</v>
      </c>
      <c r="AT20" s="15">
        <v>10.085148197312304</v>
      </c>
      <c r="AU20" s="15">
        <v>9.9188175464401453</v>
      </c>
      <c r="AV20" s="17">
        <v>9.9950005704226346</v>
      </c>
      <c r="AW20" s="14">
        <f t="shared" ref="AW20:AW22" si="73">BI20</f>
        <v>11.101365354485488</v>
      </c>
      <c r="AX20" s="15">
        <v>9.9542671797080455</v>
      </c>
      <c r="AY20" s="15">
        <v>9.9370336860669291</v>
      </c>
      <c r="AZ20" s="15">
        <v>9.9326460398480325</v>
      </c>
      <c r="BA20" s="15">
        <v>9.9831295854008797</v>
      </c>
      <c r="BB20" s="15">
        <v>10.076533358853247</v>
      </c>
      <c r="BC20" s="15">
        <v>10.140604934645294</v>
      </c>
      <c r="BD20" s="15">
        <v>10.269693496648379</v>
      </c>
      <c r="BE20" s="15">
        <v>10.52023252829777</v>
      </c>
      <c r="BF20" s="15">
        <v>10.893641291331669</v>
      </c>
      <c r="BG20" s="15">
        <v>10.650738427452945</v>
      </c>
      <c r="BH20" s="15">
        <v>10.928626462579734</v>
      </c>
      <c r="BI20" s="17">
        <v>11.101365354485488</v>
      </c>
      <c r="BJ20" s="14">
        <f t="shared" ref="BJ20:BJ22" si="74">BV20</f>
        <v>11.250096547991284</v>
      </c>
      <c r="BK20" s="15">
        <v>11.103012373820388</v>
      </c>
      <c r="BL20" s="15">
        <v>11.148500475277956</v>
      </c>
      <c r="BM20" s="15">
        <v>11.149453602250592</v>
      </c>
      <c r="BN20" s="15">
        <v>11.024463616294431</v>
      </c>
      <c r="BO20" s="15">
        <v>10.897951749856924</v>
      </c>
      <c r="BP20" s="15">
        <v>10.893070452177982</v>
      </c>
      <c r="BQ20" s="15">
        <v>10.763523471713796</v>
      </c>
      <c r="BR20" s="15">
        <v>10.70136689682681</v>
      </c>
      <c r="BS20" s="15">
        <v>10.793394939996489</v>
      </c>
      <c r="BT20" s="15">
        <v>11.094264067362966</v>
      </c>
      <c r="BU20" s="15">
        <v>11.138924656527664</v>
      </c>
      <c r="BV20" s="17">
        <v>11.250096547991284</v>
      </c>
      <c r="BW20" s="14">
        <f t="shared" ref="BW20:BW22" si="75">CI20</f>
        <v>13.926013922714123</v>
      </c>
      <c r="BX20" s="15">
        <v>11.429865579644254</v>
      </c>
      <c r="BY20" s="15">
        <v>11.554927200364808</v>
      </c>
      <c r="BZ20" s="15">
        <v>11.803598708232514</v>
      </c>
      <c r="CA20" s="15">
        <v>12.051910706550563</v>
      </c>
      <c r="CB20" s="15">
        <v>12.316690298744829</v>
      </c>
      <c r="CC20" s="15">
        <v>12.508315171029853</v>
      </c>
      <c r="CD20" s="15">
        <v>12.819013363139065</v>
      </c>
      <c r="CE20" s="15">
        <v>13.123926101775691</v>
      </c>
      <c r="CF20" s="15">
        <v>13.592716975479808</v>
      </c>
      <c r="CG20" s="15">
        <v>13.821177798800555</v>
      </c>
      <c r="CH20" s="15">
        <v>13.90294512074308</v>
      </c>
      <c r="CI20" s="17">
        <v>13.926013922714123</v>
      </c>
      <c r="CJ20" s="14">
        <f t="shared" ref="CJ20:CJ22" si="76">CV20</f>
        <v>15.12486216719881</v>
      </c>
      <c r="CK20" s="15">
        <v>13.873772385229074</v>
      </c>
      <c r="CL20" s="15">
        <v>13.89861278263159</v>
      </c>
      <c r="CM20" s="15">
        <v>13.925325974246439</v>
      </c>
      <c r="CN20" s="15">
        <v>13.886720897443643</v>
      </c>
      <c r="CO20" s="15">
        <v>13.989035980788014</v>
      </c>
      <c r="CP20" s="15">
        <v>14.182346754652976</v>
      </c>
      <c r="CQ20" s="15">
        <v>14.469403234059182</v>
      </c>
      <c r="CR20" s="15">
        <v>14.658012221646651</v>
      </c>
      <c r="CS20" s="15">
        <v>14.89885006756699</v>
      </c>
      <c r="CT20" s="15">
        <v>14.81021116161296</v>
      </c>
      <c r="CU20" s="15">
        <v>15.024487985728582</v>
      </c>
      <c r="CV20" s="17">
        <v>15.12486216719881</v>
      </c>
      <c r="CW20" s="14">
        <f t="shared" ref="CW20:CW22" si="77">DI20</f>
        <v>15.46918484635864</v>
      </c>
      <c r="CX20" s="15">
        <v>15.183001944046653</v>
      </c>
      <c r="CY20" s="15">
        <v>15.178859478418273</v>
      </c>
      <c r="CZ20" s="15">
        <v>15.196906187723899</v>
      </c>
      <c r="DA20" s="15">
        <v>15.293792038917957</v>
      </c>
      <c r="DB20" s="15">
        <v>15.325187792432571</v>
      </c>
      <c r="DC20" s="15">
        <v>15.522916207875156</v>
      </c>
      <c r="DD20" s="15">
        <v>15.75653631340284</v>
      </c>
      <c r="DE20" s="15">
        <v>15.78111556326728</v>
      </c>
      <c r="DF20" s="15">
        <v>15.921262495712906</v>
      </c>
      <c r="DG20" s="15">
        <v>15.901343522088496</v>
      </c>
      <c r="DH20" s="15">
        <v>15.577366401233288</v>
      </c>
      <c r="DI20" s="17">
        <v>15.46918484635864</v>
      </c>
      <c r="DJ20" s="14">
        <f>DV20</f>
        <v>11.613925230664352</v>
      </c>
      <c r="DK20" s="15">
        <v>15.114840259109153</v>
      </c>
      <c r="DL20" s="15">
        <v>14.792951816882743</v>
      </c>
      <c r="DM20" s="15">
        <v>14.465354386702074</v>
      </c>
      <c r="DN20" s="15">
        <v>14.118051912408777</v>
      </c>
      <c r="DO20" s="15">
        <v>13.761382445652416</v>
      </c>
      <c r="DP20" s="15">
        <v>13.31131880915758</v>
      </c>
      <c r="DQ20" s="15">
        <v>12.891443165589269</v>
      </c>
      <c r="DR20" s="15">
        <v>12.610958561324058</v>
      </c>
      <c r="DS20" s="15">
        <v>12.366287147296239</v>
      </c>
      <c r="DT20" s="15">
        <v>12.09349919277744</v>
      </c>
      <c r="DU20" s="15">
        <v>11.794102773966623</v>
      </c>
      <c r="DV20" s="17">
        <v>11.613925230664352</v>
      </c>
      <c r="DW20" s="14">
        <f>EI20</f>
        <v>9.2565818098619506</v>
      </c>
      <c r="DX20" s="15">
        <v>11.331190907468365</v>
      </c>
      <c r="DY20" s="15">
        <v>11.090790049720999</v>
      </c>
      <c r="DZ20" s="15">
        <v>10.854093492953856</v>
      </c>
      <c r="EA20" s="15">
        <v>10.647343638840898</v>
      </c>
      <c r="EB20" s="15">
        <v>10.428705967130695</v>
      </c>
      <c r="EC20" s="15">
        <v>10.153598619540386</v>
      </c>
      <c r="ED20" s="15">
        <v>9.9616711577808701</v>
      </c>
      <c r="EE20" s="15">
        <v>9.8512607658894407</v>
      </c>
      <c r="EF20" s="15">
        <v>9.7376690408520901</v>
      </c>
      <c r="EG20" s="15">
        <v>9.678421448484805</v>
      </c>
      <c r="EH20" s="15">
        <v>9.3784729251960908</v>
      </c>
      <c r="EI20" s="17">
        <v>9.2565818098619506</v>
      </c>
      <c r="EJ20" s="14">
        <f>EV20</f>
        <v>8.1242908987528981</v>
      </c>
      <c r="EK20" s="15">
        <v>9.0796456349758348</v>
      </c>
      <c r="EL20" s="15">
        <v>8.9183332445563703</v>
      </c>
      <c r="EM20" s="15">
        <v>8.7981243022902529</v>
      </c>
      <c r="EN20" s="15">
        <v>8.6836579212624034</v>
      </c>
      <c r="EO20" s="15">
        <v>8.5832045962636876</v>
      </c>
      <c r="EP20" s="15">
        <v>8.5239841203886595</v>
      </c>
      <c r="EQ20" s="15">
        <v>8.4566157328329528</v>
      </c>
      <c r="ER20" s="15">
        <v>8.3597928890007829</v>
      </c>
      <c r="ES20" s="15">
        <v>8.2827146459532131</v>
      </c>
      <c r="ET20" s="15">
        <v>8.2034949145055549</v>
      </c>
      <c r="EU20" s="15">
        <v>8.14938729765346</v>
      </c>
      <c r="EV20" s="17">
        <v>8.1242908987528981</v>
      </c>
      <c r="EW20" s="14">
        <f>FI20</f>
        <v>7.3740470117918555</v>
      </c>
      <c r="EX20" s="15">
        <v>8.0789994154655567</v>
      </c>
      <c r="EY20" s="15">
        <v>8.0220911389940159</v>
      </c>
      <c r="EZ20" s="15">
        <v>7.9068041147707628</v>
      </c>
      <c r="FA20" s="15">
        <v>7.8579831540951339</v>
      </c>
      <c r="FB20" s="15">
        <v>7.8015753560470813</v>
      </c>
      <c r="FC20" s="15">
        <v>7.7332413504886279</v>
      </c>
      <c r="FD20" s="15">
        <v>7.6921224809956783</v>
      </c>
      <c r="FE20" s="15">
        <v>7.6405791548976651</v>
      </c>
      <c r="FF20" s="15">
        <v>7.5776409102739786</v>
      </c>
      <c r="FG20" s="15">
        <v>7.5127908180839267</v>
      </c>
      <c r="FH20" s="15">
        <v>7.4579363574326827</v>
      </c>
      <c r="FI20" s="17">
        <v>7.3740470117918555</v>
      </c>
      <c r="FJ20" s="14">
        <f>FV20</f>
        <v>6.3726361565578342</v>
      </c>
      <c r="FK20" s="15">
        <v>7.3304934485598245</v>
      </c>
      <c r="FL20" s="15">
        <v>7.2809499585630695</v>
      </c>
      <c r="FM20" s="15">
        <v>7.2666667598495405</v>
      </c>
      <c r="FN20" s="15">
        <v>7.1835494930193757</v>
      </c>
      <c r="FO20" s="15">
        <v>7.1149395096951817</v>
      </c>
      <c r="FP20" s="15">
        <v>7.0486816959283365</v>
      </c>
      <c r="FQ20" s="15">
        <v>6.9384070923702259</v>
      </c>
      <c r="FR20" s="15">
        <v>6.8608113692902597</v>
      </c>
      <c r="FS20" s="15">
        <v>6.7457779880194666</v>
      </c>
      <c r="FT20" s="15">
        <v>6.6092953173562554</v>
      </c>
      <c r="FU20" s="15">
        <v>6.5110784950551333</v>
      </c>
      <c r="FV20" s="17">
        <v>6.3726361565578342</v>
      </c>
      <c r="FW20" s="14">
        <f t="shared" si="14"/>
        <v>5.5211650012812568</v>
      </c>
      <c r="FX20" s="15">
        <v>6.2187464753766006</v>
      </c>
      <c r="FY20" s="15">
        <v>6.1126490959237776</v>
      </c>
      <c r="FZ20" s="15">
        <v>6.0090465400771444</v>
      </c>
      <c r="GA20" s="15">
        <v>5.8993080622897036</v>
      </c>
      <c r="GB20" s="15">
        <v>5.8274435186424656</v>
      </c>
      <c r="GC20" s="15">
        <v>5.7378500412120399</v>
      </c>
      <c r="GD20" s="15">
        <v>5.687700031714904</v>
      </c>
      <c r="GE20" s="15">
        <v>5.6058851190943866</v>
      </c>
      <c r="GF20" s="15">
        <v>5.6124026405461676</v>
      </c>
      <c r="GG20" s="15">
        <v>5.5994527760377988</v>
      </c>
      <c r="GH20" s="15">
        <v>5.5328454841319674</v>
      </c>
      <c r="GI20" s="15">
        <v>5.5211650012812568</v>
      </c>
    </row>
    <row r="21" spans="1:191" s="120" customFormat="1" ht="12.75" customHeight="1">
      <c r="A21" s="119" t="s">
        <v>2879</v>
      </c>
      <c r="B21" s="15" t="str">
        <f t="shared" si="69"/>
        <v>-</v>
      </c>
      <c r="C21" s="15" t="s">
        <v>15</v>
      </c>
      <c r="D21" s="15" t="s">
        <v>15</v>
      </c>
      <c r="E21" s="15" t="s">
        <v>15</v>
      </c>
      <c r="F21" s="15" t="s">
        <v>15</v>
      </c>
      <c r="G21" s="15" t="s">
        <v>15</v>
      </c>
      <c r="H21" s="15" t="s">
        <v>15</v>
      </c>
      <c r="I21" s="15" t="s">
        <v>15</v>
      </c>
      <c r="J21" s="14">
        <f t="shared" si="70"/>
        <v>11.388267219504987</v>
      </c>
      <c r="K21" s="15" t="s">
        <v>15</v>
      </c>
      <c r="L21" s="15" t="s">
        <v>15</v>
      </c>
      <c r="M21" s="15" t="s">
        <v>15</v>
      </c>
      <c r="N21" s="15" t="s">
        <v>15</v>
      </c>
      <c r="O21" s="15">
        <v>11.510325966217385</v>
      </c>
      <c r="P21" s="15">
        <v>11.574468173291615</v>
      </c>
      <c r="Q21" s="15">
        <v>11.738143607080017</v>
      </c>
      <c r="R21" s="15">
        <v>11.82878483386283</v>
      </c>
      <c r="S21" s="15">
        <v>11.955601510977274</v>
      </c>
      <c r="T21" s="15">
        <v>11.829548298170415</v>
      </c>
      <c r="U21" s="15">
        <v>11.678737752688614</v>
      </c>
      <c r="V21" s="17">
        <v>11.388267219504987</v>
      </c>
      <c r="W21" s="14">
        <f t="shared" si="71"/>
        <v>8.2913968243633303</v>
      </c>
      <c r="X21" s="15">
        <v>10.915031566723657</v>
      </c>
      <c r="Y21" s="15">
        <v>10.576609716648015</v>
      </c>
      <c r="Z21" s="15">
        <v>10.184253756572417</v>
      </c>
      <c r="AA21" s="15">
        <v>9.765570795183411</v>
      </c>
      <c r="AB21" s="15">
        <v>9.415767068135203</v>
      </c>
      <c r="AC21" s="15">
        <v>9.2307185534714602</v>
      </c>
      <c r="AD21" s="15">
        <v>8.9147741425926412</v>
      </c>
      <c r="AE21" s="15">
        <v>8.6407070389257932</v>
      </c>
      <c r="AF21" s="15">
        <v>8.9265566148456301</v>
      </c>
      <c r="AG21" s="15">
        <v>8.6896739636729272</v>
      </c>
      <c r="AH21" s="15">
        <v>8.5569646964011721</v>
      </c>
      <c r="AI21" s="17">
        <v>8.2913968243633303</v>
      </c>
      <c r="AJ21" s="14">
        <f t="shared" si="72"/>
        <v>9.0162627805976694</v>
      </c>
      <c r="AK21" s="15">
        <v>8.0987179634798281</v>
      </c>
      <c r="AL21" s="15">
        <v>7.9165122581701688</v>
      </c>
      <c r="AM21" s="15">
        <v>7.8134539314178131</v>
      </c>
      <c r="AN21" s="15">
        <v>7.755717901348933</v>
      </c>
      <c r="AO21" s="15">
        <v>7.7407584118125534</v>
      </c>
      <c r="AP21" s="15">
        <v>7.7538480952038933</v>
      </c>
      <c r="AQ21" s="15">
        <v>8.0576673698929326</v>
      </c>
      <c r="AR21" s="15">
        <v>8.4043828501053568</v>
      </c>
      <c r="AS21" s="15">
        <v>8.4229156640177543</v>
      </c>
      <c r="AT21" s="15">
        <v>9.0271543290066116</v>
      </c>
      <c r="AU21" s="15">
        <v>8.9118139319995393</v>
      </c>
      <c r="AV21" s="17">
        <v>9.0162627805976694</v>
      </c>
      <c r="AW21" s="14">
        <f t="shared" si="73"/>
        <v>9.8018025546105818</v>
      </c>
      <c r="AX21" s="15">
        <v>9.0115217978453419</v>
      </c>
      <c r="AY21" s="15">
        <v>9.0232131037412895</v>
      </c>
      <c r="AZ21" s="15">
        <v>9.0349492950758563</v>
      </c>
      <c r="BA21" s="15">
        <v>9.0869756383692497</v>
      </c>
      <c r="BB21" s="15">
        <v>9.166010515211827</v>
      </c>
      <c r="BC21" s="15">
        <v>9.2099906553733568</v>
      </c>
      <c r="BD21" s="15">
        <v>9.3017739390631693</v>
      </c>
      <c r="BE21" s="15">
        <v>9.4902475523029395</v>
      </c>
      <c r="BF21" s="15">
        <v>9.7856939448550193</v>
      </c>
      <c r="BG21" s="15">
        <v>9.4979916753084161</v>
      </c>
      <c r="BH21" s="15">
        <v>9.7046576719457924</v>
      </c>
      <c r="BI21" s="17">
        <v>9.8018025546105818</v>
      </c>
      <c r="BJ21" s="14">
        <f t="shared" si="74"/>
        <v>8.9765874687428262</v>
      </c>
      <c r="BK21" s="15">
        <v>9.7341060292658401</v>
      </c>
      <c r="BL21" s="15">
        <v>9.6853880982384979</v>
      </c>
      <c r="BM21" s="15">
        <v>9.5858043936489743</v>
      </c>
      <c r="BN21" s="15">
        <v>9.3838416408983747</v>
      </c>
      <c r="BO21" s="15">
        <v>9.17370921409427</v>
      </c>
      <c r="BP21" s="15">
        <v>9.064977211123459</v>
      </c>
      <c r="BQ21" s="15">
        <v>8.8662718700885126</v>
      </c>
      <c r="BR21" s="15">
        <v>8.7379675919607411</v>
      </c>
      <c r="BS21" s="15">
        <v>8.7298230420568661</v>
      </c>
      <c r="BT21" s="15">
        <v>8.9144947881937746</v>
      </c>
      <c r="BU21" s="15">
        <v>8.906618213116964</v>
      </c>
      <c r="BV21" s="17">
        <v>8.9765874687428262</v>
      </c>
      <c r="BW21" s="14">
        <f t="shared" si="75"/>
        <v>11.797898470290423</v>
      </c>
      <c r="BX21" s="15">
        <v>9.102819259944658</v>
      </c>
      <c r="BY21" s="15">
        <v>9.2143809488901507</v>
      </c>
      <c r="BZ21" s="15">
        <v>9.4132958511513838</v>
      </c>
      <c r="CA21" s="15">
        <v>9.6082228521664241</v>
      </c>
      <c r="CB21" s="15">
        <v>9.8848416895123208</v>
      </c>
      <c r="CC21" s="15">
        <v>10.121230138481735</v>
      </c>
      <c r="CD21" s="15">
        <v>10.479349658957702</v>
      </c>
      <c r="CE21" s="15">
        <v>10.832121734449304</v>
      </c>
      <c r="CF21" s="15">
        <v>11.339686532572848</v>
      </c>
      <c r="CG21" s="15">
        <v>11.629158906703884</v>
      </c>
      <c r="CH21" s="15">
        <v>11.739901441593494</v>
      </c>
      <c r="CI21" s="17">
        <v>11.797898470290423</v>
      </c>
      <c r="CJ21" s="14">
        <f t="shared" si="76"/>
        <v>13.107530526430178</v>
      </c>
      <c r="CK21" s="15">
        <v>11.786475562950768</v>
      </c>
      <c r="CL21" s="15">
        <v>11.834579805077839</v>
      </c>
      <c r="CM21" s="15">
        <v>11.911797214376493</v>
      </c>
      <c r="CN21" s="15">
        <v>11.948381215499813</v>
      </c>
      <c r="CO21" s="15">
        <v>12.044339540004332</v>
      </c>
      <c r="CP21" s="15">
        <v>12.220899058878503</v>
      </c>
      <c r="CQ21" s="15">
        <v>12.47054063756449</v>
      </c>
      <c r="CR21" s="15">
        <v>12.637319324265061</v>
      </c>
      <c r="CS21" s="15">
        <v>12.849321909855899</v>
      </c>
      <c r="CT21" s="15">
        <v>12.804883621031671</v>
      </c>
      <c r="CU21" s="15">
        <v>13.013264895197658</v>
      </c>
      <c r="CV21" s="17">
        <v>13.107530526430178</v>
      </c>
      <c r="CW21" s="14">
        <f t="shared" si="77"/>
        <v>13.599182787330061</v>
      </c>
      <c r="CX21" s="15">
        <v>13.169759988888801</v>
      </c>
      <c r="CY21" s="15">
        <v>13.174085310889431</v>
      </c>
      <c r="CZ21" s="15">
        <v>13.191818332715272</v>
      </c>
      <c r="DA21" s="15">
        <v>13.276911327023075</v>
      </c>
      <c r="DB21" s="15">
        <v>13.306335982452241</v>
      </c>
      <c r="DC21" s="15">
        <v>13.486411531410129</v>
      </c>
      <c r="DD21" s="15">
        <v>13.709246062198879</v>
      </c>
      <c r="DE21" s="15">
        <v>13.754903543956953</v>
      </c>
      <c r="DF21" s="15">
        <v>13.909332404894625</v>
      </c>
      <c r="DG21" s="15">
        <v>13.905522201573099</v>
      </c>
      <c r="DH21" s="15">
        <v>13.657359912095384</v>
      </c>
      <c r="DI21" s="17">
        <v>13.599182787330061</v>
      </c>
      <c r="DJ21" s="14">
        <f t="shared" si="12"/>
        <v>10.564157805367472</v>
      </c>
      <c r="DK21" s="15">
        <v>13.321697534507599</v>
      </c>
      <c r="DL21" s="15">
        <v>13.078221502262403</v>
      </c>
      <c r="DM21" s="15">
        <v>12.826784748866217</v>
      </c>
      <c r="DN21" s="15">
        <v>12.554595834293842</v>
      </c>
      <c r="DO21" s="15">
        <v>12.281540318797379</v>
      </c>
      <c r="DP21" s="15">
        <v>11.917725398005597</v>
      </c>
      <c r="DQ21" s="15">
        <v>11.570750674532716</v>
      </c>
      <c r="DR21" s="15">
        <v>11.348517458454225</v>
      </c>
      <c r="DS21" s="15">
        <v>11.156825032478553</v>
      </c>
      <c r="DT21" s="15">
        <v>10.943917838702948</v>
      </c>
      <c r="DU21" s="15">
        <v>10.700786506989317</v>
      </c>
      <c r="DV21" s="17">
        <v>10.564157805367472</v>
      </c>
      <c r="DW21" s="14">
        <f t="shared" si="13"/>
        <v>8.7198847387527785</v>
      </c>
      <c r="DX21" s="15">
        <v>10.332174199024568</v>
      </c>
      <c r="DY21" s="15">
        <v>10.131974695677672</v>
      </c>
      <c r="DZ21" s="15">
        <v>9.9382714359661097</v>
      </c>
      <c r="EA21" s="15">
        <v>9.7711653107157073</v>
      </c>
      <c r="EB21" s="15">
        <v>9.5915913394488452</v>
      </c>
      <c r="EC21" s="15">
        <v>9.3556828431995953</v>
      </c>
      <c r="ED21" s="15">
        <v>9.1914079869557295</v>
      </c>
      <c r="EE21" s="15">
        <v>9.1006628520933006</v>
      </c>
      <c r="EF21" s="15">
        <v>9.004711385718231</v>
      </c>
      <c r="EG21" s="15">
        <v>8.9603049381498892</v>
      </c>
      <c r="EH21" s="15">
        <v>8.8255264255669807</v>
      </c>
      <c r="EI21" s="17">
        <v>8.7198847387527785</v>
      </c>
      <c r="EJ21" s="14">
        <f t="shared" si="9"/>
        <v>7.6892349175023362</v>
      </c>
      <c r="EK21" s="15">
        <v>8.5630943553402172</v>
      </c>
      <c r="EL21" s="15">
        <v>8.4213812916168447</v>
      </c>
      <c r="EM21" s="15">
        <v>8.3155049617413823</v>
      </c>
      <c r="EN21" s="15">
        <v>8.2125961231488027</v>
      </c>
      <c r="EO21" s="15">
        <v>8.1169875578324362</v>
      </c>
      <c r="EP21" s="15">
        <v>8.0631245676750893</v>
      </c>
      <c r="EQ21" s="15">
        <v>8.0039389779677865</v>
      </c>
      <c r="ER21" s="15">
        <v>7.9151480379796721</v>
      </c>
      <c r="ES21" s="15">
        <v>7.8412199427287721</v>
      </c>
      <c r="ET21" s="15">
        <v>7.7646793939649426</v>
      </c>
      <c r="EU21" s="15">
        <v>7.7114908601977605</v>
      </c>
      <c r="EV21" s="17">
        <v>7.6892349175023362</v>
      </c>
      <c r="EW21" s="14">
        <f t="shared" si="10"/>
        <v>6.933697601813221</v>
      </c>
      <c r="EX21" s="15">
        <v>7.6467522916109703</v>
      </c>
      <c r="EY21" s="15">
        <v>7.5926257775602943</v>
      </c>
      <c r="EZ21" s="15">
        <v>7.4846124336237532</v>
      </c>
      <c r="FA21" s="15">
        <v>7.4396280187427584</v>
      </c>
      <c r="FB21" s="15">
        <v>7.3900512026916303</v>
      </c>
      <c r="FC21" s="15">
        <v>7.3268382692956573</v>
      </c>
      <c r="FD21" s="15">
        <v>7.2808223526737601</v>
      </c>
      <c r="FE21" s="15">
        <v>7.2192263042023068</v>
      </c>
      <c r="FF21" s="15">
        <v>7.1483121606297599</v>
      </c>
      <c r="FG21" s="15">
        <v>7.074766668795208</v>
      </c>
      <c r="FH21" s="15">
        <v>7.0180120432546849</v>
      </c>
      <c r="FI21" s="17">
        <v>6.933697601813221</v>
      </c>
      <c r="FJ21" s="14">
        <f t="shared" si="11"/>
        <v>5.9765744185495713</v>
      </c>
      <c r="FK21" s="15">
        <v>6.8840643479965546</v>
      </c>
      <c r="FL21" s="15">
        <v>6.8332899350785299</v>
      </c>
      <c r="FM21" s="15">
        <v>6.8158630022241029</v>
      </c>
      <c r="FN21" s="15">
        <v>6.7319913870445056</v>
      </c>
      <c r="FO21" s="15">
        <v>6.660081283031162</v>
      </c>
      <c r="FP21" s="15">
        <v>6.5934047905892053</v>
      </c>
      <c r="FQ21" s="15">
        <v>6.492696000574103</v>
      </c>
      <c r="FR21" s="15">
        <v>6.426779503374223</v>
      </c>
      <c r="FS21" s="15">
        <v>6.3263696192809338</v>
      </c>
      <c r="FT21" s="15">
        <v>6.2015668712711696</v>
      </c>
      <c r="FU21" s="15">
        <v>6.1054202954811325</v>
      </c>
      <c r="FV21" s="17">
        <v>5.9765744185495713</v>
      </c>
      <c r="FW21" s="14">
        <f t="shared" si="14"/>
        <v>5.058313864862245</v>
      </c>
      <c r="FX21" s="15">
        <v>5.8253762911146048</v>
      </c>
      <c r="FY21" s="15">
        <v>5.7146601654466291</v>
      </c>
      <c r="FZ21" s="15">
        <v>5.6064508131271396</v>
      </c>
      <c r="GA21" s="15">
        <v>5.4951093528201911</v>
      </c>
      <c r="GB21" s="15">
        <v>5.4203193671761998</v>
      </c>
      <c r="GC21" s="15">
        <v>5.327439102588043</v>
      </c>
      <c r="GD21" s="15">
        <v>5.2689030617185626</v>
      </c>
      <c r="GE21" s="15">
        <v>5.1824703781118506</v>
      </c>
      <c r="GF21" s="15">
        <v>5.1774657693433523</v>
      </c>
      <c r="GG21" s="15">
        <v>5.1546904574837944</v>
      </c>
      <c r="GH21" s="15">
        <v>5.0842812222583964</v>
      </c>
      <c r="GI21" s="15">
        <v>5.058313864862245</v>
      </c>
    </row>
    <row r="22" spans="1:191" s="120" customFormat="1" ht="12.75" customHeight="1">
      <c r="A22" s="119" t="s">
        <v>2880</v>
      </c>
      <c r="B22" s="15" t="str">
        <f t="shared" si="69"/>
        <v>-</v>
      </c>
      <c r="C22" s="15" t="s">
        <v>15</v>
      </c>
      <c r="D22" s="15" t="s">
        <v>15</v>
      </c>
      <c r="E22" s="15" t="s">
        <v>15</v>
      </c>
      <c r="F22" s="15" t="s">
        <v>15</v>
      </c>
      <c r="G22" s="15" t="s">
        <v>15</v>
      </c>
      <c r="H22" s="15" t="s">
        <v>15</v>
      </c>
      <c r="I22" s="15" t="s">
        <v>15</v>
      </c>
      <c r="J22" s="14">
        <f t="shared" si="70"/>
        <v>10.542687327128514</v>
      </c>
      <c r="K22" s="15" t="s">
        <v>15</v>
      </c>
      <c r="L22" s="15" t="s">
        <v>15</v>
      </c>
      <c r="M22" s="15" t="s">
        <v>15</v>
      </c>
      <c r="N22" s="15" t="s">
        <v>15</v>
      </c>
      <c r="O22" s="15">
        <v>10.263262841971237</v>
      </c>
      <c r="P22" s="15">
        <v>10.362121459556848</v>
      </c>
      <c r="Q22" s="15">
        <v>10.546922835485836</v>
      </c>
      <c r="R22" s="15">
        <v>10.690347988194844</v>
      </c>
      <c r="S22" s="15">
        <v>10.922593692893031</v>
      </c>
      <c r="T22" s="15">
        <v>10.867180198975168</v>
      </c>
      <c r="U22" s="15">
        <v>10.777030761118123</v>
      </c>
      <c r="V22" s="17">
        <v>10.542687327128514</v>
      </c>
      <c r="W22" s="14">
        <f t="shared" si="71"/>
        <v>7.5865395244552793</v>
      </c>
      <c r="X22" s="15">
        <v>10.106608315014096</v>
      </c>
      <c r="Y22" s="15">
        <v>9.8040346635719882</v>
      </c>
      <c r="Z22" s="15">
        <v>9.4238326390114224</v>
      </c>
      <c r="AA22" s="15">
        <v>9.0265270179713362</v>
      </c>
      <c r="AB22" s="15">
        <v>8.6952316576466817</v>
      </c>
      <c r="AC22" s="15">
        <v>8.5209175435170987</v>
      </c>
      <c r="AD22" s="15">
        <v>8.2303966365720349</v>
      </c>
      <c r="AE22" s="15">
        <v>7.9722171912448827</v>
      </c>
      <c r="AF22" s="15">
        <v>8.2094062966057653</v>
      </c>
      <c r="AG22" s="15">
        <v>7.9710942452943714</v>
      </c>
      <c r="AH22" s="15">
        <v>7.8340270035101964</v>
      </c>
      <c r="AI22" s="17">
        <v>7.5865395244552793</v>
      </c>
      <c r="AJ22" s="14">
        <f t="shared" si="72"/>
        <v>8.1270979296058847</v>
      </c>
      <c r="AK22" s="15">
        <v>7.4152368427654363</v>
      </c>
      <c r="AL22" s="15">
        <v>7.247228087154987</v>
      </c>
      <c r="AM22" s="15">
        <v>7.1462631463537507</v>
      </c>
      <c r="AN22" s="15">
        <v>7.0767248473617892</v>
      </c>
      <c r="AO22" s="15">
        <v>7.05515715538841</v>
      </c>
      <c r="AP22" s="15">
        <v>7.0642811319567542</v>
      </c>
      <c r="AQ22" s="15">
        <v>7.3334185702157146</v>
      </c>
      <c r="AR22" s="15">
        <v>7.6506642511241179</v>
      </c>
      <c r="AS22" s="15">
        <v>7.671484851990269</v>
      </c>
      <c r="AT22" s="15">
        <v>8.1950151648323839</v>
      </c>
      <c r="AU22" s="15">
        <v>8.0659477533953403</v>
      </c>
      <c r="AV22" s="17">
        <v>8.1270979296058847</v>
      </c>
      <c r="AW22" s="14">
        <f t="shared" si="73"/>
        <v>8.4985018564517123</v>
      </c>
      <c r="AX22" s="15">
        <v>8.0842503626515274</v>
      </c>
      <c r="AY22" s="15">
        <v>8.0614236235275527</v>
      </c>
      <c r="AZ22" s="15">
        <v>8.0493392875826508</v>
      </c>
      <c r="BA22" s="15">
        <v>8.0829654815167782</v>
      </c>
      <c r="BB22" s="15">
        <v>8.1264543148296404</v>
      </c>
      <c r="BC22" s="15">
        <v>8.1417648873932311</v>
      </c>
      <c r="BD22" s="15">
        <v>8.1922106997786468</v>
      </c>
      <c r="BE22" s="15">
        <v>8.3297500617981655</v>
      </c>
      <c r="BF22" s="15">
        <v>8.5571988661043807</v>
      </c>
      <c r="BG22" s="15">
        <v>8.2917447012424947</v>
      </c>
      <c r="BH22" s="15">
        <v>8.4451043968176016</v>
      </c>
      <c r="BI22" s="17">
        <v>8.4985018564517123</v>
      </c>
      <c r="BJ22" s="14">
        <f t="shared" si="74"/>
        <v>7.2815820632805073</v>
      </c>
      <c r="BK22" s="15">
        <v>8.4190531972512677</v>
      </c>
      <c r="BL22" s="15">
        <v>8.3477355645003755</v>
      </c>
      <c r="BM22" s="15">
        <v>8.2385458618339822</v>
      </c>
      <c r="BN22" s="15">
        <v>8.0471595686702209</v>
      </c>
      <c r="BO22" s="15">
        <v>7.8419487436623969</v>
      </c>
      <c r="BP22" s="15">
        <v>7.7194119881441523</v>
      </c>
      <c r="BQ22" s="15">
        <v>7.524595745141867</v>
      </c>
      <c r="BR22" s="15">
        <v>7.368153366089869</v>
      </c>
      <c r="BS22" s="15">
        <v>7.3132346957544794</v>
      </c>
      <c r="BT22" s="15">
        <v>7.4005208790849926</v>
      </c>
      <c r="BU22" s="15">
        <v>7.2860679437492148</v>
      </c>
      <c r="BV22" s="17">
        <v>7.2815820632805073</v>
      </c>
      <c r="BW22" s="14">
        <f t="shared" si="75"/>
        <v>8.4414410219655256</v>
      </c>
      <c r="BX22" s="15">
        <v>7.2930245799716937</v>
      </c>
      <c r="BY22" s="15">
        <v>7.3102319117679428</v>
      </c>
      <c r="BZ22" s="15">
        <v>7.3739957653916388</v>
      </c>
      <c r="CA22" s="15">
        <v>7.4287306775128306</v>
      </c>
      <c r="CB22" s="15">
        <v>7.5103152224765024</v>
      </c>
      <c r="CC22" s="15">
        <v>7.575097326252755</v>
      </c>
      <c r="CD22" s="15">
        <v>7.7672369760189381</v>
      </c>
      <c r="CE22" s="15">
        <v>7.9321447920329309</v>
      </c>
      <c r="CF22" s="15">
        <v>8.2216750168244932</v>
      </c>
      <c r="CG22" s="15">
        <v>8.3691346974349798</v>
      </c>
      <c r="CH22" s="15">
        <v>8.4328006096324231</v>
      </c>
      <c r="CI22" s="17">
        <v>8.4414410219655256</v>
      </c>
      <c r="CJ22" s="14">
        <f t="shared" si="76"/>
        <v>9.4093188073506742</v>
      </c>
      <c r="CK22" s="15">
        <v>8.4120869850889246</v>
      </c>
      <c r="CL22" s="15">
        <v>8.414276693857305</v>
      </c>
      <c r="CM22" s="15">
        <v>8.4496134774702281</v>
      </c>
      <c r="CN22" s="15">
        <v>8.4791657377398213</v>
      </c>
      <c r="CO22" s="15">
        <v>8.5798579406618476</v>
      </c>
      <c r="CP22" s="15">
        <v>8.7358188759859345</v>
      </c>
      <c r="CQ22" s="15">
        <v>8.9133121465194591</v>
      </c>
      <c r="CR22" s="15">
        <v>9.0449356344555305</v>
      </c>
      <c r="CS22" s="15">
        <v>9.2123737632002847</v>
      </c>
      <c r="CT22" s="15">
        <v>9.2062757847639105</v>
      </c>
      <c r="CU22" s="15">
        <v>9.3471078508736785</v>
      </c>
      <c r="CV22" s="17">
        <v>9.4093188073506742</v>
      </c>
      <c r="CW22" s="14">
        <f t="shared" si="77"/>
        <v>10.03704266520749</v>
      </c>
      <c r="CX22" s="15">
        <v>9.4610177014624703</v>
      </c>
      <c r="CY22" s="15">
        <v>9.4767207465878283</v>
      </c>
      <c r="CZ22" s="15">
        <v>9.5110094320448137</v>
      </c>
      <c r="DA22" s="15">
        <v>9.5724188884237673</v>
      </c>
      <c r="DB22" s="15">
        <v>9.6067065456820391</v>
      </c>
      <c r="DC22" s="15">
        <v>9.7381361151230035</v>
      </c>
      <c r="DD22" s="15">
        <v>9.8950944944619774</v>
      </c>
      <c r="DE22" s="15">
        <v>9.9510323971335133</v>
      </c>
      <c r="DF22" s="15">
        <v>10.104479634594226</v>
      </c>
      <c r="DG22" s="15">
        <v>10.131364215422948</v>
      </c>
      <c r="DH22" s="15">
        <v>10.03488198355902</v>
      </c>
      <c r="DI22" s="17">
        <v>10.03704266520749</v>
      </c>
      <c r="DJ22" s="14">
        <f t="shared" si="12"/>
        <v>8.0450524389818945</v>
      </c>
      <c r="DK22" s="15">
        <v>9.8693273411594404</v>
      </c>
      <c r="DL22" s="15">
        <v>9.7338790815584044</v>
      </c>
      <c r="DM22" s="15">
        <v>9.5695949795255828</v>
      </c>
      <c r="DN22" s="15">
        <v>9.3927783527822957</v>
      </c>
      <c r="DO22" s="15">
        <v>9.2054328978397848</v>
      </c>
      <c r="DP22" s="15">
        <v>8.9808481870329917</v>
      </c>
      <c r="DQ22" s="15">
        <v>8.7539238203491117</v>
      </c>
      <c r="DR22" s="15">
        <v>8.6113459871090292</v>
      </c>
      <c r="DS22" s="15">
        <v>8.4711226463949281</v>
      </c>
      <c r="DT22" s="15">
        <v>8.327847642040819</v>
      </c>
      <c r="DU22" s="15">
        <v>8.150314647855792</v>
      </c>
      <c r="DV22" s="17">
        <v>8.0450524389818945</v>
      </c>
      <c r="DW22" s="14">
        <f t="shared" si="13"/>
        <v>6.6718889494585634</v>
      </c>
      <c r="DX22" s="15">
        <v>7.8729313706505497</v>
      </c>
      <c r="DY22" s="15">
        <v>7.7204055409429024</v>
      </c>
      <c r="DZ22" s="15">
        <v>7.5841211484047069</v>
      </c>
      <c r="EA22" s="15">
        <v>7.4655836175370078</v>
      </c>
      <c r="EB22" s="15">
        <v>7.3342885848735504</v>
      </c>
      <c r="EC22" s="15">
        <v>7.1617524961970531</v>
      </c>
      <c r="ED22" s="15">
        <v>7.0316791510514127</v>
      </c>
      <c r="EE22" s="15">
        <v>6.962011753232793</v>
      </c>
      <c r="EF22" s="15">
        <v>6.882728515050923</v>
      </c>
      <c r="EG22" s="15">
        <v>6.8521766189356139</v>
      </c>
      <c r="EH22" s="15">
        <v>6.7547615785152972</v>
      </c>
      <c r="EI22" s="17">
        <v>6.6718889494585634</v>
      </c>
      <c r="EJ22" s="14">
        <f t="shared" si="9"/>
        <v>5.718766064145143</v>
      </c>
      <c r="EK22" s="15">
        <v>6.5625868623693639</v>
      </c>
      <c r="EL22" s="15">
        <v>6.4606643655646145</v>
      </c>
      <c r="EM22" s="15">
        <v>6.3829468227993091</v>
      </c>
      <c r="EN22" s="15">
        <v>6.3006863950499001</v>
      </c>
      <c r="EO22" s="15">
        <v>6.2200996468426188</v>
      </c>
      <c r="EP22" s="15">
        <v>6.1524267573559648</v>
      </c>
      <c r="EQ22" s="15">
        <v>6.0971734249952281</v>
      </c>
      <c r="ER22" s="15">
        <v>5.9994646203974717</v>
      </c>
      <c r="ES22" s="15">
        <v>5.9194189245727156</v>
      </c>
      <c r="ET22" s="15">
        <v>5.8430437753135527</v>
      </c>
      <c r="EU22" s="15">
        <v>5.7758378953968137</v>
      </c>
      <c r="EV22" s="17">
        <v>5.718766064145143</v>
      </c>
      <c r="EW22" s="14">
        <f t="shared" si="10"/>
        <v>4.8198976641941602</v>
      </c>
      <c r="EX22" s="15">
        <v>5.633448177201978</v>
      </c>
      <c r="EY22" s="15">
        <v>5.5628337232674738</v>
      </c>
      <c r="EZ22" s="15">
        <v>5.4358882969148867</v>
      </c>
      <c r="FA22" s="15">
        <v>5.3542858349944789</v>
      </c>
      <c r="FB22" s="15">
        <v>5.2679851837014278</v>
      </c>
      <c r="FC22" s="15">
        <v>5.1688175569506649</v>
      </c>
      <c r="FD22" s="15">
        <v>5.079908413483154</v>
      </c>
      <c r="FE22" s="15">
        <v>4.9985019752572279</v>
      </c>
      <c r="FF22" s="15">
        <v>4.908520283056121</v>
      </c>
      <c r="FG22" s="15">
        <v>4.8688593200604213</v>
      </c>
      <c r="FH22" s="15">
        <v>4.8487096104934082</v>
      </c>
      <c r="FI22" s="17">
        <v>4.8198976641941602</v>
      </c>
      <c r="FJ22" s="14">
        <f t="shared" si="11"/>
        <v>4.487391281622541</v>
      </c>
      <c r="FK22" s="15">
        <v>4.8233218312894568</v>
      </c>
      <c r="FL22" s="15">
        <v>4.8049473397456355</v>
      </c>
      <c r="FM22" s="15">
        <v>4.8238473504650035</v>
      </c>
      <c r="FN22" s="15">
        <v>4.8015804232195149</v>
      </c>
      <c r="FO22" s="15">
        <v>4.7855988660990638</v>
      </c>
      <c r="FP22" s="15">
        <v>4.7945531146566855</v>
      </c>
      <c r="FQ22" s="15">
        <v>4.7791844542403261</v>
      </c>
      <c r="FR22" s="15">
        <v>4.7874643757650635</v>
      </c>
      <c r="FS22" s="15">
        <v>4.7747376738304803</v>
      </c>
      <c r="FT22" s="15">
        <v>4.6747327587000305</v>
      </c>
      <c r="FU22" s="15">
        <v>4.586194851018047</v>
      </c>
      <c r="FV22" s="17">
        <v>4.487391281622541</v>
      </c>
      <c r="FW22" s="14">
        <f t="shared" si="14"/>
        <v>4.0136745618734402</v>
      </c>
      <c r="FX22" s="15">
        <v>4.3934273577211975</v>
      </c>
      <c r="FY22" s="15">
        <v>4.3331426865969842</v>
      </c>
      <c r="FZ22" s="15">
        <v>4.271850563274147</v>
      </c>
      <c r="GA22" s="15">
        <v>4.2004501770194027</v>
      </c>
      <c r="GB22" s="15">
        <v>4.1541316982555143</v>
      </c>
      <c r="GC22" s="15">
        <v>4.0993718483353163</v>
      </c>
      <c r="GD22" s="15">
        <v>4.0679022497123691</v>
      </c>
      <c r="GE22" s="15">
        <v>4.014756016309744</v>
      </c>
      <c r="GF22" s="15">
        <v>4.0170391849126279</v>
      </c>
      <c r="GG22" s="15">
        <v>4.0259407181799434</v>
      </c>
      <c r="GH22" s="15">
        <v>4.0079859435664913</v>
      </c>
      <c r="GI22" s="15">
        <v>4.0136745618734402</v>
      </c>
    </row>
    <row r="23" spans="1:191" s="120" customFormat="1" ht="5.0999999999999996" customHeight="1">
      <c r="A23" s="121"/>
      <c r="B23" s="14"/>
      <c r="C23" s="122"/>
      <c r="D23" s="122"/>
      <c r="E23" s="122"/>
      <c r="F23" s="122"/>
      <c r="G23" s="122"/>
      <c r="H23" s="122"/>
      <c r="I23" s="17"/>
      <c r="J23" s="14"/>
      <c r="K23" s="14"/>
      <c r="L23" s="14"/>
      <c r="M23" s="14"/>
      <c r="N23" s="122"/>
      <c r="O23" s="122"/>
      <c r="P23" s="122"/>
      <c r="Q23" s="122"/>
      <c r="R23" s="122"/>
      <c r="S23" s="122"/>
      <c r="T23" s="122"/>
      <c r="U23" s="122"/>
      <c r="V23" s="17"/>
      <c r="W23" s="14"/>
      <c r="X23" s="14"/>
      <c r="Y23" s="14"/>
      <c r="Z23" s="14"/>
      <c r="AA23" s="122"/>
      <c r="AB23" s="122"/>
      <c r="AC23" s="122"/>
      <c r="AD23" s="122"/>
      <c r="AE23" s="122"/>
      <c r="AF23" s="122"/>
      <c r="AG23" s="122"/>
      <c r="AH23" s="122"/>
      <c r="AI23" s="17"/>
      <c r="AJ23" s="14"/>
      <c r="AK23" s="14"/>
      <c r="AL23" s="14"/>
      <c r="AM23" s="14"/>
      <c r="AN23" s="122"/>
      <c r="AO23" s="122"/>
      <c r="AP23" s="122"/>
      <c r="AQ23" s="122"/>
      <c r="AR23" s="122"/>
      <c r="AS23" s="122"/>
      <c r="AT23" s="122"/>
      <c r="AU23" s="122"/>
      <c r="AV23" s="17"/>
      <c r="AW23" s="14"/>
      <c r="AX23" s="14"/>
      <c r="AY23" s="14"/>
      <c r="AZ23" s="14"/>
      <c r="BA23" s="122"/>
      <c r="BB23" s="122"/>
      <c r="BC23" s="122"/>
      <c r="BD23" s="122"/>
      <c r="BE23" s="122"/>
      <c r="BF23" s="122"/>
      <c r="BG23" s="122"/>
      <c r="BH23" s="122"/>
      <c r="BI23" s="17"/>
      <c r="BJ23" s="14"/>
      <c r="BK23" s="14"/>
      <c r="BL23" s="14"/>
      <c r="BM23" s="14"/>
      <c r="BN23" s="122"/>
      <c r="BO23" s="122"/>
      <c r="BP23" s="122"/>
      <c r="BQ23" s="122"/>
      <c r="BR23" s="122"/>
      <c r="BS23" s="122"/>
      <c r="BT23" s="122"/>
      <c r="BU23" s="122"/>
      <c r="BV23" s="17"/>
      <c r="BW23" s="14"/>
      <c r="BX23" s="14"/>
      <c r="BY23" s="14"/>
      <c r="BZ23" s="14"/>
      <c r="CA23" s="122"/>
      <c r="CB23" s="122"/>
      <c r="CC23" s="122"/>
      <c r="CD23" s="122"/>
      <c r="CE23" s="122"/>
      <c r="CF23" s="122"/>
      <c r="CG23" s="122"/>
      <c r="CH23" s="122"/>
      <c r="CI23" s="17"/>
      <c r="CJ23" s="14"/>
      <c r="CK23" s="14"/>
      <c r="CL23" s="14"/>
      <c r="CM23" s="14"/>
      <c r="CN23" s="122"/>
      <c r="CO23" s="122"/>
      <c r="CP23" s="122"/>
      <c r="CQ23" s="122"/>
      <c r="CR23" s="122"/>
      <c r="CS23" s="122"/>
      <c r="CT23" s="122"/>
      <c r="CU23" s="122"/>
      <c r="CV23" s="17"/>
      <c r="CW23" s="14"/>
      <c r="CX23" s="14"/>
      <c r="CY23" s="14"/>
      <c r="CZ23" s="14"/>
      <c r="DA23" s="122"/>
      <c r="DB23" s="122"/>
      <c r="DC23" s="122"/>
      <c r="DD23" s="122"/>
      <c r="DE23" s="122"/>
      <c r="DF23" s="122"/>
      <c r="DG23" s="122"/>
      <c r="DH23" s="122"/>
      <c r="DI23" s="17"/>
      <c r="DJ23" s="14"/>
      <c r="DK23" s="14"/>
      <c r="DL23" s="14"/>
      <c r="DM23" s="14"/>
      <c r="DN23" s="122"/>
      <c r="DO23" s="122"/>
      <c r="DP23" s="122"/>
      <c r="DQ23" s="122"/>
      <c r="DR23" s="122"/>
      <c r="DS23" s="122"/>
      <c r="DT23" s="122"/>
      <c r="DU23" s="122"/>
      <c r="DV23" s="17"/>
      <c r="DW23" s="14"/>
      <c r="DX23" s="14"/>
      <c r="DY23" s="14"/>
      <c r="DZ23" s="14"/>
      <c r="EA23" s="122"/>
      <c r="EB23" s="122"/>
      <c r="EC23" s="122"/>
      <c r="ED23" s="122"/>
      <c r="EE23" s="122"/>
      <c r="EF23" s="122"/>
      <c r="EG23" s="122"/>
      <c r="EH23" s="122"/>
      <c r="EI23" s="17"/>
      <c r="EJ23" s="14"/>
      <c r="EK23" s="14"/>
      <c r="EL23" s="14"/>
      <c r="EM23" s="14"/>
      <c r="EN23" s="122"/>
      <c r="EO23" s="122"/>
      <c r="EP23" s="122"/>
      <c r="EQ23" s="122"/>
      <c r="ER23" s="122"/>
      <c r="ES23" s="122"/>
      <c r="ET23" s="122"/>
      <c r="EU23" s="122"/>
      <c r="EV23" s="17"/>
      <c r="EW23" s="14"/>
      <c r="EX23" s="14"/>
      <c r="EY23" s="14"/>
      <c r="EZ23" s="14"/>
      <c r="FA23" s="122"/>
      <c r="FB23" s="122"/>
      <c r="FC23" s="122"/>
      <c r="FD23" s="122"/>
      <c r="FE23" s="122"/>
      <c r="FF23" s="122"/>
      <c r="FG23" s="122"/>
      <c r="FH23" s="122"/>
      <c r="FI23" s="17"/>
      <c r="FJ23" s="14"/>
      <c r="FK23" s="14"/>
      <c r="FL23" s="14"/>
      <c r="FM23" s="14"/>
      <c r="FN23" s="122"/>
      <c r="FO23" s="122"/>
      <c r="FP23" s="122"/>
      <c r="FQ23" s="122"/>
      <c r="FR23" s="122"/>
      <c r="FS23" s="122"/>
      <c r="FT23" s="122"/>
      <c r="FU23" s="122"/>
      <c r="FV23" s="17"/>
      <c r="FW23" s="14"/>
      <c r="FX23" s="14"/>
      <c r="FY23" s="14"/>
      <c r="FZ23" s="14"/>
      <c r="GA23" s="122"/>
      <c r="GB23" s="122"/>
      <c r="GC23" s="122"/>
      <c r="GD23" s="122"/>
      <c r="GE23" s="122"/>
      <c r="GF23" s="122"/>
      <c r="GG23" s="122"/>
      <c r="GH23" s="122"/>
      <c r="GI23" s="122"/>
    </row>
    <row r="24" spans="1:191" s="120" customFormat="1" ht="12.75" customHeight="1">
      <c r="A24" s="23" t="s">
        <v>2881</v>
      </c>
      <c r="B24" s="14"/>
      <c r="C24" s="122"/>
      <c r="D24" s="122"/>
      <c r="E24" s="122"/>
      <c r="F24" s="122"/>
      <c r="G24" s="122"/>
      <c r="H24" s="122"/>
      <c r="I24" s="17"/>
      <c r="J24" s="14"/>
      <c r="K24" s="14"/>
      <c r="L24" s="14"/>
      <c r="M24" s="14"/>
      <c r="N24" s="122"/>
      <c r="O24" s="122"/>
      <c r="P24" s="122"/>
      <c r="Q24" s="122"/>
      <c r="R24" s="122"/>
      <c r="S24" s="122"/>
      <c r="T24" s="122"/>
      <c r="U24" s="122"/>
      <c r="V24" s="17"/>
      <c r="W24" s="14"/>
      <c r="X24" s="14"/>
      <c r="Y24" s="14"/>
      <c r="Z24" s="14"/>
      <c r="AA24" s="122"/>
      <c r="AB24" s="122"/>
      <c r="AC24" s="122"/>
      <c r="AD24" s="122"/>
      <c r="AE24" s="122"/>
      <c r="AF24" s="122"/>
      <c r="AG24" s="122"/>
      <c r="AH24" s="122"/>
      <c r="AI24" s="17"/>
      <c r="AJ24" s="14"/>
      <c r="AK24" s="14"/>
      <c r="AL24" s="14"/>
      <c r="AM24" s="14"/>
      <c r="AN24" s="122"/>
      <c r="AO24" s="122"/>
      <c r="AP24" s="122"/>
      <c r="AQ24" s="122"/>
      <c r="AR24" s="122"/>
      <c r="AS24" s="122"/>
      <c r="AT24" s="122"/>
      <c r="AU24" s="122"/>
      <c r="AV24" s="17"/>
      <c r="AW24" s="14"/>
      <c r="AX24" s="14"/>
      <c r="AY24" s="14"/>
      <c r="AZ24" s="14"/>
      <c r="BA24" s="122"/>
      <c r="BB24" s="122"/>
      <c r="BC24" s="122"/>
      <c r="BD24" s="122"/>
      <c r="BE24" s="122"/>
      <c r="BF24" s="122"/>
      <c r="BG24" s="122"/>
      <c r="BH24" s="122"/>
      <c r="BI24" s="17"/>
      <c r="BJ24" s="14"/>
      <c r="BK24" s="14"/>
      <c r="BL24" s="14"/>
      <c r="BM24" s="14"/>
      <c r="BN24" s="122"/>
      <c r="BO24" s="122"/>
      <c r="BP24" s="122"/>
      <c r="BQ24" s="122"/>
      <c r="BR24" s="122"/>
      <c r="BS24" s="122"/>
      <c r="BT24" s="122"/>
      <c r="BU24" s="122"/>
      <c r="BV24" s="17"/>
      <c r="BW24" s="14"/>
      <c r="BX24" s="14"/>
      <c r="BY24" s="14"/>
      <c r="BZ24" s="14"/>
      <c r="CA24" s="122"/>
      <c r="CB24" s="122"/>
      <c r="CC24" s="122"/>
      <c r="CD24" s="122"/>
      <c r="CE24" s="122"/>
      <c r="CF24" s="122"/>
      <c r="CG24" s="122"/>
      <c r="CH24" s="122"/>
      <c r="CI24" s="17"/>
      <c r="CJ24" s="14"/>
      <c r="CK24" s="14"/>
      <c r="CL24" s="14"/>
      <c r="CM24" s="14"/>
      <c r="CN24" s="122"/>
      <c r="CO24" s="122"/>
      <c r="CP24" s="122"/>
      <c r="CQ24" s="122"/>
      <c r="CR24" s="122"/>
      <c r="CS24" s="122"/>
      <c r="CT24" s="122"/>
      <c r="CU24" s="122"/>
      <c r="CV24" s="17"/>
      <c r="CW24" s="14"/>
      <c r="CX24" s="14"/>
      <c r="CY24" s="14"/>
      <c r="CZ24" s="14"/>
      <c r="DA24" s="122"/>
      <c r="DB24" s="122"/>
      <c r="DC24" s="122"/>
      <c r="DD24" s="122"/>
      <c r="DE24" s="122"/>
      <c r="DF24" s="122"/>
      <c r="DG24" s="122"/>
      <c r="DH24" s="122"/>
      <c r="DI24" s="17"/>
      <c r="DJ24" s="14"/>
      <c r="DK24" s="14"/>
      <c r="DL24" s="14"/>
      <c r="DM24" s="14"/>
      <c r="DN24" s="122"/>
      <c r="DO24" s="122"/>
      <c r="DP24" s="122"/>
      <c r="DQ24" s="122"/>
      <c r="DR24" s="122"/>
      <c r="DS24" s="122"/>
      <c r="DT24" s="122"/>
      <c r="DU24" s="122"/>
      <c r="DV24" s="17"/>
      <c r="DW24" s="14"/>
      <c r="DX24" s="14"/>
      <c r="DY24" s="14"/>
      <c r="DZ24" s="14"/>
      <c r="EA24" s="122"/>
      <c r="EB24" s="122"/>
      <c r="EC24" s="122"/>
      <c r="ED24" s="122"/>
      <c r="EE24" s="122"/>
      <c r="EF24" s="122"/>
      <c r="EG24" s="122"/>
      <c r="EH24" s="122"/>
      <c r="EI24" s="17"/>
      <c r="EJ24" s="14"/>
      <c r="EK24" s="14"/>
      <c r="EL24" s="14"/>
      <c r="EM24" s="14"/>
      <c r="EN24" s="122"/>
      <c r="EO24" s="122"/>
      <c r="EP24" s="122"/>
      <c r="EQ24" s="122"/>
      <c r="ER24" s="122"/>
      <c r="ES24" s="122"/>
      <c r="ET24" s="122"/>
      <c r="EU24" s="122"/>
      <c r="EV24" s="17"/>
      <c r="EW24" s="14"/>
      <c r="EX24" s="14"/>
      <c r="EY24" s="14"/>
      <c r="EZ24" s="14"/>
      <c r="FA24" s="122"/>
      <c r="FB24" s="122"/>
      <c r="FC24" s="122"/>
      <c r="FD24" s="122"/>
      <c r="FE24" s="122"/>
      <c r="FF24" s="122"/>
      <c r="FG24" s="122"/>
      <c r="FH24" s="122"/>
      <c r="FI24" s="17"/>
      <c r="FJ24" s="14"/>
      <c r="FK24" s="14"/>
      <c r="FL24" s="14"/>
      <c r="FM24" s="14"/>
      <c r="FN24" s="122"/>
      <c r="FO24" s="122"/>
      <c r="FP24" s="122"/>
      <c r="FQ24" s="122"/>
      <c r="FR24" s="122"/>
      <c r="FS24" s="122"/>
      <c r="FT24" s="122"/>
      <c r="FU24" s="122"/>
      <c r="FV24" s="17"/>
      <c r="FW24" s="14"/>
      <c r="FX24" s="14"/>
      <c r="FY24" s="14"/>
      <c r="FZ24" s="14"/>
      <c r="GA24" s="122"/>
      <c r="GB24" s="122"/>
      <c r="GC24" s="122"/>
      <c r="GD24" s="122"/>
      <c r="GE24" s="122"/>
      <c r="GF24" s="122"/>
      <c r="GG24" s="122"/>
      <c r="GH24" s="122"/>
      <c r="GI24" s="122"/>
    </row>
    <row r="25" spans="1:191" s="42" customFormat="1" ht="12.75" customHeight="1">
      <c r="A25" s="19" t="s">
        <v>2882</v>
      </c>
      <c r="B25" s="14">
        <f>I25</f>
        <v>1.2934123376623377</v>
      </c>
      <c r="C25" s="14">
        <f>C11/(C14-C11)</f>
        <v>0.44412561828055042</v>
      </c>
      <c r="D25" s="14">
        <f t="shared" ref="D25:I25" si="78">D11/(D14-D11)</f>
        <v>0.71270415525479558</v>
      </c>
      <c r="E25" s="14">
        <f t="shared" si="78"/>
        <v>0.85570953388609239</v>
      </c>
      <c r="F25" s="14">
        <f t="shared" si="78"/>
        <v>0.68718844537703871</v>
      </c>
      <c r="G25" s="14">
        <f t="shared" si="78"/>
        <v>0.85868760643721942</v>
      </c>
      <c r="H25" s="14">
        <f t="shared" si="78"/>
        <v>1.0805279533292254</v>
      </c>
      <c r="I25" s="14">
        <f t="shared" si="78"/>
        <v>1.2934123376623377</v>
      </c>
      <c r="J25" s="14">
        <f>V25</f>
        <v>1.8463607500204937</v>
      </c>
      <c r="K25" s="14">
        <f>K11/(K14-K11)</f>
        <v>1.4990984534933856</v>
      </c>
      <c r="L25" s="14">
        <f t="shared" ref="L25:V25" si="79">L11/(L14-L11)</f>
        <v>0.99947807810339695</v>
      </c>
      <c r="M25" s="14">
        <f t="shared" si="79"/>
        <v>1.4289673127473839</v>
      </c>
      <c r="N25" s="14">
        <f t="shared" si="79"/>
        <v>1.6460337346212781</v>
      </c>
      <c r="O25" s="14">
        <f t="shared" si="79"/>
        <v>1.6290869972309101</v>
      </c>
      <c r="P25" s="14">
        <f t="shared" si="79"/>
        <v>1.7329079199463069</v>
      </c>
      <c r="Q25" s="14">
        <f t="shared" si="79"/>
        <v>1.8842018224434613</v>
      </c>
      <c r="R25" s="14">
        <f t="shared" si="79"/>
        <v>2.0577452736403887</v>
      </c>
      <c r="S25" s="14">
        <f t="shared" si="79"/>
        <v>1.8607690976729987</v>
      </c>
      <c r="T25" s="14">
        <f t="shared" si="79"/>
        <v>1.9506684355546482</v>
      </c>
      <c r="U25" s="14">
        <f t="shared" si="79"/>
        <v>1.8557488052201287</v>
      </c>
      <c r="V25" s="14">
        <f t="shared" si="79"/>
        <v>1.8463607500204937</v>
      </c>
      <c r="W25" s="14">
        <f>AI25</f>
        <v>2.3740416986585404</v>
      </c>
      <c r="X25" s="14">
        <f>X11/(X14-X11)</f>
        <v>1.7475673896155299</v>
      </c>
      <c r="Y25" s="14">
        <f t="shared" ref="Y25:AI25" si="80">Y11/(Y14-Y11)</f>
        <v>1.6156014927643048</v>
      </c>
      <c r="Z25" s="14">
        <f t="shared" si="80"/>
        <v>1.419832974257788</v>
      </c>
      <c r="AA25" s="14">
        <f t="shared" si="80"/>
        <v>1.7251137374398748</v>
      </c>
      <c r="AB25" s="14">
        <f t="shared" si="80"/>
        <v>1.6194853628146757</v>
      </c>
      <c r="AC25" s="14">
        <f t="shared" si="80"/>
        <v>1.7381378269675891</v>
      </c>
      <c r="AD25" s="14">
        <f t="shared" si="80"/>
        <v>1.8229439703242536</v>
      </c>
      <c r="AE25" s="14">
        <f t="shared" si="80"/>
        <v>2.0106940871697363</v>
      </c>
      <c r="AF25" s="14">
        <f t="shared" si="80"/>
        <v>1.8893365034483349</v>
      </c>
      <c r="AG25" s="14">
        <f t="shared" si="80"/>
        <v>2.1001766116915177</v>
      </c>
      <c r="AH25" s="14">
        <f t="shared" si="80"/>
        <v>2.0442016065954154</v>
      </c>
      <c r="AI25" s="14">
        <f t="shared" si="80"/>
        <v>2.3740416986585404</v>
      </c>
      <c r="AJ25" s="14">
        <f>AV25</f>
        <v>2.5433641271491152</v>
      </c>
      <c r="AK25" s="14">
        <f>AK11/(AK14-AK11)</f>
        <v>2.1827414518666024</v>
      </c>
      <c r="AL25" s="14">
        <f t="shared" ref="AL25:AV25" si="81">AL11/(AL14-AL11)</f>
        <v>2.0439518631848692</v>
      </c>
      <c r="AM25" s="14">
        <f t="shared" si="81"/>
        <v>2.0483672451580142</v>
      </c>
      <c r="AN25" s="14">
        <f t="shared" si="81"/>
        <v>2.0497566285662696</v>
      </c>
      <c r="AO25" s="14">
        <f t="shared" si="81"/>
        <v>2.1767937120630858</v>
      </c>
      <c r="AP25" s="14">
        <f t="shared" si="81"/>
        <v>2.1906913037163767</v>
      </c>
      <c r="AQ25" s="14">
        <f t="shared" si="81"/>
        <v>2.31927961853102</v>
      </c>
      <c r="AR25" s="14">
        <f t="shared" si="81"/>
        <v>2.8420238438759724</v>
      </c>
      <c r="AS25" s="14">
        <f t="shared" si="81"/>
        <v>2.9101394500195483</v>
      </c>
      <c r="AT25" s="14">
        <f t="shared" si="81"/>
        <v>2.661718023862798</v>
      </c>
      <c r="AU25" s="14">
        <f t="shared" si="81"/>
        <v>2.5798593314678522</v>
      </c>
      <c r="AV25" s="14">
        <f t="shared" si="81"/>
        <v>2.5433641271491152</v>
      </c>
      <c r="AW25" s="14">
        <f>BI25</f>
        <v>1.7726536361464373</v>
      </c>
      <c r="AX25" s="14">
        <f>AX11/(AX14-AX11)</f>
        <v>2.4820856886259186</v>
      </c>
      <c r="AY25" s="14">
        <f t="shared" ref="AY25:BI25" si="82">AY11/(AY14-AY11)</f>
        <v>2.5032050259910066</v>
      </c>
      <c r="AZ25" s="14">
        <f t="shared" si="82"/>
        <v>2.4060343024471873</v>
      </c>
      <c r="BA25" s="14">
        <f t="shared" si="82"/>
        <v>2.320365389495052</v>
      </c>
      <c r="BB25" s="14">
        <f t="shared" si="82"/>
        <v>2.0538608284883715</v>
      </c>
      <c r="BC25" s="14">
        <f t="shared" si="82"/>
        <v>2.1416210276924135</v>
      </c>
      <c r="BD25" s="14">
        <f t="shared" si="82"/>
        <v>2.0603923600709257</v>
      </c>
      <c r="BE25" s="14">
        <f t="shared" si="82"/>
        <v>2.0238882822276607</v>
      </c>
      <c r="BF25" s="14">
        <f t="shared" si="82"/>
        <v>1.9511342405119114</v>
      </c>
      <c r="BG25" s="14">
        <f t="shared" si="82"/>
        <v>1.8211989458842981</v>
      </c>
      <c r="BH25" s="14">
        <f t="shared" si="82"/>
        <v>1.8441699647718865</v>
      </c>
      <c r="BI25" s="14">
        <f t="shared" si="82"/>
        <v>1.7726536361464373</v>
      </c>
      <c r="BJ25" s="14">
        <f>BV25</f>
        <v>1.359669603048925</v>
      </c>
      <c r="BK25" s="14">
        <f>BK11/(BK14-BK11)</f>
        <v>1.6212619329480571</v>
      </c>
      <c r="BL25" s="14">
        <f t="shared" ref="BL25:BV25" si="83">BL11/(BL14-BL11)</f>
        <v>1.5325057514217979</v>
      </c>
      <c r="BM25" s="14">
        <f t="shared" si="83"/>
        <v>1.4984116671050383</v>
      </c>
      <c r="BN25" s="14">
        <f t="shared" si="83"/>
        <v>1.4440126626055749</v>
      </c>
      <c r="BO25" s="14">
        <f t="shared" si="83"/>
        <v>1.3030530038527628</v>
      </c>
      <c r="BP25" s="14">
        <f t="shared" si="83"/>
        <v>1.3188287174558881</v>
      </c>
      <c r="BQ25" s="14">
        <f t="shared" si="83"/>
        <v>1.3202935379950551</v>
      </c>
      <c r="BR25" s="14">
        <f t="shared" si="83"/>
        <v>1.3686499991931786</v>
      </c>
      <c r="BS25" s="14">
        <f t="shared" si="83"/>
        <v>1.1630999679313665</v>
      </c>
      <c r="BT25" s="14">
        <f t="shared" si="83"/>
        <v>1.1492353327814537</v>
      </c>
      <c r="BU25" s="14">
        <f t="shared" si="83"/>
        <v>1.0476010521567745</v>
      </c>
      <c r="BV25" s="14">
        <f t="shared" si="83"/>
        <v>1.359669603048925</v>
      </c>
      <c r="BW25" s="14">
        <f>CI25</f>
        <v>1.1943628255782821</v>
      </c>
      <c r="BX25" s="14">
        <f>BX11/(BX14-BX11)</f>
        <v>1.1630820602235972</v>
      </c>
      <c r="BY25" s="14">
        <f t="shared" ref="BY25:CI25" si="84">BY11/(BY14-BY11)</f>
        <v>1.1652330832134425</v>
      </c>
      <c r="BZ25" s="14">
        <f t="shared" si="84"/>
        <v>1.1661294040187555</v>
      </c>
      <c r="CA25" s="14">
        <f t="shared" si="84"/>
        <v>1.2437736442427969</v>
      </c>
      <c r="CB25" s="14">
        <f t="shared" si="84"/>
        <v>1.0395891837259967</v>
      </c>
      <c r="CC25" s="14">
        <f t="shared" si="84"/>
        <v>1.131407977677036</v>
      </c>
      <c r="CD25" s="14">
        <f t="shared" si="84"/>
        <v>1.3034371382773655</v>
      </c>
      <c r="CE25" s="14">
        <f t="shared" si="84"/>
        <v>1.1663088293250099</v>
      </c>
      <c r="CF25" s="14">
        <f t="shared" si="84"/>
        <v>1.1797985673852198</v>
      </c>
      <c r="CG25" s="14">
        <f t="shared" si="84"/>
        <v>1.1814784804940455</v>
      </c>
      <c r="CH25" s="14">
        <f t="shared" si="84"/>
        <v>1.0949200142503006</v>
      </c>
      <c r="CI25" s="14">
        <f t="shared" si="84"/>
        <v>1.1943628255782821</v>
      </c>
      <c r="CJ25" s="14">
        <f t="shared" ref="CJ25:CJ26" si="85">CV25</f>
        <v>1.2628954585654049</v>
      </c>
      <c r="CK25" s="14">
        <f>CK11/(CK14-CK11)</f>
        <v>1.0978306183590336</v>
      </c>
      <c r="CL25" s="14">
        <f t="shared" ref="CL25:CV25" si="86">CL11/(CL14-CL11)</f>
        <v>1.122464956170341</v>
      </c>
      <c r="CM25" s="14">
        <f t="shared" si="86"/>
        <v>1.1031510789403907</v>
      </c>
      <c r="CN25" s="14">
        <f t="shared" si="86"/>
        <v>1.2310204438449914</v>
      </c>
      <c r="CO25" s="14">
        <f t="shared" si="86"/>
        <v>1.1191626495649454</v>
      </c>
      <c r="CP25" s="14">
        <f t="shared" si="86"/>
        <v>1.2106407027964459</v>
      </c>
      <c r="CQ25" s="14">
        <f t="shared" si="86"/>
        <v>1.2445293870196084</v>
      </c>
      <c r="CR25" s="14">
        <f t="shared" si="86"/>
        <v>1.2094755319877935</v>
      </c>
      <c r="CS25" s="14">
        <f t="shared" si="86"/>
        <v>1.2623383168391851</v>
      </c>
      <c r="CT25" s="14">
        <f t="shared" si="86"/>
        <v>1.3698253720149112</v>
      </c>
      <c r="CU25" s="14">
        <f t="shared" si="86"/>
        <v>1.1605700130681242</v>
      </c>
      <c r="CV25" s="14">
        <f t="shared" si="86"/>
        <v>1.2628954585654049</v>
      </c>
      <c r="CW25" s="14">
        <f t="shared" ref="CW25:CW26" si="87">DI25</f>
        <v>1.5776234833235872</v>
      </c>
      <c r="CX25" s="14">
        <f>CX11/(CX14-CX11)</f>
        <v>1.2129948702624265</v>
      </c>
      <c r="CY25" s="14">
        <f t="shared" ref="CY25:DI25" si="88">CY11/(CY14-CY11)</f>
        <v>1.2156233361863558</v>
      </c>
      <c r="CZ25" s="14">
        <f t="shared" si="88"/>
        <v>1.2049298443680743</v>
      </c>
      <c r="DA25" s="14">
        <f t="shared" si="88"/>
        <v>1.2828414199151812</v>
      </c>
      <c r="DB25" s="14">
        <f t="shared" si="88"/>
        <v>1.2725778304142503</v>
      </c>
      <c r="DC25" s="14">
        <f t="shared" si="88"/>
        <v>1.3508952882172034</v>
      </c>
      <c r="DD25" s="14">
        <f t="shared" si="88"/>
        <v>1.4432610836282553</v>
      </c>
      <c r="DE25" s="14">
        <f t="shared" si="88"/>
        <v>1.4524301483454884</v>
      </c>
      <c r="DF25" s="14">
        <f t="shared" si="88"/>
        <v>1.5878768016614324</v>
      </c>
      <c r="DG25" s="14">
        <f t="shared" si="88"/>
        <v>1.5663762077784926</v>
      </c>
      <c r="DH25" s="14">
        <f t="shared" si="88"/>
        <v>1.5621109615661788</v>
      </c>
      <c r="DI25" s="14">
        <f t="shared" si="88"/>
        <v>1.5776234833235872</v>
      </c>
      <c r="DJ25" s="14">
        <f t="shared" si="12"/>
        <v>1.6668851162609217</v>
      </c>
      <c r="DK25" s="14">
        <f>DK11/(DK14-DK11)</f>
        <v>1.4598270324183091</v>
      </c>
      <c r="DL25" s="14">
        <f t="shared" ref="DL25:DV25" si="89">DL11/(DL14-DL11)</f>
        <v>1.5113909660916098</v>
      </c>
      <c r="DM25" s="14">
        <f t="shared" si="89"/>
        <v>1.4985576323672214</v>
      </c>
      <c r="DN25" s="14">
        <f t="shared" si="89"/>
        <v>1.555737156758823</v>
      </c>
      <c r="DO25" s="14">
        <f t="shared" si="89"/>
        <v>1.5041015053727089</v>
      </c>
      <c r="DP25" s="14">
        <f t="shared" si="89"/>
        <v>1.7432481729299416</v>
      </c>
      <c r="DQ25" s="14">
        <f t="shared" si="89"/>
        <v>1.7419731410868338</v>
      </c>
      <c r="DR25" s="14">
        <f t="shared" si="89"/>
        <v>1.7434853705368769</v>
      </c>
      <c r="DS25" s="14">
        <f t="shared" si="89"/>
        <v>1.7144908165119641</v>
      </c>
      <c r="DT25" s="14">
        <f t="shared" si="89"/>
        <v>1.7864925883503027</v>
      </c>
      <c r="DU25" s="14">
        <f t="shared" si="89"/>
        <v>1.7213215400592377</v>
      </c>
      <c r="DV25" s="14">
        <f t="shared" si="89"/>
        <v>1.6668851162609217</v>
      </c>
      <c r="DW25" s="14">
        <f t="shared" si="13"/>
        <v>1.7374624720060985</v>
      </c>
      <c r="DX25" s="14">
        <f>DX11/(DX14-DX11)</f>
        <v>1.6534432364048057</v>
      </c>
      <c r="DY25" s="14">
        <f t="shared" ref="DY25:EI25" si="90">DY11/(DY14-DY11)</f>
        <v>1.6373834466818671</v>
      </c>
      <c r="DZ25" s="14">
        <f t="shared" si="90"/>
        <v>1.6883829731213791</v>
      </c>
      <c r="EA25" s="14">
        <f t="shared" si="90"/>
        <v>1.7496443981422989</v>
      </c>
      <c r="EB25" s="14">
        <f t="shared" si="90"/>
        <v>1.731835834627369</v>
      </c>
      <c r="EC25" s="14">
        <f t="shared" si="90"/>
        <v>1.9357131887838523</v>
      </c>
      <c r="ED25" s="14">
        <f t="shared" si="90"/>
        <v>1.7751743994555482</v>
      </c>
      <c r="EE25" s="14">
        <f t="shared" si="90"/>
        <v>1.7666476196690784</v>
      </c>
      <c r="EF25" s="14">
        <f t="shared" si="90"/>
        <v>1.7292307057657899</v>
      </c>
      <c r="EG25" s="14">
        <f t="shared" si="90"/>
        <v>1.8048001903181161</v>
      </c>
      <c r="EH25" s="14">
        <f t="shared" si="90"/>
        <v>1.7973888863398968</v>
      </c>
      <c r="EI25" s="14">
        <f t="shared" si="90"/>
        <v>1.7374624720060985</v>
      </c>
      <c r="EJ25" s="14">
        <f t="shared" si="9"/>
        <v>1.3474994883050151</v>
      </c>
      <c r="EK25" s="14">
        <f>EK11/(EK14-EK11)</f>
        <v>1.7586089424935858</v>
      </c>
      <c r="EL25" s="14">
        <f t="shared" ref="EL25:EV25" si="91">EL11/(EL14-EL11)</f>
        <v>1.7454449837706794</v>
      </c>
      <c r="EM25" s="14">
        <f t="shared" si="91"/>
        <v>1.7806293073185147</v>
      </c>
      <c r="EN25" s="14">
        <f t="shared" si="91"/>
        <v>1.7872177596004695</v>
      </c>
      <c r="EO25" s="14">
        <f t="shared" si="91"/>
        <v>1.6055702654713497</v>
      </c>
      <c r="EP25" s="14">
        <f t="shared" si="91"/>
        <v>1.6850544214991094</v>
      </c>
      <c r="EQ25" s="14">
        <f t="shared" si="91"/>
        <v>1.7034186856271436</v>
      </c>
      <c r="ER25" s="14">
        <f t="shared" si="91"/>
        <v>1.4870103493562299</v>
      </c>
      <c r="ES25" s="14">
        <f t="shared" si="91"/>
        <v>1.5063616396766466</v>
      </c>
      <c r="ET25" s="14">
        <f t="shared" si="91"/>
        <v>1.5843257126697419</v>
      </c>
      <c r="EU25" s="14">
        <f t="shared" si="91"/>
        <v>1.4396981344251045</v>
      </c>
      <c r="EV25" s="14">
        <f t="shared" si="91"/>
        <v>1.3474994883050151</v>
      </c>
      <c r="EW25" s="14">
        <f t="shared" si="10"/>
        <v>1.5874354536169764</v>
      </c>
      <c r="EX25" s="14">
        <f>EX11/(EX14-EX11)</f>
        <v>1.3167549775293954</v>
      </c>
      <c r="EY25" s="14">
        <f t="shared" ref="EY25:FI25" si="92">EY11/(EY14-EY11)</f>
        <v>1.4363566706052</v>
      </c>
      <c r="EZ25" s="14">
        <f t="shared" si="92"/>
        <v>1.3629307565168967</v>
      </c>
      <c r="FA25" s="14">
        <f t="shared" si="92"/>
        <v>1.3323179482101946</v>
      </c>
      <c r="FB25" s="14">
        <f t="shared" si="92"/>
        <v>1.2125211774439946</v>
      </c>
      <c r="FC25" s="14">
        <f t="shared" si="92"/>
        <v>1.1570140043493404</v>
      </c>
      <c r="FD25" s="14">
        <f t="shared" si="92"/>
        <v>1.1403464593522548</v>
      </c>
      <c r="FE25" s="14">
        <f t="shared" si="92"/>
        <v>1.1407383571611642</v>
      </c>
      <c r="FF25" s="14">
        <f t="shared" si="92"/>
        <v>1.0745489765158383</v>
      </c>
      <c r="FG25" s="14">
        <f t="shared" si="92"/>
        <v>1.4828277772679099</v>
      </c>
      <c r="FH25" s="14">
        <f t="shared" si="92"/>
        <v>1.4828875106123549</v>
      </c>
      <c r="FI25" s="14">
        <f t="shared" si="92"/>
        <v>1.5874354536169764</v>
      </c>
      <c r="FJ25" s="14">
        <f t="shared" si="11"/>
        <v>1.5080518636481319</v>
      </c>
      <c r="FK25" s="14">
        <f>FK11/(FK14-FK11)</f>
        <v>1.5611131182159614</v>
      </c>
      <c r="FL25" s="14">
        <f t="shared" ref="FL25:FV25" si="93">FL11/(FL14-FL11)</f>
        <v>1.5274635389630582</v>
      </c>
      <c r="FM25" s="14">
        <f t="shared" si="93"/>
        <v>1.5185936504551265</v>
      </c>
      <c r="FN25" s="14">
        <f t="shared" si="93"/>
        <v>1.4747002772937372</v>
      </c>
      <c r="FO25" s="14">
        <f t="shared" si="93"/>
        <v>1.3825788610087033</v>
      </c>
      <c r="FP25" s="14">
        <f t="shared" si="93"/>
        <v>1.5341797511071011</v>
      </c>
      <c r="FQ25" s="14">
        <f t="shared" si="93"/>
        <v>1.5378292593638025</v>
      </c>
      <c r="FR25" s="14">
        <f t="shared" si="93"/>
        <v>1.5515308197958084</v>
      </c>
      <c r="FS25" s="14">
        <f t="shared" si="93"/>
        <v>1.5534330585962115</v>
      </c>
      <c r="FT25" s="14">
        <f t="shared" si="93"/>
        <v>1.4650410370158147</v>
      </c>
      <c r="FU25" s="14">
        <f t="shared" si="93"/>
        <v>1.4024286348906752</v>
      </c>
      <c r="FV25" s="14">
        <f t="shared" si="93"/>
        <v>1.5080518636481319</v>
      </c>
      <c r="FW25" s="14">
        <f t="shared" si="14"/>
        <v>1.6321528231131677</v>
      </c>
      <c r="FX25" s="14">
        <f>FX11/(FX14-FX11)</f>
        <v>1.6810405980938605</v>
      </c>
      <c r="FY25" s="14">
        <f t="shared" ref="FY25:GI25" si="94">FY11/(FY14-FY11)</f>
        <v>1.6240969679977701</v>
      </c>
      <c r="FZ25" s="14">
        <f t="shared" si="94"/>
        <v>1.6084055570542517</v>
      </c>
      <c r="GA25" s="14">
        <f t="shared" si="94"/>
        <v>1.5485208063874234</v>
      </c>
      <c r="GB25" s="14">
        <f t="shared" si="94"/>
        <v>1.4703204389698068</v>
      </c>
      <c r="GC25" s="14">
        <f t="shared" si="94"/>
        <v>1.6481809260274976</v>
      </c>
      <c r="GD25" s="14">
        <f t="shared" si="94"/>
        <v>1.5950356525249945</v>
      </c>
      <c r="GE25" s="14">
        <f t="shared" si="94"/>
        <v>1.6574375845536038</v>
      </c>
      <c r="GF25" s="14">
        <f t="shared" si="94"/>
        <v>1.5731604099026639</v>
      </c>
      <c r="GG25" s="14">
        <f t="shared" si="94"/>
        <v>1.6877823076698768</v>
      </c>
      <c r="GH25" s="14">
        <f t="shared" si="94"/>
        <v>1.687059709041443</v>
      </c>
      <c r="GI25" s="14">
        <f t="shared" si="94"/>
        <v>1.6321528231131677</v>
      </c>
    </row>
    <row r="26" spans="1:191" s="42" customFormat="1" ht="12.75" customHeight="1" thickBot="1">
      <c r="A26" s="123" t="s">
        <v>2883</v>
      </c>
      <c r="B26" s="87">
        <f t="shared" ref="B26" si="95">I26</f>
        <v>0.43603149053401119</v>
      </c>
      <c r="C26" s="87">
        <f t="shared" ref="C26:I26" si="96">(C14-C11)/C14</f>
        <v>0.6924605362175148</v>
      </c>
      <c r="D26" s="87">
        <f t="shared" si="96"/>
        <v>0.58387199968650283</v>
      </c>
      <c r="E26" s="87">
        <f t="shared" si="96"/>
        <v>0.53887743838114177</v>
      </c>
      <c r="F26" s="87">
        <f t="shared" si="96"/>
        <v>0.59270202018040041</v>
      </c>
      <c r="G26" s="87">
        <f t="shared" si="96"/>
        <v>0.53801402480798044</v>
      </c>
      <c r="H26" s="87">
        <f t="shared" si="96"/>
        <v>0.4806472311029597</v>
      </c>
      <c r="I26" s="87">
        <f t="shared" si="96"/>
        <v>0.43603149053401119</v>
      </c>
      <c r="J26" s="87">
        <f t="shared" ref="J26" si="97">V26</f>
        <v>0.35132581138662766</v>
      </c>
      <c r="K26" s="87">
        <f>(K14-K11)/K14</f>
        <v>0.40014429947813446</v>
      </c>
      <c r="L26" s="87">
        <f t="shared" ref="L26:V26" si="98">(L14-L11)/L14</f>
        <v>0.50013051453334711</v>
      </c>
      <c r="M26" s="87">
        <f t="shared" si="98"/>
        <v>0.41169759459171507</v>
      </c>
      <c r="N26" s="87">
        <f t="shared" si="98"/>
        <v>0.37792413109318435</v>
      </c>
      <c r="O26" s="87">
        <f t="shared" si="98"/>
        <v>0.38036017866782329</v>
      </c>
      <c r="P26" s="87">
        <f t="shared" si="98"/>
        <v>0.3659106085138964</v>
      </c>
      <c r="Q26" s="87">
        <f t="shared" si="98"/>
        <v>0.34671637477602452</v>
      </c>
      <c r="R26" s="87">
        <f t="shared" si="98"/>
        <v>0.32703836013437876</v>
      </c>
      <c r="S26" s="87">
        <f t="shared" si="98"/>
        <v>0.34955634861038526</v>
      </c>
      <c r="T26" s="87">
        <f t="shared" si="98"/>
        <v>0.33890625864645013</v>
      </c>
      <c r="U26" s="87">
        <f t="shared" si="98"/>
        <v>0.35017085472365883</v>
      </c>
      <c r="V26" s="87">
        <f t="shared" si="98"/>
        <v>0.35132581138662766</v>
      </c>
      <c r="W26" s="87">
        <f t="shared" ref="W26" si="99">AI26</f>
        <v>0.29638045089886778</v>
      </c>
      <c r="X26" s="87">
        <f>(X14-X11)/X14</f>
        <v>0.36395831591957095</v>
      </c>
      <c r="Y26" s="87">
        <f t="shared" ref="Y26:AI26" si="100">(Y14-Y11)/Y14</f>
        <v>0.38232123768332443</v>
      </c>
      <c r="Z26" s="87">
        <f t="shared" si="100"/>
        <v>0.41325166267176783</v>
      </c>
      <c r="AA26" s="87">
        <f t="shared" si="100"/>
        <v>0.36695716081907698</v>
      </c>
      <c r="AB26" s="87">
        <f t="shared" si="100"/>
        <v>0.38175437595325412</v>
      </c>
      <c r="AC26" s="87">
        <f t="shared" si="100"/>
        <v>0.36521171072950404</v>
      </c>
      <c r="AD26" s="87">
        <f t="shared" si="100"/>
        <v>0.35424011617387374</v>
      </c>
      <c r="AE26" s="87">
        <f t="shared" si="100"/>
        <v>0.33214932206548764</v>
      </c>
      <c r="AF26" s="87">
        <f t="shared" si="100"/>
        <v>0.34610022017391551</v>
      </c>
      <c r="AG26" s="87">
        <f t="shared" si="100"/>
        <v>0.32256226830070184</v>
      </c>
      <c r="AH26" s="87">
        <f t="shared" si="100"/>
        <v>0.32849335531308105</v>
      </c>
      <c r="AI26" s="87">
        <f t="shared" si="100"/>
        <v>0.29638045089886778</v>
      </c>
      <c r="AJ26" s="87">
        <f t="shared" ref="AJ26" si="101">AV26</f>
        <v>0.28221767905196077</v>
      </c>
      <c r="AK26" s="87">
        <f>(AK14-AK11)/AK14</f>
        <v>0.31419454427048221</v>
      </c>
      <c r="AL26" s="87">
        <f t="shared" ref="AL26:AV26" si="102">(AL14-AL11)/AL14</f>
        <v>0.32852030680725214</v>
      </c>
      <c r="AM26" s="87">
        <f t="shared" si="102"/>
        <v>0.32804446432377421</v>
      </c>
      <c r="AN26" s="87">
        <f t="shared" si="102"/>
        <v>0.32789501648533609</v>
      </c>
      <c r="AO26" s="87">
        <f t="shared" si="102"/>
        <v>0.31478279379701241</v>
      </c>
      <c r="AP26" s="87">
        <f t="shared" si="102"/>
        <v>0.31341170449026018</v>
      </c>
      <c r="AQ26" s="87">
        <f t="shared" si="102"/>
        <v>0.30127018959691015</v>
      </c>
      <c r="AR26" s="87">
        <f t="shared" si="102"/>
        <v>0.26027948826865266</v>
      </c>
      <c r="AS26" s="87">
        <f t="shared" si="102"/>
        <v>0.25574535455378722</v>
      </c>
      <c r="AT26" s="87">
        <f t="shared" si="102"/>
        <v>0.27309585104127865</v>
      </c>
      <c r="AU26" s="87">
        <f t="shared" si="102"/>
        <v>0.27934058503633136</v>
      </c>
      <c r="AV26" s="87">
        <f t="shared" si="102"/>
        <v>0.28221767905196077</v>
      </c>
      <c r="AW26" s="87">
        <f t="shared" ref="AW26" si="103">BI26</f>
        <v>0.36066531605795754</v>
      </c>
      <c r="AX26" s="87">
        <f>(AX14-AX11)/AX14</f>
        <v>0.28718420206213091</v>
      </c>
      <c r="AY26" s="87">
        <f t="shared" ref="AY26:BI26" si="104">(AY14-AY11)/AY14</f>
        <v>0.28545289030496135</v>
      </c>
      <c r="AZ26" s="87">
        <f t="shared" si="104"/>
        <v>0.29359657337611489</v>
      </c>
      <c r="BA26" s="87">
        <f t="shared" si="104"/>
        <v>0.30117167320313387</v>
      </c>
      <c r="BB26" s="87">
        <f t="shared" si="104"/>
        <v>0.32745434587960226</v>
      </c>
      <c r="BC26" s="87">
        <f t="shared" si="104"/>
        <v>0.31830701131209355</v>
      </c>
      <c r="BD26" s="87">
        <f t="shared" si="104"/>
        <v>0.32675548829850842</v>
      </c>
      <c r="BE26" s="87">
        <f t="shared" si="104"/>
        <v>0.33070004797376723</v>
      </c>
      <c r="BF26" s="87">
        <f t="shared" si="104"/>
        <v>0.33885276592044739</v>
      </c>
      <c r="BG26" s="87">
        <f t="shared" si="104"/>
        <v>0.35445922786085277</v>
      </c>
      <c r="BH26" s="87">
        <f t="shared" si="104"/>
        <v>0.35159642791608059</v>
      </c>
      <c r="BI26" s="87">
        <f t="shared" si="104"/>
        <v>0.36066531605795754</v>
      </c>
      <c r="BJ26" s="87">
        <f t="shared" ref="BJ26" si="105">BV26</f>
        <v>0.42378814335189202</v>
      </c>
      <c r="BK26" s="87">
        <f>(BK14-BK11)/BK14</f>
        <v>0.38149564048920859</v>
      </c>
      <c r="BL26" s="87">
        <f t="shared" ref="BL26:BV26" si="106">(BL14-BL11)/BL14</f>
        <v>0.39486583571965456</v>
      </c>
      <c r="BM26" s="87">
        <f t="shared" si="106"/>
        <v>0.4002542948251282</v>
      </c>
      <c r="BN26" s="87">
        <f t="shared" si="106"/>
        <v>0.40916318286743025</v>
      </c>
      <c r="BO26" s="87">
        <f t="shared" si="106"/>
        <v>0.43420624637257865</v>
      </c>
      <c r="BP26" s="87">
        <f t="shared" si="106"/>
        <v>0.43125220611255577</v>
      </c>
      <c r="BQ26" s="87">
        <f t="shared" si="106"/>
        <v>0.4309799530209833</v>
      </c>
      <c r="BR26" s="87">
        <f t="shared" si="106"/>
        <v>0.4221814114962637</v>
      </c>
      <c r="BS26" s="87">
        <f t="shared" si="106"/>
        <v>0.46229948445532465</v>
      </c>
      <c r="BT26" s="87">
        <f t="shared" si="106"/>
        <v>0.46528176079528727</v>
      </c>
      <c r="BU26" s="87">
        <f t="shared" si="106"/>
        <v>0.48837638511011816</v>
      </c>
      <c r="BV26" s="87">
        <f t="shared" si="106"/>
        <v>0.42378814335189202</v>
      </c>
      <c r="BW26" s="87">
        <f t="shared" ref="BW26" si="107">CI26</f>
        <v>0.45571315205655166</v>
      </c>
      <c r="BX26" s="87">
        <f>(BX14-BX11)/BX14</f>
        <v>0.46230331173687894</v>
      </c>
      <c r="BY26" s="87">
        <f t="shared" ref="BY26:CI26" si="108">(BY14-BY11)/BY14</f>
        <v>0.46184404245102828</v>
      </c>
      <c r="BZ26" s="87">
        <f t="shared" si="108"/>
        <v>0.46165293640570582</v>
      </c>
      <c r="CA26" s="87">
        <f t="shared" si="108"/>
        <v>0.44567775477970223</v>
      </c>
      <c r="CB26" s="87">
        <f t="shared" si="108"/>
        <v>0.49029481425919463</v>
      </c>
      <c r="CC26" s="87">
        <f t="shared" si="108"/>
        <v>0.46917343393350386</v>
      </c>
      <c r="CD26" s="87">
        <f t="shared" si="108"/>
        <v>0.43413383564174618</v>
      </c>
      <c r="CE26" s="87">
        <f t="shared" si="108"/>
        <v>0.46161469983556563</v>
      </c>
      <c r="CF26" s="87">
        <f t="shared" si="108"/>
        <v>0.45875798569752768</v>
      </c>
      <c r="CG26" s="87">
        <f t="shared" si="108"/>
        <v>0.45840470531413502</v>
      </c>
      <c r="CH26" s="87">
        <f t="shared" si="108"/>
        <v>0.47734519370557704</v>
      </c>
      <c r="CI26" s="87">
        <f t="shared" si="108"/>
        <v>0.45571315205655166</v>
      </c>
      <c r="CJ26" s="87">
        <f t="shared" si="85"/>
        <v>0.44191170927266982</v>
      </c>
      <c r="CK26" s="87">
        <f>(CK14-CK11)/CK14</f>
        <v>0.47668290816644704</v>
      </c>
      <c r="CL26" s="87">
        <f t="shared" ref="CL26:CV26" si="109">(CL14-CL11)/CL14</f>
        <v>0.47115029960463756</v>
      </c>
      <c r="CM26" s="87">
        <f t="shared" si="109"/>
        <v>0.47547701637479123</v>
      </c>
      <c r="CN26" s="87">
        <f t="shared" si="109"/>
        <v>0.44822538617197843</v>
      </c>
      <c r="CO26" s="87">
        <f t="shared" si="109"/>
        <v>0.47188449655117104</v>
      </c>
      <c r="CP26" s="87">
        <f t="shared" si="109"/>
        <v>0.45235754445985121</v>
      </c>
      <c r="CQ26" s="87">
        <f t="shared" si="109"/>
        <v>0.44552769314722451</v>
      </c>
      <c r="CR26" s="87">
        <f t="shared" si="109"/>
        <v>0.45259609600669909</v>
      </c>
      <c r="CS26" s="87">
        <f t="shared" si="109"/>
        <v>0.44202053802330726</v>
      </c>
      <c r="CT26" s="87">
        <f t="shared" si="109"/>
        <v>0.42197202030534592</v>
      </c>
      <c r="CU26" s="87">
        <f t="shared" si="109"/>
        <v>0.46284082161260159</v>
      </c>
      <c r="CV26" s="87">
        <f t="shared" si="109"/>
        <v>0.44191170927266982</v>
      </c>
      <c r="CW26" s="87">
        <f t="shared" si="87"/>
        <v>0.38795425572031189</v>
      </c>
      <c r="CX26" s="87">
        <f>(CX14-CX11)/CX14</f>
        <v>0.45187632987211385</v>
      </c>
      <c r="CY26" s="87">
        <f t="shared" ref="CY26:DI26" si="110">(CY14-CY11)/CY14</f>
        <v>0.45134025430570301</v>
      </c>
      <c r="CZ26" s="87">
        <f t="shared" si="110"/>
        <v>0.45352916899113255</v>
      </c>
      <c r="DA26" s="87">
        <f t="shared" si="110"/>
        <v>0.43805057647725476</v>
      </c>
      <c r="DB26" s="87">
        <f t="shared" si="110"/>
        <v>0.44002893393434095</v>
      </c>
      <c r="DC26" s="87">
        <f t="shared" si="110"/>
        <v>0.42536986016010436</v>
      </c>
      <c r="DD26" s="87">
        <f t="shared" si="110"/>
        <v>0.40928904679928635</v>
      </c>
      <c r="DE26" s="87">
        <f t="shared" si="110"/>
        <v>0.4077588104495623</v>
      </c>
      <c r="DF26" s="87">
        <f t="shared" si="110"/>
        <v>0.38641715840491092</v>
      </c>
      <c r="DG26" s="87">
        <f t="shared" si="110"/>
        <v>0.38965448517215656</v>
      </c>
      <c r="DH26" s="87">
        <f t="shared" si="110"/>
        <v>0.39030315821634654</v>
      </c>
      <c r="DI26" s="87">
        <f t="shared" si="110"/>
        <v>0.38795425572031189</v>
      </c>
      <c r="DJ26" s="87">
        <f t="shared" si="12"/>
        <v>0.37496928304209803</v>
      </c>
      <c r="DK26" s="87">
        <f>(DK14-DK11)/DK14</f>
        <v>0.40653264917447401</v>
      </c>
      <c r="DL26" s="87">
        <f t="shared" ref="DL26:DV26" si="111">(DL14-DL11)/DL14</f>
        <v>0.39818571202247538</v>
      </c>
      <c r="DM26" s="87">
        <f t="shared" si="111"/>
        <v>0.40023091204526862</v>
      </c>
      <c r="DN26" s="87">
        <f t="shared" si="111"/>
        <v>0.39127654319045724</v>
      </c>
      <c r="DO26" s="87">
        <f t="shared" si="111"/>
        <v>0.39934483400710252</v>
      </c>
      <c r="DP26" s="87">
        <f t="shared" si="111"/>
        <v>0.3645313646311279</v>
      </c>
      <c r="DQ26" s="87">
        <f t="shared" si="111"/>
        <v>0.36470087362111464</v>
      </c>
      <c r="DR26" s="87">
        <f t="shared" si="111"/>
        <v>0.36449984779919142</v>
      </c>
      <c r="DS26" s="87">
        <f t="shared" si="111"/>
        <v>0.36839321537472308</v>
      </c>
      <c r="DT26" s="87">
        <f t="shared" si="111"/>
        <v>0.35887409289397521</v>
      </c>
      <c r="DU26" s="87">
        <f t="shared" si="111"/>
        <v>0.36746852045210066</v>
      </c>
      <c r="DV26" s="87">
        <f t="shared" si="111"/>
        <v>0.37496928304209803</v>
      </c>
      <c r="DW26" s="87">
        <f t="shared" si="13"/>
        <v>0.36530181152297903</v>
      </c>
      <c r="DX26" s="87">
        <f>(DX14-DX11)/DX14</f>
        <v>0.37686881191960847</v>
      </c>
      <c r="DY26" s="87">
        <f t="shared" ref="DY26:EI26" si="112">(DY14-DY11)/DY14</f>
        <v>0.37916367498935943</v>
      </c>
      <c r="DZ26" s="87">
        <f t="shared" si="112"/>
        <v>0.37197081293776313</v>
      </c>
      <c r="EA26" s="87">
        <f t="shared" si="112"/>
        <v>0.36368339145076906</v>
      </c>
      <c r="EB26" s="87">
        <f t="shared" si="112"/>
        <v>0.3660542069638687</v>
      </c>
      <c r="EC26" s="87">
        <f t="shared" si="112"/>
        <v>0.34063273068383759</v>
      </c>
      <c r="ED26" s="87">
        <f t="shared" si="112"/>
        <v>0.36033771434191181</v>
      </c>
      <c r="EE26" s="87">
        <f t="shared" si="112"/>
        <v>0.36144827150759845</v>
      </c>
      <c r="EF26" s="87">
        <f t="shared" si="112"/>
        <v>0.36640361618656631</v>
      </c>
      <c r="EG26" s="87">
        <f t="shared" si="112"/>
        <v>0.3565316358191567</v>
      </c>
      <c r="EH26" s="87">
        <f t="shared" si="112"/>
        <v>0.35747621822734837</v>
      </c>
      <c r="EI26" s="87">
        <f t="shared" si="112"/>
        <v>0.36530181152297903</v>
      </c>
      <c r="EJ26" s="87">
        <f t="shared" si="9"/>
        <v>0.42598518337571117</v>
      </c>
      <c r="EK26" s="87">
        <f>(EK14-EK11)/EK14</f>
        <v>0.36250154365702569</v>
      </c>
      <c r="EL26" s="87">
        <f t="shared" ref="EL26:EV26" si="113">(EL14-EL11)/EL14</f>
        <v>0.36423967914540722</v>
      </c>
      <c r="EM26" s="87">
        <f t="shared" si="113"/>
        <v>0.35963082075271108</v>
      </c>
      <c r="EN26" s="87">
        <f t="shared" si="113"/>
        <v>0.3587807219423515</v>
      </c>
      <c r="EO26" s="87">
        <f t="shared" si="113"/>
        <v>0.38379314242715279</v>
      </c>
      <c r="EP26" s="87">
        <f t="shared" si="113"/>
        <v>0.37243192986817891</v>
      </c>
      <c r="EQ26" s="87">
        <f t="shared" si="113"/>
        <v>0.36990200789709282</v>
      </c>
      <c r="ER26" s="87">
        <f t="shared" si="113"/>
        <v>0.40208919929056708</v>
      </c>
      <c r="ES26" s="87">
        <f t="shared" si="113"/>
        <v>0.39898472118692857</v>
      </c>
      <c r="ET26" s="87">
        <f t="shared" si="113"/>
        <v>0.38694812929247541</v>
      </c>
      <c r="EU26" s="87">
        <f t="shared" si="113"/>
        <v>0.40988677487989389</v>
      </c>
      <c r="EV26" s="87">
        <f t="shared" si="113"/>
        <v>0.42598518337571117</v>
      </c>
      <c r="EW26" s="87">
        <f t="shared" si="10"/>
        <v>0.38648307095046558</v>
      </c>
      <c r="EX26" s="87">
        <f>(EX14-EX11)/EX14</f>
        <v>0.43163822229764126</v>
      </c>
      <c r="EY26" s="87">
        <f t="shared" ref="EY26:FI26" si="114">(EY14-EY11)/EY14</f>
        <v>0.41044893470035171</v>
      </c>
      <c r="EZ26" s="87">
        <f t="shared" si="114"/>
        <v>0.42320326029107208</v>
      </c>
      <c r="FA26" s="87">
        <f t="shared" si="114"/>
        <v>0.42875800907307404</v>
      </c>
      <c r="FB26" s="87">
        <f t="shared" si="114"/>
        <v>0.45197307496746564</v>
      </c>
      <c r="FC26" s="87">
        <f t="shared" si="114"/>
        <v>0.46360385142777422</v>
      </c>
      <c r="FD26" s="87">
        <f t="shared" si="114"/>
        <v>0.46721407911812357</v>
      </c>
      <c r="FE26" s="87">
        <f t="shared" si="114"/>
        <v>0.46712854779978868</v>
      </c>
      <c r="FF26" s="87">
        <f t="shared" si="114"/>
        <v>0.48203248576925822</v>
      </c>
      <c r="FG26" s="87">
        <f t="shared" si="114"/>
        <v>0.40276655882285745</v>
      </c>
      <c r="FH26" s="87">
        <f t="shared" si="114"/>
        <v>0.40275686905902952</v>
      </c>
      <c r="FI26" s="87">
        <f t="shared" si="114"/>
        <v>0.38648307095046558</v>
      </c>
      <c r="FJ26" s="87">
        <f t="shared" si="11"/>
        <v>0.39871583777595093</v>
      </c>
      <c r="FK26" s="87">
        <f>(FK14-FK11)/FK14</f>
        <v>0.39045522545938427</v>
      </c>
      <c r="FL26" s="87">
        <f t="shared" ref="FL26:FV26" si="115">(FL14-FL11)/FL14</f>
        <v>0.3956535809850969</v>
      </c>
      <c r="FM26" s="87">
        <f t="shared" si="115"/>
        <v>0.39704697890399804</v>
      </c>
      <c r="FN26" s="87">
        <f t="shared" si="115"/>
        <v>0.40408933929306862</v>
      </c>
      <c r="FO26" s="87">
        <f t="shared" si="115"/>
        <v>0.41971328477943176</v>
      </c>
      <c r="FP26" s="87">
        <f t="shared" si="115"/>
        <v>0.39460499972945184</v>
      </c>
      <c r="FQ26" s="87">
        <f t="shared" si="115"/>
        <v>0.39403754066996832</v>
      </c>
      <c r="FR26" s="87">
        <f t="shared" si="115"/>
        <v>0.39192158379651754</v>
      </c>
      <c r="FS26" s="87">
        <f t="shared" si="115"/>
        <v>0.39162961278090647</v>
      </c>
      <c r="FT26" s="87">
        <f t="shared" si="115"/>
        <v>0.40567275959454319</v>
      </c>
      <c r="FU26" s="87">
        <f t="shared" si="115"/>
        <v>0.41624545490214154</v>
      </c>
      <c r="FV26" s="87">
        <f t="shared" si="115"/>
        <v>0.39871583777595093</v>
      </c>
      <c r="FW26" s="87">
        <f t="shared" si="14"/>
        <v>0.37991715040969931</v>
      </c>
      <c r="FX26" s="87">
        <f>(FX14-FX11)/FX14</f>
        <v>0.37298950292321947</v>
      </c>
      <c r="FY26" s="87">
        <f t="shared" ref="FY26:GI26" si="116">(FY14-FY11)/FY14</f>
        <v>0.38108347831483402</v>
      </c>
      <c r="FZ26" s="87">
        <f t="shared" si="116"/>
        <v>0.38337596594040735</v>
      </c>
      <c r="GA26" s="87">
        <f t="shared" si="116"/>
        <v>0.39238447553328748</v>
      </c>
      <c r="GB26" s="87">
        <f t="shared" si="116"/>
        <v>0.40480578317889326</v>
      </c>
      <c r="GC26" s="87">
        <f t="shared" si="116"/>
        <v>0.37761770359855557</v>
      </c>
      <c r="GD26" s="87">
        <f t="shared" si="116"/>
        <v>0.38535116040775413</v>
      </c>
      <c r="GE26" s="87">
        <f t="shared" si="116"/>
        <v>0.37630234697232973</v>
      </c>
      <c r="GF26" s="87">
        <f t="shared" si="116"/>
        <v>0.38862715132393455</v>
      </c>
      <c r="GG26" s="87">
        <f t="shared" si="116"/>
        <v>0.37205394095585498</v>
      </c>
      <c r="GH26" s="87">
        <f t="shared" si="116"/>
        <v>0.37215399294447787</v>
      </c>
      <c r="GI26" s="87">
        <f t="shared" si="116"/>
        <v>0.37991715040969931</v>
      </c>
    </row>
    <row r="27" spans="1:191" s="32" customFormat="1" ht="5.0999999999999996" customHeight="1">
      <c r="A27" s="30"/>
      <c r="FJ27" s="99"/>
    </row>
    <row r="28" spans="1:191" s="32" customFormat="1" ht="12.75" customHeight="1">
      <c r="A28" s="6" t="s">
        <v>2884</v>
      </c>
    </row>
    <row r="29" spans="1:191" s="32" customFormat="1" ht="12.75" customHeight="1">
      <c r="A29" s="134" t="s">
        <v>2885</v>
      </c>
      <c r="B29" s="30"/>
      <c r="J29" s="30"/>
      <c r="W29" s="30"/>
      <c r="AJ29" s="30"/>
      <c r="AW29" s="30"/>
      <c r="BJ29" s="30"/>
      <c r="BW29" s="30"/>
      <c r="CJ29" s="30"/>
      <c r="CW29" s="30"/>
      <c r="DJ29" s="30"/>
      <c r="DW29" s="30"/>
    </row>
    <row r="30" spans="1:191" s="32" customFormat="1" ht="12.75" customHeight="1">
      <c r="A30" s="134" t="s">
        <v>2886</v>
      </c>
      <c r="C30" s="595"/>
    </row>
    <row r="31" spans="1:191" s="32" customFormat="1" ht="12.75" customHeight="1">
      <c r="A31" s="134" t="s">
        <v>2887</v>
      </c>
      <c r="C31" s="595"/>
    </row>
    <row r="32" spans="1:191" s="32" customFormat="1" ht="12.75" customHeight="1">
      <c r="A32" s="131" t="s">
        <v>3785</v>
      </c>
    </row>
    <row r="33" spans="1:107" s="32" customFormat="1" ht="12.75" customHeight="1">
      <c r="A33" s="131" t="s">
        <v>2888</v>
      </c>
    </row>
    <row r="34" spans="1:107" s="32" customFormat="1" ht="12.75"/>
    <row r="35" spans="1:107" s="32" customFormat="1" ht="12.75"/>
    <row r="36" spans="1:107" s="126" customFormat="1">
      <c r="A36" s="124"/>
      <c r="B36" s="125"/>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c r="BQ36" s="125"/>
      <c r="BR36" s="125"/>
      <c r="BS36" s="125"/>
      <c r="BT36" s="125"/>
      <c r="BU36" s="125"/>
      <c r="BV36" s="125"/>
      <c r="BW36" s="125"/>
      <c r="BX36" s="125"/>
      <c r="BY36" s="125"/>
      <c r="BZ36" s="125"/>
      <c r="CA36" s="125"/>
      <c r="CB36" s="125"/>
      <c r="CC36" s="125"/>
      <c r="CD36" s="125"/>
      <c r="CE36" s="125"/>
      <c r="CF36" s="125"/>
      <c r="CG36" s="125"/>
      <c r="CH36" s="125"/>
      <c r="CI36" s="125"/>
      <c r="CJ36" s="125"/>
      <c r="CK36" s="125"/>
      <c r="CL36" s="125"/>
      <c r="CM36" s="125"/>
      <c r="CN36" s="125"/>
      <c r="CO36" s="125"/>
      <c r="CP36" s="125"/>
      <c r="CQ36" s="125"/>
      <c r="CR36" s="125"/>
      <c r="CS36" s="125"/>
      <c r="CT36" s="125"/>
      <c r="CU36" s="125"/>
      <c r="CV36" s="125"/>
      <c r="CW36" s="125"/>
      <c r="CX36" s="125"/>
      <c r="CY36" s="125"/>
      <c r="CZ36" s="125"/>
      <c r="DA36" s="125"/>
      <c r="DB36" s="125"/>
      <c r="DC36" s="125"/>
    </row>
  </sheetData>
  <mergeCells count="30">
    <mergeCell ref="FX6:GI6"/>
    <mergeCell ref="EK6:EV6"/>
    <mergeCell ref="EW6:EW7"/>
    <mergeCell ref="EX6:FI6"/>
    <mergeCell ref="FJ6:FJ7"/>
    <mergeCell ref="FK6:FV6"/>
    <mergeCell ref="FW6:FW7"/>
    <mergeCell ref="EJ6:EJ7"/>
    <mergeCell ref="BK6:BV6"/>
    <mergeCell ref="BW6:BW7"/>
    <mergeCell ref="BX6:CI6"/>
    <mergeCell ref="CJ6:CJ7"/>
    <mergeCell ref="CK6:CV6"/>
    <mergeCell ref="CW6:CW7"/>
    <mergeCell ref="CX6:DI6"/>
    <mergeCell ref="DJ6:DJ7"/>
    <mergeCell ref="DK6:DV6"/>
    <mergeCell ref="DW6:DW7"/>
    <mergeCell ref="DX6:EI6"/>
    <mergeCell ref="BJ6:BJ7"/>
    <mergeCell ref="B6:B7"/>
    <mergeCell ref="C6:I6"/>
    <mergeCell ref="J6:J7"/>
    <mergeCell ref="K6:V6"/>
    <mergeCell ref="W6:W7"/>
    <mergeCell ref="X6:AI6"/>
    <mergeCell ref="AJ6:AJ7"/>
    <mergeCell ref="AK6:AV6"/>
    <mergeCell ref="AW6:AW7"/>
    <mergeCell ref="AX6:BI6"/>
  </mergeCells>
  <hyperlinks>
    <hyperlink ref="A1" location="'Table of contents'!A1" display="вернуться на заглавную стр. (содержание)"/>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9"/>
  <sheetViews>
    <sheetView zoomScale="80" zoomScaleNormal="80" workbookViewId="0">
      <pane xSplit="1" topLeftCell="B1" activePane="topRight" state="frozen"/>
      <selection pane="topRight" activeCell="A10" sqref="A10:A27"/>
    </sheetView>
  </sheetViews>
  <sheetFormatPr defaultRowHeight="15"/>
  <cols>
    <col min="1" max="1" width="50.7109375" style="34" customWidth="1"/>
    <col min="2" max="41" width="11.42578125" style="34" customWidth="1"/>
    <col min="42" max="16384" width="9.140625" style="34"/>
  </cols>
  <sheetData>
    <row r="1" spans="1:42" ht="15" customHeight="1">
      <c r="A1" s="691" t="s">
        <v>2688</v>
      </c>
    </row>
    <row r="2" spans="1:42" ht="5.0999999999999996" customHeight="1">
      <c r="A2" s="65"/>
    </row>
    <row r="3" spans="1:42" s="32" customFormat="1" ht="18.75" customHeight="1">
      <c r="A3" s="256" t="s">
        <v>2889</v>
      </c>
      <c r="B3" s="66"/>
      <c r="C3" s="66"/>
      <c r="D3" s="67"/>
      <c r="E3" s="67"/>
      <c r="F3" s="67"/>
      <c r="G3" s="67"/>
      <c r="H3" s="67"/>
      <c r="I3" s="67"/>
      <c r="J3" s="67"/>
      <c r="L3" s="68"/>
      <c r="M3" s="68"/>
      <c r="N3" s="68"/>
      <c r="O3" s="68"/>
      <c r="P3" s="68"/>
      <c r="Q3" s="68"/>
    </row>
    <row r="4" spans="1:42" s="47" customFormat="1" ht="18.75" customHeight="1">
      <c r="A4" s="132" t="s">
        <v>2890</v>
      </c>
      <c r="Q4" s="45"/>
      <c r="V4" s="45"/>
      <c r="AA4" s="45"/>
    </row>
    <row r="5" spans="1:42" s="32" customFormat="1" ht="5.0999999999999996" customHeight="1">
      <c r="A5" s="127"/>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row>
    <row r="6" spans="1:42" s="32" customFormat="1" ht="12.75" customHeight="1" thickBot="1">
      <c r="A6" s="690" t="s">
        <v>2799</v>
      </c>
      <c r="B6" s="40"/>
      <c r="C6" s="40"/>
      <c r="D6" s="40"/>
      <c r="E6" s="40"/>
      <c r="F6" s="40"/>
      <c r="G6" s="40"/>
      <c r="H6" s="40"/>
      <c r="I6" s="40"/>
      <c r="J6" s="40"/>
      <c r="K6" s="40"/>
      <c r="L6" s="40"/>
      <c r="M6" s="40"/>
      <c r="N6" s="40"/>
      <c r="O6" s="40"/>
      <c r="P6" s="40"/>
      <c r="Q6" s="128"/>
      <c r="R6" s="40"/>
      <c r="S6" s="40"/>
      <c r="T6" s="40"/>
      <c r="U6" s="40"/>
      <c r="V6" s="40"/>
      <c r="W6" s="40"/>
      <c r="X6" s="40"/>
      <c r="Y6" s="40"/>
      <c r="Z6" s="40"/>
      <c r="AA6" s="40"/>
      <c r="AB6" s="40"/>
      <c r="AC6" s="40"/>
      <c r="AD6" s="40"/>
      <c r="AE6" s="40"/>
      <c r="AF6" s="40"/>
      <c r="AG6" s="40"/>
      <c r="AH6" s="40"/>
      <c r="AI6" s="40"/>
      <c r="AJ6" s="40"/>
      <c r="AK6" s="40"/>
      <c r="AL6" s="40"/>
      <c r="AM6" s="40"/>
      <c r="AN6" s="40"/>
      <c r="AO6" s="40"/>
    </row>
    <row r="7" spans="1:42" s="32" customFormat="1" ht="17.100000000000001" customHeight="1">
      <c r="A7" s="701"/>
      <c r="B7" s="1023" t="s">
        <v>7</v>
      </c>
      <c r="C7" s="1025" t="s">
        <v>7</v>
      </c>
      <c r="D7" s="1025"/>
      <c r="E7" s="1025"/>
      <c r="F7" s="1026"/>
      <c r="G7" s="1023" t="s">
        <v>8</v>
      </c>
      <c r="H7" s="1025" t="s">
        <v>8</v>
      </c>
      <c r="I7" s="1025"/>
      <c r="J7" s="1025"/>
      <c r="K7" s="1026"/>
      <c r="L7" s="1023" t="s">
        <v>9</v>
      </c>
      <c r="M7" s="1025" t="s">
        <v>9</v>
      </c>
      <c r="N7" s="1025"/>
      <c r="O7" s="1025"/>
      <c r="P7" s="1026"/>
      <c r="Q7" s="1027">
        <v>2003</v>
      </c>
      <c r="R7" s="1025" t="s">
        <v>10</v>
      </c>
      <c r="S7" s="1025"/>
      <c r="T7" s="1025"/>
      <c r="U7" s="1026"/>
      <c r="V7" s="1023">
        <v>2004</v>
      </c>
      <c r="W7" s="1025" t="s">
        <v>11</v>
      </c>
      <c r="X7" s="1025"/>
      <c r="Y7" s="1025"/>
      <c r="Z7" s="1026"/>
      <c r="AA7" s="1023">
        <v>2005</v>
      </c>
      <c r="AB7" s="1025" t="s">
        <v>12</v>
      </c>
      <c r="AC7" s="1025"/>
      <c r="AD7" s="1025"/>
      <c r="AE7" s="1026"/>
      <c r="AF7" s="1023">
        <v>2006</v>
      </c>
      <c r="AG7" s="1025" t="s">
        <v>13</v>
      </c>
      <c r="AH7" s="1025"/>
      <c r="AI7" s="1025"/>
      <c r="AJ7" s="1026"/>
      <c r="AK7" s="1023">
        <v>2007</v>
      </c>
      <c r="AL7" s="1025">
        <v>2007</v>
      </c>
      <c r="AM7" s="1025"/>
      <c r="AN7" s="1025"/>
      <c r="AO7" s="1026"/>
    </row>
    <row r="8" spans="1:42" s="32" customFormat="1" ht="17.100000000000001" customHeight="1" thickBot="1">
      <c r="A8" s="702"/>
      <c r="B8" s="1024"/>
      <c r="C8" s="674" t="s">
        <v>2658</v>
      </c>
      <c r="D8" s="674" t="s">
        <v>2659</v>
      </c>
      <c r="E8" s="674" t="s">
        <v>2660</v>
      </c>
      <c r="F8" s="674" t="s">
        <v>2661</v>
      </c>
      <c r="G8" s="1024"/>
      <c r="H8" s="674" t="s">
        <v>2658</v>
      </c>
      <c r="I8" s="674" t="s">
        <v>2659</v>
      </c>
      <c r="J8" s="674" t="s">
        <v>2660</v>
      </c>
      <c r="K8" s="674" t="s">
        <v>2661</v>
      </c>
      <c r="L8" s="1024"/>
      <c r="M8" s="674" t="s">
        <v>2658</v>
      </c>
      <c r="N8" s="674" t="s">
        <v>2659</v>
      </c>
      <c r="O8" s="674" t="s">
        <v>2660</v>
      </c>
      <c r="P8" s="674" t="s">
        <v>2661</v>
      </c>
      <c r="Q8" s="1028"/>
      <c r="R8" s="674" t="s">
        <v>2658</v>
      </c>
      <c r="S8" s="674" t="s">
        <v>2659</v>
      </c>
      <c r="T8" s="674" t="s">
        <v>2660</v>
      </c>
      <c r="U8" s="674" t="s">
        <v>2661</v>
      </c>
      <c r="V8" s="1024"/>
      <c r="W8" s="674" t="s">
        <v>2658</v>
      </c>
      <c r="X8" s="674" t="s">
        <v>2659</v>
      </c>
      <c r="Y8" s="674" t="s">
        <v>2660</v>
      </c>
      <c r="Z8" s="674" t="s">
        <v>2661</v>
      </c>
      <c r="AA8" s="1024"/>
      <c r="AB8" s="674" t="s">
        <v>2658</v>
      </c>
      <c r="AC8" s="674" t="s">
        <v>2659</v>
      </c>
      <c r="AD8" s="674" t="s">
        <v>2660</v>
      </c>
      <c r="AE8" s="674" t="s">
        <v>2661</v>
      </c>
      <c r="AF8" s="1024"/>
      <c r="AG8" s="674" t="s">
        <v>2658</v>
      </c>
      <c r="AH8" s="674" t="s">
        <v>2659</v>
      </c>
      <c r="AI8" s="674" t="s">
        <v>2660</v>
      </c>
      <c r="AJ8" s="674" t="s">
        <v>2661</v>
      </c>
      <c r="AK8" s="1024"/>
      <c r="AL8" s="674" t="s">
        <v>2658</v>
      </c>
      <c r="AM8" s="674" t="s">
        <v>2659</v>
      </c>
      <c r="AN8" s="674" t="s">
        <v>2660</v>
      </c>
      <c r="AO8" s="674" t="s">
        <v>2661</v>
      </c>
    </row>
    <row r="9" spans="1:42" s="32" customFormat="1" ht="5.0999999999999996" customHeight="1">
      <c r="A9" s="52"/>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row>
    <row r="10" spans="1:42" s="32" customFormat="1" ht="12.75" customHeight="1">
      <c r="A10" s="52" t="s">
        <v>2891</v>
      </c>
      <c r="B10" s="104">
        <v>65357.73</v>
      </c>
      <c r="C10" s="104">
        <v>9987.84</v>
      </c>
      <c r="D10" s="104">
        <v>23406.28</v>
      </c>
      <c r="E10" s="104">
        <v>47099.56</v>
      </c>
      <c r="F10" s="104">
        <v>65357.73</v>
      </c>
      <c r="G10" s="104">
        <v>73883.5</v>
      </c>
      <c r="H10" s="104">
        <v>12647.9</v>
      </c>
      <c r="I10" s="104">
        <v>28442.799999999999</v>
      </c>
      <c r="J10" s="104">
        <v>54738.400000000001</v>
      </c>
      <c r="K10" s="104">
        <v>73883.5</v>
      </c>
      <c r="L10" s="104">
        <v>75366.75</v>
      </c>
      <c r="M10" s="104">
        <v>12372.24</v>
      </c>
      <c r="N10" s="104">
        <v>27686.45</v>
      </c>
      <c r="O10" s="104">
        <v>54143.65</v>
      </c>
      <c r="P10" s="104">
        <v>75366.75</v>
      </c>
      <c r="Q10" s="104">
        <v>83871.399999999994</v>
      </c>
      <c r="R10" s="104">
        <v>13926.2</v>
      </c>
      <c r="S10" s="104">
        <v>30415.200000000001</v>
      </c>
      <c r="T10" s="104">
        <v>59250.1</v>
      </c>
      <c r="U10" s="104">
        <v>83871.399999999994</v>
      </c>
      <c r="V10" s="104">
        <v>94350.69</v>
      </c>
      <c r="W10" s="104">
        <v>16104.2</v>
      </c>
      <c r="X10" s="104">
        <v>35591.9</v>
      </c>
      <c r="Y10" s="104">
        <v>67057.59</v>
      </c>
      <c r="Z10" s="104">
        <v>94350.69</v>
      </c>
      <c r="AA10" s="104">
        <v>100899.2</v>
      </c>
      <c r="AB10" s="104">
        <v>17641.099999999999</v>
      </c>
      <c r="AC10" s="104">
        <v>38500.9</v>
      </c>
      <c r="AD10" s="104">
        <v>72241.8</v>
      </c>
      <c r="AE10" s="104">
        <v>100899.2</v>
      </c>
      <c r="AF10" s="104">
        <v>113800.1</v>
      </c>
      <c r="AG10" s="104">
        <v>19459.099999999999</v>
      </c>
      <c r="AH10" s="104">
        <v>43161.4</v>
      </c>
      <c r="AI10" s="104">
        <v>81168.5</v>
      </c>
      <c r="AJ10" s="104">
        <v>113800.1</v>
      </c>
      <c r="AK10" s="104">
        <v>141897.70000000001</v>
      </c>
      <c r="AL10" s="104">
        <v>23002.9</v>
      </c>
      <c r="AM10" s="104">
        <v>52676.9</v>
      </c>
      <c r="AN10" s="104">
        <v>99784.4</v>
      </c>
      <c r="AO10" s="104">
        <v>141897.70000000001</v>
      </c>
      <c r="AP10" s="100"/>
    </row>
    <row r="11" spans="1:42" s="32" customFormat="1" ht="12.75" customHeight="1">
      <c r="A11" s="938" t="s">
        <v>2892</v>
      </c>
      <c r="B11" s="104"/>
      <c r="C11" s="17"/>
      <c r="D11" s="17"/>
      <c r="E11" s="17"/>
      <c r="F11" s="17"/>
      <c r="G11" s="104"/>
      <c r="H11" s="6"/>
      <c r="I11" s="6"/>
      <c r="J11" s="6"/>
      <c r="K11" s="6"/>
      <c r="L11" s="104"/>
      <c r="M11" s="17"/>
      <c r="N11" s="17"/>
      <c r="O11" s="17"/>
      <c r="P11" s="17"/>
      <c r="Q11" s="104"/>
      <c r="R11" s="7"/>
      <c r="S11" s="7"/>
      <c r="T11" s="7"/>
      <c r="U11" s="7"/>
      <c r="V11" s="104"/>
      <c r="W11" s="7"/>
      <c r="X11" s="7"/>
      <c r="Y11" s="7"/>
      <c r="Z11" s="7"/>
      <c r="AA11" s="104"/>
      <c r="AB11" s="7"/>
      <c r="AC11" s="7"/>
      <c r="AD11" s="7"/>
      <c r="AE11" s="7"/>
      <c r="AF11" s="104"/>
      <c r="AG11" s="7"/>
      <c r="AH11" s="7"/>
      <c r="AI11" s="7"/>
      <c r="AJ11" s="7"/>
      <c r="AK11" s="104"/>
      <c r="AL11" s="6"/>
      <c r="AM11" s="6"/>
      <c r="AN11" s="6"/>
      <c r="AO11" s="6"/>
      <c r="AP11" s="100"/>
    </row>
    <row r="12" spans="1:42" s="32" customFormat="1" ht="12.75">
      <c r="A12" s="925" t="s">
        <v>2893</v>
      </c>
      <c r="B12" s="17">
        <v>22335</v>
      </c>
      <c r="C12" s="17">
        <v>1748.8</v>
      </c>
      <c r="D12" s="17">
        <v>4994.7</v>
      </c>
      <c r="E12" s="17">
        <v>16912.8</v>
      </c>
      <c r="F12" s="17">
        <v>22335</v>
      </c>
      <c r="G12" s="17">
        <v>25518.799999999999</v>
      </c>
      <c r="H12" s="17">
        <v>2095.1</v>
      </c>
      <c r="I12" s="17">
        <v>6509.3</v>
      </c>
      <c r="J12" s="17">
        <v>20356.3</v>
      </c>
      <c r="K12" s="17">
        <v>25518.799999999999</v>
      </c>
      <c r="L12" s="17">
        <v>25929.1</v>
      </c>
      <c r="M12" s="17">
        <v>2182.3000000000002</v>
      </c>
      <c r="N12" s="17">
        <v>6179.8</v>
      </c>
      <c r="O12" s="17">
        <v>20016.5</v>
      </c>
      <c r="P12" s="17">
        <v>25929.1</v>
      </c>
      <c r="Q12" s="17">
        <v>28198.400000000001</v>
      </c>
      <c r="R12" s="17">
        <v>2373.1</v>
      </c>
      <c r="S12" s="17">
        <v>6352.5</v>
      </c>
      <c r="T12" s="17">
        <v>20942.099999999999</v>
      </c>
      <c r="U12" s="17">
        <v>28198.400000000001</v>
      </c>
      <c r="V12" s="17">
        <v>28214</v>
      </c>
      <c r="W12" s="17">
        <v>2404.8000000000002</v>
      </c>
      <c r="X12" s="17">
        <v>6409.3</v>
      </c>
      <c r="Y12" s="17">
        <v>21234.7</v>
      </c>
      <c r="Z12" s="17">
        <v>28214</v>
      </c>
      <c r="AA12" s="17">
        <v>28738.799999999999</v>
      </c>
      <c r="AB12" s="17">
        <v>2655.3</v>
      </c>
      <c r="AC12" s="17">
        <v>6782.7</v>
      </c>
      <c r="AD12" s="17">
        <v>21711.1</v>
      </c>
      <c r="AE12" s="17">
        <v>28738.799999999999</v>
      </c>
      <c r="AF12" s="17">
        <v>32635</v>
      </c>
      <c r="AG12" s="17">
        <v>2904.6</v>
      </c>
      <c r="AH12" s="17">
        <v>7582.2</v>
      </c>
      <c r="AI12" s="17">
        <v>24866</v>
      </c>
      <c r="AJ12" s="17">
        <v>32635</v>
      </c>
      <c r="AK12" s="17">
        <v>38140.6</v>
      </c>
      <c r="AL12" s="17">
        <v>3315.1</v>
      </c>
      <c r="AM12" s="17">
        <v>8984.2000000000007</v>
      </c>
      <c r="AN12" s="17">
        <v>29314.799999999999</v>
      </c>
      <c r="AO12" s="17">
        <v>38140.6</v>
      </c>
      <c r="AP12" s="100"/>
    </row>
    <row r="13" spans="1:42" s="32" customFormat="1" ht="12.75">
      <c r="A13" s="925" t="s">
        <v>2894</v>
      </c>
      <c r="B13" s="17">
        <v>9.3000000000000007</v>
      </c>
      <c r="C13" s="17">
        <v>1</v>
      </c>
      <c r="D13" s="17">
        <v>2.2999999999999998</v>
      </c>
      <c r="E13" s="17">
        <v>6.3</v>
      </c>
      <c r="F13" s="17">
        <v>9.3000000000000007</v>
      </c>
      <c r="G13" s="17">
        <v>1.2</v>
      </c>
      <c r="H13" s="17">
        <v>0.3</v>
      </c>
      <c r="I13" s="17">
        <v>0.6</v>
      </c>
      <c r="J13" s="17">
        <v>0.9</v>
      </c>
      <c r="K13" s="17">
        <v>1.2</v>
      </c>
      <c r="L13" s="17">
        <v>0.8</v>
      </c>
      <c r="M13" s="17">
        <v>0.1</v>
      </c>
      <c r="N13" s="17">
        <v>0.3</v>
      </c>
      <c r="O13" s="17">
        <v>0.5</v>
      </c>
      <c r="P13" s="17">
        <v>0.8</v>
      </c>
      <c r="Q13" s="17">
        <v>1</v>
      </c>
      <c r="R13" s="17">
        <v>0.1</v>
      </c>
      <c r="S13" s="17">
        <v>0.3</v>
      </c>
      <c r="T13" s="17">
        <v>0.6</v>
      </c>
      <c r="U13" s="17">
        <v>1</v>
      </c>
      <c r="V13" s="17">
        <v>1.1000000000000001</v>
      </c>
      <c r="W13" s="17">
        <v>0.2</v>
      </c>
      <c r="X13" s="17">
        <v>0.4</v>
      </c>
      <c r="Y13" s="17">
        <v>0.7</v>
      </c>
      <c r="Z13" s="17">
        <v>1.1000000000000001</v>
      </c>
      <c r="AA13" s="17">
        <v>0.6</v>
      </c>
      <c r="AB13" s="17">
        <v>0.1</v>
      </c>
      <c r="AC13" s="17">
        <v>0.2</v>
      </c>
      <c r="AD13" s="17">
        <v>0.4</v>
      </c>
      <c r="AE13" s="17">
        <v>0.6</v>
      </c>
      <c r="AF13" s="17">
        <v>3.2</v>
      </c>
      <c r="AG13" s="17">
        <v>0.3</v>
      </c>
      <c r="AH13" s="17">
        <v>1</v>
      </c>
      <c r="AI13" s="17">
        <v>2</v>
      </c>
      <c r="AJ13" s="17">
        <v>3.2</v>
      </c>
      <c r="AK13" s="17">
        <v>1.8</v>
      </c>
      <c r="AL13" s="17">
        <v>0.2</v>
      </c>
      <c r="AM13" s="17">
        <v>0.7</v>
      </c>
      <c r="AN13" s="17">
        <v>1.1000000000000001</v>
      </c>
      <c r="AO13" s="17">
        <v>1.8</v>
      </c>
      <c r="AP13" s="100"/>
    </row>
    <row r="14" spans="1:42" s="32" customFormat="1" ht="12.75">
      <c r="A14" s="925" t="s">
        <v>2895</v>
      </c>
      <c r="B14" s="17">
        <v>351.6</v>
      </c>
      <c r="C14" s="17">
        <v>67.599999999999994</v>
      </c>
      <c r="D14" s="17">
        <v>159.69999999999999</v>
      </c>
      <c r="E14" s="17">
        <v>258.8</v>
      </c>
      <c r="F14" s="17">
        <v>351.6</v>
      </c>
      <c r="G14" s="17">
        <v>377.4</v>
      </c>
      <c r="H14" s="17">
        <v>83.2</v>
      </c>
      <c r="I14" s="17">
        <v>177.2</v>
      </c>
      <c r="J14" s="17">
        <v>272.39999999999998</v>
      </c>
      <c r="K14" s="17">
        <v>377.4</v>
      </c>
      <c r="L14" s="17">
        <v>362.9</v>
      </c>
      <c r="M14" s="17">
        <v>57.7</v>
      </c>
      <c r="N14" s="17">
        <v>124.8</v>
      </c>
      <c r="O14" s="17">
        <v>224.6</v>
      </c>
      <c r="P14" s="17">
        <v>362.9</v>
      </c>
      <c r="Q14" s="17">
        <v>409.5</v>
      </c>
      <c r="R14" s="17">
        <v>75.5</v>
      </c>
      <c r="S14" s="17">
        <v>176.1</v>
      </c>
      <c r="T14" s="17">
        <v>280.2</v>
      </c>
      <c r="U14" s="17">
        <v>409.5</v>
      </c>
      <c r="V14" s="17">
        <v>609.70000000000005</v>
      </c>
      <c r="W14" s="17">
        <v>131.30000000000001</v>
      </c>
      <c r="X14" s="17">
        <v>286.39999999999998</v>
      </c>
      <c r="Y14" s="17">
        <v>430.6</v>
      </c>
      <c r="Z14" s="17">
        <v>609.70000000000005</v>
      </c>
      <c r="AA14" s="17">
        <v>556.4</v>
      </c>
      <c r="AB14" s="17">
        <v>124.1</v>
      </c>
      <c r="AC14" s="17">
        <v>249.9</v>
      </c>
      <c r="AD14" s="17">
        <v>401.8</v>
      </c>
      <c r="AE14" s="17">
        <v>556.4</v>
      </c>
      <c r="AF14" s="17">
        <v>488.7</v>
      </c>
      <c r="AG14" s="17">
        <v>88</v>
      </c>
      <c r="AH14" s="17">
        <v>196.8</v>
      </c>
      <c r="AI14" s="17">
        <v>331</v>
      </c>
      <c r="AJ14" s="17">
        <v>488.7</v>
      </c>
      <c r="AK14" s="17">
        <v>643.70000000000005</v>
      </c>
      <c r="AL14" s="17">
        <v>115.3</v>
      </c>
      <c r="AM14" s="17">
        <v>254.9</v>
      </c>
      <c r="AN14" s="17">
        <v>448.1</v>
      </c>
      <c r="AO14" s="17">
        <v>643.70000000000005</v>
      </c>
      <c r="AP14" s="100"/>
    </row>
    <row r="15" spans="1:42" s="32" customFormat="1" ht="12.75">
      <c r="A15" s="925" t="s">
        <v>2896</v>
      </c>
      <c r="B15" s="17">
        <v>11831.4</v>
      </c>
      <c r="C15" s="17">
        <v>2404.5</v>
      </c>
      <c r="D15" s="17">
        <v>5213.7</v>
      </c>
      <c r="E15" s="17">
        <v>8216.2000000000007</v>
      </c>
      <c r="F15" s="17">
        <v>11831.4</v>
      </c>
      <c r="G15" s="17">
        <v>13033.6</v>
      </c>
      <c r="H15" s="17">
        <v>3132.7</v>
      </c>
      <c r="I15" s="17">
        <v>6170.9</v>
      </c>
      <c r="J15" s="17">
        <v>9286.2999999999993</v>
      </c>
      <c r="K15" s="17">
        <v>13033.6</v>
      </c>
      <c r="L15" s="17">
        <v>9834.2000000000007</v>
      </c>
      <c r="M15" s="17">
        <v>2262.5</v>
      </c>
      <c r="N15" s="17">
        <v>4520.2</v>
      </c>
      <c r="O15" s="17">
        <v>6768.7</v>
      </c>
      <c r="P15" s="17">
        <v>9834.2000000000007</v>
      </c>
      <c r="Q15" s="17">
        <v>11133.4</v>
      </c>
      <c r="R15" s="17">
        <v>2514</v>
      </c>
      <c r="S15" s="17">
        <v>4468</v>
      </c>
      <c r="T15" s="17">
        <v>7267.8</v>
      </c>
      <c r="U15" s="17">
        <v>11133.4</v>
      </c>
      <c r="V15" s="17">
        <v>14459.5</v>
      </c>
      <c r="W15" s="17">
        <v>3522.9</v>
      </c>
      <c r="X15" s="17">
        <v>7050.2</v>
      </c>
      <c r="Y15" s="17">
        <v>10657.2</v>
      </c>
      <c r="Z15" s="17">
        <v>14459.5</v>
      </c>
      <c r="AA15" s="17">
        <v>12968</v>
      </c>
      <c r="AB15" s="17">
        <v>3139.7</v>
      </c>
      <c r="AC15" s="17">
        <v>6378.3</v>
      </c>
      <c r="AD15" s="17">
        <v>9677.5</v>
      </c>
      <c r="AE15" s="17">
        <v>12968</v>
      </c>
      <c r="AF15" s="17">
        <v>12509</v>
      </c>
      <c r="AG15" s="17">
        <v>3098.7</v>
      </c>
      <c r="AH15" s="17">
        <v>6470.1</v>
      </c>
      <c r="AI15" s="17">
        <v>9422.1</v>
      </c>
      <c r="AJ15" s="17">
        <v>12509</v>
      </c>
      <c r="AK15" s="17">
        <v>14074.9</v>
      </c>
      <c r="AL15" s="17">
        <v>2820.6</v>
      </c>
      <c r="AM15" s="17">
        <v>6198.5</v>
      </c>
      <c r="AN15" s="17">
        <v>9625.2999999999993</v>
      </c>
      <c r="AO15" s="17">
        <v>14074.9</v>
      </c>
      <c r="AP15" s="100"/>
    </row>
    <row r="16" spans="1:42" s="32" customFormat="1" ht="12.75">
      <c r="A16" s="925" t="s">
        <v>2897</v>
      </c>
      <c r="B16" s="17">
        <v>4166.8999999999996</v>
      </c>
      <c r="C16" s="17">
        <v>684.4</v>
      </c>
      <c r="D16" s="17">
        <v>1885.5</v>
      </c>
      <c r="E16" s="17">
        <v>3513.6</v>
      </c>
      <c r="F16" s="17">
        <v>4166.8999999999996</v>
      </c>
      <c r="G16" s="17">
        <v>3633.1</v>
      </c>
      <c r="H16" s="17">
        <v>956.7</v>
      </c>
      <c r="I16" s="17">
        <v>1735.1</v>
      </c>
      <c r="J16" s="17">
        <v>3045.7</v>
      </c>
      <c r="K16" s="17">
        <v>3633.1</v>
      </c>
      <c r="L16" s="17">
        <v>3287.2</v>
      </c>
      <c r="M16" s="17">
        <v>827.9</v>
      </c>
      <c r="N16" s="17">
        <v>1410.5</v>
      </c>
      <c r="O16" s="17">
        <v>2282.1999999999998</v>
      </c>
      <c r="P16" s="17">
        <v>3287.2</v>
      </c>
      <c r="Q16" s="17">
        <v>2988.7</v>
      </c>
      <c r="R16" s="17">
        <v>985.1</v>
      </c>
      <c r="S16" s="17">
        <v>1555.5</v>
      </c>
      <c r="T16" s="17">
        <v>2122.3000000000002</v>
      </c>
      <c r="U16" s="17">
        <v>2988.7</v>
      </c>
      <c r="V16" s="17">
        <v>3075.6</v>
      </c>
      <c r="W16" s="17">
        <v>935.5</v>
      </c>
      <c r="X16" s="17">
        <v>1473.6</v>
      </c>
      <c r="Y16" s="17">
        <v>2067.9</v>
      </c>
      <c r="Z16" s="17">
        <v>3075.6</v>
      </c>
      <c r="AA16" s="17">
        <v>3896.7</v>
      </c>
      <c r="AB16" s="17">
        <v>1335.2</v>
      </c>
      <c r="AC16" s="17">
        <v>2033</v>
      </c>
      <c r="AD16" s="17">
        <v>2794.3</v>
      </c>
      <c r="AE16" s="17">
        <v>3896.7</v>
      </c>
      <c r="AF16" s="17">
        <v>3937.4</v>
      </c>
      <c r="AG16" s="17">
        <v>1428.8</v>
      </c>
      <c r="AH16" s="17">
        <v>2120.8000000000002</v>
      </c>
      <c r="AI16" s="17">
        <v>2826.9</v>
      </c>
      <c r="AJ16" s="17">
        <v>3937.4</v>
      </c>
      <c r="AK16" s="17">
        <v>3882.8</v>
      </c>
      <c r="AL16" s="17">
        <v>1263.3</v>
      </c>
      <c r="AM16" s="17">
        <v>1983.2</v>
      </c>
      <c r="AN16" s="17">
        <v>2886.2</v>
      </c>
      <c r="AO16" s="17">
        <v>3882.8</v>
      </c>
      <c r="AP16" s="100"/>
    </row>
    <row r="17" spans="1:42" s="32" customFormat="1" ht="12.75">
      <c r="A17" s="925" t="s">
        <v>2898</v>
      </c>
      <c r="B17" s="17">
        <v>2734.4</v>
      </c>
      <c r="C17" s="17">
        <v>307.60000000000002</v>
      </c>
      <c r="D17" s="17">
        <v>1057.9000000000001</v>
      </c>
      <c r="E17" s="17">
        <v>2056.6999999999998</v>
      </c>
      <c r="F17" s="17">
        <v>2734.4</v>
      </c>
      <c r="G17" s="17">
        <v>2780.8</v>
      </c>
      <c r="H17" s="17">
        <v>315.8</v>
      </c>
      <c r="I17" s="17">
        <v>1053</v>
      </c>
      <c r="J17" s="17">
        <v>1850.9</v>
      </c>
      <c r="K17" s="17">
        <v>2780.8</v>
      </c>
      <c r="L17" s="17">
        <v>2579.1999999999998</v>
      </c>
      <c r="M17" s="17">
        <v>276</v>
      </c>
      <c r="N17" s="17">
        <v>803.9</v>
      </c>
      <c r="O17" s="17">
        <v>1578.2</v>
      </c>
      <c r="P17" s="17">
        <v>2579.1999999999998</v>
      </c>
      <c r="Q17" s="17">
        <v>2446.6</v>
      </c>
      <c r="R17" s="17">
        <v>267.10000000000002</v>
      </c>
      <c r="S17" s="17">
        <v>852.3</v>
      </c>
      <c r="T17" s="17">
        <v>1744.8</v>
      </c>
      <c r="U17" s="17">
        <v>2446.6</v>
      </c>
      <c r="V17" s="17">
        <v>2319.3000000000002</v>
      </c>
      <c r="W17" s="17">
        <v>218.7</v>
      </c>
      <c r="X17" s="17">
        <v>744.2</v>
      </c>
      <c r="Y17" s="17">
        <v>1445.3</v>
      </c>
      <c r="Z17" s="17">
        <v>2319.3000000000002</v>
      </c>
      <c r="AA17" s="17">
        <v>2725.9</v>
      </c>
      <c r="AB17" s="17">
        <v>256.60000000000002</v>
      </c>
      <c r="AC17" s="17">
        <v>903.5</v>
      </c>
      <c r="AD17" s="17">
        <v>1833.1</v>
      </c>
      <c r="AE17" s="17">
        <v>2725.9</v>
      </c>
      <c r="AF17" s="17">
        <v>3041.9</v>
      </c>
      <c r="AG17" s="17">
        <v>307.2</v>
      </c>
      <c r="AH17" s="17">
        <v>1002.2</v>
      </c>
      <c r="AI17" s="17">
        <v>1876</v>
      </c>
      <c r="AJ17" s="17">
        <v>3041.9</v>
      </c>
      <c r="AK17" s="17">
        <v>5070.3999999999996</v>
      </c>
      <c r="AL17" s="17">
        <v>532.20000000000005</v>
      </c>
      <c r="AM17" s="17">
        <v>1711.3</v>
      </c>
      <c r="AN17" s="17">
        <v>3363</v>
      </c>
      <c r="AO17" s="17">
        <v>5070.3999999999996</v>
      </c>
      <c r="AP17" s="100"/>
    </row>
    <row r="18" spans="1:42" s="32" customFormat="1" ht="25.5">
      <c r="A18" s="925" t="s">
        <v>2899</v>
      </c>
      <c r="B18" s="17">
        <v>7906.3</v>
      </c>
      <c r="C18" s="17">
        <v>1703.8</v>
      </c>
      <c r="D18" s="17">
        <v>3515.9</v>
      </c>
      <c r="E18" s="17">
        <v>5571.5</v>
      </c>
      <c r="F18" s="17">
        <v>7906.3</v>
      </c>
      <c r="G18" s="17">
        <v>9008.7000000000007</v>
      </c>
      <c r="H18" s="17">
        <v>1987.3</v>
      </c>
      <c r="I18" s="17">
        <v>4108.8</v>
      </c>
      <c r="J18" s="17">
        <v>6439</v>
      </c>
      <c r="K18" s="17">
        <v>9008.7000000000007</v>
      </c>
      <c r="L18" s="17">
        <v>10752.9</v>
      </c>
      <c r="M18" s="17">
        <v>2275.4</v>
      </c>
      <c r="N18" s="17">
        <v>4740</v>
      </c>
      <c r="O18" s="17">
        <v>7521.8</v>
      </c>
      <c r="P18" s="17">
        <v>10752.9</v>
      </c>
      <c r="Q18" s="17">
        <v>12725.4</v>
      </c>
      <c r="R18" s="17">
        <v>2663.1</v>
      </c>
      <c r="S18" s="17">
        <v>5663.9</v>
      </c>
      <c r="T18" s="17">
        <v>8856.6</v>
      </c>
      <c r="U18" s="17">
        <v>12725.4</v>
      </c>
      <c r="V18" s="17">
        <v>15072.5</v>
      </c>
      <c r="W18" s="17">
        <v>2879.9</v>
      </c>
      <c r="X18" s="17">
        <v>6220.6</v>
      </c>
      <c r="Y18" s="17">
        <v>10198.1</v>
      </c>
      <c r="Z18" s="17">
        <v>15072.5</v>
      </c>
      <c r="AA18" s="17">
        <v>18001.599999999999</v>
      </c>
      <c r="AB18" s="17">
        <v>3328.6</v>
      </c>
      <c r="AC18" s="17">
        <v>7203.7</v>
      </c>
      <c r="AD18" s="17">
        <v>11926.6</v>
      </c>
      <c r="AE18" s="17">
        <v>18001.599999999999</v>
      </c>
      <c r="AF18" s="17">
        <v>20883.900000000001</v>
      </c>
      <c r="AG18" s="17">
        <v>3981.1</v>
      </c>
      <c r="AH18" s="17">
        <v>8490.9</v>
      </c>
      <c r="AI18" s="17">
        <v>14079</v>
      </c>
      <c r="AJ18" s="17">
        <v>20883.900000000001</v>
      </c>
      <c r="AK18" s="17">
        <v>25445.200000000001</v>
      </c>
      <c r="AL18" s="17">
        <v>4627.2</v>
      </c>
      <c r="AM18" s="17">
        <v>10103.299999999999</v>
      </c>
      <c r="AN18" s="17">
        <v>16832.2</v>
      </c>
      <c r="AO18" s="17">
        <v>25445.200000000001</v>
      </c>
      <c r="AP18" s="100"/>
    </row>
    <row r="19" spans="1:42" s="32" customFormat="1" ht="12.75">
      <c r="A19" s="925" t="s">
        <v>2900</v>
      </c>
      <c r="B19" s="17">
        <v>484</v>
      </c>
      <c r="C19" s="17">
        <v>97.3</v>
      </c>
      <c r="D19" s="17">
        <v>219.9</v>
      </c>
      <c r="E19" s="17">
        <v>368.7</v>
      </c>
      <c r="F19" s="17">
        <v>484</v>
      </c>
      <c r="G19" s="17">
        <v>589.5</v>
      </c>
      <c r="H19" s="17">
        <v>118.8</v>
      </c>
      <c r="I19" s="17">
        <v>275.10000000000002</v>
      </c>
      <c r="J19" s="17">
        <v>455.4</v>
      </c>
      <c r="K19" s="17">
        <v>589.5</v>
      </c>
      <c r="L19" s="17">
        <v>839.1</v>
      </c>
      <c r="M19" s="17">
        <v>157.6</v>
      </c>
      <c r="N19" s="17">
        <v>378.1</v>
      </c>
      <c r="O19" s="17">
        <v>547.29999999999995</v>
      </c>
      <c r="P19" s="17">
        <v>839.1</v>
      </c>
      <c r="Q19" s="17">
        <v>1235.8</v>
      </c>
      <c r="R19" s="17">
        <v>251.2</v>
      </c>
      <c r="S19" s="17">
        <v>575.9</v>
      </c>
      <c r="T19" s="17">
        <v>817.4</v>
      </c>
      <c r="U19" s="17">
        <v>1235.8</v>
      </c>
      <c r="V19" s="17">
        <v>1465.2</v>
      </c>
      <c r="W19" s="17">
        <v>257.60000000000002</v>
      </c>
      <c r="X19" s="17">
        <v>621.20000000000005</v>
      </c>
      <c r="Y19" s="17">
        <v>996.2</v>
      </c>
      <c r="Z19" s="17">
        <v>1465.2</v>
      </c>
      <c r="AA19" s="17">
        <v>1350.6</v>
      </c>
      <c r="AB19" s="17">
        <v>232.7</v>
      </c>
      <c r="AC19" s="17">
        <v>539.4</v>
      </c>
      <c r="AD19" s="17">
        <v>908.5</v>
      </c>
      <c r="AE19" s="17">
        <v>1350.6</v>
      </c>
      <c r="AF19" s="17">
        <v>1549</v>
      </c>
      <c r="AG19" s="17">
        <v>260.39999999999998</v>
      </c>
      <c r="AH19" s="17">
        <v>594.6</v>
      </c>
      <c r="AI19" s="17">
        <v>1054.4000000000001</v>
      </c>
      <c r="AJ19" s="17">
        <v>1549</v>
      </c>
      <c r="AK19" s="17">
        <v>1707.9</v>
      </c>
      <c r="AL19" s="17">
        <v>304</v>
      </c>
      <c r="AM19" s="17">
        <v>662.2</v>
      </c>
      <c r="AN19" s="17">
        <v>1162.3</v>
      </c>
      <c r="AO19" s="17">
        <v>1707.9</v>
      </c>
      <c r="AP19" s="100"/>
    </row>
    <row r="20" spans="1:42" s="32" customFormat="1" ht="12.75">
      <c r="A20" s="925" t="s">
        <v>2901</v>
      </c>
      <c r="B20" s="17">
        <v>2414</v>
      </c>
      <c r="C20" s="17">
        <v>549.4</v>
      </c>
      <c r="D20" s="17">
        <v>1117.0999999999999</v>
      </c>
      <c r="E20" s="17">
        <v>1719.9</v>
      </c>
      <c r="F20" s="17">
        <v>2414</v>
      </c>
      <c r="G20" s="17">
        <v>3095.1</v>
      </c>
      <c r="H20" s="17">
        <v>796.1</v>
      </c>
      <c r="I20" s="17">
        <v>1477.3</v>
      </c>
      <c r="J20" s="17">
        <v>2273.6999999999998</v>
      </c>
      <c r="K20" s="17">
        <v>3095.1</v>
      </c>
      <c r="L20" s="17">
        <v>3845.35</v>
      </c>
      <c r="M20" s="17">
        <v>896.74</v>
      </c>
      <c r="N20" s="17">
        <v>1815.05</v>
      </c>
      <c r="O20" s="17">
        <v>2776.65</v>
      </c>
      <c r="P20" s="17">
        <v>3845.35</v>
      </c>
      <c r="Q20" s="17">
        <v>4514</v>
      </c>
      <c r="R20" s="17">
        <v>1045.7</v>
      </c>
      <c r="S20" s="17">
        <v>2093</v>
      </c>
      <c r="T20" s="17">
        <v>3222.1</v>
      </c>
      <c r="U20" s="17">
        <v>4514</v>
      </c>
      <c r="V20" s="17">
        <v>6045.15</v>
      </c>
      <c r="W20" s="17">
        <v>1357.6</v>
      </c>
      <c r="X20" s="17">
        <v>2794.1</v>
      </c>
      <c r="Y20" s="17">
        <v>4305.05</v>
      </c>
      <c r="Z20" s="17">
        <v>6045.15</v>
      </c>
      <c r="AA20" s="17">
        <v>6617.7</v>
      </c>
      <c r="AB20" s="17">
        <v>1461.7</v>
      </c>
      <c r="AC20" s="17">
        <v>3067.9</v>
      </c>
      <c r="AD20" s="17">
        <v>4869</v>
      </c>
      <c r="AE20" s="17">
        <v>6617.7</v>
      </c>
      <c r="AF20" s="17">
        <v>6887.2</v>
      </c>
      <c r="AG20" s="17">
        <v>1440.8</v>
      </c>
      <c r="AH20" s="17">
        <v>3143.5</v>
      </c>
      <c r="AI20" s="17">
        <v>4825.1000000000004</v>
      </c>
      <c r="AJ20" s="17">
        <v>6887.2</v>
      </c>
      <c r="AK20" s="17">
        <v>10561.1</v>
      </c>
      <c r="AL20" s="17">
        <v>2191.6</v>
      </c>
      <c r="AM20" s="17">
        <v>4703</v>
      </c>
      <c r="AN20" s="17">
        <v>7524.2</v>
      </c>
      <c r="AO20" s="17">
        <v>10561.1</v>
      </c>
      <c r="AP20" s="100"/>
    </row>
    <row r="21" spans="1:42" s="32" customFormat="1" ht="12.75">
      <c r="A21" s="925" t="s">
        <v>2902</v>
      </c>
      <c r="B21" s="17">
        <v>81.2</v>
      </c>
      <c r="C21" s="17">
        <v>16.899999999999999</v>
      </c>
      <c r="D21" s="17">
        <v>30.5</v>
      </c>
      <c r="E21" s="17">
        <v>48.2</v>
      </c>
      <c r="F21" s="17">
        <v>81.2</v>
      </c>
      <c r="G21" s="17">
        <v>303.39999999999998</v>
      </c>
      <c r="H21" s="17">
        <v>62.4</v>
      </c>
      <c r="I21" s="17">
        <v>137.4</v>
      </c>
      <c r="J21" s="17">
        <v>210.4</v>
      </c>
      <c r="K21" s="17">
        <v>303.39999999999998</v>
      </c>
      <c r="L21" s="17">
        <v>489.9</v>
      </c>
      <c r="M21" s="17">
        <v>76.5</v>
      </c>
      <c r="N21" s="17">
        <v>197.7</v>
      </c>
      <c r="O21" s="17">
        <v>348.8</v>
      </c>
      <c r="P21" s="17">
        <v>489.9</v>
      </c>
      <c r="Q21" s="17">
        <v>501.1</v>
      </c>
      <c r="R21" s="17">
        <v>112</v>
      </c>
      <c r="S21" s="17">
        <v>274.10000000000002</v>
      </c>
      <c r="T21" s="17">
        <v>381.9</v>
      </c>
      <c r="U21" s="17">
        <v>501.1</v>
      </c>
      <c r="V21" s="17">
        <v>549.6</v>
      </c>
      <c r="W21" s="17">
        <v>116.3</v>
      </c>
      <c r="X21" s="17">
        <v>244.2</v>
      </c>
      <c r="Y21" s="17">
        <v>383</v>
      </c>
      <c r="Z21" s="17">
        <v>549.6</v>
      </c>
      <c r="AA21" s="17">
        <v>515.6</v>
      </c>
      <c r="AB21" s="17">
        <v>117.4</v>
      </c>
      <c r="AC21" s="17">
        <v>232.3</v>
      </c>
      <c r="AD21" s="17">
        <v>359</v>
      </c>
      <c r="AE21" s="17">
        <v>515.6</v>
      </c>
      <c r="AF21" s="17">
        <v>605.70000000000005</v>
      </c>
      <c r="AG21" s="17">
        <v>117.4</v>
      </c>
      <c r="AH21" s="17">
        <v>252</v>
      </c>
      <c r="AI21" s="17">
        <v>405.2</v>
      </c>
      <c r="AJ21" s="17">
        <v>605.70000000000005</v>
      </c>
      <c r="AK21" s="17">
        <v>1105.5</v>
      </c>
      <c r="AL21" s="17">
        <v>165</v>
      </c>
      <c r="AM21" s="17">
        <v>425.4</v>
      </c>
      <c r="AN21" s="17">
        <v>714.1</v>
      </c>
      <c r="AO21" s="17">
        <v>1105.5</v>
      </c>
      <c r="AP21" s="100"/>
    </row>
    <row r="22" spans="1:42" s="32" customFormat="1" ht="25.5">
      <c r="A22" s="925" t="s">
        <v>2903</v>
      </c>
      <c r="B22" s="17">
        <v>1891.49</v>
      </c>
      <c r="C22" s="17">
        <v>390.44</v>
      </c>
      <c r="D22" s="17">
        <v>852.94</v>
      </c>
      <c r="E22" s="17">
        <v>1323.82</v>
      </c>
      <c r="F22" s="17">
        <v>1891.49</v>
      </c>
      <c r="G22" s="17">
        <v>1971.2</v>
      </c>
      <c r="H22" s="17">
        <v>423.4</v>
      </c>
      <c r="I22" s="17">
        <v>901.2</v>
      </c>
      <c r="J22" s="17">
        <v>1397.9</v>
      </c>
      <c r="K22" s="17">
        <v>1971.2</v>
      </c>
      <c r="L22" s="17">
        <v>2307.3000000000002</v>
      </c>
      <c r="M22" s="17">
        <v>466.1</v>
      </c>
      <c r="N22" s="17">
        <v>1032.8</v>
      </c>
      <c r="O22" s="17">
        <v>1642.9</v>
      </c>
      <c r="P22" s="17">
        <v>2307.3000000000002</v>
      </c>
      <c r="Q22" s="17">
        <v>2353.3000000000002</v>
      </c>
      <c r="R22" s="17">
        <v>498.4</v>
      </c>
      <c r="S22" s="17">
        <v>1122.7</v>
      </c>
      <c r="T22" s="17">
        <v>1757.8</v>
      </c>
      <c r="U22" s="17">
        <v>2353.3000000000002</v>
      </c>
      <c r="V22" s="17">
        <v>2514.5</v>
      </c>
      <c r="W22" s="17">
        <v>506.4</v>
      </c>
      <c r="X22" s="17">
        <v>1136.5999999999999</v>
      </c>
      <c r="Y22" s="17">
        <v>1805.7</v>
      </c>
      <c r="Z22" s="17">
        <v>2514.5</v>
      </c>
      <c r="AA22" s="17">
        <v>2814.1</v>
      </c>
      <c r="AB22" s="17">
        <v>603.9</v>
      </c>
      <c r="AC22" s="17">
        <v>1288.8</v>
      </c>
      <c r="AD22" s="17">
        <v>2025.2</v>
      </c>
      <c r="AE22" s="17">
        <v>2814.1</v>
      </c>
      <c r="AF22" s="17">
        <v>3321.7</v>
      </c>
      <c r="AG22" s="17">
        <v>659</v>
      </c>
      <c r="AH22" s="17">
        <v>1454.2</v>
      </c>
      <c r="AI22" s="17">
        <v>2353.9</v>
      </c>
      <c r="AJ22" s="17">
        <v>3321.7</v>
      </c>
      <c r="AK22" s="17">
        <v>4325.5</v>
      </c>
      <c r="AL22" s="17">
        <v>882.4</v>
      </c>
      <c r="AM22" s="17">
        <v>1906.9</v>
      </c>
      <c r="AN22" s="17">
        <v>3017.8</v>
      </c>
      <c r="AO22" s="17">
        <v>4325.5</v>
      </c>
      <c r="AP22" s="100"/>
    </row>
    <row r="23" spans="1:42" s="32" customFormat="1" ht="12.75">
      <c r="A23" s="925" t="s">
        <v>2904</v>
      </c>
      <c r="B23" s="17">
        <v>2490.6</v>
      </c>
      <c r="C23" s="17">
        <v>443.6</v>
      </c>
      <c r="D23" s="17">
        <v>945.7</v>
      </c>
      <c r="E23" s="17">
        <v>1529.3</v>
      </c>
      <c r="F23" s="17">
        <v>2490.6</v>
      </c>
      <c r="G23" s="17">
        <v>3741.3</v>
      </c>
      <c r="H23" s="17">
        <v>804</v>
      </c>
      <c r="I23" s="17">
        <v>1653.3</v>
      </c>
      <c r="J23" s="17">
        <v>2633.9</v>
      </c>
      <c r="K23" s="17">
        <v>3741.3</v>
      </c>
      <c r="L23" s="17">
        <v>3947.3</v>
      </c>
      <c r="M23" s="17">
        <v>649.70000000000005</v>
      </c>
      <c r="N23" s="17">
        <v>1495.7</v>
      </c>
      <c r="O23" s="17">
        <v>2439.9</v>
      </c>
      <c r="P23" s="17">
        <v>3947.3</v>
      </c>
      <c r="Q23" s="17">
        <v>3875.6</v>
      </c>
      <c r="R23" s="17">
        <v>573.20000000000005</v>
      </c>
      <c r="S23" s="17">
        <v>1530.9</v>
      </c>
      <c r="T23" s="17">
        <v>2436.1999999999998</v>
      </c>
      <c r="U23" s="17">
        <v>3875.6</v>
      </c>
      <c r="V23" s="17">
        <v>4324</v>
      </c>
      <c r="W23" s="17">
        <v>675</v>
      </c>
      <c r="X23" s="17">
        <v>1621.5</v>
      </c>
      <c r="Y23" s="17">
        <v>2564.5</v>
      </c>
      <c r="Z23" s="17">
        <v>4324</v>
      </c>
      <c r="AA23" s="17">
        <v>4659.8</v>
      </c>
      <c r="AB23" s="17">
        <v>834.1</v>
      </c>
      <c r="AC23" s="17">
        <v>1928.1</v>
      </c>
      <c r="AD23" s="17">
        <v>3191.4</v>
      </c>
      <c r="AE23" s="17">
        <v>4659.8</v>
      </c>
      <c r="AF23" s="17">
        <v>5053.8999999999996</v>
      </c>
      <c r="AG23" s="17">
        <v>796.4</v>
      </c>
      <c r="AH23" s="17">
        <v>1994.7</v>
      </c>
      <c r="AI23" s="17">
        <v>3324.3</v>
      </c>
      <c r="AJ23" s="17">
        <v>5053.8999999999996</v>
      </c>
      <c r="AK23" s="17">
        <v>6137.6</v>
      </c>
      <c r="AL23" s="17">
        <v>982.8</v>
      </c>
      <c r="AM23" s="17">
        <v>2460</v>
      </c>
      <c r="AN23" s="17">
        <v>3872.1</v>
      </c>
      <c r="AO23" s="17">
        <v>6137.6</v>
      </c>
      <c r="AP23" s="100"/>
    </row>
    <row r="24" spans="1:42" s="32" customFormat="1" ht="12.75">
      <c r="A24" s="925" t="s">
        <v>2905</v>
      </c>
      <c r="B24" s="17">
        <v>2064.7399999999998</v>
      </c>
      <c r="C24" s="17">
        <v>390</v>
      </c>
      <c r="D24" s="17">
        <v>873.74</v>
      </c>
      <c r="E24" s="17">
        <v>1390.44</v>
      </c>
      <c r="F24" s="17">
        <v>2064.7399999999998</v>
      </c>
      <c r="G24" s="17">
        <v>2329.4</v>
      </c>
      <c r="H24" s="17">
        <v>457.9</v>
      </c>
      <c r="I24" s="17">
        <v>1072.7</v>
      </c>
      <c r="J24" s="17">
        <v>1625.1</v>
      </c>
      <c r="K24" s="17">
        <v>2329.4</v>
      </c>
      <c r="L24" s="17">
        <v>2535.1</v>
      </c>
      <c r="M24" s="17">
        <v>523.29999999999995</v>
      </c>
      <c r="N24" s="17">
        <v>1173.5</v>
      </c>
      <c r="O24" s="17">
        <v>1822</v>
      </c>
      <c r="P24" s="17">
        <v>2535.1</v>
      </c>
      <c r="Q24" s="17">
        <v>3353.8</v>
      </c>
      <c r="R24" s="17">
        <v>647.29999999999995</v>
      </c>
      <c r="S24" s="17">
        <v>1399.7</v>
      </c>
      <c r="T24" s="17">
        <v>2186</v>
      </c>
      <c r="U24" s="17">
        <v>3353.8</v>
      </c>
      <c r="V24" s="17">
        <v>3328.1</v>
      </c>
      <c r="W24" s="17">
        <v>595.79999999999995</v>
      </c>
      <c r="X24" s="17">
        <v>1393.5</v>
      </c>
      <c r="Y24" s="17">
        <v>2116.8000000000002</v>
      </c>
      <c r="Z24" s="17">
        <v>3328.1</v>
      </c>
      <c r="AA24" s="17">
        <v>3854.4</v>
      </c>
      <c r="AB24" s="17">
        <v>635.70000000000005</v>
      </c>
      <c r="AC24" s="17">
        <v>1624.4</v>
      </c>
      <c r="AD24" s="17">
        <v>2575.6</v>
      </c>
      <c r="AE24" s="17">
        <v>3854.4</v>
      </c>
      <c r="AF24" s="17">
        <v>4561.6000000000004</v>
      </c>
      <c r="AG24" s="17">
        <v>852.5</v>
      </c>
      <c r="AH24" s="17">
        <v>2035.7</v>
      </c>
      <c r="AI24" s="17">
        <v>3032.8</v>
      </c>
      <c r="AJ24" s="17">
        <v>4561.6000000000004</v>
      </c>
      <c r="AK24" s="17">
        <v>6336.1</v>
      </c>
      <c r="AL24" s="17">
        <v>1194.7</v>
      </c>
      <c r="AM24" s="17">
        <v>3004.7</v>
      </c>
      <c r="AN24" s="17">
        <v>4186.5</v>
      </c>
      <c r="AO24" s="17">
        <v>6336.1</v>
      </c>
      <c r="AP24" s="100"/>
    </row>
    <row r="25" spans="1:42" s="32" customFormat="1" ht="12.75">
      <c r="A25" s="925" t="s">
        <v>2906</v>
      </c>
      <c r="B25" s="17">
        <v>1316.7</v>
      </c>
      <c r="C25" s="17">
        <v>293.60000000000002</v>
      </c>
      <c r="D25" s="17">
        <v>605.70000000000005</v>
      </c>
      <c r="E25" s="17">
        <v>920.3</v>
      </c>
      <c r="F25" s="17">
        <v>1316.7</v>
      </c>
      <c r="G25" s="17">
        <v>1181.8</v>
      </c>
      <c r="H25" s="17">
        <v>277.7</v>
      </c>
      <c r="I25" s="17">
        <v>568.4</v>
      </c>
      <c r="J25" s="17">
        <v>889.8</v>
      </c>
      <c r="K25" s="17">
        <v>1181.8</v>
      </c>
      <c r="L25" s="17">
        <v>1298.7</v>
      </c>
      <c r="M25" s="17">
        <v>296.10000000000002</v>
      </c>
      <c r="N25" s="17">
        <v>598.70000000000005</v>
      </c>
      <c r="O25" s="17">
        <v>939</v>
      </c>
      <c r="P25" s="17">
        <v>1298.7</v>
      </c>
      <c r="Q25" s="17">
        <v>1441.4</v>
      </c>
      <c r="R25" s="17">
        <v>312.8</v>
      </c>
      <c r="S25" s="17">
        <v>637.1</v>
      </c>
      <c r="T25" s="17">
        <v>998.9</v>
      </c>
      <c r="U25" s="17">
        <v>1441.4</v>
      </c>
      <c r="V25" s="17">
        <v>1801.95</v>
      </c>
      <c r="W25" s="17">
        <v>383.8</v>
      </c>
      <c r="X25" s="17">
        <v>828.9</v>
      </c>
      <c r="Y25" s="17">
        <v>1293.6500000000001</v>
      </c>
      <c r="Z25" s="17">
        <v>1801.95</v>
      </c>
      <c r="AA25" s="17">
        <v>2064.9</v>
      </c>
      <c r="AB25" s="17">
        <v>462.6</v>
      </c>
      <c r="AC25" s="17">
        <v>956</v>
      </c>
      <c r="AD25" s="17">
        <v>1492.9</v>
      </c>
      <c r="AE25" s="17">
        <v>2064.9</v>
      </c>
      <c r="AF25" s="17">
        <v>2588.5</v>
      </c>
      <c r="AG25" s="17">
        <v>553.9</v>
      </c>
      <c r="AH25" s="17">
        <v>1157</v>
      </c>
      <c r="AI25" s="17">
        <v>1827.4</v>
      </c>
      <c r="AJ25" s="17">
        <v>2588.5</v>
      </c>
      <c r="AK25" s="17">
        <v>2998.3</v>
      </c>
      <c r="AL25" s="17">
        <v>621.79999999999995</v>
      </c>
      <c r="AM25" s="17">
        <v>1251.5</v>
      </c>
      <c r="AN25" s="17">
        <v>1879.1</v>
      </c>
      <c r="AO25" s="17">
        <v>2998.3</v>
      </c>
      <c r="AP25" s="100"/>
    </row>
    <row r="26" spans="1:42" s="32" customFormat="1" ht="12.75">
      <c r="A26" s="925" t="s">
        <v>2907</v>
      </c>
      <c r="B26" s="17">
        <v>724.7</v>
      </c>
      <c r="C26" s="17">
        <v>97.4</v>
      </c>
      <c r="D26" s="17">
        <v>210.3</v>
      </c>
      <c r="E26" s="17">
        <v>374.8</v>
      </c>
      <c r="F26" s="17">
        <v>724.7</v>
      </c>
      <c r="G26" s="17">
        <v>961.9</v>
      </c>
      <c r="H26" s="17">
        <v>162.9</v>
      </c>
      <c r="I26" s="17">
        <v>304</v>
      </c>
      <c r="J26" s="17">
        <v>520.5</v>
      </c>
      <c r="K26" s="17">
        <v>961.9</v>
      </c>
      <c r="L26" s="17">
        <v>801.5</v>
      </c>
      <c r="M26" s="17">
        <v>169.5</v>
      </c>
      <c r="N26" s="17">
        <v>363.1</v>
      </c>
      <c r="O26" s="17">
        <v>581.70000000000005</v>
      </c>
      <c r="P26" s="17">
        <v>801.5</v>
      </c>
      <c r="Q26" s="17">
        <v>904.3</v>
      </c>
      <c r="R26" s="17">
        <v>193.7</v>
      </c>
      <c r="S26" s="17">
        <v>421.3</v>
      </c>
      <c r="T26" s="17">
        <v>659.3</v>
      </c>
      <c r="U26" s="17">
        <v>904.3</v>
      </c>
      <c r="V26" s="17">
        <v>1016.9</v>
      </c>
      <c r="W26" s="17">
        <v>214.7</v>
      </c>
      <c r="X26" s="17">
        <v>455</v>
      </c>
      <c r="Y26" s="17">
        <v>726.1</v>
      </c>
      <c r="Z26" s="17">
        <v>1016.9</v>
      </c>
      <c r="AA26" s="17">
        <v>1197.9000000000001</v>
      </c>
      <c r="AB26" s="17">
        <v>216.4</v>
      </c>
      <c r="AC26" s="17">
        <v>469</v>
      </c>
      <c r="AD26" s="17">
        <v>863.1</v>
      </c>
      <c r="AE26" s="17">
        <v>1197.9000000000001</v>
      </c>
      <c r="AF26" s="17">
        <v>1531.4</v>
      </c>
      <c r="AG26" s="17">
        <v>333.4</v>
      </c>
      <c r="AH26" s="17">
        <v>705.5</v>
      </c>
      <c r="AI26" s="17">
        <v>1098.5</v>
      </c>
      <c r="AJ26" s="17">
        <v>1531.4</v>
      </c>
      <c r="AK26" s="17">
        <v>2308.5</v>
      </c>
      <c r="AL26" s="17">
        <v>326.39999999999998</v>
      </c>
      <c r="AM26" s="17">
        <v>835.3</v>
      </c>
      <c r="AN26" s="17">
        <v>1448.6</v>
      </c>
      <c r="AO26" s="17">
        <v>2308.5</v>
      </c>
      <c r="AP26" s="100"/>
    </row>
    <row r="27" spans="1:42" s="32" customFormat="1" ht="12.75" customHeight="1" thickBot="1">
      <c r="A27" s="939" t="s">
        <v>2908</v>
      </c>
      <c r="B27" s="87">
        <v>4555.3999999999996</v>
      </c>
      <c r="C27" s="87">
        <v>791.5</v>
      </c>
      <c r="D27" s="87">
        <v>1720.7</v>
      </c>
      <c r="E27" s="87">
        <v>2888.2</v>
      </c>
      <c r="F27" s="87">
        <v>4555.3999999999996</v>
      </c>
      <c r="G27" s="87">
        <v>5356.3</v>
      </c>
      <c r="H27" s="87">
        <v>973.6</v>
      </c>
      <c r="I27" s="87">
        <v>2298.5</v>
      </c>
      <c r="J27" s="87">
        <v>3480.2</v>
      </c>
      <c r="K27" s="87">
        <v>5356.3</v>
      </c>
      <c r="L27" s="87">
        <v>6556.2</v>
      </c>
      <c r="M27" s="87">
        <v>1254.8</v>
      </c>
      <c r="N27" s="87">
        <v>2852.3</v>
      </c>
      <c r="O27" s="87">
        <v>4652.8999999999996</v>
      </c>
      <c r="P27" s="87">
        <v>6556.2</v>
      </c>
      <c r="Q27" s="87">
        <v>7789.1</v>
      </c>
      <c r="R27" s="87">
        <v>1413.9</v>
      </c>
      <c r="S27" s="87">
        <v>3291.9</v>
      </c>
      <c r="T27" s="87">
        <v>5576.1</v>
      </c>
      <c r="U27" s="87">
        <v>7789.1</v>
      </c>
      <c r="V27" s="87">
        <v>9553.59</v>
      </c>
      <c r="W27" s="87">
        <v>1903.7</v>
      </c>
      <c r="X27" s="87">
        <v>4312.2</v>
      </c>
      <c r="Y27" s="87">
        <v>6832.09</v>
      </c>
      <c r="Z27" s="87">
        <v>9553.59</v>
      </c>
      <c r="AA27" s="87">
        <v>10936.2</v>
      </c>
      <c r="AB27" s="87">
        <v>2237</v>
      </c>
      <c r="AC27" s="87">
        <v>4843.7</v>
      </c>
      <c r="AD27" s="87">
        <v>7612.3</v>
      </c>
      <c r="AE27" s="87">
        <v>10936.2</v>
      </c>
      <c r="AF27" s="87">
        <v>14202</v>
      </c>
      <c r="AG27" s="87">
        <v>2636.6</v>
      </c>
      <c r="AH27" s="87">
        <v>5960.2</v>
      </c>
      <c r="AI27" s="87">
        <v>9843.9</v>
      </c>
      <c r="AJ27" s="87">
        <v>14202</v>
      </c>
      <c r="AK27" s="87">
        <v>19157.8</v>
      </c>
      <c r="AL27" s="87">
        <v>3660.3</v>
      </c>
      <c r="AM27" s="87">
        <v>8191.8</v>
      </c>
      <c r="AN27" s="87">
        <v>13509</v>
      </c>
      <c r="AO27" s="87">
        <v>19157.8</v>
      </c>
      <c r="AP27" s="100"/>
    </row>
    <row r="28" spans="1:42" s="32" customFormat="1" ht="5.0999999999999996" customHeight="1"/>
    <row r="29" spans="1:42" s="32" customFormat="1" ht="12.75">
      <c r="A29" s="131" t="s">
        <v>2909</v>
      </c>
      <c r="B29" s="41"/>
      <c r="D29" s="100"/>
      <c r="E29" s="100"/>
      <c r="F29" s="100"/>
      <c r="G29" s="41"/>
      <c r="I29" s="100"/>
      <c r="J29" s="100"/>
      <c r="K29" s="100"/>
      <c r="L29" s="41"/>
      <c r="N29" s="100"/>
      <c r="O29" s="100"/>
      <c r="P29" s="100"/>
      <c r="Q29" s="31"/>
      <c r="S29" s="100"/>
      <c r="T29" s="100"/>
      <c r="U29" s="100"/>
      <c r="V29" s="130"/>
      <c r="X29" s="100"/>
      <c r="Y29" s="100"/>
      <c r="Z29" s="100"/>
      <c r="AA29" s="130"/>
      <c r="AC29" s="100"/>
      <c r="AD29" s="100"/>
      <c r="AE29" s="100"/>
      <c r="AF29" s="41"/>
      <c r="AH29" s="100"/>
      <c r="AI29" s="100"/>
      <c r="AJ29" s="100"/>
      <c r="AK29" s="41"/>
      <c r="AM29" s="100"/>
      <c r="AN29" s="100"/>
      <c r="AO29" s="100"/>
    </row>
  </sheetData>
  <mergeCells count="16">
    <mergeCell ref="AK7:AK8"/>
    <mergeCell ref="AL7:AO7"/>
    <mergeCell ref="W7:Z7"/>
    <mergeCell ref="AA7:AA8"/>
    <mergeCell ref="AB7:AE7"/>
    <mergeCell ref="AF7:AF8"/>
    <mergeCell ref="AG7:AJ7"/>
    <mergeCell ref="V7:V8"/>
    <mergeCell ref="B7:B8"/>
    <mergeCell ref="C7:F7"/>
    <mergeCell ref="G7:G8"/>
    <mergeCell ref="H7:K7"/>
    <mergeCell ref="L7:L8"/>
    <mergeCell ref="M7:P7"/>
    <mergeCell ref="Q7:Q8"/>
    <mergeCell ref="R7:U7"/>
  </mergeCells>
  <hyperlinks>
    <hyperlink ref="A1" location="'Table of contents'!A1" display="вернуться на заглавную стр. (содержание)"/>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8"/>
  <sheetViews>
    <sheetView zoomScale="80" zoomScaleNormal="80" workbookViewId="0">
      <pane xSplit="1" topLeftCell="B1" activePane="topRight" state="frozen"/>
      <selection pane="topRight" activeCell="A9" sqref="A9:A26"/>
    </sheetView>
  </sheetViews>
  <sheetFormatPr defaultRowHeight="15"/>
  <cols>
    <col min="1" max="1" width="50.7109375" style="34" customWidth="1"/>
    <col min="2" max="36" width="11.42578125" style="34" customWidth="1"/>
    <col min="37" max="16384" width="9.140625" style="34"/>
  </cols>
  <sheetData>
    <row r="1" spans="1:36" ht="15" customHeight="1">
      <c r="A1" s="649" t="s">
        <v>2688</v>
      </c>
    </row>
    <row r="2" spans="1:36" ht="5.0999999999999996" customHeight="1">
      <c r="A2" s="65"/>
    </row>
    <row r="3" spans="1:36" s="47" customFormat="1" ht="18.75" customHeight="1">
      <c r="A3" s="132" t="s">
        <v>2910</v>
      </c>
      <c r="L3" s="45"/>
      <c r="Q3" s="45"/>
      <c r="V3" s="45"/>
    </row>
    <row r="4" spans="1:36" s="32" customFormat="1" ht="5.0999999999999996" customHeight="1">
      <c r="A4" s="127"/>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row>
    <row r="5" spans="1:36" s="32" customFormat="1" ht="12.75" customHeight="1" thickBot="1">
      <c r="A5" s="690" t="s">
        <v>2799</v>
      </c>
      <c r="B5" s="40"/>
      <c r="C5" s="40"/>
      <c r="D5" s="40"/>
      <c r="E5" s="40"/>
      <c r="F5" s="40"/>
      <c r="G5" s="40"/>
      <c r="H5" s="40"/>
      <c r="I5" s="40"/>
      <c r="J5" s="40"/>
      <c r="K5" s="40"/>
      <c r="L5" s="128"/>
      <c r="M5" s="40"/>
      <c r="N5" s="40"/>
      <c r="O5" s="40"/>
      <c r="P5" s="40"/>
      <c r="Q5" s="40"/>
      <c r="R5" s="40"/>
      <c r="S5" s="40"/>
      <c r="T5" s="40"/>
      <c r="U5" s="40"/>
      <c r="V5" s="40"/>
      <c r="W5" s="40"/>
      <c r="X5" s="40"/>
      <c r="Y5" s="40"/>
      <c r="Z5" s="40"/>
      <c r="AA5" s="40"/>
      <c r="AB5" s="40"/>
      <c r="AC5" s="40"/>
      <c r="AD5" s="40"/>
      <c r="AE5" s="40"/>
      <c r="AF5" s="40"/>
      <c r="AG5" s="40"/>
      <c r="AH5" s="40"/>
      <c r="AI5" s="40"/>
      <c r="AJ5" s="40"/>
    </row>
    <row r="6" spans="1:36" s="32" customFormat="1" ht="17.100000000000001" customHeight="1">
      <c r="A6" s="701"/>
      <c r="B6" s="1023" t="s">
        <v>8</v>
      </c>
      <c r="C6" s="1025" t="s">
        <v>8</v>
      </c>
      <c r="D6" s="1025"/>
      <c r="E6" s="1025"/>
      <c r="F6" s="1026"/>
      <c r="G6" s="1023" t="s">
        <v>9</v>
      </c>
      <c r="H6" s="1025" t="s">
        <v>9</v>
      </c>
      <c r="I6" s="1025"/>
      <c r="J6" s="1025"/>
      <c r="K6" s="1026"/>
      <c r="L6" s="1027">
        <v>2003</v>
      </c>
      <c r="M6" s="1025" t="s">
        <v>10</v>
      </c>
      <c r="N6" s="1025"/>
      <c r="O6" s="1025"/>
      <c r="P6" s="1026"/>
      <c r="Q6" s="1023">
        <v>2004</v>
      </c>
      <c r="R6" s="1025" t="s">
        <v>11</v>
      </c>
      <c r="S6" s="1025"/>
      <c r="T6" s="1025"/>
      <c r="U6" s="1026"/>
      <c r="V6" s="1023">
        <v>2005</v>
      </c>
      <c r="W6" s="1025" t="s">
        <v>12</v>
      </c>
      <c r="X6" s="1025"/>
      <c r="Y6" s="1025"/>
      <c r="Z6" s="1026"/>
      <c r="AA6" s="1023">
        <v>2006</v>
      </c>
      <c r="AB6" s="1025" t="s">
        <v>13</v>
      </c>
      <c r="AC6" s="1025"/>
      <c r="AD6" s="1025"/>
      <c r="AE6" s="1026"/>
      <c r="AF6" s="1023">
        <v>2007</v>
      </c>
      <c r="AG6" s="1025">
        <v>2007</v>
      </c>
      <c r="AH6" s="1025"/>
      <c r="AI6" s="1025"/>
      <c r="AJ6" s="1026"/>
    </row>
    <row r="7" spans="1:36" s="32" customFormat="1" ht="17.100000000000001" customHeight="1" thickBot="1">
      <c r="A7" s="702"/>
      <c r="B7" s="1024"/>
      <c r="C7" s="674" t="s">
        <v>2658</v>
      </c>
      <c r="D7" s="674" t="s">
        <v>2659</v>
      </c>
      <c r="E7" s="674" t="s">
        <v>2660</v>
      </c>
      <c r="F7" s="674" t="s">
        <v>2661</v>
      </c>
      <c r="G7" s="1024"/>
      <c r="H7" s="674" t="s">
        <v>2658</v>
      </c>
      <c r="I7" s="674" t="s">
        <v>2659</v>
      </c>
      <c r="J7" s="674" t="s">
        <v>2660</v>
      </c>
      <c r="K7" s="674" t="s">
        <v>2661</v>
      </c>
      <c r="L7" s="1028"/>
      <c r="M7" s="674" t="s">
        <v>2658</v>
      </c>
      <c r="N7" s="674" t="s">
        <v>2659</v>
      </c>
      <c r="O7" s="674" t="s">
        <v>2660</v>
      </c>
      <c r="P7" s="674" t="s">
        <v>2661</v>
      </c>
      <c r="Q7" s="1024"/>
      <c r="R7" s="674" t="s">
        <v>2658</v>
      </c>
      <c r="S7" s="674" t="s">
        <v>2659</v>
      </c>
      <c r="T7" s="674" t="s">
        <v>2660</v>
      </c>
      <c r="U7" s="674" t="s">
        <v>2661</v>
      </c>
      <c r="V7" s="1024"/>
      <c r="W7" s="674" t="s">
        <v>2658</v>
      </c>
      <c r="X7" s="674" t="s">
        <v>2659</v>
      </c>
      <c r="Y7" s="674" t="s">
        <v>2660</v>
      </c>
      <c r="Z7" s="674" t="s">
        <v>2661</v>
      </c>
      <c r="AA7" s="1024"/>
      <c r="AB7" s="674" t="s">
        <v>2658</v>
      </c>
      <c r="AC7" s="674" t="s">
        <v>2659</v>
      </c>
      <c r="AD7" s="674" t="s">
        <v>2660</v>
      </c>
      <c r="AE7" s="674" t="s">
        <v>2661</v>
      </c>
      <c r="AF7" s="1024"/>
      <c r="AG7" s="674" t="s">
        <v>2658</v>
      </c>
      <c r="AH7" s="674" t="s">
        <v>2659</v>
      </c>
      <c r="AI7" s="674" t="s">
        <v>2660</v>
      </c>
      <c r="AJ7" s="674" t="s">
        <v>2661</v>
      </c>
    </row>
    <row r="8" spans="1:36" s="32" customFormat="1" ht="5.0999999999999996" customHeight="1">
      <c r="A8" s="52"/>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row>
    <row r="9" spans="1:36" s="32" customFormat="1" ht="12.75" customHeight="1">
      <c r="A9" s="52" t="s">
        <v>2891</v>
      </c>
      <c r="B9" s="104">
        <v>68836</v>
      </c>
      <c r="C9" s="104">
        <v>11194.16</v>
      </c>
      <c r="D9" s="104">
        <v>25563.99</v>
      </c>
      <c r="E9" s="104">
        <v>50449.39</v>
      </c>
      <c r="F9" s="104">
        <v>68836</v>
      </c>
      <c r="G9" s="104">
        <v>73870.47</v>
      </c>
      <c r="H9" s="104">
        <v>12595.4</v>
      </c>
      <c r="I9" s="104">
        <v>27472.49</v>
      </c>
      <c r="J9" s="104">
        <v>53738.21</v>
      </c>
      <c r="K9" s="104">
        <v>73870.47</v>
      </c>
      <c r="L9" s="104">
        <v>80665.16</v>
      </c>
      <c r="M9" s="104">
        <v>12988.06</v>
      </c>
      <c r="N9" s="104">
        <v>28693.360000000001</v>
      </c>
      <c r="O9" s="104">
        <v>57316.69</v>
      </c>
      <c r="P9" s="104">
        <v>80665.16</v>
      </c>
      <c r="Q9" s="104">
        <v>89765.11</v>
      </c>
      <c r="R9" s="104">
        <v>14743.89</v>
      </c>
      <c r="S9" s="104">
        <v>32753.96</v>
      </c>
      <c r="T9" s="104">
        <v>63196.9</v>
      </c>
      <c r="U9" s="104">
        <v>89765.11</v>
      </c>
      <c r="V9" s="104">
        <v>94185.08600000001</v>
      </c>
      <c r="W9" s="104">
        <v>16140.89</v>
      </c>
      <c r="X9" s="104">
        <v>35559.08</v>
      </c>
      <c r="Y9" s="104">
        <v>66604.885999999999</v>
      </c>
      <c r="Z9" s="104">
        <v>94185.08600000001</v>
      </c>
      <c r="AA9" s="104">
        <v>104030</v>
      </c>
      <c r="AB9" s="104">
        <v>18066.2</v>
      </c>
      <c r="AC9" s="104">
        <v>39703.5</v>
      </c>
      <c r="AD9" s="104">
        <v>74335.899999999994</v>
      </c>
      <c r="AE9" s="104">
        <v>104030</v>
      </c>
      <c r="AF9" s="104">
        <v>123521.9</v>
      </c>
      <c r="AG9" s="104">
        <v>21284.9</v>
      </c>
      <c r="AH9" s="104">
        <v>47481.9</v>
      </c>
      <c r="AI9" s="104">
        <v>88629.6</v>
      </c>
      <c r="AJ9" s="104">
        <v>123521.9</v>
      </c>
    </row>
    <row r="10" spans="1:36" s="32" customFormat="1" ht="12.75" customHeight="1">
      <c r="A10" s="938" t="s">
        <v>2892</v>
      </c>
      <c r="B10" s="104"/>
      <c r="C10" s="6"/>
      <c r="D10" s="6"/>
      <c r="E10" s="6"/>
      <c r="F10" s="6"/>
      <c r="G10" s="104"/>
      <c r="H10" s="17"/>
      <c r="I10" s="17"/>
      <c r="J10" s="17"/>
      <c r="K10" s="17"/>
      <c r="L10" s="104"/>
      <c r="M10" s="7"/>
      <c r="N10" s="7"/>
      <c r="O10" s="7"/>
      <c r="P10" s="7"/>
      <c r="Q10" s="104"/>
      <c r="R10" s="7"/>
      <c r="S10" s="7"/>
      <c r="T10" s="7"/>
      <c r="U10" s="7"/>
      <c r="V10" s="104"/>
      <c r="W10" s="7"/>
      <c r="X10" s="7"/>
      <c r="Y10" s="7"/>
      <c r="Z10" s="7"/>
      <c r="AA10" s="104"/>
      <c r="AB10" s="7"/>
      <c r="AC10" s="7"/>
      <c r="AD10" s="7"/>
      <c r="AE10" s="7"/>
      <c r="AF10" s="104"/>
      <c r="AG10" s="6"/>
      <c r="AH10" s="6"/>
      <c r="AI10" s="6"/>
      <c r="AJ10" s="6"/>
    </row>
    <row r="11" spans="1:36" s="32" customFormat="1" ht="12.75">
      <c r="A11" s="925" t="s">
        <v>2893</v>
      </c>
      <c r="B11" s="17">
        <v>23961.26</v>
      </c>
      <c r="C11" s="17">
        <v>1838.35</v>
      </c>
      <c r="D11" s="17">
        <v>5989.96</v>
      </c>
      <c r="E11" s="17">
        <v>19071.560000000001</v>
      </c>
      <c r="F11" s="17">
        <v>23961.26</v>
      </c>
      <c r="G11" s="17">
        <v>26311.73</v>
      </c>
      <c r="H11" s="17">
        <v>2120.2399999999998</v>
      </c>
      <c r="I11" s="17">
        <v>6045.89</v>
      </c>
      <c r="J11" s="17">
        <v>20507.79</v>
      </c>
      <c r="K11" s="17">
        <v>26311.73</v>
      </c>
      <c r="L11" s="17">
        <v>26757.599999999999</v>
      </c>
      <c r="M11" s="17">
        <v>2235</v>
      </c>
      <c r="N11" s="17">
        <v>6012.23</v>
      </c>
      <c r="O11" s="17">
        <v>20001.07</v>
      </c>
      <c r="P11" s="17">
        <v>26757.599999999999</v>
      </c>
      <c r="Q11" s="17">
        <v>29356.6</v>
      </c>
      <c r="R11" s="17">
        <v>2387</v>
      </c>
      <c r="S11" s="17">
        <v>6519.1</v>
      </c>
      <c r="T11" s="17">
        <v>21792.5</v>
      </c>
      <c r="U11" s="17">
        <v>29356.6</v>
      </c>
      <c r="V11" s="17">
        <v>27039.5</v>
      </c>
      <c r="W11" s="17">
        <v>2428.6</v>
      </c>
      <c r="X11" s="17">
        <v>6338.5</v>
      </c>
      <c r="Y11" s="17">
        <v>20241.599999999999</v>
      </c>
      <c r="Z11" s="17">
        <v>27039.5</v>
      </c>
      <c r="AA11" s="17">
        <v>29226.5</v>
      </c>
      <c r="AB11" s="17">
        <v>2678</v>
      </c>
      <c r="AC11" s="17">
        <v>6949.8</v>
      </c>
      <c r="AD11" s="17">
        <v>22363.8</v>
      </c>
      <c r="AE11" s="17">
        <v>29226.5</v>
      </c>
      <c r="AF11" s="17">
        <v>33159.699999999997</v>
      </c>
      <c r="AG11" s="17">
        <v>2958.5</v>
      </c>
      <c r="AH11" s="17">
        <v>7748.9</v>
      </c>
      <c r="AI11" s="17">
        <v>25289.8</v>
      </c>
      <c r="AJ11" s="17">
        <v>33159.699999999997</v>
      </c>
    </row>
    <row r="12" spans="1:36" s="32" customFormat="1" ht="12.75">
      <c r="A12" s="925" t="s">
        <v>2894</v>
      </c>
      <c r="B12" s="17">
        <v>8.85</v>
      </c>
      <c r="C12" s="17">
        <v>0.9</v>
      </c>
      <c r="D12" s="17">
        <v>2.1800000000000002</v>
      </c>
      <c r="E12" s="17">
        <v>5.98</v>
      </c>
      <c r="F12" s="17">
        <v>8.85</v>
      </c>
      <c r="G12" s="17">
        <v>1.1599999999999999</v>
      </c>
      <c r="H12" s="17">
        <v>0.3</v>
      </c>
      <c r="I12" s="17">
        <v>0.6</v>
      </c>
      <c r="J12" s="17">
        <v>0.91</v>
      </c>
      <c r="K12" s="17">
        <v>1.1599999999999999</v>
      </c>
      <c r="L12" s="17">
        <v>0.8</v>
      </c>
      <c r="M12" s="17">
        <v>0.1</v>
      </c>
      <c r="N12" s="17">
        <v>0.3</v>
      </c>
      <c r="O12" s="17">
        <v>0.5</v>
      </c>
      <c r="P12" s="17">
        <v>0.8</v>
      </c>
      <c r="Q12" s="17">
        <v>1.27</v>
      </c>
      <c r="R12" s="17">
        <v>0.22</v>
      </c>
      <c r="S12" s="17">
        <v>0.42</v>
      </c>
      <c r="T12" s="17">
        <v>0.77</v>
      </c>
      <c r="U12" s="17">
        <v>1.27</v>
      </c>
      <c r="V12" s="17">
        <v>1.0859999999999999</v>
      </c>
      <c r="W12" s="17">
        <v>0.19</v>
      </c>
      <c r="X12" s="17">
        <v>0.48</v>
      </c>
      <c r="Y12" s="17">
        <v>0.78599999999999992</v>
      </c>
      <c r="Z12" s="17">
        <v>1.0859999999999999</v>
      </c>
      <c r="AA12" s="17">
        <v>0.5</v>
      </c>
      <c r="AB12" s="17">
        <v>0.1</v>
      </c>
      <c r="AC12" s="17">
        <v>0.2</v>
      </c>
      <c r="AD12" s="17">
        <v>0.4</v>
      </c>
      <c r="AE12" s="17">
        <v>0.5</v>
      </c>
      <c r="AF12" s="17">
        <v>4.8</v>
      </c>
      <c r="AG12" s="17">
        <v>0.3</v>
      </c>
      <c r="AH12" s="17">
        <v>1.2</v>
      </c>
      <c r="AI12" s="17">
        <v>2.5</v>
      </c>
      <c r="AJ12" s="17">
        <v>4.8</v>
      </c>
    </row>
    <row r="13" spans="1:36" s="32" customFormat="1" ht="12.75">
      <c r="A13" s="925" t="s">
        <v>2895</v>
      </c>
      <c r="B13" s="17">
        <v>352.17</v>
      </c>
      <c r="C13" s="17">
        <v>76.900000000000006</v>
      </c>
      <c r="D13" s="17">
        <v>168.62</v>
      </c>
      <c r="E13" s="17">
        <v>261.08999999999997</v>
      </c>
      <c r="F13" s="17">
        <v>352.17</v>
      </c>
      <c r="G13" s="17">
        <v>383.46</v>
      </c>
      <c r="H13" s="17">
        <v>70.8</v>
      </c>
      <c r="I13" s="17">
        <v>171</v>
      </c>
      <c r="J13" s="17">
        <v>273.29000000000002</v>
      </c>
      <c r="K13" s="17">
        <v>383.46</v>
      </c>
      <c r="L13" s="17">
        <v>366.11</v>
      </c>
      <c r="M13" s="17">
        <v>59.25</v>
      </c>
      <c r="N13" s="17">
        <v>149.25</v>
      </c>
      <c r="O13" s="17">
        <v>244.04</v>
      </c>
      <c r="P13" s="17">
        <v>366.11</v>
      </c>
      <c r="Q13" s="17">
        <v>505.08</v>
      </c>
      <c r="R13" s="17">
        <v>93.99</v>
      </c>
      <c r="S13" s="17">
        <v>265.39</v>
      </c>
      <c r="T13" s="17">
        <v>394.24</v>
      </c>
      <c r="U13" s="17">
        <v>505.08</v>
      </c>
      <c r="V13" s="17">
        <v>570.5</v>
      </c>
      <c r="W13" s="17">
        <v>88.9</v>
      </c>
      <c r="X13" s="17">
        <v>198.2</v>
      </c>
      <c r="Y13" s="17">
        <v>366.9</v>
      </c>
      <c r="Z13" s="17">
        <v>570.5</v>
      </c>
      <c r="AA13" s="17">
        <v>514.4</v>
      </c>
      <c r="AB13" s="17">
        <v>112.4</v>
      </c>
      <c r="AC13" s="17">
        <v>257.10000000000002</v>
      </c>
      <c r="AD13" s="17">
        <v>391.3</v>
      </c>
      <c r="AE13" s="17">
        <v>514.4</v>
      </c>
      <c r="AF13" s="17">
        <v>473</v>
      </c>
      <c r="AG13" s="17">
        <v>88.4</v>
      </c>
      <c r="AH13" s="17">
        <v>185</v>
      </c>
      <c r="AI13" s="17">
        <v>314</v>
      </c>
      <c r="AJ13" s="17">
        <v>473</v>
      </c>
    </row>
    <row r="14" spans="1:36" s="32" customFormat="1" ht="12.75">
      <c r="A14" s="925" t="s">
        <v>2896</v>
      </c>
      <c r="B14" s="17">
        <v>12904.93</v>
      </c>
      <c r="C14" s="17">
        <v>3306.33</v>
      </c>
      <c r="D14" s="17">
        <v>6193.03</v>
      </c>
      <c r="E14" s="17">
        <v>9247.6299999999992</v>
      </c>
      <c r="F14" s="17">
        <v>12904.93</v>
      </c>
      <c r="G14" s="17">
        <v>11615.83</v>
      </c>
      <c r="H14" s="17">
        <v>2929.95</v>
      </c>
      <c r="I14" s="17">
        <v>5610.29</v>
      </c>
      <c r="J14" s="17">
        <v>8047.77</v>
      </c>
      <c r="K14" s="17">
        <v>11615.83</v>
      </c>
      <c r="L14" s="17">
        <v>11589.12</v>
      </c>
      <c r="M14" s="17">
        <v>2437.5</v>
      </c>
      <c r="N14" s="17">
        <v>4521.2</v>
      </c>
      <c r="O14" s="17">
        <v>7841.44</v>
      </c>
      <c r="P14" s="17">
        <v>11589.12</v>
      </c>
      <c r="Q14" s="17">
        <v>11378.48</v>
      </c>
      <c r="R14" s="17">
        <v>2751.14</v>
      </c>
      <c r="S14" s="17">
        <v>5145.29</v>
      </c>
      <c r="T14" s="17">
        <v>7737.79</v>
      </c>
      <c r="U14" s="17">
        <v>11378.48</v>
      </c>
      <c r="V14" s="17">
        <v>12026</v>
      </c>
      <c r="W14" s="17">
        <v>3005.6</v>
      </c>
      <c r="X14" s="17">
        <v>5960.7</v>
      </c>
      <c r="Y14" s="17">
        <v>9020.6</v>
      </c>
      <c r="Z14" s="17">
        <v>12026</v>
      </c>
      <c r="AA14" s="17">
        <v>11133.6</v>
      </c>
      <c r="AB14" s="17">
        <v>2763.2</v>
      </c>
      <c r="AC14" s="17">
        <v>5687.3</v>
      </c>
      <c r="AD14" s="17">
        <v>8283.2000000000007</v>
      </c>
      <c r="AE14" s="17">
        <v>11133.6</v>
      </c>
      <c r="AF14" s="17">
        <v>13302.4</v>
      </c>
      <c r="AG14" s="17">
        <v>3015.1</v>
      </c>
      <c r="AH14" s="17">
        <v>6601</v>
      </c>
      <c r="AI14" s="17">
        <v>9983.5</v>
      </c>
      <c r="AJ14" s="17">
        <v>13302.4</v>
      </c>
    </row>
    <row r="15" spans="1:36" s="32" customFormat="1" ht="12.75">
      <c r="A15" s="925" t="s">
        <v>2897</v>
      </c>
      <c r="B15" s="17">
        <v>3841.92</v>
      </c>
      <c r="C15" s="17">
        <v>665.22</v>
      </c>
      <c r="D15" s="17">
        <v>1711.02</v>
      </c>
      <c r="E15" s="17">
        <v>3233.42</v>
      </c>
      <c r="F15" s="17">
        <v>3841.92</v>
      </c>
      <c r="G15" s="17">
        <v>3214.93</v>
      </c>
      <c r="H15" s="17">
        <v>925.15</v>
      </c>
      <c r="I15" s="17">
        <v>1597.79</v>
      </c>
      <c r="J15" s="17">
        <v>2574.89</v>
      </c>
      <c r="K15" s="17">
        <v>3214.93</v>
      </c>
      <c r="L15" s="17">
        <v>3629.79</v>
      </c>
      <c r="M15" s="17">
        <v>938.98</v>
      </c>
      <c r="N15" s="17">
        <v>1635.07</v>
      </c>
      <c r="O15" s="17">
        <v>2599.9299999999998</v>
      </c>
      <c r="P15" s="17">
        <v>3629.79</v>
      </c>
      <c r="Q15" s="17">
        <v>3033.45</v>
      </c>
      <c r="R15" s="17">
        <v>901.26</v>
      </c>
      <c r="S15" s="17">
        <v>1491.61</v>
      </c>
      <c r="T15" s="17">
        <v>2207.21</v>
      </c>
      <c r="U15" s="17">
        <v>3033.45</v>
      </c>
      <c r="V15" s="17">
        <v>3125.1</v>
      </c>
      <c r="W15" s="17">
        <v>970.2</v>
      </c>
      <c r="X15" s="17">
        <v>1503</v>
      </c>
      <c r="Y15" s="17">
        <v>2117.5</v>
      </c>
      <c r="Z15" s="17">
        <v>3125.1</v>
      </c>
      <c r="AA15" s="17">
        <v>3869.7</v>
      </c>
      <c r="AB15" s="17">
        <v>1347.2</v>
      </c>
      <c r="AC15" s="17">
        <v>2057.4</v>
      </c>
      <c r="AD15" s="17">
        <v>2825.1</v>
      </c>
      <c r="AE15" s="17">
        <v>3869.7</v>
      </c>
      <c r="AF15" s="17">
        <v>4234</v>
      </c>
      <c r="AG15" s="17">
        <v>1575.2</v>
      </c>
      <c r="AH15" s="17">
        <v>2334</v>
      </c>
      <c r="AI15" s="17">
        <v>3077.1</v>
      </c>
      <c r="AJ15" s="17">
        <v>4234</v>
      </c>
    </row>
    <row r="16" spans="1:36" s="32" customFormat="1" ht="12.75">
      <c r="A16" s="925" t="s">
        <v>2898</v>
      </c>
      <c r="B16" s="17">
        <v>2843.64</v>
      </c>
      <c r="C16" s="17">
        <v>300.77</v>
      </c>
      <c r="D16" s="17">
        <v>1040.8699999999999</v>
      </c>
      <c r="E16" s="17">
        <v>1873.64</v>
      </c>
      <c r="F16" s="17">
        <v>2843.64</v>
      </c>
      <c r="G16" s="17">
        <v>2819.85</v>
      </c>
      <c r="H16" s="17">
        <v>306</v>
      </c>
      <c r="I16" s="17">
        <v>882.4</v>
      </c>
      <c r="J16" s="17">
        <v>1725</v>
      </c>
      <c r="K16" s="17">
        <v>2819.85</v>
      </c>
      <c r="L16" s="17">
        <v>2522.7399999999998</v>
      </c>
      <c r="M16" s="17">
        <v>268.54000000000002</v>
      </c>
      <c r="N16" s="17">
        <v>865.84</v>
      </c>
      <c r="O16" s="17">
        <v>1791.2</v>
      </c>
      <c r="P16" s="17">
        <v>2522.7399999999998</v>
      </c>
      <c r="Q16" s="17">
        <v>2578.69</v>
      </c>
      <c r="R16" s="17">
        <v>261.02999999999997</v>
      </c>
      <c r="S16" s="17">
        <v>860.94</v>
      </c>
      <c r="T16" s="17">
        <v>1626.15</v>
      </c>
      <c r="U16" s="17">
        <v>2578.69</v>
      </c>
      <c r="V16" s="17">
        <v>2727</v>
      </c>
      <c r="W16" s="17">
        <v>245.8</v>
      </c>
      <c r="X16" s="17">
        <v>878.1</v>
      </c>
      <c r="Y16" s="17">
        <v>1812.4</v>
      </c>
      <c r="Z16" s="17">
        <v>2727</v>
      </c>
      <c r="AA16" s="17">
        <v>3247</v>
      </c>
      <c r="AB16" s="17">
        <v>323.5</v>
      </c>
      <c r="AC16" s="17">
        <v>1069.8</v>
      </c>
      <c r="AD16" s="17">
        <v>2012.8</v>
      </c>
      <c r="AE16" s="17">
        <v>3247</v>
      </c>
      <c r="AF16" s="17">
        <v>4024.5</v>
      </c>
      <c r="AG16" s="17">
        <v>498.9</v>
      </c>
      <c r="AH16" s="17">
        <v>1439.2</v>
      </c>
      <c r="AI16" s="17">
        <v>2712.7</v>
      </c>
      <c r="AJ16" s="17">
        <v>4024.5</v>
      </c>
    </row>
    <row r="17" spans="1:36" s="32" customFormat="1" ht="25.5">
      <c r="A17" s="925" t="s">
        <v>2899</v>
      </c>
      <c r="B17" s="17">
        <v>8459.7000000000007</v>
      </c>
      <c r="C17" s="17">
        <v>1846.6</v>
      </c>
      <c r="D17" s="17">
        <v>3777.5</v>
      </c>
      <c r="E17" s="17">
        <v>5994.7</v>
      </c>
      <c r="F17" s="17">
        <v>8459.7000000000007</v>
      </c>
      <c r="G17" s="17">
        <v>9781.51</v>
      </c>
      <c r="H17" s="17">
        <v>2102.15</v>
      </c>
      <c r="I17" s="17">
        <v>4414.45</v>
      </c>
      <c r="J17" s="17">
        <v>6908.25</v>
      </c>
      <c r="K17" s="17">
        <v>9781.51</v>
      </c>
      <c r="L17" s="17">
        <v>12098.75</v>
      </c>
      <c r="M17" s="17">
        <v>2482.65</v>
      </c>
      <c r="N17" s="17">
        <v>5257.35</v>
      </c>
      <c r="O17" s="17">
        <v>8375.09</v>
      </c>
      <c r="P17" s="17">
        <v>12098.75</v>
      </c>
      <c r="Q17" s="17">
        <v>15101.73</v>
      </c>
      <c r="R17" s="17">
        <v>2954.65</v>
      </c>
      <c r="S17" s="17">
        <v>6428.93</v>
      </c>
      <c r="T17" s="17">
        <v>10264.33</v>
      </c>
      <c r="U17" s="17">
        <v>15101.73</v>
      </c>
      <c r="V17" s="17">
        <v>16893.400000000001</v>
      </c>
      <c r="W17" s="17">
        <v>3178</v>
      </c>
      <c r="X17" s="17">
        <v>6762.3</v>
      </c>
      <c r="Y17" s="17">
        <v>11238.6</v>
      </c>
      <c r="Z17" s="17">
        <v>16893.400000000001</v>
      </c>
      <c r="AA17" s="17">
        <v>20681.5</v>
      </c>
      <c r="AB17" s="17">
        <v>3876.6</v>
      </c>
      <c r="AC17" s="17">
        <v>8293.6</v>
      </c>
      <c r="AD17" s="17">
        <v>13830.7</v>
      </c>
      <c r="AE17" s="17">
        <v>20681.5</v>
      </c>
      <c r="AF17" s="17">
        <v>23163</v>
      </c>
      <c r="AG17" s="17">
        <v>4455.5</v>
      </c>
      <c r="AH17" s="17">
        <v>9713</v>
      </c>
      <c r="AI17" s="17">
        <v>15891.2</v>
      </c>
      <c r="AJ17" s="17">
        <v>23163</v>
      </c>
    </row>
    <row r="18" spans="1:36" s="32" customFormat="1" ht="12.75">
      <c r="A18" s="925" t="s">
        <v>2900</v>
      </c>
      <c r="B18" s="17">
        <v>443.8</v>
      </c>
      <c r="C18" s="17">
        <v>90.6</v>
      </c>
      <c r="D18" s="17">
        <v>192.7</v>
      </c>
      <c r="E18" s="17">
        <v>329.2</v>
      </c>
      <c r="F18" s="17">
        <v>443.8</v>
      </c>
      <c r="G18" s="17">
        <v>692.89</v>
      </c>
      <c r="H18" s="17">
        <v>142.6</v>
      </c>
      <c r="I18" s="17">
        <v>322.44</v>
      </c>
      <c r="J18" s="17">
        <v>520.75</v>
      </c>
      <c r="K18" s="17">
        <v>692.89</v>
      </c>
      <c r="L18" s="17">
        <v>1048.94</v>
      </c>
      <c r="M18" s="17">
        <v>177.94</v>
      </c>
      <c r="N18" s="17">
        <v>481.24</v>
      </c>
      <c r="O18" s="17">
        <v>696.94</v>
      </c>
      <c r="P18" s="17">
        <v>1048.94</v>
      </c>
      <c r="Q18" s="17">
        <v>1423.65</v>
      </c>
      <c r="R18" s="17">
        <v>270.60000000000002</v>
      </c>
      <c r="S18" s="17">
        <v>645.38</v>
      </c>
      <c r="T18" s="17">
        <v>929.05</v>
      </c>
      <c r="U18" s="17">
        <v>1423.65</v>
      </c>
      <c r="V18" s="17">
        <v>1646.5</v>
      </c>
      <c r="W18" s="17">
        <v>290.7</v>
      </c>
      <c r="X18" s="17">
        <v>658.7</v>
      </c>
      <c r="Y18" s="17">
        <v>1114.0999999999999</v>
      </c>
      <c r="Z18" s="17">
        <v>1646.5</v>
      </c>
      <c r="AA18" s="17">
        <v>1616.6</v>
      </c>
      <c r="AB18" s="17">
        <v>269.89999999999998</v>
      </c>
      <c r="AC18" s="17">
        <v>614</v>
      </c>
      <c r="AD18" s="17">
        <v>1093.9000000000001</v>
      </c>
      <c r="AE18" s="17">
        <v>1616.6</v>
      </c>
      <c r="AF18" s="17">
        <v>1749.6</v>
      </c>
      <c r="AG18" s="17">
        <v>327.10000000000002</v>
      </c>
      <c r="AH18" s="17">
        <v>715.6</v>
      </c>
      <c r="AI18" s="17">
        <v>1232</v>
      </c>
      <c r="AJ18" s="17">
        <v>1749.6</v>
      </c>
    </row>
    <row r="19" spans="1:36" s="32" customFormat="1" ht="12.75">
      <c r="A19" s="925" t="s">
        <v>2901</v>
      </c>
      <c r="B19" s="17">
        <v>2341.85</v>
      </c>
      <c r="C19" s="17">
        <v>527.1</v>
      </c>
      <c r="D19" s="17">
        <v>1021.65</v>
      </c>
      <c r="E19" s="17">
        <v>1628.25</v>
      </c>
      <c r="F19" s="17">
        <v>2341.85</v>
      </c>
      <c r="G19" s="17">
        <v>3130.47</v>
      </c>
      <c r="H19" s="17">
        <v>813.24</v>
      </c>
      <c r="I19" s="17">
        <v>1497.52</v>
      </c>
      <c r="J19" s="17">
        <v>2296.5700000000002</v>
      </c>
      <c r="K19" s="17">
        <v>3130.47</v>
      </c>
      <c r="L19" s="17">
        <v>4190.28</v>
      </c>
      <c r="M19" s="17">
        <v>893.88</v>
      </c>
      <c r="N19" s="17">
        <v>1904.68</v>
      </c>
      <c r="O19" s="17">
        <v>2972.58</v>
      </c>
      <c r="P19" s="17">
        <v>4190.28</v>
      </c>
      <c r="Q19" s="17">
        <v>5251.42</v>
      </c>
      <c r="R19" s="17">
        <v>1242.25</v>
      </c>
      <c r="S19" s="17">
        <v>2396.9</v>
      </c>
      <c r="T19" s="17">
        <v>3679.16</v>
      </c>
      <c r="U19" s="17">
        <v>5251.42</v>
      </c>
      <c r="V19" s="17">
        <v>6787.7</v>
      </c>
      <c r="W19" s="17">
        <v>1474.6</v>
      </c>
      <c r="X19" s="17">
        <v>3105.8</v>
      </c>
      <c r="Y19" s="17">
        <v>4783.3999999999996</v>
      </c>
      <c r="Z19" s="17">
        <v>6787.7</v>
      </c>
      <c r="AA19" s="17">
        <v>7249.4</v>
      </c>
      <c r="AB19" s="17">
        <v>1515.5</v>
      </c>
      <c r="AC19" s="17">
        <v>3259.9</v>
      </c>
      <c r="AD19" s="17">
        <v>5143.3999999999996</v>
      </c>
      <c r="AE19" s="17">
        <v>7249.4</v>
      </c>
      <c r="AF19" s="17">
        <v>9947.5</v>
      </c>
      <c r="AG19" s="17">
        <v>2080.6999999999998</v>
      </c>
      <c r="AH19" s="17">
        <v>4424.8999999999996</v>
      </c>
      <c r="AI19" s="17">
        <v>7082.8</v>
      </c>
      <c r="AJ19" s="17">
        <v>9947.5</v>
      </c>
    </row>
    <row r="20" spans="1:36" s="32" customFormat="1" ht="12.75">
      <c r="A20" s="925" t="s">
        <v>2902</v>
      </c>
      <c r="B20" s="17">
        <v>70.12</v>
      </c>
      <c r="C20" s="17">
        <v>15.36</v>
      </c>
      <c r="D20" s="17">
        <v>27.9</v>
      </c>
      <c r="E20" s="17">
        <v>43.06</v>
      </c>
      <c r="F20" s="17">
        <v>70.12</v>
      </c>
      <c r="G20" s="17">
        <v>307.81</v>
      </c>
      <c r="H20" s="17">
        <v>61.1</v>
      </c>
      <c r="I20" s="17">
        <v>138.21</v>
      </c>
      <c r="J20" s="17">
        <v>207.81</v>
      </c>
      <c r="K20" s="17">
        <v>307.81</v>
      </c>
      <c r="L20" s="17">
        <v>542.29999999999995</v>
      </c>
      <c r="M20" s="17">
        <v>82.23</v>
      </c>
      <c r="N20" s="17">
        <v>221.49</v>
      </c>
      <c r="O20" s="17">
        <v>389.39</v>
      </c>
      <c r="P20" s="17">
        <v>542.29999999999995</v>
      </c>
      <c r="Q20" s="17">
        <v>519.85</v>
      </c>
      <c r="R20" s="17">
        <v>118.93</v>
      </c>
      <c r="S20" s="17">
        <v>244.6</v>
      </c>
      <c r="T20" s="17">
        <v>374.4</v>
      </c>
      <c r="U20" s="17">
        <v>519.85</v>
      </c>
      <c r="V20" s="17">
        <v>582.29999999999995</v>
      </c>
      <c r="W20" s="17">
        <v>123.7</v>
      </c>
      <c r="X20" s="17">
        <v>260.3</v>
      </c>
      <c r="Y20" s="17">
        <v>407.5</v>
      </c>
      <c r="Z20" s="17">
        <v>582.29999999999995</v>
      </c>
      <c r="AA20" s="17">
        <v>598.70000000000005</v>
      </c>
      <c r="AB20" s="17">
        <v>134.80000000000001</v>
      </c>
      <c r="AC20" s="17">
        <v>264.8</v>
      </c>
      <c r="AD20" s="17">
        <v>413.9</v>
      </c>
      <c r="AE20" s="17">
        <v>598.70000000000005</v>
      </c>
      <c r="AF20" s="17">
        <v>672.1</v>
      </c>
      <c r="AG20" s="17">
        <v>130.6</v>
      </c>
      <c r="AH20" s="17">
        <v>279.2</v>
      </c>
      <c r="AI20" s="17">
        <v>448</v>
      </c>
      <c r="AJ20" s="17">
        <v>672.1</v>
      </c>
    </row>
    <row r="21" spans="1:36" s="32" customFormat="1" ht="25.5">
      <c r="A21" s="925" t="s">
        <v>2903</v>
      </c>
      <c r="B21" s="17">
        <v>1899.3</v>
      </c>
      <c r="C21" s="17">
        <v>381.7</v>
      </c>
      <c r="D21" s="17">
        <v>845.7</v>
      </c>
      <c r="E21" s="17">
        <v>1306.2</v>
      </c>
      <c r="F21" s="17">
        <v>1899.3</v>
      </c>
      <c r="G21" s="17">
        <v>1907.66</v>
      </c>
      <c r="H21" s="17">
        <v>406.04</v>
      </c>
      <c r="I21" s="17">
        <v>908.01</v>
      </c>
      <c r="J21" s="17">
        <v>1395.66</v>
      </c>
      <c r="K21" s="17">
        <v>1907.66</v>
      </c>
      <c r="L21" s="17">
        <v>2311.4699999999998</v>
      </c>
      <c r="M21" s="17">
        <v>454.52</v>
      </c>
      <c r="N21" s="17">
        <v>1042.02</v>
      </c>
      <c r="O21" s="17">
        <v>1669.05</v>
      </c>
      <c r="P21" s="17">
        <v>2311.4699999999998</v>
      </c>
      <c r="Q21" s="17">
        <v>2450.96</v>
      </c>
      <c r="R21" s="17">
        <v>519.52</v>
      </c>
      <c r="S21" s="17">
        <v>1160.26</v>
      </c>
      <c r="T21" s="17">
        <v>1827.16</v>
      </c>
      <c r="U21" s="17">
        <v>2450.96</v>
      </c>
      <c r="V21" s="17">
        <v>2563.3000000000002</v>
      </c>
      <c r="W21" s="17">
        <v>522</v>
      </c>
      <c r="X21" s="17">
        <v>1158.9000000000001</v>
      </c>
      <c r="Y21" s="17">
        <v>1819.4</v>
      </c>
      <c r="Z21" s="17">
        <v>2563.3000000000002</v>
      </c>
      <c r="AA21" s="17">
        <v>2880.5</v>
      </c>
      <c r="AB21" s="17">
        <v>615</v>
      </c>
      <c r="AC21" s="17">
        <v>1306.2</v>
      </c>
      <c r="AD21" s="17">
        <v>2070.6</v>
      </c>
      <c r="AE21" s="17">
        <v>2880.5</v>
      </c>
      <c r="AF21" s="17">
        <v>3487.5</v>
      </c>
      <c r="AG21" s="17">
        <v>702</v>
      </c>
      <c r="AH21" s="17">
        <v>1520.5</v>
      </c>
      <c r="AI21" s="17">
        <v>2454.9</v>
      </c>
      <c r="AJ21" s="17">
        <v>3487.5</v>
      </c>
    </row>
    <row r="22" spans="1:36" s="32" customFormat="1" ht="12.75">
      <c r="A22" s="925" t="s">
        <v>2904</v>
      </c>
      <c r="B22" s="17">
        <v>2505.6999999999998</v>
      </c>
      <c r="C22" s="17">
        <v>448.9</v>
      </c>
      <c r="D22" s="17">
        <v>946.6</v>
      </c>
      <c r="E22" s="17">
        <v>1535.4</v>
      </c>
      <c r="F22" s="17">
        <v>2505.6999999999998</v>
      </c>
      <c r="G22" s="17">
        <v>3821.13</v>
      </c>
      <c r="H22" s="17">
        <v>808.3</v>
      </c>
      <c r="I22" s="17">
        <v>1652.2</v>
      </c>
      <c r="J22" s="17">
        <v>2735.13</v>
      </c>
      <c r="K22" s="17">
        <v>3821.13</v>
      </c>
      <c r="L22" s="17">
        <v>3994.3</v>
      </c>
      <c r="M22" s="17">
        <v>669.64</v>
      </c>
      <c r="N22" s="17">
        <v>1550.44</v>
      </c>
      <c r="O22" s="17">
        <v>2531.67</v>
      </c>
      <c r="P22" s="17">
        <v>3994.3</v>
      </c>
      <c r="Q22" s="17">
        <v>4057.79</v>
      </c>
      <c r="R22" s="17">
        <v>593.04999999999995</v>
      </c>
      <c r="S22" s="17">
        <v>1590.09</v>
      </c>
      <c r="T22" s="17">
        <v>2540.25</v>
      </c>
      <c r="U22" s="17">
        <v>4057.79</v>
      </c>
      <c r="V22" s="17">
        <v>4385.8</v>
      </c>
      <c r="W22" s="17">
        <v>684.8</v>
      </c>
      <c r="X22" s="17">
        <v>1677.6</v>
      </c>
      <c r="Y22" s="17">
        <v>2640.4</v>
      </c>
      <c r="Z22" s="17">
        <v>4385.8</v>
      </c>
      <c r="AA22" s="17">
        <v>4648.5</v>
      </c>
      <c r="AB22" s="17">
        <v>830</v>
      </c>
      <c r="AC22" s="17">
        <v>1914.9</v>
      </c>
      <c r="AD22" s="17">
        <v>3179</v>
      </c>
      <c r="AE22" s="17">
        <v>4648.5</v>
      </c>
      <c r="AF22" s="17">
        <v>5145.1000000000004</v>
      </c>
      <c r="AG22" s="17">
        <v>817.1</v>
      </c>
      <c r="AH22" s="17">
        <v>2040.4</v>
      </c>
      <c r="AI22" s="17">
        <v>3390.5</v>
      </c>
      <c r="AJ22" s="17">
        <v>5145.1000000000004</v>
      </c>
    </row>
    <row r="23" spans="1:36" s="32" customFormat="1" ht="12.75">
      <c r="A23" s="925" t="s">
        <v>2905</v>
      </c>
      <c r="B23" s="17">
        <v>2220</v>
      </c>
      <c r="C23" s="17">
        <v>422.9</v>
      </c>
      <c r="D23" s="17">
        <v>945.4</v>
      </c>
      <c r="E23" s="17">
        <v>1494.2</v>
      </c>
      <c r="F23" s="17">
        <v>2220</v>
      </c>
      <c r="G23" s="17">
        <v>2457.46</v>
      </c>
      <c r="H23" s="17">
        <v>481.63</v>
      </c>
      <c r="I23" s="17">
        <v>1132.48</v>
      </c>
      <c r="J23" s="17">
        <v>1729.47</v>
      </c>
      <c r="K23" s="17">
        <v>2457.46</v>
      </c>
      <c r="L23" s="17">
        <v>2560.54</v>
      </c>
      <c r="M23" s="17">
        <v>529</v>
      </c>
      <c r="N23" s="17">
        <v>1182.82</v>
      </c>
      <c r="O23" s="17">
        <v>1834.75</v>
      </c>
      <c r="P23" s="17">
        <v>2560.54</v>
      </c>
      <c r="Q23" s="17">
        <v>3397.58</v>
      </c>
      <c r="R23" s="17">
        <v>654.5</v>
      </c>
      <c r="S23" s="17">
        <v>1416.7</v>
      </c>
      <c r="T23" s="17">
        <v>2210.38</v>
      </c>
      <c r="U23" s="17">
        <v>3397.58</v>
      </c>
      <c r="V23" s="17">
        <v>3384.7</v>
      </c>
      <c r="W23" s="17">
        <v>603</v>
      </c>
      <c r="X23" s="17">
        <v>1415.7</v>
      </c>
      <c r="Y23" s="17">
        <v>2167.5</v>
      </c>
      <c r="Z23" s="17">
        <v>3384.7</v>
      </c>
      <c r="AA23" s="17">
        <v>3803.2</v>
      </c>
      <c r="AB23" s="17">
        <v>625.29999999999995</v>
      </c>
      <c r="AC23" s="17">
        <v>1603.5</v>
      </c>
      <c r="AD23" s="17">
        <v>2524</v>
      </c>
      <c r="AE23" s="17">
        <v>3803.2</v>
      </c>
      <c r="AF23" s="17">
        <v>4564.2</v>
      </c>
      <c r="AG23" s="17">
        <v>852.4</v>
      </c>
      <c r="AH23" s="17">
        <v>2035.3</v>
      </c>
      <c r="AI23" s="17">
        <v>3032</v>
      </c>
      <c r="AJ23" s="17">
        <v>4564.2</v>
      </c>
    </row>
    <row r="24" spans="1:36" s="32" customFormat="1" ht="12.75">
      <c r="A24" s="925" t="s">
        <v>2906</v>
      </c>
      <c r="B24" s="17">
        <v>1273.3</v>
      </c>
      <c r="C24" s="17">
        <v>283.89999999999998</v>
      </c>
      <c r="D24" s="17">
        <v>582.6</v>
      </c>
      <c r="E24" s="17">
        <v>908.3</v>
      </c>
      <c r="F24" s="17">
        <v>1273.3</v>
      </c>
      <c r="G24" s="17">
        <v>1220.3499999999999</v>
      </c>
      <c r="H24" s="17">
        <v>286.89999999999998</v>
      </c>
      <c r="I24" s="17">
        <v>594.29999999999995</v>
      </c>
      <c r="J24" s="17">
        <v>917.5</v>
      </c>
      <c r="K24" s="17">
        <v>1220.3499999999999</v>
      </c>
      <c r="L24" s="17">
        <v>1205.3800000000001</v>
      </c>
      <c r="M24" s="17">
        <v>269.57</v>
      </c>
      <c r="N24" s="17">
        <v>546.22</v>
      </c>
      <c r="O24" s="17">
        <v>857.63</v>
      </c>
      <c r="P24" s="17">
        <v>1205.3800000000001</v>
      </c>
      <c r="Q24" s="17">
        <v>1415.14</v>
      </c>
      <c r="R24" s="17">
        <v>304</v>
      </c>
      <c r="S24" s="17">
        <v>620.5</v>
      </c>
      <c r="T24" s="17">
        <v>977.79</v>
      </c>
      <c r="U24" s="17">
        <v>1415.14</v>
      </c>
      <c r="V24" s="17">
        <v>1858.1</v>
      </c>
      <c r="W24" s="17">
        <v>396.3</v>
      </c>
      <c r="X24" s="17">
        <v>856</v>
      </c>
      <c r="Y24" s="17">
        <v>1334.7</v>
      </c>
      <c r="Z24" s="17">
        <v>1858.1</v>
      </c>
      <c r="AA24" s="17">
        <v>2032.1</v>
      </c>
      <c r="AB24" s="17">
        <v>457.4</v>
      </c>
      <c r="AC24" s="17">
        <v>939.8</v>
      </c>
      <c r="AD24" s="17">
        <v>1467.5</v>
      </c>
      <c r="AE24" s="17">
        <v>2032.1</v>
      </c>
      <c r="AF24" s="17">
        <v>2628.6</v>
      </c>
      <c r="AG24" s="17">
        <v>560.29999999999995</v>
      </c>
      <c r="AH24" s="17">
        <v>1171.4000000000001</v>
      </c>
      <c r="AI24" s="17">
        <v>1853.6</v>
      </c>
      <c r="AJ24" s="17">
        <v>2628.6</v>
      </c>
    </row>
    <row r="25" spans="1:36" s="32" customFormat="1" ht="12.75">
      <c r="A25" s="925" t="s">
        <v>2907</v>
      </c>
      <c r="B25" s="17">
        <v>912.58</v>
      </c>
      <c r="C25" s="17">
        <v>101.33</v>
      </c>
      <c r="D25" s="17">
        <v>239.28</v>
      </c>
      <c r="E25" s="17">
        <v>423.48</v>
      </c>
      <c r="F25" s="17">
        <v>912.58</v>
      </c>
      <c r="G25" s="17">
        <v>847.9</v>
      </c>
      <c r="H25" s="17">
        <v>171.3</v>
      </c>
      <c r="I25" s="17">
        <v>284.64</v>
      </c>
      <c r="J25" s="17">
        <v>479.94</v>
      </c>
      <c r="K25" s="17">
        <v>847.9</v>
      </c>
      <c r="L25" s="17">
        <v>831.84</v>
      </c>
      <c r="M25" s="17">
        <v>171.62</v>
      </c>
      <c r="N25" s="17">
        <v>368.07</v>
      </c>
      <c r="O25" s="17">
        <v>583.87</v>
      </c>
      <c r="P25" s="17">
        <v>831.84</v>
      </c>
      <c r="Q25" s="17">
        <v>959.14</v>
      </c>
      <c r="R25" s="17">
        <v>194.45</v>
      </c>
      <c r="S25" s="17">
        <v>422.55</v>
      </c>
      <c r="T25" s="17">
        <v>686.14</v>
      </c>
      <c r="U25" s="17">
        <v>959.14</v>
      </c>
      <c r="V25" s="17">
        <v>1059.5999999999999</v>
      </c>
      <c r="W25" s="17">
        <v>221</v>
      </c>
      <c r="X25" s="17">
        <v>476.9</v>
      </c>
      <c r="Y25" s="17">
        <v>755.2</v>
      </c>
      <c r="Z25" s="17">
        <v>1059.5999999999999</v>
      </c>
      <c r="AA25" s="17">
        <v>1252.5999999999999</v>
      </c>
      <c r="AB25" s="17">
        <v>226.6</v>
      </c>
      <c r="AC25" s="17">
        <v>491.3</v>
      </c>
      <c r="AD25" s="17">
        <v>903.2</v>
      </c>
      <c r="AE25" s="17">
        <v>1252.5999999999999</v>
      </c>
      <c r="AF25" s="17">
        <v>1556.7</v>
      </c>
      <c r="AG25" s="17">
        <v>338.4</v>
      </c>
      <c r="AH25" s="17">
        <v>716.1</v>
      </c>
      <c r="AI25" s="17">
        <v>1115.5</v>
      </c>
      <c r="AJ25" s="17">
        <v>1556.7</v>
      </c>
    </row>
    <row r="26" spans="1:36" s="32" customFormat="1" ht="13.5" thickBot="1">
      <c r="A26" s="939" t="s">
        <v>2908</v>
      </c>
      <c r="B26" s="87">
        <v>4796.88</v>
      </c>
      <c r="C26" s="87">
        <v>887.3</v>
      </c>
      <c r="D26" s="87">
        <v>1878.98</v>
      </c>
      <c r="E26" s="87">
        <v>3093.28</v>
      </c>
      <c r="F26" s="87">
        <v>4796.88</v>
      </c>
      <c r="G26" s="87">
        <v>5356.33</v>
      </c>
      <c r="H26" s="87">
        <v>969.7</v>
      </c>
      <c r="I26" s="87">
        <v>2220.27</v>
      </c>
      <c r="J26" s="87">
        <v>3417.48</v>
      </c>
      <c r="K26" s="87">
        <v>5356.33</v>
      </c>
      <c r="L26" s="87">
        <v>7015.2</v>
      </c>
      <c r="M26" s="87">
        <v>1317.64</v>
      </c>
      <c r="N26" s="87">
        <v>2955.14</v>
      </c>
      <c r="O26" s="87">
        <v>4927.54</v>
      </c>
      <c r="P26" s="87">
        <v>7015.2</v>
      </c>
      <c r="Q26" s="87">
        <v>8334.2800000000007</v>
      </c>
      <c r="R26" s="87">
        <v>1497.3</v>
      </c>
      <c r="S26" s="87">
        <v>3545.3</v>
      </c>
      <c r="T26" s="87">
        <v>5949.58</v>
      </c>
      <c r="U26" s="87">
        <v>8334.2800000000007</v>
      </c>
      <c r="V26" s="87">
        <v>9534.5</v>
      </c>
      <c r="W26" s="87">
        <v>1907.5</v>
      </c>
      <c r="X26" s="87">
        <v>4307.8999999999996</v>
      </c>
      <c r="Y26" s="87">
        <v>6784.3</v>
      </c>
      <c r="Z26" s="87">
        <v>9534.5</v>
      </c>
      <c r="AA26" s="87">
        <v>11275.2</v>
      </c>
      <c r="AB26" s="87">
        <v>2290.6999999999998</v>
      </c>
      <c r="AC26" s="87">
        <v>4993.8999999999996</v>
      </c>
      <c r="AD26" s="87">
        <v>7833.1</v>
      </c>
      <c r="AE26" s="87">
        <v>11275.2</v>
      </c>
      <c r="AF26" s="87">
        <v>15409.2</v>
      </c>
      <c r="AG26" s="87">
        <v>2884.4</v>
      </c>
      <c r="AH26" s="87">
        <v>6556.2</v>
      </c>
      <c r="AI26" s="87">
        <v>10749.5</v>
      </c>
      <c r="AJ26" s="87">
        <v>15409.2</v>
      </c>
    </row>
    <row r="27" spans="1:36" s="32" customFormat="1" ht="5.0999999999999996" customHeight="1"/>
    <row r="28" spans="1:36" s="32" customFormat="1" ht="12.75">
      <c r="A28" s="131" t="s">
        <v>2909</v>
      </c>
      <c r="B28" s="41"/>
      <c r="D28" s="100"/>
      <c r="E28" s="100"/>
      <c r="F28" s="100"/>
      <c r="G28" s="41"/>
      <c r="I28" s="100"/>
      <c r="J28" s="100"/>
      <c r="K28" s="100"/>
      <c r="L28" s="31"/>
      <c r="N28" s="100"/>
      <c r="O28" s="100"/>
      <c r="P28" s="100"/>
      <c r="Q28" s="130"/>
      <c r="S28" s="100"/>
      <c r="T28" s="100"/>
      <c r="U28" s="100"/>
      <c r="V28" s="130"/>
      <c r="X28" s="100"/>
      <c r="Y28" s="100"/>
      <c r="Z28" s="100"/>
      <c r="AA28" s="41"/>
      <c r="AC28" s="100"/>
      <c r="AD28" s="100"/>
      <c r="AE28" s="100"/>
      <c r="AF28" s="41"/>
      <c r="AH28" s="100"/>
      <c r="AI28" s="100"/>
      <c r="AJ28" s="100"/>
    </row>
  </sheetData>
  <mergeCells count="14">
    <mergeCell ref="V6:V7"/>
    <mergeCell ref="B6:B7"/>
    <mergeCell ref="C6:F6"/>
    <mergeCell ref="G6:G7"/>
    <mergeCell ref="H6:K6"/>
    <mergeCell ref="L6:L7"/>
    <mergeCell ref="M6:P6"/>
    <mergeCell ref="Q6:Q7"/>
    <mergeCell ref="R6:U6"/>
    <mergeCell ref="W6:Z6"/>
    <mergeCell ref="AA6:AA7"/>
    <mergeCell ref="AB6:AE6"/>
    <mergeCell ref="AF6:AF7"/>
    <mergeCell ref="AG6:AJ6"/>
  </mergeCells>
  <hyperlinks>
    <hyperlink ref="A1" location="'Table of contents'!A1" display="return to the CONTENTS"/>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8"/>
  <sheetViews>
    <sheetView zoomScale="80" zoomScaleNormal="80" workbookViewId="0">
      <pane xSplit="1" topLeftCell="B1" activePane="topRight" state="frozen"/>
      <selection pane="topRight" activeCell="A9" sqref="A9:A26"/>
    </sheetView>
  </sheetViews>
  <sheetFormatPr defaultRowHeight="15"/>
  <cols>
    <col min="1" max="1" width="50.7109375" style="34" customWidth="1"/>
    <col min="2" max="36" width="11.42578125" style="34" customWidth="1"/>
    <col min="37" max="16384" width="9.140625" style="34"/>
  </cols>
  <sheetData>
    <row r="1" spans="1:37" ht="15" customHeight="1">
      <c r="A1" s="649" t="s">
        <v>2688</v>
      </c>
    </row>
    <row r="2" spans="1:37" ht="5.0999999999999996" customHeight="1">
      <c r="A2" s="65"/>
    </row>
    <row r="3" spans="1:37" s="47" customFormat="1" ht="18.75" customHeight="1">
      <c r="A3" s="132" t="s">
        <v>2911</v>
      </c>
      <c r="L3" s="45"/>
      <c r="Q3" s="45"/>
      <c r="V3" s="45"/>
    </row>
    <row r="4" spans="1:37" s="32" customFormat="1" ht="5.0999999999999996" customHeight="1">
      <c r="A4" s="127"/>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row>
    <row r="5" spans="1:37" s="32" customFormat="1" ht="12.75" customHeight="1" thickBot="1">
      <c r="A5" s="690" t="s">
        <v>2912</v>
      </c>
      <c r="B5" s="40"/>
      <c r="C5" s="40"/>
      <c r="D5" s="40"/>
      <c r="E5" s="40"/>
      <c r="F5" s="40"/>
      <c r="G5" s="40"/>
      <c r="H5" s="40"/>
      <c r="I5" s="40"/>
      <c r="J5" s="40"/>
      <c r="K5" s="40"/>
      <c r="L5" s="128"/>
      <c r="M5" s="40"/>
      <c r="N5" s="40"/>
      <c r="O5" s="40"/>
      <c r="P5" s="40"/>
      <c r="Q5" s="40"/>
      <c r="R5" s="40"/>
      <c r="S5" s="40"/>
      <c r="T5" s="40"/>
      <c r="U5" s="40"/>
      <c r="V5" s="40"/>
      <c r="W5" s="40"/>
      <c r="X5" s="40"/>
      <c r="Y5" s="40"/>
      <c r="Z5" s="40"/>
      <c r="AA5" s="40"/>
      <c r="AB5" s="40"/>
      <c r="AC5" s="40"/>
      <c r="AD5" s="40"/>
      <c r="AE5" s="40"/>
      <c r="AF5" s="40"/>
      <c r="AG5" s="40"/>
      <c r="AH5" s="40"/>
      <c r="AI5" s="40"/>
      <c r="AJ5" s="40"/>
    </row>
    <row r="6" spans="1:37" s="32" customFormat="1" ht="17.100000000000001" customHeight="1">
      <c r="A6" s="701"/>
      <c r="B6" s="1023" t="s">
        <v>8</v>
      </c>
      <c r="C6" s="1025" t="s">
        <v>8</v>
      </c>
      <c r="D6" s="1025"/>
      <c r="E6" s="1025"/>
      <c r="F6" s="1026"/>
      <c r="G6" s="1023" t="s">
        <v>9</v>
      </c>
      <c r="H6" s="1025" t="s">
        <v>9</v>
      </c>
      <c r="I6" s="1025"/>
      <c r="J6" s="1025"/>
      <c r="K6" s="1026"/>
      <c r="L6" s="1027">
        <v>2003</v>
      </c>
      <c r="M6" s="1025" t="s">
        <v>10</v>
      </c>
      <c r="N6" s="1025"/>
      <c r="O6" s="1025"/>
      <c r="P6" s="1026"/>
      <c r="Q6" s="1023">
        <v>2004</v>
      </c>
      <c r="R6" s="1025" t="s">
        <v>11</v>
      </c>
      <c r="S6" s="1025"/>
      <c r="T6" s="1025"/>
      <c r="U6" s="1026"/>
      <c r="V6" s="1023">
        <v>2005</v>
      </c>
      <c r="W6" s="1025" t="s">
        <v>12</v>
      </c>
      <c r="X6" s="1025"/>
      <c r="Y6" s="1025"/>
      <c r="Z6" s="1026"/>
      <c r="AA6" s="1023">
        <v>2006</v>
      </c>
      <c r="AB6" s="1025" t="s">
        <v>13</v>
      </c>
      <c r="AC6" s="1025"/>
      <c r="AD6" s="1025"/>
      <c r="AE6" s="1026"/>
      <c r="AF6" s="1023">
        <v>2007</v>
      </c>
      <c r="AG6" s="1025">
        <v>2007</v>
      </c>
      <c r="AH6" s="1025"/>
      <c r="AI6" s="1025"/>
      <c r="AJ6" s="1026"/>
    </row>
    <row r="7" spans="1:37" s="32" customFormat="1" ht="17.100000000000001" customHeight="1" thickBot="1">
      <c r="A7" s="702"/>
      <c r="B7" s="1024"/>
      <c r="C7" s="674" t="s">
        <v>2658</v>
      </c>
      <c r="D7" s="674" t="s">
        <v>2659</v>
      </c>
      <c r="E7" s="674" t="s">
        <v>2660</v>
      </c>
      <c r="F7" s="674" t="s">
        <v>2661</v>
      </c>
      <c r="G7" s="1024"/>
      <c r="H7" s="674" t="s">
        <v>2658</v>
      </c>
      <c r="I7" s="674" t="s">
        <v>2659</v>
      </c>
      <c r="J7" s="674" t="s">
        <v>2660</v>
      </c>
      <c r="K7" s="674" t="s">
        <v>2661</v>
      </c>
      <c r="L7" s="1028"/>
      <c r="M7" s="674" t="s">
        <v>2658</v>
      </c>
      <c r="N7" s="674" t="s">
        <v>2659</v>
      </c>
      <c r="O7" s="674" t="s">
        <v>2660</v>
      </c>
      <c r="P7" s="674" t="s">
        <v>2661</v>
      </c>
      <c r="Q7" s="1024"/>
      <c r="R7" s="674" t="s">
        <v>2658</v>
      </c>
      <c r="S7" s="674" t="s">
        <v>2659</v>
      </c>
      <c r="T7" s="674" t="s">
        <v>2660</v>
      </c>
      <c r="U7" s="674" t="s">
        <v>2661</v>
      </c>
      <c r="V7" s="1024"/>
      <c r="W7" s="674" t="s">
        <v>2658</v>
      </c>
      <c r="X7" s="674" t="s">
        <v>2659</v>
      </c>
      <c r="Y7" s="674" t="s">
        <v>2660</v>
      </c>
      <c r="Z7" s="674" t="s">
        <v>2661</v>
      </c>
      <c r="AA7" s="1024"/>
      <c r="AB7" s="674" t="s">
        <v>2658</v>
      </c>
      <c r="AC7" s="674" t="s">
        <v>2659</v>
      </c>
      <c r="AD7" s="674" t="s">
        <v>2660</v>
      </c>
      <c r="AE7" s="674" t="s">
        <v>2661</v>
      </c>
      <c r="AF7" s="1024"/>
      <c r="AG7" s="674" t="s">
        <v>2658</v>
      </c>
      <c r="AH7" s="674" t="s">
        <v>2659</v>
      </c>
      <c r="AI7" s="674" t="s">
        <v>2660</v>
      </c>
      <c r="AJ7" s="674" t="s">
        <v>2661</v>
      </c>
    </row>
    <row r="8" spans="1:37" s="32" customFormat="1" ht="5.0999999999999996" customHeight="1">
      <c r="A8" s="52"/>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row>
    <row r="9" spans="1:37" s="32" customFormat="1" ht="12.75" customHeight="1">
      <c r="A9" s="52" t="s">
        <v>2891</v>
      </c>
      <c r="B9" s="104">
        <v>105.32189535958487</v>
      </c>
      <c r="C9" s="104">
        <v>112.07788671023965</v>
      </c>
      <c r="D9" s="104">
        <v>109.21850887881372</v>
      </c>
      <c r="E9" s="104">
        <v>107.11223204632907</v>
      </c>
      <c r="F9" s="104">
        <v>105.32189535958487</v>
      </c>
      <c r="G9" s="104">
        <v>99.982364127308529</v>
      </c>
      <c r="H9" s="104">
        <v>99.584911329153471</v>
      </c>
      <c r="I9" s="104">
        <v>96.588556682183153</v>
      </c>
      <c r="J9" s="104">
        <v>98.172781813133028</v>
      </c>
      <c r="K9" s="104">
        <v>99.982364127308529</v>
      </c>
      <c r="L9" s="104">
        <v>107.03016913957413</v>
      </c>
      <c r="M9" s="104">
        <v>104.97743335079177</v>
      </c>
      <c r="N9" s="104">
        <v>103.63683318012964</v>
      </c>
      <c r="O9" s="104">
        <v>105.86041022354422</v>
      </c>
      <c r="P9" s="104">
        <v>107.03016913957413</v>
      </c>
      <c r="Q9" s="104">
        <v>107.02707955274387</v>
      </c>
      <c r="R9" s="104">
        <v>105.87159454840516</v>
      </c>
      <c r="S9" s="104">
        <v>107.68944475130854</v>
      </c>
      <c r="T9" s="104">
        <v>106.66125458016107</v>
      </c>
      <c r="U9" s="104">
        <v>107.02707955274387</v>
      </c>
      <c r="V9" s="104">
        <v>99.824480350912125</v>
      </c>
      <c r="W9" s="104">
        <v>100.22782876516685</v>
      </c>
      <c r="X9" s="104">
        <v>99.907788007945626</v>
      </c>
      <c r="Y9" s="104">
        <v>99.32490266948156</v>
      </c>
      <c r="Z9" s="104">
        <v>99.824480350912125</v>
      </c>
      <c r="AA9" s="104">
        <v>103.10289873457867</v>
      </c>
      <c r="AB9" s="104">
        <v>102.4097136799859</v>
      </c>
      <c r="AC9" s="104">
        <v>103.12356334527249</v>
      </c>
      <c r="AD9" s="104">
        <v>102.89873729613606</v>
      </c>
      <c r="AE9" s="104">
        <v>103.10289873457867</v>
      </c>
      <c r="AF9" s="104">
        <v>108.54287474264086</v>
      </c>
      <c r="AG9" s="104">
        <v>109.38275665369935</v>
      </c>
      <c r="AH9" s="104">
        <v>110.01010161857585</v>
      </c>
      <c r="AI9" s="104">
        <v>109.19211270381986</v>
      </c>
      <c r="AJ9" s="104">
        <v>108.54287474264086</v>
      </c>
      <c r="AK9" s="100"/>
    </row>
    <row r="10" spans="1:37" s="32" customFormat="1" ht="12.75" customHeight="1">
      <c r="A10" s="938" t="s">
        <v>2892</v>
      </c>
      <c r="B10" s="104"/>
      <c r="C10" s="6"/>
      <c r="D10" s="6"/>
      <c r="E10" s="6"/>
      <c r="F10" s="6"/>
      <c r="G10" s="104"/>
      <c r="H10" s="17"/>
      <c r="I10" s="17"/>
      <c r="J10" s="17"/>
      <c r="K10" s="17"/>
      <c r="L10" s="104"/>
      <c r="M10" s="7"/>
      <c r="N10" s="7"/>
      <c r="O10" s="7"/>
      <c r="P10" s="7"/>
      <c r="Q10" s="104"/>
      <c r="R10" s="7"/>
      <c r="S10" s="7"/>
      <c r="T10" s="7"/>
      <c r="U10" s="7"/>
      <c r="V10" s="104"/>
      <c r="W10" s="7"/>
      <c r="X10" s="7"/>
      <c r="Y10" s="7"/>
      <c r="Z10" s="7"/>
      <c r="AA10" s="104"/>
      <c r="AB10" s="7"/>
      <c r="AC10" s="7"/>
      <c r="AD10" s="7"/>
      <c r="AE10" s="7"/>
      <c r="AF10" s="104"/>
      <c r="AG10" s="6"/>
      <c r="AH10" s="6"/>
      <c r="AI10" s="6"/>
      <c r="AJ10" s="6"/>
      <c r="AK10" s="100"/>
    </row>
    <row r="11" spans="1:37" s="32" customFormat="1" ht="12.75">
      <c r="A11" s="925" t="s">
        <v>2893</v>
      </c>
      <c r="B11" s="17">
        <v>107.2812178195657</v>
      </c>
      <c r="C11" s="17">
        <v>105.12065416285452</v>
      </c>
      <c r="D11" s="17">
        <v>119.92632190121529</v>
      </c>
      <c r="E11" s="17">
        <v>112.76406035665293</v>
      </c>
      <c r="F11" s="17">
        <v>107.2812178195657</v>
      </c>
      <c r="G11" s="17">
        <v>103.10723858488645</v>
      </c>
      <c r="H11" s="17">
        <v>101.19994272349768</v>
      </c>
      <c r="I11" s="17">
        <v>92.880801315041566</v>
      </c>
      <c r="J11" s="17">
        <v>100.74419221567771</v>
      </c>
      <c r="K11" s="17">
        <v>103.10723858488645</v>
      </c>
      <c r="L11" s="17">
        <v>103.19525166704591</v>
      </c>
      <c r="M11" s="17">
        <v>102.41488337992027</v>
      </c>
      <c r="N11" s="17">
        <v>97.288423573578413</v>
      </c>
      <c r="O11" s="17">
        <v>99.922913596283067</v>
      </c>
      <c r="P11" s="17">
        <v>103.19525166704591</v>
      </c>
      <c r="Q11" s="17">
        <v>104.10732523831139</v>
      </c>
      <c r="R11" s="17">
        <v>100.58573174328937</v>
      </c>
      <c r="S11" s="17">
        <v>102.62258953168045</v>
      </c>
      <c r="T11" s="17">
        <v>104.06071979409897</v>
      </c>
      <c r="U11" s="17">
        <v>104.10732523831139</v>
      </c>
      <c r="V11" s="17">
        <v>95.83717303466365</v>
      </c>
      <c r="W11" s="17">
        <v>100.98968729208249</v>
      </c>
      <c r="X11" s="17">
        <v>98.895355186993896</v>
      </c>
      <c r="Y11" s="17">
        <v>95.323220954381256</v>
      </c>
      <c r="Z11" s="17">
        <v>95.83717303466365</v>
      </c>
      <c r="AA11" s="17">
        <v>101.69700892173648</v>
      </c>
      <c r="AB11" s="17">
        <v>100.85489398561367</v>
      </c>
      <c r="AC11" s="17">
        <v>102.46362068202927</v>
      </c>
      <c r="AD11" s="17">
        <v>103.00629631847305</v>
      </c>
      <c r="AE11" s="17">
        <v>101.69700892173648</v>
      </c>
      <c r="AF11" s="17">
        <v>101.60778305500232</v>
      </c>
      <c r="AG11" s="17">
        <v>101.85567720168009</v>
      </c>
      <c r="AH11" s="17">
        <v>102.19857033578643</v>
      </c>
      <c r="AI11" s="17">
        <v>101.70433523686964</v>
      </c>
      <c r="AJ11" s="17">
        <v>101.60778305500232</v>
      </c>
      <c r="AK11" s="100"/>
    </row>
    <row r="12" spans="1:37" s="32" customFormat="1" ht="12.75">
      <c r="A12" s="925" t="s">
        <v>2894</v>
      </c>
      <c r="B12" s="17">
        <v>95.161290322580655</v>
      </c>
      <c r="C12" s="17">
        <v>90</v>
      </c>
      <c r="D12" s="17">
        <v>94.782608695652186</v>
      </c>
      <c r="E12" s="17">
        <v>94.920634920634924</v>
      </c>
      <c r="F12" s="17">
        <v>95.161290322580655</v>
      </c>
      <c r="G12" s="17">
        <v>96.666666666666671</v>
      </c>
      <c r="H12" s="17">
        <v>100</v>
      </c>
      <c r="I12" s="17">
        <v>100</v>
      </c>
      <c r="J12" s="17">
        <v>101.11111111111111</v>
      </c>
      <c r="K12" s="17">
        <v>96.666666666666671</v>
      </c>
      <c r="L12" s="17">
        <v>100</v>
      </c>
      <c r="M12" s="17">
        <v>100</v>
      </c>
      <c r="N12" s="17">
        <v>100</v>
      </c>
      <c r="O12" s="17">
        <v>100</v>
      </c>
      <c r="P12" s="17">
        <v>100</v>
      </c>
      <c r="Q12" s="17">
        <v>127</v>
      </c>
      <c r="R12" s="17">
        <v>220</v>
      </c>
      <c r="S12" s="17">
        <v>140</v>
      </c>
      <c r="T12" s="17">
        <v>128.33333333333331</v>
      </c>
      <c r="U12" s="17">
        <v>127</v>
      </c>
      <c r="V12" s="17">
        <v>98.727272727272705</v>
      </c>
      <c r="W12" s="17">
        <v>95</v>
      </c>
      <c r="X12" s="17">
        <v>120</v>
      </c>
      <c r="Y12" s="17">
        <v>112.28571428571428</v>
      </c>
      <c r="Z12" s="17">
        <v>98.727272727272705</v>
      </c>
      <c r="AA12" s="17">
        <v>83.333333333333329</v>
      </c>
      <c r="AB12" s="17">
        <v>100</v>
      </c>
      <c r="AC12" s="17">
        <v>100</v>
      </c>
      <c r="AD12" s="17">
        <v>100</v>
      </c>
      <c r="AE12" s="17">
        <v>83.333333333333329</v>
      </c>
      <c r="AF12" s="17">
        <v>150</v>
      </c>
      <c r="AG12" s="17">
        <v>100</v>
      </c>
      <c r="AH12" s="17">
        <v>120</v>
      </c>
      <c r="AI12" s="17">
        <v>125</v>
      </c>
      <c r="AJ12" s="17">
        <v>150</v>
      </c>
      <c r="AK12" s="100"/>
    </row>
    <row r="13" spans="1:37" s="32" customFormat="1" ht="12.75">
      <c r="A13" s="925" t="s">
        <v>2895</v>
      </c>
      <c r="B13" s="17">
        <v>100.16211604095564</v>
      </c>
      <c r="C13" s="17">
        <v>113.75739644970415</v>
      </c>
      <c r="D13" s="17">
        <v>105.5854727614277</v>
      </c>
      <c r="E13" s="17">
        <v>100.88485316846989</v>
      </c>
      <c r="F13" s="17">
        <v>100.16211604095564</v>
      </c>
      <c r="G13" s="17">
        <v>101.60572337042927</v>
      </c>
      <c r="H13" s="17">
        <v>85.09615384615384</v>
      </c>
      <c r="I13" s="17">
        <v>96.50112866817156</v>
      </c>
      <c r="J13" s="17">
        <v>100.32672540381793</v>
      </c>
      <c r="K13" s="17">
        <v>101.60572337042927</v>
      </c>
      <c r="L13" s="17">
        <v>100.88454119592176</v>
      </c>
      <c r="M13" s="17">
        <v>102.68630849220104</v>
      </c>
      <c r="N13" s="17">
        <v>119.59134615384616</v>
      </c>
      <c r="O13" s="17">
        <v>108.65538735529832</v>
      </c>
      <c r="P13" s="17">
        <v>100.88454119592176</v>
      </c>
      <c r="Q13" s="17">
        <v>123.34065934065934</v>
      </c>
      <c r="R13" s="17">
        <v>124.49006622516556</v>
      </c>
      <c r="S13" s="17">
        <v>150.70414537194776</v>
      </c>
      <c r="T13" s="17">
        <v>140.69950035688794</v>
      </c>
      <c r="U13" s="17">
        <v>123.34065934065934</v>
      </c>
      <c r="V13" s="17">
        <v>93.570608495981645</v>
      </c>
      <c r="W13" s="17">
        <v>67.707539984767706</v>
      </c>
      <c r="X13" s="17">
        <v>69.203910614525142</v>
      </c>
      <c r="Y13" s="17">
        <v>85.206688341848576</v>
      </c>
      <c r="Z13" s="17">
        <v>93.570608495981645</v>
      </c>
      <c r="AA13" s="17">
        <v>92.451473759884976</v>
      </c>
      <c r="AB13" s="17">
        <v>90.572119258662383</v>
      </c>
      <c r="AC13" s="17">
        <v>102.88115246098441</v>
      </c>
      <c r="AD13" s="17">
        <v>97.386759581881549</v>
      </c>
      <c r="AE13" s="17">
        <v>92.451473759884976</v>
      </c>
      <c r="AF13" s="17">
        <v>96.78739512993657</v>
      </c>
      <c r="AG13" s="17">
        <v>100.45454545454547</v>
      </c>
      <c r="AH13" s="17">
        <v>94.004065040650403</v>
      </c>
      <c r="AI13" s="17">
        <v>94.864048338368576</v>
      </c>
      <c r="AJ13" s="17">
        <v>96.78739512993657</v>
      </c>
      <c r="AK13" s="100"/>
    </row>
    <row r="14" spans="1:37" s="32" customFormat="1" ht="12.75">
      <c r="A14" s="925" t="s">
        <v>2896</v>
      </c>
      <c r="B14" s="17">
        <v>109.0735669489663</v>
      </c>
      <c r="C14" s="17">
        <v>137.50592638802246</v>
      </c>
      <c r="D14" s="17">
        <v>118.7837811918599</v>
      </c>
      <c r="E14" s="17">
        <v>112.55361359265838</v>
      </c>
      <c r="F14" s="17">
        <v>109.0735669489663</v>
      </c>
      <c r="G14" s="17">
        <v>89.122191873312062</v>
      </c>
      <c r="H14" s="17">
        <v>93.527947138251349</v>
      </c>
      <c r="I14" s="17">
        <v>90.91526357581553</v>
      </c>
      <c r="J14" s="17">
        <v>86.662825883290452</v>
      </c>
      <c r="K14" s="17">
        <v>89.122191873312062</v>
      </c>
      <c r="L14" s="17">
        <v>117.84507128185311</v>
      </c>
      <c r="M14" s="17">
        <v>107.73480662983425</v>
      </c>
      <c r="N14" s="17">
        <v>100.02212291491529</v>
      </c>
      <c r="O14" s="17">
        <v>115.84853812401199</v>
      </c>
      <c r="P14" s="17">
        <v>117.84507128185311</v>
      </c>
      <c r="Q14" s="17">
        <v>102.20130418380728</v>
      </c>
      <c r="R14" s="17">
        <v>109.43277645186953</v>
      </c>
      <c r="S14" s="17">
        <v>115.15868397493286</v>
      </c>
      <c r="T14" s="17">
        <v>106.46674371886952</v>
      </c>
      <c r="U14" s="17">
        <v>102.20130418380728</v>
      </c>
      <c r="V14" s="17">
        <v>83.170234102147376</v>
      </c>
      <c r="W14" s="17">
        <v>85.316074824718271</v>
      </c>
      <c r="X14" s="17">
        <v>84.546537686874117</v>
      </c>
      <c r="Y14" s="17">
        <v>84.643245880719135</v>
      </c>
      <c r="Z14" s="17">
        <v>83.170234102147376</v>
      </c>
      <c r="AA14" s="17">
        <v>85.854410857495367</v>
      </c>
      <c r="AB14" s="17">
        <v>88.008408446666877</v>
      </c>
      <c r="AC14" s="17">
        <v>89.166392298888425</v>
      </c>
      <c r="AD14" s="17">
        <v>85.592353397055007</v>
      </c>
      <c r="AE14" s="17">
        <v>85.854410857495367</v>
      </c>
      <c r="AF14" s="17">
        <v>106.34263330402109</v>
      </c>
      <c r="AG14" s="17">
        <v>97.302094426695078</v>
      </c>
      <c r="AH14" s="17">
        <v>102.02315265606406</v>
      </c>
      <c r="AI14" s="17">
        <v>105.95833200666517</v>
      </c>
      <c r="AJ14" s="17">
        <v>106.34263330402109</v>
      </c>
      <c r="AK14" s="100"/>
    </row>
    <row r="15" spans="1:37" s="32" customFormat="1" ht="12.75">
      <c r="A15" s="925" t="s">
        <v>2897</v>
      </c>
      <c r="B15" s="17">
        <v>92.200916748662081</v>
      </c>
      <c r="C15" s="17">
        <v>97.197545295149041</v>
      </c>
      <c r="D15" s="17">
        <v>90.746221161495626</v>
      </c>
      <c r="E15" s="17">
        <v>92.025842440801469</v>
      </c>
      <c r="F15" s="17">
        <v>92.200916748662081</v>
      </c>
      <c r="G15" s="17">
        <v>88.489994770306339</v>
      </c>
      <c r="H15" s="17">
        <v>96.702205498066263</v>
      </c>
      <c r="I15" s="17">
        <v>92.086335081551496</v>
      </c>
      <c r="J15" s="17">
        <v>84.541813047903602</v>
      </c>
      <c r="K15" s="17">
        <v>88.489994770306339</v>
      </c>
      <c r="L15" s="17">
        <v>110.42193964468241</v>
      </c>
      <c r="M15" s="17">
        <v>113.41707935741032</v>
      </c>
      <c r="N15" s="17">
        <v>115.92130450194969</v>
      </c>
      <c r="O15" s="17">
        <v>113.92209271755327</v>
      </c>
      <c r="P15" s="17">
        <v>110.42193964468241</v>
      </c>
      <c r="Q15" s="17">
        <v>101.49730652122994</v>
      </c>
      <c r="R15" s="17">
        <v>91.489188914830976</v>
      </c>
      <c r="S15" s="17">
        <v>95.892639022822252</v>
      </c>
      <c r="T15" s="17">
        <v>104.00084813645572</v>
      </c>
      <c r="U15" s="17">
        <v>101.49730652122994</v>
      </c>
      <c r="V15" s="17">
        <v>101.60944206008584</v>
      </c>
      <c r="W15" s="17">
        <v>103.70924639230358</v>
      </c>
      <c r="X15" s="17">
        <v>101.99511400651467</v>
      </c>
      <c r="Y15" s="17">
        <v>102.39856859616037</v>
      </c>
      <c r="Z15" s="17">
        <v>101.60944206008584</v>
      </c>
      <c r="AA15" s="17">
        <v>99.307106012780039</v>
      </c>
      <c r="AB15" s="17">
        <v>100.89874176153386</v>
      </c>
      <c r="AC15" s="17">
        <v>101.20019675356617</v>
      </c>
      <c r="AD15" s="17">
        <v>101.10224385355903</v>
      </c>
      <c r="AE15" s="17">
        <v>99.307106012780039</v>
      </c>
      <c r="AF15" s="17">
        <v>107.53288972418346</v>
      </c>
      <c r="AG15" s="17">
        <v>110.24636058230683</v>
      </c>
      <c r="AH15" s="17">
        <v>110.05281026027913</v>
      </c>
      <c r="AI15" s="17">
        <v>108.85068449538362</v>
      </c>
      <c r="AJ15" s="17">
        <v>107.53288972418346</v>
      </c>
      <c r="AK15" s="100"/>
    </row>
    <row r="16" spans="1:37" s="32" customFormat="1" ht="12.75">
      <c r="A16" s="925" t="s">
        <v>2898</v>
      </c>
      <c r="B16" s="17">
        <v>103.99502633118784</v>
      </c>
      <c r="C16" s="17">
        <v>97.77958387516253</v>
      </c>
      <c r="D16" s="17">
        <v>98.390207013895434</v>
      </c>
      <c r="E16" s="17">
        <v>91.099333884377884</v>
      </c>
      <c r="F16" s="17">
        <v>103.99502633118784</v>
      </c>
      <c r="G16" s="17">
        <v>101.40427215189874</v>
      </c>
      <c r="H16" s="17">
        <v>96.896770107663073</v>
      </c>
      <c r="I16" s="17">
        <v>83.798670465337139</v>
      </c>
      <c r="J16" s="17">
        <v>93.19790372251336</v>
      </c>
      <c r="K16" s="17">
        <v>101.40427215189874</v>
      </c>
      <c r="L16" s="17">
        <v>97.810949131513652</v>
      </c>
      <c r="M16" s="17">
        <v>97.297101449275374</v>
      </c>
      <c r="N16" s="17">
        <v>107.70493842517726</v>
      </c>
      <c r="O16" s="17">
        <v>113.49638829045749</v>
      </c>
      <c r="P16" s="17">
        <v>97.810949131513652</v>
      </c>
      <c r="Q16" s="17">
        <v>105.39892095152454</v>
      </c>
      <c r="R16" s="17">
        <v>97.727442905278906</v>
      </c>
      <c r="S16" s="17">
        <v>101.01372756071805</v>
      </c>
      <c r="T16" s="17">
        <v>93.199793672627223</v>
      </c>
      <c r="U16" s="17">
        <v>105.39892095152454</v>
      </c>
      <c r="V16" s="17">
        <v>117.57857974388824</v>
      </c>
      <c r="W16" s="17">
        <v>112.39140374942845</v>
      </c>
      <c r="X16" s="17">
        <v>117.99247514109108</v>
      </c>
      <c r="Y16" s="17">
        <v>125.39957102331694</v>
      </c>
      <c r="Z16" s="17">
        <v>117.57857974388824</v>
      </c>
      <c r="AA16" s="17">
        <v>119.11662203309001</v>
      </c>
      <c r="AB16" s="17">
        <v>126.07170693686672</v>
      </c>
      <c r="AC16" s="17">
        <v>118.40619811842832</v>
      </c>
      <c r="AD16" s="17">
        <v>109.80306584474388</v>
      </c>
      <c r="AE16" s="17">
        <v>119.11662203309001</v>
      </c>
      <c r="AF16" s="17">
        <v>132.30217955882836</v>
      </c>
      <c r="AG16" s="17">
        <v>162.40234375</v>
      </c>
      <c r="AH16" s="17">
        <v>143.60407104370384</v>
      </c>
      <c r="AI16" s="17">
        <v>144.60021321961619</v>
      </c>
      <c r="AJ16" s="17">
        <v>132.30217955882836</v>
      </c>
      <c r="AK16" s="100"/>
    </row>
    <row r="17" spans="1:37" s="32" customFormat="1" ht="25.5">
      <c r="A17" s="925" t="s">
        <v>2899</v>
      </c>
      <c r="B17" s="17">
        <v>106.99948142620444</v>
      </c>
      <c r="C17" s="17">
        <v>108.38126540673787</v>
      </c>
      <c r="D17" s="17">
        <v>107.44048465542252</v>
      </c>
      <c r="E17" s="17">
        <v>107.59580005384547</v>
      </c>
      <c r="F17" s="17">
        <v>106.99948142620444</v>
      </c>
      <c r="G17" s="17">
        <v>108.57848524204381</v>
      </c>
      <c r="H17" s="17">
        <v>105.77919790670759</v>
      </c>
      <c r="I17" s="17">
        <v>107.43891160436138</v>
      </c>
      <c r="J17" s="17">
        <v>107.28762230159965</v>
      </c>
      <c r="K17" s="17">
        <v>108.57848524204381</v>
      </c>
      <c r="L17" s="17">
        <v>112.5161584316789</v>
      </c>
      <c r="M17" s="17">
        <v>109.1082886525446</v>
      </c>
      <c r="N17" s="17">
        <v>110.91455696202533</v>
      </c>
      <c r="O17" s="17">
        <v>111.34422611608923</v>
      </c>
      <c r="P17" s="17">
        <v>112.5161584316789</v>
      </c>
      <c r="Q17" s="17">
        <v>118.67391201848274</v>
      </c>
      <c r="R17" s="17">
        <v>110.94776763921746</v>
      </c>
      <c r="S17" s="17">
        <v>113.50712406645597</v>
      </c>
      <c r="T17" s="17">
        <v>115.89469999774182</v>
      </c>
      <c r="U17" s="17">
        <v>118.67391201848274</v>
      </c>
      <c r="V17" s="17">
        <v>112.08094211311992</v>
      </c>
      <c r="W17" s="17">
        <v>110.35105385603667</v>
      </c>
      <c r="X17" s="17">
        <v>108.70816319969134</v>
      </c>
      <c r="Y17" s="17">
        <v>110.20288092880047</v>
      </c>
      <c r="Z17" s="17">
        <v>112.08094211311992</v>
      </c>
      <c r="AA17" s="17">
        <v>114.88701004355168</v>
      </c>
      <c r="AB17" s="17">
        <v>116.46337799675538</v>
      </c>
      <c r="AC17" s="17">
        <v>115.12972500242931</v>
      </c>
      <c r="AD17" s="17">
        <v>115.96515352237857</v>
      </c>
      <c r="AE17" s="17">
        <v>114.88701004355168</v>
      </c>
      <c r="AF17" s="17">
        <v>110.91319150158733</v>
      </c>
      <c r="AG17" s="17">
        <v>111.91630453894652</v>
      </c>
      <c r="AH17" s="17">
        <v>114.39305609534914</v>
      </c>
      <c r="AI17" s="17">
        <v>112.87165281625116</v>
      </c>
      <c r="AJ17" s="17">
        <v>110.91319150158733</v>
      </c>
      <c r="AK17" s="100"/>
    </row>
    <row r="18" spans="1:37" s="32" customFormat="1" ht="12.75">
      <c r="A18" s="925" t="s">
        <v>2900</v>
      </c>
      <c r="B18" s="17">
        <v>91.694214876033058</v>
      </c>
      <c r="C18" s="17">
        <v>93.114080164439869</v>
      </c>
      <c r="D18" s="17">
        <v>87.630741246020932</v>
      </c>
      <c r="E18" s="17">
        <v>89.286682940059663</v>
      </c>
      <c r="F18" s="17">
        <v>91.694214876033058</v>
      </c>
      <c r="G18" s="17">
        <v>117.53859202714165</v>
      </c>
      <c r="H18" s="17">
        <v>120.03367003367002</v>
      </c>
      <c r="I18" s="17">
        <v>117.20828789531079</v>
      </c>
      <c r="J18" s="17">
        <v>114.35002195871759</v>
      </c>
      <c r="K18" s="17">
        <v>117.53859202714165</v>
      </c>
      <c r="L18" s="17">
        <v>125.00774639494698</v>
      </c>
      <c r="M18" s="17">
        <v>112.90609137055839</v>
      </c>
      <c r="N18" s="17">
        <v>127.27849775191748</v>
      </c>
      <c r="O18" s="17">
        <v>127.34149460990318</v>
      </c>
      <c r="P18" s="17">
        <v>125.00774639494698</v>
      </c>
      <c r="Q18" s="17">
        <v>115.20067972163781</v>
      </c>
      <c r="R18" s="17">
        <v>107.72292993630575</v>
      </c>
      <c r="S18" s="17">
        <v>112.06459454766453</v>
      </c>
      <c r="T18" s="17">
        <v>113.65916320039149</v>
      </c>
      <c r="U18" s="17">
        <v>115.20067972163781</v>
      </c>
      <c r="V18" s="17">
        <v>112.37373737373737</v>
      </c>
      <c r="W18" s="17">
        <v>112.84937888198756</v>
      </c>
      <c r="X18" s="17">
        <v>106.03670315518352</v>
      </c>
      <c r="Y18" s="17">
        <v>111.83497289700861</v>
      </c>
      <c r="Z18" s="17">
        <v>112.37373737373737</v>
      </c>
      <c r="AA18" s="17">
        <v>119.69495039241819</v>
      </c>
      <c r="AB18" s="17">
        <v>115.98624838848302</v>
      </c>
      <c r="AC18" s="17">
        <v>113.83018168335188</v>
      </c>
      <c r="AD18" s="17">
        <v>120.40726472206936</v>
      </c>
      <c r="AE18" s="17">
        <v>119.69495039241819</v>
      </c>
      <c r="AF18" s="17">
        <v>112.95029051000644</v>
      </c>
      <c r="AG18" s="17">
        <v>125.61443932411676</v>
      </c>
      <c r="AH18" s="17">
        <v>120.34981500168183</v>
      </c>
      <c r="AI18" s="17">
        <v>116.84370257966619</v>
      </c>
      <c r="AJ18" s="17">
        <v>112.95029051000644</v>
      </c>
      <c r="AK18" s="100"/>
    </row>
    <row r="19" spans="1:37" s="32" customFormat="1" ht="12.75">
      <c r="A19" s="925" t="s">
        <v>2901</v>
      </c>
      <c r="B19" s="17">
        <v>97.011184755592367</v>
      </c>
      <c r="C19" s="17">
        <v>95.941026574444848</v>
      </c>
      <c r="D19" s="17">
        <v>91.455554560916681</v>
      </c>
      <c r="E19" s="17">
        <v>94.671201814058975</v>
      </c>
      <c r="F19" s="17">
        <v>97.011184755592367</v>
      </c>
      <c r="G19" s="17">
        <v>101.14277406222737</v>
      </c>
      <c r="H19" s="17">
        <v>102.15299585479212</v>
      </c>
      <c r="I19" s="17">
        <v>101.36871319298719</v>
      </c>
      <c r="J19" s="17">
        <v>101.00584949641551</v>
      </c>
      <c r="K19" s="17">
        <v>101.14277406222737</v>
      </c>
      <c r="L19" s="17">
        <v>108.97005474144095</v>
      </c>
      <c r="M19" s="17">
        <v>99.681066975935053</v>
      </c>
      <c r="N19" s="17">
        <v>104.93815597366462</v>
      </c>
      <c r="O19" s="17">
        <v>107.05634487601965</v>
      </c>
      <c r="P19" s="17">
        <v>108.97005474144095</v>
      </c>
      <c r="Q19" s="17">
        <v>116.3362871067789</v>
      </c>
      <c r="R19" s="17">
        <v>118.79602180357655</v>
      </c>
      <c r="S19" s="17">
        <v>114.51982799808886</v>
      </c>
      <c r="T19" s="17">
        <v>114.18515874740076</v>
      </c>
      <c r="U19" s="17">
        <v>116.3362871067789</v>
      </c>
      <c r="V19" s="17">
        <v>112.28340074274419</v>
      </c>
      <c r="W19" s="17">
        <v>108.61814967589865</v>
      </c>
      <c r="X19" s="17">
        <v>111.15564940410152</v>
      </c>
      <c r="Y19" s="17">
        <v>111.11136920593256</v>
      </c>
      <c r="Z19" s="17">
        <v>112.28340074274419</v>
      </c>
      <c r="AA19" s="17">
        <v>109.54561252398869</v>
      </c>
      <c r="AB19" s="17">
        <v>103.68064582335637</v>
      </c>
      <c r="AC19" s="17">
        <v>106.25835261905539</v>
      </c>
      <c r="AD19" s="17">
        <v>105.63565413842677</v>
      </c>
      <c r="AE19" s="17">
        <v>109.54561252398869</v>
      </c>
      <c r="AF19" s="17">
        <v>144.43460332210475</v>
      </c>
      <c r="AG19" s="17">
        <v>144.41282620766239</v>
      </c>
      <c r="AH19" s="17">
        <v>140.76348019723238</v>
      </c>
      <c r="AI19" s="17">
        <v>146.79074008828829</v>
      </c>
      <c r="AJ19" s="17">
        <v>144.43460332210475</v>
      </c>
      <c r="AK19" s="100"/>
    </row>
    <row r="20" spans="1:37" s="32" customFormat="1" ht="12.75">
      <c r="A20" s="925" t="s">
        <v>2902</v>
      </c>
      <c r="B20" s="17">
        <v>86.354679802955673</v>
      </c>
      <c r="C20" s="17">
        <v>90.887573964497051</v>
      </c>
      <c r="D20" s="17">
        <v>91.475409836065566</v>
      </c>
      <c r="E20" s="17">
        <v>89.336099585062243</v>
      </c>
      <c r="F20" s="17">
        <v>86.354679802955673</v>
      </c>
      <c r="G20" s="17">
        <v>101.45352669742915</v>
      </c>
      <c r="H20" s="17">
        <v>97.916666666666671</v>
      </c>
      <c r="I20" s="17">
        <v>100.58951965065501</v>
      </c>
      <c r="J20" s="17">
        <v>98.769011406844115</v>
      </c>
      <c r="K20" s="17">
        <v>101.45352669742915</v>
      </c>
      <c r="L20" s="17">
        <v>110.69606042049398</v>
      </c>
      <c r="M20" s="17">
        <v>107.49019607843138</v>
      </c>
      <c r="N20" s="17">
        <v>112.03338391502278</v>
      </c>
      <c r="O20" s="17">
        <v>111.63704128440368</v>
      </c>
      <c r="P20" s="17">
        <v>110.69606042049398</v>
      </c>
      <c r="Q20" s="17">
        <v>103.74176811015765</v>
      </c>
      <c r="R20" s="17">
        <v>106.1875</v>
      </c>
      <c r="S20" s="17">
        <v>89.237504560379421</v>
      </c>
      <c r="T20" s="17">
        <v>98.036135113904166</v>
      </c>
      <c r="U20" s="17">
        <v>103.74176811015765</v>
      </c>
      <c r="V20" s="17">
        <v>105.94978165938865</v>
      </c>
      <c r="W20" s="17">
        <v>106.3628546861565</v>
      </c>
      <c r="X20" s="17">
        <v>106.5929565929566</v>
      </c>
      <c r="Y20" s="17">
        <v>106.39686684073106</v>
      </c>
      <c r="Z20" s="17">
        <v>105.94978165938865</v>
      </c>
      <c r="AA20" s="17">
        <v>116.11714507370054</v>
      </c>
      <c r="AB20" s="17">
        <v>114.82112436115844</v>
      </c>
      <c r="AC20" s="17">
        <v>113.99052948773138</v>
      </c>
      <c r="AD20" s="17">
        <v>115.29247910863509</v>
      </c>
      <c r="AE20" s="17">
        <v>116.11714507370054</v>
      </c>
      <c r="AF20" s="17">
        <v>110.9625227010071</v>
      </c>
      <c r="AG20" s="17">
        <v>111.24361158432707</v>
      </c>
      <c r="AH20" s="17">
        <v>110.7936507936508</v>
      </c>
      <c r="AI20" s="17">
        <v>110.56268509378084</v>
      </c>
      <c r="AJ20" s="17">
        <v>110.9625227010071</v>
      </c>
      <c r="AK20" s="100"/>
    </row>
    <row r="21" spans="1:37" s="32" customFormat="1" ht="25.5">
      <c r="A21" s="925" t="s">
        <v>2903</v>
      </c>
      <c r="B21" s="17">
        <v>100.41290199789583</v>
      </c>
      <c r="C21" s="17">
        <v>97.761499846327212</v>
      </c>
      <c r="D21" s="17">
        <v>99.15117124299482</v>
      </c>
      <c r="E21" s="17">
        <v>98.669003338822492</v>
      </c>
      <c r="F21" s="17">
        <v>100.41290199789583</v>
      </c>
      <c r="G21" s="17">
        <v>96.776582792207776</v>
      </c>
      <c r="H21" s="17">
        <v>95.89985829003308</v>
      </c>
      <c r="I21" s="17">
        <v>100.75565912117177</v>
      </c>
      <c r="J21" s="17">
        <v>99.839759639459174</v>
      </c>
      <c r="K21" s="17">
        <v>96.776582792207776</v>
      </c>
      <c r="L21" s="17">
        <v>100.18073072422311</v>
      </c>
      <c r="M21" s="17">
        <v>97.515554602016735</v>
      </c>
      <c r="N21" s="17">
        <v>100.89271882261809</v>
      </c>
      <c r="O21" s="17">
        <v>101.59169760788849</v>
      </c>
      <c r="P21" s="17">
        <v>100.18073072422311</v>
      </c>
      <c r="Q21" s="17">
        <v>104.14991713763652</v>
      </c>
      <c r="R21" s="17">
        <v>104.23756019261636</v>
      </c>
      <c r="S21" s="17">
        <v>103.34550636857578</v>
      </c>
      <c r="T21" s="17">
        <v>103.94584139264991</v>
      </c>
      <c r="U21" s="17">
        <v>104.14991713763652</v>
      </c>
      <c r="V21" s="17">
        <v>101.94074368661762</v>
      </c>
      <c r="W21" s="17">
        <v>103.08056872037916</v>
      </c>
      <c r="X21" s="17">
        <v>101.96199190568362</v>
      </c>
      <c r="Y21" s="17">
        <v>100.75870853408652</v>
      </c>
      <c r="Z21" s="17">
        <v>101.94074368661762</v>
      </c>
      <c r="AA21" s="17">
        <v>102.35954656906294</v>
      </c>
      <c r="AB21" s="17">
        <v>101.83805265772479</v>
      </c>
      <c r="AC21" s="17">
        <v>101.35009310986965</v>
      </c>
      <c r="AD21" s="17">
        <v>102.2417539008493</v>
      </c>
      <c r="AE21" s="17">
        <v>102.35954656906294</v>
      </c>
      <c r="AF21" s="17">
        <v>104.99142005599542</v>
      </c>
      <c r="AG21" s="17">
        <v>106.52503793626707</v>
      </c>
      <c r="AH21" s="17">
        <v>104.5592078118553</v>
      </c>
      <c r="AI21" s="17">
        <v>104.29075151875611</v>
      </c>
      <c r="AJ21" s="17">
        <v>104.99142005599542</v>
      </c>
      <c r="AK21" s="100"/>
    </row>
    <row r="22" spans="1:37" s="32" customFormat="1" ht="12.75">
      <c r="A22" s="925" t="s">
        <v>2904</v>
      </c>
      <c r="B22" s="17">
        <v>100.60627961133861</v>
      </c>
      <c r="C22" s="17">
        <v>101.19477006311992</v>
      </c>
      <c r="D22" s="17">
        <v>100.09516760071904</v>
      </c>
      <c r="E22" s="17">
        <v>100.39887530242592</v>
      </c>
      <c r="F22" s="17">
        <v>100.60627961133861</v>
      </c>
      <c r="G22" s="17">
        <v>102.13375030069763</v>
      </c>
      <c r="H22" s="17">
        <v>100.53482587064677</v>
      </c>
      <c r="I22" s="17">
        <v>99.933466400532254</v>
      </c>
      <c r="J22" s="17">
        <v>103.84335016515433</v>
      </c>
      <c r="K22" s="17">
        <v>102.13375030069763</v>
      </c>
      <c r="L22" s="17">
        <v>101.19068730524663</v>
      </c>
      <c r="M22" s="17">
        <v>103.06910881945512</v>
      </c>
      <c r="N22" s="17">
        <v>103.65982483118272</v>
      </c>
      <c r="O22" s="17">
        <v>103.76121972211976</v>
      </c>
      <c r="P22" s="17">
        <v>101.19068730524663</v>
      </c>
      <c r="Q22" s="17">
        <v>104.70094953039531</v>
      </c>
      <c r="R22" s="17">
        <v>103.46301465457081</v>
      </c>
      <c r="S22" s="17">
        <v>103.86635312561236</v>
      </c>
      <c r="T22" s="17">
        <v>104.27099581315164</v>
      </c>
      <c r="U22" s="17">
        <v>104.70094953039531</v>
      </c>
      <c r="V22" s="17">
        <v>101.42923219241442</v>
      </c>
      <c r="W22" s="17">
        <v>101.45185185185184</v>
      </c>
      <c r="X22" s="17">
        <v>103.45975948196113</v>
      </c>
      <c r="Y22" s="17">
        <v>102.95964125560538</v>
      </c>
      <c r="Z22" s="17">
        <v>101.42923219241442</v>
      </c>
      <c r="AA22" s="17">
        <v>99.757500321902242</v>
      </c>
      <c r="AB22" s="17">
        <v>99.508452223953952</v>
      </c>
      <c r="AC22" s="17">
        <v>99.31538820600592</v>
      </c>
      <c r="AD22" s="17">
        <v>99.611455787428724</v>
      </c>
      <c r="AE22" s="17">
        <v>99.757500321902242</v>
      </c>
      <c r="AF22" s="17">
        <v>101.80454698351768</v>
      </c>
      <c r="AG22" s="17">
        <v>102.59919638372679</v>
      </c>
      <c r="AH22" s="17">
        <v>102.29107133904849</v>
      </c>
      <c r="AI22" s="17">
        <v>101.9913966850164</v>
      </c>
      <c r="AJ22" s="17">
        <v>101.80454698351768</v>
      </c>
      <c r="AK22" s="100"/>
    </row>
    <row r="23" spans="1:37" s="32" customFormat="1" ht="12.75">
      <c r="A23" s="925" t="s">
        <v>2905</v>
      </c>
      <c r="B23" s="17">
        <v>107.51959084436781</v>
      </c>
      <c r="C23" s="17">
        <v>108.43589743589743</v>
      </c>
      <c r="D23" s="17">
        <v>108.20152448096687</v>
      </c>
      <c r="E23" s="17">
        <v>107.46238600730702</v>
      </c>
      <c r="F23" s="17">
        <v>107.51959084436781</v>
      </c>
      <c r="G23" s="17">
        <v>105.49755301794454</v>
      </c>
      <c r="H23" s="17">
        <v>105.1823542258135</v>
      </c>
      <c r="I23" s="17">
        <v>105.57285354712408</v>
      </c>
      <c r="J23" s="17">
        <v>106.42237400775339</v>
      </c>
      <c r="K23" s="17">
        <v>105.49755301794454</v>
      </c>
      <c r="L23" s="17">
        <v>101.00351070963671</v>
      </c>
      <c r="M23" s="17">
        <v>101.08924135295243</v>
      </c>
      <c r="N23" s="17">
        <v>100.79420536855561</v>
      </c>
      <c r="O23" s="17">
        <v>100.69978046103184</v>
      </c>
      <c r="P23" s="17">
        <v>101.00351070963671</v>
      </c>
      <c r="Q23" s="17">
        <v>101.30538493648996</v>
      </c>
      <c r="R23" s="17">
        <v>101.11231268345435</v>
      </c>
      <c r="S23" s="17">
        <v>101.21454597413732</v>
      </c>
      <c r="T23" s="17">
        <v>101.11527904849041</v>
      </c>
      <c r="U23" s="17">
        <v>101.30538493648996</v>
      </c>
      <c r="V23" s="17">
        <v>101.7006700519816</v>
      </c>
      <c r="W23" s="17">
        <v>101.20845921450152</v>
      </c>
      <c r="X23" s="17">
        <v>101.59311087190528</v>
      </c>
      <c r="Y23" s="17">
        <v>102.39512471655328</v>
      </c>
      <c r="Z23" s="17">
        <v>101.7006700519816</v>
      </c>
      <c r="AA23" s="17">
        <v>98.671647986716465</v>
      </c>
      <c r="AB23" s="17">
        <v>98.364008179959086</v>
      </c>
      <c r="AC23" s="17">
        <v>98.713371090864314</v>
      </c>
      <c r="AD23" s="17">
        <v>97.996583320391352</v>
      </c>
      <c r="AE23" s="17">
        <v>98.671647986716465</v>
      </c>
      <c r="AF23" s="17">
        <v>100.05699754472116</v>
      </c>
      <c r="AG23" s="17">
        <v>99.988269794721404</v>
      </c>
      <c r="AH23" s="17">
        <v>99.980350739303432</v>
      </c>
      <c r="AI23" s="17">
        <v>99.97362173568979</v>
      </c>
      <c r="AJ23" s="17">
        <v>100.05699754472116</v>
      </c>
      <c r="AK23" s="100"/>
    </row>
    <row r="24" spans="1:37" s="32" customFormat="1" ht="12.75">
      <c r="A24" s="925" t="s">
        <v>2906</v>
      </c>
      <c r="B24" s="17">
        <v>96.703880914407222</v>
      </c>
      <c r="C24" s="17">
        <v>96.696185286103528</v>
      </c>
      <c r="D24" s="17">
        <v>96.186230807330347</v>
      </c>
      <c r="E24" s="17">
        <v>98.696077366076267</v>
      </c>
      <c r="F24" s="17">
        <v>96.703880914407222</v>
      </c>
      <c r="G24" s="17">
        <v>103.2619732611271</v>
      </c>
      <c r="H24" s="17">
        <v>103.31292761973351</v>
      </c>
      <c r="I24" s="17">
        <v>104.55665024630541</v>
      </c>
      <c r="J24" s="17">
        <v>103.11305911440773</v>
      </c>
      <c r="K24" s="17">
        <v>103.2619732611271</v>
      </c>
      <c r="L24" s="17">
        <v>92.814352814352816</v>
      </c>
      <c r="M24" s="17">
        <v>91.040189125295498</v>
      </c>
      <c r="N24" s="17">
        <v>91.23434107232336</v>
      </c>
      <c r="O24" s="17">
        <v>91.334398296059646</v>
      </c>
      <c r="P24" s="17">
        <v>92.814352814352816</v>
      </c>
      <c r="Q24" s="17">
        <v>98.178160122103492</v>
      </c>
      <c r="R24" s="17">
        <v>97.186700767263417</v>
      </c>
      <c r="S24" s="17">
        <v>97.394443572437609</v>
      </c>
      <c r="T24" s="17">
        <v>97.886675342877155</v>
      </c>
      <c r="U24" s="17">
        <v>98.178160122103492</v>
      </c>
      <c r="V24" s="17">
        <v>103.11606870334916</v>
      </c>
      <c r="W24" s="17">
        <v>103.25690463783221</v>
      </c>
      <c r="X24" s="17">
        <v>103.2693931716733</v>
      </c>
      <c r="Y24" s="17">
        <v>103.17319213079273</v>
      </c>
      <c r="Z24" s="17">
        <v>103.11606870334916</v>
      </c>
      <c r="AA24" s="17">
        <v>98.411545353285874</v>
      </c>
      <c r="AB24" s="17">
        <v>98.875918720276687</v>
      </c>
      <c r="AC24" s="17">
        <v>98.305439330543933</v>
      </c>
      <c r="AD24" s="17">
        <v>98.298613436934829</v>
      </c>
      <c r="AE24" s="17">
        <v>98.411545353285874</v>
      </c>
      <c r="AF24" s="17">
        <v>101.5491597450261</v>
      </c>
      <c r="AG24" s="17">
        <v>101.15544322079796</v>
      </c>
      <c r="AH24" s="17">
        <v>101.24459809853067</v>
      </c>
      <c r="AI24" s="17">
        <v>101.43373098391157</v>
      </c>
      <c r="AJ24" s="17">
        <v>101.5491597450261</v>
      </c>
      <c r="AK24" s="100"/>
    </row>
    <row r="25" spans="1:37" s="32" customFormat="1" ht="12.75">
      <c r="A25" s="925" t="s">
        <v>2907</v>
      </c>
      <c r="B25" s="17">
        <v>125.92521043190284</v>
      </c>
      <c r="C25" s="17">
        <v>104.03490759753593</v>
      </c>
      <c r="D25" s="17">
        <v>113.78031383737518</v>
      </c>
      <c r="E25" s="17">
        <v>112.98826040554961</v>
      </c>
      <c r="F25" s="17">
        <v>125.92521043190284</v>
      </c>
      <c r="G25" s="17">
        <v>88.148456180476146</v>
      </c>
      <c r="H25" s="17">
        <v>105.15653775322285</v>
      </c>
      <c r="I25" s="17">
        <v>93.631578947368425</v>
      </c>
      <c r="J25" s="17">
        <v>92.207492795389044</v>
      </c>
      <c r="K25" s="17">
        <v>88.148456180476146</v>
      </c>
      <c r="L25" s="17">
        <v>103.7854023705552</v>
      </c>
      <c r="M25" s="17">
        <v>101.25073746312685</v>
      </c>
      <c r="N25" s="17">
        <v>101.36876893417789</v>
      </c>
      <c r="O25" s="17">
        <v>100.37304452466907</v>
      </c>
      <c r="P25" s="17">
        <v>103.7854023705552</v>
      </c>
      <c r="Q25" s="17">
        <v>106.06435917284087</v>
      </c>
      <c r="R25" s="17">
        <v>100.38719669592153</v>
      </c>
      <c r="S25" s="17">
        <v>100.2967006883456</v>
      </c>
      <c r="T25" s="17">
        <v>104.07098437736992</v>
      </c>
      <c r="U25" s="17">
        <v>106.06435917284087</v>
      </c>
      <c r="V25" s="17">
        <v>104.19903628675384</v>
      </c>
      <c r="W25" s="17">
        <v>102.93432696786213</v>
      </c>
      <c r="X25" s="17">
        <v>104.8131868131868</v>
      </c>
      <c r="Y25" s="17">
        <v>104.00771243630354</v>
      </c>
      <c r="Z25" s="17">
        <v>104.19903628675384</v>
      </c>
      <c r="AA25" s="17">
        <v>104.56632440103513</v>
      </c>
      <c r="AB25" s="17">
        <v>104.71349353049908</v>
      </c>
      <c r="AC25" s="17">
        <v>104.7547974413646</v>
      </c>
      <c r="AD25" s="17">
        <v>104.64604333217471</v>
      </c>
      <c r="AE25" s="17">
        <v>104.56632440103513</v>
      </c>
      <c r="AF25" s="17">
        <v>101.65208306125113</v>
      </c>
      <c r="AG25" s="17">
        <v>101.499700059988</v>
      </c>
      <c r="AH25" s="17">
        <v>101.5024805102764</v>
      </c>
      <c r="AI25" s="17">
        <v>101.54756486117434</v>
      </c>
      <c r="AJ25" s="17">
        <v>101.65208306125113</v>
      </c>
      <c r="AK25" s="100"/>
    </row>
    <row r="26" spans="1:37" s="32" customFormat="1" ht="13.5" thickBot="1">
      <c r="A26" s="939" t="s">
        <v>2908</v>
      </c>
      <c r="B26" s="87">
        <v>105.30096149624622</v>
      </c>
      <c r="C26" s="87">
        <v>112.10360075805433</v>
      </c>
      <c r="D26" s="87">
        <v>109.19858197245307</v>
      </c>
      <c r="E26" s="87">
        <v>107.10061630081017</v>
      </c>
      <c r="F26" s="87">
        <v>105.30096149624622</v>
      </c>
      <c r="G26" s="87">
        <v>100.00056008812055</v>
      </c>
      <c r="H26" s="87">
        <v>99.59942481511915</v>
      </c>
      <c r="I26" s="87">
        <v>96.596475962584293</v>
      </c>
      <c r="J26" s="87">
        <v>98.197804723866454</v>
      </c>
      <c r="K26" s="87">
        <v>100.00056008812055</v>
      </c>
      <c r="L26" s="87">
        <v>107.00100668069921</v>
      </c>
      <c r="M26" s="87">
        <v>105.00796939751356</v>
      </c>
      <c r="N26" s="87">
        <v>103.60551134172422</v>
      </c>
      <c r="O26" s="87">
        <v>105.9025553955598</v>
      </c>
      <c r="P26" s="87">
        <v>107.00100668069921</v>
      </c>
      <c r="Q26" s="87">
        <v>106.99926820813698</v>
      </c>
      <c r="R26" s="87">
        <v>105.89857840016974</v>
      </c>
      <c r="S26" s="87">
        <v>107.69768218961696</v>
      </c>
      <c r="T26" s="87">
        <v>106.69787127203601</v>
      </c>
      <c r="U26" s="87">
        <v>106.99926820813698</v>
      </c>
      <c r="V26" s="87">
        <v>99.800179827687813</v>
      </c>
      <c r="W26" s="87">
        <v>100.19961128329042</v>
      </c>
      <c r="X26" s="87">
        <v>99.90028291823198</v>
      </c>
      <c r="Y26" s="87">
        <v>99.300506872713896</v>
      </c>
      <c r="Z26" s="87">
        <v>99.800179827687813</v>
      </c>
      <c r="AA26" s="87">
        <v>103.09979700444396</v>
      </c>
      <c r="AB26" s="87">
        <v>102.40053643272238</v>
      </c>
      <c r="AC26" s="87">
        <v>103.10093523546048</v>
      </c>
      <c r="AD26" s="87">
        <v>102.9005688162579</v>
      </c>
      <c r="AE26" s="87">
        <v>103.09979700444396</v>
      </c>
      <c r="AF26" s="87">
        <v>108.50021123785383</v>
      </c>
      <c r="AG26" s="87">
        <v>109.39846772358341</v>
      </c>
      <c r="AH26" s="87">
        <v>109.9996644407906</v>
      </c>
      <c r="AI26" s="87">
        <v>109.19960584727598</v>
      </c>
      <c r="AJ26" s="87">
        <v>108.50021123785383</v>
      </c>
      <c r="AK26" s="100"/>
    </row>
    <row r="27" spans="1:37" s="32" customFormat="1" ht="5.0999999999999996" customHeight="1"/>
    <row r="28" spans="1:37" s="32" customFormat="1" ht="12.75">
      <c r="A28" s="714" t="s">
        <v>2913</v>
      </c>
      <c r="B28" s="41"/>
      <c r="D28" s="100"/>
      <c r="E28" s="100"/>
      <c r="F28" s="100"/>
      <c r="G28" s="41"/>
      <c r="I28" s="100"/>
      <c r="J28" s="100"/>
      <c r="K28" s="100"/>
      <c r="L28" s="31"/>
      <c r="N28" s="100"/>
      <c r="O28" s="100"/>
      <c r="P28" s="100"/>
      <c r="Q28" s="130"/>
      <c r="S28" s="100"/>
      <c r="T28" s="100"/>
      <c r="U28" s="100"/>
      <c r="V28" s="130"/>
      <c r="X28" s="100"/>
      <c r="Y28" s="100"/>
      <c r="Z28" s="100"/>
      <c r="AA28" s="41"/>
      <c r="AC28" s="100"/>
      <c r="AD28" s="100"/>
      <c r="AE28" s="100"/>
      <c r="AF28" s="41"/>
      <c r="AH28" s="100"/>
      <c r="AI28" s="100"/>
      <c r="AJ28" s="100"/>
    </row>
  </sheetData>
  <mergeCells count="14">
    <mergeCell ref="AB6:AE6"/>
    <mergeCell ref="AF6:AF7"/>
    <mergeCell ref="AG6:AJ6"/>
    <mergeCell ref="AA6:AA7"/>
    <mergeCell ref="B6:B7"/>
    <mergeCell ref="C6:F6"/>
    <mergeCell ref="G6:G7"/>
    <mergeCell ref="H6:K6"/>
    <mergeCell ref="L6:L7"/>
    <mergeCell ref="M6:P6"/>
    <mergeCell ref="Q6:Q7"/>
    <mergeCell ref="R6:U6"/>
    <mergeCell ref="V6:V7"/>
    <mergeCell ref="W6:Z6"/>
  </mergeCells>
  <hyperlinks>
    <hyperlink ref="A1" location="'Table of contents'!A1" display="return to the CONTENTS"/>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8"/>
  <sheetViews>
    <sheetView zoomScale="80" zoomScaleNormal="80" workbookViewId="0">
      <pane xSplit="1" topLeftCell="B1" activePane="topRight" state="frozen"/>
      <selection pane="topRight" activeCell="A9" sqref="A9:A26"/>
    </sheetView>
  </sheetViews>
  <sheetFormatPr defaultRowHeight="15"/>
  <cols>
    <col min="1" max="1" width="50.7109375" style="34" customWidth="1"/>
    <col min="2" max="36" width="11.42578125" style="34" customWidth="1"/>
    <col min="37" max="16384" width="9.140625" style="34"/>
  </cols>
  <sheetData>
    <row r="1" spans="1:37" ht="15" customHeight="1">
      <c r="A1" s="649" t="s">
        <v>2688</v>
      </c>
    </row>
    <row r="2" spans="1:37" ht="5.0999999999999996" customHeight="1">
      <c r="A2" s="65"/>
    </row>
    <row r="3" spans="1:37" s="47" customFormat="1" ht="18.75" customHeight="1">
      <c r="A3" s="132" t="s">
        <v>2914</v>
      </c>
      <c r="L3" s="45"/>
      <c r="Q3" s="45"/>
      <c r="V3" s="45"/>
    </row>
    <row r="4" spans="1:37" s="32" customFormat="1" ht="5.0999999999999996" customHeight="1">
      <c r="A4" s="127"/>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row>
    <row r="5" spans="1:37" s="32" customFormat="1" ht="12.75" customHeight="1" thickBot="1">
      <c r="A5" s="690" t="s">
        <v>2915</v>
      </c>
      <c r="B5" s="40"/>
      <c r="C5" s="40"/>
      <c r="D5" s="40"/>
      <c r="E5" s="40"/>
      <c r="F5" s="40"/>
      <c r="G5" s="40"/>
      <c r="H5" s="40"/>
      <c r="I5" s="40"/>
      <c r="J5" s="40"/>
      <c r="K5" s="40"/>
      <c r="L5" s="128"/>
      <c r="M5" s="40"/>
      <c r="N5" s="40"/>
      <c r="O5" s="40"/>
      <c r="P5" s="40"/>
      <c r="Q5" s="40"/>
      <c r="R5" s="40"/>
      <c r="S5" s="40"/>
      <c r="T5" s="40"/>
      <c r="U5" s="40"/>
      <c r="V5" s="40"/>
      <c r="W5" s="40"/>
      <c r="X5" s="40"/>
      <c r="Y5" s="40"/>
      <c r="Z5" s="40"/>
      <c r="AA5" s="40"/>
      <c r="AB5" s="40"/>
      <c r="AC5" s="40"/>
      <c r="AD5" s="40"/>
      <c r="AE5" s="40"/>
      <c r="AF5" s="40"/>
      <c r="AG5" s="40"/>
      <c r="AH5" s="40"/>
      <c r="AI5" s="40"/>
      <c r="AJ5" s="40"/>
    </row>
    <row r="6" spans="1:37" s="32" customFormat="1" ht="17.100000000000001" customHeight="1">
      <c r="A6" s="701"/>
      <c r="B6" s="1023" t="s">
        <v>8</v>
      </c>
      <c r="C6" s="1025" t="s">
        <v>8</v>
      </c>
      <c r="D6" s="1025"/>
      <c r="E6" s="1025"/>
      <c r="F6" s="1026"/>
      <c r="G6" s="1023" t="s">
        <v>9</v>
      </c>
      <c r="H6" s="1025" t="s">
        <v>9</v>
      </c>
      <c r="I6" s="1025"/>
      <c r="J6" s="1025"/>
      <c r="K6" s="1026"/>
      <c r="L6" s="1027">
        <v>2003</v>
      </c>
      <c r="M6" s="1025" t="s">
        <v>10</v>
      </c>
      <c r="N6" s="1025"/>
      <c r="O6" s="1025"/>
      <c r="P6" s="1026"/>
      <c r="Q6" s="1023">
        <v>2004</v>
      </c>
      <c r="R6" s="1025" t="s">
        <v>11</v>
      </c>
      <c r="S6" s="1025"/>
      <c r="T6" s="1025"/>
      <c r="U6" s="1026"/>
      <c r="V6" s="1023">
        <v>2005</v>
      </c>
      <c r="W6" s="1025" t="s">
        <v>12</v>
      </c>
      <c r="X6" s="1025"/>
      <c r="Y6" s="1025"/>
      <c r="Z6" s="1026"/>
      <c r="AA6" s="1023">
        <v>2006</v>
      </c>
      <c r="AB6" s="1025" t="s">
        <v>13</v>
      </c>
      <c r="AC6" s="1025"/>
      <c r="AD6" s="1025"/>
      <c r="AE6" s="1026"/>
      <c r="AF6" s="1023">
        <v>2007</v>
      </c>
      <c r="AG6" s="1025">
        <v>2007</v>
      </c>
      <c r="AH6" s="1025"/>
      <c r="AI6" s="1025"/>
      <c r="AJ6" s="1026"/>
    </row>
    <row r="7" spans="1:37" s="32" customFormat="1" ht="17.100000000000001" customHeight="1" thickBot="1">
      <c r="A7" s="702"/>
      <c r="B7" s="1024"/>
      <c r="C7" s="674" t="s">
        <v>2658</v>
      </c>
      <c r="D7" s="674" t="s">
        <v>2659</v>
      </c>
      <c r="E7" s="674" t="s">
        <v>2660</v>
      </c>
      <c r="F7" s="674" t="s">
        <v>2661</v>
      </c>
      <c r="G7" s="1024"/>
      <c r="H7" s="674" t="s">
        <v>2658</v>
      </c>
      <c r="I7" s="674" t="s">
        <v>2659</v>
      </c>
      <c r="J7" s="674" t="s">
        <v>2660</v>
      </c>
      <c r="K7" s="674" t="s">
        <v>2661</v>
      </c>
      <c r="L7" s="1028"/>
      <c r="M7" s="674" t="s">
        <v>2658</v>
      </c>
      <c r="N7" s="674" t="s">
        <v>2659</v>
      </c>
      <c r="O7" s="674" t="s">
        <v>2660</v>
      </c>
      <c r="P7" s="674" t="s">
        <v>2661</v>
      </c>
      <c r="Q7" s="1024"/>
      <c r="R7" s="674" t="s">
        <v>2658</v>
      </c>
      <c r="S7" s="674" t="s">
        <v>2659</v>
      </c>
      <c r="T7" s="674" t="s">
        <v>2660</v>
      </c>
      <c r="U7" s="674" t="s">
        <v>2661</v>
      </c>
      <c r="V7" s="1024"/>
      <c r="W7" s="674" t="s">
        <v>2658</v>
      </c>
      <c r="X7" s="674" t="s">
        <v>2659</v>
      </c>
      <c r="Y7" s="674" t="s">
        <v>2660</v>
      </c>
      <c r="Z7" s="674" t="s">
        <v>2661</v>
      </c>
      <c r="AA7" s="1024"/>
      <c r="AB7" s="674" t="s">
        <v>2658</v>
      </c>
      <c r="AC7" s="674" t="s">
        <v>2659</v>
      </c>
      <c r="AD7" s="674" t="s">
        <v>2660</v>
      </c>
      <c r="AE7" s="674" t="s">
        <v>2661</v>
      </c>
      <c r="AF7" s="1024"/>
      <c r="AG7" s="674" t="s">
        <v>2658</v>
      </c>
      <c r="AH7" s="674" t="s">
        <v>2659</v>
      </c>
      <c r="AI7" s="674" t="s">
        <v>2660</v>
      </c>
      <c r="AJ7" s="674" t="s">
        <v>2661</v>
      </c>
    </row>
    <row r="8" spans="1:37" s="32" customFormat="1" ht="5.0999999999999996" customHeight="1">
      <c r="A8" s="52"/>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row>
    <row r="9" spans="1:37" s="32" customFormat="1" ht="12.75" customHeight="1">
      <c r="A9" s="52" t="s">
        <v>2891</v>
      </c>
      <c r="B9" s="104">
        <v>5.3218953595848548</v>
      </c>
      <c r="C9" s="104">
        <v>12.077886710239644</v>
      </c>
      <c r="D9" s="104">
        <v>9.2185088788137222</v>
      </c>
      <c r="E9" s="104">
        <v>7.1122320463290842</v>
      </c>
      <c r="F9" s="104">
        <v>5.3218953595848548</v>
      </c>
      <c r="G9" s="104">
        <v>-1.7635872691460372E-2</v>
      </c>
      <c r="H9" s="104">
        <v>-0.41508867084654205</v>
      </c>
      <c r="I9" s="104">
        <v>-3.411443317816806</v>
      </c>
      <c r="J9" s="104">
        <v>-1.8272181868669792</v>
      </c>
      <c r="K9" s="104">
        <v>-1.7635872691460372E-2</v>
      </c>
      <c r="L9" s="104">
        <v>7.0301691395741521</v>
      </c>
      <c r="M9" s="104">
        <v>4.9774333507917747</v>
      </c>
      <c r="N9" s="104">
        <v>3.6368331801296305</v>
      </c>
      <c r="O9" s="104">
        <v>5.860410223544223</v>
      </c>
      <c r="P9" s="104">
        <v>7.0301691395741521</v>
      </c>
      <c r="Q9" s="104">
        <v>7.0270795527438414</v>
      </c>
      <c r="R9" s="104">
        <v>5.8715945484051639</v>
      </c>
      <c r="S9" s="104">
        <v>7.6894447513085584</v>
      </c>
      <c r="T9" s="104">
        <v>6.6612545801610503</v>
      </c>
      <c r="U9" s="104">
        <v>7.0270795527438414</v>
      </c>
      <c r="V9" s="104">
        <v>-0.17551964908788509</v>
      </c>
      <c r="W9" s="104">
        <v>0.22782876516684913</v>
      </c>
      <c r="X9" s="104">
        <v>-9.2211992054376898E-2</v>
      </c>
      <c r="Y9" s="104">
        <v>-0.67509733051844723</v>
      </c>
      <c r="Z9" s="104">
        <v>-0.17551964908788509</v>
      </c>
      <c r="AA9" s="104">
        <v>3.1028987345786714</v>
      </c>
      <c r="AB9" s="104">
        <v>2.4097136799859351</v>
      </c>
      <c r="AC9" s="104">
        <v>3.1235633452724492</v>
      </c>
      <c r="AD9" s="104">
        <v>2.8987372961360363</v>
      </c>
      <c r="AE9" s="104">
        <v>3.1028987345786714</v>
      </c>
      <c r="AF9" s="104">
        <v>8.5428747426408265</v>
      </c>
      <c r="AG9" s="104">
        <v>9.3827566536992979</v>
      </c>
      <c r="AH9" s="104">
        <v>10.01010161857586</v>
      </c>
      <c r="AI9" s="104">
        <v>9.1921127038198343</v>
      </c>
      <c r="AJ9" s="104">
        <v>8.5428747426408265</v>
      </c>
      <c r="AK9" s="100"/>
    </row>
    <row r="10" spans="1:37" s="32" customFormat="1" ht="12.75" customHeight="1">
      <c r="A10" s="938" t="s">
        <v>2892</v>
      </c>
      <c r="B10" s="104"/>
      <c r="C10" s="6"/>
      <c r="D10" s="6"/>
      <c r="E10" s="6"/>
      <c r="F10" s="6"/>
      <c r="G10" s="104"/>
      <c r="H10" s="17"/>
      <c r="I10" s="17"/>
      <c r="J10" s="17"/>
      <c r="K10" s="17"/>
      <c r="L10" s="104"/>
      <c r="M10" s="7"/>
      <c r="N10" s="7"/>
      <c r="O10" s="7"/>
      <c r="P10" s="7"/>
      <c r="Q10" s="104"/>
      <c r="R10" s="7"/>
      <c r="S10" s="7"/>
      <c r="T10" s="7"/>
      <c r="U10" s="7"/>
      <c r="V10" s="104"/>
      <c r="W10" s="7"/>
      <c r="X10" s="7"/>
      <c r="Y10" s="7"/>
      <c r="Z10" s="7"/>
      <c r="AA10" s="104"/>
      <c r="AB10" s="7"/>
      <c r="AC10" s="7"/>
      <c r="AD10" s="7"/>
      <c r="AE10" s="7"/>
      <c r="AF10" s="104"/>
      <c r="AG10" s="6"/>
      <c r="AH10" s="6"/>
      <c r="AI10" s="6"/>
      <c r="AJ10" s="6"/>
      <c r="AK10" s="100"/>
    </row>
    <row r="11" spans="1:37" s="32" customFormat="1" ht="12.75">
      <c r="A11" s="925" t="s">
        <v>2893</v>
      </c>
      <c r="B11" s="17">
        <v>2.4882443132587353</v>
      </c>
      <c r="C11" s="17">
        <v>0.89659025374855705</v>
      </c>
      <c r="D11" s="17">
        <v>4.2521066995695174</v>
      </c>
      <c r="E11" s="17">
        <v>4.5833973820562175</v>
      </c>
      <c r="F11" s="17">
        <v>2.4882443132587353</v>
      </c>
      <c r="G11" s="17">
        <v>1.0732166180541018</v>
      </c>
      <c r="H11" s="17">
        <v>0.19876817495394494</v>
      </c>
      <c r="I11" s="17">
        <v>-1.6292699734203357</v>
      </c>
      <c r="J11" s="17">
        <v>0.27675270011546277</v>
      </c>
      <c r="K11" s="17">
        <v>1.0732166180541018</v>
      </c>
      <c r="L11" s="17">
        <v>1.0992911330261697</v>
      </c>
      <c r="M11" s="17">
        <v>0.42595358641604136</v>
      </c>
      <c r="N11" s="17">
        <v>-0.60524191436605723</v>
      </c>
      <c r="O11" s="17">
        <v>-2.8498263415931386E-2</v>
      </c>
      <c r="P11" s="17">
        <v>1.0992911330261697</v>
      </c>
      <c r="Q11" s="17">
        <v>1.3809236521627144</v>
      </c>
      <c r="R11" s="17">
        <v>9.9811865404777267E-2</v>
      </c>
      <c r="S11" s="17">
        <v>0.54775243956969011</v>
      </c>
      <c r="T11" s="17">
        <v>1.4352718392036483</v>
      </c>
      <c r="U11" s="17">
        <v>1.3809236521627144</v>
      </c>
      <c r="V11" s="17">
        <v>-1.2448239647214006</v>
      </c>
      <c r="W11" s="17">
        <v>0.14778753368686304</v>
      </c>
      <c r="X11" s="17">
        <v>-0.19892166476080289</v>
      </c>
      <c r="Y11" s="17">
        <v>-1.4809658384681041</v>
      </c>
      <c r="Z11" s="17">
        <v>-1.2448239647214006</v>
      </c>
      <c r="AA11" s="17">
        <v>0.48335368367638631</v>
      </c>
      <c r="AB11" s="17">
        <v>0.12867678319379069</v>
      </c>
      <c r="AC11" s="17">
        <v>0.43401582820141738</v>
      </c>
      <c r="AD11" s="17">
        <v>0.90349354528818759</v>
      </c>
      <c r="AE11" s="17">
        <v>0.48335368367638631</v>
      </c>
      <c r="AF11" s="17">
        <v>0.46107165107939763</v>
      </c>
      <c r="AG11" s="17">
        <v>0.27699122775462398</v>
      </c>
      <c r="AH11" s="17">
        <v>0.38622472857691964</v>
      </c>
      <c r="AI11" s="17">
        <v>0.52212373026482506</v>
      </c>
      <c r="AJ11" s="17">
        <v>0.46107165107939763</v>
      </c>
      <c r="AK11" s="100"/>
    </row>
    <row r="12" spans="1:37" s="32" customFormat="1" ht="12.75">
      <c r="A12" s="925" t="s">
        <v>2894</v>
      </c>
      <c r="B12" s="17">
        <v>-6.8851840478547711E-4</v>
      </c>
      <c r="C12" s="17">
        <v>-1.0012174804562349E-3</v>
      </c>
      <c r="D12" s="17">
        <v>-5.1268292099385169E-4</v>
      </c>
      <c r="E12" s="17">
        <v>-6.7941186711722946E-4</v>
      </c>
      <c r="F12" s="17">
        <v>-6.8851840478547711E-4</v>
      </c>
      <c r="G12" s="17">
        <v>-5.4139286850243894E-5</v>
      </c>
      <c r="H12" s="17">
        <v>0</v>
      </c>
      <c r="I12" s="17">
        <v>0</v>
      </c>
      <c r="J12" s="17">
        <v>1.8268710813615354E-5</v>
      </c>
      <c r="K12" s="17">
        <v>-5.4139286850243894E-5</v>
      </c>
      <c r="L12" s="17">
        <v>0</v>
      </c>
      <c r="M12" s="17">
        <v>0</v>
      </c>
      <c r="N12" s="17">
        <v>0</v>
      </c>
      <c r="O12" s="17">
        <v>0</v>
      </c>
      <c r="P12" s="17">
        <v>0</v>
      </c>
      <c r="Q12" s="17">
        <v>3.2192141778961602E-4</v>
      </c>
      <c r="R12" s="17">
        <v>8.6168516896210001E-4</v>
      </c>
      <c r="S12" s="17">
        <v>3.9453957231910363E-4</v>
      </c>
      <c r="T12" s="17">
        <v>2.8691934697156618E-4</v>
      </c>
      <c r="U12" s="17">
        <v>3.2192141778961602E-4</v>
      </c>
      <c r="V12" s="17">
        <v>-1.4838259264452908E-5</v>
      </c>
      <c r="W12" s="17">
        <v>-6.2095602389438781E-5</v>
      </c>
      <c r="X12" s="17">
        <v>2.2477024266757324E-4</v>
      </c>
      <c r="Y12" s="17">
        <v>1.2824797312280375E-4</v>
      </c>
      <c r="Z12" s="17">
        <v>-1.4838259264452908E-5</v>
      </c>
      <c r="AA12" s="17">
        <v>-9.9108813548571298E-5</v>
      </c>
      <c r="AB12" s="17">
        <v>0</v>
      </c>
      <c r="AC12" s="17">
        <v>0</v>
      </c>
      <c r="AD12" s="17">
        <v>0</v>
      </c>
      <c r="AE12" s="17">
        <v>-9.9108813548571298E-5</v>
      </c>
      <c r="AF12" s="17">
        <v>1.4059741599524072E-3</v>
      </c>
      <c r="AG12" s="17">
        <v>0</v>
      </c>
      <c r="AH12" s="17">
        <v>4.6337699889252907E-4</v>
      </c>
      <c r="AI12" s="17">
        <v>6.1600251329025442E-4</v>
      </c>
      <c r="AJ12" s="17">
        <v>1.4059741599524072E-3</v>
      </c>
      <c r="AK12" s="100"/>
    </row>
    <row r="13" spans="1:37" s="32" customFormat="1" ht="12.75">
      <c r="A13" s="925" t="s">
        <v>2895</v>
      </c>
      <c r="B13" s="17">
        <v>8.7212331272830867E-4</v>
      </c>
      <c r="C13" s="17">
        <v>9.311322568242987E-2</v>
      </c>
      <c r="D13" s="17">
        <v>3.8109430460543194E-2</v>
      </c>
      <c r="E13" s="17">
        <v>4.8620411740578273E-3</v>
      </c>
      <c r="F13" s="17">
        <v>8.7212331272830867E-4</v>
      </c>
      <c r="G13" s="17">
        <v>8.2021019578120691E-3</v>
      </c>
      <c r="H13" s="17">
        <v>-9.8039990828517054E-2</v>
      </c>
      <c r="I13" s="17">
        <v>-2.17981352046915E-2</v>
      </c>
      <c r="J13" s="17">
        <v>1.6259152624118459E-3</v>
      </c>
      <c r="K13" s="17">
        <v>8.2021019578120691E-3</v>
      </c>
      <c r="L13" s="17">
        <v>4.2591726457622912E-3</v>
      </c>
      <c r="M13" s="17">
        <v>1.2528046659295309E-2</v>
      </c>
      <c r="N13" s="17">
        <v>8.8310346758071215E-2</v>
      </c>
      <c r="O13" s="17">
        <v>3.5904487414498309E-2</v>
      </c>
      <c r="P13" s="17">
        <v>4.2591726457622912E-3</v>
      </c>
      <c r="Q13" s="17">
        <v>0.11396018189752408</v>
      </c>
      <c r="R13" s="17">
        <v>0.13277132311757694</v>
      </c>
      <c r="S13" s="17">
        <v>0.29357032010310635</v>
      </c>
      <c r="T13" s="17">
        <v>0.19247224899198484</v>
      </c>
      <c r="U13" s="17">
        <v>0.11396018189752408</v>
      </c>
      <c r="V13" s="17">
        <v>-4.1547125940467319E-2</v>
      </c>
      <c r="W13" s="17">
        <v>-0.26328535413122045</v>
      </c>
      <c r="X13" s="17">
        <v>-0.24780919254099945</v>
      </c>
      <c r="Y13" s="17">
        <v>-9.4992975440960567E-2</v>
      </c>
      <c r="Z13" s="17">
        <v>-4.1547125940467319E-2</v>
      </c>
      <c r="AA13" s="17">
        <v>-4.1625701690399919E-2</v>
      </c>
      <c r="AB13" s="17">
        <v>-6.6322394861998285E-2</v>
      </c>
      <c r="AC13" s="17">
        <v>1.8700861538301809E-2</v>
      </c>
      <c r="AD13" s="17">
        <v>-1.4534521565077197E-2</v>
      </c>
      <c r="AE13" s="17">
        <v>-4.1625701690399919E-2</v>
      </c>
      <c r="AF13" s="17">
        <v>-1.3796121444532987E-2</v>
      </c>
      <c r="AG13" s="17">
        <v>2.0555935269360422E-3</v>
      </c>
      <c r="AH13" s="17">
        <v>-2.7339242934659232E-2</v>
      </c>
      <c r="AI13" s="17">
        <v>-2.0944085451868662E-2</v>
      </c>
      <c r="AJ13" s="17">
        <v>-1.3796121444532987E-2</v>
      </c>
      <c r="AK13" s="100"/>
    </row>
    <row r="14" spans="1:37" s="32" customFormat="1" ht="12.75">
      <c r="A14" s="925" t="s">
        <v>2896</v>
      </c>
      <c r="B14" s="17">
        <v>1.6425448068652313</v>
      </c>
      <c r="C14" s="17">
        <v>9.0292796039984644</v>
      </c>
      <c r="D14" s="17">
        <v>4.1840480418075821</v>
      </c>
      <c r="E14" s="17">
        <v>2.1898930690647598</v>
      </c>
      <c r="F14" s="17">
        <v>1.6425448068652313</v>
      </c>
      <c r="G14" s="17">
        <v>-1.9189264179417582</v>
      </c>
      <c r="H14" s="17">
        <v>-1.6030329145549853</v>
      </c>
      <c r="I14" s="17">
        <v>-1.9710084801777581</v>
      </c>
      <c r="J14" s="17">
        <v>-2.2626346403986939</v>
      </c>
      <c r="K14" s="17">
        <v>-1.9189264179417582</v>
      </c>
      <c r="L14" s="17">
        <v>2.3285069344239981</v>
      </c>
      <c r="M14" s="17">
        <v>1.4144568808881819</v>
      </c>
      <c r="N14" s="17">
        <v>3.611875123032262E-3</v>
      </c>
      <c r="O14" s="17">
        <v>1.9812849706290576</v>
      </c>
      <c r="P14" s="17">
        <v>2.3285069344239981</v>
      </c>
      <c r="Q14" s="17">
        <v>0.29220926322918161</v>
      </c>
      <c r="R14" s="17">
        <v>1.7028335080639367</v>
      </c>
      <c r="S14" s="17">
        <v>2.2268142244667142</v>
      </c>
      <c r="T14" s="17">
        <v>0.79323072872450717</v>
      </c>
      <c r="U14" s="17">
        <v>0.29220926322918161</v>
      </c>
      <c r="V14" s="17">
        <v>-2.5792074228603945</v>
      </c>
      <c r="W14" s="17">
        <v>-3.2122055116056685</v>
      </c>
      <c r="X14" s="17">
        <v>-3.061089742329016</v>
      </c>
      <c r="Y14" s="17">
        <v>-2.4405887536369866</v>
      </c>
      <c r="Z14" s="17">
        <v>-2.5792074228603945</v>
      </c>
      <c r="AA14" s="17">
        <v>-1.8180520757349921</v>
      </c>
      <c r="AB14" s="17">
        <v>-2.1342206551745639</v>
      </c>
      <c r="AC14" s="17">
        <v>-1.7947632393008985</v>
      </c>
      <c r="AD14" s="17">
        <v>-1.9300460398273602</v>
      </c>
      <c r="AE14" s="17">
        <v>-1.8180520757349921</v>
      </c>
      <c r="AF14" s="17">
        <v>0.69718743656639892</v>
      </c>
      <c r="AG14" s="17">
        <v>-0.42961904712961868</v>
      </c>
      <c r="AH14" s="17">
        <v>0.30328024577516138</v>
      </c>
      <c r="AI14" s="17">
        <v>0.69164762192229678</v>
      </c>
      <c r="AJ14" s="17">
        <v>0.69718743656639892</v>
      </c>
      <c r="AK14" s="100"/>
    </row>
    <row r="15" spans="1:37" s="32" customFormat="1" ht="12.75">
      <c r="A15" s="925" t="s">
        <v>2897</v>
      </c>
      <c r="B15" s="17">
        <v>-0.49723269152707683</v>
      </c>
      <c r="C15" s="17">
        <v>-0.19203351275150546</v>
      </c>
      <c r="D15" s="17">
        <v>-0.74544096712506214</v>
      </c>
      <c r="E15" s="17">
        <v>-0.59486755290282878</v>
      </c>
      <c r="F15" s="17">
        <v>-0.49723269152707683</v>
      </c>
      <c r="G15" s="17">
        <v>-0.56598563955416348</v>
      </c>
      <c r="H15" s="17">
        <v>-0.24944852505159015</v>
      </c>
      <c r="I15" s="17">
        <v>-0.48275837821874068</v>
      </c>
      <c r="J15" s="17">
        <v>-0.86010917381582208</v>
      </c>
      <c r="K15" s="17">
        <v>-0.56598563955416348</v>
      </c>
      <c r="L15" s="17">
        <v>0.45456384944289119</v>
      </c>
      <c r="M15" s="17">
        <v>0.89781640188033862</v>
      </c>
      <c r="N15" s="17">
        <v>0.81111879637873552</v>
      </c>
      <c r="O15" s="17">
        <v>0.58682781822060515</v>
      </c>
      <c r="P15" s="17">
        <v>0.45456384944289119</v>
      </c>
      <c r="Q15" s="17">
        <v>5.335549424475966E-2</v>
      </c>
      <c r="R15" s="17">
        <v>-0.60203070471485443</v>
      </c>
      <c r="S15" s="17">
        <v>-0.210059443962229</v>
      </c>
      <c r="T15" s="17">
        <v>0.14330777500797409</v>
      </c>
      <c r="U15" s="17">
        <v>5.335549424475966E-2</v>
      </c>
      <c r="V15" s="17">
        <v>5.246384525645767E-2</v>
      </c>
      <c r="W15" s="17">
        <v>0.21547174029135271</v>
      </c>
      <c r="X15" s="17">
        <v>8.2603064180333613E-2</v>
      </c>
      <c r="Y15" s="17">
        <v>7.3966272870826938E-2</v>
      </c>
      <c r="Z15" s="17">
        <v>5.246384525645767E-2</v>
      </c>
      <c r="AA15" s="17">
        <v>-2.6759379658114445E-2</v>
      </c>
      <c r="AB15" s="17">
        <v>6.8022969089229363E-2</v>
      </c>
      <c r="AC15" s="17">
        <v>6.3375141879801089E-2</v>
      </c>
      <c r="AD15" s="17">
        <v>4.263459659089338E-2</v>
      </c>
      <c r="AE15" s="17">
        <v>-2.6759379658114445E-2</v>
      </c>
      <c r="AF15" s="17">
        <v>0.26063245990117734</v>
      </c>
      <c r="AG15" s="17">
        <v>0.75234723085857036</v>
      </c>
      <c r="AH15" s="17">
        <v>0.49395988081943554</v>
      </c>
      <c r="AI15" s="17">
        <v>0.30824765765044271</v>
      </c>
      <c r="AJ15" s="17">
        <v>0.26063245990117734</v>
      </c>
      <c r="AK15" s="100"/>
    </row>
    <row r="16" spans="1:37" s="32" customFormat="1" ht="12.75">
      <c r="A16" s="925" t="s">
        <v>2898</v>
      </c>
      <c r="B16" s="17">
        <v>0.16714166786392429</v>
      </c>
      <c r="C16" s="17">
        <v>-6.8383153915161449E-2</v>
      </c>
      <c r="D16" s="17">
        <v>-7.2758251204378496E-2</v>
      </c>
      <c r="E16" s="17">
        <v>-0.3886660512327505</v>
      </c>
      <c r="F16" s="17">
        <v>0.16714166786392429</v>
      </c>
      <c r="G16" s="17">
        <v>5.2853478787550812E-2</v>
      </c>
      <c r="H16" s="17">
        <v>-7.7483218558021622E-2</v>
      </c>
      <c r="I16" s="17">
        <v>-0.59980030095489856</v>
      </c>
      <c r="J16" s="17">
        <v>-0.23000306914341709</v>
      </c>
      <c r="K16" s="17">
        <v>5.2853478787550812E-2</v>
      </c>
      <c r="L16" s="17">
        <v>-7.4913672143219479E-2</v>
      </c>
      <c r="M16" s="17">
        <v>-6.0296276179575954E-2</v>
      </c>
      <c r="N16" s="17">
        <v>0.22371954512044703</v>
      </c>
      <c r="O16" s="17">
        <v>0.39339793309095344</v>
      </c>
      <c r="P16" s="17">
        <v>-7.4913672143219479E-2</v>
      </c>
      <c r="Q16" s="17">
        <v>0.15749111139196381</v>
      </c>
      <c r="R16" s="17">
        <v>-4.3586908129999873E-2</v>
      </c>
      <c r="S16" s="17">
        <v>2.8406849206975341E-2</v>
      </c>
      <c r="T16" s="17">
        <v>-0.20025282657750826</v>
      </c>
      <c r="U16" s="17">
        <v>0.15749111139196381</v>
      </c>
      <c r="V16" s="17">
        <v>0.43211130729409608</v>
      </c>
      <c r="W16" s="17">
        <v>0.16827908247537918</v>
      </c>
      <c r="X16" s="17">
        <v>0.37620919366485017</v>
      </c>
      <c r="Y16" s="17">
        <v>0.54743989457420072</v>
      </c>
      <c r="Z16" s="17">
        <v>0.43211130729409608</v>
      </c>
      <c r="AA16" s="17">
        <v>0.51645602740160534</v>
      </c>
      <c r="AB16" s="17">
        <v>0.37922805267245235</v>
      </c>
      <c r="AC16" s="17">
        <v>0.43193795469716273</v>
      </c>
      <c r="AD16" s="17">
        <v>0.24874795478518</v>
      </c>
      <c r="AE16" s="17">
        <v>0.51645602740160534</v>
      </c>
      <c r="AF16" s="17">
        <v>0.86344388098077229</v>
      </c>
      <c r="AG16" s="17">
        <v>0.98514319778407022</v>
      </c>
      <c r="AH16" s="17">
        <v>1.0124787425801758</v>
      </c>
      <c r="AI16" s="17">
        <v>1.0308186057399114</v>
      </c>
      <c r="AJ16" s="17">
        <v>0.86344388098077229</v>
      </c>
      <c r="AK16" s="100"/>
    </row>
    <row r="17" spans="1:37" s="32" customFormat="1" ht="25.5">
      <c r="A17" s="925" t="s">
        <v>2899</v>
      </c>
      <c r="B17" s="17">
        <v>0.84672463379618867</v>
      </c>
      <c r="C17" s="17">
        <v>1.4297385620915015</v>
      </c>
      <c r="D17" s="17">
        <v>1.1176487677666016</v>
      </c>
      <c r="E17" s="17">
        <v>0.89852219426253688</v>
      </c>
      <c r="F17" s="17">
        <v>0.84672463379618867</v>
      </c>
      <c r="G17" s="17">
        <v>1.0459845567684272</v>
      </c>
      <c r="H17" s="17">
        <v>0.90805588279477256</v>
      </c>
      <c r="I17" s="17">
        <v>1.074612907308705</v>
      </c>
      <c r="J17" s="17">
        <v>0.85725925492890132</v>
      </c>
      <c r="K17" s="17">
        <v>1.0459845567684272</v>
      </c>
      <c r="L17" s="17">
        <v>1.7857344253268195</v>
      </c>
      <c r="M17" s="17">
        <v>1.6751210775090031</v>
      </c>
      <c r="N17" s="17">
        <v>1.8686035948993125</v>
      </c>
      <c r="O17" s="17">
        <v>1.5759742832261949</v>
      </c>
      <c r="P17" s="17">
        <v>1.7857344253268195</v>
      </c>
      <c r="Q17" s="17">
        <v>2.8333019360592555</v>
      </c>
      <c r="R17" s="17">
        <v>2.093535925090837</v>
      </c>
      <c r="S17" s="17">
        <v>2.5152884084273643</v>
      </c>
      <c r="T17" s="17">
        <v>2.3759116018369628</v>
      </c>
      <c r="U17" s="17">
        <v>2.8333019360592555</v>
      </c>
      <c r="V17" s="17">
        <v>1.9299275924744161</v>
      </c>
      <c r="W17" s="17">
        <v>1.8510699072291705</v>
      </c>
      <c r="X17" s="17">
        <v>1.5219755056628042</v>
      </c>
      <c r="Y17" s="17">
        <v>1.5516513492357846</v>
      </c>
      <c r="Z17" s="17">
        <v>1.9299275924744161</v>
      </c>
      <c r="AA17" s="17">
        <v>2.6560170942881607</v>
      </c>
      <c r="AB17" s="17">
        <v>3.1063822550747946</v>
      </c>
      <c r="AC17" s="17">
        <v>2.8308429153604213</v>
      </c>
      <c r="AD17" s="17">
        <v>2.6357316678155898</v>
      </c>
      <c r="AE17" s="17">
        <v>2.6560170942881607</v>
      </c>
      <c r="AF17" s="17">
        <v>2.0027223174672062</v>
      </c>
      <c r="AG17" s="17">
        <v>2.4379339229460761</v>
      </c>
      <c r="AH17" s="17">
        <v>2.8314651517327984</v>
      </c>
      <c r="AI17" s="17">
        <v>2.2326395091691982</v>
      </c>
      <c r="AJ17" s="17">
        <v>2.0027223174672062</v>
      </c>
      <c r="AK17" s="100"/>
    </row>
    <row r="18" spans="1:37" s="32" customFormat="1" ht="12.75">
      <c r="A18" s="925" t="s">
        <v>2900</v>
      </c>
      <c r="B18" s="17">
        <v>-6.1507644160836067E-2</v>
      </c>
      <c r="C18" s="17">
        <v>-6.7081571190567804E-2</v>
      </c>
      <c r="D18" s="17">
        <v>-0.11620812875860653</v>
      </c>
      <c r="E18" s="17">
        <v>-8.3864902347283138E-2</v>
      </c>
      <c r="F18" s="17">
        <v>-6.1507644160836067E-2</v>
      </c>
      <c r="G18" s="17">
        <v>0.1399365216861681</v>
      </c>
      <c r="H18" s="17">
        <v>0.18817353078376636</v>
      </c>
      <c r="I18" s="17">
        <v>0.16643930977259616</v>
      </c>
      <c r="J18" s="17">
        <v>0.11938602516697586</v>
      </c>
      <c r="K18" s="17">
        <v>0.1399365216861681</v>
      </c>
      <c r="L18" s="17">
        <v>0.27842516759711688</v>
      </c>
      <c r="M18" s="17">
        <v>0.16440030261294653</v>
      </c>
      <c r="N18" s="17">
        <v>0.37252880018926232</v>
      </c>
      <c r="O18" s="17">
        <v>0.27637590003629248</v>
      </c>
      <c r="P18" s="17">
        <v>0.27842516759711688</v>
      </c>
      <c r="Q18" s="17">
        <v>0.22397384567325701</v>
      </c>
      <c r="R18" s="17">
        <v>0.13930576898220642</v>
      </c>
      <c r="S18" s="17">
        <v>0.228438412372761</v>
      </c>
      <c r="T18" s="17">
        <v>0.18843850052573757</v>
      </c>
      <c r="U18" s="17">
        <v>0.22397384567325701</v>
      </c>
      <c r="V18" s="17">
        <v>0.19215545747466176</v>
      </c>
      <c r="W18" s="17">
        <v>0.2055364439090421</v>
      </c>
      <c r="X18" s="17">
        <v>0.10536105125042498</v>
      </c>
      <c r="Y18" s="17">
        <v>0.17581902361835522</v>
      </c>
      <c r="Z18" s="17">
        <v>0.19215545747466176</v>
      </c>
      <c r="AA18" s="17">
        <v>0.26362944403919958</v>
      </c>
      <c r="AB18" s="17">
        <v>0.21087120417661018</v>
      </c>
      <c r="AC18" s="17">
        <v>0.19376170427184836</v>
      </c>
      <c r="AD18" s="17">
        <v>0.25663812363479332</v>
      </c>
      <c r="AE18" s="17">
        <v>0.26362944403919958</v>
      </c>
      <c r="AF18" s="17">
        <v>0.17627401030403292</v>
      </c>
      <c r="AG18" s="17">
        <v>0.34277022061657553</v>
      </c>
      <c r="AH18" s="17">
        <v>0.28034308432998045</v>
      </c>
      <c r="AI18" s="17">
        <v>0.21880409272069862</v>
      </c>
      <c r="AJ18" s="17">
        <v>0.17627401030403292</v>
      </c>
      <c r="AK18" s="100"/>
    </row>
    <row r="19" spans="1:37" s="32" customFormat="1" ht="12.75">
      <c r="A19" s="925" t="s">
        <v>2901</v>
      </c>
      <c r="B19" s="17">
        <v>-0.11039245090060541</v>
      </c>
      <c r="C19" s="17">
        <v>-0.22327149814174041</v>
      </c>
      <c r="D19" s="17">
        <v>-0.4077965400738594</v>
      </c>
      <c r="E19" s="17">
        <v>-0.1945878050665435</v>
      </c>
      <c r="F19" s="17">
        <v>-0.11039245090060541</v>
      </c>
      <c r="G19" s="17">
        <v>4.7872664397327513E-2</v>
      </c>
      <c r="H19" s="17">
        <v>0.13551656796780573</v>
      </c>
      <c r="I19" s="17">
        <v>7.1090047393363914E-2</v>
      </c>
      <c r="J19" s="17">
        <v>4.1780541630737099E-2</v>
      </c>
      <c r="K19" s="17">
        <v>4.7872664397327513E-2</v>
      </c>
      <c r="L19" s="17">
        <v>0.45766866688559543</v>
      </c>
      <c r="M19" s="17">
        <v>-2.3116266739086896E-2</v>
      </c>
      <c r="N19" s="17">
        <v>0.32373236727713273</v>
      </c>
      <c r="O19" s="17">
        <v>0.36187069028408614</v>
      </c>
      <c r="P19" s="17">
        <v>0.45766866688559543</v>
      </c>
      <c r="Q19" s="17">
        <v>0.87922700706080903</v>
      </c>
      <c r="R19" s="17">
        <v>1.4113684996625067</v>
      </c>
      <c r="S19" s="17">
        <v>0.99917146689812919</v>
      </c>
      <c r="T19" s="17">
        <v>0.77140798074602401</v>
      </c>
      <c r="U19" s="17">
        <v>0.87922700706080903</v>
      </c>
      <c r="V19" s="17">
        <v>0.78701067262995161</v>
      </c>
      <c r="W19" s="17">
        <v>0.72651854795643411</v>
      </c>
      <c r="X19" s="17">
        <v>0.8757610579935341</v>
      </c>
      <c r="Y19" s="17">
        <v>0.71334206910806031</v>
      </c>
      <c r="Z19" s="17">
        <v>0.78701067262995161</v>
      </c>
      <c r="AA19" s="17">
        <v>0.62607037518632436</v>
      </c>
      <c r="AB19" s="17">
        <v>0.30496964475004434</v>
      </c>
      <c r="AC19" s="17">
        <v>0.4986896410213793</v>
      </c>
      <c r="AD19" s="17">
        <v>0.37983549690068574</v>
      </c>
      <c r="AE19" s="17">
        <v>0.62607037518632436</v>
      </c>
      <c r="AF19" s="17">
        <v>2.6891892010639697</v>
      </c>
      <c r="AG19" s="17">
        <v>3.288435744715839</v>
      </c>
      <c r="AH19" s="17">
        <v>2.9688564319044333</v>
      </c>
      <c r="AI19" s="17">
        <v>2.7814977485108123</v>
      </c>
      <c r="AJ19" s="17">
        <v>2.6891892010639697</v>
      </c>
      <c r="AK19" s="100"/>
    </row>
    <row r="20" spans="1:37" s="32" customFormat="1" ht="12.75">
      <c r="A20" s="925" t="s">
        <v>2902</v>
      </c>
      <c r="B20" s="17">
        <v>-1.695285316671799E-2</v>
      </c>
      <c r="C20" s="17">
        <v>-1.5418749199026001E-2</v>
      </c>
      <c r="D20" s="17">
        <v>-1.1108129954866824E-2</v>
      </c>
      <c r="E20" s="17">
        <v>-1.0913053115570505E-2</v>
      </c>
      <c r="F20" s="17">
        <v>-1.695285316671799E-2</v>
      </c>
      <c r="G20" s="17">
        <v>5.9688563752394713E-3</v>
      </c>
      <c r="H20" s="17">
        <v>-1.0278386135247727E-2</v>
      </c>
      <c r="I20" s="17">
        <v>2.8478208896451081E-3</v>
      </c>
      <c r="J20" s="17">
        <v>-4.731596100726332E-3</v>
      </c>
      <c r="K20" s="17">
        <v>5.9688563752394713E-3</v>
      </c>
      <c r="L20" s="17">
        <v>6.9526681195620083E-2</v>
      </c>
      <c r="M20" s="17">
        <v>4.6313359585653094E-2</v>
      </c>
      <c r="N20" s="17">
        <v>8.5926509176871863E-2</v>
      </c>
      <c r="O20" s="17">
        <v>7.496723992564229E-2</v>
      </c>
      <c r="P20" s="17">
        <v>6.9526681195620083E-2</v>
      </c>
      <c r="Q20" s="17">
        <v>2.2355654013167765E-2</v>
      </c>
      <c r="R20" s="17">
        <v>4.9762318507561402E-2</v>
      </c>
      <c r="S20" s="17">
        <v>-9.6990978195113015E-2</v>
      </c>
      <c r="T20" s="17">
        <v>-1.2658206484039675E-2</v>
      </c>
      <c r="U20" s="17">
        <v>2.2355654013167765E-2</v>
      </c>
      <c r="V20" s="17">
        <v>3.4657934139114416E-2</v>
      </c>
      <c r="W20" s="17">
        <v>4.5950745768184718E-2</v>
      </c>
      <c r="X20" s="17">
        <v>4.5235011336849137E-2</v>
      </c>
      <c r="Y20" s="17">
        <v>3.6535759784984786E-2</v>
      </c>
      <c r="Z20" s="17">
        <v>3.4657934139114416E-2</v>
      </c>
      <c r="AA20" s="17">
        <v>8.2359424058862707E-2</v>
      </c>
      <c r="AB20" s="17">
        <v>9.8633305179382277E-2</v>
      </c>
      <c r="AC20" s="17">
        <v>8.4413611110389628E-2</v>
      </c>
      <c r="AD20" s="17">
        <v>7.599478418311835E-2</v>
      </c>
      <c r="AE20" s="17">
        <v>8.2359424058862707E-2</v>
      </c>
      <c r="AF20" s="17">
        <v>5.8347927638024953E-2</v>
      </c>
      <c r="AG20" s="17">
        <v>6.7834586388887369E-2</v>
      </c>
      <c r="AH20" s="17">
        <v>6.3019271849383968E-2</v>
      </c>
      <c r="AI20" s="17">
        <v>5.2729815137645741E-2</v>
      </c>
      <c r="AJ20" s="17">
        <v>5.8347927638024953E-2</v>
      </c>
      <c r="AK20" s="100"/>
    </row>
    <row r="21" spans="1:37" s="32" customFormat="1" ht="25.5">
      <c r="A21" s="925" t="s">
        <v>2903</v>
      </c>
      <c r="B21" s="17">
        <v>1.1949619425276599E-2</v>
      </c>
      <c r="C21" s="17">
        <v>-8.7506407791875296E-2</v>
      </c>
      <c r="D21" s="17">
        <v>-3.093186956662904E-2</v>
      </c>
      <c r="E21" s="17">
        <v>-3.7410115933142668E-2</v>
      </c>
      <c r="F21" s="17">
        <v>1.1949619425276599E-2</v>
      </c>
      <c r="G21" s="17">
        <v>-8.600025716161297E-2</v>
      </c>
      <c r="H21" s="17">
        <v>-0.13725598715992329</v>
      </c>
      <c r="I21" s="17">
        <v>2.3942790442572571E-2</v>
      </c>
      <c r="J21" s="17">
        <v>-4.092191222250195E-3</v>
      </c>
      <c r="K21" s="17">
        <v>-8.600025716161297E-2</v>
      </c>
      <c r="L21" s="17">
        <v>5.5329439043077053E-3</v>
      </c>
      <c r="M21" s="17">
        <v>-9.3596632461057969E-2</v>
      </c>
      <c r="N21" s="17">
        <v>3.3301488634330759E-2</v>
      </c>
      <c r="O21" s="17">
        <v>4.8297445776189864E-2</v>
      </c>
      <c r="P21" s="17">
        <v>5.5329439043077053E-3</v>
      </c>
      <c r="Q21" s="17">
        <v>0.11644016911605178</v>
      </c>
      <c r="R21" s="17">
        <v>0.15165658973732907</v>
      </c>
      <c r="S21" s="17">
        <v>0.12349088613588045</v>
      </c>
      <c r="T21" s="17">
        <v>0.11706309356439924</v>
      </c>
      <c r="U21" s="17">
        <v>0.11644016911605178</v>
      </c>
      <c r="V21" s="17">
        <v>5.172193229323508E-2</v>
      </c>
      <c r="W21" s="17">
        <v>9.6869139727524964E-2</v>
      </c>
      <c r="X21" s="17">
        <v>6.2654705143586037E-2</v>
      </c>
      <c r="Y21" s="17">
        <v>2.0430200369563452E-2</v>
      </c>
      <c r="Z21" s="17">
        <v>5.172193229323508E-2</v>
      </c>
      <c r="AA21" s="17">
        <v>6.5808252196251568E-2</v>
      </c>
      <c r="AB21" s="17">
        <v>6.2921246407536907E-2</v>
      </c>
      <c r="AC21" s="17">
        <v>4.5193748717562474E-2</v>
      </c>
      <c r="AD21" s="17">
        <v>6.2844502767096203E-2</v>
      </c>
      <c r="AE21" s="17">
        <v>6.5808252196251568E-2</v>
      </c>
      <c r="AF21" s="17">
        <v>0.14569407232506815</v>
      </c>
      <c r="AG21" s="17">
        <v>0.22097630414561817</v>
      </c>
      <c r="AH21" s="17">
        <v>0.15360947513287293</v>
      </c>
      <c r="AI21" s="17">
        <v>0.12443250768463149</v>
      </c>
      <c r="AJ21" s="17">
        <v>0.14569407232506815</v>
      </c>
      <c r="AK21" s="100"/>
    </row>
    <row r="22" spans="1:37" s="32" customFormat="1" ht="12.75">
      <c r="A22" s="925" t="s">
        <v>2904</v>
      </c>
      <c r="B22" s="17">
        <v>2.3103617582800613E-2</v>
      </c>
      <c r="C22" s="17">
        <v>5.3064526464180028E-2</v>
      </c>
      <c r="D22" s="17">
        <v>3.8451219074536183E-3</v>
      </c>
      <c r="E22" s="17">
        <v>1.2951288716921373E-2</v>
      </c>
      <c r="F22" s="17">
        <v>2.3103617582800613E-2</v>
      </c>
      <c r="G22" s="17">
        <v>0.10804848173137487</v>
      </c>
      <c r="H22" s="17">
        <v>3.3997738755050515E-2</v>
      </c>
      <c r="I22" s="17">
        <v>-3.8674110847042105E-3</v>
      </c>
      <c r="J22" s="17">
        <v>0.18493415956622775</v>
      </c>
      <c r="K22" s="17">
        <v>0.10804848173137487</v>
      </c>
      <c r="L22" s="17">
        <v>6.2361717866300584E-2</v>
      </c>
      <c r="M22" s="17">
        <v>0.16116725831377296</v>
      </c>
      <c r="N22" s="17">
        <v>0.19771404423463432</v>
      </c>
      <c r="O22" s="17">
        <v>0.16949356018665174</v>
      </c>
      <c r="P22" s="17">
        <v>6.2361717866300584E-2</v>
      </c>
      <c r="Q22" s="17">
        <v>0.21722541891514924</v>
      </c>
      <c r="R22" s="17">
        <v>0.14253708836581336</v>
      </c>
      <c r="S22" s="17">
        <v>0.19460664404639677</v>
      </c>
      <c r="T22" s="17">
        <v>0.17561151795524449</v>
      </c>
      <c r="U22" s="17">
        <v>0.21722541891514924</v>
      </c>
      <c r="V22" s="17">
        <v>6.5500315895940367E-2</v>
      </c>
      <c r="W22" s="17">
        <v>6.0853690341649586E-2</v>
      </c>
      <c r="X22" s="17">
        <v>0.1576201326706349</v>
      </c>
      <c r="Y22" s="17">
        <v>0.11318629255838136</v>
      </c>
      <c r="Z22" s="17">
        <v>6.5500315895940367E-2</v>
      </c>
      <c r="AA22" s="17">
        <v>-1.119929593098788E-2</v>
      </c>
      <c r="AB22" s="17">
        <v>-2.3241181105487087E-2</v>
      </c>
      <c r="AC22" s="17">
        <v>-3.42849128202194E-2</v>
      </c>
      <c r="AD22" s="17">
        <v>-1.716457784828132E-2</v>
      </c>
      <c r="AE22" s="17">
        <v>-1.119929593098788E-2</v>
      </c>
      <c r="AF22" s="17">
        <v>8.014052711728735E-2</v>
      </c>
      <c r="AG22" s="17">
        <v>0.10637696501893804</v>
      </c>
      <c r="AH22" s="17">
        <v>0.10588164424694321</v>
      </c>
      <c r="AI22" s="17">
        <v>8.1558732759629785E-2</v>
      </c>
      <c r="AJ22" s="17">
        <v>8.014052711728735E-2</v>
      </c>
      <c r="AK22" s="100"/>
    </row>
    <row r="23" spans="1:37" s="32" customFormat="1" ht="12.75">
      <c r="A23" s="925" t="s">
        <v>2905</v>
      </c>
      <c r="B23" s="17">
        <v>0.2375541500599852</v>
      </c>
      <c r="C23" s="17">
        <v>0.32940055107010108</v>
      </c>
      <c r="D23" s="17">
        <v>0.30615715098682877</v>
      </c>
      <c r="E23" s="17">
        <v>0.2202992979127612</v>
      </c>
      <c r="F23" s="17">
        <v>0.2375541500599852</v>
      </c>
      <c r="G23" s="17">
        <v>0.17332692685105616</v>
      </c>
      <c r="H23" s="17">
        <v>0.18762007922263782</v>
      </c>
      <c r="I23" s="17">
        <v>0.21017621331233222</v>
      </c>
      <c r="J23" s="17">
        <v>0.19067053476170356</v>
      </c>
      <c r="K23" s="17">
        <v>0.17332692685105616</v>
      </c>
      <c r="L23" s="17">
        <v>3.3754938351461802E-2</v>
      </c>
      <c r="M23" s="17">
        <v>4.6070881263215499E-2</v>
      </c>
      <c r="N23" s="17">
        <v>3.3662676146635165E-2</v>
      </c>
      <c r="O23" s="17">
        <v>2.3548467825867003E-2</v>
      </c>
      <c r="P23" s="17">
        <v>3.3754938351461802E-2</v>
      </c>
      <c r="Q23" s="17">
        <v>5.2198961743812798E-2</v>
      </c>
      <c r="R23" s="17">
        <v>5.1701110137725992E-2</v>
      </c>
      <c r="S23" s="17">
        <v>5.5893106078540027E-2</v>
      </c>
      <c r="T23" s="17">
        <v>4.1147609877452203E-2</v>
      </c>
      <c r="U23" s="17">
        <v>5.2198961743812798E-2</v>
      </c>
      <c r="V23" s="17">
        <v>5.9988962454858304E-2</v>
      </c>
      <c r="W23" s="17">
        <v>4.4708833720396135E-2</v>
      </c>
      <c r="X23" s="17">
        <v>6.237374234025185E-2</v>
      </c>
      <c r="Y23" s="17">
        <v>7.560665392239703E-2</v>
      </c>
      <c r="Z23" s="17">
        <v>5.9988962454858304E-2</v>
      </c>
      <c r="AA23" s="17">
        <v>-5.0743712536869053E-2</v>
      </c>
      <c r="AB23" s="17">
        <v>-5.895323987733242E-2</v>
      </c>
      <c r="AC23" s="17">
        <v>-5.4284445298681566E-2</v>
      </c>
      <c r="AD23" s="17">
        <v>-7.1426791691237418E-2</v>
      </c>
      <c r="AE23" s="17">
        <v>-5.0743712536869053E-2</v>
      </c>
      <c r="AF23" s="17">
        <v>2.2847080099228905E-3</v>
      </c>
      <c r="AG23" s="17">
        <v>-5.1389838173415106E-4</v>
      </c>
      <c r="AH23" s="17">
        <v>-9.2675399778512416E-4</v>
      </c>
      <c r="AI23" s="17">
        <v>-9.856040212644821E-4</v>
      </c>
      <c r="AJ23" s="17">
        <v>2.2847080099228905E-3</v>
      </c>
      <c r="AK23" s="100"/>
    </row>
    <row r="24" spans="1:37" s="32" customFormat="1" ht="12.75">
      <c r="A24" s="925" t="s">
        <v>2906</v>
      </c>
      <c r="B24" s="17">
        <v>-6.6403775039310761E-2</v>
      </c>
      <c r="C24" s="17">
        <v>-9.7118095604255203E-2</v>
      </c>
      <c r="D24" s="17">
        <v>-9.8691462291317089E-2</v>
      </c>
      <c r="E24" s="17">
        <v>-2.5477945016896375E-2</v>
      </c>
      <c r="F24" s="17">
        <v>-6.6403775039310761E-2</v>
      </c>
      <c r="G24" s="17">
        <v>5.2176737701922653E-2</v>
      </c>
      <c r="H24" s="17">
        <v>7.2739348034060763E-2</v>
      </c>
      <c r="I24" s="17">
        <v>9.1059951903469216E-2</v>
      </c>
      <c r="J24" s="17">
        <v>5.060432895371441E-2</v>
      </c>
      <c r="K24" s="17">
        <v>5.2176737701922653E-2</v>
      </c>
      <c r="L24" s="17">
        <v>-0.12382118109113101</v>
      </c>
      <c r="M24" s="17">
        <v>-0.21443166314264864</v>
      </c>
      <c r="N24" s="17">
        <v>-0.18955120645658816</v>
      </c>
      <c r="O24" s="17">
        <v>-0.15028539819535608</v>
      </c>
      <c r="P24" s="17">
        <v>-0.12382118109113101</v>
      </c>
      <c r="Q24" s="17">
        <v>-3.1309838633908904E-2</v>
      </c>
      <c r="R24" s="17">
        <v>-6.3190245723887567E-2</v>
      </c>
      <c r="S24" s="17">
        <v>-5.4577974170809306E-2</v>
      </c>
      <c r="T24" s="17">
        <v>-3.5628631850410555E-2</v>
      </c>
      <c r="U24" s="17">
        <v>-3.1309838633908904E-2</v>
      </c>
      <c r="V24" s="17">
        <v>5.9512018407072736E-2</v>
      </c>
      <c r="W24" s="17">
        <v>7.7619502986798539E-2</v>
      </c>
      <c r="X24" s="17">
        <v>7.6140919703640397E-2</v>
      </c>
      <c r="Y24" s="17">
        <v>6.1216038333617613E-2</v>
      </c>
      <c r="Z24" s="17">
        <v>5.9512018407072736E-2</v>
      </c>
      <c r="AA24" s="17">
        <v>-3.2507690843931368E-2</v>
      </c>
      <c r="AB24" s="17">
        <v>-2.947661993866622E-2</v>
      </c>
      <c r="AC24" s="17">
        <v>-4.2076938461178826E-2</v>
      </c>
      <c r="AD24" s="17">
        <v>-3.5159699785996396E-2</v>
      </c>
      <c r="AE24" s="17">
        <v>-3.2507690843931368E-2</v>
      </c>
      <c r="AF24" s="17">
        <v>3.5237227383807808E-2</v>
      </c>
      <c r="AG24" s="17">
        <v>3.2889496430975315E-2</v>
      </c>
      <c r="AH24" s="17">
        <v>3.3363143920261837E-2</v>
      </c>
      <c r="AI24" s="17">
        <v>3.2278531696409436E-2</v>
      </c>
      <c r="AJ24" s="17">
        <v>3.5237227383807808E-2</v>
      </c>
      <c r="AK24" s="100"/>
    </row>
    <row r="25" spans="1:37" s="32" customFormat="1" ht="12.75">
      <c r="A25" s="925" t="s">
        <v>2907</v>
      </c>
      <c r="B25" s="17">
        <v>0.28746408420243463</v>
      </c>
      <c r="C25" s="17">
        <v>3.9347846981930036E-2</v>
      </c>
      <c r="D25" s="17">
        <v>0.12381292542001546</v>
      </c>
      <c r="E25" s="17">
        <v>0.1033555302852085</v>
      </c>
      <c r="F25" s="17">
        <v>0.28746408420243463</v>
      </c>
      <c r="G25" s="17">
        <v>-0.15429696752319522</v>
      </c>
      <c r="H25" s="17">
        <v>6.641418733544717E-2</v>
      </c>
      <c r="I25" s="17">
        <v>-6.8066435090778643E-2</v>
      </c>
      <c r="J25" s="17">
        <v>-7.4097891060023735E-2</v>
      </c>
      <c r="K25" s="17">
        <v>-0.15429696752319522</v>
      </c>
      <c r="L25" s="17">
        <v>4.0256479150288363E-2</v>
      </c>
      <c r="M25" s="17">
        <v>1.7135134785616967E-2</v>
      </c>
      <c r="N25" s="17">
        <v>1.795101936145635E-2</v>
      </c>
      <c r="O25" s="17">
        <v>4.0078568770298556E-3</v>
      </c>
      <c r="P25" s="17">
        <v>4.0256479150288363E-2</v>
      </c>
      <c r="Q25" s="17">
        <v>6.5385816857713067E-2</v>
      </c>
      <c r="R25" s="17">
        <v>5.3855323060131716E-3</v>
      </c>
      <c r="S25" s="17">
        <v>4.1097872116573038E-3</v>
      </c>
      <c r="T25" s="17">
        <v>4.5299501604216558E-2</v>
      </c>
      <c r="U25" s="17">
        <v>6.5385816857713067E-2</v>
      </c>
      <c r="V25" s="17">
        <v>4.5256690756580356E-2</v>
      </c>
      <c r="W25" s="17">
        <v>3.9120229505346438E-2</v>
      </c>
      <c r="X25" s="17">
        <v>6.1530853930248049E-2</v>
      </c>
      <c r="Y25" s="17">
        <v>4.3395535091553347E-2</v>
      </c>
      <c r="Z25" s="17">
        <v>4.5256690756580356E-2</v>
      </c>
      <c r="AA25" s="17">
        <v>5.4212521011068326E-2</v>
      </c>
      <c r="AB25" s="17">
        <v>5.7819523725844792E-2</v>
      </c>
      <c r="AC25" s="17">
        <v>5.7920723931128848E-2</v>
      </c>
      <c r="AD25" s="17">
        <v>5.5508029977104606E-2</v>
      </c>
      <c r="AE25" s="17">
        <v>5.4212521011068326E-2</v>
      </c>
      <c r="AF25" s="17">
        <v>2.2231966404247325E-2</v>
      </c>
      <c r="AG25" s="17">
        <v>2.5694919086699772E-2</v>
      </c>
      <c r="AH25" s="17">
        <v>2.4558980941304029E-2</v>
      </c>
      <c r="AI25" s="17">
        <v>2.0944085451868755E-2</v>
      </c>
      <c r="AJ25" s="17">
        <v>2.2231966404247325E-2</v>
      </c>
      <c r="AK25" s="100"/>
    </row>
    <row r="26" spans="1:37" s="32" customFormat="1" ht="13.5" thickBot="1">
      <c r="A26" s="939" t="s">
        <v>2908</v>
      </c>
      <c r="B26" s="87">
        <v>0.36947427641688313</v>
      </c>
      <c r="C26" s="87">
        <v>0.95916634627707298</v>
      </c>
      <c r="D26" s="87">
        <v>0.67622877279089189</v>
      </c>
      <c r="E26" s="87">
        <v>0.43541808033875351</v>
      </c>
      <c r="F26" s="87">
        <v>0.36947427641688313</v>
      </c>
      <c r="G26" s="87">
        <v>4.0604465139133535E-5</v>
      </c>
      <c r="H26" s="87">
        <v>-3.0835158405742909E-2</v>
      </c>
      <c r="I26" s="87">
        <v>-0.27504324468758357</v>
      </c>
      <c r="J26" s="87">
        <v>-0.11458135422299455</v>
      </c>
      <c r="K26" s="87">
        <v>4.0604465139133535E-5</v>
      </c>
      <c r="L26" s="87">
        <v>0.60902188299217008</v>
      </c>
      <c r="M26" s="87">
        <v>0.50791125940007775</v>
      </c>
      <c r="N26" s="87">
        <v>0.3714452376523536</v>
      </c>
      <c r="O26" s="87">
        <v>0.50724323166244223</v>
      </c>
      <c r="P26" s="87">
        <v>0.60902188299217008</v>
      </c>
      <c r="Q26" s="87">
        <v>0.65001895759460049</v>
      </c>
      <c r="R26" s="87">
        <v>0.59887119242865927</v>
      </c>
      <c r="S26" s="87">
        <v>0.83313606354717562</v>
      </c>
      <c r="T26" s="87">
        <v>0.63034492768788586</v>
      </c>
      <c r="U26" s="87">
        <v>0.65001895759460049</v>
      </c>
      <c r="V26" s="87">
        <v>-2.0233026382742755E-2</v>
      </c>
      <c r="W26" s="87">
        <v>2.3596328907985398E-2</v>
      </c>
      <c r="X26" s="87">
        <v>-1.2081400543383625E-2</v>
      </c>
      <c r="Y26" s="87">
        <v>-7.1267100413243564E-2</v>
      </c>
      <c r="Z26" s="87">
        <v>-2.0233026382742755E-2</v>
      </c>
      <c r="AA26" s="87">
        <v>0.33597887792965653</v>
      </c>
      <c r="AB26" s="87">
        <v>0.30440278667429777</v>
      </c>
      <c r="AC26" s="87">
        <v>0.39012075042401462</v>
      </c>
      <c r="AD26" s="87">
        <v>0.30564022491133985</v>
      </c>
      <c r="AE26" s="87">
        <v>0.33597887792965653</v>
      </c>
      <c r="AF26" s="87">
        <v>1.0608075036840929</v>
      </c>
      <c r="AG26" s="87">
        <v>1.2734401899368428</v>
      </c>
      <c r="AH26" s="87">
        <v>1.3808634566997391</v>
      </c>
      <c r="AI26" s="87">
        <v>1.1157037520713085</v>
      </c>
      <c r="AJ26" s="87">
        <v>1.0608075036840929</v>
      </c>
      <c r="AK26" s="100"/>
    </row>
    <row r="27" spans="1:37" s="32" customFormat="1" ht="5.0999999999999996" customHeight="1"/>
    <row r="28" spans="1:37" s="32" customFormat="1" ht="12.75">
      <c r="A28" s="714" t="s">
        <v>2913</v>
      </c>
      <c r="B28" s="41"/>
      <c r="D28" s="100"/>
      <c r="E28" s="100"/>
      <c r="F28" s="100"/>
      <c r="G28" s="41"/>
      <c r="I28" s="100"/>
      <c r="J28" s="100"/>
      <c r="K28" s="100"/>
      <c r="L28" s="31"/>
      <c r="N28" s="100"/>
      <c r="O28" s="100"/>
      <c r="P28" s="100"/>
      <c r="Q28" s="130"/>
      <c r="S28" s="100"/>
      <c r="T28" s="100"/>
      <c r="U28" s="100"/>
      <c r="V28" s="130"/>
      <c r="X28" s="100"/>
      <c r="Y28" s="100"/>
      <c r="Z28" s="100"/>
      <c r="AA28" s="41"/>
      <c r="AC28" s="100"/>
      <c r="AD28" s="100"/>
      <c r="AE28" s="100"/>
      <c r="AF28" s="41"/>
      <c r="AH28" s="100"/>
      <c r="AI28" s="100"/>
      <c r="AJ28" s="100"/>
    </row>
  </sheetData>
  <mergeCells count="14">
    <mergeCell ref="AB6:AE6"/>
    <mergeCell ref="AF6:AF7"/>
    <mergeCell ref="AG6:AJ6"/>
    <mergeCell ref="AA6:AA7"/>
    <mergeCell ref="B6:B7"/>
    <mergeCell ref="C6:F6"/>
    <mergeCell ref="G6:G7"/>
    <mergeCell ref="H6:K6"/>
    <mergeCell ref="L6:L7"/>
    <mergeCell ref="M6:P6"/>
    <mergeCell ref="Q6:Q7"/>
    <mergeCell ref="R6:U6"/>
    <mergeCell ref="V6:V7"/>
    <mergeCell ref="W6:Z6"/>
  </mergeCells>
  <hyperlinks>
    <hyperlink ref="A1" location="'Table of contents'!A1" display="return to the CONTENTS"/>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9"/>
  <sheetViews>
    <sheetView zoomScale="80" zoomScaleNormal="80" workbookViewId="0">
      <pane xSplit="1" topLeftCell="B1" activePane="topRight" state="frozen"/>
      <selection pane="topRight" activeCell="F18" sqref="F18"/>
    </sheetView>
  </sheetViews>
  <sheetFormatPr defaultRowHeight="15"/>
  <cols>
    <col min="1" max="1" width="50.7109375" style="34" customWidth="1"/>
    <col min="2" max="36" width="11.42578125" style="34" customWidth="1"/>
    <col min="37" max="16384" width="9.140625" style="34"/>
  </cols>
  <sheetData>
    <row r="1" spans="1:37" ht="15" customHeight="1">
      <c r="A1" s="649" t="s">
        <v>2688</v>
      </c>
    </row>
    <row r="2" spans="1:37" ht="5.0999999999999996" customHeight="1">
      <c r="A2" s="65"/>
    </row>
    <row r="3" spans="1:37" s="47" customFormat="1" ht="18.75" customHeight="1">
      <c r="A3" s="132" t="s">
        <v>2916</v>
      </c>
      <c r="L3" s="45"/>
      <c r="Q3" s="45"/>
      <c r="V3" s="45"/>
    </row>
    <row r="4" spans="1:37" s="32" customFormat="1" ht="5.0999999999999996" customHeight="1">
      <c r="A4" s="127"/>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row>
    <row r="5" spans="1:37" s="32" customFormat="1" ht="12.75" customHeight="1" thickBot="1">
      <c r="A5" s="690" t="s">
        <v>2912</v>
      </c>
      <c r="B5" s="40"/>
      <c r="C5" s="40"/>
      <c r="D5" s="40"/>
      <c r="E5" s="40"/>
      <c r="F5" s="40"/>
      <c r="G5" s="40"/>
      <c r="H5" s="40"/>
      <c r="I5" s="40"/>
      <c r="J5" s="40"/>
      <c r="K5" s="40"/>
      <c r="L5" s="128"/>
      <c r="M5" s="40"/>
      <c r="N5" s="40"/>
      <c r="O5" s="40"/>
      <c r="P5" s="40"/>
      <c r="Q5" s="40"/>
      <c r="R5" s="40"/>
      <c r="S5" s="40"/>
      <c r="T5" s="40"/>
      <c r="U5" s="40"/>
      <c r="V5" s="40"/>
      <c r="W5" s="40"/>
      <c r="X5" s="40"/>
      <c r="Y5" s="40"/>
      <c r="Z5" s="40"/>
      <c r="AA5" s="40"/>
      <c r="AB5" s="40"/>
      <c r="AC5" s="40"/>
      <c r="AD5" s="40"/>
      <c r="AE5" s="40"/>
      <c r="AF5" s="40"/>
      <c r="AG5" s="40"/>
      <c r="AH5" s="40"/>
      <c r="AI5" s="40"/>
      <c r="AJ5" s="40"/>
    </row>
    <row r="6" spans="1:37" s="32" customFormat="1" ht="17.100000000000001" customHeight="1">
      <c r="A6" s="701"/>
      <c r="B6" s="1023" t="s">
        <v>8</v>
      </c>
      <c r="C6" s="1025" t="s">
        <v>8</v>
      </c>
      <c r="D6" s="1025"/>
      <c r="E6" s="1025"/>
      <c r="F6" s="1026"/>
      <c r="G6" s="1023" t="s">
        <v>9</v>
      </c>
      <c r="H6" s="1025" t="s">
        <v>9</v>
      </c>
      <c r="I6" s="1025"/>
      <c r="J6" s="1025"/>
      <c r="K6" s="1026"/>
      <c r="L6" s="1027">
        <v>2003</v>
      </c>
      <c r="M6" s="1025" t="s">
        <v>10</v>
      </c>
      <c r="N6" s="1025"/>
      <c r="O6" s="1025"/>
      <c r="P6" s="1026"/>
      <c r="Q6" s="1023">
        <v>2004</v>
      </c>
      <c r="R6" s="1025" t="s">
        <v>11</v>
      </c>
      <c r="S6" s="1025"/>
      <c r="T6" s="1025"/>
      <c r="U6" s="1026"/>
      <c r="V6" s="1023">
        <v>2005</v>
      </c>
      <c r="W6" s="1025" t="s">
        <v>12</v>
      </c>
      <c r="X6" s="1025"/>
      <c r="Y6" s="1025"/>
      <c r="Z6" s="1026"/>
      <c r="AA6" s="1023">
        <v>2006</v>
      </c>
      <c r="AB6" s="1025" t="s">
        <v>13</v>
      </c>
      <c r="AC6" s="1025"/>
      <c r="AD6" s="1025"/>
      <c r="AE6" s="1026"/>
      <c r="AF6" s="1023">
        <v>2007</v>
      </c>
      <c r="AG6" s="1025">
        <v>2007</v>
      </c>
      <c r="AH6" s="1025"/>
      <c r="AI6" s="1025"/>
      <c r="AJ6" s="1026"/>
    </row>
    <row r="7" spans="1:37" s="32" customFormat="1" ht="17.100000000000001" customHeight="1" thickBot="1">
      <c r="A7" s="702"/>
      <c r="B7" s="1024"/>
      <c r="C7" s="674" t="s">
        <v>2658</v>
      </c>
      <c r="D7" s="674" t="s">
        <v>2659</v>
      </c>
      <c r="E7" s="674" t="s">
        <v>2660</v>
      </c>
      <c r="F7" s="674" t="s">
        <v>2661</v>
      </c>
      <c r="G7" s="1024"/>
      <c r="H7" s="674" t="s">
        <v>2658</v>
      </c>
      <c r="I7" s="674" t="s">
        <v>2659</v>
      </c>
      <c r="J7" s="674" t="s">
        <v>2660</v>
      </c>
      <c r="K7" s="674" t="s">
        <v>2661</v>
      </c>
      <c r="L7" s="1028"/>
      <c r="M7" s="674" t="s">
        <v>2658</v>
      </c>
      <c r="N7" s="674" t="s">
        <v>2659</v>
      </c>
      <c r="O7" s="674" t="s">
        <v>2660</v>
      </c>
      <c r="P7" s="674" t="s">
        <v>2661</v>
      </c>
      <c r="Q7" s="1024"/>
      <c r="R7" s="674" t="s">
        <v>2658</v>
      </c>
      <c r="S7" s="674" t="s">
        <v>2659</v>
      </c>
      <c r="T7" s="674" t="s">
        <v>2660</v>
      </c>
      <c r="U7" s="674" t="s">
        <v>2661</v>
      </c>
      <c r="V7" s="1024"/>
      <c r="W7" s="674" t="s">
        <v>2658</v>
      </c>
      <c r="X7" s="674" t="s">
        <v>2659</v>
      </c>
      <c r="Y7" s="674" t="s">
        <v>2660</v>
      </c>
      <c r="Z7" s="674" t="s">
        <v>2661</v>
      </c>
      <c r="AA7" s="1024"/>
      <c r="AB7" s="674" t="s">
        <v>2658</v>
      </c>
      <c r="AC7" s="674" t="s">
        <v>2659</v>
      </c>
      <c r="AD7" s="674" t="s">
        <v>2660</v>
      </c>
      <c r="AE7" s="674" t="s">
        <v>2661</v>
      </c>
      <c r="AF7" s="1024"/>
      <c r="AG7" s="674" t="s">
        <v>2658</v>
      </c>
      <c r="AH7" s="674" t="s">
        <v>2659</v>
      </c>
      <c r="AI7" s="674" t="s">
        <v>2660</v>
      </c>
      <c r="AJ7" s="674" t="s">
        <v>2661</v>
      </c>
    </row>
    <row r="8" spans="1:37" s="32" customFormat="1" ht="5.0999999999999996" customHeight="1">
      <c r="A8" s="52"/>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row>
    <row r="9" spans="1:37" s="32" customFormat="1" ht="12.75" customHeight="1">
      <c r="A9" s="52" t="s">
        <v>3786</v>
      </c>
      <c r="B9" s="104">
        <v>5.3218953595848548</v>
      </c>
      <c r="C9" s="104">
        <v>12.077886710239644</v>
      </c>
      <c r="D9" s="104">
        <v>7.0901684547533073</v>
      </c>
      <c r="E9" s="104">
        <v>5.0314688384216941</v>
      </c>
      <c r="F9" s="104">
        <v>0.70346590047085289</v>
      </c>
      <c r="G9" s="104">
        <v>-1.7771196855588051E-2</v>
      </c>
      <c r="H9" s="104">
        <v>-0.41508867084654205</v>
      </c>
      <c r="I9" s="104">
        <v>-5.8107996885070525</v>
      </c>
      <c r="J9" s="104">
        <v>-0.11363117783963668</v>
      </c>
      <c r="K9" s="104">
        <v>5.1562018479924392</v>
      </c>
      <c r="L9" s="104">
        <v>7.0303111522138826</v>
      </c>
      <c r="M9" s="104">
        <v>4.9774333507917747</v>
      </c>
      <c r="N9" s="104">
        <v>2.55377195428298</v>
      </c>
      <c r="O9" s="104">
        <v>8.1872987315362131</v>
      </c>
      <c r="P9" s="104">
        <v>10.01441825181052</v>
      </c>
      <c r="Q9" s="104">
        <v>7.0269519443434278</v>
      </c>
      <c r="R9" s="104">
        <v>5.8715945484051639</v>
      </c>
      <c r="S9" s="104">
        <v>9.2247558978713116</v>
      </c>
      <c r="T9" s="104">
        <v>5.5767143288168199</v>
      </c>
      <c r="U9" s="104">
        <v>7.9074216227412855</v>
      </c>
      <c r="V9" s="104">
        <v>-0.17551964908788509</v>
      </c>
      <c r="W9" s="104">
        <v>0.22782876516684913</v>
      </c>
      <c r="X9" s="104">
        <v>-0.35668652534675288</v>
      </c>
      <c r="Y9" s="104">
        <v>-1.3344185365075387</v>
      </c>
      <c r="Z9" s="104">
        <v>1.051914220077601</v>
      </c>
      <c r="AA9" s="104">
        <v>3.1028987345786714</v>
      </c>
      <c r="AB9" s="104">
        <v>2.4097136799859351</v>
      </c>
      <c r="AC9" s="104">
        <v>3.7272648826930275</v>
      </c>
      <c r="AD9" s="104">
        <v>2.6421938952428752</v>
      </c>
      <c r="AE9" s="104">
        <v>3.6175647476742427</v>
      </c>
      <c r="AF9" s="104">
        <v>8.5428747426408265</v>
      </c>
      <c r="AG9" s="104">
        <v>9.3827566536992979</v>
      </c>
      <c r="AH9" s="104">
        <v>10.525138910569856</v>
      </c>
      <c r="AI9" s="104">
        <v>8.2631929297420843</v>
      </c>
      <c r="AJ9" s="104">
        <v>6.9279471432599129</v>
      </c>
      <c r="AK9" s="100"/>
    </row>
    <row r="10" spans="1:37" s="32" customFormat="1" ht="12.75" customHeight="1">
      <c r="A10" s="938" t="s">
        <v>2892</v>
      </c>
      <c r="B10" s="104"/>
      <c r="C10" s="6"/>
      <c r="D10" s="6"/>
      <c r="E10" s="6"/>
      <c r="F10" s="6"/>
      <c r="G10" s="104"/>
      <c r="H10" s="17"/>
      <c r="I10" s="17"/>
      <c r="J10" s="17"/>
      <c r="K10" s="17"/>
      <c r="L10" s="104"/>
      <c r="M10" s="7"/>
      <c r="N10" s="7"/>
      <c r="O10" s="7"/>
      <c r="P10" s="7"/>
      <c r="Q10" s="104"/>
      <c r="R10" s="7"/>
      <c r="S10" s="7"/>
      <c r="T10" s="7"/>
      <c r="U10" s="7"/>
      <c r="V10" s="104"/>
      <c r="W10" s="7"/>
      <c r="X10" s="7"/>
      <c r="Y10" s="7"/>
      <c r="Z10" s="7"/>
      <c r="AA10" s="104"/>
      <c r="AB10" s="7"/>
      <c r="AC10" s="7"/>
      <c r="AD10" s="7"/>
      <c r="AE10" s="7"/>
      <c r="AF10" s="104"/>
      <c r="AG10" s="6"/>
      <c r="AH10" s="6"/>
      <c r="AI10" s="6"/>
      <c r="AJ10" s="6"/>
      <c r="AK10" s="100"/>
    </row>
    <row r="11" spans="1:37" s="32" customFormat="1" ht="12.75">
      <c r="A11" s="925" t="s">
        <v>2893</v>
      </c>
      <c r="B11" s="17">
        <v>2.4882443132587353</v>
      </c>
      <c r="C11" s="17">
        <v>0.89659025374855705</v>
      </c>
      <c r="D11" s="17">
        <v>6.7497414006397118</v>
      </c>
      <c r="E11" s="17">
        <v>4.9106750943727473</v>
      </c>
      <c r="F11" s="17">
        <v>-2.9165025848702291</v>
      </c>
      <c r="G11" s="17">
        <v>1.0732151654765094</v>
      </c>
      <c r="H11" s="17">
        <v>0.19876817495394494</v>
      </c>
      <c r="I11" s="17">
        <v>-3.0930870090978724</v>
      </c>
      <c r="J11" s="17">
        <v>2.3384140312447697</v>
      </c>
      <c r="K11" s="17">
        <v>3.3504134217110395</v>
      </c>
      <c r="L11" s="17">
        <v>1.0994252762992682</v>
      </c>
      <c r="M11" s="17">
        <v>0.42595358641604136</v>
      </c>
      <c r="N11" s="17">
        <v>-1.4383373350633155</v>
      </c>
      <c r="O11" s="17">
        <v>0.57504195455300977</v>
      </c>
      <c r="P11" s="17">
        <v>3.9764690360974573</v>
      </c>
      <c r="Q11" s="17">
        <v>1.3809220056872702</v>
      </c>
      <c r="R11" s="17">
        <v>9.9811865404777267E-2</v>
      </c>
      <c r="S11" s="17">
        <v>0.92607192673903727</v>
      </c>
      <c r="T11" s="17">
        <v>2.3714318412756752</v>
      </c>
      <c r="U11" s="17">
        <v>1.2501370764338235</v>
      </c>
      <c r="V11" s="17">
        <v>-1.2448239647214006</v>
      </c>
      <c r="W11" s="17">
        <v>0.14778753368686304</v>
      </c>
      <c r="X11" s="17">
        <v>-0.48543440221267631</v>
      </c>
      <c r="Y11" s="17">
        <v>-2.9311291123760501</v>
      </c>
      <c r="Z11" s="17">
        <v>-0.6646368496066799</v>
      </c>
      <c r="AA11" s="17">
        <v>0.48335368367638631</v>
      </c>
      <c r="AB11" s="17">
        <v>0.12867678319379069</v>
      </c>
      <c r="AC11" s="17">
        <v>0.69224057757025503</v>
      </c>
      <c r="AD11" s="17">
        <v>1.4392028665506928</v>
      </c>
      <c r="AE11" s="17">
        <v>-0.57576751554572336</v>
      </c>
      <c r="AF11" s="17">
        <v>0.46107165107939763</v>
      </c>
      <c r="AG11" s="17">
        <v>0.27699122775462398</v>
      </c>
      <c r="AH11" s="17">
        <v>0.47590318239157742</v>
      </c>
      <c r="AI11" s="17">
        <v>0.67645255754846734</v>
      </c>
      <c r="AJ11" s="17">
        <v>0.30920947792936981</v>
      </c>
      <c r="AK11" s="100"/>
    </row>
    <row r="12" spans="1:37" s="32" customFormat="1" ht="12.75">
      <c r="A12" s="925" t="s">
        <v>2894</v>
      </c>
      <c r="B12" s="17">
        <v>-6.8851840478547917E-4</v>
      </c>
      <c r="C12" s="17">
        <v>-1.0012174804562349E-3</v>
      </c>
      <c r="D12" s="17">
        <v>-1.4904862264167901E-4</v>
      </c>
      <c r="E12" s="17">
        <v>-8.4412120229871107E-4</v>
      </c>
      <c r="F12" s="17">
        <v>-7.1201002071949091E-4</v>
      </c>
      <c r="G12" s="17">
        <v>-1.8948724750824281E-4</v>
      </c>
      <c r="H12" s="17">
        <v>0</v>
      </c>
      <c r="I12" s="17">
        <v>0</v>
      </c>
      <c r="J12" s="17">
        <v>3.802917598381488E-5</v>
      </c>
      <c r="K12" s="17">
        <v>-2.6116343085175826E-4</v>
      </c>
      <c r="L12" s="17">
        <v>0</v>
      </c>
      <c r="M12" s="17">
        <v>0</v>
      </c>
      <c r="N12" s="17">
        <v>0</v>
      </c>
      <c r="O12" s="17">
        <v>0</v>
      </c>
      <c r="P12" s="17">
        <v>0</v>
      </c>
      <c r="Q12" s="17">
        <v>2.0269102138390277E-4</v>
      </c>
      <c r="R12" s="17">
        <v>8.6168516896210001E-4</v>
      </c>
      <c r="S12" s="17">
        <v>0</v>
      </c>
      <c r="T12" s="17">
        <v>1.734009828367708E-4</v>
      </c>
      <c r="U12" s="17">
        <v>4.0615239650221557E-4</v>
      </c>
      <c r="V12" s="17">
        <v>-1.4838259264452908E-5</v>
      </c>
      <c r="W12" s="17">
        <v>-6.2095602389438781E-5</v>
      </c>
      <c r="X12" s="17">
        <v>4.6182976954694469E-4</v>
      </c>
      <c r="Y12" s="17">
        <v>1.9068388457395842E-5</v>
      </c>
      <c r="Z12" s="17">
        <v>-3.6639297111724239E-4</v>
      </c>
      <c r="AA12" s="17">
        <v>-9.9108813548571203E-5</v>
      </c>
      <c r="AB12" s="17">
        <v>0</v>
      </c>
      <c r="AC12" s="17">
        <v>0</v>
      </c>
      <c r="AD12" s="17">
        <v>0</v>
      </c>
      <c r="AE12" s="17">
        <v>-3.4895000942165031E-4</v>
      </c>
      <c r="AF12" s="17">
        <v>1.4059741599524072E-3</v>
      </c>
      <c r="AG12" s="17">
        <v>0</v>
      </c>
      <c r="AH12" s="17">
        <v>8.4379996877940165E-4</v>
      </c>
      <c r="AI12" s="17">
        <v>7.893262048406745E-4</v>
      </c>
      <c r="AJ12" s="17">
        <v>3.3709655671189894E-3</v>
      </c>
      <c r="AK12" s="100"/>
    </row>
    <row r="13" spans="1:37" s="32" customFormat="1" ht="12.75">
      <c r="A13" s="925" t="s">
        <v>2895</v>
      </c>
      <c r="B13" s="17">
        <v>8.7212331272830867E-4</v>
      </c>
      <c r="C13" s="17">
        <v>9.311322568242987E-2</v>
      </c>
      <c r="D13" s="17">
        <v>-2.8319238301918004E-3</v>
      </c>
      <c r="E13" s="17">
        <v>-2.7982617856202277E-2</v>
      </c>
      <c r="F13" s="17">
        <v>-9.4204402741347882E-3</v>
      </c>
      <c r="G13" s="17">
        <v>8.2020908564283297E-3</v>
      </c>
      <c r="H13" s="17">
        <v>-9.8039990828517054E-2</v>
      </c>
      <c r="I13" s="17">
        <v>3.9253176658288473E-2</v>
      </c>
      <c r="J13" s="17">
        <v>2.696268577252468E-2</v>
      </c>
      <c r="K13" s="17">
        <v>2.7004298750071824E-2</v>
      </c>
      <c r="L13" s="17">
        <v>4.2591782970319786E-3</v>
      </c>
      <c r="M13" s="17">
        <v>1.2528046659295309E-2</v>
      </c>
      <c r="N13" s="17">
        <v>0.149534321391701</v>
      </c>
      <c r="O13" s="17">
        <v>-1.8936244198176657E-2</v>
      </c>
      <c r="P13" s="17">
        <v>-7.6473276759757125E-2</v>
      </c>
      <c r="Q13" s="17">
        <v>0.11396004602278487</v>
      </c>
      <c r="R13" s="17">
        <v>0.13277132311757694</v>
      </c>
      <c r="S13" s="17">
        <v>0.42937716053126329</v>
      </c>
      <c r="T13" s="17">
        <v>8.5833486504201514E-2</v>
      </c>
      <c r="U13" s="17">
        <v>-7.4975732394309033E-2</v>
      </c>
      <c r="V13" s="17">
        <v>-4.1547125940467319E-2</v>
      </c>
      <c r="W13" s="17">
        <v>-0.26328535413122045</v>
      </c>
      <c r="X13" s="17">
        <v>-0.23502003828055645</v>
      </c>
      <c r="Y13" s="17">
        <v>7.7862586201033535E-2</v>
      </c>
      <c r="Z13" s="17">
        <v>8.9766277923724339E-2</v>
      </c>
      <c r="AA13" s="17">
        <v>-4.1625701690399919E-2</v>
      </c>
      <c r="AB13" s="17">
        <v>-6.6322394861998285E-2</v>
      </c>
      <c r="AC13" s="17">
        <v>9.0604895540705069E-2</v>
      </c>
      <c r="AD13" s="17">
        <v>-5.2458588834322806E-2</v>
      </c>
      <c r="AE13" s="17">
        <v>-0.10991925296781983</v>
      </c>
      <c r="AF13" s="17">
        <v>-1.3796121444532987E-2</v>
      </c>
      <c r="AG13" s="17">
        <v>2.0555935269360422E-3</v>
      </c>
      <c r="AH13" s="17">
        <v>-5.1471798095543503E-2</v>
      </c>
      <c r="AI13" s="17">
        <v>-1.3681654217238343E-2</v>
      </c>
      <c r="AJ13" s="17">
        <v>3.9838683975042906E-3</v>
      </c>
      <c r="AK13" s="100"/>
    </row>
    <row r="14" spans="1:37" s="32" customFormat="1" ht="12.75">
      <c r="A14" s="925" t="s">
        <v>2896</v>
      </c>
      <c r="B14" s="17">
        <v>1.6425448068652313</v>
      </c>
      <c r="C14" s="17">
        <v>9.0292796039984644</v>
      </c>
      <c r="D14" s="17">
        <v>0.57756341273650413</v>
      </c>
      <c r="E14" s="17">
        <v>0.21989357319881569</v>
      </c>
      <c r="F14" s="17">
        <v>0.23058170670992756</v>
      </c>
      <c r="G14" s="17">
        <v>-1.9189238207125792</v>
      </c>
      <c r="H14" s="17">
        <v>-1.6030329145549853</v>
      </c>
      <c r="I14" s="17">
        <v>-2.2656680320863054</v>
      </c>
      <c r="J14" s="17">
        <v>-2.5780738982947713</v>
      </c>
      <c r="K14" s="17">
        <v>-0.93621866691738576</v>
      </c>
      <c r="L14" s="17">
        <v>2.328510023996023</v>
      </c>
      <c r="M14" s="17">
        <v>1.4144568808881819</v>
      </c>
      <c r="N14" s="17">
        <v>-1.1361996472557181</v>
      </c>
      <c r="O14" s="17">
        <v>4.0508443826255229</v>
      </c>
      <c r="P14" s="17">
        <v>3.2143277843481854</v>
      </c>
      <c r="Q14" s="17">
        <v>0.29220891482804029</v>
      </c>
      <c r="R14" s="17">
        <v>1.7028335080639367</v>
      </c>
      <c r="S14" s="17">
        <v>2.6693553277942881</v>
      </c>
      <c r="T14" s="17">
        <v>-0.71892047484125232</v>
      </c>
      <c r="U14" s="17">
        <v>-0.91347735497313209</v>
      </c>
      <c r="V14" s="17">
        <v>-2.5792074228603945</v>
      </c>
      <c r="W14" s="17">
        <v>-3.2122055116056685</v>
      </c>
      <c r="X14" s="17">
        <v>-2.9362110459417998</v>
      </c>
      <c r="Y14" s="17">
        <v>-1.7387192208402225</v>
      </c>
      <c r="Z14" s="17">
        <v>-2.9197855868333042</v>
      </c>
      <c r="AA14" s="17">
        <v>-1.8180520757349921</v>
      </c>
      <c r="AB14" s="17">
        <v>-2.1342206551745639</v>
      </c>
      <c r="AC14" s="17">
        <v>-1.5076846374365998</v>
      </c>
      <c r="AD14" s="17">
        <v>-2.0844138715920426</v>
      </c>
      <c r="AE14" s="17">
        <v>-1.5357289914646828</v>
      </c>
      <c r="AF14" s="17">
        <v>0.69718743656639892</v>
      </c>
      <c r="AG14" s="17">
        <v>-0.42961904712961868</v>
      </c>
      <c r="AH14" s="17">
        <v>0.90497546651590799</v>
      </c>
      <c r="AI14" s="17">
        <v>1.1326831039463676</v>
      </c>
      <c r="AJ14" s="17">
        <v>0.71096728324691516</v>
      </c>
      <c r="AK14" s="100"/>
    </row>
    <row r="15" spans="1:37" s="32" customFormat="1" ht="12.75">
      <c r="A15" s="925" t="s">
        <v>2897</v>
      </c>
      <c r="B15" s="17">
        <v>-0.49723269152707683</v>
      </c>
      <c r="C15" s="17">
        <v>-0.19203351275150546</v>
      </c>
      <c r="D15" s="17">
        <v>-1.1573625548126314</v>
      </c>
      <c r="E15" s="17">
        <v>-0.44611805541486793</v>
      </c>
      <c r="F15" s="17">
        <v>-0.24536960714025513</v>
      </c>
      <c r="G15" s="17">
        <v>-0.56598487350372806</v>
      </c>
      <c r="H15" s="17">
        <v>-0.24944852505159015</v>
      </c>
      <c r="I15" s="17">
        <v>-0.66958321990009428</v>
      </c>
      <c r="J15" s="17">
        <v>-1.2682730190602218</v>
      </c>
      <c r="K15" s="17">
        <v>0.27495286000073155</v>
      </c>
      <c r="L15" s="17">
        <v>0.45456445257949002</v>
      </c>
      <c r="M15" s="17">
        <v>0.89781640188033862</v>
      </c>
      <c r="N15" s="17">
        <v>0.74107642509799743</v>
      </c>
      <c r="O15" s="17">
        <v>0.35211587016010731</v>
      </c>
      <c r="P15" s="17">
        <v>0.11713651634304048</v>
      </c>
      <c r="Q15" s="17">
        <v>5.3355430628997162E-2</v>
      </c>
      <c r="R15" s="17">
        <v>-0.60203070471485443</v>
      </c>
      <c r="S15" s="17">
        <v>0.12098975074291975</v>
      </c>
      <c r="T15" s="17">
        <v>0.51604132492223009</v>
      </c>
      <c r="U15" s="17">
        <v>-0.16311080243528941</v>
      </c>
      <c r="V15" s="17">
        <v>5.246384525645767E-2</v>
      </c>
      <c r="W15" s="17">
        <v>0.21547174029135271</v>
      </c>
      <c r="X15" s="17">
        <v>-2.7196641984431558E-2</v>
      </c>
      <c r="Y15" s="17">
        <v>6.4196907806566603E-2</v>
      </c>
      <c r="Z15" s="17">
        <v>-3.6639297111744286E-4</v>
      </c>
      <c r="AA15" s="17">
        <v>-2.6759379658114445E-2</v>
      </c>
      <c r="AB15" s="17">
        <v>6.8022969089229363E-2</v>
      </c>
      <c r="AC15" s="17">
        <v>5.9444481730409712E-2</v>
      </c>
      <c r="AD15" s="17">
        <v>1.896807731862565E-2</v>
      </c>
      <c r="AE15" s="17">
        <v>-0.20169310544571431</v>
      </c>
      <c r="AF15" s="17">
        <v>0.26063245990117734</v>
      </c>
      <c r="AG15" s="17">
        <v>0.75234723085857036</v>
      </c>
      <c r="AH15" s="17">
        <v>0.28182918957232006</v>
      </c>
      <c r="AI15" s="17">
        <v>9.7350231930349862E-2</v>
      </c>
      <c r="AJ15" s="17">
        <v>0.14219345664938318</v>
      </c>
      <c r="AK15" s="100"/>
    </row>
    <row r="16" spans="1:37" s="32" customFormat="1" ht="12.75">
      <c r="A16" s="925" t="s">
        <v>2898</v>
      </c>
      <c r="B16" s="17">
        <v>0.16714166786392429</v>
      </c>
      <c r="C16" s="17">
        <v>-6.8383153915161449E-2</v>
      </c>
      <c r="D16" s="17">
        <v>-7.6014797547255319E-2</v>
      </c>
      <c r="E16" s="17">
        <v>-0.70074721608827495</v>
      </c>
      <c r="F16" s="17">
        <v>1.6009271465869801</v>
      </c>
      <c r="G16" s="17">
        <v>5.2853407251406415E-2</v>
      </c>
      <c r="H16" s="17">
        <v>-7.7483218558021622E-2</v>
      </c>
      <c r="I16" s="17">
        <v>-1.0180501301052878</v>
      </c>
      <c r="J16" s="17">
        <v>0.16999041664765219</v>
      </c>
      <c r="K16" s="17">
        <v>0.86157815837995022</v>
      </c>
      <c r="L16" s="17">
        <v>-7.4913771542187257E-2</v>
      </c>
      <c r="M16" s="17">
        <v>-6.0296276179575954E-2</v>
      </c>
      <c r="N16" s="17">
        <v>0.45317388229624617</v>
      </c>
      <c r="O16" s="17">
        <v>0.57095988993544367</v>
      </c>
      <c r="P16" s="17">
        <v>-1.2696542917858367</v>
      </c>
      <c r="Q16" s="17">
        <v>0.15749092361529188</v>
      </c>
      <c r="R16" s="17">
        <v>-4.3586908129999873E-2</v>
      </c>
      <c r="S16" s="17">
        <v>8.9210989144277733E-2</v>
      </c>
      <c r="T16" s="17">
        <v>-0.44144422210585094</v>
      </c>
      <c r="U16" s="17">
        <v>1.0183865189896553</v>
      </c>
      <c r="V16" s="17">
        <v>0.43211130729409608</v>
      </c>
      <c r="W16" s="17">
        <v>0.16827908247537918</v>
      </c>
      <c r="X16" s="17">
        <v>0.54803799319570801</v>
      </c>
      <c r="Y16" s="17">
        <v>0.74112469804412373</v>
      </c>
      <c r="Z16" s="17">
        <v>0.14875554627360063</v>
      </c>
      <c r="AA16" s="17">
        <v>0.51645602740160534</v>
      </c>
      <c r="AB16" s="17">
        <v>0.37922805267245235</v>
      </c>
      <c r="AC16" s="17">
        <v>0.47651463580667086</v>
      </c>
      <c r="AD16" s="17">
        <v>3.9714411885871444E-2</v>
      </c>
      <c r="AE16" s="17">
        <v>1.1913153321655143</v>
      </c>
      <c r="AF16" s="17">
        <v>0.86344388098077229</v>
      </c>
      <c r="AG16" s="17">
        <v>0.98514319778407022</v>
      </c>
      <c r="AH16" s="17">
        <v>1.0349206617079356</v>
      </c>
      <c r="AI16" s="17">
        <v>1.0516456135827257</v>
      </c>
      <c r="AJ16" s="17">
        <v>0.44711261476605502</v>
      </c>
      <c r="AK16" s="100"/>
    </row>
    <row r="17" spans="1:37" s="32" customFormat="1" ht="25.5">
      <c r="A17" s="925" t="s">
        <v>2899</v>
      </c>
      <c r="B17" s="17">
        <v>0.84672463379618867</v>
      </c>
      <c r="C17" s="17">
        <v>1.4297385620915015</v>
      </c>
      <c r="D17" s="17">
        <v>0.88534881849156977</v>
      </c>
      <c r="E17" s="17">
        <v>0.68204993145735904</v>
      </c>
      <c r="F17" s="17">
        <v>0.7131054207513664</v>
      </c>
      <c r="G17" s="17">
        <v>1.0459831410488944</v>
      </c>
      <c r="H17" s="17">
        <v>0.90805588279477256</v>
      </c>
      <c r="I17" s="17">
        <v>1.2079848558711987</v>
      </c>
      <c r="J17" s="17">
        <v>0.6221573190952101</v>
      </c>
      <c r="K17" s="17">
        <v>1.5855754213871995</v>
      </c>
      <c r="L17" s="17">
        <v>1.7857367947228657</v>
      </c>
      <c r="M17" s="17">
        <v>1.6751210775090031</v>
      </c>
      <c r="N17" s="17">
        <v>2.0249167276666542</v>
      </c>
      <c r="O17" s="17">
        <v>1.2697488774322296</v>
      </c>
      <c r="P17" s="17">
        <v>2.3208673567951874</v>
      </c>
      <c r="Q17" s="17">
        <v>2.8332985579130003</v>
      </c>
      <c r="R17" s="17">
        <v>2.093535925090837</v>
      </c>
      <c r="S17" s="17">
        <v>2.8714900842986237</v>
      </c>
      <c r="T17" s="17">
        <v>2.2288962333838533</v>
      </c>
      <c r="U17" s="17">
        <v>3.9339921125204578</v>
      </c>
      <c r="V17" s="17">
        <v>1.9299275924744161</v>
      </c>
      <c r="W17" s="17">
        <v>1.8510699072291705</v>
      </c>
      <c r="X17" s="17">
        <v>1.2500192429070673</v>
      </c>
      <c r="Y17" s="17">
        <v>1.5852186937581865</v>
      </c>
      <c r="Z17" s="17">
        <v>2.8593307465989608</v>
      </c>
      <c r="AA17" s="17">
        <v>2.6560170942881607</v>
      </c>
      <c r="AB17" s="17">
        <v>3.1063822550747946</v>
      </c>
      <c r="AC17" s="17">
        <v>2.5978197298152441</v>
      </c>
      <c r="AD17" s="17">
        <v>2.4130950863788461</v>
      </c>
      <c r="AE17" s="17">
        <v>2.7071541730931603</v>
      </c>
      <c r="AF17" s="17">
        <v>2.0027223174672062</v>
      </c>
      <c r="AG17" s="17">
        <v>2.4379339229460761</v>
      </c>
      <c r="AH17" s="17">
        <v>3.1545461832817905</v>
      </c>
      <c r="AI17" s="17">
        <v>1.5526046449216047</v>
      </c>
      <c r="AJ17" s="17">
        <v>1.4308216575344186</v>
      </c>
      <c r="AK17" s="100"/>
    </row>
    <row r="18" spans="1:37" s="32" customFormat="1" ht="12.75">
      <c r="A18" s="925" t="s">
        <v>2900</v>
      </c>
      <c r="B18" s="17">
        <v>-6.1507644160836067E-2</v>
      </c>
      <c r="C18" s="17">
        <v>-6.7081571190567804E-2</v>
      </c>
      <c r="D18" s="17">
        <v>-0.15277483820772017</v>
      </c>
      <c r="E18" s="17">
        <v>-5.191345394137082E-2</v>
      </c>
      <c r="F18" s="17">
        <v>-3.8339001115665107E-3</v>
      </c>
      <c r="G18" s="17">
        <v>0.13993633228483726</v>
      </c>
      <c r="H18" s="17">
        <v>0.18817353078376636</v>
      </c>
      <c r="I18" s="17">
        <v>0.14903544815098543</v>
      </c>
      <c r="J18" s="17">
        <v>6.8490545946850431E-2</v>
      </c>
      <c r="K18" s="17">
        <v>0.19869313819201767</v>
      </c>
      <c r="L18" s="17">
        <v>0.27842553702466555</v>
      </c>
      <c r="M18" s="17">
        <v>0.16440030261294653</v>
      </c>
      <c r="N18" s="17">
        <v>0.54067431490099727</v>
      </c>
      <c r="O18" s="17">
        <v>0.1757555599231968</v>
      </c>
      <c r="P18" s="17">
        <v>0.28365318921363986</v>
      </c>
      <c r="Q18" s="17">
        <v>0.22397357862921263</v>
      </c>
      <c r="R18" s="17">
        <v>0.13930576898220642</v>
      </c>
      <c r="S18" s="17">
        <v>0.30371762993510826</v>
      </c>
      <c r="T18" s="17">
        <v>0.14624638892453251</v>
      </c>
      <c r="U18" s="17">
        <v>0.30948812613468846</v>
      </c>
      <c r="V18" s="17">
        <v>0.19215545747466176</v>
      </c>
      <c r="W18" s="17">
        <v>0.2055364439090421</v>
      </c>
      <c r="X18" s="17">
        <v>2.2578344288961782E-2</v>
      </c>
      <c r="Y18" s="17">
        <v>0.25551640532910608</v>
      </c>
      <c r="Z18" s="17">
        <v>0.23229314368833148</v>
      </c>
      <c r="AA18" s="17">
        <v>0.26362944403919958</v>
      </c>
      <c r="AB18" s="17">
        <v>0.21087120417661018</v>
      </c>
      <c r="AC18" s="17">
        <v>0.17929222715462267</v>
      </c>
      <c r="AD18" s="17">
        <v>0.32838483857869794</v>
      </c>
      <c r="AE18" s="17">
        <v>0.28125370759385027</v>
      </c>
      <c r="AF18" s="17">
        <v>0.17627401030403292</v>
      </c>
      <c r="AG18" s="17">
        <v>0.34277022061657553</v>
      </c>
      <c r="AH18" s="17">
        <v>0.22909169152360753</v>
      </c>
      <c r="AI18" s="17">
        <v>0.14891954397994053</v>
      </c>
      <c r="AJ18" s="17">
        <v>7.0483825494306415E-2</v>
      </c>
      <c r="AK18" s="100"/>
    </row>
    <row r="19" spans="1:37" s="32" customFormat="1" ht="12.75">
      <c r="A19" s="925" t="s">
        <v>2901</v>
      </c>
      <c r="B19" s="17">
        <v>-0.11039245090060541</v>
      </c>
      <c r="C19" s="17">
        <v>-0.22327149814174041</v>
      </c>
      <c r="D19" s="17">
        <v>-0.54514533731193848</v>
      </c>
      <c r="E19" s="17">
        <v>1.6038302843675703E-2</v>
      </c>
      <c r="F19" s="17">
        <v>0.10680150310792381</v>
      </c>
      <c r="G19" s="17">
        <v>4.7872599602617465E-2</v>
      </c>
      <c r="H19" s="17">
        <v>0.13551656796780573</v>
      </c>
      <c r="I19" s="17">
        <v>1.9499965178633359E-2</v>
      </c>
      <c r="J19" s="17">
        <v>1.0077731635711348E-2</v>
      </c>
      <c r="K19" s="17">
        <v>6.5290857712939826E-2</v>
      </c>
      <c r="L19" s="17">
        <v>0.45766927414181141</v>
      </c>
      <c r="M19" s="17">
        <v>-2.3116266739086896E-2</v>
      </c>
      <c r="N19" s="17">
        <v>0.60394888146368531</v>
      </c>
      <c r="O19" s="17">
        <v>0.40178098967388898</v>
      </c>
      <c r="P19" s="17">
        <v>0.70206520253874294</v>
      </c>
      <c r="Q19" s="17">
        <v>0.87922595875833798</v>
      </c>
      <c r="R19" s="17">
        <v>1.4113684996625067</v>
      </c>
      <c r="S19" s="17">
        <v>0.65104008733094876</v>
      </c>
      <c r="T19" s="17">
        <v>0.53116189062559682</v>
      </c>
      <c r="U19" s="17">
        <v>1.1386888588336104</v>
      </c>
      <c r="V19" s="17">
        <v>0.78701067262995161</v>
      </c>
      <c r="W19" s="17">
        <v>0.72651854795643411</v>
      </c>
      <c r="X19" s="17">
        <v>0.99909173478655888</v>
      </c>
      <c r="Y19" s="17">
        <v>0.52962448940417328</v>
      </c>
      <c r="Z19" s="17">
        <v>0.96801022969175377</v>
      </c>
      <c r="AA19" s="17">
        <v>0.62607037518632436</v>
      </c>
      <c r="AB19" s="17">
        <v>0.30496964475004434</v>
      </c>
      <c r="AC19" s="17">
        <v>0.66251833670504934</v>
      </c>
      <c r="AD19" s="17">
        <v>0.24421399547729905</v>
      </c>
      <c r="AE19" s="17">
        <v>1.2467983836635561</v>
      </c>
      <c r="AF19" s="17">
        <v>2.6891892010639697</v>
      </c>
      <c r="AG19" s="17">
        <v>3.288435744715839</v>
      </c>
      <c r="AH19" s="17">
        <v>2.7064883998599285</v>
      </c>
      <c r="AI19" s="17">
        <v>2.5687305792865018</v>
      </c>
      <c r="AJ19" s="17">
        <v>2.4595790583360921</v>
      </c>
      <c r="AK19" s="100"/>
    </row>
    <row r="20" spans="1:37" s="32" customFormat="1" ht="12.75">
      <c r="A20" s="925" t="s">
        <v>2902</v>
      </c>
      <c r="B20" s="17">
        <v>-1.695285316671799E-2</v>
      </c>
      <c r="C20" s="17">
        <v>-1.5418749199026001E-2</v>
      </c>
      <c r="D20" s="17">
        <v>-7.8995770000089439E-3</v>
      </c>
      <c r="E20" s="17">
        <v>-1.0720339269193621E-2</v>
      </c>
      <c r="F20" s="17">
        <v>-3.2533380946721389E-2</v>
      </c>
      <c r="G20" s="17">
        <v>5.9688482965097184E-3</v>
      </c>
      <c r="H20" s="17">
        <v>-1.0278386135247727E-2</v>
      </c>
      <c r="I20" s="17">
        <v>1.3358742378869125E-2</v>
      </c>
      <c r="J20" s="17">
        <v>-1.2929919834497051E-2</v>
      </c>
      <c r="K20" s="17">
        <v>3.6562880319246135E-2</v>
      </c>
      <c r="L20" s="17">
        <v>6.9526773446876036E-2</v>
      </c>
      <c r="M20" s="17">
        <v>4.6313359585653094E-2</v>
      </c>
      <c r="N20" s="17">
        <v>0.11792968752550723</v>
      </c>
      <c r="O20" s="17">
        <v>6.349878293999367E-2</v>
      </c>
      <c r="P20" s="17">
        <v>5.5646913033439944E-2</v>
      </c>
      <c r="Q20" s="17">
        <v>2.2355627358518673E-2</v>
      </c>
      <c r="R20" s="17">
        <v>4.9762318507561402E-2</v>
      </c>
      <c r="S20" s="17">
        <v>-0.22093516890047896</v>
      </c>
      <c r="T20" s="17">
        <v>7.6296432448179213E-2</v>
      </c>
      <c r="U20" s="17">
        <v>0.10661500408183153</v>
      </c>
      <c r="V20" s="17">
        <v>3.4657934139114416E-2</v>
      </c>
      <c r="W20" s="17">
        <v>4.5950745768184718E-2</v>
      </c>
      <c r="X20" s="17">
        <v>4.4643544389538013E-2</v>
      </c>
      <c r="Y20" s="17">
        <v>2.6695743840354245E-2</v>
      </c>
      <c r="Z20" s="17">
        <v>3.0044223631613898E-2</v>
      </c>
      <c r="AA20" s="17">
        <v>8.2359424058862707E-2</v>
      </c>
      <c r="AB20" s="17">
        <v>9.8633305179382277E-2</v>
      </c>
      <c r="AC20" s="17">
        <v>7.2388038236224653E-2</v>
      </c>
      <c r="AD20" s="17">
        <v>6.638827061518808E-2</v>
      </c>
      <c r="AE20" s="17">
        <v>9.840390265690549E-2</v>
      </c>
      <c r="AF20" s="17">
        <v>5.8347927638024953E-2</v>
      </c>
      <c r="AG20" s="17">
        <v>6.7834586388887369E-2</v>
      </c>
      <c r="AH20" s="17">
        <v>5.9065997814558117E-2</v>
      </c>
      <c r="AI20" s="17">
        <v>4.1044962651715165E-2</v>
      </c>
      <c r="AJ20" s="17">
        <v>7.2322533985461901E-2</v>
      </c>
      <c r="AK20" s="100"/>
    </row>
    <row r="21" spans="1:37" s="32" customFormat="1" ht="25.5">
      <c r="A21" s="925" t="s">
        <v>2903</v>
      </c>
      <c r="B21" s="17">
        <v>1.1949619425276599E-2</v>
      </c>
      <c r="C21" s="17">
        <v>-8.7506407791875296E-2</v>
      </c>
      <c r="D21" s="17">
        <v>1.1178646698125808E-2</v>
      </c>
      <c r="E21" s="17">
        <v>-4.3809890399303025E-2</v>
      </c>
      <c r="F21" s="17">
        <v>0.13928011405305149</v>
      </c>
      <c r="G21" s="17">
        <v>-8.6000140761955737E-2</v>
      </c>
      <c r="H21" s="17">
        <v>-0.13725598715992329</v>
      </c>
      <c r="I21" s="17">
        <v>0.1530240773920693</v>
      </c>
      <c r="J21" s="17">
        <v>-3.4416404265352522E-2</v>
      </c>
      <c r="K21" s="17">
        <v>-0.32018636622425523</v>
      </c>
      <c r="L21" s="17">
        <v>5.532951245676738E-3</v>
      </c>
      <c r="M21" s="17">
        <v>-9.3596632461057969E-2</v>
      </c>
      <c r="N21" s="17">
        <v>0.13582156702826961</v>
      </c>
      <c r="O21" s="17">
        <v>6.3990142569886221E-2</v>
      </c>
      <c r="P21" s="17">
        <v>-0.10356639699195715</v>
      </c>
      <c r="Q21" s="17">
        <v>0.11644003028442348</v>
      </c>
      <c r="R21" s="17">
        <v>0.15165658973732907</v>
      </c>
      <c r="S21" s="17">
        <v>9.9702832191158164E-2</v>
      </c>
      <c r="T21" s="17">
        <v>0.1102830250841864</v>
      </c>
      <c r="U21" s="17">
        <v>0.11494112821012699</v>
      </c>
      <c r="V21" s="17">
        <v>5.172193229323508E-2</v>
      </c>
      <c r="W21" s="17">
        <v>9.6869139727524964E-2</v>
      </c>
      <c r="X21" s="17">
        <v>3.4380660621827486E-2</v>
      </c>
      <c r="Y21" s="17">
        <v>-2.7331356788934405E-2</v>
      </c>
      <c r="Z21" s="17">
        <v>0.12860393286215191</v>
      </c>
      <c r="AA21" s="17">
        <v>6.5808252196251568E-2</v>
      </c>
      <c r="AB21" s="17">
        <v>6.2921246407536907E-2</v>
      </c>
      <c r="AC21" s="17">
        <v>3.0201631846902034E-2</v>
      </c>
      <c r="AD21" s="17">
        <v>8.2985338268985229E-2</v>
      </c>
      <c r="AE21" s="17">
        <v>7.3279501978546227E-2</v>
      </c>
      <c r="AF21" s="17">
        <v>0.14569407232506815</v>
      </c>
      <c r="AG21" s="17">
        <v>0.22097630414561817</v>
      </c>
      <c r="AH21" s="17">
        <v>9.8302696362800146E-2</v>
      </c>
      <c r="AI21" s="17">
        <v>9.1298731026571461E-2</v>
      </c>
      <c r="AJ21" s="17">
        <v>0.1985805170448276</v>
      </c>
      <c r="AK21" s="100"/>
    </row>
    <row r="22" spans="1:37" s="32" customFormat="1" ht="12.75">
      <c r="A22" s="925" t="s">
        <v>2904</v>
      </c>
      <c r="B22" s="17">
        <v>2.3103617582800613E-2</v>
      </c>
      <c r="C22" s="17">
        <v>5.3064526464180028E-2</v>
      </c>
      <c r="D22" s="17">
        <v>-3.2790696981169327E-2</v>
      </c>
      <c r="E22" s="17">
        <v>2.1947151259765832E-2</v>
      </c>
      <c r="F22" s="17">
        <v>4.9293001434426553E-2</v>
      </c>
      <c r="G22" s="17">
        <v>0.10804833548987916</v>
      </c>
      <c r="H22" s="17">
        <v>3.3997738755050515E-2</v>
      </c>
      <c r="I22" s="17">
        <v>-3.4188250637864175E-2</v>
      </c>
      <c r="J22" s="17">
        <v>0.38915255784237673</v>
      </c>
      <c r="K22" s="17">
        <v>-0.11177794840455323</v>
      </c>
      <c r="L22" s="17">
        <v>6.2361800610747725E-2</v>
      </c>
      <c r="M22" s="17">
        <v>0.16116725831377296</v>
      </c>
      <c r="N22" s="17">
        <v>0.2272399294511436</v>
      </c>
      <c r="O22" s="17">
        <v>0.13996190073023584</v>
      </c>
      <c r="P22" s="17">
        <v>-0.21094939005140603</v>
      </c>
      <c r="Q22" s="17">
        <v>0.21722515991725494</v>
      </c>
      <c r="R22" s="17">
        <v>0.14253708836581336</v>
      </c>
      <c r="S22" s="17">
        <v>0.23858329795621322</v>
      </c>
      <c r="T22" s="17">
        <v>0.15557536180115117</v>
      </c>
      <c r="U22" s="17">
        <v>0.31736748262683118</v>
      </c>
      <c r="V22" s="17">
        <v>6.5500315895940367E-2</v>
      </c>
      <c r="W22" s="17">
        <v>6.0853690341649586E-2</v>
      </c>
      <c r="X22" s="17">
        <v>0.23758575922248384</v>
      </c>
      <c r="Y22" s="17">
        <v>6.2925681909406547E-2</v>
      </c>
      <c r="Z22" s="17">
        <v>-5.1661408927530371E-2</v>
      </c>
      <c r="AA22" s="17">
        <v>-1.119929593098788E-2</v>
      </c>
      <c r="AB22" s="17">
        <v>-2.3241181105487087E-2</v>
      </c>
      <c r="AC22" s="17">
        <v>-4.3624579334412994E-2</v>
      </c>
      <c r="AD22" s="17">
        <v>2.3710096648279391E-3</v>
      </c>
      <c r="AE22" s="17">
        <v>3.8384501036378932E-3</v>
      </c>
      <c r="AF22" s="17">
        <v>8.014052711728735E-2</v>
      </c>
      <c r="AG22" s="17">
        <v>0.10637696501893804</v>
      </c>
      <c r="AH22" s="17">
        <v>0.1054749960974244</v>
      </c>
      <c r="AI22" s="17">
        <v>5.3937290664112819E-2</v>
      </c>
      <c r="AJ22" s="17">
        <v>7.6612853798158673E-2</v>
      </c>
      <c r="AK22" s="100"/>
    </row>
    <row r="23" spans="1:37" s="32" customFormat="1" ht="12.75">
      <c r="A23" s="925" t="s">
        <v>2905</v>
      </c>
      <c r="B23" s="17">
        <v>0.2375541500599852</v>
      </c>
      <c r="C23" s="17">
        <v>0.32940055107010108</v>
      </c>
      <c r="D23" s="17">
        <v>0.28885623067957183</v>
      </c>
      <c r="E23" s="17">
        <v>0.13548145296894304</v>
      </c>
      <c r="F23" s="17">
        <v>0.28206550820810622</v>
      </c>
      <c r="G23" s="17">
        <v>0.17332669225646843</v>
      </c>
      <c r="H23" s="17">
        <v>0.18762007922263782</v>
      </c>
      <c r="I23" s="17">
        <v>0.22823822879537065</v>
      </c>
      <c r="J23" s="17">
        <v>0.1695720957118301</v>
      </c>
      <c r="K23" s="17">
        <v>0.12373923353756348</v>
      </c>
      <c r="L23" s="17">
        <v>3.3754983139094474E-2</v>
      </c>
      <c r="M23" s="17">
        <v>4.6070881263215499E-2</v>
      </c>
      <c r="N23" s="17">
        <v>2.3638176569343496E-2</v>
      </c>
      <c r="O23" s="17">
        <v>1.2964334850248477E-2</v>
      </c>
      <c r="P23" s="17">
        <v>5.9793338390715371E-2</v>
      </c>
      <c r="Q23" s="17">
        <v>5.2198899506984135E-2</v>
      </c>
      <c r="R23" s="17">
        <v>5.1701110137725992E-2</v>
      </c>
      <c r="S23" s="17">
        <v>5.9433561768452083E-2</v>
      </c>
      <c r="T23" s="17">
        <v>2.5593985066707629E-2</v>
      </c>
      <c r="U23" s="17">
        <v>7.8793564921430109E-2</v>
      </c>
      <c r="V23" s="17">
        <v>5.9988962454858304E-2</v>
      </c>
      <c r="W23" s="17">
        <v>4.4708833720396135E-2</v>
      </c>
      <c r="X23" s="17">
        <v>7.6971628257824831E-2</v>
      </c>
      <c r="Y23" s="17">
        <v>9.0574845172630827E-2</v>
      </c>
      <c r="Z23" s="17">
        <v>2.1617185295917735E-2</v>
      </c>
      <c r="AA23" s="17">
        <v>-5.0743712536869053E-2</v>
      </c>
      <c r="AB23" s="17">
        <v>-5.895323987733242E-2</v>
      </c>
      <c r="AC23" s="17">
        <v>-5.0336053078169754E-2</v>
      </c>
      <c r="AD23" s="17">
        <v>-9.0987495887780087E-2</v>
      </c>
      <c r="AE23" s="17">
        <v>1.3958000376865995E-3</v>
      </c>
      <c r="AF23" s="17">
        <v>2.2847080099228905E-3</v>
      </c>
      <c r="AG23" s="17">
        <v>-5.1389838173415106E-4</v>
      </c>
      <c r="AH23" s="17">
        <v>-1.2656999531692229E-3</v>
      </c>
      <c r="AI23" s="17">
        <v>-1.052434939787453E-3</v>
      </c>
      <c r="AJ23" s="17">
        <v>1.0419348116549591E-2</v>
      </c>
      <c r="AK23" s="100"/>
    </row>
    <row r="24" spans="1:37" s="32" customFormat="1" ht="12.75">
      <c r="A24" s="925" t="s">
        <v>2906</v>
      </c>
      <c r="B24" s="17">
        <v>-6.6403775039310761E-2</v>
      </c>
      <c r="C24" s="17">
        <v>-9.7118095604255203E-2</v>
      </c>
      <c r="D24" s="17">
        <v>-9.9862577169924416E-2</v>
      </c>
      <c r="E24" s="17">
        <v>4.6848726727578192E-2</v>
      </c>
      <c r="F24" s="17">
        <v>-0.17197780500455401</v>
      </c>
      <c r="G24" s="17">
        <v>5.2176667081734004E-2</v>
      </c>
      <c r="H24" s="17">
        <v>7.2739348034060763E-2</v>
      </c>
      <c r="I24" s="17">
        <v>0.10573033067635736</v>
      </c>
      <c r="J24" s="17">
        <v>6.8452516770868893E-3</v>
      </c>
      <c r="K24" s="17">
        <v>5.6672464494831813E-2</v>
      </c>
      <c r="L24" s="17">
        <v>-0.12382134538287159</v>
      </c>
      <c r="M24" s="17">
        <v>-0.21443166314264864</v>
      </c>
      <c r="N24" s="17">
        <v>-0.16945046463382732</v>
      </c>
      <c r="O24" s="17">
        <v>-0.10919522852002478</v>
      </c>
      <c r="P24" s="17">
        <v>-5.6306571613006492E-2</v>
      </c>
      <c r="Q24" s="17">
        <v>-3.1309801303184358E-2</v>
      </c>
      <c r="R24" s="17">
        <v>-6.3190245723887567E-2</v>
      </c>
      <c r="S24" s="17">
        <v>-4.7304263448359363E-2</v>
      </c>
      <c r="T24" s="17">
        <v>-1.5640768651876729E-2</v>
      </c>
      <c r="U24" s="17">
        <v>-2.0916848419864117E-2</v>
      </c>
      <c r="V24" s="17">
        <v>5.9512018407072736E-2</v>
      </c>
      <c r="W24" s="17">
        <v>7.7619502986798539E-2</v>
      </c>
      <c r="X24" s="17">
        <v>7.4919051504282089E-2</v>
      </c>
      <c r="Y24" s="17">
        <v>4.4334003163445483E-2</v>
      </c>
      <c r="Z24" s="17">
        <v>5.5325338638703161E-2</v>
      </c>
      <c r="AA24" s="17">
        <v>-3.2507690843931368E-2</v>
      </c>
      <c r="AB24" s="17">
        <v>-2.947661993866622E-2</v>
      </c>
      <c r="AC24" s="17">
        <v>-5.2733007986653549E-2</v>
      </c>
      <c r="AD24" s="17">
        <v>-2.7266611145523558E-2</v>
      </c>
      <c r="AE24" s="17">
        <v>-2.5822300697202111E-2</v>
      </c>
      <c r="AF24" s="17">
        <v>3.5237227383807808E-2</v>
      </c>
      <c r="AG24" s="17">
        <v>3.2889496430975315E-2</v>
      </c>
      <c r="AH24" s="17">
        <v>3.3751998751176279E-2</v>
      </c>
      <c r="AI24" s="17">
        <v>3.1046830723733373E-2</v>
      </c>
      <c r="AJ24" s="17">
        <v>4.2596746711776226E-2</v>
      </c>
      <c r="AK24" s="100"/>
    </row>
    <row r="25" spans="1:37" s="32" customFormat="1" ht="12.75">
      <c r="A25" s="925" t="s">
        <v>2907</v>
      </c>
      <c r="B25" s="17">
        <v>0.28746408420243463</v>
      </c>
      <c r="C25" s="17">
        <v>3.9347846981930036E-2</v>
      </c>
      <c r="D25" s="17">
        <v>0.18668339985870164</v>
      </c>
      <c r="E25" s="17">
        <v>8.3145938426422983E-2</v>
      </c>
      <c r="F25" s="17">
        <v>0.76239842218579434</v>
      </c>
      <c r="G25" s="17">
        <v>-0.15429675868528328</v>
      </c>
      <c r="H25" s="17">
        <v>6.641418733544717E-2</v>
      </c>
      <c r="I25" s="17">
        <v>-0.17575293290872368</v>
      </c>
      <c r="J25" s="17">
        <v>-8.0621853085687228E-2</v>
      </c>
      <c r="K25" s="17">
        <v>-0.38359684723506271</v>
      </c>
      <c r="L25" s="17">
        <v>4.0256532564469781E-2</v>
      </c>
      <c r="M25" s="17">
        <v>1.7135134785616967E-2</v>
      </c>
      <c r="N25" s="17">
        <v>1.8610166636085133E-2</v>
      </c>
      <c r="O25" s="17">
        <v>-1.0583130489998895E-2</v>
      </c>
      <c r="P25" s="17">
        <v>0.13273272990279456</v>
      </c>
      <c r="Q25" s="17">
        <v>6.5385738898195392E-2</v>
      </c>
      <c r="R25" s="17">
        <v>5.3855323060131716E-3</v>
      </c>
      <c r="S25" s="17">
        <v>3.0323245800228842E-3</v>
      </c>
      <c r="T25" s="17">
        <v>8.8746623015859213E-2</v>
      </c>
      <c r="U25" s="17">
        <v>0.11372267102062036</v>
      </c>
      <c r="V25" s="17">
        <v>4.5256690756580356E-2</v>
      </c>
      <c r="W25" s="17">
        <v>3.9120229505346438E-2</v>
      </c>
      <c r="X25" s="17">
        <v>8.0050493388137023E-2</v>
      </c>
      <c r="Y25" s="17">
        <v>2.2882066148875065E-2</v>
      </c>
      <c r="Z25" s="17">
        <v>4.9829444071944916E-2</v>
      </c>
      <c r="AA25" s="17">
        <v>5.4212521011068326E-2</v>
      </c>
      <c r="AB25" s="17">
        <v>5.7819523725844792E-2</v>
      </c>
      <c r="AC25" s="17">
        <v>5.8006308785318941E-2</v>
      </c>
      <c r="AD25" s="17">
        <v>5.2754965042426098E-2</v>
      </c>
      <c r="AE25" s="17">
        <v>5.0946701375560857E-2</v>
      </c>
      <c r="AF25" s="17">
        <v>2.2231966404247325E-2</v>
      </c>
      <c r="AG25" s="17">
        <v>2.5694919086699772E-2</v>
      </c>
      <c r="AH25" s="17">
        <v>2.3626399125823223E-2</v>
      </c>
      <c r="AI25" s="17">
        <v>1.6838959036600987E-2</v>
      </c>
      <c r="AJ25" s="17">
        <v>2.5435467460988868E-2</v>
      </c>
      <c r="AK25" s="100"/>
    </row>
    <row r="26" spans="1:37" s="32" customFormat="1" ht="13.5" thickBot="1">
      <c r="A26" s="939" t="s">
        <v>2908</v>
      </c>
      <c r="B26" s="87">
        <v>0.36947427641688313</v>
      </c>
      <c r="C26" s="87">
        <v>0.95916634627707298</v>
      </c>
      <c r="D26" s="87">
        <v>0.46562789713260228</v>
      </c>
      <c r="E26" s="87">
        <v>0.19752436133789814</v>
      </c>
      <c r="F26" s="87">
        <v>0.19936280580145704</v>
      </c>
      <c r="G26" s="87">
        <v>4.0604410181788281E-5</v>
      </c>
      <c r="H26" s="87">
        <v>-3.0835158405742909E-2</v>
      </c>
      <c r="I26" s="87">
        <v>-0.47059493887267539</v>
      </c>
      <c r="J26" s="87">
        <v>5.898325195089725E-2</v>
      </c>
      <c r="K26" s="87">
        <v>0.32776010571895703</v>
      </c>
      <c r="L26" s="87">
        <v>0.60902269107091977</v>
      </c>
      <c r="M26" s="87">
        <v>0.50791125940007775</v>
      </c>
      <c r="N26" s="87">
        <v>0.26119532120821048</v>
      </c>
      <c r="O26" s="87">
        <v>0.64935064935065034</v>
      </c>
      <c r="P26" s="87">
        <v>0.86867611234927866</v>
      </c>
      <c r="Q26" s="87">
        <v>0.65001818257691557</v>
      </c>
      <c r="R26" s="87">
        <v>0.59887119242865927</v>
      </c>
      <c r="S26" s="87">
        <v>1.0309903572078361</v>
      </c>
      <c r="T26" s="87">
        <v>0.41643980038078959</v>
      </c>
      <c r="U26" s="87">
        <v>0.69736366479430201</v>
      </c>
      <c r="V26" s="87">
        <v>-2.0233026382742755E-2</v>
      </c>
      <c r="W26" s="87">
        <v>2.3596328907985398E-2</v>
      </c>
      <c r="X26" s="87">
        <v>-4.1564679259224788E-2</v>
      </c>
      <c r="Y26" s="87">
        <v>-0.13821403566869139</v>
      </c>
      <c r="Z26" s="87">
        <v>0.105154782710648</v>
      </c>
      <c r="AA26" s="87">
        <v>0.33597887792965653</v>
      </c>
      <c r="AB26" s="87">
        <v>0.30440278667429777</v>
      </c>
      <c r="AC26" s="87">
        <v>0.46261229733746179</v>
      </c>
      <c r="AD26" s="87">
        <v>0.20924160292108437</v>
      </c>
      <c r="AE26" s="87">
        <v>0.41245891113638861</v>
      </c>
      <c r="AF26" s="87">
        <v>1.0608075036840929</v>
      </c>
      <c r="AG26" s="87">
        <v>1.2734401899368428</v>
      </c>
      <c r="AH26" s="87">
        <v>1.4690557456449385</v>
      </c>
      <c r="AI26" s="87">
        <v>0.81458464339557823</v>
      </c>
      <c r="AJ26" s="87">
        <v>0.92425746822098542</v>
      </c>
      <c r="AK26" s="100"/>
    </row>
    <row r="27" spans="1:37" s="32" customFormat="1" ht="5.0999999999999996" customHeight="1"/>
    <row r="28" spans="1:37" s="32" customFormat="1" ht="12.75">
      <c r="A28" s="714" t="s">
        <v>2913</v>
      </c>
      <c r="B28" s="41"/>
      <c r="D28" s="100"/>
      <c r="E28" s="100"/>
      <c r="F28" s="100"/>
      <c r="G28" s="41"/>
      <c r="I28" s="100"/>
      <c r="J28" s="100"/>
      <c r="K28" s="100"/>
      <c r="L28" s="31"/>
      <c r="N28" s="100"/>
      <c r="O28" s="100"/>
      <c r="P28" s="100"/>
      <c r="Q28" s="130"/>
      <c r="S28" s="100"/>
      <c r="T28" s="100"/>
      <c r="U28" s="100"/>
      <c r="V28" s="130"/>
      <c r="X28" s="100"/>
      <c r="Y28" s="100"/>
      <c r="Z28" s="100"/>
      <c r="AA28" s="41"/>
      <c r="AC28" s="100"/>
      <c r="AD28" s="100"/>
      <c r="AE28" s="100"/>
      <c r="AF28" s="41"/>
      <c r="AH28" s="100"/>
      <c r="AI28" s="100"/>
      <c r="AJ28" s="100"/>
    </row>
    <row r="29" spans="1:37">
      <c r="A29" s="715" t="s">
        <v>2917</v>
      </c>
    </row>
  </sheetData>
  <mergeCells count="14">
    <mergeCell ref="AB6:AE6"/>
    <mergeCell ref="AF6:AF7"/>
    <mergeCell ref="AG6:AJ6"/>
    <mergeCell ref="AA6:AA7"/>
    <mergeCell ref="B6:B7"/>
    <mergeCell ref="C6:F6"/>
    <mergeCell ref="G6:G7"/>
    <mergeCell ref="H6:K6"/>
    <mergeCell ref="L6:L7"/>
    <mergeCell ref="M6:P6"/>
    <mergeCell ref="Q6:Q7"/>
    <mergeCell ref="R6:U6"/>
    <mergeCell ref="V6:V7"/>
    <mergeCell ref="W6:Z6"/>
  </mergeCells>
  <hyperlinks>
    <hyperlink ref="A1" location="'Table of contents'!A1" display="return to the CONTENTS"/>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zoomScale="80" zoomScaleNormal="80" workbookViewId="0">
      <pane xSplit="1" topLeftCell="B1" activePane="topRight" state="frozen"/>
      <selection pane="topRight" activeCell="A3" sqref="A3"/>
    </sheetView>
  </sheetViews>
  <sheetFormatPr defaultRowHeight="15"/>
  <cols>
    <col min="1" max="1" width="48.28515625" style="34" customWidth="1"/>
    <col min="2" max="16" width="11.42578125" style="34" customWidth="1"/>
    <col min="17" max="16384" width="9.140625" style="34"/>
  </cols>
  <sheetData>
    <row r="1" spans="1:16" ht="15" customHeight="1">
      <c r="A1" s="649" t="s">
        <v>2688</v>
      </c>
    </row>
    <row r="2" spans="1:16" ht="5.0999999999999996" customHeight="1">
      <c r="A2" s="65"/>
    </row>
    <row r="3" spans="1:16" s="131" customFormat="1" ht="18.75" customHeight="1">
      <c r="A3" s="132" t="s">
        <v>2918</v>
      </c>
    </row>
    <row r="4" spans="1:16" s="131" customFormat="1" ht="5.0999999999999996" customHeight="1">
      <c r="A4" s="133"/>
      <c r="B4" s="134"/>
      <c r="C4" s="134"/>
      <c r="D4" s="134"/>
      <c r="E4" s="134"/>
      <c r="F4" s="134"/>
      <c r="G4" s="134"/>
      <c r="H4" s="134"/>
      <c r="I4" s="134"/>
      <c r="J4" s="134"/>
      <c r="K4" s="134"/>
      <c r="L4" s="134"/>
      <c r="M4" s="134"/>
      <c r="N4" s="134"/>
      <c r="O4" s="134"/>
      <c r="P4" s="134"/>
    </row>
    <row r="5" spans="1:16" s="131" customFormat="1" ht="12" customHeight="1" thickBot="1">
      <c r="A5" s="690" t="s">
        <v>2799</v>
      </c>
      <c r="B5" s="135"/>
      <c r="C5" s="135"/>
      <c r="D5" s="135"/>
      <c r="E5" s="135"/>
      <c r="F5" s="135"/>
      <c r="G5" s="135"/>
      <c r="H5" s="135"/>
      <c r="I5" s="135"/>
      <c r="J5" s="135"/>
      <c r="K5" s="135"/>
      <c r="L5" s="135"/>
      <c r="M5" s="135"/>
      <c r="N5" s="135"/>
      <c r="O5" s="135"/>
      <c r="P5" s="135"/>
    </row>
    <row r="6" spans="1:16" s="131" customFormat="1" ht="33.950000000000003" customHeight="1" thickBot="1">
      <c r="A6" s="138"/>
      <c r="B6" s="139" t="s">
        <v>0</v>
      </c>
      <c r="C6" s="139" t="s">
        <v>1</v>
      </c>
      <c r="D6" s="139" t="s">
        <v>2</v>
      </c>
      <c r="E6" s="139">
        <v>1996</v>
      </c>
      <c r="F6" s="139">
        <v>1997</v>
      </c>
      <c r="G6" s="139">
        <v>1998</v>
      </c>
      <c r="H6" s="139">
        <v>1999</v>
      </c>
      <c r="I6" s="139">
        <v>2000</v>
      </c>
      <c r="J6" s="139">
        <v>2001</v>
      </c>
      <c r="K6" s="139">
        <v>2002</v>
      </c>
      <c r="L6" s="139">
        <v>2003</v>
      </c>
      <c r="M6" s="139">
        <v>2004</v>
      </c>
      <c r="N6" s="139">
        <v>2005</v>
      </c>
      <c r="O6" s="139">
        <v>2006</v>
      </c>
      <c r="P6" s="139">
        <v>2007</v>
      </c>
    </row>
    <row r="7" spans="1:16" s="131" customFormat="1" ht="5.0999999999999996" customHeight="1">
      <c r="A7" s="8"/>
      <c r="B7" s="6"/>
      <c r="C7" s="6"/>
      <c r="D7" s="6"/>
      <c r="E7" s="6"/>
      <c r="F7" s="6"/>
      <c r="G7" s="6"/>
      <c r="H7" s="6"/>
      <c r="I7" s="6"/>
      <c r="J7" s="6"/>
      <c r="K7" s="6"/>
      <c r="L7" s="6"/>
      <c r="M7" s="6"/>
      <c r="N7" s="6"/>
      <c r="O7" s="6"/>
      <c r="P7" s="6"/>
    </row>
    <row r="8" spans="1:16" s="131" customFormat="1" ht="12.75" customHeight="1">
      <c r="A8" s="24" t="s">
        <v>2919</v>
      </c>
      <c r="B8" s="104">
        <v>5354.7</v>
      </c>
      <c r="C8" s="104">
        <v>12019.2</v>
      </c>
      <c r="D8" s="104">
        <v>16145.1</v>
      </c>
      <c r="E8" s="104">
        <v>23399.3</v>
      </c>
      <c r="F8" s="104">
        <v>30685.7</v>
      </c>
      <c r="G8" s="104">
        <v>34181.4</v>
      </c>
      <c r="H8" s="104">
        <f>SUM(H10:H13)</f>
        <v>48744</v>
      </c>
      <c r="I8" s="104">
        <v>65357.9</v>
      </c>
      <c r="J8" s="104">
        <v>73883.3</v>
      </c>
      <c r="K8" s="104">
        <v>75366.7</v>
      </c>
      <c r="L8" s="104">
        <v>83871.600000000006</v>
      </c>
      <c r="M8" s="104">
        <v>94350.7</v>
      </c>
      <c r="N8" s="104">
        <v>100899.22</v>
      </c>
      <c r="O8" s="104">
        <v>113800.1</v>
      </c>
      <c r="P8" s="104">
        <v>141897.70000000001</v>
      </c>
    </row>
    <row r="9" spans="1:16" s="131" customFormat="1" ht="12.75" customHeight="1">
      <c r="A9" s="190" t="s">
        <v>2892</v>
      </c>
      <c r="B9" s="14"/>
      <c r="C9" s="14"/>
      <c r="D9" s="14"/>
      <c r="E9" s="14"/>
      <c r="F9" s="14"/>
      <c r="G9" s="14"/>
      <c r="H9" s="14"/>
      <c r="I9" s="14"/>
      <c r="J9" s="14"/>
      <c r="K9" s="14"/>
      <c r="L9" s="14"/>
      <c r="M9" s="14"/>
      <c r="N9" s="14"/>
      <c r="O9" s="14"/>
      <c r="P9" s="14"/>
    </row>
    <row r="10" spans="1:16" s="131" customFormat="1" ht="12.75" customHeight="1">
      <c r="A10" s="717" t="s">
        <v>2920</v>
      </c>
      <c r="B10" s="17">
        <v>3128.8</v>
      </c>
      <c r="C10" s="17">
        <v>6805.1</v>
      </c>
      <c r="D10" s="17">
        <v>8411.7999999999993</v>
      </c>
      <c r="E10" s="17">
        <v>13313.3</v>
      </c>
      <c r="F10" s="17">
        <v>17613.8</v>
      </c>
      <c r="G10" s="17">
        <v>18918.400000000001</v>
      </c>
      <c r="H10" s="17">
        <v>28395.5</v>
      </c>
      <c r="I10" s="17">
        <v>39170.1</v>
      </c>
      <c r="J10" s="17">
        <v>46951.6</v>
      </c>
      <c r="K10" s="17">
        <v>46772</v>
      </c>
      <c r="L10" s="17">
        <v>52412.6</v>
      </c>
      <c r="M10" s="17">
        <v>60306</v>
      </c>
      <c r="N10" s="17">
        <v>63392.35</v>
      </c>
      <c r="O10" s="17">
        <v>66779.3</v>
      </c>
      <c r="P10" s="17">
        <v>82309.5</v>
      </c>
    </row>
    <row r="11" spans="1:16" s="131" customFormat="1" ht="12.75" customHeight="1">
      <c r="A11" s="717" t="s">
        <v>2921</v>
      </c>
      <c r="B11" s="17">
        <v>1866</v>
      </c>
      <c r="C11" s="17">
        <v>4096.3999999999996</v>
      </c>
      <c r="D11" s="17">
        <v>6104</v>
      </c>
      <c r="E11" s="17">
        <v>7853.9</v>
      </c>
      <c r="F11" s="17">
        <v>9874.2999999999993</v>
      </c>
      <c r="G11" s="17">
        <v>11154.4</v>
      </c>
      <c r="H11" s="17">
        <v>15632.5</v>
      </c>
      <c r="I11" s="17">
        <v>20065.2</v>
      </c>
      <c r="J11" s="17">
        <v>20079.900000000001</v>
      </c>
      <c r="K11" s="17">
        <v>20288</v>
      </c>
      <c r="L11" s="17">
        <v>22308.9</v>
      </c>
      <c r="M11" s="17">
        <v>22965.7</v>
      </c>
      <c r="N11" s="17">
        <v>24512.492999999999</v>
      </c>
      <c r="O11" s="17">
        <v>30960.7</v>
      </c>
      <c r="P11" s="17">
        <v>37915</v>
      </c>
    </row>
    <row r="12" spans="1:16" s="131" customFormat="1" ht="12.75" customHeight="1">
      <c r="A12" s="717" t="s">
        <v>2922</v>
      </c>
      <c r="B12" s="14">
        <v>449.3</v>
      </c>
      <c r="C12" s="14">
        <v>1178.9000000000001</v>
      </c>
      <c r="D12" s="14">
        <v>1795.2</v>
      </c>
      <c r="E12" s="14">
        <v>2432.3000000000002</v>
      </c>
      <c r="F12" s="14">
        <v>3351.1</v>
      </c>
      <c r="G12" s="14">
        <v>4320.7</v>
      </c>
      <c r="H12" s="14">
        <v>5096.2</v>
      </c>
      <c r="I12" s="14">
        <v>6568.8</v>
      </c>
      <c r="J12" s="14">
        <v>7426</v>
      </c>
      <c r="K12" s="14">
        <v>9043.9</v>
      </c>
      <c r="L12" s="14">
        <v>9788.4</v>
      </c>
      <c r="M12" s="14">
        <v>11633.4</v>
      </c>
      <c r="N12" s="14">
        <v>13579</v>
      </c>
      <c r="O12" s="14">
        <v>16738</v>
      </c>
      <c r="P12" s="14">
        <v>22702</v>
      </c>
    </row>
    <row r="13" spans="1:16" s="131" customFormat="1" ht="12.75" customHeight="1" thickBot="1">
      <c r="A13" s="718" t="s">
        <v>2923</v>
      </c>
      <c r="B13" s="87">
        <v>-89.4</v>
      </c>
      <c r="C13" s="87">
        <v>-61.2</v>
      </c>
      <c r="D13" s="87">
        <v>165.9</v>
      </c>
      <c r="E13" s="87">
        <v>-200.2</v>
      </c>
      <c r="F13" s="87">
        <v>-153.5</v>
      </c>
      <c r="G13" s="87">
        <v>-212.1</v>
      </c>
      <c r="H13" s="87">
        <v>-380.2</v>
      </c>
      <c r="I13" s="87">
        <v>-446.2</v>
      </c>
      <c r="J13" s="87">
        <v>-574.20000000000005</v>
      </c>
      <c r="K13" s="87">
        <v>-737.2</v>
      </c>
      <c r="L13" s="87">
        <v>-638.29999999999995</v>
      </c>
      <c r="M13" s="87">
        <v>-554.38</v>
      </c>
      <c r="N13" s="87">
        <v>-584.58000000000004</v>
      </c>
      <c r="O13" s="87">
        <v>-677.9</v>
      </c>
      <c r="P13" s="87">
        <v>-1028.8</v>
      </c>
    </row>
    <row r="14" spans="1:16" s="131" customFormat="1" ht="5.0999999999999996" customHeight="1">
      <c r="A14" s="134"/>
      <c r="B14" s="134"/>
      <c r="C14" s="134"/>
      <c r="D14" s="134"/>
      <c r="E14" s="134"/>
      <c r="F14" s="134"/>
      <c r="G14" s="134"/>
      <c r="H14" s="134"/>
      <c r="I14" s="134"/>
      <c r="J14" s="134"/>
      <c r="K14" s="134"/>
      <c r="L14" s="134"/>
      <c r="M14" s="134"/>
      <c r="N14" s="134"/>
      <c r="O14" s="134"/>
      <c r="P14" s="134"/>
    </row>
    <row r="15" spans="1:16" s="131" customFormat="1" ht="12.75">
      <c r="A15" s="137" t="s">
        <v>2924</v>
      </c>
      <c r="B15" s="134"/>
      <c r="C15" s="134"/>
      <c r="D15" s="134"/>
      <c r="E15" s="134"/>
      <c r="F15" s="134"/>
      <c r="G15" s="134"/>
      <c r="H15" s="134"/>
      <c r="I15" s="134"/>
      <c r="J15" s="134"/>
      <c r="K15" s="134"/>
      <c r="L15" s="134"/>
      <c r="M15" s="134"/>
      <c r="N15" s="134"/>
      <c r="O15" s="134"/>
      <c r="P15" s="134"/>
    </row>
  </sheetData>
  <hyperlinks>
    <hyperlink ref="A1" location="'Table of contents'!A1" display="return to the CONTENTS"/>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7"/>
  <sheetViews>
    <sheetView zoomScale="80" zoomScaleNormal="80" workbookViewId="0">
      <pane xSplit="1" topLeftCell="B1" activePane="topRight" state="frozen"/>
      <selection pane="topRight" activeCell="A18" sqref="A18"/>
    </sheetView>
  </sheetViews>
  <sheetFormatPr defaultRowHeight="15"/>
  <cols>
    <col min="1" max="1" width="55.7109375" style="34" customWidth="1"/>
    <col min="2" max="16" width="10.5703125" style="34" customWidth="1"/>
    <col min="17" max="16384" width="9.140625" style="34"/>
  </cols>
  <sheetData>
    <row r="1" spans="1:32" ht="15" customHeight="1">
      <c r="A1" s="649" t="s">
        <v>2688</v>
      </c>
    </row>
    <row r="2" spans="1:32" ht="5.0999999999999996" customHeight="1">
      <c r="A2" s="65"/>
    </row>
    <row r="3" spans="1:32" s="32" customFormat="1" ht="18.75" customHeight="1">
      <c r="A3" s="132" t="s">
        <v>2925</v>
      </c>
      <c r="B3" s="106"/>
      <c r="C3" s="106"/>
      <c r="D3" s="106"/>
      <c r="E3" s="106"/>
      <c r="F3" s="106"/>
      <c r="G3" s="106"/>
      <c r="H3" s="106"/>
    </row>
    <row r="4" spans="1:32" s="32" customFormat="1" ht="5.0999999999999996" customHeight="1">
      <c r="A4" s="143"/>
      <c r="B4" s="106"/>
      <c r="C4" s="106"/>
      <c r="D4" s="106"/>
      <c r="E4" s="106"/>
      <c r="F4" s="106"/>
      <c r="G4" s="106"/>
      <c r="H4" s="44"/>
    </row>
    <row r="5" spans="1:32" s="32" customFormat="1" ht="12.75" customHeight="1" thickBot="1">
      <c r="A5" s="690" t="s">
        <v>2799</v>
      </c>
      <c r="B5" s="144"/>
      <c r="C5" s="144"/>
      <c r="D5" s="144"/>
      <c r="E5" s="144"/>
      <c r="F5" s="144"/>
      <c r="G5" s="144"/>
      <c r="H5" s="144"/>
      <c r="I5" s="40"/>
      <c r="J5" s="40"/>
      <c r="K5" s="40"/>
      <c r="L5" s="40"/>
      <c r="M5" s="40"/>
      <c r="N5" s="40"/>
      <c r="O5" s="40"/>
      <c r="P5" s="40"/>
      <c r="Q5" s="30"/>
      <c r="R5" s="30"/>
      <c r="S5" s="30"/>
      <c r="T5" s="30"/>
      <c r="U5" s="30"/>
      <c r="V5" s="30"/>
      <c r="W5" s="30"/>
      <c r="X5" s="30"/>
      <c r="Y5" s="30"/>
      <c r="Z5" s="30"/>
      <c r="AA5" s="30"/>
      <c r="AB5" s="30"/>
      <c r="AC5" s="30"/>
      <c r="AD5" s="30"/>
      <c r="AE5" s="30"/>
      <c r="AF5" s="30"/>
    </row>
    <row r="6" spans="1:32" s="32" customFormat="1" ht="33.950000000000003" customHeight="1" thickBot="1">
      <c r="A6" s="675"/>
      <c r="B6" s="676">
        <v>1993</v>
      </c>
      <c r="C6" s="676">
        <v>1994</v>
      </c>
      <c r="D6" s="676">
        <v>1995</v>
      </c>
      <c r="E6" s="676">
        <v>1996</v>
      </c>
      <c r="F6" s="676">
        <v>1997</v>
      </c>
      <c r="G6" s="676">
        <v>1998</v>
      </c>
      <c r="H6" s="676">
        <v>1999</v>
      </c>
      <c r="I6" s="676">
        <v>2000</v>
      </c>
      <c r="J6" s="676">
        <v>2001</v>
      </c>
      <c r="K6" s="676">
        <v>2002</v>
      </c>
      <c r="L6" s="676">
        <v>2003</v>
      </c>
      <c r="M6" s="676">
        <v>2004</v>
      </c>
      <c r="N6" s="676">
        <v>2005</v>
      </c>
      <c r="O6" s="676">
        <v>2006</v>
      </c>
      <c r="P6" s="676">
        <v>2007</v>
      </c>
    </row>
    <row r="7" spans="1:32" s="32" customFormat="1" ht="5.0999999999999996" customHeight="1">
      <c r="A7" s="8"/>
      <c r="B7" s="140"/>
      <c r="C7" s="140"/>
      <c r="D7" s="140"/>
      <c r="E7" s="140"/>
      <c r="F7" s="6"/>
      <c r="G7" s="6"/>
      <c r="H7" s="6"/>
      <c r="I7" s="6"/>
      <c r="J7" s="6"/>
      <c r="K7" s="6"/>
      <c r="L7" s="6"/>
      <c r="M7" s="6"/>
      <c r="N7" s="6"/>
      <c r="O7" s="6"/>
      <c r="P7" s="6"/>
    </row>
    <row r="8" spans="1:32" s="32" customFormat="1" ht="12.75">
      <c r="A8" s="24" t="s">
        <v>2919</v>
      </c>
      <c r="B8" s="148">
        <v>5354.7</v>
      </c>
      <c r="C8" s="148">
        <v>12019.2</v>
      </c>
      <c r="D8" s="148">
        <v>16145.1</v>
      </c>
      <c r="E8" s="148">
        <v>23399.3</v>
      </c>
      <c r="F8" s="58">
        <v>30685.7</v>
      </c>
      <c r="G8" s="58">
        <v>34181.4</v>
      </c>
      <c r="H8" s="58">
        <f>H10+H15+H20</f>
        <v>48744</v>
      </c>
      <c r="I8" s="58">
        <v>65357.9</v>
      </c>
      <c r="J8" s="58">
        <v>73883.3</v>
      </c>
      <c r="K8" s="58">
        <v>75366.7</v>
      </c>
      <c r="L8" s="77">
        <v>83871.600000000006</v>
      </c>
      <c r="M8" s="77">
        <v>94350.7</v>
      </c>
      <c r="N8" s="77">
        <v>100899.23</v>
      </c>
      <c r="O8" s="149">
        <v>113800.1</v>
      </c>
      <c r="P8" s="149">
        <v>141897.70000000001</v>
      </c>
      <c r="Q8" s="100"/>
      <c r="S8" s="100"/>
    </row>
    <row r="9" spans="1:32" s="32" customFormat="1" ht="5.0999999999999996" customHeight="1">
      <c r="A9" s="8"/>
      <c r="B9" s="150"/>
      <c r="C9" s="150"/>
      <c r="D9" s="150"/>
      <c r="E9" s="150"/>
      <c r="F9" s="14"/>
      <c r="G9" s="14"/>
      <c r="H9" s="14"/>
      <c r="I9" s="14"/>
      <c r="J9" s="14"/>
      <c r="K9" s="14"/>
      <c r="L9" s="14"/>
      <c r="M9" s="14"/>
      <c r="N9" s="14"/>
      <c r="O9" s="14"/>
      <c r="P9" s="14"/>
      <c r="Q9" s="100"/>
      <c r="S9" s="100"/>
    </row>
    <row r="10" spans="1:32" s="32" customFormat="1" ht="12.75" customHeight="1">
      <c r="A10" s="940" t="s">
        <v>2926</v>
      </c>
      <c r="B10" s="141">
        <v>5139.3</v>
      </c>
      <c r="C10" s="141">
        <v>11693.9</v>
      </c>
      <c r="D10" s="141">
        <v>15265.1</v>
      </c>
      <c r="E10" s="141">
        <v>23544.9</v>
      </c>
      <c r="F10" s="14">
        <v>26458.2</v>
      </c>
      <c r="G10" s="14">
        <v>36266</v>
      </c>
      <c r="H10" s="14">
        <v>47168.3</v>
      </c>
      <c r="I10" s="14">
        <v>56028.2</v>
      </c>
      <c r="J10" s="14">
        <v>60804.800000000003</v>
      </c>
      <c r="K10" s="14">
        <v>64929.4</v>
      </c>
      <c r="L10" s="14">
        <v>79460.399999999994</v>
      </c>
      <c r="M10" s="14">
        <v>88893</v>
      </c>
      <c r="N10" s="14">
        <v>102972.4</v>
      </c>
      <c r="O10" s="151">
        <v>128722.7</v>
      </c>
      <c r="P10" s="151">
        <v>148410</v>
      </c>
      <c r="Q10" s="100"/>
      <c r="S10" s="100"/>
    </row>
    <row r="11" spans="1:32" s="32" customFormat="1" ht="12.75" customHeight="1">
      <c r="A11" s="941" t="s">
        <v>2927</v>
      </c>
      <c r="B11" s="141">
        <v>3897.8</v>
      </c>
      <c r="C11" s="141">
        <v>9066.1</v>
      </c>
      <c r="D11" s="141">
        <v>11761.7</v>
      </c>
      <c r="E11" s="141">
        <v>18703.3</v>
      </c>
      <c r="F11" s="14">
        <v>20559.400000000001</v>
      </c>
      <c r="G11" s="14">
        <v>29759.5</v>
      </c>
      <c r="H11" s="14">
        <v>36208.1</v>
      </c>
      <c r="I11" s="14">
        <v>41105.199999999997</v>
      </c>
      <c r="J11" s="14">
        <v>45931.5</v>
      </c>
      <c r="K11" s="14">
        <v>48680.7</v>
      </c>
      <c r="L11" s="14">
        <v>63352.1</v>
      </c>
      <c r="M11" s="14">
        <v>69983.399999999994</v>
      </c>
      <c r="N11" s="14">
        <v>83471.3</v>
      </c>
      <c r="O11" s="151">
        <v>105799.4</v>
      </c>
      <c r="P11" s="151">
        <v>120678.9</v>
      </c>
      <c r="Q11" s="100"/>
      <c r="S11" s="100"/>
    </row>
    <row r="12" spans="1:32" s="32" customFormat="1" ht="12.75" customHeight="1">
      <c r="A12" s="941" t="s">
        <v>2928</v>
      </c>
      <c r="B12" s="141">
        <v>1086.2</v>
      </c>
      <c r="C12" s="141">
        <v>2272.1</v>
      </c>
      <c r="D12" s="141">
        <v>3154.5</v>
      </c>
      <c r="E12" s="141">
        <v>4333.1000000000004</v>
      </c>
      <c r="F12" s="14">
        <v>5307.2999999999993</v>
      </c>
      <c r="G12" s="14">
        <v>6102.9</v>
      </c>
      <c r="H12" s="14">
        <v>9320.1</v>
      </c>
      <c r="I12" s="14">
        <v>13098.6</v>
      </c>
      <c r="J12" s="14">
        <v>12911.7</v>
      </c>
      <c r="K12" s="14">
        <v>14032.7</v>
      </c>
      <c r="L12" s="14">
        <v>14116.4</v>
      </c>
      <c r="M12" s="14">
        <v>17146</v>
      </c>
      <c r="N12" s="14">
        <v>17667.3</v>
      </c>
      <c r="O12" s="151">
        <v>20469.599999999999</v>
      </c>
      <c r="P12" s="151">
        <v>24268.799999999999</v>
      </c>
      <c r="Q12" s="100"/>
      <c r="S12" s="100"/>
    </row>
    <row r="13" spans="1:32" s="32" customFormat="1" ht="12.75">
      <c r="A13" s="942" t="s">
        <v>2929</v>
      </c>
      <c r="B13" s="141">
        <v>155.30000000000001</v>
      </c>
      <c r="C13" s="141">
        <v>355.7</v>
      </c>
      <c r="D13" s="141">
        <v>348.9</v>
      </c>
      <c r="E13" s="141">
        <v>508.5</v>
      </c>
      <c r="F13" s="14">
        <v>591.5</v>
      </c>
      <c r="G13" s="14">
        <v>403.6</v>
      </c>
      <c r="H13" s="14">
        <v>1640.1</v>
      </c>
      <c r="I13" s="14">
        <v>1824.4</v>
      </c>
      <c r="J13" s="14">
        <v>1961.6</v>
      </c>
      <c r="K13" s="14">
        <v>2216</v>
      </c>
      <c r="L13" s="14">
        <v>1991.9</v>
      </c>
      <c r="M13" s="14">
        <v>1763.6</v>
      </c>
      <c r="N13" s="14">
        <v>1833.8</v>
      </c>
      <c r="O13" s="151">
        <v>2453.6999999999998</v>
      </c>
      <c r="P13" s="151">
        <v>3462.3</v>
      </c>
      <c r="Q13" s="100"/>
      <c r="S13" s="100"/>
    </row>
    <row r="14" spans="1:32" s="32" customFormat="1" ht="5.0999999999999996" customHeight="1">
      <c r="A14" s="6"/>
      <c r="B14" s="141"/>
      <c r="C14" s="141"/>
      <c r="D14" s="141"/>
      <c r="E14" s="141"/>
      <c r="F14" s="14"/>
      <c r="G14" s="14"/>
      <c r="H14" s="14"/>
      <c r="I14" s="14"/>
      <c r="J14" s="14"/>
      <c r="K14" s="14"/>
      <c r="L14" s="14"/>
      <c r="M14" s="14"/>
      <c r="N14" s="14"/>
      <c r="O14" s="14"/>
      <c r="P14" s="14"/>
      <c r="Q14" s="100"/>
      <c r="S14" s="100"/>
    </row>
    <row r="15" spans="1:32" s="32" customFormat="1" ht="12.75" customHeight="1">
      <c r="A15" s="25" t="s">
        <v>2930</v>
      </c>
      <c r="B15" s="141">
        <v>624.70000000000005</v>
      </c>
      <c r="C15" s="141">
        <v>1083.3000000000002</v>
      </c>
      <c r="D15" s="141">
        <v>2961.1</v>
      </c>
      <c r="E15" s="141">
        <v>5896</v>
      </c>
      <c r="F15" s="14">
        <v>6652.7</v>
      </c>
      <c r="G15" s="14">
        <v>5279</v>
      </c>
      <c r="H15" s="14">
        <v>8786.7000000000007</v>
      </c>
      <c r="I15" s="14">
        <v>13078.099999999999</v>
      </c>
      <c r="J15" s="14">
        <v>13298.5</v>
      </c>
      <c r="K15" s="14">
        <v>13269.6</v>
      </c>
      <c r="L15" s="14">
        <v>9921.9999999999982</v>
      </c>
      <c r="M15" s="14">
        <v>13669.9</v>
      </c>
      <c r="N15" s="14">
        <v>16565.84</v>
      </c>
      <c r="O15" s="151">
        <v>27534.799999999999</v>
      </c>
      <c r="P15" s="151">
        <v>37805.799999999996</v>
      </c>
      <c r="Q15" s="100"/>
      <c r="S15" s="100"/>
    </row>
    <row r="16" spans="1:32" s="32" customFormat="1" ht="12.75" customHeight="1">
      <c r="A16" s="941" t="s">
        <v>2931</v>
      </c>
      <c r="B16" s="141">
        <v>701.8</v>
      </c>
      <c r="C16" s="141">
        <v>1450.7</v>
      </c>
      <c r="D16" s="141">
        <v>3290</v>
      </c>
      <c r="E16" s="141">
        <v>5243.5</v>
      </c>
      <c r="F16" s="14">
        <v>3802</v>
      </c>
      <c r="G16" s="14">
        <v>4403.7</v>
      </c>
      <c r="H16" s="14">
        <v>7663.1</v>
      </c>
      <c r="I16" s="14">
        <v>11781.8</v>
      </c>
      <c r="J16" s="14">
        <v>12410.6</v>
      </c>
      <c r="K16" s="14">
        <v>12253</v>
      </c>
      <c r="L16" s="14">
        <v>11432.3</v>
      </c>
      <c r="M16" s="14">
        <v>13739.1</v>
      </c>
      <c r="N16" s="14">
        <v>16150</v>
      </c>
      <c r="O16" s="151">
        <v>26211.599999999999</v>
      </c>
      <c r="P16" s="151">
        <v>34936.699999999997</v>
      </c>
      <c r="Q16" s="100"/>
      <c r="S16" s="100"/>
    </row>
    <row r="17" spans="1:33" s="32" customFormat="1" ht="12.75" customHeight="1">
      <c r="A17" s="943" t="s">
        <v>2932</v>
      </c>
      <c r="B17" s="141">
        <v>-89.8</v>
      </c>
      <c r="C17" s="141">
        <v>-409.4</v>
      </c>
      <c r="D17" s="141">
        <v>-376.8</v>
      </c>
      <c r="E17" s="141">
        <v>600</v>
      </c>
      <c r="F17" s="14">
        <v>2781.2</v>
      </c>
      <c r="G17" s="14">
        <v>779.5</v>
      </c>
      <c r="H17" s="14">
        <v>992.9</v>
      </c>
      <c r="I17" s="14">
        <v>1136</v>
      </c>
      <c r="J17" s="14">
        <v>724.3</v>
      </c>
      <c r="K17" s="14">
        <v>852.1</v>
      </c>
      <c r="L17" s="14">
        <v>-1678.1</v>
      </c>
      <c r="M17" s="14">
        <v>-255.5</v>
      </c>
      <c r="N17" s="14">
        <v>208.54</v>
      </c>
      <c r="O17" s="151">
        <v>867.9</v>
      </c>
      <c r="P17" s="151">
        <v>2310.5</v>
      </c>
      <c r="Q17" s="100"/>
      <c r="S17" s="100"/>
    </row>
    <row r="18" spans="1:33" s="32" customFormat="1" ht="12.75" customHeight="1">
      <c r="A18" s="941" t="s">
        <v>2933</v>
      </c>
      <c r="B18" s="141">
        <v>12.7</v>
      </c>
      <c r="C18" s="141">
        <v>42</v>
      </c>
      <c r="D18" s="141">
        <v>47.9</v>
      </c>
      <c r="E18" s="141">
        <v>52.5</v>
      </c>
      <c r="F18" s="14">
        <v>69.5</v>
      </c>
      <c r="G18" s="14">
        <v>95.8</v>
      </c>
      <c r="H18" s="14">
        <v>130.69999999999999</v>
      </c>
      <c r="I18" s="14">
        <v>160.30000000000001</v>
      </c>
      <c r="J18" s="14">
        <v>163.6</v>
      </c>
      <c r="K18" s="14">
        <v>164.5</v>
      </c>
      <c r="L18" s="14">
        <v>167.8</v>
      </c>
      <c r="M18" s="14">
        <v>186.3</v>
      </c>
      <c r="N18" s="14">
        <v>207.3</v>
      </c>
      <c r="O18" s="151">
        <v>455.3</v>
      </c>
      <c r="P18" s="151">
        <v>558.6</v>
      </c>
      <c r="Q18" s="100"/>
      <c r="S18" s="100"/>
    </row>
    <row r="19" spans="1:33" s="32" customFormat="1" ht="5.0999999999999996" customHeight="1">
      <c r="A19" s="25"/>
      <c r="B19" s="141"/>
      <c r="C19" s="141"/>
      <c r="D19" s="141"/>
      <c r="E19" s="141"/>
      <c r="F19" s="14"/>
      <c r="G19" s="14"/>
      <c r="H19" s="14"/>
      <c r="I19" s="14"/>
      <c r="J19" s="14"/>
      <c r="K19" s="14"/>
      <c r="L19" s="14"/>
      <c r="M19" s="14"/>
      <c r="N19" s="14"/>
      <c r="O19" s="14"/>
      <c r="P19" s="14"/>
      <c r="Q19" s="100"/>
      <c r="S19" s="100"/>
    </row>
    <row r="20" spans="1:33" s="30" customFormat="1" ht="12.75" customHeight="1">
      <c r="A20" s="25" t="s">
        <v>2934</v>
      </c>
      <c r="B20" s="141">
        <v>-409.30000000000018</v>
      </c>
      <c r="C20" s="141">
        <v>-757.99999999999955</v>
      </c>
      <c r="D20" s="141">
        <v>-2081.1000000000004</v>
      </c>
      <c r="E20" s="141">
        <v>-6041.6</v>
      </c>
      <c r="F20" s="14">
        <v>-2425.1999999999989</v>
      </c>
      <c r="G20" s="14">
        <v>-7363.5999999999985</v>
      </c>
      <c r="H20" s="14">
        <v>-7211</v>
      </c>
      <c r="I20" s="14">
        <v>-3748.4000000000015</v>
      </c>
      <c r="J20" s="14">
        <v>-220</v>
      </c>
      <c r="K20" s="14">
        <v>-2832.2999999999993</v>
      </c>
      <c r="L20" s="14">
        <v>-5510.7999999999956</v>
      </c>
      <c r="M20" s="14">
        <v>-8212.1999999999971</v>
      </c>
      <c r="N20" s="14">
        <v>-18639</v>
      </c>
      <c r="O20" s="14">
        <v>-42457.4</v>
      </c>
      <c r="P20" s="14">
        <v>-44318.099999999991</v>
      </c>
      <c r="Q20" s="100"/>
      <c r="S20" s="100"/>
    </row>
    <row r="21" spans="1:33" s="32" customFormat="1" ht="12.75" customHeight="1" thickBot="1">
      <c r="A21" s="28" t="s">
        <v>2935</v>
      </c>
      <c r="B21" s="142">
        <v>0</v>
      </c>
      <c r="C21" s="142">
        <v>0</v>
      </c>
      <c r="D21" s="142">
        <v>0</v>
      </c>
      <c r="E21" s="142">
        <v>0</v>
      </c>
      <c r="F21" s="142">
        <v>0</v>
      </c>
      <c r="G21" s="142">
        <v>0</v>
      </c>
      <c r="H21" s="142">
        <v>0</v>
      </c>
      <c r="I21" s="142">
        <v>0</v>
      </c>
      <c r="J21" s="142">
        <v>0</v>
      </c>
      <c r="K21" s="142">
        <v>0</v>
      </c>
      <c r="L21" s="142">
        <v>0</v>
      </c>
      <c r="M21" s="142">
        <v>0</v>
      </c>
      <c r="N21" s="142">
        <v>0</v>
      </c>
      <c r="O21" s="142">
        <v>0</v>
      </c>
      <c r="P21" s="142">
        <v>0</v>
      </c>
      <c r="Q21" s="100"/>
      <c r="S21" s="100"/>
    </row>
    <row r="22" spans="1:33" s="32" customFormat="1" ht="5.0999999999999996" customHeight="1">
      <c r="A22" s="41"/>
      <c r="B22" s="145"/>
      <c r="C22" s="145"/>
      <c r="D22" s="145"/>
      <c r="E22" s="145"/>
      <c r="F22" s="145"/>
      <c r="G22" s="145"/>
      <c r="H22" s="145"/>
      <c r="I22" s="37"/>
      <c r="J22" s="30"/>
      <c r="K22" s="30"/>
      <c r="L22" s="30"/>
      <c r="M22" s="30"/>
      <c r="N22" s="30"/>
      <c r="AG22" s="100"/>
    </row>
    <row r="23" spans="1:33" s="32" customFormat="1" ht="12.75">
      <c r="A23" s="137" t="s">
        <v>2924</v>
      </c>
      <c r="B23" s="147"/>
      <c r="C23" s="147"/>
      <c r="D23" s="147"/>
      <c r="E23" s="147"/>
      <c r="F23" s="147"/>
      <c r="G23" s="147"/>
      <c r="H23" s="147"/>
      <c r="I23" s="43"/>
      <c r="J23" s="30"/>
      <c r="Q23" s="100"/>
      <c r="R23" s="100"/>
      <c r="S23" s="100"/>
      <c r="X23" s="100"/>
      <c r="Y23" s="100"/>
      <c r="Z23" s="100"/>
      <c r="AA23" s="100"/>
      <c r="AB23" s="100"/>
    </row>
    <row r="24" spans="1:33">
      <c r="B24" s="115"/>
      <c r="C24" s="115"/>
      <c r="D24" s="115"/>
      <c r="E24" s="115"/>
      <c r="F24" s="115"/>
      <c r="G24" s="115"/>
      <c r="H24" s="115"/>
      <c r="I24" s="115"/>
      <c r="J24" s="115"/>
      <c r="K24" s="115"/>
      <c r="L24" s="115"/>
      <c r="M24" s="115"/>
      <c r="N24" s="115"/>
      <c r="O24" s="115"/>
      <c r="P24" s="115"/>
    </row>
    <row r="25" spans="1:33">
      <c r="B25" s="115"/>
      <c r="C25" s="115"/>
      <c r="D25" s="115"/>
      <c r="E25" s="115"/>
      <c r="F25" s="115"/>
      <c r="G25" s="115"/>
      <c r="H25" s="115"/>
      <c r="I25" s="115"/>
      <c r="J25" s="115"/>
      <c r="K25" s="115"/>
      <c r="L25" s="115"/>
      <c r="M25" s="115"/>
      <c r="N25" s="115"/>
      <c r="O25" s="115"/>
      <c r="P25" s="115"/>
    </row>
    <row r="26" spans="1:33">
      <c r="B26" s="115"/>
      <c r="C26" s="115"/>
      <c r="D26" s="115"/>
      <c r="E26" s="115"/>
      <c r="F26" s="115"/>
      <c r="G26" s="115"/>
      <c r="H26" s="115"/>
      <c r="I26" s="115"/>
      <c r="J26" s="115"/>
      <c r="K26" s="115"/>
      <c r="L26" s="115"/>
      <c r="M26" s="115"/>
      <c r="N26" s="115"/>
      <c r="O26" s="115"/>
      <c r="P26" s="115"/>
    </row>
    <row r="27" spans="1:33">
      <c r="B27" s="115"/>
      <c r="C27" s="115"/>
      <c r="D27" s="115"/>
      <c r="E27" s="115"/>
      <c r="F27" s="115"/>
      <c r="G27" s="115"/>
      <c r="H27" s="115"/>
      <c r="I27" s="115"/>
      <c r="J27" s="115"/>
      <c r="K27" s="115"/>
      <c r="L27" s="115"/>
      <c r="M27" s="115"/>
      <c r="N27" s="115"/>
      <c r="O27" s="115"/>
      <c r="P27" s="115"/>
    </row>
  </sheetData>
  <hyperlinks>
    <hyperlink ref="A1" location="'Table of contents'!A1" display="return to the CONTENTS"/>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74"/>
  <sheetViews>
    <sheetView zoomScale="80" zoomScaleNormal="80" workbookViewId="0">
      <pane xSplit="1" topLeftCell="B1" activePane="topRight" state="frozen"/>
      <selection pane="topRight" activeCell="D30" sqref="D30"/>
    </sheetView>
  </sheetViews>
  <sheetFormatPr defaultRowHeight="15"/>
  <cols>
    <col min="1" max="1" width="70.7109375" style="34" customWidth="1"/>
    <col min="2" max="16384" width="9.140625" style="34"/>
  </cols>
  <sheetData>
    <row r="1" spans="1:144" ht="15" customHeight="1">
      <c r="A1" s="649" t="s">
        <v>2688</v>
      </c>
    </row>
    <row r="2" spans="1:144" ht="5.0999999999999996" customHeight="1">
      <c r="A2" s="65"/>
    </row>
    <row r="3" spans="1:144" s="168" customFormat="1" ht="18.75" customHeight="1">
      <c r="A3" s="152" t="s">
        <v>3010</v>
      </c>
    </row>
    <row r="4" spans="1:144" s="170" customFormat="1" ht="15" customHeight="1">
      <c r="A4" s="944" t="s">
        <v>3749</v>
      </c>
    </row>
    <row r="5" spans="1:144" s="170" customFormat="1" ht="5.0999999999999996" customHeight="1">
      <c r="A5" s="169"/>
    </row>
    <row r="6" spans="1:144" s="170" customFormat="1" ht="12.75" customHeight="1" thickBot="1">
      <c r="A6" s="156" t="s">
        <v>2936</v>
      </c>
      <c r="B6" s="171"/>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171"/>
      <c r="AN6" s="171"/>
      <c r="AO6" s="171"/>
      <c r="AP6" s="171"/>
      <c r="AQ6" s="171"/>
      <c r="AR6" s="171"/>
      <c r="AS6" s="171"/>
      <c r="AT6" s="171"/>
      <c r="AU6" s="171"/>
      <c r="AV6" s="171"/>
      <c r="AW6" s="171"/>
      <c r="AX6" s="171"/>
      <c r="AY6" s="171"/>
      <c r="AZ6" s="171"/>
      <c r="BA6" s="171"/>
      <c r="BB6" s="171"/>
      <c r="BC6" s="171"/>
      <c r="BD6" s="171"/>
      <c r="BE6" s="171"/>
      <c r="BF6" s="171"/>
      <c r="BG6" s="171"/>
      <c r="BH6" s="171"/>
      <c r="BI6" s="171"/>
      <c r="BJ6" s="171"/>
      <c r="BK6" s="171"/>
      <c r="BL6" s="171"/>
      <c r="BM6" s="171"/>
      <c r="BN6" s="171"/>
      <c r="BO6" s="171"/>
      <c r="BP6" s="171"/>
      <c r="BQ6" s="171"/>
      <c r="BR6" s="171"/>
      <c r="BS6" s="171"/>
      <c r="BT6" s="171"/>
      <c r="BU6" s="171"/>
      <c r="BV6" s="171"/>
      <c r="BW6" s="171"/>
      <c r="BX6" s="171"/>
      <c r="BY6" s="171"/>
      <c r="BZ6" s="171"/>
      <c r="CA6" s="171"/>
      <c r="CB6" s="171"/>
      <c r="CC6" s="171"/>
      <c r="CD6" s="171"/>
      <c r="CE6" s="171"/>
      <c r="CF6" s="171"/>
      <c r="CG6" s="171"/>
      <c r="CH6" s="171"/>
      <c r="CI6" s="171"/>
      <c r="CJ6" s="171"/>
      <c r="CK6" s="171"/>
      <c r="CL6" s="171"/>
      <c r="CM6" s="171"/>
      <c r="CN6" s="171"/>
      <c r="CO6" s="171"/>
      <c r="CP6" s="171"/>
      <c r="CQ6" s="171"/>
      <c r="CR6" s="171"/>
      <c r="CS6" s="171"/>
      <c r="CT6" s="171"/>
      <c r="CU6" s="171"/>
      <c r="CV6" s="171"/>
      <c r="CW6" s="171"/>
      <c r="CX6" s="171"/>
      <c r="CY6" s="171"/>
      <c r="CZ6" s="171"/>
      <c r="DA6" s="171"/>
      <c r="DB6" s="171"/>
      <c r="DC6" s="171"/>
      <c r="DD6" s="171"/>
      <c r="DE6" s="171"/>
      <c r="DF6" s="171"/>
      <c r="DG6" s="171"/>
      <c r="DH6" s="171"/>
      <c r="DI6" s="171"/>
      <c r="DJ6" s="171"/>
      <c r="DK6" s="171"/>
      <c r="DL6" s="171"/>
      <c r="DM6" s="171"/>
      <c r="DN6" s="171"/>
      <c r="DO6" s="171"/>
      <c r="DP6" s="171"/>
      <c r="DQ6" s="171"/>
      <c r="DR6" s="171"/>
      <c r="DS6" s="171"/>
      <c r="DT6" s="171"/>
      <c r="DU6" s="171"/>
      <c r="DV6" s="171"/>
      <c r="DW6" s="171"/>
      <c r="DX6" s="171"/>
      <c r="DY6" s="171"/>
      <c r="DZ6" s="171"/>
      <c r="EA6" s="171"/>
      <c r="EB6" s="171"/>
      <c r="EC6" s="171"/>
      <c r="ED6" s="171"/>
      <c r="EE6" s="171"/>
      <c r="EF6" s="171"/>
      <c r="EG6" s="171"/>
      <c r="EH6" s="171"/>
      <c r="EI6" s="171"/>
      <c r="EJ6" s="171"/>
      <c r="EK6" s="171"/>
      <c r="EL6" s="171"/>
      <c r="EM6" s="171"/>
      <c r="EN6" s="171"/>
    </row>
    <row r="7" spans="1:144" s="170" customFormat="1" ht="17.100000000000001" customHeight="1">
      <c r="A7" s="720"/>
      <c r="B7" s="1029">
        <v>1992</v>
      </c>
      <c r="C7" s="1031">
        <v>1992</v>
      </c>
      <c r="D7" s="1031"/>
      <c r="E7" s="1031"/>
      <c r="F7" s="1031"/>
      <c r="G7" s="1031"/>
      <c r="H7" s="1031"/>
      <c r="I7" s="1031"/>
      <c r="J7" s="1031"/>
      <c r="K7" s="1031"/>
      <c r="L7" s="1031"/>
      <c r="M7" s="1031"/>
      <c r="N7" s="1032"/>
      <c r="O7" s="1029">
        <v>1993</v>
      </c>
      <c r="P7" s="1031">
        <v>1993</v>
      </c>
      <c r="Q7" s="1031"/>
      <c r="R7" s="1031"/>
      <c r="S7" s="1031"/>
      <c r="T7" s="1031"/>
      <c r="U7" s="1031"/>
      <c r="V7" s="1031"/>
      <c r="W7" s="1031"/>
      <c r="X7" s="1031"/>
      <c r="Y7" s="1031"/>
      <c r="Z7" s="1031"/>
      <c r="AA7" s="1032"/>
      <c r="AB7" s="1029">
        <v>1994</v>
      </c>
      <c r="AC7" s="1031">
        <v>1994</v>
      </c>
      <c r="AD7" s="1031"/>
      <c r="AE7" s="1031"/>
      <c r="AF7" s="1031"/>
      <c r="AG7" s="1031"/>
      <c r="AH7" s="1031"/>
      <c r="AI7" s="1031"/>
      <c r="AJ7" s="1031"/>
      <c r="AK7" s="1031"/>
      <c r="AL7" s="1031"/>
      <c r="AM7" s="1031"/>
      <c r="AN7" s="1032"/>
      <c r="AO7" s="1029">
        <v>1995</v>
      </c>
      <c r="AP7" s="1031">
        <v>1995</v>
      </c>
      <c r="AQ7" s="1031"/>
      <c r="AR7" s="1031"/>
      <c r="AS7" s="1031"/>
      <c r="AT7" s="1031"/>
      <c r="AU7" s="1031"/>
      <c r="AV7" s="1031"/>
      <c r="AW7" s="1031"/>
      <c r="AX7" s="1031"/>
      <c r="AY7" s="1031"/>
      <c r="AZ7" s="1031"/>
      <c r="BA7" s="1032"/>
      <c r="BB7" s="1029">
        <v>1996</v>
      </c>
      <c r="BC7" s="1031">
        <v>1996</v>
      </c>
      <c r="BD7" s="1031"/>
      <c r="BE7" s="1031"/>
      <c r="BF7" s="1031"/>
      <c r="BG7" s="1031"/>
      <c r="BH7" s="1031"/>
      <c r="BI7" s="1031"/>
      <c r="BJ7" s="1031"/>
      <c r="BK7" s="1031"/>
      <c r="BL7" s="1031"/>
      <c r="BM7" s="1031"/>
      <c r="BN7" s="1032"/>
      <c r="BO7" s="1029">
        <v>1997</v>
      </c>
      <c r="BP7" s="1031">
        <v>1997</v>
      </c>
      <c r="BQ7" s="1031"/>
      <c r="BR7" s="1031"/>
      <c r="BS7" s="1031"/>
      <c r="BT7" s="1031"/>
      <c r="BU7" s="1031"/>
      <c r="BV7" s="1031"/>
      <c r="BW7" s="1031"/>
      <c r="BX7" s="1031"/>
      <c r="BY7" s="1031"/>
      <c r="BZ7" s="1031"/>
      <c r="CA7" s="1032"/>
      <c r="CB7" s="1029">
        <v>1998</v>
      </c>
      <c r="CC7" s="1031">
        <v>1998</v>
      </c>
      <c r="CD7" s="1031"/>
      <c r="CE7" s="1031"/>
      <c r="CF7" s="1031"/>
      <c r="CG7" s="1031"/>
      <c r="CH7" s="1031"/>
      <c r="CI7" s="1031"/>
      <c r="CJ7" s="1031"/>
      <c r="CK7" s="1031"/>
      <c r="CL7" s="1031"/>
      <c r="CM7" s="1031"/>
      <c r="CN7" s="1032"/>
      <c r="CO7" s="1029">
        <v>1999</v>
      </c>
      <c r="CP7" s="1031">
        <v>1999</v>
      </c>
      <c r="CQ7" s="1031"/>
      <c r="CR7" s="1031"/>
      <c r="CS7" s="1031"/>
      <c r="CT7" s="1031"/>
      <c r="CU7" s="1031"/>
      <c r="CV7" s="1031"/>
      <c r="CW7" s="1031"/>
      <c r="CX7" s="1031"/>
      <c r="CY7" s="1031"/>
      <c r="CZ7" s="1031"/>
      <c r="DA7" s="1032"/>
      <c r="DB7" s="1029">
        <v>2002</v>
      </c>
      <c r="DC7" s="1031">
        <v>2000</v>
      </c>
      <c r="DD7" s="1031"/>
      <c r="DE7" s="1031"/>
      <c r="DF7" s="1031"/>
      <c r="DG7" s="1031"/>
      <c r="DH7" s="1031"/>
      <c r="DI7" s="1031"/>
      <c r="DJ7" s="1031"/>
      <c r="DK7" s="1031"/>
      <c r="DL7" s="1031"/>
      <c r="DM7" s="1031"/>
      <c r="DN7" s="1032"/>
      <c r="DO7" s="1029">
        <v>2001</v>
      </c>
      <c r="DP7" s="1031">
        <v>2001</v>
      </c>
      <c r="DQ7" s="1031"/>
      <c r="DR7" s="1031"/>
      <c r="DS7" s="1031"/>
      <c r="DT7" s="1031"/>
      <c r="DU7" s="1031"/>
      <c r="DV7" s="1031"/>
      <c r="DW7" s="1031"/>
      <c r="DX7" s="1031"/>
      <c r="DY7" s="1031"/>
      <c r="DZ7" s="1031"/>
      <c r="EA7" s="1032"/>
      <c r="EB7" s="1029">
        <v>2002</v>
      </c>
      <c r="EC7" s="1031">
        <v>2002</v>
      </c>
      <c r="ED7" s="1031"/>
      <c r="EE7" s="1031"/>
      <c r="EF7" s="1031"/>
      <c r="EG7" s="1031"/>
      <c r="EH7" s="1031"/>
      <c r="EI7" s="1031"/>
      <c r="EJ7" s="1031"/>
      <c r="EK7" s="1031"/>
      <c r="EL7" s="1031"/>
      <c r="EM7" s="1031"/>
      <c r="EN7" s="1032"/>
    </row>
    <row r="8" spans="1:144" s="170" customFormat="1" ht="17.100000000000001" customHeight="1" thickBot="1">
      <c r="A8" s="721"/>
      <c r="B8" s="1030"/>
      <c r="C8" s="673" t="s">
        <v>2646</v>
      </c>
      <c r="D8" s="673" t="s">
        <v>2647</v>
      </c>
      <c r="E8" s="673" t="s">
        <v>2648</v>
      </c>
      <c r="F8" s="673" t="s">
        <v>2649</v>
      </c>
      <c r="G8" s="673" t="s">
        <v>2650</v>
      </c>
      <c r="H8" s="673" t="s">
        <v>2651</v>
      </c>
      <c r="I8" s="673" t="s">
        <v>2652</v>
      </c>
      <c r="J8" s="673" t="s">
        <v>2653</v>
      </c>
      <c r="K8" s="673" t="s">
        <v>2654</v>
      </c>
      <c r="L8" s="673" t="s">
        <v>2655</v>
      </c>
      <c r="M8" s="673" t="s">
        <v>2656</v>
      </c>
      <c r="N8" s="673" t="s">
        <v>2657</v>
      </c>
      <c r="O8" s="1030"/>
      <c r="P8" s="673" t="s">
        <v>2646</v>
      </c>
      <c r="Q8" s="673" t="s">
        <v>2647</v>
      </c>
      <c r="R8" s="673" t="s">
        <v>2648</v>
      </c>
      <c r="S8" s="673" t="s">
        <v>2649</v>
      </c>
      <c r="T8" s="673" t="s">
        <v>2650</v>
      </c>
      <c r="U8" s="673" t="s">
        <v>2651</v>
      </c>
      <c r="V8" s="673" t="s">
        <v>2652</v>
      </c>
      <c r="W8" s="673" t="s">
        <v>2653</v>
      </c>
      <c r="X8" s="673" t="s">
        <v>2654</v>
      </c>
      <c r="Y8" s="673" t="s">
        <v>2655</v>
      </c>
      <c r="Z8" s="673" t="s">
        <v>2656</v>
      </c>
      <c r="AA8" s="673" t="s">
        <v>2657</v>
      </c>
      <c r="AB8" s="1030"/>
      <c r="AC8" s="673" t="s">
        <v>2646</v>
      </c>
      <c r="AD8" s="673" t="s">
        <v>2647</v>
      </c>
      <c r="AE8" s="673" t="s">
        <v>2648</v>
      </c>
      <c r="AF8" s="673" t="s">
        <v>2649</v>
      </c>
      <c r="AG8" s="673" t="s">
        <v>2650</v>
      </c>
      <c r="AH8" s="673" t="s">
        <v>2651</v>
      </c>
      <c r="AI8" s="673" t="s">
        <v>2652</v>
      </c>
      <c r="AJ8" s="673" t="s">
        <v>2653</v>
      </c>
      <c r="AK8" s="673" t="s">
        <v>2654</v>
      </c>
      <c r="AL8" s="673" t="s">
        <v>2655</v>
      </c>
      <c r="AM8" s="673" t="s">
        <v>2656</v>
      </c>
      <c r="AN8" s="673" t="s">
        <v>2657</v>
      </c>
      <c r="AO8" s="1030"/>
      <c r="AP8" s="673" t="s">
        <v>2646</v>
      </c>
      <c r="AQ8" s="673" t="s">
        <v>2647</v>
      </c>
      <c r="AR8" s="673" t="s">
        <v>2648</v>
      </c>
      <c r="AS8" s="673" t="s">
        <v>2649</v>
      </c>
      <c r="AT8" s="673" t="s">
        <v>2650</v>
      </c>
      <c r="AU8" s="673" t="s">
        <v>2651</v>
      </c>
      <c r="AV8" s="673" t="s">
        <v>2652</v>
      </c>
      <c r="AW8" s="673" t="s">
        <v>2653</v>
      </c>
      <c r="AX8" s="673" t="s">
        <v>2654</v>
      </c>
      <c r="AY8" s="673" t="s">
        <v>2655</v>
      </c>
      <c r="AZ8" s="673" t="s">
        <v>2656</v>
      </c>
      <c r="BA8" s="673" t="s">
        <v>2657</v>
      </c>
      <c r="BB8" s="1030"/>
      <c r="BC8" s="673" t="s">
        <v>2646</v>
      </c>
      <c r="BD8" s="673" t="s">
        <v>2647</v>
      </c>
      <c r="BE8" s="673" t="s">
        <v>2648</v>
      </c>
      <c r="BF8" s="673" t="s">
        <v>2649</v>
      </c>
      <c r="BG8" s="673" t="s">
        <v>2650</v>
      </c>
      <c r="BH8" s="673" t="s">
        <v>2651</v>
      </c>
      <c r="BI8" s="673" t="s">
        <v>2652</v>
      </c>
      <c r="BJ8" s="673" t="s">
        <v>2653</v>
      </c>
      <c r="BK8" s="673" t="s">
        <v>2654</v>
      </c>
      <c r="BL8" s="673" t="s">
        <v>2655</v>
      </c>
      <c r="BM8" s="673" t="s">
        <v>2656</v>
      </c>
      <c r="BN8" s="673" t="s">
        <v>2657</v>
      </c>
      <c r="BO8" s="1030"/>
      <c r="BP8" s="673" t="s">
        <v>2646</v>
      </c>
      <c r="BQ8" s="673" t="s">
        <v>2647</v>
      </c>
      <c r="BR8" s="673" t="s">
        <v>2648</v>
      </c>
      <c r="BS8" s="673" t="s">
        <v>2649</v>
      </c>
      <c r="BT8" s="673" t="s">
        <v>2650</v>
      </c>
      <c r="BU8" s="673" t="s">
        <v>2651</v>
      </c>
      <c r="BV8" s="673" t="s">
        <v>2652</v>
      </c>
      <c r="BW8" s="673" t="s">
        <v>2653</v>
      </c>
      <c r="BX8" s="673" t="s">
        <v>2654</v>
      </c>
      <c r="BY8" s="673" t="s">
        <v>2655</v>
      </c>
      <c r="BZ8" s="673" t="s">
        <v>2656</v>
      </c>
      <c r="CA8" s="673" t="s">
        <v>2657</v>
      </c>
      <c r="CB8" s="1030"/>
      <c r="CC8" s="673" t="s">
        <v>2646</v>
      </c>
      <c r="CD8" s="673" t="s">
        <v>2647</v>
      </c>
      <c r="CE8" s="673" t="s">
        <v>2648</v>
      </c>
      <c r="CF8" s="673" t="s">
        <v>2649</v>
      </c>
      <c r="CG8" s="673" t="s">
        <v>2650</v>
      </c>
      <c r="CH8" s="673" t="s">
        <v>2651</v>
      </c>
      <c r="CI8" s="673" t="s">
        <v>2652</v>
      </c>
      <c r="CJ8" s="673" t="s">
        <v>2653</v>
      </c>
      <c r="CK8" s="673" t="s">
        <v>2654</v>
      </c>
      <c r="CL8" s="673" t="s">
        <v>2655</v>
      </c>
      <c r="CM8" s="673" t="s">
        <v>2656</v>
      </c>
      <c r="CN8" s="673" t="s">
        <v>2657</v>
      </c>
      <c r="CO8" s="1030"/>
      <c r="CP8" s="673" t="s">
        <v>2646</v>
      </c>
      <c r="CQ8" s="673" t="s">
        <v>2647</v>
      </c>
      <c r="CR8" s="673" t="s">
        <v>2648</v>
      </c>
      <c r="CS8" s="673" t="s">
        <v>2649</v>
      </c>
      <c r="CT8" s="673" t="s">
        <v>2650</v>
      </c>
      <c r="CU8" s="673" t="s">
        <v>2651</v>
      </c>
      <c r="CV8" s="673" t="s">
        <v>2652</v>
      </c>
      <c r="CW8" s="673" t="s">
        <v>2653</v>
      </c>
      <c r="CX8" s="673" t="s">
        <v>2654</v>
      </c>
      <c r="CY8" s="673" t="s">
        <v>2655</v>
      </c>
      <c r="CZ8" s="673" t="s">
        <v>2656</v>
      </c>
      <c r="DA8" s="673" t="s">
        <v>2657</v>
      </c>
      <c r="DB8" s="1030"/>
      <c r="DC8" s="673" t="s">
        <v>2646</v>
      </c>
      <c r="DD8" s="673" t="s">
        <v>2647</v>
      </c>
      <c r="DE8" s="673" t="s">
        <v>2648</v>
      </c>
      <c r="DF8" s="673" t="s">
        <v>2649</v>
      </c>
      <c r="DG8" s="673" t="s">
        <v>2650</v>
      </c>
      <c r="DH8" s="673" t="s">
        <v>2651</v>
      </c>
      <c r="DI8" s="673" t="s">
        <v>2652</v>
      </c>
      <c r="DJ8" s="673" t="s">
        <v>2653</v>
      </c>
      <c r="DK8" s="673" t="s">
        <v>2654</v>
      </c>
      <c r="DL8" s="673" t="s">
        <v>2655</v>
      </c>
      <c r="DM8" s="673" t="s">
        <v>2656</v>
      </c>
      <c r="DN8" s="673" t="s">
        <v>2657</v>
      </c>
      <c r="DO8" s="1030"/>
      <c r="DP8" s="673" t="s">
        <v>2646</v>
      </c>
      <c r="DQ8" s="673" t="s">
        <v>2647</v>
      </c>
      <c r="DR8" s="673" t="s">
        <v>2648</v>
      </c>
      <c r="DS8" s="673" t="s">
        <v>2649</v>
      </c>
      <c r="DT8" s="673" t="s">
        <v>2650</v>
      </c>
      <c r="DU8" s="673" t="s">
        <v>2651</v>
      </c>
      <c r="DV8" s="673" t="s">
        <v>2652</v>
      </c>
      <c r="DW8" s="673" t="s">
        <v>2653</v>
      </c>
      <c r="DX8" s="673" t="s">
        <v>2654</v>
      </c>
      <c r="DY8" s="673" t="s">
        <v>2655</v>
      </c>
      <c r="DZ8" s="673" t="s">
        <v>2656</v>
      </c>
      <c r="EA8" s="673" t="s">
        <v>2657</v>
      </c>
      <c r="EB8" s="1030"/>
      <c r="EC8" s="673" t="s">
        <v>2646</v>
      </c>
      <c r="ED8" s="673" t="s">
        <v>2647</v>
      </c>
      <c r="EE8" s="673" t="s">
        <v>2648</v>
      </c>
      <c r="EF8" s="673" t="s">
        <v>2649</v>
      </c>
      <c r="EG8" s="673" t="s">
        <v>2650</v>
      </c>
      <c r="EH8" s="673" t="s">
        <v>2651</v>
      </c>
      <c r="EI8" s="673" t="s">
        <v>2652</v>
      </c>
      <c r="EJ8" s="673" t="s">
        <v>2653</v>
      </c>
      <c r="EK8" s="673" t="s">
        <v>2654</v>
      </c>
      <c r="EL8" s="673" t="s">
        <v>2655</v>
      </c>
      <c r="EM8" s="673" t="s">
        <v>2656</v>
      </c>
      <c r="EN8" s="673" t="s">
        <v>2657</v>
      </c>
    </row>
    <row r="9" spans="1:144" s="170" customFormat="1" ht="5.0999999999999996" customHeight="1">
      <c r="A9" s="158"/>
      <c r="B9" s="159"/>
      <c r="C9" s="159"/>
      <c r="D9" s="159"/>
      <c r="E9" s="159"/>
      <c r="F9" s="159"/>
      <c r="G9" s="159"/>
      <c r="H9" s="159"/>
      <c r="I9" s="159"/>
      <c r="J9" s="159"/>
      <c r="K9" s="159"/>
      <c r="L9" s="159"/>
      <c r="M9" s="159"/>
      <c r="N9" s="159"/>
      <c r="O9" s="159"/>
      <c r="P9" s="159"/>
      <c r="Q9" s="159"/>
      <c r="R9" s="159"/>
      <c r="S9" s="159"/>
      <c r="T9" s="159"/>
      <c r="U9" s="159"/>
      <c r="V9" s="159"/>
      <c r="W9" s="159"/>
      <c r="X9" s="159"/>
      <c r="Y9" s="159"/>
      <c r="Z9" s="159"/>
      <c r="AA9" s="159"/>
      <c r="AB9" s="159"/>
      <c r="AC9" s="159"/>
      <c r="AD9" s="159"/>
      <c r="AE9" s="159"/>
      <c r="AF9" s="159"/>
      <c r="AG9" s="159"/>
      <c r="AH9" s="159"/>
      <c r="AI9" s="159"/>
      <c r="AJ9" s="159"/>
      <c r="AK9" s="159"/>
      <c r="AL9" s="159"/>
      <c r="AM9" s="159"/>
      <c r="AN9" s="159"/>
      <c r="AO9" s="159"/>
      <c r="AP9" s="159"/>
      <c r="AQ9" s="159"/>
      <c r="AR9" s="159"/>
      <c r="AS9" s="159"/>
      <c r="AT9" s="159"/>
      <c r="AU9" s="159"/>
      <c r="AV9" s="159"/>
      <c r="AW9" s="159"/>
      <c r="AX9" s="159"/>
      <c r="AY9" s="159"/>
      <c r="AZ9" s="159"/>
      <c r="BA9" s="159"/>
      <c r="BB9" s="159"/>
      <c r="BC9" s="159"/>
      <c r="BD9" s="159"/>
      <c r="BE9" s="159"/>
      <c r="BF9" s="159"/>
      <c r="BG9" s="159"/>
      <c r="BH9" s="159"/>
      <c r="BI9" s="159"/>
      <c r="BJ9" s="159"/>
      <c r="BK9" s="159"/>
      <c r="BL9" s="159"/>
      <c r="BM9" s="159"/>
      <c r="BN9" s="159"/>
      <c r="BO9" s="159"/>
      <c r="BP9" s="159"/>
      <c r="BQ9" s="159"/>
      <c r="BR9" s="159"/>
      <c r="BS9" s="159"/>
      <c r="BT9" s="159"/>
      <c r="BU9" s="159"/>
      <c r="BV9" s="159"/>
      <c r="BW9" s="159"/>
      <c r="BX9" s="159"/>
      <c r="BY9" s="159"/>
      <c r="BZ9" s="159"/>
      <c r="CA9" s="159"/>
      <c r="CB9" s="159"/>
      <c r="CC9" s="159"/>
      <c r="CD9" s="159"/>
      <c r="CE9" s="159"/>
      <c r="CF9" s="159"/>
      <c r="CG9" s="159"/>
      <c r="CH9" s="159"/>
      <c r="CI9" s="159"/>
      <c r="CJ9" s="159"/>
      <c r="CK9" s="159"/>
      <c r="CL9" s="159"/>
      <c r="CM9" s="159"/>
      <c r="CN9" s="159"/>
      <c r="CO9" s="159"/>
      <c r="CP9" s="159"/>
      <c r="CQ9" s="159"/>
      <c r="CR9" s="159"/>
      <c r="CS9" s="159"/>
      <c r="CT9" s="159"/>
      <c r="CU9" s="159"/>
      <c r="CV9" s="159"/>
      <c r="CW9" s="159"/>
      <c r="CX9" s="159"/>
      <c r="CY9" s="159"/>
      <c r="CZ9" s="159"/>
      <c r="DA9" s="159"/>
      <c r="DB9" s="159"/>
      <c r="DC9" s="159"/>
      <c r="DD9" s="159"/>
      <c r="DE9" s="159"/>
      <c r="DF9" s="159"/>
      <c r="DG9" s="159"/>
      <c r="DH9" s="159"/>
      <c r="DI9" s="159"/>
      <c r="DJ9" s="159"/>
      <c r="DK9" s="159"/>
      <c r="DL9" s="159"/>
      <c r="DM9" s="159"/>
      <c r="DN9" s="159"/>
      <c r="DO9" s="159"/>
      <c r="DP9" s="159"/>
      <c r="DQ9" s="159"/>
      <c r="DR9" s="159"/>
      <c r="DS9" s="159"/>
      <c r="DT9" s="159"/>
      <c r="DU9" s="159"/>
      <c r="DV9" s="159"/>
      <c r="DW9" s="159"/>
      <c r="DX9" s="159"/>
      <c r="DY9" s="159"/>
      <c r="DZ9" s="159"/>
      <c r="EA9" s="159"/>
      <c r="EB9" s="159"/>
      <c r="EC9" s="159"/>
      <c r="ED9" s="159"/>
      <c r="EE9" s="159"/>
      <c r="EF9" s="159"/>
      <c r="EG9" s="159"/>
      <c r="EH9" s="159"/>
      <c r="EI9" s="159"/>
      <c r="EJ9" s="159"/>
      <c r="EK9" s="159"/>
      <c r="EL9" s="159"/>
      <c r="EM9" s="159"/>
      <c r="EN9" s="159"/>
    </row>
    <row r="10" spans="1:144" s="170" customFormat="1" ht="12.75" customHeight="1">
      <c r="A10" s="945" t="s">
        <v>2984</v>
      </c>
      <c r="B10" s="599" t="s">
        <v>15</v>
      </c>
      <c r="C10" s="419">
        <v>304.92212691493967</v>
      </c>
      <c r="D10" s="419">
        <v>114.67224155285265</v>
      </c>
      <c r="E10" s="419">
        <v>116.25615196711168</v>
      </c>
      <c r="F10" s="419">
        <v>123.4069882121839</v>
      </c>
      <c r="G10" s="419">
        <v>122.21811956866343</v>
      </c>
      <c r="H10" s="419">
        <v>101.56878500184089</v>
      </c>
      <c r="I10" s="419">
        <v>121.41179043215966</v>
      </c>
      <c r="J10" s="419">
        <v>105.7568015103091</v>
      </c>
      <c r="K10" s="419">
        <v>132.47869555148552</v>
      </c>
      <c r="L10" s="419">
        <v>131.37598569091787</v>
      </c>
      <c r="M10" s="419">
        <v>127.98107049426233</v>
      </c>
      <c r="N10" s="419">
        <v>119.74585208011783</v>
      </c>
      <c r="O10" s="596">
        <v>1029.8670606740725</v>
      </c>
      <c r="P10" s="419">
        <v>149.90508411939274</v>
      </c>
      <c r="Q10" s="419">
        <v>128.01047928043025</v>
      </c>
      <c r="R10" s="419">
        <v>117.87902184993415</v>
      </c>
      <c r="S10" s="419">
        <v>115.40929121277439</v>
      </c>
      <c r="T10" s="419">
        <v>124.93137560334733</v>
      </c>
      <c r="U10" s="419">
        <v>116.08331611720577</v>
      </c>
      <c r="V10" s="419">
        <v>125.31723960020862</v>
      </c>
      <c r="W10" s="419">
        <v>111.55962003064175</v>
      </c>
      <c r="X10" s="419">
        <v>123.3084758550423</v>
      </c>
      <c r="Y10" s="419">
        <v>123.05385806368791</v>
      </c>
      <c r="Z10" s="419">
        <v>116.85300580124691</v>
      </c>
      <c r="AA10" s="419">
        <v>109.73742312037041</v>
      </c>
      <c r="AB10" s="419">
        <v>162.12409833080812</v>
      </c>
      <c r="AC10" s="419">
        <v>105.00278540258292</v>
      </c>
      <c r="AD10" s="419">
        <v>112.81934949166819</v>
      </c>
      <c r="AE10" s="419">
        <v>106.85212687080458</v>
      </c>
      <c r="AF10" s="419">
        <v>103.51256527773167</v>
      </c>
      <c r="AG10" s="419">
        <v>101.90787918620555</v>
      </c>
      <c r="AH10" s="419">
        <v>100.92727815564939</v>
      </c>
      <c r="AI10" s="419">
        <v>100.59314108693911</v>
      </c>
      <c r="AJ10" s="419">
        <v>102.1983724905418</v>
      </c>
      <c r="AK10" s="419">
        <v>101.53207661466601</v>
      </c>
      <c r="AL10" s="419">
        <v>102.76969107205967</v>
      </c>
      <c r="AM10" s="419">
        <v>106.52244674144097</v>
      </c>
      <c r="AN10" s="419">
        <v>105.28070705683076</v>
      </c>
      <c r="AO10" s="419">
        <v>132.09937466619192</v>
      </c>
      <c r="AP10" s="419">
        <v>105.81875293923851</v>
      </c>
      <c r="AQ10" s="419">
        <v>106.23834668555332</v>
      </c>
      <c r="AR10" s="419">
        <v>101.40689310091464</v>
      </c>
      <c r="AS10" s="419">
        <v>101.4751733999999</v>
      </c>
      <c r="AT10" s="419">
        <v>100.86852291414252</v>
      </c>
      <c r="AU10" s="419">
        <v>101.14449711890336</v>
      </c>
      <c r="AV10" s="419">
        <v>101.94685402927088</v>
      </c>
      <c r="AW10" s="419">
        <v>102.62567033516603</v>
      </c>
      <c r="AX10" s="419">
        <v>102.132717100292</v>
      </c>
      <c r="AY10" s="419">
        <v>99.507293512853124</v>
      </c>
      <c r="AZ10" s="419">
        <v>101.63949272222166</v>
      </c>
      <c r="BA10" s="419">
        <v>103.56654664663468</v>
      </c>
      <c r="BB10" s="419">
        <v>134.83275207022095</v>
      </c>
      <c r="BC10" s="419">
        <v>103.92905492590995</v>
      </c>
      <c r="BD10" s="419">
        <v>103.94390539524407</v>
      </c>
      <c r="BE10" s="419">
        <v>104.71413041339792</v>
      </c>
      <c r="BF10" s="419">
        <v>104.86741441950282</v>
      </c>
      <c r="BG10" s="419">
        <v>102.73253733869423</v>
      </c>
      <c r="BH10" s="419">
        <v>101.02372889693252</v>
      </c>
      <c r="BI10" s="419">
        <v>97.603574998374015</v>
      </c>
      <c r="BJ10" s="419">
        <v>100.01558306943328</v>
      </c>
      <c r="BK10" s="419">
        <v>100.52341022068232</v>
      </c>
      <c r="BL10" s="419">
        <v>100.97770708450111</v>
      </c>
      <c r="BM10" s="419">
        <v>106.19708005731393</v>
      </c>
      <c r="BN10" s="419">
        <v>104.07428599671691</v>
      </c>
      <c r="BO10" s="419">
        <v>113.02061327556862</v>
      </c>
      <c r="BP10" s="419">
        <v>102.473620456473</v>
      </c>
      <c r="BQ10" s="419">
        <v>101.94391753881528</v>
      </c>
      <c r="BR10" s="419">
        <v>101.36800880196463</v>
      </c>
      <c r="BS10" s="419">
        <v>102.10766643777984</v>
      </c>
      <c r="BT10" s="419">
        <v>103.23270648734639</v>
      </c>
      <c r="BU10" s="419">
        <v>100.9898367511606</v>
      </c>
      <c r="BV10" s="419">
        <v>99.685440583213122</v>
      </c>
      <c r="BW10" s="419">
        <v>98.582013982032322</v>
      </c>
      <c r="BX10" s="419">
        <v>99.792138293429289</v>
      </c>
      <c r="BY10" s="419">
        <v>100.14868419599907</v>
      </c>
      <c r="BZ10" s="419">
        <v>101.26876442608364</v>
      </c>
      <c r="CA10" s="419">
        <v>100.80533184162191</v>
      </c>
      <c r="CB10" s="419">
        <v>116.82156993739758</v>
      </c>
      <c r="CC10" s="419">
        <v>101.90077866743887</v>
      </c>
      <c r="CD10" s="419">
        <v>100.71108422553685</v>
      </c>
      <c r="CE10" s="419">
        <v>100.944684221974</v>
      </c>
      <c r="CF10" s="419">
        <v>100.69679309887375</v>
      </c>
      <c r="CG10" s="419">
        <v>102.82071835454747</v>
      </c>
      <c r="CH10" s="419">
        <v>102.51764557606205</v>
      </c>
      <c r="CI10" s="419">
        <v>97.149256636679496</v>
      </c>
      <c r="CJ10" s="419">
        <v>98.507851465393202</v>
      </c>
      <c r="CK10" s="419">
        <v>101.12438661781979</v>
      </c>
      <c r="CL10" s="419">
        <v>100.65863279227554</v>
      </c>
      <c r="CM10" s="419">
        <v>105.43516700434515</v>
      </c>
      <c r="CN10" s="419">
        <v>103.43967961569605</v>
      </c>
      <c r="CO10" s="419">
        <v>139.93534074722677</v>
      </c>
      <c r="CP10" s="419">
        <v>103.30210990721906</v>
      </c>
      <c r="CQ10" s="419">
        <v>101.67774537983314</v>
      </c>
      <c r="CR10" s="419">
        <v>102.73942243052025</v>
      </c>
      <c r="CS10" s="419">
        <v>105.47998737016415</v>
      </c>
      <c r="CT10" s="419">
        <v>107.92438612845308</v>
      </c>
      <c r="CU10" s="419">
        <v>107.93699514613651</v>
      </c>
      <c r="CV10" s="419">
        <v>99.955090853970276</v>
      </c>
      <c r="CW10" s="419">
        <v>98.657096836262468</v>
      </c>
      <c r="CX10" s="419">
        <v>101.33013367951422</v>
      </c>
      <c r="CY10" s="419">
        <v>102.83210406185053</v>
      </c>
      <c r="CZ10" s="419">
        <v>101.19810782948453</v>
      </c>
      <c r="DA10" s="419">
        <v>101.48976126365731</v>
      </c>
      <c r="DB10" s="419">
        <v>109.5674645098556</v>
      </c>
      <c r="DC10" s="419">
        <v>101.91420314137534</v>
      </c>
      <c r="DD10" s="419">
        <v>101.06332132553482</v>
      </c>
      <c r="DE10" s="419">
        <v>101.41351776858957</v>
      </c>
      <c r="DF10" s="419">
        <v>100.41558699919435</v>
      </c>
      <c r="DG10" s="419">
        <v>101.3842377702755</v>
      </c>
      <c r="DH10" s="419">
        <v>100.73708015111748</v>
      </c>
      <c r="DI10" s="419">
        <v>98.253010553311213</v>
      </c>
      <c r="DJ10" s="419">
        <v>99.46591672646133</v>
      </c>
      <c r="DK10" s="419">
        <v>101.0256603125153</v>
      </c>
      <c r="DL10" s="419">
        <v>101.44568624539177</v>
      </c>
      <c r="DM10" s="419">
        <v>101.10168943295818</v>
      </c>
      <c r="DN10" s="419">
        <v>101.00728015403438</v>
      </c>
      <c r="DO10" s="419">
        <v>103.69166048115972</v>
      </c>
      <c r="DP10" s="419">
        <v>100.91232702066402</v>
      </c>
      <c r="DQ10" s="419">
        <v>101.30880224864262</v>
      </c>
      <c r="DR10" s="419">
        <v>100.56590756732298</v>
      </c>
      <c r="DS10" s="419">
        <v>101.65636691771016</v>
      </c>
      <c r="DT10" s="419">
        <v>102.27154965675427</v>
      </c>
      <c r="DU10" s="419">
        <v>99.111224835124062</v>
      </c>
      <c r="DV10" s="419">
        <v>98.150210004636634</v>
      </c>
      <c r="DW10" s="419">
        <v>97.610430584370533</v>
      </c>
      <c r="DX10" s="419">
        <v>100.00937957986082</v>
      </c>
      <c r="DY10" s="419">
        <v>100.39735101616141</v>
      </c>
      <c r="DZ10" s="419">
        <v>100.32422593725904</v>
      </c>
      <c r="EA10" s="419">
        <v>101.42475996494314</v>
      </c>
      <c r="EB10" s="419">
        <v>102.27745445331497</v>
      </c>
      <c r="EC10" s="419">
        <v>100.71568240339239</v>
      </c>
      <c r="ED10" s="419">
        <v>100.41974057403698</v>
      </c>
      <c r="EE10" s="419">
        <v>99.938371030132345</v>
      </c>
      <c r="EF10" s="419">
        <v>100.48867171160074</v>
      </c>
      <c r="EG10" s="419">
        <v>101.32933720658298</v>
      </c>
      <c r="EH10" s="419">
        <v>100.16374867778224</v>
      </c>
      <c r="EI10" s="419">
        <v>98.883859947221353</v>
      </c>
      <c r="EJ10" s="419">
        <v>99.268624490936915</v>
      </c>
      <c r="EK10" s="419">
        <v>100.10346185382197</v>
      </c>
      <c r="EL10" s="419">
        <v>99.736045095074985</v>
      </c>
      <c r="EM10" s="419">
        <v>100.27230689753661</v>
      </c>
      <c r="EN10" s="419">
        <v>100.95989978550242</v>
      </c>
    </row>
    <row r="11" spans="1:144" s="170" customFormat="1" ht="12.75" customHeight="1">
      <c r="A11" s="593" t="s">
        <v>2937</v>
      </c>
      <c r="B11" s="599" t="s">
        <v>15</v>
      </c>
      <c r="C11" s="421">
        <v>325.69738423621124</v>
      </c>
      <c r="D11" s="421">
        <v>112.4705695090671</v>
      </c>
      <c r="E11" s="421">
        <v>116.89048323514002</v>
      </c>
      <c r="F11" s="421">
        <v>123.82396150384147</v>
      </c>
      <c r="G11" s="421">
        <v>123.35253845539434</v>
      </c>
      <c r="H11" s="421">
        <v>100.87764958612205</v>
      </c>
      <c r="I11" s="421">
        <v>121.58849280445381</v>
      </c>
      <c r="J11" s="421">
        <v>105.93422156122496</v>
      </c>
      <c r="K11" s="421">
        <v>134.09093063303743</v>
      </c>
      <c r="L11" s="421">
        <v>132.26208383380697</v>
      </c>
      <c r="M11" s="421">
        <v>128.49241704079409</v>
      </c>
      <c r="N11" s="421">
        <v>119.82502455708241</v>
      </c>
      <c r="O11" s="599" t="s">
        <v>15</v>
      </c>
      <c r="P11" s="421">
        <v>143.46826616653991</v>
      </c>
      <c r="Q11" s="421">
        <v>129.38377991027176</v>
      </c>
      <c r="R11" s="421">
        <v>117.2893387678134</v>
      </c>
      <c r="S11" s="421">
        <v>116.17630916725608</v>
      </c>
      <c r="T11" s="421">
        <v>123.44239392599397</v>
      </c>
      <c r="U11" s="421">
        <v>116.04034237878015</v>
      </c>
      <c r="V11" s="421">
        <v>127.44602864850008</v>
      </c>
      <c r="W11" s="421">
        <v>110.22704755916241</v>
      </c>
      <c r="X11" s="421">
        <v>120.59160316487272</v>
      </c>
      <c r="Y11" s="421">
        <v>123.9524931750215</v>
      </c>
      <c r="Z11" s="421">
        <v>114.70476392750486</v>
      </c>
      <c r="AA11" s="421">
        <v>110.50100997734272</v>
      </c>
      <c r="AB11" s="599" t="s">
        <v>15</v>
      </c>
      <c r="AC11" s="421">
        <v>104.47038009647056</v>
      </c>
      <c r="AD11" s="421">
        <v>112.97920485204993</v>
      </c>
      <c r="AE11" s="421">
        <v>106.80154901551538</v>
      </c>
      <c r="AF11" s="421">
        <v>103.55053029723979</v>
      </c>
      <c r="AG11" s="421">
        <v>101.88260826660999</v>
      </c>
      <c r="AH11" s="421">
        <v>100.87957892722279</v>
      </c>
      <c r="AI11" s="421">
        <v>99.773101707331918</v>
      </c>
      <c r="AJ11" s="421">
        <v>101.50197154045111</v>
      </c>
      <c r="AK11" s="421">
        <v>101.5882791340412</v>
      </c>
      <c r="AL11" s="421">
        <v>102.87994645890579</v>
      </c>
      <c r="AM11" s="421">
        <v>104.79693604200145</v>
      </c>
      <c r="AN11" s="421">
        <v>103.20844992592183</v>
      </c>
      <c r="AO11" s="599" t="s">
        <v>15</v>
      </c>
      <c r="AP11" s="421">
        <v>105.5621487755396</v>
      </c>
      <c r="AQ11" s="421">
        <v>106.55908787572402</v>
      </c>
      <c r="AR11" s="421">
        <v>100.79866221351767</v>
      </c>
      <c r="AS11" s="421">
        <v>101.45728615924494</v>
      </c>
      <c r="AT11" s="421">
        <v>100.75457771422695</v>
      </c>
      <c r="AU11" s="421">
        <v>101.25436500734384</v>
      </c>
      <c r="AV11" s="421">
        <v>102.20150518083688</v>
      </c>
      <c r="AW11" s="421">
        <v>102.54352600530028</v>
      </c>
      <c r="AX11" s="421">
        <v>101.84172811898044</v>
      </c>
      <c r="AY11" s="421">
        <v>99.100449429317806</v>
      </c>
      <c r="AZ11" s="421">
        <v>101.70787983575342</v>
      </c>
      <c r="BA11" s="421">
        <v>104.02098263107203</v>
      </c>
      <c r="BB11" s="599" t="s">
        <v>15</v>
      </c>
      <c r="BC11" s="421">
        <v>104.46272988258789</v>
      </c>
      <c r="BD11" s="421">
        <v>104.40158761066075</v>
      </c>
      <c r="BE11" s="421">
        <v>105.33642143510451</v>
      </c>
      <c r="BF11" s="421">
        <v>104.47892098616892</v>
      </c>
      <c r="BG11" s="421">
        <v>102.58023598422837</v>
      </c>
      <c r="BH11" s="421">
        <v>100.33089117314329</v>
      </c>
      <c r="BI11" s="421">
        <v>96.852465746701569</v>
      </c>
      <c r="BJ11" s="421">
        <v>99.204611213839271</v>
      </c>
      <c r="BK11" s="421">
        <v>100.32073251069964</v>
      </c>
      <c r="BL11" s="421">
        <v>100.76618255087905</v>
      </c>
      <c r="BM11" s="421">
        <v>106.82041843042327</v>
      </c>
      <c r="BN11" s="421">
        <v>104.30869289647349</v>
      </c>
      <c r="BO11" s="599" t="s">
        <v>15</v>
      </c>
      <c r="BP11" s="421">
        <v>102.64734280046126</v>
      </c>
      <c r="BQ11" s="421">
        <v>101.92310381292995</v>
      </c>
      <c r="BR11" s="421">
        <v>101.40975293231476</v>
      </c>
      <c r="BS11" s="421">
        <v>101.92556661366703</v>
      </c>
      <c r="BT11" s="421">
        <v>103.23092695319905</v>
      </c>
      <c r="BU11" s="421">
        <v>101.03803245737097</v>
      </c>
      <c r="BV11" s="421">
        <v>99.575773453195353</v>
      </c>
      <c r="BW11" s="421">
        <v>98.381690886046954</v>
      </c>
      <c r="BX11" s="421">
        <v>99.56902863758107</v>
      </c>
      <c r="BY11" s="421">
        <v>100.14848753521007</v>
      </c>
      <c r="BZ11" s="421">
        <v>101.114486467489</v>
      </c>
      <c r="CA11" s="421">
        <v>100.80898677945278</v>
      </c>
      <c r="CB11" s="599" t="s">
        <v>15</v>
      </c>
      <c r="CC11" s="421">
        <v>101.77714902577806</v>
      </c>
      <c r="CD11" s="421">
        <v>100.57177178380496</v>
      </c>
      <c r="CE11" s="421">
        <v>100.68879027114612</v>
      </c>
      <c r="CF11" s="421">
        <v>100.76517355148043</v>
      </c>
      <c r="CG11" s="421">
        <v>103.21327712032743</v>
      </c>
      <c r="CH11" s="421">
        <v>102.68158257860198</v>
      </c>
      <c r="CI11" s="421">
        <v>96.659816978907202</v>
      </c>
      <c r="CJ11" s="421">
        <v>97.918204198779492</v>
      </c>
      <c r="CK11" s="421">
        <v>101.00556629571989</v>
      </c>
      <c r="CL11" s="421">
        <v>100.07660512246534</v>
      </c>
      <c r="CM11" s="421">
        <v>105.93362562031643</v>
      </c>
      <c r="CN11" s="421">
        <v>103.11979326628413</v>
      </c>
      <c r="CO11" s="599" t="s">
        <v>15</v>
      </c>
      <c r="CP11" s="421">
        <v>103.21323388401518</v>
      </c>
      <c r="CQ11" s="421">
        <v>101.72047998961453</v>
      </c>
      <c r="CR11" s="421">
        <v>103.15902432730167</v>
      </c>
      <c r="CS11" s="421">
        <v>105.12537613497327</v>
      </c>
      <c r="CT11" s="421">
        <v>108.90571466153428</v>
      </c>
      <c r="CU11" s="421">
        <v>108.75222758790891</v>
      </c>
      <c r="CV11" s="421">
        <v>99.802027758723284</v>
      </c>
      <c r="CW11" s="421">
        <v>97.985469114431751</v>
      </c>
      <c r="CX11" s="421">
        <v>101.07052991130563</v>
      </c>
      <c r="CY11" s="421">
        <v>102.8964806307464</v>
      </c>
      <c r="CZ11" s="421">
        <v>101.15734567782491</v>
      </c>
      <c r="DA11" s="421">
        <v>101.37456120703672</v>
      </c>
      <c r="DB11" s="599" t="s">
        <v>15</v>
      </c>
      <c r="DC11" s="421">
        <v>101.94498189562565</v>
      </c>
      <c r="DD11" s="421">
        <v>100.82908827627281</v>
      </c>
      <c r="DE11" s="421">
        <v>101.50683572470652</v>
      </c>
      <c r="DF11" s="421">
        <v>100.00132842970389</v>
      </c>
      <c r="DG11" s="421">
        <v>101.07215742465453</v>
      </c>
      <c r="DH11" s="421">
        <v>101.38579897928686</v>
      </c>
      <c r="DI11" s="421">
        <v>97.873818861965191</v>
      </c>
      <c r="DJ11" s="421">
        <v>99.319176572985512</v>
      </c>
      <c r="DK11" s="421">
        <v>101.03966350001585</v>
      </c>
      <c r="DL11" s="421">
        <v>101.59178855860222</v>
      </c>
      <c r="DM11" s="421">
        <v>101.07166260168481</v>
      </c>
      <c r="DN11" s="421">
        <v>100.8266574073016</v>
      </c>
      <c r="DO11" s="599" t="s">
        <v>15</v>
      </c>
      <c r="DP11" s="421">
        <v>100.86567334400721</v>
      </c>
      <c r="DQ11" s="421">
        <v>101.1621593601558</v>
      </c>
      <c r="DR11" s="421">
        <v>100.50748462213679</v>
      </c>
      <c r="DS11" s="421">
        <v>101.24216539710955</v>
      </c>
      <c r="DT11" s="421">
        <v>102.12880544616429</v>
      </c>
      <c r="DU11" s="421">
        <v>98.845149366385755</v>
      </c>
      <c r="DV11" s="421">
        <v>97.374898724310015</v>
      </c>
      <c r="DW11" s="421">
        <v>97.134116764058092</v>
      </c>
      <c r="DX11" s="421">
        <v>99.831826941514379</v>
      </c>
      <c r="DY11" s="421">
        <v>100.45521484496989</v>
      </c>
      <c r="DZ11" s="421">
        <v>100.29672274744578</v>
      </c>
      <c r="EA11" s="421">
        <v>100.77402423678521</v>
      </c>
      <c r="EB11" s="599" t="s">
        <v>15</v>
      </c>
      <c r="EC11" s="421">
        <v>100.84724069718267</v>
      </c>
      <c r="ED11" s="421">
        <v>100.47247482939481</v>
      </c>
      <c r="EE11" s="421">
        <v>99.948940402730827</v>
      </c>
      <c r="EF11" s="421">
        <v>100.15856021098803</v>
      </c>
      <c r="EG11" s="421">
        <v>101.55894287155132</v>
      </c>
      <c r="EH11" s="421">
        <v>100.14542790627216</v>
      </c>
      <c r="EI11" s="421">
        <v>98.578755685026678</v>
      </c>
      <c r="EJ11" s="421">
        <v>99.055289875781</v>
      </c>
      <c r="EK11" s="421">
        <v>100.01422987765926</v>
      </c>
      <c r="EL11" s="421">
        <v>99.706470633054977</v>
      </c>
      <c r="EM11" s="421">
        <v>100.33988958809211</v>
      </c>
      <c r="EN11" s="421">
        <v>101.06223405245088</v>
      </c>
    </row>
    <row r="12" spans="1:144" s="170" customFormat="1" ht="12.75" customHeight="1">
      <c r="A12" s="161" t="s">
        <v>2939</v>
      </c>
      <c r="B12" s="599" t="s">
        <v>15</v>
      </c>
      <c r="C12" s="420">
        <v>378.53630315167442</v>
      </c>
      <c r="D12" s="422">
        <v>107.4011897384447</v>
      </c>
      <c r="E12" s="420">
        <v>112.85990574108899</v>
      </c>
      <c r="F12" s="420">
        <v>126.70542788783661</v>
      </c>
      <c r="G12" s="420">
        <v>130.75675976047208</v>
      </c>
      <c r="H12" s="420">
        <v>100.16251396301141</v>
      </c>
      <c r="I12" s="420">
        <v>125.61693875370426</v>
      </c>
      <c r="J12" s="420">
        <v>105.85968398911751</v>
      </c>
      <c r="K12" s="420">
        <v>140.82279112233263</v>
      </c>
      <c r="L12" s="420">
        <v>137.23231661973335</v>
      </c>
      <c r="M12" s="420">
        <v>128.50033691117778</v>
      </c>
      <c r="N12" s="420">
        <v>118.35270788017533</v>
      </c>
      <c r="O12" s="599" t="s">
        <v>15</v>
      </c>
      <c r="P12" s="420">
        <v>128.93796098017111</v>
      </c>
      <c r="Q12" s="422">
        <v>125.75813302191048</v>
      </c>
      <c r="R12" s="420">
        <v>116.67568936340271</v>
      </c>
      <c r="S12" s="420">
        <v>110.82981090559034</v>
      </c>
      <c r="T12" s="420">
        <v>132.78265101138308</v>
      </c>
      <c r="U12" s="420">
        <v>120.6565676537662</v>
      </c>
      <c r="V12" s="420">
        <v>135.36843352878208</v>
      </c>
      <c r="W12" s="420">
        <v>105.23692650546903</v>
      </c>
      <c r="X12" s="420">
        <v>112.02431379391872</v>
      </c>
      <c r="Y12" s="420">
        <v>121.66405468716019</v>
      </c>
      <c r="Z12" s="420">
        <v>120.58426095119461</v>
      </c>
      <c r="AA12" s="420">
        <v>110.64480668061503</v>
      </c>
      <c r="AB12" s="599" t="s">
        <v>15</v>
      </c>
      <c r="AC12" s="420">
        <v>104.49608622641887</v>
      </c>
      <c r="AD12" s="422">
        <v>113.8645841839009</v>
      </c>
      <c r="AE12" s="420">
        <v>106.09396189799487</v>
      </c>
      <c r="AF12" s="420">
        <v>102.90731148028284</v>
      </c>
      <c r="AG12" s="420">
        <v>101.8196982401586</v>
      </c>
      <c r="AH12" s="420">
        <v>100.08409287590435</v>
      </c>
      <c r="AI12" s="420">
        <v>95.906124741388382</v>
      </c>
      <c r="AJ12" s="420">
        <v>97.186247557474644</v>
      </c>
      <c r="AK12" s="420">
        <v>100.91266636811069</v>
      </c>
      <c r="AL12" s="420">
        <v>102.93066497940937</v>
      </c>
      <c r="AM12" s="420">
        <v>106.71178485680205</v>
      </c>
      <c r="AN12" s="420">
        <v>103.81684213461619</v>
      </c>
      <c r="AO12" s="599" t="s">
        <v>15</v>
      </c>
      <c r="AP12" s="420">
        <v>107.6986902406172</v>
      </c>
      <c r="AQ12" s="422">
        <v>109.51353086791005</v>
      </c>
      <c r="AR12" s="420">
        <v>101.20837007253513</v>
      </c>
      <c r="AS12" s="420">
        <v>100.65168286634815</v>
      </c>
      <c r="AT12" s="420">
        <v>101.7909353845488</v>
      </c>
      <c r="AU12" s="420">
        <v>101.93647341635157</v>
      </c>
      <c r="AV12" s="420">
        <v>102.2985465156838</v>
      </c>
      <c r="AW12" s="420">
        <v>98.632627265247635</v>
      </c>
      <c r="AX12" s="420">
        <v>103.89236258076802</v>
      </c>
      <c r="AY12" s="420">
        <v>100.6815611910632</v>
      </c>
      <c r="AZ12" s="420">
        <v>102.7195380115237</v>
      </c>
      <c r="BA12" s="420">
        <v>104.62289849684925</v>
      </c>
      <c r="BB12" s="599" t="s">
        <v>15</v>
      </c>
      <c r="BC12" s="420">
        <v>106.14497005476102</v>
      </c>
      <c r="BD12" s="422">
        <v>105.896606518854</v>
      </c>
      <c r="BE12" s="420">
        <v>107.33293548246763</v>
      </c>
      <c r="BF12" s="420">
        <v>105.48332603350885</v>
      </c>
      <c r="BG12" s="420">
        <v>103.34741943684602</v>
      </c>
      <c r="BH12" s="420">
        <v>100.42121603045497</v>
      </c>
      <c r="BI12" s="420">
        <v>95.900096583238977</v>
      </c>
      <c r="BJ12" s="420">
        <v>98.21481269088892</v>
      </c>
      <c r="BK12" s="420">
        <v>99.836188378389068</v>
      </c>
      <c r="BL12" s="420">
        <v>100.69933355839305</v>
      </c>
      <c r="BM12" s="420">
        <v>106.21744121660832</v>
      </c>
      <c r="BN12" s="420">
        <v>104.57005985727108</v>
      </c>
      <c r="BO12" s="599" t="s">
        <v>15</v>
      </c>
      <c r="BP12" s="420">
        <v>104.26679876161431</v>
      </c>
      <c r="BQ12" s="422">
        <v>103.06006675893728</v>
      </c>
      <c r="BR12" s="420">
        <v>101.85777164391696</v>
      </c>
      <c r="BS12" s="420">
        <v>102.12210972010634</v>
      </c>
      <c r="BT12" s="420">
        <v>103.49185590229433</v>
      </c>
      <c r="BU12" s="420">
        <v>101.38993747083977</v>
      </c>
      <c r="BV12" s="420">
        <v>99.18541131143617</v>
      </c>
      <c r="BW12" s="420">
        <v>97.966011252256905</v>
      </c>
      <c r="BX12" s="420">
        <v>99.151970053360301</v>
      </c>
      <c r="BY12" s="420">
        <v>100.03700848618398</v>
      </c>
      <c r="BZ12" s="420">
        <v>100.38146698186794</v>
      </c>
      <c r="CA12" s="420">
        <v>101.151288253242</v>
      </c>
      <c r="CB12" s="599" t="s">
        <v>15</v>
      </c>
      <c r="CC12" s="420">
        <v>102.52115148847669</v>
      </c>
      <c r="CD12" s="422">
        <v>100.65440124353016</v>
      </c>
      <c r="CE12" s="420">
        <v>101.08620063923703</v>
      </c>
      <c r="CF12" s="420">
        <v>101.28959243400945</v>
      </c>
      <c r="CG12" s="420">
        <v>104.79776791603403</v>
      </c>
      <c r="CH12" s="420">
        <v>103.60454081763697</v>
      </c>
      <c r="CI12" s="420">
        <v>95.349016576962967</v>
      </c>
      <c r="CJ12" s="420">
        <v>96.894376850364225</v>
      </c>
      <c r="CK12" s="420">
        <v>100.8774899780522</v>
      </c>
      <c r="CL12" s="420">
        <v>99.919027217466308</v>
      </c>
      <c r="CM12" s="420">
        <v>105.50054770612584</v>
      </c>
      <c r="CN12" s="420">
        <v>103.58689788748097</v>
      </c>
      <c r="CO12" s="599" t="s">
        <v>15</v>
      </c>
      <c r="CP12" s="420">
        <v>104.17842691414548</v>
      </c>
      <c r="CQ12" s="422">
        <v>102.40774222706995</v>
      </c>
      <c r="CR12" s="420">
        <v>103.986579722676</v>
      </c>
      <c r="CS12" s="420">
        <v>105.80772859885283</v>
      </c>
      <c r="CT12" s="420">
        <v>111.89584409195388</v>
      </c>
      <c r="CU12" s="420">
        <v>110.97505146261244</v>
      </c>
      <c r="CV12" s="420">
        <v>98.31682231283169</v>
      </c>
      <c r="CW12" s="420">
        <v>96.628940857890342</v>
      </c>
      <c r="CX12" s="420">
        <v>100.87924050401</v>
      </c>
      <c r="CY12" s="420">
        <v>102.24525328311049</v>
      </c>
      <c r="CZ12" s="420">
        <v>100.40033448437869</v>
      </c>
      <c r="DA12" s="420">
        <v>101.42716114972575</v>
      </c>
      <c r="DB12" s="599" t="s">
        <v>15</v>
      </c>
      <c r="DC12" s="420">
        <v>102.44737161939676</v>
      </c>
      <c r="DD12" s="422">
        <v>101.25716269786199</v>
      </c>
      <c r="DE12" s="420">
        <v>101.96610936938164</v>
      </c>
      <c r="DF12" s="420">
        <v>99.970469115026134</v>
      </c>
      <c r="DG12" s="420">
        <v>101.41761777700266</v>
      </c>
      <c r="DH12" s="420">
        <v>101.8403629891198</v>
      </c>
      <c r="DI12" s="420">
        <v>97.328050539431487</v>
      </c>
      <c r="DJ12" s="420">
        <v>99.105292074124421</v>
      </c>
      <c r="DK12" s="420">
        <v>100.28001066526029</v>
      </c>
      <c r="DL12" s="420">
        <v>101.85987201614648</v>
      </c>
      <c r="DM12" s="420">
        <v>101.48128160658823</v>
      </c>
      <c r="DN12" s="420">
        <v>100.87581296479881</v>
      </c>
      <c r="DO12" s="599" t="s">
        <v>15</v>
      </c>
      <c r="DP12" s="420">
        <v>101.1171934607932</v>
      </c>
      <c r="DQ12" s="422">
        <v>101.67795585018115</v>
      </c>
      <c r="DR12" s="420">
        <v>100.72351637785523</v>
      </c>
      <c r="DS12" s="420">
        <v>101.76115930660326</v>
      </c>
      <c r="DT12" s="420">
        <v>103.1164118860588</v>
      </c>
      <c r="DU12" s="420">
        <v>98.529737438225922</v>
      </c>
      <c r="DV12" s="420">
        <v>96.287405931551703</v>
      </c>
      <c r="DW12" s="420">
        <v>95.896789351651549</v>
      </c>
      <c r="DX12" s="420">
        <v>99.442919267597901</v>
      </c>
      <c r="DY12" s="420">
        <v>100.50479379625961</v>
      </c>
      <c r="DZ12" s="420">
        <v>100.15665994959038</v>
      </c>
      <c r="EA12" s="420">
        <v>101.16636196982351</v>
      </c>
      <c r="EB12" s="599" t="s">
        <v>15</v>
      </c>
      <c r="EC12" s="420">
        <v>101.44664785048198</v>
      </c>
      <c r="ED12" s="422">
        <v>101.14565731132252</v>
      </c>
      <c r="EE12" s="420">
        <v>100.26897044382696</v>
      </c>
      <c r="EF12" s="420">
        <v>100.32113465902384</v>
      </c>
      <c r="EG12" s="420">
        <v>102.28432869342532</v>
      </c>
      <c r="EH12" s="420">
        <v>99.666080565261666</v>
      </c>
      <c r="EI12" s="420">
        <v>97.705183288971099</v>
      </c>
      <c r="EJ12" s="420">
        <v>98.682715794353186</v>
      </c>
      <c r="EK12" s="420">
        <v>99.374731476623708</v>
      </c>
      <c r="EL12" s="420">
        <v>99.486831719898447</v>
      </c>
      <c r="EM12" s="420">
        <v>100.27780277235432</v>
      </c>
      <c r="EN12" s="420">
        <v>101.44275364766668</v>
      </c>
    </row>
    <row r="13" spans="1:144" s="170" customFormat="1" ht="12.75" customHeight="1">
      <c r="A13" s="161" t="s">
        <v>2938</v>
      </c>
      <c r="B13" s="599" t="s">
        <v>15</v>
      </c>
      <c r="C13" s="420">
        <v>232.35740815548641</v>
      </c>
      <c r="D13" s="420">
        <v>127.05937057610768</v>
      </c>
      <c r="E13" s="420">
        <v>126.6951862428989</v>
      </c>
      <c r="F13" s="420">
        <v>117.57999889297415</v>
      </c>
      <c r="G13" s="420">
        <v>106.06282102746751</v>
      </c>
      <c r="H13" s="420">
        <v>102.93637247233195</v>
      </c>
      <c r="I13" s="420">
        <v>110.30396533212379</v>
      </c>
      <c r="J13" s="420">
        <v>106.17200311468335</v>
      </c>
      <c r="K13" s="420">
        <v>112.67886298910321</v>
      </c>
      <c r="L13" s="420">
        <v>112.50464157957447</v>
      </c>
      <c r="M13" s="420">
        <v>128.45401467149125</v>
      </c>
      <c r="N13" s="420">
        <v>126.96666138460213</v>
      </c>
      <c r="O13" s="599" t="s">
        <v>15</v>
      </c>
      <c r="P13" s="420">
        <v>169.13605737762012</v>
      </c>
      <c r="Q13" s="420">
        <v>134.26629800857845</v>
      </c>
      <c r="R13" s="420">
        <v>118.06335085130119</v>
      </c>
      <c r="S13" s="420">
        <v>122.84072556132818</v>
      </c>
      <c r="T13" s="420">
        <v>112.93812713665861</v>
      </c>
      <c r="U13" s="420">
        <v>109.93662155229164</v>
      </c>
      <c r="V13" s="420">
        <v>115.94932648254708</v>
      </c>
      <c r="W13" s="420">
        <v>118.68132510660479</v>
      </c>
      <c r="X13" s="420">
        <v>133.46207964396726</v>
      </c>
      <c r="Y13" s="420">
        <v>126.83815103251335</v>
      </c>
      <c r="Z13" s="420">
        <v>107.59331407142395</v>
      </c>
      <c r="AA13" s="420">
        <v>110.30608286560451</v>
      </c>
      <c r="AB13" s="599" t="s">
        <v>15</v>
      </c>
      <c r="AC13" s="420">
        <v>104.40894015689473</v>
      </c>
      <c r="AD13" s="420">
        <v>110.86130315471469</v>
      </c>
      <c r="AE13" s="420">
        <v>108.54001029188447</v>
      </c>
      <c r="AF13" s="420">
        <v>105.09523210259013</v>
      </c>
      <c r="AG13" s="420">
        <v>102.03054260693662</v>
      </c>
      <c r="AH13" s="420">
        <v>102.74631667594308</v>
      </c>
      <c r="AI13" s="420">
        <v>108.61246780761185</v>
      </c>
      <c r="AJ13" s="420">
        <v>110.2130085483038</v>
      </c>
      <c r="AK13" s="420">
        <v>102.79078167031071</v>
      </c>
      <c r="AL13" s="420">
        <v>102.79132350058183</v>
      </c>
      <c r="AM13" s="420">
        <v>101.44649116054651</v>
      </c>
      <c r="AN13" s="420">
        <v>102.08868467845835</v>
      </c>
      <c r="AO13" s="599" t="s">
        <v>15</v>
      </c>
      <c r="AP13" s="420">
        <v>101.59937064123605</v>
      </c>
      <c r="AQ13" s="420">
        <v>100.75032764238235</v>
      </c>
      <c r="AR13" s="420">
        <v>99.923066866279726</v>
      </c>
      <c r="AS13" s="420">
        <v>103.20110376840583</v>
      </c>
      <c r="AT13" s="420">
        <v>98.566684151229865</v>
      </c>
      <c r="AU13" s="420">
        <v>99.767235172983121</v>
      </c>
      <c r="AV13" s="420">
        <v>101.98533593246108</v>
      </c>
      <c r="AW13" s="420">
        <v>111.2821983245411</v>
      </c>
      <c r="AX13" s="420">
        <v>97.780549978487358</v>
      </c>
      <c r="AY13" s="420">
        <v>95.773413395946434</v>
      </c>
      <c r="AZ13" s="420">
        <v>99.470015753527051</v>
      </c>
      <c r="BA13" s="420">
        <v>102.6460020268907</v>
      </c>
      <c r="BB13" s="599" t="s">
        <v>15</v>
      </c>
      <c r="BC13" s="420">
        <v>100.10056146740605</v>
      </c>
      <c r="BD13" s="420">
        <v>100.29080964582997</v>
      </c>
      <c r="BE13" s="420">
        <v>99.539857764849415</v>
      </c>
      <c r="BF13" s="420">
        <v>101.33448239126668</v>
      </c>
      <c r="BG13" s="420">
        <v>100.08012078470972</v>
      </c>
      <c r="BH13" s="420">
        <v>100.02692875302681</v>
      </c>
      <c r="BI13" s="420">
        <v>100.07002442809232</v>
      </c>
      <c r="BJ13" s="420">
        <v>102.40927882712518</v>
      </c>
      <c r="BK13" s="420">
        <v>101.82528454985489</v>
      </c>
      <c r="BL13" s="420">
        <v>100.96969974222347</v>
      </c>
      <c r="BM13" s="420">
        <v>108.65122586170682</v>
      </c>
      <c r="BN13" s="420">
        <v>103.53288596026395</v>
      </c>
      <c r="BO13" s="599" t="s">
        <v>15</v>
      </c>
      <c r="BP13" s="420">
        <v>98.777697259754092</v>
      </c>
      <c r="BQ13" s="420">
        <v>99.055392058242106</v>
      </c>
      <c r="BR13" s="420">
        <v>100.23404990527082</v>
      </c>
      <c r="BS13" s="420">
        <v>101.40143761080031</v>
      </c>
      <c r="BT13" s="420">
        <v>102.53015242547445</v>
      </c>
      <c r="BU13" s="420">
        <v>100.08405948958125</v>
      </c>
      <c r="BV13" s="420">
        <v>100.64780668788708</v>
      </c>
      <c r="BW13" s="420">
        <v>99.50666566871439</v>
      </c>
      <c r="BX13" s="420">
        <v>100.68025966017152</v>
      </c>
      <c r="BY13" s="420">
        <v>100.44100888492193</v>
      </c>
      <c r="BZ13" s="420">
        <v>103.03019512778366</v>
      </c>
      <c r="CA13" s="420">
        <v>99.93739780477577</v>
      </c>
      <c r="CB13" s="599" t="s">
        <v>15</v>
      </c>
      <c r="CC13" s="420">
        <v>100.17077474513741</v>
      </c>
      <c r="CD13" s="420">
        <v>100.3891806334215</v>
      </c>
      <c r="CE13" s="420">
        <v>99.808289247623804</v>
      </c>
      <c r="CF13" s="420">
        <v>99.588396326266846</v>
      </c>
      <c r="CG13" s="420">
        <v>99.596999703322837</v>
      </c>
      <c r="CH13" s="420">
        <v>100.46512284169393</v>
      </c>
      <c r="CI13" s="420">
        <v>99.906036103846901</v>
      </c>
      <c r="CJ13" s="420">
        <v>100.33807668876919</v>
      </c>
      <c r="CK13" s="420">
        <v>101.29789225986589</v>
      </c>
      <c r="CL13" s="420">
        <v>100.43477391185849</v>
      </c>
      <c r="CM13" s="420">
        <v>106.91294093061305</v>
      </c>
      <c r="CN13" s="420">
        <v>102.07748757351989</v>
      </c>
      <c r="CO13" s="599" t="s">
        <v>15</v>
      </c>
      <c r="CP13" s="420">
        <v>101.08809257484855</v>
      </c>
      <c r="CQ13" s="420">
        <v>100.16102116863964</v>
      </c>
      <c r="CR13" s="420">
        <v>101.23910689526588</v>
      </c>
      <c r="CS13" s="420">
        <v>103.49936606831294</v>
      </c>
      <c r="CT13" s="420">
        <v>101.62147619321256</v>
      </c>
      <c r="CU13" s="420">
        <v>102.78973739497508</v>
      </c>
      <c r="CV13" s="420">
        <v>104.10317942205502</v>
      </c>
      <c r="CW13" s="420">
        <v>101.69561432640883</v>
      </c>
      <c r="CX13" s="420">
        <v>101.56764618435487</v>
      </c>
      <c r="CY13" s="420">
        <v>104.57739699222319</v>
      </c>
      <c r="CZ13" s="420">
        <v>103.06773157330467</v>
      </c>
      <c r="DA13" s="420">
        <v>101.24815613931794</v>
      </c>
      <c r="DB13" s="599" t="s">
        <v>15</v>
      </c>
      <c r="DC13" s="420">
        <v>100.87381462067233</v>
      </c>
      <c r="DD13" s="420">
        <v>99.902134232066203</v>
      </c>
      <c r="DE13" s="420">
        <v>100.49883362451433</v>
      </c>
      <c r="DF13" s="420">
        <v>100.0700465097492</v>
      </c>
      <c r="DG13" s="420">
        <v>100.30364555421056</v>
      </c>
      <c r="DH13" s="420">
        <v>100.3633442147112</v>
      </c>
      <c r="DI13" s="420">
        <v>100.34633525055396</v>
      </c>
      <c r="DJ13" s="420">
        <v>100.26229194330898</v>
      </c>
      <c r="DK13" s="420">
        <v>102.88346445966698</v>
      </c>
      <c r="DL13" s="420">
        <v>100.95757184725555</v>
      </c>
      <c r="DM13" s="420">
        <v>100.093948243852</v>
      </c>
      <c r="DN13" s="420">
        <v>100.70770242314208</v>
      </c>
      <c r="DO13" s="599" t="s">
        <v>15</v>
      </c>
      <c r="DP13" s="420">
        <v>100.27507672697689</v>
      </c>
      <c r="DQ13" s="420">
        <v>99.940841760248645</v>
      </c>
      <c r="DR13" s="420">
        <v>99.987067491832022</v>
      </c>
      <c r="DS13" s="420">
        <v>99.98270853324685</v>
      </c>
      <c r="DT13" s="420">
        <v>99.689522958804659</v>
      </c>
      <c r="DU13" s="420">
        <v>99.650962929096167</v>
      </c>
      <c r="DV13" s="420">
        <v>100.12196206076835</v>
      </c>
      <c r="DW13" s="420">
        <v>100.13996503634969</v>
      </c>
      <c r="DX13" s="420">
        <v>100.73657063490968</v>
      </c>
      <c r="DY13" s="420">
        <v>100.34135696555064</v>
      </c>
      <c r="DZ13" s="420">
        <v>100.60906079709109</v>
      </c>
      <c r="EA13" s="420">
        <v>99.910366203440404</v>
      </c>
      <c r="EB13" s="599" t="s">
        <v>15</v>
      </c>
      <c r="EC13" s="420">
        <v>99.46761132285539</v>
      </c>
      <c r="ED13" s="420">
        <v>98.892211983664239</v>
      </c>
      <c r="EE13" s="420">
        <v>99.180566827816193</v>
      </c>
      <c r="EF13" s="420">
        <v>99.763944900518624</v>
      </c>
      <c r="EG13" s="420">
        <v>99.788387442053434</v>
      </c>
      <c r="EH13" s="420">
        <v>101.34470594774463</v>
      </c>
      <c r="EI13" s="420">
        <v>100.42482015092418</v>
      </c>
      <c r="EJ13" s="420">
        <v>99.82130464121056</v>
      </c>
      <c r="EK13" s="420">
        <v>101.3140456898774</v>
      </c>
      <c r="EL13" s="420">
        <v>100.18160767024307</v>
      </c>
      <c r="EM13" s="420">
        <v>100.47326832167749</v>
      </c>
      <c r="EN13" s="420">
        <v>100.2463686655199</v>
      </c>
    </row>
    <row r="14" spans="1:144" s="170" customFormat="1" ht="12.75" customHeight="1">
      <c r="A14" s="593" t="s">
        <v>2940</v>
      </c>
      <c r="B14" s="599" t="s">
        <v>15</v>
      </c>
      <c r="C14" s="422">
        <v>128.67545982315079</v>
      </c>
      <c r="D14" s="422">
        <v>161.94878007990772</v>
      </c>
      <c r="E14" s="422">
        <v>106.79660416804775</v>
      </c>
      <c r="F14" s="422">
        <v>116.60110950385545</v>
      </c>
      <c r="G14" s="422">
        <v>102.55504497660645</v>
      </c>
      <c r="H14" s="422">
        <v>115.97773015102119</v>
      </c>
      <c r="I14" s="422">
        <v>118.20750075806139</v>
      </c>
      <c r="J14" s="422">
        <v>102.44747567697235</v>
      </c>
      <c r="K14" s="422">
        <v>101.38300435446878</v>
      </c>
      <c r="L14" s="422">
        <v>108.77184913750935</v>
      </c>
      <c r="M14" s="422">
        <v>112.11971597109968</v>
      </c>
      <c r="N14" s="422">
        <v>116.93139463059457</v>
      </c>
      <c r="O14" s="599" t="s">
        <v>15</v>
      </c>
      <c r="P14" s="422">
        <v>204.51175845912894</v>
      </c>
      <c r="Q14" s="422">
        <v>119.83755100699389</v>
      </c>
      <c r="R14" s="422">
        <v>121.66796113399305</v>
      </c>
      <c r="S14" s="422">
        <v>110.65827168505098</v>
      </c>
      <c r="T14" s="422">
        <v>134.61425073214684</v>
      </c>
      <c r="U14" s="422">
        <v>116.33958236543943</v>
      </c>
      <c r="V14" s="422">
        <v>112.65523685981671</v>
      </c>
      <c r="W14" s="422">
        <v>120.52637980989991</v>
      </c>
      <c r="X14" s="422">
        <v>140.02785125143706</v>
      </c>
      <c r="Y14" s="422">
        <v>118.29133832998882</v>
      </c>
      <c r="Z14" s="422">
        <v>128.78296350077727</v>
      </c>
      <c r="AA14" s="422">
        <v>105.96050811668989</v>
      </c>
      <c r="AB14" s="599" t="s">
        <v>15</v>
      </c>
      <c r="AC14" s="422">
        <v>109.39396168592764</v>
      </c>
      <c r="AD14" s="422">
        <v>111.56023412212622</v>
      </c>
      <c r="AE14" s="422">
        <v>107.25557511304811</v>
      </c>
      <c r="AF14" s="422">
        <v>103.21100875889329</v>
      </c>
      <c r="AG14" s="422">
        <v>102.10926665544655</v>
      </c>
      <c r="AH14" s="422">
        <v>101.30655615369371</v>
      </c>
      <c r="AI14" s="422">
        <v>107.08616067555982</v>
      </c>
      <c r="AJ14" s="422">
        <v>107.33586835166172</v>
      </c>
      <c r="AK14" s="422">
        <v>101.13999406120122</v>
      </c>
      <c r="AL14" s="422">
        <v>101.9971132604704</v>
      </c>
      <c r="AM14" s="422">
        <v>118.71803965791862</v>
      </c>
      <c r="AN14" s="422">
        <v>118.20958317713099</v>
      </c>
      <c r="AO14" s="599" t="s">
        <v>15</v>
      </c>
      <c r="AP14" s="422">
        <v>107.82755837635773</v>
      </c>
      <c r="AQ14" s="422">
        <v>103.78020244417432</v>
      </c>
      <c r="AR14" s="422">
        <v>106.19316182728883</v>
      </c>
      <c r="AS14" s="422">
        <v>101.60878069659228</v>
      </c>
      <c r="AT14" s="422">
        <v>101.71835839749697</v>
      </c>
      <c r="AU14" s="422">
        <v>100.33283542888509</v>
      </c>
      <c r="AV14" s="422">
        <v>100.04831039347111</v>
      </c>
      <c r="AW14" s="422">
        <v>103.25127512204698</v>
      </c>
      <c r="AX14" s="422">
        <v>104.3336755266223</v>
      </c>
      <c r="AY14" s="422">
        <v>102.51104883104354</v>
      </c>
      <c r="AZ14" s="422">
        <v>101.15138489880546</v>
      </c>
      <c r="BA14" s="422">
        <v>100.30519989060403</v>
      </c>
      <c r="BB14" s="599" t="s">
        <v>15</v>
      </c>
      <c r="BC14" s="422">
        <v>100.36011907567142</v>
      </c>
      <c r="BD14" s="422">
        <v>100.75804927531364</v>
      </c>
      <c r="BE14" s="422">
        <v>100.22581872585516</v>
      </c>
      <c r="BF14" s="422">
        <v>107.81232493854974</v>
      </c>
      <c r="BG14" s="422">
        <v>103.85133732866039</v>
      </c>
      <c r="BH14" s="422">
        <v>106.05099431479613</v>
      </c>
      <c r="BI14" s="422">
        <v>102.75969866289128</v>
      </c>
      <c r="BJ14" s="422">
        <v>105.26261679672717</v>
      </c>
      <c r="BK14" s="422">
        <v>101.75927728681155</v>
      </c>
      <c r="BL14" s="422">
        <v>102.24928564652467</v>
      </c>
      <c r="BM14" s="422">
        <v>102.50423711140084</v>
      </c>
      <c r="BN14" s="422">
        <v>102.62711509127691</v>
      </c>
      <c r="BO14" s="599" t="s">
        <v>15</v>
      </c>
      <c r="BP14" s="422">
        <v>101.35093350493516</v>
      </c>
      <c r="BQ14" s="422">
        <v>102.08014754722126</v>
      </c>
      <c r="BR14" s="422">
        <v>101.09520543753389</v>
      </c>
      <c r="BS14" s="422">
        <v>103.3014153696912</v>
      </c>
      <c r="BT14" s="422">
        <v>103.24421678774753</v>
      </c>
      <c r="BU14" s="422">
        <v>100.67813964266661</v>
      </c>
      <c r="BV14" s="422">
        <v>100.39722848464892</v>
      </c>
      <c r="BW14" s="422">
        <v>99.871560792668475</v>
      </c>
      <c r="BX14" s="422">
        <v>101.20694431585622</v>
      </c>
      <c r="BY14" s="422">
        <v>100.14991109911232</v>
      </c>
      <c r="BZ14" s="422">
        <v>102.23124107476085</v>
      </c>
      <c r="CA14" s="422">
        <v>100.78277927058059</v>
      </c>
      <c r="CB14" s="599" t="s">
        <v>15</v>
      </c>
      <c r="CC14" s="422">
        <v>102.62895400811045</v>
      </c>
      <c r="CD14" s="422">
        <v>101.52482043217925</v>
      </c>
      <c r="CE14" s="422">
        <v>102.42535200397948</v>
      </c>
      <c r="CF14" s="422">
        <v>100.3078346263429</v>
      </c>
      <c r="CG14" s="422">
        <v>100.57760331898709</v>
      </c>
      <c r="CH14" s="422">
        <v>101.55634734752898</v>
      </c>
      <c r="CI14" s="422">
        <v>100.05104536348448</v>
      </c>
      <c r="CJ14" s="422">
        <v>101.88525738866075</v>
      </c>
      <c r="CK14" s="422">
        <v>101.77847101507838</v>
      </c>
      <c r="CL14" s="422">
        <v>103.83825909809153</v>
      </c>
      <c r="CM14" s="422">
        <v>102.8107265528847</v>
      </c>
      <c r="CN14" s="422">
        <v>105.17507617350678</v>
      </c>
      <c r="CO14" s="599" t="s">
        <v>15</v>
      </c>
      <c r="CP14" s="422">
        <v>103.816890805182</v>
      </c>
      <c r="CQ14" s="422">
        <v>101.43166050601113</v>
      </c>
      <c r="CR14" s="422">
        <v>100.31628813026281</v>
      </c>
      <c r="CS14" s="422">
        <v>107.58584160074432</v>
      </c>
      <c r="CT14" s="422">
        <v>102.23005547176365</v>
      </c>
      <c r="CU14" s="422">
        <v>102.89756090898614</v>
      </c>
      <c r="CV14" s="422">
        <v>100.95509983594744</v>
      </c>
      <c r="CW14" s="422">
        <v>102.99493280646503</v>
      </c>
      <c r="CX14" s="422">
        <v>102.92528292112793</v>
      </c>
      <c r="CY14" s="422">
        <v>102.44366702801867</v>
      </c>
      <c r="CZ14" s="422">
        <v>101.445146708724</v>
      </c>
      <c r="DA14" s="422">
        <v>102.16509746800679</v>
      </c>
      <c r="DB14" s="599" t="s">
        <v>15</v>
      </c>
      <c r="DC14" s="422">
        <v>101.74333712032728</v>
      </c>
      <c r="DD14" s="422">
        <v>102.36621126666566</v>
      </c>
      <c r="DE14" s="422">
        <v>100.90225020269006</v>
      </c>
      <c r="DF14" s="422">
        <v>102.69886879096846</v>
      </c>
      <c r="DG14" s="422">
        <v>103.05915958806715</v>
      </c>
      <c r="DH14" s="422">
        <v>97.322560914322978</v>
      </c>
      <c r="DI14" s="422">
        <v>101.58557553634733</v>
      </c>
      <c r="DJ14" s="422">
        <v>100.70515901460666</v>
      </c>
      <c r="DK14" s="422">
        <v>100.94792475776828</v>
      </c>
      <c r="DL14" s="422">
        <v>100.63389495758506</v>
      </c>
      <c r="DM14" s="422">
        <v>101.27011620366429</v>
      </c>
      <c r="DN14" s="422">
        <v>102.01844546449614</v>
      </c>
      <c r="DO14" s="599" t="s">
        <v>15</v>
      </c>
      <c r="DP14" s="422">
        <v>101.17890991228775</v>
      </c>
      <c r="DQ14" s="422">
        <v>102.14413748607984</v>
      </c>
      <c r="DR14" s="422">
        <v>100.89550806085461</v>
      </c>
      <c r="DS14" s="422">
        <v>103.98415086120399</v>
      </c>
      <c r="DT14" s="422">
        <v>103.05260850768063</v>
      </c>
      <c r="DU14" s="422">
        <v>100.55406875537204</v>
      </c>
      <c r="DV14" s="422">
        <v>102.28302851845699</v>
      </c>
      <c r="DW14" s="422">
        <v>100.02759868785228</v>
      </c>
      <c r="DX14" s="422">
        <v>100.88434875750825</v>
      </c>
      <c r="DY14" s="422">
        <v>100.11517635276243</v>
      </c>
      <c r="DZ14" s="422">
        <v>100.44715130717039</v>
      </c>
      <c r="EA14" s="422">
        <v>104.36951774303552</v>
      </c>
      <c r="EB14" s="599" t="s">
        <v>15</v>
      </c>
      <c r="EC14" s="422">
        <v>100.04786790559859</v>
      </c>
      <c r="ED14" s="422">
        <v>100.14991282493982</v>
      </c>
      <c r="EE14" s="422">
        <v>99.884116060450452</v>
      </c>
      <c r="EF14" s="422">
        <v>102.18430812926051</v>
      </c>
      <c r="EG14" s="422">
        <v>100.17333531738093</v>
      </c>
      <c r="EH14" s="422">
        <v>100.25726463870015</v>
      </c>
      <c r="EI14" s="422">
        <v>100.26077895669935</v>
      </c>
      <c r="EJ14" s="422">
        <v>100.21524020015535</v>
      </c>
      <c r="EK14" s="422">
        <v>100.49482217453746</v>
      </c>
      <c r="EL14" s="422">
        <v>99.87244873447068</v>
      </c>
      <c r="EM14" s="422">
        <v>99.961119337411134</v>
      </c>
      <c r="EN14" s="422">
        <v>100.48691154753904</v>
      </c>
    </row>
    <row r="15" spans="1:144" s="170" customFormat="1" ht="5.0999999999999996" customHeight="1">
      <c r="A15" s="162"/>
      <c r="B15" s="422"/>
      <c r="C15" s="422"/>
      <c r="D15" s="422"/>
      <c r="E15" s="422"/>
      <c r="F15" s="422"/>
      <c r="G15" s="422"/>
      <c r="H15" s="422"/>
      <c r="I15" s="422"/>
      <c r="J15" s="422"/>
      <c r="K15" s="422"/>
      <c r="L15" s="422"/>
      <c r="M15" s="422"/>
      <c r="N15" s="422"/>
      <c r="O15" s="422"/>
      <c r="P15" s="422"/>
      <c r="Q15" s="422"/>
      <c r="R15" s="422"/>
      <c r="S15" s="422"/>
      <c r="T15" s="422"/>
      <c r="U15" s="422"/>
      <c r="V15" s="422"/>
      <c r="W15" s="422"/>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2"/>
      <c r="BT15" s="422"/>
      <c r="BU15" s="422"/>
      <c r="BV15" s="422"/>
      <c r="BW15" s="422"/>
      <c r="BX15" s="422"/>
      <c r="BY15" s="422"/>
      <c r="BZ15" s="422"/>
      <c r="CA15" s="422"/>
      <c r="CB15" s="422"/>
      <c r="CC15" s="422"/>
      <c r="CD15" s="422"/>
      <c r="CE15" s="422"/>
      <c r="CF15" s="422"/>
      <c r="CG15" s="422"/>
      <c r="CH15" s="422"/>
      <c r="CI15" s="422"/>
      <c r="CJ15" s="422"/>
      <c r="CK15" s="422"/>
      <c r="CL15" s="422"/>
      <c r="CM15" s="422"/>
      <c r="CN15" s="422"/>
      <c r="CO15" s="422"/>
      <c r="CP15" s="422"/>
      <c r="CQ15" s="422"/>
      <c r="CR15" s="422"/>
      <c r="CS15" s="422"/>
      <c r="CT15" s="422"/>
      <c r="CU15" s="422"/>
      <c r="CV15" s="422"/>
      <c r="CW15" s="422"/>
      <c r="CX15" s="422"/>
      <c r="CY15" s="422"/>
      <c r="CZ15" s="422"/>
      <c r="DA15" s="422"/>
      <c r="DB15" s="422"/>
      <c r="DC15" s="422"/>
      <c r="DD15" s="422"/>
      <c r="DE15" s="422"/>
      <c r="DF15" s="422"/>
      <c r="DG15" s="422"/>
      <c r="DH15" s="422"/>
      <c r="DI15" s="422"/>
      <c r="DJ15" s="422"/>
      <c r="DK15" s="422"/>
      <c r="DL15" s="422"/>
      <c r="DM15" s="422"/>
      <c r="DN15" s="422"/>
      <c r="DO15" s="422"/>
      <c r="DP15" s="422"/>
      <c r="DQ15" s="422"/>
      <c r="DR15" s="422"/>
      <c r="DS15" s="422"/>
      <c r="DT15" s="422"/>
      <c r="DU15" s="422"/>
      <c r="DV15" s="422"/>
      <c r="DW15" s="422"/>
      <c r="DX15" s="422"/>
      <c r="DY15" s="422"/>
      <c r="DZ15" s="422"/>
      <c r="EA15" s="422"/>
      <c r="EB15" s="422"/>
      <c r="EC15" s="422"/>
      <c r="ED15" s="422"/>
      <c r="EE15" s="422"/>
      <c r="EF15" s="422"/>
      <c r="EG15" s="422"/>
      <c r="EH15" s="422"/>
      <c r="EI15" s="422"/>
      <c r="EJ15" s="422"/>
      <c r="EK15" s="422"/>
      <c r="EL15" s="422"/>
      <c r="EM15" s="422"/>
      <c r="EN15" s="422"/>
    </row>
    <row r="16" spans="1:144" s="170" customFormat="1" ht="12.75" customHeight="1">
      <c r="A16" s="593" t="s">
        <v>2941</v>
      </c>
      <c r="B16" s="163" t="s">
        <v>15</v>
      </c>
      <c r="C16" s="422">
        <v>527.89480420542191</v>
      </c>
      <c r="D16" s="422">
        <v>93.152280311648354</v>
      </c>
      <c r="E16" s="422">
        <v>103.94311983149159</v>
      </c>
      <c r="F16" s="422">
        <v>104.10598275033473</v>
      </c>
      <c r="G16" s="422">
        <v>122.03238469173678</v>
      </c>
      <c r="H16" s="422">
        <v>104.70824985995937</v>
      </c>
      <c r="I16" s="422">
        <v>109.10116552233717</v>
      </c>
      <c r="J16" s="422">
        <v>119.39957268318454</v>
      </c>
      <c r="K16" s="422">
        <v>169.88917439835984</v>
      </c>
      <c r="L16" s="422">
        <v>122.76899914961976</v>
      </c>
      <c r="M16" s="422">
        <v>113.85171629416166</v>
      </c>
      <c r="N16" s="422">
        <v>132.11540709153726</v>
      </c>
      <c r="O16" s="163" t="s">
        <v>15</v>
      </c>
      <c r="P16" s="422">
        <v>110.94694394445428</v>
      </c>
      <c r="Q16" s="422">
        <v>113.91260899899041</v>
      </c>
      <c r="R16" s="422">
        <v>107.40319139153254</v>
      </c>
      <c r="S16" s="422">
        <v>105.23081718845653</v>
      </c>
      <c r="T16" s="422">
        <v>149.78279821793822</v>
      </c>
      <c r="U16" s="422">
        <v>103.91935619548033</v>
      </c>
      <c r="V16" s="422">
        <v>104.72632628910314</v>
      </c>
      <c r="W16" s="422">
        <v>171.93268853005495</v>
      </c>
      <c r="X16" s="422">
        <v>104.15040356669306</v>
      </c>
      <c r="Y16" s="422">
        <v>132.03953882342893</v>
      </c>
      <c r="Z16" s="422">
        <v>105.98437722063979</v>
      </c>
      <c r="AA16" s="422">
        <v>107.6324945708443</v>
      </c>
      <c r="AB16" s="163" t="s">
        <v>15</v>
      </c>
      <c r="AC16" s="422">
        <v>103.49097936173162</v>
      </c>
      <c r="AD16" s="422">
        <v>146.4760414063324</v>
      </c>
      <c r="AE16" s="422">
        <v>103.14591274736038</v>
      </c>
      <c r="AF16" s="422">
        <v>101.1684553535715</v>
      </c>
      <c r="AG16" s="422">
        <v>100.37165101166256</v>
      </c>
      <c r="AH16" s="422">
        <v>100.62465148531592</v>
      </c>
      <c r="AI16" s="422">
        <v>104.52417259356605</v>
      </c>
      <c r="AJ16" s="422">
        <v>102.24135180793697</v>
      </c>
      <c r="AK16" s="422">
        <v>101.01013277584887</v>
      </c>
      <c r="AL16" s="422">
        <v>109.59391704788402</v>
      </c>
      <c r="AM16" s="422">
        <v>101.66835252977661</v>
      </c>
      <c r="AN16" s="422">
        <v>103.20974979057867</v>
      </c>
      <c r="AO16" s="163" t="s">
        <v>15</v>
      </c>
      <c r="AP16" s="422">
        <v>103.76691979191746</v>
      </c>
      <c r="AQ16" s="422">
        <v>112.34108715533479</v>
      </c>
      <c r="AR16" s="422">
        <v>101.45543332862961</v>
      </c>
      <c r="AS16" s="422">
        <v>100.58329956225147</v>
      </c>
      <c r="AT16" s="422">
        <v>100.8653653147594</v>
      </c>
      <c r="AU16" s="422">
        <v>103.37304301947566</v>
      </c>
      <c r="AV16" s="422">
        <v>114.38134991430344</v>
      </c>
      <c r="AW16" s="422">
        <v>102.25256594994974</v>
      </c>
      <c r="AX16" s="422">
        <v>104.88356057693852</v>
      </c>
      <c r="AY16" s="422">
        <v>102.49785903858553</v>
      </c>
      <c r="AZ16" s="422">
        <v>105.28675691854153</v>
      </c>
      <c r="BA16" s="422">
        <v>101.63189621474771</v>
      </c>
      <c r="BB16" s="163" t="s">
        <v>15</v>
      </c>
      <c r="BC16" s="422">
        <v>101.91137413895734</v>
      </c>
      <c r="BD16" s="422">
        <v>106.71683817792554</v>
      </c>
      <c r="BE16" s="422">
        <v>115.71802569823497</v>
      </c>
      <c r="BF16" s="422">
        <v>105.3406554113389</v>
      </c>
      <c r="BG16" s="422">
        <v>101.01344554410072</v>
      </c>
      <c r="BH16" s="422">
        <v>103.07589932403954</v>
      </c>
      <c r="BI16" s="422">
        <v>99.813528675891192</v>
      </c>
      <c r="BJ16" s="422">
        <v>102.3829185486516</v>
      </c>
      <c r="BK16" s="422">
        <v>99.072089423629166</v>
      </c>
      <c r="BL16" s="422">
        <v>99.157703000307421</v>
      </c>
      <c r="BM16" s="422">
        <v>101.37584147278508</v>
      </c>
      <c r="BN16" s="422">
        <v>100.33280064665631</v>
      </c>
      <c r="BO16" s="163" t="s">
        <v>15</v>
      </c>
      <c r="BP16" s="422">
        <v>100.13087981740827</v>
      </c>
      <c r="BQ16" s="422">
        <v>100.55393870896874</v>
      </c>
      <c r="BR16" s="422">
        <v>99.604347557414258</v>
      </c>
      <c r="BS16" s="422">
        <v>100.01773352681056</v>
      </c>
      <c r="BT16" s="422">
        <v>99.392436836822156</v>
      </c>
      <c r="BU16" s="422">
        <v>99.95274950232475</v>
      </c>
      <c r="BV16" s="422">
        <v>100.36588486699209</v>
      </c>
      <c r="BW16" s="422">
        <v>99.980309173174803</v>
      </c>
      <c r="BX16" s="422">
        <v>99.043446821239783</v>
      </c>
      <c r="BY16" s="422">
        <v>100.11362694421852</v>
      </c>
      <c r="BZ16" s="422">
        <v>99.882386832049392</v>
      </c>
      <c r="CA16" s="422">
        <v>100.1656460425707</v>
      </c>
      <c r="CB16" s="163" t="s">
        <v>15</v>
      </c>
      <c r="CC16" s="422">
        <v>100.22742099815345</v>
      </c>
      <c r="CD16" s="422">
        <v>100.0293529561433</v>
      </c>
      <c r="CE16" s="422">
        <v>99.954366584126049</v>
      </c>
      <c r="CF16" s="422">
        <v>99.987442286700457</v>
      </c>
      <c r="CG16" s="422">
        <v>100.10811289315673</v>
      </c>
      <c r="CH16" s="422">
        <v>100.43390342507092</v>
      </c>
      <c r="CI16" s="422">
        <v>100.01873971095392</v>
      </c>
      <c r="CJ16" s="422">
        <v>99.882386594523567</v>
      </c>
      <c r="CK16" s="422">
        <v>99.644692271751339</v>
      </c>
      <c r="CL16" s="422">
        <v>99.84989196495907</v>
      </c>
      <c r="CM16" s="422">
        <v>100.68824027386603</v>
      </c>
      <c r="CN16" s="422">
        <v>101.12141894616022</v>
      </c>
      <c r="CO16" s="163" t="s">
        <v>15</v>
      </c>
      <c r="CP16" s="422">
        <v>101.34258140826505</v>
      </c>
      <c r="CQ16" s="422">
        <v>101.98997785339223</v>
      </c>
      <c r="CR16" s="422">
        <v>102.40352542888922</v>
      </c>
      <c r="CS16" s="422">
        <v>105.47798960213899</v>
      </c>
      <c r="CT16" s="422">
        <v>124.82675493686483</v>
      </c>
      <c r="CU16" s="422">
        <v>121.7512377204184</v>
      </c>
      <c r="CV16" s="422">
        <v>105.96969715263427</v>
      </c>
      <c r="CW16" s="422">
        <v>98.860460276036449</v>
      </c>
      <c r="CX16" s="422">
        <v>101.07975760109851</v>
      </c>
      <c r="CY16" s="422">
        <v>105.60324567206555</v>
      </c>
      <c r="CZ16" s="422">
        <v>98.967450584382348</v>
      </c>
      <c r="DA16" s="422">
        <v>97.79642692648811</v>
      </c>
      <c r="DB16" s="163" t="s">
        <v>15</v>
      </c>
      <c r="DC16" s="422">
        <v>99.132003088057829</v>
      </c>
      <c r="DD16" s="422">
        <v>99.890558615604633</v>
      </c>
      <c r="DE16" s="422">
        <v>100.0959798436575</v>
      </c>
      <c r="DF16" s="422">
        <v>99.786471953081474</v>
      </c>
      <c r="DG16" s="422">
        <v>101.05132335276367</v>
      </c>
      <c r="DH16" s="422">
        <v>102.96194043169878</v>
      </c>
      <c r="DI16" s="422">
        <v>99.248113037329858</v>
      </c>
      <c r="DJ16" s="422">
        <v>100.13970946690758</v>
      </c>
      <c r="DK16" s="422">
        <v>99.321963908269964</v>
      </c>
      <c r="DL16" s="422">
        <v>100.11175804139596</v>
      </c>
      <c r="DM16" s="422">
        <v>101.10348883704012</v>
      </c>
      <c r="DN16" s="422">
        <v>100.42196935528192</v>
      </c>
      <c r="DO16" s="163" t="s">
        <v>15</v>
      </c>
      <c r="DP16" s="422">
        <v>100.15025011650273</v>
      </c>
      <c r="DQ16" s="422">
        <v>100.10379351414491</v>
      </c>
      <c r="DR16" s="422">
        <v>100.43565317362835</v>
      </c>
      <c r="DS16" s="422">
        <v>100.82530370221143</v>
      </c>
      <c r="DT16" s="422">
        <v>100.37534872447418</v>
      </c>
      <c r="DU16" s="422">
        <v>100.63526062834246</v>
      </c>
      <c r="DV16" s="422">
        <v>100.13930580232429</v>
      </c>
      <c r="DW16" s="422">
        <v>99.770374676600198</v>
      </c>
      <c r="DX16" s="422">
        <v>99.605280151446166</v>
      </c>
      <c r="DY16" s="422">
        <v>100.10694098311792</v>
      </c>
      <c r="DZ16" s="422">
        <v>99.782435185646207</v>
      </c>
      <c r="EA16" s="422">
        <v>100.10244377882658</v>
      </c>
      <c r="EB16" s="163" t="s">
        <v>15</v>
      </c>
      <c r="EC16" s="422">
        <v>100.37110001158969</v>
      </c>
      <c r="ED16" s="422">
        <v>100.13223036153931</v>
      </c>
      <c r="EE16" s="422">
        <v>99.907072013895743</v>
      </c>
      <c r="EF16" s="422">
        <v>100.01704558230038</v>
      </c>
      <c r="EG16" s="422">
        <v>101.51517376505923</v>
      </c>
      <c r="EH16" s="422">
        <v>99.893822832626554</v>
      </c>
      <c r="EI16" s="422">
        <v>99.587511755684517</v>
      </c>
      <c r="EJ16" s="422">
        <v>98.568840328708745</v>
      </c>
      <c r="EK16" s="422">
        <v>98.090150200144137</v>
      </c>
      <c r="EL16" s="422">
        <v>98.908810097782947</v>
      </c>
      <c r="EM16" s="422">
        <v>98.831911697838308</v>
      </c>
      <c r="EN16" s="422">
        <v>99.501908653428544</v>
      </c>
    </row>
    <row r="17" spans="1:144" s="170" customFormat="1" ht="12.75" customHeight="1">
      <c r="A17" s="593" t="s">
        <v>2943</v>
      </c>
      <c r="B17" s="163" t="s">
        <v>15</v>
      </c>
      <c r="C17" s="422">
        <v>260.66804498900882</v>
      </c>
      <c r="D17" s="422">
        <v>118.70661208162076</v>
      </c>
      <c r="E17" s="422">
        <v>114.35726503171509</v>
      </c>
      <c r="F17" s="422">
        <v>106.55088163987378</v>
      </c>
      <c r="G17" s="422">
        <v>105.86338672728601</v>
      </c>
      <c r="H17" s="422">
        <v>101.60658355427059</v>
      </c>
      <c r="I17" s="422">
        <v>106.64673409049117</v>
      </c>
      <c r="J17" s="422">
        <v>115.49733318849123</v>
      </c>
      <c r="K17" s="422">
        <v>133.16261193789694</v>
      </c>
      <c r="L17" s="422">
        <v>138.30762045022175</v>
      </c>
      <c r="M17" s="422">
        <v>103.84517191992644</v>
      </c>
      <c r="N17" s="422">
        <v>116.60129184759185</v>
      </c>
      <c r="O17" s="163" t="s">
        <v>15</v>
      </c>
      <c r="P17" s="422">
        <v>171.57522287631107</v>
      </c>
      <c r="Q17" s="422">
        <v>117.56882012980508</v>
      </c>
      <c r="R17" s="422">
        <v>124.8139710138922</v>
      </c>
      <c r="S17" s="422">
        <v>122.49705087878553</v>
      </c>
      <c r="T17" s="422">
        <v>131.04460115541846</v>
      </c>
      <c r="U17" s="422">
        <v>124.12111344488392</v>
      </c>
      <c r="V17" s="422">
        <v>108.13844392430593</v>
      </c>
      <c r="W17" s="422">
        <v>110.15822619946786</v>
      </c>
      <c r="X17" s="422">
        <v>121.92664061528038</v>
      </c>
      <c r="Y17" s="422">
        <v>113.57017923448724</v>
      </c>
      <c r="Z17" s="422">
        <v>111.79563660220329</v>
      </c>
      <c r="AA17" s="422">
        <v>102.73195017536744</v>
      </c>
      <c r="AB17" s="163" t="s">
        <v>15</v>
      </c>
      <c r="AC17" s="422">
        <v>111.42595601531472</v>
      </c>
      <c r="AD17" s="422">
        <v>112.20247952571837</v>
      </c>
      <c r="AE17" s="422">
        <v>109.24550790240694</v>
      </c>
      <c r="AF17" s="422">
        <v>101.81706017085253</v>
      </c>
      <c r="AG17" s="422">
        <v>103.71025038177217</v>
      </c>
      <c r="AH17" s="422">
        <v>94.670333905312162</v>
      </c>
      <c r="AI17" s="422">
        <v>106.8894333066923</v>
      </c>
      <c r="AJ17" s="422">
        <v>100.55075237482971</v>
      </c>
      <c r="AK17" s="422">
        <v>98.094401905628871</v>
      </c>
      <c r="AL17" s="422">
        <v>96.239236366022169</v>
      </c>
      <c r="AM17" s="422">
        <v>104.46479278851611</v>
      </c>
      <c r="AN17" s="422">
        <v>94.015742914445028</v>
      </c>
      <c r="AO17" s="163" t="s">
        <v>15</v>
      </c>
      <c r="AP17" s="422">
        <v>109.77545391203442</v>
      </c>
      <c r="AQ17" s="422">
        <v>117.96257070274252</v>
      </c>
      <c r="AR17" s="422">
        <v>107.16099200036069</v>
      </c>
      <c r="AS17" s="422">
        <v>105.32857501416586</v>
      </c>
      <c r="AT17" s="422">
        <v>107.25899046132675</v>
      </c>
      <c r="AU17" s="422">
        <v>104.66178121018102</v>
      </c>
      <c r="AV17" s="422">
        <v>94.609021496066035</v>
      </c>
      <c r="AW17" s="422">
        <v>100.61731893269243</v>
      </c>
      <c r="AX17" s="422">
        <v>102.7724331984341</v>
      </c>
      <c r="AY17" s="422">
        <v>94.337386012872173</v>
      </c>
      <c r="AZ17" s="422">
        <v>98.964525528374736</v>
      </c>
      <c r="BA17" s="422">
        <v>107.45498839052019</v>
      </c>
      <c r="BB17" s="163" t="s">
        <v>15</v>
      </c>
      <c r="BC17" s="422">
        <v>113.98832993630954</v>
      </c>
      <c r="BD17" s="422">
        <v>112.53106970987574</v>
      </c>
      <c r="BE17" s="422">
        <v>111.4408690262733</v>
      </c>
      <c r="BF17" s="422">
        <v>103.8192010902532</v>
      </c>
      <c r="BG17" s="422">
        <v>108.33687449230673</v>
      </c>
      <c r="BH17" s="422">
        <v>101.1677893580013</v>
      </c>
      <c r="BI17" s="422">
        <v>99.365644161334956</v>
      </c>
      <c r="BJ17" s="422">
        <v>100.93895899764777</v>
      </c>
      <c r="BK17" s="422">
        <v>99.743584181557665</v>
      </c>
      <c r="BL17" s="422">
        <v>96.724760040675804</v>
      </c>
      <c r="BM17" s="422">
        <v>101.09478466659785</v>
      </c>
      <c r="BN17" s="422">
        <v>103.56340179685446</v>
      </c>
      <c r="BO17" s="163" t="s">
        <v>15</v>
      </c>
      <c r="BP17" s="422">
        <v>114.73177695570791</v>
      </c>
      <c r="BQ17" s="422">
        <v>107.87833451519771</v>
      </c>
      <c r="BR17" s="422">
        <v>106.82590630764199</v>
      </c>
      <c r="BS17" s="422">
        <v>105.61931895192527</v>
      </c>
      <c r="BT17" s="422">
        <v>112.2511650110314</v>
      </c>
      <c r="BU17" s="422">
        <v>102.93369046849372</v>
      </c>
      <c r="BV17" s="422">
        <v>100.00163964382705</v>
      </c>
      <c r="BW17" s="422">
        <v>99.922778911994897</v>
      </c>
      <c r="BX17" s="422">
        <v>98.873090701713366</v>
      </c>
      <c r="BY17" s="422">
        <v>98.279010506221553</v>
      </c>
      <c r="BZ17" s="422">
        <v>98.685397380578735</v>
      </c>
      <c r="CA17" s="422">
        <v>99.75252389697755</v>
      </c>
      <c r="CB17" s="163" t="s">
        <v>15</v>
      </c>
      <c r="CC17" s="422">
        <v>101.10374887223306</v>
      </c>
      <c r="CD17" s="422">
        <v>101.61659137088388</v>
      </c>
      <c r="CE17" s="422">
        <v>101.16074290282802</v>
      </c>
      <c r="CF17" s="422">
        <v>101.97238231839358</v>
      </c>
      <c r="CG17" s="422">
        <v>106.70655371893855</v>
      </c>
      <c r="CH17" s="422">
        <v>102.8001244075389</v>
      </c>
      <c r="CI17" s="422">
        <v>99.140805534341226</v>
      </c>
      <c r="CJ17" s="422">
        <v>98.003479886817317</v>
      </c>
      <c r="CK17" s="422">
        <v>98.119861201942868</v>
      </c>
      <c r="CL17" s="422">
        <v>97.691919274972321</v>
      </c>
      <c r="CM17" s="422">
        <v>95.850085682233527</v>
      </c>
      <c r="CN17" s="422">
        <v>100.21332133011197</v>
      </c>
      <c r="CO17" s="163" t="s">
        <v>15</v>
      </c>
      <c r="CP17" s="422">
        <v>106.80429161306813</v>
      </c>
      <c r="CQ17" s="422">
        <v>100.27791015641195</v>
      </c>
      <c r="CR17" s="422">
        <v>101.12107814128836</v>
      </c>
      <c r="CS17" s="422">
        <v>100.88103371147206</v>
      </c>
      <c r="CT17" s="422">
        <v>103.48449028044824</v>
      </c>
      <c r="CU17" s="422">
        <v>105.27948073714404</v>
      </c>
      <c r="CV17" s="422">
        <v>101.35943717138242</v>
      </c>
      <c r="CW17" s="422">
        <v>103.40991588115335</v>
      </c>
      <c r="CX17" s="422">
        <v>100.41856685350695</v>
      </c>
      <c r="CY17" s="422">
        <v>99.289182149602667</v>
      </c>
      <c r="CZ17" s="422">
        <v>99.623764976609152</v>
      </c>
      <c r="DA17" s="422">
        <v>101.86696814171745</v>
      </c>
      <c r="DB17" s="163" t="s">
        <v>15</v>
      </c>
      <c r="DC17" s="422">
        <v>108.15946796662861</v>
      </c>
      <c r="DD17" s="422">
        <v>104.14176508368737</v>
      </c>
      <c r="DE17" s="422">
        <v>105.54021150267747</v>
      </c>
      <c r="DF17" s="422">
        <v>101.70317029849669</v>
      </c>
      <c r="DG17" s="422">
        <v>105.52052906140115</v>
      </c>
      <c r="DH17" s="422">
        <v>109.2099194010267</v>
      </c>
      <c r="DI17" s="422">
        <v>101.57826821449297</v>
      </c>
      <c r="DJ17" s="422">
        <v>99.669154795708479</v>
      </c>
      <c r="DK17" s="422">
        <v>98.412927521999492</v>
      </c>
      <c r="DL17" s="422">
        <v>99.757287592412297</v>
      </c>
      <c r="DM17" s="422">
        <v>99.68942901943096</v>
      </c>
      <c r="DN17" s="422">
        <v>100.32580209099339</v>
      </c>
      <c r="DO17" s="163" t="s">
        <v>15</v>
      </c>
      <c r="DP17" s="422">
        <v>100.99380259306507</v>
      </c>
      <c r="DQ17" s="422">
        <v>100.87371687527352</v>
      </c>
      <c r="DR17" s="422">
        <v>99.953166308747399</v>
      </c>
      <c r="DS17" s="422">
        <v>101.25259287548187</v>
      </c>
      <c r="DT17" s="422">
        <v>103.30306521714971</v>
      </c>
      <c r="DU17" s="422">
        <v>101.10362530993075</v>
      </c>
      <c r="DV17" s="422">
        <v>98.588058689247134</v>
      </c>
      <c r="DW17" s="422">
        <v>99.18114649764928</v>
      </c>
      <c r="DX17" s="422">
        <v>100.10757291089625</v>
      </c>
      <c r="DY17" s="422">
        <v>99.633198345378034</v>
      </c>
      <c r="DZ17" s="422">
        <v>99.567900512214095</v>
      </c>
      <c r="EA17" s="422">
        <v>99.857159934800549</v>
      </c>
      <c r="EB17" s="163" t="s">
        <v>15</v>
      </c>
      <c r="EC17" s="422">
        <v>100.46058084166197</v>
      </c>
      <c r="ED17" s="422">
        <v>99.332756516989534</v>
      </c>
      <c r="EE17" s="422">
        <v>99.945365156040978</v>
      </c>
      <c r="EF17" s="422">
        <v>101.31602545499069</v>
      </c>
      <c r="EG17" s="422">
        <v>102.47253761736737</v>
      </c>
      <c r="EH17" s="422">
        <v>103.29831650220589</v>
      </c>
      <c r="EI17" s="422">
        <v>100.14095827105633</v>
      </c>
      <c r="EJ17" s="422">
        <v>100.61581338915917</v>
      </c>
      <c r="EK17" s="422">
        <v>100.34302285893382</v>
      </c>
      <c r="EL17" s="422">
        <v>100.61129655711252</v>
      </c>
      <c r="EM17" s="422">
        <v>101.42650899093151</v>
      </c>
      <c r="EN17" s="422">
        <v>103.3525812261844</v>
      </c>
    </row>
    <row r="18" spans="1:144" s="170" customFormat="1" ht="12.75" customHeight="1">
      <c r="A18" s="593" t="s">
        <v>2944</v>
      </c>
      <c r="B18" s="163" t="s">
        <v>15</v>
      </c>
      <c r="C18" s="422">
        <v>100</v>
      </c>
      <c r="D18" s="422">
        <v>100</v>
      </c>
      <c r="E18" s="422">
        <v>119.65846113320835</v>
      </c>
      <c r="F18" s="422">
        <v>105.99573675860501</v>
      </c>
      <c r="G18" s="422">
        <v>100</v>
      </c>
      <c r="H18" s="422">
        <v>111.30946887986475</v>
      </c>
      <c r="I18" s="422">
        <v>99.966757389468683</v>
      </c>
      <c r="J18" s="422">
        <v>100</v>
      </c>
      <c r="K18" s="422">
        <v>115.64941918902554</v>
      </c>
      <c r="L18" s="422">
        <v>127.24598496797638</v>
      </c>
      <c r="M18" s="422">
        <v>109.93211623637798</v>
      </c>
      <c r="N18" s="422">
        <v>143.64366087949335</v>
      </c>
      <c r="O18" s="163" t="s">
        <v>15</v>
      </c>
      <c r="P18" s="422">
        <v>135.07052959760256</v>
      </c>
      <c r="Q18" s="422">
        <v>154.99250213491885</v>
      </c>
      <c r="R18" s="422">
        <v>137.07235165928907</v>
      </c>
      <c r="S18" s="422">
        <v>114.27509761038925</v>
      </c>
      <c r="T18" s="422">
        <v>101.47098052823047</v>
      </c>
      <c r="U18" s="422">
        <v>131.3876810467535</v>
      </c>
      <c r="V18" s="422">
        <v>107.33979724455951</v>
      </c>
      <c r="W18" s="422">
        <v>110.10699190428002</v>
      </c>
      <c r="X18" s="422">
        <v>130.52679913023226</v>
      </c>
      <c r="Y18" s="422">
        <v>112.61848558473353</v>
      </c>
      <c r="Z18" s="422">
        <v>145.31770830619948</v>
      </c>
      <c r="AA18" s="422">
        <v>134.14739365314153</v>
      </c>
      <c r="AB18" s="163" t="s">
        <v>15</v>
      </c>
      <c r="AC18" s="422">
        <v>109.59015861300681</v>
      </c>
      <c r="AD18" s="422">
        <v>102.47128286558352</v>
      </c>
      <c r="AE18" s="422">
        <v>113.70883709832455</v>
      </c>
      <c r="AF18" s="422">
        <v>99.405182804490579</v>
      </c>
      <c r="AG18" s="422">
        <v>108.73247332834617</v>
      </c>
      <c r="AH18" s="422">
        <v>99.445622592632446</v>
      </c>
      <c r="AI18" s="422">
        <v>100.68283723377679</v>
      </c>
      <c r="AJ18" s="422">
        <v>98.801784177926692</v>
      </c>
      <c r="AK18" s="422">
        <v>100.42396609651216</v>
      </c>
      <c r="AL18" s="422">
        <v>100.58854679994882</v>
      </c>
      <c r="AM18" s="422">
        <v>107.01937527476217</v>
      </c>
      <c r="AN18" s="422">
        <v>100.37589111170368</v>
      </c>
      <c r="AO18" s="163" t="s">
        <v>15</v>
      </c>
      <c r="AP18" s="422">
        <v>106.4717443977204</v>
      </c>
      <c r="AQ18" s="422">
        <v>101.04829502954561</v>
      </c>
      <c r="AR18" s="422">
        <v>100.64492757618007</v>
      </c>
      <c r="AS18" s="422">
        <v>99.877115852613613</v>
      </c>
      <c r="AT18" s="422">
        <v>99.863956159910757</v>
      </c>
      <c r="AU18" s="422">
        <v>101.78041940346895</v>
      </c>
      <c r="AV18" s="422">
        <v>100.06926291923757</v>
      </c>
      <c r="AW18" s="422">
        <v>99.839122557666059</v>
      </c>
      <c r="AX18" s="422">
        <v>100.12067414756534</v>
      </c>
      <c r="AY18" s="422">
        <v>105.15019088485576</v>
      </c>
      <c r="AZ18" s="422">
        <v>99.386389532443417</v>
      </c>
      <c r="BA18" s="422">
        <v>103.28509059226212</v>
      </c>
      <c r="BB18" s="163" t="s">
        <v>15</v>
      </c>
      <c r="BC18" s="422">
        <v>103.11004496673905</v>
      </c>
      <c r="BD18" s="422">
        <v>100.25901002171874</v>
      </c>
      <c r="BE18" s="422">
        <v>105.8578443952848</v>
      </c>
      <c r="BF18" s="422">
        <v>99.604684211822246</v>
      </c>
      <c r="BG18" s="422">
        <v>99.559610379547308</v>
      </c>
      <c r="BH18" s="422">
        <v>99.814864983809471</v>
      </c>
      <c r="BI18" s="422">
        <v>99.957246507864156</v>
      </c>
      <c r="BJ18" s="422">
        <v>102.01869551091977</v>
      </c>
      <c r="BK18" s="422">
        <v>101.08154166049982</v>
      </c>
      <c r="BL18" s="422">
        <v>100.50499655888099</v>
      </c>
      <c r="BM18" s="422">
        <v>103.79390977084886</v>
      </c>
      <c r="BN18" s="422">
        <v>103.40102250901664</v>
      </c>
      <c r="BO18" s="163" t="s">
        <v>15</v>
      </c>
      <c r="BP18" s="422">
        <v>102.84130944204659</v>
      </c>
      <c r="BQ18" s="422">
        <v>99.853175967954385</v>
      </c>
      <c r="BR18" s="422">
        <v>99.595824380491408</v>
      </c>
      <c r="BS18" s="422">
        <v>101.10792106235056</v>
      </c>
      <c r="BT18" s="422">
        <v>96.963984369063056</v>
      </c>
      <c r="BU18" s="422">
        <v>99.506086312743591</v>
      </c>
      <c r="BV18" s="422">
        <v>101.64328808605462</v>
      </c>
      <c r="BW18" s="422">
        <v>101.04565513468367</v>
      </c>
      <c r="BX18" s="422">
        <v>100.13215781862479</v>
      </c>
      <c r="BY18" s="422">
        <v>100.16186547931807</v>
      </c>
      <c r="BZ18" s="422">
        <v>99.332642670858746</v>
      </c>
      <c r="CA18" s="422">
        <v>101.04775174361178</v>
      </c>
      <c r="CB18" s="163" t="s">
        <v>15</v>
      </c>
      <c r="CC18" s="422">
        <v>99.670804681250331</v>
      </c>
      <c r="CD18" s="422">
        <v>100.56254761388684</v>
      </c>
      <c r="CE18" s="422">
        <v>100.86707642894214</v>
      </c>
      <c r="CF18" s="422">
        <v>98.833516414151944</v>
      </c>
      <c r="CG18" s="422">
        <v>99.683303940052269</v>
      </c>
      <c r="CH18" s="422">
        <v>99.993680894439464</v>
      </c>
      <c r="CI18" s="422">
        <v>99.266271589514915</v>
      </c>
      <c r="CJ18" s="422">
        <v>100.01400278957229</v>
      </c>
      <c r="CK18" s="422">
        <v>100.11058374912383</v>
      </c>
      <c r="CL18" s="422">
        <v>100.89384811221203</v>
      </c>
      <c r="CM18" s="422">
        <v>105.18527423961824</v>
      </c>
      <c r="CN18" s="422">
        <v>103.1482733546123</v>
      </c>
      <c r="CO18" s="163" t="s">
        <v>15</v>
      </c>
      <c r="CP18" s="422">
        <v>101.84066696200055</v>
      </c>
      <c r="CQ18" s="422">
        <v>99.085890403890474</v>
      </c>
      <c r="CR18" s="422">
        <v>100.75575995818697</v>
      </c>
      <c r="CS18" s="422">
        <v>101.57908814566285</v>
      </c>
      <c r="CT18" s="422">
        <v>101.5778717394226</v>
      </c>
      <c r="CU18" s="422">
        <v>102.79129962946341</v>
      </c>
      <c r="CV18" s="422">
        <v>100.97928366535598</v>
      </c>
      <c r="CW18" s="422">
        <v>104.33245665361382</v>
      </c>
      <c r="CX18" s="422">
        <v>103.69902487255666</v>
      </c>
      <c r="CY18" s="422">
        <v>102.32403798312244</v>
      </c>
      <c r="CZ18" s="422">
        <v>101.58203640473185</v>
      </c>
      <c r="DA18" s="422">
        <v>103.02765373742059</v>
      </c>
      <c r="DB18" s="163" t="s">
        <v>15</v>
      </c>
      <c r="DC18" s="422">
        <v>101.25000119493231</v>
      </c>
      <c r="DD18" s="422">
        <v>99.925798553664492</v>
      </c>
      <c r="DE18" s="422">
        <v>100.24756021674253</v>
      </c>
      <c r="DF18" s="422">
        <v>100.40352974528778</v>
      </c>
      <c r="DG18" s="422">
        <v>100.17071802375486</v>
      </c>
      <c r="DH18" s="422">
        <v>100.23656785574451</v>
      </c>
      <c r="DI18" s="422">
        <v>99.696398353665813</v>
      </c>
      <c r="DJ18" s="422">
        <v>100.75067200754208</v>
      </c>
      <c r="DK18" s="422">
        <v>102.5725475550436</v>
      </c>
      <c r="DL18" s="422">
        <v>104.33490659284203</v>
      </c>
      <c r="DM18" s="422">
        <v>110.0782904008145</v>
      </c>
      <c r="DN18" s="422">
        <v>101.82865937265402</v>
      </c>
      <c r="DO18" s="163" t="s">
        <v>15</v>
      </c>
      <c r="DP18" s="422">
        <v>100.30073207349555</v>
      </c>
      <c r="DQ18" s="422">
        <v>99.926390626839932</v>
      </c>
      <c r="DR18" s="422">
        <v>99.826839546715249</v>
      </c>
      <c r="DS18" s="422">
        <v>100.62811584884943</v>
      </c>
      <c r="DT18" s="422">
        <v>100.10443745152691</v>
      </c>
      <c r="DU18" s="422">
        <v>100.62599602126177</v>
      </c>
      <c r="DV18" s="422">
        <v>100.02460728397386</v>
      </c>
      <c r="DW18" s="422">
        <v>101.19481742476091</v>
      </c>
      <c r="DX18" s="422">
        <v>99.568827458934294</v>
      </c>
      <c r="DY18" s="422">
        <v>100.51874704531556</v>
      </c>
      <c r="DZ18" s="422">
        <v>102.01986466851271</v>
      </c>
      <c r="EA18" s="422">
        <v>102.8667420032785</v>
      </c>
      <c r="EB18" s="163" t="s">
        <v>15</v>
      </c>
      <c r="EC18" s="422">
        <v>100.5791468969433</v>
      </c>
      <c r="ED18" s="422">
        <v>100.00457912491729</v>
      </c>
      <c r="EE18" s="422">
        <v>98.442875111675278</v>
      </c>
      <c r="EF18" s="422">
        <v>97.614669950711004</v>
      </c>
      <c r="EG18" s="422">
        <v>100.42465049525808</v>
      </c>
      <c r="EH18" s="422">
        <v>99.342766699480066</v>
      </c>
      <c r="EI18" s="422">
        <v>100.29780558227424</v>
      </c>
      <c r="EJ18" s="422">
        <v>99.95289299848389</v>
      </c>
      <c r="EK18" s="422">
        <v>99.269326477007908</v>
      </c>
      <c r="EL18" s="422">
        <v>99.628763134902869</v>
      </c>
      <c r="EM18" s="422">
        <v>101.65539619320394</v>
      </c>
      <c r="EN18" s="422">
        <v>100.24524065060712</v>
      </c>
    </row>
    <row r="19" spans="1:144" s="170" customFormat="1" ht="12.75" customHeight="1">
      <c r="A19" s="593" t="s">
        <v>2945</v>
      </c>
      <c r="B19" s="163" t="s">
        <v>15</v>
      </c>
      <c r="C19" s="422">
        <v>580.3918877099951</v>
      </c>
      <c r="D19" s="422">
        <v>107.19208302840957</v>
      </c>
      <c r="E19" s="422">
        <v>105.43834939401562</v>
      </c>
      <c r="F19" s="422">
        <v>125.26741814201185</v>
      </c>
      <c r="G19" s="422">
        <v>100.3135338482188</v>
      </c>
      <c r="H19" s="422">
        <v>102.21063973703373</v>
      </c>
      <c r="I19" s="422">
        <v>104.83136297776127</v>
      </c>
      <c r="J19" s="422">
        <v>96.991028561959951</v>
      </c>
      <c r="K19" s="422">
        <v>202.8613152668739</v>
      </c>
      <c r="L19" s="422">
        <v>136.92213826133704</v>
      </c>
      <c r="M19" s="422">
        <v>117.03075340047533</v>
      </c>
      <c r="N19" s="422">
        <v>109.33636810104895</v>
      </c>
      <c r="O19" s="163" t="s">
        <v>15</v>
      </c>
      <c r="P19" s="422">
        <v>143.27963917748696</v>
      </c>
      <c r="Q19" s="422">
        <v>187.48187917270985</v>
      </c>
      <c r="R19" s="422">
        <v>112.98014039991683</v>
      </c>
      <c r="S19" s="422">
        <v>100.61794515080071</v>
      </c>
      <c r="T19" s="422">
        <v>124.05558005459945</v>
      </c>
      <c r="U19" s="422">
        <v>107.32001827206128</v>
      </c>
      <c r="V19" s="422">
        <v>108.60293189326633</v>
      </c>
      <c r="W19" s="422">
        <v>107.99260255693814</v>
      </c>
      <c r="X19" s="422">
        <v>134.24026769214464</v>
      </c>
      <c r="Y19" s="422">
        <v>106.96677589309324</v>
      </c>
      <c r="Z19" s="422">
        <v>194.70873320016656</v>
      </c>
      <c r="AA19" s="422">
        <v>105.44308568109857</v>
      </c>
      <c r="AB19" s="163" t="s">
        <v>15</v>
      </c>
      <c r="AC19" s="422">
        <v>104.02047160409502</v>
      </c>
      <c r="AD19" s="422">
        <v>105.13128936048382</v>
      </c>
      <c r="AE19" s="422">
        <v>108.47931261342771</v>
      </c>
      <c r="AF19" s="422">
        <v>100.85235545622318</v>
      </c>
      <c r="AG19" s="422">
        <v>98.812016245177531</v>
      </c>
      <c r="AH19" s="422">
        <v>98.192708930013225</v>
      </c>
      <c r="AI19" s="422">
        <v>102.73416235432715</v>
      </c>
      <c r="AJ19" s="422">
        <v>97.388348701007061</v>
      </c>
      <c r="AK19" s="422">
        <v>103.04249780964152</v>
      </c>
      <c r="AL19" s="422">
        <v>100.44342240458104</v>
      </c>
      <c r="AM19" s="422">
        <v>100.17794163797231</v>
      </c>
      <c r="AN19" s="422">
        <v>103.15349267349012</v>
      </c>
      <c r="AO19" s="163" t="s">
        <v>15</v>
      </c>
      <c r="AP19" s="422">
        <v>107.10113315220065</v>
      </c>
      <c r="AQ19" s="422">
        <v>114.85418880880218</v>
      </c>
      <c r="AR19" s="422">
        <v>99.300347220864253</v>
      </c>
      <c r="AS19" s="422">
        <v>101.52004112757989</v>
      </c>
      <c r="AT19" s="422">
        <v>97.995241564315563</v>
      </c>
      <c r="AU19" s="422">
        <v>91.765012794462947</v>
      </c>
      <c r="AV19" s="422">
        <v>99.470844972242617</v>
      </c>
      <c r="AW19" s="422">
        <v>100.52871408632646</v>
      </c>
      <c r="AX19" s="422">
        <v>103.21939453393666</v>
      </c>
      <c r="AY19" s="422">
        <v>107.31015827448715</v>
      </c>
      <c r="AZ19" s="422">
        <v>104.395615757671</v>
      </c>
      <c r="BA19" s="422">
        <v>109.99869344901418</v>
      </c>
      <c r="BB19" s="163" t="s">
        <v>15</v>
      </c>
      <c r="BC19" s="422">
        <v>111.31328801596618</v>
      </c>
      <c r="BD19" s="422">
        <v>103.86875353836471</v>
      </c>
      <c r="BE19" s="422">
        <v>102.6525247628778</v>
      </c>
      <c r="BF19" s="422">
        <v>101.82216495336291</v>
      </c>
      <c r="BG19" s="422">
        <v>99.813484732901856</v>
      </c>
      <c r="BH19" s="422">
        <v>94.562802419999883</v>
      </c>
      <c r="BI19" s="422">
        <v>95.05858548094082</v>
      </c>
      <c r="BJ19" s="422">
        <v>99.049899490825368</v>
      </c>
      <c r="BK19" s="422">
        <v>104.99168959086849</v>
      </c>
      <c r="BL19" s="422">
        <v>102.66337373352228</v>
      </c>
      <c r="BM19" s="422">
        <v>113.80218422485041</v>
      </c>
      <c r="BN19" s="422">
        <v>115.16717003637389</v>
      </c>
      <c r="BO19" s="163" t="s">
        <v>15</v>
      </c>
      <c r="BP19" s="422">
        <v>104.34381736437224</v>
      </c>
      <c r="BQ19" s="422">
        <v>102.09667570932717</v>
      </c>
      <c r="BR19" s="422">
        <v>100.98812854510166</v>
      </c>
      <c r="BS19" s="422">
        <v>100.74202070447046</v>
      </c>
      <c r="BT19" s="422">
        <v>98.090781594477008</v>
      </c>
      <c r="BU19" s="422">
        <v>93.021932896308584</v>
      </c>
      <c r="BV19" s="422">
        <v>95.431984865152415</v>
      </c>
      <c r="BW19" s="422">
        <v>99.883721653403242</v>
      </c>
      <c r="BX19" s="422">
        <v>102.66897483124606</v>
      </c>
      <c r="BY19" s="422">
        <v>104.56156931970193</v>
      </c>
      <c r="BZ19" s="422">
        <v>107.36628190992855</v>
      </c>
      <c r="CA19" s="422">
        <v>103.48898133307856</v>
      </c>
      <c r="CB19" s="163" t="s">
        <v>15</v>
      </c>
      <c r="CC19" s="422">
        <v>104.97373847738865</v>
      </c>
      <c r="CD19" s="422">
        <v>96.978782276570456</v>
      </c>
      <c r="CE19" s="422">
        <v>97.606125329959198</v>
      </c>
      <c r="CF19" s="422">
        <v>98.731875632301055</v>
      </c>
      <c r="CG19" s="422">
        <v>96.48847499792673</v>
      </c>
      <c r="CH19" s="422">
        <v>96.258075217101151</v>
      </c>
      <c r="CI19" s="422">
        <v>99.238270808343032</v>
      </c>
      <c r="CJ19" s="422">
        <v>99.409054666092217</v>
      </c>
      <c r="CK19" s="422">
        <v>101.25675988066101</v>
      </c>
      <c r="CL19" s="422">
        <v>102.38083926549844</v>
      </c>
      <c r="CM19" s="422">
        <v>107.29968482075618</v>
      </c>
      <c r="CN19" s="422">
        <v>111.1168127989185</v>
      </c>
      <c r="CO19" s="163" t="s">
        <v>15</v>
      </c>
      <c r="CP19" s="422">
        <v>107.71052750426682</v>
      </c>
      <c r="CQ19" s="422">
        <v>96.242396927300817</v>
      </c>
      <c r="CR19" s="422">
        <v>97.065941248367935</v>
      </c>
      <c r="CS19" s="422">
        <v>99.96631965500589</v>
      </c>
      <c r="CT19" s="422">
        <v>96.462700397132011</v>
      </c>
      <c r="CU19" s="422">
        <v>101.81390472745231</v>
      </c>
      <c r="CV19" s="422">
        <v>97.487516600463579</v>
      </c>
      <c r="CW19" s="422">
        <v>101.32762077978551</v>
      </c>
      <c r="CX19" s="422">
        <v>105.24694828394338</v>
      </c>
      <c r="CY19" s="422">
        <v>102.86203176757938</v>
      </c>
      <c r="CZ19" s="422">
        <v>107.48154657697775</v>
      </c>
      <c r="DA19" s="422">
        <v>111.2629563098196</v>
      </c>
      <c r="DB19" s="163" t="s">
        <v>15</v>
      </c>
      <c r="DC19" s="422">
        <v>105.53091399651538</v>
      </c>
      <c r="DD19" s="422">
        <v>102.27502140414968</v>
      </c>
      <c r="DE19" s="422">
        <v>98.593996432211597</v>
      </c>
      <c r="DF19" s="422">
        <v>97.752780492483609</v>
      </c>
      <c r="DG19" s="422">
        <v>96.8530025948033</v>
      </c>
      <c r="DH19" s="422">
        <v>95.384483834385875</v>
      </c>
      <c r="DI19" s="422">
        <v>99.410554551019132</v>
      </c>
      <c r="DJ19" s="422">
        <v>101.89572182557525</v>
      </c>
      <c r="DK19" s="422">
        <v>102.78339699273187</v>
      </c>
      <c r="DL19" s="422">
        <v>105.06638853377656</v>
      </c>
      <c r="DM19" s="422">
        <v>112.97745740552836</v>
      </c>
      <c r="DN19" s="422">
        <v>107.04339545653558</v>
      </c>
      <c r="DO19" s="163" t="s">
        <v>15</v>
      </c>
      <c r="DP19" s="422">
        <v>101.64651736016408</v>
      </c>
      <c r="DQ19" s="422">
        <v>101.7980360049457</v>
      </c>
      <c r="DR19" s="422">
        <v>98.849526803089219</v>
      </c>
      <c r="DS19" s="422">
        <v>94.492410969774099</v>
      </c>
      <c r="DT19" s="422">
        <v>95.426877683705101</v>
      </c>
      <c r="DU19" s="422">
        <v>96.501971476418674</v>
      </c>
      <c r="DV19" s="422">
        <v>99.050496781952091</v>
      </c>
      <c r="DW19" s="422">
        <v>100.21902752872738</v>
      </c>
      <c r="DX19" s="422">
        <v>100.82911964924878</v>
      </c>
      <c r="DY19" s="422">
        <v>103.30383318102841</v>
      </c>
      <c r="DZ19" s="422">
        <v>104.91620113274951</v>
      </c>
      <c r="EA19" s="422">
        <v>102.85365367518631</v>
      </c>
      <c r="EB19" s="163" t="s">
        <v>15</v>
      </c>
      <c r="EC19" s="422">
        <v>102.67431475249495</v>
      </c>
      <c r="ED19" s="422">
        <v>100.34910528081453</v>
      </c>
      <c r="EE19" s="422">
        <v>96.816025094395513</v>
      </c>
      <c r="EF19" s="422">
        <v>96.638205333110051</v>
      </c>
      <c r="EG19" s="422">
        <v>97.79079763542417</v>
      </c>
      <c r="EH19" s="422">
        <v>98.3487255401471</v>
      </c>
      <c r="EI19" s="422">
        <v>99.203456041080656</v>
      </c>
      <c r="EJ19" s="422">
        <v>99.791781396927718</v>
      </c>
      <c r="EK19" s="422">
        <v>99.566630920875383</v>
      </c>
      <c r="EL19" s="422">
        <v>101.75541176608689</v>
      </c>
      <c r="EM19" s="422">
        <v>104.63275721784279</v>
      </c>
      <c r="EN19" s="422">
        <v>106.44034886517724</v>
      </c>
    </row>
    <row r="20" spans="1:144" s="170" customFormat="1" ht="12.75" customHeight="1">
      <c r="A20" s="593" t="s">
        <v>2947</v>
      </c>
      <c r="B20" s="163" t="s">
        <v>15</v>
      </c>
      <c r="C20" s="422">
        <v>746.9188530926665</v>
      </c>
      <c r="D20" s="422">
        <v>104.22945575000028</v>
      </c>
      <c r="E20" s="422">
        <v>137.21541034935603</v>
      </c>
      <c r="F20" s="422">
        <v>180.20186497285681</v>
      </c>
      <c r="G20" s="422">
        <v>170.10821528852895</v>
      </c>
      <c r="H20" s="422">
        <v>96.371048918440408</v>
      </c>
      <c r="I20" s="422">
        <v>99.935514849201198</v>
      </c>
      <c r="J20" s="422">
        <v>93.400837819784613</v>
      </c>
      <c r="K20" s="422">
        <v>121.98815460748567</v>
      </c>
      <c r="L20" s="422">
        <v>174.16051201841861</v>
      </c>
      <c r="M20" s="422">
        <v>148.19754797731272</v>
      </c>
      <c r="N20" s="422">
        <v>113.27009814014389</v>
      </c>
      <c r="O20" s="163" t="s">
        <v>15</v>
      </c>
      <c r="P20" s="422">
        <v>132.53671383078918</v>
      </c>
      <c r="Q20" s="422">
        <v>124.51283373358071</v>
      </c>
      <c r="R20" s="422">
        <v>123.74703587457989</v>
      </c>
      <c r="S20" s="422">
        <v>110.70455042762619</v>
      </c>
      <c r="T20" s="422">
        <v>126.42403741312114</v>
      </c>
      <c r="U20" s="422">
        <v>119.33541559737375</v>
      </c>
      <c r="V20" s="422">
        <v>108.9321956332913</v>
      </c>
      <c r="W20" s="422">
        <v>110.69160943863332</v>
      </c>
      <c r="X20" s="422">
        <v>142.75336440037455</v>
      </c>
      <c r="Y20" s="422">
        <v>141.42908709602619</v>
      </c>
      <c r="Z20" s="422">
        <v>122.20566795061831</v>
      </c>
      <c r="AA20" s="422">
        <v>106.40422102632736</v>
      </c>
      <c r="AB20" s="163" t="s">
        <v>15</v>
      </c>
      <c r="AC20" s="422">
        <v>105.54169224754222</v>
      </c>
      <c r="AD20" s="422">
        <v>116.33036126406103</v>
      </c>
      <c r="AE20" s="422">
        <v>118.43173650470243</v>
      </c>
      <c r="AF20" s="422">
        <v>113.25471105199512</v>
      </c>
      <c r="AG20" s="422">
        <v>105.80286266764256</v>
      </c>
      <c r="AH20" s="422">
        <v>105.71482326950634</v>
      </c>
      <c r="AI20" s="422">
        <v>74.360436763465117</v>
      </c>
      <c r="AJ20" s="422">
        <v>85.113374975481861</v>
      </c>
      <c r="AK20" s="422">
        <v>103.18591109386838</v>
      </c>
      <c r="AL20" s="422">
        <v>105.83786346406745</v>
      </c>
      <c r="AM20" s="422">
        <v>125.98160456730716</v>
      </c>
      <c r="AN20" s="422">
        <v>116.64706562701022</v>
      </c>
      <c r="AO20" s="163" t="s">
        <v>15</v>
      </c>
      <c r="AP20" s="422">
        <v>107.82424165191871</v>
      </c>
      <c r="AQ20" s="422">
        <v>105.34979292198652</v>
      </c>
      <c r="AR20" s="422">
        <v>100.05990043053829</v>
      </c>
      <c r="AS20" s="422">
        <v>96.525030273247609</v>
      </c>
      <c r="AT20" s="422">
        <v>101.89398238717557</v>
      </c>
      <c r="AU20" s="422">
        <v>100.79672322391325</v>
      </c>
      <c r="AV20" s="422">
        <v>101.97479435710551</v>
      </c>
      <c r="AW20" s="422">
        <v>104.43096602041044</v>
      </c>
      <c r="AX20" s="422">
        <v>104.87853776263825</v>
      </c>
      <c r="AY20" s="422">
        <v>98.310431339588533</v>
      </c>
      <c r="AZ20" s="422">
        <v>97.250134620965554</v>
      </c>
      <c r="BA20" s="422">
        <v>102.56579321942615</v>
      </c>
      <c r="BB20" s="163" t="s">
        <v>15</v>
      </c>
      <c r="BC20" s="422">
        <v>99.457818796594282</v>
      </c>
      <c r="BD20" s="422">
        <v>102.18808559119823</v>
      </c>
      <c r="BE20" s="422">
        <v>99.029022809721141</v>
      </c>
      <c r="BF20" s="422">
        <v>101.4127044936285</v>
      </c>
      <c r="BG20" s="422">
        <v>98.872821348181134</v>
      </c>
      <c r="BH20" s="422">
        <v>99.108077408245947</v>
      </c>
      <c r="BI20" s="422">
        <v>99.50498607901072</v>
      </c>
      <c r="BJ20" s="422">
        <v>106.22589160322467</v>
      </c>
      <c r="BK20" s="422">
        <v>106.64787065609399</v>
      </c>
      <c r="BL20" s="422">
        <v>100.67054861710932</v>
      </c>
      <c r="BM20" s="422">
        <v>106.49258765675276</v>
      </c>
      <c r="BN20" s="422">
        <v>100.7238269306544</v>
      </c>
      <c r="BO20" s="163" t="s">
        <v>15</v>
      </c>
      <c r="BP20" s="422">
        <v>104.87140238172576</v>
      </c>
      <c r="BQ20" s="422">
        <v>107.42348976261884</v>
      </c>
      <c r="BR20" s="422">
        <v>106.9985323579516</v>
      </c>
      <c r="BS20" s="422">
        <v>110.64392783607356</v>
      </c>
      <c r="BT20" s="422">
        <v>99.014101265057846</v>
      </c>
      <c r="BU20" s="422">
        <v>94.559235393310644</v>
      </c>
      <c r="BV20" s="422">
        <v>96.75840927530075</v>
      </c>
      <c r="BW20" s="422">
        <v>102.18519648341429</v>
      </c>
      <c r="BX20" s="422">
        <v>101.273977199559</v>
      </c>
      <c r="BY20" s="422">
        <v>101.04825480313903</v>
      </c>
      <c r="BZ20" s="422">
        <v>101.04141402383158</v>
      </c>
      <c r="CA20" s="422">
        <v>99.233927816233418</v>
      </c>
      <c r="CB20" s="163" t="s">
        <v>15</v>
      </c>
      <c r="CC20" s="422">
        <v>99.872623339026404</v>
      </c>
      <c r="CD20" s="422">
        <v>98.975060664150789</v>
      </c>
      <c r="CE20" s="422">
        <v>99.373605514798442</v>
      </c>
      <c r="CF20" s="422">
        <v>99.237818617683516</v>
      </c>
      <c r="CG20" s="422">
        <v>100.93218611232955</v>
      </c>
      <c r="CH20" s="422">
        <v>103.42424855150551</v>
      </c>
      <c r="CI20" s="422">
        <v>99.845285198190055</v>
      </c>
      <c r="CJ20" s="422">
        <v>102.7738929173331</v>
      </c>
      <c r="CK20" s="422">
        <v>105.29668398168353</v>
      </c>
      <c r="CL20" s="422">
        <v>103.82426336712072</v>
      </c>
      <c r="CM20" s="422">
        <v>109.21794451674316</v>
      </c>
      <c r="CN20" s="422">
        <v>103.34107117419875</v>
      </c>
      <c r="CO20" s="163" t="s">
        <v>15</v>
      </c>
      <c r="CP20" s="422">
        <v>99.59289051610935</v>
      </c>
      <c r="CQ20" s="422">
        <v>100.18076257165882</v>
      </c>
      <c r="CR20" s="422">
        <v>101.39907621567939</v>
      </c>
      <c r="CS20" s="422">
        <v>106.5315065356772</v>
      </c>
      <c r="CT20" s="422">
        <v>104.87940514240084</v>
      </c>
      <c r="CU20" s="422">
        <v>106.12753957705576</v>
      </c>
      <c r="CV20" s="422">
        <v>96.718897145558131</v>
      </c>
      <c r="CW20" s="422">
        <v>101.34481701994147</v>
      </c>
      <c r="CX20" s="422">
        <v>103.46637104390857</v>
      </c>
      <c r="CY20" s="422">
        <v>100.66276095007991</v>
      </c>
      <c r="CZ20" s="422">
        <v>100.25995036366264</v>
      </c>
      <c r="DA20" s="422">
        <v>105.01458822248885</v>
      </c>
      <c r="DB20" s="163" t="s">
        <v>15</v>
      </c>
      <c r="DC20" s="422">
        <v>100.50994560678402</v>
      </c>
      <c r="DD20" s="422">
        <v>99.372505767107597</v>
      </c>
      <c r="DE20" s="422">
        <v>100.66480062399296</v>
      </c>
      <c r="DF20" s="422">
        <v>100.15700497036761</v>
      </c>
      <c r="DG20" s="422">
        <v>100.07277463119091</v>
      </c>
      <c r="DH20" s="422">
        <v>98.100315482824001</v>
      </c>
      <c r="DI20" s="422">
        <v>100.27958368866132</v>
      </c>
      <c r="DJ20" s="422">
        <v>100.16817141355476</v>
      </c>
      <c r="DK20" s="422">
        <v>101.81634871188423</v>
      </c>
      <c r="DL20" s="422">
        <v>102.1948960723923</v>
      </c>
      <c r="DM20" s="422">
        <v>100.54825995455521</v>
      </c>
      <c r="DN20" s="422">
        <v>99.872319149283044</v>
      </c>
      <c r="DO20" s="163" t="s">
        <v>15</v>
      </c>
      <c r="DP20" s="422">
        <v>98.079000677661938</v>
      </c>
      <c r="DQ20" s="422">
        <v>99.468667549945295</v>
      </c>
      <c r="DR20" s="422">
        <v>98.55378662832841</v>
      </c>
      <c r="DS20" s="422">
        <v>100.31734795822589</v>
      </c>
      <c r="DT20" s="422">
        <v>99.745618193911071</v>
      </c>
      <c r="DU20" s="422">
        <v>103.32929023906445</v>
      </c>
      <c r="DV20" s="422">
        <v>101.52512953669242</v>
      </c>
      <c r="DW20" s="422">
        <v>101.93558991271559</v>
      </c>
      <c r="DX20" s="422">
        <v>100.3883556074815</v>
      </c>
      <c r="DY20" s="422">
        <v>101.63437809435838</v>
      </c>
      <c r="DZ20" s="422">
        <v>101.4118822163032</v>
      </c>
      <c r="EA20" s="422">
        <v>100.60620673858655</v>
      </c>
      <c r="EB20" s="163" t="s">
        <v>15</v>
      </c>
      <c r="EC20" s="422">
        <v>100.22571567939463</v>
      </c>
      <c r="ED20" s="422">
        <v>100.36645943856868</v>
      </c>
      <c r="EE20" s="422">
        <v>103.17628043036981</v>
      </c>
      <c r="EF20" s="422">
        <v>101.76395568638002</v>
      </c>
      <c r="EG20" s="422">
        <v>100.61145202789372</v>
      </c>
      <c r="EH20" s="422">
        <v>102.13795282967769</v>
      </c>
      <c r="EI20" s="422">
        <v>101.08416412272403</v>
      </c>
      <c r="EJ20" s="422">
        <v>101.04492621497539</v>
      </c>
      <c r="EK20" s="422">
        <v>98.350045069530424</v>
      </c>
      <c r="EL20" s="422">
        <v>99.11594896729784</v>
      </c>
      <c r="EM20" s="422">
        <v>99.048355053749262</v>
      </c>
      <c r="EN20" s="422">
        <v>99.937818046980681</v>
      </c>
    </row>
    <row r="21" spans="1:144" s="170" customFormat="1" ht="12.75" customHeight="1">
      <c r="A21" s="593" t="s">
        <v>2946</v>
      </c>
      <c r="B21" s="163" t="s">
        <v>15</v>
      </c>
      <c r="C21" s="163">
        <v>134.93840221626829</v>
      </c>
      <c r="D21" s="163">
        <v>142.97408912613142</v>
      </c>
      <c r="E21" s="163">
        <v>111.28839369642129</v>
      </c>
      <c r="F21" s="163">
        <v>101.95929756833976</v>
      </c>
      <c r="G21" s="163">
        <v>100.2495563724261</v>
      </c>
      <c r="H21" s="163">
        <v>99.842484586741634</v>
      </c>
      <c r="I21" s="163">
        <v>88.760583908375224</v>
      </c>
      <c r="J21" s="163">
        <v>94.784996730739579</v>
      </c>
      <c r="K21" s="163">
        <v>110.45133535510871</v>
      </c>
      <c r="L21" s="163">
        <v>151.57495502046982</v>
      </c>
      <c r="M21" s="163">
        <v>114.392049275311</v>
      </c>
      <c r="N21" s="163">
        <v>175.3216951066627</v>
      </c>
      <c r="O21" s="163" t="s">
        <v>15</v>
      </c>
      <c r="P21" s="163">
        <v>133.00046927990684</v>
      </c>
      <c r="Q21" s="163">
        <v>134.74084564898229</v>
      </c>
      <c r="R21" s="163">
        <v>107.35434127374359</v>
      </c>
      <c r="S21" s="163">
        <v>115.11889504172905</v>
      </c>
      <c r="T21" s="163">
        <v>159.93448265860869</v>
      </c>
      <c r="U21" s="163">
        <v>143.98819564622843</v>
      </c>
      <c r="V21" s="163">
        <v>281.22380925366463</v>
      </c>
      <c r="W21" s="163">
        <v>79.81219498604672</v>
      </c>
      <c r="X21" s="163">
        <v>74.858670048962551</v>
      </c>
      <c r="Y21" s="163">
        <v>116.14190145296376</v>
      </c>
      <c r="Z21" s="163">
        <v>117.36451139548041</v>
      </c>
      <c r="AA21" s="163">
        <v>109.1962835803385</v>
      </c>
      <c r="AB21" s="163" t="s">
        <v>15</v>
      </c>
      <c r="AC21" s="163">
        <v>102.45987267177148</v>
      </c>
      <c r="AD21" s="163">
        <v>105.61971357807481</v>
      </c>
      <c r="AE21" s="163">
        <v>100.0116589355699</v>
      </c>
      <c r="AF21" s="163">
        <v>98.358557542105927</v>
      </c>
      <c r="AG21" s="163">
        <v>99.60858916010595</v>
      </c>
      <c r="AH21" s="163">
        <v>93.431401283508961</v>
      </c>
      <c r="AI21" s="163">
        <v>89.045564458180053</v>
      </c>
      <c r="AJ21" s="163">
        <v>88.261989968868249</v>
      </c>
      <c r="AK21" s="163">
        <v>100.12235242089238</v>
      </c>
      <c r="AL21" s="163">
        <v>104.77094668384235</v>
      </c>
      <c r="AM21" s="163">
        <v>107.43161492126565</v>
      </c>
      <c r="AN21" s="163">
        <v>104.84885874532873</v>
      </c>
      <c r="AO21" s="163" t="s">
        <v>15</v>
      </c>
      <c r="AP21" s="163">
        <v>129.16294256592374</v>
      </c>
      <c r="AQ21" s="163">
        <v>105.87186814325872</v>
      </c>
      <c r="AR21" s="163">
        <v>112.36692383376811</v>
      </c>
      <c r="AS21" s="163">
        <v>102.45245534895004</v>
      </c>
      <c r="AT21" s="163">
        <v>107.12592349532346</v>
      </c>
      <c r="AU21" s="163">
        <v>103.62227846306318</v>
      </c>
      <c r="AV21" s="163">
        <v>80.71507683785245</v>
      </c>
      <c r="AW21" s="163">
        <v>75.615664623071012</v>
      </c>
      <c r="AX21" s="163">
        <v>92.054047044152981</v>
      </c>
      <c r="AY21" s="163">
        <v>103.18223339187553</v>
      </c>
      <c r="AZ21" s="163">
        <v>112.92307475381769</v>
      </c>
      <c r="BA21" s="163">
        <v>123.32068493888539</v>
      </c>
      <c r="BB21" s="163" t="s">
        <v>15</v>
      </c>
      <c r="BC21" s="163">
        <v>127.25179235531418</v>
      </c>
      <c r="BD21" s="163">
        <v>112.93674321998127</v>
      </c>
      <c r="BE21" s="163">
        <v>101.71732369260866</v>
      </c>
      <c r="BF21" s="163">
        <v>118.37081735514752</v>
      </c>
      <c r="BG21" s="163">
        <v>112.11409309301143</v>
      </c>
      <c r="BH21" s="163">
        <v>98.446457367475332</v>
      </c>
      <c r="BI21" s="163">
        <v>71.913663457546988</v>
      </c>
      <c r="BJ21" s="163">
        <v>71.693285059665641</v>
      </c>
      <c r="BK21" s="163">
        <v>88.487610851469938</v>
      </c>
      <c r="BL21" s="163">
        <v>104.67833146028715</v>
      </c>
      <c r="BM21" s="163">
        <v>118.39923753480801</v>
      </c>
      <c r="BN21" s="163">
        <v>121.49938807794211</v>
      </c>
      <c r="BO21" s="163" t="s">
        <v>15</v>
      </c>
      <c r="BP21" s="163">
        <v>111.55893552341554</v>
      </c>
      <c r="BQ21" s="163">
        <v>107.82907553137102</v>
      </c>
      <c r="BR21" s="163">
        <v>100.72934822346981</v>
      </c>
      <c r="BS21" s="163">
        <v>96.752145579017025</v>
      </c>
      <c r="BT21" s="163">
        <v>109.1592242174876</v>
      </c>
      <c r="BU21" s="163">
        <v>97.104552123536635</v>
      </c>
      <c r="BV21" s="163">
        <v>73.574775426561217</v>
      </c>
      <c r="BW21" s="163">
        <v>86.563532833666883</v>
      </c>
      <c r="BX21" s="163">
        <v>96.064665200162636</v>
      </c>
      <c r="BY21" s="163">
        <v>101.35806890988445</v>
      </c>
      <c r="BZ21" s="163">
        <v>109.09343469314901</v>
      </c>
      <c r="CA21" s="163">
        <v>111.21902686997598</v>
      </c>
      <c r="CB21" s="163" t="s">
        <v>15</v>
      </c>
      <c r="CC21" s="163">
        <v>120.359573001394</v>
      </c>
      <c r="CD21" s="163">
        <v>107.38757970920516</v>
      </c>
      <c r="CE21" s="163">
        <v>111.53749346252022</v>
      </c>
      <c r="CF21" s="163">
        <v>111.26075886680906</v>
      </c>
      <c r="CG21" s="163">
        <v>130.84743739841792</v>
      </c>
      <c r="CH21" s="163">
        <v>107.73011714614252</v>
      </c>
      <c r="CI21" s="163">
        <v>69.909491401266195</v>
      </c>
      <c r="CJ21" s="163">
        <v>73.128389339063872</v>
      </c>
      <c r="CK21" s="163">
        <v>87.002064338681876</v>
      </c>
      <c r="CL21" s="163">
        <v>95.810314583245798</v>
      </c>
      <c r="CM21" s="163">
        <v>118.67298190906877</v>
      </c>
      <c r="CN21" s="163">
        <v>109.715158927684</v>
      </c>
      <c r="CO21" s="163" t="s">
        <v>15</v>
      </c>
      <c r="CP21" s="163">
        <v>119.75977105395013</v>
      </c>
      <c r="CQ21" s="163">
        <v>108.66277436874043</v>
      </c>
      <c r="CR21" s="163">
        <v>103.84624123501582</v>
      </c>
      <c r="CS21" s="163">
        <v>110.68308257181837</v>
      </c>
      <c r="CT21" s="163">
        <v>119.04115902832741</v>
      </c>
      <c r="CU21" s="163">
        <v>111.8996828784617</v>
      </c>
      <c r="CV21" s="163">
        <v>69.058932859731001</v>
      </c>
      <c r="CW21" s="163">
        <v>74.632185136070788</v>
      </c>
      <c r="CX21" s="163">
        <v>96.905550038518498</v>
      </c>
      <c r="CY21" s="163">
        <v>104.08689964633288</v>
      </c>
      <c r="CZ21" s="163">
        <v>111.88265109643683</v>
      </c>
      <c r="DA21" s="163">
        <v>108.16351442504208</v>
      </c>
      <c r="DB21" s="163" t="s">
        <v>15</v>
      </c>
      <c r="DC21" s="163">
        <v>106.87605406331816</v>
      </c>
      <c r="DD21" s="163">
        <v>105.94929965922148</v>
      </c>
      <c r="DE21" s="163">
        <v>105.40116710964304</v>
      </c>
      <c r="DF21" s="163">
        <v>97.80280083532972</v>
      </c>
      <c r="DG21" s="163">
        <v>102.91897181674882</v>
      </c>
      <c r="DH21" s="163">
        <v>97.161823447055767</v>
      </c>
      <c r="DI21" s="163">
        <v>80.783276484987894</v>
      </c>
      <c r="DJ21" s="163">
        <v>90.422069268847522</v>
      </c>
      <c r="DK21" s="163">
        <v>101.19964720204311</v>
      </c>
      <c r="DL21" s="163">
        <v>113.7194821119714</v>
      </c>
      <c r="DM21" s="163">
        <v>106.21651764391503</v>
      </c>
      <c r="DN21" s="163">
        <v>106.22034252090324</v>
      </c>
      <c r="DO21" s="163" t="s">
        <v>15</v>
      </c>
      <c r="DP21" s="163">
        <v>109.40438121432823</v>
      </c>
      <c r="DQ21" s="163">
        <v>115.71999196988901</v>
      </c>
      <c r="DR21" s="163">
        <v>105.55172748353591</v>
      </c>
      <c r="DS21" s="163">
        <v>111.90758569616357</v>
      </c>
      <c r="DT21" s="163">
        <v>123.51562819647823</v>
      </c>
      <c r="DU21" s="163">
        <v>83.932356028388384</v>
      </c>
      <c r="DV21" s="163">
        <v>70.024460561276356</v>
      </c>
      <c r="DW21" s="163">
        <v>79.716731715236975</v>
      </c>
      <c r="DX21" s="163">
        <v>99.463719924129094</v>
      </c>
      <c r="DY21" s="163">
        <v>105.97545581164576</v>
      </c>
      <c r="DZ21" s="163">
        <v>103.12648701691411</v>
      </c>
      <c r="EA21" s="163">
        <v>111.48532981008461</v>
      </c>
      <c r="EB21" s="163" t="s">
        <v>15</v>
      </c>
      <c r="EC21" s="163">
        <v>110.813917691469</v>
      </c>
      <c r="ED21" s="163">
        <v>110.46895963679417</v>
      </c>
      <c r="EE21" s="163">
        <v>102.86753182883668</v>
      </c>
      <c r="EF21" s="163">
        <v>102.043692903882</v>
      </c>
      <c r="EG21" s="163">
        <v>112.41608131879022</v>
      </c>
      <c r="EH21" s="163">
        <v>93.765793457369227</v>
      </c>
      <c r="EI21" s="163">
        <v>78.761204022719028</v>
      </c>
      <c r="EJ21" s="163">
        <v>85.298066558952129</v>
      </c>
      <c r="EK21" s="163">
        <v>102.20176883024368</v>
      </c>
      <c r="EL21" s="163">
        <v>97.751216919778543</v>
      </c>
      <c r="EM21" s="163">
        <v>112.07286428348029</v>
      </c>
      <c r="EN21" s="163">
        <v>113.5914634268921</v>
      </c>
    </row>
    <row r="22" spans="1:144" s="170" customFormat="1" ht="12.75" customHeight="1">
      <c r="A22" s="593" t="s">
        <v>2948</v>
      </c>
      <c r="B22" s="163" t="s">
        <v>15</v>
      </c>
      <c r="C22" s="422">
        <v>290.13912010213113</v>
      </c>
      <c r="D22" s="422">
        <v>108.24116752965264</v>
      </c>
      <c r="E22" s="422">
        <v>105.53885288279399</v>
      </c>
      <c r="F22" s="422">
        <v>112.48779739496418</v>
      </c>
      <c r="G22" s="422">
        <v>100.42996390768182</v>
      </c>
      <c r="H22" s="422">
        <v>108.09826966699111</v>
      </c>
      <c r="I22" s="422">
        <v>322.25866105524335</v>
      </c>
      <c r="J22" s="422">
        <v>116.27115707079116</v>
      </c>
      <c r="K22" s="422">
        <v>129.21159294906548</v>
      </c>
      <c r="L22" s="422">
        <v>116.57250481021053</v>
      </c>
      <c r="M22" s="422">
        <v>129.67977139041255</v>
      </c>
      <c r="N22" s="422">
        <v>109.59369967190851</v>
      </c>
      <c r="O22" s="163" t="s">
        <v>15</v>
      </c>
      <c r="P22" s="422">
        <v>120.64330924498398</v>
      </c>
      <c r="Q22" s="422">
        <v>141.30180769619918</v>
      </c>
      <c r="R22" s="422">
        <v>113.98367838780634</v>
      </c>
      <c r="S22" s="422">
        <v>107.76620550747617</v>
      </c>
      <c r="T22" s="422">
        <v>118.81178036484499</v>
      </c>
      <c r="U22" s="422">
        <v>125.36394343468558</v>
      </c>
      <c r="V22" s="422">
        <v>106.26439463331553</v>
      </c>
      <c r="W22" s="422">
        <v>109.48633294975647</v>
      </c>
      <c r="X22" s="422">
        <v>135.67486514805381</v>
      </c>
      <c r="Y22" s="422">
        <v>122.06648214979383</v>
      </c>
      <c r="Z22" s="422">
        <v>112.49129037870537</v>
      </c>
      <c r="AA22" s="422">
        <v>125.51925462920362</v>
      </c>
      <c r="AB22" s="163" t="s">
        <v>15</v>
      </c>
      <c r="AC22" s="422">
        <v>101.33706841717847</v>
      </c>
      <c r="AD22" s="422">
        <v>101.05235309102956</v>
      </c>
      <c r="AE22" s="422">
        <v>100.96798720104579</v>
      </c>
      <c r="AF22" s="422">
        <v>101.85254282140002</v>
      </c>
      <c r="AG22" s="422">
        <v>100.08176398366211</v>
      </c>
      <c r="AH22" s="422">
        <v>101.58520764663119</v>
      </c>
      <c r="AI22" s="422">
        <v>102.56281138023029</v>
      </c>
      <c r="AJ22" s="422">
        <v>101.62131810369148</v>
      </c>
      <c r="AK22" s="422">
        <v>101.7439969547945</v>
      </c>
      <c r="AL22" s="422">
        <v>98.528210018212917</v>
      </c>
      <c r="AM22" s="422">
        <v>102.3211772401111</v>
      </c>
      <c r="AN22" s="422">
        <v>101.43752649020014</v>
      </c>
      <c r="AO22" s="163" t="s">
        <v>15</v>
      </c>
      <c r="AP22" s="422">
        <v>106.74434543450815</v>
      </c>
      <c r="AQ22" s="422">
        <v>112.20330437939718</v>
      </c>
      <c r="AR22" s="422">
        <v>90.593804070256041</v>
      </c>
      <c r="AS22" s="422">
        <v>99.498195768363686</v>
      </c>
      <c r="AT22" s="422">
        <v>100.5237080474656</v>
      </c>
      <c r="AU22" s="422">
        <v>101.3655263288035</v>
      </c>
      <c r="AV22" s="422">
        <v>107.47138684011925</v>
      </c>
      <c r="AW22" s="422">
        <v>96.896890178346496</v>
      </c>
      <c r="AX22" s="422">
        <v>100.51573896772199</v>
      </c>
      <c r="AY22" s="422">
        <v>100.66046025426442</v>
      </c>
      <c r="AZ22" s="422">
        <v>99.969582476939451</v>
      </c>
      <c r="BA22" s="422">
        <v>101.15721977200573</v>
      </c>
      <c r="BB22" s="163" t="s">
        <v>15</v>
      </c>
      <c r="BC22" s="422">
        <v>100.4004408357128</v>
      </c>
      <c r="BD22" s="422">
        <v>99.234573703323889</v>
      </c>
      <c r="BE22" s="422">
        <v>100.39189636669497</v>
      </c>
      <c r="BF22" s="422">
        <v>100.39461413124491</v>
      </c>
      <c r="BG22" s="422">
        <v>99.292923593619832</v>
      </c>
      <c r="BH22" s="422">
        <v>97.826303728319516</v>
      </c>
      <c r="BI22" s="422">
        <v>106.00529150948077</v>
      </c>
      <c r="BJ22" s="422">
        <v>98.585895643786685</v>
      </c>
      <c r="BK22" s="422">
        <v>101.13531218190998</v>
      </c>
      <c r="BL22" s="422">
        <v>106.11513435158773</v>
      </c>
      <c r="BM22" s="422">
        <v>110.06896798591008</v>
      </c>
      <c r="BN22" s="422">
        <v>103.0188109854725</v>
      </c>
      <c r="BO22" s="163" t="s">
        <v>15</v>
      </c>
      <c r="BP22" s="422">
        <v>101.07619025757981</v>
      </c>
      <c r="BQ22" s="422">
        <v>100.35689949591553</v>
      </c>
      <c r="BR22" s="422">
        <v>100.33257494691507</v>
      </c>
      <c r="BS22" s="422">
        <v>101.65373759008234</v>
      </c>
      <c r="BT22" s="422">
        <v>104.8865579383038</v>
      </c>
      <c r="BU22" s="422">
        <v>114.38108730698401</v>
      </c>
      <c r="BV22" s="422">
        <v>112.01013122731231</v>
      </c>
      <c r="BW22" s="422">
        <v>91.330397318705778</v>
      </c>
      <c r="BX22" s="422">
        <v>97.070509649548484</v>
      </c>
      <c r="BY22" s="422">
        <v>99.062457478390613</v>
      </c>
      <c r="BZ22" s="422">
        <v>97.813742910342569</v>
      </c>
      <c r="CA22" s="422">
        <v>98.255155156118889</v>
      </c>
      <c r="CB22" s="163" t="s">
        <v>15</v>
      </c>
      <c r="CC22" s="422">
        <v>101.66340114733281</v>
      </c>
      <c r="CD22" s="422">
        <v>100.37086869570648</v>
      </c>
      <c r="CE22" s="422">
        <v>100.52695248529326</v>
      </c>
      <c r="CF22" s="422">
        <v>99.806995235951376</v>
      </c>
      <c r="CG22" s="422">
        <v>101.96941936368606</v>
      </c>
      <c r="CH22" s="422">
        <v>109.02129247741379</v>
      </c>
      <c r="CI22" s="422">
        <v>98.472746331721183</v>
      </c>
      <c r="CJ22" s="422">
        <v>98.719439652713334</v>
      </c>
      <c r="CK22" s="422">
        <v>103.67368691970024</v>
      </c>
      <c r="CL22" s="422">
        <v>99.881737739896806</v>
      </c>
      <c r="CM22" s="422">
        <v>113.49501550586487</v>
      </c>
      <c r="CN22" s="422">
        <v>99.354955914171541</v>
      </c>
      <c r="CO22" s="163" t="s">
        <v>15</v>
      </c>
      <c r="CP22" s="422">
        <v>101.79611833424053</v>
      </c>
      <c r="CQ22" s="422">
        <v>103.35951411781072</v>
      </c>
      <c r="CR22" s="422">
        <v>101.30259125994949</v>
      </c>
      <c r="CS22" s="422">
        <v>109.9230264761129</v>
      </c>
      <c r="CT22" s="422">
        <v>109.60473538665434</v>
      </c>
      <c r="CU22" s="422">
        <v>109.16735186317969</v>
      </c>
      <c r="CV22" s="422">
        <v>97.400294082007505</v>
      </c>
      <c r="CW22" s="422">
        <v>97.389290821995502</v>
      </c>
      <c r="CX22" s="422">
        <v>99.077739927898705</v>
      </c>
      <c r="CY22" s="422">
        <v>99.99023523475195</v>
      </c>
      <c r="CZ22" s="422">
        <v>98.402848062531532</v>
      </c>
      <c r="DA22" s="422">
        <v>100.96622750212896</v>
      </c>
      <c r="DB22" s="163" t="s">
        <v>15</v>
      </c>
      <c r="DC22" s="422">
        <v>100.05257765540337</v>
      </c>
      <c r="DD22" s="422">
        <v>101.00650287010782</v>
      </c>
      <c r="DE22" s="422">
        <v>104.45192338101039</v>
      </c>
      <c r="DF22" s="422">
        <v>100.42928455502359</v>
      </c>
      <c r="DG22" s="422">
        <v>101.23709881898225</v>
      </c>
      <c r="DH22" s="422">
        <v>101.72388381080253</v>
      </c>
      <c r="DI22" s="422">
        <v>104.76158518704364</v>
      </c>
      <c r="DJ22" s="422">
        <v>102.26735250679191</v>
      </c>
      <c r="DK22" s="422">
        <v>102.2023690068426</v>
      </c>
      <c r="DL22" s="422">
        <v>102.80195035437882</v>
      </c>
      <c r="DM22" s="422">
        <v>100.1551795991662</v>
      </c>
      <c r="DN22" s="422">
        <v>98.101934367946413</v>
      </c>
      <c r="DO22" s="163" t="s">
        <v>15</v>
      </c>
      <c r="DP22" s="422">
        <v>101.7254781193879</v>
      </c>
      <c r="DQ22" s="422">
        <v>100.71260093798485</v>
      </c>
      <c r="DR22" s="422">
        <v>101.34680570858004</v>
      </c>
      <c r="DS22" s="422">
        <v>100.41512326543109</v>
      </c>
      <c r="DT22" s="422">
        <v>101.3247151281309</v>
      </c>
      <c r="DU22" s="422">
        <v>101.77548201525288</v>
      </c>
      <c r="DV22" s="422">
        <v>98.275006912482169</v>
      </c>
      <c r="DW22" s="422">
        <v>99.012981979880195</v>
      </c>
      <c r="DX22" s="422">
        <v>100.05857273343402</v>
      </c>
      <c r="DY22" s="422">
        <v>98.677341168810415</v>
      </c>
      <c r="DZ22" s="422">
        <v>98.043607062916223</v>
      </c>
      <c r="EA22" s="422">
        <v>99.604272333625872</v>
      </c>
      <c r="EB22" s="163" t="s">
        <v>15</v>
      </c>
      <c r="EC22" s="422">
        <v>99.928539013322293</v>
      </c>
      <c r="ED22" s="422">
        <v>100.04977369089703</v>
      </c>
      <c r="EE22" s="422">
        <v>99.38193108930173</v>
      </c>
      <c r="EF22" s="422">
        <v>100.01463621714075</v>
      </c>
      <c r="EG22" s="422">
        <v>100.31276886036468</v>
      </c>
      <c r="EH22" s="422">
        <v>100.40904050013491</v>
      </c>
      <c r="EI22" s="422">
        <v>101.0838812536248</v>
      </c>
      <c r="EJ22" s="422">
        <v>101.94001376338203</v>
      </c>
      <c r="EK22" s="422">
        <v>99.391351778766619</v>
      </c>
      <c r="EL22" s="422">
        <v>99.21423321895368</v>
      </c>
      <c r="EM22" s="422">
        <v>95.533893944188023</v>
      </c>
      <c r="EN22" s="422">
        <v>98.131209888081955</v>
      </c>
    </row>
    <row r="23" spans="1:144" s="170" customFormat="1" ht="12.75" customHeight="1">
      <c r="A23" s="593" t="s">
        <v>2949</v>
      </c>
      <c r="B23" s="163" t="s">
        <v>15</v>
      </c>
      <c r="C23" s="422">
        <v>267.74679154747378</v>
      </c>
      <c r="D23" s="422">
        <v>125.50542954472381</v>
      </c>
      <c r="E23" s="422">
        <v>102.91217846306928</v>
      </c>
      <c r="F23" s="422">
        <v>100.16657667418478</v>
      </c>
      <c r="G23" s="422">
        <v>100.02669986064292</v>
      </c>
      <c r="H23" s="422">
        <v>101.11162576493258</v>
      </c>
      <c r="I23" s="422">
        <v>125.91022481090053</v>
      </c>
      <c r="J23" s="422">
        <v>104.06569662936033</v>
      </c>
      <c r="K23" s="422">
        <v>178.6818000629458</v>
      </c>
      <c r="L23" s="422">
        <v>111.96080325188254</v>
      </c>
      <c r="M23" s="422">
        <v>104.73997565686197</v>
      </c>
      <c r="N23" s="422">
        <v>139.55992795808527</v>
      </c>
      <c r="O23" s="163" t="s">
        <v>15</v>
      </c>
      <c r="P23" s="422">
        <v>112.91611732332385</v>
      </c>
      <c r="Q23" s="422">
        <v>102.1016475492881</v>
      </c>
      <c r="R23" s="422">
        <v>115.10835291546144</v>
      </c>
      <c r="S23" s="422">
        <v>104.7412589249753</v>
      </c>
      <c r="T23" s="422">
        <v>122.55768892332051</v>
      </c>
      <c r="U23" s="422">
        <v>109.12497678083039</v>
      </c>
      <c r="V23" s="422">
        <v>101.73203751992136</v>
      </c>
      <c r="W23" s="422">
        <v>102.24700835609177</v>
      </c>
      <c r="X23" s="422">
        <v>132.26637797361036</v>
      </c>
      <c r="Y23" s="422">
        <v>121.29507700054059</v>
      </c>
      <c r="Z23" s="422">
        <v>141.56625035360699</v>
      </c>
      <c r="AA23" s="422">
        <v>115.70692450269998</v>
      </c>
      <c r="AB23" s="163" t="s">
        <v>15</v>
      </c>
      <c r="AC23" s="422">
        <v>104.09572167420839</v>
      </c>
      <c r="AD23" s="422">
        <v>100.42691566028577</v>
      </c>
      <c r="AE23" s="422">
        <v>101.02324737002913</v>
      </c>
      <c r="AF23" s="422">
        <v>98.991775015785834</v>
      </c>
      <c r="AG23" s="422">
        <v>100.94236399327184</v>
      </c>
      <c r="AH23" s="422">
        <v>100.94304002368133</v>
      </c>
      <c r="AI23" s="422">
        <v>100.06958068273235</v>
      </c>
      <c r="AJ23" s="422">
        <v>100.28109015362247</v>
      </c>
      <c r="AK23" s="422">
        <v>99.782597185648143</v>
      </c>
      <c r="AL23" s="422">
        <v>100.28441518929449</v>
      </c>
      <c r="AM23" s="422">
        <v>105.17890350963393</v>
      </c>
      <c r="AN23" s="422">
        <v>100.00079108789468</v>
      </c>
      <c r="AO23" s="163" t="s">
        <v>15</v>
      </c>
      <c r="AP23" s="422">
        <v>101.40504997661417</v>
      </c>
      <c r="AQ23" s="422">
        <v>99.24154809038879</v>
      </c>
      <c r="AR23" s="422">
        <v>100.18340750479619</v>
      </c>
      <c r="AS23" s="422">
        <v>99.25536393621887</v>
      </c>
      <c r="AT23" s="422">
        <v>94.799514355717875</v>
      </c>
      <c r="AU23" s="422">
        <v>100.28175598480694</v>
      </c>
      <c r="AV23" s="422">
        <v>104.36574578209911</v>
      </c>
      <c r="AW23" s="422">
        <v>101.65198956426676</v>
      </c>
      <c r="AX23" s="422">
        <v>115.41392696224149</v>
      </c>
      <c r="AY23" s="422">
        <v>102.04417388327754</v>
      </c>
      <c r="AZ23" s="422">
        <v>102.23271381223068</v>
      </c>
      <c r="BA23" s="422">
        <v>101.67265669104009</v>
      </c>
      <c r="BB23" s="163" t="s">
        <v>15</v>
      </c>
      <c r="BC23" s="422">
        <v>101.06577961784748</v>
      </c>
      <c r="BD23" s="422">
        <v>100.26546955650973</v>
      </c>
      <c r="BE23" s="422">
        <v>102.12136795528804</v>
      </c>
      <c r="BF23" s="422">
        <v>104.37259404491546</v>
      </c>
      <c r="BG23" s="422">
        <v>101.12314303557999</v>
      </c>
      <c r="BH23" s="422">
        <v>100.17365565984863</v>
      </c>
      <c r="BI23" s="422">
        <v>99.062268848325559</v>
      </c>
      <c r="BJ23" s="422">
        <v>101.14000453167087</v>
      </c>
      <c r="BK23" s="422">
        <v>101.73246944240111</v>
      </c>
      <c r="BL23" s="422">
        <v>100.92811884680918</v>
      </c>
      <c r="BM23" s="422">
        <v>113.83727649874398</v>
      </c>
      <c r="BN23" s="422">
        <v>106.01140611685149</v>
      </c>
      <c r="BO23" s="163" t="s">
        <v>15</v>
      </c>
      <c r="BP23" s="422">
        <v>101.67385918086123</v>
      </c>
      <c r="BQ23" s="422">
        <v>100.61799125478072</v>
      </c>
      <c r="BR23" s="422">
        <v>99.848966094652198</v>
      </c>
      <c r="BS23" s="422">
        <v>100.92364719081456</v>
      </c>
      <c r="BT23" s="422">
        <v>101.34664099604822</v>
      </c>
      <c r="BU23" s="422">
        <v>100.5462933605191</v>
      </c>
      <c r="BV23" s="422">
        <v>101.10519858661291</v>
      </c>
      <c r="BW23" s="422">
        <v>101.09239749418137</v>
      </c>
      <c r="BX23" s="422">
        <v>100.97222672163409</v>
      </c>
      <c r="BY23" s="422">
        <v>101.01329865537222</v>
      </c>
      <c r="BZ23" s="422">
        <v>100.5656644563941</v>
      </c>
      <c r="CA23" s="422">
        <v>104.69879235043396</v>
      </c>
      <c r="CB23" s="163" t="s">
        <v>15</v>
      </c>
      <c r="CC23" s="422">
        <v>102.13972606605302</v>
      </c>
      <c r="CD23" s="422">
        <v>99.960873386805247</v>
      </c>
      <c r="CE23" s="422">
        <v>99.932062076223573</v>
      </c>
      <c r="CF23" s="422">
        <v>100.2575623192171</v>
      </c>
      <c r="CG23" s="422">
        <v>100.50773740116499</v>
      </c>
      <c r="CH23" s="422">
        <v>102.71165581389489</v>
      </c>
      <c r="CI23" s="422">
        <v>99.918966648029624</v>
      </c>
      <c r="CJ23" s="422">
        <v>99.836673421904692</v>
      </c>
      <c r="CK23" s="422">
        <v>107.69946840763819</v>
      </c>
      <c r="CL23" s="422">
        <v>100.6641039193613</v>
      </c>
      <c r="CM23" s="422">
        <v>106.08675673817427</v>
      </c>
      <c r="CN23" s="422">
        <v>110.21662951973346</v>
      </c>
      <c r="CO23" s="163" t="s">
        <v>15</v>
      </c>
      <c r="CP23" s="422">
        <v>104.67273171621446</v>
      </c>
      <c r="CQ23" s="422">
        <v>105.25681909507327</v>
      </c>
      <c r="CR23" s="422">
        <v>116.82530387088738</v>
      </c>
      <c r="CS23" s="422">
        <v>105.32302983965323</v>
      </c>
      <c r="CT23" s="422">
        <v>107.44320257101829</v>
      </c>
      <c r="CU23" s="422">
        <v>104.23994318433481</v>
      </c>
      <c r="CV23" s="422">
        <v>101.00815808342887</v>
      </c>
      <c r="CW23" s="422">
        <v>90.745914304350734</v>
      </c>
      <c r="CX23" s="422">
        <v>100.95156684603479</v>
      </c>
      <c r="CY23" s="422">
        <v>99.992876733303873</v>
      </c>
      <c r="CZ23" s="422">
        <v>100.52117626619396</v>
      </c>
      <c r="DA23" s="422">
        <v>101.13734871773575</v>
      </c>
      <c r="DB23" s="163" t="s">
        <v>15</v>
      </c>
      <c r="DC23" s="422">
        <v>104.10056408471438</v>
      </c>
      <c r="DD23" s="422">
        <v>99.883304521790734</v>
      </c>
      <c r="DE23" s="422">
        <v>100.00673688700729</v>
      </c>
      <c r="DF23" s="422">
        <v>99.828896535214213</v>
      </c>
      <c r="DG23" s="422">
        <v>100.1811472747703</v>
      </c>
      <c r="DH23" s="422">
        <v>99.950163822965223</v>
      </c>
      <c r="DI23" s="422">
        <v>100.28232381359055</v>
      </c>
      <c r="DJ23" s="422">
        <v>99.9669109272442</v>
      </c>
      <c r="DK23" s="422">
        <v>100.10590256667584</v>
      </c>
      <c r="DL23" s="422">
        <v>100.69994513937677</v>
      </c>
      <c r="DM23" s="422">
        <v>100.01458011451538</v>
      </c>
      <c r="DN23" s="422">
        <v>101.22623728804807</v>
      </c>
      <c r="DO23" s="163" t="s">
        <v>15</v>
      </c>
      <c r="DP23" s="422">
        <v>100.02583992465827</v>
      </c>
      <c r="DQ23" s="422">
        <v>100.18195211955397</v>
      </c>
      <c r="DR23" s="422">
        <v>100.268939966853</v>
      </c>
      <c r="DS23" s="422">
        <v>102.31900326050594</v>
      </c>
      <c r="DT23" s="422">
        <v>100.08487245156807</v>
      </c>
      <c r="DU23" s="422">
        <v>100.01747857567361</v>
      </c>
      <c r="DV23" s="422">
        <v>100.2269666697315</v>
      </c>
      <c r="DW23" s="422">
        <v>85.632931205624303</v>
      </c>
      <c r="DX23" s="422">
        <v>96.513584502725948</v>
      </c>
      <c r="DY23" s="422">
        <v>99.959564928522994</v>
      </c>
      <c r="DZ23" s="422">
        <v>99.538012036382241</v>
      </c>
      <c r="EA23" s="422">
        <v>99.84201743558819</v>
      </c>
      <c r="EB23" s="163" t="s">
        <v>15</v>
      </c>
      <c r="EC23" s="422">
        <v>100.1121393703347</v>
      </c>
      <c r="ED23" s="422">
        <v>99.916221789251608</v>
      </c>
      <c r="EE23" s="422">
        <v>100.06381123664367</v>
      </c>
      <c r="EF23" s="422">
        <v>99.790139850381394</v>
      </c>
      <c r="EG23" s="422">
        <v>100.03272802867255</v>
      </c>
      <c r="EH23" s="422">
        <v>99.915030068467487</v>
      </c>
      <c r="EI23" s="422">
        <v>99.996006136247445</v>
      </c>
      <c r="EJ23" s="422">
        <v>99.873793224327514</v>
      </c>
      <c r="EK23" s="422">
        <v>99.917287532379845</v>
      </c>
      <c r="EL23" s="422">
        <v>99.934029029693775</v>
      </c>
      <c r="EM23" s="422">
        <v>100.10872946288465</v>
      </c>
      <c r="EN23" s="422">
        <v>99.90684877125878</v>
      </c>
    </row>
    <row r="24" spans="1:144" s="170" customFormat="1" ht="12.75" customHeight="1">
      <c r="A24" s="161" t="s">
        <v>2952</v>
      </c>
      <c r="B24" s="163" t="s">
        <v>15</v>
      </c>
      <c r="C24" s="422">
        <v>410.10600917022589</v>
      </c>
      <c r="D24" s="422">
        <v>123.57772178699462</v>
      </c>
      <c r="E24" s="422">
        <v>100</v>
      </c>
      <c r="F24" s="422">
        <v>115.27141832629395</v>
      </c>
      <c r="G24" s="422">
        <v>102.38039563385672</v>
      </c>
      <c r="H24" s="422">
        <v>257.83039779423945</v>
      </c>
      <c r="I24" s="422">
        <v>100.63803361435322</v>
      </c>
      <c r="J24" s="422">
        <v>100.53733442449548</v>
      </c>
      <c r="K24" s="422">
        <v>100</v>
      </c>
      <c r="L24" s="422">
        <v>178.18617799866263</v>
      </c>
      <c r="M24" s="422">
        <v>108.17717467709058</v>
      </c>
      <c r="N24" s="422">
        <v>100.33539693955645</v>
      </c>
      <c r="O24" s="163" t="s">
        <v>15</v>
      </c>
      <c r="P24" s="422">
        <v>151.33744504670278</v>
      </c>
      <c r="Q24" s="422">
        <v>204.60061260102501</v>
      </c>
      <c r="R24" s="422">
        <v>110.17965137110768</v>
      </c>
      <c r="S24" s="422">
        <v>111.12590319544861</v>
      </c>
      <c r="T24" s="422">
        <v>123.03585236253736</v>
      </c>
      <c r="U24" s="422">
        <v>182.42451876302235</v>
      </c>
      <c r="V24" s="422">
        <v>100.02494453822604</v>
      </c>
      <c r="W24" s="422">
        <v>100.09987288310302</v>
      </c>
      <c r="X24" s="422">
        <v>141.59679245581157</v>
      </c>
      <c r="Y24" s="422">
        <v>110.07461338232486</v>
      </c>
      <c r="Z24" s="422">
        <v>100</v>
      </c>
      <c r="AA24" s="422">
        <v>152.54120518356086</v>
      </c>
      <c r="AB24" s="163" t="s">
        <v>15</v>
      </c>
      <c r="AC24" s="422">
        <v>100.88892069999997</v>
      </c>
      <c r="AD24" s="422">
        <v>102.9067730290985</v>
      </c>
      <c r="AE24" s="422">
        <v>113.22193375556233</v>
      </c>
      <c r="AF24" s="422">
        <v>111.61931319200289</v>
      </c>
      <c r="AG24" s="422">
        <v>103.08977508397473</v>
      </c>
      <c r="AH24" s="422">
        <v>99.717918908173303</v>
      </c>
      <c r="AI24" s="422">
        <v>103.15397424170732</v>
      </c>
      <c r="AJ24" s="422">
        <v>100.83290544875338</v>
      </c>
      <c r="AK24" s="422">
        <v>97.657013146261392</v>
      </c>
      <c r="AL24" s="422">
        <v>100</v>
      </c>
      <c r="AM24" s="422">
        <v>103.33722538895236</v>
      </c>
      <c r="AN24" s="422">
        <v>99.75200389549606</v>
      </c>
      <c r="AO24" s="163" t="s">
        <v>15</v>
      </c>
      <c r="AP24" s="422">
        <v>101.28270396750771</v>
      </c>
      <c r="AQ24" s="422">
        <v>100</v>
      </c>
      <c r="AR24" s="422">
        <v>100.23681228877284</v>
      </c>
      <c r="AS24" s="422">
        <v>110.61702034976028</v>
      </c>
      <c r="AT24" s="422">
        <v>100.61555917147768</v>
      </c>
      <c r="AU24" s="422">
        <v>104.78566218727326</v>
      </c>
      <c r="AV24" s="422">
        <v>100.2860916401533</v>
      </c>
      <c r="AW24" s="422">
        <v>99.613622688774555</v>
      </c>
      <c r="AX24" s="422">
        <v>101.36584609693651</v>
      </c>
      <c r="AY24" s="422">
        <v>101.6718674272971</v>
      </c>
      <c r="AZ24" s="422">
        <v>100</v>
      </c>
      <c r="BA24" s="422">
        <v>99.754374832447638</v>
      </c>
      <c r="BB24" s="163" t="s">
        <v>15</v>
      </c>
      <c r="BC24" s="422">
        <v>102.54494901746125</v>
      </c>
      <c r="BD24" s="422">
        <v>100.05784697778731</v>
      </c>
      <c r="BE24" s="422">
        <v>99.558525929368798</v>
      </c>
      <c r="BF24" s="422">
        <v>100.63581326229408</v>
      </c>
      <c r="BG24" s="422">
        <v>100.96978657884723</v>
      </c>
      <c r="BH24" s="422">
        <v>100.15922133345936</v>
      </c>
      <c r="BI24" s="422">
        <v>97.003819960382586</v>
      </c>
      <c r="BJ24" s="422">
        <v>100.27108989516564</v>
      </c>
      <c r="BK24" s="422">
        <v>98.955999219373652</v>
      </c>
      <c r="BL24" s="422">
        <v>100.74546928036743</v>
      </c>
      <c r="BM24" s="422">
        <v>121.14189663185182</v>
      </c>
      <c r="BN24" s="422">
        <v>100.69561928851536</v>
      </c>
      <c r="BO24" s="163" t="s">
        <v>15</v>
      </c>
      <c r="BP24" s="422">
        <v>100.03124137931034</v>
      </c>
      <c r="BQ24" s="422">
        <v>99.896393728443968</v>
      </c>
      <c r="BR24" s="422">
        <v>99.774318193515668</v>
      </c>
      <c r="BS24" s="422">
        <v>100.3684981746454</v>
      </c>
      <c r="BT24" s="422">
        <v>100.23980180950389</v>
      </c>
      <c r="BU24" s="422">
        <v>99.957956878768428</v>
      </c>
      <c r="BV24" s="422">
        <v>100.20532832841043</v>
      </c>
      <c r="BW24" s="422">
        <v>100.04713623416083</v>
      </c>
      <c r="BX24" s="422">
        <v>99.84438083108239</v>
      </c>
      <c r="BY24" s="422">
        <v>100.00484809458723</v>
      </c>
      <c r="BZ24" s="422">
        <v>100.22247290149178</v>
      </c>
      <c r="CA24" s="422">
        <v>99.905571454735011</v>
      </c>
      <c r="CB24" s="163" t="s">
        <v>15</v>
      </c>
      <c r="CC24" s="422">
        <v>100.36720915863357</v>
      </c>
      <c r="CD24" s="422">
        <v>99.988485305703094</v>
      </c>
      <c r="CE24" s="422">
        <v>100.0737542184139</v>
      </c>
      <c r="CF24" s="422">
        <v>100.29943779561961</v>
      </c>
      <c r="CG24" s="422">
        <v>100.58440656412139</v>
      </c>
      <c r="CH24" s="422">
        <v>100.76205834760781</v>
      </c>
      <c r="CI24" s="422">
        <v>100.65145569893997</v>
      </c>
      <c r="CJ24" s="422">
        <v>99.740046659693405</v>
      </c>
      <c r="CK24" s="422">
        <v>101.39203711146286</v>
      </c>
      <c r="CL24" s="422">
        <v>100.0133019470415</v>
      </c>
      <c r="CM24" s="422">
        <v>100.21541206096441</v>
      </c>
      <c r="CN24" s="422">
        <v>101.45540318450711</v>
      </c>
      <c r="CO24" s="163" t="s">
        <v>15</v>
      </c>
      <c r="CP24" s="422">
        <v>100.1239535578204</v>
      </c>
      <c r="CQ24" s="422">
        <v>100.76462692952637</v>
      </c>
      <c r="CR24" s="422">
        <v>106.33993347876429</v>
      </c>
      <c r="CS24" s="422">
        <v>103.99439153011734</v>
      </c>
      <c r="CT24" s="422">
        <v>101.71543726311</v>
      </c>
      <c r="CU24" s="422">
        <v>107.31415283662112</v>
      </c>
      <c r="CV24" s="422">
        <v>101.81043036895387</v>
      </c>
      <c r="CW24" s="422">
        <v>99.904634827455524</v>
      </c>
      <c r="CX24" s="422">
        <v>99.89878543502131</v>
      </c>
      <c r="CY24" s="422">
        <v>100.00973946097456</v>
      </c>
      <c r="CZ24" s="422">
        <v>99.937476438393631</v>
      </c>
      <c r="DA24" s="422">
        <v>100.01421450031218</v>
      </c>
      <c r="DB24" s="163" t="s">
        <v>15</v>
      </c>
      <c r="DC24" s="422">
        <v>103.47269544887847</v>
      </c>
      <c r="DD24" s="422">
        <v>101.09275761785972</v>
      </c>
      <c r="DE24" s="422">
        <v>101.8012558395608</v>
      </c>
      <c r="DF24" s="422">
        <v>101.74428840959632</v>
      </c>
      <c r="DG24" s="422">
        <v>104.25123352748396</v>
      </c>
      <c r="DH24" s="422">
        <v>100.12419107910185</v>
      </c>
      <c r="DI24" s="422">
        <v>101.2195099651137</v>
      </c>
      <c r="DJ24" s="422">
        <v>100.60825297055533</v>
      </c>
      <c r="DK24" s="422">
        <v>100.44846689131903</v>
      </c>
      <c r="DL24" s="422">
        <v>99.567043065435243</v>
      </c>
      <c r="DM24" s="422">
        <v>99.915537507024894</v>
      </c>
      <c r="DN24" s="422">
        <v>100.43298315562028</v>
      </c>
      <c r="DO24" s="163" t="s">
        <v>15</v>
      </c>
      <c r="DP24" s="422">
        <v>101.0532194010016</v>
      </c>
      <c r="DQ24" s="422">
        <v>99.952035509880758</v>
      </c>
      <c r="DR24" s="422">
        <v>100.12768021827196</v>
      </c>
      <c r="DS24" s="422">
        <v>99.947127148552667</v>
      </c>
      <c r="DT24" s="422">
        <v>99.916491436446194</v>
      </c>
      <c r="DU24" s="422">
        <v>99.856851488821391</v>
      </c>
      <c r="DV24" s="422">
        <v>99.849948253922477</v>
      </c>
      <c r="DW24" s="422">
        <v>101.52257939048384</v>
      </c>
      <c r="DX24" s="422">
        <v>99.761051310961875</v>
      </c>
      <c r="DY24" s="422">
        <v>99.734530273398065</v>
      </c>
      <c r="DZ24" s="422">
        <v>99.961673022845815</v>
      </c>
      <c r="EA24" s="422">
        <v>99.995171815381639</v>
      </c>
      <c r="EB24" s="163" t="s">
        <v>15</v>
      </c>
      <c r="EC24" s="422">
        <v>99.990372870770429</v>
      </c>
      <c r="ED24" s="422">
        <v>100.38881433030591</v>
      </c>
      <c r="EE24" s="422">
        <v>99.971719635060992</v>
      </c>
      <c r="EF24" s="422">
        <v>100.24153630129663</v>
      </c>
      <c r="EG24" s="422">
        <v>100.60899994109242</v>
      </c>
      <c r="EH24" s="422">
        <v>99.926733667741587</v>
      </c>
      <c r="EI24" s="422">
        <v>100.00400891765399</v>
      </c>
      <c r="EJ24" s="422">
        <v>99.974099048682632</v>
      </c>
      <c r="EK24" s="422">
        <v>99.98408599950784</v>
      </c>
      <c r="EL24" s="422">
        <v>99.978900984009414</v>
      </c>
      <c r="EM24" s="422">
        <v>100</v>
      </c>
      <c r="EN24" s="422">
        <v>99.981672593095922</v>
      </c>
    </row>
    <row r="25" spans="1:144" s="170" customFormat="1" ht="12.75" customHeight="1">
      <c r="A25" s="161" t="s">
        <v>2951</v>
      </c>
      <c r="B25" s="163" t="s">
        <v>15</v>
      </c>
      <c r="C25" s="422">
        <v>267.23647909503643</v>
      </c>
      <c r="D25" s="422">
        <v>125.51603409267594</v>
      </c>
      <c r="E25" s="422">
        <v>102.92795130412561</v>
      </c>
      <c r="F25" s="422">
        <v>100.08709357559349</v>
      </c>
      <c r="G25" s="422">
        <v>100.0124354938109</v>
      </c>
      <c r="H25" s="422">
        <v>100.13935776586678</v>
      </c>
      <c r="I25" s="422">
        <v>126.31390476809973</v>
      </c>
      <c r="J25" s="422">
        <v>104.1105999471992</v>
      </c>
      <c r="K25" s="422">
        <v>179.64876777887383</v>
      </c>
      <c r="L25" s="422">
        <v>111.50776187416585</v>
      </c>
      <c r="M25" s="422">
        <v>104.70240169089016</v>
      </c>
      <c r="N25" s="422">
        <v>140.00294364940245</v>
      </c>
      <c r="O25" s="163" t="s">
        <v>15</v>
      </c>
      <c r="P25" s="422">
        <v>112.77838910098725</v>
      </c>
      <c r="Q25" s="422">
        <v>101.60859800191501</v>
      </c>
      <c r="R25" s="422">
        <v>115.15609265830614</v>
      </c>
      <c r="S25" s="422">
        <v>104.68208931137313</v>
      </c>
      <c r="T25" s="422">
        <v>122.55298477164077</v>
      </c>
      <c r="U25" s="422">
        <v>108.40101773269298</v>
      </c>
      <c r="V25" s="422">
        <v>101.76041146775232</v>
      </c>
      <c r="W25" s="422">
        <v>102.28208770313354</v>
      </c>
      <c r="X25" s="422">
        <v>132.11719236420828</v>
      </c>
      <c r="Y25" s="422">
        <v>121.4873555678604</v>
      </c>
      <c r="Z25" s="422">
        <v>142.2116326003233</v>
      </c>
      <c r="AA25" s="422">
        <v>115.30476972138007</v>
      </c>
      <c r="AB25" s="163" t="s">
        <v>15</v>
      </c>
      <c r="AC25" s="422">
        <v>104.11167841449478</v>
      </c>
      <c r="AD25" s="422">
        <v>100.41495809115311</v>
      </c>
      <c r="AE25" s="422">
        <v>100.9629671522964</v>
      </c>
      <c r="AF25" s="422">
        <v>98.921799050354537</v>
      </c>
      <c r="AG25" s="422">
        <v>100.92893656811309</v>
      </c>
      <c r="AH25" s="422">
        <v>100.95086452140536</v>
      </c>
      <c r="AI25" s="422">
        <v>100.05012213631484</v>
      </c>
      <c r="AJ25" s="422">
        <v>100.27750091210346</v>
      </c>
      <c r="AK25" s="422">
        <v>99.796499464921638</v>
      </c>
      <c r="AL25" s="422">
        <v>100.28623551307928</v>
      </c>
      <c r="AM25" s="422">
        <v>105.19065703791763</v>
      </c>
      <c r="AN25" s="422">
        <v>100.00235086368718</v>
      </c>
      <c r="AO25" s="163" t="s">
        <v>15</v>
      </c>
      <c r="AP25" s="422">
        <v>101.40563756412683</v>
      </c>
      <c r="AQ25" s="422">
        <v>99.237909912025103</v>
      </c>
      <c r="AR25" s="422">
        <v>100.18314936290263</v>
      </c>
      <c r="AS25" s="422">
        <v>99.200415853005296</v>
      </c>
      <c r="AT25" s="422">
        <v>94.768149224914595</v>
      </c>
      <c r="AU25" s="422">
        <v>100.25596835411019</v>
      </c>
      <c r="AV25" s="422">
        <v>104.3901596773885</v>
      </c>
      <c r="AW25" s="422">
        <v>101.66370820468697</v>
      </c>
      <c r="AX25" s="422">
        <v>115.49306124338894</v>
      </c>
      <c r="AY25" s="422">
        <v>102.0460145874094</v>
      </c>
      <c r="AZ25" s="422">
        <v>102.24371200256979</v>
      </c>
      <c r="BA25" s="422">
        <v>101.68189864889486</v>
      </c>
      <c r="BB25" s="163" t="s">
        <v>15</v>
      </c>
      <c r="BC25" s="422">
        <v>101.05538361292446</v>
      </c>
      <c r="BD25" s="422">
        <v>100.26695029362396</v>
      </c>
      <c r="BE25" s="422">
        <v>102.13960769204475</v>
      </c>
      <c r="BF25" s="422">
        <v>104.39851664872157</v>
      </c>
      <c r="BG25" s="422">
        <v>101.12416854888613</v>
      </c>
      <c r="BH25" s="422">
        <v>100.17375203658816</v>
      </c>
      <c r="BI25" s="422">
        <v>99.076010938534267</v>
      </c>
      <c r="BJ25" s="422">
        <v>101.14568403220329</v>
      </c>
      <c r="BK25" s="422">
        <v>101.75046040628155</v>
      </c>
      <c r="BL25" s="422">
        <v>100.92926987458182</v>
      </c>
      <c r="BM25" s="422">
        <v>113.79132780330208</v>
      </c>
      <c r="BN25" s="422">
        <v>106.04700433908936</v>
      </c>
      <c r="BO25" s="163" t="s">
        <v>15</v>
      </c>
      <c r="BP25" s="422">
        <v>101.68431139242711</v>
      </c>
      <c r="BQ25" s="422">
        <v>100.62250823729057</v>
      </c>
      <c r="BR25" s="422">
        <v>99.849429996012418</v>
      </c>
      <c r="BS25" s="422">
        <v>100.92709458383464</v>
      </c>
      <c r="BT25" s="422">
        <v>101.3534762618018</v>
      </c>
      <c r="BU25" s="422">
        <v>100.54988669965556</v>
      </c>
      <c r="BV25" s="422">
        <v>101.11066230254563</v>
      </c>
      <c r="BW25" s="422">
        <v>101.09868715069044</v>
      </c>
      <c r="BX25" s="422">
        <v>100.97894272617449</v>
      </c>
      <c r="BY25" s="422">
        <v>101.0192362239724</v>
      </c>
      <c r="BZ25" s="422">
        <v>100.56766481378313</v>
      </c>
      <c r="CA25" s="422">
        <v>104.72663465595384</v>
      </c>
      <c r="CB25" s="163" t="s">
        <v>15</v>
      </c>
      <c r="CC25" s="422">
        <v>102.17225541725823</v>
      </c>
      <c r="CD25" s="422">
        <v>99.960375603334001</v>
      </c>
      <c r="CE25" s="422">
        <v>99.929506953530407</v>
      </c>
      <c r="CF25" s="422">
        <v>100.25680609217808</v>
      </c>
      <c r="CG25" s="422">
        <v>100.50635224800818</v>
      </c>
      <c r="CH25" s="422">
        <v>102.7469058180841</v>
      </c>
      <c r="CI25" s="422">
        <v>99.905978607446698</v>
      </c>
      <c r="CJ25" s="422">
        <v>99.838399532065921</v>
      </c>
      <c r="CK25" s="422">
        <v>107.81203138374764</v>
      </c>
      <c r="CL25" s="422">
        <v>100.6750265819623</v>
      </c>
      <c r="CM25" s="422">
        <v>106.184650100941</v>
      </c>
      <c r="CN25" s="422">
        <v>110.3544943044954</v>
      </c>
      <c r="CO25" s="163" t="s">
        <v>15</v>
      </c>
      <c r="CP25" s="422">
        <v>104.74870671532945</v>
      </c>
      <c r="CQ25" s="422">
        <v>105.32853633930281</v>
      </c>
      <c r="CR25" s="422">
        <v>116.98544802712465</v>
      </c>
      <c r="CS25" s="422">
        <v>105.34147568790372</v>
      </c>
      <c r="CT25" s="422">
        <v>107.52170581363131</v>
      </c>
      <c r="CU25" s="422">
        <v>104.20008416699808</v>
      </c>
      <c r="CV25" s="422">
        <v>100.99744526294805</v>
      </c>
      <c r="CW25" s="422">
        <v>90.622632571782532</v>
      </c>
      <c r="CX25" s="422">
        <v>100.96718936616367</v>
      </c>
      <c r="CY25" s="422">
        <v>99.992629150399978</v>
      </c>
      <c r="CZ25" s="422">
        <v>100.52974776362986</v>
      </c>
      <c r="DA25" s="422">
        <v>101.16062308440476</v>
      </c>
      <c r="DB25" s="163" t="s">
        <v>15</v>
      </c>
      <c r="DC25" s="422">
        <v>104.11562500323188</v>
      </c>
      <c r="DD25" s="422">
        <v>99.854472071468876</v>
      </c>
      <c r="DE25" s="422">
        <v>99.96342639725151</v>
      </c>
      <c r="DF25" s="422">
        <v>99.78181889475492</v>
      </c>
      <c r="DG25" s="422">
        <v>100.079142786291</v>
      </c>
      <c r="DH25" s="422">
        <v>99.945620531825512</v>
      </c>
      <c r="DI25" s="422">
        <v>100.26911002130426</v>
      </c>
      <c r="DJ25" s="422">
        <v>99.957844011239715</v>
      </c>
      <c r="DK25" s="422">
        <v>100.09900585620424</v>
      </c>
      <c r="DL25" s="422">
        <v>100.72283303066327</v>
      </c>
      <c r="DM25" s="422">
        <v>100.01655810023871</v>
      </c>
      <c r="DN25" s="422">
        <v>101.24206341169433</v>
      </c>
      <c r="DO25" s="163" t="s">
        <v>15</v>
      </c>
      <c r="DP25" s="422">
        <v>100.00678074169198</v>
      </c>
      <c r="DQ25" s="422">
        <v>100.18626199229672</v>
      </c>
      <c r="DR25" s="422">
        <v>100.27158174290487</v>
      </c>
      <c r="DS25" s="422">
        <v>102.36329735825964</v>
      </c>
      <c r="DT25" s="422">
        <v>100.087942696551</v>
      </c>
      <c r="DU25" s="422">
        <v>100.02040241903769</v>
      </c>
      <c r="DV25" s="422">
        <v>100.23381819328603</v>
      </c>
      <c r="DW25" s="422">
        <v>85.345275864485387</v>
      </c>
      <c r="DX25" s="422">
        <v>96.443650878020264</v>
      </c>
      <c r="DY25" s="422">
        <v>99.964577702198241</v>
      </c>
      <c r="DZ25" s="422">
        <v>99.528793781673187</v>
      </c>
      <c r="EA25" s="422">
        <v>99.838670522559312</v>
      </c>
      <c r="EB25" s="163" t="s">
        <v>15</v>
      </c>
      <c r="EC25" s="422">
        <v>100.11429964806833</v>
      </c>
      <c r="ED25" s="422">
        <v>99.907847832666164</v>
      </c>
      <c r="EE25" s="422">
        <v>100.06545088073847</v>
      </c>
      <c r="EF25" s="422">
        <v>99.782110494462032</v>
      </c>
      <c r="EG25" s="422">
        <v>100.02243021450496</v>
      </c>
      <c r="EH25" s="422">
        <v>99.914819702020935</v>
      </c>
      <c r="EI25" s="422">
        <v>99.995839855600735</v>
      </c>
      <c r="EJ25" s="422">
        <v>99.871708914002312</v>
      </c>
      <c r="EK25" s="422">
        <v>99.915898066959983</v>
      </c>
      <c r="EL25" s="422">
        <v>99.933135223840154</v>
      </c>
      <c r="EM25" s="422">
        <v>100.11089624028892</v>
      </c>
      <c r="EN25" s="422">
        <v>99.905359322409723</v>
      </c>
    </row>
    <row r="26" spans="1:144" s="170" customFormat="1" ht="12.75" customHeight="1">
      <c r="A26" s="593" t="s">
        <v>2953</v>
      </c>
      <c r="B26" s="163" t="s">
        <v>15</v>
      </c>
      <c r="C26" s="422">
        <v>259.60603565497098</v>
      </c>
      <c r="D26" s="422">
        <v>105.08906660530555</v>
      </c>
      <c r="E26" s="422">
        <v>103.92143800456219</v>
      </c>
      <c r="F26" s="422">
        <v>134.7366678429197</v>
      </c>
      <c r="G26" s="422">
        <v>111.34954614584053</v>
      </c>
      <c r="H26" s="422">
        <v>101.44435706850057</v>
      </c>
      <c r="I26" s="422">
        <v>100</v>
      </c>
      <c r="J26" s="422">
        <v>111.34864823196745</v>
      </c>
      <c r="K26" s="422">
        <v>100</v>
      </c>
      <c r="L26" s="422">
        <v>136.04608154881853</v>
      </c>
      <c r="M26" s="422">
        <v>147.16319587020354</v>
      </c>
      <c r="N26" s="422">
        <v>131.67253288468967</v>
      </c>
      <c r="O26" s="163" t="s">
        <v>15</v>
      </c>
      <c r="P26" s="422">
        <v>109.91549777777779</v>
      </c>
      <c r="Q26" s="422">
        <v>100</v>
      </c>
      <c r="R26" s="422">
        <v>204.16919331403963</v>
      </c>
      <c r="S26" s="422">
        <v>117.60391800635436</v>
      </c>
      <c r="T26" s="422">
        <v>145.52411013555511</v>
      </c>
      <c r="U26" s="422">
        <v>123.24295524713837</v>
      </c>
      <c r="V26" s="422">
        <v>100</v>
      </c>
      <c r="W26" s="422">
        <v>102.05025978237225</v>
      </c>
      <c r="X26" s="422">
        <v>125.87012799238811</v>
      </c>
      <c r="Y26" s="422">
        <v>102.76122939980121</v>
      </c>
      <c r="Z26" s="422">
        <v>105.89754677049363</v>
      </c>
      <c r="AA26" s="422">
        <v>124.13630951473591</v>
      </c>
      <c r="AB26" s="163" t="s">
        <v>15</v>
      </c>
      <c r="AC26" s="422">
        <v>103.17495231568627</v>
      </c>
      <c r="AD26" s="422">
        <v>105.45857163337105</v>
      </c>
      <c r="AE26" s="422">
        <v>117.9282566288915</v>
      </c>
      <c r="AF26" s="422">
        <v>102.58345547917244</v>
      </c>
      <c r="AG26" s="422">
        <v>103.35437080127106</v>
      </c>
      <c r="AH26" s="422">
        <v>99.952327001636903</v>
      </c>
      <c r="AI26" s="422">
        <v>102.0094592863669</v>
      </c>
      <c r="AJ26" s="422">
        <v>100.79851628016965</v>
      </c>
      <c r="AK26" s="422">
        <v>101.69554449864522</v>
      </c>
      <c r="AL26" s="422">
        <v>100.14335827977902</v>
      </c>
      <c r="AM26" s="422">
        <v>101.90716560953383</v>
      </c>
      <c r="AN26" s="422">
        <v>100.28716374104928</v>
      </c>
      <c r="AO26" s="163" t="s">
        <v>15</v>
      </c>
      <c r="AP26" s="422">
        <v>97.936417643906424</v>
      </c>
      <c r="AQ26" s="422">
        <v>99.982793483702565</v>
      </c>
      <c r="AR26" s="422">
        <v>99.927223236124647</v>
      </c>
      <c r="AS26" s="422">
        <v>100.10000023019452</v>
      </c>
      <c r="AT26" s="422">
        <v>99.800579744039268</v>
      </c>
      <c r="AU26" s="422">
        <v>97.256482808458003</v>
      </c>
      <c r="AV26" s="422">
        <v>101.17435553056772</v>
      </c>
      <c r="AW26" s="422">
        <v>104.91335472033629</v>
      </c>
      <c r="AX26" s="422">
        <v>99.281581172532071</v>
      </c>
      <c r="AY26" s="422">
        <v>99.894904305616606</v>
      </c>
      <c r="AZ26" s="422">
        <v>104.02169080911843</v>
      </c>
      <c r="BA26" s="422">
        <v>100.08100258761756</v>
      </c>
      <c r="BB26" s="163" t="s">
        <v>15</v>
      </c>
      <c r="BC26" s="422">
        <v>100.41970175715214</v>
      </c>
      <c r="BD26" s="422">
        <v>100.01895921739707</v>
      </c>
      <c r="BE26" s="422">
        <v>100</v>
      </c>
      <c r="BF26" s="422">
        <v>102.12755376155016</v>
      </c>
      <c r="BG26" s="422">
        <v>100.43587802858771</v>
      </c>
      <c r="BH26" s="422">
        <v>99.48746903889564</v>
      </c>
      <c r="BI26" s="422">
        <v>100.07035647318739</v>
      </c>
      <c r="BJ26" s="422">
        <v>99.576897846261659</v>
      </c>
      <c r="BK26" s="422">
        <v>106.0770725495086</v>
      </c>
      <c r="BL26" s="422">
        <v>120.06093253665387</v>
      </c>
      <c r="BM26" s="422">
        <v>103.82078071820165</v>
      </c>
      <c r="BN26" s="422">
        <v>103.16962210169582</v>
      </c>
      <c r="BO26" s="163" t="s">
        <v>15</v>
      </c>
      <c r="BP26" s="422">
        <v>101.35179287202642</v>
      </c>
      <c r="BQ26" s="422">
        <v>100.07834155499779</v>
      </c>
      <c r="BR26" s="422">
        <v>101.63805252159418</v>
      </c>
      <c r="BS26" s="422">
        <v>100.35273640082669</v>
      </c>
      <c r="BT26" s="422">
        <v>99.996808564313028</v>
      </c>
      <c r="BU26" s="422">
        <v>99.936602840635985</v>
      </c>
      <c r="BV26" s="422">
        <v>100.19538101414798</v>
      </c>
      <c r="BW26" s="422">
        <v>99.101320683738706</v>
      </c>
      <c r="BX26" s="422">
        <v>99.677251567775315</v>
      </c>
      <c r="BY26" s="422">
        <v>99.927214445962406</v>
      </c>
      <c r="BZ26" s="422">
        <v>99.272708230579823</v>
      </c>
      <c r="CA26" s="422">
        <v>99.965486007581134</v>
      </c>
      <c r="CB26" s="163" t="s">
        <v>15</v>
      </c>
      <c r="CC26" s="422">
        <v>100.38617249068353</v>
      </c>
      <c r="CD26" s="422">
        <v>99.255409026689875</v>
      </c>
      <c r="CE26" s="422">
        <v>99.680012806199684</v>
      </c>
      <c r="CF26" s="422">
        <v>99.813530430097174</v>
      </c>
      <c r="CG26" s="422">
        <v>101.60602740213247</v>
      </c>
      <c r="CH26" s="422">
        <v>112.54095071549625</v>
      </c>
      <c r="CI26" s="422">
        <v>101.36404778355943</v>
      </c>
      <c r="CJ26" s="422">
        <v>100.72749089876135</v>
      </c>
      <c r="CK26" s="422">
        <v>101.41128260650135</v>
      </c>
      <c r="CL26" s="422">
        <v>100.23390775372036</v>
      </c>
      <c r="CM26" s="422">
        <v>114.8354413751081</v>
      </c>
      <c r="CN26" s="422">
        <v>107.2663158317111</v>
      </c>
      <c r="CO26" s="163" t="s">
        <v>15</v>
      </c>
      <c r="CP26" s="422">
        <v>101.79470858437986</v>
      </c>
      <c r="CQ26" s="422">
        <v>100.66312824490097</v>
      </c>
      <c r="CR26" s="422">
        <v>101.40732390043445</v>
      </c>
      <c r="CS26" s="422">
        <v>108.62058405705119</v>
      </c>
      <c r="CT26" s="422">
        <v>106.67840071387167</v>
      </c>
      <c r="CU26" s="422">
        <v>104.79147370643729</v>
      </c>
      <c r="CV26" s="422">
        <v>99.236421122547952</v>
      </c>
      <c r="CW26" s="422">
        <v>101.52230750627378</v>
      </c>
      <c r="CX26" s="422">
        <v>101.37989950824158</v>
      </c>
      <c r="CY26" s="422">
        <v>99.705503843690266</v>
      </c>
      <c r="CZ26" s="422">
        <v>100.73703920433468</v>
      </c>
      <c r="DA26" s="422">
        <v>100.13314959165767</v>
      </c>
      <c r="DB26" s="163" t="s">
        <v>15</v>
      </c>
      <c r="DC26" s="422">
        <v>101.19039477482706</v>
      </c>
      <c r="DD26" s="422">
        <v>101.83841433939939</v>
      </c>
      <c r="DE26" s="422">
        <v>100.82290766975504</v>
      </c>
      <c r="DF26" s="422">
        <v>100.05538673746656</v>
      </c>
      <c r="DG26" s="422">
        <v>100.18408141061566</v>
      </c>
      <c r="DH26" s="422">
        <v>99.069948836155461</v>
      </c>
      <c r="DI26" s="422">
        <v>99.718434640778469</v>
      </c>
      <c r="DJ26" s="422">
        <v>100.45186461698303</v>
      </c>
      <c r="DK26" s="422">
        <v>100.51248525252186</v>
      </c>
      <c r="DL26" s="422">
        <v>100.49541571688397</v>
      </c>
      <c r="DM26" s="422">
        <v>101.19006881877436</v>
      </c>
      <c r="DN26" s="422">
        <v>100.39542460611868</v>
      </c>
      <c r="DO26" s="163" t="s">
        <v>15</v>
      </c>
      <c r="DP26" s="422">
        <v>100.47357548916742</v>
      </c>
      <c r="DQ26" s="422">
        <v>99.783786239230238</v>
      </c>
      <c r="DR26" s="422">
        <v>100.1082019907149</v>
      </c>
      <c r="DS26" s="422">
        <v>99.95750458377681</v>
      </c>
      <c r="DT26" s="422">
        <v>100.19156752218568</v>
      </c>
      <c r="DU26" s="422">
        <v>100.1245357331746</v>
      </c>
      <c r="DV26" s="422">
        <v>100.08853461861354</v>
      </c>
      <c r="DW26" s="422">
        <v>101.39688249616572</v>
      </c>
      <c r="DX26" s="422">
        <v>100.33439687026586</v>
      </c>
      <c r="DY26" s="422">
        <v>99.950805596757064</v>
      </c>
      <c r="DZ26" s="422">
        <v>99.993268555664926</v>
      </c>
      <c r="EA26" s="422">
        <v>100.17348582354182</v>
      </c>
      <c r="EB26" s="163" t="s">
        <v>15</v>
      </c>
      <c r="EC26" s="422">
        <v>100.03506319861796</v>
      </c>
      <c r="ED26" s="422">
        <v>100.03588200389495</v>
      </c>
      <c r="EE26" s="422">
        <v>100.00660376533355</v>
      </c>
      <c r="EF26" s="422">
        <v>100.05320149917516</v>
      </c>
      <c r="EG26" s="422">
        <v>100.02387724793213</v>
      </c>
      <c r="EH26" s="422">
        <v>100.07236052963573</v>
      </c>
      <c r="EI26" s="422">
        <v>99.930365188918813</v>
      </c>
      <c r="EJ26" s="422">
        <v>99.946423959227346</v>
      </c>
      <c r="EK26" s="422">
        <v>99.915600361987885</v>
      </c>
      <c r="EL26" s="422">
        <v>100</v>
      </c>
      <c r="EM26" s="422">
        <v>100.10485618697975</v>
      </c>
      <c r="EN26" s="422">
        <v>99.870999764840377</v>
      </c>
    </row>
    <row r="27" spans="1:144" s="170" customFormat="1" ht="12.75" customHeight="1">
      <c r="A27" s="593" t="s">
        <v>2954</v>
      </c>
      <c r="B27" s="163" t="s">
        <v>15</v>
      </c>
      <c r="C27" s="422">
        <v>260.55376223158413</v>
      </c>
      <c r="D27" s="422">
        <v>128.11015582533946</v>
      </c>
      <c r="E27" s="422">
        <v>122.29532144319657</v>
      </c>
      <c r="F27" s="422">
        <v>112.96603771376539</v>
      </c>
      <c r="G27" s="422">
        <v>102.68940557835589</v>
      </c>
      <c r="H27" s="422">
        <v>101.6207241957852</v>
      </c>
      <c r="I27" s="422">
        <v>100.92281815442333</v>
      </c>
      <c r="J27" s="422">
        <v>100.09921047818902</v>
      </c>
      <c r="K27" s="422">
        <v>111.94662616678568</v>
      </c>
      <c r="L27" s="422">
        <v>112.48682299110658</v>
      </c>
      <c r="M27" s="422">
        <v>142.61074913485567</v>
      </c>
      <c r="N27" s="422">
        <v>137.72833158120952</v>
      </c>
      <c r="O27" s="163" t="s">
        <v>15</v>
      </c>
      <c r="P27" s="422">
        <v>140.36141196780267</v>
      </c>
      <c r="Q27" s="422">
        <v>137.66168158159635</v>
      </c>
      <c r="R27" s="422">
        <v>122.8777800797491</v>
      </c>
      <c r="S27" s="422">
        <v>127.1671510902471</v>
      </c>
      <c r="T27" s="422">
        <v>115.5870703744019</v>
      </c>
      <c r="U27" s="422">
        <v>105.97194675384296</v>
      </c>
      <c r="V27" s="422">
        <v>112.92257799041334</v>
      </c>
      <c r="W27" s="422">
        <v>115.02131603471636</v>
      </c>
      <c r="X27" s="422">
        <v>131.01994895074074</v>
      </c>
      <c r="Y27" s="422">
        <v>144.66870785254707</v>
      </c>
      <c r="Z27" s="422">
        <v>109.95700719664445</v>
      </c>
      <c r="AA27" s="422">
        <v>108.02372636838602</v>
      </c>
      <c r="AB27" s="163" t="s">
        <v>15</v>
      </c>
      <c r="AC27" s="422">
        <v>104.80574376413475</v>
      </c>
      <c r="AD27" s="422">
        <v>103.36433228023427</v>
      </c>
      <c r="AE27" s="422">
        <v>104.08353198389928</v>
      </c>
      <c r="AF27" s="422">
        <v>105.26142916203898</v>
      </c>
      <c r="AG27" s="422">
        <v>102.38813410714008</v>
      </c>
      <c r="AH27" s="422">
        <v>102.80599432606088</v>
      </c>
      <c r="AI27" s="422">
        <v>105.96308890429383</v>
      </c>
      <c r="AJ27" s="422">
        <v>104.37189219932834</v>
      </c>
      <c r="AK27" s="422">
        <v>101.56144536246383</v>
      </c>
      <c r="AL27" s="422">
        <v>101.86978318030584</v>
      </c>
      <c r="AM27" s="422">
        <v>101.32255650340363</v>
      </c>
      <c r="AN27" s="422">
        <v>101.94680597622052</v>
      </c>
      <c r="AO27" s="163" t="s">
        <v>15</v>
      </c>
      <c r="AP27" s="422">
        <v>100.5279100428677</v>
      </c>
      <c r="AQ27" s="422">
        <v>101.2232394543198</v>
      </c>
      <c r="AR27" s="422">
        <v>100.46400676575247</v>
      </c>
      <c r="AS27" s="422">
        <v>100.29824344044098</v>
      </c>
      <c r="AT27" s="422">
        <v>99.805582043097473</v>
      </c>
      <c r="AU27" s="422">
        <v>100.92270341552666</v>
      </c>
      <c r="AV27" s="422">
        <v>100.27755721913978</v>
      </c>
      <c r="AW27" s="422">
        <v>100.78004823298383</v>
      </c>
      <c r="AX27" s="422">
        <v>100.40902807270096</v>
      </c>
      <c r="AY27" s="422">
        <v>100.98936604155256</v>
      </c>
      <c r="AZ27" s="422">
        <v>100.36216393368771</v>
      </c>
      <c r="BA27" s="422">
        <v>100.69385158474824</v>
      </c>
      <c r="BB27" s="163" t="s">
        <v>15</v>
      </c>
      <c r="BC27" s="422">
        <v>100.83020677227306</v>
      </c>
      <c r="BD27" s="422">
        <v>100.43698836193438</v>
      </c>
      <c r="BE27" s="422">
        <v>99.998320466326646</v>
      </c>
      <c r="BF27" s="422">
        <v>100.90862679233877</v>
      </c>
      <c r="BG27" s="422">
        <v>100.09513845882425</v>
      </c>
      <c r="BH27" s="422">
        <v>99.870314343612904</v>
      </c>
      <c r="BI27" s="422">
        <v>98.072025588508723</v>
      </c>
      <c r="BJ27" s="422">
        <v>100.03790944735414</v>
      </c>
      <c r="BK27" s="422">
        <v>102.59344499945982</v>
      </c>
      <c r="BL27" s="422">
        <v>101.02940948893864</v>
      </c>
      <c r="BM27" s="422">
        <v>108.32083248528417</v>
      </c>
      <c r="BN27" s="422">
        <v>101.45964312302938</v>
      </c>
      <c r="BO27" s="163" t="s">
        <v>15</v>
      </c>
      <c r="BP27" s="422">
        <v>100.40128619809205</v>
      </c>
      <c r="BQ27" s="422">
        <v>100.85085231804065</v>
      </c>
      <c r="BR27" s="422">
        <v>99.80876727915107</v>
      </c>
      <c r="BS27" s="422">
        <v>100.07511872684248</v>
      </c>
      <c r="BT27" s="422">
        <v>100.01571577322849</v>
      </c>
      <c r="BU27" s="422">
        <v>99.978893436118966</v>
      </c>
      <c r="BV27" s="422">
        <v>100.3279261331755</v>
      </c>
      <c r="BW27" s="422">
        <v>100.12417228339896</v>
      </c>
      <c r="BX27" s="422">
        <v>100.66744444136224</v>
      </c>
      <c r="BY27" s="422">
        <v>100.33695131777615</v>
      </c>
      <c r="BZ27" s="422">
        <v>100.24690342333879</v>
      </c>
      <c r="CA27" s="422">
        <v>100.08872236682961</v>
      </c>
      <c r="CB27" s="163" t="s">
        <v>15</v>
      </c>
      <c r="CC27" s="422">
        <v>100.10147855608757</v>
      </c>
      <c r="CD27" s="422">
        <v>100.12150304329191</v>
      </c>
      <c r="CE27" s="422">
        <v>99.875546589801203</v>
      </c>
      <c r="CF27" s="422">
        <v>99.793931200299866</v>
      </c>
      <c r="CG27" s="422">
        <v>99.883043529653392</v>
      </c>
      <c r="CH27" s="422">
        <v>100.05645262298491</v>
      </c>
      <c r="CI27" s="422">
        <v>99.963210717338484</v>
      </c>
      <c r="CJ27" s="422">
        <v>100.11495780448911</v>
      </c>
      <c r="CK27" s="422">
        <v>100.42405024491674</v>
      </c>
      <c r="CL27" s="422">
        <v>100.3682866710716</v>
      </c>
      <c r="CM27" s="422">
        <v>103.32915023187918</v>
      </c>
      <c r="CN27" s="422">
        <v>100.62645484438346</v>
      </c>
      <c r="CO27" s="163" t="s">
        <v>15</v>
      </c>
      <c r="CP27" s="422">
        <v>100.44410438894049</v>
      </c>
      <c r="CQ27" s="422">
        <v>100.25668908295764</v>
      </c>
      <c r="CR27" s="422">
        <v>100.19432426297207</v>
      </c>
      <c r="CS27" s="422">
        <v>101.17108349732453</v>
      </c>
      <c r="CT27" s="422">
        <v>100.35630844461872</v>
      </c>
      <c r="CU27" s="422">
        <v>100.78549238756858</v>
      </c>
      <c r="CV27" s="422">
        <v>100.28050940036948</v>
      </c>
      <c r="CW27" s="422">
        <v>100.30872967303436</v>
      </c>
      <c r="CX27" s="422">
        <v>100.85032724283469</v>
      </c>
      <c r="CY27" s="422">
        <v>100.96996777182777</v>
      </c>
      <c r="CZ27" s="422">
        <v>101.45965465207334</v>
      </c>
      <c r="DA27" s="422">
        <v>101.26250395238725</v>
      </c>
      <c r="DB27" s="163" t="s">
        <v>15</v>
      </c>
      <c r="DC27" s="422">
        <v>100.58240490525756</v>
      </c>
      <c r="DD27" s="422">
        <v>100.61673840095393</v>
      </c>
      <c r="DE27" s="422">
        <v>100.50002822331628</v>
      </c>
      <c r="DF27" s="422">
        <v>100.47254063063507</v>
      </c>
      <c r="DG27" s="422">
        <v>100.24901025678381</v>
      </c>
      <c r="DH27" s="422">
        <v>100.1601089462859</v>
      </c>
      <c r="DI27" s="422">
        <v>100.10618669518425</v>
      </c>
      <c r="DJ27" s="422">
        <v>100.20079761167173</v>
      </c>
      <c r="DK27" s="422">
        <v>100.87472407864924</v>
      </c>
      <c r="DL27" s="422">
        <v>100.72087571306454</v>
      </c>
      <c r="DM27" s="422">
        <v>100.32297940098205</v>
      </c>
      <c r="DN27" s="422">
        <v>100.56911350636805</v>
      </c>
      <c r="DO27" s="163" t="s">
        <v>15</v>
      </c>
      <c r="DP27" s="422">
        <v>100.39122424757502</v>
      </c>
      <c r="DQ27" s="422">
        <v>100.18790546380035</v>
      </c>
      <c r="DR27" s="422">
        <v>100.08604471064741</v>
      </c>
      <c r="DS27" s="422">
        <v>100.34712193093121</v>
      </c>
      <c r="DT27" s="422">
        <v>100.12554641593023</v>
      </c>
      <c r="DU27" s="422">
        <v>99.983378938408563</v>
      </c>
      <c r="DV27" s="422">
        <v>99.779083151623894</v>
      </c>
      <c r="DW27" s="422">
        <v>100.23707356175922</v>
      </c>
      <c r="DX27" s="422">
        <v>100.20629703785293</v>
      </c>
      <c r="DY27" s="422">
        <v>100.22936026416428</v>
      </c>
      <c r="DZ27" s="422">
        <v>100.35138975188652</v>
      </c>
      <c r="EA27" s="422">
        <v>100.12301878594837</v>
      </c>
      <c r="EB27" s="163" t="s">
        <v>15</v>
      </c>
      <c r="EC27" s="422">
        <v>100.05964464185291</v>
      </c>
      <c r="ED27" s="422">
        <v>100.15172714522905</v>
      </c>
      <c r="EE27" s="422">
        <v>100.20333249718878</v>
      </c>
      <c r="EF27" s="422">
        <v>100.11422565832564</v>
      </c>
      <c r="EG27" s="422">
        <v>100.18948733637968</v>
      </c>
      <c r="EH27" s="422">
        <v>99.779531293669621</v>
      </c>
      <c r="EI27" s="422">
        <v>99.910449414077675</v>
      </c>
      <c r="EJ27" s="422">
        <v>99.758996946819352</v>
      </c>
      <c r="EK27" s="422">
        <v>100.49589788027104</v>
      </c>
      <c r="EL27" s="422">
        <v>100.31781695319695</v>
      </c>
      <c r="EM27" s="422">
        <v>100.23182809412836</v>
      </c>
      <c r="EN27" s="422">
        <v>100.56326652951488</v>
      </c>
    </row>
    <row r="28" spans="1:144" s="170" customFormat="1" ht="12.75" customHeight="1">
      <c r="A28" s="161" t="s">
        <v>2955</v>
      </c>
      <c r="B28" s="163" t="s">
        <v>15</v>
      </c>
      <c r="C28" s="422">
        <v>206.15197309503546</v>
      </c>
      <c r="D28" s="422">
        <v>154.38444276978188</v>
      </c>
      <c r="E28" s="422">
        <v>122.15299053257927</v>
      </c>
      <c r="F28" s="422">
        <v>121.41307559902795</v>
      </c>
      <c r="G28" s="422">
        <v>104.35956927212666</v>
      </c>
      <c r="H28" s="422">
        <v>102.51109779288792</v>
      </c>
      <c r="I28" s="422">
        <v>101.02859949490137</v>
      </c>
      <c r="J28" s="422">
        <v>100.04698056267671</v>
      </c>
      <c r="K28" s="422">
        <v>118.63100039666381</v>
      </c>
      <c r="L28" s="422">
        <v>111.115462237768</v>
      </c>
      <c r="M28" s="422">
        <v>130.23863666407885</v>
      </c>
      <c r="N28" s="422">
        <v>137.58789674927613</v>
      </c>
      <c r="O28" s="163" t="s">
        <v>15</v>
      </c>
      <c r="P28" s="422">
        <v>135.28506786674441</v>
      </c>
      <c r="Q28" s="422">
        <v>136.16187474394917</v>
      </c>
      <c r="R28" s="422">
        <v>130.32063346233673</v>
      </c>
      <c r="S28" s="422">
        <v>138.52985281919197</v>
      </c>
      <c r="T28" s="422">
        <v>117.74641529104055</v>
      </c>
      <c r="U28" s="422">
        <v>105.84263294205192</v>
      </c>
      <c r="V28" s="422">
        <v>112.98901752656911</v>
      </c>
      <c r="W28" s="422">
        <v>111.46040757134932</v>
      </c>
      <c r="X28" s="422">
        <v>115.64006871148553</v>
      </c>
      <c r="Y28" s="422">
        <v>122.37264189658849</v>
      </c>
      <c r="Z28" s="422">
        <v>111.31728382639862</v>
      </c>
      <c r="AA28" s="422">
        <v>108.56033067852044</v>
      </c>
      <c r="AB28" s="163" t="s">
        <v>15</v>
      </c>
      <c r="AC28" s="422">
        <v>104.0892361565114</v>
      </c>
      <c r="AD28" s="422">
        <v>105.03003818446631</v>
      </c>
      <c r="AE28" s="422">
        <v>103.95024730942497</v>
      </c>
      <c r="AF28" s="422">
        <v>102.35241496930712</v>
      </c>
      <c r="AG28" s="422">
        <v>101.30889257370042</v>
      </c>
      <c r="AH28" s="422">
        <v>101.54772430200441</v>
      </c>
      <c r="AI28" s="422">
        <v>103.83777605632683</v>
      </c>
      <c r="AJ28" s="422">
        <v>100.73338800101534</v>
      </c>
      <c r="AK28" s="422">
        <v>100.72876550583976</v>
      </c>
      <c r="AL28" s="422">
        <v>102.24402411698597</v>
      </c>
      <c r="AM28" s="422">
        <v>101.60601152886497</v>
      </c>
      <c r="AN28" s="422">
        <v>100.94333194529123</v>
      </c>
      <c r="AO28" s="163" t="s">
        <v>15</v>
      </c>
      <c r="AP28" s="422">
        <v>100.74845112690767</v>
      </c>
      <c r="AQ28" s="422">
        <v>100.65345521819124</v>
      </c>
      <c r="AR28" s="422">
        <v>100.64909159124464</v>
      </c>
      <c r="AS28" s="422">
        <v>100.37764477915307</v>
      </c>
      <c r="AT28" s="422">
        <v>99.851439648874049</v>
      </c>
      <c r="AU28" s="422">
        <v>99.998297886097532</v>
      </c>
      <c r="AV28" s="422">
        <v>100.42789643954448</v>
      </c>
      <c r="AW28" s="422">
        <v>100.559364072805</v>
      </c>
      <c r="AX28" s="422">
        <v>100.62600520567379</v>
      </c>
      <c r="AY28" s="422">
        <v>101.45421675026232</v>
      </c>
      <c r="AZ28" s="422">
        <v>100.29823175737886</v>
      </c>
      <c r="BA28" s="422">
        <v>100.87067773924096</v>
      </c>
      <c r="BB28" s="163" t="s">
        <v>15</v>
      </c>
      <c r="BC28" s="422">
        <v>101.35004882898568</v>
      </c>
      <c r="BD28" s="422">
        <v>100.65314375963771</v>
      </c>
      <c r="BE28" s="422">
        <v>99.997074833125268</v>
      </c>
      <c r="BF28" s="422">
        <v>100.6479375246798</v>
      </c>
      <c r="BG28" s="422">
        <v>100.17190642696147</v>
      </c>
      <c r="BH28" s="422">
        <v>100.13517748334333</v>
      </c>
      <c r="BI28" s="422">
        <v>98.203425394905565</v>
      </c>
      <c r="BJ28" s="422">
        <v>100.23034557456825</v>
      </c>
      <c r="BK28" s="422">
        <v>101.57729638067022</v>
      </c>
      <c r="BL28" s="422">
        <v>100.4708710785803</v>
      </c>
      <c r="BM28" s="422">
        <v>107.06947184300965</v>
      </c>
      <c r="BN28" s="422">
        <v>101.95270678095156</v>
      </c>
      <c r="BO28" s="163" t="s">
        <v>15</v>
      </c>
      <c r="BP28" s="422">
        <v>100.41629025604084</v>
      </c>
      <c r="BQ28" s="422">
        <v>100.28610621870486</v>
      </c>
      <c r="BR28" s="422">
        <v>99.811357565681689</v>
      </c>
      <c r="BS28" s="422">
        <v>100.1267707563228</v>
      </c>
      <c r="BT28" s="422">
        <v>100.08707664182097</v>
      </c>
      <c r="BU28" s="422">
        <v>99.982316350660341</v>
      </c>
      <c r="BV28" s="422">
        <v>100.15794553302861</v>
      </c>
      <c r="BW28" s="422">
        <v>100.02823518873363</v>
      </c>
      <c r="BX28" s="422">
        <v>100.68625565092289</v>
      </c>
      <c r="BY28" s="422">
        <v>100.34502411174495</v>
      </c>
      <c r="BZ28" s="422">
        <v>100.44536324462143</v>
      </c>
      <c r="CA28" s="422">
        <v>100.15785358887828</v>
      </c>
      <c r="CB28" s="163" t="s">
        <v>15</v>
      </c>
      <c r="CC28" s="422">
        <v>100.09427225082325</v>
      </c>
      <c r="CD28" s="422">
        <v>100.05688408377004</v>
      </c>
      <c r="CE28" s="422">
        <v>99.768668034041241</v>
      </c>
      <c r="CF28" s="422">
        <v>99.766816174600564</v>
      </c>
      <c r="CG28" s="422">
        <v>99.670347578971658</v>
      </c>
      <c r="CH28" s="422">
        <v>100.02562128382326</v>
      </c>
      <c r="CI28" s="422">
        <v>100.01508940833732</v>
      </c>
      <c r="CJ28" s="422">
        <v>100.37346458152932</v>
      </c>
      <c r="CK28" s="422">
        <v>100.6132426447451</v>
      </c>
      <c r="CL28" s="422">
        <v>100.54626381672318</v>
      </c>
      <c r="CM28" s="422">
        <v>105.00521560503209</v>
      </c>
      <c r="CN28" s="422">
        <v>100.60090073843553</v>
      </c>
      <c r="CO28" s="163" t="s">
        <v>15</v>
      </c>
      <c r="CP28" s="422">
        <v>100.31519126530641</v>
      </c>
      <c r="CQ28" s="422">
        <v>100.39665054108846</v>
      </c>
      <c r="CR28" s="422">
        <v>100.20492645513006</v>
      </c>
      <c r="CS28" s="422">
        <v>101.17697330144595</v>
      </c>
      <c r="CT28" s="422">
        <v>100.27117371386329</v>
      </c>
      <c r="CU28" s="422">
        <v>100.65169258499276</v>
      </c>
      <c r="CV28" s="422">
        <v>100.31453652796158</v>
      </c>
      <c r="CW28" s="422">
        <v>100.29663819578268</v>
      </c>
      <c r="CX28" s="422">
        <v>100.78989051318787</v>
      </c>
      <c r="CY28" s="422">
        <v>101.13013619804853</v>
      </c>
      <c r="CZ28" s="422">
        <v>101.58096963339283</v>
      </c>
      <c r="DA28" s="422">
        <v>101.55977318074838</v>
      </c>
      <c r="DB28" s="163" t="s">
        <v>15</v>
      </c>
      <c r="DC28" s="422">
        <v>100.66406595612752</v>
      </c>
      <c r="DD28" s="422">
        <v>100.93121210694707</v>
      </c>
      <c r="DE28" s="422">
        <v>100.67021351868877</v>
      </c>
      <c r="DF28" s="422">
        <v>100.43253234323205</v>
      </c>
      <c r="DG28" s="422">
        <v>100.22574216478277</v>
      </c>
      <c r="DH28" s="422">
        <v>100.20101439382361</v>
      </c>
      <c r="DI28" s="422">
        <v>100.09495341867239</v>
      </c>
      <c r="DJ28" s="422">
        <v>100.25018558111034</v>
      </c>
      <c r="DK28" s="422">
        <v>101.11237821002803</v>
      </c>
      <c r="DL28" s="422">
        <v>100.72502902253856</v>
      </c>
      <c r="DM28" s="422">
        <v>100.29549536342593</v>
      </c>
      <c r="DN28" s="422">
        <v>100.95008661540629</v>
      </c>
      <c r="DO28" s="163" t="s">
        <v>15</v>
      </c>
      <c r="DP28" s="422">
        <v>100.63168077588588</v>
      </c>
      <c r="DQ28" s="422">
        <v>100.27635187582298</v>
      </c>
      <c r="DR28" s="422">
        <v>99.998275025748811</v>
      </c>
      <c r="DS28" s="422">
        <v>100.15495340359143</v>
      </c>
      <c r="DT28" s="422">
        <v>100.02298994060099</v>
      </c>
      <c r="DU28" s="422">
        <v>99.849332152908602</v>
      </c>
      <c r="DV28" s="422">
        <v>99.586925583030222</v>
      </c>
      <c r="DW28" s="422">
        <v>100.30721494241281</v>
      </c>
      <c r="DX28" s="422">
        <v>100.18845095289126</v>
      </c>
      <c r="DY28" s="422">
        <v>100.3017419689147</v>
      </c>
      <c r="DZ28" s="422">
        <v>100.35600951124563</v>
      </c>
      <c r="EA28" s="422">
        <v>100.13455538879626</v>
      </c>
      <c r="EB28" s="163" t="s">
        <v>15</v>
      </c>
      <c r="EC28" s="422">
        <v>100.06839075483292</v>
      </c>
      <c r="ED28" s="422">
        <v>100.03560122822765</v>
      </c>
      <c r="EE28" s="422">
        <v>100.14405010310277</v>
      </c>
      <c r="EF28" s="422">
        <v>100.05729567267363</v>
      </c>
      <c r="EG28" s="422">
        <v>100.01929327412194</v>
      </c>
      <c r="EH28" s="422">
        <v>99.918125242392335</v>
      </c>
      <c r="EI28" s="422">
        <v>99.901817916713796</v>
      </c>
      <c r="EJ28" s="422">
        <v>99.5734038064885</v>
      </c>
      <c r="EK28" s="422">
        <v>100.36171402730061</v>
      </c>
      <c r="EL28" s="422">
        <v>100.4525399912562</v>
      </c>
      <c r="EM28" s="422">
        <v>100.30762393039458</v>
      </c>
      <c r="EN28" s="422">
        <v>100.33303851033881</v>
      </c>
    </row>
    <row r="29" spans="1:144" s="170" customFormat="1" ht="12.75" customHeight="1">
      <c r="A29" s="165" t="s">
        <v>2956</v>
      </c>
      <c r="B29" s="163" t="s">
        <v>15</v>
      </c>
      <c r="C29" s="422">
        <v>183.01044804052628</v>
      </c>
      <c r="D29" s="422">
        <v>157.66576882104221</v>
      </c>
      <c r="E29" s="422">
        <v>133.67705182113471</v>
      </c>
      <c r="F29" s="422">
        <v>136.35266023117055</v>
      </c>
      <c r="G29" s="422">
        <v>105.72025179413538</v>
      </c>
      <c r="H29" s="422">
        <v>101.19962312648821</v>
      </c>
      <c r="I29" s="422">
        <v>102.12488663183082</v>
      </c>
      <c r="J29" s="422">
        <v>99.723520823042307</v>
      </c>
      <c r="K29" s="422">
        <v>104.0650404657423</v>
      </c>
      <c r="L29" s="422">
        <v>112.36847792673616</v>
      </c>
      <c r="M29" s="422">
        <v>121.64939879059453</v>
      </c>
      <c r="N29" s="422">
        <v>127.80034694265963</v>
      </c>
      <c r="O29" s="163" t="s">
        <v>15</v>
      </c>
      <c r="P29" s="422">
        <v>133.93763082326501</v>
      </c>
      <c r="Q29" s="422">
        <v>125.79005280624725</v>
      </c>
      <c r="R29" s="422">
        <v>115.94827860603458</v>
      </c>
      <c r="S29" s="422">
        <v>148.23541852190672</v>
      </c>
      <c r="T29" s="422">
        <v>119.31697633835547</v>
      </c>
      <c r="U29" s="422">
        <v>109.0800281433086</v>
      </c>
      <c r="V29" s="422">
        <v>118.26524730819825</v>
      </c>
      <c r="W29" s="422">
        <v>116.98780953284694</v>
      </c>
      <c r="X29" s="422">
        <v>108.98301613530725</v>
      </c>
      <c r="Y29" s="422">
        <v>123.63914404016849</v>
      </c>
      <c r="Z29" s="422">
        <v>103.76196051205152</v>
      </c>
      <c r="AA29" s="422">
        <v>104.38574846983242</v>
      </c>
      <c r="AB29" s="163" t="s">
        <v>15</v>
      </c>
      <c r="AC29" s="422">
        <v>102.82202486789429</v>
      </c>
      <c r="AD29" s="422">
        <v>106.08307723487889</v>
      </c>
      <c r="AE29" s="422">
        <v>105.25286516808214</v>
      </c>
      <c r="AF29" s="422">
        <v>101.25341915927689</v>
      </c>
      <c r="AG29" s="422">
        <v>100.92352512930398</v>
      </c>
      <c r="AH29" s="422">
        <v>100.98532763988683</v>
      </c>
      <c r="AI29" s="422">
        <v>103.74849080675992</v>
      </c>
      <c r="AJ29" s="422">
        <v>100.70705655931187</v>
      </c>
      <c r="AK29" s="422">
        <v>100.7445932088134</v>
      </c>
      <c r="AL29" s="422">
        <v>103.25397305672135</v>
      </c>
      <c r="AM29" s="422">
        <v>99.960994045285418</v>
      </c>
      <c r="AN29" s="422">
        <v>100.56995461712854</v>
      </c>
      <c r="AO29" s="163" t="s">
        <v>15</v>
      </c>
      <c r="AP29" s="422">
        <v>100.52859872870981</v>
      </c>
      <c r="AQ29" s="422">
        <v>100.044220802632</v>
      </c>
      <c r="AR29" s="422">
        <v>100.20094321385199</v>
      </c>
      <c r="AS29" s="422">
        <v>100.27492385654008</v>
      </c>
      <c r="AT29" s="422">
        <v>99.897016933396159</v>
      </c>
      <c r="AU29" s="422">
        <v>100.09742109838248</v>
      </c>
      <c r="AV29" s="422">
        <v>99.965756172856658</v>
      </c>
      <c r="AW29" s="422">
        <v>100.6607663559659</v>
      </c>
      <c r="AX29" s="422">
        <v>100.648199948033</v>
      </c>
      <c r="AY29" s="422">
        <v>102.04621832941991</v>
      </c>
      <c r="AZ29" s="422">
        <v>100.34245508332688</v>
      </c>
      <c r="BA29" s="422">
        <v>101.58103413361867</v>
      </c>
      <c r="BB29" s="163" t="s">
        <v>15</v>
      </c>
      <c r="BC29" s="422">
        <v>101.05054524691803</v>
      </c>
      <c r="BD29" s="422">
        <v>100.88806436401067</v>
      </c>
      <c r="BE29" s="422">
        <v>100</v>
      </c>
      <c r="BF29" s="422">
        <v>101.3682627757926</v>
      </c>
      <c r="BG29" s="422">
        <v>99.899436527106701</v>
      </c>
      <c r="BH29" s="422">
        <v>100.31355721267079</v>
      </c>
      <c r="BI29" s="422">
        <v>98.102516549047238</v>
      </c>
      <c r="BJ29" s="422">
        <v>100.12876605751835</v>
      </c>
      <c r="BK29" s="422">
        <v>102.72903293378749</v>
      </c>
      <c r="BL29" s="422">
        <v>100.25525328704808</v>
      </c>
      <c r="BM29" s="422">
        <v>110.25319530927086</v>
      </c>
      <c r="BN29" s="422">
        <v>100.85990228120161</v>
      </c>
      <c r="BO29" s="163" t="s">
        <v>15</v>
      </c>
      <c r="BP29" s="422">
        <v>100.46457453383979</v>
      </c>
      <c r="BQ29" s="422">
        <v>100.44844303289007</v>
      </c>
      <c r="BR29" s="422">
        <v>99.413770402280562</v>
      </c>
      <c r="BS29" s="422">
        <v>100.33646480076031</v>
      </c>
      <c r="BT29" s="422">
        <v>100.03377237260037</v>
      </c>
      <c r="BU29" s="422">
        <v>100.08708600949473</v>
      </c>
      <c r="BV29" s="422">
        <v>100.3974208077087</v>
      </c>
      <c r="BW29" s="422">
        <v>99.905981102676193</v>
      </c>
      <c r="BX29" s="422">
        <v>100.94140649575918</v>
      </c>
      <c r="BY29" s="422">
        <v>100.20165706783321</v>
      </c>
      <c r="BZ29" s="422">
        <v>100.23508963614063</v>
      </c>
      <c r="CA29" s="422">
        <v>100.18204182634078</v>
      </c>
      <c r="CB29" s="163" t="s">
        <v>15</v>
      </c>
      <c r="CC29" s="422">
        <v>100.11236669787036</v>
      </c>
      <c r="CD29" s="422">
        <v>100.19261056644507</v>
      </c>
      <c r="CE29" s="422">
        <v>99.41827104634342</v>
      </c>
      <c r="CF29" s="422">
        <v>99.610331972369764</v>
      </c>
      <c r="CG29" s="422">
        <v>99.83252360730998</v>
      </c>
      <c r="CH29" s="422">
        <v>100.08397007471382</v>
      </c>
      <c r="CI29" s="422">
        <v>99.966685653518098</v>
      </c>
      <c r="CJ29" s="422">
        <v>100.3385305178375</v>
      </c>
      <c r="CK29" s="422">
        <v>100.33659967174775</v>
      </c>
      <c r="CL29" s="422">
        <v>101.27252441702699</v>
      </c>
      <c r="CM29" s="422">
        <v>104.80273179094037</v>
      </c>
      <c r="CN29" s="422">
        <v>100.65316777261701</v>
      </c>
      <c r="CO29" s="163" t="s">
        <v>15</v>
      </c>
      <c r="CP29" s="422">
        <v>100.26551147814583</v>
      </c>
      <c r="CQ29" s="422">
        <v>100.51583277798845</v>
      </c>
      <c r="CR29" s="422">
        <v>100.20351741994094</v>
      </c>
      <c r="CS29" s="422">
        <v>100.90178039847402</v>
      </c>
      <c r="CT29" s="422">
        <v>100.93486766002671</v>
      </c>
      <c r="CU29" s="422">
        <v>100.59692787263694</v>
      </c>
      <c r="CV29" s="422">
        <v>100.4941664866756</v>
      </c>
      <c r="CW29" s="422">
        <v>100.36646409751613</v>
      </c>
      <c r="CX29" s="422">
        <v>100.66772519933423</v>
      </c>
      <c r="CY29" s="422">
        <v>100.56749856969387</v>
      </c>
      <c r="CZ29" s="422">
        <v>101.58315538491776</v>
      </c>
      <c r="DA29" s="422">
        <v>101.55033286812997</v>
      </c>
      <c r="DB29" s="163" t="s">
        <v>15</v>
      </c>
      <c r="DC29" s="422">
        <v>100.67602895490877</v>
      </c>
      <c r="DD29" s="422">
        <v>101.29484601251946</v>
      </c>
      <c r="DE29" s="422">
        <v>100.29959108792812</v>
      </c>
      <c r="DF29" s="422">
        <v>100.36517471781154</v>
      </c>
      <c r="DG29" s="422">
        <v>99.984975365121116</v>
      </c>
      <c r="DH29" s="422">
        <v>100.70308139563831</v>
      </c>
      <c r="DI29" s="422">
        <v>100.32203730723204</v>
      </c>
      <c r="DJ29" s="422">
        <v>100.2673847866124</v>
      </c>
      <c r="DK29" s="422">
        <v>100.75132447946262</v>
      </c>
      <c r="DL29" s="422">
        <v>100.80132664767719</v>
      </c>
      <c r="DM29" s="422">
        <v>100.18441293518347</v>
      </c>
      <c r="DN29" s="422">
        <v>100.63858602452531</v>
      </c>
      <c r="DO29" s="163" t="s">
        <v>15</v>
      </c>
      <c r="DP29" s="422">
        <v>100.47169283226121</v>
      </c>
      <c r="DQ29" s="422">
        <v>100.25136202109761</v>
      </c>
      <c r="DR29" s="422">
        <v>100.07630276656394</v>
      </c>
      <c r="DS29" s="422">
        <v>100.0599207313539</v>
      </c>
      <c r="DT29" s="422">
        <v>100.10002926412049</v>
      </c>
      <c r="DU29" s="422">
        <v>99.754575159791131</v>
      </c>
      <c r="DV29" s="422">
        <v>98.82734883201158</v>
      </c>
      <c r="DW29" s="422">
        <v>100.1666745214813</v>
      </c>
      <c r="DX29" s="422">
        <v>100.09550362907775</v>
      </c>
      <c r="DY29" s="422">
        <v>100.33443888584881</v>
      </c>
      <c r="DZ29" s="422">
        <v>100.23932368888462</v>
      </c>
      <c r="EA29" s="422">
        <v>100.05170196283481</v>
      </c>
      <c r="EB29" s="163" t="s">
        <v>15</v>
      </c>
      <c r="EC29" s="422">
        <v>100.11920305493327</v>
      </c>
      <c r="ED29" s="422">
        <v>100.17396176669733</v>
      </c>
      <c r="EE29" s="422">
        <v>100.32923593204195</v>
      </c>
      <c r="EF29" s="422">
        <v>100.00151350273356</v>
      </c>
      <c r="EG29" s="422">
        <v>99.973455614115807</v>
      </c>
      <c r="EH29" s="422">
        <v>100.16317334070335</v>
      </c>
      <c r="EI29" s="422">
        <v>100.00515902485051</v>
      </c>
      <c r="EJ29" s="422">
        <v>99.774570796375897</v>
      </c>
      <c r="EK29" s="422">
        <v>100.35515807741658</v>
      </c>
      <c r="EL29" s="422">
        <v>100.53660627192249</v>
      </c>
      <c r="EM29" s="422">
        <v>100.41653938489981</v>
      </c>
      <c r="EN29" s="422">
        <v>100.46613616615303</v>
      </c>
    </row>
    <row r="30" spans="1:144" s="170" customFormat="1" ht="12.75" customHeight="1">
      <c r="A30" s="165" t="s">
        <v>2957</v>
      </c>
      <c r="B30" s="163" t="s">
        <v>15</v>
      </c>
      <c r="C30" s="422">
        <v>213.44948455500713</v>
      </c>
      <c r="D30" s="422">
        <v>164.85498876464933</v>
      </c>
      <c r="E30" s="422">
        <v>110.3862749467319</v>
      </c>
      <c r="F30" s="422">
        <v>114.3645100704604</v>
      </c>
      <c r="G30" s="422">
        <v>101.96190397968203</v>
      </c>
      <c r="H30" s="422">
        <v>103.53715113334891</v>
      </c>
      <c r="I30" s="422">
        <v>100.12537843456658</v>
      </c>
      <c r="J30" s="422">
        <v>100.22794594287463</v>
      </c>
      <c r="K30" s="422">
        <v>132.1460691978383</v>
      </c>
      <c r="L30" s="422">
        <v>106.41789160435329</v>
      </c>
      <c r="M30" s="422">
        <v>139.16940213546923</v>
      </c>
      <c r="N30" s="422">
        <v>152.4997196671392</v>
      </c>
      <c r="O30" s="163" t="s">
        <v>15</v>
      </c>
      <c r="P30" s="422">
        <v>141.83920223481334</v>
      </c>
      <c r="Q30" s="422">
        <v>142.04993215120027</v>
      </c>
      <c r="R30" s="422">
        <v>130.00451536356573</v>
      </c>
      <c r="S30" s="422">
        <v>139.64985801832694</v>
      </c>
      <c r="T30" s="422">
        <v>113.69163961738838</v>
      </c>
      <c r="U30" s="422">
        <v>104.6445085301023</v>
      </c>
      <c r="V30" s="422">
        <v>105.66073979760688</v>
      </c>
      <c r="W30" s="422">
        <v>105.28190265913406</v>
      </c>
      <c r="X30" s="422">
        <v>119.62122123198485</v>
      </c>
      <c r="Y30" s="422">
        <v>122.6044031840576</v>
      </c>
      <c r="Z30" s="422">
        <v>113.42544790833338</v>
      </c>
      <c r="AA30" s="422">
        <v>112.89029546686771</v>
      </c>
      <c r="AB30" s="163" t="s">
        <v>15</v>
      </c>
      <c r="AC30" s="422">
        <v>105.31574725713391</v>
      </c>
      <c r="AD30" s="422">
        <v>104.79996747841646</v>
      </c>
      <c r="AE30" s="422">
        <v>102.3954268419232</v>
      </c>
      <c r="AF30" s="422">
        <v>102.30318181930986</v>
      </c>
      <c r="AG30" s="422">
        <v>100.98311202221988</v>
      </c>
      <c r="AH30" s="422">
        <v>101.61627504851882</v>
      </c>
      <c r="AI30" s="422">
        <v>102.2777236702085</v>
      </c>
      <c r="AJ30" s="422">
        <v>100.81380868608734</v>
      </c>
      <c r="AK30" s="422">
        <v>100.5109016953909</v>
      </c>
      <c r="AL30" s="422">
        <v>100.69192445088717</v>
      </c>
      <c r="AM30" s="422">
        <v>102.61731569085674</v>
      </c>
      <c r="AN30" s="422">
        <v>100.65321250442727</v>
      </c>
      <c r="AO30" s="163" t="s">
        <v>15</v>
      </c>
      <c r="AP30" s="422">
        <v>101.31667225111333</v>
      </c>
      <c r="AQ30" s="422">
        <v>101.03038127546439</v>
      </c>
      <c r="AR30" s="422">
        <v>101.05863752987487</v>
      </c>
      <c r="AS30" s="422">
        <v>100.34152938749359</v>
      </c>
      <c r="AT30" s="422">
        <v>99.75900070411997</v>
      </c>
      <c r="AU30" s="422">
        <v>99.955513299434998</v>
      </c>
      <c r="AV30" s="422">
        <v>101.02489768810582</v>
      </c>
      <c r="AW30" s="422">
        <v>100.4261332118413</v>
      </c>
      <c r="AX30" s="422">
        <v>100.37667603913822</v>
      </c>
      <c r="AY30" s="422">
        <v>101.09962021505035</v>
      </c>
      <c r="AZ30" s="422">
        <v>100.21507268305128</v>
      </c>
      <c r="BA30" s="422">
        <v>100.03650901648753</v>
      </c>
      <c r="BB30" s="163" t="s">
        <v>15</v>
      </c>
      <c r="BC30" s="422">
        <v>100.91371840115247</v>
      </c>
      <c r="BD30" s="422">
        <v>100.03387572472109</v>
      </c>
      <c r="BE30" s="422">
        <v>100.10876777546176</v>
      </c>
      <c r="BF30" s="422">
        <v>99.928675917491475</v>
      </c>
      <c r="BG30" s="422">
        <v>99.906780367018399</v>
      </c>
      <c r="BH30" s="422">
        <v>99.734496865256546</v>
      </c>
      <c r="BI30" s="422">
        <v>98.196901359650781</v>
      </c>
      <c r="BJ30" s="422">
        <v>100.25930910565657</v>
      </c>
      <c r="BK30" s="422">
        <v>98.114503044677932</v>
      </c>
      <c r="BL30" s="422">
        <v>100.32469350314473</v>
      </c>
      <c r="BM30" s="422">
        <v>104.19080736943846</v>
      </c>
      <c r="BN30" s="422">
        <v>101.49725159437115</v>
      </c>
      <c r="BO30" s="163" t="s">
        <v>15</v>
      </c>
      <c r="BP30" s="422">
        <v>100.28484045906738</v>
      </c>
      <c r="BQ30" s="422">
        <v>100.14230678689826</v>
      </c>
      <c r="BR30" s="422">
        <v>100.07122116466047</v>
      </c>
      <c r="BS30" s="422">
        <v>99.990530686470152</v>
      </c>
      <c r="BT30" s="422">
        <v>99.910093531703239</v>
      </c>
      <c r="BU30" s="422">
        <v>100.02406140780526</v>
      </c>
      <c r="BV30" s="422">
        <v>100.0474427371024</v>
      </c>
      <c r="BW30" s="422">
        <v>100.0282055785777</v>
      </c>
      <c r="BX30" s="422">
        <v>100.11726989657717</v>
      </c>
      <c r="BY30" s="422">
        <v>100.3234767151596</v>
      </c>
      <c r="BZ30" s="422">
        <v>100.50017433410213</v>
      </c>
      <c r="CA30" s="422">
        <v>100.16431827497043</v>
      </c>
      <c r="CB30" s="163" t="s">
        <v>15</v>
      </c>
      <c r="CC30" s="422">
        <v>100.02525692146509</v>
      </c>
      <c r="CD30" s="422">
        <v>99.958624416141447</v>
      </c>
      <c r="CE30" s="422">
        <v>100.00324428160876</v>
      </c>
      <c r="CF30" s="422">
        <v>99.827216071944406</v>
      </c>
      <c r="CG30" s="422">
        <v>99.450361513988355</v>
      </c>
      <c r="CH30" s="422">
        <v>100.23413644557728</v>
      </c>
      <c r="CI30" s="422">
        <v>100.01556325587684</v>
      </c>
      <c r="CJ30" s="422">
        <v>100.2005490718054</v>
      </c>
      <c r="CK30" s="422">
        <v>100.76651484983412</v>
      </c>
      <c r="CL30" s="422">
        <v>100.2136632305548</v>
      </c>
      <c r="CM30" s="422">
        <v>104.74989341012547</v>
      </c>
      <c r="CN30" s="422">
        <v>100.44675427187076</v>
      </c>
      <c r="CO30" s="163" t="s">
        <v>15</v>
      </c>
      <c r="CP30" s="422">
        <v>100.33694332375778</v>
      </c>
      <c r="CQ30" s="422">
        <v>100.16045031463463</v>
      </c>
      <c r="CR30" s="422">
        <v>100.05716963623313</v>
      </c>
      <c r="CS30" s="422">
        <v>100.85347798766264</v>
      </c>
      <c r="CT30" s="422">
        <v>99.718294697103545</v>
      </c>
      <c r="CU30" s="422">
        <v>100.7389968731635</v>
      </c>
      <c r="CV30" s="422">
        <v>100.25404470416881</v>
      </c>
      <c r="CW30" s="422">
        <v>100.11044289239987</v>
      </c>
      <c r="CX30" s="422">
        <v>100.99158476156657</v>
      </c>
      <c r="CY30" s="422">
        <v>101.60694337660479</v>
      </c>
      <c r="CZ30" s="422">
        <v>101.30218109580855</v>
      </c>
      <c r="DA30" s="422">
        <v>101.16307813745971</v>
      </c>
      <c r="DB30" s="163" t="s">
        <v>15</v>
      </c>
      <c r="DC30" s="422">
        <v>100.70172485529613</v>
      </c>
      <c r="DD30" s="422">
        <v>100.65644134443154</v>
      </c>
      <c r="DE30" s="422">
        <v>101.08641292547172</v>
      </c>
      <c r="DF30" s="422">
        <v>100.48700186461403</v>
      </c>
      <c r="DG30" s="422">
        <v>100.29494643653145</v>
      </c>
      <c r="DH30" s="422">
        <v>100.03140165559434</v>
      </c>
      <c r="DI30" s="422">
        <v>99.904234587644638</v>
      </c>
      <c r="DJ30" s="422">
        <v>99.93885859338765</v>
      </c>
      <c r="DK30" s="422">
        <v>101.49886119441433</v>
      </c>
      <c r="DL30" s="422">
        <v>100.57236391055137</v>
      </c>
      <c r="DM30" s="422">
        <v>100.22359890237374</v>
      </c>
      <c r="DN30" s="422">
        <v>101.1481508287287</v>
      </c>
      <c r="DO30" s="163" t="s">
        <v>15</v>
      </c>
      <c r="DP30" s="422">
        <v>100.49505100315285</v>
      </c>
      <c r="DQ30" s="422">
        <v>100.12816040737818</v>
      </c>
      <c r="DR30" s="422">
        <v>99.893235010954911</v>
      </c>
      <c r="DS30" s="422">
        <v>100.12549137104816</v>
      </c>
      <c r="DT30" s="422">
        <v>99.874721882141998</v>
      </c>
      <c r="DU30" s="422">
        <v>99.894785012011837</v>
      </c>
      <c r="DV30" s="422">
        <v>99.869799568142724</v>
      </c>
      <c r="DW30" s="422">
        <v>100.02567495527055</v>
      </c>
      <c r="DX30" s="422">
        <v>100.0878521535314</v>
      </c>
      <c r="DY30" s="422">
        <v>100.31127586173862</v>
      </c>
      <c r="DZ30" s="422">
        <v>100.49164251487421</v>
      </c>
      <c r="EA30" s="422">
        <v>100.14119187608385</v>
      </c>
      <c r="EB30" s="163" t="s">
        <v>15</v>
      </c>
      <c r="EC30" s="422">
        <v>100.08460576402072</v>
      </c>
      <c r="ED30" s="422">
        <v>99.957299107666003</v>
      </c>
      <c r="EE30" s="422">
        <v>100.11145478843346</v>
      </c>
      <c r="EF30" s="422">
        <v>99.940777804101458</v>
      </c>
      <c r="EG30" s="422">
        <v>100.05362289813114</v>
      </c>
      <c r="EH30" s="422">
        <v>99.806169538509778</v>
      </c>
      <c r="EI30" s="422">
        <v>99.894866205257514</v>
      </c>
      <c r="EJ30" s="422">
        <v>99.115577312702769</v>
      </c>
      <c r="EK30" s="422">
        <v>100.09082321080602</v>
      </c>
      <c r="EL30" s="422">
        <v>100.59669994123037</v>
      </c>
      <c r="EM30" s="422">
        <v>100.23116626966248</v>
      </c>
      <c r="EN30" s="422">
        <v>100.22197003161591</v>
      </c>
    </row>
    <row r="31" spans="1:144" s="170" customFormat="1" ht="12.75" customHeight="1">
      <c r="A31" s="165" t="s">
        <v>2958</v>
      </c>
      <c r="B31" s="163" t="s">
        <v>15</v>
      </c>
      <c r="C31" s="422">
        <v>238.41159909915581</v>
      </c>
      <c r="D31" s="422">
        <v>125.13590808427979</v>
      </c>
      <c r="E31" s="422">
        <v>132.8470438850035</v>
      </c>
      <c r="F31" s="422">
        <v>107.02477478565784</v>
      </c>
      <c r="G31" s="422">
        <v>107.01662652867239</v>
      </c>
      <c r="H31" s="422">
        <v>103.44130634171806</v>
      </c>
      <c r="I31" s="422">
        <v>100.43189554117593</v>
      </c>
      <c r="J31" s="422">
        <v>100.45496485579397</v>
      </c>
      <c r="K31" s="422">
        <v>123.27421083900019</v>
      </c>
      <c r="L31" s="422">
        <v>120.97228045140129</v>
      </c>
      <c r="M31" s="422">
        <v>126.92303518621503</v>
      </c>
      <c r="N31" s="422">
        <v>118.32517204044082</v>
      </c>
      <c r="O31" s="163" t="s">
        <v>15</v>
      </c>
      <c r="P31" s="422">
        <v>121.64994493104987</v>
      </c>
      <c r="Q31" s="422">
        <v>143.81886485999124</v>
      </c>
      <c r="R31" s="422">
        <v>161.58256258104561</v>
      </c>
      <c r="S31" s="422">
        <v>121.20093056392658</v>
      </c>
      <c r="T31" s="422">
        <v>125.79325241475732</v>
      </c>
      <c r="U31" s="422">
        <v>103.07949852864569</v>
      </c>
      <c r="V31" s="422">
        <v>121.34602509441149</v>
      </c>
      <c r="W31" s="422">
        <v>114.78062559690707</v>
      </c>
      <c r="X31" s="422">
        <v>120.05418384623607</v>
      </c>
      <c r="Y31" s="422">
        <v>119.79154422238672</v>
      </c>
      <c r="Z31" s="422">
        <v>120.13682378502224</v>
      </c>
      <c r="AA31" s="422">
        <v>106.54558763449269</v>
      </c>
      <c r="AB31" s="163" t="s">
        <v>15</v>
      </c>
      <c r="AC31" s="422">
        <v>103.51312109297581</v>
      </c>
      <c r="AD31" s="422">
        <v>103.6495247286236</v>
      </c>
      <c r="AE31" s="422">
        <v>105.30989370132875</v>
      </c>
      <c r="AF31" s="422">
        <v>104.53954660059583</v>
      </c>
      <c r="AG31" s="422">
        <v>102.77226367231951</v>
      </c>
      <c r="AH31" s="422">
        <v>102.39789356567547</v>
      </c>
      <c r="AI31" s="422">
        <v>107.54626471586037</v>
      </c>
      <c r="AJ31" s="422">
        <v>100.60418620236345</v>
      </c>
      <c r="AK31" s="422">
        <v>101.17432526568481</v>
      </c>
      <c r="AL31" s="422">
        <v>103.87299273669856</v>
      </c>
      <c r="AM31" s="422">
        <v>102.27121921401377</v>
      </c>
      <c r="AN31" s="422">
        <v>102.16761733742266</v>
      </c>
      <c r="AO31" s="163" t="s">
        <v>15</v>
      </c>
      <c r="AP31" s="422">
        <v>100.00210118141317</v>
      </c>
      <c r="AQ31" s="422">
        <v>100.99584001074291</v>
      </c>
      <c r="AR31" s="422">
        <v>100.62273756900832</v>
      </c>
      <c r="AS31" s="422">
        <v>100.63676450158599</v>
      </c>
      <c r="AT31" s="422">
        <v>99.958802261723534</v>
      </c>
      <c r="AU31" s="422">
        <v>99.907900533100531</v>
      </c>
      <c r="AV31" s="422">
        <v>100.03853331255013</v>
      </c>
      <c r="AW31" s="422">
        <v>100.65218572675658</v>
      </c>
      <c r="AX31" s="422">
        <v>101.09942917859462</v>
      </c>
      <c r="AY31" s="422">
        <v>101.12068734475422</v>
      </c>
      <c r="AZ31" s="422">
        <v>100.38838712605742</v>
      </c>
      <c r="BA31" s="422">
        <v>101.29144331131069</v>
      </c>
      <c r="BB31" s="163" t="s">
        <v>15</v>
      </c>
      <c r="BC31" s="422">
        <v>102.95108571787934</v>
      </c>
      <c r="BD31" s="422">
        <v>101.52893537231988</v>
      </c>
      <c r="BE31" s="422">
        <v>99.74991916920834</v>
      </c>
      <c r="BF31" s="422">
        <v>100.73602863918994</v>
      </c>
      <c r="BG31" s="422">
        <v>101.30170114465655</v>
      </c>
      <c r="BH31" s="422">
        <v>100.6233093715648</v>
      </c>
      <c r="BI31" s="422">
        <v>98.420960414947942</v>
      </c>
      <c r="BJ31" s="422">
        <v>100.37413136059823</v>
      </c>
      <c r="BK31" s="422">
        <v>106.51644784862293</v>
      </c>
      <c r="BL31" s="422">
        <v>101.1705258398884</v>
      </c>
      <c r="BM31" s="422">
        <v>106.46530803344918</v>
      </c>
      <c r="BN31" s="422">
        <v>104.97765219849936</v>
      </c>
      <c r="BO31" s="163" t="s">
        <v>15</v>
      </c>
      <c r="BP31" s="422">
        <v>100.59818679099979</v>
      </c>
      <c r="BQ31" s="422">
        <v>100.28480539137567</v>
      </c>
      <c r="BR31" s="422">
        <v>100.00550057431177</v>
      </c>
      <c r="BS31" s="422">
        <v>100.02515453718132</v>
      </c>
      <c r="BT31" s="422">
        <v>100.54600789819949</v>
      </c>
      <c r="BU31" s="422">
        <v>99.707834664183693</v>
      </c>
      <c r="BV31" s="422">
        <v>99.94808303839902</v>
      </c>
      <c r="BW31" s="422">
        <v>100.25143419714378</v>
      </c>
      <c r="BX31" s="422">
        <v>101.38066732857902</v>
      </c>
      <c r="BY31" s="422">
        <v>100.64799238999788</v>
      </c>
      <c r="BZ31" s="422">
        <v>100.71463246422996</v>
      </c>
      <c r="CA31" s="422">
        <v>100.10152062034192</v>
      </c>
      <c r="CB31" s="163" t="s">
        <v>15</v>
      </c>
      <c r="CC31" s="422">
        <v>100.21766199930975</v>
      </c>
      <c r="CD31" s="422">
        <v>100.02403223560931</v>
      </c>
      <c r="CE31" s="422">
        <v>99.898488679468656</v>
      </c>
      <c r="CF31" s="422">
        <v>99.924308181180791</v>
      </c>
      <c r="CG31" s="422">
        <v>99.866631299227365</v>
      </c>
      <c r="CH31" s="422">
        <v>99.442691062297769</v>
      </c>
      <c r="CI31" s="422">
        <v>100.10560858502524</v>
      </c>
      <c r="CJ31" s="422">
        <v>100.8346746358103</v>
      </c>
      <c r="CK31" s="422">
        <v>100.78539168472416</v>
      </c>
      <c r="CL31" s="422">
        <v>99.94179334816981</v>
      </c>
      <c r="CM31" s="422">
        <v>105.97067436548554</v>
      </c>
      <c r="CN31" s="422">
        <v>100.84975939253218</v>
      </c>
      <c r="CO31" s="163" t="s">
        <v>15</v>
      </c>
      <c r="CP31" s="422">
        <v>100.35995603137438</v>
      </c>
      <c r="CQ31" s="422">
        <v>100.7100399389719</v>
      </c>
      <c r="CR31" s="422">
        <v>100.54347330466359</v>
      </c>
      <c r="CS31" s="422">
        <v>102.42893661372332</v>
      </c>
      <c r="CT31" s="422">
        <v>100.26684124429319</v>
      </c>
      <c r="CU31" s="422">
        <v>100.5609488839625</v>
      </c>
      <c r="CV31" s="422">
        <v>100.11195449623031</v>
      </c>
      <c r="CW31" s="422">
        <v>100.57898281039226</v>
      </c>
      <c r="CX31" s="422">
        <v>100.57322045275858</v>
      </c>
      <c r="CY31" s="422">
        <v>101.1288694057002</v>
      </c>
      <c r="CZ31" s="422">
        <v>102.19902855867744</v>
      </c>
      <c r="DA31" s="422">
        <v>102.45305933342233</v>
      </c>
      <c r="DB31" s="163" t="s">
        <v>15</v>
      </c>
      <c r="DC31" s="422">
        <v>100.55755301674816</v>
      </c>
      <c r="DD31" s="422">
        <v>100.86738768481618</v>
      </c>
      <c r="DE31" s="422">
        <v>100.43530414027335</v>
      </c>
      <c r="DF31" s="422">
        <v>100.436184398215</v>
      </c>
      <c r="DG31" s="422">
        <v>100.52061777298651</v>
      </c>
      <c r="DH31" s="422">
        <v>99.647195045874724</v>
      </c>
      <c r="DI31" s="422">
        <v>100.13204846892056</v>
      </c>
      <c r="DJ31" s="422">
        <v>100.90174941425312</v>
      </c>
      <c r="DK31" s="422">
        <v>100.87614760977115</v>
      </c>
      <c r="DL31" s="422">
        <v>100.93080736279565</v>
      </c>
      <c r="DM31" s="422">
        <v>100.63573537650079</v>
      </c>
      <c r="DN31" s="422">
        <v>101.03631392350599</v>
      </c>
      <c r="DO31" s="163" t="s">
        <v>15</v>
      </c>
      <c r="DP31" s="422">
        <v>101.19079270416702</v>
      </c>
      <c r="DQ31" s="422">
        <v>100.6363702229621</v>
      </c>
      <c r="DR31" s="422">
        <v>100.09671051141464</v>
      </c>
      <c r="DS31" s="422">
        <v>100.37229493555093</v>
      </c>
      <c r="DT31" s="422">
        <v>100.21468318747829</v>
      </c>
      <c r="DU31" s="422">
        <v>99.905878779097989</v>
      </c>
      <c r="DV31" s="422">
        <v>100.21169644410774</v>
      </c>
      <c r="DW31" s="422">
        <v>101.12763086250361</v>
      </c>
      <c r="DX31" s="422">
        <v>100.54590221007453</v>
      </c>
      <c r="DY31" s="422">
        <v>100.23051558277312</v>
      </c>
      <c r="DZ31" s="422">
        <v>100.22629560121159</v>
      </c>
      <c r="EA31" s="422">
        <v>100.1990083129881</v>
      </c>
      <c r="EB31" s="163" t="s">
        <v>15</v>
      </c>
      <c r="EC31" s="422">
        <v>99.989836791406987</v>
      </c>
      <c r="ED31" s="422">
        <v>100.04461252984309</v>
      </c>
      <c r="EE31" s="422">
        <v>100.02423969191771</v>
      </c>
      <c r="EF31" s="422">
        <v>100.32376743987817</v>
      </c>
      <c r="EG31" s="422">
        <v>100.001308801771</v>
      </c>
      <c r="EH31" s="422">
        <v>99.884511707391894</v>
      </c>
      <c r="EI31" s="422">
        <v>99.812345778352807</v>
      </c>
      <c r="EJ31" s="422">
        <v>100.11485021511588</v>
      </c>
      <c r="EK31" s="422">
        <v>100.80027189073604</v>
      </c>
      <c r="EL31" s="422">
        <v>100.14275698460149</v>
      </c>
      <c r="EM31" s="422">
        <v>100.32340935016761</v>
      </c>
      <c r="EN31" s="422">
        <v>100.38010992056113</v>
      </c>
    </row>
    <row r="32" spans="1:144" s="170" customFormat="1" ht="12.75" customHeight="1">
      <c r="A32" s="161" t="s">
        <v>2960</v>
      </c>
      <c r="B32" s="163" t="s">
        <v>15</v>
      </c>
      <c r="C32" s="422">
        <v>522.23838950353286</v>
      </c>
      <c r="D32" s="422">
        <v>100.19498657454527</v>
      </c>
      <c r="E32" s="422">
        <v>101.28807103771361</v>
      </c>
      <c r="F32" s="422">
        <v>100.34785559234574</v>
      </c>
      <c r="G32" s="422">
        <v>100.03164826327678</v>
      </c>
      <c r="H32" s="422">
        <v>100.35218343846243</v>
      </c>
      <c r="I32" s="422">
        <v>100.4031375792552</v>
      </c>
      <c r="J32" s="422">
        <v>100.08637401389635</v>
      </c>
      <c r="K32" s="422">
        <v>100.76987560532619</v>
      </c>
      <c r="L32" s="422">
        <v>103.34634567004521</v>
      </c>
      <c r="M32" s="422">
        <v>131.62020419084024</v>
      </c>
      <c r="N32" s="422">
        <v>133.96332122010068</v>
      </c>
      <c r="O32" s="163" t="s">
        <v>15</v>
      </c>
      <c r="P32" s="422">
        <v>115.08696378241289</v>
      </c>
      <c r="Q32" s="422">
        <v>117.27358727166678</v>
      </c>
      <c r="R32" s="422">
        <v>116.42383736816224</v>
      </c>
      <c r="S32" s="422">
        <v>106.66626224218001</v>
      </c>
      <c r="T32" s="422">
        <v>110.96242301278313</v>
      </c>
      <c r="U32" s="422">
        <v>120.39438788728923</v>
      </c>
      <c r="V32" s="422">
        <v>105.37193265973951</v>
      </c>
      <c r="W32" s="422">
        <v>128.49955473000639</v>
      </c>
      <c r="X32" s="422">
        <v>107.84828459128313</v>
      </c>
      <c r="Y32" s="422">
        <v>109.40894136781898</v>
      </c>
      <c r="Z32" s="422">
        <v>120.42647135814441</v>
      </c>
      <c r="AA32" s="422">
        <v>111.72188606715328</v>
      </c>
      <c r="AB32" s="163" t="s">
        <v>15</v>
      </c>
      <c r="AC32" s="422">
        <v>114.65411149380907</v>
      </c>
      <c r="AD32" s="422">
        <v>103.31090930888398</v>
      </c>
      <c r="AE32" s="422">
        <v>106.47099350195755</v>
      </c>
      <c r="AF32" s="422">
        <v>127.24623435433018</v>
      </c>
      <c r="AG32" s="422">
        <v>98.956813314400648</v>
      </c>
      <c r="AH32" s="422">
        <v>98.982857666375509</v>
      </c>
      <c r="AI32" s="422">
        <v>101.52788328980733</v>
      </c>
      <c r="AJ32" s="422">
        <v>101.8206255019344</v>
      </c>
      <c r="AK32" s="422">
        <v>100.16270479686101</v>
      </c>
      <c r="AL32" s="422">
        <v>102.9861488773015</v>
      </c>
      <c r="AM32" s="422">
        <v>100.33371349185576</v>
      </c>
      <c r="AN32" s="422">
        <v>107.71313864750307</v>
      </c>
      <c r="AO32" s="163" t="s">
        <v>15</v>
      </c>
      <c r="AP32" s="422">
        <v>99.860675758739205</v>
      </c>
      <c r="AQ32" s="422">
        <v>99.986157501697306</v>
      </c>
      <c r="AR32" s="422">
        <v>101.0110228145805</v>
      </c>
      <c r="AS32" s="422">
        <v>100.0647776590214</v>
      </c>
      <c r="AT32" s="422">
        <v>99.931434778269846</v>
      </c>
      <c r="AU32" s="422">
        <v>99.712327750186972</v>
      </c>
      <c r="AV32" s="422">
        <v>100.97521355689089</v>
      </c>
      <c r="AW32" s="422">
        <v>101.21299213632686</v>
      </c>
      <c r="AX32" s="422">
        <v>100.19276704170072</v>
      </c>
      <c r="AY32" s="422">
        <v>100.2079832258998</v>
      </c>
      <c r="AZ32" s="422">
        <v>99.911312605240596</v>
      </c>
      <c r="BA32" s="422">
        <v>100.29424973690794</v>
      </c>
      <c r="BB32" s="163" t="s">
        <v>15</v>
      </c>
      <c r="BC32" s="422">
        <v>100.29020496795513</v>
      </c>
      <c r="BD32" s="422">
        <v>100.12185921988774</v>
      </c>
      <c r="BE32" s="422">
        <v>100</v>
      </c>
      <c r="BF32" s="422">
        <v>104.71047733990906</v>
      </c>
      <c r="BG32" s="422">
        <v>99.99340114702737</v>
      </c>
      <c r="BH32" s="422">
        <v>97.212058616400228</v>
      </c>
      <c r="BI32" s="422">
        <v>97.990549407467071</v>
      </c>
      <c r="BJ32" s="422">
        <v>99.637116102672877</v>
      </c>
      <c r="BK32" s="422">
        <v>108.19690950961896</v>
      </c>
      <c r="BL32" s="422">
        <v>100.10715507693257</v>
      </c>
      <c r="BM32" s="422">
        <v>105.89606342947857</v>
      </c>
      <c r="BN32" s="422">
        <v>101.26789229653703</v>
      </c>
      <c r="BO32" s="163" t="s">
        <v>15</v>
      </c>
      <c r="BP32" s="422">
        <v>100.24546731291271</v>
      </c>
      <c r="BQ32" s="422">
        <v>100.33509555786593</v>
      </c>
      <c r="BR32" s="422">
        <v>100.604479294152</v>
      </c>
      <c r="BS32" s="422">
        <v>100.24900501041914</v>
      </c>
      <c r="BT32" s="422">
        <v>99.548550048803634</v>
      </c>
      <c r="BU32" s="422">
        <v>100.34063957668786</v>
      </c>
      <c r="BV32" s="422">
        <v>100.96604142445671</v>
      </c>
      <c r="BW32" s="422">
        <v>100.06146681401775</v>
      </c>
      <c r="BX32" s="422">
        <v>100.2974070511959</v>
      </c>
      <c r="BY32" s="422">
        <v>99.917094946930945</v>
      </c>
      <c r="BZ32" s="422">
        <v>99.847360134689623</v>
      </c>
      <c r="CA32" s="422">
        <v>99.297918993269434</v>
      </c>
      <c r="CB32" s="163" t="s">
        <v>15</v>
      </c>
      <c r="CC32" s="422">
        <v>100.28930111133252</v>
      </c>
      <c r="CD32" s="422">
        <v>100.77500086024256</v>
      </c>
      <c r="CE32" s="422">
        <v>100.19181194370483</v>
      </c>
      <c r="CF32" s="422">
        <v>99.888162036844534</v>
      </c>
      <c r="CG32" s="422">
        <v>100.13566801488143</v>
      </c>
      <c r="CH32" s="422">
        <v>99.935022405227741</v>
      </c>
      <c r="CI32" s="422">
        <v>99.724278765489771</v>
      </c>
      <c r="CJ32" s="422">
        <v>99.279784221411887</v>
      </c>
      <c r="CK32" s="422">
        <v>100.61463847698133</v>
      </c>
      <c r="CL32" s="422">
        <v>100.11258032722526</v>
      </c>
      <c r="CM32" s="422">
        <v>102.22146544782737</v>
      </c>
      <c r="CN32" s="422">
        <v>100.85144578236613</v>
      </c>
      <c r="CO32" s="163" t="s">
        <v>15</v>
      </c>
      <c r="CP32" s="422">
        <v>100.34679013604084</v>
      </c>
      <c r="CQ32" s="422">
        <v>100.62328195971931</v>
      </c>
      <c r="CR32" s="422">
        <v>100.55052148077557</v>
      </c>
      <c r="CS32" s="422">
        <v>100.77957753635613</v>
      </c>
      <c r="CT32" s="422">
        <v>100.3648283476648</v>
      </c>
      <c r="CU32" s="422">
        <v>101.93273988986408</v>
      </c>
      <c r="CV32" s="422">
        <v>100.48125268301106</v>
      </c>
      <c r="CW32" s="422">
        <v>100.85876044877806</v>
      </c>
      <c r="CX32" s="422">
        <v>101.6156768668429</v>
      </c>
      <c r="CY32" s="422">
        <v>100.63281748309845</v>
      </c>
      <c r="CZ32" s="422">
        <v>101.95073439008169</v>
      </c>
      <c r="DA32" s="422">
        <v>101.19319589997913</v>
      </c>
      <c r="DB32" s="163" t="s">
        <v>15</v>
      </c>
      <c r="DC32" s="422">
        <v>100.67179831729322</v>
      </c>
      <c r="DD32" s="422">
        <v>100.22957482286164</v>
      </c>
      <c r="DE32" s="422">
        <v>99.734977389610862</v>
      </c>
      <c r="DF32" s="422">
        <v>99.86783403207879</v>
      </c>
      <c r="DG32" s="422">
        <v>100.21997752546564</v>
      </c>
      <c r="DH32" s="422">
        <v>100.21134899259651</v>
      </c>
      <c r="DI32" s="422">
        <v>100.09073070420993</v>
      </c>
      <c r="DJ32" s="422">
        <v>100.41272964649259</v>
      </c>
      <c r="DK32" s="422">
        <v>100.80960822712181</v>
      </c>
      <c r="DL32" s="422">
        <v>102.10820048052472</v>
      </c>
      <c r="DM32" s="422">
        <v>100.34216326264949</v>
      </c>
      <c r="DN32" s="422">
        <v>100.13524879902374</v>
      </c>
      <c r="DO32" s="163" t="s">
        <v>15</v>
      </c>
      <c r="DP32" s="422">
        <v>100.33189656484566</v>
      </c>
      <c r="DQ32" s="422">
        <v>100.59620020751548</v>
      </c>
      <c r="DR32" s="422">
        <v>99.952011256399174</v>
      </c>
      <c r="DS32" s="422">
        <v>100.05125038797185</v>
      </c>
      <c r="DT32" s="422">
        <v>100.28426453317985</v>
      </c>
      <c r="DU32" s="422">
        <v>99.957094062132569</v>
      </c>
      <c r="DV32" s="422">
        <v>99.521187607238531</v>
      </c>
      <c r="DW32" s="422">
        <v>100.07323895831917</v>
      </c>
      <c r="DX32" s="422">
        <v>100.07900414998605</v>
      </c>
      <c r="DY32" s="422">
        <v>100.04734233723181</v>
      </c>
      <c r="DZ32" s="422">
        <v>100.69204327846593</v>
      </c>
      <c r="EA32" s="422">
        <v>99.831238701463036</v>
      </c>
      <c r="EB32" s="163" t="s">
        <v>15</v>
      </c>
      <c r="EC32" s="422">
        <v>100.07370417197467</v>
      </c>
      <c r="ED32" s="422">
        <v>99.975967720736364</v>
      </c>
      <c r="EE32" s="422">
        <v>100.39552106789571</v>
      </c>
      <c r="EF32" s="422">
        <v>100.17914238115387</v>
      </c>
      <c r="EG32" s="422">
        <v>100.03999220207706</v>
      </c>
      <c r="EH32" s="422">
        <v>100.32000519531796</v>
      </c>
      <c r="EI32" s="422">
        <v>100.33175098149725</v>
      </c>
      <c r="EJ32" s="422">
        <v>100.64027198063663</v>
      </c>
      <c r="EK32" s="422">
        <v>100.04831415791257</v>
      </c>
      <c r="EL32" s="422">
        <v>100.21433166781266</v>
      </c>
      <c r="EM32" s="422">
        <v>100.05684994034677</v>
      </c>
      <c r="EN32" s="422">
        <v>100.11965630127891</v>
      </c>
    </row>
    <row r="33" spans="1:144" s="170" customFormat="1" ht="12.75" customHeight="1">
      <c r="A33" s="161" t="s">
        <v>3789</v>
      </c>
      <c r="B33" s="163" t="s">
        <v>15</v>
      </c>
      <c r="C33" s="422">
        <v>100</v>
      </c>
      <c r="D33" s="422">
        <v>108.01875731154126</v>
      </c>
      <c r="E33" s="422">
        <v>100.57475847143462</v>
      </c>
      <c r="F33" s="422">
        <v>112.19968178448202</v>
      </c>
      <c r="G33" s="422">
        <v>100</v>
      </c>
      <c r="H33" s="422">
        <v>102.72967050425166</v>
      </c>
      <c r="I33" s="422">
        <v>100</v>
      </c>
      <c r="J33" s="422">
        <v>101.77142623668051</v>
      </c>
      <c r="K33" s="422">
        <v>100</v>
      </c>
      <c r="L33" s="422">
        <v>154.5414790565041</v>
      </c>
      <c r="M33" s="422">
        <v>100</v>
      </c>
      <c r="N33" s="422">
        <v>110.88564095945164</v>
      </c>
      <c r="O33" s="163" t="s">
        <v>15</v>
      </c>
      <c r="P33" s="422">
        <v>111.81243608428564</v>
      </c>
      <c r="Q33" s="422">
        <v>103.10720884797099</v>
      </c>
      <c r="R33" s="422">
        <v>102.72685115992333</v>
      </c>
      <c r="S33" s="422">
        <v>100</v>
      </c>
      <c r="T33" s="422">
        <v>130.2015905661284</v>
      </c>
      <c r="U33" s="422">
        <v>110.17115309355974</v>
      </c>
      <c r="V33" s="422">
        <v>100</v>
      </c>
      <c r="W33" s="422">
        <v>105.49253790750703</v>
      </c>
      <c r="X33" s="422">
        <v>106.61344575266315</v>
      </c>
      <c r="Y33" s="422">
        <v>100</v>
      </c>
      <c r="Z33" s="422">
        <v>101.72484300775557</v>
      </c>
      <c r="AA33" s="422">
        <v>119.14952440616366</v>
      </c>
      <c r="AB33" s="163" t="s">
        <v>15</v>
      </c>
      <c r="AC33" s="422">
        <v>102.9347075937699</v>
      </c>
      <c r="AD33" s="422">
        <v>100.74186708019737</v>
      </c>
      <c r="AE33" s="422">
        <v>99.377205799012742</v>
      </c>
      <c r="AF33" s="422">
        <v>102.27053393458351</v>
      </c>
      <c r="AG33" s="422">
        <v>100.21950604857066</v>
      </c>
      <c r="AH33" s="422">
        <v>100.02257500582854</v>
      </c>
      <c r="AI33" s="422">
        <v>102.60360658103367</v>
      </c>
      <c r="AJ33" s="422">
        <v>101.39234304116766</v>
      </c>
      <c r="AK33" s="422">
        <v>101.62960473602789</v>
      </c>
      <c r="AL33" s="422">
        <v>105.50006162695853</v>
      </c>
      <c r="AM33" s="422">
        <v>106.44430345421192</v>
      </c>
      <c r="AN33" s="422">
        <v>104.15456436537107</v>
      </c>
      <c r="AO33" s="163" t="s">
        <v>15</v>
      </c>
      <c r="AP33" s="422">
        <v>100.26697497762551</v>
      </c>
      <c r="AQ33" s="422">
        <v>104.92535415685207</v>
      </c>
      <c r="AR33" s="422">
        <v>100</v>
      </c>
      <c r="AS33" s="422">
        <v>102.73417904527713</v>
      </c>
      <c r="AT33" s="422">
        <v>98.822948566479226</v>
      </c>
      <c r="AU33" s="422">
        <v>101.64003845326144</v>
      </c>
      <c r="AV33" s="422">
        <v>100.01874944667864</v>
      </c>
      <c r="AW33" s="422">
        <v>101.08991828690759</v>
      </c>
      <c r="AX33" s="422">
        <v>100.15654627606732</v>
      </c>
      <c r="AY33" s="422">
        <v>100.30695425751102</v>
      </c>
      <c r="AZ33" s="422">
        <v>100.6022640280878</v>
      </c>
      <c r="BA33" s="422">
        <v>100</v>
      </c>
      <c r="BB33" s="163" t="s">
        <v>15</v>
      </c>
      <c r="BC33" s="422">
        <v>100.0224929774818</v>
      </c>
      <c r="BD33" s="422">
        <v>100.77659663824403</v>
      </c>
      <c r="BE33" s="422">
        <v>100</v>
      </c>
      <c r="BF33" s="422">
        <v>113.35867214800395</v>
      </c>
      <c r="BG33" s="422">
        <v>105.77551938221379</v>
      </c>
      <c r="BH33" s="422">
        <v>100.07398648781802</v>
      </c>
      <c r="BI33" s="422">
        <v>96.968100439792536</v>
      </c>
      <c r="BJ33" s="422">
        <v>100.07749095089962</v>
      </c>
      <c r="BK33" s="422">
        <v>100.13025504361855</v>
      </c>
      <c r="BL33" s="422">
        <v>100.01622587597761</v>
      </c>
      <c r="BM33" s="422">
        <v>102.46677720966781</v>
      </c>
      <c r="BN33" s="422">
        <v>100.75246061540717</v>
      </c>
      <c r="BO33" s="163" t="s">
        <v>15</v>
      </c>
      <c r="BP33" s="422">
        <v>100.0806716689443</v>
      </c>
      <c r="BQ33" s="422">
        <v>99.843864153854611</v>
      </c>
      <c r="BR33" s="422">
        <v>100.82887811637622</v>
      </c>
      <c r="BS33" s="422">
        <v>103.2946962022643</v>
      </c>
      <c r="BT33" s="422">
        <v>102.49004836322764</v>
      </c>
      <c r="BU33" s="422">
        <v>100.77005861478978</v>
      </c>
      <c r="BV33" s="422">
        <v>100.78668803176581</v>
      </c>
      <c r="BW33" s="422">
        <v>101.65042851130586</v>
      </c>
      <c r="BX33" s="422">
        <v>100.42764928052965</v>
      </c>
      <c r="BY33" s="422">
        <v>109.00726757427563</v>
      </c>
      <c r="BZ33" s="422">
        <v>100.89682740919703</v>
      </c>
      <c r="CA33" s="422">
        <v>101.86001950276847</v>
      </c>
      <c r="CB33" s="163" t="s">
        <v>15</v>
      </c>
      <c r="CC33" s="422">
        <v>100.01699491218976</v>
      </c>
      <c r="CD33" s="422">
        <v>105.01941112559885</v>
      </c>
      <c r="CE33" s="422">
        <v>100.40901329107442</v>
      </c>
      <c r="CF33" s="422">
        <v>100.21347381997721</v>
      </c>
      <c r="CG33" s="422">
        <v>99.938541001610972</v>
      </c>
      <c r="CH33" s="422">
        <v>100.04970750958026</v>
      </c>
      <c r="CI33" s="422">
        <v>100.01747036284993</v>
      </c>
      <c r="CJ33" s="422">
        <v>99.982874280793212</v>
      </c>
      <c r="CK33" s="422">
        <v>100.14656262556289</v>
      </c>
      <c r="CL33" s="422">
        <v>99.906279185297549</v>
      </c>
      <c r="CM33" s="422">
        <v>100.13778163775588</v>
      </c>
      <c r="CN33" s="422">
        <v>100.77129644621341</v>
      </c>
      <c r="CO33" s="163" t="s">
        <v>15</v>
      </c>
      <c r="CP33" s="422">
        <v>100.61743327808547</v>
      </c>
      <c r="CQ33" s="422">
        <v>103.58031098231876</v>
      </c>
      <c r="CR33" s="422">
        <v>101.13893555737263</v>
      </c>
      <c r="CS33" s="422">
        <v>100.05683041332523</v>
      </c>
      <c r="CT33" s="422">
        <v>100.00445995286928</v>
      </c>
      <c r="CU33" s="422">
        <v>100.64319411420479</v>
      </c>
      <c r="CV33" s="422">
        <v>100.11895419969285</v>
      </c>
      <c r="CW33" s="422">
        <v>100.84676323079556</v>
      </c>
      <c r="CX33" s="422">
        <v>100.00658323684151</v>
      </c>
      <c r="CY33" s="422">
        <v>100.45149555518285</v>
      </c>
      <c r="CZ33" s="422">
        <v>100.37427727536551</v>
      </c>
      <c r="DA33" s="422">
        <v>100.12867152672291</v>
      </c>
      <c r="DB33" s="163" t="s">
        <v>15</v>
      </c>
      <c r="DC33" s="422">
        <v>100</v>
      </c>
      <c r="DD33" s="422">
        <v>100.09168157777411</v>
      </c>
      <c r="DE33" s="422">
        <v>99.997251920136634</v>
      </c>
      <c r="DF33" s="422">
        <v>102.76344712674175</v>
      </c>
      <c r="DG33" s="422">
        <v>102.29930161628067</v>
      </c>
      <c r="DH33" s="422">
        <v>100.30520569850465</v>
      </c>
      <c r="DI33" s="422">
        <v>100</v>
      </c>
      <c r="DJ33" s="422">
        <v>100.0073636406934</v>
      </c>
      <c r="DK33" s="422">
        <v>101.02426400346324</v>
      </c>
      <c r="DL33" s="422">
        <v>100.17013811902925</v>
      </c>
      <c r="DM33" s="422">
        <v>100.2934409979886</v>
      </c>
      <c r="DN33" s="422">
        <v>100.35241801630667</v>
      </c>
      <c r="DO33" s="163" t="s">
        <v>15</v>
      </c>
      <c r="DP33" s="422">
        <v>100.08669913429105</v>
      </c>
      <c r="DQ33" s="422">
        <v>100.02732856532334</v>
      </c>
      <c r="DR33" s="422">
        <v>100.10378697001929</v>
      </c>
      <c r="DS33" s="422">
        <v>101.09145671571092</v>
      </c>
      <c r="DT33" s="422">
        <v>100.68589250715476</v>
      </c>
      <c r="DU33" s="422">
        <v>102.03154414032325</v>
      </c>
      <c r="DV33" s="422">
        <v>103.53946211004563</v>
      </c>
      <c r="DW33" s="422">
        <v>100.77631425468164</v>
      </c>
      <c r="DX33" s="422">
        <v>99.999293767172816</v>
      </c>
      <c r="DY33" s="422">
        <v>100.00176555855971</v>
      </c>
      <c r="DZ33" s="422">
        <v>99.999263980393621</v>
      </c>
      <c r="EA33" s="422">
        <v>99.99840452686081</v>
      </c>
      <c r="EB33" s="163" t="s">
        <v>15</v>
      </c>
      <c r="EC33" s="422">
        <v>100.0019605063941</v>
      </c>
      <c r="ED33" s="422">
        <v>99.573403177645815</v>
      </c>
      <c r="EE33" s="422">
        <v>100.64498632355682</v>
      </c>
      <c r="EF33" s="422">
        <v>100.55924972074794</v>
      </c>
      <c r="EG33" s="422">
        <v>100.29686874040473</v>
      </c>
      <c r="EH33" s="422">
        <v>100.00808909340428</v>
      </c>
      <c r="EI33" s="422">
        <v>100.00532996201147</v>
      </c>
      <c r="EJ33" s="422">
        <v>100.01091109948766</v>
      </c>
      <c r="EK33" s="422">
        <v>100.02646891974152</v>
      </c>
      <c r="EL33" s="422">
        <v>100.13818228292509</v>
      </c>
      <c r="EM33" s="422">
        <v>100.06785440617048</v>
      </c>
      <c r="EN33" s="422">
        <v>100.09914480165953</v>
      </c>
    </row>
    <row r="34" spans="1:144" s="170" customFormat="1" ht="12.75" customHeight="1">
      <c r="A34" s="161" t="s">
        <v>2985</v>
      </c>
      <c r="B34" s="163" t="s">
        <v>15</v>
      </c>
      <c r="C34" s="422">
        <v>260.7520811265278</v>
      </c>
      <c r="D34" s="422">
        <v>112.58847892740303</v>
      </c>
      <c r="E34" s="422">
        <v>137.62590707265107</v>
      </c>
      <c r="F34" s="422">
        <v>104.70492898245172</v>
      </c>
      <c r="G34" s="422">
        <v>100.6366087516609</v>
      </c>
      <c r="H34" s="422">
        <v>100.36084963585698</v>
      </c>
      <c r="I34" s="422">
        <v>100.95965627082681</v>
      </c>
      <c r="J34" s="422">
        <v>100.20424863670971</v>
      </c>
      <c r="K34" s="422">
        <v>103.14831897991878</v>
      </c>
      <c r="L34" s="422">
        <v>119.9251573578249</v>
      </c>
      <c r="M34" s="422">
        <v>175.98763063199635</v>
      </c>
      <c r="N34" s="422">
        <v>139.29214776392925</v>
      </c>
      <c r="O34" s="163" t="s">
        <v>15</v>
      </c>
      <c r="P34" s="422">
        <v>160.4377907227277</v>
      </c>
      <c r="Q34" s="422">
        <v>146.44552821309642</v>
      </c>
      <c r="R34" s="422">
        <v>113.98941664960726</v>
      </c>
      <c r="S34" s="422">
        <v>113.7031292586928</v>
      </c>
      <c r="T34" s="422">
        <v>112.13266489555404</v>
      </c>
      <c r="U34" s="422">
        <v>103.07875054563382</v>
      </c>
      <c r="V34" s="422">
        <v>114.85970778028396</v>
      </c>
      <c r="W34" s="422">
        <v>119.54225927589373</v>
      </c>
      <c r="X34" s="422">
        <v>167.31586571171565</v>
      </c>
      <c r="Y34" s="422">
        <v>180.95651464285197</v>
      </c>
      <c r="Z34" s="422">
        <v>107.72275460166921</v>
      </c>
      <c r="AA34" s="422">
        <v>107.07406691403042</v>
      </c>
      <c r="AB34" s="163" t="s">
        <v>15</v>
      </c>
      <c r="AC34" s="422">
        <v>103.135382487917</v>
      </c>
      <c r="AD34" s="422">
        <v>101.49170765171857</v>
      </c>
      <c r="AE34" s="422">
        <v>103.61811050236834</v>
      </c>
      <c r="AF34" s="422">
        <v>102.25765107605334</v>
      </c>
      <c r="AG34" s="422">
        <v>104.98193146115564</v>
      </c>
      <c r="AH34" s="422">
        <v>105.63218735634752</v>
      </c>
      <c r="AI34" s="422">
        <v>109.8198181890036</v>
      </c>
      <c r="AJ34" s="422">
        <v>109.00813453189431</v>
      </c>
      <c r="AK34" s="422">
        <v>102.76568144257499</v>
      </c>
      <c r="AL34" s="422">
        <v>101.16809489939853</v>
      </c>
      <c r="AM34" s="422">
        <v>101.27045029744149</v>
      </c>
      <c r="AN34" s="422">
        <v>101.29348020056719</v>
      </c>
      <c r="AO34" s="163" t="s">
        <v>15</v>
      </c>
      <c r="AP34" s="422">
        <v>100.36095212077865</v>
      </c>
      <c r="AQ34" s="422">
        <v>102.39118026799936</v>
      </c>
      <c r="AR34" s="422">
        <v>100.03663837817409</v>
      </c>
      <c r="AS34" s="422">
        <v>100.17474777219076</v>
      </c>
      <c r="AT34" s="422">
        <v>99.723008458093602</v>
      </c>
      <c r="AU34" s="422">
        <v>102.71037853815994</v>
      </c>
      <c r="AV34" s="422">
        <v>99.868123936178719</v>
      </c>
      <c r="AW34" s="422">
        <v>101.00512876285863</v>
      </c>
      <c r="AX34" s="422">
        <v>100.13310478668997</v>
      </c>
      <c r="AY34" s="422">
        <v>100.48190840722697</v>
      </c>
      <c r="AZ34" s="422">
        <v>100.57599946689311</v>
      </c>
      <c r="BA34" s="422">
        <v>100.53545725217174</v>
      </c>
      <c r="BB34" s="163" t="s">
        <v>15</v>
      </c>
      <c r="BC34" s="422">
        <v>100.1123084273559</v>
      </c>
      <c r="BD34" s="422">
        <v>100.13373582848237</v>
      </c>
      <c r="BE34" s="422">
        <v>100</v>
      </c>
      <c r="BF34" s="422">
        <v>100.1477631395814</v>
      </c>
      <c r="BG34" s="422">
        <v>99.795960023247716</v>
      </c>
      <c r="BH34" s="422">
        <v>100.01901648602613</v>
      </c>
      <c r="BI34" s="422">
        <v>97.906560919650516</v>
      </c>
      <c r="BJ34" s="422">
        <v>99.79744372258331</v>
      </c>
      <c r="BK34" s="422">
        <v>103.18072086487788</v>
      </c>
      <c r="BL34" s="422">
        <v>102.21924196312642</v>
      </c>
      <c r="BM34" s="422">
        <v>111.14184814302635</v>
      </c>
      <c r="BN34" s="422">
        <v>100.73681847935777</v>
      </c>
      <c r="BO34" s="163" t="s">
        <v>15</v>
      </c>
      <c r="BP34" s="422">
        <v>100.41510090666976</v>
      </c>
      <c r="BQ34" s="422">
        <v>101.83791977308252</v>
      </c>
      <c r="BR34" s="422">
        <v>99.635656532148175</v>
      </c>
      <c r="BS34" s="422">
        <v>99.882988425944987</v>
      </c>
      <c r="BT34" s="422">
        <v>99.927357658671497</v>
      </c>
      <c r="BU34" s="422">
        <v>99.886411634354815</v>
      </c>
      <c r="BV34" s="422">
        <v>100.4573749259964</v>
      </c>
      <c r="BW34" s="422">
        <v>100.2393686978631</v>
      </c>
      <c r="BX34" s="422">
        <v>100.71350755308914</v>
      </c>
      <c r="BY34" s="422">
        <v>100.16088939379398</v>
      </c>
      <c r="BZ34" s="422">
        <v>99.999159381714392</v>
      </c>
      <c r="CA34" s="422">
        <v>100.07334728318216</v>
      </c>
      <c r="CB34" s="163" t="s">
        <v>15</v>
      </c>
      <c r="CC34" s="422">
        <v>100.08106565477324</v>
      </c>
      <c r="CD34" s="422">
        <v>99.949730701517353</v>
      </c>
      <c r="CE34" s="422">
        <v>99.969610260742684</v>
      </c>
      <c r="CF34" s="422">
        <v>99.805601426658598</v>
      </c>
      <c r="CG34" s="422">
        <v>100.17260167695676</v>
      </c>
      <c r="CH34" s="422">
        <v>100.12813531085678</v>
      </c>
      <c r="CI34" s="422">
        <v>99.92378669115412</v>
      </c>
      <c r="CJ34" s="422">
        <v>99.865102706113262</v>
      </c>
      <c r="CK34" s="422">
        <v>100.09703176439693</v>
      </c>
      <c r="CL34" s="422">
        <v>100.14643673155959</v>
      </c>
      <c r="CM34" s="422">
        <v>100.94894946089148</v>
      </c>
      <c r="CN34" s="422">
        <v>100.62210847187136</v>
      </c>
      <c r="CO34" s="163" t="s">
        <v>15</v>
      </c>
      <c r="CP34" s="422">
        <v>100.67026614045392</v>
      </c>
      <c r="CQ34" s="422">
        <v>99.864519576232112</v>
      </c>
      <c r="CR34" s="422">
        <v>100.08211552435122</v>
      </c>
      <c r="CS34" s="422">
        <v>101.26830069554211</v>
      </c>
      <c r="CT34" s="422">
        <v>100.50575162516506</v>
      </c>
      <c r="CU34" s="422">
        <v>100.79446554401561</v>
      </c>
      <c r="CV34" s="422">
        <v>100.19090161124507</v>
      </c>
      <c r="CW34" s="422">
        <v>100.20813621548925</v>
      </c>
      <c r="CX34" s="422">
        <v>100.82760726623046</v>
      </c>
      <c r="CY34" s="422">
        <v>100.78582340666928</v>
      </c>
      <c r="CZ34" s="422">
        <v>101.1949745036713</v>
      </c>
      <c r="DA34" s="422">
        <v>100.81467910797986</v>
      </c>
      <c r="DB34" s="163" t="s">
        <v>15</v>
      </c>
      <c r="DC34" s="422">
        <v>100.44534264954352</v>
      </c>
      <c r="DD34" s="422">
        <v>100.18016901882267</v>
      </c>
      <c r="DE34" s="422">
        <v>100.37456777508112</v>
      </c>
      <c r="DF34" s="422">
        <v>100.59224175671351</v>
      </c>
      <c r="DG34" s="422">
        <v>100.23576118121768</v>
      </c>
      <c r="DH34" s="422">
        <v>100.07723367663279</v>
      </c>
      <c r="DI34" s="422">
        <v>100.12930107515747</v>
      </c>
      <c r="DJ34" s="422">
        <v>100.07851497836535</v>
      </c>
      <c r="DK34" s="422">
        <v>100.5224824175512</v>
      </c>
      <c r="DL34" s="422">
        <v>100.3924524679904</v>
      </c>
      <c r="DM34" s="422">
        <v>100.3614738556351</v>
      </c>
      <c r="DN34" s="422">
        <v>100.08998546811443</v>
      </c>
      <c r="DO34" s="163" t="s">
        <v>15</v>
      </c>
      <c r="DP34" s="422">
        <v>100.04177570269401</v>
      </c>
      <c r="DQ34" s="422">
        <v>99.954151789696454</v>
      </c>
      <c r="DR34" s="422">
        <v>100.25509196343552</v>
      </c>
      <c r="DS34" s="422">
        <v>100.7024739945395</v>
      </c>
      <c r="DT34" s="422">
        <v>100.23334459290973</v>
      </c>
      <c r="DU34" s="422">
        <v>100.15384348751635</v>
      </c>
      <c r="DV34" s="422">
        <v>100.05786454698674</v>
      </c>
      <c r="DW34" s="422">
        <v>100.15811551990497</v>
      </c>
      <c r="DX34" s="422">
        <v>100.26894726920955</v>
      </c>
      <c r="DY34" s="422">
        <v>100.16783383578363</v>
      </c>
      <c r="DZ34" s="422">
        <v>100.27600948796996</v>
      </c>
      <c r="EA34" s="422">
        <v>100.17193864588685</v>
      </c>
      <c r="EB34" s="163" t="s">
        <v>15</v>
      </c>
      <c r="EC34" s="422">
        <v>100.04302431721479</v>
      </c>
      <c r="ED34" s="422">
        <v>100.39722532390132</v>
      </c>
      <c r="EE34" s="422">
        <v>100.25039580967459</v>
      </c>
      <c r="EF34" s="422">
        <v>100.1855752869931</v>
      </c>
      <c r="EG34" s="422">
        <v>100.50392791417717</v>
      </c>
      <c r="EH34" s="422">
        <v>99.425082059778092</v>
      </c>
      <c r="EI34" s="422">
        <v>99.848124846918523</v>
      </c>
      <c r="EJ34" s="422">
        <v>99.908976489879294</v>
      </c>
      <c r="EK34" s="422">
        <v>100.81069916696383</v>
      </c>
      <c r="EL34" s="422">
        <v>100.11462936079437</v>
      </c>
      <c r="EM34" s="422">
        <v>100.13919701807501</v>
      </c>
      <c r="EN34" s="422">
        <v>101.0379959534164</v>
      </c>
    </row>
    <row r="35" spans="1:144" s="170" customFormat="1" ht="12.75" customHeight="1">
      <c r="A35" s="165" t="s">
        <v>3805</v>
      </c>
      <c r="B35" s="163" t="s">
        <v>15</v>
      </c>
      <c r="C35" s="422">
        <v>263.48174458022027</v>
      </c>
      <c r="D35" s="422">
        <v>112.5467069699085</v>
      </c>
      <c r="E35" s="422">
        <v>137.87932251657924</v>
      </c>
      <c r="F35" s="422">
        <v>104.19131074923268</v>
      </c>
      <c r="G35" s="422">
        <v>100.81158355515826</v>
      </c>
      <c r="H35" s="422">
        <v>100.31824971136867</v>
      </c>
      <c r="I35" s="422">
        <v>100.95257851708827</v>
      </c>
      <c r="J35" s="422">
        <v>100.1195158309953</v>
      </c>
      <c r="K35" s="422">
        <v>103.09395198056251</v>
      </c>
      <c r="L35" s="422">
        <v>119.76191429670322</v>
      </c>
      <c r="M35" s="422">
        <v>176.74484510127135</v>
      </c>
      <c r="N35" s="422">
        <v>139.26704241940885</v>
      </c>
      <c r="O35" s="163" t="s">
        <v>15</v>
      </c>
      <c r="P35" s="422">
        <v>160.14669065583959</v>
      </c>
      <c r="Q35" s="422">
        <v>146.90887409794345</v>
      </c>
      <c r="R35" s="422">
        <v>114.11108923382682</v>
      </c>
      <c r="S35" s="422">
        <v>113.56412246358765</v>
      </c>
      <c r="T35" s="422">
        <v>110.95471163194605</v>
      </c>
      <c r="U35" s="422">
        <v>102.89024331813647</v>
      </c>
      <c r="V35" s="422">
        <v>114.70258099364519</v>
      </c>
      <c r="W35" s="422">
        <v>119.72766435675781</v>
      </c>
      <c r="X35" s="422">
        <v>168.06156832157484</v>
      </c>
      <c r="Y35" s="422">
        <v>182.64933745920061</v>
      </c>
      <c r="Z35" s="422">
        <v>107.47289124457407</v>
      </c>
      <c r="AA35" s="422">
        <v>107.11181726908494</v>
      </c>
      <c r="AB35" s="163" t="s">
        <v>15</v>
      </c>
      <c r="AC35" s="422">
        <v>103.2284560978552</v>
      </c>
      <c r="AD35" s="422">
        <v>101.53460399931483</v>
      </c>
      <c r="AE35" s="422">
        <v>103.71969001580285</v>
      </c>
      <c r="AF35" s="422">
        <v>102.30958750445913</v>
      </c>
      <c r="AG35" s="422">
        <v>104.28436527643838</v>
      </c>
      <c r="AH35" s="422">
        <v>105.73698653673871</v>
      </c>
      <c r="AI35" s="422">
        <v>105.5076096761058</v>
      </c>
      <c r="AJ35" s="422">
        <v>108.40123620115357</v>
      </c>
      <c r="AK35" s="422">
        <v>101.28164486306861</v>
      </c>
      <c r="AL35" s="422">
        <v>100.95393694713661</v>
      </c>
      <c r="AM35" s="422">
        <v>101.39497947409674</v>
      </c>
      <c r="AN35" s="422">
        <v>100.78507001514431</v>
      </c>
      <c r="AO35" s="163" t="s">
        <v>15</v>
      </c>
      <c r="AP35" s="422">
        <v>100.36841211937985</v>
      </c>
      <c r="AQ35" s="422">
        <v>101.81061887144402</v>
      </c>
      <c r="AR35" s="422">
        <v>99.97493386551514</v>
      </c>
      <c r="AS35" s="422">
        <v>100.10847477452351</v>
      </c>
      <c r="AT35" s="422">
        <v>99.705257208250416</v>
      </c>
      <c r="AU35" s="422">
        <v>102.87839136267148</v>
      </c>
      <c r="AV35" s="422">
        <v>99.904523370645009</v>
      </c>
      <c r="AW35" s="422">
        <v>101.00714396976076</v>
      </c>
      <c r="AX35" s="422">
        <v>100.10532323066545</v>
      </c>
      <c r="AY35" s="422">
        <v>100.32655944064324</v>
      </c>
      <c r="AZ35" s="422">
        <v>100.6129030543069</v>
      </c>
      <c r="BA35" s="422">
        <v>100.56076560701364</v>
      </c>
      <c r="BB35" s="163" t="s">
        <v>15</v>
      </c>
      <c r="BC35" s="422">
        <v>100.11290359051688</v>
      </c>
      <c r="BD35" s="422">
        <v>100.11185962639621</v>
      </c>
      <c r="BE35" s="422">
        <v>100</v>
      </c>
      <c r="BF35" s="422">
        <v>100.1324024425724</v>
      </c>
      <c r="BG35" s="422">
        <v>99.802046649901882</v>
      </c>
      <c r="BH35" s="422">
        <v>100.0196406550244</v>
      </c>
      <c r="BI35" s="422">
        <v>97.833208436903661</v>
      </c>
      <c r="BJ35" s="422">
        <v>99.788842512469571</v>
      </c>
      <c r="BK35" s="422">
        <v>103.28784607960233</v>
      </c>
      <c r="BL35" s="422">
        <v>102.29160579942918</v>
      </c>
      <c r="BM35" s="422">
        <v>111.31670752954348</v>
      </c>
      <c r="BN35" s="422">
        <v>100.40162677757137</v>
      </c>
      <c r="BO35" s="163" t="s">
        <v>15</v>
      </c>
      <c r="BP35" s="422">
        <v>100.24270100335917</v>
      </c>
      <c r="BQ35" s="422">
        <v>101.67319570162078</v>
      </c>
      <c r="BR35" s="422">
        <v>99.616859912509341</v>
      </c>
      <c r="BS35" s="422">
        <v>99.877329316098923</v>
      </c>
      <c r="BT35" s="422">
        <v>99.934286399885224</v>
      </c>
      <c r="BU35" s="422">
        <v>99.870174841922108</v>
      </c>
      <c r="BV35" s="422">
        <v>100.47466531596415</v>
      </c>
      <c r="BW35" s="422">
        <v>100.18017401401104</v>
      </c>
      <c r="BX35" s="422">
        <v>100.73875949622251</v>
      </c>
      <c r="BY35" s="422">
        <v>100.04899951372784</v>
      </c>
      <c r="BZ35" s="422">
        <v>99.947467837259978</v>
      </c>
      <c r="CA35" s="422">
        <v>100.02687828922853</v>
      </c>
      <c r="CB35" s="163" t="s">
        <v>15</v>
      </c>
      <c r="CC35" s="422">
        <v>100.0766770746919</v>
      </c>
      <c r="CD35" s="422">
        <v>99.947454677074745</v>
      </c>
      <c r="CE35" s="422">
        <v>99.961236448904003</v>
      </c>
      <c r="CF35" s="422">
        <v>99.753172951723741</v>
      </c>
      <c r="CG35" s="422">
        <v>100.18193553987641</v>
      </c>
      <c r="CH35" s="422">
        <v>100.08471217090822</v>
      </c>
      <c r="CI35" s="422">
        <v>99.927752589214322</v>
      </c>
      <c r="CJ35" s="422">
        <v>99.812067376817254</v>
      </c>
      <c r="CK35" s="422">
        <v>100.05042125957631</v>
      </c>
      <c r="CL35" s="422">
        <v>100.15598519522317</v>
      </c>
      <c r="CM35" s="422">
        <v>100.94382078127944</v>
      </c>
      <c r="CN35" s="422">
        <v>100.61300301409317</v>
      </c>
      <c r="CO35" s="163" t="s">
        <v>15</v>
      </c>
      <c r="CP35" s="422">
        <v>100.38945325684423</v>
      </c>
      <c r="CQ35" s="422">
        <v>99.860343920281636</v>
      </c>
      <c r="CR35" s="422">
        <v>100.05891128247701</v>
      </c>
      <c r="CS35" s="422">
        <v>101.11755484861629</v>
      </c>
      <c r="CT35" s="422">
        <v>100.48579047779087</v>
      </c>
      <c r="CU35" s="422">
        <v>100.76115307918963</v>
      </c>
      <c r="CV35" s="422">
        <v>100.19156750321063</v>
      </c>
      <c r="CW35" s="422">
        <v>100.19219673964339</v>
      </c>
      <c r="CX35" s="422">
        <v>100.86089891899486</v>
      </c>
      <c r="CY35" s="422">
        <v>100.84131773953212</v>
      </c>
      <c r="CZ35" s="422">
        <v>101.23909102535873</v>
      </c>
      <c r="DA35" s="422">
        <v>100.84681617801721</v>
      </c>
      <c r="DB35" s="163" t="s">
        <v>15</v>
      </c>
      <c r="DC35" s="422">
        <v>100.46081523332961</v>
      </c>
      <c r="DD35" s="422">
        <v>100.07118675274411</v>
      </c>
      <c r="DE35" s="422">
        <v>100.33037814366608</v>
      </c>
      <c r="DF35" s="422">
        <v>100.61285219148972</v>
      </c>
      <c r="DG35" s="422">
        <v>100.22644665446477</v>
      </c>
      <c r="DH35" s="422">
        <v>100.0428245383137</v>
      </c>
      <c r="DI35" s="422">
        <v>100.16438490217598</v>
      </c>
      <c r="DJ35" s="422">
        <v>100.08487759174565</v>
      </c>
      <c r="DK35" s="422">
        <v>100.49067582814463</v>
      </c>
      <c r="DL35" s="422">
        <v>100.39038239645272</v>
      </c>
      <c r="DM35" s="422">
        <v>100.24445163145488</v>
      </c>
      <c r="DN35" s="422">
        <v>100.09167275416888</v>
      </c>
      <c r="DO35" s="163" t="s">
        <v>15</v>
      </c>
      <c r="DP35" s="422">
        <v>100.03134298500369</v>
      </c>
      <c r="DQ35" s="422">
        <v>99.957127218919766</v>
      </c>
      <c r="DR35" s="422">
        <v>100.26042931129059</v>
      </c>
      <c r="DS35" s="422">
        <v>100.70816454453984</v>
      </c>
      <c r="DT35" s="422">
        <v>100.23647524661776</v>
      </c>
      <c r="DU35" s="422">
        <v>100.1589253226078</v>
      </c>
      <c r="DV35" s="422">
        <v>100.00328508142088</v>
      </c>
      <c r="DW35" s="422">
        <v>100.14651911461729</v>
      </c>
      <c r="DX35" s="422">
        <v>100.26343708045904</v>
      </c>
      <c r="DY35" s="422">
        <v>100.17257285861436</v>
      </c>
      <c r="DZ35" s="422">
        <v>100.273476480451</v>
      </c>
      <c r="EA35" s="422">
        <v>100.17741205301056</v>
      </c>
      <c r="EB35" s="163" t="s">
        <v>15</v>
      </c>
      <c r="EC35" s="422">
        <v>100.04436250540003</v>
      </c>
      <c r="ED35" s="422">
        <v>100.35315328000512</v>
      </c>
      <c r="EE35" s="422">
        <v>100.25829381862839</v>
      </c>
      <c r="EF35" s="422">
        <v>100.18141645511862</v>
      </c>
      <c r="EG35" s="422">
        <v>100.51955487406927</v>
      </c>
      <c r="EH35" s="422">
        <v>99.407062237011942</v>
      </c>
      <c r="EI35" s="422">
        <v>99.852389185598568</v>
      </c>
      <c r="EJ35" s="422">
        <v>99.928653343039926</v>
      </c>
      <c r="EK35" s="422">
        <v>100.83709760589248</v>
      </c>
      <c r="EL35" s="422">
        <v>100.11783148360345</v>
      </c>
      <c r="EM35" s="422">
        <v>100.14308085164157</v>
      </c>
      <c r="EN35" s="422">
        <v>101.06624776437204</v>
      </c>
    </row>
    <row r="36" spans="1:144" s="170" customFormat="1" ht="12.75" customHeight="1">
      <c r="A36" s="946" t="s">
        <v>2962</v>
      </c>
      <c r="B36" s="163" t="s">
        <v>15</v>
      </c>
      <c r="C36" s="422">
        <v>164.04960762689143</v>
      </c>
      <c r="D36" s="422">
        <v>100.61500143371272</v>
      </c>
      <c r="E36" s="422">
        <v>146.66900392432765</v>
      </c>
      <c r="F36" s="422">
        <v>114.28134665193281</v>
      </c>
      <c r="G36" s="422">
        <v>104.52149180657733</v>
      </c>
      <c r="H36" s="422">
        <v>101.69134699819806</v>
      </c>
      <c r="I36" s="422">
        <v>103.35097834966005</v>
      </c>
      <c r="J36" s="422">
        <v>100.39537706899596</v>
      </c>
      <c r="K36" s="422">
        <v>102.87397561044283</v>
      </c>
      <c r="L36" s="422">
        <v>109.09416169630219</v>
      </c>
      <c r="M36" s="422">
        <v>168.8600867112292</v>
      </c>
      <c r="N36" s="422">
        <v>140.77474045805647</v>
      </c>
      <c r="O36" s="163" t="s">
        <v>15</v>
      </c>
      <c r="P36" s="422">
        <v>184.50579376567222</v>
      </c>
      <c r="Q36" s="422">
        <v>176.37915247387591</v>
      </c>
      <c r="R36" s="422">
        <v>116.11728352446995</v>
      </c>
      <c r="S36" s="422">
        <v>114.46227122975495</v>
      </c>
      <c r="T36" s="422">
        <v>100.91948937956472</v>
      </c>
      <c r="U36" s="422">
        <v>102.67839683394998</v>
      </c>
      <c r="V36" s="422">
        <v>112.12539083724589</v>
      </c>
      <c r="W36" s="422">
        <v>118.6954966125511</v>
      </c>
      <c r="X36" s="422">
        <v>154.29871647848375</v>
      </c>
      <c r="Y36" s="422">
        <v>219.90775651644842</v>
      </c>
      <c r="Z36" s="422">
        <v>100.23166855332619</v>
      </c>
      <c r="AA36" s="422">
        <v>103.46562655506924</v>
      </c>
      <c r="AB36" s="163" t="s">
        <v>15</v>
      </c>
      <c r="AC36" s="422">
        <v>102.63452530885613</v>
      </c>
      <c r="AD36" s="422">
        <v>100.31780280670868</v>
      </c>
      <c r="AE36" s="422">
        <v>100.41498880419388</v>
      </c>
      <c r="AF36" s="422">
        <v>103.83183227965877</v>
      </c>
      <c r="AG36" s="422">
        <v>102.04799258846124</v>
      </c>
      <c r="AH36" s="422">
        <v>100.82478115465818</v>
      </c>
      <c r="AI36" s="422">
        <v>101.50118037298571</v>
      </c>
      <c r="AJ36" s="422">
        <v>100.59033491077724</v>
      </c>
      <c r="AK36" s="422">
        <v>100.94444792685681</v>
      </c>
      <c r="AL36" s="422">
        <v>101.02201476532274</v>
      </c>
      <c r="AM36" s="422">
        <v>102.61927614592395</v>
      </c>
      <c r="AN36" s="422">
        <v>101.69810248812014</v>
      </c>
      <c r="AO36" s="163" t="s">
        <v>15</v>
      </c>
      <c r="AP36" s="422">
        <v>101.78716965238704</v>
      </c>
      <c r="AQ36" s="422">
        <v>100.37058167305422</v>
      </c>
      <c r="AR36" s="422">
        <v>100.32910495027451</v>
      </c>
      <c r="AS36" s="422">
        <v>100.07339909291329</v>
      </c>
      <c r="AT36" s="422">
        <v>99.958707099280204</v>
      </c>
      <c r="AU36" s="422">
        <v>111.47681442861099</v>
      </c>
      <c r="AV36" s="422">
        <v>99.635525814145467</v>
      </c>
      <c r="AW36" s="422">
        <v>100.69603656533501</v>
      </c>
      <c r="AX36" s="422">
        <v>99.94714551967138</v>
      </c>
      <c r="AY36" s="422">
        <v>100.43375354265578</v>
      </c>
      <c r="AZ36" s="422">
        <v>100.05213904565279</v>
      </c>
      <c r="BA36" s="422">
        <v>100.08778557554838</v>
      </c>
      <c r="BB36" s="163" t="s">
        <v>15</v>
      </c>
      <c r="BC36" s="422">
        <v>99.824187645859169</v>
      </c>
      <c r="BD36" s="422">
        <v>99.897269625463096</v>
      </c>
      <c r="BE36" s="422">
        <v>100</v>
      </c>
      <c r="BF36" s="422">
        <v>100.62181796353408</v>
      </c>
      <c r="BG36" s="422">
        <v>99.741144757686669</v>
      </c>
      <c r="BH36" s="422">
        <v>100.02878071701933</v>
      </c>
      <c r="BI36" s="422">
        <v>97.356913602523278</v>
      </c>
      <c r="BJ36" s="422">
        <v>99.75036864343042</v>
      </c>
      <c r="BK36" s="422">
        <v>103.93000287621305</v>
      </c>
      <c r="BL36" s="422">
        <v>101.64541028255927</v>
      </c>
      <c r="BM36" s="422">
        <v>117.15794865009047</v>
      </c>
      <c r="BN36" s="422">
        <v>100.33011613137093</v>
      </c>
      <c r="BO36" s="163" t="s">
        <v>15</v>
      </c>
      <c r="BP36" s="422">
        <v>100.33186185733092</v>
      </c>
      <c r="BQ36" s="422">
        <v>102.03014620445782</v>
      </c>
      <c r="BR36" s="422">
        <v>99.552286948194975</v>
      </c>
      <c r="BS36" s="422">
        <v>99.96767708807667</v>
      </c>
      <c r="BT36" s="422">
        <v>99.731928193483924</v>
      </c>
      <c r="BU36" s="422">
        <v>99.973942204491863</v>
      </c>
      <c r="BV36" s="422">
        <v>100.6234112523404</v>
      </c>
      <c r="BW36" s="422">
        <v>100.19434096462101</v>
      </c>
      <c r="BX36" s="422">
        <v>100.23312873180402</v>
      </c>
      <c r="BY36" s="422">
        <v>99.973767400417444</v>
      </c>
      <c r="BZ36" s="422">
        <v>99.839180308944734</v>
      </c>
      <c r="CA36" s="422">
        <v>100.06352340467748</v>
      </c>
      <c r="CB36" s="163" t="s">
        <v>15</v>
      </c>
      <c r="CC36" s="422">
        <v>100.35452494819941</v>
      </c>
      <c r="CD36" s="422">
        <v>99.854639238687355</v>
      </c>
      <c r="CE36" s="422">
        <v>100.16094359837375</v>
      </c>
      <c r="CF36" s="422">
        <v>99.570582522067014</v>
      </c>
      <c r="CG36" s="422">
        <v>100.14353269751746</v>
      </c>
      <c r="CH36" s="422">
        <v>100.10558513834475</v>
      </c>
      <c r="CI36" s="422">
        <v>99.831595683475243</v>
      </c>
      <c r="CJ36" s="422">
        <v>99.576559033850771</v>
      </c>
      <c r="CK36" s="422">
        <v>100.10019168735258</v>
      </c>
      <c r="CL36" s="422">
        <v>100.37321772669638</v>
      </c>
      <c r="CM36" s="422">
        <v>100.92409656270922</v>
      </c>
      <c r="CN36" s="422">
        <v>100.32129714592743</v>
      </c>
      <c r="CO36" s="163" t="s">
        <v>15</v>
      </c>
      <c r="CP36" s="422">
        <v>100.19117069370887</v>
      </c>
      <c r="CQ36" s="422">
        <v>98.767532037511856</v>
      </c>
      <c r="CR36" s="422">
        <v>99.937673385936648</v>
      </c>
      <c r="CS36" s="422">
        <v>101.04095571800742</v>
      </c>
      <c r="CT36" s="422">
        <v>100.32515601442631</v>
      </c>
      <c r="CU36" s="422">
        <v>100.69474362063877</v>
      </c>
      <c r="CV36" s="422">
        <v>100.32452958633633</v>
      </c>
      <c r="CW36" s="422">
        <v>100.19728470076666</v>
      </c>
      <c r="CX36" s="422">
        <v>100.36191866253597</v>
      </c>
      <c r="CY36" s="422">
        <v>100.40250981882053</v>
      </c>
      <c r="CZ36" s="422">
        <v>101.04010743383476</v>
      </c>
      <c r="DA36" s="422">
        <v>100.40933070818994</v>
      </c>
      <c r="DB36" s="163" t="s">
        <v>15</v>
      </c>
      <c r="DC36" s="422">
        <v>100.29048481774285</v>
      </c>
      <c r="DD36" s="422">
        <v>99.995301634454208</v>
      </c>
      <c r="DE36" s="422">
        <v>99.989712744656842</v>
      </c>
      <c r="DF36" s="422">
        <v>100.16780370904247</v>
      </c>
      <c r="DG36" s="422">
        <v>100.12119694497632</v>
      </c>
      <c r="DH36" s="422">
        <v>99.748779311061142</v>
      </c>
      <c r="DI36" s="422">
        <v>100.07293656193362</v>
      </c>
      <c r="DJ36" s="422">
        <v>99.871086260379471</v>
      </c>
      <c r="DK36" s="422">
        <v>100.23784778197205</v>
      </c>
      <c r="DL36" s="422">
        <v>100.0829623428663</v>
      </c>
      <c r="DM36" s="422">
        <v>100.04139138674233</v>
      </c>
      <c r="DN36" s="422">
        <v>100.05089993337455</v>
      </c>
      <c r="DO36" s="163" t="s">
        <v>15</v>
      </c>
      <c r="DP36" s="422">
        <v>99.963880570341757</v>
      </c>
      <c r="DQ36" s="422">
        <v>99.940967905263463</v>
      </c>
      <c r="DR36" s="422">
        <v>100.25953288962377</v>
      </c>
      <c r="DS36" s="422">
        <v>100.54587548884118</v>
      </c>
      <c r="DT36" s="422">
        <v>100.29949544982169</v>
      </c>
      <c r="DU36" s="422">
        <v>100.20302845433902</v>
      </c>
      <c r="DV36" s="422">
        <v>100.17495594285207</v>
      </c>
      <c r="DW36" s="422">
        <v>100.13647971510335</v>
      </c>
      <c r="DX36" s="422">
        <v>100.29400234742374</v>
      </c>
      <c r="DY36" s="422">
        <v>100.11279212072462</v>
      </c>
      <c r="DZ36" s="422">
        <v>100.1337959750565</v>
      </c>
      <c r="EA36" s="422">
        <v>100.06884873672209</v>
      </c>
      <c r="EB36" s="163" t="s">
        <v>15</v>
      </c>
      <c r="EC36" s="422">
        <v>100.06299153777076</v>
      </c>
      <c r="ED36" s="422">
        <v>100.33011007126231</v>
      </c>
      <c r="EE36" s="422">
        <v>100.68336685349225</v>
      </c>
      <c r="EF36" s="422">
        <v>100.20141785306097</v>
      </c>
      <c r="EG36" s="422">
        <v>100.70133813271693</v>
      </c>
      <c r="EH36" s="422">
        <v>97.861432564289245</v>
      </c>
      <c r="EI36" s="422">
        <v>99.772467989154805</v>
      </c>
      <c r="EJ36" s="422">
        <v>100.07748221267036</v>
      </c>
      <c r="EK36" s="422">
        <v>100.96166513877247</v>
      </c>
      <c r="EL36" s="422">
        <v>100.13741893687391</v>
      </c>
      <c r="EM36" s="422">
        <v>100.6171281399595</v>
      </c>
      <c r="EN36" s="422">
        <v>100.70770238500795</v>
      </c>
    </row>
    <row r="37" spans="1:144" s="170" customFormat="1" ht="12.75" customHeight="1">
      <c r="A37" s="946" t="s">
        <v>2963</v>
      </c>
      <c r="B37" s="163" t="s">
        <v>15</v>
      </c>
      <c r="C37" s="422">
        <v>316.58538559865798</v>
      </c>
      <c r="D37" s="422">
        <v>116.98938182133398</v>
      </c>
      <c r="E37" s="422">
        <v>139.63970065507391</v>
      </c>
      <c r="F37" s="422">
        <v>102.46681711473859</v>
      </c>
      <c r="G37" s="422">
        <v>100.02477193045698</v>
      </c>
      <c r="H37" s="422">
        <v>100</v>
      </c>
      <c r="I37" s="422">
        <v>100.4467525108851</v>
      </c>
      <c r="J37" s="422">
        <v>100.05833518041842</v>
      </c>
      <c r="K37" s="422">
        <v>102.27772758725766</v>
      </c>
      <c r="L37" s="422">
        <v>120.70653294812679</v>
      </c>
      <c r="M37" s="422">
        <v>177.96368050737058</v>
      </c>
      <c r="N37" s="422">
        <v>140.29960259896018</v>
      </c>
      <c r="O37" s="163" t="s">
        <v>15</v>
      </c>
      <c r="P37" s="422">
        <v>154.52335344368953</v>
      </c>
      <c r="Q37" s="422">
        <v>136.87571861163417</v>
      </c>
      <c r="R37" s="422">
        <v>108.49021916443769</v>
      </c>
      <c r="S37" s="422">
        <v>102.99009749518626</v>
      </c>
      <c r="T37" s="422">
        <v>122.43981139296396</v>
      </c>
      <c r="U37" s="422">
        <v>103.72202606133922</v>
      </c>
      <c r="V37" s="422">
        <v>110.02102473474085</v>
      </c>
      <c r="W37" s="422">
        <v>120.16964072116343</v>
      </c>
      <c r="X37" s="422">
        <v>198.35033193916743</v>
      </c>
      <c r="Y37" s="422">
        <v>162.08920107868235</v>
      </c>
      <c r="Z37" s="422">
        <v>113.93728324657579</v>
      </c>
      <c r="AA37" s="422">
        <v>106.58175671626697</v>
      </c>
      <c r="AB37" s="163" t="s">
        <v>15</v>
      </c>
      <c r="AC37" s="422">
        <v>100.45835964845899</v>
      </c>
      <c r="AD37" s="422">
        <v>102.15578790926456</v>
      </c>
      <c r="AE37" s="422">
        <v>105.42560136668895</v>
      </c>
      <c r="AF37" s="422">
        <v>100.73048507983953</v>
      </c>
      <c r="AG37" s="422">
        <v>105.73039794063533</v>
      </c>
      <c r="AH37" s="422">
        <v>105.16148337905453</v>
      </c>
      <c r="AI37" s="422">
        <v>105.26354591745073</v>
      </c>
      <c r="AJ37" s="422">
        <v>110.53274387995174</v>
      </c>
      <c r="AK37" s="422">
        <v>100.46023134156896</v>
      </c>
      <c r="AL37" s="422">
        <v>100.61836938417714</v>
      </c>
      <c r="AM37" s="422">
        <v>101.14501603776924</v>
      </c>
      <c r="AN37" s="422">
        <v>100.17824360655385</v>
      </c>
      <c r="AO37" s="163" t="s">
        <v>15</v>
      </c>
      <c r="AP37" s="422">
        <v>99.187614934201491</v>
      </c>
      <c r="AQ37" s="422">
        <v>101.70863194902533</v>
      </c>
      <c r="AR37" s="422">
        <v>99.93613451573448</v>
      </c>
      <c r="AS37" s="422">
        <v>100.10779833832228</v>
      </c>
      <c r="AT37" s="422">
        <v>99.432664810689928</v>
      </c>
      <c r="AU37" s="422">
        <v>99.252763240558764</v>
      </c>
      <c r="AV37" s="422">
        <v>100.00772557627566</v>
      </c>
      <c r="AW37" s="422">
        <v>101.32944019745362</v>
      </c>
      <c r="AX37" s="422">
        <v>100.23901538491462</v>
      </c>
      <c r="AY37" s="422">
        <v>100.00036671552679</v>
      </c>
      <c r="AZ37" s="422">
        <v>100.61828789209011</v>
      </c>
      <c r="BA37" s="422">
        <v>100.7010691757237</v>
      </c>
      <c r="BB37" s="163" t="s">
        <v>15</v>
      </c>
      <c r="BC37" s="422">
        <v>100.34282232615422</v>
      </c>
      <c r="BD37" s="422">
        <v>100.30945169939724</v>
      </c>
      <c r="BE37" s="422">
        <v>100</v>
      </c>
      <c r="BF37" s="422">
        <v>99.687034977221828</v>
      </c>
      <c r="BG37" s="422">
        <v>99.74400629056646</v>
      </c>
      <c r="BH37" s="422">
        <v>99.993835934549693</v>
      </c>
      <c r="BI37" s="422">
        <v>97.648959984172507</v>
      </c>
      <c r="BJ37" s="422">
        <v>99.856954190744801</v>
      </c>
      <c r="BK37" s="422">
        <v>100.49691929658444</v>
      </c>
      <c r="BL37" s="422">
        <v>100.99853768856654</v>
      </c>
      <c r="BM37" s="422">
        <v>103.14689002537243</v>
      </c>
      <c r="BN37" s="422">
        <v>100.13799486208185</v>
      </c>
      <c r="BO37" s="163" t="s">
        <v>15</v>
      </c>
      <c r="BP37" s="422">
        <v>100.05257931053464</v>
      </c>
      <c r="BQ37" s="422">
        <v>100.27815384128971</v>
      </c>
      <c r="BR37" s="422">
        <v>99.777312091455755</v>
      </c>
      <c r="BS37" s="422">
        <v>99.61385032493321</v>
      </c>
      <c r="BT37" s="422">
        <v>99.763513511862485</v>
      </c>
      <c r="BU37" s="422">
        <v>99.705710329977933</v>
      </c>
      <c r="BV37" s="422">
        <v>100.29837204050554</v>
      </c>
      <c r="BW37" s="422">
        <v>100.04062839179748</v>
      </c>
      <c r="BX37" s="422">
        <v>101.53871010742097</v>
      </c>
      <c r="BY37" s="422">
        <v>100.13277262647522</v>
      </c>
      <c r="BZ37" s="422">
        <v>99.913960320225954</v>
      </c>
      <c r="CA37" s="422">
        <v>100.02445569904546</v>
      </c>
      <c r="CB37" s="163" t="s">
        <v>15</v>
      </c>
      <c r="CC37" s="422">
        <v>99.983982728615061</v>
      </c>
      <c r="CD37" s="422">
        <v>100.0120793325753</v>
      </c>
      <c r="CE37" s="422">
        <v>100.07603727800559</v>
      </c>
      <c r="CF37" s="422">
        <v>99.824347459525924</v>
      </c>
      <c r="CG37" s="422">
        <v>100.09971009151019</v>
      </c>
      <c r="CH37" s="422">
        <v>100.14108826343366</v>
      </c>
      <c r="CI37" s="422">
        <v>99.971361373191428</v>
      </c>
      <c r="CJ37" s="422">
        <v>99.888605327925362</v>
      </c>
      <c r="CK37" s="422">
        <v>99.998446001819389</v>
      </c>
      <c r="CL37" s="422">
        <v>100.04991295613233</v>
      </c>
      <c r="CM37" s="422">
        <v>100.71572080894515</v>
      </c>
      <c r="CN37" s="422">
        <v>100.80375851549019</v>
      </c>
      <c r="CO37" s="163" t="s">
        <v>15</v>
      </c>
      <c r="CP37" s="422">
        <v>100.50410763914448</v>
      </c>
      <c r="CQ37" s="422">
        <v>100.4187304616587</v>
      </c>
      <c r="CR37" s="422">
        <v>100.15632719754709</v>
      </c>
      <c r="CS37" s="422">
        <v>101.32925058028196</v>
      </c>
      <c r="CT37" s="422">
        <v>100.70187895488149</v>
      </c>
      <c r="CU37" s="422">
        <v>101.0894640813996</v>
      </c>
      <c r="CV37" s="422">
        <v>100.17465377742968</v>
      </c>
      <c r="CW37" s="422">
        <v>100.0938312028306</v>
      </c>
      <c r="CX37" s="422">
        <v>101.18520437646059</v>
      </c>
      <c r="CY37" s="422">
        <v>100.61801922407194</v>
      </c>
      <c r="CZ37" s="422">
        <v>100.67227230256211</v>
      </c>
      <c r="DA37" s="422">
        <v>100.39348378118156</v>
      </c>
      <c r="DB37" s="163" t="s">
        <v>15</v>
      </c>
      <c r="DC37" s="422">
        <v>100.19862953859769</v>
      </c>
      <c r="DD37" s="422">
        <v>99.924062379859336</v>
      </c>
      <c r="DE37" s="422">
        <v>100.64307744133959</v>
      </c>
      <c r="DF37" s="422">
        <v>100.4052333789796</v>
      </c>
      <c r="DG37" s="422">
        <v>100.27010969689918</v>
      </c>
      <c r="DH37" s="422">
        <v>100.13488095685439</v>
      </c>
      <c r="DI37" s="422">
        <v>100.29403448061684</v>
      </c>
      <c r="DJ37" s="422">
        <v>99.999779385692321</v>
      </c>
      <c r="DK37" s="422">
        <v>100.56907927739059</v>
      </c>
      <c r="DL37" s="422">
        <v>100.59208961900812</v>
      </c>
      <c r="DM37" s="422">
        <v>100.399800746911</v>
      </c>
      <c r="DN37" s="422">
        <v>100.09855846851184</v>
      </c>
      <c r="DO37" s="163" t="s">
        <v>15</v>
      </c>
      <c r="DP37" s="422">
        <v>100.04534881396995</v>
      </c>
      <c r="DQ37" s="422">
        <v>100.02042686643257</v>
      </c>
      <c r="DR37" s="422">
        <v>100.33089284058931</v>
      </c>
      <c r="DS37" s="422">
        <v>100.8515408723873</v>
      </c>
      <c r="DT37" s="422">
        <v>100.29977932051821</v>
      </c>
      <c r="DU37" s="422">
        <v>100.23820407219578</v>
      </c>
      <c r="DV37" s="422">
        <v>99.836533564417905</v>
      </c>
      <c r="DW37" s="422">
        <v>100.07370211921385</v>
      </c>
      <c r="DX37" s="422">
        <v>100.29922172846804</v>
      </c>
      <c r="DY37" s="422">
        <v>100.18683308862254</v>
      </c>
      <c r="DZ37" s="422">
        <v>100.78405851119878</v>
      </c>
      <c r="EA37" s="422">
        <v>100.3556560515032</v>
      </c>
      <c r="EB37" s="163" t="s">
        <v>15</v>
      </c>
      <c r="EC37" s="422">
        <v>100.01433535575887</v>
      </c>
      <c r="ED37" s="422">
        <v>100.89041128560477</v>
      </c>
      <c r="EE37" s="422">
        <v>100.10886146466422</v>
      </c>
      <c r="EF37" s="422">
        <v>100.37080609667481</v>
      </c>
      <c r="EG37" s="422">
        <v>100.96326593944436</v>
      </c>
      <c r="EH37" s="422">
        <v>99.972426362654375</v>
      </c>
      <c r="EI37" s="422">
        <v>99.983703962746802</v>
      </c>
      <c r="EJ37" s="422">
        <v>99.842713807918642</v>
      </c>
      <c r="EK37" s="422">
        <v>100.27898511354259</v>
      </c>
      <c r="EL37" s="422">
        <v>100.09409320052494</v>
      </c>
      <c r="EM37" s="422">
        <v>99.931978264753724</v>
      </c>
      <c r="EN37" s="422">
        <v>101.51314745114377</v>
      </c>
    </row>
    <row r="38" spans="1:144" s="170" customFormat="1" ht="12.75" customHeight="1">
      <c r="A38" s="946" t="s">
        <v>2964</v>
      </c>
      <c r="B38" s="163" t="s">
        <v>15</v>
      </c>
      <c r="C38" s="422">
        <v>217.61550473096042</v>
      </c>
      <c r="D38" s="422">
        <v>100</v>
      </c>
      <c r="E38" s="422">
        <v>107.77318108875993</v>
      </c>
      <c r="F38" s="422">
        <v>100.09071638731837</v>
      </c>
      <c r="G38" s="422">
        <v>100</v>
      </c>
      <c r="H38" s="422">
        <v>100.16366008459845</v>
      </c>
      <c r="I38" s="422">
        <v>100</v>
      </c>
      <c r="J38" s="422">
        <v>100.02139509395651</v>
      </c>
      <c r="K38" s="422">
        <v>113.09099916349545</v>
      </c>
      <c r="L38" s="422">
        <v>138.18838889743833</v>
      </c>
      <c r="M38" s="422">
        <v>182.17331982717087</v>
      </c>
      <c r="N38" s="422">
        <v>127.21326803703516</v>
      </c>
      <c r="O38" s="163" t="s">
        <v>15</v>
      </c>
      <c r="P38" s="422">
        <v>134.00395553961246</v>
      </c>
      <c r="Q38" s="422">
        <v>114.50628175848037</v>
      </c>
      <c r="R38" s="422">
        <v>143.78331393851403</v>
      </c>
      <c r="S38" s="422">
        <v>165.77167972103101</v>
      </c>
      <c r="T38" s="422">
        <v>100</v>
      </c>
      <c r="U38" s="422">
        <v>100.12665778435309</v>
      </c>
      <c r="V38" s="422">
        <v>141.19021753104857</v>
      </c>
      <c r="W38" s="422">
        <v>120.54796618902806</v>
      </c>
      <c r="X38" s="422">
        <v>100</v>
      </c>
      <c r="Y38" s="422">
        <v>190.71365867792224</v>
      </c>
      <c r="Z38" s="422">
        <v>100</v>
      </c>
      <c r="AA38" s="422">
        <v>124.34070559293731</v>
      </c>
      <c r="AB38" s="163" t="s">
        <v>15</v>
      </c>
      <c r="AC38" s="422">
        <v>119.5988828914363</v>
      </c>
      <c r="AD38" s="422">
        <v>101.05330934507684</v>
      </c>
      <c r="AE38" s="422">
        <v>102.19534925199949</v>
      </c>
      <c r="AF38" s="422">
        <v>106.9483911740512</v>
      </c>
      <c r="AG38" s="422">
        <v>101.90057306473312</v>
      </c>
      <c r="AH38" s="422">
        <v>117.40931601449078</v>
      </c>
      <c r="AI38" s="422">
        <v>112.82584666820495</v>
      </c>
      <c r="AJ38" s="422">
        <v>111.18037168651355</v>
      </c>
      <c r="AK38" s="422">
        <v>104.88378082591557</v>
      </c>
      <c r="AL38" s="422">
        <v>102.11059452371917</v>
      </c>
      <c r="AM38" s="422">
        <v>100.8128964016139</v>
      </c>
      <c r="AN38" s="422">
        <v>101.86981635690151</v>
      </c>
      <c r="AO38" s="163" t="s">
        <v>15</v>
      </c>
      <c r="AP38" s="422">
        <v>101.1320920364673</v>
      </c>
      <c r="AQ38" s="422">
        <v>103.70362747981703</v>
      </c>
      <c r="AR38" s="422">
        <v>99.649417794938472</v>
      </c>
      <c r="AS38" s="422">
        <v>100.14988307658544</v>
      </c>
      <c r="AT38" s="422">
        <v>99.953810875755224</v>
      </c>
      <c r="AU38" s="422">
        <v>100.17891363269275</v>
      </c>
      <c r="AV38" s="422">
        <v>100.0455512165461</v>
      </c>
      <c r="AW38" s="422">
        <v>100.77418938716124</v>
      </c>
      <c r="AX38" s="422">
        <v>100.04395502171712</v>
      </c>
      <c r="AY38" s="422">
        <v>100.8300539913662</v>
      </c>
      <c r="AZ38" s="422">
        <v>101.30790238197885</v>
      </c>
      <c r="BA38" s="422">
        <v>100.8777323087608</v>
      </c>
      <c r="BB38" s="163" t="s">
        <v>15</v>
      </c>
      <c r="BC38" s="422">
        <v>99.972113270003533</v>
      </c>
      <c r="BD38" s="422">
        <v>99.940044976383518</v>
      </c>
      <c r="BE38" s="422">
        <v>100</v>
      </c>
      <c r="BF38" s="422">
        <v>100.51569270913193</v>
      </c>
      <c r="BG38" s="422">
        <v>100.03119975906216</v>
      </c>
      <c r="BH38" s="422">
        <v>100.068958010545</v>
      </c>
      <c r="BI38" s="422">
        <v>98.966331821052606</v>
      </c>
      <c r="BJ38" s="422">
        <v>99.680771402691519</v>
      </c>
      <c r="BK38" s="422">
        <v>109.05331238426984</v>
      </c>
      <c r="BL38" s="422">
        <v>106.01722771804656</v>
      </c>
      <c r="BM38" s="422">
        <v>120.89711422861473</v>
      </c>
      <c r="BN38" s="422">
        <v>100.96400155612125</v>
      </c>
      <c r="BO38" s="163" t="s">
        <v>15</v>
      </c>
      <c r="BP38" s="422">
        <v>100.4775266105089</v>
      </c>
      <c r="BQ38" s="422">
        <v>103.75367465770483</v>
      </c>
      <c r="BR38" s="422">
        <v>99.414990456341869</v>
      </c>
      <c r="BS38" s="422">
        <v>100.22938823778209</v>
      </c>
      <c r="BT38" s="422">
        <v>100.47714644733038</v>
      </c>
      <c r="BU38" s="422">
        <v>100.02980538577026</v>
      </c>
      <c r="BV38" s="422">
        <v>100.59974380168578</v>
      </c>
      <c r="BW38" s="422">
        <v>100.40302374658229</v>
      </c>
      <c r="BX38" s="422">
        <v>99.975533692892526</v>
      </c>
      <c r="BY38" s="422">
        <v>99.993809469910488</v>
      </c>
      <c r="BZ38" s="422">
        <v>100.13614751761088</v>
      </c>
      <c r="CA38" s="422">
        <v>99.98712360209791</v>
      </c>
      <c r="CB38" s="163" t="s">
        <v>15</v>
      </c>
      <c r="CC38" s="422">
        <v>99.906831667422324</v>
      </c>
      <c r="CD38" s="422">
        <v>99.927929590172653</v>
      </c>
      <c r="CE38" s="422">
        <v>99.424196926210101</v>
      </c>
      <c r="CF38" s="422">
        <v>99.842878081511969</v>
      </c>
      <c r="CG38" s="422">
        <v>100.42396470829844</v>
      </c>
      <c r="CH38" s="422">
        <v>99.926817405008777</v>
      </c>
      <c r="CI38" s="422">
        <v>99.960545961912899</v>
      </c>
      <c r="CJ38" s="422">
        <v>99.961412242553195</v>
      </c>
      <c r="CK38" s="422">
        <v>100.10120621813132</v>
      </c>
      <c r="CL38" s="422">
        <v>100.10037903349513</v>
      </c>
      <c r="CM38" s="422">
        <v>101.49336194709745</v>
      </c>
      <c r="CN38" s="422">
        <v>100.57937112107274</v>
      </c>
      <c r="CO38" s="163" t="s">
        <v>15</v>
      </c>
      <c r="CP38" s="422">
        <v>100.40063555159186</v>
      </c>
      <c r="CQ38" s="422">
        <v>100.08430301534474</v>
      </c>
      <c r="CR38" s="422">
        <v>100.00031027753565</v>
      </c>
      <c r="CS38" s="422">
        <v>100.73765946407369</v>
      </c>
      <c r="CT38" s="422">
        <v>100.2067640458592</v>
      </c>
      <c r="CU38" s="422">
        <v>100.09371465761284</v>
      </c>
      <c r="CV38" s="422">
        <v>100.05012935805173</v>
      </c>
      <c r="CW38" s="422">
        <v>100.41467131287209</v>
      </c>
      <c r="CX38" s="422">
        <v>100.78598315012846</v>
      </c>
      <c r="CY38" s="422">
        <v>101.95713223262078</v>
      </c>
      <c r="CZ38" s="422">
        <v>102.81020978359578</v>
      </c>
      <c r="DA38" s="422">
        <v>102.43869506551708</v>
      </c>
      <c r="DB38" s="163" t="s">
        <v>15</v>
      </c>
      <c r="DC38" s="422">
        <v>101.25566490753333</v>
      </c>
      <c r="DD38" s="422">
        <v>100.48719413260572</v>
      </c>
      <c r="DE38" s="422">
        <v>100.09711140464444</v>
      </c>
      <c r="DF38" s="422">
        <v>101.63356195502635</v>
      </c>
      <c r="DG38" s="422">
        <v>100.26665381239714</v>
      </c>
      <c r="DH38" s="422">
        <v>100.21847268522539</v>
      </c>
      <c r="DI38" s="422">
        <v>99.992551001866374</v>
      </c>
      <c r="DJ38" s="422">
        <v>100.60978329970243</v>
      </c>
      <c r="DK38" s="422">
        <v>100.68078408497378</v>
      </c>
      <c r="DL38" s="422">
        <v>100.36672140636675</v>
      </c>
      <c r="DM38" s="422">
        <v>100.17453072424098</v>
      </c>
      <c r="DN38" s="422">
        <v>100.13547019764945</v>
      </c>
      <c r="DO38" s="163" t="s">
        <v>15</v>
      </c>
      <c r="DP38" s="422">
        <v>100.09963820125172</v>
      </c>
      <c r="DQ38" s="422">
        <v>99.827705572651141</v>
      </c>
      <c r="DR38" s="422">
        <v>100.09013138293264</v>
      </c>
      <c r="DS38" s="422">
        <v>100.60466206533521</v>
      </c>
      <c r="DT38" s="422">
        <v>99.985796641848481</v>
      </c>
      <c r="DU38" s="422">
        <v>99.89705175273474</v>
      </c>
      <c r="DV38" s="422">
        <v>100.15182535313131</v>
      </c>
      <c r="DW38" s="422">
        <v>100.34072447832018</v>
      </c>
      <c r="DX38" s="422">
        <v>100.12914856171535</v>
      </c>
      <c r="DY38" s="422">
        <v>100.228920317153</v>
      </c>
      <c r="DZ38" s="422">
        <v>99.967068152177106</v>
      </c>
      <c r="EA38" s="422">
        <v>100.09813471231071</v>
      </c>
      <c r="EB38" s="163" t="s">
        <v>15</v>
      </c>
      <c r="EC38" s="422">
        <v>100.05718367793592</v>
      </c>
      <c r="ED38" s="422">
        <v>99.975030227665997</v>
      </c>
      <c r="EE38" s="422">
        <v>100.16281920938457</v>
      </c>
      <c r="EF38" s="422">
        <v>100.03336144315512</v>
      </c>
      <c r="EG38" s="422">
        <v>100.10612745486462</v>
      </c>
      <c r="EH38" s="422">
        <v>99.742998201214178</v>
      </c>
      <c r="EI38" s="422">
        <v>99.794284979219725</v>
      </c>
      <c r="EJ38" s="422">
        <v>99.920767067415227</v>
      </c>
      <c r="EK38" s="422">
        <v>101.18704929274752</v>
      </c>
      <c r="EL38" s="422">
        <v>100.12575456183046</v>
      </c>
      <c r="EM38" s="422">
        <v>100.07054084802695</v>
      </c>
      <c r="EN38" s="422">
        <v>100.91372629628003</v>
      </c>
    </row>
    <row r="39" spans="1:144" s="170" customFormat="1" ht="12.75" customHeight="1">
      <c r="A39" s="165" t="s">
        <v>2961</v>
      </c>
      <c r="B39" s="163" t="s">
        <v>15</v>
      </c>
      <c r="C39" s="422">
        <v>100</v>
      </c>
      <c r="D39" s="422">
        <v>119.07008834192973</v>
      </c>
      <c r="E39" s="422">
        <v>100.45858899143174</v>
      </c>
      <c r="F39" s="422">
        <v>208.09543128762149</v>
      </c>
      <c r="G39" s="422">
        <v>83.001234388335121</v>
      </c>
      <c r="H39" s="422">
        <v>105.57572440443263</v>
      </c>
      <c r="I39" s="422">
        <v>101.78293402112355</v>
      </c>
      <c r="J39" s="422">
        <v>109.97988342266271</v>
      </c>
      <c r="K39" s="422">
        <v>108.85829429257666</v>
      </c>
      <c r="L39" s="422">
        <v>136.16213750665662</v>
      </c>
      <c r="M39" s="422">
        <v>109.74282921022748</v>
      </c>
      <c r="N39" s="422">
        <v>142.82942979455743</v>
      </c>
      <c r="O39" s="163" t="s">
        <v>15</v>
      </c>
      <c r="P39" s="422">
        <v>177.58090831293151</v>
      </c>
      <c r="Q39" s="422">
        <v>121.83763096406557</v>
      </c>
      <c r="R39" s="422">
        <v>106.19778324039157</v>
      </c>
      <c r="S39" s="422">
        <v>123.26811239969655</v>
      </c>
      <c r="T39" s="422">
        <v>186.80618798840064</v>
      </c>
      <c r="U39" s="422">
        <v>110.17650676437722</v>
      </c>
      <c r="V39" s="422">
        <v>120.38465963011151</v>
      </c>
      <c r="W39" s="422">
        <v>113.33068130452328</v>
      </c>
      <c r="X39" s="422">
        <v>140.92260890165409</v>
      </c>
      <c r="Y39" s="422">
        <v>109.50251200005769</v>
      </c>
      <c r="Z39" s="422">
        <v>125.31461004436342</v>
      </c>
      <c r="AA39" s="422">
        <v>104.79463122862627</v>
      </c>
      <c r="AB39" s="163" t="s">
        <v>15</v>
      </c>
      <c r="AC39" s="422">
        <v>100</v>
      </c>
      <c r="AD39" s="422">
        <v>100</v>
      </c>
      <c r="AE39" s="422">
        <v>100.03150501002354</v>
      </c>
      <c r="AF39" s="422">
        <v>100.35624897860657</v>
      </c>
      <c r="AG39" s="422">
        <v>131.01702971775561</v>
      </c>
      <c r="AH39" s="422">
        <v>102.51887180869004</v>
      </c>
      <c r="AI39" s="422">
        <v>241.94576659421912</v>
      </c>
      <c r="AJ39" s="422">
        <v>117.11718614346481</v>
      </c>
      <c r="AK39" s="422">
        <v>121.11890407700967</v>
      </c>
      <c r="AL39" s="422">
        <v>103.38282468223798</v>
      </c>
      <c r="AM39" s="422">
        <v>100.01287927083257</v>
      </c>
      <c r="AN39" s="422">
        <v>106.49866520752053</v>
      </c>
      <c r="AO39" s="163" t="s">
        <v>15</v>
      </c>
      <c r="AP39" s="422">
        <v>100.2295652173913</v>
      </c>
      <c r="AQ39" s="422">
        <v>112.63030168012533</v>
      </c>
      <c r="AR39" s="422">
        <v>101.02035338018864</v>
      </c>
      <c r="AS39" s="422">
        <v>101.22036137661392</v>
      </c>
      <c r="AT39" s="422">
        <v>100</v>
      </c>
      <c r="AU39" s="422">
        <v>100.09642380573729</v>
      </c>
      <c r="AV39" s="422">
        <v>99.28607986616727</v>
      </c>
      <c r="AW39" s="422">
        <v>100.9727039361844</v>
      </c>
      <c r="AX39" s="422">
        <v>100.58026452459769</v>
      </c>
      <c r="AY39" s="422">
        <v>102.97053016443587</v>
      </c>
      <c r="AZ39" s="422">
        <v>100</v>
      </c>
      <c r="BA39" s="422">
        <v>100.13801769483781</v>
      </c>
      <c r="BB39" s="163" t="s">
        <v>15</v>
      </c>
      <c r="BC39" s="422">
        <v>100.09399999999997</v>
      </c>
      <c r="BD39" s="422">
        <v>100.80681931941314</v>
      </c>
      <c r="BE39" s="422">
        <v>100</v>
      </c>
      <c r="BF39" s="422">
        <v>100.61712041193927</v>
      </c>
      <c r="BG39" s="422">
        <v>99.610874673355568</v>
      </c>
      <c r="BH39" s="422">
        <v>100</v>
      </c>
      <c r="BI39" s="422">
        <v>100.141821619613</v>
      </c>
      <c r="BJ39" s="422">
        <v>100.05350489567594</v>
      </c>
      <c r="BK39" s="422">
        <v>100</v>
      </c>
      <c r="BL39" s="422">
        <v>100</v>
      </c>
      <c r="BM39" s="422">
        <v>105.65640118531618</v>
      </c>
      <c r="BN39" s="422">
        <v>111.81531604571278</v>
      </c>
      <c r="BO39" s="163" t="s">
        <v>15</v>
      </c>
      <c r="BP39" s="422">
        <v>105.48630476190475</v>
      </c>
      <c r="BQ39" s="422">
        <v>106.44247620761702</v>
      </c>
      <c r="BR39" s="422">
        <v>100.1375389600948</v>
      </c>
      <c r="BS39" s="422">
        <v>100.0333048013791</v>
      </c>
      <c r="BT39" s="422">
        <v>99.743604498732523</v>
      </c>
      <c r="BU39" s="422">
        <v>100.31784146572929</v>
      </c>
      <c r="BV39" s="422">
        <v>100</v>
      </c>
      <c r="BW39" s="422">
        <v>101.81265165237004</v>
      </c>
      <c r="BX39" s="422">
        <v>100.05311986517972</v>
      </c>
      <c r="BY39" s="422">
        <v>103.10708065308496</v>
      </c>
      <c r="BZ39" s="422">
        <v>101.31988893598734</v>
      </c>
      <c r="CA39" s="422">
        <v>101.24455722114931</v>
      </c>
      <c r="CB39" s="163" t="s">
        <v>15</v>
      </c>
      <c r="CC39" s="422">
        <v>100.20381206769393</v>
      </c>
      <c r="CD39" s="422">
        <v>100.01330921014851</v>
      </c>
      <c r="CE39" s="422">
        <v>100.20337045200394</v>
      </c>
      <c r="CF39" s="422">
        <v>101.26563845619035</v>
      </c>
      <c r="CG39" s="422">
        <v>99.916552916673922</v>
      </c>
      <c r="CH39" s="422">
        <v>101.32249313472785</v>
      </c>
      <c r="CI39" s="422">
        <v>99.816036845068112</v>
      </c>
      <c r="CJ39" s="422">
        <v>101.30763710773378</v>
      </c>
      <c r="CK39" s="422">
        <v>101.3460983227247</v>
      </c>
      <c r="CL39" s="422">
        <v>99.893828695703036</v>
      </c>
      <c r="CM39" s="422">
        <v>101.08498659692742</v>
      </c>
      <c r="CN39" s="422">
        <v>100.86329151840287</v>
      </c>
      <c r="CO39" s="163" t="s">
        <v>15</v>
      </c>
      <c r="CP39" s="422">
        <v>108.74155077278633</v>
      </c>
      <c r="CQ39" s="422">
        <v>99.975320379422172</v>
      </c>
      <c r="CR39" s="422">
        <v>100.69713070690449</v>
      </c>
      <c r="CS39" s="422">
        <v>105.23841020894777</v>
      </c>
      <c r="CT39" s="422">
        <v>101.01087202952606</v>
      </c>
      <c r="CU39" s="422">
        <v>101.63306139970459</v>
      </c>
      <c r="CV39" s="422">
        <v>100.1742824982735</v>
      </c>
      <c r="CW39" s="422">
        <v>100.60601706071691</v>
      </c>
      <c r="CX39" s="422">
        <v>100</v>
      </c>
      <c r="CY39" s="422">
        <v>99.394396465398387</v>
      </c>
      <c r="CZ39" s="422">
        <v>100.07272441558182</v>
      </c>
      <c r="DA39" s="422">
        <v>100</v>
      </c>
      <c r="DB39" s="163" t="s">
        <v>15</v>
      </c>
      <c r="DC39" s="422">
        <v>100</v>
      </c>
      <c r="DD39" s="422">
        <v>103.3314271375055</v>
      </c>
      <c r="DE39" s="422">
        <v>101.61201060983713</v>
      </c>
      <c r="DF39" s="422">
        <v>100.02236712616414</v>
      </c>
      <c r="DG39" s="422">
        <v>100.49482651159238</v>
      </c>
      <c r="DH39" s="422">
        <v>101.03170070052845</v>
      </c>
      <c r="DI39" s="422">
        <v>98.925060871070414</v>
      </c>
      <c r="DJ39" s="422">
        <v>99.854936994332434</v>
      </c>
      <c r="DK39" s="422">
        <v>101.64272122093563</v>
      </c>
      <c r="DL39" s="422">
        <v>100.46453472004208</v>
      </c>
      <c r="DM39" s="422">
        <v>104.43331355383869</v>
      </c>
      <c r="DN39" s="422">
        <v>100.03363048453933</v>
      </c>
      <c r="DO39" s="163" t="s">
        <v>15</v>
      </c>
      <c r="DP39" s="422">
        <v>100.40158212942048</v>
      </c>
      <c r="DQ39" s="422">
        <v>99.851912781468883</v>
      </c>
      <c r="DR39" s="422">
        <v>100.07150159669528</v>
      </c>
      <c r="DS39" s="422">
        <v>100.50636488483433</v>
      </c>
      <c r="DT39" s="422">
        <v>100.12523862461293</v>
      </c>
      <c r="DU39" s="422">
        <v>99.978165466798458</v>
      </c>
      <c r="DV39" s="422">
        <v>101.94807705788979</v>
      </c>
      <c r="DW39" s="422">
        <v>100.55206448867455</v>
      </c>
      <c r="DX39" s="422">
        <v>100.45538247455872</v>
      </c>
      <c r="DY39" s="422">
        <v>100.00779712107718</v>
      </c>
      <c r="DZ39" s="422">
        <v>100.35564521756332</v>
      </c>
      <c r="EA39" s="422">
        <v>100</v>
      </c>
      <c r="EB39" s="163" t="s">
        <v>15</v>
      </c>
      <c r="EC39" s="422">
        <v>100</v>
      </c>
      <c r="ED39" s="422">
        <v>101.81482174733507</v>
      </c>
      <c r="EE39" s="422">
        <v>100</v>
      </c>
      <c r="EF39" s="422">
        <v>100.31776604973004</v>
      </c>
      <c r="EG39" s="422">
        <v>100.00789150207261</v>
      </c>
      <c r="EH39" s="422">
        <v>100</v>
      </c>
      <c r="EI39" s="422">
        <v>99.69823716991074</v>
      </c>
      <c r="EJ39" s="422">
        <v>99.216283383976645</v>
      </c>
      <c r="EK39" s="422">
        <v>99.874710594147615</v>
      </c>
      <c r="EL39" s="422">
        <v>100</v>
      </c>
      <c r="EM39" s="422">
        <v>100</v>
      </c>
      <c r="EN39" s="422">
        <v>100.02399920913501</v>
      </c>
    </row>
    <row r="40" spans="1:144" s="170" customFormat="1" ht="12.75">
      <c r="A40" s="593" t="s">
        <v>2965</v>
      </c>
      <c r="B40" s="163" t="s">
        <v>15</v>
      </c>
      <c r="C40" s="422">
        <v>154.11938350197192</v>
      </c>
      <c r="D40" s="422">
        <v>120.66141839982063</v>
      </c>
      <c r="E40" s="422">
        <v>167.08921942430695</v>
      </c>
      <c r="F40" s="422">
        <v>171.30576548969771</v>
      </c>
      <c r="G40" s="422">
        <v>103.15940262502814</v>
      </c>
      <c r="H40" s="422">
        <v>104.65509889488465</v>
      </c>
      <c r="I40" s="422">
        <v>157.8999819447192</v>
      </c>
      <c r="J40" s="422">
        <v>103.50208699076171</v>
      </c>
      <c r="K40" s="422">
        <v>117.73076285347892</v>
      </c>
      <c r="L40" s="422">
        <v>111.64911501286036</v>
      </c>
      <c r="M40" s="422">
        <v>100.12978497109771</v>
      </c>
      <c r="N40" s="422">
        <v>102.98762444792079</v>
      </c>
      <c r="O40" s="163" t="s">
        <v>15</v>
      </c>
      <c r="P40" s="422">
        <v>380.1517172315709</v>
      </c>
      <c r="Q40" s="422">
        <v>115.48284503258559</v>
      </c>
      <c r="R40" s="422">
        <v>108.00850066937733</v>
      </c>
      <c r="S40" s="422">
        <v>110.8778628481855</v>
      </c>
      <c r="T40" s="422">
        <v>104.63500869952038</v>
      </c>
      <c r="U40" s="422">
        <v>118.05468811747104</v>
      </c>
      <c r="V40" s="422">
        <v>116.11405185663853</v>
      </c>
      <c r="W40" s="422">
        <v>123.67251911541818</v>
      </c>
      <c r="X40" s="422">
        <v>130.60302473187221</v>
      </c>
      <c r="Y40" s="422">
        <v>107.133622156445</v>
      </c>
      <c r="Z40" s="422">
        <v>102.37234701983868</v>
      </c>
      <c r="AA40" s="422">
        <v>107.02402184566304</v>
      </c>
      <c r="AB40" s="163" t="s">
        <v>15</v>
      </c>
      <c r="AC40" s="422">
        <v>107.52480742443065</v>
      </c>
      <c r="AD40" s="422">
        <v>131.79770051853779</v>
      </c>
      <c r="AE40" s="422">
        <v>106.66278893590959</v>
      </c>
      <c r="AF40" s="422">
        <v>103.89468074854098</v>
      </c>
      <c r="AG40" s="422">
        <v>100.72033802978578</v>
      </c>
      <c r="AH40" s="422">
        <v>99.396625130899125</v>
      </c>
      <c r="AI40" s="422">
        <v>105.98635331099861</v>
      </c>
      <c r="AJ40" s="422">
        <v>100.76414668875012</v>
      </c>
      <c r="AK40" s="422">
        <v>100.00503591140262</v>
      </c>
      <c r="AL40" s="422">
        <v>101.51939379491752</v>
      </c>
      <c r="AM40" s="422">
        <v>146.30327041857618</v>
      </c>
      <c r="AN40" s="422">
        <v>137.57202430238925</v>
      </c>
      <c r="AO40" s="163" t="s">
        <v>15</v>
      </c>
      <c r="AP40" s="422">
        <v>111.87596051636848</v>
      </c>
      <c r="AQ40" s="422">
        <v>101.87157118916052</v>
      </c>
      <c r="AR40" s="422">
        <v>107.05811838664698</v>
      </c>
      <c r="AS40" s="422">
        <v>99.411481081611413</v>
      </c>
      <c r="AT40" s="422">
        <v>100.99085158814908</v>
      </c>
      <c r="AU40" s="422">
        <v>100.22387228339333</v>
      </c>
      <c r="AV40" s="422">
        <v>98.66250783626819</v>
      </c>
      <c r="AW40" s="422">
        <v>103.10944280444541</v>
      </c>
      <c r="AX40" s="422">
        <v>100.38339956359349</v>
      </c>
      <c r="AY40" s="422">
        <v>100.04712459256507</v>
      </c>
      <c r="AZ40" s="422">
        <v>100.25616267766675</v>
      </c>
      <c r="BA40" s="422">
        <v>100.15359661179556</v>
      </c>
      <c r="BB40" s="163" t="s">
        <v>15</v>
      </c>
      <c r="BC40" s="422">
        <v>100.37569456527319</v>
      </c>
      <c r="BD40" s="422">
        <v>100.24432821701856</v>
      </c>
      <c r="BE40" s="422">
        <v>100</v>
      </c>
      <c r="BF40" s="422">
        <v>119.3795084267929</v>
      </c>
      <c r="BG40" s="422">
        <v>108.16487153083803</v>
      </c>
      <c r="BH40" s="422">
        <v>100.41060564460555</v>
      </c>
      <c r="BI40" s="422">
        <v>111.26076806097429</v>
      </c>
      <c r="BJ40" s="422">
        <v>110.02918219112065</v>
      </c>
      <c r="BK40" s="422">
        <v>102.13776950982449</v>
      </c>
      <c r="BL40" s="422">
        <v>101.94474976442716</v>
      </c>
      <c r="BM40" s="422">
        <v>101.38937896268705</v>
      </c>
      <c r="BN40" s="422">
        <v>101.73803684394606</v>
      </c>
      <c r="BO40" s="163" t="s">
        <v>15</v>
      </c>
      <c r="BP40" s="422">
        <v>99.462128578653392</v>
      </c>
      <c r="BQ40" s="422">
        <v>99.914036751304863</v>
      </c>
      <c r="BR40" s="422">
        <v>100.01592287836615</v>
      </c>
      <c r="BS40" s="422">
        <v>100.24206436926188</v>
      </c>
      <c r="BT40" s="422">
        <v>101.13020091280301</v>
      </c>
      <c r="BU40" s="422">
        <v>99.922164214243963</v>
      </c>
      <c r="BV40" s="422">
        <v>99.968480740408538</v>
      </c>
      <c r="BW40" s="422">
        <v>100.48930404799141</v>
      </c>
      <c r="BX40" s="422">
        <v>101.48382650382877</v>
      </c>
      <c r="BY40" s="422">
        <v>101.2567529683997</v>
      </c>
      <c r="BZ40" s="422">
        <v>106.01445701212012</v>
      </c>
      <c r="CA40" s="422">
        <v>100.5618253424077</v>
      </c>
      <c r="CB40" s="163" t="s">
        <v>15</v>
      </c>
      <c r="CC40" s="422">
        <v>100.19767778485269</v>
      </c>
      <c r="CD40" s="422">
        <v>100.0095464832184</v>
      </c>
      <c r="CE40" s="422">
        <v>103.85237146840464</v>
      </c>
      <c r="CF40" s="422">
        <v>99.778037232362109</v>
      </c>
      <c r="CG40" s="422">
        <v>100.29087299835035</v>
      </c>
      <c r="CH40" s="422">
        <v>100.97014902520833</v>
      </c>
      <c r="CI40" s="422">
        <v>100.71800175465843</v>
      </c>
      <c r="CJ40" s="422">
        <v>103.36585209158527</v>
      </c>
      <c r="CK40" s="422">
        <v>101.9684638678691</v>
      </c>
      <c r="CL40" s="422">
        <v>104.87333402782338</v>
      </c>
      <c r="CM40" s="422">
        <v>106.0602795735838</v>
      </c>
      <c r="CN40" s="422">
        <v>107.52645634753681</v>
      </c>
      <c r="CO40" s="163" t="s">
        <v>15</v>
      </c>
      <c r="CP40" s="422">
        <v>102.53853521014588</v>
      </c>
      <c r="CQ40" s="422">
        <v>101.19276471781968</v>
      </c>
      <c r="CR40" s="422">
        <v>99.068820454550348</v>
      </c>
      <c r="CS40" s="422">
        <v>110.23971032508541</v>
      </c>
      <c r="CT40" s="422">
        <v>102.84018951593114</v>
      </c>
      <c r="CU40" s="422">
        <v>102.53715097942198</v>
      </c>
      <c r="CV40" s="422">
        <v>99.576759826553285</v>
      </c>
      <c r="CW40" s="422">
        <v>99.309628320553045</v>
      </c>
      <c r="CX40" s="422">
        <v>103.34659063228615</v>
      </c>
      <c r="CY40" s="422">
        <v>102.7422987760162</v>
      </c>
      <c r="CZ40" s="422">
        <v>103.16827914640297</v>
      </c>
      <c r="DA40" s="422">
        <v>103.89525394995086</v>
      </c>
      <c r="DB40" s="163" t="s">
        <v>15</v>
      </c>
      <c r="DC40" s="422">
        <v>103.71544908514765</v>
      </c>
      <c r="DD40" s="422">
        <v>103.32192903126882</v>
      </c>
      <c r="DE40" s="422">
        <v>101.58008804412439</v>
      </c>
      <c r="DF40" s="422">
        <v>102.18824621970401</v>
      </c>
      <c r="DG40" s="422">
        <v>105.10622944579906</v>
      </c>
      <c r="DH40" s="422">
        <v>94.818118820896416</v>
      </c>
      <c r="DI40" s="422">
        <v>101.12856674988424</v>
      </c>
      <c r="DJ40" s="422">
        <v>100.99802173754126</v>
      </c>
      <c r="DK40" s="422">
        <v>101.87276185332952</v>
      </c>
      <c r="DL40" s="422">
        <v>101.2597588962642</v>
      </c>
      <c r="DM40" s="422">
        <v>103.3465899902356</v>
      </c>
      <c r="DN40" s="422">
        <v>103.9448524014477</v>
      </c>
      <c r="DO40" s="163" t="s">
        <v>15</v>
      </c>
      <c r="DP40" s="422">
        <v>102.11431320769719</v>
      </c>
      <c r="DQ40" s="422">
        <v>103.43872995709383</v>
      </c>
      <c r="DR40" s="422">
        <v>101.85083764262713</v>
      </c>
      <c r="DS40" s="422">
        <v>108.11611321288343</v>
      </c>
      <c r="DT40" s="422">
        <v>104.17159417975239</v>
      </c>
      <c r="DU40" s="422">
        <v>100.56355448315126</v>
      </c>
      <c r="DV40" s="422">
        <v>100.04284000530237</v>
      </c>
      <c r="DW40" s="422">
        <v>100.03378420732305</v>
      </c>
      <c r="DX40" s="422">
        <v>99.959111941196966</v>
      </c>
      <c r="DY40" s="422">
        <v>100.08410143639088</v>
      </c>
      <c r="DZ40" s="422">
        <v>101.47897971213216</v>
      </c>
      <c r="EA40" s="422">
        <v>108.0948284260804</v>
      </c>
      <c r="EB40" s="163" t="s">
        <v>15</v>
      </c>
      <c r="EC40" s="422">
        <v>100.1738386824541</v>
      </c>
      <c r="ED40" s="422">
        <v>99.989948708629171</v>
      </c>
      <c r="EE40" s="422">
        <v>99.880632785878433</v>
      </c>
      <c r="EF40" s="422">
        <v>104.60542335933378</v>
      </c>
      <c r="EG40" s="422">
        <v>100.19095386172742</v>
      </c>
      <c r="EH40" s="422">
        <v>100.39440119373315</v>
      </c>
      <c r="EI40" s="422">
        <v>99.304370816531545</v>
      </c>
      <c r="EJ40" s="422">
        <v>100.13669245307943</v>
      </c>
      <c r="EK40" s="422">
        <v>100.87910155946911</v>
      </c>
      <c r="EL40" s="422">
        <v>100.15142774330145</v>
      </c>
      <c r="EM40" s="422">
        <v>100.90623382353239</v>
      </c>
      <c r="EN40" s="422">
        <v>100.53700146966587</v>
      </c>
    </row>
    <row r="41" spans="1:144" s="170" customFormat="1" ht="12.75" customHeight="1">
      <c r="A41" s="161" t="s">
        <v>2966</v>
      </c>
      <c r="B41" s="163" t="s">
        <v>15</v>
      </c>
      <c r="C41" s="422">
        <v>320.38535974174579</v>
      </c>
      <c r="D41" s="422">
        <v>100.20799150006442</v>
      </c>
      <c r="E41" s="422">
        <v>172.41255684363972</v>
      </c>
      <c r="F41" s="422">
        <v>114.25508036588087</v>
      </c>
      <c r="G41" s="422">
        <v>100.2649180667014</v>
      </c>
      <c r="H41" s="422">
        <v>102.80107517838115</v>
      </c>
      <c r="I41" s="422">
        <v>100.30074497999647</v>
      </c>
      <c r="J41" s="422">
        <v>102.27071877111986</v>
      </c>
      <c r="K41" s="422">
        <v>201.25974326692221</v>
      </c>
      <c r="L41" s="422">
        <v>137.49554406870172</v>
      </c>
      <c r="M41" s="422">
        <v>100.35259727188077</v>
      </c>
      <c r="N41" s="422">
        <v>108.09869817857982</v>
      </c>
      <c r="O41" s="163" t="s">
        <v>15</v>
      </c>
      <c r="P41" s="422">
        <v>160.81519217205636</v>
      </c>
      <c r="Q41" s="422">
        <v>218.32909249645468</v>
      </c>
      <c r="R41" s="422">
        <v>121.11118690230727</v>
      </c>
      <c r="S41" s="422">
        <v>149.63746763210318</v>
      </c>
      <c r="T41" s="422">
        <v>107.65132114872418</v>
      </c>
      <c r="U41" s="422">
        <v>102.35080608300331</v>
      </c>
      <c r="V41" s="422">
        <v>135.71025676886447</v>
      </c>
      <c r="W41" s="422">
        <v>105.76625651029828</v>
      </c>
      <c r="X41" s="422">
        <v>188.86812940145927</v>
      </c>
      <c r="Y41" s="422">
        <v>115.65937501522406</v>
      </c>
      <c r="Z41" s="422">
        <v>103.75376726675792</v>
      </c>
      <c r="AA41" s="422">
        <v>115.71780682707515</v>
      </c>
      <c r="AB41" s="163" t="s">
        <v>15</v>
      </c>
      <c r="AC41" s="422">
        <v>113.37994184350944</v>
      </c>
      <c r="AD41" s="422">
        <v>198.29817418183359</v>
      </c>
      <c r="AE41" s="422">
        <v>98.557723696366551</v>
      </c>
      <c r="AF41" s="422">
        <v>102.55214357525813</v>
      </c>
      <c r="AG41" s="422">
        <v>101.50307854871654</v>
      </c>
      <c r="AH41" s="422">
        <v>98.490211198097427</v>
      </c>
      <c r="AI41" s="422">
        <v>108.18535814405732</v>
      </c>
      <c r="AJ41" s="422">
        <v>101.04841628671718</v>
      </c>
      <c r="AK41" s="422">
        <v>100.90582355852575</v>
      </c>
      <c r="AL41" s="422">
        <v>102.84992459393376</v>
      </c>
      <c r="AM41" s="422">
        <v>203.77887853707307</v>
      </c>
      <c r="AN41" s="422">
        <v>161.38450190029718</v>
      </c>
      <c r="AO41" s="163" t="s">
        <v>15</v>
      </c>
      <c r="AP41" s="422">
        <v>130.03169386990319</v>
      </c>
      <c r="AQ41" s="422">
        <v>101.07739517482753</v>
      </c>
      <c r="AR41" s="422">
        <v>117.69069236629639</v>
      </c>
      <c r="AS41" s="422">
        <v>100.06413683945014</v>
      </c>
      <c r="AT41" s="422">
        <v>102.32513108058798</v>
      </c>
      <c r="AU41" s="422">
        <v>100.51848820991837</v>
      </c>
      <c r="AV41" s="422">
        <v>100.53187004642101</v>
      </c>
      <c r="AW41" s="422">
        <v>103.90091575072012</v>
      </c>
      <c r="AX41" s="422">
        <v>100.92430586896543</v>
      </c>
      <c r="AY41" s="422">
        <v>100.10541562227982</v>
      </c>
      <c r="AZ41" s="422">
        <v>100.57269087182559</v>
      </c>
      <c r="BA41" s="422">
        <v>100.04916667652859</v>
      </c>
      <c r="BB41" s="163" t="s">
        <v>15</v>
      </c>
      <c r="BC41" s="422">
        <v>100.39376162953926</v>
      </c>
      <c r="BD41" s="422">
        <v>100.86453179739104</v>
      </c>
      <c r="BE41" s="422">
        <v>100</v>
      </c>
      <c r="BF41" s="422">
        <v>128.76035497675181</v>
      </c>
      <c r="BG41" s="422">
        <v>121.58366100028286</v>
      </c>
      <c r="BH41" s="422">
        <v>101.1910013044194</v>
      </c>
      <c r="BI41" s="422">
        <v>120.27705489085898</v>
      </c>
      <c r="BJ41" s="422">
        <v>106.97029911140446</v>
      </c>
      <c r="BK41" s="422">
        <v>101.53842867668874</v>
      </c>
      <c r="BL41" s="422">
        <v>103.93777540219362</v>
      </c>
      <c r="BM41" s="422">
        <v>100.37467818794195</v>
      </c>
      <c r="BN41" s="422">
        <v>101.86073513656775</v>
      </c>
      <c r="BO41" s="163" t="s">
        <v>15</v>
      </c>
      <c r="BP41" s="422">
        <v>98.865599647218644</v>
      </c>
      <c r="BQ41" s="422">
        <v>98.344748785604551</v>
      </c>
      <c r="BR41" s="422">
        <v>100.25352317492758</v>
      </c>
      <c r="BS41" s="422">
        <v>101.09899690316335</v>
      </c>
      <c r="BT41" s="422">
        <v>102.39996694785758</v>
      </c>
      <c r="BU41" s="422">
        <v>101.09429896633407</v>
      </c>
      <c r="BV41" s="422">
        <v>100.04883548738069</v>
      </c>
      <c r="BW41" s="422">
        <v>100.88510949576204</v>
      </c>
      <c r="BX41" s="422">
        <v>103.39949451886643</v>
      </c>
      <c r="BY41" s="422">
        <v>100.92215490613189</v>
      </c>
      <c r="BZ41" s="422">
        <v>101.8684632345372</v>
      </c>
      <c r="CA41" s="422">
        <v>100.64461988846772</v>
      </c>
      <c r="CB41" s="163" t="s">
        <v>15</v>
      </c>
      <c r="CC41" s="422">
        <v>99.766657226509892</v>
      </c>
      <c r="CD41" s="422">
        <v>100.03796646251058</v>
      </c>
      <c r="CE41" s="422">
        <v>101.55695292219606</v>
      </c>
      <c r="CF41" s="422">
        <v>99.951841967260449</v>
      </c>
      <c r="CG41" s="422">
        <v>102.33327586963567</v>
      </c>
      <c r="CH41" s="422">
        <v>99.652705772125799</v>
      </c>
      <c r="CI41" s="422">
        <v>102.74049236119329</v>
      </c>
      <c r="CJ41" s="422">
        <v>100.09262285660417</v>
      </c>
      <c r="CK41" s="422">
        <v>99.99118406523155</v>
      </c>
      <c r="CL41" s="422">
        <v>112.46008198856525</v>
      </c>
      <c r="CM41" s="422">
        <v>100.36283666829439</v>
      </c>
      <c r="CN41" s="422">
        <v>102.07874918733921</v>
      </c>
      <c r="CO41" s="163" t="s">
        <v>15</v>
      </c>
      <c r="CP41" s="422">
        <v>108.41669438107111</v>
      </c>
      <c r="CQ41" s="422">
        <v>102.13648941958664</v>
      </c>
      <c r="CR41" s="422">
        <v>100.29302975798471</v>
      </c>
      <c r="CS41" s="422">
        <v>104.4787188907069</v>
      </c>
      <c r="CT41" s="422">
        <v>101.75617124827106</v>
      </c>
      <c r="CU41" s="422">
        <v>101.06579273033557</v>
      </c>
      <c r="CV41" s="422">
        <v>99.865548965583926</v>
      </c>
      <c r="CW41" s="422">
        <v>100.32481332052585</v>
      </c>
      <c r="CX41" s="422">
        <v>109.02510314121199</v>
      </c>
      <c r="CY41" s="422">
        <v>100.42603270664611</v>
      </c>
      <c r="CZ41" s="422">
        <v>100.50126486254977</v>
      </c>
      <c r="DA41" s="422">
        <v>100.25738255832253</v>
      </c>
      <c r="DB41" s="163" t="s">
        <v>15</v>
      </c>
      <c r="DC41" s="422">
        <v>102.96182065304775</v>
      </c>
      <c r="DD41" s="422">
        <v>100.81518625660605</v>
      </c>
      <c r="DE41" s="422">
        <v>101.46948149918806</v>
      </c>
      <c r="DF41" s="422">
        <v>101.20759528896737</v>
      </c>
      <c r="DG41" s="422">
        <v>101.77276903424676</v>
      </c>
      <c r="DH41" s="422">
        <v>101.35259780800855</v>
      </c>
      <c r="DI41" s="422">
        <v>99.967957165370208</v>
      </c>
      <c r="DJ41" s="422">
        <v>101.94774004071235</v>
      </c>
      <c r="DK41" s="422">
        <v>104.93470981802335</v>
      </c>
      <c r="DL41" s="422">
        <v>100.71724028384548</v>
      </c>
      <c r="DM41" s="422">
        <v>101.59655208355227</v>
      </c>
      <c r="DN41" s="422">
        <v>100.92908536311785</v>
      </c>
      <c r="DO41" s="163" t="s">
        <v>15</v>
      </c>
      <c r="DP41" s="422">
        <v>100.63445873492904</v>
      </c>
      <c r="DQ41" s="422">
        <v>105.61717564447488</v>
      </c>
      <c r="DR41" s="422">
        <v>113.55992604602334</v>
      </c>
      <c r="DS41" s="422">
        <v>103.70479655925729</v>
      </c>
      <c r="DT41" s="422">
        <v>113.58054402111404</v>
      </c>
      <c r="DU41" s="422">
        <v>101.87097108256049</v>
      </c>
      <c r="DV41" s="422">
        <v>100.00725045577497</v>
      </c>
      <c r="DW41" s="422">
        <v>100.21245689701992</v>
      </c>
      <c r="DX41" s="422">
        <v>99.953996703713003</v>
      </c>
      <c r="DY41" s="422">
        <v>99.914153012738851</v>
      </c>
      <c r="DZ41" s="422">
        <v>101.94132265492549</v>
      </c>
      <c r="EA41" s="422">
        <v>101.65253916193589</v>
      </c>
      <c r="EB41" s="163" t="s">
        <v>15</v>
      </c>
      <c r="EC41" s="422">
        <v>100.27087577147931</v>
      </c>
      <c r="ED41" s="422">
        <v>100.18336712869637</v>
      </c>
      <c r="EE41" s="422">
        <v>100.02050403051024</v>
      </c>
      <c r="EF41" s="422">
        <v>100.70516939425936</v>
      </c>
      <c r="EG41" s="422">
        <v>100.59620718712704</v>
      </c>
      <c r="EH41" s="422">
        <v>100.23889678364635</v>
      </c>
      <c r="EI41" s="422">
        <v>99.665140464802704</v>
      </c>
      <c r="EJ41" s="422">
        <v>100.66202456846275</v>
      </c>
      <c r="EK41" s="422">
        <v>99.69967183028453</v>
      </c>
      <c r="EL41" s="422">
        <v>99.953742081210734</v>
      </c>
      <c r="EM41" s="422">
        <v>99.897836042006062</v>
      </c>
      <c r="EN41" s="422">
        <v>100.53868001261912</v>
      </c>
    </row>
    <row r="42" spans="1:144" s="170" customFormat="1" ht="12.75" customHeight="1">
      <c r="A42" s="161" t="s">
        <v>2967</v>
      </c>
      <c r="B42" s="163" t="s">
        <v>15</v>
      </c>
      <c r="C42" s="422">
        <v>100</v>
      </c>
      <c r="D42" s="422">
        <v>141.99128795273882</v>
      </c>
      <c r="E42" s="422">
        <v>163.17137875406448</v>
      </c>
      <c r="F42" s="422">
        <v>215.6715891707301</v>
      </c>
      <c r="G42" s="422">
        <v>104.35185626431249</v>
      </c>
      <c r="H42" s="422">
        <v>105.38899465042837</v>
      </c>
      <c r="I42" s="422">
        <v>180.14015776170081</v>
      </c>
      <c r="J42" s="422">
        <v>103.76681692188261</v>
      </c>
      <c r="K42" s="422">
        <v>100.03191077268394</v>
      </c>
      <c r="L42" s="422">
        <v>100.63050483812243</v>
      </c>
      <c r="M42" s="422">
        <v>100</v>
      </c>
      <c r="N42" s="422">
        <v>100</v>
      </c>
      <c r="O42" s="163" t="s">
        <v>15</v>
      </c>
      <c r="P42" s="422">
        <v>451.54550316506447</v>
      </c>
      <c r="Q42" s="422">
        <v>103.56045139249149</v>
      </c>
      <c r="R42" s="422">
        <v>104.8062669778256</v>
      </c>
      <c r="S42" s="422">
        <v>99.931520433259934</v>
      </c>
      <c r="T42" s="422">
        <v>103.35943995092691</v>
      </c>
      <c r="U42" s="422">
        <v>124.97146528831917</v>
      </c>
      <c r="V42" s="422">
        <v>109.04519580188105</v>
      </c>
      <c r="W42" s="422">
        <v>131.71126408630863</v>
      </c>
      <c r="X42" s="422">
        <v>109.59834578347269</v>
      </c>
      <c r="Y42" s="422">
        <v>101.83704947779368</v>
      </c>
      <c r="Z42" s="422">
        <v>101.39766479311389</v>
      </c>
      <c r="AA42" s="422">
        <v>100.74745662261289</v>
      </c>
      <c r="AB42" s="163" t="s">
        <v>15</v>
      </c>
      <c r="AC42" s="422">
        <v>105.13824962524897</v>
      </c>
      <c r="AD42" s="422">
        <v>102.5672631868576</v>
      </c>
      <c r="AE42" s="422">
        <v>113.55053357662169</v>
      </c>
      <c r="AF42" s="422">
        <v>104.88493867486324</v>
      </c>
      <c r="AG42" s="422">
        <v>100.15582829256151</v>
      </c>
      <c r="AH42" s="422">
        <v>100.05912101077669</v>
      </c>
      <c r="AI42" s="422">
        <v>104.40430705134555</v>
      </c>
      <c r="AJ42" s="422">
        <v>100.55222593907996</v>
      </c>
      <c r="AK42" s="422">
        <v>99.330192036556525</v>
      </c>
      <c r="AL42" s="422">
        <v>100.50678714121308</v>
      </c>
      <c r="AM42" s="422">
        <v>101.5414225301968</v>
      </c>
      <c r="AN42" s="422">
        <v>100.35471763214903</v>
      </c>
      <c r="AO42" s="163" t="s">
        <v>15</v>
      </c>
      <c r="AP42" s="422">
        <v>102.77282217161969</v>
      </c>
      <c r="AQ42" s="422">
        <v>102.37537917936986</v>
      </c>
      <c r="AR42" s="422">
        <v>100.39856329853254</v>
      </c>
      <c r="AS42" s="422">
        <v>98.932293454188056</v>
      </c>
      <c r="AT42" s="422">
        <v>100</v>
      </c>
      <c r="AU42" s="422">
        <v>100</v>
      </c>
      <c r="AV42" s="422">
        <v>97.234654779474894</v>
      </c>
      <c r="AW42" s="422">
        <v>102.48440135879949</v>
      </c>
      <c r="AX42" s="422">
        <v>99.950331266809897</v>
      </c>
      <c r="AY42" s="422">
        <v>100</v>
      </c>
      <c r="AZ42" s="422">
        <v>100</v>
      </c>
      <c r="BA42" s="422">
        <v>100.23859457777489</v>
      </c>
      <c r="BB42" s="163" t="s">
        <v>15</v>
      </c>
      <c r="BC42" s="422">
        <v>100.36857885930634</v>
      </c>
      <c r="BD42" s="422">
        <v>100</v>
      </c>
      <c r="BE42" s="422">
        <v>100</v>
      </c>
      <c r="BF42" s="422">
        <v>115.65198942934684</v>
      </c>
      <c r="BG42" s="422">
        <v>102.22851152821461</v>
      </c>
      <c r="BH42" s="422">
        <v>100</v>
      </c>
      <c r="BI42" s="422">
        <v>106.46034313080064</v>
      </c>
      <c r="BJ42" s="422">
        <v>111.86914804854257</v>
      </c>
      <c r="BK42" s="422">
        <v>102.48249518734018</v>
      </c>
      <c r="BL42" s="422">
        <v>100.80897190210516</v>
      </c>
      <c r="BM42" s="422">
        <v>101.98558001435656</v>
      </c>
      <c r="BN42" s="422">
        <v>101.66708255356764</v>
      </c>
      <c r="BO42" s="163" t="s">
        <v>15</v>
      </c>
      <c r="BP42" s="422">
        <v>99.719910910852363</v>
      </c>
      <c r="BQ42" s="422">
        <v>100.58637466807789</v>
      </c>
      <c r="BR42" s="422">
        <v>99.916395180679032</v>
      </c>
      <c r="BS42" s="422">
        <v>99.881895230223066</v>
      </c>
      <c r="BT42" s="422">
        <v>100.59001451462528</v>
      </c>
      <c r="BU42" s="422">
        <v>99.414539887461217</v>
      </c>
      <c r="BV42" s="422">
        <v>99.933092971686989</v>
      </c>
      <c r="BW42" s="422">
        <v>100.31479171734561</v>
      </c>
      <c r="BX42" s="422">
        <v>100.63439826807088</v>
      </c>
      <c r="BY42" s="422">
        <v>101.40919398214653</v>
      </c>
      <c r="BZ42" s="422">
        <v>107.89427688629539</v>
      </c>
      <c r="CA42" s="422">
        <v>100.52638232679327</v>
      </c>
      <c r="CB42" s="163" t="s">
        <v>15</v>
      </c>
      <c r="CC42" s="422">
        <v>100.36952419430098</v>
      </c>
      <c r="CD42" s="422">
        <v>99.998283594579007</v>
      </c>
      <c r="CE42" s="422">
        <v>104.76241093768297</v>
      </c>
      <c r="CF42" s="422">
        <v>99.711239130249112</v>
      </c>
      <c r="CG42" s="422">
        <v>99.504025405242288</v>
      </c>
      <c r="CH42" s="422">
        <v>101.49213321930159</v>
      </c>
      <c r="CI42" s="422">
        <v>99.931193944207962</v>
      </c>
      <c r="CJ42" s="422">
        <v>104.67503141321195</v>
      </c>
      <c r="CK42" s="422">
        <v>102.72468675239045</v>
      </c>
      <c r="CL42" s="422">
        <v>102.04894687289274</v>
      </c>
      <c r="CM42" s="422">
        <v>108.39770853840385</v>
      </c>
      <c r="CN42" s="422">
        <v>109.59576379127508</v>
      </c>
      <c r="CO42" s="163" t="s">
        <v>15</v>
      </c>
      <c r="CP42" s="422">
        <v>100.37179255867299</v>
      </c>
      <c r="CQ42" s="422">
        <v>100.81701748202205</v>
      </c>
      <c r="CR42" s="422">
        <v>98.575018018234857</v>
      </c>
      <c r="CS42" s="422">
        <v>112.60398901729741</v>
      </c>
      <c r="CT42" s="422">
        <v>103.252963296007</v>
      </c>
      <c r="CU42" s="422">
        <v>103.08929473272646</v>
      </c>
      <c r="CV42" s="422">
        <v>99.470515631864004</v>
      </c>
      <c r="CW42" s="422">
        <v>98.934663201456232</v>
      </c>
      <c r="CX42" s="422">
        <v>101.21972455282918</v>
      </c>
      <c r="CY42" s="422">
        <v>103.67674724859779</v>
      </c>
      <c r="CZ42" s="422">
        <v>104.21049385508343</v>
      </c>
      <c r="DA42" s="422">
        <v>105.26879534396431</v>
      </c>
      <c r="DB42" s="163" t="s">
        <v>15</v>
      </c>
      <c r="DC42" s="422">
        <v>103.97756266825866</v>
      </c>
      <c r="DD42" s="422">
        <v>104.18526255470258</v>
      </c>
      <c r="DE42" s="422">
        <v>101.61694923193502</v>
      </c>
      <c r="DF42" s="422">
        <v>102.51458766546506</v>
      </c>
      <c r="DG42" s="422">
        <v>106.20139689464591</v>
      </c>
      <c r="DH42" s="422">
        <v>92.760819168317511</v>
      </c>
      <c r="DI42" s="422">
        <v>101.43949310685068</v>
      </c>
      <c r="DJ42" s="422">
        <v>100.75008911134846</v>
      </c>
      <c r="DK42" s="422">
        <v>100.70464756181521</v>
      </c>
      <c r="DL42" s="422">
        <v>101.4754200010955</v>
      </c>
      <c r="DM42" s="422">
        <v>104.03706441847574</v>
      </c>
      <c r="DN42" s="422">
        <v>105.10680607543735</v>
      </c>
      <c r="DO42" s="163" t="s">
        <v>15</v>
      </c>
      <c r="DP42" s="422">
        <v>102.68656753018873</v>
      </c>
      <c r="DQ42" s="422">
        <v>102.61316759122579</v>
      </c>
      <c r="DR42" s="422">
        <v>97.283557078932603</v>
      </c>
      <c r="DS42" s="422">
        <v>110.12469027389933</v>
      </c>
      <c r="DT42" s="422">
        <v>100.13722569788781</v>
      </c>
      <c r="DU42" s="422">
        <v>99.927701383143003</v>
      </c>
      <c r="DV42" s="422">
        <v>100.06048533745589</v>
      </c>
      <c r="DW42" s="422">
        <v>99.945245249792265</v>
      </c>
      <c r="DX42" s="422">
        <v>99.961653508426835</v>
      </c>
      <c r="DY42" s="422">
        <v>100.16853588553396</v>
      </c>
      <c r="DZ42" s="422">
        <v>101.22002773474227</v>
      </c>
      <c r="EA42" s="422">
        <v>111.72877913317608</v>
      </c>
      <c r="EB42" s="163" t="s">
        <v>15</v>
      </c>
      <c r="EC42" s="422">
        <v>100.12866589680689</v>
      </c>
      <c r="ED42" s="422">
        <v>99.899780524670575</v>
      </c>
      <c r="EE42" s="422">
        <v>99.815242231278489</v>
      </c>
      <c r="EF42" s="422">
        <v>106.43256258831269</v>
      </c>
      <c r="EG42" s="422">
        <v>100.01132232395862</v>
      </c>
      <c r="EH42" s="422">
        <v>100.46373278177508</v>
      </c>
      <c r="EI42" s="422">
        <v>99.152901933541656</v>
      </c>
      <c r="EJ42" s="422">
        <v>99.914992686884659</v>
      </c>
      <c r="EK42" s="422">
        <v>101.38056393551152</v>
      </c>
      <c r="EL42" s="422">
        <v>100.23408489133843</v>
      </c>
      <c r="EM42" s="422">
        <v>101.32669001748221</v>
      </c>
      <c r="EN42" s="422">
        <v>100.5363114625699</v>
      </c>
    </row>
    <row r="43" spans="1:144" s="170" customFormat="1" ht="12.75" customHeight="1">
      <c r="A43" s="593" t="s">
        <v>3790</v>
      </c>
      <c r="B43" s="163" t="s">
        <v>15</v>
      </c>
      <c r="C43" s="422">
        <v>218.41475933224982</v>
      </c>
      <c r="D43" s="422">
        <v>140.33300838779209</v>
      </c>
      <c r="E43" s="422">
        <v>120.83501205708306</v>
      </c>
      <c r="F43" s="422">
        <v>102.46344780217483</v>
      </c>
      <c r="G43" s="422">
        <v>126.3415115435443</v>
      </c>
      <c r="H43" s="422">
        <v>102.76247715503702</v>
      </c>
      <c r="I43" s="422">
        <v>104.31398339006861</v>
      </c>
      <c r="J43" s="422">
        <v>136.99811761933043</v>
      </c>
      <c r="K43" s="422">
        <v>104.05524773847479</v>
      </c>
      <c r="L43" s="422">
        <v>102.72678918649108</v>
      </c>
      <c r="M43" s="422">
        <v>127.72740947926087</v>
      </c>
      <c r="N43" s="422">
        <v>119.97497472946854</v>
      </c>
      <c r="O43" s="163" t="s">
        <v>15</v>
      </c>
      <c r="P43" s="422">
        <v>132.17164370315294</v>
      </c>
      <c r="Q43" s="422">
        <v>138.80719904594253</v>
      </c>
      <c r="R43" s="422">
        <v>122.97034260815502</v>
      </c>
      <c r="S43" s="422">
        <v>120.33765416718529</v>
      </c>
      <c r="T43" s="422">
        <v>120.36930306498004</v>
      </c>
      <c r="U43" s="422">
        <v>106.54416976714387</v>
      </c>
      <c r="V43" s="422">
        <v>120.33817527082145</v>
      </c>
      <c r="W43" s="422">
        <v>133.26450458483876</v>
      </c>
      <c r="X43" s="422">
        <v>122.96667717613575</v>
      </c>
      <c r="Y43" s="422">
        <v>108.73753252205596</v>
      </c>
      <c r="Z43" s="422">
        <v>113.21081518588613</v>
      </c>
      <c r="AA43" s="422">
        <v>118.14143462248985</v>
      </c>
      <c r="AB43" s="163" t="s">
        <v>15</v>
      </c>
      <c r="AC43" s="422">
        <v>102.67531980341865</v>
      </c>
      <c r="AD43" s="422">
        <v>131.79053366103227</v>
      </c>
      <c r="AE43" s="422">
        <v>119.42682118950736</v>
      </c>
      <c r="AF43" s="422">
        <v>105.74201530778844</v>
      </c>
      <c r="AG43" s="422">
        <v>102.24969322067601</v>
      </c>
      <c r="AH43" s="422">
        <v>100.32967246263684</v>
      </c>
      <c r="AI43" s="422">
        <v>123.71387994964984</v>
      </c>
      <c r="AJ43" s="422">
        <v>104.26638913438495</v>
      </c>
      <c r="AK43" s="422">
        <v>108.86323551776724</v>
      </c>
      <c r="AL43" s="422">
        <v>101.04729677824011</v>
      </c>
      <c r="AM43" s="422">
        <v>101.68439677172216</v>
      </c>
      <c r="AN43" s="422">
        <v>100.94586449609145</v>
      </c>
      <c r="AO43" s="163" t="s">
        <v>15</v>
      </c>
      <c r="AP43" s="422">
        <v>100.91992727065298</v>
      </c>
      <c r="AQ43" s="422">
        <v>101.19070827558836</v>
      </c>
      <c r="AR43" s="422">
        <v>97.944355392552424</v>
      </c>
      <c r="AS43" s="422">
        <v>100.13373636563729</v>
      </c>
      <c r="AT43" s="422">
        <v>100.09097036904562</v>
      </c>
      <c r="AU43" s="422">
        <v>99.699649445853993</v>
      </c>
      <c r="AV43" s="422">
        <v>100.29387059331394</v>
      </c>
      <c r="AW43" s="422">
        <v>105.16095591925337</v>
      </c>
      <c r="AX43" s="422">
        <v>100.95548808041232</v>
      </c>
      <c r="AY43" s="422">
        <v>100.5180945008189</v>
      </c>
      <c r="AZ43" s="422">
        <v>100.54478540334017</v>
      </c>
      <c r="BA43" s="422">
        <v>100.66764059322857</v>
      </c>
      <c r="BB43" s="163" t="s">
        <v>15</v>
      </c>
      <c r="BC43" s="422">
        <v>100.71546324909062</v>
      </c>
      <c r="BD43" s="422">
        <v>101.2767612380367</v>
      </c>
      <c r="BE43" s="422">
        <v>100</v>
      </c>
      <c r="BF43" s="422">
        <v>100.62815710041622</v>
      </c>
      <c r="BG43" s="422">
        <v>100.35362759994533</v>
      </c>
      <c r="BH43" s="422">
        <v>100.46478670802021</v>
      </c>
      <c r="BI43" s="422">
        <v>98.014006053692839</v>
      </c>
      <c r="BJ43" s="422">
        <v>100.64591657430715</v>
      </c>
      <c r="BK43" s="422">
        <v>100.92388419910183</v>
      </c>
      <c r="BL43" s="422">
        <v>105.6485017405239</v>
      </c>
      <c r="BM43" s="422">
        <v>111.14689867512806</v>
      </c>
      <c r="BN43" s="422">
        <v>101.06994211333102</v>
      </c>
      <c r="BO43" s="163" t="s">
        <v>15</v>
      </c>
      <c r="BP43" s="422">
        <v>100.60718566094124</v>
      </c>
      <c r="BQ43" s="422">
        <v>100.42049795048176</v>
      </c>
      <c r="BR43" s="422">
        <v>100.53684744575457</v>
      </c>
      <c r="BS43" s="422">
        <v>99.432037339433066</v>
      </c>
      <c r="BT43" s="422">
        <v>101.14159309200681</v>
      </c>
      <c r="BU43" s="422">
        <v>100.16047408172923</v>
      </c>
      <c r="BV43" s="422">
        <v>102.22927208901007</v>
      </c>
      <c r="BW43" s="422">
        <v>100.27913283021989</v>
      </c>
      <c r="BX43" s="422">
        <v>101.69124255919731</v>
      </c>
      <c r="BY43" s="422">
        <v>100.80733207320624</v>
      </c>
      <c r="BZ43" s="422">
        <v>99.720811736357774</v>
      </c>
      <c r="CA43" s="422">
        <v>100.45396253895775</v>
      </c>
      <c r="CB43" s="163" t="s">
        <v>15</v>
      </c>
      <c r="CC43" s="422">
        <v>99.957712115368906</v>
      </c>
      <c r="CD43" s="422">
        <v>101.23766776966107</v>
      </c>
      <c r="CE43" s="422">
        <v>99.543021518646313</v>
      </c>
      <c r="CF43" s="422">
        <v>99.849310482664393</v>
      </c>
      <c r="CG43" s="422">
        <v>100.74051414444843</v>
      </c>
      <c r="CH43" s="422">
        <v>100.39148990573577</v>
      </c>
      <c r="CI43" s="422">
        <v>99.838761416432774</v>
      </c>
      <c r="CJ43" s="422">
        <v>100.40988656775762</v>
      </c>
      <c r="CK43" s="422">
        <v>101.00482382717</v>
      </c>
      <c r="CL43" s="422">
        <v>101.40619333702159</v>
      </c>
      <c r="CM43" s="422">
        <v>107.86712020944671</v>
      </c>
      <c r="CN43" s="422">
        <v>102.48193227952282</v>
      </c>
      <c r="CO43" s="163" t="s">
        <v>15</v>
      </c>
      <c r="CP43" s="422">
        <v>101.19038875429476</v>
      </c>
      <c r="CQ43" s="422">
        <v>100.76123612409819</v>
      </c>
      <c r="CR43" s="422">
        <v>101.76336863674894</v>
      </c>
      <c r="CS43" s="422">
        <v>105.38892109219202</v>
      </c>
      <c r="CT43" s="422">
        <v>101.93567472653329</v>
      </c>
      <c r="CU43" s="422">
        <v>104.02713937992006</v>
      </c>
      <c r="CV43" s="422">
        <v>99.16675126343047</v>
      </c>
      <c r="CW43" s="422">
        <v>100.17971071844904</v>
      </c>
      <c r="CX43" s="422">
        <v>103.3523382730243</v>
      </c>
      <c r="CY43" s="422">
        <v>103.94956697860363</v>
      </c>
      <c r="CZ43" s="422">
        <v>101.99863888309899</v>
      </c>
      <c r="DA43" s="422">
        <v>100.61250838978046</v>
      </c>
      <c r="DB43" s="163" t="s">
        <v>15</v>
      </c>
      <c r="DC43" s="422">
        <v>100.96147086714234</v>
      </c>
      <c r="DD43" s="422">
        <v>100.27489340169582</v>
      </c>
      <c r="DE43" s="422">
        <v>100.0073956299856</v>
      </c>
      <c r="DF43" s="422">
        <v>99.65239282142791</v>
      </c>
      <c r="DG43" s="422">
        <v>100.25411106544841</v>
      </c>
      <c r="DH43" s="422">
        <v>100.48682970065563</v>
      </c>
      <c r="DI43" s="422">
        <v>100.57134655439003</v>
      </c>
      <c r="DJ43" s="422">
        <v>100.12145762692242</v>
      </c>
      <c r="DK43" s="422">
        <v>101.27763389344328</v>
      </c>
      <c r="DL43" s="422">
        <v>101.03747285017066</v>
      </c>
      <c r="DM43" s="422">
        <v>101.85054272066954</v>
      </c>
      <c r="DN43" s="422">
        <v>100.74170653712319</v>
      </c>
      <c r="DO43" s="163" t="s">
        <v>15</v>
      </c>
      <c r="DP43" s="422">
        <v>100.60617163917117</v>
      </c>
      <c r="DQ43" s="422">
        <v>100.42025228430651</v>
      </c>
      <c r="DR43" s="422">
        <v>99.870043901985213</v>
      </c>
      <c r="DS43" s="422">
        <v>100.2893332422093</v>
      </c>
      <c r="DT43" s="422">
        <v>100.10738565734765</v>
      </c>
      <c r="DU43" s="422">
        <v>100.00535403518749</v>
      </c>
      <c r="DV43" s="422">
        <v>99.685317487552666</v>
      </c>
      <c r="DW43" s="422">
        <v>99.89820456975518</v>
      </c>
      <c r="DX43" s="422">
        <v>99.840536132695163</v>
      </c>
      <c r="DY43" s="422">
        <v>99.93927280690437</v>
      </c>
      <c r="DZ43" s="422">
        <v>100.48120539124206</v>
      </c>
      <c r="EA43" s="422">
        <v>100.03985598018612</v>
      </c>
      <c r="EB43" s="163" t="s">
        <v>15</v>
      </c>
      <c r="EC43" s="422">
        <v>99.969806734462622</v>
      </c>
      <c r="ED43" s="422">
        <v>100.14088159832532</v>
      </c>
      <c r="EE43" s="422">
        <v>100.16288396392494</v>
      </c>
      <c r="EF43" s="422">
        <v>100.08881464887895</v>
      </c>
      <c r="EG43" s="422">
        <v>99.510420520697068</v>
      </c>
      <c r="EH43" s="422">
        <v>99.924958879235675</v>
      </c>
      <c r="EI43" s="422">
        <v>100.11778769141108</v>
      </c>
      <c r="EJ43" s="422">
        <v>100.19140227903655</v>
      </c>
      <c r="EK43" s="422">
        <v>100.23948069857491</v>
      </c>
      <c r="EL43" s="422">
        <v>100.2226705628823</v>
      </c>
      <c r="EM43" s="422">
        <v>100.54517713379542</v>
      </c>
      <c r="EN43" s="422">
        <v>99.98214715582165</v>
      </c>
    </row>
    <row r="44" spans="1:144" s="170" customFormat="1" ht="12.75" customHeight="1">
      <c r="A44" s="161" t="s">
        <v>2968</v>
      </c>
      <c r="B44" s="163" t="s">
        <v>15</v>
      </c>
      <c r="C44" s="422">
        <v>254.74823051906785</v>
      </c>
      <c r="D44" s="422">
        <v>104.72110721115928</v>
      </c>
      <c r="E44" s="422">
        <v>118.40531369140305</v>
      </c>
      <c r="F44" s="422">
        <v>101.35408265329974</v>
      </c>
      <c r="G44" s="422">
        <v>112.86701016129525</v>
      </c>
      <c r="H44" s="422">
        <v>109.02044872575007</v>
      </c>
      <c r="I44" s="422">
        <v>101.82804524929156</v>
      </c>
      <c r="J44" s="422">
        <v>99.95049004200753</v>
      </c>
      <c r="K44" s="422">
        <v>111.96981383828097</v>
      </c>
      <c r="L44" s="422">
        <v>101.6687738014494</v>
      </c>
      <c r="M44" s="422">
        <v>183.29510241868695</v>
      </c>
      <c r="N44" s="422">
        <v>112.6638670078361</v>
      </c>
      <c r="O44" s="163" t="s">
        <v>15</v>
      </c>
      <c r="P44" s="422">
        <v>143.22099050287443</v>
      </c>
      <c r="Q44" s="422">
        <v>150.58552806108651</v>
      </c>
      <c r="R44" s="422">
        <v>105.63745854634767</v>
      </c>
      <c r="S44" s="422">
        <v>122.52068941833645</v>
      </c>
      <c r="T44" s="422">
        <v>129.53379843789389</v>
      </c>
      <c r="U44" s="422">
        <v>100</v>
      </c>
      <c r="V44" s="422">
        <v>135.12120961144331</v>
      </c>
      <c r="W44" s="422">
        <v>130.13479772121266</v>
      </c>
      <c r="X44" s="422">
        <v>102.86304787980856</v>
      </c>
      <c r="Y44" s="422">
        <v>112.59576723071831</v>
      </c>
      <c r="Z44" s="422">
        <v>104.15679416832539</v>
      </c>
      <c r="AA44" s="422">
        <v>126.19209019033639</v>
      </c>
      <c r="AB44" s="163" t="s">
        <v>15</v>
      </c>
      <c r="AC44" s="422">
        <v>102.78215453312657</v>
      </c>
      <c r="AD44" s="422">
        <v>104.25234628524849</v>
      </c>
      <c r="AE44" s="422">
        <v>104.80274728613934</v>
      </c>
      <c r="AF44" s="422">
        <v>101.26878153168173</v>
      </c>
      <c r="AG44" s="422">
        <v>102.20848461199306</v>
      </c>
      <c r="AH44" s="422">
        <v>100.23530057926051</v>
      </c>
      <c r="AI44" s="422">
        <v>103.96192429299589</v>
      </c>
      <c r="AJ44" s="422">
        <v>102.13892094979226</v>
      </c>
      <c r="AK44" s="422">
        <v>99.501252814850417</v>
      </c>
      <c r="AL44" s="422">
        <v>100.6606824382486</v>
      </c>
      <c r="AM44" s="422">
        <v>101.41469649642461</v>
      </c>
      <c r="AN44" s="422">
        <v>100.29159201374512</v>
      </c>
      <c r="AO44" s="163" t="s">
        <v>15</v>
      </c>
      <c r="AP44" s="422">
        <v>100.53985208501391</v>
      </c>
      <c r="AQ44" s="422">
        <v>101.04129428275024</v>
      </c>
      <c r="AR44" s="422">
        <v>99.928232099801789</v>
      </c>
      <c r="AS44" s="422">
        <v>100.18552494885277</v>
      </c>
      <c r="AT44" s="422">
        <v>99.995188214017119</v>
      </c>
      <c r="AU44" s="422">
        <v>100.0942817496977</v>
      </c>
      <c r="AV44" s="422">
        <v>100.15012576741032</v>
      </c>
      <c r="AW44" s="422">
        <v>100.75842612406383</v>
      </c>
      <c r="AX44" s="422">
        <v>101.44189198583049</v>
      </c>
      <c r="AY44" s="422">
        <v>100.67607188800527</v>
      </c>
      <c r="AZ44" s="422">
        <v>100.69774175764307</v>
      </c>
      <c r="BA44" s="422">
        <v>100.82513414784773</v>
      </c>
      <c r="BB44" s="163" t="s">
        <v>15</v>
      </c>
      <c r="BC44" s="422">
        <v>101.40691116796204</v>
      </c>
      <c r="BD44" s="422">
        <v>100.51077231000158</v>
      </c>
      <c r="BE44" s="422">
        <v>100</v>
      </c>
      <c r="BF44" s="422">
        <v>99.992282758853463</v>
      </c>
      <c r="BG44" s="422">
        <v>99.963214405026932</v>
      </c>
      <c r="BH44" s="422">
        <v>100.34772586148209</v>
      </c>
      <c r="BI44" s="422">
        <v>98.312740198099718</v>
      </c>
      <c r="BJ44" s="422">
        <v>101.50668621725343</v>
      </c>
      <c r="BK44" s="422">
        <v>100.3559460546869</v>
      </c>
      <c r="BL44" s="422">
        <v>100.09892456278762</v>
      </c>
      <c r="BM44" s="422">
        <v>107.52071214693868</v>
      </c>
      <c r="BN44" s="422">
        <v>101.58263716930927</v>
      </c>
      <c r="BO44" s="163" t="s">
        <v>15</v>
      </c>
      <c r="BP44" s="422">
        <v>99.892582777503989</v>
      </c>
      <c r="BQ44" s="422">
        <v>101.768245401524</v>
      </c>
      <c r="BR44" s="422">
        <v>101.14240682357611</v>
      </c>
      <c r="BS44" s="422">
        <v>99.770605149039014</v>
      </c>
      <c r="BT44" s="422">
        <v>99.734250069291718</v>
      </c>
      <c r="BU44" s="422">
        <v>99.356900179779316</v>
      </c>
      <c r="BV44" s="422">
        <v>101.40405352425614</v>
      </c>
      <c r="BW44" s="422">
        <v>100.00987543846868</v>
      </c>
      <c r="BX44" s="422">
        <v>101.30375148421543</v>
      </c>
      <c r="BY44" s="422">
        <v>100.21398224760387</v>
      </c>
      <c r="BZ44" s="422">
        <v>100.26717572126356</v>
      </c>
      <c r="CA44" s="422">
        <v>101.09098831339709</v>
      </c>
      <c r="CB44" s="163" t="s">
        <v>15</v>
      </c>
      <c r="CC44" s="422">
        <v>99.575653540986735</v>
      </c>
      <c r="CD44" s="422">
        <v>102.41023036902941</v>
      </c>
      <c r="CE44" s="422">
        <v>99.618351164019245</v>
      </c>
      <c r="CF44" s="422">
        <v>100.17862450772851</v>
      </c>
      <c r="CG44" s="422">
        <v>100.33892437750185</v>
      </c>
      <c r="CH44" s="422">
        <v>100.24460185175843</v>
      </c>
      <c r="CI44" s="422">
        <v>99.981379805299738</v>
      </c>
      <c r="CJ44" s="422">
        <v>100.22049367558488</v>
      </c>
      <c r="CK44" s="422">
        <v>100.84199016835078</v>
      </c>
      <c r="CL44" s="422">
        <v>100.57924077688018</v>
      </c>
      <c r="CM44" s="422">
        <v>107.53090135134427</v>
      </c>
      <c r="CN44" s="422">
        <v>100.93114550907123</v>
      </c>
      <c r="CO44" s="163" t="s">
        <v>15</v>
      </c>
      <c r="CP44" s="422">
        <v>100.62253570798741</v>
      </c>
      <c r="CQ44" s="422">
        <v>100.78102135203638</v>
      </c>
      <c r="CR44" s="422">
        <v>100.99782489396236</v>
      </c>
      <c r="CS44" s="422">
        <v>105.33778353548078</v>
      </c>
      <c r="CT44" s="422">
        <v>101.0637909669215</v>
      </c>
      <c r="CU44" s="422">
        <v>101.28390051102521</v>
      </c>
      <c r="CV44" s="422">
        <v>98.893156962402884</v>
      </c>
      <c r="CW44" s="422">
        <v>100.18287596606994</v>
      </c>
      <c r="CX44" s="422">
        <v>100.59135761391286</v>
      </c>
      <c r="CY44" s="422">
        <v>101.05667061203046</v>
      </c>
      <c r="CZ44" s="422">
        <v>101.98279236618842</v>
      </c>
      <c r="DA44" s="422">
        <v>100.4099813500831</v>
      </c>
      <c r="DB44" s="163" t="s">
        <v>15</v>
      </c>
      <c r="DC44" s="422">
        <v>100.23508693033234</v>
      </c>
      <c r="DD44" s="422">
        <v>100.45790208069916</v>
      </c>
      <c r="DE44" s="422">
        <v>100.43748019498</v>
      </c>
      <c r="DF44" s="422">
        <v>100.39345536025743</v>
      </c>
      <c r="DG44" s="422">
        <v>100.07775766099418</v>
      </c>
      <c r="DH44" s="422">
        <v>100.62778607008778</v>
      </c>
      <c r="DI44" s="422">
        <v>99.937503290977872</v>
      </c>
      <c r="DJ44" s="422">
        <v>100.35009588308574</v>
      </c>
      <c r="DK44" s="422">
        <v>100.428500897025</v>
      </c>
      <c r="DL44" s="422">
        <v>100.40519740567299</v>
      </c>
      <c r="DM44" s="422">
        <v>100.38249006730302</v>
      </c>
      <c r="DN44" s="422">
        <v>100.07227646193031</v>
      </c>
      <c r="DO44" s="163" t="s">
        <v>15</v>
      </c>
      <c r="DP44" s="422">
        <v>100.6304437552848</v>
      </c>
      <c r="DQ44" s="422">
        <v>100.55680144949939</v>
      </c>
      <c r="DR44" s="422">
        <v>99.97714548508344</v>
      </c>
      <c r="DS44" s="422">
        <v>100.28433193782007</v>
      </c>
      <c r="DT44" s="422">
        <v>100.49448770217975</v>
      </c>
      <c r="DU44" s="422">
        <v>100.5826368983501</v>
      </c>
      <c r="DV44" s="422">
        <v>100.04201651002631</v>
      </c>
      <c r="DW44" s="422">
        <v>100.12984636862288</v>
      </c>
      <c r="DX44" s="422">
        <v>99.928951845979157</v>
      </c>
      <c r="DY44" s="422">
        <v>100.16838994848045</v>
      </c>
      <c r="DZ44" s="422">
        <v>100.24930011563693</v>
      </c>
      <c r="EA44" s="422">
        <v>100.1526089051299</v>
      </c>
      <c r="EB44" s="163" t="s">
        <v>15</v>
      </c>
      <c r="EC44" s="422">
        <v>100.05428073483411</v>
      </c>
      <c r="ED44" s="422">
        <v>100.34159274715813</v>
      </c>
      <c r="EE44" s="422">
        <v>100.54555871332029</v>
      </c>
      <c r="EF44" s="422">
        <v>99.934225560451296</v>
      </c>
      <c r="EG44" s="422">
        <v>99.791372664471695</v>
      </c>
      <c r="EH44" s="422">
        <v>100.00779861389479</v>
      </c>
      <c r="EI44" s="422">
        <v>100.0002597342456</v>
      </c>
      <c r="EJ44" s="422">
        <v>99.970230998461489</v>
      </c>
      <c r="EK44" s="422">
        <v>100.88889465410685</v>
      </c>
      <c r="EL44" s="422">
        <v>100.68673775274695</v>
      </c>
      <c r="EM44" s="422">
        <v>100.54469256271254</v>
      </c>
      <c r="EN44" s="422">
        <v>100.18909491517216</v>
      </c>
    </row>
    <row r="45" spans="1:144" s="170" customFormat="1" ht="12.75" customHeight="1">
      <c r="A45" s="161" t="s">
        <v>2969</v>
      </c>
      <c r="B45" s="163" t="s">
        <v>15</v>
      </c>
      <c r="C45" s="422">
        <v>304.06649305186886</v>
      </c>
      <c r="D45" s="422">
        <v>215.84682832267305</v>
      </c>
      <c r="E45" s="422">
        <v>102.12224388340205</v>
      </c>
      <c r="F45" s="422">
        <v>100.05219208297495</v>
      </c>
      <c r="G45" s="422">
        <v>100</v>
      </c>
      <c r="H45" s="422">
        <v>100</v>
      </c>
      <c r="I45" s="422">
        <v>107.93987643165433</v>
      </c>
      <c r="J45" s="422">
        <v>100.04267058361887</v>
      </c>
      <c r="K45" s="422">
        <v>107.52918320532063</v>
      </c>
      <c r="L45" s="422">
        <v>105.76614021624269</v>
      </c>
      <c r="M45" s="422">
        <v>138.33908180915466</v>
      </c>
      <c r="N45" s="422">
        <v>145.33973932961197</v>
      </c>
      <c r="O45" s="163" t="s">
        <v>15</v>
      </c>
      <c r="P45" s="422">
        <v>146.83390106601328</v>
      </c>
      <c r="Q45" s="422">
        <v>142.40443561564848</v>
      </c>
      <c r="R45" s="422">
        <v>110.90159707374767</v>
      </c>
      <c r="S45" s="422">
        <v>118.93105068151198</v>
      </c>
      <c r="T45" s="422">
        <v>109.13104335585446</v>
      </c>
      <c r="U45" s="422">
        <v>105.02636312779643</v>
      </c>
      <c r="V45" s="422">
        <v>120.81401333264017</v>
      </c>
      <c r="W45" s="422">
        <v>148.84963869131684</v>
      </c>
      <c r="X45" s="422">
        <v>113.41322752969103</v>
      </c>
      <c r="Y45" s="422">
        <v>103.01069675301169</v>
      </c>
      <c r="Z45" s="422">
        <v>101.72088897948981</v>
      </c>
      <c r="AA45" s="422">
        <v>117.85994105944143</v>
      </c>
      <c r="AB45" s="163" t="s">
        <v>15</v>
      </c>
      <c r="AC45" s="422">
        <v>101.99883875785207</v>
      </c>
      <c r="AD45" s="422">
        <v>103.63062123817022</v>
      </c>
      <c r="AE45" s="422">
        <v>104.95655117500355</v>
      </c>
      <c r="AF45" s="422">
        <v>113.3970887387329</v>
      </c>
      <c r="AG45" s="422">
        <v>102.28903087785415</v>
      </c>
      <c r="AH45" s="422">
        <v>100.57691979126973</v>
      </c>
      <c r="AI45" s="422">
        <v>103.37792718170877</v>
      </c>
      <c r="AJ45" s="422">
        <v>103.30685065252121</v>
      </c>
      <c r="AK45" s="422">
        <v>118.56196783594145</v>
      </c>
      <c r="AL45" s="422">
        <v>105.02426535947113</v>
      </c>
      <c r="AM45" s="422">
        <v>107.89296175852721</v>
      </c>
      <c r="AN45" s="422">
        <v>103.56573614212003</v>
      </c>
      <c r="AO45" s="163" t="s">
        <v>15</v>
      </c>
      <c r="AP45" s="422">
        <v>100.18502391661141</v>
      </c>
      <c r="AQ45" s="422">
        <v>100.31725441418324</v>
      </c>
      <c r="AR45" s="422">
        <v>99.367680135960683</v>
      </c>
      <c r="AS45" s="422">
        <v>100.52874797944141</v>
      </c>
      <c r="AT45" s="422">
        <v>100.38821146004604</v>
      </c>
      <c r="AU45" s="422">
        <v>100.01529481762856</v>
      </c>
      <c r="AV45" s="422">
        <v>100.2383347609788</v>
      </c>
      <c r="AW45" s="422">
        <v>102.48299214542081</v>
      </c>
      <c r="AX45" s="422">
        <v>100.04026313440679</v>
      </c>
      <c r="AY45" s="422">
        <v>100.63920438458334</v>
      </c>
      <c r="AZ45" s="422">
        <v>100.7794408203566</v>
      </c>
      <c r="BA45" s="422">
        <v>101.12953732956109</v>
      </c>
      <c r="BB45" s="163" t="s">
        <v>15</v>
      </c>
      <c r="BC45" s="422">
        <v>101.81695341025711</v>
      </c>
      <c r="BD45" s="422">
        <v>102.02340466755682</v>
      </c>
      <c r="BE45" s="422">
        <v>100</v>
      </c>
      <c r="BF45" s="422">
        <v>100.53164396186791</v>
      </c>
      <c r="BG45" s="422">
        <v>100.09990972940027</v>
      </c>
      <c r="BH45" s="422">
        <v>101.11223822471919</v>
      </c>
      <c r="BI45" s="422">
        <v>98.118093600445491</v>
      </c>
      <c r="BJ45" s="422">
        <v>101.39057757462989</v>
      </c>
      <c r="BK45" s="422">
        <v>102.37737665464095</v>
      </c>
      <c r="BL45" s="422">
        <v>103.19805163724914</v>
      </c>
      <c r="BM45" s="422">
        <v>110.10733137796593</v>
      </c>
      <c r="BN45" s="422">
        <v>101.98091044977144</v>
      </c>
      <c r="BO45" s="163" t="s">
        <v>15</v>
      </c>
      <c r="BP45" s="422">
        <v>101.32422360090662</v>
      </c>
      <c r="BQ45" s="422">
        <v>102.11824412568818</v>
      </c>
      <c r="BR45" s="422">
        <v>100.46109398331157</v>
      </c>
      <c r="BS45" s="422">
        <v>100.77466131119873</v>
      </c>
      <c r="BT45" s="422">
        <v>100.32876170573365</v>
      </c>
      <c r="BU45" s="422">
        <v>100.41073150727884</v>
      </c>
      <c r="BV45" s="422">
        <v>101.80018456603852</v>
      </c>
      <c r="BW45" s="422">
        <v>101.10451517884793</v>
      </c>
      <c r="BX45" s="422">
        <v>102.67225158925513</v>
      </c>
      <c r="BY45" s="422">
        <v>101.00038192812355</v>
      </c>
      <c r="BZ45" s="422">
        <v>101.48837390740455</v>
      </c>
      <c r="CA45" s="422">
        <v>100.44532541017087</v>
      </c>
      <c r="CB45" s="163" t="s">
        <v>15</v>
      </c>
      <c r="CC45" s="422">
        <v>99.625763442676401</v>
      </c>
      <c r="CD45" s="422">
        <v>100.11906029659971</v>
      </c>
      <c r="CE45" s="422">
        <v>100.42721168894522</v>
      </c>
      <c r="CF45" s="422">
        <v>100.26237084791198</v>
      </c>
      <c r="CG45" s="422">
        <v>101.17340029823079</v>
      </c>
      <c r="CH45" s="422">
        <v>99.844239236044956</v>
      </c>
      <c r="CI45" s="422">
        <v>100.28817923231711</v>
      </c>
      <c r="CJ45" s="422">
        <v>100.17736388592262</v>
      </c>
      <c r="CK45" s="422">
        <v>100.3425032486784</v>
      </c>
      <c r="CL45" s="422">
        <v>100.024696078256</v>
      </c>
      <c r="CM45" s="422">
        <v>102.31393259141754</v>
      </c>
      <c r="CN45" s="422">
        <v>101.11474694575216</v>
      </c>
      <c r="CO45" s="163" t="s">
        <v>15</v>
      </c>
      <c r="CP45" s="422">
        <v>99.820504997936851</v>
      </c>
      <c r="CQ45" s="422">
        <v>100.31626618570955</v>
      </c>
      <c r="CR45" s="422">
        <v>100.78261698402852</v>
      </c>
      <c r="CS45" s="422">
        <v>100.37065239460038</v>
      </c>
      <c r="CT45" s="422">
        <v>100.47604949713759</v>
      </c>
      <c r="CU45" s="422">
        <v>100.19734355375935</v>
      </c>
      <c r="CV45" s="422">
        <v>100.02370705610224</v>
      </c>
      <c r="CW45" s="422">
        <v>100.39379006680701</v>
      </c>
      <c r="CX45" s="422">
        <v>100.82432481858865</v>
      </c>
      <c r="CY45" s="422">
        <v>100.85026581741765</v>
      </c>
      <c r="CZ45" s="422">
        <v>103.11260745547285</v>
      </c>
      <c r="DA45" s="422">
        <v>100.74709071346714</v>
      </c>
      <c r="DB45" s="163" t="s">
        <v>15</v>
      </c>
      <c r="DC45" s="422">
        <v>101.03083973352962</v>
      </c>
      <c r="DD45" s="422">
        <v>101.47536902238117</v>
      </c>
      <c r="DE45" s="422">
        <v>100.48445585227508</v>
      </c>
      <c r="DF45" s="422">
        <v>100.66407005723639</v>
      </c>
      <c r="DG45" s="422">
        <v>100.87722343404681</v>
      </c>
      <c r="DH45" s="422">
        <v>100.2866435069929</v>
      </c>
      <c r="DI45" s="422">
        <v>100.00554936373878</v>
      </c>
      <c r="DJ45" s="422">
        <v>100.06442438947425</v>
      </c>
      <c r="DK45" s="422">
        <v>100.22692912892185</v>
      </c>
      <c r="DL45" s="422">
        <v>100.47501856546511</v>
      </c>
      <c r="DM45" s="422">
        <v>100.22690821161827</v>
      </c>
      <c r="DN45" s="422">
        <v>100.53704303922844</v>
      </c>
      <c r="DO45" s="163" t="s">
        <v>15</v>
      </c>
      <c r="DP45" s="422">
        <v>100.11781962084494</v>
      </c>
      <c r="DQ45" s="422">
        <v>100.57649567445486</v>
      </c>
      <c r="DR45" s="422">
        <v>99.891234127824447</v>
      </c>
      <c r="DS45" s="422">
        <v>100.87737004527388</v>
      </c>
      <c r="DT45" s="422">
        <v>100.06217126282675</v>
      </c>
      <c r="DU45" s="422">
        <v>100.52919050388564</v>
      </c>
      <c r="DV45" s="422">
        <v>99.984745941601787</v>
      </c>
      <c r="DW45" s="422">
        <v>100.4076010935359</v>
      </c>
      <c r="DX45" s="422">
        <v>100.68695034984106</v>
      </c>
      <c r="DY45" s="422">
        <v>100.34913222937209</v>
      </c>
      <c r="DZ45" s="422">
        <v>100.01067418959526</v>
      </c>
      <c r="EA45" s="422">
        <v>100.33852919620556</v>
      </c>
      <c r="EB45" s="163" t="s">
        <v>15</v>
      </c>
      <c r="EC45" s="422">
        <v>100.00177548940441</v>
      </c>
      <c r="ED45" s="422">
        <v>100.13716517560557</v>
      </c>
      <c r="EE45" s="422">
        <v>100.31326637927582</v>
      </c>
      <c r="EF45" s="422">
        <v>100.00122748464986</v>
      </c>
      <c r="EG45" s="422">
        <v>100.231073053633</v>
      </c>
      <c r="EH45" s="422">
        <v>100.03962013212384</v>
      </c>
      <c r="EI45" s="422">
        <v>100.00106766156102</v>
      </c>
      <c r="EJ45" s="422">
        <v>100.28091283867739</v>
      </c>
      <c r="EK45" s="422">
        <v>100.03951808043621</v>
      </c>
      <c r="EL45" s="422">
        <v>100.03024553213487</v>
      </c>
      <c r="EM45" s="422">
        <v>100.00031019894816</v>
      </c>
      <c r="EN45" s="422">
        <v>100</v>
      </c>
    </row>
    <row r="46" spans="1:144" s="170" customFormat="1" ht="12.75" customHeight="1">
      <c r="A46" s="161" t="s">
        <v>3791</v>
      </c>
      <c r="B46" s="163" t="s">
        <v>15</v>
      </c>
      <c r="C46" s="422">
        <v>243.01073764221434</v>
      </c>
      <c r="D46" s="422">
        <v>100</v>
      </c>
      <c r="E46" s="422">
        <v>102.61660091655035</v>
      </c>
      <c r="F46" s="422">
        <v>101.30214163100315</v>
      </c>
      <c r="G46" s="422">
        <v>106.73779628920718</v>
      </c>
      <c r="H46" s="422">
        <v>111.72059555963997</v>
      </c>
      <c r="I46" s="422">
        <v>100</v>
      </c>
      <c r="J46" s="422">
        <v>100.28400961135748</v>
      </c>
      <c r="K46" s="422">
        <v>100.35999007859864</v>
      </c>
      <c r="L46" s="422">
        <v>106.36496845745647</v>
      </c>
      <c r="M46" s="422">
        <v>103.28185807286177</v>
      </c>
      <c r="N46" s="422">
        <v>133.98594805318447</v>
      </c>
      <c r="O46" s="163" t="s">
        <v>15</v>
      </c>
      <c r="P46" s="422">
        <v>101.037012903077</v>
      </c>
      <c r="Q46" s="422">
        <v>158.57125347202285</v>
      </c>
      <c r="R46" s="422">
        <v>118.04970073777892</v>
      </c>
      <c r="S46" s="422">
        <v>106.30485825070448</v>
      </c>
      <c r="T46" s="422">
        <v>112.90661219502826</v>
      </c>
      <c r="U46" s="422">
        <v>113.50972196307529</v>
      </c>
      <c r="V46" s="422">
        <v>105.79531574308518</v>
      </c>
      <c r="W46" s="422">
        <v>118.19553462556183</v>
      </c>
      <c r="X46" s="422">
        <v>180.82823544816256</v>
      </c>
      <c r="Y46" s="422">
        <v>106.5217543207831</v>
      </c>
      <c r="Z46" s="422">
        <v>105.74349677720818</v>
      </c>
      <c r="AA46" s="422">
        <v>113.43648793410905</v>
      </c>
      <c r="AB46" s="163" t="s">
        <v>15</v>
      </c>
      <c r="AC46" s="422">
        <v>106.97033353335257</v>
      </c>
      <c r="AD46" s="422">
        <v>105.57128706703173</v>
      </c>
      <c r="AE46" s="422">
        <v>104.91923314281424</v>
      </c>
      <c r="AF46" s="422">
        <v>102.14864697518374</v>
      </c>
      <c r="AG46" s="422">
        <v>103.73180042246426</v>
      </c>
      <c r="AH46" s="422">
        <v>101.23264288503012</v>
      </c>
      <c r="AI46" s="422">
        <v>104.60096818526006</v>
      </c>
      <c r="AJ46" s="422">
        <v>101.28714389625564</v>
      </c>
      <c r="AK46" s="422">
        <v>102.95926925165881</v>
      </c>
      <c r="AL46" s="422">
        <v>103.49070763683798</v>
      </c>
      <c r="AM46" s="422">
        <v>103.12706021313186</v>
      </c>
      <c r="AN46" s="422">
        <v>100.00630174827978</v>
      </c>
      <c r="AO46" s="163" t="s">
        <v>15</v>
      </c>
      <c r="AP46" s="422">
        <v>102.46548251887344</v>
      </c>
      <c r="AQ46" s="422">
        <v>103.17648998541316</v>
      </c>
      <c r="AR46" s="422">
        <v>101.03217945429562</v>
      </c>
      <c r="AS46" s="422">
        <v>99.072850789412342</v>
      </c>
      <c r="AT46" s="422">
        <v>99.938030324841989</v>
      </c>
      <c r="AU46" s="422">
        <v>100.08468948662301</v>
      </c>
      <c r="AV46" s="422">
        <v>100.47069897690402</v>
      </c>
      <c r="AW46" s="422">
        <v>100.50103519745706</v>
      </c>
      <c r="AX46" s="422">
        <v>100.5672615220694</v>
      </c>
      <c r="AY46" s="422">
        <v>100.92178491210457</v>
      </c>
      <c r="AZ46" s="422">
        <v>100.26305225848905</v>
      </c>
      <c r="BA46" s="422">
        <v>101.45509507880099</v>
      </c>
      <c r="BB46" s="163" t="s">
        <v>15</v>
      </c>
      <c r="BC46" s="422">
        <v>99.986699893846804</v>
      </c>
      <c r="BD46" s="422">
        <v>104.31026252830542</v>
      </c>
      <c r="BE46" s="422">
        <v>100</v>
      </c>
      <c r="BF46" s="422">
        <v>104.23781360028934</v>
      </c>
      <c r="BG46" s="422">
        <v>101.41106208691899</v>
      </c>
      <c r="BH46" s="422">
        <v>100.98219837335878</v>
      </c>
      <c r="BI46" s="422">
        <v>100.34656640815982</v>
      </c>
      <c r="BJ46" s="422">
        <v>100.4926804980289</v>
      </c>
      <c r="BK46" s="422">
        <v>103.48537658117181</v>
      </c>
      <c r="BL46" s="422">
        <v>101.97307906959503</v>
      </c>
      <c r="BM46" s="422">
        <v>104.38659716650362</v>
      </c>
      <c r="BN46" s="422">
        <v>105.83899352735442</v>
      </c>
      <c r="BO46" s="163" t="s">
        <v>15</v>
      </c>
      <c r="BP46" s="422">
        <v>100.6512906238987</v>
      </c>
      <c r="BQ46" s="422">
        <v>101.77561328654265</v>
      </c>
      <c r="BR46" s="422">
        <v>102.50441166719946</v>
      </c>
      <c r="BS46" s="422">
        <v>100.13894200803155</v>
      </c>
      <c r="BT46" s="422">
        <v>100.23796919200556</v>
      </c>
      <c r="BU46" s="422">
        <v>102.51084033361207</v>
      </c>
      <c r="BV46" s="422">
        <v>101.00958501622728</v>
      </c>
      <c r="BW46" s="422">
        <v>100.48128887783643</v>
      </c>
      <c r="BX46" s="422">
        <v>100.15424826861401</v>
      </c>
      <c r="BY46" s="422">
        <v>100.601990682272</v>
      </c>
      <c r="BZ46" s="422">
        <v>99.883650325298845</v>
      </c>
      <c r="CA46" s="422">
        <v>102.4648384341281</v>
      </c>
      <c r="CB46" s="163" t="s">
        <v>15</v>
      </c>
      <c r="CC46" s="422">
        <v>99.656985262120912</v>
      </c>
      <c r="CD46" s="422">
        <v>100.324221437579</v>
      </c>
      <c r="CE46" s="422">
        <v>99.488726357573029</v>
      </c>
      <c r="CF46" s="422">
        <v>100.6422697260238</v>
      </c>
      <c r="CG46" s="422">
        <v>100.06741725979266</v>
      </c>
      <c r="CH46" s="422">
        <v>100.76394785878348</v>
      </c>
      <c r="CI46" s="422">
        <v>100.03948961821135</v>
      </c>
      <c r="CJ46" s="422">
        <v>100.12744768352266</v>
      </c>
      <c r="CK46" s="422">
        <v>100.37196024099177</v>
      </c>
      <c r="CL46" s="422">
        <v>99.898339944539657</v>
      </c>
      <c r="CM46" s="422">
        <v>109.29921285557941</v>
      </c>
      <c r="CN46" s="422">
        <v>97.913184762142805</v>
      </c>
      <c r="CO46" s="163" t="s">
        <v>15</v>
      </c>
      <c r="CP46" s="422">
        <v>101.04358837697957</v>
      </c>
      <c r="CQ46" s="422">
        <v>100.5531247177677</v>
      </c>
      <c r="CR46" s="422">
        <v>100.32732598618286</v>
      </c>
      <c r="CS46" s="422">
        <v>105.05634114419028</v>
      </c>
      <c r="CT46" s="422">
        <v>100.72688041334277</v>
      </c>
      <c r="CU46" s="422">
        <v>102.40695940726235</v>
      </c>
      <c r="CV46" s="422">
        <v>99.845848199323285</v>
      </c>
      <c r="CW46" s="422">
        <v>99.630939520080005</v>
      </c>
      <c r="CX46" s="422">
        <v>100.08950481315624</v>
      </c>
      <c r="CY46" s="422">
        <v>100.72823475658892</v>
      </c>
      <c r="CZ46" s="422">
        <v>102.11145442962753</v>
      </c>
      <c r="DA46" s="422">
        <v>101.33282475094893</v>
      </c>
      <c r="DB46" s="163" t="s">
        <v>15</v>
      </c>
      <c r="DC46" s="422">
        <v>100.94754157721933</v>
      </c>
      <c r="DD46" s="422">
        <v>100.38273742472572</v>
      </c>
      <c r="DE46" s="422">
        <v>100.10162668352494</v>
      </c>
      <c r="DF46" s="422">
        <v>99.387697415682851</v>
      </c>
      <c r="DG46" s="422">
        <v>99.982585069973979</v>
      </c>
      <c r="DH46" s="422">
        <v>100.18940772659464</v>
      </c>
      <c r="DI46" s="422">
        <v>99.902474066416616</v>
      </c>
      <c r="DJ46" s="422">
        <v>100.03249186490622</v>
      </c>
      <c r="DK46" s="422">
        <v>100.09186850478341</v>
      </c>
      <c r="DL46" s="422">
        <v>100.23303165048922</v>
      </c>
      <c r="DM46" s="422">
        <v>100.26164017549546</v>
      </c>
      <c r="DN46" s="422">
        <v>100.67872949994725</v>
      </c>
      <c r="DO46" s="163" t="s">
        <v>15</v>
      </c>
      <c r="DP46" s="422">
        <v>101.09584798893624</v>
      </c>
      <c r="DQ46" s="422">
        <v>102.86848184539625</v>
      </c>
      <c r="DR46" s="422">
        <v>101.34574912737745</v>
      </c>
      <c r="DS46" s="422">
        <v>102.21293141167772</v>
      </c>
      <c r="DT46" s="422">
        <v>100.26256077924162</v>
      </c>
      <c r="DU46" s="422">
        <v>99.983858329411007</v>
      </c>
      <c r="DV46" s="422">
        <v>100.02339896957797</v>
      </c>
      <c r="DW46" s="422">
        <v>99.861600482757851</v>
      </c>
      <c r="DX46" s="422">
        <v>99.871114254300153</v>
      </c>
      <c r="DY46" s="422">
        <v>100.07351898354548</v>
      </c>
      <c r="DZ46" s="422">
        <v>100.55209893399606</v>
      </c>
      <c r="EA46" s="422">
        <v>99.744645527748887</v>
      </c>
      <c r="EB46" s="163" t="s">
        <v>15</v>
      </c>
      <c r="EC46" s="422">
        <v>99.991544181217222</v>
      </c>
      <c r="ED46" s="422">
        <v>100.06036905773188</v>
      </c>
      <c r="EE46" s="422">
        <v>100.00231105077286</v>
      </c>
      <c r="EF46" s="422">
        <v>100.36364370500301</v>
      </c>
      <c r="EG46" s="422">
        <v>100.01027397052822</v>
      </c>
      <c r="EH46" s="422">
        <v>99.850137218231879</v>
      </c>
      <c r="EI46" s="422">
        <v>99.860163646986322</v>
      </c>
      <c r="EJ46" s="422">
        <v>100.13558121516455</v>
      </c>
      <c r="EK46" s="422">
        <v>100.06178419871823</v>
      </c>
      <c r="EL46" s="422">
        <v>100.05049263041978</v>
      </c>
      <c r="EM46" s="422">
        <v>100.37583296914244</v>
      </c>
      <c r="EN46" s="422">
        <v>100.13482197780968</v>
      </c>
    </row>
    <row r="47" spans="1:144" s="170" customFormat="1" ht="12.75" customHeight="1">
      <c r="A47" s="161" t="s">
        <v>2970</v>
      </c>
      <c r="B47" s="163" t="s">
        <v>15</v>
      </c>
      <c r="C47" s="422">
        <v>100.23911665645333</v>
      </c>
      <c r="D47" s="422">
        <v>102.25228317552811</v>
      </c>
      <c r="E47" s="422">
        <v>121.15094485828853</v>
      </c>
      <c r="F47" s="422">
        <v>107.38190999283097</v>
      </c>
      <c r="G47" s="422">
        <v>99.793331237141786</v>
      </c>
      <c r="H47" s="422">
        <v>102.83278380681824</v>
      </c>
      <c r="I47" s="422">
        <v>108.3840061458031</v>
      </c>
      <c r="J47" s="422">
        <v>101.44586569867108</v>
      </c>
      <c r="K47" s="422">
        <v>106.54242961657603</v>
      </c>
      <c r="L47" s="422">
        <v>134.49882706619894</v>
      </c>
      <c r="M47" s="422">
        <v>141.4672566723151</v>
      </c>
      <c r="N47" s="422">
        <v>118.24358998531453</v>
      </c>
      <c r="O47" s="163" t="s">
        <v>15</v>
      </c>
      <c r="P47" s="422">
        <v>154.09342666649417</v>
      </c>
      <c r="Q47" s="422">
        <v>136.70441164394268</v>
      </c>
      <c r="R47" s="422">
        <v>176.69571400473913</v>
      </c>
      <c r="S47" s="422">
        <v>140.575240858901</v>
      </c>
      <c r="T47" s="422">
        <v>141.65204708553557</v>
      </c>
      <c r="U47" s="422">
        <v>108.14689811123093</v>
      </c>
      <c r="V47" s="422">
        <v>114.45916572395593</v>
      </c>
      <c r="W47" s="422">
        <v>124.94662016705117</v>
      </c>
      <c r="X47" s="422">
        <v>116.9404425474593</v>
      </c>
      <c r="Y47" s="422">
        <v>102.38202471442361</v>
      </c>
      <c r="Z47" s="422">
        <v>148.12759616672608</v>
      </c>
      <c r="AA47" s="422">
        <v>116.95765908012848</v>
      </c>
      <c r="AB47" s="163" t="s">
        <v>15</v>
      </c>
      <c r="AC47" s="422">
        <v>101.71911068288087</v>
      </c>
      <c r="AD47" s="422">
        <v>102.36699129193782</v>
      </c>
      <c r="AE47" s="422">
        <v>101.63962476447806</v>
      </c>
      <c r="AF47" s="422">
        <v>103.27974373681661</v>
      </c>
      <c r="AG47" s="422">
        <v>108.13614411114911</v>
      </c>
      <c r="AH47" s="422">
        <v>101.85106073229062</v>
      </c>
      <c r="AI47" s="422">
        <v>107.84287458706865</v>
      </c>
      <c r="AJ47" s="422">
        <v>104.89809409589948</v>
      </c>
      <c r="AK47" s="422">
        <v>102.91895993610166</v>
      </c>
      <c r="AL47" s="422">
        <v>100.8900630520897</v>
      </c>
      <c r="AM47" s="422">
        <v>106.67872773757998</v>
      </c>
      <c r="AN47" s="422">
        <v>100.59528105961716</v>
      </c>
      <c r="AO47" s="163" t="s">
        <v>15</v>
      </c>
      <c r="AP47" s="422">
        <v>103.20150574457656</v>
      </c>
      <c r="AQ47" s="422">
        <v>100.59677548811383</v>
      </c>
      <c r="AR47" s="422">
        <v>101.64306753158449</v>
      </c>
      <c r="AS47" s="422">
        <v>100.20810874518106</v>
      </c>
      <c r="AT47" s="422">
        <v>99.981959104241</v>
      </c>
      <c r="AU47" s="422">
        <v>100.31405789363932</v>
      </c>
      <c r="AV47" s="422">
        <v>99.99952124953397</v>
      </c>
      <c r="AW47" s="422">
        <v>101.11238602665091</v>
      </c>
      <c r="AX47" s="422">
        <v>100.60718641014539</v>
      </c>
      <c r="AY47" s="422">
        <v>101.72193871860824</v>
      </c>
      <c r="AZ47" s="422">
        <v>100.98007849941848</v>
      </c>
      <c r="BA47" s="422">
        <v>100.5107399741467</v>
      </c>
      <c r="BB47" s="163" t="s">
        <v>15</v>
      </c>
      <c r="BC47" s="422">
        <v>101.736063067725</v>
      </c>
      <c r="BD47" s="422">
        <v>100.21248794949508</v>
      </c>
      <c r="BE47" s="422">
        <v>100</v>
      </c>
      <c r="BF47" s="422">
        <v>100.68671502459404</v>
      </c>
      <c r="BG47" s="422">
        <v>104.22510304435828</v>
      </c>
      <c r="BH47" s="422">
        <v>100.56990821126415</v>
      </c>
      <c r="BI47" s="422">
        <v>99.611214835257627</v>
      </c>
      <c r="BJ47" s="422">
        <v>100.2954433381462</v>
      </c>
      <c r="BK47" s="422">
        <v>102.04575223253552</v>
      </c>
      <c r="BL47" s="422">
        <v>103.42251849615775</v>
      </c>
      <c r="BM47" s="422">
        <v>111.30582482855178</v>
      </c>
      <c r="BN47" s="422">
        <v>102.32865541440559</v>
      </c>
      <c r="BO47" s="163" t="s">
        <v>15</v>
      </c>
      <c r="BP47" s="422">
        <v>102.92946717431705</v>
      </c>
      <c r="BQ47" s="422">
        <v>100.1245317276106</v>
      </c>
      <c r="BR47" s="422">
        <v>100.93879804558222</v>
      </c>
      <c r="BS47" s="422">
        <v>100.07835145826569</v>
      </c>
      <c r="BT47" s="422">
        <v>100.30275436955027</v>
      </c>
      <c r="BU47" s="422">
        <v>100.87752954262061</v>
      </c>
      <c r="BV47" s="422">
        <v>100.12718002445109</v>
      </c>
      <c r="BW47" s="422">
        <v>101.86942310474787</v>
      </c>
      <c r="BX47" s="422">
        <v>100.43743751462917</v>
      </c>
      <c r="BY47" s="422">
        <v>100.88260640194464</v>
      </c>
      <c r="BZ47" s="422">
        <v>100.66320043900956</v>
      </c>
      <c r="CA47" s="422">
        <v>100.5312730715024</v>
      </c>
      <c r="CB47" s="163" t="s">
        <v>15</v>
      </c>
      <c r="CC47" s="422">
        <v>100.24439114841111</v>
      </c>
      <c r="CD47" s="422">
        <v>100.12988149061613</v>
      </c>
      <c r="CE47" s="422">
        <v>100.13802534333307</v>
      </c>
      <c r="CF47" s="422">
        <v>100.16093336497711</v>
      </c>
      <c r="CG47" s="422">
        <v>100.15079566844396</v>
      </c>
      <c r="CH47" s="422">
        <v>100.02436729190205</v>
      </c>
      <c r="CI47" s="422">
        <v>100.32039916124582</v>
      </c>
      <c r="CJ47" s="422">
        <v>100.10590840996407</v>
      </c>
      <c r="CK47" s="422">
        <v>100.21382816696527</v>
      </c>
      <c r="CL47" s="422">
        <v>100.25103133551158</v>
      </c>
      <c r="CM47" s="422">
        <v>102.54056039722373</v>
      </c>
      <c r="CN47" s="422">
        <v>100.44266417601413</v>
      </c>
      <c r="CO47" s="163" t="s">
        <v>15</v>
      </c>
      <c r="CP47" s="422">
        <v>100.84829841605041</v>
      </c>
      <c r="CQ47" s="422">
        <v>100.41516778594</v>
      </c>
      <c r="CR47" s="422">
        <v>100.23862789901202</v>
      </c>
      <c r="CS47" s="422">
        <v>100.68441061367331</v>
      </c>
      <c r="CT47" s="422">
        <v>101.26087089488594</v>
      </c>
      <c r="CU47" s="422">
        <v>100.96543645034201</v>
      </c>
      <c r="CV47" s="422">
        <v>101.11042999541209</v>
      </c>
      <c r="CW47" s="422">
        <v>100.16153754874846</v>
      </c>
      <c r="CX47" s="422">
        <v>100.81112875680896</v>
      </c>
      <c r="CY47" s="422">
        <v>100.42430045845654</v>
      </c>
      <c r="CZ47" s="422">
        <v>100.8945998535178</v>
      </c>
      <c r="DA47" s="422">
        <v>102.14438351680306</v>
      </c>
      <c r="DB47" s="163" t="s">
        <v>15</v>
      </c>
      <c r="DC47" s="422">
        <v>101.43534311937681</v>
      </c>
      <c r="DD47" s="422">
        <v>100.89966319074395</v>
      </c>
      <c r="DE47" s="422">
        <v>101.18179360945147</v>
      </c>
      <c r="DF47" s="422">
        <v>100.12493032603693</v>
      </c>
      <c r="DG47" s="422">
        <v>100.96922421675384</v>
      </c>
      <c r="DH47" s="422">
        <v>100.72424175625716</v>
      </c>
      <c r="DI47" s="422">
        <v>102.15025964007245</v>
      </c>
      <c r="DJ47" s="422">
        <v>101.44170045317784</v>
      </c>
      <c r="DK47" s="422">
        <v>100.9499166404626</v>
      </c>
      <c r="DL47" s="422">
        <v>100.74618270423947</v>
      </c>
      <c r="DM47" s="422">
        <v>100.44078680995922</v>
      </c>
      <c r="DN47" s="422">
        <v>100.30675432269325</v>
      </c>
      <c r="DO47" s="163" t="s">
        <v>15</v>
      </c>
      <c r="DP47" s="422">
        <v>100.13398445076767</v>
      </c>
      <c r="DQ47" s="422">
        <v>100.28427715354158</v>
      </c>
      <c r="DR47" s="422">
        <v>100.17534150685054</v>
      </c>
      <c r="DS47" s="422">
        <v>100.31014704696943</v>
      </c>
      <c r="DT47" s="422">
        <v>100.53473180037338</v>
      </c>
      <c r="DU47" s="422">
        <v>100.36989474708091</v>
      </c>
      <c r="DV47" s="422">
        <v>100.12588021837236</v>
      </c>
      <c r="DW47" s="422">
        <v>100.27885359864383</v>
      </c>
      <c r="DX47" s="422">
        <v>100.52995051058873</v>
      </c>
      <c r="DY47" s="422">
        <v>100.79587862178188</v>
      </c>
      <c r="DZ47" s="422">
        <v>100.58165937238819</v>
      </c>
      <c r="EA47" s="422">
        <v>100.26976742396114</v>
      </c>
      <c r="EB47" s="163" t="s">
        <v>15</v>
      </c>
      <c r="EC47" s="422">
        <v>100.03888661670229</v>
      </c>
      <c r="ED47" s="422">
        <v>100.51353303823214</v>
      </c>
      <c r="EE47" s="422">
        <v>99.99758691134349</v>
      </c>
      <c r="EF47" s="422">
        <v>99.975686956347516</v>
      </c>
      <c r="EG47" s="422">
        <v>100.01589550718684</v>
      </c>
      <c r="EH47" s="422">
        <v>100.39633237294882</v>
      </c>
      <c r="EI47" s="422">
        <v>100.21370374625094</v>
      </c>
      <c r="EJ47" s="422">
        <v>100.05513428803174</v>
      </c>
      <c r="EK47" s="422">
        <v>100.03240601876817</v>
      </c>
      <c r="EL47" s="422">
        <v>100.10970710542826</v>
      </c>
      <c r="EM47" s="422">
        <v>100.06188884232701</v>
      </c>
      <c r="EN47" s="422">
        <v>99.995542774545186</v>
      </c>
    </row>
    <row r="48" spans="1:144" s="170" customFormat="1" ht="12.75" customHeight="1">
      <c r="A48" s="161" t="s">
        <v>3792</v>
      </c>
      <c r="B48" s="163" t="s">
        <v>15</v>
      </c>
      <c r="C48" s="422">
        <v>100</v>
      </c>
      <c r="D48" s="422">
        <v>100</v>
      </c>
      <c r="E48" s="422">
        <v>101.12897158398859</v>
      </c>
      <c r="F48" s="422">
        <v>99.871481741648424</v>
      </c>
      <c r="G48" s="422">
        <v>100</v>
      </c>
      <c r="H48" s="422">
        <v>100.69451173869719</v>
      </c>
      <c r="I48" s="422">
        <v>100.93022914957106</v>
      </c>
      <c r="J48" s="422">
        <v>100</v>
      </c>
      <c r="K48" s="422">
        <v>101.78211288468442</v>
      </c>
      <c r="L48" s="422">
        <v>100</v>
      </c>
      <c r="M48" s="422">
        <v>100.73154346688369</v>
      </c>
      <c r="N48" s="422">
        <v>101.95546830887889</v>
      </c>
      <c r="O48" s="163" t="s">
        <v>15</v>
      </c>
      <c r="P48" s="422">
        <v>131.9079230602874</v>
      </c>
      <c r="Q48" s="422">
        <v>124.93502456085368</v>
      </c>
      <c r="R48" s="422">
        <v>100.42900422804797</v>
      </c>
      <c r="S48" s="422">
        <v>136.25186719400412</v>
      </c>
      <c r="T48" s="422">
        <v>100</v>
      </c>
      <c r="U48" s="422">
        <v>162.46893056381037</v>
      </c>
      <c r="V48" s="422">
        <v>115.8896839644916</v>
      </c>
      <c r="W48" s="422">
        <v>105.40454695998409</v>
      </c>
      <c r="X48" s="422">
        <v>100</v>
      </c>
      <c r="Y48" s="422">
        <v>114.23918902618017</v>
      </c>
      <c r="Z48" s="422">
        <v>104.13178437146522</v>
      </c>
      <c r="AA48" s="422">
        <v>113.20070875229378</v>
      </c>
      <c r="AB48" s="163" t="s">
        <v>15</v>
      </c>
      <c r="AC48" s="422">
        <v>100.11900927853445</v>
      </c>
      <c r="AD48" s="422">
        <v>100.76811315689518</v>
      </c>
      <c r="AE48" s="422">
        <v>108.63716118519611</v>
      </c>
      <c r="AF48" s="422">
        <v>104.93684346226556</v>
      </c>
      <c r="AG48" s="422">
        <v>111.12737889771761</v>
      </c>
      <c r="AH48" s="422">
        <v>100.25935648637576</v>
      </c>
      <c r="AI48" s="422">
        <v>141.53519627676386</v>
      </c>
      <c r="AJ48" s="422">
        <v>108.00847435128607</v>
      </c>
      <c r="AK48" s="422">
        <v>102.42583964992671</v>
      </c>
      <c r="AL48" s="422">
        <v>100.20274351602181</v>
      </c>
      <c r="AM48" s="422">
        <v>100.38394968074842</v>
      </c>
      <c r="AN48" s="422">
        <v>100</v>
      </c>
      <c r="AO48" s="163" t="s">
        <v>15</v>
      </c>
      <c r="AP48" s="422">
        <v>100.46554097583027</v>
      </c>
      <c r="AQ48" s="422">
        <v>104.53188701401754</v>
      </c>
      <c r="AR48" s="422">
        <v>100.02309411818568</v>
      </c>
      <c r="AS48" s="422">
        <v>100.51604854749463</v>
      </c>
      <c r="AT48" s="422">
        <v>101.14372690461227</v>
      </c>
      <c r="AU48" s="422">
        <v>99.984667165352477</v>
      </c>
      <c r="AV48" s="422">
        <v>100.68872029864275</v>
      </c>
      <c r="AW48" s="422">
        <v>100.92208149267496</v>
      </c>
      <c r="AX48" s="422">
        <v>100.16138037819012</v>
      </c>
      <c r="AY48" s="422">
        <v>100.50779101556979</v>
      </c>
      <c r="AZ48" s="422">
        <v>100.67000611118098</v>
      </c>
      <c r="BA48" s="422">
        <v>100.31882114714135</v>
      </c>
      <c r="BB48" s="163" t="s">
        <v>15</v>
      </c>
      <c r="BC48" s="422">
        <v>102.77273687839099</v>
      </c>
      <c r="BD48" s="422">
        <v>104.11982340327171</v>
      </c>
      <c r="BE48" s="422">
        <v>100</v>
      </c>
      <c r="BF48" s="422">
        <v>102.1619904486695</v>
      </c>
      <c r="BG48" s="422">
        <v>100.96913870412187</v>
      </c>
      <c r="BH48" s="422">
        <v>101.62737025844409</v>
      </c>
      <c r="BI48" s="422">
        <v>99.157442776441854</v>
      </c>
      <c r="BJ48" s="422">
        <v>100.77988502598603</v>
      </c>
      <c r="BK48" s="422">
        <v>99.885745800415236</v>
      </c>
      <c r="BL48" s="422">
        <v>100.05331928213785</v>
      </c>
      <c r="BM48" s="422">
        <v>111.87767917381235</v>
      </c>
      <c r="BN48" s="422">
        <v>100.54721282243904</v>
      </c>
      <c r="BO48" s="163" t="s">
        <v>15</v>
      </c>
      <c r="BP48" s="422">
        <v>106.41841059339663</v>
      </c>
      <c r="BQ48" s="422">
        <v>100.84555841112123</v>
      </c>
      <c r="BR48" s="422">
        <v>102.14764974550606</v>
      </c>
      <c r="BS48" s="422">
        <v>100.82576826094234</v>
      </c>
      <c r="BT48" s="422">
        <v>101.13630319693966</v>
      </c>
      <c r="BU48" s="422">
        <v>100.30814059143407</v>
      </c>
      <c r="BV48" s="422">
        <v>102.45780670393405</v>
      </c>
      <c r="BW48" s="422">
        <v>100.45693419075423</v>
      </c>
      <c r="BX48" s="422">
        <v>100.36382358868549</v>
      </c>
      <c r="BY48" s="422">
        <v>99.911225998148154</v>
      </c>
      <c r="BZ48" s="422">
        <v>99.617852710736344</v>
      </c>
      <c r="CA48" s="422">
        <v>100.11999070493984</v>
      </c>
      <c r="CB48" s="163" t="s">
        <v>15</v>
      </c>
      <c r="CC48" s="422">
        <v>100.41267296412313</v>
      </c>
      <c r="CD48" s="422">
        <v>99.932927289239473</v>
      </c>
      <c r="CE48" s="422">
        <v>100.01152502091864</v>
      </c>
      <c r="CF48" s="422">
        <v>100.98037579096983</v>
      </c>
      <c r="CG48" s="422">
        <v>100.21950404007902</v>
      </c>
      <c r="CH48" s="422">
        <v>100.45233962649847</v>
      </c>
      <c r="CI48" s="422">
        <v>99.911343936899016</v>
      </c>
      <c r="CJ48" s="422">
        <v>99.88680796585497</v>
      </c>
      <c r="CK48" s="422">
        <v>100.39872166155455</v>
      </c>
      <c r="CL48" s="422">
        <v>100.14147616791631</v>
      </c>
      <c r="CM48" s="422">
        <v>103.83384164594216</v>
      </c>
      <c r="CN48" s="422">
        <v>100.28011735288057</v>
      </c>
      <c r="CO48" s="163" t="s">
        <v>15</v>
      </c>
      <c r="CP48" s="422">
        <v>102.27196917464079</v>
      </c>
      <c r="CQ48" s="422">
        <v>100.06309304888272</v>
      </c>
      <c r="CR48" s="422">
        <v>100.11979238791315</v>
      </c>
      <c r="CS48" s="422">
        <v>101.35449252710202</v>
      </c>
      <c r="CT48" s="422">
        <v>100.43182695865333</v>
      </c>
      <c r="CU48" s="422">
        <v>101.95881092491017</v>
      </c>
      <c r="CV48" s="422">
        <v>101.33472769832335</v>
      </c>
      <c r="CW48" s="422">
        <v>100.06452118537088</v>
      </c>
      <c r="CX48" s="422">
        <v>102.39208806533817</v>
      </c>
      <c r="CY48" s="422">
        <v>100.56081336770639</v>
      </c>
      <c r="CZ48" s="422">
        <v>104.62140263425472</v>
      </c>
      <c r="DA48" s="422">
        <v>102.18656200828573</v>
      </c>
      <c r="DB48" s="163" t="s">
        <v>15</v>
      </c>
      <c r="DC48" s="422">
        <v>102.6269512171198</v>
      </c>
      <c r="DD48" s="422">
        <v>107.38229273057162</v>
      </c>
      <c r="DE48" s="422">
        <v>110.20825249323904</v>
      </c>
      <c r="DF48" s="422">
        <v>101.7557268045347</v>
      </c>
      <c r="DG48" s="422">
        <v>102.80890297106009</v>
      </c>
      <c r="DH48" s="422">
        <v>102.84049149140895</v>
      </c>
      <c r="DI48" s="422">
        <v>100.00919029607189</v>
      </c>
      <c r="DJ48" s="422">
        <v>100.5892106056188</v>
      </c>
      <c r="DK48" s="422">
        <v>100.00189861352406</v>
      </c>
      <c r="DL48" s="422">
        <v>102.93974035258175</v>
      </c>
      <c r="DM48" s="422">
        <v>109.34709745110895</v>
      </c>
      <c r="DN48" s="422">
        <v>102.18541947978123</v>
      </c>
      <c r="DO48" s="163" t="s">
        <v>15</v>
      </c>
      <c r="DP48" s="422">
        <v>99.915614770545986</v>
      </c>
      <c r="DQ48" s="422">
        <v>99.944822835931106</v>
      </c>
      <c r="DR48" s="422">
        <v>100.17737147224457</v>
      </c>
      <c r="DS48" s="422">
        <v>102.42611878215033</v>
      </c>
      <c r="DT48" s="422">
        <v>100.57007566980309</v>
      </c>
      <c r="DU48" s="422">
        <v>100.20600219184684</v>
      </c>
      <c r="DV48" s="422">
        <v>99.711174372150424</v>
      </c>
      <c r="DW48" s="422">
        <v>99.87614588763698</v>
      </c>
      <c r="DX48" s="422">
        <v>100.31810179654623</v>
      </c>
      <c r="DY48" s="422">
        <v>99.781798132128714</v>
      </c>
      <c r="DZ48" s="422">
        <v>101.36147816804369</v>
      </c>
      <c r="EA48" s="422">
        <v>100.27112138149094</v>
      </c>
      <c r="EB48" s="163" t="s">
        <v>15</v>
      </c>
      <c r="EC48" s="422">
        <v>100.0474913078518</v>
      </c>
      <c r="ED48" s="422">
        <v>100.00882042783567</v>
      </c>
      <c r="EE48" s="422">
        <v>100.01840900362143</v>
      </c>
      <c r="EF48" s="422">
        <v>99.925478126082638</v>
      </c>
      <c r="EG48" s="422">
        <v>99.770173432956625</v>
      </c>
      <c r="EH48" s="422">
        <v>100.10976385888036</v>
      </c>
      <c r="EI48" s="422">
        <v>100.0638102118713</v>
      </c>
      <c r="EJ48" s="422">
        <v>100.24194187781097</v>
      </c>
      <c r="EK48" s="422">
        <v>100.14172436389023</v>
      </c>
      <c r="EL48" s="422">
        <v>100.02013574873646</v>
      </c>
      <c r="EM48" s="422">
        <v>100.01734063806956</v>
      </c>
      <c r="EN48" s="422">
        <v>100.00262640010882</v>
      </c>
    </row>
    <row r="49" spans="1:144" s="170" customFormat="1" ht="12.75" customHeight="1">
      <c r="A49" s="161" t="s">
        <v>2972</v>
      </c>
      <c r="B49" s="163" t="s">
        <v>15</v>
      </c>
      <c r="C49" s="422">
        <v>144.87631304347823</v>
      </c>
      <c r="D49" s="422">
        <v>100.46481028254625</v>
      </c>
      <c r="E49" s="422">
        <v>242.53549228092822</v>
      </c>
      <c r="F49" s="422">
        <v>108.99760761822459</v>
      </c>
      <c r="G49" s="422">
        <v>207.54521410410388</v>
      </c>
      <c r="H49" s="422">
        <v>100</v>
      </c>
      <c r="I49" s="422">
        <v>103.16599089363135</v>
      </c>
      <c r="J49" s="422">
        <v>210.91351081505616</v>
      </c>
      <c r="K49" s="422">
        <v>100</v>
      </c>
      <c r="L49" s="422">
        <v>100</v>
      </c>
      <c r="M49" s="422">
        <v>102.73110490112781</v>
      </c>
      <c r="N49" s="422">
        <v>105.54382153035245</v>
      </c>
      <c r="O49" s="163" t="s">
        <v>15</v>
      </c>
      <c r="P49" s="422">
        <v>104.23110407239817</v>
      </c>
      <c r="Q49" s="422">
        <v>107.39363934127759</v>
      </c>
      <c r="R49" s="422">
        <v>165.38129227936992</v>
      </c>
      <c r="S49" s="422">
        <v>102.68740818221541</v>
      </c>
      <c r="T49" s="422">
        <v>104.59800503122136</v>
      </c>
      <c r="U49" s="422">
        <v>100.62374707366722</v>
      </c>
      <c r="V49" s="422">
        <v>102.6733222721646</v>
      </c>
      <c r="W49" s="422">
        <v>154.21829975992952</v>
      </c>
      <c r="X49" s="422">
        <v>193.00715696289569</v>
      </c>
      <c r="Y49" s="422">
        <v>115.70180930824205</v>
      </c>
      <c r="Z49" s="422">
        <v>114.04080877616771</v>
      </c>
      <c r="AA49" s="422">
        <v>111.48149619815659</v>
      </c>
      <c r="AB49" s="163" t="s">
        <v>15</v>
      </c>
      <c r="AC49" s="422">
        <v>102.42032011501973</v>
      </c>
      <c r="AD49" s="422">
        <v>181.67349983397273</v>
      </c>
      <c r="AE49" s="422">
        <v>134.38117173986399</v>
      </c>
      <c r="AF49" s="422">
        <v>106.25333159869834</v>
      </c>
      <c r="AG49" s="422">
        <v>100.7829480354536</v>
      </c>
      <c r="AH49" s="422">
        <v>100</v>
      </c>
      <c r="AI49" s="422">
        <v>136.53936040674066</v>
      </c>
      <c r="AJ49" s="422">
        <v>104.79543553000926</v>
      </c>
      <c r="AK49" s="422">
        <v>110.80743398820718</v>
      </c>
      <c r="AL49" s="422">
        <v>100.28660376488672</v>
      </c>
      <c r="AM49" s="422">
        <v>100.09432969459174</v>
      </c>
      <c r="AN49" s="422">
        <v>100.74362486185646</v>
      </c>
      <c r="AO49" s="163" t="s">
        <v>15</v>
      </c>
      <c r="AP49" s="422">
        <v>100.75058618378169</v>
      </c>
      <c r="AQ49" s="422">
        <v>100.03083946938193</v>
      </c>
      <c r="AR49" s="422">
        <v>93.475736596337029</v>
      </c>
      <c r="AS49" s="422">
        <v>100.07705157410936</v>
      </c>
      <c r="AT49" s="422">
        <v>99.726341692682652</v>
      </c>
      <c r="AU49" s="422">
        <v>98.873300141330517</v>
      </c>
      <c r="AV49" s="422">
        <v>100.30539919392342</v>
      </c>
      <c r="AW49" s="422">
        <v>114.05404019246983</v>
      </c>
      <c r="AX49" s="422">
        <v>101.29294608051349</v>
      </c>
      <c r="AY49" s="422">
        <v>100</v>
      </c>
      <c r="AZ49" s="422">
        <v>100.2779076783299</v>
      </c>
      <c r="BA49" s="422">
        <v>100.37941069356981</v>
      </c>
      <c r="BB49" s="163" t="s">
        <v>15</v>
      </c>
      <c r="BC49" s="422">
        <v>99.803465869090445</v>
      </c>
      <c r="BD49" s="422">
        <v>100.80825123065458</v>
      </c>
      <c r="BE49" s="422">
        <v>100</v>
      </c>
      <c r="BF49" s="422">
        <v>99.969818293833342</v>
      </c>
      <c r="BG49" s="422">
        <v>99.733359381681737</v>
      </c>
      <c r="BH49" s="422">
        <v>100.13685653369278</v>
      </c>
      <c r="BI49" s="422">
        <v>96.656756197172029</v>
      </c>
      <c r="BJ49" s="422">
        <v>99.877716347314902</v>
      </c>
      <c r="BK49" s="422">
        <v>100.20649746229509</v>
      </c>
      <c r="BL49" s="422">
        <v>113.02786053301021</v>
      </c>
      <c r="BM49" s="422">
        <v>115.9514616037269</v>
      </c>
      <c r="BN49" s="422">
        <v>99.1336653281423</v>
      </c>
      <c r="BO49" s="163" t="s">
        <v>15</v>
      </c>
      <c r="BP49" s="422">
        <v>100.09531095577377</v>
      </c>
      <c r="BQ49" s="422">
        <v>98.657286999518249</v>
      </c>
      <c r="BR49" s="422">
        <v>99.379434756939162</v>
      </c>
      <c r="BS49" s="422">
        <v>98.413346645905122</v>
      </c>
      <c r="BT49" s="422">
        <v>102.95068473849869</v>
      </c>
      <c r="BU49" s="422">
        <v>100.16249678709276</v>
      </c>
      <c r="BV49" s="422">
        <v>103.66957528091018</v>
      </c>
      <c r="BW49" s="422">
        <v>99.979238260127971</v>
      </c>
      <c r="BX49" s="422">
        <v>102.49681620216134</v>
      </c>
      <c r="BY49" s="422">
        <v>101.38298954534062</v>
      </c>
      <c r="BZ49" s="422">
        <v>98.68650379815054</v>
      </c>
      <c r="CA49" s="422">
        <v>99.52360027600136</v>
      </c>
      <c r="CB49" s="163" t="s">
        <v>15</v>
      </c>
      <c r="CC49" s="422">
        <v>100.35567447699627</v>
      </c>
      <c r="CD49" s="422">
        <v>100.91181089689559</v>
      </c>
      <c r="CE49" s="422">
        <v>99.131607895474104</v>
      </c>
      <c r="CF49" s="422">
        <v>99.113211817829935</v>
      </c>
      <c r="CG49" s="422">
        <v>101.32546703780103</v>
      </c>
      <c r="CH49" s="422">
        <v>100.64165222441726</v>
      </c>
      <c r="CI49" s="422">
        <v>99.467230524399099</v>
      </c>
      <c r="CJ49" s="422">
        <v>100.80902085981305</v>
      </c>
      <c r="CK49" s="422">
        <v>101.64048259155362</v>
      </c>
      <c r="CL49" s="422">
        <v>103.12427609919726</v>
      </c>
      <c r="CM49" s="422">
        <v>110.41614171625436</v>
      </c>
      <c r="CN49" s="422">
        <v>105.5403146013783</v>
      </c>
      <c r="CO49" s="163" t="s">
        <v>15</v>
      </c>
      <c r="CP49" s="422">
        <v>101.93323789589186</v>
      </c>
      <c r="CQ49" s="422">
        <v>100.98235176077304</v>
      </c>
      <c r="CR49" s="422">
        <v>103.24025528291214</v>
      </c>
      <c r="CS49" s="422">
        <v>107.46826642726457</v>
      </c>
      <c r="CT49" s="422">
        <v>103.32344166661692</v>
      </c>
      <c r="CU49" s="422">
        <v>107.72238935981468</v>
      </c>
      <c r="CV49" s="422">
        <v>98.720661586691918</v>
      </c>
      <c r="CW49" s="422">
        <v>100.2413723262829</v>
      </c>
      <c r="CX49" s="422">
        <v>106.75992396596411</v>
      </c>
      <c r="CY49" s="422">
        <v>107.6351239018263</v>
      </c>
      <c r="CZ49" s="422">
        <v>101.78625042062393</v>
      </c>
      <c r="DA49" s="422">
        <v>100.34249063303287</v>
      </c>
      <c r="DB49" s="163" t="s">
        <v>15</v>
      </c>
      <c r="DC49" s="422">
        <v>101.30509183241776</v>
      </c>
      <c r="DD49" s="422">
        <v>99.226553085087858</v>
      </c>
      <c r="DE49" s="422">
        <v>98.480842453730659</v>
      </c>
      <c r="DF49" s="422">
        <v>98.649698361710193</v>
      </c>
      <c r="DG49" s="422">
        <v>99.951246218331491</v>
      </c>
      <c r="DH49" s="422">
        <v>100.16990909480825</v>
      </c>
      <c r="DI49" s="422">
        <v>100.78575038632724</v>
      </c>
      <c r="DJ49" s="422">
        <v>99.786484367237222</v>
      </c>
      <c r="DK49" s="422">
        <v>102.07114413142151</v>
      </c>
      <c r="DL49" s="422">
        <v>101.06287233297996</v>
      </c>
      <c r="DM49" s="422">
        <v>101.4106567495418</v>
      </c>
      <c r="DN49" s="422">
        <v>100.7425150123953</v>
      </c>
      <c r="DO49" s="163" t="s">
        <v>15</v>
      </c>
      <c r="DP49" s="422">
        <v>100.77709680426079</v>
      </c>
      <c r="DQ49" s="422">
        <v>100.21900874008054</v>
      </c>
      <c r="DR49" s="422">
        <v>99.59103767824584</v>
      </c>
      <c r="DS49" s="422">
        <v>99.664044905394377</v>
      </c>
      <c r="DT49" s="422">
        <v>99.837948101095847</v>
      </c>
      <c r="DU49" s="422">
        <v>99.696799072725724</v>
      </c>
      <c r="DV49" s="422">
        <v>99.445929676894238</v>
      </c>
      <c r="DW49" s="422">
        <v>99.733984688099284</v>
      </c>
      <c r="DX49" s="422">
        <v>99.548563572556077</v>
      </c>
      <c r="DY49" s="422">
        <v>99.723460498923615</v>
      </c>
      <c r="DZ49" s="422">
        <v>100.41467461939521</v>
      </c>
      <c r="EA49" s="422">
        <v>99.92892745694148</v>
      </c>
      <c r="EB49" s="163" t="s">
        <v>15</v>
      </c>
      <c r="EC49" s="422">
        <v>99.908938742074412</v>
      </c>
      <c r="ED49" s="422">
        <v>100.04800856537651</v>
      </c>
      <c r="EE49" s="422">
        <v>100.10287178302737</v>
      </c>
      <c r="EF49" s="422">
        <v>100.15424277603653</v>
      </c>
      <c r="EG49" s="422">
        <v>99.118027612598482</v>
      </c>
      <c r="EH49" s="422">
        <v>99.779280573408741</v>
      </c>
      <c r="EI49" s="422">
        <v>100.23733270611447</v>
      </c>
      <c r="EJ49" s="422">
        <v>100.31737918428263</v>
      </c>
      <c r="EK49" s="422">
        <v>100.056125104152</v>
      </c>
      <c r="EL49" s="422">
        <v>100.1308536907524</v>
      </c>
      <c r="EM49" s="422">
        <v>100.88462433548781</v>
      </c>
      <c r="EN49" s="422">
        <v>99.838080394160514</v>
      </c>
    </row>
    <row r="50" spans="1:144" s="170" customFormat="1" ht="12.75" customHeight="1">
      <c r="A50" s="593" t="s">
        <v>2973</v>
      </c>
      <c r="B50" s="163" t="s">
        <v>15</v>
      </c>
      <c r="C50" s="422">
        <v>145.10956782361265</v>
      </c>
      <c r="D50" s="422">
        <v>116.082277067143</v>
      </c>
      <c r="E50" s="422">
        <v>118.54131843310026</v>
      </c>
      <c r="F50" s="422">
        <v>174.99961821822299</v>
      </c>
      <c r="G50" s="422">
        <v>114.10486029496339</v>
      </c>
      <c r="H50" s="422">
        <v>103.89231838342118</v>
      </c>
      <c r="I50" s="422">
        <v>101.50910913379583</v>
      </c>
      <c r="J50" s="422">
        <v>104.21789783536602</v>
      </c>
      <c r="K50" s="422">
        <v>114.40603228387623</v>
      </c>
      <c r="L50" s="422">
        <v>230.5486395713296</v>
      </c>
      <c r="M50" s="422">
        <v>107.4766036420007</v>
      </c>
      <c r="N50" s="422">
        <v>105.80075394352147</v>
      </c>
      <c r="O50" s="163" t="s">
        <v>15</v>
      </c>
      <c r="P50" s="422">
        <v>206.08698134930248</v>
      </c>
      <c r="Q50" s="422">
        <v>228.76079064397362</v>
      </c>
      <c r="R50" s="422">
        <v>101.03004168444028</v>
      </c>
      <c r="S50" s="422">
        <v>102.03193128335354</v>
      </c>
      <c r="T50" s="422">
        <v>104.15854496056431</v>
      </c>
      <c r="U50" s="422">
        <v>193.68609469022488</v>
      </c>
      <c r="V50" s="422">
        <v>136.56853439010138</v>
      </c>
      <c r="W50" s="422">
        <v>193.14093371906526</v>
      </c>
      <c r="X50" s="422">
        <v>130.5857121460042</v>
      </c>
      <c r="Y50" s="422">
        <v>103.58459299853398</v>
      </c>
      <c r="Z50" s="422">
        <v>104.15236716267454</v>
      </c>
      <c r="AA50" s="422">
        <v>125.57275319191656</v>
      </c>
      <c r="AB50" s="163" t="s">
        <v>15</v>
      </c>
      <c r="AC50" s="422">
        <v>109.66992355106125</v>
      </c>
      <c r="AD50" s="422">
        <v>127.11540604572704</v>
      </c>
      <c r="AE50" s="422">
        <v>102.10762081264089</v>
      </c>
      <c r="AF50" s="422">
        <v>115.55698569962824</v>
      </c>
      <c r="AG50" s="422">
        <v>102.43322728991082</v>
      </c>
      <c r="AH50" s="422">
        <v>102.39431768586236</v>
      </c>
      <c r="AI50" s="422">
        <v>102.94164011095795</v>
      </c>
      <c r="AJ50" s="422">
        <v>111.6666541814036</v>
      </c>
      <c r="AK50" s="422">
        <v>106.19503113207078</v>
      </c>
      <c r="AL50" s="422">
        <v>105.93458884601243</v>
      </c>
      <c r="AM50" s="422">
        <v>99.994474947504642</v>
      </c>
      <c r="AN50" s="422">
        <v>100.33728758079812</v>
      </c>
      <c r="AO50" s="163" t="s">
        <v>15</v>
      </c>
      <c r="AP50" s="422">
        <v>101.84958659982479</v>
      </c>
      <c r="AQ50" s="422">
        <v>100.81578188535482</v>
      </c>
      <c r="AR50" s="422">
        <v>103.54599066828965</v>
      </c>
      <c r="AS50" s="422">
        <v>97.263929189328024</v>
      </c>
      <c r="AT50" s="422">
        <v>100.69654548794607</v>
      </c>
      <c r="AU50" s="422">
        <v>104.45774491952487</v>
      </c>
      <c r="AV50" s="422">
        <v>101.77378091983388</v>
      </c>
      <c r="AW50" s="422">
        <v>104.22935630093826</v>
      </c>
      <c r="AX50" s="422">
        <v>101.8456364122529</v>
      </c>
      <c r="AY50" s="422">
        <v>101.19624857835679</v>
      </c>
      <c r="AZ50" s="422">
        <v>102.03344867460929</v>
      </c>
      <c r="BA50" s="422">
        <v>102.45946707359647</v>
      </c>
      <c r="BB50" s="163" t="s">
        <v>15</v>
      </c>
      <c r="BC50" s="422">
        <v>100.15570760320006</v>
      </c>
      <c r="BD50" s="422">
        <v>100.23435998143044</v>
      </c>
      <c r="BE50" s="422">
        <v>100</v>
      </c>
      <c r="BF50" s="422">
        <v>101.0554668994601</v>
      </c>
      <c r="BG50" s="422">
        <v>101.99645298237401</v>
      </c>
      <c r="BH50" s="422">
        <v>105.09911393451425</v>
      </c>
      <c r="BI50" s="422">
        <v>97.66028505033664</v>
      </c>
      <c r="BJ50" s="422">
        <v>100.05071178687703</v>
      </c>
      <c r="BK50" s="422">
        <v>104.88154233594527</v>
      </c>
      <c r="BL50" s="422">
        <v>101.29630389786739</v>
      </c>
      <c r="BM50" s="422">
        <v>106.52028611892096</v>
      </c>
      <c r="BN50" s="422">
        <v>102.5614027056459</v>
      </c>
      <c r="BO50" s="163" t="s">
        <v>15</v>
      </c>
      <c r="BP50" s="422">
        <v>100.30606758017278</v>
      </c>
      <c r="BQ50" s="422">
        <v>102.58604536708982</v>
      </c>
      <c r="BR50" s="422">
        <v>99.936301952700134</v>
      </c>
      <c r="BS50" s="422">
        <v>100.54328408848417</v>
      </c>
      <c r="BT50" s="422">
        <v>103.31340035673145</v>
      </c>
      <c r="BU50" s="422">
        <v>99.813835480189056</v>
      </c>
      <c r="BV50" s="422">
        <v>100.18513299169443</v>
      </c>
      <c r="BW50" s="422">
        <v>99.857475765054886</v>
      </c>
      <c r="BX50" s="422">
        <v>100.96254655018697</v>
      </c>
      <c r="BY50" s="422">
        <v>101.60726339814481</v>
      </c>
      <c r="BZ50" s="422">
        <v>99.601367090941935</v>
      </c>
      <c r="CA50" s="422">
        <v>99.790576700503777</v>
      </c>
      <c r="CB50" s="163" t="s">
        <v>15</v>
      </c>
      <c r="CC50" s="422">
        <v>102.51270899766449</v>
      </c>
      <c r="CD50" s="422">
        <v>100.19761787463632</v>
      </c>
      <c r="CE50" s="422">
        <v>100.44936841511564</v>
      </c>
      <c r="CF50" s="422">
        <v>101.19657215477054</v>
      </c>
      <c r="CG50" s="422">
        <v>100.6569752150472</v>
      </c>
      <c r="CH50" s="422">
        <v>103.32855590392609</v>
      </c>
      <c r="CI50" s="422">
        <v>100.20969127458201</v>
      </c>
      <c r="CJ50" s="422">
        <v>101.86829894685469</v>
      </c>
      <c r="CK50" s="422">
        <v>104.83791385095988</v>
      </c>
      <c r="CL50" s="422">
        <v>100.68779421020575</v>
      </c>
      <c r="CM50" s="422">
        <v>102.85505322978415</v>
      </c>
      <c r="CN50" s="422">
        <v>100.96342511342033</v>
      </c>
      <c r="CO50" s="163" t="s">
        <v>15</v>
      </c>
      <c r="CP50" s="422">
        <v>103.93954034738229</v>
      </c>
      <c r="CQ50" s="422">
        <v>101.41221541778187</v>
      </c>
      <c r="CR50" s="422">
        <v>101.1678542867851</v>
      </c>
      <c r="CS50" s="422">
        <v>101.71304792241347</v>
      </c>
      <c r="CT50" s="422">
        <v>102.68907319255543</v>
      </c>
      <c r="CU50" s="422">
        <v>102.32678363299567</v>
      </c>
      <c r="CV50" s="422">
        <v>101.96199755463142</v>
      </c>
      <c r="CW50" s="422">
        <v>100.22496953748036</v>
      </c>
      <c r="CX50" s="422">
        <v>102.20295799514547</v>
      </c>
      <c r="CY50" s="422">
        <v>103.03313191135149</v>
      </c>
      <c r="CZ50" s="422">
        <v>101.81001865502178</v>
      </c>
      <c r="DA50" s="422">
        <v>102.09514529411679</v>
      </c>
      <c r="DB50" s="163" t="s">
        <v>15</v>
      </c>
      <c r="DC50" s="422">
        <v>103.43259563936024</v>
      </c>
      <c r="DD50" s="422">
        <v>102.38615893626515</v>
      </c>
      <c r="DE50" s="422">
        <v>101.43007874934582</v>
      </c>
      <c r="DF50" s="422">
        <v>99.771235890017195</v>
      </c>
      <c r="DG50" s="422">
        <v>100.74351676496678</v>
      </c>
      <c r="DH50" s="422">
        <v>101.13788730321835</v>
      </c>
      <c r="DI50" s="422">
        <v>101.21273053204034</v>
      </c>
      <c r="DJ50" s="422">
        <v>100.1410521115406</v>
      </c>
      <c r="DK50" s="422">
        <v>100.49106760520512</v>
      </c>
      <c r="DL50" s="422">
        <v>101.45908618224762</v>
      </c>
      <c r="DM50" s="422">
        <v>100.09114851567882</v>
      </c>
      <c r="DN50" s="422">
        <v>100.75786274846028</v>
      </c>
      <c r="DO50" s="163" t="s">
        <v>15</v>
      </c>
      <c r="DP50" s="422">
        <v>100.51326203469473</v>
      </c>
      <c r="DQ50" s="422">
        <v>99.752681714997919</v>
      </c>
      <c r="DR50" s="422">
        <v>100.05696978278739</v>
      </c>
      <c r="DS50" s="422">
        <v>100.70193878484271</v>
      </c>
      <c r="DT50" s="422">
        <v>99.192221796857467</v>
      </c>
      <c r="DU50" s="422">
        <v>99.721214433380808</v>
      </c>
      <c r="DV50" s="422">
        <v>103.31573524979483</v>
      </c>
      <c r="DW50" s="422">
        <v>98.938245904035639</v>
      </c>
      <c r="DX50" s="422">
        <v>99.849112844251238</v>
      </c>
      <c r="DY50" s="422">
        <v>99.815022604789732</v>
      </c>
      <c r="DZ50" s="422">
        <v>100.45741506480749</v>
      </c>
      <c r="EA50" s="422">
        <v>100.58869365612557</v>
      </c>
      <c r="EB50" s="163" t="s">
        <v>15</v>
      </c>
      <c r="EC50" s="422">
        <v>100.1032046075854</v>
      </c>
      <c r="ED50" s="422">
        <v>99.899652799323377</v>
      </c>
      <c r="EE50" s="422">
        <v>100.73102761768888</v>
      </c>
      <c r="EF50" s="422">
        <v>100.15383004803333</v>
      </c>
      <c r="EG50" s="422">
        <v>99.234806334334749</v>
      </c>
      <c r="EH50" s="422">
        <v>100.09254257358309</v>
      </c>
      <c r="EI50" s="422">
        <v>99.940247049652001</v>
      </c>
      <c r="EJ50" s="422">
        <v>100.00906302033358</v>
      </c>
      <c r="EK50" s="422">
        <v>100.24845012073071</v>
      </c>
      <c r="EL50" s="422">
        <v>100.04730201261552</v>
      </c>
      <c r="EM50" s="422">
        <v>100.56080529794302</v>
      </c>
      <c r="EN50" s="422">
        <v>100.00936207427719</v>
      </c>
    </row>
    <row r="51" spans="1:144" s="170" customFormat="1" ht="12.75" customHeight="1">
      <c r="A51" s="161" t="s">
        <v>3793</v>
      </c>
      <c r="B51" s="163" t="s">
        <v>15</v>
      </c>
      <c r="C51" s="422">
        <v>164.77058122623407</v>
      </c>
      <c r="D51" s="422">
        <v>106.63712998727635</v>
      </c>
      <c r="E51" s="422">
        <v>125.52252196012563</v>
      </c>
      <c r="F51" s="422">
        <v>197.49674641234054</v>
      </c>
      <c r="G51" s="422">
        <v>116.24714345507181</v>
      </c>
      <c r="H51" s="422">
        <v>104.40086896190286</v>
      </c>
      <c r="I51" s="422">
        <v>101.69797015316631</v>
      </c>
      <c r="J51" s="422">
        <v>104.63266552591872</v>
      </c>
      <c r="K51" s="422">
        <v>116.1146745630616</v>
      </c>
      <c r="L51" s="422">
        <v>243.83148675871368</v>
      </c>
      <c r="M51" s="422">
        <v>105.77518125539991</v>
      </c>
      <c r="N51" s="422">
        <v>106.1422338506955</v>
      </c>
      <c r="O51" s="163" t="s">
        <v>15</v>
      </c>
      <c r="P51" s="422">
        <v>252.261519162643</v>
      </c>
      <c r="Q51" s="422">
        <v>250.88294425689242</v>
      </c>
      <c r="R51" s="422">
        <v>101.09737735237292</v>
      </c>
      <c r="S51" s="422">
        <v>102.18756089313106</v>
      </c>
      <c r="T51" s="422">
        <v>104.40855272315271</v>
      </c>
      <c r="U51" s="422">
        <v>196.96094587151566</v>
      </c>
      <c r="V51" s="422">
        <v>138.28710699196299</v>
      </c>
      <c r="W51" s="422">
        <v>196.29332806663825</v>
      </c>
      <c r="X51" s="422">
        <v>130.92851113032398</v>
      </c>
      <c r="Y51" s="422">
        <v>103.25207046323901</v>
      </c>
      <c r="Z51" s="422">
        <v>104.04876037421549</v>
      </c>
      <c r="AA51" s="422">
        <v>126.02702028135622</v>
      </c>
      <c r="AB51" s="163" t="s">
        <v>15</v>
      </c>
      <c r="AC51" s="422">
        <v>105.60286029472452</v>
      </c>
      <c r="AD51" s="422">
        <v>129.04529175203854</v>
      </c>
      <c r="AE51" s="422">
        <v>102.28693745489326</v>
      </c>
      <c r="AF51" s="422">
        <v>113.90873980990359</v>
      </c>
      <c r="AG51" s="422">
        <v>102.03310293324006</v>
      </c>
      <c r="AH51" s="422">
        <v>102.62332985582054</v>
      </c>
      <c r="AI51" s="422">
        <v>103.05897421291155</v>
      </c>
      <c r="AJ51" s="422">
        <v>112.24799864719223</v>
      </c>
      <c r="AK51" s="422">
        <v>106.77200931933743</v>
      </c>
      <c r="AL51" s="422">
        <v>103.67187810369072</v>
      </c>
      <c r="AM51" s="422">
        <v>100.00680882520849</v>
      </c>
      <c r="AN51" s="422">
        <v>100.37296154192026</v>
      </c>
      <c r="AO51" s="163" t="s">
        <v>15</v>
      </c>
      <c r="AP51" s="422">
        <v>101.52198364997751</v>
      </c>
      <c r="AQ51" s="422">
        <v>100.91177382741357</v>
      </c>
      <c r="AR51" s="422">
        <v>103.46060467323015</v>
      </c>
      <c r="AS51" s="422">
        <v>96.899981098355568</v>
      </c>
      <c r="AT51" s="422">
        <v>100.72763023534921</v>
      </c>
      <c r="AU51" s="422">
        <v>104.94424078365923</v>
      </c>
      <c r="AV51" s="422">
        <v>101.95717880331343</v>
      </c>
      <c r="AW51" s="422">
        <v>104.71223025235427</v>
      </c>
      <c r="AX51" s="422">
        <v>102.04135039169</v>
      </c>
      <c r="AY51" s="422">
        <v>101.21132799694921</v>
      </c>
      <c r="AZ51" s="422">
        <v>102.23055708173322</v>
      </c>
      <c r="BA51" s="422">
        <v>102.60105173338196</v>
      </c>
      <c r="BB51" s="163" t="s">
        <v>15</v>
      </c>
      <c r="BC51" s="422">
        <v>100.19633389650058</v>
      </c>
      <c r="BD51" s="422">
        <v>100.13923597554289</v>
      </c>
      <c r="BE51" s="422">
        <v>100</v>
      </c>
      <c r="BF51" s="422">
        <v>101.05830143598968</v>
      </c>
      <c r="BG51" s="422">
        <v>102.4882635413572</v>
      </c>
      <c r="BH51" s="422">
        <v>100.04352778652374</v>
      </c>
      <c r="BI51" s="422">
        <v>95.291426264417495</v>
      </c>
      <c r="BJ51" s="422">
        <v>100.06854938612781</v>
      </c>
      <c r="BK51" s="422">
        <v>106.50084594097733</v>
      </c>
      <c r="BL51" s="422">
        <v>101.72532164021482</v>
      </c>
      <c r="BM51" s="422">
        <v>107.17010455804412</v>
      </c>
      <c r="BN51" s="422">
        <v>103.37414936576931</v>
      </c>
      <c r="BO51" s="163" t="s">
        <v>15</v>
      </c>
      <c r="BP51" s="422">
        <v>100.3712361590694</v>
      </c>
      <c r="BQ51" s="422">
        <v>103.34806475616327</v>
      </c>
      <c r="BR51" s="422">
        <v>100.00274700221389</v>
      </c>
      <c r="BS51" s="422">
        <v>100.56119606227038</v>
      </c>
      <c r="BT51" s="422">
        <v>101.525053120216</v>
      </c>
      <c r="BU51" s="422">
        <v>99.907947152284521</v>
      </c>
      <c r="BV51" s="422">
        <v>100.18568320350492</v>
      </c>
      <c r="BW51" s="422">
        <v>99.791583643507863</v>
      </c>
      <c r="BX51" s="422">
        <v>101.10998721001472</v>
      </c>
      <c r="BY51" s="422">
        <v>100.08719626213156</v>
      </c>
      <c r="BZ51" s="422">
        <v>99.762162136134705</v>
      </c>
      <c r="CA51" s="422">
        <v>99.582722627676645</v>
      </c>
      <c r="CB51" s="163" t="s">
        <v>15</v>
      </c>
      <c r="CC51" s="422">
        <v>103.16649816848786</v>
      </c>
      <c r="CD51" s="422">
        <v>100.04728396684473</v>
      </c>
      <c r="CE51" s="422">
        <v>100.58854050035096</v>
      </c>
      <c r="CF51" s="422">
        <v>101.62984010295079</v>
      </c>
      <c r="CG51" s="422">
        <v>101.14836758381705</v>
      </c>
      <c r="CH51" s="422">
        <v>104.4769165105652</v>
      </c>
      <c r="CI51" s="422">
        <v>100.28225514196065</v>
      </c>
      <c r="CJ51" s="422">
        <v>100.18447565434352</v>
      </c>
      <c r="CK51" s="422">
        <v>102.36154045605312</v>
      </c>
      <c r="CL51" s="422">
        <v>100.71339569652274</v>
      </c>
      <c r="CM51" s="422">
        <v>102.85279409440216</v>
      </c>
      <c r="CN51" s="422">
        <v>101.39766476347694</v>
      </c>
      <c r="CO51" s="163" t="s">
        <v>15</v>
      </c>
      <c r="CP51" s="422">
        <v>104.68046592700175</v>
      </c>
      <c r="CQ51" s="422">
        <v>101.79519725390327</v>
      </c>
      <c r="CR51" s="422">
        <v>101.07273411046245</v>
      </c>
      <c r="CS51" s="422">
        <v>102.21376613728957</v>
      </c>
      <c r="CT51" s="422">
        <v>103.29811983273073</v>
      </c>
      <c r="CU51" s="422">
        <v>102.68559614466157</v>
      </c>
      <c r="CV51" s="422">
        <v>102.60493986344453</v>
      </c>
      <c r="CW51" s="422">
        <v>100.29385323564928</v>
      </c>
      <c r="CX51" s="422">
        <v>102.90438513772426</v>
      </c>
      <c r="CY51" s="422">
        <v>103.96462143732774</v>
      </c>
      <c r="CZ51" s="422">
        <v>102.36037181034143</v>
      </c>
      <c r="DA51" s="422">
        <v>102.72392030933686</v>
      </c>
      <c r="DB51" s="163" t="s">
        <v>15</v>
      </c>
      <c r="DC51" s="422">
        <v>104.51649608208211</v>
      </c>
      <c r="DD51" s="422">
        <v>103.11667943772196</v>
      </c>
      <c r="DE51" s="422">
        <v>101.67637123299794</v>
      </c>
      <c r="DF51" s="422">
        <v>99.246913225523812</v>
      </c>
      <c r="DG51" s="422">
        <v>100.76284269075472</v>
      </c>
      <c r="DH51" s="422">
        <v>101.29878819767424</v>
      </c>
      <c r="DI51" s="422">
        <v>101.75577206602601</v>
      </c>
      <c r="DJ51" s="422">
        <v>99.598561255208949</v>
      </c>
      <c r="DK51" s="422">
        <v>100.66483577149764</v>
      </c>
      <c r="DL51" s="422">
        <v>101.89989910823876</v>
      </c>
      <c r="DM51" s="422">
        <v>99.945072294069917</v>
      </c>
      <c r="DN51" s="422">
        <v>100.67991575988692</v>
      </c>
      <c r="DO51" s="163" t="s">
        <v>15</v>
      </c>
      <c r="DP51" s="422">
        <v>100.62510093615001</v>
      </c>
      <c r="DQ51" s="422">
        <v>99.641194845502355</v>
      </c>
      <c r="DR51" s="422">
        <v>100.07721838689709</v>
      </c>
      <c r="DS51" s="422">
        <v>100.24672126446733</v>
      </c>
      <c r="DT51" s="422">
        <v>97.887288772794179</v>
      </c>
      <c r="DU51" s="422">
        <v>99.195725219419955</v>
      </c>
      <c r="DV51" s="422">
        <v>99.818100724641795</v>
      </c>
      <c r="DW51" s="422">
        <v>98.396249367723414</v>
      </c>
      <c r="DX51" s="422">
        <v>99.797583389802597</v>
      </c>
      <c r="DY51" s="422">
        <v>99.757626571213351</v>
      </c>
      <c r="DZ51" s="422">
        <v>100.68460603595774</v>
      </c>
      <c r="EA51" s="422">
        <v>100.8791005253488</v>
      </c>
      <c r="EB51" s="163" t="s">
        <v>15</v>
      </c>
      <c r="EC51" s="422">
        <v>100.14374321879338</v>
      </c>
      <c r="ED51" s="422">
        <v>99.860293149983491</v>
      </c>
      <c r="EE51" s="422">
        <v>101.01816312891746</v>
      </c>
      <c r="EF51" s="422">
        <v>100.38746136016444</v>
      </c>
      <c r="EG51" s="422">
        <v>98.938515589664263</v>
      </c>
      <c r="EH51" s="422">
        <v>100.12222161909312</v>
      </c>
      <c r="EI51" s="422">
        <v>99.894859570767139</v>
      </c>
      <c r="EJ51" s="422">
        <v>100.01024846657202</v>
      </c>
      <c r="EK51" s="422">
        <v>100.40112687118999</v>
      </c>
      <c r="EL51" s="422">
        <v>100.09433195915052</v>
      </c>
      <c r="EM51" s="422">
        <v>100.97891021547984</v>
      </c>
      <c r="EN51" s="422">
        <v>100.01511405140432</v>
      </c>
    </row>
    <row r="52" spans="1:144" s="170" customFormat="1" ht="12.75" customHeight="1">
      <c r="A52" s="161" t="s">
        <v>3794</v>
      </c>
      <c r="B52" s="163" t="s">
        <v>15</v>
      </c>
      <c r="C52" s="422">
        <v>100</v>
      </c>
      <c r="D52" s="422">
        <v>151.78909638020997</v>
      </c>
      <c r="E52" s="422">
        <v>100</v>
      </c>
      <c r="F52" s="422">
        <v>100</v>
      </c>
      <c r="G52" s="422">
        <v>100</v>
      </c>
      <c r="H52" s="422">
        <v>100</v>
      </c>
      <c r="I52" s="422">
        <v>100</v>
      </c>
      <c r="J52" s="422">
        <v>100.84738860059885</v>
      </c>
      <c r="K52" s="422">
        <v>100</v>
      </c>
      <c r="L52" s="422">
        <v>100.51026844184778</v>
      </c>
      <c r="M52" s="422">
        <v>147.88502100305973</v>
      </c>
      <c r="N52" s="422">
        <v>100</v>
      </c>
      <c r="O52" s="163" t="s">
        <v>15</v>
      </c>
      <c r="P52" s="422">
        <v>100.14567493947443</v>
      </c>
      <c r="Q52" s="422">
        <v>100.90836272666886</v>
      </c>
      <c r="R52" s="422">
        <v>100.06249767901738</v>
      </c>
      <c r="S52" s="422">
        <v>99.77256661633227</v>
      </c>
      <c r="T52" s="422">
        <v>100.44118611664801</v>
      </c>
      <c r="U52" s="422">
        <v>143.0690476437118</v>
      </c>
      <c r="V52" s="422">
        <v>100</v>
      </c>
      <c r="W52" s="422">
        <v>100.3806854616997</v>
      </c>
      <c r="X52" s="422">
        <v>110.86074584072053</v>
      </c>
      <c r="Y52" s="422">
        <v>126.18177376714365</v>
      </c>
      <c r="Z52" s="422">
        <v>109.91370748359081</v>
      </c>
      <c r="AA52" s="422">
        <v>101.65988636105439</v>
      </c>
      <c r="AB52" s="163" t="s">
        <v>15</v>
      </c>
      <c r="AC52" s="422">
        <v>145.07318385130432</v>
      </c>
      <c r="AD52" s="422">
        <v>114.88664497900598</v>
      </c>
      <c r="AE52" s="422">
        <v>100.83134633386305</v>
      </c>
      <c r="AF52" s="422">
        <v>127.45761967527119</v>
      </c>
      <c r="AG52" s="422">
        <v>105.01509703882191</v>
      </c>
      <c r="AH52" s="422">
        <v>100.9585398058779</v>
      </c>
      <c r="AI52" s="422">
        <v>102.19389085134397</v>
      </c>
      <c r="AJ52" s="422">
        <v>107.93048820286957</v>
      </c>
      <c r="AK52" s="422">
        <v>102.33859202076015</v>
      </c>
      <c r="AL52" s="422">
        <v>121.71339353902744</v>
      </c>
      <c r="AM52" s="422">
        <v>99.921214883345769</v>
      </c>
      <c r="AN52" s="422">
        <v>100.12521190720058</v>
      </c>
      <c r="AO52" s="163" t="s">
        <v>15</v>
      </c>
      <c r="AP52" s="422">
        <v>103.60725643637107</v>
      </c>
      <c r="AQ52" s="422">
        <v>100.311127332455</v>
      </c>
      <c r="AR52" s="422">
        <v>103.99757492244275</v>
      </c>
      <c r="AS52" s="422">
        <v>99.17881725450691</v>
      </c>
      <c r="AT52" s="422">
        <v>100.53675311110477</v>
      </c>
      <c r="AU52" s="422">
        <v>101.95214556799075</v>
      </c>
      <c r="AV52" s="422">
        <v>100.80150610791195</v>
      </c>
      <c r="AW52" s="422">
        <v>101.64007471732688</v>
      </c>
      <c r="AX52" s="422">
        <v>100.76445197471431</v>
      </c>
      <c r="AY52" s="422">
        <v>101.11188958562769</v>
      </c>
      <c r="AZ52" s="422">
        <v>100.92967804550359</v>
      </c>
      <c r="BA52" s="422">
        <v>101.65640017313045</v>
      </c>
      <c r="BB52" s="163" t="s">
        <v>15</v>
      </c>
      <c r="BC52" s="422">
        <v>100.06711734039011</v>
      </c>
      <c r="BD52" s="422">
        <v>100.44205657025465</v>
      </c>
      <c r="BE52" s="422">
        <v>100</v>
      </c>
      <c r="BF52" s="422">
        <v>101.04929654705961</v>
      </c>
      <c r="BG52" s="422">
        <v>100.92576122718968</v>
      </c>
      <c r="BH52" s="422">
        <v>116.2757272654249</v>
      </c>
      <c r="BI52" s="422">
        <v>102.16614631938199</v>
      </c>
      <c r="BJ52" s="422">
        <v>100.01906556550652</v>
      </c>
      <c r="BK52" s="422">
        <v>102.00726577545267</v>
      </c>
      <c r="BL52" s="422">
        <v>100.50124834663414</v>
      </c>
      <c r="BM52" s="422">
        <v>105.30137548129368</v>
      </c>
      <c r="BN52" s="422">
        <v>101.00982103541429</v>
      </c>
      <c r="BO52" s="163" t="s">
        <v>15</v>
      </c>
      <c r="BP52" s="422">
        <v>100.11732193095202</v>
      </c>
      <c r="BQ52" s="422">
        <v>100.3734358832762</v>
      </c>
      <c r="BR52" s="422">
        <v>99.737653615070769</v>
      </c>
      <c r="BS52" s="422">
        <v>100.48959098172388</v>
      </c>
      <c r="BT52" s="422">
        <v>108.67798729885621</v>
      </c>
      <c r="BU52" s="422">
        <v>99.550105459696169</v>
      </c>
      <c r="BV52" s="422">
        <v>100.18358558561664</v>
      </c>
      <c r="BW52" s="422">
        <v>100.0427934959089</v>
      </c>
      <c r="BX52" s="422">
        <v>100.54891957564507</v>
      </c>
      <c r="BY52" s="422">
        <v>105.8954236245516</v>
      </c>
      <c r="BZ52" s="422">
        <v>99.172638715508285</v>
      </c>
      <c r="CA52" s="422">
        <v>100.34807312860229</v>
      </c>
      <c r="CB52" s="163" t="s">
        <v>15</v>
      </c>
      <c r="CC52" s="422">
        <v>100.75713178376719</v>
      </c>
      <c r="CD52" s="422">
        <v>100.6109527517651</v>
      </c>
      <c r="CE52" s="422">
        <v>100.06886611912114</v>
      </c>
      <c r="CF52" s="422">
        <v>100.00584779713249</v>
      </c>
      <c r="CG52" s="422">
        <v>99.284580840197378</v>
      </c>
      <c r="CH52" s="422">
        <v>100.06112901140591</v>
      </c>
      <c r="CI52" s="422">
        <v>99.994114007605319</v>
      </c>
      <c r="CJ52" s="422">
        <v>106.88512113793173</v>
      </c>
      <c r="CK52" s="422">
        <v>111.75353989477135</v>
      </c>
      <c r="CL52" s="422">
        <v>100.6223070624596</v>
      </c>
      <c r="CM52" s="422">
        <v>102.86083720098569</v>
      </c>
      <c r="CN52" s="422">
        <v>99.851746169352936</v>
      </c>
      <c r="CO52" s="163" t="s">
        <v>15</v>
      </c>
      <c r="CP52" s="422">
        <v>101.92512493474911</v>
      </c>
      <c r="CQ52" s="422">
        <v>100.34282320188407</v>
      </c>
      <c r="CR52" s="422">
        <v>101.43730073335102</v>
      </c>
      <c r="CS52" s="422">
        <v>100.29976362388567</v>
      </c>
      <c r="CT52" s="422">
        <v>100.93722618173287</v>
      </c>
      <c r="CU52" s="422">
        <v>101.27056395592294</v>
      </c>
      <c r="CV52" s="422">
        <v>100.04295333806425</v>
      </c>
      <c r="CW52" s="422">
        <v>100.01410128579687</v>
      </c>
      <c r="CX52" s="422">
        <v>100.04972815475006</v>
      </c>
      <c r="CY52" s="422">
        <v>100.0920727047809</v>
      </c>
      <c r="CZ52" s="422">
        <v>100.00511865032426</v>
      </c>
      <c r="DA52" s="422">
        <v>100.00074124265038</v>
      </c>
      <c r="DB52" s="163" t="s">
        <v>15</v>
      </c>
      <c r="DC52" s="422">
        <v>100.14216542717047</v>
      </c>
      <c r="DD52" s="422">
        <v>100.07162494912069</v>
      </c>
      <c r="DE52" s="422">
        <v>100.62599686135565</v>
      </c>
      <c r="DF52" s="422">
        <v>101.50088335559369</v>
      </c>
      <c r="DG52" s="422">
        <v>100.68117968461064</v>
      </c>
      <c r="DH52" s="422">
        <v>100.61846962798012</v>
      </c>
      <c r="DI52" s="422">
        <v>99.617808051236409</v>
      </c>
      <c r="DJ52" s="422">
        <v>101.77166870646363</v>
      </c>
      <c r="DK52" s="422">
        <v>99.979908064900116</v>
      </c>
      <c r="DL52" s="422">
        <v>100.15349974505283</v>
      </c>
      <c r="DM52" s="422">
        <v>100.53133678028921</v>
      </c>
      <c r="DN52" s="422">
        <v>100.99137958755482</v>
      </c>
      <c r="DO52" s="163" t="s">
        <v>15</v>
      </c>
      <c r="DP52" s="422">
        <v>100.20484127747949</v>
      </c>
      <c r="DQ52" s="422">
        <v>100.06142111222813</v>
      </c>
      <c r="DR52" s="422">
        <v>100.00113103369775</v>
      </c>
      <c r="DS52" s="422">
        <v>101.95822870090008</v>
      </c>
      <c r="DT52" s="422">
        <v>102.73306766321164</v>
      </c>
      <c r="DU52" s="422">
        <v>101.07983645521608</v>
      </c>
      <c r="DV52" s="422">
        <v>112.19010862573289</v>
      </c>
      <c r="DW52" s="422">
        <v>100.16177560037025</v>
      </c>
      <c r="DX52" s="422">
        <v>99.963387541043616</v>
      </c>
      <c r="DY52" s="422">
        <v>99.942096245852142</v>
      </c>
      <c r="DZ52" s="422">
        <v>100</v>
      </c>
      <c r="EA52" s="422">
        <v>100</v>
      </c>
      <c r="EB52" s="163" t="s">
        <v>15</v>
      </c>
      <c r="EC52" s="422">
        <v>100</v>
      </c>
      <c r="ED52" s="422">
        <v>100</v>
      </c>
      <c r="EE52" s="422">
        <v>100</v>
      </c>
      <c r="EF52" s="422">
        <v>99.552964376000475</v>
      </c>
      <c r="EG52" s="422">
        <v>100.00321049148519</v>
      </c>
      <c r="EH52" s="422">
        <v>100.01639203181118</v>
      </c>
      <c r="EI52" s="422">
        <v>100.01302798352438</v>
      </c>
      <c r="EJ52" s="422">
        <v>100.00716434813413</v>
      </c>
      <c r="EK52" s="422">
        <v>100.00390757472348</v>
      </c>
      <c r="EL52" s="422">
        <v>99.97167482063054</v>
      </c>
      <c r="EM52" s="422">
        <v>99.887640676235605</v>
      </c>
      <c r="EN52" s="422">
        <v>100</v>
      </c>
    </row>
    <row r="53" spans="1:144" s="170" customFormat="1" ht="12.75" customHeight="1">
      <c r="A53" s="164" t="s">
        <v>2974</v>
      </c>
      <c r="B53" s="163" t="s">
        <v>15</v>
      </c>
      <c r="C53" s="422">
        <v>131.19161240626852</v>
      </c>
      <c r="D53" s="422">
        <v>99.932987186954222</v>
      </c>
      <c r="E53" s="422">
        <v>106.89918420991241</v>
      </c>
      <c r="F53" s="422">
        <v>106.62383566244733</v>
      </c>
      <c r="G53" s="422">
        <v>100.12389464274531</v>
      </c>
      <c r="H53" s="422">
        <v>149.82998243678131</v>
      </c>
      <c r="I53" s="422">
        <v>105.12281972731617</v>
      </c>
      <c r="J53" s="422">
        <v>100.28504442899369</v>
      </c>
      <c r="K53" s="422">
        <v>100.64636922747643</v>
      </c>
      <c r="L53" s="422">
        <v>111.38472648208581</v>
      </c>
      <c r="M53" s="422">
        <v>116.14030985327959</v>
      </c>
      <c r="N53" s="422">
        <v>130.87298699640758</v>
      </c>
      <c r="O53" s="163" t="s">
        <v>15</v>
      </c>
      <c r="P53" s="422">
        <v>127.80738427130755</v>
      </c>
      <c r="Q53" s="422">
        <v>109.27980048008894</v>
      </c>
      <c r="R53" s="422">
        <v>144.52281887065647</v>
      </c>
      <c r="S53" s="422">
        <v>114.08112821400422</v>
      </c>
      <c r="T53" s="422">
        <v>170.38103729156856</v>
      </c>
      <c r="U53" s="422">
        <v>103.80073394312245</v>
      </c>
      <c r="V53" s="422">
        <v>113.11896925722186</v>
      </c>
      <c r="W53" s="422">
        <v>103.0782133753152</v>
      </c>
      <c r="X53" s="422">
        <v>195.35700314924853</v>
      </c>
      <c r="Y53" s="422">
        <v>111.42655273381214</v>
      </c>
      <c r="Z53" s="422">
        <v>103.16041611102639</v>
      </c>
      <c r="AA53" s="422">
        <v>102.47585532060171</v>
      </c>
      <c r="AB53" s="163" t="s">
        <v>15</v>
      </c>
      <c r="AC53" s="422">
        <v>112.56615799189018</v>
      </c>
      <c r="AD53" s="422">
        <v>100.33044287857311</v>
      </c>
      <c r="AE53" s="422">
        <v>104.92822891349405</v>
      </c>
      <c r="AF53" s="422">
        <v>102.20070756232656</v>
      </c>
      <c r="AG53" s="422">
        <v>100.336691336492</v>
      </c>
      <c r="AH53" s="422">
        <v>100.51899946336952</v>
      </c>
      <c r="AI53" s="422">
        <v>104.18066231527699</v>
      </c>
      <c r="AJ53" s="422">
        <v>100.86850320470053</v>
      </c>
      <c r="AK53" s="422">
        <v>100.02184569693679</v>
      </c>
      <c r="AL53" s="422">
        <v>100.91380372496106</v>
      </c>
      <c r="AM53" s="422">
        <v>98.842046837771264</v>
      </c>
      <c r="AN53" s="422">
        <v>100.53331229418963</v>
      </c>
      <c r="AO53" s="163" t="s">
        <v>15</v>
      </c>
      <c r="AP53" s="422">
        <v>101.93391257676497</v>
      </c>
      <c r="AQ53" s="422">
        <v>100.57823439063853</v>
      </c>
      <c r="AR53" s="422">
        <v>102.59742429005763</v>
      </c>
      <c r="AS53" s="422">
        <v>113.81150864144354</v>
      </c>
      <c r="AT53" s="422">
        <v>96.065873937164497</v>
      </c>
      <c r="AU53" s="422">
        <v>96.399753031493532</v>
      </c>
      <c r="AV53" s="422">
        <v>106.30386781569312</v>
      </c>
      <c r="AW53" s="422">
        <v>135.64419849533155</v>
      </c>
      <c r="AX53" s="422">
        <v>95.3937455216779</v>
      </c>
      <c r="AY53" s="422">
        <v>85.854552493267704</v>
      </c>
      <c r="AZ53" s="422">
        <v>96.642216600672569</v>
      </c>
      <c r="BA53" s="422">
        <v>107.17766005363463</v>
      </c>
      <c r="BB53" s="163" t="s">
        <v>15</v>
      </c>
      <c r="BC53" s="422">
        <v>98.563635711875662</v>
      </c>
      <c r="BD53" s="422">
        <v>99.499127154614015</v>
      </c>
      <c r="BE53" s="422">
        <v>98.731275294343703</v>
      </c>
      <c r="BF53" s="422">
        <v>101.18784386522141</v>
      </c>
      <c r="BG53" s="422">
        <v>98.433052885653012</v>
      </c>
      <c r="BH53" s="422">
        <v>106.49507952538175</v>
      </c>
      <c r="BI53" s="422">
        <v>99.657412730680477</v>
      </c>
      <c r="BJ53" s="422">
        <v>107.34711172650866</v>
      </c>
      <c r="BK53" s="422">
        <v>100.37778353177067</v>
      </c>
      <c r="BL53" s="422">
        <v>99.860321336954826</v>
      </c>
      <c r="BM53" s="422">
        <v>104.07971671226299</v>
      </c>
      <c r="BN53" s="422">
        <v>109.00022806035632</v>
      </c>
      <c r="BO53" s="163" t="s">
        <v>15</v>
      </c>
      <c r="BP53" s="422">
        <v>96.404299258364077</v>
      </c>
      <c r="BQ53" s="422">
        <v>95.655278776746371</v>
      </c>
      <c r="BR53" s="422">
        <v>101.83469884661407</v>
      </c>
      <c r="BS53" s="422">
        <v>108.37296863054615</v>
      </c>
      <c r="BT53" s="422">
        <v>107.26038457410291</v>
      </c>
      <c r="BU53" s="422">
        <v>100.38305561285074</v>
      </c>
      <c r="BV53" s="422">
        <v>100.69982987911482</v>
      </c>
      <c r="BW53" s="422">
        <v>98.052683987802723</v>
      </c>
      <c r="BX53" s="422">
        <v>100.18617175875495</v>
      </c>
      <c r="BY53" s="422">
        <v>99.424215164340595</v>
      </c>
      <c r="BZ53" s="422">
        <v>106.52402401591874</v>
      </c>
      <c r="CA53" s="422">
        <v>100.16857556397099</v>
      </c>
      <c r="CB53" s="163" t="s">
        <v>15</v>
      </c>
      <c r="CC53" s="422">
        <v>99.440346545971352</v>
      </c>
      <c r="CD53" s="422">
        <v>101.48576346384868</v>
      </c>
      <c r="CE53" s="422">
        <v>100.22955930784939</v>
      </c>
      <c r="CF53" s="422">
        <v>99.314179963074338</v>
      </c>
      <c r="CG53" s="422">
        <v>98.78151727993648</v>
      </c>
      <c r="CH53" s="422">
        <v>100.24125588769783</v>
      </c>
      <c r="CI53" s="422">
        <v>99.172935196176994</v>
      </c>
      <c r="CJ53" s="422">
        <v>100.70237072987116</v>
      </c>
      <c r="CK53" s="422">
        <v>101.16689530200908</v>
      </c>
      <c r="CL53" s="422">
        <v>100.94709806201996</v>
      </c>
      <c r="CM53" s="422">
        <v>107.30897224661737</v>
      </c>
      <c r="CN53" s="422">
        <v>105.0698967940272</v>
      </c>
      <c r="CO53" s="163" t="s">
        <v>15</v>
      </c>
      <c r="CP53" s="422">
        <v>103.80218046262506</v>
      </c>
      <c r="CQ53" s="422">
        <v>100.07237784722334</v>
      </c>
      <c r="CR53" s="422">
        <v>102.22128850133166</v>
      </c>
      <c r="CS53" s="422">
        <v>105.82710142980052</v>
      </c>
      <c r="CT53" s="422">
        <v>102.21124704495791</v>
      </c>
      <c r="CU53" s="422">
        <v>104.67292147939375</v>
      </c>
      <c r="CV53" s="422">
        <v>111.92806185502005</v>
      </c>
      <c r="CW53" s="422">
        <v>107.55309420925721</v>
      </c>
      <c r="CX53" s="422">
        <v>101.00780306102915</v>
      </c>
      <c r="CY53" s="422">
        <v>108.79707596619377</v>
      </c>
      <c r="CZ53" s="422">
        <v>103.96850016221444</v>
      </c>
      <c r="DA53" s="422">
        <v>100.34676474196699</v>
      </c>
      <c r="DB53" s="163" t="s">
        <v>15</v>
      </c>
      <c r="DC53" s="422">
        <v>99.459211958066547</v>
      </c>
      <c r="DD53" s="422">
        <v>99.263800847034872</v>
      </c>
      <c r="DE53" s="422">
        <v>100.20703986316323</v>
      </c>
      <c r="DF53" s="422">
        <v>99.862989830332438</v>
      </c>
      <c r="DG53" s="422">
        <v>100.59434495195052</v>
      </c>
      <c r="DH53" s="422">
        <v>100.35588855306349</v>
      </c>
      <c r="DI53" s="422">
        <v>100.9612046820491</v>
      </c>
      <c r="DJ53" s="422">
        <v>100.00868123173214</v>
      </c>
      <c r="DK53" s="422">
        <v>104.73573989569778</v>
      </c>
      <c r="DL53" s="422">
        <v>100.69988740857011</v>
      </c>
      <c r="DM53" s="422">
        <v>98.357408736110614</v>
      </c>
      <c r="DN53" s="422">
        <v>100.69115759077182</v>
      </c>
      <c r="DO53" s="163" t="s">
        <v>15</v>
      </c>
      <c r="DP53" s="422">
        <v>99.551130626658718</v>
      </c>
      <c r="DQ53" s="422">
        <v>99.314606887758032</v>
      </c>
      <c r="DR53" s="422">
        <v>99.759951083337867</v>
      </c>
      <c r="DS53" s="422">
        <v>99.372996513260816</v>
      </c>
      <c r="DT53" s="422">
        <v>99.145322954373398</v>
      </c>
      <c r="DU53" s="422">
        <v>98.974926150885821</v>
      </c>
      <c r="DV53" s="422">
        <v>100.66317520372732</v>
      </c>
      <c r="DW53" s="422">
        <v>100.40423365313957</v>
      </c>
      <c r="DX53" s="422">
        <v>101.82076327223031</v>
      </c>
      <c r="DY53" s="422">
        <v>100.52933962291108</v>
      </c>
      <c r="DZ53" s="422">
        <v>98.900610854923471</v>
      </c>
      <c r="EA53" s="422">
        <v>98.459681887858935</v>
      </c>
      <c r="EB53" s="163" t="s">
        <v>15</v>
      </c>
      <c r="EC53" s="422">
        <v>98.252080591999601</v>
      </c>
      <c r="ED53" s="422">
        <v>96.657262906273203</v>
      </c>
      <c r="EE53" s="422">
        <v>96.743913172550691</v>
      </c>
      <c r="EF53" s="422">
        <v>99.144462638642537</v>
      </c>
      <c r="EG53" s="422">
        <v>99.421540524220674</v>
      </c>
      <c r="EH53" s="422">
        <v>104.43339205415705</v>
      </c>
      <c r="EI53" s="422">
        <v>101.66353203360723</v>
      </c>
      <c r="EJ53" s="422">
        <v>100.02806090994841</v>
      </c>
      <c r="EK53" s="422">
        <v>101.13260108077351</v>
      </c>
      <c r="EL53" s="422">
        <v>99.95159092171113</v>
      </c>
      <c r="EM53" s="422">
        <v>99.885140765487762</v>
      </c>
      <c r="EN53" s="422">
        <v>99.510270141430283</v>
      </c>
    </row>
    <row r="54" spans="1:144" s="170" customFormat="1" ht="12.75" customHeight="1">
      <c r="A54" s="161" t="s">
        <v>2975</v>
      </c>
      <c r="B54" s="163" t="s">
        <v>15</v>
      </c>
      <c r="C54" s="422">
        <v>234.79652174202789</v>
      </c>
      <c r="D54" s="422">
        <v>100</v>
      </c>
      <c r="E54" s="422">
        <v>110.92141712682255</v>
      </c>
      <c r="F54" s="422">
        <v>100</v>
      </c>
      <c r="G54" s="422">
        <v>100.13945217561589</v>
      </c>
      <c r="H54" s="422">
        <v>100</v>
      </c>
      <c r="I54" s="422">
        <v>100</v>
      </c>
      <c r="J54" s="422">
        <v>100</v>
      </c>
      <c r="K54" s="422">
        <v>102.89743946700196</v>
      </c>
      <c r="L54" s="422">
        <v>100.69960413553567</v>
      </c>
      <c r="M54" s="422">
        <v>100.38622877875704</v>
      </c>
      <c r="N54" s="422">
        <v>100</v>
      </c>
      <c r="O54" s="163" t="s">
        <v>15</v>
      </c>
      <c r="P54" s="422">
        <v>203.80812600077923</v>
      </c>
      <c r="Q54" s="422">
        <v>105.06554012136418</v>
      </c>
      <c r="R54" s="422">
        <v>100.38700076498368</v>
      </c>
      <c r="S54" s="422">
        <v>125.31817212380486</v>
      </c>
      <c r="T54" s="422">
        <v>112.89804360308709</v>
      </c>
      <c r="U54" s="422">
        <v>99.805474969169012</v>
      </c>
      <c r="V54" s="422">
        <v>100</v>
      </c>
      <c r="W54" s="422">
        <v>101.04852274562164</v>
      </c>
      <c r="X54" s="422">
        <v>255.8671966336874</v>
      </c>
      <c r="Y54" s="422">
        <v>98.845313772303967</v>
      </c>
      <c r="Z54" s="422">
        <v>99.999781518655311</v>
      </c>
      <c r="AA54" s="422">
        <v>101.12187012509864</v>
      </c>
      <c r="AB54" s="163" t="s">
        <v>15</v>
      </c>
      <c r="AC54" s="422">
        <v>118.80696644459994</v>
      </c>
      <c r="AD54" s="422">
        <v>100.9452501011165</v>
      </c>
      <c r="AE54" s="422">
        <v>112.01092983260588</v>
      </c>
      <c r="AF54" s="422">
        <v>119.47977558238144</v>
      </c>
      <c r="AG54" s="422">
        <v>100.00895740615925</v>
      </c>
      <c r="AH54" s="422">
        <v>100.58044449629946</v>
      </c>
      <c r="AI54" s="422">
        <v>105.71508788822732</v>
      </c>
      <c r="AJ54" s="422">
        <v>103.60791199309611</v>
      </c>
      <c r="AK54" s="422">
        <v>100.00542905067951</v>
      </c>
      <c r="AL54" s="422">
        <v>100.00822826087867</v>
      </c>
      <c r="AM54" s="422">
        <v>99.990437461497777</v>
      </c>
      <c r="AN54" s="422">
        <v>111.75958134364441</v>
      </c>
      <c r="AO54" s="163" t="s">
        <v>15</v>
      </c>
      <c r="AP54" s="422">
        <v>100.3654764593584</v>
      </c>
      <c r="AQ54" s="422">
        <v>100.1552729194311</v>
      </c>
      <c r="AR54" s="422">
        <v>100.03714591176673</v>
      </c>
      <c r="AS54" s="422">
        <v>101.52847918255242</v>
      </c>
      <c r="AT54" s="422">
        <v>98.167792068307492</v>
      </c>
      <c r="AU54" s="422">
        <v>100</v>
      </c>
      <c r="AV54" s="422">
        <v>100.02965657858715</v>
      </c>
      <c r="AW54" s="422">
        <v>100</v>
      </c>
      <c r="AX54" s="422">
        <v>104.5097410400289</v>
      </c>
      <c r="AY54" s="422">
        <v>100.56648174399065</v>
      </c>
      <c r="AZ54" s="422">
        <v>102.67573176286784</v>
      </c>
      <c r="BA54" s="422">
        <v>102.91867090625175</v>
      </c>
      <c r="BB54" s="163" t="s">
        <v>15</v>
      </c>
      <c r="BC54" s="422">
        <v>96.674863117496756</v>
      </c>
      <c r="BD54" s="422">
        <v>105.17177489096629</v>
      </c>
      <c r="BE54" s="422">
        <v>100</v>
      </c>
      <c r="BF54" s="422">
        <v>98.033787263649288</v>
      </c>
      <c r="BG54" s="422">
        <v>100.80261235244707</v>
      </c>
      <c r="BH54" s="422">
        <v>103.62877364642544</v>
      </c>
      <c r="BI54" s="422">
        <v>99.503806090955266</v>
      </c>
      <c r="BJ54" s="422">
        <v>100.35451397942825</v>
      </c>
      <c r="BK54" s="422">
        <v>102.12440414397773</v>
      </c>
      <c r="BL54" s="422">
        <v>103.29178084122175</v>
      </c>
      <c r="BM54" s="422">
        <v>106.77840814784392</v>
      </c>
      <c r="BN54" s="422">
        <v>104.18503806891368</v>
      </c>
      <c r="BO54" s="163" t="s">
        <v>15</v>
      </c>
      <c r="BP54" s="422">
        <v>100.98415760337566</v>
      </c>
      <c r="BQ54" s="422">
        <v>97.759877213138921</v>
      </c>
      <c r="BR54" s="422">
        <v>100.63480128449369</v>
      </c>
      <c r="BS54" s="422">
        <v>101.18423484324424</v>
      </c>
      <c r="BT54" s="422">
        <v>100.33718518348809</v>
      </c>
      <c r="BU54" s="422">
        <v>97.90362027258243</v>
      </c>
      <c r="BV54" s="422">
        <v>100.45122498760921</v>
      </c>
      <c r="BW54" s="422">
        <v>98.23142315723608</v>
      </c>
      <c r="BX54" s="422">
        <v>99.75294482485937</v>
      </c>
      <c r="BY54" s="422">
        <v>99.653905287246204</v>
      </c>
      <c r="BZ54" s="422">
        <v>100.50721433225559</v>
      </c>
      <c r="CA54" s="422">
        <v>100.41113634994761</v>
      </c>
      <c r="CB54" s="163" t="s">
        <v>15</v>
      </c>
      <c r="CC54" s="422">
        <v>102.53710992989255</v>
      </c>
      <c r="CD54" s="422">
        <v>100.44907397901919</v>
      </c>
      <c r="CE54" s="422">
        <v>100.07640517145104</v>
      </c>
      <c r="CF54" s="422">
        <v>100.37441973426607</v>
      </c>
      <c r="CG54" s="422">
        <v>101.74762476487365</v>
      </c>
      <c r="CH54" s="422">
        <v>99.109832655852188</v>
      </c>
      <c r="CI54" s="422">
        <v>98.531511264350911</v>
      </c>
      <c r="CJ54" s="422">
        <v>100.05978802964614</v>
      </c>
      <c r="CK54" s="422">
        <v>103.00914423833396</v>
      </c>
      <c r="CL54" s="422">
        <v>99.799170688600896</v>
      </c>
      <c r="CM54" s="422">
        <v>100.88522081672913</v>
      </c>
      <c r="CN54" s="422">
        <v>96.934727585930787</v>
      </c>
      <c r="CO54" s="163" t="s">
        <v>15</v>
      </c>
      <c r="CP54" s="422">
        <v>100.07201197834479</v>
      </c>
      <c r="CQ54" s="422">
        <v>101.39853772649114</v>
      </c>
      <c r="CR54" s="422">
        <v>100.4478250564659</v>
      </c>
      <c r="CS54" s="422">
        <v>105.56952821946881</v>
      </c>
      <c r="CT54" s="422">
        <v>103.62860796017198</v>
      </c>
      <c r="CU54" s="422">
        <v>102.83137466341555</v>
      </c>
      <c r="CV54" s="422">
        <v>99.427671372167026</v>
      </c>
      <c r="CW54" s="422">
        <v>99.393783775110151</v>
      </c>
      <c r="CX54" s="422">
        <v>101.50637765027216</v>
      </c>
      <c r="CY54" s="422">
        <v>98.598363862377951</v>
      </c>
      <c r="CZ54" s="422">
        <v>99.906548281674645</v>
      </c>
      <c r="DA54" s="422">
        <v>102.65843063619575</v>
      </c>
      <c r="DB54" s="163" t="s">
        <v>15</v>
      </c>
      <c r="DC54" s="422">
        <v>101.07040614807245</v>
      </c>
      <c r="DD54" s="422">
        <v>101.32072855977043</v>
      </c>
      <c r="DE54" s="422">
        <v>98.700610135279604</v>
      </c>
      <c r="DF54" s="422">
        <v>103.99314982958745</v>
      </c>
      <c r="DG54" s="422">
        <v>102.66902854168245</v>
      </c>
      <c r="DH54" s="422">
        <v>99.638770396521565</v>
      </c>
      <c r="DI54" s="422">
        <v>99.405484279332995</v>
      </c>
      <c r="DJ54" s="422">
        <v>97.920398440495347</v>
      </c>
      <c r="DK54" s="422">
        <v>101.90953979273512</v>
      </c>
      <c r="DL54" s="422">
        <v>99.647177891947251</v>
      </c>
      <c r="DM54" s="422">
        <v>97.537463044196755</v>
      </c>
      <c r="DN54" s="422">
        <v>100.56335090280592</v>
      </c>
      <c r="DO54" s="163" t="s">
        <v>15</v>
      </c>
      <c r="DP54" s="422">
        <v>99.716204216702351</v>
      </c>
      <c r="DQ54" s="422">
        <v>101.6699411485356</v>
      </c>
      <c r="DR54" s="422">
        <v>100.14043018391408</v>
      </c>
      <c r="DS54" s="422">
        <v>100.48049540423736</v>
      </c>
      <c r="DT54" s="422">
        <v>99.83451787767126</v>
      </c>
      <c r="DU54" s="422">
        <v>99.063873687255736</v>
      </c>
      <c r="DV54" s="422">
        <v>98.902090225549713</v>
      </c>
      <c r="DW54" s="422">
        <v>101.07440261403346</v>
      </c>
      <c r="DX54" s="422">
        <v>99.931318198620076</v>
      </c>
      <c r="DY54" s="422">
        <v>99.978432128095974</v>
      </c>
      <c r="DZ54" s="422">
        <v>100.22601219217403</v>
      </c>
      <c r="EA54" s="422">
        <v>100.15547384423907</v>
      </c>
      <c r="EB54" s="163" t="s">
        <v>15</v>
      </c>
      <c r="EC54" s="422">
        <v>99.90812874456293</v>
      </c>
      <c r="ED54" s="422">
        <v>99.775077883676943</v>
      </c>
      <c r="EE54" s="422">
        <v>100.13398058882194</v>
      </c>
      <c r="EF54" s="422">
        <v>100.12689550952997</v>
      </c>
      <c r="EG54" s="422">
        <v>100.12132720523175</v>
      </c>
      <c r="EH54" s="422">
        <v>99.264278507426468</v>
      </c>
      <c r="EI54" s="422">
        <v>98.413931340924393</v>
      </c>
      <c r="EJ54" s="422">
        <v>99.992994246314353</v>
      </c>
      <c r="EK54" s="422">
        <v>100.06956710647161</v>
      </c>
      <c r="EL54" s="422">
        <v>99.891315744579217</v>
      </c>
      <c r="EM54" s="422">
        <v>99.978724459079089</v>
      </c>
      <c r="EN54" s="422">
        <v>100.36614386061645</v>
      </c>
    </row>
    <row r="55" spans="1:144" s="170" customFormat="1" ht="12.75">
      <c r="A55" s="161" t="s">
        <v>3795</v>
      </c>
      <c r="B55" s="163" t="s">
        <v>15</v>
      </c>
      <c r="C55" s="422">
        <v>138.75924486129011</v>
      </c>
      <c r="D55" s="422">
        <v>100</v>
      </c>
      <c r="E55" s="422">
        <v>105.31380174656518</v>
      </c>
      <c r="F55" s="422">
        <v>100</v>
      </c>
      <c r="G55" s="422">
        <v>100.07146308583388</v>
      </c>
      <c r="H55" s="422">
        <v>100</v>
      </c>
      <c r="I55" s="422">
        <v>100</v>
      </c>
      <c r="J55" s="422">
        <v>100</v>
      </c>
      <c r="K55" s="422">
        <v>101.48581864762498</v>
      </c>
      <c r="L55" s="422">
        <v>100.36375000634918</v>
      </c>
      <c r="M55" s="422">
        <v>100.20148659411829</v>
      </c>
      <c r="N55" s="422">
        <v>100</v>
      </c>
      <c r="O55" s="163" t="s">
        <v>15</v>
      </c>
      <c r="P55" s="422">
        <v>101.72866602773271</v>
      </c>
      <c r="Q55" s="422">
        <v>118.26221334872993</v>
      </c>
      <c r="R55" s="422">
        <v>109.25284451419002</v>
      </c>
      <c r="S55" s="422">
        <v>127.4028480264096</v>
      </c>
      <c r="T55" s="422">
        <v>113.43130603967883</v>
      </c>
      <c r="U55" s="422">
        <v>100.30874831145123</v>
      </c>
      <c r="V55" s="422">
        <v>145.34718426947231</v>
      </c>
      <c r="W55" s="422">
        <v>114.2968385210404</v>
      </c>
      <c r="X55" s="422">
        <v>267.47714773819621</v>
      </c>
      <c r="Y55" s="422">
        <v>97.88259601067648</v>
      </c>
      <c r="Z55" s="422">
        <v>82.483902664992414</v>
      </c>
      <c r="AA55" s="422">
        <v>104.36360842417211</v>
      </c>
      <c r="AB55" s="163" t="s">
        <v>15</v>
      </c>
      <c r="AC55" s="422">
        <v>100.93647686088485</v>
      </c>
      <c r="AD55" s="422">
        <v>101.37610469538272</v>
      </c>
      <c r="AE55" s="422">
        <v>106.90685417565548</v>
      </c>
      <c r="AF55" s="422">
        <v>102.91568570154783</v>
      </c>
      <c r="AG55" s="422">
        <v>100.17168564259484</v>
      </c>
      <c r="AH55" s="422">
        <v>100.48414764475694</v>
      </c>
      <c r="AI55" s="422">
        <v>103.23573412882816</v>
      </c>
      <c r="AJ55" s="422">
        <v>100.54921902669476</v>
      </c>
      <c r="AK55" s="422">
        <v>100.10876627249455</v>
      </c>
      <c r="AL55" s="422">
        <v>100.06583070612977</v>
      </c>
      <c r="AM55" s="422">
        <v>99.807044410124661</v>
      </c>
      <c r="AN55" s="422">
        <v>100.63205199638152</v>
      </c>
      <c r="AO55" s="163" t="s">
        <v>15</v>
      </c>
      <c r="AP55" s="422">
        <v>100.50699396182753</v>
      </c>
      <c r="AQ55" s="422">
        <v>100.69704904885207</v>
      </c>
      <c r="AR55" s="422">
        <v>97.746739399310783</v>
      </c>
      <c r="AS55" s="422">
        <v>131.24627906803809</v>
      </c>
      <c r="AT55" s="422">
        <v>88.758026138035831</v>
      </c>
      <c r="AU55" s="422">
        <v>92.287627873492909</v>
      </c>
      <c r="AV55" s="422">
        <v>115.14967349714141</v>
      </c>
      <c r="AW55" s="422">
        <v>174.48183484245388</v>
      </c>
      <c r="AX55" s="422">
        <v>85.041775601782177</v>
      </c>
      <c r="AY55" s="422">
        <v>71.418844807951515</v>
      </c>
      <c r="AZ55" s="422">
        <v>92.257361043891549</v>
      </c>
      <c r="BA55" s="422">
        <v>117.46742340808551</v>
      </c>
      <c r="BB55" s="163" t="s">
        <v>15</v>
      </c>
      <c r="BC55" s="422">
        <v>96.018118775728283</v>
      </c>
      <c r="BD55" s="422">
        <v>97.500240700857418</v>
      </c>
      <c r="BE55" s="422">
        <v>95.347710692500129</v>
      </c>
      <c r="BF55" s="422">
        <v>102.36014181527844</v>
      </c>
      <c r="BG55" s="422">
        <v>95.432870309902256</v>
      </c>
      <c r="BH55" s="422">
        <v>99.153931459118979</v>
      </c>
      <c r="BI55" s="422">
        <v>102.78916744710685</v>
      </c>
      <c r="BJ55" s="422">
        <v>123.55721907306155</v>
      </c>
      <c r="BK55" s="422">
        <v>99.652729268871411</v>
      </c>
      <c r="BL55" s="422">
        <v>93.761213027168594</v>
      </c>
      <c r="BM55" s="422">
        <v>111.25635807457712</v>
      </c>
      <c r="BN55" s="422">
        <v>117.91338127292428</v>
      </c>
      <c r="BO55" s="163" t="s">
        <v>15</v>
      </c>
      <c r="BP55" s="422">
        <v>90.457388742718251</v>
      </c>
      <c r="BQ55" s="422">
        <v>89.425435753674435</v>
      </c>
      <c r="BR55" s="422">
        <v>103.92923897307588</v>
      </c>
      <c r="BS55" s="422">
        <v>108.36043097227557</v>
      </c>
      <c r="BT55" s="422">
        <v>113.56794431423143</v>
      </c>
      <c r="BU55" s="422">
        <v>100.86818248574079</v>
      </c>
      <c r="BV55" s="422">
        <v>100.54952986129346</v>
      </c>
      <c r="BW55" s="422">
        <v>96.561373117734632</v>
      </c>
      <c r="BX55" s="422">
        <v>99.860840507375315</v>
      </c>
      <c r="BY55" s="422">
        <v>98.473267583661794</v>
      </c>
      <c r="BZ55" s="422">
        <v>112.92634931033913</v>
      </c>
      <c r="CA55" s="422">
        <v>99.004364450135654</v>
      </c>
      <c r="CB55" s="163" t="s">
        <v>15</v>
      </c>
      <c r="CC55" s="422">
        <v>99.473386586587196</v>
      </c>
      <c r="CD55" s="422">
        <v>100.37925241908859</v>
      </c>
      <c r="CE55" s="422">
        <v>99.622597879025676</v>
      </c>
      <c r="CF55" s="422">
        <v>97.557057117579333</v>
      </c>
      <c r="CG55" s="422">
        <v>96.214123278705117</v>
      </c>
      <c r="CH55" s="422">
        <v>100.44025247082344</v>
      </c>
      <c r="CI55" s="422">
        <v>98.734869843314087</v>
      </c>
      <c r="CJ55" s="422">
        <v>101.35221522369244</v>
      </c>
      <c r="CK55" s="422">
        <v>101.22224502505155</v>
      </c>
      <c r="CL55" s="422">
        <v>98.095114485969376</v>
      </c>
      <c r="CM55" s="422">
        <v>113.89424075623724</v>
      </c>
      <c r="CN55" s="422">
        <v>107.23317829893213</v>
      </c>
      <c r="CO55" s="163" t="s">
        <v>15</v>
      </c>
      <c r="CP55" s="422">
        <v>103.41192140469006</v>
      </c>
      <c r="CQ55" s="422">
        <v>98.33697861535056</v>
      </c>
      <c r="CR55" s="422">
        <v>104.64363305599593</v>
      </c>
      <c r="CS55" s="422">
        <v>105.43582982582424</v>
      </c>
      <c r="CT55" s="422">
        <v>103.56850315348917</v>
      </c>
      <c r="CU55" s="422">
        <v>107.91072157984347</v>
      </c>
      <c r="CV55" s="422">
        <v>123.7575170184662</v>
      </c>
      <c r="CW55" s="422">
        <v>105.75781575015681</v>
      </c>
      <c r="CX55" s="422">
        <v>101.72092094373552</v>
      </c>
      <c r="CY55" s="422">
        <v>112.75394899493192</v>
      </c>
      <c r="CZ55" s="422">
        <v>107.57433833751342</v>
      </c>
      <c r="DA55" s="422">
        <v>99.139816148214194</v>
      </c>
      <c r="DB55" s="163" t="s">
        <v>15</v>
      </c>
      <c r="DC55" s="422">
        <v>98.954754627488754</v>
      </c>
      <c r="DD55" s="422">
        <v>98.122632735599296</v>
      </c>
      <c r="DE55" s="422">
        <v>100.505410079337</v>
      </c>
      <c r="DF55" s="422">
        <v>98.951067858709223</v>
      </c>
      <c r="DG55" s="422">
        <v>100.80537861702312</v>
      </c>
      <c r="DH55" s="422">
        <v>100.48186771393222</v>
      </c>
      <c r="DI55" s="422">
        <v>101.94972338499116</v>
      </c>
      <c r="DJ55" s="422">
        <v>100.43340328264934</v>
      </c>
      <c r="DK55" s="422">
        <v>109.45046451333809</v>
      </c>
      <c r="DL55" s="422">
        <v>100.8149105091267</v>
      </c>
      <c r="DM55" s="422">
        <v>96.62984494914889</v>
      </c>
      <c r="DN55" s="422">
        <v>100.9805627345628</v>
      </c>
      <c r="DO55" s="163" t="s">
        <v>15</v>
      </c>
      <c r="DP55" s="422">
        <v>98.681006511337685</v>
      </c>
      <c r="DQ55" s="422">
        <v>97.575026214752569</v>
      </c>
      <c r="DR55" s="422">
        <v>99.50476984339393</v>
      </c>
      <c r="DS55" s="422">
        <v>97.983729586999161</v>
      </c>
      <c r="DT55" s="422">
        <v>97.806079462359421</v>
      </c>
      <c r="DU55" s="422">
        <v>97.626507917345052</v>
      </c>
      <c r="DV55" s="422">
        <v>101.74075342495168</v>
      </c>
      <c r="DW55" s="422">
        <v>100.62074622684449</v>
      </c>
      <c r="DX55" s="422">
        <v>104.27116069989377</v>
      </c>
      <c r="DY55" s="422">
        <v>101.05811511403147</v>
      </c>
      <c r="DZ55" s="422">
        <v>97.459929990482749</v>
      </c>
      <c r="EA55" s="422">
        <v>96.152527762317035</v>
      </c>
      <c r="EB55" s="163" t="s">
        <v>15</v>
      </c>
      <c r="EC55" s="422">
        <v>95.679925232200929</v>
      </c>
      <c r="ED55" s="422">
        <v>91.604506278801793</v>
      </c>
      <c r="EE55" s="422">
        <v>92.298703587561789</v>
      </c>
      <c r="EF55" s="422">
        <v>97.883001598132196</v>
      </c>
      <c r="EG55" s="422">
        <v>98.366011954309371</v>
      </c>
      <c r="EH55" s="422">
        <v>112.7710822528685</v>
      </c>
      <c r="EI55" s="422">
        <v>104.57109989598408</v>
      </c>
      <c r="EJ55" s="422">
        <v>99.116097162726874</v>
      </c>
      <c r="EK55" s="422">
        <v>103.57932125436371</v>
      </c>
      <c r="EL55" s="422">
        <v>99.765042229481125</v>
      </c>
      <c r="EM55" s="422">
        <v>99.650990510046896</v>
      </c>
      <c r="EN55" s="422">
        <v>98.658832613313152</v>
      </c>
    </row>
    <row r="56" spans="1:144" s="170" customFormat="1" ht="12.75" customHeight="1">
      <c r="A56" s="161" t="s">
        <v>2976</v>
      </c>
      <c r="B56" s="163" t="s">
        <v>15</v>
      </c>
      <c r="C56" s="422">
        <v>107.22369001324343</v>
      </c>
      <c r="D56" s="422">
        <v>99.84978391596259</v>
      </c>
      <c r="E56" s="422">
        <v>106.60771238854889</v>
      </c>
      <c r="F56" s="422">
        <v>114.90100783559799</v>
      </c>
      <c r="G56" s="422">
        <v>100.15607262609988</v>
      </c>
      <c r="H56" s="422">
        <v>203.98908094013942</v>
      </c>
      <c r="I56" s="422">
        <v>107.85231813099372</v>
      </c>
      <c r="J56" s="422">
        <v>100.42586199867833</v>
      </c>
      <c r="K56" s="422">
        <v>100</v>
      </c>
      <c r="L56" s="422">
        <v>116.85535180054289</v>
      </c>
      <c r="M56" s="422">
        <v>122.98718519381072</v>
      </c>
      <c r="N56" s="422">
        <v>141.72764261681843</v>
      </c>
      <c r="O56" s="163" t="s">
        <v>15</v>
      </c>
      <c r="P56" s="422">
        <v>130.72397583527342</v>
      </c>
      <c r="Q56" s="422">
        <v>105.95868830759049</v>
      </c>
      <c r="R56" s="422">
        <v>176.93047877118485</v>
      </c>
      <c r="S56" s="422">
        <v>107.63720640692362</v>
      </c>
      <c r="T56" s="422">
        <v>204.6117403704649</v>
      </c>
      <c r="U56" s="422">
        <v>105.01138444511551</v>
      </c>
      <c r="V56" s="422">
        <v>107.39055098263222</v>
      </c>
      <c r="W56" s="422">
        <v>99.95654975164237</v>
      </c>
      <c r="X56" s="422">
        <v>165.42795697392728</v>
      </c>
      <c r="Y56" s="422">
        <v>120.61508543905721</v>
      </c>
      <c r="Z56" s="422">
        <v>112.67938881128039</v>
      </c>
      <c r="AA56" s="422">
        <v>102.00579270425581</v>
      </c>
      <c r="AB56" s="163" t="s">
        <v>15</v>
      </c>
      <c r="AC56" s="422">
        <v>115.64117506677034</v>
      </c>
      <c r="AD56" s="422">
        <v>100.05264146872285</v>
      </c>
      <c r="AE56" s="422">
        <v>104.19621915261526</v>
      </c>
      <c r="AF56" s="422">
        <v>101.39161549792213</v>
      </c>
      <c r="AG56" s="422">
        <v>100.39352470370582</v>
      </c>
      <c r="AH56" s="422">
        <v>100.52541314433414</v>
      </c>
      <c r="AI56" s="422">
        <v>104.36001380934314</v>
      </c>
      <c r="AJ56" s="422">
        <v>100.83216091936598</v>
      </c>
      <c r="AK56" s="422">
        <v>100.0003718949325</v>
      </c>
      <c r="AL56" s="422">
        <v>101.17075227207719</v>
      </c>
      <c r="AM56" s="422">
        <v>98.547696146827064</v>
      </c>
      <c r="AN56" s="422">
        <v>100.00911208620474</v>
      </c>
      <c r="AO56" s="163" t="s">
        <v>15</v>
      </c>
      <c r="AP56" s="422">
        <v>103.27559450791466</v>
      </c>
      <c r="AQ56" s="422">
        <v>100.52446264292728</v>
      </c>
      <c r="AR56" s="422">
        <v>106.76609000751453</v>
      </c>
      <c r="AS56" s="422">
        <v>102.06474383603104</v>
      </c>
      <c r="AT56" s="422">
        <v>102.81693691247582</v>
      </c>
      <c r="AU56" s="422">
        <v>99.456455367882356</v>
      </c>
      <c r="AV56" s="422">
        <v>100.12514850417216</v>
      </c>
      <c r="AW56" s="422">
        <v>104.79335372343293</v>
      </c>
      <c r="AX56" s="422">
        <v>109.71459670228715</v>
      </c>
      <c r="AY56" s="422">
        <v>100.98297114850881</v>
      </c>
      <c r="AZ56" s="422">
        <v>99.663341319168836</v>
      </c>
      <c r="BA56" s="422">
        <v>99.917373464340713</v>
      </c>
      <c r="BB56" s="163" t="s">
        <v>15</v>
      </c>
      <c r="BC56" s="422">
        <v>100.15338423996806</v>
      </c>
      <c r="BD56" s="422">
        <v>99.964415466229326</v>
      </c>
      <c r="BE56" s="422">
        <v>100.32159213938353</v>
      </c>
      <c r="BF56" s="422">
        <v>100.95779080810104</v>
      </c>
      <c r="BG56" s="422">
        <v>99.661607702477014</v>
      </c>
      <c r="BH56" s="422">
        <v>110.25471997542829</v>
      </c>
      <c r="BI56" s="422">
        <v>98.346199119141048</v>
      </c>
      <c r="BJ56" s="422">
        <v>100.87241766575784</v>
      </c>
      <c r="BK56" s="422">
        <v>100.59668883038046</v>
      </c>
      <c r="BL56" s="422">
        <v>102.78889602997208</v>
      </c>
      <c r="BM56" s="422">
        <v>100.28875314047214</v>
      </c>
      <c r="BN56" s="422">
        <v>104.67723431454259</v>
      </c>
      <c r="BO56" s="163" t="s">
        <v>15</v>
      </c>
      <c r="BP56" s="422">
        <v>101.33150809409189</v>
      </c>
      <c r="BQ56" s="422">
        <v>100.62040449023823</v>
      </c>
      <c r="BR56" s="422">
        <v>100.43860281678396</v>
      </c>
      <c r="BS56" s="422">
        <v>109.52327983710552</v>
      </c>
      <c r="BT56" s="422">
        <v>103.38520185693186</v>
      </c>
      <c r="BU56" s="422">
        <v>100.32261617548608</v>
      </c>
      <c r="BV56" s="422">
        <v>100.86303290545982</v>
      </c>
      <c r="BW56" s="422">
        <v>99.300915568719077</v>
      </c>
      <c r="BX56" s="422">
        <v>100.5154539729094</v>
      </c>
      <c r="BY56" s="422">
        <v>100.17720957420657</v>
      </c>
      <c r="BZ56" s="422">
        <v>102.14671467170133</v>
      </c>
      <c r="CA56" s="422">
        <v>101.17964200585381</v>
      </c>
      <c r="CB56" s="163" t="s">
        <v>15</v>
      </c>
      <c r="CC56" s="422">
        <v>98.977518996938599</v>
      </c>
      <c r="CD56" s="422">
        <v>102.53358072884997</v>
      </c>
      <c r="CE56" s="422">
        <v>100.73290724256208</v>
      </c>
      <c r="CF56" s="422">
        <v>100.54202634738134</v>
      </c>
      <c r="CG56" s="422">
        <v>100.3152367114275</v>
      </c>
      <c r="CH56" s="422">
        <v>100.25868352880478</v>
      </c>
      <c r="CI56" s="422">
        <v>99.584517317911875</v>
      </c>
      <c r="CJ56" s="422">
        <v>100.32152025462034</v>
      </c>
      <c r="CK56" s="422">
        <v>100.8678955344765</v>
      </c>
      <c r="CL56" s="422">
        <v>103.20826377192289</v>
      </c>
      <c r="CM56" s="422">
        <v>103.59742909209899</v>
      </c>
      <c r="CN56" s="422">
        <v>104.50557150880589</v>
      </c>
      <c r="CO56" s="163" t="s">
        <v>15</v>
      </c>
      <c r="CP56" s="422">
        <v>104.62520550897392</v>
      </c>
      <c r="CQ56" s="422">
        <v>101.27830768604025</v>
      </c>
      <c r="CR56" s="422">
        <v>100.58404182388772</v>
      </c>
      <c r="CS56" s="422">
        <v>106.17482371401712</v>
      </c>
      <c r="CT56" s="422">
        <v>100.94529696431429</v>
      </c>
      <c r="CU56" s="422">
        <v>102.27020652573677</v>
      </c>
      <c r="CV56" s="422">
        <v>103.39439812139301</v>
      </c>
      <c r="CW56" s="422">
        <v>110.45890336780356</v>
      </c>
      <c r="CX56" s="422">
        <v>100.24472931436182</v>
      </c>
      <c r="CY56" s="422">
        <v>106.0235523912108</v>
      </c>
      <c r="CZ56" s="422">
        <v>100.56364642138918</v>
      </c>
      <c r="DA56" s="422">
        <v>101.45934743031361</v>
      </c>
      <c r="DB56" s="163" t="s">
        <v>15</v>
      </c>
      <c r="DC56" s="422">
        <v>99.7288208487129</v>
      </c>
      <c r="DD56" s="422">
        <v>100.05427813972724</v>
      </c>
      <c r="DE56" s="422">
        <v>100.12670981631267</v>
      </c>
      <c r="DF56" s="422">
        <v>100.17774560607636</v>
      </c>
      <c r="DG56" s="422">
        <v>100.14329731194786</v>
      </c>
      <c r="DH56" s="422">
        <v>100.33662806996158</v>
      </c>
      <c r="DI56" s="422">
        <v>101.16740801758863</v>
      </c>
      <c r="DJ56" s="422">
        <v>100.47786735362003</v>
      </c>
      <c r="DK56" s="422">
        <v>100.94562517593661</v>
      </c>
      <c r="DL56" s="422">
        <v>100.85913274826275</v>
      </c>
      <c r="DM56" s="422">
        <v>100.37211144905653</v>
      </c>
      <c r="DN56" s="422">
        <v>100.43341331730772</v>
      </c>
      <c r="DO56" s="163" t="s">
        <v>15</v>
      </c>
      <c r="DP56" s="422">
        <v>100.35711655372599</v>
      </c>
      <c r="DQ56" s="422">
        <v>100.39718547517128</v>
      </c>
      <c r="DR56" s="422">
        <v>99.902044805745788</v>
      </c>
      <c r="DS56" s="422">
        <v>100.38226045350247</v>
      </c>
      <c r="DT56" s="422">
        <v>100.18345092883334</v>
      </c>
      <c r="DU56" s="422">
        <v>100.14336383810165</v>
      </c>
      <c r="DV56" s="422">
        <v>100.17190034978339</v>
      </c>
      <c r="DW56" s="422">
        <v>100.05097877150928</v>
      </c>
      <c r="DX56" s="422">
        <v>100.13305181414947</v>
      </c>
      <c r="DY56" s="422">
        <v>100.18104218472472</v>
      </c>
      <c r="DZ56" s="422">
        <v>99.772910367346469</v>
      </c>
      <c r="EA56" s="422">
        <v>99.897287996928483</v>
      </c>
      <c r="EB56" s="163" t="s">
        <v>15</v>
      </c>
      <c r="EC56" s="422">
        <v>100.04369548932436</v>
      </c>
      <c r="ED56" s="422">
        <v>100.02273777261257</v>
      </c>
      <c r="EE56" s="422">
        <v>99.281068838903934</v>
      </c>
      <c r="EF56" s="422">
        <v>99.794507829103054</v>
      </c>
      <c r="EG56" s="422">
        <v>99.976077611365895</v>
      </c>
      <c r="EH56" s="422">
        <v>100.07054676472522</v>
      </c>
      <c r="EI56" s="422">
        <v>100.5974474317606</v>
      </c>
      <c r="EJ56" s="422">
        <v>100.67285331168397</v>
      </c>
      <c r="EK56" s="422">
        <v>99.734716066472501</v>
      </c>
      <c r="EL56" s="422">
        <v>100.10047187389448</v>
      </c>
      <c r="EM56" s="422">
        <v>100.02667133402517</v>
      </c>
      <c r="EN56" s="422">
        <v>99.886457950674057</v>
      </c>
    </row>
    <row r="57" spans="1:144" s="170" customFormat="1" ht="12.75" customHeight="1">
      <c r="A57" s="164" t="s">
        <v>2977</v>
      </c>
      <c r="B57" s="163" t="s">
        <v>15</v>
      </c>
      <c r="C57" s="422">
        <v>109.79586363396156</v>
      </c>
      <c r="D57" s="422">
        <v>119.73127963482627</v>
      </c>
      <c r="E57" s="422">
        <v>161.43427674499085</v>
      </c>
      <c r="F57" s="422">
        <v>109.88925892678493</v>
      </c>
      <c r="G57" s="422">
        <v>115.68516812560867</v>
      </c>
      <c r="H57" s="422">
        <v>125.48572549768429</v>
      </c>
      <c r="I57" s="422">
        <v>106.14307372942018</v>
      </c>
      <c r="J57" s="422">
        <v>104.76749068712627</v>
      </c>
      <c r="K57" s="422">
        <v>103.61495255631729</v>
      </c>
      <c r="L57" s="422">
        <v>107.80246394116276</v>
      </c>
      <c r="M57" s="422">
        <v>121.22687682092371</v>
      </c>
      <c r="N57" s="422">
        <v>128.44387130433233</v>
      </c>
      <c r="O57" s="163" t="s">
        <v>15</v>
      </c>
      <c r="P57" s="422">
        <v>123.74451856581035</v>
      </c>
      <c r="Q57" s="422">
        <v>144.23351039169145</v>
      </c>
      <c r="R57" s="422">
        <v>124.04280543884528</v>
      </c>
      <c r="S57" s="422">
        <v>110.80050132385738</v>
      </c>
      <c r="T57" s="422">
        <v>125.75274509664808</v>
      </c>
      <c r="U57" s="422">
        <v>115.20773697687908</v>
      </c>
      <c r="V57" s="422">
        <v>131.78946022393137</v>
      </c>
      <c r="W57" s="422">
        <v>107.62165367174082</v>
      </c>
      <c r="X57" s="422">
        <v>138.21435015863918</v>
      </c>
      <c r="Y57" s="422">
        <v>113.9488410780596</v>
      </c>
      <c r="Z57" s="422">
        <v>108.62464273551859</v>
      </c>
      <c r="AA57" s="422">
        <v>110.14020861633243</v>
      </c>
      <c r="AB57" s="163" t="s">
        <v>15</v>
      </c>
      <c r="AC57" s="422">
        <v>103.54833131914761</v>
      </c>
      <c r="AD57" s="422">
        <v>118.22524025179587</v>
      </c>
      <c r="AE57" s="422">
        <v>117.29218324070463</v>
      </c>
      <c r="AF57" s="422">
        <v>102.13970190526329</v>
      </c>
      <c r="AG57" s="422">
        <v>103.42343646560704</v>
      </c>
      <c r="AH57" s="422">
        <v>104.03357575007963</v>
      </c>
      <c r="AI57" s="422">
        <v>104.25384285382016</v>
      </c>
      <c r="AJ57" s="422">
        <v>107.76079289206551</v>
      </c>
      <c r="AK57" s="422">
        <v>101.76370422712489</v>
      </c>
      <c r="AL57" s="422">
        <v>101.24127287107081</v>
      </c>
      <c r="AM57" s="422">
        <v>101.91804105126762</v>
      </c>
      <c r="AN57" s="422">
        <v>100.38999505729629</v>
      </c>
      <c r="AO57" s="163" t="s">
        <v>15</v>
      </c>
      <c r="AP57" s="422">
        <v>106.51877237881038</v>
      </c>
      <c r="AQ57" s="422">
        <v>100.58966557351357</v>
      </c>
      <c r="AR57" s="422">
        <v>100.82952090631645</v>
      </c>
      <c r="AS57" s="422">
        <v>102.4508532188178</v>
      </c>
      <c r="AT57" s="422">
        <v>100.53712073246454</v>
      </c>
      <c r="AU57" s="422">
        <v>100.17390767867735</v>
      </c>
      <c r="AV57" s="422">
        <v>102.0466381278829</v>
      </c>
      <c r="AW57" s="422">
        <v>101.35093413009919</v>
      </c>
      <c r="AX57" s="422">
        <v>102.65371510868295</v>
      </c>
      <c r="AY57" s="422">
        <v>101.09729766148905</v>
      </c>
      <c r="AZ57" s="422">
        <v>100.74743498623067</v>
      </c>
      <c r="BA57" s="422">
        <v>99.621248649137456</v>
      </c>
      <c r="BB57" s="163" t="s">
        <v>15</v>
      </c>
      <c r="BC57" s="422">
        <v>100.37455352791913</v>
      </c>
      <c r="BD57" s="422">
        <v>100.62798795376249</v>
      </c>
      <c r="BE57" s="422">
        <v>100</v>
      </c>
      <c r="BF57" s="422">
        <v>102.42910004151271</v>
      </c>
      <c r="BG57" s="422">
        <v>98.729330374726374</v>
      </c>
      <c r="BH57" s="422">
        <v>100.00083780175504</v>
      </c>
      <c r="BI57" s="422">
        <v>99.121740355870386</v>
      </c>
      <c r="BJ57" s="422">
        <v>102.63209908380233</v>
      </c>
      <c r="BK57" s="422">
        <v>99.905538536073692</v>
      </c>
      <c r="BL57" s="422">
        <v>99.958324507644846</v>
      </c>
      <c r="BM57" s="422">
        <v>109.57699095531521</v>
      </c>
      <c r="BN57" s="422">
        <v>102.56244741366558</v>
      </c>
      <c r="BO57" s="163" t="s">
        <v>15</v>
      </c>
      <c r="BP57" s="422">
        <v>100.78873298646765</v>
      </c>
      <c r="BQ57" s="422">
        <v>100.50815525537841</v>
      </c>
      <c r="BR57" s="422">
        <v>100.08408785503606</v>
      </c>
      <c r="BS57" s="422">
        <v>100.70777530113028</v>
      </c>
      <c r="BT57" s="422">
        <v>101.96083097268848</v>
      </c>
      <c r="BU57" s="422">
        <v>100.62156359025707</v>
      </c>
      <c r="BV57" s="422">
        <v>101.23938523482074</v>
      </c>
      <c r="BW57" s="422">
        <v>99.940190122462283</v>
      </c>
      <c r="BX57" s="422">
        <v>100.18108024773238</v>
      </c>
      <c r="BY57" s="422">
        <v>99.864100758852615</v>
      </c>
      <c r="BZ57" s="422">
        <v>100.00030311311907</v>
      </c>
      <c r="CA57" s="422">
        <v>100.20463877255064</v>
      </c>
      <c r="CB57" s="163" t="s">
        <v>15</v>
      </c>
      <c r="CC57" s="422">
        <v>100.42535236224852</v>
      </c>
      <c r="CD57" s="422">
        <v>102.18720795388934</v>
      </c>
      <c r="CE57" s="422">
        <v>99.120250534758441</v>
      </c>
      <c r="CF57" s="422">
        <v>100.20666617252813</v>
      </c>
      <c r="CG57" s="422">
        <v>100.56202536850802</v>
      </c>
      <c r="CH57" s="422">
        <v>100.65935429336275</v>
      </c>
      <c r="CI57" s="422">
        <v>100.55997956048337</v>
      </c>
      <c r="CJ57" s="422">
        <v>100.22496627454048</v>
      </c>
      <c r="CK57" s="422">
        <v>101.26580451056633</v>
      </c>
      <c r="CL57" s="422">
        <v>101.76364218108776</v>
      </c>
      <c r="CM57" s="422">
        <v>106.5922618843086</v>
      </c>
      <c r="CN57" s="422">
        <v>102.16186851841947</v>
      </c>
      <c r="CO57" s="163" t="s">
        <v>15</v>
      </c>
      <c r="CP57" s="422">
        <v>100.86046131466379</v>
      </c>
      <c r="CQ57" s="422">
        <v>101.64779170269351</v>
      </c>
      <c r="CR57" s="422">
        <v>100.87931709689674</v>
      </c>
      <c r="CS57" s="422">
        <v>109.39115026371493</v>
      </c>
      <c r="CT57" s="422">
        <v>100.76098260119079</v>
      </c>
      <c r="CU57" s="422">
        <v>101.53627283929778</v>
      </c>
      <c r="CV57" s="422">
        <v>99.889168853787098</v>
      </c>
      <c r="CW57" s="422">
        <v>105.33845736276062</v>
      </c>
      <c r="CX57" s="422">
        <v>102.46592567026431</v>
      </c>
      <c r="CY57" s="422">
        <v>100.40875659744933</v>
      </c>
      <c r="CZ57" s="422">
        <v>100.74770416194363</v>
      </c>
      <c r="DA57" s="422">
        <v>102.08781807915157</v>
      </c>
      <c r="DB57" s="163" t="s">
        <v>15</v>
      </c>
      <c r="DC57" s="422">
        <v>100.8233212998808</v>
      </c>
      <c r="DD57" s="422">
        <v>99.987899763089814</v>
      </c>
      <c r="DE57" s="422">
        <v>100.60921314167726</v>
      </c>
      <c r="DF57" s="422">
        <v>100.79585740268462</v>
      </c>
      <c r="DG57" s="422">
        <v>100.32956319890151</v>
      </c>
      <c r="DH57" s="422">
        <v>100.01128773653039</v>
      </c>
      <c r="DI57" s="422">
        <v>100.50965514279875</v>
      </c>
      <c r="DJ57" s="422">
        <v>100.52678825154354</v>
      </c>
      <c r="DK57" s="422">
        <v>103.16179578814213</v>
      </c>
      <c r="DL57" s="422">
        <v>100.10923229998407</v>
      </c>
      <c r="DM57" s="422">
        <v>100.10403357900624</v>
      </c>
      <c r="DN57" s="422">
        <v>100.13677834233614</v>
      </c>
      <c r="DO57" s="163" t="s">
        <v>15</v>
      </c>
      <c r="DP57" s="422">
        <v>101.23102222308167</v>
      </c>
      <c r="DQ57" s="422">
        <v>102.58423056221562</v>
      </c>
      <c r="DR57" s="422">
        <v>99.959375634865381</v>
      </c>
      <c r="DS57" s="422">
        <v>100.31235998774808</v>
      </c>
      <c r="DT57" s="422">
        <v>100.24108567512502</v>
      </c>
      <c r="DU57" s="422">
        <v>100.80494609272409</v>
      </c>
      <c r="DV57" s="422">
        <v>100.8531247818138</v>
      </c>
      <c r="DW57" s="422">
        <v>100.24104240876466</v>
      </c>
      <c r="DX57" s="422">
        <v>100.75443476065729</v>
      </c>
      <c r="DY57" s="422">
        <v>100.00699443997037</v>
      </c>
      <c r="DZ57" s="422">
        <v>103.84341099737505</v>
      </c>
      <c r="EA57" s="422">
        <v>99.92358728752609</v>
      </c>
      <c r="EB57" s="163" t="s">
        <v>15</v>
      </c>
      <c r="EC57" s="422">
        <v>100.09764749522793</v>
      </c>
      <c r="ED57" s="422">
        <v>100.05869572588534</v>
      </c>
      <c r="EE57" s="422">
        <v>100.23147293977841</v>
      </c>
      <c r="EF57" s="422">
        <v>100.12419785901689</v>
      </c>
      <c r="EG57" s="422">
        <v>99.815799988017858</v>
      </c>
      <c r="EH57" s="422">
        <v>100.33139140919378</v>
      </c>
      <c r="EI57" s="422">
        <v>100.01837395070174</v>
      </c>
      <c r="EJ57" s="422">
        <v>100.09436465583231</v>
      </c>
      <c r="EK57" s="422">
        <v>105.81258423116174</v>
      </c>
      <c r="EL57" s="422">
        <v>99.857735526700381</v>
      </c>
      <c r="EM57" s="422">
        <v>99.803556066441374</v>
      </c>
      <c r="EN57" s="422">
        <v>100.05889670398747</v>
      </c>
    </row>
    <row r="58" spans="1:144" s="170" customFormat="1" ht="12.75" customHeight="1">
      <c r="A58" s="160" t="s">
        <v>3796</v>
      </c>
      <c r="B58" s="163" t="s">
        <v>15</v>
      </c>
      <c r="C58" s="422">
        <v>101.81720669723011</v>
      </c>
      <c r="D58" s="422">
        <v>109.16966337949417</v>
      </c>
      <c r="E58" s="422">
        <v>228.03156752022554</v>
      </c>
      <c r="F58" s="422">
        <v>104.57491165028283</v>
      </c>
      <c r="G58" s="422">
        <v>128.39332726300907</v>
      </c>
      <c r="H58" s="422">
        <v>137.17140249371516</v>
      </c>
      <c r="I58" s="422">
        <v>102.43944533503881</v>
      </c>
      <c r="J58" s="422">
        <v>101.46870296812209</v>
      </c>
      <c r="K58" s="422">
        <v>105.17592859224283</v>
      </c>
      <c r="L58" s="422">
        <v>110.89570603205539</v>
      </c>
      <c r="M58" s="422">
        <v>134.37031451248453</v>
      </c>
      <c r="N58" s="422">
        <v>132.84115444716048</v>
      </c>
      <c r="O58" s="163" t="s">
        <v>15</v>
      </c>
      <c r="P58" s="422">
        <v>135.336994125091</v>
      </c>
      <c r="Q58" s="422">
        <v>170.56739369153263</v>
      </c>
      <c r="R58" s="422">
        <v>136.5288146997427</v>
      </c>
      <c r="S58" s="422">
        <v>109.76730122774457</v>
      </c>
      <c r="T58" s="422">
        <v>109.48136514679258</v>
      </c>
      <c r="U58" s="422">
        <v>104.48250619381257</v>
      </c>
      <c r="V58" s="422">
        <v>102.91971426276186</v>
      </c>
      <c r="W58" s="422">
        <v>116.33423287336714</v>
      </c>
      <c r="X58" s="422">
        <v>147.674246054853</v>
      </c>
      <c r="Y58" s="422">
        <v>103.96224988646155</v>
      </c>
      <c r="Z58" s="422">
        <v>112.52846212910804</v>
      </c>
      <c r="AA58" s="422">
        <v>105.16618490726925</v>
      </c>
      <c r="AB58" s="163" t="s">
        <v>15</v>
      </c>
      <c r="AC58" s="422">
        <v>103.00481266656148</v>
      </c>
      <c r="AD58" s="422">
        <v>129.48788900130106</v>
      </c>
      <c r="AE58" s="422">
        <v>124.23408966045358</v>
      </c>
      <c r="AF58" s="422">
        <v>101.80574624305574</v>
      </c>
      <c r="AG58" s="422">
        <v>101.00996369101121</v>
      </c>
      <c r="AH58" s="422">
        <v>104.94964967473661</v>
      </c>
      <c r="AI58" s="422">
        <v>102.24985438962682</v>
      </c>
      <c r="AJ58" s="422">
        <v>110.93634890771544</v>
      </c>
      <c r="AK58" s="422">
        <v>100.69951700308391</v>
      </c>
      <c r="AL58" s="422">
        <v>101.06484579100039</v>
      </c>
      <c r="AM58" s="422">
        <v>102.19634439273028</v>
      </c>
      <c r="AN58" s="422">
        <v>100.14473915030919</v>
      </c>
      <c r="AO58" s="163" t="s">
        <v>15</v>
      </c>
      <c r="AP58" s="422">
        <v>105.25684444946617</v>
      </c>
      <c r="AQ58" s="422">
        <v>101.09895927008054</v>
      </c>
      <c r="AR58" s="422">
        <v>99.849468359113644</v>
      </c>
      <c r="AS58" s="422">
        <v>99.972290287955616</v>
      </c>
      <c r="AT58" s="422">
        <v>100.05557889322112</v>
      </c>
      <c r="AU58" s="422">
        <v>100.4794415481506</v>
      </c>
      <c r="AV58" s="422">
        <v>100.23720887661712</v>
      </c>
      <c r="AW58" s="422">
        <v>100.044780288109</v>
      </c>
      <c r="AX58" s="422">
        <v>100.46969062746385</v>
      </c>
      <c r="AY58" s="422">
        <v>100.81220097934687</v>
      </c>
      <c r="AZ58" s="422">
        <v>100.28770193054343</v>
      </c>
      <c r="BA58" s="422">
        <v>100.08479864481463</v>
      </c>
      <c r="BB58" s="163" t="s">
        <v>15</v>
      </c>
      <c r="BC58" s="422">
        <v>99.914334084833584</v>
      </c>
      <c r="BD58" s="422">
        <v>100.31617361142986</v>
      </c>
      <c r="BE58" s="422">
        <v>100</v>
      </c>
      <c r="BF58" s="422">
        <v>104.49723455787401</v>
      </c>
      <c r="BG58" s="422">
        <v>99.844723288195354</v>
      </c>
      <c r="BH58" s="422">
        <v>100.59651772912028</v>
      </c>
      <c r="BI58" s="422">
        <v>98.752659989711773</v>
      </c>
      <c r="BJ58" s="422">
        <v>104.23463463575648</v>
      </c>
      <c r="BK58" s="422">
        <v>100.11396163852109</v>
      </c>
      <c r="BL58" s="422">
        <v>100.09330530384209</v>
      </c>
      <c r="BM58" s="422">
        <v>106.20573695235547</v>
      </c>
      <c r="BN58" s="422">
        <v>105.21534683448218</v>
      </c>
      <c r="BO58" s="163" t="s">
        <v>15</v>
      </c>
      <c r="BP58" s="422">
        <v>100.63516169552426</v>
      </c>
      <c r="BQ58" s="422">
        <v>100.48541871790633</v>
      </c>
      <c r="BR58" s="422">
        <v>100.36039416842458</v>
      </c>
      <c r="BS58" s="422">
        <v>101.08220416540854</v>
      </c>
      <c r="BT58" s="422">
        <v>99.696141223842517</v>
      </c>
      <c r="BU58" s="422">
        <v>99.550760564038072</v>
      </c>
      <c r="BV58" s="422">
        <v>101.43304517306223</v>
      </c>
      <c r="BW58" s="422">
        <v>99.8931671100231</v>
      </c>
      <c r="BX58" s="422">
        <v>100.5864026409363</v>
      </c>
      <c r="BY58" s="422">
        <v>99.856509233656851</v>
      </c>
      <c r="BZ58" s="422">
        <v>99.829947983910017</v>
      </c>
      <c r="CA58" s="422">
        <v>100.07694037901575</v>
      </c>
      <c r="CB58" s="163" t="s">
        <v>15</v>
      </c>
      <c r="CC58" s="422">
        <v>100.99667187039047</v>
      </c>
      <c r="CD58" s="422">
        <v>101.34403233454799</v>
      </c>
      <c r="CE58" s="422">
        <v>99.642546073656789</v>
      </c>
      <c r="CF58" s="422">
        <v>100.14609937036407</v>
      </c>
      <c r="CG58" s="422">
        <v>100.21977639518968</v>
      </c>
      <c r="CH58" s="422">
        <v>101.15531706279897</v>
      </c>
      <c r="CI58" s="422">
        <v>100.22393199609783</v>
      </c>
      <c r="CJ58" s="422">
        <v>100.59820603030253</v>
      </c>
      <c r="CK58" s="422">
        <v>102.92703776489454</v>
      </c>
      <c r="CL58" s="422">
        <v>102.12855578001965</v>
      </c>
      <c r="CM58" s="422">
        <v>110.87357414427356</v>
      </c>
      <c r="CN58" s="422">
        <v>102.98018117254595</v>
      </c>
      <c r="CO58" s="163" t="s">
        <v>15</v>
      </c>
      <c r="CP58" s="422">
        <v>101.32850802608982</v>
      </c>
      <c r="CQ58" s="422">
        <v>101.95398670366338</v>
      </c>
      <c r="CR58" s="422">
        <v>101.51986258915538</v>
      </c>
      <c r="CS58" s="422">
        <v>112.87663668711794</v>
      </c>
      <c r="CT58" s="422">
        <v>100.82586897618117</v>
      </c>
      <c r="CU58" s="422">
        <v>101.21544110761111</v>
      </c>
      <c r="CV58" s="422">
        <v>99.304775303574004</v>
      </c>
      <c r="CW58" s="422">
        <v>103.20696827931562</v>
      </c>
      <c r="CX58" s="422">
        <v>100.98840045246391</v>
      </c>
      <c r="CY58" s="422">
        <v>100.6825423791711</v>
      </c>
      <c r="CZ58" s="422">
        <v>100.84487617286315</v>
      </c>
      <c r="DA58" s="422">
        <v>102.89746122961967</v>
      </c>
      <c r="DB58" s="163" t="s">
        <v>15</v>
      </c>
      <c r="DC58" s="422">
        <v>101.37966344148805</v>
      </c>
      <c r="DD58" s="422">
        <v>100.28679941893672</v>
      </c>
      <c r="DE58" s="422">
        <v>100.25874045515519</v>
      </c>
      <c r="DF58" s="422">
        <v>100.74821025631505</v>
      </c>
      <c r="DG58" s="422">
        <v>100.3372720339337</v>
      </c>
      <c r="DH58" s="422">
        <v>100.17768361406199</v>
      </c>
      <c r="DI58" s="422">
        <v>100.41124772118175</v>
      </c>
      <c r="DJ58" s="422">
        <v>99.652350983585649</v>
      </c>
      <c r="DK58" s="422">
        <v>101.56954323377883</v>
      </c>
      <c r="DL58" s="422">
        <v>100.55687804826465</v>
      </c>
      <c r="DM58" s="422">
        <v>100.13784005329836</v>
      </c>
      <c r="DN58" s="422">
        <v>100.79260104931917</v>
      </c>
      <c r="DO58" s="163" t="s">
        <v>15</v>
      </c>
      <c r="DP58" s="422">
        <v>100.30278827524455</v>
      </c>
      <c r="DQ58" s="422">
        <v>100.16957807499227</v>
      </c>
      <c r="DR58" s="422">
        <v>100.17845212260885</v>
      </c>
      <c r="DS58" s="422">
        <v>100.09866038635622</v>
      </c>
      <c r="DT58" s="422">
        <v>100.40991987153691</v>
      </c>
      <c r="DU58" s="422">
        <v>100.49726792345812</v>
      </c>
      <c r="DV58" s="422">
        <v>99.321812837593839</v>
      </c>
      <c r="DW58" s="422">
        <v>99.654680618385257</v>
      </c>
      <c r="DX58" s="422">
        <v>99.699241321348381</v>
      </c>
      <c r="DY58" s="422">
        <v>99.705310416013475</v>
      </c>
      <c r="DZ58" s="422">
        <v>101.07712795573596</v>
      </c>
      <c r="EA58" s="422">
        <v>99.859478161863791</v>
      </c>
      <c r="EB58" s="163" t="s">
        <v>15</v>
      </c>
      <c r="EC58" s="422">
        <v>100.04824186823937</v>
      </c>
      <c r="ED58" s="422">
        <v>99.535080224746281</v>
      </c>
      <c r="EE58" s="422">
        <v>99.955897215946962</v>
      </c>
      <c r="EF58" s="422">
        <v>100.00072553089025</v>
      </c>
      <c r="EG58" s="422">
        <v>99.734380069570733</v>
      </c>
      <c r="EH58" s="422">
        <v>100.63584253476353</v>
      </c>
      <c r="EI58" s="422">
        <v>99.851578621750647</v>
      </c>
      <c r="EJ58" s="422">
        <v>99.998532252053167</v>
      </c>
      <c r="EK58" s="422">
        <v>99.91559721620267</v>
      </c>
      <c r="EL58" s="422">
        <v>100.02218927761233</v>
      </c>
      <c r="EM58" s="422">
        <v>99.981857110085315</v>
      </c>
      <c r="EN58" s="422">
        <v>100.0658647136482</v>
      </c>
    </row>
    <row r="59" spans="1:144" s="170" customFormat="1" ht="12.75" customHeight="1">
      <c r="A59" s="160" t="s">
        <v>2978</v>
      </c>
      <c r="B59" s="163" t="s">
        <v>15</v>
      </c>
      <c r="C59" s="422">
        <v>100</v>
      </c>
      <c r="D59" s="422">
        <v>111.95201272690922</v>
      </c>
      <c r="E59" s="422">
        <v>101.80836299658218</v>
      </c>
      <c r="F59" s="422">
        <v>102.26257224479073</v>
      </c>
      <c r="G59" s="422">
        <v>112.55907463644807</v>
      </c>
      <c r="H59" s="422">
        <v>102.44961217393798</v>
      </c>
      <c r="I59" s="422">
        <v>102.40818023833363</v>
      </c>
      <c r="J59" s="422">
        <v>101.42541760151079</v>
      </c>
      <c r="K59" s="422">
        <v>99.446095937057891</v>
      </c>
      <c r="L59" s="422">
        <v>103.1584686645522</v>
      </c>
      <c r="M59" s="422">
        <v>104.69579775547912</v>
      </c>
      <c r="N59" s="422">
        <v>101.48125198551932</v>
      </c>
      <c r="O59" s="163" t="s">
        <v>15</v>
      </c>
      <c r="P59" s="422">
        <v>130.10603840139203</v>
      </c>
      <c r="Q59" s="422">
        <v>107.32016468174</v>
      </c>
      <c r="R59" s="422">
        <v>108.89027437316862</v>
      </c>
      <c r="S59" s="422">
        <v>107.28090090445636</v>
      </c>
      <c r="T59" s="422">
        <v>233.897653252455</v>
      </c>
      <c r="U59" s="422">
        <v>101.77171991332503</v>
      </c>
      <c r="V59" s="422">
        <v>193.86258069414464</v>
      </c>
      <c r="W59" s="422">
        <v>102.13851704728445</v>
      </c>
      <c r="X59" s="422">
        <v>107.4886032357051</v>
      </c>
      <c r="Y59" s="422">
        <v>144.69990313633042</v>
      </c>
      <c r="Z59" s="422">
        <v>103.95062783346307</v>
      </c>
      <c r="AA59" s="422">
        <v>116.61646037422608</v>
      </c>
      <c r="AB59" s="163" t="s">
        <v>15</v>
      </c>
      <c r="AC59" s="422">
        <v>102.06289593927073</v>
      </c>
      <c r="AD59" s="422">
        <v>101.86364723131432</v>
      </c>
      <c r="AE59" s="422">
        <v>103.82626227683163</v>
      </c>
      <c r="AF59" s="422">
        <v>103.05796633025264</v>
      </c>
      <c r="AG59" s="422">
        <v>106.29609858479981</v>
      </c>
      <c r="AH59" s="422">
        <v>101.98689656097324</v>
      </c>
      <c r="AI59" s="422">
        <v>107.70790333920633</v>
      </c>
      <c r="AJ59" s="422">
        <v>102.7908694742753</v>
      </c>
      <c r="AK59" s="422">
        <v>100.64723556422352</v>
      </c>
      <c r="AL59" s="422">
        <v>101.86154841243955</v>
      </c>
      <c r="AM59" s="422">
        <v>100.38253098077476</v>
      </c>
      <c r="AN59" s="422">
        <v>101.82147252445877</v>
      </c>
      <c r="AO59" s="163" t="s">
        <v>15</v>
      </c>
      <c r="AP59" s="422">
        <v>105.14271554528966</v>
      </c>
      <c r="AQ59" s="422">
        <v>108.82211347107304</v>
      </c>
      <c r="AR59" s="422">
        <v>100.80615463441809</v>
      </c>
      <c r="AS59" s="422">
        <v>102.96101542301332</v>
      </c>
      <c r="AT59" s="422">
        <v>102.42197071568</v>
      </c>
      <c r="AU59" s="422">
        <v>100</v>
      </c>
      <c r="AV59" s="422">
        <v>101.6999693518577</v>
      </c>
      <c r="AW59" s="422">
        <v>100.55754822748877</v>
      </c>
      <c r="AX59" s="422">
        <v>102.23381404237747</v>
      </c>
      <c r="AY59" s="422">
        <v>101.70475417075293</v>
      </c>
      <c r="AZ59" s="422">
        <v>103.54516196118024</v>
      </c>
      <c r="BA59" s="422">
        <v>100</v>
      </c>
      <c r="BB59" s="163" t="s">
        <v>15</v>
      </c>
      <c r="BC59" s="422">
        <v>100</v>
      </c>
      <c r="BD59" s="422">
        <v>100.14483449343714</v>
      </c>
      <c r="BE59" s="422">
        <v>100</v>
      </c>
      <c r="BF59" s="422">
        <v>102.64645782854114</v>
      </c>
      <c r="BG59" s="422">
        <v>100</v>
      </c>
      <c r="BH59" s="422">
        <v>100.19199016354874</v>
      </c>
      <c r="BI59" s="422">
        <v>100.89375298410377</v>
      </c>
      <c r="BJ59" s="422">
        <v>100.47957104289236</v>
      </c>
      <c r="BK59" s="422">
        <v>100</v>
      </c>
      <c r="BL59" s="422">
        <v>99.580685722002343</v>
      </c>
      <c r="BM59" s="422">
        <v>114.51648462292539</v>
      </c>
      <c r="BN59" s="422">
        <v>103.04618129039669</v>
      </c>
      <c r="BO59" s="163" t="s">
        <v>15</v>
      </c>
      <c r="BP59" s="422">
        <v>102.08339061345848</v>
      </c>
      <c r="BQ59" s="422">
        <v>100.1588240328999</v>
      </c>
      <c r="BR59" s="422">
        <v>99.932076560173982</v>
      </c>
      <c r="BS59" s="422">
        <v>99.643347892563526</v>
      </c>
      <c r="BT59" s="422">
        <v>105.10353263342407</v>
      </c>
      <c r="BU59" s="422">
        <v>100.18468811396239</v>
      </c>
      <c r="BV59" s="422">
        <v>103.31916227689075</v>
      </c>
      <c r="BW59" s="422">
        <v>100.14637747109578</v>
      </c>
      <c r="BX59" s="422">
        <v>100</v>
      </c>
      <c r="BY59" s="422">
        <v>100.00108842886593</v>
      </c>
      <c r="BZ59" s="422">
        <v>100</v>
      </c>
      <c r="CA59" s="422">
        <v>100</v>
      </c>
      <c r="CB59" s="163" t="s">
        <v>15</v>
      </c>
      <c r="CC59" s="422">
        <v>100.45704200473496</v>
      </c>
      <c r="CD59" s="422">
        <v>103.33616286492698</v>
      </c>
      <c r="CE59" s="422">
        <v>100.00155521197971</v>
      </c>
      <c r="CF59" s="422">
        <v>101.16419845132071</v>
      </c>
      <c r="CG59" s="422">
        <v>100.08083821623866</v>
      </c>
      <c r="CH59" s="422">
        <v>100.76850498873573</v>
      </c>
      <c r="CI59" s="422">
        <v>100.29609552967251</v>
      </c>
      <c r="CJ59" s="422">
        <v>100.08549067473275</v>
      </c>
      <c r="CK59" s="422">
        <v>100.19196883642027</v>
      </c>
      <c r="CL59" s="422">
        <v>102.48839468279573</v>
      </c>
      <c r="CM59" s="422">
        <v>109.73912985581502</v>
      </c>
      <c r="CN59" s="422">
        <v>105.13721181975964</v>
      </c>
      <c r="CO59" s="163" t="s">
        <v>15</v>
      </c>
      <c r="CP59" s="422">
        <v>100.9952924311664</v>
      </c>
      <c r="CQ59" s="422">
        <v>102.32711621010222</v>
      </c>
      <c r="CR59" s="422">
        <v>100.66902111562901</v>
      </c>
      <c r="CS59" s="422">
        <v>101.16467881178255</v>
      </c>
      <c r="CT59" s="422">
        <v>100</v>
      </c>
      <c r="CU59" s="422">
        <v>107.80129318922616</v>
      </c>
      <c r="CV59" s="422">
        <v>100</v>
      </c>
      <c r="CW59" s="422">
        <v>100</v>
      </c>
      <c r="CX59" s="422">
        <v>103.1217048657042</v>
      </c>
      <c r="CY59" s="422">
        <v>101.03562663782155</v>
      </c>
      <c r="CZ59" s="422">
        <v>100</v>
      </c>
      <c r="DA59" s="422">
        <v>100</v>
      </c>
      <c r="DB59" s="163" t="s">
        <v>15</v>
      </c>
      <c r="DC59" s="422">
        <v>100</v>
      </c>
      <c r="DD59" s="422">
        <v>100.0075355675194</v>
      </c>
      <c r="DE59" s="422">
        <v>100.02283333246791</v>
      </c>
      <c r="DF59" s="422">
        <v>101.51949960338523</v>
      </c>
      <c r="DG59" s="422">
        <v>101.26554766694184</v>
      </c>
      <c r="DH59" s="422">
        <v>100</v>
      </c>
      <c r="DI59" s="422">
        <v>99.813757223043027</v>
      </c>
      <c r="DJ59" s="422">
        <v>99.945816822497989</v>
      </c>
      <c r="DK59" s="422">
        <v>100.21949522796818</v>
      </c>
      <c r="DL59" s="422">
        <v>100</v>
      </c>
      <c r="DM59" s="422">
        <v>100</v>
      </c>
      <c r="DN59" s="422">
        <v>100.50848914694728</v>
      </c>
      <c r="DO59" s="163" t="s">
        <v>15</v>
      </c>
      <c r="DP59" s="422">
        <v>114.29757527462013</v>
      </c>
      <c r="DQ59" s="422">
        <v>122.75149844553783</v>
      </c>
      <c r="DR59" s="422">
        <v>100.16033549886569</v>
      </c>
      <c r="DS59" s="422">
        <v>99.807701003585805</v>
      </c>
      <c r="DT59" s="422">
        <v>99.853118802083713</v>
      </c>
      <c r="DU59" s="422">
        <v>99.998432915422413</v>
      </c>
      <c r="DV59" s="422">
        <v>105.13500394743154</v>
      </c>
      <c r="DW59" s="422">
        <v>100.42923205667005</v>
      </c>
      <c r="DX59" s="422">
        <v>100.0149485517772</v>
      </c>
      <c r="DY59" s="422">
        <v>100.00166953967411</v>
      </c>
      <c r="DZ59" s="422">
        <v>100</v>
      </c>
      <c r="EA59" s="422">
        <v>100</v>
      </c>
      <c r="EB59" s="163" t="s">
        <v>15</v>
      </c>
      <c r="EC59" s="422">
        <v>100</v>
      </c>
      <c r="ED59" s="422">
        <v>100.03296553579877</v>
      </c>
      <c r="EE59" s="422">
        <v>100</v>
      </c>
      <c r="EF59" s="422">
        <v>101.82075433365129</v>
      </c>
      <c r="EG59" s="422">
        <v>101.86847382020032</v>
      </c>
      <c r="EH59" s="422">
        <v>100.51182257540255</v>
      </c>
      <c r="EI59" s="422">
        <v>100.74551989985878</v>
      </c>
      <c r="EJ59" s="422">
        <v>100.17310886414117</v>
      </c>
      <c r="EK59" s="422">
        <v>100</v>
      </c>
      <c r="EL59" s="422">
        <v>100</v>
      </c>
      <c r="EM59" s="422">
        <v>100</v>
      </c>
      <c r="EN59" s="422">
        <v>100</v>
      </c>
    </row>
    <row r="60" spans="1:144" s="170" customFormat="1" ht="12.75" customHeight="1">
      <c r="A60" s="160" t="s">
        <v>3797</v>
      </c>
      <c r="B60" s="163" t="s">
        <v>15</v>
      </c>
      <c r="C60" s="422">
        <v>114.35518181818179</v>
      </c>
      <c r="D60" s="422">
        <v>113.10133085758547</v>
      </c>
      <c r="E60" s="422">
        <v>102.36488149390377</v>
      </c>
      <c r="F60" s="422">
        <v>106.08592350794859</v>
      </c>
      <c r="G60" s="422">
        <v>101.35483129598046</v>
      </c>
      <c r="H60" s="422">
        <v>103.77459114567988</v>
      </c>
      <c r="I60" s="422">
        <v>109.91731109662166</v>
      </c>
      <c r="J60" s="422">
        <v>105.41613939262614</v>
      </c>
      <c r="K60" s="422">
        <v>100.14626028852803</v>
      </c>
      <c r="L60" s="422">
        <v>109.74788876652035</v>
      </c>
      <c r="M60" s="422">
        <v>106.01157155861331</v>
      </c>
      <c r="N60" s="422">
        <v>103.39481014207934</v>
      </c>
      <c r="O60" s="163" t="s">
        <v>15</v>
      </c>
      <c r="P60" s="422">
        <v>101.92678787878786</v>
      </c>
      <c r="Q60" s="422">
        <v>137.94488260141563</v>
      </c>
      <c r="R60" s="422">
        <v>101.055407705812</v>
      </c>
      <c r="S60" s="422">
        <v>125.97859861116396</v>
      </c>
      <c r="T60" s="422">
        <v>101.77915494538452</v>
      </c>
      <c r="U60" s="422">
        <v>197.63427846570971</v>
      </c>
      <c r="V60" s="422">
        <v>139.25634637552599</v>
      </c>
      <c r="W60" s="422">
        <v>100.26255990887856</v>
      </c>
      <c r="X60" s="422">
        <v>119.90343330607527</v>
      </c>
      <c r="Y60" s="422">
        <v>102.80187680353201</v>
      </c>
      <c r="Z60" s="422">
        <v>109.19618195547594</v>
      </c>
      <c r="AA60" s="422">
        <v>101.23222934872106</v>
      </c>
      <c r="AB60" s="163" t="s">
        <v>15</v>
      </c>
      <c r="AC60" s="422">
        <v>111.5600057894214</v>
      </c>
      <c r="AD60" s="422">
        <v>105.35329931705508</v>
      </c>
      <c r="AE60" s="422">
        <v>113.66600423419546</v>
      </c>
      <c r="AF60" s="422">
        <v>102.44620427337922</v>
      </c>
      <c r="AG60" s="422">
        <v>116.26531607308166</v>
      </c>
      <c r="AH60" s="422">
        <v>102.03497396053338</v>
      </c>
      <c r="AI60" s="422">
        <v>111.57238958148528</v>
      </c>
      <c r="AJ60" s="422">
        <v>102.284888234059</v>
      </c>
      <c r="AK60" s="422">
        <v>106.72014684626019</v>
      </c>
      <c r="AL60" s="422">
        <v>100.21190241593708</v>
      </c>
      <c r="AM60" s="422">
        <v>101.36653409931193</v>
      </c>
      <c r="AN60" s="422">
        <v>99.9082156978901</v>
      </c>
      <c r="AO60" s="163" t="s">
        <v>15</v>
      </c>
      <c r="AP60" s="422">
        <v>119.96161288240421</v>
      </c>
      <c r="AQ60" s="422">
        <v>100.23018664624202</v>
      </c>
      <c r="AR60" s="422">
        <v>106.01354795097022</v>
      </c>
      <c r="AS60" s="422">
        <v>100.34845348689647</v>
      </c>
      <c r="AT60" s="422">
        <v>100.57696453334492</v>
      </c>
      <c r="AU60" s="422">
        <v>99.719277668473879</v>
      </c>
      <c r="AV60" s="422">
        <v>105.3025492389994</v>
      </c>
      <c r="AW60" s="422">
        <v>103.04375095584466</v>
      </c>
      <c r="AX60" s="422">
        <v>100.19697392826762</v>
      </c>
      <c r="AY60" s="422">
        <v>101.26507086608136</v>
      </c>
      <c r="AZ60" s="422">
        <v>104.21831648468842</v>
      </c>
      <c r="BA60" s="422">
        <v>100.14987847602215</v>
      </c>
      <c r="BB60" s="163" t="s">
        <v>15</v>
      </c>
      <c r="BC60" s="422">
        <v>102.79026389945346</v>
      </c>
      <c r="BD60" s="422">
        <v>102.88552350860513</v>
      </c>
      <c r="BE60" s="422">
        <v>100</v>
      </c>
      <c r="BF60" s="422">
        <v>100.28111378405751</v>
      </c>
      <c r="BG60" s="422">
        <v>99.357420559267112</v>
      </c>
      <c r="BH60" s="422">
        <v>100.96097244003626</v>
      </c>
      <c r="BI60" s="422">
        <v>100.82886754753169</v>
      </c>
      <c r="BJ60" s="422">
        <v>100.38018675706255</v>
      </c>
      <c r="BK60" s="422">
        <v>100.77571099850915</v>
      </c>
      <c r="BL60" s="422">
        <v>103.39744447937514</v>
      </c>
      <c r="BM60" s="422">
        <v>105.75837965691454</v>
      </c>
      <c r="BN60" s="422">
        <v>103.52527624545527</v>
      </c>
      <c r="BO60" s="163" t="s">
        <v>15</v>
      </c>
      <c r="BP60" s="422">
        <v>101.01586604971848</v>
      </c>
      <c r="BQ60" s="422">
        <v>101.11519402080911</v>
      </c>
      <c r="BR60" s="422">
        <v>100.70177710123201</v>
      </c>
      <c r="BS60" s="422">
        <v>101.73250228000828</v>
      </c>
      <c r="BT60" s="422">
        <v>100.21741928421729</v>
      </c>
      <c r="BU60" s="422">
        <v>101.80953236350501</v>
      </c>
      <c r="BV60" s="422">
        <v>101.391976519473</v>
      </c>
      <c r="BW60" s="422">
        <v>100.28866628977244</v>
      </c>
      <c r="BX60" s="422">
        <v>99.975065552308848</v>
      </c>
      <c r="BY60" s="422">
        <v>100.16763024527073</v>
      </c>
      <c r="BZ60" s="422">
        <v>100.05987110696526</v>
      </c>
      <c r="CA60" s="422">
        <v>100.07086887558955</v>
      </c>
      <c r="CB60" s="163" t="s">
        <v>15</v>
      </c>
      <c r="CC60" s="422">
        <v>100.14805742123731</v>
      </c>
      <c r="CD60" s="422">
        <v>100.62897851385743</v>
      </c>
      <c r="CE60" s="422">
        <v>100</v>
      </c>
      <c r="CF60" s="422">
        <v>100.08778535855625</v>
      </c>
      <c r="CG60" s="422">
        <v>100.28288743285229</v>
      </c>
      <c r="CH60" s="422">
        <v>100.00297568145382</v>
      </c>
      <c r="CI60" s="422">
        <v>102.79580852322869</v>
      </c>
      <c r="CJ60" s="422">
        <v>103.19823169812392</v>
      </c>
      <c r="CK60" s="422">
        <v>100.18720136863375</v>
      </c>
      <c r="CL60" s="422">
        <v>102.90373620589426</v>
      </c>
      <c r="CM60" s="422">
        <v>101.19422263148678</v>
      </c>
      <c r="CN60" s="422">
        <v>100.45729753690888</v>
      </c>
      <c r="CO60" s="163" t="s">
        <v>15</v>
      </c>
      <c r="CP60" s="422">
        <v>100.26549603861289</v>
      </c>
      <c r="CQ60" s="422">
        <v>102.97777733781928</v>
      </c>
      <c r="CR60" s="422">
        <v>100.30428397210886</v>
      </c>
      <c r="CS60" s="422">
        <v>103.94258766180211</v>
      </c>
      <c r="CT60" s="422">
        <v>100.41233658529292</v>
      </c>
      <c r="CU60" s="422">
        <v>100.63918786511027</v>
      </c>
      <c r="CV60" s="422">
        <v>101.19993167320548</v>
      </c>
      <c r="CW60" s="422">
        <v>103.04936485437923</v>
      </c>
      <c r="CX60" s="422">
        <v>100.68315546901874</v>
      </c>
      <c r="CY60" s="422">
        <v>101.04614093653331</v>
      </c>
      <c r="CZ60" s="422">
        <v>102.16586308951545</v>
      </c>
      <c r="DA60" s="422">
        <v>103.35212306208506</v>
      </c>
      <c r="DB60" s="163" t="s">
        <v>15</v>
      </c>
      <c r="DC60" s="422">
        <v>104.01964175383584</v>
      </c>
      <c r="DD60" s="422">
        <v>100.93927413647012</v>
      </c>
      <c r="DE60" s="422">
        <v>101.47776822614777</v>
      </c>
      <c r="DF60" s="422">
        <v>100.78478577971612</v>
      </c>
      <c r="DG60" s="422">
        <v>100.18657664875023</v>
      </c>
      <c r="DH60" s="422">
        <v>100.82926572732127</v>
      </c>
      <c r="DI60" s="422">
        <v>101.32904306051702</v>
      </c>
      <c r="DJ60" s="422">
        <v>100.4983724174795</v>
      </c>
      <c r="DK60" s="422">
        <v>101.49093318400504</v>
      </c>
      <c r="DL60" s="422">
        <v>100.11372535571475</v>
      </c>
      <c r="DM60" s="422">
        <v>100.01107989260409</v>
      </c>
      <c r="DN60" s="422">
        <v>100.56377840813788</v>
      </c>
      <c r="DO60" s="163" t="s">
        <v>15</v>
      </c>
      <c r="DP60" s="422">
        <v>100.46537170003099</v>
      </c>
      <c r="DQ60" s="422">
        <v>102.68007970083217</v>
      </c>
      <c r="DR60" s="422">
        <v>101.14715874274604</v>
      </c>
      <c r="DS60" s="422">
        <v>101.52019715746499</v>
      </c>
      <c r="DT60" s="422">
        <v>100.56502161383784</v>
      </c>
      <c r="DU60" s="422">
        <v>100.84703287892056</v>
      </c>
      <c r="DV60" s="422">
        <v>101.55882662656977</v>
      </c>
      <c r="DW60" s="422">
        <v>100.54239204973578</v>
      </c>
      <c r="DX60" s="422">
        <v>100.3573974040046</v>
      </c>
      <c r="DY60" s="422">
        <v>100.87804150034734</v>
      </c>
      <c r="DZ60" s="422">
        <v>100.22143004375515</v>
      </c>
      <c r="EA60" s="422">
        <v>100.1262145350768</v>
      </c>
      <c r="EB60" s="163" t="s">
        <v>15</v>
      </c>
      <c r="EC60" s="422">
        <v>100.31553876236532</v>
      </c>
      <c r="ED60" s="422">
        <v>100.94363874109111</v>
      </c>
      <c r="EE60" s="422">
        <v>101.195288572327</v>
      </c>
      <c r="EF60" s="422">
        <v>100.59635365762207</v>
      </c>
      <c r="EG60" s="422">
        <v>100.00617261079195</v>
      </c>
      <c r="EH60" s="422">
        <v>100.09594924989128</v>
      </c>
      <c r="EI60" s="422">
        <v>100.03395223039044</v>
      </c>
      <c r="EJ60" s="422">
        <v>100.05034441256215</v>
      </c>
      <c r="EK60" s="422">
        <v>100.94439913935122</v>
      </c>
      <c r="EL60" s="422">
        <v>100.21349936316955</v>
      </c>
      <c r="EM60" s="422">
        <v>99.816110885614776</v>
      </c>
      <c r="EN60" s="422">
        <v>99.814996504197865</v>
      </c>
    </row>
    <row r="61" spans="1:144" s="170" customFormat="1" ht="12.75" customHeight="1">
      <c r="A61" s="161" t="s">
        <v>3798</v>
      </c>
      <c r="B61" s="163" t="s">
        <v>15</v>
      </c>
      <c r="C61" s="422">
        <v>142.35106349283217</v>
      </c>
      <c r="D61" s="422">
        <v>157.63195656560055</v>
      </c>
      <c r="E61" s="422">
        <v>152.79655702451043</v>
      </c>
      <c r="F61" s="422">
        <v>127.40909903362174</v>
      </c>
      <c r="G61" s="422">
        <v>100</v>
      </c>
      <c r="H61" s="422">
        <v>118.07464731876181</v>
      </c>
      <c r="I61" s="422">
        <v>116.19792431681681</v>
      </c>
      <c r="J61" s="422">
        <v>113.56224635676577</v>
      </c>
      <c r="K61" s="422">
        <v>102.73309695930179</v>
      </c>
      <c r="L61" s="422">
        <v>101.80423778034155</v>
      </c>
      <c r="M61" s="422">
        <v>100.32280872259986</v>
      </c>
      <c r="N61" s="422">
        <v>132.2581725502522</v>
      </c>
      <c r="O61" s="163" t="s">
        <v>15</v>
      </c>
      <c r="P61" s="422">
        <v>108.48491600494346</v>
      </c>
      <c r="Q61" s="422">
        <v>120.48037264108817</v>
      </c>
      <c r="R61" s="422">
        <v>115.31756726670285</v>
      </c>
      <c r="S61" s="422">
        <v>103.5947392224394</v>
      </c>
      <c r="T61" s="422">
        <v>100</v>
      </c>
      <c r="U61" s="422">
        <v>114.6534700771608</v>
      </c>
      <c r="V61" s="422">
        <v>100</v>
      </c>
      <c r="W61" s="422">
        <v>110.43756876981712</v>
      </c>
      <c r="X61" s="422">
        <v>312.17961347736775</v>
      </c>
      <c r="Y61" s="422">
        <v>100.28263128157633</v>
      </c>
      <c r="Z61" s="422">
        <v>107.73815115240922</v>
      </c>
      <c r="AA61" s="422">
        <v>122.23675533703837</v>
      </c>
      <c r="AB61" s="163" t="s">
        <v>15</v>
      </c>
      <c r="AC61" s="422">
        <v>101.84270093078776</v>
      </c>
      <c r="AD61" s="422">
        <v>104.49336792048118</v>
      </c>
      <c r="AE61" s="422">
        <v>103.34088360916012</v>
      </c>
      <c r="AF61" s="422">
        <v>102.73903183040612</v>
      </c>
      <c r="AG61" s="422">
        <v>103.25444883622656</v>
      </c>
      <c r="AH61" s="422">
        <v>103.18728228761769</v>
      </c>
      <c r="AI61" s="422">
        <v>104.89447575223909</v>
      </c>
      <c r="AJ61" s="422">
        <v>102.17401746318393</v>
      </c>
      <c r="AK61" s="422">
        <v>103.92487356055804</v>
      </c>
      <c r="AL61" s="422">
        <v>102.45802024103843</v>
      </c>
      <c r="AM61" s="422">
        <v>102.39742831889333</v>
      </c>
      <c r="AN61" s="422">
        <v>100.74652912934296</v>
      </c>
      <c r="AO61" s="163" t="s">
        <v>15</v>
      </c>
      <c r="AP61" s="422">
        <v>99.912156875889053</v>
      </c>
      <c r="AQ61" s="422">
        <v>97.50775498723398</v>
      </c>
      <c r="AR61" s="422">
        <v>98.564790694536285</v>
      </c>
      <c r="AS61" s="422">
        <v>110.38645284694624</v>
      </c>
      <c r="AT61" s="422">
        <v>101.03171250643916</v>
      </c>
      <c r="AU61" s="422">
        <v>99.949473688428327</v>
      </c>
      <c r="AV61" s="422">
        <v>103.31094362155515</v>
      </c>
      <c r="AW61" s="422">
        <v>102.87466540506638</v>
      </c>
      <c r="AX61" s="422">
        <v>109.49975612463338</v>
      </c>
      <c r="AY61" s="422">
        <v>101.34783359093392</v>
      </c>
      <c r="AZ61" s="422">
        <v>98.074655393363059</v>
      </c>
      <c r="BA61" s="422">
        <v>98.160003473335706</v>
      </c>
      <c r="BB61" s="163" t="s">
        <v>15</v>
      </c>
      <c r="BC61" s="422">
        <v>100.00892244483556</v>
      </c>
      <c r="BD61" s="422">
        <v>100.09751792359805</v>
      </c>
      <c r="BE61" s="422">
        <v>100</v>
      </c>
      <c r="BF61" s="422">
        <v>100.08061196119135</v>
      </c>
      <c r="BG61" s="422">
        <v>96.032105209991954</v>
      </c>
      <c r="BH61" s="422">
        <v>98.312261943217706</v>
      </c>
      <c r="BI61" s="422">
        <v>98.210005678067148</v>
      </c>
      <c r="BJ61" s="422">
        <v>101.7398671884917</v>
      </c>
      <c r="BK61" s="422">
        <v>98.9612381126759</v>
      </c>
      <c r="BL61" s="422">
        <v>97.763383579195732</v>
      </c>
      <c r="BM61" s="422">
        <v>116.9240527366733</v>
      </c>
      <c r="BN61" s="422">
        <v>97.06913107540305</v>
      </c>
      <c r="BO61" s="163" t="s">
        <v>15</v>
      </c>
      <c r="BP61" s="422">
        <v>100.42346138339238</v>
      </c>
      <c r="BQ61" s="422">
        <v>100.32775210800702</v>
      </c>
      <c r="BR61" s="422">
        <v>99.221115917624658</v>
      </c>
      <c r="BS61" s="422">
        <v>99.764628856276332</v>
      </c>
      <c r="BT61" s="422">
        <v>106.34489994531452</v>
      </c>
      <c r="BU61" s="422">
        <v>102.12223106342067</v>
      </c>
      <c r="BV61" s="422">
        <v>99.947240415416829</v>
      </c>
      <c r="BW61" s="422">
        <v>99.730699734071777</v>
      </c>
      <c r="BX61" s="422">
        <v>99.620332568777059</v>
      </c>
      <c r="BY61" s="422">
        <v>99.634806331513204</v>
      </c>
      <c r="BZ61" s="422">
        <v>100.28810423660298</v>
      </c>
      <c r="CA61" s="422">
        <v>100.61527939236137</v>
      </c>
      <c r="CB61" s="163" t="s">
        <v>15</v>
      </c>
      <c r="CC61" s="422">
        <v>99.538709299574478</v>
      </c>
      <c r="CD61" s="422">
        <v>104.18437524026845</v>
      </c>
      <c r="CE61" s="422">
        <v>97.355096268927198</v>
      </c>
      <c r="CF61" s="422">
        <v>100.00350027587707</v>
      </c>
      <c r="CG61" s="422">
        <v>101.54243693727145</v>
      </c>
      <c r="CH61" s="422">
        <v>100.091759051423</v>
      </c>
      <c r="CI61" s="422">
        <v>100.01454159645313</v>
      </c>
      <c r="CJ61" s="422">
        <v>97.870030252245087</v>
      </c>
      <c r="CK61" s="422">
        <v>99.244616406480702</v>
      </c>
      <c r="CL61" s="422">
        <v>100.04631239915534</v>
      </c>
      <c r="CM61" s="422">
        <v>100.16998040581517</v>
      </c>
      <c r="CN61" s="422">
        <v>100.07089771296963</v>
      </c>
      <c r="CO61" s="163" t="s">
        <v>15</v>
      </c>
      <c r="CP61" s="422">
        <v>100.15338658191386</v>
      </c>
      <c r="CQ61" s="422">
        <v>99.84112383666907</v>
      </c>
      <c r="CR61" s="422">
        <v>99.909327101548612</v>
      </c>
      <c r="CS61" s="422">
        <v>108.80613729683735</v>
      </c>
      <c r="CT61" s="422">
        <v>101.15307423592834</v>
      </c>
      <c r="CU61" s="422">
        <v>100.14441417264295</v>
      </c>
      <c r="CV61" s="422">
        <v>100.42556993301999</v>
      </c>
      <c r="CW61" s="422">
        <v>114.23335930140406</v>
      </c>
      <c r="CX61" s="422">
        <v>106.33813296307322</v>
      </c>
      <c r="CY61" s="422">
        <v>99.273833009850804</v>
      </c>
      <c r="CZ61" s="422">
        <v>100.08461203816297</v>
      </c>
      <c r="DA61" s="422">
        <v>100.56432679693141</v>
      </c>
      <c r="DB61" s="163" t="s">
        <v>15</v>
      </c>
      <c r="DC61" s="422">
        <v>98.106120255327255</v>
      </c>
      <c r="DD61" s="422">
        <v>98.73482972320015</v>
      </c>
      <c r="DE61" s="422">
        <v>101.06863555279246</v>
      </c>
      <c r="DF61" s="422">
        <v>100.59410349104607</v>
      </c>
      <c r="DG61" s="422">
        <v>99.998354031780707</v>
      </c>
      <c r="DH61" s="422">
        <v>99.120786567065466</v>
      </c>
      <c r="DI61" s="422">
        <v>100.47869001851046</v>
      </c>
      <c r="DJ61" s="422">
        <v>101.99995667796718</v>
      </c>
      <c r="DK61" s="422">
        <v>107.00592112273391</v>
      </c>
      <c r="DL61" s="422">
        <v>99.515385446259515</v>
      </c>
      <c r="DM61" s="422">
        <v>100.12235864770341</v>
      </c>
      <c r="DN61" s="422">
        <v>98.945913306623396</v>
      </c>
      <c r="DO61" s="163" t="s">
        <v>15</v>
      </c>
      <c r="DP61" s="422">
        <v>99.56061409082217</v>
      </c>
      <c r="DQ61" s="422">
        <v>100.12360533819506</v>
      </c>
      <c r="DR61" s="422">
        <v>99.097437542514399</v>
      </c>
      <c r="DS61" s="422">
        <v>100.28042994574386</v>
      </c>
      <c r="DT61" s="422">
        <v>100.00461529312319</v>
      </c>
      <c r="DU61" s="422">
        <v>101.49998227070307</v>
      </c>
      <c r="DV61" s="422">
        <v>101.1899307454277</v>
      </c>
      <c r="DW61" s="422">
        <v>100.84087064230476</v>
      </c>
      <c r="DX61" s="422">
        <v>102.60410654846055</v>
      </c>
      <c r="DY61" s="422">
        <v>100.03941136092291</v>
      </c>
      <c r="DZ61" s="422">
        <v>110.02547128875879</v>
      </c>
      <c r="EA61" s="422">
        <v>99.883528799798455</v>
      </c>
      <c r="EB61" s="163" t="s">
        <v>15</v>
      </c>
      <c r="EC61" s="422">
        <v>100.07979888510694</v>
      </c>
      <c r="ED61" s="422">
        <v>100.3171989272071</v>
      </c>
      <c r="EE61" s="422">
        <v>100.17625629226006</v>
      </c>
      <c r="EF61" s="422">
        <v>99.705483458311363</v>
      </c>
      <c r="EG61" s="422">
        <v>99.393925956746358</v>
      </c>
      <c r="EH61" s="422">
        <v>100.02060540277735</v>
      </c>
      <c r="EI61" s="422">
        <v>100.04966566889144</v>
      </c>
      <c r="EJ61" s="422">
        <v>100.21632153592333</v>
      </c>
      <c r="EK61" s="422">
        <v>116.82181518455215</v>
      </c>
      <c r="EL61" s="422">
        <v>99.511286052372341</v>
      </c>
      <c r="EM61" s="422">
        <v>99.566251671530395</v>
      </c>
      <c r="EN61" s="422">
        <v>100.16116641225298</v>
      </c>
    </row>
    <row r="62" spans="1:144" s="170" customFormat="1" ht="12.75" customHeight="1">
      <c r="A62" s="164" t="s">
        <v>2905</v>
      </c>
      <c r="B62" s="163" t="s">
        <v>15</v>
      </c>
      <c r="C62" s="422">
        <v>100</v>
      </c>
      <c r="D62" s="422">
        <v>644.41916302435538</v>
      </c>
      <c r="E62" s="422">
        <v>100.40727115415422</v>
      </c>
      <c r="F62" s="422">
        <v>100.1569443222611</v>
      </c>
      <c r="G62" s="422">
        <v>101.45309891802943</v>
      </c>
      <c r="H62" s="422">
        <v>100.041408159686</v>
      </c>
      <c r="I62" s="422">
        <v>100</v>
      </c>
      <c r="J62" s="422">
        <v>100</v>
      </c>
      <c r="K62" s="422">
        <v>100</v>
      </c>
      <c r="L62" s="422">
        <v>100</v>
      </c>
      <c r="M62" s="422">
        <v>100.01034775510654</v>
      </c>
      <c r="N62" s="422">
        <v>100.02069336891395</v>
      </c>
      <c r="O62" s="163" t="s">
        <v>15</v>
      </c>
      <c r="P62" s="422">
        <v>408.04968982771834</v>
      </c>
      <c r="Q62" s="422">
        <v>120.06669818087714</v>
      </c>
      <c r="R62" s="422">
        <v>124.44105073160073</v>
      </c>
      <c r="S62" s="422">
        <v>129.22531474632538</v>
      </c>
      <c r="T62" s="422">
        <v>109.31539950685922</v>
      </c>
      <c r="U62" s="422">
        <v>124.62023134153091</v>
      </c>
      <c r="V62" s="422">
        <v>109.27634670485433</v>
      </c>
      <c r="W62" s="422">
        <v>117.2989553824567</v>
      </c>
      <c r="X62" s="422">
        <v>123.38110448467499</v>
      </c>
      <c r="Y62" s="422">
        <v>129.67370289108197</v>
      </c>
      <c r="Z62" s="422">
        <v>194.3020775737327</v>
      </c>
      <c r="AA62" s="422">
        <v>111.66764436900121</v>
      </c>
      <c r="AB62" s="163" t="s">
        <v>15</v>
      </c>
      <c r="AC62" s="422">
        <v>102.17704334092916</v>
      </c>
      <c r="AD62" s="422">
        <v>109.36273803484646</v>
      </c>
      <c r="AE62" s="422">
        <v>134.22869035341853</v>
      </c>
      <c r="AF62" s="422">
        <v>104.13079883315559</v>
      </c>
      <c r="AG62" s="422">
        <v>107.89302141383376</v>
      </c>
      <c r="AH62" s="422">
        <v>107.61570043177248</v>
      </c>
      <c r="AI62" s="422">
        <v>103.50821390322267</v>
      </c>
      <c r="AJ62" s="422">
        <v>109.7635288626344</v>
      </c>
      <c r="AK62" s="422">
        <v>101.03251616349122</v>
      </c>
      <c r="AL62" s="422">
        <v>102.50915479161964</v>
      </c>
      <c r="AM62" s="422">
        <v>102.42226531587286</v>
      </c>
      <c r="AN62" s="422">
        <v>103.40993944332955</v>
      </c>
      <c r="AO62" s="163" t="s">
        <v>15</v>
      </c>
      <c r="AP62" s="422">
        <v>108.65626510808302</v>
      </c>
      <c r="AQ62" s="422">
        <v>101.11014036601512</v>
      </c>
      <c r="AR62" s="422">
        <v>99.072310470707095</v>
      </c>
      <c r="AS62" s="422">
        <v>99.571070990916297</v>
      </c>
      <c r="AT62" s="422">
        <v>101.13314404689351</v>
      </c>
      <c r="AU62" s="422">
        <v>101.04915929170026</v>
      </c>
      <c r="AV62" s="422">
        <v>100.53316347814282</v>
      </c>
      <c r="AW62" s="422">
        <v>101.26941717120252</v>
      </c>
      <c r="AX62" s="422">
        <v>108.69548112607089</v>
      </c>
      <c r="AY62" s="422">
        <v>105.65293934996099</v>
      </c>
      <c r="AZ62" s="422">
        <v>105.04056509143847</v>
      </c>
      <c r="BA62" s="422">
        <v>101.92382579932749</v>
      </c>
      <c r="BB62" s="163" t="s">
        <v>15</v>
      </c>
      <c r="BC62" s="422">
        <v>100.21444700818292</v>
      </c>
      <c r="BD62" s="422">
        <v>102.18115159037052</v>
      </c>
      <c r="BE62" s="422">
        <v>99.035663962458926</v>
      </c>
      <c r="BF62" s="422">
        <v>100.43414407281423</v>
      </c>
      <c r="BG62" s="422">
        <v>99.521007963344715</v>
      </c>
      <c r="BH62" s="422">
        <v>101.86145793274261</v>
      </c>
      <c r="BI62" s="422">
        <v>100.94032888886089</v>
      </c>
      <c r="BJ62" s="422">
        <v>96.737618013631547</v>
      </c>
      <c r="BK62" s="422">
        <v>112.47677141096921</v>
      </c>
      <c r="BL62" s="422">
        <v>100.39892304996721</v>
      </c>
      <c r="BM62" s="422">
        <v>99.586510398393585</v>
      </c>
      <c r="BN62" s="422">
        <v>99.956272359093745</v>
      </c>
      <c r="BO62" s="163" t="s">
        <v>15</v>
      </c>
      <c r="BP62" s="422">
        <v>100.30809834078514</v>
      </c>
      <c r="BQ62" s="422">
        <v>108.18193212183824</v>
      </c>
      <c r="BR62" s="422">
        <v>100.10612323722401</v>
      </c>
      <c r="BS62" s="422">
        <v>100.06186058570097</v>
      </c>
      <c r="BT62" s="422">
        <v>107.28054940678014</v>
      </c>
      <c r="BU62" s="422">
        <v>100.69128860608687</v>
      </c>
      <c r="BV62" s="422">
        <v>102.31893767293808</v>
      </c>
      <c r="BW62" s="422">
        <v>99.793170394526669</v>
      </c>
      <c r="BX62" s="422">
        <v>105.94105641459804</v>
      </c>
      <c r="BY62" s="422">
        <v>102.989164038201</v>
      </c>
      <c r="BZ62" s="422">
        <v>103.65280747767829</v>
      </c>
      <c r="CA62" s="422">
        <v>99.768274707095401</v>
      </c>
      <c r="CB62" s="163" t="s">
        <v>15</v>
      </c>
      <c r="CC62" s="422">
        <v>103.4314201618002</v>
      </c>
      <c r="CD62" s="422">
        <v>100.17254856648059</v>
      </c>
      <c r="CE62" s="422">
        <v>100.94937433357897</v>
      </c>
      <c r="CF62" s="422">
        <v>100.22068418681414</v>
      </c>
      <c r="CG62" s="422">
        <v>100.01070329565569</v>
      </c>
      <c r="CH62" s="422">
        <v>99.541296725104971</v>
      </c>
      <c r="CI62" s="422">
        <v>100.30539947786284</v>
      </c>
      <c r="CJ62" s="422">
        <v>100.03535085551192</v>
      </c>
      <c r="CK62" s="422">
        <v>108.61393463562736</v>
      </c>
      <c r="CL62" s="422">
        <v>100.74222266464557</v>
      </c>
      <c r="CM62" s="422">
        <v>100.08168523476981</v>
      </c>
      <c r="CN62" s="422">
        <v>99.783693936825259</v>
      </c>
      <c r="CO62" s="163" t="s">
        <v>15</v>
      </c>
      <c r="CP62" s="422">
        <v>101.80619666387372</v>
      </c>
      <c r="CQ62" s="422">
        <v>101.86719344473833</v>
      </c>
      <c r="CR62" s="422">
        <v>102.43961663927124</v>
      </c>
      <c r="CS62" s="422">
        <v>99.947983022671011</v>
      </c>
      <c r="CT62" s="422">
        <v>99.965742456941385</v>
      </c>
      <c r="CU62" s="422">
        <v>100.33887750556102</v>
      </c>
      <c r="CV62" s="422">
        <v>100.50705835610694</v>
      </c>
      <c r="CW62" s="422">
        <v>101.65200898004836</v>
      </c>
      <c r="CX62" s="422">
        <v>114.38949970982608</v>
      </c>
      <c r="CY62" s="422">
        <v>99.44326733564769</v>
      </c>
      <c r="CZ62" s="422">
        <v>100.35596950466683</v>
      </c>
      <c r="DA62" s="422">
        <v>101.02501255114433</v>
      </c>
      <c r="DB62" s="163" t="s">
        <v>15</v>
      </c>
      <c r="DC62" s="422">
        <v>100.44282682320322</v>
      </c>
      <c r="DD62" s="422">
        <v>100.63838424710592</v>
      </c>
      <c r="DE62" s="422">
        <v>99.28699030397506</v>
      </c>
      <c r="DF62" s="422">
        <v>100.06303033288771</v>
      </c>
      <c r="DG62" s="422">
        <v>100.19191810945436</v>
      </c>
      <c r="DH62" s="422">
        <v>100.45506413706724</v>
      </c>
      <c r="DI62" s="422">
        <v>100.01588647622816</v>
      </c>
      <c r="DJ62" s="422">
        <v>99.81342047172636</v>
      </c>
      <c r="DK62" s="422">
        <v>103.9534025709463</v>
      </c>
      <c r="DL62" s="422">
        <v>100.36414933558923</v>
      </c>
      <c r="DM62" s="422">
        <v>100.19655857133469</v>
      </c>
      <c r="DN62" s="422">
        <v>100.98179901201661</v>
      </c>
      <c r="DO62" s="163" t="s">
        <v>15</v>
      </c>
      <c r="DP62" s="422">
        <v>100.95992852531113</v>
      </c>
      <c r="DQ62" s="422">
        <v>101.21768886868419</v>
      </c>
      <c r="DR62" s="422">
        <v>100.61227828235566</v>
      </c>
      <c r="DS62" s="422">
        <v>99.903697136379677</v>
      </c>
      <c r="DT62" s="422">
        <v>100.0575939203602</v>
      </c>
      <c r="DU62" s="422">
        <v>99.930791446656059</v>
      </c>
      <c r="DV62" s="422">
        <v>100.35976163675096</v>
      </c>
      <c r="DW62" s="422">
        <v>99.93957375442281</v>
      </c>
      <c r="DX62" s="422">
        <v>108.18285017773459</v>
      </c>
      <c r="DY62" s="422">
        <v>99.857521239668259</v>
      </c>
      <c r="DZ62" s="422">
        <v>100.09122974594146</v>
      </c>
      <c r="EA62" s="422">
        <v>100.15243170203378</v>
      </c>
      <c r="EB62" s="163" t="s">
        <v>15</v>
      </c>
      <c r="EC62" s="422">
        <v>99.986322695413676</v>
      </c>
      <c r="ED62" s="422">
        <v>100.05366627922649</v>
      </c>
      <c r="EE62" s="422">
        <v>100.35353622413076</v>
      </c>
      <c r="EF62" s="422">
        <v>99.920492901105959</v>
      </c>
      <c r="EG62" s="422">
        <v>100.03901727059228</v>
      </c>
      <c r="EH62" s="422">
        <v>100.00698465028464</v>
      </c>
      <c r="EI62" s="422">
        <v>101.55653406181948</v>
      </c>
      <c r="EJ62" s="422">
        <v>99.980387109139798</v>
      </c>
      <c r="EK62" s="422">
        <v>105.41528771276857</v>
      </c>
      <c r="EL62" s="422">
        <v>99.964701784344683</v>
      </c>
      <c r="EM62" s="422">
        <v>99.861720523624811</v>
      </c>
      <c r="EN62" s="422">
        <v>100.06594953309676</v>
      </c>
    </row>
    <row r="63" spans="1:144" s="170" customFormat="1" ht="12.75" customHeight="1">
      <c r="A63" s="164" t="s">
        <v>3799</v>
      </c>
      <c r="B63" s="163" t="s">
        <v>15</v>
      </c>
      <c r="C63" s="422">
        <v>204.92248018236489</v>
      </c>
      <c r="D63" s="422">
        <v>111.36586052841695</v>
      </c>
      <c r="E63" s="422">
        <v>100.98703067697971</v>
      </c>
      <c r="F63" s="422">
        <v>100.51051429306727</v>
      </c>
      <c r="G63" s="422">
        <v>101.87429738014637</v>
      </c>
      <c r="H63" s="422">
        <v>100.31033982274762</v>
      </c>
      <c r="I63" s="422">
        <v>102.91289933846693</v>
      </c>
      <c r="J63" s="422">
        <v>105.36878423839428</v>
      </c>
      <c r="K63" s="422">
        <v>104.49940878455443</v>
      </c>
      <c r="L63" s="422">
        <v>105.72015067837977</v>
      </c>
      <c r="M63" s="422">
        <v>134.30888114947606</v>
      </c>
      <c r="N63" s="422">
        <v>117.43396774629741</v>
      </c>
      <c r="O63" s="163" t="s">
        <v>15</v>
      </c>
      <c r="P63" s="422">
        <v>149.37211266312772</v>
      </c>
      <c r="Q63" s="422">
        <v>140.71516653933514</v>
      </c>
      <c r="R63" s="422">
        <v>100.81838661456896</v>
      </c>
      <c r="S63" s="422">
        <v>102.06385389659083</v>
      </c>
      <c r="T63" s="422">
        <v>100.32027252572378</v>
      </c>
      <c r="U63" s="422">
        <v>128.08566749721612</v>
      </c>
      <c r="V63" s="422">
        <v>100</v>
      </c>
      <c r="W63" s="422">
        <v>100.63202239355331</v>
      </c>
      <c r="X63" s="422">
        <v>108.91128746214878</v>
      </c>
      <c r="Y63" s="422">
        <v>145.99994876575934</v>
      </c>
      <c r="Z63" s="422">
        <v>104.70554342774084</v>
      </c>
      <c r="AA63" s="422">
        <v>101.35947187810534</v>
      </c>
      <c r="AB63" s="163" t="s">
        <v>15</v>
      </c>
      <c r="AC63" s="422">
        <v>101.16428182552248</v>
      </c>
      <c r="AD63" s="422">
        <v>101.16653754506541</v>
      </c>
      <c r="AE63" s="422">
        <v>104.45854813229565</v>
      </c>
      <c r="AF63" s="422">
        <v>100.20037928931325</v>
      </c>
      <c r="AG63" s="422">
        <v>100.50075589673008</v>
      </c>
      <c r="AH63" s="422">
        <v>101.40057379341694</v>
      </c>
      <c r="AI63" s="422">
        <v>103.35633335951815</v>
      </c>
      <c r="AJ63" s="422">
        <v>101.58124144828078</v>
      </c>
      <c r="AK63" s="422">
        <v>100.25890122034278</v>
      </c>
      <c r="AL63" s="422">
        <v>99.792997781742798</v>
      </c>
      <c r="AM63" s="422">
        <v>100.18429360701634</v>
      </c>
      <c r="AN63" s="422">
        <v>100.51955554938017</v>
      </c>
      <c r="AO63" s="163" t="s">
        <v>15</v>
      </c>
      <c r="AP63" s="422">
        <v>106.37067307240078</v>
      </c>
      <c r="AQ63" s="422">
        <v>111.72752635149932</v>
      </c>
      <c r="AR63" s="422">
        <v>100.90047742678989</v>
      </c>
      <c r="AS63" s="422">
        <v>101.54055231408485</v>
      </c>
      <c r="AT63" s="422">
        <v>103.71461987223978</v>
      </c>
      <c r="AU63" s="422">
        <v>102.8751942615615</v>
      </c>
      <c r="AV63" s="422">
        <v>103.08152940005391</v>
      </c>
      <c r="AW63" s="422">
        <v>105.43973623617606</v>
      </c>
      <c r="AX63" s="422">
        <v>102.45990985671224</v>
      </c>
      <c r="AY63" s="422">
        <v>101.34158909922245</v>
      </c>
      <c r="AZ63" s="422">
        <v>99.965659383846216</v>
      </c>
      <c r="BA63" s="422">
        <v>99.959757953516842</v>
      </c>
      <c r="BB63" s="163" t="s">
        <v>15</v>
      </c>
      <c r="BC63" s="422">
        <v>100.97572408634346</v>
      </c>
      <c r="BD63" s="422">
        <v>103.84589477787156</v>
      </c>
      <c r="BE63" s="422">
        <v>101.38866034849924</v>
      </c>
      <c r="BF63" s="422">
        <v>102.18538489684479</v>
      </c>
      <c r="BG63" s="422">
        <v>104.96444045227716</v>
      </c>
      <c r="BH63" s="422">
        <v>114.87986325904033</v>
      </c>
      <c r="BI63" s="422">
        <v>103.47169707875811</v>
      </c>
      <c r="BJ63" s="422">
        <v>99.314080654860774</v>
      </c>
      <c r="BK63" s="422">
        <v>98.733274475483654</v>
      </c>
      <c r="BL63" s="422">
        <v>103.91419256634707</v>
      </c>
      <c r="BM63" s="422">
        <v>103.58643987012779</v>
      </c>
      <c r="BN63" s="422">
        <v>100.70078048265832</v>
      </c>
      <c r="BO63" s="163" t="s">
        <v>15</v>
      </c>
      <c r="BP63" s="422">
        <v>107.25396594680538</v>
      </c>
      <c r="BQ63" s="422">
        <v>108.47110265515494</v>
      </c>
      <c r="BR63" s="422">
        <v>101.53334068837516</v>
      </c>
      <c r="BS63" s="422">
        <v>102.83933023451044</v>
      </c>
      <c r="BT63" s="422">
        <v>106.91528142522114</v>
      </c>
      <c r="BU63" s="422">
        <v>102.75592728537876</v>
      </c>
      <c r="BV63" s="422">
        <v>98.037002203463501</v>
      </c>
      <c r="BW63" s="422">
        <v>99.751019417657304</v>
      </c>
      <c r="BX63" s="422">
        <v>100.54600305307366</v>
      </c>
      <c r="BY63" s="422">
        <v>99.08637324314553</v>
      </c>
      <c r="BZ63" s="422">
        <v>100.51225898679232</v>
      </c>
      <c r="CA63" s="422">
        <v>100.36676871925975</v>
      </c>
      <c r="CB63" s="163" t="s">
        <v>15</v>
      </c>
      <c r="CC63" s="422">
        <v>103.54862192400324</v>
      </c>
      <c r="CD63" s="422">
        <v>103.68307305910029</v>
      </c>
      <c r="CE63" s="422">
        <v>102.25037665721408</v>
      </c>
      <c r="CF63" s="422">
        <v>100.47825744812245</v>
      </c>
      <c r="CG63" s="422">
        <v>102.6716449184085</v>
      </c>
      <c r="CH63" s="422">
        <v>111.06720252154241</v>
      </c>
      <c r="CI63" s="422">
        <v>99.619233952741766</v>
      </c>
      <c r="CJ63" s="422">
        <v>99.271258554182566</v>
      </c>
      <c r="CK63" s="422">
        <v>102.37415989755709</v>
      </c>
      <c r="CL63" s="422">
        <v>98.599050348211264</v>
      </c>
      <c r="CM63" s="422">
        <v>101.71443914746976</v>
      </c>
      <c r="CN63" s="422">
        <v>102.05950589991619</v>
      </c>
      <c r="CO63" s="163" t="s">
        <v>15</v>
      </c>
      <c r="CP63" s="422">
        <v>103.12787453590693</v>
      </c>
      <c r="CQ63" s="422">
        <v>101.93117019143567</v>
      </c>
      <c r="CR63" s="422">
        <v>104.07932866003529</v>
      </c>
      <c r="CS63" s="422">
        <v>103.6719141569823</v>
      </c>
      <c r="CT63" s="422">
        <v>106.1035010675041</v>
      </c>
      <c r="CU63" s="422">
        <v>105.56241370756079</v>
      </c>
      <c r="CV63" s="422">
        <v>100.34188906059185</v>
      </c>
      <c r="CW63" s="422">
        <v>96.747283216204551</v>
      </c>
      <c r="CX63" s="422">
        <v>99.606548595518845</v>
      </c>
      <c r="CY63" s="422">
        <v>102.42295530358365</v>
      </c>
      <c r="CZ63" s="422">
        <v>99.814078751654833</v>
      </c>
      <c r="DA63" s="422">
        <v>102.64856743597225</v>
      </c>
      <c r="DB63" s="163" t="s">
        <v>15</v>
      </c>
      <c r="DC63" s="422">
        <v>103.15695615042084</v>
      </c>
      <c r="DD63" s="422">
        <v>99.941573553008155</v>
      </c>
      <c r="DE63" s="422">
        <v>100.2832290310786</v>
      </c>
      <c r="DF63" s="422">
        <v>100.83333710603641</v>
      </c>
      <c r="DG63" s="422">
        <v>100.29179072320169</v>
      </c>
      <c r="DH63" s="422">
        <v>100.53766870726155</v>
      </c>
      <c r="DI63" s="422">
        <v>106.75566535505499</v>
      </c>
      <c r="DJ63" s="422">
        <v>102.13827070691772</v>
      </c>
      <c r="DK63" s="422">
        <v>100.22121184242248</v>
      </c>
      <c r="DL63" s="422">
        <v>100.53293250752333</v>
      </c>
      <c r="DM63" s="422">
        <v>101.06676861653241</v>
      </c>
      <c r="DN63" s="422">
        <v>100.66181136776076</v>
      </c>
      <c r="DO63" s="163" t="s">
        <v>15</v>
      </c>
      <c r="DP63" s="422">
        <v>101.65339204156416</v>
      </c>
      <c r="DQ63" s="422">
        <v>103.01827802931514</v>
      </c>
      <c r="DR63" s="422">
        <v>100.17423491532678</v>
      </c>
      <c r="DS63" s="422">
        <v>100.51504882630174</v>
      </c>
      <c r="DT63" s="422">
        <v>103.6328493308927</v>
      </c>
      <c r="DU63" s="422">
        <v>99.420906146774612</v>
      </c>
      <c r="DV63" s="422">
        <v>101.97791248865052</v>
      </c>
      <c r="DW63" s="422">
        <v>100.16696669476363</v>
      </c>
      <c r="DX63" s="422">
        <v>99.955334619265926</v>
      </c>
      <c r="DY63" s="422">
        <v>100.77867994667425</v>
      </c>
      <c r="DZ63" s="422">
        <v>100.17069944240514</v>
      </c>
      <c r="EA63" s="422">
        <v>100.23129523871953</v>
      </c>
      <c r="EB63" s="163" t="s">
        <v>15</v>
      </c>
      <c r="EC63" s="422">
        <v>100.01045217363269</v>
      </c>
      <c r="ED63" s="422">
        <v>100.07925989721581</v>
      </c>
      <c r="EE63" s="422">
        <v>100.08136343073306</v>
      </c>
      <c r="EF63" s="422">
        <v>100.76313047274657</v>
      </c>
      <c r="EG63" s="422">
        <v>101.02877886048648</v>
      </c>
      <c r="EH63" s="422">
        <v>100.90906010053074</v>
      </c>
      <c r="EI63" s="422">
        <v>102.61843737658847</v>
      </c>
      <c r="EJ63" s="422">
        <v>100.15593960183577</v>
      </c>
      <c r="EK63" s="422">
        <v>97.830356718521585</v>
      </c>
      <c r="EL63" s="422">
        <v>98.264239458054121</v>
      </c>
      <c r="EM63" s="422">
        <v>99.865942539438507</v>
      </c>
      <c r="EN63" s="422">
        <v>100.65874483178776</v>
      </c>
    </row>
    <row r="64" spans="1:144" s="170" customFormat="1" ht="12.75" customHeight="1">
      <c r="A64" s="161" t="s">
        <v>3787</v>
      </c>
      <c r="B64" s="163" t="s">
        <v>15</v>
      </c>
      <c r="C64" s="422">
        <v>240.0990945610198</v>
      </c>
      <c r="D64" s="422">
        <v>100</v>
      </c>
      <c r="E64" s="422">
        <v>100</v>
      </c>
      <c r="F64" s="422">
        <v>100</v>
      </c>
      <c r="G64" s="422">
        <v>100</v>
      </c>
      <c r="H64" s="422">
        <v>100</v>
      </c>
      <c r="I64" s="422">
        <v>100</v>
      </c>
      <c r="J64" s="422">
        <v>100</v>
      </c>
      <c r="K64" s="422">
        <v>100</v>
      </c>
      <c r="L64" s="422">
        <v>100</v>
      </c>
      <c r="M64" s="422">
        <v>100</v>
      </c>
      <c r="N64" s="422">
        <v>100</v>
      </c>
      <c r="O64" s="163" t="s">
        <v>15</v>
      </c>
      <c r="P64" s="422">
        <v>108.77369412973744</v>
      </c>
      <c r="Q64" s="422">
        <v>158.9532461749107</v>
      </c>
      <c r="R64" s="422">
        <v>100</v>
      </c>
      <c r="S64" s="422">
        <v>100</v>
      </c>
      <c r="T64" s="422">
        <v>100</v>
      </c>
      <c r="U64" s="422">
        <v>100</v>
      </c>
      <c r="V64" s="422">
        <v>100</v>
      </c>
      <c r="W64" s="422">
        <v>100</v>
      </c>
      <c r="X64" s="422">
        <v>100</v>
      </c>
      <c r="Y64" s="422">
        <v>100</v>
      </c>
      <c r="Z64" s="422">
        <v>100</v>
      </c>
      <c r="AA64" s="422">
        <v>100</v>
      </c>
      <c r="AB64" s="163" t="s">
        <v>15</v>
      </c>
      <c r="AC64" s="422">
        <v>101.20251909045083</v>
      </c>
      <c r="AD64" s="422">
        <v>101.06756612882704</v>
      </c>
      <c r="AE64" s="422">
        <v>100.45510232033783</v>
      </c>
      <c r="AF64" s="422">
        <v>99.151281988123614</v>
      </c>
      <c r="AG64" s="422">
        <v>99.639754703202357</v>
      </c>
      <c r="AH64" s="422">
        <v>99.438308374090212</v>
      </c>
      <c r="AI64" s="422">
        <v>102.47216286861827</v>
      </c>
      <c r="AJ64" s="422">
        <v>101.20168350722416</v>
      </c>
      <c r="AK64" s="422">
        <v>100.09965076201222</v>
      </c>
      <c r="AL64" s="422">
        <v>99.493533184247724</v>
      </c>
      <c r="AM64" s="422">
        <v>99.983280325073636</v>
      </c>
      <c r="AN64" s="422">
        <v>100.19261517897647</v>
      </c>
      <c r="AO64" s="163" t="s">
        <v>15</v>
      </c>
      <c r="AP64" s="422">
        <v>107.70167920429286</v>
      </c>
      <c r="AQ64" s="422">
        <v>114.60617202962497</v>
      </c>
      <c r="AR64" s="422">
        <v>100.98961650881355</v>
      </c>
      <c r="AS64" s="422">
        <v>101.49447621765941</v>
      </c>
      <c r="AT64" s="422">
        <v>104.08460691775532</v>
      </c>
      <c r="AU64" s="422">
        <v>103.47208903409015</v>
      </c>
      <c r="AV64" s="422">
        <v>103.51492242818252</v>
      </c>
      <c r="AW64" s="422">
        <v>106.20680953836916</v>
      </c>
      <c r="AX64" s="422">
        <v>103.00769236359532</v>
      </c>
      <c r="AY64" s="422">
        <v>101.66806503501866</v>
      </c>
      <c r="AZ64" s="422">
        <v>99.958158343557841</v>
      </c>
      <c r="BA64" s="422">
        <v>99.946425438100505</v>
      </c>
      <c r="BB64" s="163" t="s">
        <v>15</v>
      </c>
      <c r="BC64" s="422">
        <v>101.06958025624478</v>
      </c>
      <c r="BD64" s="422">
        <v>104.63421560451719</v>
      </c>
      <c r="BE64" s="422">
        <v>101.7249500919244</v>
      </c>
      <c r="BF64" s="422">
        <v>102.67744395419614</v>
      </c>
      <c r="BG64" s="422">
        <v>105.73595662981394</v>
      </c>
      <c r="BH64" s="422">
        <v>117.76469368648767</v>
      </c>
      <c r="BI64" s="422">
        <v>103.07105229264842</v>
      </c>
      <c r="BJ64" s="422">
        <v>98.284107282464177</v>
      </c>
      <c r="BK64" s="422">
        <v>99.125290659754398</v>
      </c>
      <c r="BL64" s="422">
        <v>104.76872891278705</v>
      </c>
      <c r="BM64" s="422">
        <v>103.71091063457949</v>
      </c>
      <c r="BN64" s="422">
        <v>101.15987197205634</v>
      </c>
      <c r="BO64" s="163" t="s">
        <v>15</v>
      </c>
      <c r="BP64" s="422">
        <v>109.4229633349173</v>
      </c>
      <c r="BQ64" s="422">
        <v>110.81348601782473</v>
      </c>
      <c r="BR64" s="422">
        <v>101.84023168553824</v>
      </c>
      <c r="BS64" s="422">
        <v>102.97980894985818</v>
      </c>
      <c r="BT64" s="422">
        <v>106.30258195190525</v>
      </c>
      <c r="BU64" s="422">
        <v>103.19936895075385</v>
      </c>
      <c r="BV64" s="422">
        <v>96.103979692530331</v>
      </c>
      <c r="BW64" s="422">
        <v>99.367921486397691</v>
      </c>
      <c r="BX64" s="422">
        <v>100.59628546859989</v>
      </c>
      <c r="BY64" s="422">
        <v>100.77004962569657</v>
      </c>
      <c r="BZ64" s="422">
        <v>101.15857050435631</v>
      </c>
      <c r="CA64" s="422">
        <v>100.47216882884828</v>
      </c>
      <c r="CB64" s="163" t="s">
        <v>15</v>
      </c>
      <c r="CC64" s="422">
        <v>103.92556032963267</v>
      </c>
      <c r="CD64" s="422">
        <v>102.48262159070454</v>
      </c>
      <c r="CE64" s="422">
        <v>103.13467390861246</v>
      </c>
      <c r="CF64" s="422">
        <v>100.15887983979627</v>
      </c>
      <c r="CG64" s="422">
        <v>102.91228767217501</v>
      </c>
      <c r="CH64" s="422">
        <v>113.01130409705146</v>
      </c>
      <c r="CI64" s="422">
        <v>99.602769171488063</v>
      </c>
      <c r="CJ64" s="422">
        <v>98.959513250256265</v>
      </c>
      <c r="CK64" s="422">
        <v>102.17210866083923</v>
      </c>
      <c r="CL64" s="422">
        <v>97.893138832482492</v>
      </c>
      <c r="CM64" s="422">
        <v>103.54663874233978</v>
      </c>
      <c r="CN64" s="422">
        <v>102.73197313816178</v>
      </c>
      <c r="CO64" s="163" t="s">
        <v>15</v>
      </c>
      <c r="CP64" s="422">
        <v>100.78882656602677</v>
      </c>
      <c r="CQ64" s="422">
        <v>102.5213611874851</v>
      </c>
      <c r="CR64" s="422">
        <v>105.52821556814177</v>
      </c>
      <c r="CS64" s="422">
        <v>104.6833321114738</v>
      </c>
      <c r="CT64" s="422">
        <v>107.28694225074516</v>
      </c>
      <c r="CU64" s="422">
        <v>106.34215254424271</v>
      </c>
      <c r="CV64" s="422">
        <v>100.56621348096937</v>
      </c>
      <c r="CW64" s="422">
        <v>95.05445222967866</v>
      </c>
      <c r="CX64" s="422">
        <v>99.346483403886523</v>
      </c>
      <c r="CY64" s="422">
        <v>103.60432838867712</v>
      </c>
      <c r="CZ64" s="422">
        <v>99.823747421773405</v>
      </c>
      <c r="DA64" s="422">
        <v>103.35728865971544</v>
      </c>
      <c r="DB64" s="163" t="s">
        <v>15</v>
      </c>
      <c r="DC64" s="422">
        <v>102.40030985718751</v>
      </c>
      <c r="DD64" s="422">
        <v>99.828111259862027</v>
      </c>
      <c r="DE64" s="422">
        <v>100.01268127261551</v>
      </c>
      <c r="DF64" s="422">
        <v>100.00418269959394</v>
      </c>
      <c r="DG64" s="422">
        <v>100.38713062795641</v>
      </c>
      <c r="DH64" s="422">
        <v>100.76317725789939</v>
      </c>
      <c r="DI64" s="422">
        <v>107.80639194771251</v>
      </c>
      <c r="DJ64" s="422">
        <v>102.6267550310874</v>
      </c>
      <c r="DK64" s="422">
        <v>100.0483206568005</v>
      </c>
      <c r="DL64" s="422">
        <v>100.61718320489754</v>
      </c>
      <c r="DM64" s="422">
        <v>101.08453858194579</v>
      </c>
      <c r="DN64" s="422">
        <v>100.95867897078517</v>
      </c>
      <c r="DO64" s="163" t="s">
        <v>15</v>
      </c>
      <c r="DP64" s="422">
        <v>102.06341678174695</v>
      </c>
      <c r="DQ64" s="422">
        <v>101.00036023218514</v>
      </c>
      <c r="DR64" s="422">
        <v>100.14844869816332</v>
      </c>
      <c r="DS64" s="422">
        <v>99.931223326636399</v>
      </c>
      <c r="DT64" s="422">
        <v>102.96431445332128</v>
      </c>
      <c r="DU64" s="422">
        <v>99.069148220656828</v>
      </c>
      <c r="DV64" s="422">
        <v>102.28471684343118</v>
      </c>
      <c r="DW64" s="422">
        <v>100.212042202161</v>
      </c>
      <c r="DX64" s="422">
        <v>100.11411309843506</v>
      </c>
      <c r="DY64" s="422">
        <v>101.15054777359229</v>
      </c>
      <c r="DZ64" s="422">
        <v>100.21086393202098</v>
      </c>
      <c r="EA64" s="422">
        <v>100.29164569650138</v>
      </c>
      <c r="EB64" s="163" t="s">
        <v>15</v>
      </c>
      <c r="EC64" s="422">
        <v>100.02026394640211</v>
      </c>
      <c r="ED64" s="422">
        <v>100</v>
      </c>
      <c r="EE64" s="422">
        <v>100.02429060356748</v>
      </c>
      <c r="EF64" s="422">
        <v>100.26324098573438</v>
      </c>
      <c r="EG64" s="422">
        <v>100.27666422985449</v>
      </c>
      <c r="EH64" s="422">
        <v>100.43994522075491</v>
      </c>
      <c r="EI64" s="422">
        <v>103.19544806130654</v>
      </c>
      <c r="EJ64" s="422">
        <v>100.18884161655053</v>
      </c>
      <c r="EK64" s="422">
        <v>97.374803579601817</v>
      </c>
      <c r="EL64" s="422">
        <v>97.897664648723449</v>
      </c>
      <c r="EM64" s="422">
        <v>99.994282741070549</v>
      </c>
      <c r="EN64" s="422">
        <v>100.78932334399977</v>
      </c>
    </row>
    <row r="65" spans="1:144" s="170" customFormat="1" ht="12.75" customHeight="1">
      <c r="A65" s="161" t="s">
        <v>3800</v>
      </c>
      <c r="B65" s="163" t="s">
        <v>15</v>
      </c>
      <c r="C65" s="422">
        <v>100</v>
      </c>
      <c r="D65" s="422">
        <v>192.7626649024993</v>
      </c>
      <c r="E65" s="422">
        <v>104.6540463106393</v>
      </c>
      <c r="F65" s="422">
        <v>102.32283057422219</v>
      </c>
      <c r="G65" s="422">
        <v>108.37697223153324</v>
      </c>
      <c r="H65" s="422">
        <v>101.30380816993596</v>
      </c>
      <c r="I65" s="422">
        <v>112.11773909241938</v>
      </c>
      <c r="J65" s="422">
        <v>120.50064633817261</v>
      </c>
      <c r="K65" s="422">
        <v>115.02344901287174</v>
      </c>
      <c r="L65" s="422">
        <v>117.35198293853495</v>
      </c>
      <c r="M65" s="422">
        <v>193.75955543923078</v>
      </c>
      <c r="N65" s="422">
        <v>133.02530400615612</v>
      </c>
      <c r="O65" s="163" t="s">
        <v>15</v>
      </c>
      <c r="P65" s="422">
        <v>270.46639189512121</v>
      </c>
      <c r="Q65" s="422">
        <v>118.83733930234663</v>
      </c>
      <c r="R65" s="422">
        <v>102.13149350495078</v>
      </c>
      <c r="S65" s="422">
        <v>105.30621088500394</v>
      </c>
      <c r="T65" s="422">
        <v>100.79807410221858</v>
      </c>
      <c r="U65" s="422">
        <v>169.65379000024271</v>
      </c>
      <c r="V65" s="422">
        <v>100</v>
      </c>
      <c r="W65" s="422">
        <v>101.18339420530404</v>
      </c>
      <c r="X65" s="422">
        <v>116.59450806454079</v>
      </c>
      <c r="Y65" s="422">
        <v>180.01585949221618</v>
      </c>
      <c r="Z65" s="422">
        <v>106.63850745857921</v>
      </c>
      <c r="AA65" s="422">
        <v>101.88315690525569</v>
      </c>
      <c r="AB65" s="163" t="s">
        <v>15</v>
      </c>
      <c r="AC65" s="422">
        <v>101.04518287441864</v>
      </c>
      <c r="AD65" s="422">
        <v>101.47528729191055</v>
      </c>
      <c r="AE65" s="422">
        <v>116.8974573321844</v>
      </c>
      <c r="AF65" s="422">
        <v>103.00149499379414</v>
      </c>
      <c r="AG65" s="422">
        <v>102.71371729144904</v>
      </c>
      <c r="AH65" s="422">
        <v>106.29308734618263</v>
      </c>
      <c r="AI65" s="422">
        <v>105.41866739523252</v>
      </c>
      <c r="AJ65" s="422">
        <v>102.44181789570924</v>
      </c>
      <c r="AK65" s="422">
        <v>100.6156007405985</v>
      </c>
      <c r="AL65" s="422">
        <v>100.46031842501758</v>
      </c>
      <c r="AM65" s="422">
        <v>100.62791668386765</v>
      </c>
      <c r="AN65" s="422">
        <v>101.23646915975173</v>
      </c>
      <c r="AO65" s="163" t="s">
        <v>15</v>
      </c>
      <c r="AP65" s="422">
        <v>100.65060732554407</v>
      </c>
      <c r="AQ65" s="422">
        <v>98.48974353522955</v>
      </c>
      <c r="AR65" s="422">
        <v>100.42348421693596</v>
      </c>
      <c r="AS65" s="422">
        <v>101.78850062592169</v>
      </c>
      <c r="AT65" s="422">
        <v>101.7293676766182</v>
      </c>
      <c r="AU65" s="422">
        <v>99.598264719738893</v>
      </c>
      <c r="AV65" s="422">
        <v>100.60967609067231</v>
      </c>
      <c r="AW65" s="422">
        <v>100.93840625366141</v>
      </c>
      <c r="AX65" s="422">
        <v>99.077641500008738</v>
      </c>
      <c r="AY65" s="422">
        <v>99.245812065749149</v>
      </c>
      <c r="AZ65" s="422">
        <v>100.01498673195512</v>
      </c>
      <c r="BA65" s="422">
        <v>100.04738365923372</v>
      </c>
      <c r="BB65" s="163" t="s">
        <v>15</v>
      </c>
      <c r="BC65" s="422">
        <v>100.60440094450908</v>
      </c>
      <c r="BD65" s="422">
        <v>100.71264027835628</v>
      </c>
      <c r="BE65" s="422">
        <v>100</v>
      </c>
      <c r="BF65" s="422">
        <v>100.11844842408337</v>
      </c>
      <c r="BG65" s="422">
        <v>101.64078593664183</v>
      </c>
      <c r="BH65" s="422">
        <v>101.95143257926451</v>
      </c>
      <c r="BI65" s="422">
        <v>105.54568771124787</v>
      </c>
      <c r="BJ65" s="422">
        <v>104.52086401540335</v>
      </c>
      <c r="BK65" s="422">
        <v>96.869781266547221</v>
      </c>
      <c r="BL65" s="422">
        <v>99.757475050561169</v>
      </c>
      <c r="BM65" s="422">
        <v>102.95056222748057</v>
      </c>
      <c r="BN65" s="422">
        <v>98.338120826444424</v>
      </c>
      <c r="BO65" s="163" t="s">
        <v>15</v>
      </c>
      <c r="BP65" s="422">
        <v>100.06400238416123</v>
      </c>
      <c r="BQ65" s="422">
        <v>99.980153560982004</v>
      </c>
      <c r="BR65" s="422">
        <v>100.30034593490491</v>
      </c>
      <c r="BS65" s="422">
        <v>102.26626434987722</v>
      </c>
      <c r="BT65" s="422">
        <v>109.43215397880954</v>
      </c>
      <c r="BU65" s="422">
        <v>100.98643334436646</v>
      </c>
      <c r="BV65" s="422">
        <v>105.91949354847807</v>
      </c>
      <c r="BW65" s="422">
        <v>101.16845024699066</v>
      </c>
      <c r="BX65" s="422">
        <v>100.36327328259472</v>
      </c>
      <c r="BY65" s="422">
        <v>92.953571525643952</v>
      </c>
      <c r="BZ65" s="422">
        <v>97.960100794104704</v>
      </c>
      <c r="CA65" s="422">
        <v>99.936974848730756</v>
      </c>
      <c r="CB65" s="163" t="s">
        <v>15</v>
      </c>
      <c r="CC65" s="422">
        <v>102.61189864169087</v>
      </c>
      <c r="CD65" s="422">
        <v>106.70448668857446</v>
      </c>
      <c r="CE65" s="422">
        <v>100.11275226029395</v>
      </c>
      <c r="CF65" s="422">
        <v>101.27359755891558</v>
      </c>
      <c r="CG65" s="422">
        <v>102.07897288996151</v>
      </c>
      <c r="CH65" s="422">
        <v>106.24004428744797</v>
      </c>
      <c r="CI65" s="422">
        <v>99.662721227426729</v>
      </c>
      <c r="CJ65" s="422">
        <v>100.09415430218324</v>
      </c>
      <c r="CK65" s="422">
        <v>102.90145683282088</v>
      </c>
      <c r="CL65" s="422">
        <v>100.4282235665483</v>
      </c>
      <c r="CM65" s="422">
        <v>97.086647229203109</v>
      </c>
      <c r="CN65" s="422">
        <v>100.24796278960517</v>
      </c>
      <c r="CO65" s="163" t="s">
        <v>15</v>
      </c>
      <c r="CP65" s="422">
        <v>109.07530971041137</v>
      </c>
      <c r="CQ65" s="422">
        <v>100.54451301930503</v>
      </c>
      <c r="CR65" s="422">
        <v>100.60822966664738</v>
      </c>
      <c r="CS65" s="422">
        <v>101.13036649979973</v>
      </c>
      <c r="CT65" s="422">
        <v>103.02520608762995</v>
      </c>
      <c r="CU65" s="422">
        <v>103.45030582567453</v>
      </c>
      <c r="CV65" s="422">
        <v>99.717267237247469</v>
      </c>
      <c r="CW65" s="422">
        <v>101.5010287430044</v>
      </c>
      <c r="CX65" s="422">
        <v>100.29047060057907</v>
      </c>
      <c r="CY65" s="422">
        <v>99.34541144277604</v>
      </c>
      <c r="CZ65" s="422">
        <v>99.787811537859454</v>
      </c>
      <c r="DA65" s="422">
        <v>100.661716184013</v>
      </c>
      <c r="DB65" s="163" t="s">
        <v>15</v>
      </c>
      <c r="DC65" s="422">
        <v>105.25441982184616</v>
      </c>
      <c r="DD65" s="422">
        <v>100.24756833763635</v>
      </c>
      <c r="DE65" s="422">
        <v>101.00981233706348</v>
      </c>
      <c r="DF65" s="422">
        <v>103.03813301611962</v>
      </c>
      <c r="DG65" s="422">
        <v>100.04573816816776</v>
      </c>
      <c r="DH65" s="422">
        <v>99.953691862633775</v>
      </c>
      <c r="DI65" s="422">
        <v>102.68996869635538</v>
      </c>
      <c r="DJ65" s="422">
        <v>100.13585525427192</v>
      </c>
      <c r="DK65" s="422">
        <v>100.94756542384494</v>
      </c>
      <c r="DL65" s="422">
        <v>100.18213000089673</v>
      </c>
      <c r="DM65" s="422">
        <v>100.99245683724851</v>
      </c>
      <c r="DN65" s="422">
        <v>99.419216146806434</v>
      </c>
      <c r="DO65" s="163" t="s">
        <v>15</v>
      </c>
      <c r="DP65" s="422">
        <v>99.889964278287593</v>
      </c>
      <c r="DQ65" s="422">
        <v>111.88573986225505</v>
      </c>
      <c r="DR65" s="422">
        <v>100.27652456183378</v>
      </c>
      <c r="DS65" s="422">
        <v>102.82802976916277</v>
      </c>
      <c r="DT65" s="422">
        <v>106.20681502068128</v>
      </c>
      <c r="DU65" s="422">
        <v>100.73388255704674</v>
      </c>
      <c r="DV65" s="422">
        <v>100.85165573879873</v>
      </c>
      <c r="DW65" s="422">
        <v>99.999146498067233</v>
      </c>
      <c r="DX65" s="422">
        <v>99.362929423579672</v>
      </c>
      <c r="DY65" s="422">
        <v>99.380745700110765</v>
      </c>
      <c r="DZ65" s="422">
        <v>100.03885810197642</v>
      </c>
      <c r="EA65" s="422">
        <v>100.03285213706074</v>
      </c>
      <c r="EB65" s="163" t="s">
        <v>15</v>
      </c>
      <c r="EC65" s="422">
        <v>99.974122190658605</v>
      </c>
      <c r="ED65" s="422">
        <v>100.37287041845376</v>
      </c>
      <c r="EE65" s="422">
        <v>100.29199872873352</v>
      </c>
      <c r="EF65" s="422">
        <v>102.603118351164</v>
      </c>
      <c r="EG65" s="422">
        <v>103.73402118987521</v>
      </c>
      <c r="EH65" s="422">
        <v>102.5401579339635</v>
      </c>
      <c r="EI65" s="422">
        <v>99.943204024631342</v>
      </c>
      <c r="EJ65" s="422">
        <v>99.998429801837858</v>
      </c>
      <c r="EK65" s="422">
        <v>100.01535100599952</v>
      </c>
      <c r="EL65" s="422">
        <v>99.976046197867291</v>
      </c>
      <c r="EM65" s="422">
        <v>99.279087002860763</v>
      </c>
      <c r="EN65" s="422">
        <v>100.05735289647934</v>
      </c>
    </row>
    <row r="66" spans="1:144" s="170" customFormat="1" ht="12.75" customHeight="1">
      <c r="A66" s="164" t="s">
        <v>2981</v>
      </c>
      <c r="B66" s="163" t="s">
        <v>15</v>
      </c>
      <c r="C66" s="422">
        <v>127.27422741284411</v>
      </c>
      <c r="D66" s="422">
        <v>102.84756670121638</v>
      </c>
      <c r="E66" s="422">
        <v>114.72875885316817</v>
      </c>
      <c r="F66" s="422">
        <v>117.39983963072275</v>
      </c>
      <c r="G66" s="422">
        <v>108.38960511654415</v>
      </c>
      <c r="H66" s="422">
        <v>107.25144167329242</v>
      </c>
      <c r="I66" s="422">
        <v>118.94203514531725</v>
      </c>
      <c r="J66" s="422">
        <v>101.18748532405365</v>
      </c>
      <c r="K66" s="422">
        <v>117.2248330945709</v>
      </c>
      <c r="L66" s="422">
        <v>154.43870082835701</v>
      </c>
      <c r="M66" s="422">
        <v>137.06911285767563</v>
      </c>
      <c r="N66" s="422">
        <v>122.12247954676666</v>
      </c>
      <c r="O66" s="163" t="s">
        <v>15</v>
      </c>
      <c r="P66" s="422">
        <v>147.34098154664864</v>
      </c>
      <c r="Q66" s="422">
        <v>170.58071896019044</v>
      </c>
      <c r="R66" s="422">
        <v>114.43821571820281</v>
      </c>
      <c r="S66" s="422">
        <v>123.17188921702889</v>
      </c>
      <c r="T66" s="422">
        <v>136.85688478322638</v>
      </c>
      <c r="U66" s="422">
        <v>112.41145570491832</v>
      </c>
      <c r="V66" s="422">
        <v>124.15699078878303</v>
      </c>
      <c r="W66" s="422">
        <v>127.45565844354556</v>
      </c>
      <c r="X66" s="422">
        <v>126.88540046407948</v>
      </c>
      <c r="Y66" s="422">
        <v>115.45617062544305</v>
      </c>
      <c r="Z66" s="422">
        <v>118.27134363552649</v>
      </c>
      <c r="AA66" s="422">
        <v>106.69336272532151</v>
      </c>
      <c r="AB66" s="163" t="s">
        <v>15</v>
      </c>
      <c r="AC66" s="422">
        <v>102.4491834657691</v>
      </c>
      <c r="AD66" s="422">
        <v>107.03280688908832</v>
      </c>
      <c r="AE66" s="422">
        <v>103.35990415032788</v>
      </c>
      <c r="AF66" s="422">
        <v>101.30873567710499</v>
      </c>
      <c r="AG66" s="422">
        <v>101.33081390107657</v>
      </c>
      <c r="AH66" s="422">
        <v>114.91664767103144</v>
      </c>
      <c r="AI66" s="422">
        <v>114.88720442203537</v>
      </c>
      <c r="AJ66" s="422">
        <v>234.1485066272038</v>
      </c>
      <c r="AK66" s="422">
        <v>100.45622494359125</v>
      </c>
      <c r="AL66" s="422">
        <v>112.14782290811247</v>
      </c>
      <c r="AM66" s="422">
        <v>100.36544708186403</v>
      </c>
      <c r="AN66" s="422">
        <v>100.23520390856359</v>
      </c>
      <c r="AO66" s="163" t="s">
        <v>15</v>
      </c>
      <c r="AP66" s="422">
        <v>102.52861850378959</v>
      </c>
      <c r="AQ66" s="422">
        <v>102.44083643700618</v>
      </c>
      <c r="AR66" s="422">
        <v>100.0822105977259</v>
      </c>
      <c r="AS66" s="422">
        <v>102.89700166577201</v>
      </c>
      <c r="AT66" s="422">
        <v>99.339490776226327</v>
      </c>
      <c r="AU66" s="422">
        <v>100.18249137948585</v>
      </c>
      <c r="AV66" s="422">
        <v>100.104289330214</v>
      </c>
      <c r="AW66" s="422">
        <v>100.72310309379718</v>
      </c>
      <c r="AX66" s="422">
        <v>100.92720147553787</v>
      </c>
      <c r="AY66" s="422">
        <v>110.86267425332564</v>
      </c>
      <c r="AZ66" s="422">
        <v>105.11892704690402</v>
      </c>
      <c r="BA66" s="422">
        <v>100.4533789399448</v>
      </c>
      <c r="BB66" s="163" t="s">
        <v>15</v>
      </c>
      <c r="BC66" s="422">
        <v>100.3277236242856</v>
      </c>
      <c r="BD66" s="422">
        <v>100.02153608398791</v>
      </c>
      <c r="BE66" s="422">
        <v>100</v>
      </c>
      <c r="BF66" s="422">
        <v>97.241662579959652</v>
      </c>
      <c r="BG66" s="422">
        <v>100.89254262141077</v>
      </c>
      <c r="BH66" s="422">
        <v>100.21578447489689</v>
      </c>
      <c r="BI66" s="422">
        <v>98.055517562220174</v>
      </c>
      <c r="BJ66" s="422">
        <v>100.92487090558893</v>
      </c>
      <c r="BK66" s="422">
        <v>100.14207537286282</v>
      </c>
      <c r="BL66" s="422">
        <v>101.08540553094497</v>
      </c>
      <c r="BM66" s="422">
        <v>116.17285739401659</v>
      </c>
      <c r="BN66" s="422">
        <v>105.76201929565343</v>
      </c>
      <c r="BO66" s="163" t="s">
        <v>15</v>
      </c>
      <c r="BP66" s="422">
        <v>102.11181886130403</v>
      </c>
      <c r="BQ66" s="422">
        <v>102.8781976921945</v>
      </c>
      <c r="BR66" s="422">
        <v>101.37219912079118</v>
      </c>
      <c r="BS66" s="422">
        <v>100.54416812192362</v>
      </c>
      <c r="BT66" s="422">
        <v>101.16757046737995</v>
      </c>
      <c r="BU66" s="422">
        <v>100.96331536647658</v>
      </c>
      <c r="BV66" s="422">
        <v>101.43976629088631</v>
      </c>
      <c r="BW66" s="422">
        <v>100.09449853252326</v>
      </c>
      <c r="BX66" s="422">
        <v>100.09728436448857</v>
      </c>
      <c r="BY66" s="422">
        <v>99.671956221343507</v>
      </c>
      <c r="BZ66" s="422">
        <v>100.22878832181696</v>
      </c>
      <c r="CA66" s="422">
        <v>100.64756346841381</v>
      </c>
      <c r="CB66" s="163" t="s">
        <v>15</v>
      </c>
      <c r="CC66" s="422">
        <v>114.65493798243307</v>
      </c>
      <c r="CD66" s="422">
        <v>101.31487110714339</v>
      </c>
      <c r="CE66" s="422">
        <v>100.42346768078173</v>
      </c>
      <c r="CF66" s="422">
        <v>100.61686152537138</v>
      </c>
      <c r="CG66" s="422">
        <v>100.20032346491377</v>
      </c>
      <c r="CH66" s="422">
        <v>100.28591888047029</v>
      </c>
      <c r="CI66" s="422">
        <v>100.40195141889276</v>
      </c>
      <c r="CJ66" s="422">
        <v>100.27366431299114</v>
      </c>
      <c r="CK66" s="422">
        <v>100.3921162848614</v>
      </c>
      <c r="CL66" s="422">
        <v>105.44815337501794</v>
      </c>
      <c r="CM66" s="422">
        <v>107.98553869464915</v>
      </c>
      <c r="CN66" s="422">
        <v>101.06625812860915</v>
      </c>
      <c r="CO66" s="163" t="s">
        <v>15</v>
      </c>
      <c r="CP66" s="422">
        <v>101.93490331726711</v>
      </c>
      <c r="CQ66" s="422">
        <v>100.0033886869587</v>
      </c>
      <c r="CR66" s="422">
        <v>100.87518892642954</v>
      </c>
      <c r="CS66" s="422">
        <v>106.41145142317502</v>
      </c>
      <c r="CT66" s="422">
        <v>102.52848748598218</v>
      </c>
      <c r="CU66" s="422">
        <v>104.71950381639729</v>
      </c>
      <c r="CV66" s="422">
        <v>99.357855393766044</v>
      </c>
      <c r="CW66" s="422">
        <v>100.84851170967815</v>
      </c>
      <c r="CX66" s="422">
        <v>103.09745985181064</v>
      </c>
      <c r="CY66" s="422">
        <v>100.37625559427701</v>
      </c>
      <c r="CZ66" s="422">
        <v>101.77503137280179</v>
      </c>
      <c r="DA66" s="422">
        <v>102.48051063029209</v>
      </c>
      <c r="DB66" s="163" t="s">
        <v>15</v>
      </c>
      <c r="DC66" s="422">
        <v>101.62334265404319</v>
      </c>
      <c r="DD66" s="422">
        <v>100.52956590901181</v>
      </c>
      <c r="DE66" s="422">
        <v>101.25017241068414</v>
      </c>
      <c r="DF66" s="422">
        <v>109.37622778631638</v>
      </c>
      <c r="DG66" s="422">
        <v>100.37364426202096</v>
      </c>
      <c r="DH66" s="422">
        <v>100.38902060438795</v>
      </c>
      <c r="DI66" s="422">
        <v>99.532692757449524</v>
      </c>
      <c r="DJ66" s="422">
        <v>100.35129050248553</v>
      </c>
      <c r="DK66" s="422">
        <v>100.85788515503096</v>
      </c>
      <c r="DL66" s="422">
        <v>100.867451152713</v>
      </c>
      <c r="DM66" s="422">
        <v>101.15565799653909</v>
      </c>
      <c r="DN66" s="422">
        <v>100.56649079211863</v>
      </c>
      <c r="DO66" s="163" t="s">
        <v>15</v>
      </c>
      <c r="DP66" s="422">
        <v>100.50354206902989</v>
      </c>
      <c r="DQ66" s="422">
        <v>100.1030336936652</v>
      </c>
      <c r="DR66" s="422">
        <v>100.39904683617253</v>
      </c>
      <c r="DS66" s="422">
        <v>101.20573546136231</v>
      </c>
      <c r="DT66" s="422">
        <v>103.7670686439747</v>
      </c>
      <c r="DU66" s="422">
        <v>102.03148875256247</v>
      </c>
      <c r="DV66" s="422">
        <v>107.92032619629161</v>
      </c>
      <c r="DW66" s="422">
        <v>99.870105219092466</v>
      </c>
      <c r="DX66" s="422">
        <v>99.919829742031382</v>
      </c>
      <c r="DY66" s="422">
        <v>100.55024849746428</v>
      </c>
      <c r="DZ66" s="422">
        <v>102.02608268126978</v>
      </c>
      <c r="EA66" s="422">
        <v>103.85891166330821</v>
      </c>
      <c r="EB66" s="163" t="s">
        <v>15</v>
      </c>
      <c r="EC66" s="422">
        <v>100.01649918992337</v>
      </c>
      <c r="ED66" s="422">
        <v>100.24005444989214</v>
      </c>
      <c r="EE66" s="422">
        <v>99.918807940370399</v>
      </c>
      <c r="EF66" s="422">
        <v>98.711148223668772</v>
      </c>
      <c r="EG66" s="422">
        <v>100.09004694735208</v>
      </c>
      <c r="EH66" s="422">
        <v>99.988451452094978</v>
      </c>
      <c r="EI66" s="422">
        <v>100.15944942827714</v>
      </c>
      <c r="EJ66" s="422">
        <v>99.946970530567896</v>
      </c>
      <c r="EK66" s="422">
        <v>100.16454044122081</v>
      </c>
      <c r="EL66" s="422">
        <v>99.905087576704759</v>
      </c>
      <c r="EM66" s="422">
        <v>100.0163108208518</v>
      </c>
      <c r="EN66" s="422">
        <v>101.78905765756849</v>
      </c>
    </row>
    <row r="67" spans="1:144" s="170" customFormat="1" ht="12.75" customHeight="1">
      <c r="A67" s="161" t="s">
        <v>3801</v>
      </c>
      <c r="B67" s="163" t="s">
        <v>15</v>
      </c>
      <c r="C67" s="422">
        <v>132.63805722065439</v>
      </c>
      <c r="D67" s="422">
        <v>102.431425045392</v>
      </c>
      <c r="E67" s="422">
        <v>109.06018869130175</v>
      </c>
      <c r="F67" s="422">
        <v>126.16256274547581</v>
      </c>
      <c r="G67" s="422">
        <v>109.29821177161874</v>
      </c>
      <c r="H67" s="422">
        <v>109.45565174843257</v>
      </c>
      <c r="I67" s="422">
        <v>109.03628011868081</v>
      </c>
      <c r="J67" s="422">
        <v>101.80122000795231</v>
      </c>
      <c r="K67" s="422">
        <v>116.82671431531817</v>
      </c>
      <c r="L67" s="422">
        <v>137.89732699173109</v>
      </c>
      <c r="M67" s="422">
        <v>136.88872717565093</v>
      </c>
      <c r="N67" s="422">
        <v>126.14640599687357</v>
      </c>
      <c r="O67" s="163" t="s">
        <v>15</v>
      </c>
      <c r="P67" s="422">
        <v>149.20616309899179</v>
      </c>
      <c r="Q67" s="422">
        <v>187.66889814386701</v>
      </c>
      <c r="R67" s="422">
        <v>112.58488170415737</v>
      </c>
      <c r="S67" s="422">
        <v>129.53157551254895</v>
      </c>
      <c r="T67" s="422">
        <v>132.70077406175415</v>
      </c>
      <c r="U67" s="422">
        <v>115.09087186042666</v>
      </c>
      <c r="V67" s="422">
        <v>131.22963803953976</v>
      </c>
      <c r="W67" s="422">
        <v>134.52070214003476</v>
      </c>
      <c r="X67" s="422">
        <v>129.18733354878682</v>
      </c>
      <c r="Y67" s="422">
        <v>117.6300997395646</v>
      </c>
      <c r="Z67" s="422">
        <v>112.88796767117468</v>
      </c>
      <c r="AA67" s="422">
        <v>106.63399921378812</v>
      </c>
      <c r="AB67" s="163" t="s">
        <v>15</v>
      </c>
      <c r="AC67" s="422">
        <v>101.9699963864922</v>
      </c>
      <c r="AD67" s="422">
        <v>108.82078505436523</v>
      </c>
      <c r="AE67" s="422">
        <v>103.03090847893506</v>
      </c>
      <c r="AF67" s="422">
        <v>101.27350174443069</v>
      </c>
      <c r="AG67" s="422">
        <v>100.56527727442257</v>
      </c>
      <c r="AH67" s="422">
        <v>118.9839517084072</v>
      </c>
      <c r="AI67" s="422">
        <v>117.27040299408617</v>
      </c>
      <c r="AJ67" s="422">
        <v>226.00502630503422</v>
      </c>
      <c r="AK67" s="422">
        <v>100.61139922970017</v>
      </c>
      <c r="AL67" s="422">
        <v>115.1689409201492</v>
      </c>
      <c r="AM67" s="422">
        <v>100.36130204547734</v>
      </c>
      <c r="AN67" s="422">
        <v>100.07531299351504</v>
      </c>
      <c r="AO67" s="163" t="s">
        <v>15</v>
      </c>
      <c r="AP67" s="422">
        <v>102.73599138524699</v>
      </c>
      <c r="AQ67" s="422">
        <v>101.35115534617279</v>
      </c>
      <c r="AR67" s="422">
        <v>100.03418375745481</v>
      </c>
      <c r="AS67" s="422">
        <v>100.69897057123258</v>
      </c>
      <c r="AT67" s="422">
        <v>100.2324240680796</v>
      </c>
      <c r="AU67" s="422">
        <v>100.41084180939579</v>
      </c>
      <c r="AV67" s="422">
        <v>100.17488241741069</v>
      </c>
      <c r="AW67" s="422">
        <v>100.94237493603313</v>
      </c>
      <c r="AX67" s="422">
        <v>101.43538259934468</v>
      </c>
      <c r="AY67" s="422">
        <v>101.19054561786417</v>
      </c>
      <c r="AZ67" s="422">
        <v>101.70058697931337</v>
      </c>
      <c r="BA67" s="422">
        <v>100.77616982153019</v>
      </c>
      <c r="BB67" s="163" t="s">
        <v>15</v>
      </c>
      <c r="BC67" s="422">
        <v>100.60707482508096</v>
      </c>
      <c r="BD67" s="422">
        <v>100.01770030211897</v>
      </c>
      <c r="BE67" s="422">
        <v>100</v>
      </c>
      <c r="BF67" s="422">
        <v>101.94811158239567</v>
      </c>
      <c r="BG67" s="422">
        <v>101.58227120310377</v>
      </c>
      <c r="BH67" s="422">
        <v>100.34331414388701</v>
      </c>
      <c r="BI67" s="422">
        <v>98.655776611309193</v>
      </c>
      <c r="BJ67" s="422">
        <v>101.71285581305393</v>
      </c>
      <c r="BK67" s="422">
        <v>100.04162524135293</v>
      </c>
      <c r="BL67" s="422">
        <v>100.91730605067126</v>
      </c>
      <c r="BM67" s="422">
        <v>113.02850268473061</v>
      </c>
      <c r="BN67" s="422">
        <v>103.95331818235167</v>
      </c>
      <c r="BO67" s="163" t="s">
        <v>15</v>
      </c>
      <c r="BP67" s="422">
        <v>102.17190840503629</v>
      </c>
      <c r="BQ67" s="422">
        <v>100.83341713141498</v>
      </c>
      <c r="BR67" s="422">
        <v>100.60035052787309</v>
      </c>
      <c r="BS67" s="422">
        <v>100.7790769918397</v>
      </c>
      <c r="BT67" s="422">
        <v>101.20323142894895</v>
      </c>
      <c r="BU67" s="422">
        <v>100.88893823733859</v>
      </c>
      <c r="BV67" s="422">
        <v>101.26244511405937</v>
      </c>
      <c r="BW67" s="422">
        <v>99.870833902692084</v>
      </c>
      <c r="BX67" s="422">
        <v>100.12941598755525</v>
      </c>
      <c r="BY67" s="422">
        <v>99.403400729216557</v>
      </c>
      <c r="BZ67" s="422">
        <v>100.30864031799386</v>
      </c>
      <c r="CA67" s="422">
        <v>100.83311849672899</v>
      </c>
      <c r="CB67" s="163" t="s">
        <v>15</v>
      </c>
      <c r="CC67" s="422">
        <v>100.56498913355962</v>
      </c>
      <c r="CD67" s="422">
        <v>102.05906852600887</v>
      </c>
      <c r="CE67" s="422">
        <v>100.85370030826648</v>
      </c>
      <c r="CF67" s="422">
        <v>100.62244677533323</v>
      </c>
      <c r="CG67" s="422">
        <v>100.26367665766421</v>
      </c>
      <c r="CH67" s="422">
        <v>100.24454302013832</v>
      </c>
      <c r="CI67" s="422">
        <v>100.62593431664986</v>
      </c>
      <c r="CJ67" s="422">
        <v>100.5506596391792</v>
      </c>
      <c r="CK67" s="422">
        <v>100.69331244029063</v>
      </c>
      <c r="CL67" s="422">
        <v>100.90806490907156</v>
      </c>
      <c r="CM67" s="422">
        <v>112.49741499294868</v>
      </c>
      <c r="CN67" s="422">
        <v>102.0299952913934</v>
      </c>
      <c r="CO67" s="163" t="s">
        <v>15</v>
      </c>
      <c r="CP67" s="422">
        <v>102.81562986773849</v>
      </c>
      <c r="CQ67" s="422">
        <v>99.68454558735715</v>
      </c>
      <c r="CR67" s="422">
        <v>101.18958458468002</v>
      </c>
      <c r="CS67" s="422">
        <v>108.96066200428966</v>
      </c>
      <c r="CT67" s="422">
        <v>104.20065262171727</v>
      </c>
      <c r="CU67" s="422">
        <v>106.6132836876515</v>
      </c>
      <c r="CV67" s="422">
        <v>99.605355031620974</v>
      </c>
      <c r="CW67" s="422">
        <v>101.00026163596982</v>
      </c>
      <c r="CX67" s="422">
        <v>104.42440119693026</v>
      </c>
      <c r="CY67" s="422">
        <v>100.46271788757566</v>
      </c>
      <c r="CZ67" s="422">
        <v>102.43242458361878</v>
      </c>
      <c r="DA67" s="422">
        <v>102.13874694631689</v>
      </c>
      <c r="DB67" s="163" t="s">
        <v>15</v>
      </c>
      <c r="DC67" s="422">
        <v>101.02652796152481</v>
      </c>
      <c r="DD67" s="422">
        <v>100.37178385459511</v>
      </c>
      <c r="DE67" s="422">
        <v>101.94773511048156</v>
      </c>
      <c r="DF67" s="422">
        <v>100.45067828950248</v>
      </c>
      <c r="DG67" s="422">
        <v>100.59199832585919</v>
      </c>
      <c r="DH67" s="422">
        <v>100.76835607745578</v>
      </c>
      <c r="DI67" s="422">
        <v>99.207886189982901</v>
      </c>
      <c r="DJ67" s="422">
        <v>100.64544102394117</v>
      </c>
      <c r="DK67" s="422">
        <v>101.15170818362667</v>
      </c>
      <c r="DL67" s="422">
        <v>101.41648015117224</v>
      </c>
      <c r="DM67" s="422">
        <v>101.79463007823077</v>
      </c>
      <c r="DN67" s="422">
        <v>101.17745701599128</v>
      </c>
      <c r="DO67" s="163" t="s">
        <v>15</v>
      </c>
      <c r="DP67" s="422">
        <v>100.8230526727008</v>
      </c>
      <c r="DQ67" s="422">
        <v>100.07771718546317</v>
      </c>
      <c r="DR67" s="422">
        <v>100.52666243096637</v>
      </c>
      <c r="DS67" s="422">
        <v>101.62600678951694</v>
      </c>
      <c r="DT67" s="422">
        <v>101.00160469326813</v>
      </c>
      <c r="DU67" s="422">
        <v>101.67197696127452</v>
      </c>
      <c r="DV67" s="422">
        <v>100.11119758542846</v>
      </c>
      <c r="DW67" s="422">
        <v>99.799805337389472</v>
      </c>
      <c r="DX67" s="422">
        <v>99.858679202047185</v>
      </c>
      <c r="DY67" s="422">
        <v>100.95589081718852</v>
      </c>
      <c r="DZ67" s="422">
        <v>103.62940454825167</v>
      </c>
      <c r="EA67" s="422">
        <v>101.37111044571871</v>
      </c>
      <c r="EB67" s="163" t="s">
        <v>15</v>
      </c>
      <c r="EC67" s="422">
        <v>100.02304748132332</v>
      </c>
      <c r="ED67" s="422">
        <v>100.27020980006358</v>
      </c>
      <c r="EE67" s="422">
        <v>99.736463157594272</v>
      </c>
      <c r="EF67" s="422">
        <v>99.127193119630903</v>
      </c>
      <c r="EG67" s="422">
        <v>100.14388349327581</v>
      </c>
      <c r="EH67" s="422">
        <v>100.11780952260958</v>
      </c>
      <c r="EI67" s="422">
        <v>100.7304879933957</v>
      </c>
      <c r="EJ67" s="422">
        <v>99.888540720143965</v>
      </c>
      <c r="EK67" s="422">
        <v>100.36675341266952</v>
      </c>
      <c r="EL67" s="422">
        <v>99.877856626001787</v>
      </c>
      <c r="EM67" s="422">
        <v>100.02169379802635</v>
      </c>
      <c r="EN67" s="422">
        <v>100.42087623179133</v>
      </c>
    </row>
    <row r="68" spans="1:144" s="170" customFormat="1" ht="12.75" customHeight="1">
      <c r="A68" s="161" t="s">
        <v>3802</v>
      </c>
      <c r="B68" s="163" t="s">
        <v>15</v>
      </c>
      <c r="C68" s="422">
        <v>184.71390919470304</v>
      </c>
      <c r="D68" s="422">
        <v>100</v>
      </c>
      <c r="E68" s="422">
        <v>100</v>
      </c>
      <c r="F68" s="422">
        <v>100</v>
      </c>
      <c r="G68" s="422">
        <v>118.5014001566245</v>
      </c>
      <c r="H68" s="422">
        <v>100</v>
      </c>
      <c r="I68" s="422">
        <v>252.0028888276517</v>
      </c>
      <c r="J68" s="422">
        <v>100.04060358535607</v>
      </c>
      <c r="K68" s="422">
        <v>137.07075228423381</v>
      </c>
      <c r="L68" s="422">
        <v>197.83057339479208</v>
      </c>
      <c r="M68" s="422">
        <v>162.42838195757011</v>
      </c>
      <c r="N68" s="422">
        <v>100.21847842262177</v>
      </c>
      <c r="O68" s="163" t="s">
        <v>15</v>
      </c>
      <c r="P68" s="422">
        <v>112.92203125</v>
      </c>
      <c r="Q68" s="422">
        <v>122.24153689061031</v>
      </c>
      <c r="R68" s="422">
        <v>100</v>
      </c>
      <c r="S68" s="422">
        <v>103.04250621923634</v>
      </c>
      <c r="T68" s="422">
        <v>100</v>
      </c>
      <c r="U68" s="422">
        <v>100</v>
      </c>
      <c r="V68" s="422">
        <v>114.07249721400873</v>
      </c>
      <c r="W68" s="422">
        <v>111.12699461692969</v>
      </c>
      <c r="X68" s="422">
        <v>100.38347133656723</v>
      </c>
      <c r="Y68" s="422">
        <v>136.55244520462918</v>
      </c>
      <c r="Z68" s="422">
        <v>103.0435845852071</v>
      </c>
      <c r="AA68" s="422">
        <v>120.67580643881077</v>
      </c>
      <c r="AB68" s="163" t="s">
        <v>15</v>
      </c>
      <c r="AC68" s="422">
        <v>100.54094139999998</v>
      </c>
      <c r="AD68" s="422">
        <v>101.13739301661244</v>
      </c>
      <c r="AE68" s="422">
        <v>98.483710159255111</v>
      </c>
      <c r="AF68" s="422">
        <v>102.47594451034396</v>
      </c>
      <c r="AG68" s="422">
        <v>103.30917098587193</v>
      </c>
      <c r="AH68" s="422">
        <v>100.21622627882587</v>
      </c>
      <c r="AI68" s="422">
        <v>103.19965468478736</v>
      </c>
      <c r="AJ68" s="422">
        <v>100.75985992323639</v>
      </c>
      <c r="AK68" s="422">
        <v>100.47541498232231</v>
      </c>
      <c r="AL68" s="422">
        <v>101.03103655815697</v>
      </c>
      <c r="AM68" s="422">
        <v>101.25845133781468</v>
      </c>
      <c r="AN68" s="422">
        <v>102.7398701692275</v>
      </c>
      <c r="AO68" s="163" t="s">
        <v>15</v>
      </c>
      <c r="AP68" s="422">
        <v>100.49215714169971</v>
      </c>
      <c r="AQ68" s="422">
        <v>100</v>
      </c>
      <c r="AR68" s="422">
        <v>100</v>
      </c>
      <c r="AS68" s="422">
        <v>100.11087566541022</v>
      </c>
      <c r="AT68" s="422">
        <v>100</v>
      </c>
      <c r="AU68" s="422">
        <v>100</v>
      </c>
      <c r="AV68" s="422">
        <v>100.05997954001155</v>
      </c>
      <c r="AW68" s="422">
        <v>100.31079290084659</v>
      </c>
      <c r="AX68" s="422">
        <v>99.471053431014695</v>
      </c>
      <c r="AY68" s="422">
        <v>100.0791355490222</v>
      </c>
      <c r="AZ68" s="422">
        <v>100</v>
      </c>
      <c r="BA68" s="422">
        <v>100</v>
      </c>
      <c r="BB68" s="163" t="s">
        <v>15</v>
      </c>
      <c r="BC68" s="422">
        <v>100.04264619770215</v>
      </c>
      <c r="BD68" s="422">
        <v>100</v>
      </c>
      <c r="BE68" s="422">
        <v>100</v>
      </c>
      <c r="BF68" s="422">
        <v>99.922876450125244</v>
      </c>
      <c r="BG68" s="422">
        <v>99.880430370935073</v>
      </c>
      <c r="BH68" s="422">
        <v>99.899278361051969</v>
      </c>
      <c r="BI68" s="422">
        <v>98.866637942285706</v>
      </c>
      <c r="BJ68" s="422">
        <v>99.94259695873113</v>
      </c>
      <c r="BK68" s="422">
        <v>100.145796064229</v>
      </c>
      <c r="BL68" s="422">
        <v>105.74686914370284</v>
      </c>
      <c r="BM68" s="422">
        <v>110.16873941691404</v>
      </c>
      <c r="BN68" s="422">
        <v>101.23912956832069</v>
      </c>
      <c r="BO68" s="163" t="s">
        <v>15</v>
      </c>
      <c r="BP68" s="422">
        <v>101.36711677295563</v>
      </c>
      <c r="BQ68" s="422">
        <v>100.10495644700536</v>
      </c>
      <c r="BR68" s="422">
        <v>99.746011297809844</v>
      </c>
      <c r="BS68" s="422">
        <v>100.19110872086495</v>
      </c>
      <c r="BT68" s="422">
        <v>105.90890913000825</v>
      </c>
      <c r="BU68" s="422">
        <v>100.51096195371227</v>
      </c>
      <c r="BV68" s="422">
        <v>101.13338733705328</v>
      </c>
      <c r="BW68" s="422">
        <v>100.14310651528943</v>
      </c>
      <c r="BX68" s="422">
        <v>100.00304299861588</v>
      </c>
      <c r="BY68" s="422">
        <v>99.662158016105835</v>
      </c>
      <c r="BZ68" s="422">
        <v>101.03020064155143</v>
      </c>
      <c r="CA68" s="422">
        <v>100</v>
      </c>
      <c r="CB68" s="163" t="s">
        <v>15</v>
      </c>
      <c r="CC68" s="422">
        <v>100.05102993237927</v>
      </c>
      <c r="CD68" s="422">
        <v>100.9183404171434</v>
      </c>
      <c r="CE68" s="422">
        <v>100.63861700883135</v>
      </c>
      <c r="CF68" s="422">
        <v>99.891448469561965</v>
      </c>
      <c r="CG68" s="422">
        <v>101.40691823436103</v>
      </c>
      <c r="CH68" s="422">
        <v>99.65689326847405</v>
      </c>
      <c r="CI68" s="422">
        <v>100.22478655505613</v>
      </c>
      <c r="CJ68" s="422">
        <v>100.33158736564963</v>
      </c>
      <c r="CK68" s="422">
        <v>100.57573532346547</v>
      </c>
      <c r="CL68" s="422">
        <v>100.88664362946287</v>
      </c>
      <c r="CM68" s="422">
        <v>113.96636796324377</v>
      </c>
      <c r="CN68" s="422">
        <v>98.157960393992596</v>
      </c>
      <c r="CO68" s="163" t="s">
        <v>15</v>
      </c>
      <c r="CP68" s="422">
        <v>103.02782494081082</v>
      </c>
      <c r="CQ68" s="422">
        <v>101.67471890732077</v>
      </c>
      <c r="CR68" s="422">
        <v>101.42735862418411</v>
      </c>
      <c r="CS68" s="422">
        <v>104.91422168686415</v>
      </c>
      <c r="CT68" s="422">
        <v>104.60390371372191</v>
      </c>
      <c r="CU68" s="422">
        <v>102.08828647940331</v>
      </c>
      <c r="CV68" s="422">
        <v>98.305474131570008</v>
      </c>
      <c r="CW68" s="422">
        <v>101.12316160522651</v>
      </c>
      <c r="CX68" s="422">
        <v>100.62585382788507</v>
      </c>
      <c r="CY68" s="422">
        <v>101.28661222579227</v>
      </c>
      <c r="CZ68" s="422">
        <v>100.54466278236359</v>
      </c>
      <c r="DA68" s="422">
        <v>100.34230175296366</v>
      </c>
      <c r="DB68" s="163" t="s">
        <v>15</v>
      </c>
      <c r="DC68" s="422">
        <v>106.89678025818247</v>
      </c>
      <c r="DD68" s="422">
        <v>105.20199572641289</v>
      </c>
      <c r="DE68" s="422">
        <v>99.470591570743352</v>
      </c>
      <c r="DF68" s="422">
        <v>100.11964515051605</v>
      </c>
      <c r="DG68" s="422">
        <v>100.29189132225108</v>
      </c>
      <c r="DH68" s="422">
        <v>99.814736878364485</v>
      </c>
      <c r="DI68" s="422">
        <v>99.992492950137517</v>
      </c>
      <c r="DJ68" s="422">
        <v>99.192203167447829</v>
      </c>
      <c r="DK68" s="422">
        <v>101.05171020699942</v>
      </c>
      <c r="DL68" s="422">
        <v>99.824872212529314</v>
      </c>
      <c r="DM68" s="422">
        <v>100.06691683890251</v>
      </c>
      <c r="DN68" s="422">
        <v>99.65270176763859</v>
      </c>
      <c r="DO68" s="163" t="s">
        <v>15</v>
      </c>
      <c r="DP68" s="422">
        <v>100.00655109638674</v>
      </c>
      <c r="DQ68" s="422">
        <v>100.55154958025182</v>
      </c>
      <c r="DR68" s="422">
        <v>100.0304423666945</v>
      </c>
      <c r="DS68" s="422">
        <v>100.39131728982791</v>
      </c>
      <c r="DT68" s="422">
        <v>100.15650301102346</v>
      </c>
      <c r="DU68" s="422">
        <v>99.97468090160487</v>
      </c>
      <c r="DV68" s="422">
        <v>100.01464276983518</v>
      </c>
      <c r="DW68" s="422">
        <v>100.04751689542672</v>
      </c>
      <c r="DX68" s="422">
        <v>99.986424284319966</v>
      </c>
      <c r="DY68" s="422">
        <v>99.97763483796885</v>
      </c>
      <c r="DZ68" s="422">
        <v>99.997534030185903</v>
      </c>
      <c r="EA68" s="422">
        <v>99.713353805067896</v>
      </c>
      <c r="EB68" s="163" t="s">
        <v>15</v>
      </c>
      <c r="EC68" s="422">
        <v>100.03204069497494</v>
      </c>
      <c r="ED68" s="422">
        <v>99.995541295839914</v>
      </c>
      <c r="EE68" s="422">
        <v>100.02716701299057</v>
      </c>
      <c r="EF68" s="422">
        <v>100.01764353954414</v>
      </c>
      <c r="EG68" s="422">
        <v>100.00105770756522</v>
      </c>
      <c r="EH68" s="422">
        <v>100.31536489212753</v>
      </c>
      <c r="EI68" s="422">
        <v>100.06098080805322</v>
      </c>
      <c r="EJ68" s="422">
        <v>100.2038607508609</v>
      </c>
      <c r="EK68" s="422">
        <v>99.644220780364847</v>
      </c>
      <c r="EL68" s="422">
        <v>99.973010716408666</v>
      </c>
      <c r="EM68" s="422">
        <v>100.2016970111415</v>
      </c>
      <c r="EN68" s="422">
        <v>100.21615688624364</v>
      </c>
    </row>
    <row r="69" spans="1:144" s="170" customFormat="1" ht="12.75" customHeight="1">
      <c r="A69" s="161" t="s">
        <v>3803</v>
      </c>
      <c r="B69" s="163" t="s">
        <v>15</v>
      </c>
      <c r="C69" s="422">
        <v>125.24038366896187</v>
      </c>
      <c r="D69" s="422">
        <v>101.51122483389339</v>
      </c>
      <c r="E69" s="422">
        <v>111.78212078732359</v>
      </c>
      <c r="F69" s="422">
        <v>115.31711326246308</v>
      </c>
      <c r="G69" s="422">
        <v>107.31598258945903</v>
      </c>
      <c r="H69" s="422">
        <v>105.68221402085362</v>
      </c>
      <c r="I69" s="422">
        <v>122.43539699277373</v>
      </c>
      <c r="J69" s="422">
        <v>101.07880160349711</v>
      </c>
      <c r="K69" s="422">
        <v>118.62738132676141</v>
      </c>
      <c r="L69" s="422">
        <v>163.62766654262134</v>
      </c>
      <c r="M69" s="422">
        <v>138.88995151969564</v>
      </c>
      <c r="N69" s="422">
        <v>134.92474851953219</v>
      </c>
      <c r="O69" s="163" t="s">
        <v>15</v>
      </c>
      <c r="P69" s="422">
        <v>100.13214080383916</v>
      </c>
      <c r="Q69" s="422">
        <v>166.76071721295719</v>
      </c>
      <c r="R69" s="422">
        <v>107.86208914280525</v>
      </c>
      <c r="S69" s="422">
        <v>120.77939939346911</v>
      </c>
      <c r="T69" s="422">
        <v>136.25402295183756</v>
      </c>
      <c r="U69" s="422">
        <v>111.95631591208732</v>
      </c>
      <c r="V69" s="422">
        <v>101.86380631617699</v>
      </c>
      <c r="W69" s="422">
        <v>106.52585341175396</v>
      </c>
      <c r="X69" s="422">
        <v>116.2032347729848</v>
      </c>
      <c r="Y69" s="422">
        <v>112.04698681129328</v>
      </c>
      <c r="Z69" s="422">
        <v>125.70972574035903</v>
      </c>
      <c r="AA69" s="422">
        <v>106.05805708016582</v>
      </c>
      <c r="AB69" s="163" t="s">
        <v>15</v>
      </c>
      <c r="AC69" s="422">
        <v>100</v>
      </c>
      <c r="AD69" s="422">
        <v>100.01247744968521</v>
      </c>
      <c r="AE69" s="422">
        <v>100.16651573918219</v>
      </c>
      <c r="AF69" s="422">
        <v>110.06265061173441</v>
      </c>
      <c r="AG69" s="422">
        <v>101.97949373067109</v>
      </c>
      <c r="AH69" s="422">
        <v>103.01234842495961</v>
      </c>
      <c r="AI69" s="422">
        <v>105.46209737611052</v>
      </c>
      <c r="AJ69" s="422">
        <v>101.36500012245556</v>
      </c>
      <c r="AK69" s="422">
        <v>100.18310057520199</v>
      </c>
      <c r="AL69" s="422">
        <v>101.02611945645539</v>
      </c>
      <c r="AM69" s="422">
        <v>100.17258133964275</v>
      </c>
      <c r="AN69" s="422">
        <v>100.01023889868621</v>
      </c>
      <c r="AO69" s="163" t="s">
        <v>15</v>
      </c>
      <c r="AP69" s="422">
        <v>99.75712740623905</v>
      </c>
      <c r="AQ69" s="422">
        <v>101.67239598519291</v>
      </c>
      <c r="AR69" s="422">
        <v>99.9779246863379</v>
      </c>
      <c r="AS69" s="422">
        <v>100.01171866796939</v>
      </c>
      <c r="AT69" s="422">
        <v>108.4246550983917</v>
      </c>
      <c r="AU69" s="422">
        <v>99.732472493101156</v>
      </c>
      <c r="AV69" s="422">
        <v>100.05606552170067</v>
      </c>
      <c r="AW69" s="422">
        <v>100.41794371541724</v>
      </c>
      <c r="AX69" s="422">
        <v>100.03321927249715</v>
      </c>
      <c r="AY69" s="422">
        <v>100.18774073822301</v>
      </c>
      <c r="AZ69" s="422">
        <v>100</v>
      </c>
      <c r="BA69" s="422">
        <v>100</v>
      </c>
      <c r="BB69" s="163" t="s">
        <v>15</v>
      </c>
      <c r="BC69" s="422">
        <v>100</v>
      </c>
      <c r="BD69" s="422">
        <v>106.10104041231156</v>
      </c>
      <c r="BE69" s="422">
        <v>100</v>
      </c>
      <c r="BF69" s="422">
        <v>100.10401748742026</v>
      </c>
      <c r="BG69" s="422">
        <v>100.00655810380546</v>
      </c>
      <c r="BH69" s="422">
        <v>100</v>
      </c>
      <c r="BI69" s="422">
        <v>100.03310756317141</v>
      </c>
      <c r="BJ69" s="422">
        <v>100</v>
      </c>
      <c r="BK69" s="422">
        <v>100</v>
      </c>
      <c r="BL69" s="422">
        <v>100.34619271459819</v>
      </c>
      <c r="BM69" s="422">
        <v>103.19227797841741</v>
      </c>
      <c r="BN69" s="422">
        <v>103.79106258677484</v>
      </c>
      <c r="BO69" s="163" t="s">
        <v>15</v>
      </c>
      <c r="BP69" s="422">
        <v>100.04253751107596</v>
      </c>
      <c r="BQ69" s="422">
        <v>100.01966736774249</v>
      </c>
      <c r="BR69" s="422">
        <v>100.74744548160844</v>
      </c>
      <c r="BS69" s="422">
        <v>100.23250987710482</v>
      </c>
      <c r="BT69" s="422">
        <v>130.15343434626189</v>
      </c>
      <c r="BU69" s="422">
        <v>101.77352225345201</v>
      </c>
      <c r="BV69" s="422">
        <v>96.893535657835002</v>
      </c>
      <c r="BW69" s="422">
        <v>100.39609542704852</v>
      </c>
      <c r="BX69" s="422">
        <v>100.04890361764083</v>
      </c>
      <c r="BY69" s="422">
        <v>102.07971946105638</v>
      </c>
      <c r="BZ69" s="422">
        <v>100.80218568167099</v>
      </c>
      <c r="CA69" s="422">
        <v>100</v>
      </c>
      <c r="CB69" s="163" t="s">
        <v>15</v>
      </c>
      <c r="CC69" s="422">
        <v>105.40351434780504</v>
      </c>
      <c r="CD69" s="422">
        <v>100</v>
      </c>
      <c r="CE69" s="422">
        <v>100</v>
      </c>
      <c r="CF69" s="422">
        <v>100</v>
      </c>
      <c r="CG69" s="422">
        <v>100.65970875117802</v>
      </c>
      <c r="CH69" s="422">
        <v>101.26644241109035</v>
      </c>
      <c r="CI69" s="422">
        <v>98.21898921169263</v>
      </c>
      <c r="CJ69" s="422">
        <v>100</v>
      </c>
      <c r="CK69" s="422">
        <v>100</v>
      </c>
      <c r="CL69" s="422">
        <v>102.14951972248511</v>
      </c>
      <c r="CM69" s="422">
        <v>101.01388007512251</v>
      </c>
      <c r="CN69" s="422">
        <v>100.51156324400952</v>
      </c>
      <c r="CO69" s="163" t="s">
        <v>15</v>
      </c>
      <c r="CP69" s="422">
        <v>101.38030295949125</v>
      </c>
      <c r="CQ69" s="422">
        <v>100.01652742605228</v>
      </c>
      <c r="CR69" s="422">
        <v>102.66420655194955</v>
      </c>
      <c r="CS69" s="422">
        <v>100.2927263402932</v>
      </c>
      <c r="CT69" s="422">
        <v>100.59663546070536</v>
      </c>
      <c r="CU69" s="422">
        <v>100.65642777513968</v>
      </c>
      <c r="CV69" s="422">
        <v>100.45582501780095</v>
      </c>
      <c r="CW69" s="422">
        <v>99.777002995622283</v>
      </c>
      <c r="CX69" s="422">
        <v>100.14242642273676</v>
      </c>
      <c r="CY69" s="422">
        <v>100.42251241565164</v>
      </c>
      <c r="CZ69" s="422">
        <v>100.01786249705864</v>
      </c>
      <c r="DA69" s="422">
        <v>100.01309971028027</v>
      </c>
      <c r="DB69" s="163" t="s">
        <v>15</v>
      </c>
      <c r="DC69" s="422">
        <v>100.01036203458634</v>
      </c>
      <c r="DD69" s="422">
        <v>100.00797880097628</v>
      </c>
      <c r="DE69" s="422">
        <v>100</v>
      </c>
      <c r="DF69" s="422">
        <v>101.12483091484583</v>
      </c>
      <c r="DG69" s="422">
        <v>100.00178590524338</v>
      </c>
      <c r="DH69" s="422">
        <v>100.00694347558236</v>
      </c>
      <c r="DI69" s="422">
        <v>101.86195688182349</v>
      </c>
      <c r="DJ69" s="422">
        <v>100.01085590198157</v>
      </c>
      <c r="DK69" s="422">
        <v>100.0087849000342</v>
      </c>
      <c r="DL69" s="422">
        <v>100.01524583428922</v>
      </c>
      <c r="DM69" s="422">
        <v>101.28207225602463</v>
      </c>
      <c r="DN69" s="422">
        <v>100.0067220597202</v>
      </c>
      <c r="DO69" s="163" t="s">
        <v>15</v>
      </c>
      <c r="DP69" s="422">
        <v>100.00859792985446</v>
      </c>
      <c r="DQ69" s="422">
        <v>100.00959895028303</v>
      </c>
      <c r="DR69" s="422">
        <v>101.88335747670068</v>
      </c>
      <c r="DS69" s="422">
        <v>100.00990488357759</v>
      </c>
      <c r="DT69" s="422">
        <v>100.08253737919944</v>
      </c>
      <c r="DU69" s="422">
        <v>102.6412850888031</v>
      </c>
      <c r="DV69" s="422">
        <v>100.00868887553074</v>
      </c>
      <c r="DW69" s="422">
        <v>99.363321745039315</v>
      </c>
      <c r="DX69" s="422">
        <v>100.29442791008343</v>
      </c>
      <c r="DY69" s="422">
        <v>100.10007585655603</v>
      </c>
      <c r="DZ69" s="422">
        <v>101.53285886914463</v>
      </c>
      <c r="EA69" s="422">
        <v>99.681117417229501</v>
      </c>
      <c r="EB69" s="163" t="s">
        <v>15</v>
      </c>
      <c r="EC69" s="422">
        <v>100.00564675667461</v>
      </c>
      <c r="ED69" s="422">
        <v>100</v>
      </c>
      <c r="EE69" s="422">
        <v>100.00046330382474</v>
      </c>
      <c r="EF69" s="422">
        <v>100.00110032194054</v>
      </c>
      <c r="EG69" s="422">
        <v>100.00046329658051</v>
      </c>
      <c r="EH69" s="422">
        <v>100.13351696753654</v>
      </c>
      <c r="EI69" s="422">
        <v>100.05613631131342</v>
      </c>
      <c r="EJ69" s="422">
        <v>99.999479354853605</v>
      </c>
      <c r="EK69" s="422">
        <v>100.00013016196429</v>
      </c>
      <c r="EL69" s="422">
        <v>99.944480697542375</v>
      </c>
      <c r="EM69" s="422">
        <v>99.832177462571224</v>
      </c>
      <c r="EN69" s="422">
        <v>101.82167090079106</v>
      </c>
    </row>
    <row r="70" spans="1:144" s="170" customFormat="1" ht="12.75" customHeight="1">
      <c r="A70" s="161" t="s">
        <v>2982</v>
      </c>
      <c r="B70" s="163" t="s">
        <v>15</v>
      </c>
      <c r="C70" s="422">
        <v>100</v>
      </c>
      <c r="D70" s="422">
        <v>107.24895485255186</v>
      </c>
      <c r="E70" s="422">
        <v>131.86226678846444</v>
      </c>
      <c r="F70" s="422">
        <v>100.04198852275998</v>
      </c>
      <c r="G70" s="422">
        <v>104.40383509262936</v>
      </c>
      <c r="H70" s="422">
        <v>104.86079599406457</v>
      </c>
      <c r="I70" s="422">
        <v>100</v>
      </c>
      <c r="J70" s="422">
        <v>100</v>
      </c>
      <c r="K70" s="422">
        <v>103.40083807778943</v>
      </c>
      <c r="L70" s="422">
        <v>151.85371701331164</v>
      </c>
      <c r="M70" s="422">
        <v>109.16350900074715</v>
      </c>
      <c r="N70" s="422">
        <v>128.74371599208015</v>
      </c>
      <c r="O70" s="163" t="s">
        <v>15</v>
      </c>
      <c r="P70" s="422">
        <v>185.27066996771904</v>
      </c>
      <c r="Q70" s="422">
        <v>154.13381180473775</v>
      </c>
      <c r="R70" s="422">
        <v>119.35949203261399</v>
      </c>
      <c r="S70" s="422">
        <v>109.6459911064883</v>
      </c>
      <c r="T70" s="422">
        <v>171.06504356624126</v>
      </c>
      <c r="U70" s="422">
        <v>102.38257817615239</v>
      </c>
      <c r="V70" s="422">
        <v>103.01469734862623</v>
      </c>
      <c r="W70" s="422">
        <v>100.11776536021084</v>
      </c>
      <c r="X70" s="422">
        <v>116.69588214407544</v>
      </c>
      <c r="Y70" s="422">
        <v>100.24681053681445</v>
      </c>
      <c r="Z70" s="422">
        <v>157.81545586150918</v>
      </c>
      <c r="AA70" s="422">
        <v>105.29524024739916</v>
      </c>
      <c r="AB70" s="163" t="s">
        <v>15</v>
      </c>
      <c r="AC70" s="422">
        <v>108.0849092475237</v>
      </c>
      <c r="AD70" s="422">
        <v>100.75901323551757</v>
      </c>
      <c r="AE70" s="422">
        <v>108.78856651840465</v>
      </c>
      <c r="AF70" s="422">
        <v>100.49961529462983</v>
      </c>
      <c r="AG70" s="422">
        <v>106.77037508475766</v>
      </c>
      <c r="AH70" s="422">
        <v>100.89706255721266</v>
      </c>
      <c r="AI70" s="422">
        <v>108.16700208641643</v>
      </c>
      <c r="AJ70" s="422">
        <v>104.21154677422597</v>
      </c>
      <c r="AK70" s="422">
        <v>99.081138034364258</v>
      </c>
      <c r="AL70" s="422">
        <v>100.32794435176322</v>
      </c>
      <c r="AM70" s="422">
        <v>101.55878564366638</v>
      </c>
      <c r="AN70" s="422">
        <v>103.02502548284606</v>
      </c>
      <c r="AO70" s="163" t="s">
        <v>15</v>
      </c>
      <c r="AP70" s="422">
        <v>102.2877189678661</v>
      </c>
      <c r="AQ70" s="422">
        <v>102.15823515449898</v>
      </c>
      <c r="AR70" s="422">
        <v>100</v>
      </c>
      <c r="AS70" s="422">
        <v>114.86329065455037</v>
      </c>
      <c r="AT70" s="422">
        <v>94.952239877295355</v>
      </c>
      <c r="AU70" s="422">
        <v>99.531057086279347</v>
      </c>
      <c r="AV70" s="422">
        <v>99.921513885999516</v>
      </c>
      <c r="AW70" s="422">
        <v>100.48400578501628</v>
      </c>
      <c r="AX70" s="422">
        <v>100.01217130855728</v>
      </c>
      <c r="AY70" s="422">
        <v>157.7472819141048</v>
      </c>
      <c r="AZ70" s="422">
        <v>100.07363543762402</v>
      </c>
      <c r="BA70" s="422">
        <v>100</v>
      </c>
      <c r="BB70" s="163" t="s">
        <v>15</v>
      </c>
      <c r="BC70" s="422">
        <v>100</v>
      </c>
      <c r="BD70" s="422">
        <v>100</v>
      </c>
      <c r="BE70" s="422">
        <v>100</v>
      </c>
      <c r="BF70" s="422">
        <v>100</v>
      </c>
      <c r="BG70" s="422">
        <v>100</v>
      </c>
      <c r="BH70" s="422">
        <v>100</v>
      </c>
      <c r="BI70" s="422">
        <v>95.889467254117406</v>
      </c>
      <c r="BJ70" s="422">
        <v>99.692183028330433</v>
      </c>
      <c r="BK70" s="422">
        <v>100.42180317293332</v>
      </c>
      <c r="BL70" s="422">
        <v>100.39245588102412</v>
      </c>
      <c r="BM70" s="422">
        <v>131.03155195080097</v>
      </c>
      <c r="BN70" s="422">
        <v>100</v>
      </c>
      <c r="BO70" s="163" t="s">
        <v>15</v>
      </c>
      <c r="BP70" s="422">
        <v>99.213159951130919</v>
      </c>
      <c r="BQ70" s="422">
        <v>100.00794689743029</v>
      </c>
      <c r="BR70" s="422">
        <v>99.933158451845145</v>
      </c>
      <c r="BS70" s="422">
        <v>100</v>
      </c>
      <c r="BT70" s="422">
        <v>100.58228543624612</v>
      </c>
      <c r="BU70" s="422">
        <v>102.2636832548628</v>
      </c>
      <c r="BV70" s="422">
        <v>102.24886097707191</v>
      </c>
      <c r="BW70" s="422">
        <v>100.74652574826233</v>
      </c>
      <c r="BX70" s="422">
        <v>100.08686101769912</v>
      </c>
      <c r="BY70" s="422">
        <v>99.991906358306508</v>
      </c>
      <c r="BZ70" s="422">
        <v>100</v>
      </c>
      <c r="CA70" s="422">
        <v>100.02365590414379</v>
      </c>
      <c r="CB70" s="163" t="s">
        <v>15</v>
      </c>
      <c r="CC70" s="422">
        <v>165.17687674514738</v>
      </c>
      <c r="CD70" s="422">
        <v>100.11945166708453</v>
      </c>
      <c r="CE70" s="422">
        <v>100.02283007471418</v>
      </c>
      <c r="CF70" s="422">
        <v>100.00346513941413</v>
      </c>
      <c r="CG70" s="422">
        <v>100</v>
      </c>
      <c r="CH70" s="422">
        <v>100.5423012708186</v>
      </c>
      <c r="CI70" s="422">
        <v>100</v>
      </c>
      <c r="CJ70" s="422">
        <v>99.893580597275971</v>
      </c>
      <c r="CK70" s="422">
        <v>100</v>
      </c>
      <c r="CL70" s="422">
        <v>115.89094257486683</v>
      </c>
      <c r="CM70" s="422">
        <v>103.29482610097962</v>
      </c>
      <c r="CN70" s="422">
        <v>100.99462650657564</v>
      </c>
      <c r="CO70" s="163" t="s">
        <v>15</v>
      </c>
      <c r="CP70" s="422">
        <v>100.33381298190159</v>
      </c>
      <c r="CQ70" s="422">
        <v>100.48479488319997</v>
      </c>
      <c r="CR70" s="422">
        <v>100.32546184571514</v>
      </c>
      <c r="CS70" s="422">
        <v>103.10798918718338</v>
      </c>
      <c r="CT70" s="422">
        <v>101.94998194447278</v>
      </c>
      <c r="CU70" s="422">
        <v>101.84432646337649</v>
      </c>
      <c r="CV70" s="422">
        <v>98.56279630919849</v>
      </c>
      <c r="CW70" s="422">
        <v>100.68679393771851</v>
      </c>
      <c r="CX70" s="422">
        <v>100.88897549730147</v>
      </c>
      <c r="CY70" s="422">
        <v>100.04507325994476</v>
      </c>
      <c r="CZ70" s="422">
        <v>100.59668362060914</v>
      </c>
      <c r="DA70" s="422">
        <v>101.19967143397642</v>
      </c>
      <c r="DB70" s="163" t="s">
        <v>15</v>
      </c>
      <c r="DC70" s="422">
        <v>100.19604815068118</v>
      </c>
      <c r="DD70" s="422">
        <v>100.21244667508766</v>
      </c>
      <c r="DE70" s="422">
        <v>100.31799444400833</v>
      </c>
      <c r="DF70" s="422">
        <v>143.04872697215848</v>
      </c>
      <c r="DG70" s="422">
        <v>100.0738178982248</v>
      </c>
      <c r="DH70" s="422">
        <v>99.837804291460387</v>
      </c>
      <c r="DI70" s="422">
        <v>99.80483265371781</v>
      </c>
      <c r="DJ70" s="422">
        <v>100.07263043314222</v>
      </c>
      <c r="DK70" s="422">
        <v>100.37556710265487</v>
      </c>
      <c r="DL70" s="422">
        <v>99.867110873639291</v>
      </c>
      <c r="DM70" s="422">
        <v>100.18145215663965</v>
      </c>
      <c r="DN70" s="422">
        <v>100.1240092258312</v>
      </c>
      <c r="DO70" s="163" t="s">
        <v>15</v>
      </c>
      <c r="DP70" s="422">
        <v>99.878148617068192</v>
      </c>
      <c r="DQ70" s="422">
        <v>100.12585026704446</v>
      </c>
      <c r="DR70" s="422">
        <v>100.04944302040121</v>
      </c>
      <c r="DS70" s="422">
        <v>100.72768787179038</v>
      </c>
      <c r="DT70" s="422">
        <v>100.10524241796736</v>
      </c>
      <c r="DU70" s="422">
        <v>99.815397846764611</v>
      </c>
      <c r="DV70" s="422">
        <v>141.8119844712383</v>
      </c>
      <c r="DW70" s="422">
        <v>99.997038013886154</v>
      </c>
      <c r="DX70" s="422">
        <v>99.978482704181587</v>
      </c>
      <c r="DY70" s="422">
        <v>99.991422962300021</v>
      </c>
      <c r="DZ70" s="422">
        <v>100.09917473912589</v>
      </c>
      <c r="EA70" s="422">
        <v>100.08380556710551</v>
      </c>
      <c r="EB70" s="163" t="s">
        <v>15</v>
      </c>
      <c r="EC70" s="422">
        <v>100.00480719520183</v>
      </c>
      <c r="ED70" s="422">
        <v>100.33932408197693</v>
      </c>
      <c r="EE70" s="422">
        <v>100.30285330495016</v>
      </c>
      <c r="EF70" s="422">
        <v>100.07499269227948</v>
      </c>
      <c r="EG70" s="422">
        <v>99.989220256040795</v>
      </c>
      <c r="EH70" s="422">
        <v>99.582204016666438</v>
      </c>
      <c r="EI70" s="422">
        <v>99.072885363771007</v>
      </c>
      <c r="EJ70" s="422">
        <v>99.995937281342989</v>
      </c>
      <c r="EK70" s="422">
        <v>100.04039736854031</v>
      </c>
      <c r="EL70" s="422">
        <v>99.936865074691767</v>
      </c>
      <c r="EM70" s="422">
        <v>99.985693580041485</v>
      </c>
      <c r="EN70" s="422">
        <v>100.15013102466703</v>
      </c>
    </row>
    <row r="71" spans="1:144" s="170" customFormat="1" ht="12.75" customHeight="1" thickBot="1">
      <c r="A71" s="947" t="s">
        <v>3804</v>
      </c>
      <c r="B71" s="594" t="s">
        <v>15</v>
      </c>
      <c r="C71" s="423">
        <v>100</v>
      </c>
      <c r="D71" s="423">
        <v>102.89765368338071</v>
      </c>
      <c r="E71" s="423">
        <v>149.75703676348883</v>
      </c>
      <c r="F71" s="423">
        <v>104.30517325914136</v>
      </c>
      <c r="G71" s="423">
        <v>100</v>
      </c>
      <c r="H71" s="423">
        <v>100.08346303421847</v>
      </c>
      <c r="I71" s="423">
        <v>114.13518664436286</v>
      </c>
      <c r="J71" s="423">
        <v>100.00459892497602</v>
      </c>
      <c r="K71" s="423">
        <v>100.0929904505598</v>
      </c>
      <c r="L71" s="423">
        <v>200.76856298180647</v>
      </c>
      <c r="M71" s="423">
        <v>100.51370703792568</v>
      </c>
      <c r="N71" s="423">
        <v>169.58443511392844</v>
      </c>
      <c r="O71" s="594" t="s">
        <v>15</v>
      </c>
      <c r="P71" s="423">
        <v>102.56871670373312</v>
      </c>
      <c r="Q71" s="423">
        <v>100</v>
      </c>
      <c r="R71" s="423">
        <v>137.07993859574813</v>
      </c>
      <c r="S71" s="423">
        <v>100</v>
      </c>
      <c r="T71" s="423">
        <v>94.351032740943282</v>
      </c>
      <c r="U71" s="423">
        <v>128.88855860339748</v>
      </c>
      <c r="V71" s="423">
        <v>100</v>
      </c>
      <c r="W71" s="423">
        <v>100.42705069569406</v>
      </c>
      <c r="X71" s="423">
        <v>118.09329084712725</v>
      </c>
      <c r="Y71" s="423">
        <v>102.16095848129282</v>
      </c>
      <c r="Z71" s="423">
        <v>160.81602712982757</v>
      </c>
      <c r="AA71" s="423">
        <v>109.97393286855655</v>
      </c>
      <c r="AB71" s="594" t="s">
        <v>15</v>
      </c>
      <c r="AC71" s="423">
        <v>100</v>
      </c>
      <c r="AD71" s="423">
        <v>101.23133333333334</v>
      </c>
      <c r="AE71" s="423">
        <v>100.45499521011419</v>
      </c>
      <c r="AF71" s="423">
        <v>102.11812928078233</v>
      </c>
      <c r="AG71" s="423">
        <v>100.25277542530011</v>
      </c>
      <c r="AH71" s="423">
        <v>100.49641313146498</v>
      </c>
      <c r="AI71" s="423">
        <v>100.43890710605179</v>
      </c>
      <c r="AJ71" s="423">
        <v>640.18138592725245</v>
      </c>
      <c r="AK71" s="423">
        <v>100.05913120578268</v>
      </c>
      <c r="AL71" s="423">
        <v>100.53137638575573</v>
      </c>
      <c r="AM71" s="423">
        <v>100</v>
      </c>
      <c r="AN71" s="423">
        <v>100.24317549805491</v>
      </c>
      <c r="AO71" s="594" t="s">
        <v>15</v>
      </c>
      <c r="AP71" s="423">
        <v>102.84690869323514</v>
      </c>
      <c r="AQ71" s="423">
        <v>110.8375439042737</v>
      </c>
      <c r="AR71" s="423">
        <v>100.52292124898659</v>
      </c>
      <c r="AS71" s="423">
        <v>99.710900336516289</v>
      </c>
      <c r="AT71" s="423">
        <v>99.853921405207188</v>
      </c>
      <c r="AU71" s="423">
        <v>100.0104494497517</v>
      </c>
      <c r="AV71" s="423">
        <v>100</v>
      </c>
      <c r="AW71" s="423">
        <v>100</v>
      </c>
      <c r="AX71" s="423">
        <v>100</v>
      </c>
      <c r="AY71" s="423">
        <v>100.56525616540821</v>
      </c>
      <c r="AZ71" s="423">
        <v>140.84817319222486</v>
      </c>
      <c r="BA71" s="423">
        <v>100</v>
      </c>
      <c r="BB71" s="594" t="s">
        <v>15</v>
      </c>
      <c r="BC71" s="423">
        <v>100</v>
      </c>
      <c r="BD71" s="423">
        <v>100</v>
      </c>
      <c r="BE71" s="423">
        <v>100</v>
      </c>
      <c r="BF71" s="423">
        <v>73.226185170840935</v>
      </c>
      <c r="BG71" s="423">
        <v>100.06509039917859</v>
      </c>
      <c r="BH71" s="423">
        <v>100.24733926746956</v>
      </c>
      <c r="BI71" s="423">
        <v>99.935112433294947</v>
      </c>
      <c r="BJ71" s="423">
        <v>100.27919770142648</v>
      </c>
      <c r="BK71" s="423">
        <v>100</v>
      </c>
      <c r="BL71" s="423">
        <v>101.42484068026614</v>
      </c>
      <c r="BM71" s="423">
        <v>100.26812511048708</v>
      </c>
      <c r="BN71" s="423">
        <v>137.45940447684518</v>
      </c>
      <c r="BO71" s="594" t="s">
        <v>15</v>
      </c>
      <c r="BP71" s="423">
        <v>107.34612427049986</v>
      </c>
      <c r="BQ71" s="423">
        <v>117.79041077891597</v>
      </c>
      <c r="BR71" s="423">
        <v>106.85028460990489</v>
      </c>
      <c r="BS71" s="423">
        <v>100.52187668255834</v>
      </c>
      <c r="BT71" s="423">
        <v>100.16623122484221</v>
      </c>
      <c r="BU71" s="423">
        <v>99.649442620428815</v>
      </c>
      <c r="BV71" s="423">
        <v>101.15247874806359</v>
      </c>
      <c r="BW71" s="423">
        <v>100.01050892495968</v>
      </c>
      <c r="BX71" s="423">
        <v>100.0227325972627</v>
      </c>
      <c r="BY71" s="423">
        <v>100.19464043818375</v>
      </c>
      <c r="BZ71" s="423">
        <v>100</v>
      </c>
      <c r="CA71" s="423">
        <v>101.03093669785454</v>
      </c>
      <c r="CB71" s="594" t="s">
        <v>15</v>
      </c>
      <c r="CC71" s="423">
        <v>98.609376160489333</v>
      </c>
      <c r="CD71" s="423">
        <v>101.44306898572646</v>
      </c>
      <c r="CE71" s="423">
        <v>99.479414457507303</v>
      </c>
      <c r="CF71" s="423">
        <v>102.59143859689644</v>
      </c>
      <c r="CG71" s="423">
        <v>100</v>
      </c>
      <c r="CH71" s="423">
        <v>100</v>
      </c>
      <c r="CI71" s="423">
        <v>100.57126334833862</v>
      </c>
      <c r="CJ71" s="423">
        <v>100.01455966082879</v>
      </c>
      <c r="CK71" s="423">
        <v>100</v>
      </c>
      <c r="CL71" s="423">
        <v>100</v>
      </c>
      <c r="CM71" s="423">
        <v>99.357158212921235</v>
      </c>
      <c r="CN71" s="423">
        <v>97.444442319896169</v>
      </c>
      <c r="CO71" s="594" t="s">
        <v>15</v>
      </c>
      <c r="CP71" s="423">
        <v>100.00303555269734</v>
      </c>
      <c r="CQ71" s="423">
        <v>100.04450510996637</v>
      </c>
      <c r="CR71" s="423">
        <v>100</v>
      </c>
      <c r="CS71" s="423">
        <v>99.811040726008969</v>
      </c>
      <c r="CT71" s="423">
        <v>92.690739018151817</v>
      </c>
      <c r="CU71" s="423">
        <v>100</v>
      </c>
      <c r="CV71" s="423">
        <v>100</v>
      </c>
      <c r="CW71" s="423">
        <v>100</v>
      </c>
      <c r="CX71" s="423">
        <v>100</v>
      </c>
      <c r="CY71" s="423">
        <v>100</v>
      </c>
      <c r="CZ71" s="423">
        <v>100.24945727289199</v>
      </c>
      <c r="DA71" s="423">
        <v>109.39779660882584</v>
      </c>
      <c r="DB71" s="594" t="s">
        <v>15</v>
      </c>
      <c r="DC71" s="423">
        <v>105.6374196873537</v>
      </c>
      <c r="DD71" s="423">
        <v>100</v>
      </c>
      <c r="DE71" s="423">
        <v>100</v>
      </c>
      <c r="DF71" s="423">
        <v>100</v>
      </c>
      <c r="DG71" s="423">
        <v>100</v>
      </c>
      <c r="DH71" s="423">
        <v>100</v>
      </c>
      <c r="DI71" s="423">
        <v>100</v>
      </c>
      <c r="DJ71" s="423">
        <v>100</v>
      </c>
      <c r="DK71" s="423">
        <v>100.40156951566166</v>
      </c>
      <c r="DL71" s="423">
        <v>100.93937760452627</v>
      </c>
      <c r="DM71" s="423">
        <v>100.19953361607288</v>
      </c>
      <c r="DN71" s="423">
        <v>98.276327313167471</v>
      </c>
      <c r="DO71" s="594" t="s">
        <v>15</v>
      </c>
      <c r="DP71" s="423">
        <v>100.04849699564502</v>
      </c>
      <c r="DQ71" s="423">
        <v>100</v>
      </c>
      <c r="DR71" s="423">
        <v>100</v>
      </c>
      <c r="DS71" s="423">
        <v>100.01932013138671</v>
      </c>
      <c r="DT71" s="423">
        <v>137.76917628017236</v>
      </c>
      <c r="DU71" s="423">
        <v>108.77586952074427</v>
      </c>
      <c r="DV71" s="423">
        <v>100</v>
      </c>
      <c r="DW71" s="423">
        <v>100</v>
      </c>
      <c r="DX71" s="423">
        <v>100</v>
      </c>
      <c r="DY71" s="423">
        <v>100</v>
      </c>
      <c r="DZ71" s="423">
        <v>100.20549605352504</v>
      </c>
      <c r="EA71" s="423">
        <v>124.63189777205828</v>
      </c>
      <c r="EB71" s="594" t="s">
        <v>15</v>
      </c>
      <c r="EC71" s="423">
        <v>100</v>
      </c>
      <c r="ED71" s="423">
        <v>100</v>
      </c>
      <c r="EE71" s="423">
        <v>100.04114706559713</v>
      </c>
      <c r="EF71" s="423">
        <v>93.158537525276515</v>
      </c>
      <c r="EG71" s="423">
        <v>100.05802826511703</v>
      </c>
      <c r="EH71" s="423">
        <v>100</v>
      </c>
      <c r="EI71" s="423">
        <v>100</v>
      </c>
      <c r="EJ71" s="423">
        <v>100</v>
      </c>
      <c r="EK71" s="423">
        <v>99.789162443879547</v>
      </c>
      <c r="EL71" s="423">
        <v>99.929572280098938</v>
      </c>
      <c r="EM71" s="423">
        <v>100</v>
      </c>
      <c r="EN71" s="423">
        <v>110.33641513632193</v>
      </c>
    </row>
    <row r="72" spans="1:144" s="170" customFormat="1" ht="5.0999999999999996" customHeight="1">
      <c r="A72" s="172"/>
    </row>
    <row r="73" spans="1:144" s="170" customFormat="1" ht="12.75" customHeight="1">
      <c r="A73" s="155" t="s">
        <v>2924</v>
      </c>
    </row>
    <row r="74" spans="1:144" s="170" customFormat="1" ht="12.75">
      <c r="A74" s="916" t="s">
        <v>3748</v>
      </c>
    </row>
  </sheetData>
  <mergeCells count="22">
    <mergeCell ref="BB7:BB8"/>
    <mergeCell ref="BC7:BN7"/>
    <mergeCell ref="AO7:AO8"/>
    <mergeCell ref="CO7:CO8"/>
    <mergeCell ref="CP7:DA7"/>
    <mergeCell ref="CB7:CB8"/>
    <mergeCell ref="CC7:CN7"/>
    <mergeCell ref="BO7:BO8"/>
    <mergeCell ref="BP7:CA7"/>
    <mergeCell ref="EB7:EB8"/>
    <mergeCell ref="EC7:EN7"/>
    <mergeCell ref="DO7:DO8"/>
    <mergeCell ref="DP7:EA7"/>
    <mergeCell ref="DB7:DB8"/>
    <mergeCell ref="DC7:DN7"/>
    <mergeCell ref="B7:B8"/>
    <mergeCell ref="C7:N7"/>
    <mergeCell ref="AP7:BA7"/>
    <mergeCell ref="AB7:AB8"/>
    <mergeCell ref="AC7:AN7"/>
    <mergeCell ref="O7:O8"/>
    <mergeCell ref="P7:AA7"/>
  </mergeCells>
  <hyperlinks>
    <hyperlink ref="A1" location="'Table of contents'!A1" display="return to the CONTENTS"/>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92"/>
  <sheetViews>
    <sheetView zoomScale="80" zoomScaleNormal="80" workbookViewId="0">
      <pane xSplit="1" topLeftCell="B1" activePane="topRight" state="frozen"/>
      <selection pane="topRight" activeCell="A35" sqref="A35"/>
    </sheetView>
  </sheetViews>
  <sheetFormatPr defaultRowHeight="15"/>
  <cols>
    <col min="1" max="1" width="70.7109375" style="34" customWidth="1"/>
    <col min="2" max="16384" width="9.140625" style="34"/>
  </cols>
  <sheetData>
    <row r="1" spans="1:66" ht="15" customHeight="1">
      <c r="A1" s="649" t="s">
        <v>2688</v>
      </c>
    </row>
    <row r="2" spans="1:66" ht="5.0999999999999996" customHeight="1">
      <c r="A2" s="65"/>
    </row>
    <row r="3" spans="1:66" s="168" customFormat="1" ht="18.75" customHeight="1">
      <c r="A3" s="152" t="s">
        <v>3011</v>
      </c>
    </row>
    <row r="4" spans="1:66" s="170" customFormat="1" ht="12.75">
      <c r="A4" s="944" t="s">
        <v>3750</v>
      </c>
    </row>
    <row r="5" spans="1:66" s="170" customFormat="1" ht="5.0999999999999996" customHeight="1">
      <c r="A5" s="169"/>
    </row>
    <row r="6" spans="1:66" s="170" customFormat="1" ht="12.75" customHeight="1" thickBot="1">
      <c r="A6" s="156" t="s">
        <v>2936</v>
      </c>
      <c r="B6" s="171"/>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171"/>
      <c r="AN6" s="171"/>
      <c r="AO6" s="171"/>
      <c r="AP6" s="171"/>
      <c r="AQ6" s="171"/>
      <c r="AR6" s="171"/>
      <c r="AS6" s="171"/>
      <c r="AT6" s="171"/>
      <c r="AU6" s="171"/>
      <c r="AV6" s="171"/>
      <c r="AW6" s="171"/>
      <c r="AX6" s="171"/>
      <c r="AY6" s="171"/>
      <c r="AZ6" s="171"/>
      <c r="BA6" s="171"/>
      <c r="BB6" s="171"/>
      <c r="BC6" s="171"/>
      <c r="BD6" s="171"/>
      <c r="BE6" s="171"/>
      <c r="BF6" s="171"/>
      <c r="BG6" s="171"/>
      <c r="BH6" s="171"/>
      <c r="BI6" s="171"/>
      <c r="BJ6" s="171"/>
      <c r="BK6" s="171"/>
      <c r="BL6" s="171"/>
      <c r="BM6" s="171"/>
      <c r="BN6" s="171"/>
    </row>
    <row r="7" spans="1:66" s="170" customFormat="1" ht="17.100000000000001" customHeight="1">
      <c r="A7" s="720"/>
      <c r="B7" s="1029">
        <v>2003</v>
      </c>
      <c r="C7" s="1031">
        <v>2003</v>
      </c>
      <c r="D7" s="1031"/>
      <c r="E7" s="1031"/>
      <c r="F7" s="1031"/>
      <c r="G7" s="1031"/>
      <c r="H7" s="1031"/>
      <c r="I7" s="1031"/>
      <c r="J7" s="1031"/>
      <c r="K7" s="1031"/>
      <c r="L7" s="1031"/>
      <c r="M7" s="1031"/>
      <c r="N7" s="1032"/>
      <c r="O7" s="1029">
        <v>2004</v>
      </c>
      <c r="P7" s="1031">
        <v>2004</v>
      </c>
      <c r="Q7" s="1031"/>
      <c r="R7" s="1031"/>
      <c r="S7" s="1031"/>
      <c r="T7" s="1031"/>
      <c r="U7" s="1031"/>
      <c r="V7" s="1031"/>
      <c r="W7" s="1031"/>
      <c r="X7" s="1031"/>
      <c r="Y7" s="1031"/>
      <c r="Z7" s="1031"/>
      <c r="AA7" s="1032"/>
      <c r="AB7" s="1029">
        <v>2005</v>
      </c>
      <c r="AC7" s="1031">
        <v>2005</v>
      </c>
      <c r="AD7" s="1031"/>
      <c r="AE7" s="1031"/>
      <c r="AF7" s="1031"/>
      <c r="AG7" s="1031"/>
      <c r="AH7" s="1031"/>
      <c r="AI7" s="1031"/>
      <c r="AJ7" s="1031"/>
      <c r="AK7" s="1031"/>
      <c r="AL7" s="1031"/>
      <c r="AM7" s="1031"/>
      <c r="AN7" s="1032"/>
      <c r="AO7" s="1029">
        <v>2006</v>
      </c>
      <c r="AP7" s="1031">
        <v>2006</v>
      </c>
      <c r="AQ7" s="1031"/>
      <c r="AR7" s="1031"/>
      <c r="AS7" s="1031"/>
      <c r="AT7" s="1031"/>
      <c r="AU7" s="1031"/>
      <c r="AV7" s="1031"/>
      <c r="AW7" s="1031"/>
      <c r="AX7" s="1031"/>
      <c r="AY7" s="1031"/>
      <c r="AZ7" s="1031"/>
      <c r="BA7" s="1032"/>
      <c r="BB7" s="1029">
        <v>2007</v>
      </c>
      <c r="BC7" s="1031">
        <v>2007</v>
      </c>
      <c r="BD7" s="1031"/>
      <c r="BE7" s="1031"/>
      <c r="BF7" s="1031"/>
      <c r="BG7" s="1031"/>
      <c r="BH7" s="1031"/>
      <c r="BI7" s="1031"/>
      <c r="BJ7" s="1031"/>
      <c r="BK7" s="1031"/>
      <c r="BL7" s="1031"/>
      <c r="BM7" s="1031"/>
      <c r="BN7" s="1032"/>
    </row>
    <row r="8" spans="1:66" s="170" customFormat="1" ht="17.100000000000001" customHeight="1" thickBot="1">
      <c r="A8" s="721"/>
      <c r="B8" s="1030"/>
      <c r="C8" s="673" t="s">
        <v>2646</v>
      </c>
      <c r="D8" s="673" t="s">
        <v>2647</v>
      </c>
      <c r="E8" s="673" t="s">
        <v>2648</v>
      </c>
      <c r="F8" s="673" t="s">
        <v>2649</v>
      </c>
      <c r="G8" s="673" t="s">
        <v>2650</v>
      </c>
      <c r="H8" s="673" t="s">
        <v>2651</v>
      </c>
      <c r="I8" s="673" t="s">
        <v>2652</v>
      </c>
      <c r="J8" s="673" t="s">
        <v>2653</v>
      </c>
      <c r="K8" s="673" t="s">
        <v>2654</v>
      </c>
      <c r="L8" s="673" t="s">
        <v>2655</v>
      </c>
      <c r="M8" s="673" t="s">
        <v>2656</v>
      </c>
      <c r="N8" s="673" t="s">
        <v>2657</v>
      </c>
      <c r="O8" s="1030"/>
      <c r="P8" s="673" t="s">
        <v>2646</v>
      </c>
      <c r="Q8" s="673" t="s">
        <v>2647</v>
      </c>
      <c r="R8" s="673" t="s">
        <v>2648</v>
      </c>
      <c r="S8" s="673" t="s">
        <v>2649</v>
      </c>
      <c r="T8" s="673" t="s">
        <v>2650</v>
      </c>
      <c r="U8" s="673" t="s">
        <v>2651</v>
      </c>
      <c r="V8" s="673" t="s">
        <v>2652</v>
      </c>
      <c r="W8" s="673" t="s">
        <v>2653</v>
      </c>
      <c r="X8" s="673" t="s">
        <v>2654</v>
      </c>
      <c r="Y8" s="673" t="s">
        <v>2655</v>
      </c>
      <c r="Z8" s="673" t="s">
        <v>2656</v>
      </c>
      <c r="AA8" s="673" t="s">
        <v>2657</v>
      </c>
      <c r="AB8" s="1030"/>
      <c r="AC8" s="673" t="s">
        <v>2646</v>
      </c>
      <c r="AD8" s="673" t="s">
        <v>2647</v>
      </c>
      <c r="AE8" s="673" t="s">
        <v>2648</v>
      </c>
      <c r="AF8" s="673" t="s">
        <v>2649</v>
      </c>
      <c r="AG8" s="673" t="s">
        <v>2650</v>
      </c>
      <c r="AH8" s="673" t="s">
        <v>2651</v>
      </c>
      <c r="AI8" s="673" t="s">
        <v>2652</v>
      </c>
      <c r="AJ8" s="673" t="s">
        <v>2653</v>
      </c>
      <c r="AK8" s="673" t="s">
        <v>2654</v>
      </c>
      <c r="AL8" s="673" t="s">
        <v>2655</v>
      </c>
      <c r="AM8" s="673" t="s">
        <v>2656</v>
      </c>
      <c r="AN8" s="673" t="s">
        <v>2657</v>
      </c>
      <c r="AO8" s="1030"/>
      <c r="AP8" s="673" t="s">
        <v>2646</v>
      </c>
      <c r="AQ8" s="673" t="s">
        <v>2647</v>
      </c>
      <c r="AR8" s="673" t="s">
        <v>2648</v>
      </c>
      <c r="AS8" s="673" t="s">
        <v>2649</v>
      </c>
      <c r="AT8" s="673" t="s">
        <v>2650</v>
      </c>
      <c r="AU8" s="673" t="s">
        <v>2651</v>
      </c>
      <c r="AV8" s="673" t="s">
        <v>2652</v>
      </c>
      <c r="AW8" s="673" t="s">
        <v>2653</v>
      </c>
      <c r="AX8" s="673" t="s">
        <v>2654</v>
      </c>
      <c r="AY8" s="673" t="s">
        <v>2655</v>
      </c>
      <c r="AZ8" s="673" t="s">
        <v>2656</v>
      </c>
      <c r="BA8" s="673" t="s">
        <v>2657</v>
      </c>
      <c r="BB8" s="1030"/>
      <c r="BC8" s="673" t="s">
        <v>2646</v>
      </c>
      <c r="BD8" s="673" t="s">
        <v>2647</v>
      </c>
      <c r="BE8" s="673" t="s">
        <v>2648</v>
      </c>
      <c r="BF8" s="673" t="s">
        <v>2649</v>
      </c>
      <c r="BG8" s="673" t="s">
        <v>2650</v>
      </c>
      <c r="BH8" s="673" t="s">
        <v>2651</v>
      </c>
      <c r="BI8" s="673" t="s">
        <v>2652</v>
      </c>
      <c r="BJ8" s="673" t="s">
        <v>2653</v>
      </c>
      <c r="BK8" s="673" t="s">
        <v>2654</v>
      </c>
      <c r="BL8" s="673" t="s">
        <v>2655</v>
      </c>
      <c r="BM8" s="673" t="s">
        <v>2656</v>
      </c>
      <c r="BN8" s="673" t="s">
        <v>2657</v>
      </c>
    </row>
    <row r="9" spans="1:66" s="170" customFormat="1" ht="5.0999999999999996" customHeight="1">
      <c r="A9" s="158"/>
      <c r="B9" s="159"/>
      <c r="C9" s="159"/>
      <c r="D9" s="159"/>
      <c r="E9" s="159"/>
      <c r="F9" s="159"/>
      <c r="G9" s="159"/>
      <c r="H9" s="159"/>
      <c r="I9" s="159"/>
      <c r="J9" s="159"/>
      <c r="K9" s="159"/>
      <c r="L9" s="159"/>
      <c r="M9" s="159"/>
      <c r="N9" s="159"/>
      <c r="O9" s="159"/>
      <c r="P9" s="159"/>
      <c r="Q9" s="159"/>
      <c r="R9" s="159"/>
      <c r="S9" s="159"/>
      <c r="T9" s="159"/>
      <c r="U9" s="159"/>
      <c r="V9" s="159"/>
      <c r="W9" s="159"/>
      <c r="X9" s="159"/>
      <c r="Y9" s="159"/>
      <c r="Z9" s="159"/>
      <c r="AA9" s="159"/>
      <c r="AB9" s="159"/>
      <c r="AC9" s="159"/>
      <c r="AD9" s="159"/>
      <c r="AE9" s="159"/>
      <c r="AF9" s="159"/>
      <c r="AG9" s="159"/>
      <c r="AH9" s="159"/>
      <c r="AI9" s="159"/>
      <c r="AJ9" s="159"/>
      <c r="AK9" s="159"/>
      <c r="AL9" s="159"/>
      <c r="AM9" s="159"/>
      <c r="AN9" s="159"/>
      <c r="AO9" s="159"/>
      <c r="AP9" s="159"/>
      <c r="AQ9" s="159"/>
      <c r="AR9" s="159"/>
      <c r="AS9" s="159"/>
      <c r="AT9" s="159"/>
      <c r="AU9" s="159"/>
      <c r="AV9" s="159"/>
      <c r="AW9" s="159"/>
      <c r="AX9" s="159"/>
      <c r="AY9" s="159"/>
      <c r="AZ9" s="159"/>
      <c r="BA9" s="159"/>
      <c r="BB9" s="159"/>
      <c r="BC9" s="159"/>
      <c r="BD9" s="159"/>
      <c r="BE9" s="159"/>
      <c r="BF9" s="159"/>
      <c r="BG9" s="159"/>
      <c r="BH9" s="159"/>
      <c r="BI9" s="159"/>
      <c r="BJ9" s="159"/>
      <c r="BK9" s="159"/>
      <c r="BL9" s="159"/>
      <c r="BM9" s="159"/>
      <c r="BN9" s="159"/>
    </row>
    <row r="10" spans="1:66" s="170" customFormat="1" ht="12.75" customHeight="1">
      <c r="A10" s="945" t="s">
        <v>2984</v>
      </c>
      <c r="B10" s="419">
        <v>105.58172936890664</v>
      </c>
      <c r="C10" s="419">
        <v>100.8988560618792</v>
      </c>
      <c r="D10" s="419">
        <v>100.44283281173129</v>
      </c>
      <c r="E10" s="419">
        <v>100.65848721006172</v>
      </c>
      <c r="F10" s="419">
        <v>100.9958678775678</v>
      </c>
      <c r="G10" s="419">
        <v>101.41540668879729</v>
      </c>
      <c r="H10" s="419">
        <v>98.106771496988785</v>
      </c>
      <c r="I10" s="419">
        <v>98.258788071067869</v>
      </c>
      <c r="J10" s="419">
        <v>99.333054064900054</v>
      </c>
      <c r="K10" s="419">
        <v>99.887624149285742</v>
      </c>
      <c r="L10" s="419">
        <v>102.62344934072107</v>
      </c>
      <c r="M10" s="419">
        <v>102.07095598255943</v>
      </c>
      <c r="N10" s="419">
        <v>100.83991742373495</v>
      </c>
      <c r="O10" s="419">
        <v>102.76415344449023</v>
      </c>
      <c r="P10" s="419">
        <v>101.01002549687365</v>
      </c>
      <c r="Q10" s="419">
        <v>100.21935281752836</v>
      </c>
      <c r="R10" s="419">
        <v>100.09798818333783</v>
      </c>
      <c r="S10" s="419">
        <v>99.337977299142992</v>
      </c>
      <c r="T10" s="419">
        <v>100.03917718337941</v>
      </c>
      <c r="U10" s="419">
        <v>100.28947470158151</v>
      </c>
      <c r="V10" s="419">
        <v>99.77627316220368</v>
      </c>
      <c r="W10" s="419">
        <v>99.123254139730051</v>
      </c>
      <c r="X10" s="419">
        <v>100.3557831146646</v>
      </c>
      <c r="Y10" s="419">
        <v>99.910049722658712</v>
      </c>
      <c r="Z10" s="419">
        <v>101.03057449497366</v>
      </c>
      <c r="AA10" s="419">
        <v>101.56690389220419</v>
      </c>
      <c r="AB10" s="419">
        <v>104.92144546579962</v>
      </c>
      <c r="AC10" s="419">
        <v>100.98376022300408</v>
      </c>
      <c r="AD10" s="419">
        <v>99.990102375114816</v>
      </c>
      <c r="AE10" s="419">
        <v>100.33967840829361</v>
      </c>
      <c r="AF10" s="419">
        <v>100.63419255736359</v>
      </c>
      <c r="AG10" s="419">
        <v>101.32048097880224</v>
      </c>
      <c r="AH10" s="419">
        <v>100.25054599161058</v>
      </c>
      <c r="AI10" s="419">
        <v>98.737869729604782</v>
      </c>
      <c r="AJ10" s="419">
        <v>99.388157825557883</v>
      </c>
      <c r="AK10" s="419">
        <v>100.49322324316134</v>
      </c>
      <c r="AL10" s="419">
        <v>100.56635145913073</v>
      </c>
      <c r="AM10" s="419">
        <v>100.95294278944877</v>
      </c>
      <c r="AN10" s="419">
        <v>101.18721496542497</v>
      </c>
      <c r="AO10" s="419">
        <v>105.09755458948209</v>
      </c>
      <c r="AP10" s="419">
        <v>101.34449929505602</v>
      </c>
      <c r="AQ10" s="419">
        <v>101.31050200344089</v>
      </c>
      <c r="AR10" s="419">
        <v>100.35261848448762</v>
      </c>
      <c r="AS10" s="419">
        <v>100.50206449449925</v>
      </c>
      <c r="AT10" s="419">
        <v>100.11322600181281</v>
      </c>
      <c r="AU10" s="419">
        <v>100.38286693689422</v>
      </c>
      <c r="AV10" s="419">
        <v>98.694932763101008</v>
      </c>
      <c r="AW10" s="419">
        <v>99.058200228140862</v>
      </c>
      <c r="AX10" s="419">
        <v>100.74179146714961</v>
      </c>
      <c r="AY10" s="419">
        <v>100.36107544770249</v>
      </c>
      <c r="AZ10" s="419">
        <v>100.70942925644736</v>
      </c>
      <c r="BA10" s="419">
        <v>101.45017952186046</v>
      </c>
      <c r="BB10" s="419">
        <v>120.09406347164564</v>
      </c>
      <c r="BC10" s="419">
        <v>102.07426391163639</v>
      </c>
      <c r="BD10" s="419">
        <v>99.815600878933679</v>
      </c>
      <c r="BE10" s="419">
        <v>100.11415414315081</v>
      </c>
      <c r="BF10" s="419">
        <v>100.16257662161993</v>
      </c>
      <c r="BG10" s="419">
        <v>101.54645658398896</v>
      </c>
      <c r="BH10" s="419">
        <v>100.77462438270679</v>
      </c>
      <c r="BI10" s="419">
        <v>99.85112320217543</v>
      </c>
      <c r="BJ10" s="419">
        <v>101.94439021697707</v>
      </c>
      <c r="BK10" s="419">
        <v>103.59893375981726</v>
      </c>
      <c r="BL10" s="419">
        <v>108.95492378400995</v>
      </c>
      <c r="BM10" s="419">
        <v>99.484929218987304</v>
      </c>
      <c r="BN10" s="419">
        <v>100.48807098225542</v>
      </c>
    </row>
    <row r="11" spans="1:66" s="170" customFormat="1" ht="12.75" customHeight="1">
      <c r="A11" s="593" t="s">
        <v>2986</v>
      </c>
      <c r="B11" s="421" t="s">
        <v>15</v>
      </c>
      <c r="C11" s="421">
        <v>101.69335936984024</v>
      </c>
      <c r="D11" s="421">
        <v>101.06520171783859</v>
      </c>
      <c r="E11" s="421">
        <v>101.67988386377998</v>
      </c>
      <c r="F11" s="421">
        <v>102.47219326336227</v>
      </c>
      <c r="G11" s="421">
        <v>103.36485428279654</v>
      </c>
      <c r="H11" s="421">
        <v>96.132839661098686</v>
      </c>
      <c r="I11" s="421">
        <v>94.551208401485795</v>
      </c>
      <c r="J11" s="421">
        <v>96.291374850007912</v>
      </c>
      <c r="K11" s="421">
        <v>98.855333478097009</v>
      </c>
      <c r="L11" s="421">
        <v>106.08471570132869</v>
      </c>
      <c r="M11" s="421">
        <v>103.2777416774445</v>
      </c>
      <c r="N11" s="421">
        <v>101.03528654158951</v>
      </c>
      <c r="O11" s="421" t="s">
        <v>15</v>
      </c>
      <c r="P11" s="421">
        <v>102.71169433956406</v>
      </c>
      <c r="Q11" s="421">
        <v>100.65889013259721</v>
      </c>
      <c r="R11" s="421">
        <v>100.30715921684472</v>
      </c>
      <c r="S11" s="421">
        <v>98.518549523051988</v>
      </c>
      <c r="T11" s="421">
        <v>99.802936562249883</v>
      </c>
      <c r="U11" s="421">
        <v>99.984915254979441</v>
      </c>
      <c r="V11" s="421">
        <v>98.034658418016647</v>
      </c>
      <c r="W11" s="421">
        <v>98.423630274292634</v>
      </c>
      <c r="X11" s="421">
        <v>100.27881151267735</v>
      </c>
      <c r="Y11" s="421">
        <v>100.30245626315357</v>
      </c>
      <c r="Z11" s="421">
        <v>101.88030956979873</v>
      </c>
      <c r="AA11" s="421">
        <v>101.95803736516345</v>
      </c>
      <c r="AB11" s="421" t="s">
        <v>15</v>
      </c>
      <c r="AC11" s="421">
        <v>102.47536393260242</v>
      </c>
      <c r="AD11" s="421">
        <v>99.875884021027503</v>
      </c>
      <c r="AE11" s="421">
        <v>101.08740369544003</v>
      </c>
      <c r="AF11" s="421">
        <v>101.18948614116401</v>
      </c>
      <c r="AG11" s="421">
        <v>104.44688010779242</v>
      </c>
      <c r="AH11" s="421">
        <v>100.24385630006228</v>
      </c>
      <c r="AI11" s="421">
        <v>95.979270048355261</v>
      </c>
      <c r="AJ11" s="421">
        <v>97.96488015356158</v>
      </c>
      <c r="AK11" s="421">
        <v>100.56104682314412</v>
      </c>
      <c r="AL11" s="421">
        <v>101.37902314754599</v>
      </c>
      <c r="AM11" s="421">
        <v>101.93415411816373</v>
      </c>
      <c r="AN11" s="421">
        <v>102.5537298535085</v>
      </c>
      <c r="AO11" s="421" t="s">
        <v>15</v>
      </c>
      <c r="AP11" s="421">
        <v>102.81624519235422</v>
      </c>
      <c r="AQ11" s="421">
        <v>102.93646347615366</v>
      </c>
      <c r="AR11" s="421">
        <v>100.9579848848786</v>
      </c>
      <c r="AS11" s="421">
        <v>100.5984443133034</v>
      </c>
      <c r="AT11" s="421">
        <v>100.03732205050511</v>
      </c>
      <c r="AU11" s="421">
        <v>100.06455255181548</v>
      </c>
      <c r="AV11" s="421">
        <v>97.07318967659279</v>
      </c>
      <c r="AW11" s="421">
        <v>97.954486432664751</v>
      </c>
      <c r="AX11" s="421">
        <v>100.46427263864011</v>
      </c>
      <c r="AY11" s="421">
        <v>100.56376200754895</v>
      </c>
      <c r="AZ11" s="421">
        <v>100.85824108652007</v>
      </c>
      <c r="BA11" s="421">
        <v>102.41952829558348</v>
      </c>
      <c r="BB11" s="421" t="s">
        <v>15</v>
      </c>
      <c r="BC11" s="421">
        <v>103.17069640181818</v>
      </c>
      <c r="BD11" s="421">
        <v>99.329037728852327</v>
      </c>
      <c r="BE11" s="421">
        <v>100.28924844761464</v>
      </c>
      <c r="BF11" s="421">
        <v>100.22824658776361</v>
      </c>
      <c r="BG11" s="421">
        <v>102.32616550232736</v>
      </c>
      <c r="BH11" s="421">
        <v>101.41121012560066</v>
      </c>
      <c r="BI11" s="421">
        <v>99.230106171543596</v>
      </c>
      <c r="BJ11" s="421">
        <v>103.29660042930702</v>
      </c>
      <c r="BK11" s="421">
        <v>106.43277974024525</v>
      </c>
      <c r="BL11" s="421">
        <v>116.06809275738574</v>
      </c>
      <c r="BM11" s="421">
        <v>98.317823940924555</v>
      </c>
      <c r="BN11" s="421">
        <v>98.851171122063135</v>
      </c>
    </row>
    <row r="12" spans="1:66" s="170" customFormat="1" ht="12.75" customHeight="1">
      <c r="A12" s="593" t="s">
        <v>2987</v>
      </c>
      <c r="B12" s="421" t="s">
        <v>15</v>
      </c>
      <c r="C12" s="420">
        <v>100.07807592801956</v>
      </c>
      <c r="D12" s="422">
        <v>100.04550485773341</v>
      </c>
      <c r="E12" s="420">
        <v>100.04119089055168</v>
      </c>
      <c r="F12" s="420">
        <v>100.02425470341565</v>
      </c>
      <c r="G12" s="420">
        <v>99.94656531766671</v>
      </c>
      <c r="H12" s="420">
        <v>99.740954455247532</v>
      </c>
      <c r="I12" s="420">
        <v>99.970808238352035</v>
      </c>
      <c r="J12" s="420">
        <v>99.928808178806193</v>
      </c>
      <c r="K12" s="420">
        <v>100.02519254227296</v>
      </c>
      <c r="L12" s="420">
        <v>99.983815473476156</v>
      </c>
      <c r="M12" s="420">
        <v>99.911448943564366</v>
      </c>
      <c r="N12" s="420">
        <v>100.03702334962041</v>
      </c>
      <c r="O12" s="421" t="s">
        <v>15</v>
      </c>
      <c r="P12" s="420">
        <v>99.922995459970892</v>
      </c>
      <c r="Q12" s="422">
        <v>100.03845300970993</v>
      </c>
      <c r="R12" s="420">
        <v>100.0423674009951</v>
      </c>
      <c r="S12" s="420">
        <v>100.0028576823145</v>
      </c>
      <c r="T12" s="420">
        <v>99.950441696977947</v>
      </c>
      <c r="U12" s="420">
        <v>100.14284299694441</v>
      </c>
      <c r="V12" s="420">
        <v>100.17294155241893</v>
      </c>
      <c r="W12" s="420">
        <v>100.0347207227172</v>
      </c>
      <c r="X12" s="420">
        <v>100.138731192953</v>
      </c>
      <c r="Y12" s="420">
        <v>100.00687804532484</v>
      </c>
      <c r="Z12" s="420">
        <v>100.03651630316143</v>
      </c>
      <c r="AA12" s="420">
        <v>100.03831573796052</v>
      </c>
      <c r="AB12" s="421" t="s">
        <v>15</v>
      </c>
      <c r="AC12" s="420">
        <v>99.997468919998099</v>
      </c>
      <c r="AD12" s="422">
        <v>100.01079847647263</v>
      </c>
      <c r="AE12" s="420">
        <v>100.0242754983184</v>
      </c>
      <c r="AF12" s="420">
        <v>99.994981659488829</v>
      </c>
      <c r="AG12" s="420">
        <v>99.973806281923032</v>
      </c>
      <c r="AH12" s="420">
        <v>100.22937967846379</v>
      </c>
      <c r="AI12" s="420">
        <v>100.04035252123916</v>
      </c>
      <c r="AJ12" s="420">
        <v>100.35155400649597</v>
      </c>
      <c r="AK12" s="420">
        <v>99.998905991604119</v>
      </c>
      <c r="AL12" s="420">
        <v>100.23531993815224</v>
      </c>
      <c r="AM12" s="420">
        <v>100.54698048822786</v>
      </c>
      <c r="AN12" s="420">
        <v>100.56510816111089</v>
      </c>
      <c r="AO12" s="421" t="s">
        <v>15</v>
      </c>
      <c r="AP12" s="420">
        <v>100.03350551691048</v>
      </c>
      <c r="AQ12" s="422">
        <v>100.09321062164614</v>
      </c>
      <c r="AR12" s="420">
        <v>100.14353200901532</v>
      </c>
      <c r="AS12" s="420">
        <v>100.04841714085973</v>
      </c>
      <c r="AT12" s="420">
        <v>100.16084231351512</v>
      </c>
      <c r="AU12" s="420">
        <v>100.96105545731801</v>
      </c>
      <c r="AV12" s="420">
        <v>100.06269201802456</v>
      </c>
      <c r="AW12" s="420">
        <v>99.801508745739241</v>
      </c>
      <c r="AX12" s="420">
        <v>100.55068018642066</v>
      </c>
      <c r="AY12" s="420">
        <v>99.99011961734324</v>
      </c>
      <c r="AZ12" s="420">
        <v>100.1077492405727</v>
      </c>
      <c r="BA12" s="420">
        <v>100.51724780134552</v>
      </c>
      <c r="BB12" s="421" t="s">
        <v>15</v>
      </c>
      <c r="BC12" s="420">
        <v>100.29929295130746</v>
      </c>
      <c r="BD12" s="422">
        <v>99.997859793884928</v>
      </c>
      <c r="BE12" s="420">
        <v>100.01328049602532</v>
      </c>
      <c r="BF12" s="420">
        <v>100.44622911136523</v>
      </c>
      <c r="BG12" s="420">
        <v>100.98230290393653</v>
      </c>
      <c r="BH12" s="420">
        <v>99.969786043110659</v>
      </c>
      <c r="BI12" s="420">
        <v>100.04952634838544</v>
      </c>
      <c r="BJ12" s="420">
        <v>100.2431378517138</v>
      </c>
      <c r="BK12" s="420">
        <v>100.61707876441741</v>
      </c>
      <c r="BL12" s="420">
        <v>102.37601191662054</v>
      </c>
      <c r="BM12" s="420">
        <v>101.24012054426498</v>
      </c>
      <c r="BN12" s="420">
        <v>102.55348678900688</v>
      </c>
    </row>
    <row r="13" spans="1:66" s="170" customFormat="1" ht="12.75" customHeight="1">
      <c r="A13" s="593" t="s">
        <v>2938</v>
      </c>
      <c r="B13" s="421" t="s">
        <v>15</v>
      </c>
      <c r="C13" s="420">
        <v>100.04425705343125</v>
      </c>
      <c r="D13" s="420">
        <v>99.721595183521472</v>
      </c>
      <c r="E13" s="420">
        <v>99.642516094620632</v>
      </c>
      <c r="F13" s="420">
        <v>99.571657071742592</v>
      </c>
      <c r="G13" s="420">
        <v>99.520206324251404</v>
      </c>
      <c r="H13" s="420">
        <v>99.670397884167443</v>
      </c>
      <c r="I13" s="420">
        <v>99.901852403219493</v>
      </c>
      <c r="J13" s="420">
        <v>101.21137480252011</v>
      </c>
      <c r="K13" s="420">
        <v>101.1265444235536</v>
      </c>
      <c r="L13" s="420">
        <v>100.33334795329898</v>
      </c>
      <c r="M13" s="420">
        <v>101.25918606613359</v>
      </c>
      <c r="N13" s="420">
        <v>99.924041899133272</v>
      </c>
      <c r="O13" s="421" t="s">
        <v>15</v>
      </c>
      <c r="P13" s="420">
        <v>99.622412135074839</v>
      </c>
      <c r="Q13" s="420">
        <v>99.324156362889539</v>
      </c>
      <c r="R13" s="420">
        <v>100.00887129439444</v>
      </c>
      <c r="S13" s="420">
        <v>100.00682768571198</v>
      </c>
      <c r="T13" s="420">
        <v>100.69729803489471</v>
      </c>
      <c r="U13" s="420">
        <v>100.7350737914892</v>
      </c>
      <c r="V13" s="420">
        <v>101.13095296042729</v>
      </c>
      <c r="W13" s="420">
        <v>99.141256602805754</v>
      </c>
      <c r="X13" s="420">
        <v>100.27497848791424</v>
      </c>
      <c r="Y13" s="420">
        <v>99.573577439291938</v>
      </c>
      <c r="Z13" s="420">
        <v>100.79770137420844</v>
      </c>
      <c r="AA13" s="420">
        <v>101.88469515692888</v>
      </c>
      <c r="AB13" s="421" t="s">
        <v>15</v>
      </c>
      <c r="AC13" s="420">
        <v>100.22136334632941</v>
      </c>
      <c r="AD13" s="420">
        <v>100.07682331945695</v>
      </c>
      <c r="AE13" s="420">
        <v>99.853166267646827</v>
      </c>
      <c r="AF13" s="420">
        <v>100.40401413976173</v>
      </c>
      <c r="AG13" s="420">
        <v>99.413259731297018</v>
      </c>
      <c r="AH13" s="420">
        <v>100.35210723422611</v>
      </c>
      <c r="AI13" s="420">
        <v>100.62586651395596</v>
      </c>
      <c r="AJ13" s="420">
        <v>100.20983770183523</v>
      </c>
      <c r="AK13" s="420">
        <v>100.63768810175068</v>
      </c>
      <c r="AL13" s="420">
        <v>99.926899376989965</v>
      </c>
      <c r="AM13" s="420">
        <v>100.0639996003932</v>
      </c>
      <c r="AN13" s="420">
        <v>100.15964293344555</v>
      </c>
      <c r="AO13" s="421" t="s">
        <v>15</v>
      </c>
      <c r="AP13" s="420">
        <v>100.8225500983625</v>
      </c>
      <c r="AQ13" s="420">
        <v>100.39342407869722</v>
      </c>
      <c r="AR13" s="420">
        <v>99.806030892739102</v>
      </c>
      <c r="AS13" s="420">
        <v>100.23697285999266</v>
      </c>
      <c r="AT13" s="420">
        <v>100.23647131370845</v>
      </c>
      <c r="AU13" s="420">
        <v>100.50421381495813</v>
      </c>
      <c r="AV13" s="420">
        <v>100.41644297232767</v>
      </c>
      <c r="AW13" s="420">
        <v>100.13994826485695</v>
      </c>
      <c r="AX13" s="420">
        <v>100.28046440556308</v>
      </c>
      <c r="AY13" s="420">
        <v>100.2854014964792</v>
      </c>
      <c r="AZ13" s="420">
        <v>100.62258308904923</v>
      </c>
      <c r="BA13" s="420">
        <v>100.73070769613474</v>
      </c>
      <c r="BB13" s="421" t="s">
        <v>15</v>
      </c>
      <c r="BC13" s="420">
        <v>101.6742715805445</v>
      </c>
      <c r="BD13" s="420">
        <v>100.32363219797527</v>
      </c>
      <c r="BE13" s="420">
        <v>99.812085893592055</v>
      </c>
      <c r="BF13" s="420">
        <v>99.890230119156172</v>
      </c>
      <c r="BG13" s="420">
        <v>100.91125245684034</v>
      </c>
      <c r="BH13" s="420">
        <v>100.30249013472022</v>
      </c>
      <c r="BI13" s="420">
        <v>100.37768332614041</v>
      </c>
      <c r="BJ13" s="420">
        <v>100.97594160234296</v>
      </c>
      <c r="BK13" s="420">
        <v>100.4001058860879</v>
      </c>
      <c r="BL13" s="420">
        <v>101.05010679178521</v>
      </c>
      <c r="BM13" s="420">
        <v>100.82424977826254</v>
      </c>
      <c r="BN13" s="420">
        <v>102.88383357711307</v>
      </c>
    </row>
    <row r="14" spans="1:66" s="170" customFormat="1" ht="12.75" customHeight="1">
      <c r="A14" s="593" t="s">
        <v>2940</v>
      </c>
      <c r="B14" s="421" t="s">
        <v>15</v>
      </c>
      <c r="C14" s="422">
        <v>100.90437723554774</v>
      </c>
      <c r="D14" s="422">
        <v>100.35860083970745</v>
      </c>
      <c r="E14" s="422">
        <v>100.00626338871419</v>
      </c>
      <c r="F14" s="422">
        <v>99.893388672985537</v>
      </c>
      <c r="G14" s="422">
        <v>99.935635523977666</v>
      </c>
      <c r="H14" s="422">
        <v>100.1088132083068</v>
      </c>
      <c r="I14" s="422">
        <v>106.16111820324217</v>
      </c>
      <c r="J14" s="422">
        <v>104.54658453520473</v>
      </c>
      <c r="K14" s="422">
        <v>100.1966135369216</v>
      </c>
      <c r="L14" s="422">
        <v>99.970233023143606</v>
      </c>
      <c r="M14" s="422">
        <v>102.24711473886789</v>
      </c>
      <c r="N14" s="422">
        <v>103.02882949694904</v>
      </c>
      <c r="O14" s="421" t="s">
        <v>15</v>
      </c>
      <c r="P14" s="422">
        <v>99.850775298607559</v>
      </c>
      <c r="Q14" s="422">
        <v>101.04849597497045</v>
      </c>
      <c r="R14" s="422">
        <v>99.648215508830205</v>
      </c>
      <c r="S14" s="422">
        <v>99.849006331605452</v>
      </c>
      <c r="T14" s="422">
        <v>99.391986050226436</v>
      </c>
      <c r="U14" s="422">
        <v>99.999910986522622</v>
      </c>
      <c r="V14" s="422">
        <v>100.30407419317793</v>
      </c>
      <c r="W14" s="422">
        <v>100.05916728921287</v>
      </c>
      <c r="X14" s="422">
        <v>101.03440231790519</v>
      </c>
      <c r="Y14" s="422">
        <v>99.731405986771776</v>
      </c>
      <c r="Z14" s="422">
        <v>100.42950443049233</v>
      </c>
      <c r="AA14" s="422">
        <v>101.13709328480223</v>
      </c>
      <c r="AB14" s="421" t="s">
        <v>15</v>
      </c>
      <c r="AC14" s="422">
        <v>100.15241614769674</v>
      </c>
      <c r="AD14" s="422">
        <v>100.03381493973984</v>
      </c>
      <c r="AE14" s="422">
        <v>100.00298319303636</v>
      </c>
      <c r="AF14" s="422">
        <v>100.39707831007803</v>
      </c>
      <c r="AG14" s="422">
        <v>99.384370670084593</v>
      </c>
      <c r="AH14" s="422">
        <v>99.991072700821618</v>
      </c>
      <c r="AI14" s="422">
        <v>100.11089054283038</v>
      </c>
      <c r="AJ14" s="422">
        <v>100.05690583282731</v>
      </c>
      <c r="AK14" s="422">
        <v>100.38374973543665</v>
      </c>
      <c r="AL14" s="422">
        <v>100.51913634252041</v>
      </c>
      <c r="AM14" s="422">
        <v>101.21330850590849</v>
      </c>
      <c r="AN14" s="422">
        <v>100.91208537564462</v>
      </c>
      <c r="AO14" s="421" t="s">
        <v>15</v>
      </c>
      <c r="AP14" s="422">
        <v>99.894991627536072</v>
      </c>
      <c r="AQ14" s="422">
        <v>100.35751312336015</v>
      </c>
      <c r="AR14" s="422">
        <v>100.30699292703582</v>
      </c>
      <c r="AS14" s="422">
        <v>101.44789496767004</v>
      </c>
      <c r="AT14" s="422">
        <v>99.941260555283407</v>
      </c>
      <c r="AU14" s="422">
        <v>100.42979625614772</v>
      </c>
      <c r="AV14" s="422">
        <v>100.27067919180269</v>
      </c>
      <c r="AW14" s="422">
        <v>100.39274661692761</v>
      </c>
      <c r="AX14" s="422">
        <v>103.25915555010279</v>
      </c>
      <c r="AY14" s="422">
        <v>100.08901193585461</v>
      </c>
      <c r="AZ14" s="422">
        <v>100.9221368302951</v>
      </c>
      <c r="BA14" s="422">
        <v>100.10732601962845</v>
      </c>
      <c r="BB14" s="421" t="s">
        <v>15</v>
      </c>
      <c r="BC14" s="422">
        <v>100.21262294557849</v>
      </c>
      <c r="BD14" s="422">
        <v>100.51300248337876</v>
      </c>
      <c r="BE14" s="422">
        <v>100.19760667114643</v>
      </c>
      <c r="BF14" s="422">
        <v>100.24943533676966</v>
      </c>
      <c r="BG14" s="422">
        <v>100.29311184771439</v>
      </c>
      <c r="BH14" s="422">
        <v>100.10825152469216</v>
      </c>
      <c r="BI14" s="422">
        <v>100.98699997727208</v>
      </c>
      <c r="BJ14" s="422">
        <v>100.4177881707643</v>
      </c>
      <c r="BK14" s="422">
        <v>102.7920729034864</v>
      </c>
      <c r="BL14" s="422">
        <v>103.73772219507316</v>
      </c>
      <c r="BM14" s="422">
        <v>100.30066271784096</v>
      </c>
      <c r="BN14" s="422">
        <v>100.39918199614166</v>
      </c>
    </row>
    <row r="15" spans="1:66" s="170" customFormat="1" ht="5.0999999999999996" customHeight="1">
      <c r="A15" s="162"/>
      <c r="B15" s="422"/>
      <c r="C15" s="422"/>
      <c r="D15" s="422"/>
      <c r="E15" s="422"/>
      <c r="F15" s="422"/>
      <c r="G15" s="422"/>
      <c r="H15" s="422"/>
      <c r="I15" s="422"/>
      <c r="J15" s="422"/>
      <c r="K15" s="422"/>
      <c r="L15" s="422"/>
      <c r="M15" s="422"/>
      <c r="N15" s="422"/>
      <c r="O15" s="422"/>
      <c r="P15" s="422"/>
      <c r="Q15" s="422"/>
      <c r="R15" s="422"/>
      <c r="S15" s="422"/>
      <c r="T15" s="422"/>
      <c r="U15" s="422"/>
      <c r="V15" s="422"/>
      <c r="W15" s="422"/>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row>
    <row r="16" spans="1:66" s="170" customFormat="1" ht="12.75" customHeight="1">
      <c r="A16" s="593" t="s">
        <v>2988</v>
      </c>
      <c r="B16" s="163" t="s">
        <v>15</v>
      </c>
      <c r="C16" s="163">
        <v>101.69335936984024</v>
      </c>
      <c r="D16" s="163">
        <v>101.06520171783859</v>
      </c>
      <c r="E16" s="163">
        <v>101.67988386377998</v>
      </c>
      <c r="F16" s="163">
        <v>102.47219326336227</v>
      </c>
      <c r="G16" s="163">
        <v>103.36485428279654</v>
      </c>
      <c r="H16" s="163">
        <v>96.132839661098686</v>
      </c>
      <c r="I16" s="163">
        <v>94.551208401485795</v>
      </c>
      <c r="J16" s="163">
        <v>96.291374850007912</v>
      </c>
      <c r="K16" s="163">
        <v>98.855333478097009</v>
      </c>
      <c r="L16" s="163">
        <v>106.08471570132869</v>
      </c>
      <c r="M16" s="163">
        <v>103.2777416774445</v>
      </c>
      <c r="N16" s="163">
        <v>101.03528654158951</v>
      </c>
      <c r="O16" s="163" t="s">
        <v>15</v>
      </c>
      <c r="P16" s="163">
        <v>102.71169433956406</v>
      </c>
      <c r="Q16" s="163">
        <v>100.65889013259721</v>
      </c>
      <c r="R16" s="163">
        <v>100.30715921684472</v>
      </c>
      <c r="S16" s="163">
        <v>98.518549523051988</v>
      </c>
      <c r="T16" s="163">
        <v>99.802936562249883</v>
      </c>
      <c r="U16" s="163">
        <v>99.984915254979441</v>
      </c>
      <c r="V16" s="163">
        <v>98.034658418016647</v>
      </c>
      <c r="W16" s="163">
        <v>98.423630274292634</v>
      </c>
      <c r="X16" s="163">
        <v>100.27881151267735</v>
      </c>
      <c r="Y16" s="163">
        <v>100.30245626315357</v>
      </c>
      <c r="Z16" s="163">
        <v>101.88030956979873</v>
      </c>
      <c r="AA16" s="163">
        <v>101.95803736516345</v>
      </c>
      <c r="AB16" s="163" t="s">
        <v>15</v>
      </c>
      <c r="AC16" s="163">
        <v>102.47536393260242</v>
      </c>
      <c r="AD16" s="163">
        <v>99.875884021027503</v>
      </c>
      <c r="AE16" s="163">
        <v>101.08740369544003</v>
      </c>
      <c r="AF16" s="163">
        <v>101.18948614116401</v>
      </c>
      <c r="AG16" s="163">
        <v>104.44688010779242</v>
      </c>
      <c r="AH16" s="163">
        <v>100.24385630006228</v>
      </c>
      <c r="AI16" s="163">
        <v>95.979270048355261</v>
      </c>
      <c r="AJ16" s="163">
        <v>97.96488015356158</v>
      </c>
      <c r="AK16" s="163">
        <v>100.56104682314412</v>
      </c>
      <c r="AL16" s="163">
        <v>101.37902314754599</v>
      </c>
      <c r="AM16" s="163">
        <v>101.93415411816373</v>
      </c>
      <c r="AN16" s="163">
        <v>102.5537298535085</v>
      </c>
      <c r="AO16" s="163" t="s">
        <v>15</v>
      </c>
      <c r="AP16" s="163">
        <v>102.81624519235422</v>
      </c>
      <c r="AQ16" s="163">
        <v>102.93646347615366</v>
      </c>
      <c r="AR16" s="163">
        <v>100.9579848848786</v>
      </c>
      <c r="AS16" s="163">
        <v>100.5984443133034</v>
      </c>
      <c r="AT16" s="163">
        <v>100.03732205050511</v>
      </c>
      <c r="AU16" s="163">
        <v>100.06455255181548</v>
      </c>
      <c r="AV16" s="163">
        <v>97.07318967659279</v>
      </c>
      <c r="AW16" s="163">
        <v>97.954486432664751</v>
      </c>
      <c r="AX16" s="163">
        <v>100.46427263864011</v>
      </c>
      <c r="AY16" s="163">
        <v>100.56376200754895</v>
      </c>
      <c r="AZ16" s="163">
        <v>100.85824108652007</v>
      </c>
      <c r="BA16" s="163">
        <v>102.41952829558348</v>
      </c>
      <c r="BB16" s="163" t="s">
        <v>15</v>
      </c>
      <c r="BC16" s="163">
        <v>103.17069640181818</v>
      </c>
      <c r="BD16" s="163">
        <v>99.329037728852327</v>
      </c>
      <c r="BE16" s="163">
        <v>100.28924844761464</v>
      </c>
      <c r="BF16" s="163">
        <v>100.22824658776361</v>
      </c>
      <c r="BG16" s="163">
        <v>102.32616550232736</v>
      </c>
      <c r="BH16" s="163">
        <v>101.41121012560066</v>
      </c>
      <c r="BI16" s="163">
        <v>99.230106171543596</v>
      </c>
      <c r="BJ16" s="163">
        <v>103.29660042930702</v>
      </c>
      <c r="BK16" s="163">
        <v>106.43277974024525</v>
      </c>
      <c r="BL16" s="163">
        <v>116.06809275738574</v>
      </c>
      <c r="BM16" s="163">
        <v>98.317823940924555</v>
      </c>
      <c r="BN16" s="163">
        <v>98.851171122063135</v>
      </c>
    </row>
    <row r="17" spans="1:66" s="170" customFormat="1" ht="12.75" customHeight="1">
      <c r="A17" s="948" t="s">
        <v>2941</v>
      </c>
      <c r="B17" s="163" t="s">
        <v>15</v>
      </c>
      <c r="C17" s="163">
        <v>99.673604198917189</v>
      </c>
      <c r="D17" s="163">
        <v>99.53392519631204</v>
      </c>
      <c r="E17" s="163">
        <v>100.15809287003843</v>
      </c>
      <c r="F17" s="163">
        <v>99.975721924172419</v>
      </c>
      <c r="G17" s="163">
        <v>100.04483205279398</v>
      </c>
      <c r="H17" s="163">
        <v>100.37463082926048</v>
      </c>
      <c r="I17" s="163">
        <v>100.51082315329516</v>
      </c>
      <c r="J17" s="163">
        <v>100.13781983590124</v>
      </c>
      <c r="K17" s="163">
        <v>100.38869223892637</v>
      </c>
      <c r="L17" s="163">
        <v>109.79264339118346</v>
      </c>
      <c r="M17" s="163">
        <v>105.67979659054423</v>
      </c>
      <c r="N17" s="163">
        <v>99.673956295186429</v>
      </c>
      <c r="O17" s="163" t="s">
        <v>15</v>
      </c>
      <c r="P17" s="163">
        <v>103.15140848417686</v>
      </c>
      <c r="Q17" s="163">
        <v>102.37171479514384</v>
      </c>
      <c r="R17" s="163">
        <v>101.07484529705391</v>
      </c>
      <c r="S17" s="163">
        <v>100.44895061364099</v>
      </c>
      <c r="T17" s="163">
        <v>100.34848879651706</v>
      </c>
      <c r="U17" s="163">
        <v>100.00701962998031</v>
      </c>
      <c r="V17" s="163">
        <v>100.24367156098053</v>
      </c>
      <c r="W17" s="163">
        <v>99.966586324825997</v>
      </c>
      <c r="X17" s="163">
        <v>100.24345675722321</v>
      </c>
      <c r="Y17" s="163">
        <v>100.05819446827866</v>
      </c>
      <c r="Z17" s="163">
        <v>99.925290154156215</v>
      </c>
      <c r="AA17" s="163">
        <v>100.39667968513793</v>
      </c>
      <c r="AB17" s="163" t="s">
        <v>15</v>
      </c>
      <c r="AC17" s="163">
        <v>100.12164873763616</v>
      </c>
      <c r="AD17" s="163">
        <v>100.53207290829147</v>
      </c>
      <c r="AE17" s="163">
        <v>100.62320706010838</v>
      </c>
      <c r="AF17" s="163">
        <v>100.93109490327865</v>
      </c>
      <c r="AG17" s="163">
        <v>100.10266448898952</v>
      </c>
      <c r="AH17" s="163">
        <v>100.05203299029168</v>
      </c>
      <c r="AI17" s="163">
        <v>100.29571008987568</v>
      </c>
      <c r="AJ17" s="163">
        <v>98.937715429083894</v>
      </c>
      <c r="AK17" s="163">
        <v>100.61927322533339</v>
      </c>
      <c r="AL17" s="163">
        <v>101.02442154564481</v>
      </c>
      <c r="AM17" s="163">
        <v>99.557562552148227</v>
      </c>
      <c r="AN17" s="163">
        <v>99.759424042883566</v>
      </c>
      <c r="AO17" s="163" t="s">
        <v>15</v>
      </c>
      <c r="AP17" s="163">
        <v>100.42115534382991</v>
      </c>
      <c r="AQ17" s="163">
        <v>100.02909209161912</v>
      </c>
      <c r="AR17" s="163">
        <v>100.44525054916708</v>
      </c>
      <c r="AS17" s="163">
        <v>100.0341847770904</v>
      </c>
      <c r="AT17" s="163">
        <v>99.956765480731733</v>
      </c>
      <c r="AU17" s="163">
        <v>100.8937713335867</v>
      </c>
      <c r="AV17" s="163">
        <v>100.12510821315168</v>
      </c>
      <c r="AW17" s="163">
        <v>100.18234100808425</v>
      </c>
      <c r="AX17" s="163">
        <v>100.27755105617557</v>
      </c>
      <c r="AY17" s="163">
        <v>100.0924086360351</v>
      </c>
      <c r="AZ17" s="163">
        <v>100.62177408741566</v>
      </c>
      <c r="BA17" s="163">
        <v>100.84260634301334</v>
      </c>
      <c r="BB17" s="163" t="s">
        <v>15</v>
      </c>
      <c r="BC17" s="163">
        <v>99.937862622528925</v>
      </c>
      <c r="BD17" s="163">
        <v>100.68429676166282</v>
      </c>
      <c r="BE17" s="163">
        <v>99.973053070098885</v>
      </c>
      <c r="BF17" s="163">
        <v>100.4022953739</v>
      </c>
      <c r="BG17" s="163">
        <v>100.38488510550923</v>
      </c>
      <c r="BH17" s="163">
        <v>100.60861983569822</v>
      </c>
      <c r="BI17" s="163">
        <v>102.90484996445603</v>
      </c>
      <c r="BJ17" s="163">
        <v>114.62071920619215</v>
      </c>
      <c r="BK17" s="163">
        <v>113.42112050644168</v>
      </c>
      <c r="BL17" s="163">
        <v>131.99701411945324</v>
      </c>
      <c r="BM17" s="163">
        <v>93.805081514840509</v>
      </c>
      <c r="BN17" s="163">
        <v>96.223427030806363</v>
      </c>
    </row>
    <row r="18" spans="1:66" s="170" customFormat="1" ht="12.75" customHeight="1">
      <c r="A18" s="948" t="s">
        <v>2942</v>
      </c>
      <c r="B18" s="163" t="s">
        <v>15</v>
      </c>
      <c r="C18" s="163">
        <v>101.52400159170266</v>
      </c>
      <c r="D18" s="163">
        <v>101.0180054484878</v>
      </c>
      <c r="E18" s="163">
        <v>101.79899177561067</v>
      </c>
      <c r="F18" s="163">
        <v>100.9754712559422</v>
      </c>
      <c r="G18" s="163">
        <v>100.85281751289341</v>
      </c>
      <c r="H18" s="163">
        <v>100.21187018765963</v>
      </c>
      <c r="I18" s="163">
        <v>100.37416117338007</v>
      </c>
      <c r="J18" s="163">
        <v>101.80537926739824</v>
      </c>
      <c r="K18" s="163">
        <v>100.19880141775137</v>
      </c>
      <c r="L18" s="163">
        <v>99.939926602216048</v>
      </c>
      <c r="M18" s="163">
        <v>100.15026855428879</v>
      </c>
      <c r="N18" s="163">
        <v>100.0364396187325</v>
      </c>
      <c r="O18" s="163" t="s">
        <v>15</v>
      </c>
      <c r="P18" s="163">
        <v>101.13651315287422</v>
      </c>
      <c r="Q18" s="163">
        <v>100.64772668876813</v>
      </c>
      <c r="R18" s="163">
        <v>99.99385745806552</v>
      </c>
      <c r="S18" s="163">
        <v>99.862615321402089</v>
      </c>
      <c r="T18" s="163">
        <v>101.46404605874548</v>
      </c>
      <c r="U18" s="163">
        <v>102.25268412396871</v>
      </c>
      <c r="V18" s="163">
        <v>100.18466495282743</v>
      </c>
      <c r="W18" s="163">
        <v>100.19926226710842</v>
      </c>
      <c r="X18" s="163">
        <v>100.26706452869414</v>
      </c>
      <c r="Y18" s="163">
        <v>100.65019234022692</v>
      </c>
      <c r="Z18" s="163">
        <v>100.75569042044987</v>
      </c>
      <c r="AA18" s="163">
        <v>101.13671432276819</v>
      </c>
      <c r="AB18" s="163" t="s">
        <v>15</v>
      </c>
      <c r="AC18" s="163">
        <v>100.46500470417352</v>
      </c>
      <c r="AD18" s="163">
        <v>99.960667176011015</v>
      </c>
      <c r="AE18" s="163">
        <v>101.01725170903202</v>
      </c>
      <c r="AF18" s="163">
        <v>100.86810966495399</v>
      </c>
      <c r="AG18" s="163">
        <v>101.72052472637051</v>
      </c>
      <c r="AH18" s="163">
        <v>103.9590915429728</v>
      </c>
      <c r="AI18" s="163">
        <v>100.49757303028312</v>
      </c>
      <c r="AJ18" s="163">
        <v>100.36859575665727</v>
      </c>
      <c r="AK18" s="163">
        <v>101.44647678595733</v>
      </c>
      <c r="AL18" s="163">
        <v>100.18177576092853</v>
      </c>
      <c r="AM18" s="163">
        <v>99.756287588294271</v>
      </c>
      <c r="AN18" s="163">
        <v>100.70850831706477</v>
      </c>
      <c r="AO18" s="163" t="s">
        <v>15</v>
      </c>
      <c r="AP18" s="163">
        <v>100.06260514714269</v>
      </c>
      <c r="AQ18" s="163">
        <v>98.836768680259041</v>
      </c>
      <c r="AR18" s="163">
        <v>100.81185615409886</v>
      </c>
      <c r="AS18" s="163">
        <v>100.68760294805301</v>
      </c>
      <c r="AT18" s="163">
        <v>102.76957362742174</v>
      </c>
      <c r="AU18" s="163">
        <v>103.37353875319515</v>
      </c>
      <c r="AV18" s="163">
        <v>102.03698258000051</v>
      </c>
      <c r="AW18" s="163">
        <v>99.852871594261288</v>
      </c>
      <c r="AX18" s="163">
        <v>99.728255768404935</v>
      </c>
      <c r="AY18" s="163">
        <v>100.18357629535528</v>
      </c>
      <c r="AZ18" s="163">
        <v>100.8534462079933</v>
      </c>
      <c r="BA18" s="163">
        <v>100.8309186657259</v>
      </c>
      <c r="BB18" s="163" t="s">
        <v>15</v>
      </c>
      <c r="BC18" s="163">
        <v>100.58427377877237</v>
      </c>
      <c r="BD18" s="163">
        <v>100.03232270550751</v>
      </c>
      <c r="BE18" s="163">
        <v>100.5088342342589</v>
      </c>
      <c r="BF18" s="163">
        <v>100.59171934626379</v>
      </c>
      <c r="BG18" s="163">
        <v>105.62421702457866</v>
      </c>
      <c r="BH18" s="163">
        <v>102.29161609792014</v>
      </c>
      <c r="BI18" s="163">
        <v>103.8332597187771</v>
      </c>
      <c r="BJ18" s="163">
        <v>101.8988812503685</v>
      </c>
      <c r="BK18" s="163">
        <v>101.0584952741942</v>
      </c>
      <c r="BL18" s="163">
        <v>100.89179624610165</v>
      </c>
      <c r="BM18" s="163">
        <v>100.76910026653294</v>
      </c>
      <c r="BN18" s="163">
        <v>99.668823799713806</v>
      </c>
    </row>
    <row r="19" spans="1:66" s="170" customFormat="1" ht="12.75" customHeight="1">
      <c r="A19" s="948" t="s">
        <v>2944</v>
      </c>
      <c r="B19" s="163" t="s">
        <v>15</v>
      </c>
      <c r="C19" s="163">
        <v>100.64824382310367</v>
      </c>
      <c r="D19" s="163">
        <v>98.18172395814662</v>
      </c>
      <c r="E19" s="163">
        <v>100.36698613563281</v>
      </c>
      <c r="F19" s="163">
        <v>100.28003327771593</v>
      </c>
      <c r="G19" s="163">
        <v>99.521035180694156</v>
      </c>
      <c r="H19" s="163">
        <v>99.427847964424799</v>
      </c>
      <c r="I19" s="163">
        <v>100.09435084020764</v>
      </c>
      <c r="J19" s="163">
        <v>99.991962574142477</v>
      </c>
      <c r="K19" s="163">
        <v>99.965305740789816</v>
      </c>
      <c r="L19" s="163">
        <v>99.321256335984415</v>
      </c>
      <c r="M19" s="163">
        <v>100.08816587395832</v>
      </c>
      <c r="N19" s="163">
        <v>99.666538146095178</v>
      </c>
      <c r="O19" s="163" t="s">
        <v>15</v>
      </c>
      <c r="P19" s="163">
        <v>100.38572171692479</v>
      </c>
      <c r="Q19" s="163">
        <v>100.3678200861722</v>
      </c>
      <c r="R19" s="163">
        <v>100.0042740279751</v>
      </c>
      <c r="S19" s="163">
        <v>100.09427863697525</v>
      </c>
      <c r="T19" s="163">
        <v>99.941430589947629</v>
      </c>
      <c r="U19" s="163">
        <v>100.27861110177767</v>
      </c>
      <c r="V19" s="163">
        <v>99.800722754570785</v>
      </c>
      <c r="W19" s="163">
        <v>99.762544212848084</v>
      </c>
      <c r="X19" s="163">
        <v>100.06864496565075</v>
      </c>
      <c r="Y19" s="163">
        <v>100.67051103054447</v>
      </c>
      <c r="Z19" s="163">
        <v>100.55342272886443</v>
      </c>
      <c r="AA19" s="163">
        <v>102.40787053369415</v>
      </c>
      <c r="AB19" s="163" t="s">
        <v>15</v>
      </c>
      <c r="AC19" s="163">
        <v>101.30235803434722</v>
      </c>
      <c r="AD19" s="163">
        <v>102.56501115908638</v>
      </c>
      <c r="AE19" s="163">
        <v>100.62771118338208</v>
      </c>
      <c r="AF19" s="163">
        <v>104.15319039273227</v>
      </c>
      <c r="AG19" s="163">
        <v>100.35899159687311</v>
      </c>
      <c r="AH19" s="163">
        <v>99.96058506953662</v>
      </c>
      <c r="AI19" s="163">
        <v>99.70896223303248</v>
      </c>
      <c r="AJ19" s="163">
        <v>99.542462511197797</v>
      </c>
      <c r="AK19" s="163">
        <v>100.31932490356081</v>
      </c>
      <c r="AL19" s="163">
        <v>98.816054127804492</v>
      </c>
      <c r="AM19" s="163">
        <v>101.1690260546265</v>
      </c>
      <c r="AN19" s="163">
        <v>101.84686965935497</v>
      </c>
      <c r="AO19" s="163" t="s">
        <v>15</v>
      </c>
      <c r="AP19" s="163">
        <v>100.72768035143125</v>
      </c>
      <c r="AQ19" s="163">
        <v>100.62566911807089</v>
      </c>
      <c r="AR19" s="163">
        <v>100.07326102227448</v>
      </c>
      <c r="AS19" s="163">
        <v>98.927095128847029</v>
      </c>
      <c r="AT19" s="163">
        <v>100.67972222739412</v>
      </c>
      <c r="AU19" s="163">
        <v>100.33425524335209</v>
      </c>
      <c r="AV19" s="163">
        <v>96.979737665455303</v>
      </c>
      <c r="AW19" s="163">
        <v>99.194271495771844</v>
      </c>
      <c r="AX19" s="163">
        <v>100.60506368098929</v>
      </c>
      <c r="AY19" s="163">
        <v>100.57902454916649</v>
      </c>
      <c r="AZ19" s="163">
        <v>99.749884342066238</v>
      </c>
      <c r="BA19" s="163">
        <v>103.50357349504951</v>
      </c>
      <c r="BB19" s="163" t="s">
        <v>15</v>
      </c>
      <c r="BC19" s="163">
        <v>102.27942950121222</v>
      </c>
      <c r="BD19" s="163">
        <v>98.928264579344827</v>
      </c>
      <c r="BE19" s="163">
        <v>98.732176844709514</v>
      </c>
      <c r="BF19" s="163">
        <v>100.56930920423375</v>
      </c>
      <c r="BG19" s="163">
        <v>103.54344713981767</v>
      </c>
      <c r="BH19" s="163">
        <v>101.94122802028991</v>
      </c>
      <c r="BI19" s="163">
        <v>100.56312815563476</v>
      </c>
      <c r="BJ19" s="163">
        <v>99.908556465851845</v>
      </c>
      <c r="BK19" s="163">
        <v>101.21433094569508</v>
      </c>
      <c r="BL19" s="163">
        <v>102.19501204320819</v>
      </c>
      <c r="BM19" s="163">
        <v>100.80746582956817</v>
      </c>
      <c r="BN19" s="163">
        <v>99.957323939421201</v>
      </c>
    </row>
    <row r="20" spans="1:66" s="170" customFormat="1" ht="12.75" customHeight="1">
      <c r="A20" s="948" t="s">
        <v>2945</v>
      </c>
      <c r="B20" s="163" t="s">
        <v>15</v>
      </c>
      <c r="C20" s="163">
        <v>101.95637297704137</v>
      </c>
      <c r="D20" s="163">
        <v>101.99628114438899</v>
      </c>
      <c r="E20" s="163">
        <v>96.877704824791422</v>
      </c>
      <c r="F20" s="163">
        <v>98.244080410031913</v>
      </c>
      <c r="G20" s="163">
        <v>96.147843371006687</v>
      </c>
      <c r="H20" s="163">
        <v>97.744189064099501</v>
      </c>
      <c r="I20" s="163">
        <v>98.466509964234689</v>
      </c>
      <c r="J20" s="163">
        <v>99.544725144565376</v>
      </c>
      <c r="K20" s="163">
        <v>101.2646953664178</v>
      </c>
      <c r="L20" s="163">
        <v>107.13112183655107</v>
      </c>
      <c r="M20" s="163">
        <v>107.39084815559804</v>
      </c>
      <c r="N20" s="163">
        <v>104.78249948478933</v>
      </c>
      <c r="O20" s="163" t="s">
        <v>15</v>
      </c>
      <c r="P20" s="163">
        <v>104.52993051269719</v>
      </c>
      <c r="Q20" s="163">
        <v>102.77141605651966</v>
      </c>
      <c r="R20" s="163">
        <v>97.970987282059284</v>
      </c>
      <c r="S20" s="163">
        <v>97.95269704022563</v>
      </c>
      <c r="T20" s="163">
        <v>98.317717549209846</v>
      </c>
      <c r="U20" s="163">
        <v>96.125359291989426</v>
      </c>
      <c r="V20" s="163">
        <v>100.54453601011892</v>
      </c>
      <c r="W20" s="163">
        <v>100.84264722298333</v>
      </c>
      <c r="X20" s="163">
        <v>102.28457345533101</v>
      </c>
      <c r="Y20" s="163">
        <v>103.15092669634345</v>
      </c>
      <c r="Z20" s="163">
        <v>109.58224990221679</v>
      </c>
      <c r="AA20" s="163">
        <v>105.98708457690502</v>
      </c>
      <c r="AB20" s="163" t="s">
        <v>15</v>
      </c>
      <c r="AC20" s="163">
        <v>100.34870802957695</v>
      </c>
      <c r="AD20" s="163">
        <v>97.386428930089764</v>
      </c>
      <c r="AE20" s="163">
        <v>98.327395609202924</v>
      </c>
      <c r="AF20" s="163">
        <v>95.284594792854975</v>
      </c>
      <c r="AG20" s="163">
        <v>95.448576053881979</v>
      </c>
      <c r="AH20" s="163">
        <v>97.833293606203426</v>
      </c>
      <c r="AI20" s="163">
        <v>98.593503077208624</v>
      </c>
      <c r="AJ20" s="163">
        <v>103.47039917252579</v>
      </c>
      <c r="AK20" s="163">
        <v>108.01893453107965</v>
      </c>
      <c r="AL20" s="163">
        <v>104.30781439332574</v>
      </c>
      <c r="AM20" s="163">
        <v>104.30243799992355</v>
      </c>
      <c r="AN20" s="163">
        <v>107.38743741886464</v>
      </c>
      <c r="AO20" s="163" t="s">
        <v>15</v>
      </c>
      <c r="AP20" s="163">
        <v>101.91505268099195</v>
      </c>
      <c r="AQ20" s="163">
        <v>98.840075046528227</v>
      </c>
      <c r="AR20" s="163">
        <v>96.124384698753957</v>
      </c>
      <c r="AS20" s="163">
        <v>96.535321951134648</v>
      </c>
      <c r="AT20" s="163">
        <v>98.923528115272262</v>
      </c>
      <c r="AU20" s="163">
        <v>96.55931063929836</v>
      </c>
      <c r="AV20" s="163">
        <v>97.578472845403525</v>
      </c>
      <c r="AW20" s="163">
        <v>100.38507038770084</v>
      </c>
      <c r="AX20" s="163">
        <v>102.72925899784894</v>
      </c>
      <c r="AY20" s="163">
        <v>105.55080277152631</v>
      </c>
      <c r="AZ20" s="163">
        <v>101.85446113890717</v>
      </c>
      <c r="BA20" s="163">
        <v>105.12783414827152</v>
      </c>
      <c r="BB20" s="163" t="s">
        <v>15</v>
      </c>
      <c r="BC20" s="163">
        <v>105.08144819707275</v>
      </c>
      <c r="BD20" s="163">
        <v>97.511326007443074</v>
      </c>
      <c r="BE20" s="163">
        <v>101.48573250419194</v>
      </c>
      <c r="BF20" s="163">
        <v>98.59825581173051</v>
      </c>
      <c r="BG20" s="163">
        <v>95.008930245476193</v>
      </c>
      <c r="BH20" s="163">
        <v>99.185707726766353</v>
      </c>
      <c r="BI20" s="163">
        <v>99.955242583407468</v>
      </c>
      <c r="BJ20" s="163">
        <v>108.02622716708672</v>
      </c>
      <c r="BK20" s="163">
        <v>111.47016947041057</v>
      </c>
      <c r="BL20" s="163">
        <v>108.48397249579962</v>
      </c>
      <c r="BM20" s="163">
        <v>103.15929705947239</v>
      </c>
      <c r="BN20" s="163">
        <v>101.69885645966228</v>
      </c>
    </row>
    <row r="21" spans="1:66" s="170" customFormat="1" ht="12.75" customHeight="1">
      <c r="A21" s="948" t="s">
        <v>2989</v>
      </c>
      <c r="B21" s="163" t="s">
        <v>15</v>
      </c>
      <c r="C21" s="163">
        <v>100.08464227078242</v>
      </c>
      <c r="D21" s="163">
        <v>101.03883162941921</v>
      </c>
      <c r="E21" s="163">
        <v>101.33054907967944</v>
      </c>
      <c r="F21" s="163">
        <v>100.9247154262511</v>
      </c>
      <c r="G21" s="163">
        <v>100.86717119010444</v>
      </c>
      <c r="H21" s="163">
        <v>99.819550856142058</v>
      </c>
      <c r="I21" s="163">
        <v>100.2022665124498</v>
      </c>
      <c r="J21" s="163">
        <v>101.99405342637165</v>
      </c>
      <c r="K21" s="163">
        <v>98.703652561823176</v>
      </c>
      <c r="L21" s="163">
        <v>99.263361930364951</v>
      </c>
      <c r="M21" s="163">
        <v>99.775720593238617</v>
      </c>
      <c r="N21" s="163">
        <v>101.48732192927301</v>
      </c>
      <c r="O21" s="163" t="s">
        <v>15</v>
      </c>
      <c r="P21" s="163">
        <v>101.13838716053594</v>
      </c>
      <c r="Q21" s="163">
        <v>99.960935679236059</v>
      </c>
      <c r="R21" s="163">
        <v>100.70262971817255</v>
      </c>
      <c r="S21" s="163">
        <v>100.42487476085668</v>
      </c>
      <c r="T21" s="163">
        <v>100.20228762652835</v>
      </c>
      <c r="U21" s="163">
        <v>97.40290919803995</v>
      </c>
      <c r="V21" s="163">
        <v>99.476796031469362</v>
      </c>
      <c r="W21" s="163">
        <v>99.022847171335343</v>
      </c>
      <c r="X21" s="163">
        <v>99.410707332901069</v>
      </c>
      <c r="Y21" s="163">
        <v>98.898028898444394</v>
      </c>
      <c r="Z21" s="163">
        <v>100.89323844281863</v>
      </c>
      <c r="AA21" s="163">
        <v>99.946203160057649</v>
      </c>
      <c r="AB21" s="163" t="s">
        <v>15</v>
      </c>
      <c r="AC21" s="163">
        <v>101.54473717670155</v>
      </c>
      <c r="AD21" s="163">
        <v>99.973382045578433</v>
      </c>
      <c r="AE21" s="163">
        <v>100.59676950750554</v>
      </c>
      <c r="AF21" s="163">
        <v>100.20937894474216</v>
      </c>
      <c r="AG21" s="163">
        <v>99.722284624763816</v>
      </c>
      <c r="AH21" s="163">
        <v>99.919221194391113</v>
      </c>
      <c r="AI21" s="163">
        <v>99.977078342730024</v>
      </c>
      <c r="AJ21" s="163">
        <v>99.976519149867542</v>
      </c>
      <c r="AK21" s="163">
        <v>99.576266299210189</v>
      </c>
      <c r="AL21" s="163">
        <v>99.930299468321053</v>
      </c>
      <c r="AM21" s="163">
        <v>99.691838868472246</v>
      </c>
      <c r="AN21" s="163">
        <v>99.859423056187751</v>
      </c>
      <c r="AO21" s="163" t="s">
        <v>15</v>
      </c>
      <c r="AP21" s="163">
        <v>103.02538069758349</v>
      </c>
      <c r="AQ21" s="163">
        <v>100.62135911857494</v>
      </c>
      <c r="AR21" s="163">
        <v>100.90666638449362</v>
      </c>
      <c r="AS21" s="163">
        <v>99.801695716274153</v>
      </c>
      <c r="AT21" s="163">
        <v>99.639161473827102</v>
      </c>
      <c r="AU21" s="163">
        <v>101.20020472992948</v>
      </c>
      <c r="AV21" s="163">
        <v>99.599474151302033</v>
      </c>
      <c r="AW21" s="163">
        <v>100.51911039415388</v>
      </c>
      <c r="AX21" s="163">
        <v>100.41184953529564</v>
      </c>
      <c r="AY21" s="163">
        <v>100.49518789864003</v>
      </c>
      <c r="AZ21" s="163">
        <v>100.28205897326299</v>
      </c>
      <c r="BA21" s="163">
        <v>100.5724120263035</v>
      </c>
      <c r="BB21" s="163" t="s">
        <v>15</v>
      </c>
      <c r="BC21" s="163">
        <v>102.16085501549405</v>
      </c>
      <c r="BD21" s="163">
        <v>99.904473014068728</v>
      </c>
      <c r="BE21" s="163">
        <v>100.34116309775246</v>
      </c>
      <c r="BF21" s="163">
        <v>99.895766339899168</v>
      </c>
      <c r="BG21" s="163">
        <v>100.38466145454879</v>
      </c>
      <c r="BH21" s="163">
        <v>100.54039591481576</v>
      </c>
      <c r="BI21" s="163">
        <v>101.81079750801968</v>
      </c>
      <c r="BJ21" s="163">
        <v>105.32656441375583</v>
      </c>
      <c r="BK21" s="163">
        <v>112.4979790252779</v>
      </c>
      <c r="BL21" s="163">
        <v>119.6176231056711</v>
      </c>
      <c r="BM21" s="163">
        <v>100.32772250719924</v>
      </c>
      <c r="BN21" s="163">
        <v>99.895220038017811</v>
      </c>
    </row>
    <row r="22" spans="1:66" s="170" customFormat="1" ht="12.75" customHeight="1">
      <c r="A22" s="948" t="s">
        <v>2990</v>
      </c>
      <c r="B22" s="163" t="s">
        <v>15</v>
      </c>
      <c r="C22" s="163">
        <v>109.16735366024768</v>
      </c>
      <c r="D22" s="163">
        <v>107.5755975290956</v>
      </c>
      <c r="E22" s="163">
        <v>106.33329131880882</v>
      </c>
      <c r="F22" s="163">
        <v>103.1847978787694</v>
      </c>
      <c r="G22" s="163">
        <v>111.85941123902492</v>
      </c>
      <c r="H22" s="163">
        <v>115.30343147891109</v>
      </c>
      <c r="I22" s="163">
        <v>89.167345842711754</v>
      </c>
      <c r="J22" s="163">
        <v>72.645532128386748</v>
      </c>
      <c r="K22" s="163">
        <v>93.426951331338969</v>
      </c>
      <c r="L22" s="163">
        <v>112.16022150617324</v>
      </c>
      <c r="M22" s="163">
        <v>106.41299809017033</v>
      </c>
      <c r="N22" s="163">
        <v>108.11170548439237</v>
      </c>
      <c r="O22" s="163" t="s">
        <v>15</v>
      </c>
      <c r="P22" s="163">
        <v>113.9884847804354</v>
      </c>
      <c r="Q22" s="163">
        <v>104.34199112758915</v>
      </c>
      <c r="R22" s="163">
        <v>103.52675925762954</v>
      </c>
      <c r="S22" s="163">
        <v>103.92685505710769</v>
      </c>
      <c r="T22" s="163">
        <v>108.04805271081332</v>
      </c>
      <c r="U22" s="163">
        <v>126.67667441109948</v>
      </c>
      <c r="V22" s="163">
        <v>80.564854763043485</v>
      </c>
      <c r="W22" s="163">
        <v>74.149855487151797</v>
      </c>
      <c r="X22" s="163">
        <v>94.477018988088261</v>
      </c>
      <c r="Y22" s="163">
        <v>100.10439663895471</v>
      </c>
      <c r="Z22" s="163">
        <v>118.13791928205993</v>
      </c>
      <c r="AA22" s="163">
        <v>108.9343695993072</v>
      </c>
      <c r="AB22" s="163" t="s">
        <v>15</v>
      </c>
      <c r="AC22" s="163">
        <v>108.02063359480347</v>
      </c>
      <c r="AD22" s="163">
        <v>104.30481005923188</v>
      </c>
      <c r="AE22" s="163">
        <v>103.72263070356273</v>
      </c>
      <c r="AF22" s="163">
        <v>105.68389264908555</v>
      </c>
      <c r="AG22" s="163">
        <v>119.95807819525044</v>
      </c>
      <c r="AH22" s="163">
        <v>121.84209330642415</v>
      </c>
      <c r="AI22" s="163">
        <v>83.860539142022901</v>
      </c>
      <c r="AJ22" s="163">
        <v>86.130351972490885</v>
      </c>
      <c r="AK22" s="163">
        <v>100.13180228917807</v>
      </c>
      <c r="AL22" s="163">
        <v>112.87539337014567</v>
      </c>
      <c r="AM22" s="163">
        <v>117.52043923342332</v>
      </c>
      <c r="AN22" s="163">
        <v>106.42758060341129</v>
      </c>
      <c r="AO22" s="163" t="s">
        <v>15</v>
      </c>
      <c r="AP22" s="163">
        <v>103.22862675136508</v>
      </c>
      <c r="AQ22" s="163">
        <v>103.32549498737018</v>
      </c>
      <c r="AR22" s="163">
        <v>105.76014312824189</v>
      </c>
      <c r="AS22" s="163">
        <v>101.6435204450169</v>
      </c>
      <c r="AT22" s="163">
        <v>95.552164833831753</v>
      </c>
      <c r="AU22" s="163">
        <v>107.34703818933653</v>
      </c>
      <c r="AV22" s="163">
        <v>76.751340690262694</v>
      </c>
      <c r="AW22" s="163">
        <v>87.847946529927739</v>
      </c>
      <c r="AX22" s="163">
        <v>102.73526200026446</v>
      </c>
      <c r="AY22" s="163">
        <v>103.53537462690272</v>
      </c>
      <c r="AZ22" s="163">
        <v>102.6513551167137</v>
      </c>
      <c r="BA22" s="163">
        <v>106.08202017337996</v>
      </c>
      <c r="BB22" s="163" t="s">
        <v>15</v>
      </c>
      <c r="BC22" s="163">
        <v>113.49803713243904</v>
      </c>
      <c r="BD22" s="163">
        <v>100.62220889895561</v>
      </c>
      <c r="BE22" s="163">
        <v>100.63219003386044</v>
      </c>
      <c r="BF22" s="163">
        <v>104.07854858683825</v>
      </c>
      <c r="BG22" s="163">
        <v>116.12454070950278</v>
      </c>
      <c r="BH22" s="163">
        <v>107.65782553891971</v>
      </c>
      <c r="BI22" s="163">
        <v>93.552942515304011</v>
      </c>
      <c r="BJ22" s="163">
        <v>91.184423518525378</v>
      </c>
      <c r="BK22" s="163">
        <v>100.5455419417676</v>
      </c>
      <c r="BL22" s="163">
        <v>110.7583400932258</v>
      </c>
      <c r="BM22" s="163">
        <v>104.04267317052651</v>
      </c>
      <c r="BN22" s="163">
        <v>104.81817276176419</v>
      </c>
    </row>
    <row r="23" spans="1:66" s="170" customFormat="1" ht="12.75" customHeight="1">
      <c r="A23" s="948" t="s">
        <v>2991</v>
      </c>
      <c r="B23" s="163" t="s">
        <v>15</v>
      </c>
      <c r="C23" s="163">
        <v>111.72672441326108</v>
      </c>
      <c r="D23" s="163">
        <v>103.67141905473586</v>
      </c>
      <c r="E23" s="163">
        <v>109.92677763325899</v>
      </c>
      <c r="F23" s="163">
        <v>120.63792552559337</v>
      </c>
      <c r="G23" s="163">
        <v>120.87076034117305</v>
      </c>
      <c r="H23" s="163">
        <v>76.479247579017837</v>
      </c>
      <c r="I23" s="163">
        <v>66.648291106439189</v>
      </c>
      <c r="J23" s="163">
        <v>72.230446595408367</v>
      </c>
      <c r="K23" s="163">
        <v>88.152885483588335</v>
      </c>
      <c r="L23" s="163">
        <v>128.51266522539018</v>
      </c>
      <c r="M23" s="163">
        <v>106.9947025059148</v>
      </c>
      <c r="N23" s="163">
        <v>105.21296534799822</v>
      </c>
      <c r="O23" s="163" t="s">
        <v>15</v>
      </c>
      <c r="P23" s="163">
        <v>105.26314274130361</v>
      </c>
      <c r="Q23" s="163">
        <v>95.079538252592045</v>
      </c>
      <c r="R23" s="163">
        <v>98.306335299515965</v>
      </c>
      <c r="S23" s="163">
        <v>83.390919224797486</v>
      </c>
      <c r="T23" s="163">
        <v>89.597119276030696</v>
      </c>
      <c r="U23" s="163">
        <v>82.324474676920758</v>
      </c>
      <c r="V23" s="163">
        <v>87.336537531963245</v>
      </c>
      <c r="W23" s="163">
        <v>96.280363822455044</v>
      </c>
      <c r="X23" s="163">
        <v>103.44269665917429</v>
      </c>
      <c r="Y23" s="163">
        <v>99.126097539854442</v>
      </c>
      <c r="Z23" s="163">
        <v>102.01206742827544</v>
      </c>
      <c r="AA23" s="163">
        <v>109.87041974960019</v>
      </c>
      <c r="AB23" s="163" t="s">
        <v>15</v>
      </c>
      <c r="AC23" s="163">
        <v>121.14831028680202</v>
      </c>
      <c r="AD23" s="163">
        <v>97.847899863880912</v>
      </c>
      <c r="AE23" s="163">
        <v>106.14670367799748</v>
      </c>
      <c r="AF23" s="163">
        <v>106.54013992150577</v>
      </c>
      <c r="AG23" s="163">
        <v>131.13939258180059</v>
      </c>
      <c r="AH23" s="163">
        <v>87.992031210042626</v>
      </c>
      <c r="AI23" s="163">
        <v>70.68258793650233</v>
      </c>
      <c r="AJ23" s="163">
        <v>85.9440458763805</v>
      </c>
      <c r="AK23" s="163">
        <v>93.97351794707653</v>
      </c>
      <c r="AL23" s="163">
        <v>101.11643986174855</v>
      </c>
      <c r="AM23" s="163">
        <v>109.35195716131251</v>
      </c>
      <c r="AN23" s="163">
        <v>117.04933847910317</v>
      </c>
      <c r="AO23" s="163" t="s">
        <v>15</v>
      </c>
      <c r="AP23" s="163">
        <v>118.93922434049455</v>
      </c>
      <c r="AQ23" s="163">
        <v>110.32639039732919</v>
      </c>
      <c r="AR23" s="163">
        <v>102.18439748048014</v>
      </c>
      <c r="AS23" s="163">
        <v>106.74314782910245</v>
      </c>
      <c r="AT23" s="163">
        <v>100.26115532361494</v>
      </c>
      <c r="AU23" s="163">
        <v>89.785403532195573</v>
      </c>
      <c r="AV23" s="163">
        <v>88.367069249371113</v>
      </c>
      <c r="AW23" s="163">
        <v>87.995136738254715</v>
      </c>
      <c r="AX23" s="163">
        <v>103.47261816876913</v>
      </c>
      <c r="AY23" s="163">
        <v>99.014509788347212</v>
      </c>
      <c r="AZ23" s="163">
        <v>103.49402269669881</v>
      </c>
      <c r="BA23" s="163">
        <v>119.36717812575208</v>
      </c>
      <c r="BB23" s="163" t="s">
        <v>15</v>
      </c>
      <c r="BC23" s="163">
        <v>117.3928910061381</v>
      </c>
      <c r="BD23" s="163">
        <v>94.710169192344097</v>
      </c>
      <c r="BE23" s="163">
        <v>100.8033111410267</v>
      </c>
      <c r="BF23" s="163">
        <v>98.509252866049508</v>
      </c>
      <c r="BG23" s="163">
        <v>102.43195604679205</v>
      </c>
      <c r="BH23" s="163">
        <v>100.24133531061901</v>
      </c>
      <c r="BI23" s="163">
        <v>83.934977475580411</v>
      </c>
      <c r="BJ23" s="163">
        <v>82.541314518511101</v>
      </c>
      <c r="BK23" s="163">
        <v>98.94831708484368</v>
      </c>
      <c r="BL23" s="163">
        <v>115.15206181772437</v>
      </c>
      <c r="BM23" s="163">
        <v>104.47641635451139</v>
      </c>
      <c r="BN23" s="163">
        <v>100.94628440867332</v>
      </c>
    </row>
    <row r="24" spans="1:66" s="170" customFormat="1" ht="12.75" customHeight="1">
      <c r="A24" s="948" t="s">
        <v>2992</v>
      </c>
      <c r="B24" s="163" t="s">
        <v>15</v>
      </c>
      <c r="C24" s="163">
        <v>100.92009366013403</v>
      </c>
      <c r="D24" s="163">
        <v>101.95613040029376</v>
      </c>
      <c r="E24" s="163">
        <v>101.27253927003717</v>
      </c>
      <c r="F24" s="163">
        <v>100.20803298601079</v>
      </c>
      <c r="G24" s="163">
        <v>102.39324033009649</v>
      </c>
      <c r="H24" s="163">
        <v>99.28867098551666</v>
      </c>
      <c r="I24" s="163">
        <v>99.653055091479374</v>
      </c>
      <c r="J24" s="163">
        <v>100.00753014363357</v>
      </c>
      <c r="K24" s="163">
        <v>99.501893875073719</v>
      </c>
      <c r="L24" s="163">
        <v>99.69140723543164</v>
      </c>
      <c r="M24" s="163">
        <v>99.964561147355397</v>
      </c>
      <c r="N24" s="163">
        <v>99.638045965240337</v>
      </c>
      <c r="O24" s="163" t="s">
        <v>15</v>
      </c>
      <c r="P24" s="163">
        <v>99.815814702829556</v>
      </c>
      <c r="Q24" s="163">
        <v>100.06808090172808</v>
      </c>
      <c r="R24" s="163">
        <v>100.43687195181026</v>
      </c>
      <c r="S24" s="163">
        <v>100.99048949708566</v>
      </c>
      <c r="T24" s="163">
        <v>100.31593828773488</v>
      </c>
      <c r="U24" s="163">
        <v>100.33624329156051</v>
      </c>
      <c r="V24" s="163">
        <v>101.6528811222198</v>
      </c>
      <c r="W24" s="163">
        <v>101.0279381610099</v>
      </c>
      <c r="X24" s="163">
        <v>99.944070893199267</v>
      </c>
      <c r="Y24" s="163">
        <v>100.11333079123148</v>
      </c>
      <c r="Z24" s="163">
        <v>99.456631073872842</v>
      </c>
      <c r="AA24" s="163">
        <v>99.927925381665787</v>
      </c>
      <c r="AB24" s="163" t="s">
        <v>15</v>
      </c>
      <c r="AC24" s="163">
        <v>100.02710877569039</v>
      </c>
      <c r="AD24" s="163">
        <v>99.639647811197506</v>
      </c>
      <c r="AE24" s="163">
        <v>99.910518951220809</v>
      </c>
      <c r="AF24" s="163">
        <v>100.92381562302994</v>
      </c>
      <c r="AG24" s="163">
        <v>100.03164665701021</v>
      </c>
      <c r="AH24" s="163">
        <v>100.13540048360514</v>
      </c>
      <c r="AI24" s="163">
        <v>106.38073669237814</v>
      </c>
      <c r="AJ24" s="163">
        <v>100.48640143874748</v>
      </c>
      <c r="AK24" s="163">
        <v>99.46396568310567</v>
      </c>
      <c r="AL24" s="163">
        <v>99.38130747004594</v>
      </c>
      <c r="AM24" s="163">
        <v>100.19728842706974</v>
      </c>
      <c r="AN24" s="163">
        <v>100.09680107768853</v>
      </c>
      <c r="AO24" s="163" t="s">
        <v>15</v>
      </c>
      <c r="AP24" s="163">
        <v>102.71462841966506</v>
      </c>
      <c r="AQ24" s="163">
        <v>118.92204993718461</v>
      </c>
      <c r="AR24" s="163">
        <v>102.33740345097904</v>
      </c>
      <c r="AS24" s="163">
        <v>98.910008854761827</v>
      </c>
      <c r="AT24" s="163">
        <v>99.179947008940658</v>
      </c>
      <c r="AU24" s="163">
        <v>99.681895375137572</v>
      </c>
      <c r="AV24" s="163">
        <v>99.931758808474243</v>
      </c>
      <c r="AW24" s="163">
        <v>98.753915583706316</v>
      </c>
      <c r="AX24" s="163">
        <v>98.203728638336088</v>
      </c>
      <c r="AY24" s="163">
        <v>99.677973538695184</v>
      </c>
      <c r="AZ24" s="163">
        <v>98.981415908814981</v>
      </c>
      <c r="BA24" s="163">
        <v>95.225255495173869</v>
      </c>
      <c r="BB24" s="163" t="s">
        <v>15</v>
      </c>
      <c r="BC24" s="163">
        <v>98.818667875275978</v>
      </c>
      <c r="BD24" s="163">
        <v>99.170614732749172</v>
      </c>
      <c r="BE24" s="163">
        <v>99.614831076042705</v>
      </c>
      <c r="BF24" s="163">
        <v>99.557496983172939</v>
      </c>
      <c r="BG24" s="163">
        <v>98.465656045035772</v>
      </c>
      <c r="BH24" s="163">
        <v>101.54480948995692</v>
      </c>
      <c r="BI24" s="163">
        <v>100.32843926584655</v>
      </c>
      <c r="BJ24" s="163">
        <v>99.612984355588949</v>
      </c>
      <c r="BK24" s="163">
        <v>101.22171951837269</v>
      </c>
      <c r="BL24" s="163">
        <v>101.62313666091272</v>
      </c>
      <c r="BM24" s="163">
        <v>99.715653382651752</v>
      </c>
      <c r="BN24" s="163">
        <v>99.082115392729435</v>
      </c>
    </row>
    <row r="25" spans="1:66" s="170" customFormat="1" ht="12.75" customHeight="1">
      <c r="A25" s="948" t="s">
        <v>2993</v>
      </c>
      <c r="B25" s="163" t="s">
        <v>15</v>
      </c>
      <c r="C25" s="163">
        <v>99.846769158845333</v>
      </c>
      <c r="D25" s="163">
        <v>99.850125373548821</v>
      </c>
      <c r="E25" s="163">
        <v>100.23891383631253</v>
      </c>
      <c r="F25" s="163">
        <v>99.985011605733916</v>
      </c>
      <c r="G25" s="163">
        <v>100.10295741863212</v>
      </c>
      <c r="H25" s="163">
        <v>99.969048378823828</v>
      </c>
      <c r="I25" s="163">
        <v>100.02439228329827</v>
      </c>
      <c r="J25" s="163">
        <v>100.19312318053424</v>
      </c>
      <c r="K25" s="163">
        <v>100.36884034590976</v>
      </c>
      <c r="L25" s="163">
        <v>100.08912184141181</v>
      </c>
      <c r="M25" s="163">
        <v>100.03751859479692</v>
      </c>
      <c r="N25" s="163">
        <v>99.741369578595936</v>
      </c>
      <c r="O25" s="163" t="s">
        <v>15</v>
      </c>
      <c r="P25" s="163">
        <v>100.12174080215269</v>
      </c>
      <c r="Q25" s="163">
        <v>99.840045877012656</v>
      </c>
      <c r="R25" s="163">
        <v>100.04034851828808</v>
      </c>
      <c r="S25" s="163">
        <v>100.00649440555993</v>
      </c>
      <c r="T25" s="163">
        <v>100.0508815095672</v>
      </c>
      <c r="U25" s="163">
        <v>100.00289699763401</v>
      </c>
      <c r="V25" s="163">
        <v>99.987876017899964</v>
      </c>
      <c r="W25" s="163">
        <v>103.54546730148641</v>
      </c>
      <c r="X25" s="163">
        <v>104.17616575689586</v>
      </c>
      <c r="Y25" s="163">
        <v>101.42932665968156</v>
      </c>
      <c r="Z25" s="163">
        <v>99.728017320130405</v>
      </c>
      <c r="AA25" s="163">
        <v>98.976972864498393</v>
      </c>
      <c r="AB25" s="163" t="s">
        <v>15</v>
      </c>
      <c r="AC25" s="163">
        <v>97.744828098885023</v>
      </c>
      <c r="AD25" s="163">
        <v>100.01133986149027</v>
      </c>
      <c r="AE25" s="163">
        <v>99.945574374539447</v>
      </c>
      <c r="AF25" s="163">
        <v>100.02888842804974</v>
      </c>
      <c r="AG25" s="163">
        <v>100.60349657613614</v>
      </c>
      <c r="AH25" s="163">
        <v>100.58886317074909</v>
      </c>
      <c r="AI25" s="163">
        <v>99.995903677348679</v>
      </c>
      <c r="AJ25" s="163">
        <v>100.07641553286423</v>
      </c>
      <c r="AK25" s="163">
        <v>100.07201033331113</v>
      </c>
      <c r="AL25" s="163">
        <v>100.27017663842999</v>
      </c>
      <c r="AM25" s="163">
        <v>100.26093808786538</v>
      </c>
      <c r="AN25" s="163">
        <v>100.60147641928114</v>
      </c>
      <c r="AO25" s="163" t="s">
        <v>15</v>
      </c>
      <c r="AP25" s="163">
        <v>100.46170513013757</v>
      </c>
      <c r="AQ25" s="163">
        <v>99.980889453844597</v>
      </c>
      <c r="AR25" s="163">
        <v>100.6939044288778</v>
      </c>
      <c r="AS25" s="163">
        <v>99.971193428686306</v>
      </c>
      <c r="AT25" s="163">
        <v>100.00216801984301</v>
      </c>
      <c r="AU25" s="163">
        <v>100.00001230225178</v>
      </c>
      <c r="AV25" s="163">
        <v>100</v>
      </c>
      <c r="AW25" s="163">
        <v>99.990475057453537</v>
      </c>
      <c r="AX25" s="163">
        <v>100.08644156908717</v>
      </c>
      <c r="AY25" s="163">
        <v>100.22468036927172</v>
      </c>
      <c r="AZ25" s="163">
        <v>100.09184877604041</v>
      </c>
      <c r="BA25" s="163">
        <v>100.06300766067906</v>
      </c>
      <c r="BB25" s="163" t="s">
        <v>15</v>
      </c>
      <c r="BC25" s="163">
        <v>100.11333080013659</v>
      </c>
      <c r="BD25" s="163">
        <v>100.11064155942189</v>
      </c>
      <c r="BE25" s="163">
        <v>99.899647910203768</v>
      </c>
      <c r="BF25" s="163">
        <v>100.0422017619205</v>
      </c>
      <c r="BG25" s="163">
        <v>100.02838482602243</v>
      </c>
      <c r="BH25" s="163">
        <v>99.957456711438795</v>
      </c>
      <c r="BI25" s="163">
        <v>100.08994636892868</v>
      </c>
      <c r="BJ25" s="163">
        <v>100.60687235653256</v>
      </c>
      <c r="BK25" s="163">
        <v>100.29731751700992</v>
      </c>
      <c r="BL25" s="163">
        <v>111.05350970477707</v>
      </c>
      <c r="BM25" s="163">
        <v>102.24697762309296</v>
      </c>
      <c r="BN25" s="163">
        <v>102.35682839975829</v>
      </c>
    </row>
    <row r="26" spans="1:66" s="170" customFormat="1" ht="12.75" customHeight="1">
      <c r="A26" s="948" t="s">
        <v>2952</v>
      </c>
      <c r="B26" s="163" t="s">
        <v>15</v>
      </c>
      <c r="C26" s="163">
        <v>100.00657566187347</v>
      </c>
      <c r="D26" s="163">
        <v>100.1417448654949</v>
      </c>
      <c r="E26" s="163">
        <v>100.01212026207089</v>
      </c>
      <c r="F26" s="163">
        <v>99.919156566622902</v>
      </c>
      <c r="G26" s="163">
        <v>99.961018048905245</v>
      </c>
      <c r="H26" s="163">
        <v>100.00287893822536</v>
      </c>
      <c r="I26" s="163">
        <v>99.952650524813663</v>
      </c>
      <c r="J26" s="163">
        <v>99.96914507821478</v>
      </c>
      <c r="K26" s="163">
        <v>99.921991661881492</v>
      </c>
      <c r="L26" s="163">
        <v>100.03612872580554</v>
      </c>
      <c r="M26" s="163">
        <v>99.909472450479882</v>
      </c>
      <c r="N26" s="163">
        <v>99.956829553460878</v>
      </c>
      <c r="O26" s="163" t="s">
        <v>15</v>
      </c>
      <c r="P26" s="163">
        <v>99.861594820091554</v>
      </c>
      <c r="Q26" s="163">
        <v>99.713717894034886</v>
      </c>
      <c r="R26" s="163">
        <v>99.903043359144618</v>
      </c>
      <c r="S26" s="163">
        <v>99.881659757573459</v>
      </c>
      <c r="T26" s="163">
        <v>101.83907054715631</v>
      </c>
      <c r="U26" s="163">
        <v>100.01129407321403</v>
      </c>
      <c r="V26" s="163">
        <v>99.972138576625241</v>
      </c>
      <c r="W26" s="163">
        <v>100.05394807468697</v>
      </c>
      <c r="X26" s="163">
        <v>100.08871957970678</v>
      </c>
      <c r="Y26" s="163">
        <v>100.06235066990226</v>
      </c>
      <c r="Z26" s="163">
        <v>100.75831423720419</v>
      </c>
      <c r="AA26" s="163">
        <v>100.73051788500244</v>
      </c>
      <c r="AB26" s="163" t="s">
        <v>15</v>
      </c>
      <c r="AC26" s="163">
        <v>99.989340532844224</v>
      </c>
      <c r="AD26" s="163">
        <v>99.727951955997796</v>
      </c>
      <c r="AE26" s="163">
        <v>99.920110654475508</v>
      </c>
      <c r="AF26" s="163">
        <v>100.10162608891706</v>
      </c>
      <c r="AG26" s="163">
        <v>100.00010816342882</v>
      </c>
      <c r="AH26" s="163">
        <v>100.01299911125132</v>
      </c>
      <c r="AI26" s="163">
        <v>100.00278029931069</v>
      </c>
      <c r="AJ26" s="163">
        <v>100.02434423138457</v>
      </c>
      <c r="AK26" s="163">
        <v>100.03017431220724</v>
      </c>
      <c r="AL26" s="163">
        <v>100.04318463589954</v>
      </c>
      <c r="AM26" s="163">
        <v>100.04543703266724</v>
      </c>
      <c r="AN26" s="163">
        <v>100</v>
      </c>
      <c r="AO26" s="163" t="s">
        <v>15</v>
      </c>
      <c r="AP26" s="163">
        <v>100.18252603081923</v>
      </c>
      <c r="AQ26" s="163">
        <v>100.06135192912483</v>
      </c>
      <c r="AR26" s="163">
        <v>100.01081758565333</v>
      </c>
      <c r="AS26" s="163">
        <v>100.65989736517702</v>
      </c>
      <c r="AT26" s="163">
        <v>100.33494586191196</v>
      </c>
      <c r="AU26" s="163">
        <v>101.06888687575707</v>
      </c>
      <c r="AV26" s="163">
        <v>100.03219929590973</v>
      </c>
      <c r="AW26" s="163">
        <v>100.02589726310202</v>
      </c>
      <c r="AX26" s="163">
        <v>100.05835787100278</v>
      </c>
      <c r="AY26" s="163">
        <v>100.11192058902371</v>
      </c>
      <c r="AZ26" s="163">
        <v>100.04032875815123</v>
      </c>
      <c r="BA26" s="163">
        <v>100.01645542110025</v>
      </c>
      <c r="BB26" s="163" t="s">
        <v>15</v>
      </c>
      <c r="BC26" s="163">
        <v>100.06312118329623</v>
      </c>
      <c r="BD26" s="163">
        <v>99.996748433549101</v>
      </c>
      <c r="BE26" s="163">
        <v>100.07243073200513</v>
      </c>
      <c r="BF26" s="163">
        <v>100.06742647275256</v>
      </c>
      <c r="BG26" s="163">
        <v>100.00819957693055</v>
      </c>
      <c r="BH26" s="163">
        <v>100.01017774689804</v>
      </c>
      <c r="BI26" s="163">
        <v>99.993923979746924</v>
      </c>
      <c r="BJ26" s="163">
        <v>101.79623487273068</v>
      </c>
      <c r="BK26" s="163">
        <v>101.04415930127209</v>
      </c>
      <c r="BL26" s="163">
        <v>100.17312953837877</v>
      </c>
      <c r="BM26" s="163">
        <v>100.04937395162001</v>
      </c>
      <c r="BN26" s="163">
        <v>100.63853377564796</v>
      </c>
    </row>
    <row r="27" spans="1:66" s="170" customFormat="1" ht="12.75" customHeight="1">
      <c r="A27" s="593" t="s">
        <v>2950</v>
      </c>
      <c r="B27" s="163" t="s">
        <v>15</v>
      </c>
      <c r="C27" s="163">
        <v>100.07807592801956</v>
      </c>
      <c r="D27" s="163">
        <v>100.04550485773341</v>
      </c>
      <c r="E27" s="163">
        <v>100.04119089055168</v>
      </c>
      <c r="F27" s="163">
        <v>100.02425470341565</v>
      </c>
      <c r="G27" s="163">
        <v>99.94656531766671</v>
      </c>
      <c r="H27" s="163">
        <v>99.740954455247532</v>
      </c>
      <c r="I27" s="163">
        <v>99.970808238352035</v>
      </c>
      <c r="J27" s="163">
        <v>99.928808178806193</v>
      </c>
      <c r="K27" s="163">
        <v>100.02519254227296</v>
      </c>
      <c r="L27" s="163">
        <v>99.983815473476156</v>
      </c>
      <c r="M27" s="163">
        <v>99.911448943564366</v>
      </c>
      <c r="N27" s="163">
        <v>100.03702334962041</v>
      </c>
      <c r="O27" s="163" t="s">
        <v>15</v>
      </c>
      <c r="P27" s="163">
        <v>99.922995459970892</v>
      </c>
      <c r="Q27" s="163">
        <v>100.03845300970993</v>
      </c>
      <c r="R27" s="163">
        <v>100.0423674009951</v>
      </c>
      <c r="S27" s="163">
        <v>100.0028576823145</v>
      </c>
      <c r="T27" s="163">
        <v>99.950441696977947</v>
      </c>
      <c r="U27" s="163">
        <v>100.14284299694441</v>
      </c>
      <c r="V27" s="163">
        <v>100.17294155241893</v>
      </c>
      <c r="W27" s="163">
        <v>100.0347207227172</v>
      </c>
      <c r="X27" s="163">
        <v>100.138731192953</v>
      </c>
      <c r="Y27" s="163">
        <v>100.00687804532484</v>
      </c>
      <c r="Z27" s="163">
        <v>100.03651630316143</v>
      </c>
      <c r="AA27" s="163">
        <v>100.03831573796052</v>
      </c>
      <c r="AB27" s="163" t="s">
        <v>15</v>
      </c>
      <c r="AC27" s="163">
        <v>99.997468919998099</v>
      </c>
      <c r="AD27" s="163">
        <v>100.01079847647263</v>
      </c>
      <c r="AE27" s="163">
        <v>100.0242754983184</v>
      </c>
      <c r="AF27" s="163">
        <v>99.994981659488829</v>
      </c>
      <c r="AG27" s="163">
        <v>99.973806281923032</v>
      </c>
      <c r="AH27" s="163">
        <v>100.22937967846379</v>
      </c>
      <c r="AI27" s="163">
        <v>100.04035252123916</v>
      </c>
      <c r="AJ27" s="163">
        <v>100.35155400649597</v>
      </c>
      <c r="AK27" s="163">
        <v>99.998905991604119</v>
      </c>
      <c r="AL27" s="163">
        <v>100.23531993815224</v>
      </c>
      <c r="AM27" s="163">
        <v>100.54698048822786</v>
      </c>
      <c r="AN27" s="163">
        <v>100.56510816111089</v>
      </c>
      <c r="AO27" s="163" t="s">
        <v>15</v>
      </c>
      <c r="AP27" s="163">
        <v>100.03350551691048</v>
      </c>
      <c r="AQ27" s="163">
        <v>100.09321062164614</v>
      </c>
      <c r="AR27" s="163">
        <v>100.14353200901532</v>
      </c>
      <c r="AS27" s="163">
        <v>100.04841714085973</v>
      </c>
      <c r="AT27" s="163">
        <v>100.16084231351512</v>
      </c>
      <c r="AU27" s="163">
        <v>100.96105545731801</v>
      </c>
      <c r="AV27" s="163">
        <v>100.06269201802456</v>
      </c>
      <c r="AW27" s="163">
        <v>99.801508745739241</v>
      </c>
      <c r="AX27" s="163">
        <v>100.55068018642066</v>
      </c>
      <c r="AY27" s="163">
        <v>99.99011961734324</v>
      </c>
      <c r="AZ27" s="163">
        <v>100.1077492405727</v>
      </c>
      <c r="BA27" s="163">
        <v>100.51724780134552</v>
      </c>
      <c r="BB27" s="163" t="s">
        <v>15</v>
      </c>
      <c r="BC27" s="163">
        <v>100.29929295130746</v>
      </c>
      <c r="BD27" s="163">
        <v>99.997859793884928</v>
      </c>
      <c r="BE27" s="163">
        <v>100.01328049602532</v>
      </c>
      <c r="BF27" s="163">
        <v>100.44622911136523</v>
      </c>
      <c r="BG27" s="163">
        <v>100.98230290393653</v>
      </c>
      <c r="BH27" s="163">
        <v>99.969786043110659</v>
      </c>
      <c r="BI27" s="163">
        <v>100.04952634838544</v>
      </c>
      <c r="BJ27" s="163">
        <v>100.2431378517138</v>
      </c>
      <c r="BK27" s="163">
        <v>100.61707876441741</v>
      </c>
      <c r="BL27" s="163">
        <v>102.37601191662054</v>
      </c>
      <c r="BM27" s="163">
        <v>101.24012054426498</v>
      </c>
      <c r="BN27" s="163">
        <v>102.55348678900688</v>
      </c>
    </row>
    <row r="28" spans="1:66" s="170" customFormat="1" ht="12.75" customHeight="1">
      <c r="A28" s="161" t="s">
        <v>2994</v>
      </c>
      <c r="B28" s="163" t="s">
        <v>15</v>
      </c>
      <c r="C28" s="163">
        <v>100.07757649334256</v>
      </c>
      <c r="D28" s="163">
        <v>100.04054748065492</v>
      </c>
      <c r="E28" s="163">
        <v>100.04637781555945</v>
      </c>
      <c r="F28" s="163">
        <v>100.03446273245322</v>
      </c>
      <c r="G28" s="163">
        <v>99.951022812347716</v>
      </c>
      <c r="H28" s="163">
        <v>99.826535864567887</v>
      </c>
      <c r="I28" s="163">
        <v>99.972550043293239</v>
      </c>
      <c r="J28" s="163">
        <v>99.896952400373451</v>
      </c>
      <c r="K28" s="163">
        <v>100.03653923549531</v>
      </c>
      <c r="L28" s="163">
        <v>99.976528643152733</v>
      </c>
      <c r="M28" s="163">
        <v>99.871570853323419</v>
      </c>
      <c r="N28" s="163">
        <v>100.0537178886723</v>
      </c>
      <c r="O28" s="163" t="s">
        <v>15</v>
      </c>
      <c r="P28" s="163">
        <v>100.11493972666077</v>
      </c>
      <c r="Q28" s="163">
        <v>99.96335462289646</v>
      </c>
      <c r="R28" s="163">
        <v>100.02654454795244</v>
      </c>
      <c r="S28" s="163">
        <v>99.942764522358345</v>
      </c>
      <c r="T28" s="163">
        <v>99.926941255803087</v>
      </c>
      <c r="U28" s="163">
        <v>100.02921413543315</v>
      </c>
      <c r="V28" s="163">
        <v>100.00188279562026</v>
      </c>
      <c r="W28" s="163">
        <v>100.02140454142877</v>
      </c>
      <c r="X28" s="163">
        <v>100.02370035393264</v>
      </c>
      <c r="Y28" s="163">
        <v>99.973003511254589</v>
      </c>
      <c r="Z28" s="163">
        <v>99.970079439943049</v>
      </c>
      <c r="AA28" s="163">
        <v>100.07412621453695</v>
      </c>
      <c r="AB28" s="163" t="s">
        <v>15</v>
      </c>
      <c r="AC28" s="163">
        <v>100.14121150032982</v>
      </c>
      <c r="AD28" s="163">
        <v>100.02253022834068</v>
      </c>
      <c r="AE28" s="163">
        <v>100.03676553389253</v>
      </c>
      <c r="AF28" s="163">
        <v>99.998610243153536</v>
      </c>
      <c r="AG28" s="163">
        <v>100.0103801427414</v>
      </c>
      <c r="AH28" s="163">
        <v>100.02638140780222</v>
      </c>
      <c r="AI28" s="163">
        <v>100.02619590924682</v>
      </c>
      <c r="AJ28" s="163">
        <v>100.64773140073859</v>
      </c>
      <c r="AK28" s="163">
        <v>99.996537694789922</v>
      </c>
      <c r="AL28" s="163">
        <v>100.33974765010502</v>
      </c>
      <c r="AM28" s="163">
        <v>100.0404890665649</v>
      </c>
      <c r="AN28" s="163">
        <v>100.71956524315939</v>
      </c>
      <c r="AO28" s="163" t="s">
        <v>15</v>
      </c>
      <c r="AP28" s="163">
        <v>100.12014617619303</v>
      </c>
      <c r="AQ28" s="163">
        <v>100.3529424993163</v>
      </c>
      <c r="AR28" s="163">
        <v>100.00841836383432</v>
      </c>
      <c r="AS28" s="163">
        <v>100.10362348015187</v>
      </c>
      <c r="AT28" s="163">
        <v>100.24324074118486</v>
      </c>
      <c r="AU28" s="163">
        <v>100.46214250877897</v>
      </c>
      <c r="AV28" s="163">
        <v>100.0551708002527</v>
      </c>
      <c r="AW28" s="163">
        <v>99.773374913010187</v>
      </c>
      <c r="AX28" s="163">
        <v>100.81353591406281</v>
      </c>
      <c r="AY28" s="163">
        <v>99.946110403864168</v>
      </c>
      <c r="AZ28" s="163">
        <v>100.14530947238399</v>
      </c>
      <c r="BA28" s="163">
        <v>100.7619510787604</v>
      </c>
      <c r="BB28" s="163" t="s">
        <v>15</v>
      </c>
      <c r="BC28" s="163">
        <v>100.4398138935906</v>
      </c>
      <c r="BD28" s="163">
        <v>99.999437337255912</v>
      </c>
      <c r="BE28" s="163">
        <v>100.0207764358949</v>
      </c>
      <c r="BF28" s="163">
        <v>100.23144857031565</v>
      </c>
      <c r="BG28" s="163">
        <v>101.4419959397145</v>
      </c>
      <c r="BH28" s="163">
        <v>99.934600334942331</v>
      </c>
      <c r="BI28" s="163">
        <v>100.08184918643315</v>
      </c>
      <c r="BJ28" s="163">
        <v>100.38032289281176</v>
      </c>
      <c r="BK28" s="163">
        <v>100.93732104341009</v>
      </c>
      <c r="BL28" s="163">
        <v>103.5845289817221</v>
      </c>
      <c r="BM28" s="163">
        <v>101.86587448375745</v>
      </c>
      <c r="BN28" s="163">
        <v>102.30558001514021</v>
      </c>
    </row>
    <row r="29" spans="1:66" s="170" customFormat="1" ht="12.75" customHeight="1">
      <c r="A29" s="161" t="s">
        <v>2953</v>
      </c>
      <c r="B29" s="163" t="s">
        <v>15</v>
      </c>
      <c r="C29" s="163">
        <v>100.08234059646652</v>
      </c>
      <c r="D29" s="163">
        <v>100.08783384329216</v>
      </c>
      <c r="E29" s="163">
        <v>99.996926565670961</v>
      </c>
      <c r="F29" s="163">
        <v>99.937098061258439</v>
      </c>
      <c r="G29" s="163">
        <v>99.908469935345963</v>
      </c>
      <c r="H29" s="163">
        <v>99.551281831944721</v>
      </c>
      <c r="I29" s="163">
        <v>99.966937232041303</v>
      </c>
      <c r="J29" s="163">
        <v>99.999608783454192</v>
      </c>
      <c r="K29" s="163">
        <v>100</v>
      </c>
      <c r="L29" s="163">
        <v>100</v>
      </c>
      <c r="M29" s="163">
        <v>100</v>
      </c>
      <c r="N29" s="163">
        <v>100</v>
      </c>
      <c r="O29" s="163" t="s">
        <v>15</v>
      </c>
      <c r="P29" s="163">
        <v>99.497864708888912</v>
      </c>
      <c r="Q29" s="163">
        <v>100.20581742064358</v>
      </c>
      <c r="R29" s="163">
        <v>100.07754491840446</v>
      </c>
      <c r="S29" s="163">
        <v>100.13638928366444</v>
      </c>
      <c r="T29" s="163">
        <v>100.00256050344061</v>
      </c>
      <c r="U29" s="163">
        <v>100.36488991955399</v>
      </c>
      <c r="V29" s="163">
        <v>100.5060966470169</v>
      </c>
      <c r="W29" s="163">
        <v>100.06052529213625</v>
      </c>
      <c r="X29" s="163">
        <v>100.36155488988234</v>
      </c>
      <c r="Y29" s="163">
        <v>100.07227476346776</v>
      </c>
      <c r="Z29" s="163">
        <v>100.16464921957842</v>
      </c>
      <c r="AA29" s="163">
        <v>99.969384313150186</v>
      </c>
      <c r="AB29" s="163" t="s">
        <v>15</v>
      </c>
      <c r="AC29" s="163">
        <v>99.719365298304879</v>
      </c>
      <c r="AD29" s="163">
        <v>99.988004640829843</v>
      </c>
      <c r="AE29" s="163">
        <v>100</v>
      </c>
      <c r="AF29" s="163">
        <v>99.987926590566317</v>
      </c>
      <c r="AG29" s="163">
        <v>99.902687988076977</v>
      </c>
      <c r="AH29" s="163">
        <v>100.62453766514116</v>
      </c>
      <c r="AI29" s="163">
        <v>100.06774607739241</v>
      </c>
      <c r="AJ29" s="163">
        <v>99.778678006523748</v>
      </c>
      <c r="AK29" s="163">
        <v>100.00352672696182</v>
      </c>
      <c r="AL29" s="163">
        <v>100.03158740983682</v>
      </c>
      <c r="AM29" s="163">
        <v>101.53816053367497</v>
      </c>
      <c r="AN29" s="163">
        <v>100.2673012330727</v>
      </c>
      <c r="AO29" s="163" t="s">
        <v>15</v>
      </c>
      <c r="AP29" s="163">
        <v>99.865701158831271</v>
      </c>
      <c r="AQ29" s="163">
        <v>99.588884036683439</v>
      </c>
      <c r="AR29" s="163">
        <v>100.40789768218896</v>
      </c>
      <c r="AS29" s="163">
        <v>99.940829226792744</v>
      </c>
      <c r="AT29" s="163">
        <v>100</v>
      </c>
      <c r="AU29" s="163">
        <v>101.93730593790163</v>
      </c>
      <c r="AV29" s="163">
        <v>100.07848246039876</v>
      </c>
      <c r="AW29" s="163">
        <v>99.860560643732697</v>
      </c>
      <c r="AX29" s="163">
        <v>99.999437211950664</v>
      </c>
      <c r="AY29" s="163">
        <v>100.08316407767805</v>
      </c>
      <c r="AZ29" s="163">
        <v>100.028447987714</v>
      </c>
      <c r="BA29" s="163">
        <v>100</v>
      </c>
      <c r="BB29" s="163" t="s">
        <v>15</v>
      </c>
      <c r="BC29" s="163">
        <v>100</v>
      </c>
      <c r="BD29" s="163">
        <v>99.994485035828177</v>
      </c>
      <c r="BE29" s="163">
        <v>99.997244020081226</v>
      </c>
      <c r="BF29" s="163">
        <v>100.90582905406723</v>
      </c>
      <c r="BG29" s="163">
        <v>100.00519908625888</v>
      </c>
      <c r="BH29" s="163">
        <v>100.03448822466513</v>
      </c>
      <c r="BI29" s="163">
        <v>99.990147982816396</v>
      </c>
      <c r="BJ29" s="163">
        <v>99.990892239397482</v>
      </c>
      <c r="BK29" s="163">
        <v>100.02594784583879</v>
      </c>
      <c r="BL29" s="163">
        <v>100.12490100294688</v>
      </c>
      <c r="BM29" s="163">
        <v>100.03425053401736</v>
      </c>
      <c r="BN29" s="163">
        <v>103.03996712554584</v>
      </c>
    </row>
    <row r="30" spans="1:66" s="170" customFormat="1" ht="12.75" customHeight="1">
      <c r="A30" s="593" t="s">
        <v>3806</v>
      </c>
      <c r="B30" s="163" t="s">
        <v>15</v>
      </c>
      <c r="C30" s="163">
        <v>100.27139839129009</v>
      </c>
      <c r="D30" s="163">
        <v>99.896102047586993</v>
      </c>
      <c r="E30" s="163">
        <v>99.903874327583537</v>
      </c>
      <c r="F30" s="163">
        <v>100.06610583808653</v>
      </c>
      <c r="G30" s="163">
        <v>99.936941618647708</v>
      </c>
      <c r="H30" s="163">
        <v>100.01284152282798</v>
      </c>
      <c r="I30" s="163">
        <v>99.865224820368965</v>
      </c>
      <c r="J30" s="163">
        <v>100.09003680512885</v>
      </c>
      <c r="K30" s="163">
        <v>100.12075994668517</v>
      </c>
      <c r="L30" s="163">
        <v>100.04905327465099</v>
      </c>
      <c r="M30" s="163">
        <v>100.08339646949229</v>
      </c>
      <c r="N30" s="163">
        <v>100.14892532848462</v>
      </c>
      <c r="O30" s="163" t="s">
        <v>15</v>
      </c>
      <c r="P30" s="163">
        <v>100.16211578505721</v>
      </c>
      <c r="Q30" s="163">
        <v>99.972715208167045</v>
      </c>
      <c r="R30" s="163">
        <v>99.91849410100572</v>
      </c>
      <c r="S30" s="163">
        <v>100.02426205828689</v>
      </c>
      <c r="T30" s="163">
        <v>99.967440240733183</v>
      </c>
      <c r="U30" s="163">
        <v>99.656868907956039</v>
      </c>
      <c r="V30" s="163">
        <v>99.895582686003308</v>
      </c>
      <c r="W30" s="163">
        <v>100.07420446800501</v>
      </c>
      <c r="X30" s="163">
        <v>100.40736743407047</v>
      </c>
      <c r="Y30" s="163">
        <v>100.11495517772563</v>
      </c>
      <c r="Z30" s="163">
        <v>100.20996044562098</v>
      </c>
      <c r="AA30" s="163">
        <v>100.24252249155896</v>
      </c>
      <c r="AB30" s="163" t="s">
        <v>15</v>
      </c>
      <c r="AC30" s="163">
        <v>100.24314283017814</v>
      </c>
      <c r="AD30" s="163">
        <v>99.974962654032979</v>
      </c>
      <c r="AE30" s="163">
        <v>100.03875716191102</v>
      </c>
      <c r="AF30" s="163">
        <v>100.13317315782027</v>
      </c>
      <c r="AG30" s="163">
        <v>99.870707954707399</v>
      </c>
      <c r="AH30" s="163">
        <v>99.81736457680681</v>
      </c>
      <c r="AI30" s="163">
        <v>99.847414753719619</v>
      </c>
      <c r="AJ30" s="163">
        <v>100.47730219645838</v>
      </c>
      <c r="AK30" s="163">
        <v>100.25748430153311</v>
      </c>
      <c r="AL30" s="163">
        <v>100.03385856298945</v>
      </c>
      <c r="AM30" s="163">
        <v>100.54905511411781</v>
      </c>
      <c r="AN30" s="163">
        <v>100.21853694997745</v>
      </c>
      <c r="AO30" s="163" t="s">
        <v>15</v>
      </c>
      <c r="AP30" s="163">
        <v>100.2145467809997</v>
      </c>
      <c r="AQ30" s="163">
        <v>99.731940782399306</v>
      </c>
      <c r="AR30" s="163">
        <v>100.00529560816625</v>
      </c>
      <c r="AS30" s="163">
        <v>100.11870296192609</v>
      </c>
      <c r="AT30" s="163">
        <v>99.895387499663585</v>
      </c>
      <c r="AU30" s="163">
        <v>99.762646594854388</v>
      </c>
      <c r="AV30" s="163">
        <v>100.0007118997944</v>
      </c>
      <c r="AW30" s="163">
        <v>100.12911339561457</v>
      </c>
      <c r="AX30" s="163">
        <v>100.4052105445635</v>
      </c>
      <c r="AY30" s="163">
        <v>100.17629187040016</v>
      </c>
      <c r="AZ30" s="163">
        <v>100.16073006112343</v>
      </c>
      <c r="BA30" s="163">
        <v>100.50842147703234</v>
      </c>
      <c r="BB30" s="163" t="s">
        <v>15</v>
      </c>
      <c r="BC30" s="163">
        <v>100.80587274649953</v>
      </c>
      <c r="BD30" s="163">
        <v>100.36152689225347</v>
      </c>
      <c r="BE30" s="163">
        <v>100.05775050381602</v>
      </c>
      <c r="BF30" s="163">
        <v>99.989000632190738</v>
      </c>
      <c r="BG30" s="163">
        <v>100.47130061827846</v>
      </c>
      <c r="BH30" s="163">
        <v>100.08561820317168</v>
      </c>
      <c r="BI30" s="163">
        <v>100.06165566147256</v>
      </c>
      <c r="BJ30" s="163">
        <v>100.0456058651904</v>
      </c>
      <c r="BK30" s="163">
        <v>100.22080613829691</v>
      </c>
      <c r="BL30" s="163">
        <v>100.66091396652143</v>
      </c>
      <c r="BM30" s="163">
        <v>100.31860477083984</v>
      </c>
      <c r="BN30" s="163">
        <v>100.85187802958065</v>
      </c>
    </row>
    <row r="31" spans="1:66" s="170" customFormat="1" ht="12.75" customHeight="1">
      <c r="A31" s="161" t="s">
        <v>2955</v>
      </c>
      <c r="B31" s="163" t="s">
        <v>15</v>
      </c>
      <c r="C31" s="163">
        <v>100.1114190832489</v>
      </c>
      <c r="D31" s="163">
        <v>99.862126896691123</v>
      </c>
      <c r="E31" s="163">
        <v>99.891783796807815</v>
      </c>
      <c r="F31" s="163">
        <v>100.00644147409461</v>
      </c>
      <c r="G31" s="163">
        <v>99.846431445703161</v>
      </c>
      <c r="H31" s="163">
        <v>100.06207062378908</v>
      </c>
      <c r="I31" s="163">
        <v>99.92240480447893</v>
      </c>
      <c r="J31" s="163">
        <v>100.08083742138274</v>
      </c>
      <c r="K31" s="163">
        <v>100.11802922130408</v>
      </c>
      <c r="L31" s="163">
        <v>100.01635341409998</v>
      </c>
      <c r="M31" s="163">
        <v>100.07059147139941</v>
      </c>
      <c r="N31" s="163">
        <v>100.11104933933746</v>
      </c>
      <c r="O31" s="163" t="s">
        <v>15</v>
      </c>
      <c r="P31" s="163">
        <v>100.05576210604079</v>
      </c>
      <c r="Q31" s="163">
        <v>100.0222747490339</v>
      </c>
      <c r="R31" s="163">
        <v>99.894746505012549</v>
      </c>
      <c r="S31" s="163">
        <v>100.01830566055565</v>
      </c>
      <c r="T31" s="163">
        <v>99.95550912614523</v>
      </c>
      <c r="U31" s="163">
        <v>99.863777530163389</v>
      </c>
      <c r="V31" s="163">
        <v>99.909330634245237</v>
      </c>
      <c r="W31" s="163">
        <v>100.02766034354885</v>
      </c>
      <c r="X31" s="163">
        <v>100.36925990170292</v>
      </c>
      <c r="Y31" s="163">
        <v>100.10911540734155</v>
      </c>
      <c r="Z31" s="163">
        <v>100.25846632263764</v>
      </c>
      <c r="AA31" s="163">
        <v>100.38145387302428</v>
      </c>
      <c r="AB31" s="163" t="s">
        <v>15</v>
      </c>
      <c r="AC31" s="163">
        <v>100.10488310892076</v>
      </c>
      <c r="AD31" s="163">
        <v>99.997982530286919</v>
      </c>
      <c r="AE31" s="163">
        <v>100.14351763203202</v>
      </c>
      <c r="AF31" s="163">
        <v>100.08332279087708</v>
      </c>
      <c r="AG31" s="163">
        <v>99.956125796779332</v>
      </c>
      <c r="AH31" s="163">
        <v>99.9325727478044</v>
      </c>
      <c r="AI31" s="163">
        <v>99.909131988324916</v>
      </c>
      <c r="AJ31" s="163">
        <v>100.56727093152271</v>
      </c>
      <c r="AK31" s="163">
        <v>100.27074032009631</v>
      </c>
      <c r="AL31" s="163">
        <v>100.05156655586755</v>
      </c>
      <c r="AM31" s="163">
        <v>100.35387104540025</v>
      </c>
      <c r="AN31" s="163">
        <v>100.29325351737293</v>
      </c>
      <c r="AO31" s="163" t="s">
        <v>15</v>
      </c>
      <c r="AP31" s="163">
        <v>100.18363542785274</v>
      </c>
      <c r="AQ31" s="163">
        <v>99.717379403879477</v>
      </c>
      <c r="AR31" s="163">
        <v>99.779033359927865</v>
      </c>
      <c r="AS31" s="163">
        <v>100.04578999874244</v>
      </c>
      <c r="AT31" s="163">
        <v>99.949922907184231</v>
      </c>
      <c r="AU31" s="163">
        <v>99.84142565210513</v>
      </c>
      <c r="AV31" s="163">
        <v>100.0287515679984</v>
      </c>
      <c r="AW31" s="163">
        <v>100.10266570541093</v>
      </c>
      <c r="AX31" s="163">
        <v>100.40647867576986</v>
      </c>
      <c r="AY31" s="163">
        <v>100.26719693358237</v>
      </c>
      <c r="AZ31" s="163">
        <v>100.21827503832255</v>
      </c>
      <c r="BA31" s="163">
        <v>100.61668522570753</v>
      </c>
      <c r="BB31" s="163" t="s">
        <v>15</v>
      </c>
      <c r="BC31" s="163">
        <v>101.14693115429098</v>
      </c>
      <c r="BD31" s="163">
        <v>100.51956576089806</v>
      </c>
      <c r="BE31" s="163">
        <v>100.04102580654694</v>
      </c>
      <c r="BF31" s="163">
        <v>99.961804437597479</v>
      </c>
      <c r="BG31" s="163">
        <v>100.56260073564538</v>
      </c>
      <c r="BH31" s="163">
        <v>100.07614975546895</v>
      </c>
      <c r="BI31" s="163">
        <v>100.07249624238517</v>
      </c>
      <c r="BJ31" s="163">
        <v>100.02291944828438</v>
      </c>
      <c r="BK31" s="163">
        <v>100.18798602883574</v>
      </c>
      <c r="BL31" s="163">
        <v>100.54745898464084</v>
      </c>
      <c r="BM31" s="163">
        <v>100.30946994459917</v>
      </c>
      <c r="BN31" s="163">
        <v>100.67599284605662</v>
      </c>
    </row>
    <row r="32" spans="1:66" s="170" customFormat="1" ht="12.75" customHeight="1">
      <c r="A32" s="165" t="s">
        <v>2959</v>
      </c>
      <c r="B32" s="163" t="s">
        <v>15</v>
      </c>
      <c r="C32" s="163">
        <v>100.02910909860859</v>
      </c>
      <c r="D32" s="163">
        <v>99.571546195736403</v>
      </c>
      <c r="E32" s="163">
        <v>99.880025646047329</v>
      </c>
      <c r="F32" s="163">
        <v>101.3534881748171</v>
      </c>
      <c r="G32" s="163">
        <v>98.867618418506936</v>
      </c>
      <c r="H32" s="163">
        <v>100.80060331378471</v>
      </c>
      <c r="I32" s="163">
        <v>100.28475788238292</v>
      </c>
      <c r="J32" s="163">
        <v>100.16779388542523</v>
      </c>
      <c r="K32" s="163">
        <v>99.792506809738512</v>
      </c>
      <c r="L32" s="163">
        <v>100.13687061735578</v>
      </c>
      <c r="M32" s="163">
        <v>100.20168090412254</v>
      </c>
      <c r="N32" s="163">
        <v>100.04808527075886</v>
      </c>
      <c r="O32" s="163" t="s">
        <v>15</v>
      </c>
      <c r="P32" s="163">
        <v>100.39033347527825</v>
      </c>
      <c r="Q32" s="163">
        <v>99.946228865638147</v>
      </c>
      <c r="R32" s="163">
        <v>99.552559190852463</v>
      </c>
      <c r="S32" s="163">
        <v>99.697634958328578</v>
      </c>
      <c r="T32" s="163">
        <v>99.801632179141635</v>
      </c>
      <c r="U32" s="163">
        <v>100.3354786760507</v>
      </c>
      <c r="V32" s="163">
        <v>100.01238844425461</v>
      </c>
      <c r="W32" s="163">
        <v>100.01695969103316</v>
      </c>
      <c r="X32" s="163">
        <v>100.02447850686464</v>
      </c>
      <c r="Y32" s="163">
        <v>100.01386024231682</v>
      </c>
      <c r="Z32" s="163">
        <v>100.37164871246023</v>
      </c>
      <c r="AA32" s="163">
        <v>100.14120909733944</v>
      </c>
      <c r="AB32" s="163" t="s">
        <v>15</v>
      </c>
      <c r="AC32" s="163">
        <v>100.01753518720369</v>
      </c>
      <c r="AD32" s="163">
        <v>99.527540441507696</v>
      </c>
      <c r="AE32" s="163">
        <v>100.15046454421656</v>
      </c>
      <c r="AF32" s="163">
        <v>99.992482931496369</v>
      </c>
      <c r="AG32" s="163">
        <v>101.64263944127087</v>
      </c>
      <c r="AH32" s="163">
        <v>99.816515616948465</v>
      </c>
      <c r="AI32" s="163">
        <v>100.04700390462007</v>
      </c>
      <c r="AJ32" s="163">
        <v>100.25907832649852</v>
      </c>
      <c r="AK32" s="163">
        <v>100.72953050477844</v>
      </c>
      <c r="AL32" s="163">
        <v>100.00392981390887</v>
      </c>
      <c r="AM32" s="163">
        <v>99.99726411840885</v>
      </c>
      <c r="AN32" s="163">
        <v>99.966986861049335</v>
      </c>
      <c r="AO32" s="163" t="s">
        <v>15</v>
      </c>
      <c r="AP32" s="163">
        <v>99.994642319039102</v>
      </c>
      <c r="AQ32" s="163">
        <v>99.628425500253769</v>
      </c>
      <c r="AR32" s="163">
        <v>99.499192885903327</v>
      </c>
      <c r="AS32" s="163">
        <v>100.33591750888118</v>
      </c>
      <c r="AT32" s="163">
        <v>101.56435630267153</v>
      </c>
      <c r="AU32" s="163">
        <v>99.964305693299664</v>
      </c>
      <c r="AV32" s="163">
        <v>99.919965760262059</v>
      </c>
      <c r="AW32" s="163">
        <v>99.829022517950392</v>
      </c>
      <c r="AX32" s="163">
        <v>99.924129090816308</v>
      </c>
      <c r="AY32" s="163">
        <v>99.866595493428818</v>
      </c>
      <c r="AZ32" s="163">
        <v>100.02517844715658</v>
      </c>
      <c r="BA32" s="163">
        <v>100.00906929829097</v>
      </c>
      <c r="BB32" s="163" t="s">
        <v>15</v>
      </c>
      <c r="BC32" s="163">
        <v>100.39368765872703</v>
      </c>
      <c r="BD32" s="163">
        <v>100.8628342330252</v>
      </c>
      <c r="BE32" s="163">
        <v>100.0705814250642</v>
      </c>
      <c r="BF32" s="163">
        <v>100.00866017367349</v>
      </c>
      <c r="BG32" s="163">
        <v>99.992834480200372</v>
      </c>
      <c r="BH32" s="163">
        <v>100.01368654767964</v>
      </c>
      <c r="BI32" s="163">
        <v>100.00125579602222</v>
      </c>
      <c r="BJ32" s="163">
        <v>100.13193699976431</v>
      </c>
      <c r="BK32" s="163">
        <v>100.07053818519498</v>
      </c>
      <c r="BL32" s="163">
        <v>99.999088846531336</v>
      </c>
      <c r="BM32" s="163">
        <v>100.03188363920232</v>
      </c>
      <c r="BN32" s="163">
        <v>100.07321077406172</v>
      </c>
    </row>
    <row r="33" spans="1:66" s="170" customFormat="1" ht="12.75" customHeight="1">
      <c r="A33" s="165" t="s">
        <v>3807</v>
      </c>
      <c r="B33" s="163" t="s">
        <v>15</v>
      </c>
      <c r="C33" s="163">
        <v>100.11937284029698</v>
      </c>
      <c r="D33" s="163">
        <v>99.874291172722238</v>
      </c>
      <c r="E33" s="163">
        <v>99.859904669057642</v>
      </c>
      <c r="F33" s="163">
        <v>99.923366858759437</v>
      </c>
      <c r="G33" s="163">
        <v>99.885758419895993</v>
      </c>
      <c r="H33" s="163">
        <v>99.991018450106154</v>
      </c>
      <c r="I33" s="163">
        <v>99.898417525475281</v>
      </c>
      <c r="J33" s="163">
        <v>100.06920115726736</v>
      </c>
      <c r="K33" s="163">
        <v>100.11809268829414</v>
      </c>
      <c r="L33" s="163">
        <v>100.01702803146631</v>
      </c>
      <c r="M33" s="163">
        <v>100.06709457866445</v>
      </c>
      <c r="N33" s="163">
        <v>100.11352586207786</v>
      </c>
      <c r="O33" s="163" t="s">
        <v>15</v>
      </c>
      <c r="P33" s="163">
        <v>100.03964064694802</v>
      </c>
      <c r="Q33" s="163">
        <v>100.00713923924332</v>
      </c>
      <c r="R33" s="163">
        <v>99.896181378211395</v>
      </c>
      <c r="S33" s="163">
        <v>100.03056279539074</v>
      </c>
      <c r="T33" s="163">
        <v>99.962264988058962</v>
      </c>
      <c r="U33" s="163">
        <v>99.832116088567275</v>
      </c>
      <c r="V33" s="163">
        <v>99.893232644469492</v>
      </c>
      <c r="W33" s="163">
        <v>100.03092543551308</v>
      </c>
      <c r="X33" s="163">
        <v>100.42899904992635</v>
      </c>
      <c r="Y33" s="163">
        <v>100.1214045012041</v>
      </c>
      <c r="Z33" s="163">
        <v>100.28864929387409</v>
      </c>
      <c r="AA33" s="163">
        <v>100.43855111714367</v>
      </c>
      <c r="AB33" s="163" t="s">
        <v>15</v>
      </c>
      <c r="AC33" s="163">
        <v>100.0598934291769</v>
      </c>
      <c r="AD33" s="163">
        <v>99.989917587929284</v>
      </c>
      <c r="AE33" s="163">
        <v>100.16036580437347</v>
      </c>
      <c r="AF33" s="163">
        <v>100.09747386322141</v>
      </c>
      <c r="AG33" s="163">
        <v>99.951422328869981</v>
      </c>
      <c r="AH33" s="163">
        <v>99.866164947652464</v>
      </c>
      <c r="AI33" s="163">
        <v>99.880468142502409</v>
      </c>
      <c r="AJ33" s="163">
        <v>100.65497958461506</v>
      </c>
      <c r="AK33" s="163">
        <v>100.2904585107687</v>
      </c>
      <c r="AL33" s="163">
        <v>100.06083492787205</v>
      </c>
      <c r="AM33" s="163">
        <v>100.41956435899478</v>
      </c>
      <c r="AN33" s="163">
        <v>100.25821578965109</v>
      </c>
      <c r="AO33" s="163" t="s">
        <v>15</v>
      </c>
      <c r="AP33" s="163">
        <v>100.13548847541365</v>
      </c>
      <c r="AQ33" s="163">
        <v>99.621221047542107</v>
      </c>
      <c r="AR33" s="163">
        <v>99.737093249005554</v>
      </c>
      <c r="AS33" s="163">
        <v>100.04001623401476</v>
      </c>
      <c r="AT33" s="163">
        <v>99.87832722960097</v>
      </c>
      <c r="AU33" s="163">
        <v>99.813278019130166</v>
      </c>
      <c r="AV33" s="163">
        <v>100.00955865742193</v>
      </c>
      <c r="AW33" s="163">
        <v>100.03191926796893</v>
      </c>
      <c r="AX33" s="163">
        <v>100.43619149155812</v>
      </c>
      <c r="AY33" s="163">
        <v>100.27249577508108</v>
      </c>
      <c r="AZ33" s="163">
        <v>100.22918498138371</v>
      </c>
      <c r="BA33" s="163">
        <v>100.65607603053743</v>
      </c>
      <c r="BB33" s="163" t="s">
        <v>15</v>
      </c>
      <c r="BC33" s="163">
        <v>101.20945208775358</v>
      </c>
      <c r="BD33" s="163">
        <v>100.51423056168716</v>
      </c>
      <c r="BE33" s="163">
        <v>100.02332690450719</v>
      </c>
      <c r="BF33" s="163">
        <v>99.927946306485836</v>
      </c>
      <c r="BG33" s="163">
        <v>100.4270354273433</v>
      </c>
      <c r="BH33" s="163">
        <v>100.07807543357275</v>
      </c>
      <c r="BI33" s="163">
        <v>100.05482945570768</v>
      </c>
      <c r="BJ33" s="163">
        <v>100.01411354526624</v>
      </c>
      <c r="BK33" s="163">
        <v>100.19669717100041</v>
      </c>
      <c r="BL33" s="163">
        <v>100.57794127398019</v>
      </c>
      <c r="BM33" s="163">
        <v>100.30649649886357</v>
      </c>
      <c r="BN33" s="163">
        <v>100.70404214071506</v>
      </c>
    </row>
    <row r="34" spans="1:66" s="170" customFormat="1" ht="12.75" customHeight="1">
      <c r="A34" s="946" t="s">
        <v>2956</v>
      </c>
      <c r="B34" s="163" t="s">
        <v>15</v>
      </c>
      <c r="C34" s="163">
        <v>100.18190249759928</v>
      </c>
      <c r="D34" s="163">
        <v>99.974777072419883</v>
      </c>
      <c r="E34" s="163">
        <v>99.94150451982371</v>
      </c>
      <c r="F34" s="163">
        <v>100.23293354413083</v>
      </c>
      <c r="G34" s="163">
        <v>99.897452438304128</v>
      </c>
      <c r="H34" s="163">
        <v>100.02094894666665</v>
      </c>
      <c r="I34" s="163">
        <v>99.962759873290025</v>
      </c>
      <c r="J34" s="163">
        <v>100.02457528268526</v>
      </c>
      <c r="K34" s="163">
        <v>99.996699803782178</v>
      </c>
      <c r="L34" s="163">
        <v>100.2701622203348</v>
      </c>
      <c r="M34" s="163">
        <v>100.13473459249778</v>
      </c>
      <c r="N34" s="163">
        <v>100.17949478968207</v>
      </c>
      <c r="O34" s="163" t="s">
        <v>15</v>
      </c>
      <c r="P34" s="163">
        <v>100.04143745394683</v>
      </c>
      <c r="Q34" s="163">
        <v>100.19020402709558</v>
      </c>
      <c r="R34" s="163">
        <v>99.995219192384013</v>
      </c>
      <c r="S34" s="163">
        <v>99.963620885721241</v>
      </c>
      <c r="T34" s="163">
        <v>99.993591941289878</v>
      </c>
      <c r="U34" s="163">
        <v>100.03880153281948</v>
      </c>
      <c r="V34" s="163">
        <v>99.957574321390723</v>
      </c>
      <c r="W34" s="163">
        <v>99.966043028973047</v>
      </c>
      <c r="X34" s="163">
        <v>100.39671250849385</v>
      </c>
      <c r="Y34" s="163">
        <v>100.20416962369507</v>
      </c>
      <c r="Z34" s="163">
        <v>100.64308047509904</v>
      </c>
      <c r="AA34" s="163">
        <v>101.48681100866324</v>
      </c>
      <c r="AB34" s="163" t="s">
        <v>15</v>
      </c>
      <c r="AC34" s="163">
        <v>100.08259055212068</v>
      </c>
      <c r="AD34" s="163">
        <v>100.1619934437971</v>
      </c>
      <c r="AE34" s="163">
        <v>100.53957264255635</v>
      </c>
      <c r="AF34" s="163">
        <v>100.15113189832641</v>
      </c>
      <c r="AG34" s="163">
        <v>99.995839693223829</v>
      </c>
      <c r="AH34" s="163">
        <v>99.842748175820347</v>
      </c>
      <c r="AI34" s="163">
        <v>99.968509831914531</v>
      </c>
      <c r="AJ34" s="163">
        <v>100.22486358743234</v>
      </c>
      <c r="AK34" s="163">
        <v>100.05869376016929</v>
      </c>
      <c r="AL34" s="163">
        <v>100.13459608157891</v>
      </c>
      <c r="AM34" s="163">
        <v>100.23811983138691</v>
      </c>
      <c r="AN34" s="163">
        <v>100.45330381205476</v>
      </c>
      <c r="AO34" s="163" t="s">
        <v>15</v>
      </c>
      <c r="AP34" s="163">
        <v>100.22702566150592</v>
      </c>
      <c r="AQ34" s="163">
        <v>100.06660389601481</v>
      </c>
      <c r="AR34" s="163">
        <v>99.921923608187527</v>
      </c>
      <c r="AS34" s="163">
        <v>99.884512524198229</v>
      </c>
      <c r="AT34" s="163">
        <v>100.01204586238859</v>
      </c>
      <c r="AU34" s="163">
        <v>99.699099007888179</v>
      </c>
      <c r="AV34" s="163">
        <v>100.39995243746745</v>
      </c>
      <c r="AW34" s="163">
        <v>100.22886167937888</v>
      </c>
      <c r="AX34" s="163">
        <v>100.33797111482707</v>
      </c>
      <c r="AY34" s="163">
        <v>100.13760607943149</v>
      </c>
      <c r="AZ34" s="163">
        <v>100.13688490670584</v>
      </c>
      <c r="BA34" s="163">
        <v>101.55617049411279</v>
      </c>
      <c r="BB34" s="163" t="s">
        <v>15</v>
      </c>
      <c r="BC34" s="163">
        <v>100.54505753434249</v>
      </c>
      <c r="BD34" s="163">
        <v>100.08695471878266</v>
      </c>
      <c r="BE34" s="163">
        <v>100.00370663239026</v>
      </c>
      <c r="BF34" s="163">
        <v>99.799961136796128</v>
      </c>
      <c r="BG34" s="163">
        <v>98.997364176605743</v>
      </c>
      <c r="BH34" s="163">
        <v>99.953259923686772</v>
      </c>
      <c r="BI34" s="163">
        <v>100.07528130394437</v>
      </c>
      <c r="BJ34" s="163">
        <v>99.970081154424889</v>
      </c>
      <c r="BK34" s="163">
        <v>99.98288333796647</v>
      </c>
      <c r="BL34" s="163">
        <v>100.54706700547351</v>
      </c>
      <c r="BM34" s="163">
        <v>100.32487997795218</v>
      </c>
      <c r="BN34" s="163">
        <v>101.45758911685081</v>
      </c>
    </row>
    <row r="35" spans="1:66" s="170" customFormat="1" ht="12.75" customHeight="1">
      <c r="A35" s="946" t="s">
        <v>2957</v>
      </c>
      <c r="B35" s="163" t="s">
        <v>15</v>
      </c>
      <c r="C35" s="163">
        <v>100.05315838376987</v>
      </c>
      <c r="D35" s="163">
        <v>99.862431657249147</v>
      </c>
      <c r="E35" s="163">
        <v>99.845144828530422</v>
      </c>
      <c r="F35" s="163">
        <v>99.782146639946134</v>
      </c>
      <c r="G35" s="163">
        <v>99.829300937554493</v>
      </c>
      <c r="H35" s="163">
        <v>100.04847441879289</v>
      </c>
      <c r="I35" s="163">
        <v>99.978057439719962</v>
      </c>
      <c r="J35" s="163">
        <v>99.889803332281872</v>
      </c>
      <c r="K35" s="163">
        <v>99.918667509515231</v>
      </c>
      <c r="L35" s="163">
        <v>100.00559876215671</v>
      </c>
      <c r="M35" s="163">
        <v>99.978900545519991</v>
      </c>
      <c r="N35" s="163">
        <v>100.11750798078029</v>
      </c>
      <c r="O35" s="163" t="s">
        <v>15</v>
      </c>
      <c r="P35" s="163">
        <v>100.04178215872204</v>
      </c>
      <c r="Q35" s="163">
        <v>99.929459635042917</v>
      </c>
      <c r="R35" s="163">
        <v>99.775327086843376</v>
      </c>
      <c r="S35" s="163">
        <v>100.00353504806985</v>
      </c>
      <c r="T35" s="163">
        <v>99.953788968407892</v>
      </c>
      <c r="U35" s="163">
        <v>99.862602726551103</v>
      </c>
      <c r="V35" s="163">
        <v>99.910036982976848</v>
      </c>
      <c r="W35" s="163">
        <v>99.939390011662155</v>
      </c>
      <c r="X35" s="163">
        <v>100.11759518317255</v>
      </c>
      <c r="Y35" s="163">
        <v>100.07074210230496</v>
      </c>
      <c r="Z35" s="163">
        <v>100.07417222743132</v>
      </c>
      <c r="AA35" s="163">
        <v>100.13867107505283</v>
      </c>
      <c r="AB35" s="163" t="s">
        <v>15</v>
      </c>
      <c r="AC35" s="163">
        <v>100.01952959080538</v>
      </c>
      <c r="AD35" s="163">
        <v>99.847386605051526</v>
      </c>
      <c r="AE35" s="163">
        <v>99.893489342966689</v>
      </c>
      <c r="AF35" s="163">
        <v>100.1060587246302</v>
      </c>
      <c r="AG35" s="163">
        <v>99.99109833837953</v>
      </c>
      <c r="AH35" s="163">
        <v>100.07149367883987</v>
      </c>
      <c r="AI35" s="163">
        <v>100.02806473812022</v>
      </c>
      <c r="AJ35" s="163">
        <v>100.95434897497282</v>
      </c>
      <c r="AK35" s="163">
        <v>100.10271599292425</v>
      </c>
      <c r="AL35" s="163">
        <v>100.04569091553917</v>
      </c>
      <c r="AM35" s="163">
        <v>100.80549623441826</v>
      </c>
      <c r="AN35" s="163">
        <v>100.21852353186588</v>
      </c>
      <c r="AO35" s="163" t="s">
        <v>15</v>
      </c>
      <c r="AP35" s="163">
        <v>100.09490907233022</v>
      </c>
      <c r="AQ35" s="163">
        <v>99.107632114652873</v>
      </c>
      <c r="AR35" s="163">
        <v>99.521265136471555</v>
      </c>
      <c r="AS35" s="163">
        <v>100.1048139546255</v>
      </c>
      <c r="AT35" s="163">
        <v>99.800165883134994</v>
      </c>
      <c r="AU35" s="163">
        <v>99.724086325858607</v>
      </c>
      <c r="AV35" s="163">
        <v>99.707085033564681</v>
      </c>
      <c r="AW35" s="163">
        <v>99.859556249914434</v>
      </c>
      <c r="AX35" s="163">
        <v>100.23894482525542</v>
      </c>
      <c r="AY35" s="163">
        <v>100.52690644131734</v>
      </c>
      <c r="AZ35" s="163">
        <v>100.39277700291859</v>
      </c>
      <c r="BA35" s="163">
        <v>100.14542877684008</v>
      </c>
      <c r="BB35" s="163" t="s">
        <v>15</v>
      </c>
      <c r="BC35" s="163">
        <v>102.42993352786871</v>
      </c>
      <c r="BD35" s="163">
        <v>101.11763264125236</v>
      </c>
      <c r="BE35" s="163">
        <v>100.02177217502211</v>
      </c>
      <c r="BF35" s="163">
        <v>99.90488719160119</v>
      </c>
      <c r="BG35" s="163">
        <v>101.67341209529235</v>
      </c>
      <c r="BH35" s="163">
        <v>100.01560985369147</v>
      </c>
      <c r="BI35" s="163">
        <v>99.982690238614964</v>
      </c>
      <c r="BJ35" s="163">
        <v>100.01927333424933</v>
      </c>
      <c r="BK35" s="163">
        <v>100.16108652524794</v>
      </c>
      <c r="BL35" s="163">
        <v>100.15723763609155</v>
      </c>
      <c r="BM35" s="163">
        <v>100.14386582791471</v>
      </c>
      <c r="BN35" s="163">
        <v>100.38495693904591</v>
      </c>
    </row>
    <row r="36" spans="1:66" s="170" customFormat="1" ht="12.75" customHeight="1">
      <c r="A36" s="946" t="s">
        <v>2958</v>
      </c>
      <c r="B36" s="163" t="s">
        <v>15</v>
      </c>
      <c r="C36" s="163">
        <v>100.16569242480257</v>
      </c>
      <c r="D36" s="163">
        <v>99.795920533907406</v>
      </c>
      <c r="E36" s="163">
        <v>99.804420441103531</v>
      </c>
      <c r="F36" s="163">
        <v>99.850175815361126</v>
      </c>
      <c r="G36" s="163">
        <v>99.965473679729527</v>
      </c>
      <c r="H36" s="163">
        <v>99.861217812023185</v>
      </c>
      <c r="I36" s="163">
        <v>99.694705649224531</v>
      </c>
      <c r="J36" s="163">
        <v>100.4260841679026</v>
      </c>
      <c r="K36" s="163">
        <v>100.58638172221379</v>
      </c>
      <c r="L36" s="163">
        <v>99.778536525688438</v>
      </c>
      <c r="M36" s="163">
        <v>100.1491752415606</v>
      </c>
      <c r="N36" s="163">
        <v>100.0391271021544</v>
      </c>
      <c r="O36" s="163" t="s">
        <v>15</v>
      </c>
      <c r="P36" s="163">
        <v>100.03409720912219</v>
      </c>
      <c r="Q36" s="163">
        <v>99.955086894442999</v>
      </c>
      <c r="R36" s="163">
        <v>100.00435301495618</v>
      </c>
      <c r="S36" s="163">
        <v>100.1457054903137</v>
      </c>
      <c r="T36" s="163">
        <v>99.944936954015347</v>
      </c>
      <c r="U36" s="163">
        <v>99.577894467056481</v>
      </c>
      <c r="V36" s="163">
        <v>99.801923984232559</v>
      </c>
      <c r="W36" s="163">
        <v>100.24390775350798</v>
      </c>
      <c r="X36" s="163">
        <v>100.96383228391304</v>
      </c>
      <c r="Y36" s="163">
        <v>100.12057446441347</v>
      </c>
      <c r="Z36" s="163">
        <v>100.28066388237696</v>
      </c>
      <c r="AA36" s="163">
        <v>99.875082219465767</v>
      </c>
      <c r="AB36" s="163" t="s">
        <v>15</v>
      </c>
      <c r="AC36" s="163">
        <v>100.10197143372766</v>
      </c>
      <c r="AD36" s="163">
        <v>100.04586628314939</v>
      </c>
      <c r="AE36" s="163">
        <v>100.20649025713442</v>
      </c>
      <c r="AF36" s="163">
        <v>100.02953825700121</v>
      </c>
      <c r="AG36" s="163">
        <v>99.843016356902325</v>
      </c>
      <c r="AH36" s="163">
        <v>99.560904984853295</v>
      </c>
      <c r="AI36" s="163">
        <v>99.553325179601543</v>
      </c>
      <c r="AJ36" s="163">
        <v>100.60936603773163</v>
      </c>
      <c r="AK36" s="163">
        <v>100.83083303570297</v>
      </c>
      <c r="AL36" s="163">
        <v>100.01085698245993</v>
      </c>
      <c r="AM36" s="163">
        <v>99.980461821672833</v>
      </c>
      <c r="AN36" s="163">
        <v>100.12524759554759</v>
      </c>
      <c r="AO36" s="163" t="s">
        <v>15</v>
      </c>
      <c r="AP36" s="163">
        <v>100.10855179527776</v>
      </c>
      <c r="AQ36" s="163">
        <v>100.0039827009257</v>
      </c>
      <c r="AR36" s="163">
        <v>99.897052399561858</v>
      </c>
      <c r="AS36" s="163">
        <v>100.09418919571165</v>
      </c>
      <c r="AT36" s="163">
        <v>99.868093104158575</v>
      </c>
      <c r="AU36" s="163">
        <v>100.07261077184056</v>
      </c>
      <c r="AV36" s="163">
        <v>99.946399621345478</v>
      </c>
      <c r="AW36" s="163">
        <v>100.02760066025884</v>
      </c>
      <c r="AX36" s="163">
        <v>100.8571429155602</v>
      </c>
      <c r="AY36" s="163">
        <v>100.07608223848649</v>
      </c>
      <c r="AZ36" s="163">
        <v>100.10918142907521</v>
      </c>
      <c r="BA36" s="163">
        <v>100.22862575273412</v>
      </c>
      <c r="BB36" s="163" t="s">
        <v>15</v>
      </c>
      <c r="BC36" s="163">
        <v>100.29056395067433</v>
      </c>
      <c r="BD36" s="163">
        <v>100.17389114648468</v>
      </c>
      <c r="BE36" s="163">
        <v>100.05185876594047</v>
      </c>
      <c r="BF36" s="163">
        <v>100.13364761504775</v>
      </c>
      <c r="BG36" s="163">
        <v>100.43248441563047</v>
      </c>
      <c r="BH36" s="163">
        <v>100.29842328552962</v>
      </c>
      <c r="BI36" s="163">
        <v>100.11561919865932</v>
      </c>
      <c r="BJ36" s="163">
        <v>100.05963182811182</v>
      </c>
      <c r="BK36" s="163">
        <v>100.48866419950086</v>
      </c>
      <c r="BL36" s="163">
        <v>101.10569112813896</v>
      </c>
      <c r="BM36" s="163">
        <v>100.47354295102512</v>
      </c>
      <c r="BN36" s="163">
        <v>100.20112797877418</v>
      </c>
    </row>
    <row r="37" spans="1:66" s="170" customFormat="1" ht="12.75" customHeight="1">
      <c r="A37" s="165" t="s">
        <v>3808</v>
      </c>
      <c r="B37" s="163" t="s">
        <v>15</v>
      </c>
      <c r="C37" s="163">
        <v>100.05626581652238</v>
      </c>
      <c r="D37" s="163">
        <v>99.995968032582041</v>
      </c>
      <c r="E37" s="163">
        <v>100.60553818265103</v>
      </c>
      <c r="F37" s="163">
        <v>99.990861658095454</v>
      </c>
      <c r="G37" s="163">
        <v>100.33964140951754</v>
      </c>
      <c r="H37" s="163">
        <v>100.84638726545509</v>
      </c>
      <c r="I37" s="163">
        <v>100.01321361144824</v>
      </c>
      <c r="J37" s="163">
        <v>100.25986809241488</v>
      </c>
      <c r="K37" s="163">
        <v>100.52082297650971</v>
      </c>
      <c r="L37" s="163">
        <v>99.83661100233229</v>
      </c>
      <c r="M37" s="163">
        <v>99.980257753841002</v>
      </c>
      <c r="N37" s="163">
        <v>100.12340527696777</v>
      </c>
      <c r="O37" s="163" t="s">
        <v>15</v>
      </c>
      <c r="P37" s="163">
        <v>99.983481119227264</v>
      </c>
      <c r="Q37" s="163">
        <v>100.48968360598882</v>
      </c>
      <c r="R37" s="163">
        <v>100.25070539684957</v>
      </c>
      <c r="S37" s="163">
        <v>100.12495906059419</v>
      </c>
      <c r="T37" s="163">
        <v>100.00187876140902</v>
      </c>
      <c r="U37" s="163">
        <v>99.953526003715112</v>
      </c>
      <c r="V37" s="163">
        <v>99.987625794304179</v>
      </c>
      <c r="W37" s="163">
        <v>100.00347460687138</v>
      </c>
      <c r="X37" s="163">
        <v>100.05784237070698</v>
      </c>
      <c r="Y37" s="163">
        <v>100.03749679978257</v>
      </c>
      <c r="Z37" s="163">
        <v>99.996425979582881</v>
      </c>
      <c r="AA37" s="163">
        <v>100.04546243323603</v>
      </c>
      <c r="AB37" s="163" t="s">
        <v>15</v>
      </c>
      <c r="AC37" s="163">
        <v>100.38135158919097</v>
      </c>
      <c r="AD37" s="163">
        <v>100.16592256424042</v>
      </c>
      <c r="AE37" s="163">
        <v>100.01871486770024</v>
      </c>
      <c r="AF37" s="163">
        <v>99.98800475317482</v>
      </c>
      <c r="AG37" s="163">
        <v>99.436285667289354</v>
      </c>
      <c r="AH37" s="163">
        <v>100.39020545981903</v>
      </c>
      <c r="AI37" s="163">
        <v>100.05937309628732</v>
      </c>
      <c r="AJ37" s="163">
        <v>100.05257260677294</v>
      </c>
      <c r="AK37" s="163">
        <v>100</v>
      </c>
      <c r="AL37" s="163">
        <v>100.00017657287347</v>
      </c>
      <c r="AM37" s="163">
        <v>100.00001211188251</v>
      </c>
      <c r="AN37" s="163">
        <v>100.70101628675575</v>
      </c>
      <c r="AO37" s="163" t="s">
        <v>15</v>
      </c>
      <c r="AP37" s="163">
        <v>100.62266955922026</v>
      </c>
      <c r="AQ37" s="163">
        <v>100.41106443699084</v>
      </c>
      <c r="AR37" s="163">
        <v>100.15099330861457</v>
      </c>
      <c r="AS37" s="163">
        <v>100.01170604702921</v>
      </c>
      <c r="AT37" s="163">
        <v>99.999919310936534</v>
      </c>
      <c r="AU37" s="163">
        <v>99.999757932614244</v>
      </c>
      <c r="AV37" s="163">
        <v>101.15719332746514</v>
      </c>
      <c r="AW37" s="163">
        <v>100</v>
      </c>
      <c r="AX37" s="163">
        <v>100.00414610490185</v>
      </c>
      <c r="AY37" s="163">
        <v>99.909062447742841</v>
      </c>
      <c r="AZ37" s="163">
        <v>99.947608468261421</v>
      </c>
      <c r="BA37" s="163">
        <v>100.09175199481525</v>
      </c>
      <c r="BB37" s="163" t="s">
        <v>15</v>
      </c>
      <c r="BC37" s="163">
        <v>100.06140815085057</v>
      </c>
      <c r="BD37" s="163">
        <v>100.52837226913613</v>
      </c>
      <c r="BE37" s="163">
        <v>100.87034185825708</v>
      </c>
      <c r="BF37" s="163">
        <v>100.25801986471149</v>
      </c>
      <c r="BG37" s="163">
        <v>100.0268502764351</v>
      </c>
      <c r="BH37" s="163">
        <v>100.01131386222674</v>
      </c>
      <c r="BI37" s="163">
        <v>99.994614368823974</v>
      </c>
      <c r="BJ37" s="163">
        <v>99.946200691718445</v>
      </c>
      <c r="BK37" s="163">
        <v>100.01484582641589</v>
      </c>
      <c r="BL37" s="163">
        <v>100.01573824043859</v>
      </c>
      <c r="BM37" s="163">
        <v>100.73334201701152</v>
      </c>
      <c r="BN37" s="163">
        <v>100.00066893395257</v>
      </c>
    </row>
    <row r="38" spans="1:66" s="170" customFormat="1" ht="12.75" customHeight="1">
      <c r="A38" s="165" t="s">
        <v>2995</v>
      </c>
      <c r="B38" s="163" t="s">
        <v>15</v>
      </c>
      <c r="C38" s="163">
        <v>100.06930983821738</v>
      </c>
      <c r="D38" s="163">
        <v>99.891985757987158</v>
      </c>
      <c r="E38" s="163">
        <v>100.10461214313</v>
      </c>
      <c r="F38" s="163">
        <v>99.987312609163524</v>
      </c>
      <c r="G38" s="163">
        <v>99.979080331678162</v>
      </c>
      <c r="H38" s="163">
        <v>100.01428978808926</v>
      </c>
      <c r="I38" s="163">
        <v>100.01068280821369</v>
      </c>
      <c r="J38" s="163">
        <v>100.0333773161253</v>
      </c>
      <c r="K38" s="163">
        <v>100.09088422452423</v>
      </c>
      <c r="L38" s="163">
        <v>100.0774196510644</v>
      </c>
      <c r="M38" s="163">
        <v>100.11134115447203</v>
      </c>
      <c r="N38" s="163">
        <v>100.13301305044608</v>
      </c>
      <c r="O38" s="163" t="s">
        <v>15</v>
      </c>
      <c r="P38" s="163">
        <v>100.19921207180396</v>
      </c>
      <c r="Q38" s="163">
        <v>99.984135631784909</v>
      </c>
      <c r="R38" s="163">
        <v>99.99298637509952</v>
      </c>
      <c r="S38" s="163">
        <v>100.00133295104838</v>
      </c>
      <c r="T38" s="163">
        <v>99.894285909250726</v>
      </c>
      <c r="U38" s="163">
        <v>99.904028628809186</v>
      </c>
      <c r="V38" s="163">
        <v>100.01872694108305</v>
      </c>
      <c r="W38" s="163">
        <v>100.05455103672509</v>
      </c>
      <c r="X38" s="163">
        <v>100.05407299528277</v>
      </c>
      <c r="Y38" s="163">
        <v>100.1844408278516</v>
      </c>
      <c r="Z38" s="163">
        <v>100.23657157238537</v>
      </c>
      <c r="AA38" s="163">
        <v>100.153557694973</v>
      </c>
      <c r="AB38" s="163" t="s">
        <v>15</v>
      </c>
      <c r="AC38" s="163">
        <v>101.01920729020912</v>
      </c>
      <c r="AD38" s="163">
        <v>100.38406090981853</v>
      </c>
      <c r="AE38" s="163">
        <v>100.08393123851249</v>
      </c>
      <c r="AF38" s="163">
        <v>100.22401048451337</v>
      </c>
      <c r="AG38" s="163">
        <v>100.23658437269248</v>
      </c>
      <c r="AH38" s="163">
        <v>100.77932642854267</v>
      </c>
      <c r="AI38" s="163">
        <v>100.14912366298468</v>
      </c>
      <c r="AJ38" s="163">
        <v>100.01840390374632</v>
      </c>
      <c r="AK38" s="163">
        <v>100.02360428411714</v>
      </c>
      <c r="AL38" s="163">
        <v>100.00531320893053</v>
      </c>
      <c r="AM38" s="163">
        <v>99.983586078826548</v>
      </c>
      <c r="AN38" s="163">
        <v>100.00686252932549</v>
      </c>
      <c r="AO38" s="163" t="s">
        <v>15</v>
      </c>
      <c r="AP38" s="163">
        <v>100.12250928513824</v>
      </c>
      <c r="AQ38" s="163">
        <v>100.40985070068204</v>
      </c>
      <c r="AR38" s="163">
        <v>100.11271780495785</v>
      </c>
      <c r="AS38" s="163">
        <v>99.932229534655804</v>
      </c>
      <c r="AT38" s="163">
        <v>99.866374936365091</v>
      </c>
      <c r="AU38" s="163">
        <v>99.996060440869599</v>
      </c>
      <c r="AV38" s="163">
        <v>99.992888816709794</v>
      </c>
      <c r="AW38" s="163">
        <v>107.12851115814921</v>
      </c>
      <c r="AX38" s="163">
        <v>100.04337286475236</v>
      </c>
      <c r="AY38" s="163">
        <v>101.54524282511655</v>
      </c>
      <c r="AZ38" s="163">
        <v>100.32488016238563</v>
      </c>
      <c r="BA38" s="163">
        <v>100.01116254621959</v>
      </c>
      <c r="BB38" s="163" t="s">
        <v>15</v>
      </c>
      <c r="BC38" s="163">
        <v>99.997465527663323</v>
      </c>
      <c r="BD38" s="163">
        <v>100.00236303052405</v>
      </c>
      <c r="BE38" s="163">
        <v>100.02373846515948</v>
      </c>
      <c r="BF38" s="163">
        <v>102.07514794058153</v>
      </c>
      <c r="BG38" s="163">
        <v>113.67853588612209</v>
      </c>
      <c r="BH38" s="163">
        <v>100.15731289411183</v>
      </c>
      <c r="BI38" s="163">
        <v>101.63470081720605</v>
      </c>
      <c r="BJ38" s="163">
        <v>100.54076266914865</v>
      </c>
      <c r="BK38" s="163">
        <v>100.03963263581703</v>
      </c>
      <c r="BL38" s="163">
        <v>100.20838133068824</v>
      </c>
      <c r="BM38" s="163">
        <v>100.52060667884237</v>
      </c>
      <c r="BN38" s="163">
        <v>100.81062318420379</v>
      </c>
    </row>
    <row r="39" spans="1:66" s="170" customFormat="1" ht="12.75" customHeight="1">
      <c r="A39" s="161" t="s">
        <v>2985</v>
      </c>
      <c r="B39" s="163" t="s">
        <v>15</v>
      </c>
      <c r="C39" s="163">
        <v>100.57200242446702</v>
      </c>
      <c r="D39" s="163">
        <v>99.959649611096239</v>
      </c>
      <c r="E39" s="163">
        <v>99.926456976172162</v>
      </c>
      <c r="F39" s="163">
        <v>100.17750804756635</v>
      </c>
      <c r="G39" s="163">
        <v>100.10564894136209</v>
      </c>
      <c r="H39" s="163">
        <v>99.915291296060417</v>
      </c>
      <c r="I39" s="163">
        <v>99.751753022536008</v>
      </c>
      <c r="J39" s="163">
        <v>100.10832391111424</v>
      </c>
      <c r="K39" s="163">
        <v>100.12618676164844</v>
      </c>
      <c r="L39" s="163">
        <v>100.1140329448734</v>
      </c>
      <c r="M39" s="163">
        <v>100.10881715044529</v>
      </c>
      <c r="N39" s="163">
        <v>100.22408861858092</v>
      </c>
      <c r="O39" s="163" t="s">
        <v>15</v>
      </c>
      <c r="P39" s="163">
        <v>100.37502436235516</v>
      </c>
      <c r="Q39" s="163">
        <v>99.873817926392476</v>
      </c>
      <c r="R39" s="163">
        <v>99.965953453386774</v>
      </c>
      <c r="S39" s="163">
        <v>100.03615738519692</v>
      </c>
      <c r="T39" s="163">
        <v>99.991263227043163</v>
      </c>
      <c r="U39" s="163">
        <v>99.204438810260427</v>
      </c>
      <c r="V39" s="163">
        <v>99.865321379563426</v>
      </c>
      <c r="W39" s="163">
        <v>100.17670025053889</v>
      </c>
      <c r="X39" s="163">
        <v>100.4911599722692</v>
      </c>
      <c r="Y39" s="163">
        <v>100.12778034837847</v>
      </c>
      <c r="Z39" s="163">
        <v>100.10345280168977</v>
      </c>
      <c r="AA39" s="163">
        <v>99.936989037493532</v>
      </c>
      <c r="AB39" s="163" t="s">
        <v>15</v>
      </c>
      <c r="AC39" s="163">
        <v>100.54822350350211</v>
      </c>
      <c r="AD39" s="163">
        <v>99.924391499928461</v>
      </c>
      <c r="AE39" s="163">
        <v>99.808444908348775</v>
      </c>
      <c r="AF39" s="163">
        <v>100.24313538283263</v>
      </c>
      <c r="AG39" s="163">
        <v>99.682589748599739</v>
      </c>
      <c r="AH39" s="163">
        <v>99.562942017130894</v>
      </c>
      <c r="AI39" s="163">
        <v>99.710614109997195</v>
      </c>
      <c r="AJ39" s="163">
        <v>100.27748305343778</v>
      </c>
      <c r="AK39" s="163">
        <v>100.22795781162179</v>
      </c>
      <c r="AL39" s="163">
        <v>99.994398897763347</v>
      </c>
      <c r="AM39" s="163">
        <v>100.98424284563907</v>
      </c>
      <c r="AN39" s="163">
        <v>100.05298675210614</v>
      </c>
      <c r="AO39" s="163" t="s">
        <v>15</v>
      </c>
      <c r="AP39" s="163">
        <v>100.28320182849713</v>
      </c>
      <c r="AQ39" s="163">
        <v>99.764249933109667</v>
      </c>
      <c r="AR39" s="163">
        <v>100.50709607823048</v>
      </c>
      <c r="AS39" s="163">
        <v>100.27923668615284</v>
      </c>
      <c r="AT39" s="163">
        <v>99.775595478115477</v>
      </c>
      <c r="AU39" s="163">
        <v>99.589298830299782</v>
      </c>
      <c r="AV39" s="163">
        <v>99.937431067634975</v>
      </c>
      <c r="AW39" s="163">
        <v>100.1888559417265</v>
      </c>
      <c r="AX39" s="163">
        <v>100.40234843408587</v>
      </c>
      <c r="AY39" s="163">
        <v>99.971115122509289</v>
      </c>
      <c r="AZ39" s="163">
        <v>100.03046383586955</v>
      </c>
      <c r="BA39" s="163">
        <v>100.26288155829151</v>
      </c>
      <c r="BB39" s="163" t="s">
        <v>15</v>
      </c>
      <c r="BC39" s="163">
        <v>100.02962986436094</v>
      </c>
      <c r="BD39" s="163">
        <v>99.997815561035111</v>
      </c>
      <c r="BE39" s="163">
        <v>100.09644162151143</v>
      </c>
      <c r="BF39" s="163">
        <v>100.05188180709152</v>
      </c>
      <c r="BG39" s="163">
        <v>100.26039280483616</v>
      </c>
      <c r="BH39" s="163">
        <v>100.10112543491574</v>
      </c>
      <c r="BI39" s="163">
        <v>100.04390560759057</v>
      </c>
      <c r="BJ39" s="163">
        <v>100.08276256421098</v>
      </c>
      <c r="BK39" s="163">
        <v>100.27452805298387</v>
      </c>
      <c r="BL39" s="163">
        <v>100.84646357758974</v>
      </c>
      <c r="BM39" s="163">
        <v>100.33350000019342</v>
      </c>
      <c r="BN39" s="163">
        <v>101.13860736855094</v>
      </c>
    </row>
    <row r="40" spans="1:66" s="170" customFormat="1" ht="12.75" customHeight="1">
      <c r="A40" s="165" t="s">
        <v>2996</v>
      </c>
      <c r="B40" s="163" t="s">
        <v>15</v>
      </c>
      <c r="C40" s="163">
        <v>100.59181596246394</v>
      </c>
      <c r="D40" s="163">
        <v>99.949573040583687</v>
      </c>
      <c r="E40" s="163">
        <v>99.918347569888766</v>
      </c>
      <c r="F40" s="163">
        <v>100.16601471947143</v>
      </c>
      <c r="G40" s="163">
        <v>100.10466643540535</v>
      </c>
      <c r="H40" s="163">
        <v>99.913050002077981</v>
      </c>
      <c r="I40" s="163">
        <v>99.689828946444052</v>
      </c>
      <c r="J40" s="163">
        <v>100.09275419851826</v>
      </c>
      <c r="K40" s="163">
        <v>100.12930600860921</v>
      </c>
      <c r="L40" s="163">
        <v>100.10923017613653</v>
      </c>
      <c r="M40" s="163">
        <v>100.08852548904257</v>
      </c>
      <c r="N40" s="163">
        <v>100.20861161956923</v>
      </c>
      <c r="O40" s="163" t="s">
        <v>15</v>
      </c>
      <c r="P40" s="163">
        <v>100.38049105056517</v>
      </c>
      <c r="Q40" s="163">
        <v>99.865535152292622</v>
      </c>
      <c r="R40" s="163">
        <v>99.962669931973224</v>
      </c>
      <c r="S40" s="163">
        <v>100.02257888585081</v>
      </c>
      <c r="T40" s="163">
        <v>99.993415275659387</v>
      </c>
      <c r="U40" s="163">
        <v>99.174739758027172</v>
      </c>
      <c r="V40" s="163">
        <v>99.855007686276409</v>
      </c>
      <c r="W40" s="163">
        <v>100.16625205135445</v>
      </c>
      <c r="X40" s="163">
        <v>100.50865315140705</v>
      </c>
      <c r="Y40" s="163">
        <v>100.13040447267419</v>
      </c>
      <c r="Z40" s="163">
        <v>100.10488697340627</v>
      </c>
      <c r="AA40" s="163">
        <v>99.933798288700658</v>
      </c>
      <c r="AB40" s="163" t="s">
        <v>15</v>
      </c>
      <c r="AC40" s="163">
        <v>100.5686649063406</v>
      </c>
      <c r="AD40" s="163">
        <v>99.921588255393957</v>
      </c>
      <c r="AE40" s="163">
        <v>99.787138480938907</v>
      </c>
      <c r="AF40" s="163">
        <v>100.23798166230466</v>
      </c>
      <c r="AG40" s="163">
        <v>99.662269839676611</v>
      </c>
      <c r="AH40" s="163">
        <v>99.546096783015059</v>
      </c>
      <c r="AI40" s="163">
        <v>99.697566178727882</v>
      </c>
      <c r="AJ40" s="163">
        <v>100.28705054131497</v>
      </c>
      <c r="AK40" s="163">
        <v>100.23657542544726</v>
      </c>
      <c r="AL40" s="163">
        <v>99.99338632277825</v>
      </c>
      <c r="AM40" s="163">
        <v>101.02041157860914</v>
      </c>
      <c r="AN40" s="163">
        <v>100.0548073234431</v>
      </c>
      <c r="AO40" s="163" t="s">
        <v>15</v>
      </c>
      <c r="AP40" s="163">
        <v>100.18465055032904</v>
      </c>
      <c r="AQ40" s="163">
        <v>99.718688963374873</v>
      </c>
      <c r="AR40" s="163">
        <v>100.5033961359651</v>
      </c>
      <c r="AS40" s="163">
        <v>100.22902272602327</v>
      </c>
      <c r="AT40" s="163">
        <v>99.711973794865187</v>
      </c>
      <c r="AU40" s="163">
        <v>99.573271177139162</v>
      </c>
      <c r="AV40" s="163">
        <v>99.937167629991933</v>
      </c>
      <c r="AW40" s="163">
        <v>100.1920614884761</v>
      </c>
      <c r="AX40" s="163">
        <v>100.40966025335676</v>
      </c>
      <c r="AY40" s="163">
        <v>99.970530281633685</v>
      </c>
      <c r="AZ40" s="163">
        <v>99.962803995625194</v>
      </c>
      <c r="BA40" s="163">
        <v>100.26824370770244</v>
      </c>
      <c r="BB40" s="163" t="s">
        <v>15</v>
      </c>
      <c r="BC40" s="163">
        <v>100.03133400436852</v>
      </c>
      <c r="BD40" s="163">
        <v>99.997340458390099</v>
      </c>
      <c r="BE40" s="163">
        <v>100.09845500342334</v>
      </c>
      <c r="BF40" s="163">
        <v>100.05296386219857</v>
      </c>
      <c r="BG40" s="163">
        <v>100.27499086330664</v>
      </c>
      <c r="BH40" s="163">
        <v>100.10951078801638</v>
      </c>
      <c r="BI40" s="163">
        <v>100.0378939183371</v>
      </c>
      <c r="BJ40" s="163">
        <v>100.0828787392455</v>
      </c>
      <c r="BK40" s="163">
        <v>100.26563673560173</v>
      </c>
      <c r="BL40" s="163">
        <v>100.85202540398149</v>
      </c>
      <c r="BM40" s="163">
        <v>100.33539303455845</v>
      </c>
      <c r="BN40" s="163">
        <v>101.15560232331981</v>
      </c>
    </row>
    <row r="41" spans="1:66" s="170" customFormat="1" ht="12.75" customHeight="1">
      <c r="A41" s="946" t="s">
        <v>2962</v>
      </c>
      <c r="B41" s="163" t="s">
        <v>15</v>
      </c>
      <c r="C41" s="163">
        <v>100.00253276435672</v>
      </c>
      <c r="D41" s="163">
        <v>100.53817947848718</v>
      </c>
      <c r="E41" s="163">
        <v>99.863219649189489</v>
      </c>
      <c r="F41" s="163">
        <v>100.44962456140583</v>
      </c>
      <c r="G41" s="163">
        <v>100.08390374806319</v>
      </c>
      <c r="H41" s="163">
        <v>100.17458773012295</v>
      </c>
      <c r="I41" s="163">
        <v>99.934133148123621</v>
      </c>
      <c r="J41" s="163">
        <v>99.996406967520699</v>
      </c>
      <c r="K41" s="163">
        <v>100.15317228677357</v>
      </c>
      <c r="L41" s="163">
        <v>99.945020662551784</v>
      </c>
      <c r="M41" s="163">
        <v>99.938728649024327</v>
      </c>
      <c r="N41" s="163">
        <v>100.15886565191462</v>
      </c>
      <c r="O41" s="163" t="s">
        <v>15</v>
      </c>
      <c r="P41" s="163">
        <v>101.59868417625657</v>
      </c>
      <c r="Q41" s="163">
        <v>99.866375193782332</v>
      </c>
      <c r="R41" s="163">
        <v>100.44982347016582</v>
      </c>
      <c r="S41" s="163">
        <v>100.3246193099167</v>
      </c>
      <c r="T41" s="163">
        <v>100.03698982145237</v>
      </c>
      <c r="U41" s="163">
        <v>99.642961376344516</v>
      </c>
      <c r="V41" s="163">
        <v>99.706843448662525</v>
      </c>
      <c r="W41" s="163">
        <v>100.0125251911457</v>
      </c>
      <c r="X41" s="163">
        <v>100.3987912546975</v>
      </c>
      <c r="Y41" s="163">
        <v>100.12579639272565</v>
      </c>
      <c r="Z41" s="163">
        <v>100.18484011058122</v>
      </c>
      <c r="AA41" s="163">
        <v>100.17020185802103</v>
      </c>
      <c r="AB41" s="163" t="s">
        <v>15</v>
      </c>
      <c r="AC41" s="163">
        <v>100.71174327827592</v>
      </c>
      <c r="AD41" s="163">
        <v>100.00505265573092</v>
      </c>
      <c r="AE41" s="163">
        <v>99.72508229986471</v>
      </c>
      <c r="AF41" s="163">
        <v>100.01303034298562</v>
      </c>
      <c r="AG41" s="163">
        <v>100.07830946841223</v>
      </c>
      <c r="AH41" s="163">
        <v>100.01209944837728</v>
      </c>
      <c r="AI41" s="163">
        <v>99.987319088291187</v>
      </c>
      <c r="AJ41" s="163">
        <v>99.952481768136579</v>
      </c>
      <c r="AK41" s="163">
        <v>99.758159629086961</v>
      </c>
      <c r="AL41" s="163">
        <v>99.990393347531977</v>
      </c>
      <c r="AM41" s="163">
        <v>103.29244331111364</v>
      </c>
      <c r="AN41" s="163">
        <v>100.09653293694052</v>
      </c>
      <c r="AO41" s="163" t="s">
        <v>15</v>
      </c>
      <c r="AP41" s="163">
        <v>100.48751456176923</v>
      </c>
      <c r="AQ41" s="163">
        <v>100.02814387717245</v>
      </c>
      <c r="AR41" s="163">
        <v>99.895691396743999</v>
      </c>
      <c r="AS41" s="163">
        <v>100.11997946814203</v>
      </c>
      <c r="AT41" s="163">
        <v>99.704239002782131</v>
      </c>
      <c r="AU41" s="163">
        <v>100.02376346212777</v>
      </c>
      <c r="AV41" s="163">
        <v>100.06352533239829</v>
      </c>
      <c r="AW41" s="163">
        <v>100.07242839872539</v>
      </c>
      <c r="AX41" s="163">
        <v>99.947178651759984</v>
      </c>
      <c r="AY41" s="163">
        <v>99.977305308935655</v>
      </c>
      <c r="AZ41" s="163">
        <v>100.00037860216895</v>
      </c>
      <c r="BA41" s="163">
        <v>100.35228059443388</v>
      </c>
      <c r="BB41" s="163" t="s">
        <v>15</v>
      </c>
      <c r="BC41" s="163">
        <v>100.02127067613755</v>
      </c>
      <c r="BD41" s="163">
        <v>99.976045327557685</v>
      </c>
      <c r="BE41" s="163">
        <v>100.28485463527754</v>
      </c>
      <c r="BF41" s="163">
        <v>100.09149932540693</v>
      </c>
      <c r="BG41" s="163">
        <v>100.37968023598394</v>
      </c>
      <c r="BH41" s="163">
        <v>100.01744578594133</v>
      </c>
      <c r="BI41" s="163">
        <v>99.997589846164203</v>
      </c>
      <c r="BJ41" s="163">
        <v>99.984534381264282</v>
      </c>
      <c r="BK41" s="163">
        <v>100.00387658257193</v>
      </c>
      <c r="BL41" s="163">
        <v>101.09392375992381</v>
      </c>
      <c r="BM41" s="163">
        <v>100.31797579132417</v>
      </c>
      <c r="BN41" s="163">
        <v>100.8699923668767</v>
      </c>
    </row>
    <row r="42" spans="1:66" s="170" customFormat="1" ht="12.75" customHeight="1">
      <c r="A42" s="946" t="s">
        <v>2963</v>
      </c>
      <c r="B42" s="163" t="s">
        <v>15</v>
      </c>
      <c r="C42" s="163">
        <v>101.16220642577436</v>
      </c>
      <c r="D42" s="163">
        <v>100.17354475574524</v>
      </c>
      <c r="E42" s="163">
        <v>100.0578634487068</v>
      </c>
      <c r="F42" s="163">
        <v>99.965450767784304</v>
      </c>
      <c r="G42" s="163">
        <v>100.24243830218396</v>
      </c>
      <c r="H42" s="163">
        <v>99.939551299220369</v>
      </c>
      <c r="I42" s="163">
        <v>99.984601918307135</v>
      </c>
      <c r="J42" s="163">
        <v>99.830018642368387</v>
      </c>
      <c r="K42" s="163">
        <v>100.10890890761905</v>
      </c>
      <c r="L42" s="163">
        <v>100.1137935826073</v>
      </c>
      <c r="M42" s="163">
        <v>99.891126155343485</v>
      </c>
      <c r="N42" s="163">
        <v>100.0127799278326</v>
      </c>
      <c r="O42" s="163" t="s">
        <v>15</v>
      </c>
      <c r="P42" s="163">
        <v>100.0093805139342</v>
      </c>
      <c r="Q42" s="163">
        <v>99.811866641662078</v>
      </c>
      <c r="R42" s="163">
        <v>99.775182736803387</v>
      </c>
      <c r="S42" s="163">
        <v>99.861578641014631</v>
      </c>
      <c r="T42" s="163">
        <v>99.957291296946451</v>
      </c>
      <c r="U42" s="163">
        <v>99.453922312209187</v>
      </c>
      <c r="V42" s="163">
        <v>99.898640939455916</v>
      </c>
      <c r="W42" s="163">
        <v>100.33550766730343</v>
      </c>
      <c r="X42" s="163">
        <v>100.58751749737552</v>
      </c>
      <c r="Y42" s="163">
        <v>100.05115258481622</v>
      </c>
      <c r="Z42" s="163">
        <v>100.05070738534599</v>
      </c>
      <c r="AA42" s="163">
        <v>100.00210543509236</v>
      </c>
      <c r="AB42" s="163" t="s">
        <v>15</v>
      </c>
      <c r="AC42" s="163">
        <v>101.1214744994225</v>
      </c>
      <c r="AD42" s="163">
        <v>100.16046156818143</v>
      </c>
      <c r="AE42" s="163">
        <v>99.965077005492176</v>
      </c>
      <c r="AF42" s="163">
        <v>100.21670342203986</v>
      </c>
      <c r="AG42" s="163">
        <v>100.09657254313831</v>
      </c>
      <c r="AH42" s="163">
        <v>99.404032950905403</v>
      </c>
      <c r="AI42" s="163">
        <v>99.627311554623233</v>
      </c>
      <c r="AJ42" s="163">
        <v>99.798058840121371</v>
      </c>
      <c r="AK42" s="163">
        <v>100.00195536537441</v>
      </c>
      <c r="AL42" s="163">
        <v>99.975824122147657</v>
      </c>
      <c r="AM42" s="163">
        <v>100.84497621704489</v>
      </c>
      <c r="AN42" s="163">
        <v>100.143751669808</v>
      </c>
      <c r="AO42" s="163" t="s">
        <v>15</v>
      </c>
      <c r="AP42" s="163">
        <v>100.1885888515411</v>
      </c>
      <c r="AQ42" s="163">
        <v>99.769621057645935</v>
      </c>
      <c r="AR42" s="163">
        <v>100.07461462626526</v>
      </c>
      <c r="AS42" s="163">
        <v>100.35581274388466</v>
      </c>
      <c r="AT42" s="163">
        <v>100.03943840726063</v>
      </c>
      <c r="AU42" s="163">
        <v>100.08746972640805</v>
      </c>
      <c r="AV42" s="163">
        <v>99.849637043478793</v>
      </c>
      <c r="AW42" s="163">
        <v>99.91984679520634</v>
      </c>
      <c r="AX42" s="163">
        <v>100.44115255409784</v>
      </c>
      <c r="AY42" s="163">
        <v>99.903094112876275</v>
      </c>
      <c r="AZ42" s="163">
        <v>99.720388521107921</v>
      </c>
      <c r="BA42" s="163">
        <v>100.22630192729873</v>
      </c>
      <c r="BB42" s="163" t="s">
        <v>15</v>
      </c>
      <c r="BC42" s="163">
        <v>100.02437319610986</v>
      </c>
      <c r="BD42" s="163">
        <v>100.02128027842791</v>
      </c>
      <c r="BE42" s="163">
        <v>100.0831337378313</v>
      </c>
      <c r="BF42" s="163">
        <v>100.16927591134019</v>
      </c>
      <c r="BG42" s="163">
        <v>100.37519189499575</v>
      </c>
      <c r="BH42" s="163">
        <v>100.34710377207495</v>
      </c>
      <c r="BI42" s="163">
        <v>100.11231052740987</v>
      </c>
      <c r="BJ42" s="163">
        <v>99.969018755249536</v>
      </c>
      <c r="BK42" s="163">
        <v>100.00771116184066</v>
      </c>
      <c r="BL42" s="163">
        <v>100.25444089191757</v>
      </c>
      <c r="BM42" s="163">
        <v>100.08089930614194</v>
      </c>
      <c r="BN42" s="163">
        <v>100.42827417049229</v>
      </c>
    </row>
    <row r="43" spans="1:66" s="170" customFormat="1" ht="12.75" customHeight="1">
      <c r="A43" s="946" t="s">
        <v>2964</v>
      </c>
      <c r="B43" s="163" t="s">
        <v>15</v>
      </c>
      <c r="C43" s="163">
        <v>100.46132427872763</v>
      </c>
      <c r="D43" s="163">
        <v>99.509667826141808</v>
      </c>
      <c r="E43" s="163">
        <v>99.842925677637879</v>
      </c>
      <c r="F43" s="163">
        <v>100.17731102192786</v>
      </c>
      <c r="G43" s="163">
        <v>100.01416000488416</v>
      </c>
      <c r="H43" s="163">
        <v>99.772231992995529</v>
      </c>
      <c r="I43" s="163">
        <v>99.367705890302702</v>
      </c>
      <c r="J43" s="163">
        <v>100.32432339947954</v>
      </c>
      <c r="K43" s="163">
        <v>100.13246120236563</v>
      </c>
      <c r="L43" s="163">
        <v>100.18324525267666</v>
      </c>
      <c r="M43" s="163">
        <v>100.29782553136445</v>
      </c>
      <c r="N43" s="163">
        <v>100.36922086494688</v>
      </c>
      <c r="O43" s="163" t="s">
        <v>15</v>
      </c>
      <c r="P43" s="163">
        <v>100.0741852729827</v>
      </c>
      <c r="Q43" s="163">
        <v>99.902098272544421</v>
      </c>
      <c r="R43" s="163">
        <v>99.863564970760692</v>
      </c>
      <c r="S43" s="163">
        <v>99.990996127622736</v>
      </c>
      <c r="T43" s="163">
        <v>99.997623354542824</v>
      </c>
      <c r="U43" s="163">
        <v>98.745287958758482</v>
      </c>
      <c r="V43" s="163">
        <v>99.897316133448214</v>
      </c>
      <c r="W43" s="163">
        <v>100.12103526788371</v>
      </c>
      <c r="X43" s="163">
        <v>100.50636479534887</v>
      </c>
      <c r="Y43" s="163">
        <v>100.1897215513595</v>
      </c>
      <c r="Z43" s="163">
        <v>100.10428575207922</v>
      </c>
      <c r="AA43" s="163">
        <v>99.767728245068795</v>
      </c>
      <c r="AB43" s="163" t="s">
        <v>15</v>
      </c>
      <c r="AC43" s="163">
        <v>100.10209220777469</v>
      </c>
      <c r="AD43" s="163">
        <v>99.707515203332491</v>
      </c>
      <c r="AE43" s="163">
        <v>99.687645037763843</v>
      </c>
      <c r="AF43" s="163">
        <v>100.36340705657254</v>
      </c>
      <c r="AG43" s="163">
        <v>99.142594256992112</v>
      </c>
      <c r="AH43" s="163">
        <v>99.421921174913635</v>
      </c>
      <c r="AI43" s="163">
        <v>99.606170640524965</v>
      </c>
      <c r="AJ43" s="163">
        <v>100.81361248409128</v>
      </c>
      <c r="AK43" s="163">
        <v>100.64314847987956</v>
      </c>
      <c r="AL43" s="163">
        <v>100.00758395671288</v>
      </c>
      <c r="AM43" s="163">
        <v>100.04016534753481</v>
      </c>
      <c r="AN43" s="163">
        <v>99.968794823177873</v>
      </c>
      <c r="AO43" s="163" t="s">
        <v>15</v>
      </c>
      <c r="AP43" s="163">
        <v>100.02914794266201</v>
      </c>
      <c r="AQ43" s="163">
        <v>99.52468128928821</v>
      </c>
      <c r="AR43" s="163">
        <v>101.12782610815746</v>
      </c>
      <c r="AS43" s="163">
        <v>100.19158260785986</v>
      </c>
      <c r="AT43" s="163">
        <v>99.477226023471559</v>
      </c>
      <c r="AU43" s="163">
        <v>98.969675533848076</v>
      </c>
      <c r="AV43" s="163">
        <v>99.917074005387477</v>
      </c>
      <c r="AW43" s="163">
        <v>100.73018846821714</v>
      </c>
      <c r="AX43" s="163">
        <v>100.90321970085168</v>
      </c>
      <c r="AY43" s="163">
        <v>100.05999654534673</v>
      </c>
      <c r="AZ43" s="163">
        <v>100.26863218268073</v>
      </c>
      <c r="BA43" s="163">
        <v>100.23161823908696</v>
      </c>
      <c r="BB43" s="163" t="s">
        <v>15</v>
      </c>
      <c r="BC43" s="163">
        <v>100.05290011876649</v>
      </c>
      <c r="BD43" s="163">
        <v>99.987584930201663</v>
      </c>
      <c r="BE43" s="163">
        <v>99.905729129619118</v>
      </c>
      <c r="BF43" s="163">
        <v>99.841494346309091</v>
      </c>
      <c r="BG43" s="163">
        <v>100.00938932166062</v>
      </c>
      <c r="BH43" s="163">
        <v>99.949043733920362</v>
      </c>
      <c r="BI43" s="163">
        <v>100.00110931046888</v>
      </c>
      <c r="BJ43" s="163">
        <v>100.33170212774701</v>
      </c>
      <c r="BK43" s="163">
        <v>100.87400599946741</v>
      </c>
      <c r="BL43" s="163">
        <v>101.24165435831929</v>
      </c>
      <c r="BM43" s="163">
        <v>100.64154551915992</v>
      </c>
      <c r="BN43" s="163">
        <v>102.30466654798187</v>
      </c>
    </row>
    <row r="44" spans="1:66" s="170" customFormat="1" ht="12.75" customHeight="1">
      <c r="A44" s="165" t="s">
        <v>2961</v>
      </c>
      <c r="B44" s="163" t="s">
        <v>15</v>
      </c>
      <c r="C44" s="163">
        <v>99.860739646390655</v>
      </c>
      <c r="D44" s="163">
        <v>100.3240246914775</v>
      </c>
      <c r="E44" s="163">
        <v>100.21877568639526</v>
      </c>
      <c r="F44" s="163">
        <v>100.59056459372788</v>
      </c>
      <c r="G44" s="163">
        <v>100.1408100083919</v>
      </c>
      <c r="H44" s="163">
        <v>100</v>
      </c>
      <c r="I44" s="163">
        <v>102.090110819516</v>
      </c>
      <c r="J44" s="163">
        <v>100.68243931585906</v>
      </c>
      <c r="K44" s="163">
        <v>100.01184173622211</v>
      </c>
      <c r="L44" s="163">
        <v>100.29029911603806</v>
      </c>
      <c r="M44" s="163">
        <v>100.85219582442677</v>
      </c>
      <c r="N44" s="163">
        <v>100.7867902557953</v>
      </c>
      <c r="O44" s="163" t="s">
        <v>15</v>
      </c>
      <c r="P44" s="163">
        <v>100.16787630311543</v>
      </c>
      <c r="Q44" s="163">
        <v>100.18834152095108</v>
      </c>
      <c r="R44" s="163">
        <v>100.09023759369538</v>
      </c>
      <c r="S44" s="163">
        <v>100.54946033794747</v>
      </c>
      <c r="T44" s="163">
        <v>99.910336426896933</v>
      </c>
      <c r="U44" s="163">
        <v>100</v>
      </c>
      <c r="V44" s="163">
        <v>100.1393186774721</v>
      </c>
      <c r="W44" s="163">
        <v>100.45348281477351</v>
      </c>
      <c r="X44" s="163">
        <v>100.02907435197403</v>
      </c>
      <c r="Y44" s="163">
        <v>100.05813127932115</v>
      </c>
      <c r="Z44" s="163">
        <v>100.0653597601693</v>
      </c>
      <c r="AA44" s="163">
        <v>100.0217720080055</v>
      </c>
      <c r="AB44" s="163" t="s">
        <v>15</v>
      </c>
      <c r="AC44" s="163">
        <v>100</v>
      </c>
      <c r="AD44" s="163">
        <v>100</v>
      </c>
      <c r="AE44" s="163">
        <v>100.38266660997695</v>
      </c>
      <c r="AF44" s="163">
        <v>100.3812074006804</v>
      </c>
      <c r="AG44" s="163">
        <v>100.22619852901344</v>
      </c>
      <c r="AH44" s="163">
        <v>100.01105886543237</v>
      </c>
      <c r="AI44" s="163">
        <v>100.05610141403236</v>
      </c>
      <c r="AJ44" s="163">
        <v>100.02505981614964</v>
      </c>
      <c r="AK44" s="163">
        <v>100</v>
      </c>
      <c r="AL44" s="163">
        <v>100.02124744959555</v>
      </c>
      <c r="AM44" s="163">
        <v>100.02549152321612</v>
      </c>
      <c r="AN44" s="163">
        <v>100.00424750444911</v>
      </c>
      <c r="AO44" s="163" t="s">
        <v>15</v>
      </c>
      <c r="AP44" s="163">
        <v>102.92289163379287</v>
      </c>
      <c r="AQ44" s="163">
        <v>100.95213056535192</v>
      </c>
      <c r="AR44" s="163">
        <v>100.60238356239239</v>
      </c>
      <c r="AS44" s="163">
        <v>101.57116332580141</v>
      </c>
      <c r="AT44" s="163">
        <v>101.39085237648607</v>
      </c>
      <c r="AU44" s="163">
        <v>99.989478410340965</v>
      </c>
      <c r="AV44" s="163">
        <v>99.950375414984023</v>
      </c>
      <c r="AW44" s="163">
        <v>100.03136809387362</v>
      </c>
      <c r="AX44" s="163">
        <v>100.04254319286663</v>
      </c>
      <c r="AY44" s="163">
        <v>100</v>
      </c>
      <c r="AZ44" s="163">
        <v>103.3711507435529</v>
      </c>
      <c r="BA44" s="163">
        <v>100.00685630948512</v>
      </c>
      <c r="BB44" s="163" t="s">
        <v>15</v>
      </c>
      <c r="BC44" s="163">
        <v>99.94805003536942</v>
      </c>
      <c r="BD44" s="163">
        <v>100.02057841443886</v>
      </c>
      <c r="BE44" s="163">
        <v>100</v>
      </c>
      <c r="BF44" s="163">
        <v>100</v>
      </c>
      <c r="BG44" s="163">
        <v>99.560082087874306</v>
      </c>
      <c r="BH44" s="163">
        <v>99.612879044398156</v>
      </c>
      <c r="BI44" s="163">
        <v>100.39568796630667</v>
      </c>
      <c r="BJ44" s="163">
        <v>100.07598864795671</v>
      </c>
      <c r="BK44" s="163">
        <v>100.79299732867743</v>
      </c>
      <c r="BL44" s="163">
        <v>100.52384000442029</v>
      </c>
      <c r="BM44" s="163">
        <v>100.22333269645587</v>
      </c>
      <c r="BN44" s="163">
        <v>100.14846065170615</v>
      </c>
    </row>
    <row r="45" spans="1:66" s="170" customFormat="1" ht="12.75">
      <c r="A45" s="593" t="s">
        <v>2965</v>
      </c>
      <c r="B45" s="163" t="s">
        <v>15</v>
      </c>
      <c r="C45" s="163">
        <v>100.18388315376951</v>
      </c>
      <c r="D45" s="163">
        <v>98.875815445147694</v>
      </c>
      <c r="E45" s="163">
        <v>98.818288794139264</v>
      </c>
      <c r="F45" s="163">
        <v>100.00961710446106</v>
      </c>
      <c r="G45" s="163">
        <v>99.794378029218606</v>
      </c>
      <c r="H45" s="163">
        <v>99.481788099460829</v>
      </c>
      <c r="I45" s="163">
        <v>100.86583657215793</v>
      </c>
      <c r="J45" s="163">
        <v>100.84573057368</v>
      </c>
      <c r="K45" s="163">
        <v>100.47061204465204</v>
      </c>
      <c r="L45" s="163">
        <v>100.65617020032329</v>
      </c>
      <c r="M45" s="163">
        <v>101.0334012584962</v>
      </c>
      <c r="N45" s="163">
        <v>101.62646556102575</v>
      </c>
      <c r="O45" s="163" t="s">
        <v>15</v>
      </c>
      <c r="P45" s="163">
        <v>100.00328478091502</v>
      </c>
      <c r="Q45" s="163">
        <v>98.875549379332071</v>
      </c>
      <c r="R45" s="163">
        <v>99.862502123861134</v>
      </c>
      <c r="S45" s="163">
        <v>99.817404409176348</v>
      </c>
      <c r="T45" s="163">
        <v>103.06152602079415</v>
      </c>
      <c r="U45" s="163">
        <v>102.34113206818117</v>
      </c>
      <c r="V45" s="163">
        <v>103.17261242076225</v>
      </c>
      <c r="W45" s="163">
        <v>98.210919665253627</v>
      </c>
      <c r="X45" s="163">
        <v>99.975895185789099</v>
      </c>
      <c r="Y45" s="163">
        <v>98.715335309866418</v>
      </c>
      <c r="Z45" s="163">
        <v>102.06854297392923</v>
      </c>
      <c r="AA45" s="163">
        <v>104.67486346175667</v>
      </c>
      <c r="AB45" s="163" t="s">
        <v>15</v>
      </c>
      <c r="AC45" s="163">
        <v>100.13858916339431</v>
      </c>
      <c r="AD45" s="163">
        <v>100.00117954737352</v>
      </c>
      <c r="AE45" s="163">
        <v>99.218784666310654</v>
      </c>
      <c r="AF45" s="163">
        <v>101.08713173031836</v>
      </c>
      <c r="AG45" s="163">
        <v>98.277303273270633</v>
      </c>
      <c r="AH45" s="163">
        <v>101.11081965071777</v>
      </c>
      <c r="AI45" s="163">
        <v>101.83915001724114</v>
      </c>
      <c r="AJ45" s="163">
        <v>100.15609542109307</v>
      </c>
      <c r="AK45" s="163">
        <v>101.40247866467872</v>
      </c>
      <c r="AL45" s="163">
        <v>99.368366222859393</v>
      </c>
      <c r="AM45" s="163">
        <v>99.585521572862973</v>
      </c>
      <c r="AN45" s="163">
        <v>100.19671357861274</v>
      </c>
      <c r="AO45" s="163" t="s">
        <v>15</v>
      </c>
      <c r="AP45" s="163">
        <v>102.32138126131008</v>
      </c>
      <c r="AQ45" s="163">
        <v>101.47158434582357</v>
      </c>
      <c r="AR45" s="163">
        <v>99.429980806615774</v>
      </c>
      <c r="AS45" s="163">
        <v>100.58938538312117</v>
      </c>
      <c r="AT45" s="163">
        <v>100.73403216829439</v>
      </c>
      <c r="AU45" s="163">
        <v>100.90664337059394</v>
      </c>
      <c r="AV45" s="163">
        <v>101.24380612522469</v>
      </c>
      <c r="AW45" s="163">
        <v>99.49786867035499</v>
      </c>
      <c r="AX45" s="163">
        <v>99.703487507343098</v>
      </c>
      <c r="AY45" s="163">
        <v>100.98773684881823</v>
      </c>
      <c r="AZ45" s="163">
        <v>102.23157194326322</v>
      </c>
      <c r="BA45" s="163">
        <v>101.87181654918223</v>
      </c>
      <c r="BB45" s="163" t="s">
        <v>15</v>
      </c>
      <c r="BC45" s="163">
        <v>103.86075331546127</v>
      </c>
      <c r="BD45" s="163">
        <v>100.80010148547667</v>
      </c>
      <c r="BE45" s="163">
        <v>99.19750862446098</v>
      </c>
      <c r="BF45" s="163">
        <v>99.365528761344976</v>
      </c>
      <c r="BG45" s="163">
        <v>100.99447657055423</v>
      </c>
      <c r="BH45" s="163">
        <v>100.74005177277276</v>
      </c>
      <c r="BI45" s="163">
        <v>100.88794032366135</v>
      </c>
      <c r="BJ45" s="163">
        <v>102.8140536148529</v>
      </c>
      <c r="BK45" s="163">
        <v>100.64292280373732</v>
      </c>
      <c r="BL45" s="163">
        <v>101.21423480126622</v>
      </c>
      <c r="BM45" s="163">
        <v>100.44030379289057</v>
      </c>
      <c r="BN45" s="163">
        <v>105.8308948301005</v>
      </c>
    </row>
    <row r="46" spans="1:66" s="170" customFormat="1" ht="12.75" customHeight="1">
      <c r="A46" s="161" t="s">
        <v>2966</v>
      </c>
      <c r="B46" s="163" t="s">
        <v>15</v>
      </c>
      <c r="C46" s="163">
        <v>100</v>
      </c>
      <c r="D46" s="163">
        <v>100</v>
      </c>
      <c r="E46" s="163">
        <v>100</v>
      </c>
      <c r="F46" s="163">
        <v>100</v>
      </c>
      <c r="G46" s="163">
        <v>100</v>
      </c>
      <c r="H46" s="163">
        <v>100</v>
      </c>
      <c r="I46" s="163">
        <v>100</v>
      </c>
      <c r="J46" s="163">
        <v>100</v>
      </c>
      <c r="K46" s="163">
        <v>100</v>
      </c>
      <c r="L46" s="163">
        <v>100</v>
      </c>
      <c r="M46" s="163">
        <v>101.26956466768873</v>
      </c>
      <c r="N46" s="163">
        <v>100</v>
      </c>
      <c r="O46" s="163" t="s">
        <v>15</v>
      </c>
      <c r="P46" s="163">
        <v>100</v>
      </c>
      <c r="Q46" s="163">
        <v>100</v>
      </c>
      <c r="R46" s="163">
        <v>100</v>
      </c>
      <c r="S46" s="163">
        <v>100</v>
      </c>
      <c r="T46" s="163">
        <v>100</v>
      </c>
      <c r="U46" s="163">
        <v>100</v>
      </c>
      <c r="V46" s="163">
        <v>100</v>
      </c>
      <c r="W46" s="163">
        <v>100</v>
      </c>
      <c r="X46" s="163">
        <v>100</v>
      </c>
      <c r="Y46" s="163">
        <v>100</v>
      </c>
      <c r="Z46" s="163">
        <v>100</v>
      </c>
      <c r="AA46" s="163">
        <v>100</v>
      </c>
      <c r="AB46" s="163" t="s">
        <v>15</v>
      </c>
      <c r="AC46" s="163">
        <v>100.32207420130067</v>
      </c>
      <c r="AD46" s="163">
        <v>100</v>
      </c>
      <c r="AE46" s="163">
        <v>100</v>
      </c>
      <c r="AF46" s="163">
        <v>100</v>
      </c>
      <c r="AG46" s="163">
        <v>100</v>
      </c>
      <c r="AH46" s="163">
        <v>100</v>
      </c>
      <c r="AI46" s="163">
        <v>100</v>
      </c>
      <c r="AJ46" s="163">
        <v>100</v>
      </c>
      <c r="AK46" s="163">
        <v>100</v>
      </c>
      <c r="AL46" s="163">
        <v>100</v>
      </c>
      <c r="AM46" s="163">
        <v>100</v>
      </c>
      <c r="AN46" s="163">
        <v>100</v>
      </c>
      <c r="AO46" s="163" t="s">
        <v>15</v>
      </c>
      <c r="AP46" s="163">
        <v>100.30375966383215</v>
      </c>
      <c r="AQ46" s="163">
        <v>100.10094658626628</v>
      </c>
      <c r="AR46" s="163">
        <v>100</v>
      </c>
      <c r="AS46" s="163">
        <v>100</v>
      </c>
      <c r="AT46" s="163">
        <v>100</v>
      </c>
      <c r="AU46" s="163">
        <v>100</v>
      </c>
      <c r="AV46" s="163">
        <v>100</v>
      </c>
      <c r="AW46" s="163">
        <v>100</v>
      </c>
      <c r="AX46" s="163">
        <v>100</v>
      </c>
      <c r="AY46" s="163">
        <v>100</v>
      </c>
      <c r="AZ46" s="163">
        <v>100</v>
      </c>
      <c r="BA46" s="163">
        <v>100</v>
      </c>
      <c r="BB46" s="163" t="s">
        <v>15</v>
      </c>
      <c r="BC46" s="163">
        <v>99.928233376193205</v>
      </c>
      <c r="BD46" s="163">
        <v>100</v>
      </c>
      <c r="BE46" s="163">
        <v>100</v>
      </c>
      <c r="BF46" s="163">
        <v>100</v>
      </c>
      <c r="BG46" s="163">
        <v>100</v>
      </c>
      <c r="BH46" s="163">
        <v>100</v>
      </c>
      <c r="BI46" s="163">
        <v>100</v>
      </c>
      <c r="BJ46" s="163">
        <v>100</v>
      </c>
      <c r="BK46" s="163">
        <v>100</v>
      </c>
      <c r="BL46" s="163">
        <v>100</v>
      </c>
      <c r="BM46" s="163">
        <v>100</v>
      </c>
      <c r="BN46" s="163">
        <v>100</v>
      </c>
    </row>
    <row r="47" spans="1:66" s="170" customFormat="1" ht="12.75">
      <c r="A47" s="161" t="s">
        <v>2997</v>
      </c>
      <c r="B47" s="163" t="s">
        <v>15</v>
      </c>
      <c r="C47" s="163">
        <v>99.693353772128873</v>
      </c>
      <c r="D47" s="163">
        <v>100.18973634209783</v>
      </c>
      <c r="E47" s="163">
        <v>100.08374019952943</v>
      </c>
      <c r="F47" s="163">
        <v>101.22352148951408</v>
      </c>
      <c r="G47" s="163">
        <v>100.16463259614817</v>
      </c>
      <c r="H47" s="163">
        <v>99.961003139364593</v>
      </c>
      <c r="I47" s="163">
        <v>100.28605891613147</v>
      </c>
      <c r="J47" s="163">
        <v>105.54412082997774</v>
      </c>
      <c r="K47" s="163">
        <v>100.30900769486064</v>
      </c>
      <c r="L47" s="163">
        <v>101.69915623918814</v>
      </c>
      <c r="M47" s="163">
        <v>100.89631618313173</v>
      </c>
      <c r="N47" s="163">
        <v>100.85956665108264</v>
      </c>
      <c r="O47" s="163" t="s">
        <v>15</v>
      </c>
      <c r="P47" s="163">
        <v>98.52199774371951</v>
      </c>
      <c r="Q47" s="163">
        <v>96.948582149260801</v>
      </c>
      <c r="R47" s="163">
        <v>100.06904348564778</v>
      </c>
      <c r="S47" s="163">
        <v>100.74654544672157</v>
      </c>
      <c r="T47" s="163">
        <v>125.05430772076195</v>
      </c>
      <c r="U47" s="163">
        <v>107.84207613595764</v>
      </c>
      <c r="V47" s="163">
        <v>108.13487900714276</v>
      </c>
      <c r="W47" s="163">
        <v>94.557242808844364</v>
      </c>
      <c r="X47" s="163">
        <v>99.464273416010741</v>
      </c>
      <c r="Y47" s="163">
        <v>92.858822398960172</v>
      </c>
      <c r="Z47" s="163">
        <v>97.450519983154166</v>
      </c>
      <c r="AA47" s="163">
        <v>100.26005286204828</v>
      </c>
      <c r="AB47" s="163" t="s">
        <v>15</v>
      </c>
      <c r="AC47" s="163">
        <v>99.965680195070334</v>
      </c>
      <c r="AD47" s="163">
        <v>100.41197561062431</v>
      </c>
      <c r="AE47" s="163">
        <v>102.46119691090905</v>
      </c>
      <c r="AF47" s="163">
        <v>106.01180044296501</v>
      </c>
      <c r="AG47" s="163">
        <v>95.647798571698473</v>
      </c>
      <c r="AH47" s="163">
        <v>104.74673242987342</v>
      </c>
      <c r="AI47" s="163">
        <v>105.70394081090477</v>
      </c>
      <c r="AJ47" s="163">
        <v>99.574057726049134</v>
      </c>
      <c r="AK47" s="163">
        <v>98.770882022904686</v>
      </c>
      <c r="AL47" s="163">
        <v>95.977697732956855</v>
      </c>
      <c r="AM47" s="163">
        <v>97.028221936282549</v>
      </c>
      <c r="AN47" s="163">
        <v>97.534883321538857</v>
      </c>
      <c r="AO47" s="163" t="s">
        <v>15</v>
      </c>
      <c r="AP47" s="163">
        <v>100.50236054185187</v>
      </c>
      <c r="AQ47" s="163">
        <v>103.51965699725069</v>
      </c>
      <c r="AR47" s="163">
        <v>102.26581698711141</v>
      </c>
      <c r="AS47" s="163">
        <v>102.7487403821507</v>
      </c>
      <c r="AT47" s="163">
        <v>104.05263360891004</v>
      </c>
      <c r="AU47" s="163">
        <v>104.93425639448546</v>
      </c>
      <c r="AV47" s="163">
        <v>106.64665687114123</v>
      </c>
      <c r="AW47" s="163">
        <v>94.922026921821896</v>
      </c>
      <c r="AX47" s="163">
        <v>97.997806065161441</v>
      </c>
      <c r="AY47" s="163">
        <v>100.29459844093552</v>
      </c>
      <c r="AZ47" s="163">
        <v>100.40748854364917</v>
      </c>
      <c r="BA47" s="163">
        <v>99.853093848916345</v>
      </c>
      <c r="BB47" s="163" t="s">
        <v>15</v>
      </c>
      <c r="BC47" s="163">
        <v>101.09244355476233</v>
      </c>
      <c r="BD47" s="163">
        <v>104.19156015557735</v>
      </c>
      <c r="BE47" s="163">
        <v>100.94933355725166</v>
      </c>
      <c r="BF47" s="163">
        <v>102.14386544099787</v>
      </c>
      <c r="BG47" s="163">
        <v>108.01863632477495</v>
      </c>
      <c r="BH47" s="163">
        <v>109.25058504264938</v>
      </c>
      <c r="BI47" s="163">
        <v>103.2119773144714</v>
      </c>
      <c r="BJ47" s="163">
        <v>99.046919239537146</v>
      </c>
      <c r="BK47" s="163">
        <v>99.935836761235862</v>
      </c>
      <c r="BL47" s="163">
        <v>99.578388186550356</v>
      </c>
      <c r="BM47" s="163">
        <v>98.177634074397773</v>
      </c>
      <c r="BN47" s="163">
        <v>98.997263455099642</v>
      </c>
    </row>
    <row r="48" spans="1:66" s="170" customFormat="1" ht="12.75">
      <c r="A48" s="161" t="s">
        <v>3809</v>
      </c>
      <c r="B48" s="163" t="s">
        <v>15</v>
      </c>
      <c r="C48" s="163" t="s">
        <v>15</v>
      </c>
      <c r="D48" s="163" t="s">
        <v>15</v>
      </c>
      <c r="E48" s="163" t="s">
        <v>15</v>
      </c>
      <c r="F48" s="163" t="s">
        <v>15</v>
      </c>
      <c r="G48" s="163" t="s">
        <v>15</v>
      </c>
      <c r="H48" s="163" t="s">
        <v>15</v>
      </c>
      <c r="I48" s="163" t="s">
        <v>15</v>
      </c>
      <c r="J48" s="163" t="s">
        <v>15</v>
      </c>
      <c r="K48" s="163" t="s">
        <v>15</v>
      </c>
      <c r="L48" s="163" t="s">
        <v>15</v>
      </c>
      <c r="M48" s="163" t="s">
        <v>15</v>
      </c>
      <c r="N48" s="163" t="s">
        <v>15</v>
      </c>
      <c r="O48" s="163" t="s">
        <v>15</v>
      </c>
      <c r="P48" s="163" t="s">
        <v>15</v>
      </c>
      <c r="Q48" s="163" t="s">
        <v>15</v>
      </c>
      <c r="R48" s="163" t="s">
        <v>15</v>
      </c>
      <c r="S48" s="163" t="s">
        <v>15</v>
      </c>
      <c r="T48" s="163" t="s">
        <v>15</v>
      </c>
      <c r="U48" s="163" t="s">
        <v>15</v>
      </c>
      <c r="V48" s="163" t="s">
        <v>15</v>
      </c>
      <c r="W48" s="163" t="s">
        <v>15</v>
      </c>
      <c r="X48" s="163" t="s">
        <v>15</v>
      </c>
      <c r="Y48" s="163" t="s">
        <v>15</v>
      </c>
      <c r="Z48" s="163" t="s">
        <v>15</v>
      </c>
      <c r="AA48" s="163" t="s">
        <v>15</v>
      </c>
      <c r="AB48" s="163" t="s">
        <v>15</v>
      </c>
      <c r="AC48" s="163" t="s">
        <v>15</v>
      </c>
      <c r="AD48" s="163" t="s">
        <v>15</v>
      </c>
      <c r="AE48" s="163" t="s">
        <v>15</v>
      </c>
      <c r="AF48" s="163" t="s">
        <v>15</v>
      </c>
      <c r="AG48" s="163" t="s">
        <v>15</v>
      </c>
      <c r="AH48" s="163" t="s">
        <v>15</v>
      </c>
      <c r="AI48" s="163" t="s">
        <v>15</v>
      </c>
      <c r="AJ48" s="163" t="s">
        <v>15</v>
      </c>
      <c r="AK48" s="163" t="s">
        <v>15</v>
      </c>
      <c r="AL48" s="163" t="s">
        <v>15</v>
      </c>
      <c r="AM48" s="163" t="s">
        <v>15</v>
      </c>
      <c r="AN48" s="163" t="s">
        <v>15</v>
      </c>
      <c r="AO48" s="163" t="s">
        <v>15</v>
      </c>
      <c r="AP48" s="163" t="s">
        <v>15</v>
      </c>
      <c r="AQ48" s="163" t="s">
        <v>15</v>
      </c>
      <c r="AR48" s="163" t="s">
        <v>15</v>
      </c>
      <c r="AS48" s="163" t="s">
        <v>15</v>
      </c>
      <c r="AT48" s="163" t="s">
        <v>15</v>
      </c>
      <c r="AU48" s="163" t="s">
        <v>15</v>
      </c>
      <c r="AV48" s="163" t="s">
        <v>15</v>
      </c>
      <c r="AW48" s="163" t="s">
        <v>15</v>
      </c>
      <c r="AX48" s="163" t="s">
        <v>15</v>
      </c>
      <c r="AY48" s="163" t="s">
        <v>15</v>
      </c>
      <c r="AZ48" s="163"/>
      <c r="BA48" s="163"/>
      <c r="BB48" s="163" t="s">
        <v>15</v>
      </c>
      <c r="BC48" s="163" t="s">
        <v>15</v>
      </c>
      <c r="BD48" s="163" t="s">
        <v>15</v>
      </c>
      <c r="BE48" s="163" t="s">
        <v>15</v>
      </c>
      <c r="BF48" s="163" t="s">
        <v>15</v>
      </c>
      <c r="BG48" s="163" t="s">
        <v>15</v>
      </c>
      <c r="BH48" s="163" t="s">
        <v>15</v>
      </c>
      <c r="BI48" s="163" t="s">
        <v>15</v>
      </c>
      <c r="BJ48" s="163" t="s">
        <v>15</v>
      </c>
      <c r="BK48" s="163" t="s">
        <v>15</v>
      </c>
      <c r="BL48" s="163" t="s">
        <v>15</v>
      </c>
      <c r="BM48" s="163" t="s">
        <v>15</v>
      </c>
      <c r="BN48" s="163" t="s">
        <v>15</v>
      </c>
    </row>
    <row r="49" spans="1:66" s="170" customFormat="1" ht="12.75" customHeight="1">
      <c r="A49" s="161" t="s">
        <v>2998</v>
      </c>
      <c r="B49" s="163" t="s">
        <v>15</v>
      </c>
      <c r="C49" s="163">
        <v>100</v>
      </c>
      <c r="D49" s="163">
        <v>100</v>
      </c>
      <c r="E49" s="163">
        <v>100</v>
      </c>
      <c r="F49" s="163">
        <v>100</v>
      </c>
      <c r="G49" s="163">
        <v>100</v>
      </c>
      <c r="H49" s="163">
        <v>100</v>
      </c>
      <c r="I49" s="163">
        <v>100.05947588497088</v>
      </c>
      <c r="J49" s="163">
        <v>100.05944053218833</v>
      </c>
      <c r="K49" s="163">
        <v>100</v>
      </c>
      <c r="L49" s="163">
        <v>100.6515115766091</v>
      </c>
      <c r="M49" s="163">
        <v>100</v>
      </c>
      <c r="N49" s="163">
        <v>100</v>
      </c>
      <c r="O49" s="163" t="s">
        <v>15</v>
      </c>
      <c r="P49" s="163">
        <v>100</v>
      </c>
      <c r="Q49" s="163">
        <v>100</v>
      </c>
      <c r="R49" s="163">
        <v>100</v>
      </c>
      <c r="S49" s="163">
        <v>100</v>
      </c>
      <c r="T49" s="163">
        <v>100</v>
      </c>
      <c r="U49" s="163">
        <v>100</v>
      </c>
      <c r="V49" s="163">
        <v>100</v>
      </c>
      <c r="W49" s="163">
        <v>100</v>
      </c>
      <c r="X49" s="163">
        <v>100</v>
      </c>
      <c r="Y49" s="163">
        <v>100</v>
      </c>
      <c r="Z49" s="163">
        <v>99.981455728466571</v>
      </c>
      <c r="AA49" s="163">
        <v>100</v>
      </c>
      <c r="AB49" s="163" t="s">
        <v>15</v>
      </c>
      <c r="AC49" s="163">
        <v>100.73890962930798</v>
      </c>
      <c r="AD49" s="163">
        <v>100</v>
      </c>
      <c r="AE49" s="163">
        <v>99.266510197472897</v>
      </c>
      <c r="AF49" s="163">
        <v>100</v>
      </c>
      <c r="AG49" s="163">
        <v>100</v>
      </c>
      <c r="AH49" s="163">
        <v>100.11167056596184</v>
      </c>
      <c r="AI49" s="163">
        <v>100.3346380057306</v>
      </c>
      <c r="AJ49" s="163">
        <v>100</v>
      </c>
      <c r="AK49" s="163">
        <v>100</v>
      </c>
      <c r="AL49" s="163">
        <v>100</v>
      </c>
      <c r="AM49" s="163">
        <v>100</v>
      </c>
      <c r="AN49" s="163">
        <v>102.13823088012184</v>
      </c>
      <c r="AO49" s="163" t="s">
        <v>15</v>
      </c>
      <c r="AP49" s="163">
        <v>100.55822944505204</v>
      </c>
      <c r="AQ49" s="163">
        <v>100.17908854227318</v>
      </c>
      <c r="AR49" s="163">
        <v>100</v>
      </c>
      <c r="AS49" s="163">
        <v>100</v>
      </c>
      <c r="AT49" s="163">
        <v>100</v>
      </c>
      <c r="AU49" s="163">
        <v>100</v>
      </c>
      <c r="AV49" s="163">
        <v>100</v>
      </c>
      <c r="AW49" s="163">
        <v>100</v>
      </c>
      <c r="AX49" s="163">
        <v>100</v>
      </c>
      <c r="AY49" s="163">
        <v>100</v>
      </c>
      <c r="AZ49" s="163">
        <v>135.9096169476349</v>
      </c>
      <c r="BA49" s="163">
        <v>100</v>
      </c>
      <c r="BB49" s="163" t="s">
        <v>15</v>
      </c>
      <c r="BC49" s="163">
        <v>100</v>
      </c>
      <c r="BD49" s="163">
        <v>99.942434072728005</v>
      </c>
      <c r="BE49" s="163">
        <v>99.884805286437555</v>
      </c>
      <c r="BF49" s="163">
        <v>100</v>
      </c>
      <c r="BG49" s="163">
        <v>100</v>
      </c>
      <c r="BH49" s="163">
        <v>100</v>
      </c>
      <c r="BI49" s="163">
        <v>101.64660746953513</v>
      </c>
      <c r="BJ49" s="163">
        <v>100</v>
      </c>
      <c r="BK49" s="163">
        <v>100</v>
      </c>
      <c r="BL49" s="163">
        <v>100</v>
      </c>
      <c r="BM49" s="163">
        <v>100</v>
      </c>
      <c r="BN49" s="163">
        <v>104.53706719827667</v>
      </c>
    </row>
    <row r="50" spans="1:66" s="170" customFormat="1" ht="12.75" customHeight="1">
      <c r="A50" s="161" t="s">
        <v>2967</v>
      </c>
      <c r="B50" s="163" t="s">
        <v>15</v>
      </c>
      <c r="C50" s="163">
        <v>100.25934573707069</v>
      </c>
      <c r="D50" s="163">
        <v>98.617010850746453</v>
      </c>
      <c r="E50" s="163">
        <v>98.560956226145976</v>
      </c>
      <c r="F50" s="163">
        <v>99.861701290595789</v>
      </c>
      <c r="G50" s="163">
        <v>99.729888530751424</v>
      </c>
      <c r="H50" s="163">
        <v>99.320496211569548</v>
      </c>
      <c r="I50" s="163">
        <v>101.09057599551005</v>
      </c>
      <c r="J50" s="163">
        <v>100.09737877188122</v>
      </c>
      <c r="K50" s="163">
        <v>100.56811208795</v>
      </c>
      <c r="L50" s="163">
        <v>100.48548286547205</v>
      </c>
      <c r="M50" s="163">
        <v>101.14681616702612</v>
      </c>
      <c r="N50" s="163">
        <v>102.00172112499999</v>
      </c>
      <c r="O50" s="163" t="s">
        <v>15</v>
      </c>
      <c r="P50" s="163">
        <v>100.26079787379567</v>
      </c>
      <c r="Q50" s="163">
        <v>99.053074150855977</v>
      </c>
      <c r="R50" s="163">
        <v>99.809375662735576</v>
      </c>
      <c r="S50" s="163">
        <v>99.637098608041612</v>
      </c>
      <c r="T50" s="163">
        <v>99.757743054358727</v>
      </c>
      <c r="U50" s="163">
        <v>99.769973739399546</v>
      </c>
      <c r="V50" s="163">
        <v>100.77293724998032</v>
      </c>
      <c r="W50" s="163">
        <v>100.19456440968852</v>
      </c>
      <c r="X50" s="163">
        <v>100.26331093334161</v>
      </c>
      <c r="Y50" s="163">
        <v>101.85946741895293</v>
      </c>
      <c r="Z50" s="163">
        <v>104.68006678595539</v>
      </c>
      <c r="AA50" s="163">
        <v>107.30308251550326</v>
      </c>
      <c r="AB50" s="163" t="s">
        <v>15</v>
      </c>
      <c r="AC50" s="163">
        <v>100.15966204519928</v>
      </c>
      <c r="AD50" s="163">
        <v>99.841653681076053</v>
      </c>
      <c r="AE50" s="163">
        <v>97.918258088965359</v>
      </c>
      <c r="AF50" s="163">
        <v>99.188281466683449</v>
      </c>
      <c r="AG50" s="163">
        <v>99.242560676230696</v>
      </c>
      <c r="AH50" s="163">
        <v>99.691137237686306</v>
      </c>
      <c r="AI50" s="163">
        <v>100.30447480664024</v>
      </c>
      <c r="AJ50" s="163">
        <v>100.44446727435401</v>
      </c>
      <c r="AK50" s="163">
        <v>102.77026321805718</v>
      </c>
      <c r="AL50" s="163">
        <v>100.8092258047335</v>
      </c>
      <c r="AM50" s="163">
        <v>100.62459617384749</v>
      </c>
      <c r="AN50" s="163">
        <v>101.16407676971318</v>
      </c>
      <c r="AO50" s="163" t="s">
        <v>15</v>
      </c>
      <c r="AP50" s="163">
        <v>103.22876857991655</v>
      </c>
      <c r="AQ50" s="163">
        <v>100.8200147005598</v>
      </c>
      <c r="AR50" s="163">
        <v>98.257800474512933</v>
      </c>
      <c r="AS50" s="163">
        <v>99.765479282167604</v>
      </c>
      <c r="AT50" s="163">
        <v>99.409906369755447</v>
      </c>
      <c r="AU50" s="163">
        <v>99.222485695465096</v>
      </c>
      <c r="AV50" s="163">
        <v>100.3984889560323</v>
      </c>
      <c r="AW50" s="163">
        <v>100.29005807209744</v>
      </c>
      <c r="AX50" s="163">
        <v>99.976928865963245</v>
      </c>
      <c r="AY50" s="163">
        <v>101.1529429421588</v>
      </c>
      <c r="AZ50" s="163">
        <v>101.14030816880056</v>
      </c>
      <c r="BA50" s="163">
        <v>102.32224975410018</v>
      </c>
      <c r="BB50" s="163" t="s">
        <v>15</v>
      </c>
      <c r="BC50" s="163">
        <v>104.54607126606892</v>
      </c>
      <c r="BD50" s="163">
        <v>100.32913078685874</v>
      </c>
      <c r="BE50" s="163">
        <v>98.875067870082106</v>
      </c>
      <c r="BF50" s="163">
        <v>98.873264000721875</v>
      </c>
      <c r="BG50" s="163">
        <v>99.870664766197919</v>
      </c>
      <c r="BH50" s="163">
        <v>99.250546225142614</v>
      </c>
      <c r="BI50" s="163">
        <v>100.38578343352766</v>
      </c>
      <c r="BJ50" s="163">
        <v>103.76099471243006</v>
      </c>
      <c r="BK50" s="163">
        <v>100.81987902277585</v>
      </c>
      <c r="BL50" s="163">
        <v>101.60359505629999</v>
      </c>
      <c r="BM50" s="163">
        <v>100.89489139034407</v>
      </c>
      <c r="BN50" s="163">
        <v>107.18343496206127</v>
      </c>
    </row>
    <row r="51" spans="1:66" s="170" customFormat="1" ht="12.75" customHeight="1">
      <c r="A51" s="165" t="s">
        <v>2999</v>
      </c>
      <c r="B51" s="163" t="s">
        <v>15</v>
      </c>
      <c r="C51" s="163">
        <v>100.82428065640457</v>
      </c>
      <c r="D51" s="163">
        <v>98.142095675333195</v>
      </c>
      <c r="E51" s="163">
        <v>99.775755376923954</v>
      </c>
      <c r="F51" s="163">
        <v>99.635057573387613</v>
      </c>
      <c r="G51" s="163">
        <v>100.15754735441169</v>
      </c>
      <c r="H51" s="163">
        <v>95.622331398570594</v>
      </c>
      <c r="I51" s="163">
        <v>107.37113741795154</v>
      </c>
      <c r="J51" s="163">
        <v>100.2223115369037</v>
      </c>
      <c r="K51" s="163">
        <v>102.66758760028583</v>
      </c>
      <c r="L51" s="163">
        <v>97.960919867013914</v>
      </c>
      <c r="M51" s="163">
        <v>102.57269655354521</v>
      </c>
      <c r="N51" s="163">
        <v>101.37273636488111</v>
      </c>
      <c r="O51" s="163" t="s">
        <v>15</v>
      </c>
      <c r="P51" s="163">
        <v>100.79889321715146</v>
      </c>
      <c r="Q51" s="163">
        <v>99.250706232834517</v>
      </c>
      <c r="R51" s="163">
        <v>100.93990130193468</v>
      </c>
      <c r="S51" s="163">
        <v>99.983878060595373</v>
      </c>
      <c r="T51" s="163">
        <v>99.965892622849211</v>
      </c>
      <c r="U51" s="163">
        <v>99.936273232992576</v>
      </c>
      <c r="V51" s="163">
        <v>100</v>
      </c>
      <c r="W51" s="163">
        <v>100.33686044254175</v>
      </c>
      <c r="X51" s="163">
        <v>100.73059770770531</v>
      </c>
      <c r="Y51" s="163">
        <v>99.501862549994669</v>
      </c>
      <c r="Z51" s="163">
        <v>100.53187931145951</v>
      </c>
      <c r="AA51" s="163">
        <v>111.26809246527316</v>
      </c>
      <c r="AB51" s="163" t="s">
        <v>15</v>
      </c>
      <c r="AC51" s="163">
        <v>99.41768004322401</v>
      </c>
      <c r="AD51" s="163">
        <v>99.150396739186291</v>
      </c>
      <c r="AE51" s="163">
        <v>100.28093861942828</v>
      </c>
      <c r="AF51" s="163">
        <v>102.47506661949237</v>
      </c>
      <c r="AG51" s="163">
        <v>99.456279535574737</v>
      </c>
      <c r="AH51" s="163">
        <v>99.893517224289454</v>
      </c>
      <c r="AI51" s="163">
        <v>99.826342808112329</v>
      </c>
      <c r="AJ51" s="163">
        <v>100.56981708831385</v>
      </c>
      <c r="AK51" s="163">
        <v>101.04672342847294</v>
      </c>
      <c r="AL51" s="163">
        <v>101.54893012846134</v>
      </c>
      <c r="AM51" s="163">
        <v>101.36700419586298</v>
      </c>
      <c r="AN51" s="163">
        <v>101.65939371728089</v>
      </c>
      <c r="AO51" s="163" t="s">
        <v>15</v>
      </c>
      <c r="AP51" s="163">
        <v>109.01460945905926</v>
      </c>
      <c r="AQ51" s="163">
        <v>100.71266261611109</v>
      </c>
      <c r="AR51" s="163">
        <v>100.10322132020191</v>
      </c>
      <c r="AS51" s="163">
        <v>100.0066058332967</v>
      </c>
      <c r="AT51" s="163">
        <v>99.992568854113983</v>
      </c>
      <c r="AU51" s="163">
        <v>99.779270882027177</v>
      </c>
      <c r="AV51" s="163">
        <v>99.96218522979018</v>
      </c>
      <c r="AW51" s="163">
        <v>100.12203612002813</v>
      </c>
      <c r="AX51" s="163">
        <v>100.03591926610579</v>
      </c>
      <c r="AY51" s="163">
        <v>100.28668781359065</v>
      </c>
      <c r="AZ51" s="163">
        <v>99.889636402653309</v>
      </c>
      <c r="BA51" s="163">
        <v>100.61243530404292</v>
      </c>
      <c r="BB51" s="163" t="s">
        <v>15</v>
      </c>
      <c r="BC51" s="163">
        <v>122.58580489070228</v>
      </c>
      <c r="BD51" s="163">
        <v>102.76611083076142</v>
      </c>
      <c r="BE51" s="163">
        <v>99.659526823863771</v>
      </c>
      <c r="BF51" s="163">
        <v>99.513690881641182</v>
      </c>
      <c r="BG51" s="163">
        <v>99.987069888051408</v>
      </c>
      <c r="BH51" s="163">
        <v>97.413775777232289</v>
      </c>
      <c r="BI51" s="163">
        <v>99.911645904956288</v>
      </c>
      <c r="BJ51" s="163">
        <v>99.864524978040919</v>
      </c>
      <c r="BK51" s="163">
        <v>100.30460025102732</v>
      </c>
      <c r="BL51" s="163">
        <v>99.556719167145019</v>
      </c>
      <c r="BM51" s="163">
        <v>97.737029555581671</v>
      </c>
      <c r="BN51" s="163">
        <v>102.77617137548134</v>
      </c>
    </row>
    <row r="52" spans="1:66" s="170" customFormat="1" ht="12.75" customHeight="1">
      <c r="A52" s="165" t="s">
        <v>3810</v>
      </c>
      <c r="B52" s="163" t="s">
        <v>15</v>
      </c>
      <c r="C52" s="163">
        <v>100.72635231899763</v>
      </c>
      <c r="D52" s="163">
        <v>94.250065574506465</v>
      </c>
      <c r="E52" s="163">
        <v>92.608697791215917</v>
      </c>
      <c r="F52" s="163">
        <v>99.493245388117344</v>
      </c>
      <c r="G52" s="163">
        <v>98.373305943491332</v>
      </c>
      <c r="H52" s="163">
        <v>99.975245752724788</v>
      </c>
      <c r="I52" s="163">
        <v>99.973471021367232</v>
      </c>
      <c r="J52" s="163">
        <v>100.38118581812181</v>
      </c>
      <c r="K52" s="163">
        <v>100.89503977114225</v>
      </c>
      <c r="L52" s="163">
        <v>104.53961830504004</v>
      </c>
      <c r="M52" s="163">
        <v>103.19839793441079</v>
      </c>
      <c r="N52" s="163">
        <v>110.04377179060616</v>
      </c>
      <c r="O52" s="163" t="s">
        <v>15</v>
      </c>
      <c r="P52" s="163">
        <v>100.58831705395319</v>
      </c>
      <c r="Q52" s="163">
        <v>95.888855870430703</v>
      </c>
      <c r="R52" s="163">
        <v>98.457745967426064</v>
      </c>
      <c r="S52" s="163">
        <v>98.111899950826952</v>
      </c>
      <c r="T52" s="163">
        <v>98.739167713347214</v>
      </c>
      <c r="U52" s="163">
        <v>99.364586732610178</v>
      </c>
      <c r="V52" s="163">
        <v>101.3537581069756</v>
      </c>
      <c r="W52" s="163">
        <v>100.41811175445568</v>
      </c>
      <c r="X52" s="163">
        <v>100.44928343315198</v>
      </c>
      <c r="Y52" s="163">
        <v>105.53249292656083</v>
      </c>
      <c r="Z52" s="163">
        <v>112.74166033579172</v>
      </c>
      <c r="AA52" s="163">
        <v>114.72844290912609</v>
      </c>
      <c r="AB52" s="163" t="s">
        <v>15</v>
      </c>
      <c r="AC52" s="163">
        <v>100.56619936395401</v>
      </c>
      <c r="AD52" s="163">
        <v>99.900219805096427</v>
      </c>
      <c r="AE52" s="163">
        <v>95.016216910167145</v>
      </c>
      <c r="AF52" s="163">
        <v>97.2011100632687</v>
      </c>
      <c r="AG52" s="163">
        <v>98.320053385953102</v>
      </c>
      <c r="AH52" s="163">
        <v>99.267388231244411</v>
      </c>
      <c r="AI52" s="163">
        <v>100.82574969909153</v>
      </c>
      <c r="AJ52" s="163">
        <v>100.90460824503967</v>
      </c>
      <c r="AK52" s="163">
        <v>106.50283946375967</v>
      </c>
      <c r="AL52" s="163">
        <v>101.4147553145488</v>
      </c>
      <c r="AM52" s="163">
        <v>101.02449871648101</v>
      </c>
      <c r="AN52" s="163">
        <v>102.19701959435498</v>
      </c>
      <c r="AO52" s="163" t="s">
        <v>15</v>
      </c>
      <c r="AP52" s="163">
        <v>104.42704046134175</v>
      </c>
      <c r="AQ52" s="163">
        <v>101.55789617371052</v>
      </c>
      <c r="AR52" s="163">
        <v>95.951023073543411</v>
      </c>
      <c r="AS52" s="163">
        <v>99.444420926384495</v>
      </c>
      <c r="AT52" s="163">
        <v>98.606362344716032</v>
      </c>
      <c r="AU52" s="163">
        <v>98.227229075641816</v>
      </c>
      <c r="AV52" s="163">
        <v>101.14698680556775</v>
      </c>
      <c r="AW52" s="163">
        <v>100.7536754534523</v>
      </c>
      <c r="AX52" s="163">
        <v>99.917592651694193</v>
      </c>
      <c r="AY52" s="163">
        <v>103.08295261594884</v>
      </c>
      <c r="AZ52" s="163">
        <v>102.91151692961951</v>
      </c>
      <c r="BA52" s="163">
        <v>106.27494100461983</v>
      </c>
      <c r="BB52" s="163" t="s">
        <v>15</v>
      </c>
      <c r="BC52" s="163">
        <v>101.61246560807513</v>
      </c>
      <c r="BD52" s="163">
        <v>99.139656203639191</v>
      </c>
      <c r="BE52" s="163">
        <v>97.146811668843398</v>
      </c>
      <c r="BF52" s="163">
        <v>97.176034952238453</v>
      </c>
      <c r="BG52" s="163">
        <v>99.645269269823956</v>
      </c>
      <c r="BH52" s="163">
        <v>99.54604651932172</v>
      </c>
      <c r="BI52" s="163">
        <v>101.18549163640165</v>
      </c>
      <c r="BJ52" s="163">
        <v>110.99077455425565</v>
      </c>
      <c r="BK52" s="163">
        <v>102.04347726026867</v>
      </c>
      <c r="BL52" s="163">
        <v>104.54890227466174</v>
      </c>
      <c r="BM52" s="163">
        <v>103.569318729193</v>
      </c>
      <c r="BN52" s="163">
        <v>116.77297428051455</v>
      </c>
    </row>
    <row r="53" spans="1:66" s="170" customFormat="1" ht="12.75" customHeight="1">
      <c r="A53" s="165" t="s">
        <v>3811</v>
      </c>
      <c r="B53" s="163" t="s">
        <v>15</v>
      </c>
      <c r="C53" s="163">
        <v>100</v>
      </c>
      <c r="D53" s="163">
        <v>100</v>
      </c>
      <c r="E53" s="163">
        <v>100</v>
      </c>
      <c r="F53" s="163">
        <v>100</v>
      </c>
      <c r="G53" s="163">
        <v>100</v>
      </c>
      <c r="H53" s="163">
        <v>100</v>
      </c>
      <c r="I53" s="163">
        <v>100</v>
      </c>
      <c r="J53" s="163">
        <v>100</v>
      </c>
      <c r="K53" s="163">
        <v>100</v>
      </c>
      <c r="L53" s="163">
        <v>100</v>
      </c>
      <c r="M53" s="163">
        <v>100</v>
      </c>
      <c r="N53" s="163">
        <v>100</v>
      </c>
      <c r="O53" s="163" t="s">
        <v>15</v>
      </c>
      <c r="P53" s="163">
        <v>100</v>
      </c>
      <c r="Q53" s="163">
        <v>100</v>
      </c>
      <c r="R53" s="163">
        <v>100</v>
      </c>
      <c r="S53" s="163">
        <v>100</v>
      </c>
      <c r="T53" s="163">
        <v>100</v>
      </c>
      <c r="U53" s="163">
        <v>100</v>
      </c>
      <c r="V53" s="163">
        <v>100</v>
      </c>
      <c r="W53" s="163">
        <v>100</v>
      </c>
      <c r="X53" s="163">
        <v>100</v>
      </c>
      <c r="Y53" s="163">
        <v>100</v>
      </c>
      <c r="Z53" s="163">
        <v>99.988250469381967</v>
      </c>
      <c r="AA53" s="163">
        <v>100</v>
      </c>
      <c r="AB53" s="163" t="s">
        <v>15</v>
      </c>
      <c r="AC53" s="163">
        <v>100</v>
      </c>
      <c r="AD53" s="163">
        <v>100</v>
      </c>
      <c r="AE53" s="163">
        <v>100</v>
      </c>
      <c r="AF53" s="163">
        <v>100</v>
      </c>
      <c r="AG53" s="163">
        <v>100</v>
      </c>
      <c r="AH53" s="163">
        <v>100</v>
      </c>
      <c r="AI53" s="163">
        <v>100</v>
      </c>
      <c r="AJ53" s="163">
        <v>100</v>
      </c>
      <c r="AK53" s="163">
        <v>100</v>
      </c>
      <c r="AL53" s="163">
        <v>100</v>
      </c>
      <c r="AM53" s="163">
        <v>100</v>
      </c>
      <c r="AN53" s="163">
        <v>100</v>
      </c>
      <c r="AO53" s="163" t="s">
        <v>15</v>
      </c>
      <c r="AP53" s="163">
        <v>100.22798818950594</v>
      </c>
      <c r="AQ53" s="163">
        <v>100.2274666187341</v>
      </c>
      <c r="AR53" s="163">
        <v>100</v>
      </c>
      <c r="AS53" s="163">
        <v>100</v>
      </c>
      <c r="AT53" s="163">
        <v>100</v>
      </c>
      <c r="AU53" s="163">
        <v>100</v>
      </c>
      <c r="AV53" s="163">
        <v>100</v>
      </c>
      <c r="AW53" s="163">
        <v>100</v>
      </c>
      <c r="AX53" s="163">
        <v>100</v>
      </c>
      <c r="AY53" s="163">
        <v>100</v>
      </c>
      <c r="AZ53" s="163">
        <v>99.95080890194204</v>
      </c>
      <c r="BA53" s="163">
        <v>99.96031215221231</v>
      </c>
      <c r="BB53" s="163" t="s">
        <v>15</v>
      </c>
      <c r="BC53" s="163">
        <v>100.37907282297176</v>
      </c>
      <c r="BD53" s="163">
        <v>100.75528520967794</v>
      </c>
      <c r="BE53" s="163">
        <v>100</v>
      </c>
      <c r="BF53" s="163">
        <v>100</v>
      </c>
      <c r="BG53" s="163">
        <v>100</v>
      </c>
      <c r="BH53" s="163">
        <v>100</v>
      </c>
      <c r="BI53" s="163">
        <v>100</v>
      </c>
      <c r="BJ53" s="163">
        <v>100</v>
      </c>
      <c r="BK53" s="163">
        <v>100</v>
      </c>
      <c r="BL53" s="163">
        <v>100</v>
      </c>
      <c r="BM53" s="163">
        <v>100</v>
      </c>
      <c r="BN53" s="163">
        <v>100</v>
      </c>
    </row>
    <row r="54" spans="1:66" s="170" customFormat="1" ht="12.75" customHeight="1">
      <c r="A54" s="593" t="s">
        <v>3000</v>
      </c>
      <c r="B54" s="163" t="s">
        <v>15</v>
      </c>
      <c r="C54" s="163">
        <v>100.00366879990703</v>
      </c>
      <c r="D54" s="163">
        <v>100.06583650876541</v>
      </c>
      <c r="E54" s="163">
        <v>99.951884988636806</v>
      </c>
      <c r="F54" s="163">
        <v>99.92412474948334</v>
      </c>
      <c r="G54" s="163">
        <v>99.721847191124368</v>
      </c>
      <c r="H54" s="163">
        <v>100.00605829807641</v>
      </c>
      <c r="I54" s="163">
        <v>99.715444180776487</v>
      </c>
      <c r="J54" s="163">
        <v>100.11805816682724</v>
      </c>
      <c r="K54" s="163">
        <v>99.930542742831847</v>
      </c>
      <c r="L54" s="163">
        <v>99.570324933585084</v>
      </c>
      <c r="M54" s="163">
        <v>99.790543775275353</v>
      </c>
      <c r="N54" s="163">
        <v>100.49383917896841</v>
      </c>
      <c r="O54" s="163" t="s">
        <v>15</v>
      </c>
      <c r="P54" s="163">
        <v>100.38205036045917</v>
      </c>
      <c r="Q54" s="163">
        <v>100.18057662154625</v>
      </c>
      <c r="R54" s="163">
        <v>100.07824393189311</v>
      </c>
      <c r="S54" s="163">
        <v>100.03707427222321</v>
      </c>
      <c r="T54" s="163">
        <v>100.11406837530079</v>
      </c>
      <c r="U54" s="163">
        <v>100.38354736385303</v>
      </c>
      <c r="V54" s="163">
        <v>100.20883970510445</v>
      </c>
      <c r="W54" s="163">
        <v>100.06849761428758</v>
      </c>
      <c r="X54" s="163">
        <v>100.0199515477054</v>
      </c>
      <c r="Y54" s="163">
        <v>100.06807508438314</v>
      </c>
      <c r="Z54" s="163">
        <v>100.0065739672533</v>
      </c>
      <c r="AA54" s="163">
        <v>99.785751386913944</v>
      </c>
      <c r="AB54" s="163" t="s">
        <v>15</v>
      </c>
      <c r="AC54" s="163">
        <v>99.988096988790133</v>
      </c>
      <c r="AD54" s="163">
        <v>100.53754292655279</v>
      </c>
      <c r="AE54" s="163">
        <v>100.12463436357015</v>
      </c>
      <c r="AF54" s="163">
        <v>100.0664433122361</v>
      </c>
      <c r="AG54" s="163">
        <v>100.01289415562577</v>
      </c>
      <c r="AH54" s="163">
        <v>100.02921762563008</v>
      </c>
      <c r="AI54" s="163">
        <v>99.974381212488211</v>
      </c>
      <c r="AJ54" s="163">
        <v>99.686107837585723</v>
      </c>
      <c r="AK54" s="163">
        <v>100.02352443478293</v>
      </c>
      <c r="AL54" s="163">
        <v>100.06622717718308</v>
      </c>
      <c r="AM54" s="163">
        <v>100.08466510532494</v>
      </c>
      <c r="AN54" s="163">
        <v>100.06573004318923</v>
      </c>
      <c r="AO54" s="163" t="s">
        <v>15</v>
      </c>
      <c r="AP54" s="163">
        <v>100.01558177023556</v>
      </c>
      <c r="AQ54" s="163">
        <v>100.08990447015798</v>
      </c>
      <c r="AR54" s="163">
        <v>100.09555111659971</v>
      </c>
      <c r="AS54" s="163">
        <v>100.15695475254915</v>
      </c>
      <c r="AT54" s="163">
        <v>100.08819570143332</v>
      </c>
      <c r="AU54" s="163">
        <v>100.0711259430847</v>
      </c>
      <c r="AV54" s="163">
        <v>100.14093534419082</v>
      </c>
      <c r="AW54" s="163">
        <v>100.3724920891305</v>
      </c>
      <c r="AX54" s="163">
        <v>100.05464832581508</v>
      </c>
      <c r="AY54" s="163">
        <v>100.11922354179769</v>
      </c>
      <c r="AZ54" s="163">
        <v>99.991519703547382</v>
      </c>
      <c r="BA54" s="163">
        <v>100.07176218717061</v>
      </c>
      <c r="BB54" s="163" t="s">
        <v>15</v>
      </c>
      <c r="BC54" s="163">
        <v>101.39179165291281</v>
      </c>
      <c r="BD54" s="163">
        <v>100.11688647792552</v>
      </c>
      <c r="BE54" s="163">
        <v>100.23579321598454</v>
      </c>
      <c r="BF54" s="163">
        <v>100.36421940559705</v>
      </c>
      <c r="BG54" s="163">
        <v>102.20595110131173</v>
      </c>
      <c r="BH54" s="163">
        <v>100.2686185397113</v>
      </c>
      <c r="BI54" s="163">
        <v>100.19179944094567</v>
      </c>
      <c r="BJ54" s="163">
        <v>100.3336384485487</v>
      </c>
      <c r="BK54" s="163">
        <v>100.46482149213389</v>
      </c>
      <c r="BL54" s="163">
        <v>102.79606353880372</v>
      </c>
      <c r="BM54" s="163">
        <v>103.73618629020133</v>
      </c>
      <c r="BN54" s="163">
        <v>105.49963552262768</v>
      </c>
    </row>
    <row r="55" spans="1:66" s="170" customFormat="1" ht="12.75" customHeight="1">
      <c r="A55" s="161" t="s">
        <v>2968</v>
      </c>
      <c r="B55" s="163" t="s">
        <v>15</v>
      </c>
      <c r="C55" s="163">
        <v>99.985703483544711</v>
      </c>
      <c r="D55" s="163">
        <v>99.988108807517094</v>
      </c>
      <c r="E55" s="163">
        <v>100.02642135279831</v>
      </c>
      <c r="F55" s="163">
        <v>100.04089326105448</v>
      </c>
      <c r="G55" s="163">
        <v>100.08693607470349</v>
      </c>
      <c r="H55" s="163">
        <v>99.948047853917927</v>
      </c>
      <c r="I55" s="163">
        <v>100.12565786559541</v>
      </c>
      <c r="J55" s="163">
        <v>99.909955029693734</v>
      </c>
      <c r="K55" s="163">
        <v>100.10022043057236</v>
      </c>
      <c r="L55" s="163">
        <v>100.22501290265315</v>
      </c>
      <c r="M55" s="163">
        <v>99.951207013123906</v>
      </c>
      <c r="N55" s="163">
        <v>100.10124229020208</v>
      </c>
      <c r="O55" s="163" t="s">
        <v>15</v>
      </c>
      <c r="P55" s="163">
        <v>99.919702387054457</v>
      </c>
      <c r="Q55" s="163">
        <v>99.950362152959315</v>
      </c>
      <c r="R55" s="163">
        <v>100.00032555636847</v>
      </c>
      <c r="S55" s="163">
        <v>99.989556533809392</v>
      </c>
      <c r="T55" s="163">
        <v>100.09850219009533</v>
      </c>
      <c r="U55" s="163">
        <v>100.08242071250241</v>
      </c>
      <c r="V55" s="163">
        <v>100.06943830767906</v>
      </c>
      <c r="W55" s="163">
        <v>99.974018756329997</v>
      </c>
      <c r="X55" s="163">
        <v>99.982458599907758</v>
      </c>
      <c r="Y55" s="163">
        <v>100.0825827224925</v>
      </c>
      <c r="Z55" s="163">
        <v>99.440568276845397</v>
      </c>
      <c r="AA55" s="163">
        <v>99.952779081505454</v>
      </c>
      <c r="AB55" s="163" t="s">
        <v>15</v>
      </c>
      <c r="AC55" s="163">
        <v>100.09445880844066</v>
      </c>
      <c r="AD55" s="163">
        <v>100.15355744901002</v>
      </c>
      <c r="AE55" s="163">
        <v>100.07015595144321</v>
      </c>
      <c r="AF55" s="163">
        <v>100.03653305190548</v>
      </c>
      <c r="AG55" s="163">
        <v>99.860302628036777</v>
      </c>
      <c r="AH55" s="163">
        <v>100.03182518397935</v>
      </c>
      <c r="AI55" s="163">
        <v>100.11004545563158</v>
      </c>
      <c r="AJ55" s="163">
        <v>100.0143315232192</v>
      </c>
      <c r="AK55" s="163">
        <v>100.01670639490834</v>
      </c>
      <c r="AL55" s="163">
        <v>100.11831348666152</v>
      </c>
      <c r="AM55" s="163">
        <v>100.03184335314319</v>
      </c>
      <c r="AN55" s="163">
        <v>100.04769853898927</v>
      </c>
      <c r="AO55" s="163" t="s">
        <v>15</v>
      </c>
      <c r="AP55" s="163">
        <v>100.0686262942687</v>
      </c>
      <c r="AQ55" s="163">
        <v>100.11012758313306</v>
      </c>
      <c r="AR55" s="163">
        <v>100.34763303262824</v>
      </c>
      <c r="AS55" s="163">
        <v>100.60758502326512</v>
      </c>
      <c r="AT55" s="163">
        <v>100.44429790302158</v>
      </c>
      <c r="AU55" s="163">
        <v>100.02752053959102</v>
      </c>
      <c r="AV55" s="163">
        <v>100.32410906280001</v>
      </c>
      <c r="AW55" s="163">
        <v>100.55161078467967</v>
      </c>
      <c r="AX55" s="163">
        <v>100.12445990161234</v>
      </c>
      <c r="AY55" s="163">
        <v>100.36215533553607</v>
      </c>
      <c r="AZ55" s="163">
        <v>99.942648103532122</v>
      </c>
      <c r="BA55" s="163">
        <v>100.12205746794989</v>
      </c>
      <c r="BB55" s="163" t="s">
        <v>15</v>
      </c>
      <c r="BC55" s="163">
        <v>104.23734706003222</v>
      </c>
      <c r="BD55" s="163">
        <v>99.96384560985247</v>
      </c>
      <c r="BE55" s="163">
        <v>100.09255318767549</v>
      </c>
      <c r="BF55" s="163">
        <v>100.29080927508329</v>
      </c>
      <c r="BG55" s="163">
        <v>101.11971131834754</v>
      </c>
      <c r="BH55" s="163">
        <v>100.06487874327424</v>
      </c>
      <c r="BI55" s="163">
        <v>100.02783595990088</v>
      </c>
      <c r="BJ55" s="163">
        <v>100.00268025023165</v>
      </c>
      <c r="BK55" s="163">
        <v>100.27819703895042</v>
      </c>
      <c r="BL55" s="163">
        <v>102.13189006367497</v>
      </c>
      <c r="BM55" s="163">
        <v>101.56741240619954</v>
      </c>
      <c r="BN55" s="163">
        <v>100.95027805359484</v>
      </c>
    </row>
    <row r="56" spans="1:66" s="170" customFormat="1" ht="12.75" customHeight="1">
      <c r="A56" s="165" t="s">
        <v>3812</v>
      </c>
      <c r="B56" s="163" t="s">
        <v>15</v>
      </c>
      <c r="C56" s="163">
        <v>100.0802802418313</v>
      </c>
      <c r="D56" s="163">
        <v>100.19771110389132</v>
      </c>
      <c r="E56" s="163">
        <v>100.15644978784452</v>
      </c>
      <c r="F56" s="163">
        <v>100.02908426762561</v>
      </c>
      <c r="G56" s="163">
        <v>100.22604718349048</v>
      </c>
      <c r="H56" s="163">
        <v>99.939964172359268</v>
      </c>
      <c r="I56" s="163">
        <v>100.77866888923982</v>
      </c>
      <c r="J56" s="163">
        <v>100.00323873810552</v>
      </c>
      <c r="K56" s="163">
        <v>100.00388188999052</v>
      </c>
      <c r="L56" s="163">
        <v>100.00581472688536</v>
      </c>
      <c r="M56" s="163">
        <v>100.23068311498122</v>
      </c>
      <c r="N56" s="163">
        <v>100.72602129923067</v>
      </c>
      <c r="O56" s="163" t="s">
        <v>15</v>
      </c>
      <c r="P56" s="163">
        <v>100.23857350716112</v>
      </c>
      <c r="Q56" s="163">
        <v>100.02438166414866</v>
      </c>
      <c r="R56" s="163">
        <v>100.15287165020675</v>
      </c>
      <c r="S56" s="163">
        <v>99.999397858206322</v>
      </c>
      <c r="T56" s="163">
        <v>100.0153853151116</v>
      </c>
      <c r="U56" s="163">
        <v>100.06514358906691</v>
      </c>
      <c r="V56" s="163">
        <v>100.07366703816587</v>
      </c>
      <c r="W56" s="163">
        <v>100.0254793710116</v>
      </c>
      <c r="X56" s="163">
        <v>100.00516734835499</v>
      </c>
      <c r="Y56" s="163">
        <v>100.09543762837178</v>
      </c>
      <c r="Z56" s="163">
        <v>100.02567674890417</v>
      </c>
      <c r="AA56" s="163">
        <v>100.07069499828137</v>
      </c>
      <c r="AB56" s="163" t="s">
        <v>15</v>
      </c>
      <c r="AC56" s="163">
        <v>100.11241495775811</v>
      </c>
      <c r="AD56" s="163">
        <v>100.43502225379548</v>
      </c>
      <c r="AE56" s="163">
        <v>100.25226459642835</v>
      </c>
      <c r="AF56" s="163">
        <v>100.0479618126531</v>
      </c>
      <c r="AG56" s="163">
        <v>100.01601630191364</v>
      </c>
      <c r="AH56" s="163">
        <v>100.21079846425481</v>
      </c>
      <c r="AI56" s="163">
        <v>100.20251360540387</v>
      </c>
      <c r="AJ56" s="163">
        <v>99.988256997142017</v>
      </c>
      <c r="AK56" s="163">
        <v>100.00216355059706</v>
      </c>
      <c r="AL56" s="163">
        <v>100.05614312763814</v>
      </c>
      <c r="AM56" s="163">
        <v>100.00883464833743</v>
      </c>
      <c r="AN56" s="163">
        <v>99.904903791565062</v>
      </c>
      <c r="AO56" s="163" t="s">
        <v>15</v>
      </c>
      <c r="AP56" s="163">
        <v>99.981194971567277</v>
      </c>
      <c r="AQ56" s="163">
        <v>99.867509638925654</v>
      </c>
      <c r="AR56" s="163">
        <v>100.22572300600419</v>
      </c>
      <c r="AS56" s="163">
        <v>100.08885352393158</v>
      </c>
      <c r="AT56" s="163">
        <v>100.34014040296468</v>
      </c>
      <c r="AU56" s="163">
        <v>100.1437111558779</v>
      </c>
      <c r="AV56" s="163">
        <v>100.02744935532604</v>
      </c>
      <c r="AW56" s="163">
        <v>100.10275777389006</v>
      </c>
      <c r="AX56" s="163">
        <v>100.0956160460091</v>
      </c>
      <c r="AY56" s="163">
        <v>100.63400841024202</v>
      </c>
      <c r="AZ56" s="163">
        <v>99.933798343817159</v>
      </c>
      <c r="BA56" s="163">
        <v>100.02414368663575</v>
      </c>
      <c r="BB56" s="163" t="s">
        <v>15</v>
      </c>
      <c r="BC56" s="163">
        <v>101.70590319052511</v>
      </c>
      <c r="BD56" s="163">
        <v>99.952993849887065</v>
      </c>
      <c r="BE56" s="163">
        <v>100.17880472571883</v>
      </c>
      <c r="BF56" s="163">
        <v>100.16274084062786</v>
      </c>
      <c r="BG56" s="163">
        <v>100.6249308895181</v>
      </c>
      <c r="BH56" s="163">
        <v>100.06013984529136</v>
      </c>
      <c r="BI56" s="163">
        <v>100.04371540295982</v>
      </c>
      <c r="BJ56" s="163">
        <v>99.973575532691456</v>
      </c>
      <c r="BK56" s="163">
        <v>100.09720411336301</v>
      </c>
      <c r="BL56" s="163">
        <v>100.08077174943197</v>
      </c>
      <c r="BM56" s="163">
        <v>100.23710488024238</v>
      </c>
      <c r="BN56" s="163">
        <v>100.14096549905409</v>
      </c>
    </row>
    <row r="57" spans="1:66" s="170" customFormat="1" ht="12.75" customHeight="1">
      <c r="A57" s="165" t="s">
        <v>3813</v>
      </c>
      <c r="B57" s="163" t="s">
        <v>15</v>
      </c>
      <c r="C57" s="163">
        <v>99.854372808485351</v>
      </c>
      <c r="D57" s="163">
        <v>99.696393503625529</v>
      </c>
      <c r="E57" s="163">
        <v>99.844545590839971</v>
      </c>
      <c r="F57" s="163">
        <v>100.05746255292448</v>
      </c>
      <c r="G57" s="163">
        <v>99.891803539344153</v>
      </c>
      <c r="H57" s="163">
        <v>99.956157127121287</v>
      </c>
      <c r="I57" s="163">
        <v>99.470685636415809</v>
      </c>
      <c r="J57" s="163">
        <v>99.815160847849924</v>
      </c>
      <c r="K57" s="163">
        <v>100.19830337556161</v>
      </c>
      <c r="L57" s="163">
        <v>100.44774707908599</v>
      </c>
      <c r="M57" s="163">
        <v>99.668471960797916</v>
      </c>
      <c r="N57" s="163">
        <v>99.465612421308862</v>
      </c>
      <c r="O57" s="163" t="s">
        <v>15</v>
      </c>
      <c r="P57" s="163">
        <v>99.603578808808663</v>
      </c>
      <c r="Q57" s="163">
        <v>99.876512603683921</v>
      </c>
      <c r="R57" s="163">
        <v>99.847904406609587</v>
      </c>
      <c r="S57" s="163">
        <v>99.979693236112894</v>
      </c>
      <c r="T57" s="163">
        <v>100.18182106274622</v>
      </c>
      <c r="U57" s="163">
        <v>100.09482515651946</v>
      </c>
      <c r="V57" s="163">
        <v>100.06640310936889</v>
      </c>
      <c r="W57" s="163">
        <v>99.937079890294797</v>
      </c>
      <c r="X57" s="163">
        <v>99.966143648853816</v>
      </c>
      <c r="Y57" s="163">
        <v>100.07334359459756</v>
      </c>
      <c r="Z57" s="163">
        <v>99.019943998394368</v>
      </c>
      <c r="AA57" s="163">
        <v>99.867150410431066</v>
      </c>
      <c r="AB57" s="163" t="s">
        <v>15</v>
      </c>
      <c r="AC57" s="163">
        <v>100.08154757130916</v>
      </c>
      <c r="AD57" s="163">
        <v>99.951109830677979</v>
      </c>
      <c r="AE57" s="163">
        <v>99.93853752414114</v>
      </c>
      <c r="AF57" s="163">
        <v>100.0282470223647</v>
      </c>
      <c r="AG57" s="163">
        <v>99.747385538597484</v>
      </c>
      <c r="AH57" s="163">
        <v>99.901691671293406</v>
      </c>
      <c r="AI57" s="163">
        <v>100.04260277826896</v>
      </c>
      <c r="AJ57" s="163">
        <v>100.03337966839838</v>
      </c>
      <c r="AK57" s="163">
        <v>100.0273255430546</v>
      </c>
      <c r="AL57" s="163">
        <v>100.16369870605175</v>
      </c>
      <c r="AM57" s="163">
        <v>100.04862198869935</v>
      </c>
      <c r="AN57" s="163">
        <v>100.15178732819147</v>
      </c>
      <c r="AO57" s="163" t="s">
        <v>15</v>
      </c>
      <c r="AP57" s="163">
        <v>100.13220136828292</v>
      </c>
      <c r="AQ57" s="163">
        <v>100.28627947154152</v>
      </c>
      <c r="AR57" s="163">
        <v>100.43577576544611</v>
      </c>
      <c r="AS57" s="163">
        <v>100.98185110074722</v>
      </c>
      <c r="AT57" s="163">
        <v>100.51878323872987</v>
      </c>
      <c r="AU57" s="163">
        <v>99.94457772500887</v>
      </c>
      <c r="AV57" s="163">
        <v>100.75007964907184</v>
      </c>
      <c r="AW57" s="163">
        <v>101.19149144850728</v>
      </c>
      <c r="AX57" s="163">
        <v>100.16513702211427</v>
      </c>
      <c r="AY57" s="163">
        <v>99.97903993874975</v>
      </c>
      <c r="AZ57" s="163">
        <v>99.95520154047108</v>
      </c>
      <c r="BA57" s="163">
        <v>100.2609190102403</v>
      </c>
      <c r="BB57" s="163" t="s">
        <v>15</v>
      </c>
      <c r="BC57" s="163">
        <v>107.81896803468211</v>
      </c>
      <c r="BD57" s="163">
        <v>99.978328741942562</v>
      </c>
      <c r="BE57" s="163">
        <v>99.977468088826626</v>
      </c>
      <c r="BF57" s="163">
        <v>100.46203462366488</v>
      </c>
      <c r="BG57" s="163">
        <v>101.77925368991279</v>
      </c>
      <c r="BH57" s="163">
        <v>100.07147195906667</v>
      </c>
      <c r="BI57" s="163">
        <v>100.00574543605619</v>
      </c>
      <c r="BJ57" s="163">
        <v>100.04318435128363</v>
      </c>
      <c r="BK57" s="163">
        <v>100.52990382664306</v>
      </c>
      <c r="BL57" s="163">
        <v>104.972101811862</v>
      </c>
      <c r="BM57" s="163">
        <v>103.32367239687221</v>
      </c>
      <c r="BN57" s="163">
        <v>101.98680767596555</v>
      </c>
    </row>
    <row r="58" spans="1:66" s="170" customFormat="1" ht="12.75" customHeight="1">
      <c r="A58" s="161" t="s">
        <v>3001</v>
      </c>
      <c r="B58" s="163" t="s">
        <v>15</v>
      </c>
      <c r="C58" s="163">
        <v>99.958232614268098</v>
      </c>
      <c r="D58" s="163">
        <v>99.979107366949378</v>
      </c>
      <c r="E58" s="163">
        <v>100.28541270288893</v>
      </c>
      <c r="F58" s="163">
        <v>100</v>
      </c>
      <c r="G58" s="163">
        <v>100.00044942354909</v>
      </c>
      <c r="H58" s="163">
        <v>100.01697029360994</v>
      </c>
      <c r="I58" s="163">
        <v>100.08026718045208</v>
      </c>
      <c r="J58" s="163">
        <v>100.09691005866497</v>
      </c>
      <c r="K58" s="163">
        <v>100.01165540345099</v>
      </c>
      <c r="L58" s="163">
        <v>100.30308890870508</v>
      </c>
      <c r="M58" s="163">
        <v>100.77968395058714</v>
      </c>
      <c r="N58" s="163">
        <v>100.43637894546617</v>
      </c>
      <c r="O58" s="163" t="s">
        <v>15</v>
      </c>
      <c r="P58" s="163">
        <v>100.02580010195497</v>
      </c>
      <c r="Q58" s="163">
        <v>100.01331572049361</v>
      </c>
      <c r="R58" s="163">
        <v>100.4324902067039</v>
      </c>
      <c r="S58" s="163">
        <v>100.32680761675728</v>
      </c>
      <c r="T58" s="163">
        <v>100.06576352620857</v>
      </c>
      <c r="U58" s="163">
        <v>100.12774916663676</v>
      </c>
      <c r="V58" s="163">
        <v>100.04405815853859</v>
      </c>
      <c r="W58" s="163">
        <v>100.01971453410152</v>
      </c>
      <c r="X58" s="163">
        <v>99.976771269753357</v>
      </c>
      <c r="Y58" s="163">
        <v>100.11422931145198</v>
      </c>
      <c r="Z58" s="163">
        <v>100.13824291559988</v>
      </c>
      <c r="AA58" s="163">
        <v>100.07861926216925</v>
      </c>
      <c r="AB58" s="163" t="s">
        <v>15</v>
      </c>
      <c r="AC58" s="163">
        <v>100.04959763469341</v>
      </c>
      <c r="AD58" s="163">
        <v>100.00323252641633</v>
      </c>
      <c r="AE58" s="163">
        <v>100.02832049852005</v>
      </c>
      <c r="AF58" s="163">
        <v>100.02328160557761</v>
      </c>
      <c r="AG58" s="163">
        <v>100.15427652738902</v>
      </c>
      <c r="AH58" s="163">
        <v>100.70822307288321</v>
      </c>
      <c r="AI58" s="163">
        <v>100.01232446655024</v>
      </c>
      <c r="AJ58" s="163">
        <v>99.860009188274233</v>
      </c>
      <c r="AK58" s="163">
        <v>99.846954387807884</v>
      </c>
      <c r="AL58" s="163">
        <v>100.05824938333558</v>
      </c>
      <c r="AM58" s="163">
        <v>100.0631260030153</v>
      </c>
      <c r="AN58" s="163">
        <v>100.19050158039462</v>
      </c>
      <c r="AO58" s="163" t="s">
        <v>15</v>
      </c>
      <c r="AP58" s="163">
        <v>100.01953365298961</v>
      </c>
      <c r="AQ58" s="163">
        <v>100.30019102356584</v>
      </c>
      <c r="AR58" s="163">
        <v>100.08583891487841</v>
      </c>
      <c r="AS58" s="163">
        <v>100.18873358142244</v>
      </c>
      <c r="AT58" s="163">
        <v>100.2311777901096</v>
      </c>
      <c r="AU58" s="163">
        <v>99.978165497701866</v>
      </c>
      <c r="AV58" s="163">
        <v>100.00564739862428</v>
      </c>
      <c r="AW58" s="163">
        <v>99.878393209868264</v>
      </c>
      <c r="AX58" s="163">
        <v>100.04709706337813</v>
      </c>
      <c r="AY58" s="163">
        <v>100.04421966166275</v>
      </c>
      <c r="AZ58" s="163">
        <v>100.06452425305699</v>
      </c>
      <c r="BA58" s="163">
        <v>100.26681293062425</v>
      </c>
      <c r="BB58" s="163" t="s">
        <v>15</v>
      </c>
      <c r="BC58" s="163">
        <v>100.61698075009097</v>
      </c>
      <c r="BD58" s="163">
        <v>100.01245742419806</v>
      </c>
      <c r="BE58" s="163">
        <v>100.01870242486532</v>
      </c>
      <c r="BF58" s="163">
        <v>100.05441487817916</v>
      </c>
      <c r="BG58" s="163">
        <v>100.05579234478739</v>
      </c>
      <c r="BH58" s="163">
        <v>100.04173986772875</v>
      </c>
      <c r="BI58" s="163">
        <v>100.0233482936993</v>
      </c>
      <c r="BJ58" s="163">
        <v>100.03701230340663</v>
      </c>
      <c r="BK58" s="163">
        <v>100.0255669390092</v>
      </c>
      <c r="BL58" s="163">
        <v>100.02850228080602</v>
      </c>
      <c r="BM58" s="163">
        <v>100.00314560787866</v>
      </c>
      <c r="BN58" s="163">
        <v>100.0030076302272</v>
      </c>
    </row>
    <row r="59" spans="1:66" s="170" customFormat="1" ht="12.75" customHeight="1">
      <c r="A59" s="161" t="s">
        <v>2971</v>
      </c>
      <c r="B59" s="163" t="s">
        <v>15</v>
      </c>
      <c r="C59" s="163">
        <v>100.0753433356679</v>
      </c>
      <c r="D59" s="163">
        <v>100.01356937278621</v>
      </c>
      <c r="E59" s="163">
        <v>100.0481843768345</v>
      </c>
      <c r="F59" s="163">
        <v>100.033940244788</v>
      </c>
      <c r="G59" s="163">
        <v>100.7924393558351</v>
      </c>
      <c r="H59" s="163">
        <v>99.756845043075444</v>
      </c>
      <c r="I59" s="163">
        <v>99.96843736624173</v>
      </c>
      <c r="J59" s="163">
        <v>100.1439966443866</v>
      </c>
      <c r="K59" s="163">
        <v>100.0183410508439</v>
      </c>
      <c r="L59" s="163">
        <v>100.08481016723691</v>
      </c>
      <c r="M59" s="163">
        <v>99.966622942686726</v>
      </c>
      <c r="N59" s="163">
        <v>100.34041708337477</v>
      </c>
      <c r="O59" s="163" t="s">
        <v>15</v>
      </c>
      <c r="P59" s="163">
        <v>99.974264435289115</v>
      </c>
      <c r="Q59" s="163">
        <v>99.616838289008129</v>
      </c>
      <c r="R59" s="163">
        <v>99.718448897372696</v>
      </c>
      <c r="S59" s="163">
        <v>99.970692506365452</v>
      </c>
      <c r="T59" s="163">
        <v>100.01984960584598</v>
      </c>
      <c r="U59" s="163">
        <v>99.96709026947795</v>
      </c>
      <c r="V59" s="163">
        <v>99.992740873908133</v>
      </c>
      <c r="W59" s="163">
        <v>100.14719005176214</v>
      </c>
      <c r="X59" s="163">
        <v>100.00729236632064</v>
      </c>
      <c r="Y59" s="163">
        <v>101.0450794217425</v>
      </c>
      <c r="Z59" s="163">
        <v>100.03297224294916</v>
      </c>
      <c r="AA59" s="163">
        <v>99.973558543205982</v>
      </c>
      <c r="AB59" s="163" t="s">
        <v>15</v>
      </c>
      <c r="AC59" s="163">
        <v>100.01042590973297</v>
      </c>
      <c r="AD59" s="163">
        <v>100.33251877315269</v>
      </c>
      <c r="AE59" s="163">
        <v>100.04019902974744</v>
      </c>
      <c r="AF59" s="163">
        <v>100.09506399513945</v>
      </c>
      <c r="AG59" s="163">
        <v>100.17100640075689</v>
      </c>
      <c r="AH59" s="163">
        <v>100.00583137740155</v>
      </c>
      <c r="AI59" s="163">
        <v>100.2170349732223</v>
      </c>
      <c r="AJ59" s="163">
        <v>99.910242694792117</v>
      </c>
      <c r="AK59" s="163">
        <v>100.07329894791157</v>
      </c>
      <c r="AL59" s="163">
        <v>100.11580514939502</v>
      </c>
      <c r="AM59" s="163">
        <v>100.20754125090801</v>
      </c>
      <c r="AN59" s="163">
        <v>99.981898396983922</v>
      </c>
      <c r="AO59" s="163" t="s">
        <v>15</v>
      </c>
      <c r="AP59" s="163">
        <v>99.927210383854998</v>
      </c>
      <c r="AQ59" s="163">
        <v>100.26444005762598</v>
      </c>
      <c r="AR59" s="163">
        <v>99.985207743606352</v>
      </c>
      <c r="AS59" s="163">
        <v>101.08770042226074</v>
      </c>
      <c r="AT59" s="163">
        <v>100.07357784616788</v>
      </c>
      <c r="AU59" s="163">
        <v>100.06220667783003</v>
      </c>
      <c r="AV59" s="163">
        <v>100.24069994822847</v>
      </c>
      <c r="AW59" s="163">
        <v>100.5119018961709</v>
      </c>
      <c r="AX59" s="163">
        <v>100.00261574071241</v>
      </c>
      <c r="AY59" s="163">
        <v>99.998542431962818</v>
      </c>
      <c r="AZ59" s="163">
        <v>99.982032487587276</v>
      </c>
      <c r="BA59" s="163">
        <v>100.00021347792139</v>
      </c>
      <c r="BB59" s="163" t="s">
        <v>15</v>
      </c>
      <c r="BC59" s="163">
        <v>100.60599025952159</v>
      </c>
      <c r="BD59" s="163">
        <v>100.17888064693791</v>
      </c>
      <c r="BE59" s="163">
        <v>100.0079431191035</v>
      </c>
      <c r="BF59" s="163">
        <v>100.61721471048597</v>
      </c>
      <c r="BG59" s="163">
        <v>100.59893375351614</v>
      </c>
      <c r="BH59" s="163">
        <v>100.0289195994411</v>
      </c>
      <c r="BI59" s="163">
        <v>100.00114912077333</v>
      </c>
      <c r="BJ59" s="163">
        <v>100.00305258511342</v>
      </c>
      <c r="BK59" s="163">
        <v>100.1412520098895</v>
      </c>
      <c r="BL59" s="163">
        <v>100.48407014756515</v>
      </c>
      <c r="BM59" s="163">
        <v>100.33989755587041</v>
      </c>
      <c r="BN59" s="163">
        <v>100.02629323586045</v>
      </c>
    </row>
    <row r="60" spans="1:66" s="170" customFormat="1" ht="12.75" customHeight="1">
      <c r="A60" s="165" t="s">
        <v>3814</v>
      </c>
      <c r="B60" s="163" t="s">
        <v>15</v>
      </c>
      <c r="C60" s="163">
        <v>99.891193207562736</v>
      </c>
      <c r="D60" s="163">
        <v>100.02237375473388</v>
      </c>
      <c r="E60" s="163">
        <v>99.927019469059147</v>
      </c>
      <c r="F60" s="163">
        <v>100.05504986499957</v>
      </c>
      <c r="G60" s="163">
        <v>101.30557345987073</v>
      </c>
      <c r="H60" s="163">
        <v>99.610364814998007</v>
      </c>
      <c r="I60" s="163">
        <v>99.64752788755959</v>
      </c>
      <c r="J60" s="163">
        <v>99.935080293090166</v>
      </c>
      <c r="K60" s="163">
        <v>99.961309841742846</v>
      </c>
      <c r="L60" s="163">
        <v>99.999643750668653</v>
      </c>
      <c r="M60" s="163">
        <v>99.943056831472234</v>
      </c>
      <c r="N60" s="163">
        <v>100.60883369617378</v>
      </c>
      <c r="O60" s="163" t="s">
        <v>15</v>
      </c>
      <c r="P60" s="163">
        <v>99.993880188241292</v>
      </c>
      <c r="Q60" s="163">
        <v>99.73295054165358</v>
      </c>
      <c r="R60" s="163">
        <v>100.02665794544932</v>
      </c>
      <c r="S60" s="163">
        <v>100.05089252904418</v>
      </c>
      <c r="T60" s="163">
        <v>99.927406096707756</v>
      </c>
      <c r="U60" s="163">
        <v>99.924560037796496</v>
      </c>
      <c r="V60" s="163">
        <v>99.975008928288062</v>
      </c>
      <c r="W60" s="163">
        <v>100.21809640943017</v>
      </c>
      <c r="X60" s="163">
        <v>100</v>
      </c>
      <c r="Y60" s="163">
        <v>101.63585884525506</v>
      </c>
      <c r="Z60" s="163">
        <v>100.0513075905068</v>
      </c>
      <c r="AA60" s="163">
        <v>100.05389715556949</v>
      </c>
      <c r="AB60" s="163" t="s">
        <v>15</v>
      </c>
      <c r="AC60" s="163">
        <v>100.09811115380299</v>
      </c>
      <c r="AD60" s="163">
        <v>100.17293864331704</v>
      </c>
      <c r="AE60" s="163">
        <v>100.00221774916731</v>
      </c>
      <c r="AF60" s="163">
        <v>100.14869428424127</v>
      </c>
      <c r="AG60" s="163">
        <v>100.00738744801576</v>
      </c>
      <c r="AH60" s="163">
        <v>100.00731297009726</v>
      </c>
      <c r="AI60" s="163">
        <v>100.33763979411887</v>
      </c>
      <c r="AJ60" s="163">
        <v>100.0105568807984</v>
      </c>
      <c r="AK60" s="163">
        <v>100.02625218931809</v>
      </c>
      <c r="AL60" s="163">
        <v>100.00777741731703</v>
      </c>
      <c r="AM60" s="163">
        <v>99.946901511336023</v>
      </c>
      <c r="AN60" s="163">
        <v>99.849689986044027</v>
      </c>
      <c r="AO60" s="163" t="s">
        <v>15</v>
      </c>
      <c r="AP60" s="163">
        <v>100.00825895165559</v>
      </c>
      <c r="AQ60" s="163">
        <v>100.08435488661742</v>
      </c>
      <c r="AR60" s="163">
        <v>99.942893011277405</v>
      </c>
      <c r="AS60" s="163">
        <v>100.10156156447445</v>
      </c>
      <c r="AT60" s="163">
        <v>100.19749185049993</v>
      </c>
      <c r="AU60" s="163">
        <v>100.16247724796968</v>
      </c>
      <c r="AV60" s="163">
        <v>100.35500691810846</v>
      </c>
      <c r="AW60" s="163">
        <v>100.70959147775065</v>
      </c>
      <c r="AX60" s="163">
        <v>100.00428155900116</v>
      </c>
      <c r="AY60" s="163">
        <v>100.01024391964447</v>
      </c>
      <c r="AZ60" s="163">
        <v>99.992034755929282</v>
      </c>
      <c r="BA60" s="163">
        <v>99.999865575501317</v>
      </c>
      <c r="BB60" s="163" t="s">
        <v>15</v>
      </c>
      <c r="BC60" s="163">
        <v>100.23964117326642</v>
      </c>
      <c r="BD60" s="163">
        <v>99.998693534085831</v>
      </c>
      <c r="BE60" s="163">
        <v>99.977983703543103</v>
      </c>
      <c r="BF60" s="163">
        <v>100.02164929389792</v>
      </c>
      <c r="BG60" s="163">
        <v>100.01220217421502</v>
      </c>
      <c r="BH60" s="163">
        <v>100.03129796336898</v>
      </c>
      <c r="BI60" s="163">
        <v>99.996877466720207</v>
      </c>
      <c r="BJ60" s="163">
        <v>99.999009377686846</v>
      </c>
      <c r="BK60" s="163">
        <v>100.18593305724686</v>
      </c>
      <c r="BL60" s="163">
        <v>100.36818157636478</v>
      </c>
      <c r="BM60" s="163">
        <v>100.17617962277095</v>
      </c>
      <c r="BN60" s="163">
        <v>100.01373712947634</v>
      </c>
    </row>
    <row r="61" spans="1:66" s="170" customFormat="1" ht="12.75" customHeight="1">
      <c r="A61" s="165" t="s">
        <v>3815</v>
      </c>
      <c r="B61" s="163" t="s">
        <v>15</v>
      </c>
      <c r="C61" s="163">
        <v>100.36751626455047</v>
      </c>
      <c r="D61" s="163">
        <v>100</v>
      </c>
      <c r="E61" s="163">
        <v>100.44294914825089</v>
      </c>
      <c r="F61" s="163">
        <v>100.00284386838049</v>
      </c>
      <c r="G61" s="163">
        <v>100.00701982946654</v>
      </c>
      <c r="H61" s="163">
        <v>99.970101017942625</v>
      </c>
      <c r="I61" s="163">
        <v>99.991160987850193</v>
      </c>
      <c r="J61" s="163">
        <v>99.993495178761833</v>
      </c>
      <c r="K61" s="163">
        <v>100.21555636426773</v>
      </c>
      <c r="L61" s="163">
        <v>100.38603495488556</v>
      </c>
      <c r="M61" s="163">
        <v>99.979358125950014</v>
      </c>
      <c r="N61" s="163">
        <v>99.859388519944488</v>
      </c>
      <c r="O61" s="163" t="s">
        <v>15</v>
      </c>
      <c r="P61" s="163">
        <v>99.880391866294332</v>
      </c>
      <c r="Q61" s="163">
        <v>98.917395840758061</v>
      </c>
      <c r="R61" s="163">
        <v>98.512964599341004</v>
      </c>
      <c r="S61" s="163">
        <v>99.511577382064161</v>
      </c>
      <c r="T61" s="163">
        <v>100.00838326342662</v>
      </c>
      <c r="U61" s="163">
        <v>100.08214456312416</v>
      </c>
      <c r="V61" s="163">
        <v>100.04404552159556</v>
      </c>
      <c r="W61" s="163">
        <v>100.0011810796228</v>
      </c>
      <c r="X61" s="163">
        <v>99.999489085023455</v>
      </c>
      <c r="Y61" s="163">
        <v>99.99955741997428</v>
      </c>
      <c r="Z61" s="163">
        <v>100</v>
      </c>
      <c r="AA61" s="163">
        <v>99.635434871828437</v>
      </c>
      <c r="AB61" s="163" t="s">
        <v>15</v>
      </c>
      <c r="AC61" s="163">
        <v>99.698462186145804</v>
      </c>
      <c r="AD61" s="163">
        <v>101.20120552173735</v>
      </c>
      <c r="AE61" s="163">
        <v>99.999835995771562</v>
      </c>
      <c r="AF61" s="163">
        <v>100.00032088665432</v>
      </c>
      <c r="AG61" s="163">
        <v>101.06325184426721</v>
      </c>
      <c r="AH61" s="163">
        <v>100.00581387787777</v>
      </c>
      <c r="AI61" s="163">
        <v>100.00686712944183</v>
      </c>
      <c r="AJ61" s="163">
        <v>99.119159786822095</v>
      </c>
      <c r="AK61" s="163">
        <v>100.10048662096433</v>
      </c>
      <c r="AL61" s="163">
        <v>100.18875992707703</v>
      </c>
      <c r="AM61" s="163">
        <v>101.38179590885659</v>
      </c>
      <c r="AN61" s="163">
        <v>100.43921740360034</v>
      </c>
      <c r="AO61" s="163" t="s">
        <v>15</v>
      </c>
      <c r="AP61" s="163">
        <v>99.99770247102488</v>
      </c>
      <c r="AQ61" s="163">
        <v>101.18575037282982</v>
      </c>
      <c r="AR61" s="163">
        <v>100.11988430854331</v>
      </c>
      <c r="AS61" s="163">
        <v>99.88669436669521</v>
      </c>
      <c r="AT61" s="163">
        <v>99.714531342956974</v>
      </c>
      <c r="AU61" s="163">
        <v>99.774076263192995</v>
      </c>
      <c r="AV61" s="163">
        <v>99.927410589564531</v>
      </c>
      <c r="AW61" s="163">
        <v>99.996161548011003</v>
      </c>
      <c r="AX61" s="163">
        <v>99.997987900895836</v>
      </c>
      <c r="AY61" s="163">
        <v>99.958075447192243</v>
      </c>
      <c r="AZ61" s="163">
        <v>99.94728769622192</v>
      </c>
      <c r="BA61" s="163">
        <v>100.00551728603327</v>
      </c>
      <c r="BB61" s="163" t="s">
        <v>15</v>
      </c>
      <c r="BC61" s="163">
        <v>102.05629157197617</v>
      </c>
      <c r="BD61" s="163">
        <v>100.82045447499253</v>
      </c>
      <c r="BE61" s="163">
        <v>100.10044441591879</v>
      </c>
      <c r="BF61" s="163">
        <v>100.04908199257791</v>
      </c>
      <c r="BG61" s="163">
        <v>100.01225893397749</v>
      </c>
      <c r="BH61" s="163">
        <v>100.03213777968443</v>
      </c>
      <c r="BI61" s="163">
        <v>100.01929197336914</v>
      </c>
      <c r="BJ61" s="163">
        <v>100.02076439826808</v>
      </c>
      <c r="BK61" s="163">
        <v>100.00805249580556</v>
      </c>
      <c r="BL61" s="163">
        <v>101.24108503845122</v>
      </c>
      <c r="BM61" s="163">
        <v>101.24005577755042</v>
      </c>
      <c r="BN61" s="163">
        <v>100.08715900679847</v>
      </c>
    </row>
    <row r="62" spans="1:66" s="170" customFormat="1" ht="12.75" customHeight="1">
      <c r="A62" s="161" t="s">
        <v>2970</v>
      </c>
      <c r="B62" s="163" t="s">
        <v>15</v>
      </c>
      <c r="C62" s="163">
        <v>100.39530786405923</v>
      </c>
      <c r="D62" s="163">
        <v>100.19998535932703</v>
      </c>
      <c r="E62" s="163">
        <v>99.960829177919422</v>
      </c>
      <c r="F62" s="163">
        <v>99.855512630195221</v>
      </c>
      <c r="G62" s="163">
        <v>99.875710967987814</v>
      </c>
      <c r="H62" s="163">
        <v>99.944022087037169</v>
      </c>
      <c r="I62" s="163">
        <v>99.918163363532528</v>
      </c>
      <c r="J62" s="163">
        <v>99.930760623779321</v>
      </c>
      <c r="K62" s="163">
        <v>100.05133775897204</v>
      </c>
      <c r="L62" s="163">
        <v>100.01562273370533</v>
      </c>
      <c r="M62" s="163">
        <v>100.09156645182182</v>
      </c>
      <c r="N62" s="163">
        <v>100.03381925534339</v>
      </c>
      <c r="O62" s="163" t="s">
        <v>15</v>
      </c>
      <c r="P62" s="163">
        <v>99.982476097769066</v>
      </c>
      <c r="Q62" s="163">
        <v>100.08017289982676</v>
      </c>
      <c r="R62" s="163">
        <v>99.940354926475749</v>
      </c>
      <c r="S62" s="163">
        <v>100.21873039126632</v>
      </c>
      <c r="T62" s="163">
        <v>100.2376286355229</v>
      </c>
      <c r="U62" s="163">
        <v>100.04330593895638</v>
      </c>
      <c r="V62" s="163">
        <v>100.00655614737003</v>
      </c>
      <c r="W62" s="163">
        <v>100.01412906521603</v>
      </c>
      <c r="X62" s="163">
        <v>100.02449525814832</v>
      </c>
      <c r="Y62" s="163">
        <v>100.05674712008957</v>
      </c>
      <c r="Z62" s="163">
        <v>100.08226319139166</v>
      </c>
      <c r="AA62" s="163">
        <v>100.09188212991967</v>
      </c>
      <c r="AB62" s="163" t="s">
        <v>15</v>
      </c>
      <c r="AC62" s="163">
        <v>100.0226644296265</v>
      </c>
      <c r="AD62" s="163">
        <v>100.01813298453588</v>
      </c>
      <c r="AE62" s="163">
        <v>100.01468098602484</v>
      </c>
      <c r="AF62" s="163">
        <v>100.00004565428931</v>
      </c>
      <c r="AG62" s="163">
        <v>99.859401096160227</v>
      </c>
      <c r="AH62" s="163">
        <v>100.08223999596382</v>
      </c>
      <c r="AI62" s="163">
        <v>100.06078216377423</v>
      </c>
      <c r="AJ62" s="163">
        <v>99.962848508304049</v>
      </c>
      <c r="AK62" s="163">
        <v>100.04419123778894</v>
      </c>
      <c r="AL62" s="163">
        <v>99.895722830723841</v>
      </c>
      <c r="AM62" s="163">
        <v>100.12905498736701</v>
      </c>
      <c r="AN62" s="163">
        <v>100.01960481597405</v>
      </c>
      <c r="AO62" s="163" t="s">
        <v>15</v>
      </c>
      <c r="AP62" s="163">
        <v>100.07910283419869</v>
      </c>
      <c r="AQ62" s="163">
        <v>100.47280396902917</v>
      </c>
      <c r="AR62" s="163">
        <v>100.51285590619958</v>
      </c>
      <c r="AS62" s="163">
        <v>100.35077088856951</v>
      </c>
      <c r="AT62" s="163">
        <v>100.29386006126913</v>
      </c>
      <c r="AU62" s="163">
        <v>100.3021343300961</v>
      </c>
      <c r="AV62" s="163">
        <v>99.956102118619455</v>
      </c>
      <c r="AW62" s="163">
        <v>100.43660061398828</v>
      </c>
      <c r="AX62" s="163">
        <v>99.961263663106621</v>
      </c>
      <c r="AY62" s="163">
        <v>99.980421326457886</v>
      </c>
      <c r="AZ62" s="163">
        <v>100.01954933849228</v>
      </c>
      <c r="BA62" s="163">
        <v>100.00499069849521</v>
      </c>
      <c r="BB62" s="163" t="s">
        <v>15</v>
      </c>
      <c r="BC62" s="163">
        <v>100.01349518391176</v>
      </c>
      <c r="BD62" s="163">
        <v>100.22716234513584</v>
      </c>
      <c r="BE62" s="163">
        <v>100.56076486246866</v>
      </c>
      <c r="BF62" s="163">
        <v>100.14361481485798</v>
      </c>
      <c r="BG62" s="163">
        <v>103.37435796321932</v>
      </c>
      <c r="BH62" s="163">
        <v>101.034613035776</v>
      </c>
      <c r="BI62" s="163">
        <v>100.44498664344638</v>
      </c>
      <c r="BJ62" s="163">
        <v>100.45861294293724</v>
      </c>
      <c r="BK62" s="163">
        <v>100.05647807062897</v>
      </c>
      <c r="BL62" s="163">
        <v>100.03978149952974</v>
      </c>
      <c r="BM62" s="163">
        <v>100.13857040162225</v>
      </c>
      <c r="BN62" s="163">
        <v>103.15575469545071</v>
      </c>
    </row>
    <row r="63" spans="1:66" s="170" customFormat="1" ht="12.75" customHeight="1">
      <c r="A63" s="161" t="s">
        <v>3816</v>
      </c>
      <c r="B63" s="163" t="s">
        <v>15</v>
      </c>
      <c r="C63" s="163">
        <v>100.06628281458943</v>
      </c>
      <c r="D63" s="163">
        <v>100.00087165476523</v>
      </c>
      <c r="E63" s="163">
        <v>100.5810618041058</v>
      </c>
      <c r="F63" s="163">
        <v>100.00071366431429</v>
      </c>
      <c r="G63" s="163">
        <v>99.97529953739344</v>
      </c>
      <c r="H63" s="163">
        <v>100.34587006853877</v>
      </c>
      <c r="I63" s="163">
        <v>100.3591905468428</v>
      </c>
      <c r="J63" s="163">
        <v>99.930451822122308</v>
      </c>
      <c r="K63" s="163">
        <v>99.585093483273567</v>
      </c>
      <c r="L63" s="163">
        <v>99.514273562446505</v>
      </c>
      <c r="M63" s="163">
        <v>99.939962598581872</v>
      </c>
      <c r="N63" s="163">
        <v>100.9256099623268</v>
      </c>
      <c r="O63" s="163" t="s">
        <v>15</v>
      </c>
      <c r="P63" s="163">
        <v>100.98447058003264</v>
      </c>
      <c r="Q63" s="163">
        <v>100.66199080093823</v>
      </c>
      <c r="R63" s="163">
        <v>101.29737070324489</v>
      </c>
      <c r="S63" s="163">
        <v>101.39045161750602</v>
      </c>
      <c r="T63" s="163">
        <v>100.74878376019751</v>
      </c>
      <c r="U63" s="163">
        <v>100.0809336608439</v>
      </c>
      <c r="V63" s="163">
        <v>100.17603920582603</v>
      </c>
      <c r="W63" s="163">
        <v>100.08925267072797</v>
      </c>
      <c r="X63" s="163">
        <v>100.08450920892717</v>
      </c>
      <c r="Y63" s="163">
        <v>99.492947092567348</v>
      </c>
      <c r="Z63" s="163">
        <v>100.38241776415258</v>
      </c>
      <c r="AA63" s="163">
        <v>99.9757878286037</v>
      </c>
      <c r="AB63" s="163" t="s">
        <v>15</v>
      </c>
      <c r="AC63" s="163">
        <v>106.27273266099995</v>
      </c>
      <c r="AD63" s="163">
        <v>107.35478402886625</v>
      </c>
      <c r="AE63" s="163">
        <v>99.818367637633159</v>
      </c>
      <c r="AF63" s="163">
        <v>99.971517210477316</v>
      </c>
      <c r="AG63" s="163">
        <v>100.64961296606243</v>
      </c>
      <c r="AH63" s="163">
        <v>99.94981575862495</v>
      </c>
      <c r="AI63" s="163">
        <v>98.969183352353838</v>
      </c>
      <c r="AJ63" s="163">
        <v>100.17368894990177</v>
      </c>
      <c r="AK63" s="163">
        <v>100.21703329089686</v>
      </c>
      <c r="AL63" s="163">
        <v>100.60475186670162</v>
      </c>
      <c r="AM63" s="163">
        <v>100.70911040784436</v>
      </c>
      <c r="AN63" s="163">
        <v>100.01134826759817</v>
      </c>
      <c r="AO63" s="163" t="s">
        <v>15</v>
      </c>
      <c r="AP63" s="163">
        <v>100.02791653644113</v>
      </c>
      <c r="AQ63" s="163">
        <v>99.524629902437098</v>
      </c>
      <c r="AR63" s="163">
        <v>100.82396027461063</v>
      </c>
      <c r="AS63" s="163">
        <v>100.46655247943401</v>
      </c>
      <c r="AT63" s="163">
        <v>100.2140129742985</v>
      </c>
      <c r="AU63" s="163">
        <v>99.750173503120209</v>
      </c>
      <c r="AV63" s="163">
        <v>100.02116276699932</v>
      </c>
      <c r="AW63" s="163">
        <v>100.06020326315046</v>
      </c>
      <c r="AX63" s="163">
        <v>99.936003629296565</v>
      </c>
      <c r="AY63" s="163">
        <v>99.980858243474074</v>
      </c>
      <c r="AZ63" s="163">
        <v>99.994225352010019</v>
      </c>
      <c r="BA63" s="163">
        <v>100.00392166478119</v>
      </c>
      <c r="BB63" s="163" t="s">
        <v>15</v>
      </c>
      <c r="BC63" s="163">
        <v>99.874913576399678</v>
      </c>
      <c r="BD63" s="163">
        <v>100.04286358920464</v>
      </c>
      <c r="BE63" s="163">
        <v>100.00771224176587</v>
      </c>
      <c r="BF63" s="163">
        <v>101.38266457212066</v>
      </c>
      <c r="BG63" s="163">
        <v>103.59098246822728</v>
      </c>
      <c r="BH63" s="163">
        <v>100.44315459671719</v>
      </c>
      <c r="BI63" s="163">
        <v>100.37511614159924</v>
      </c>
      <c r="BJ63" s="163">
        <v>100.3313274284132</v>
      </c>
      <c r="BK63" s="163">
        <v>100.06035079389339</v>
      </c>
      <c r="BL63" s="163">
        <v>101.18314485175756</v>
      </c>
      <c r="BM63" s="163">
        <v>113.29929499466695</v>
      </c>
      <c r="BN63" s="163">
        <v>114.26021631122572</v>
      </c>
    </row>
    <row r="64" spans="1:66" s="170" customFormat="1" ht="12.75" customHeight="1">
      <c r="A64" s="161" t="s">
        <v>3817</v>
      </c>
      <c r="B64" s="163" t="s">
        <v>15</v>
      </c>
      <c r="C64" s="163">
        <v>99.90295070325061</v>
      </c>
      <c r="D64" s="163">
        <v>100.11197417464162</v>
      </c>
      <c r="E64" s="163">
        <v>99.697873742208955</v>
      </c>
      <c r="F64" s="163">
        <v>99.830917581743122</v>
      </c>
      <c r="G64" s="163">
        <v>99.185557803765946</v>
      </c>
      <c r="H64" s="163">
        <v>100.0449508706933</v>
      </c>
      <c r="I64" s="163">
        <v>99.204462899240326</v>
      </c>
      <c r="J64" s="163">
        <v>100.31685420235199</v>
      </c>
      <c r="K64" s="163">
        <v>99.832092505980199</v>
      </c>
      <c r="L64" s="163">
        <v>98.865208004630929</v>
      </c>
      <c r="M64" s="163">
        <v>99.401204509295113</v>
      </c>
      <c r="N64" s="163">
        <v>100.80535212501434</v>
      </c>
      <c r="O64" s="163" t="s">
        <v>15</v>
      </c>
      <c r="P64" s="163">
        <v>100.77109733102077</v>
      </c>
      <c r="Q64" s="163">
        <v>100.38922272071696</v>
      </c>
      <c r="R64" s="163">
        <v>99.961617134397741</v>
      </c>
      <c r="S64" s="163">
        <v>99.757486652835581</v>
      </c>
      <c r="T64" s="163">
        <v>100.009099805273</v>
      </c>
      <c r="U64" s="163">
        <v>100.50686651360196</v>
      </c>
      <c r="V64" s="163">
        <v>100.26868079677689</v>
      </c>
      <c r="W64" s="163">
        <v>100.08469747730355</v>
      </c>
      <c r="X64" s="163">
        <v>100.02638716062231</v>
      </c>
      <c r="Y64" s="163">
        <v>100.02982525852042</v>
      </c>
      <c r="Z64" s="163">
        <v>100.06604699499775</v>
      </c>
      <c r="AA64" s="163">
        <v>99.702235041595628</v>
      </c>
      <c r="AB64" s="163" t="s">
        <v>15</v>
      </c>
      <c r="AC64" s="163">
        <v>99.721746863645038</v>
      </c>
      <c r="AD64" s="163">
        <v>100.40083238824458</v>
      </c>
      <c r="AE64" s="163">
        <v>100.16535843174128</v>
      </c>
      <c r="AF64" s="163">
        <v>100.08087935355434</v>
      </c>
      <c r="AG64" s="163">
        <v>100.00164768483862</v>
      </c>
      <c r="AH64" s="163">
        <v>99.987763663580211</v>
      </c>
      <c r="AI64" s="163">
        <v>99.97410405735377</v>
      </c>
      <c r="AJ64" s="163">
        <v>99.569278576424495</v>
      </c>
      <c r="AK64" s="163">
        <v>100.02284584833868</v>
      </c>
      <c r="AL64" s="163">
        <v>100.0435215301805</v>
      </c>
      <c r="AM64" s="163">
        <v>100.05648978584082</v>
      </c>
      <c r="AN64" s="163">
        <v>100.07142405426428</v>
      </c>
      <c r="AO64" s="163" t="s">
        <v>15</v>
      </c>
      <c r="AP64" s="163">
        <v>100.00727336812618</v>
      </c>
      <c r="AQ64" s="163">
        <v>100.06164801398334</v>
      </c>
      <c r="AR64" s="163">
        <v>100.00152593859299</v>
      </c>
      <c r="AS64" s="163">
        <v>99.99898272312771</v>
      </c>
      <c r="AT64" s="163">
        <v>100.00249987748215</v>
      </c>
      <c r="AU64" s="163">
        <v>100.08289894422158</v>
      </c>
      <c r="AV64" s="163">
        <v>100.05896729338137</v>
      </c>
      <c r="AW64" s="163">
        <v>100.27972694757752</v>
      </c>
      <c r="AX64" s="163">
        <v>100.09464323795395</v>
      </c>
      <c r="AY64" s="163">
        <v>100.05839493204778</v>
      </c>
      <c r="AZ64" s="163">
        <v>100.01049992584718</v>
      </c>
      <c r="BA64" s="163">
        <v>100.04785372356804</v>
      </c>
      <c r="BB64" s="163" t="s">
        <v>15</v>
      </c>
      <c r="BC64" s="163">
        <v>100.05943394408314</v>
      </c>
      <c r="BD64" s="163">
        <v>100.2458783411748</v>
      </c>
      <c r="BE64" s="163">
        <v>100.4718978915127</v>
      </c>
      <c r="BF64" s="163">
        <v>100.31798952479629</v>
      </c>
      <c r="BG64" s="163">
        <v>104.21562590541444</v>
      </c>
      <c r="BH64" s="163">
        <v>100.34792485291003</v>
      </c>
      <c r="BI64" s="163">
        <v>100.42371948973592</v>
      </c>
      <c r="BJ64" s="163">
        <v>101.01605688877997</v>
      </c>
      <c r="BK64" s="163">
        <v>101.33883656606486</v>
      </c>
      <c r="BL64" s="163">
        <v>107.62964829803077</v>
      </c>
      <c r="BM64" s="163">
        <v>109.59390995389091</v>
      </c>
      <c r="BN64" s="163">
        <v>114.60870957114302</v>
      </c>
    </row>
    <row r="65" spans="1:66" s="170" customFormat="1" ht="12.75" customHeight="1">
      <c r="A65" s="593" t="s">
        <v>2973</v>
      </c>
      <c r="B65" s="163" t="s">
        <v>15</v>
      </c>
      <c r="C65" s="163">
        <v>100.19207044775543</v>
      </c>
      <c r="D65" s="163">
        <v>98.257065173936027</v>
      </c>
      <c r="E65" s="163">
        <v>99.390548631477955</v>
      </c>
      <c r="F65" s="163">
        <v>99.932302100484364</v>
      </c>
      <c r="G65" s="163">
        <v>100.01511218541192</v>
      </c>
      <c r="H65" s="163">
        <v>99.288251704380812</v>
      </c>
      <c r="I65" s="163">
        <v>99.787621383358271</v>
      </c>
      <c r="J65" s="163">
        <v>99.668141453580546</v>
      </c>
      <c r="K65" s="163">
        <v>100.04225154104351</v>
      </c>
      <c r="L65" s="163">
        <v>100.10735524741085</v>
      </c>
      <c r="M65" s="163">
        <v>100.0869680017242</v>
      </c>
      <c r="N65" s="163">
        <v>100.04096155781981</v>
      </c>
      <c r="O65" s="163" t="s">
        <v>15</v>
      </c>
      <c r="P65" s="163">
        <v>98.552085850713382</v>
      </c>
      <c r="Q65" s="163">
        <v>99.202372133776066</v>
      </c>
      <c r="R65" s="163">
        <v>99.565224558046694</v>
      </c>
      <c r="S65" s="163">
        <v>99.903701682754871</v>
      </c>
      <c r="T65" s="163">
        <v>99.867808846871114</v>
      </c>
      <c r="U65" s="163">
        <v>99.721585830406028</v>
      </c>
      <c r="V65" s="163">
        <v>100.25827271275543</v>
      </c>
      <c r="W65" s="163">
        <v>96.500563706655669</v>
      </c>
      <c r="X65" s="163">
        <v>99.873145308599803</v>
      </c>
      <c r="Y65" s="163">
        <v>99.875358335047224</v>
      </c>
      <c r="Z65" s="163">
        <v>100.08707757677917</v>
      </c>
      <c r="AA65" s="163">
        <v>101.82931858554716</v>
      </c>
      <c r="AB65" s="163" t="s">
        <v>15</v>
      </c>
      <c r="AC65" s="163">
        <v>101.2369847877374</v>
      </c>
      <c r="AD65" s="163">
        <v>99.933617610094984</v>
      </c>
      <c r="AE65" s="163">
        <v>100.04065338643899</v>
      </c>
      <c r="AF65" s="163">
        <v>99.245927519635941</v>
      </c>
      <c r="AG65" s="163">
        <v>99.756610803349474</v>
      </c>
      <c r="AH65" s="163">
        <v>99.824554709292215</v>
      </c>
      <c r="AI65" s="163">
        <v>99.907933786345112</v>
      </c>
      <c r="AJ65" s="163">
        <v>99.937600552519626</v>
      </c>
      <c r="AK65" s="163">
        <v>100.04451351596349</v>
      </c>
      <c r="AL65" s="163">
        <v>99.914829196940858</v>
      </c>
      <c r="AM65" s="163">
        <v>99.985196883137377</v>
      </c>
      <c r="AN65" s="163">
        <v>100.19351837474102</v>
      </c>
      <c r="AO65" s="163" t="s">
        <v>15</v>
      </c>
      <c r="AP65" s="163">
        <v>99.90809233749269</v>
      </c>
      <c r="AQ65" s="163">
        <v>99.577439379886016</v>
      </c>
      <c r="AR65" s="163">
        <v>100.13672918468271</v>
      </c>
      <c r="AS65" s="163">
        <v>100.3645269849202</v>
      </c>
      <c r="AT65" s="163">
        <v>99.95589174231165</v>
      </c>
      <c r="AU65" s="163">
        <v>100.31543958655038</v>
      </c>
      <c r="AV65" s="163">
        <v>99.955145956264289</v>
      </c>
      <c r="AW65" s="163">
        <v>100.21206441144766</v>
      </c>
      <c r="AX65" s="163">
        <v>100.02282572400922</v>
      </c>
      <c r="AY65" s="163">
        <v>100.03645725071648</v>
      </c>
      <c r="AZ65" s="163">
        <v>100.00474523292857</v>
      </c>
      <c r="BA65" s="163">
        <v>100.2612697501644</v>
      </c>
      <c r="BB65" s="163" t="s">
        <v>15</v>
      </c>
      <c r="BC65" s="163">
        <v>100.0834703931949</v>
      </c>
      <c r="BD65" s="163">
        <v>100.05681197574123</v>
      </c>
      <c r="BE65" s="163">
        <v>100.65274093756177</v>
      </c>
      <c r="BF65" s="163">
        <v>101.13785727667992</v>
      </c>
      <c r="BG65" s="163">
        <v>100.06410387122085</v>
      </c>
      <c r="BH65" s="163">
        <v>98.965295232700257</v>
      </c>
      <c r="BI65" s="163">
        <v>99.419064674409313</v>
      </c>
      <c r="BJ65" s="163">
        <v>100.09716086431608</v>
      </c>
      <c r="BK65" s="163">
        <v>100.08530075352726</v>
      </c>
      <c r="BL65" s="163">
        <v>100.05676755240482</v>
      </c>
      <c r="BM65" s="163">
        <v>99.987008858907188</v>
      </c>
      <c r="BN65" s="163">
        <v>100.53010817536992</v>
      </c>
    </row>
    <row r="66" spans="1:66" s="170" customFormat="1" ht="12.75" customHeight="1">
      <c r="A66" s="161" t="s">
        <v>3818</v>
      </c>
      <c r="B66" s="163" t="s">
        <v>15</v>
      </c>
      <c r="C66" s="163">
        <v>100.31129574900801</v>
      </c>
      <c r="D66" s="163">
        <v>97.358254610859007</v>
      </c>
      <c r="E66" s="163">
        <v>99.002389630339266</v>
      </c>
      <c r="F66" s="163">
        <v>99.913021149386367</v>
      </c>
      <c r="G66" s="163">
        <v>100.02007563806401</v>
      </c>
      <c r="H66" s="163">
        <v>98.801732731190299</v>
      </c>
      <c r="I66" s="163">
        <v>99.640934018077303</v>
      </c>
      <c r="J66" s="163">
        <v>99.441160969712129</v>
      </c>
      <c r="K66" s="163">
        <v>100.06618787631535</v>
      </c>
      <c r="L66" s="163">
        <v>100.17366699007535</v>
      </c>
      <c r="M66" s="163">
        <v>100.14193410580373</v>
      </c>
      <c r="N66" s="163">
        <v>100.06589349095334</v>
      </c>
      <c r="O66" s="163" t="s">
        <v>15</v>
      </c>
      <c r="P66" s="163">
        <v>97.612034774463282</v>
      </c>
      <c r="Q66" s="163">
        <v>98.63417701237843</v>
      </c>
      <c r="R66" s="163">
        <v>99.239091197970225</v>
      </c>
      <c r="S66" s="163">
        <v>99.619389088499105</v>
      </c>
      <c r="T66" s="163">
        <v>99.668586049300941</v>
      </c>
      <c r="U66" s="163">
        <v>99.643908735478632</v>
      </c>
      <c r="V66" s="163">
        <v>100.13648641063175</v>
      </c>
      <c r="W66" s="163">
        <v>95.671317693054618</v>
      </c>
      <c r="X66" s="163">
        <v>99.835783849568699</v>
      </c>
      <c r="Y66" s="163">
        <v>99.831182821509387</v>
      </c>
      <c r="Z66" s="163">
        <v>100.10782998460709</v>
      </c>
      <c r="AA66" s="163">
        <v>102.25666009520708</v>
      </c>
      <c r="AB66" s="163" t="s">
        <v>15</v>
      </c>
      <c r="AC66" s="163">
        <v>101.50259232805941</v>
      </c>
      <c r="AD66" s="163">
        <v>99.886187422977031</v>
      </c>
      <c r="AE66" s="163">
        <v>99.955379610045043</v>
      </c>
      <c r="AF66" s="163">
        <v>99.082273976809446</v>
      </c>
      <c r="AG66" s="163">
        <v>99.647781259552289</v>
      </c>
      <c r="AH66" s="163">
        <v>99.782398662775634</v>
      </c>
      <c r="AI66" s="163">
        <v>99.884513933952604</v>
      </c>
      <c r="AJ66" s="163">
        <v>99.921728405963933</v>
      </c>
      <c r="AK66" s="163">
        <v>100.05425440831679</v>
      </c>
      <c r="AL66" s="163">
        <v>99.889644039196611</v>
      </c>
      <c r="AM66" s="163">
        <v>99.939801700400849</v>
      </c>
      <c r="AN66" s="163">
        <v>100.22098981277767</v>
      </c>
      <c r="AO66" s="163" t="s">
        <v>15</v>
      </c>
      <c r="AP66" s="163">
        <v>99.908330946072894</v>
      </c>
      <c r="AQ66" s="163">
        <v>99.55999833093135</v>
      </c>
      <c r="AR66" s="163">
        <v>99.985390425987362</v>
      </c>
      <c r="AS66" s="163">
        <v>99.987882213545802</v>
      </c>
      <c r="AT66" s="163">
        <v>99.873539381846726</v>
      </c>
      <c r="AU66" s="163">
        <v>100.38259273268362</v>
      </c>
      <c r="AV66" s="163">
        <v>99.924104940257877</v>
      </c>
      <c r="AW66" s="163">
        <v>100.28579274254585</v>
      </c>
      <c r="AX66" s="163">
        <v>100.02238043073848</v>
      </c>
      <c r="AY66" s="163">
        <v>100.04902089832154</v>
      </c>
      <c r="AZ66" s="163">
        <v>100.00325502974667</v>
      </c>
      <c r="BA66" s="163">
        <v>99.927223058283545</v>
      </c>
      <c r="BB66" s="163" t="s">
        <v>15</v>
      </c>
      <c r="BC66" s="163">
        <v>100.01891191593005</v>
      </c>
      <c r="BD66" s="163">
        <v>100.03185958303651</v>
      </c>
      <c r="BE66" s="163">
        <v>100.03090197521418</v>
      </c>
      <c r="BF66" s="163">
        <v>99.848710790907376</v>
      </c>
      <c r="BG66" s="163">
        <v>100.09001693769844</v>
      </c>
      <c r="BH66" s="163">
        <v>98.626063196849742</v>
      </c>
      <c r="BI66" s="163">
        <v>99.225949457341272</v>
      </c>
      <c r="BJ66" s="163">
        <v>100.05616755161644</v>
      </c>
      <c r="BK66" s="163">
        <v>100.07924815416848</v>
      </c>
      <c r="BL66" s="163">
        <v>100.07582113350131</v>
      </c>
      <c r="BM66" s="163">
        <v>99.982651788473305</v>
      </c>
      <c r="BN66" s="163">
        <v>100.70793084741716</v>
      </c>
    </row>
    <row r="67" spans="1:66" s="170" customFormat="1" ht="12.75" customHeight="1">
      <c r="A67" s="161" t="s">
        <v>3819</v>
      </c>
      <c r="B67" s="163" t="s">
        <v>15</v>
      </c>
      <c r="C67" s="163">
        <v>100.00279557081113</v>
      </c>
      <c r="D67" s="163">
        <v>99.688364317067652</v>
      </c>
      <c r="E67" s="163">
        <v>99.994282695645168</v>
      </c>
      <c r="F67" s="163">
        <v>99.961993794752289</v>
      </c>
      <c r="G67" s="163">
        <v>100.00747246277287</v>
      </c>
      <c r="H67" s="163">
        <v>100.01089114732163</v>
      </c>
      <c r="I67" s="163">
        <v>100.00286577928419</v>
      </c>
      <c r="J67" s="163">
        <v>100</v>
      </c>
      <c r="K67" s="163">
        <v>100.00745081261502</v>
      </c>
      <c r="L67" s="163">
        <v>100.01088883789969</v>
      </c>
      <c r="M67" s="163">
        <v>100.00687641201738</v>
      </c>
      <c r="N67" s="163">
        <v>100.00458395946632</v>
      </c>
      <c r="O67" s="163" t="s">
        <v>15</v>
      </c>
      <c r="P67" s="163">
        <v>100</v>
      </c>
      <c r="Q67" s="163">
        <v>100.05663637515123</v>
      </c>
      <c r="R67" s="163">
        <v>100.04858541542416</v>
      </c>
      <c r="S67" s="163">
        <v>100.32167078410595</v>
      </c>
      <c r="T67" s="163">
        <v>100.15863685668593</v>
      </c>
      <c r="U67" s="163">
        <v>100.06799775568807</v>
      </c>
      <c r="V67" s="163">
        <v>100.79909408830601</v>
      </c>
      <c r="W67" s="163">
        <v>100.15882327144216</v>
      </c>
      <c r="X67" s="163">
        <v>100.03058255825287</v>
      </c>
      <c r="Y67" s="163">
        <v>100.06114678324731</v>
      </c>
      <c r="Z67" s="163">
        <v>100</v>
      </c>
      <c r="AA67" s="163">
        <v>100.03425032293651</v>
      </c>
      <c r="AB67" s="163" t="s">
        <v>15</v>
      </c>
      <c r="AC67" s="163">
        <v>100.00773375348683</v>
      </c>
      <c r="AD67" s="163">
        <v>100.15640908491923</v>
      </c>
      <c r="AE67" s="163">
        <v>100.44012499485768</v>
      </c>
      <c r="AF67" s="163">
        <v>100.00887520832786</v>
      </c>
      <c r="AG67" s="163">
        <v>100.25926994034613</v>
      </c>
      <c r="AH67" s="163">
        <v>100.01807644162616</v>
      </c>
      <c r="AI67" s="163">
        <v>100.01519172922708</v>
      </c>
      <c r="AJ67" s="163">
        <v>100.01019663132075</v>
      </c>
      <c r="AK67" s="163">
        <v>100</v>
      </c>
      <c r="AL67" s="163">
        <v>100.02998170205883</v>
      </c>
      <c r="AM67" s="163">
        <v>100.19246321423165</v>
      </c>
      <c r="AN67" s="163">
        <v>100.06840497811946</v>
      </c>
      <c r="AO67" s="163" t="s">
        <v>15</v>
      </c>
      <c r="AP67" s="163">
        <v>99.907003983468428</v>
      </c>
      <c r="AQ67" s="163">
        <v>99.656993467682241</v>
      </c>
      <c r="AR67" s="163">
        <v>100.82636080552254</v>
      </c>
      <c r="AS67" s="163">
        <v>102.06653419863021</v>
      </c>
      <c r="AT67" s="163">
        <v>100.32045215513836</v>
      </c>
      <c r="AU67" s="163">
        <v>100.01948792688877</v>
      </c>
      <c r="AV67" s="163">
        <v>100.03551001378057</v>
      </c>
      <c r="AW67" s="163">
        <v>100.02139702761859</v>
      </c>
      <c r="AX67" s="163">
        <v>100.02398033219461</v>
      </c>
      <c r="AY67" s="163">
        <v>100.00388128496678</v>
      </c>
      <c r="AZ67" s="163">
        <v>100.00861088734896</v>
      </c>
      <c r="BA67" s="163">
        <v>101.12775556369358</v>
      </c>
      <c r="BB67" s="163" t="s">
        <v>15</v>
      </c>
      <c r="BC67" s="163">
        <v>100.24894105722106</v>
      </c>
      <c r="BD67" s="163">
        <v>100.12062102300135</v>
      </c>
      <c r="BE67" s="163">
        <v>102.24151741394634</v>
      </c>
      <c r="BF67" s="163">
        <v>104.36036553101422</v>
      </c>
      <c r="BG67" s="163">
        <v>100.00212874088277</v>
      </c>
      <c r="BH67" s="163">
        <v>100</v>
      </c>
      <c r="BI67" s="163">
        <v>100</v>
      </c>
      <c r="BJ67" s="163">
        <v>100.21952370985103</v>
      </c>
      <c r="BK67" s="163">
        <v>100.10333799044213</v>
      </c>
      <c r="BL67" s="163">
        <v>100</v>
      </c>
      <c r="BM67" s="163">
        <v>100</v>
      </c>
      <c r="BN67" s="163">
        <v>100</v>
      </c>
    </row>
    <row r="68" spans="1:66" s="170" customFormat="1" ht="12.75" customHeight="1">
      <c r="A68" s="164" t="s">
        <v>2974</v>
      </c>
      <c r="B68" s="163" t="s">
        <v>15</v>
      </c>
      <c r="C68" s="163">
        <v>99.640262507730085</v>
      </c>
      <c r="D68" s="163">
        <v>100.77728314805243</v>
      </c>
      <c r="E68" s="163">
        <v>100.04541474526782</v>
      </c>
      <c r="F68" s="163">
        <v>98.336805661117708</v>
      </c>
      <c r="G68" s="163">
        <v>98.587154231435619</v>
      </c>
      <c r="H68" s="163">
        <v>99.380890973239431</v>
      </c>
      <c r="I68" s="163">
        <v>99.329167738773407</v>
      </c>
      <c r="J68" s="163">
        <v>103.7780634735098</v>
      </c>
      <c r="K68" s="163">
        <v>103.0431273596613</v>
      </c>
      <c r="L68" s="163">
        <v>100.67755471869732</v>
      </c>
      <c r="M68" s="163">
        <v>106.59694260788338</v>
      </c>
      <c r="N68" s="163">
        <v>101.14033819300394</v>
      </c>
      <c r="O68" s="163" t="s">
        <v>15</v>
      </c>
      <c r="P68" s="163">
        <v>98.382077607088704</v>
      </c>
      <c r="Q68" s="163">
        <v>98.108096483440448</v>
      </c>
      <c r="R68" s="163">
        <v>99.685245208218561</v>
      </c>
      <c r="S68" s="163">
        <v>99.895345154280292</v>
      </c>
      <c r="T68" s="163">
        <v>99.907945904206443</v>
      </c>
      <c r="U68" s="163">
        <v>99.97484730598083</v>
      </c>
      <c r="V68" s="163">
        <v>100.88894967942745</v>
      </c>
      <c r="W68" s="163">
        <v>100.19235400284356</v>
      </c>
      <c r="X68" s="163">
        <v>102.64135675392372</v>
      </c>
      <c r="Y68" s="163">
        <v>99.158647592120047</v>
      </c>
      <c r="Z68" s="163">
        <v>101.39247475654838</v>
      </c>
      <c r="AA68" s="163">
        <v>101.16878459053846</v>
      </c>
      <c r="AB68" s="163" t="s">
        <v>15</v>
      </c>
      <c r="AC68" s="163">
        <v>99.806405164342195</v>
      </c>
      <c r="AD68" s="163">
        <v>99.805562811664856</v>
      </c>
      <c r="AE68" s="163">
        <v>99.963664521454859</v>
      </c>
      <c r="AF68" s="163">
        <v>100.09994767556967</v>
      </c>
      <c r="AG68" s="163">
        <v>100.30418550037112</v>
      </c>
      <c r="AH68" s="163">
        <v>100.20981663154839</v>
      </c>
      <c r="AI68" s="163">
        <v>99.996567116235965</v>
      </c>
      <c r="AJ68" s="163">
        <v>100.01783969914601</v>
      </c>
      <c r="AK68" s="163">
        <v>100.44618879951574</v>
      </c>
      <c r="AL68" s="163">
        <v>102.23083767821663</v>
      </c>
      <c r="AM68" s="163">
        <v>103.27858189544233</v>
      </c>
      <c r="AN68" s="163">
        <v>100.80328215869383</v>
      </c>
      <c r="AO68" s="163" t="s">
        <v>15</v>
      </c>
      <c r="AP68" s="163">
        <v>99.256520695289481</v>
      </c>
      <c r="AQ68" s="163">
        <v>100.44891459642903</v>
      </c>
      <c r="AR68" s="163">
        <v>100.46680519865178</v>
      </c>
      <c r="AS68" s="163">
        <v>100.05860430158975</v>
      </c>
      <c r="AT68" s="163">
        <v>99.77994005273662</v>
      </c>
      <c r="AU68" s="163">
        <v>99.838278644841154</v>
      </c>
      <c r="AV68" s="163">
        <v>100.03187819585271</v>
      </c>
      <c r="AW68" s="163">
        <v>100.29998459946792</v>
      </c>
      <c r="AX68" s="163">
        <v>100.65339241124325</v>
      </c>
      <c r="AY68" s="163">
        <v>99.679631172643269</v>
      </c>
      <c r="AZ68" s="163">
        <v>99.497972896579824</v>
      </c>
      <c r="BA68" s="163">
        <v>99.871576214835372</v>
      </c>
      <c r="BB68" s="163" t="s">
        <v>15</v>
      </c>
      <c r="BC68" s="163">
        <v>100.65705779510867</v>
      </c>
      <c r="BD68" s="163">
        <v>99.804806890729679</v>
      </c>
      <c r="BE68" s="163">
        <v>99.682710272913326</v>
      </c>
      <c r="BF68" s="163">
        <v>100.037359182469</v>
      </c>
      <c r="BG68" s="163">
        <v>100.75885021862965</v>
      </c>
      <c r="BH68" s="163">
        <v>100.18656935673549</v>
      </c>
      <c r="BI68" s="163">
        <v>100.79667514304376</v>
      </c>
      <c r="BJ68" s="163">
        <v>100.84625470993312</v>
      </c>
      <c r="BK68" s="163">
        <v>100.0507703618065</v>
      </c>
      <c r="BL68" s="163">
        <v>99.769219295987952</v>
      </c>
      <c r="BM68" s="163">
        <v>100.13650851248102</v>
      </c>
      <c r="BN68" s="163">
        <v>100.58676598129644</v>
      </c>
    </row>
    <row r="69" spans="1:66" s="170" customFormat="1" ht="12.75" customHeight="1">
      <c r="A69" s="161" t="s">
        <v>2975</v>
      </c>
      <c r="B69" s="163" t="s">
        <v>15</v>
      </c>
      <c r="C69" s="163">
        <v>100.12091059995292</v>
      </c>
      <c r="D69" s="163">
        <v>99.703961647329592</v>
      </c>
      <c r="E69" s="163">
        <v>99.235708248831529</v>
      </c>
      <c r="F69" s="163">
        <v>98.752610896968605</v>
      </c>
      <c r="G69" s="163">
        <v>98.850859389521872</v>
      </c>
      <c r="H69" s="163">
        <v>97.428071143307363</v>
      </c>
      <c r="I69" s="163">
        <v>100.40166099016776</v>
      </c>
      <c r="J69" s="163">
        <v>101.68583035435171</v>
      </c>
      <c r="K69" s="163">
        <v>99.555595111362507</v>
      </c>
      <c r="L69" s="163">
        <v>98.820165448179296</v>
      </c>
      <c r="M69" s="163">
        <v>100.75527252101284</v>
      </c>
      <c r="N69" s="163">
        <v>102.1085292421853</v>
      </c>
      <c r="O69" s="163" t="s">
        <v>15</v>
      </c>
      <c r="P69" s="163">
        <v>99.71074086795511</v>
      </c>
      <c r="Q69" s="163">
        <v>98.225025253904235</v>
      </c>
      <c r="R69" s="163">
        <v>102.04155076890602</v>
      </c>
      <c r="S69" s="163">
        <v>100.27357503177745</v>
      </c>
      <c r="T69" s="163">
        <v>100.71605784668063</v>
      </c>
      <c r="U69" s="163">
        <v>99.45673838732661</v>
      </c>
      <c r="V69" s="163">
        <v>98.898702225101331</v>
      </c>
      <c r="W69" s="163">
        <v>99.504707119023664</v>
      </c>
      <c r="X69" s="163">
        <v>100.81745806318875</v>
      </c>
      <c r="Y69" s="163">
        <v>99.092172512806471</v>
      </c>
      <c r="Z69" s="163">
        <v>99.746059745413916</v>
      </c>
      <c r="AA69" s="163">
        <v>99.523557378388588</v>
      </c>
      <c r="AB69" s="163" t="s">
        <v>15</v>
      </c>
      <c r="AC69" s="163">
        <v>99.73552602862668</v>
      </c>
      <c r="AD69" s="163">
        <v>100.06864253859274</v>
      </c>
      <c r="AE69" s="163">
        <v>99.77954619935845</v>
      </c>
      <c r="AF69" s="163">
        <v>100.53885734712003</v>
      </c>
      <c r="AG69" s="163">
        <v>99.650402795354395</v>
      </c>
      <c r="AH69" s="163">
        <v>101.64651855906305</v>
      </c>
      <c r="AI69" s="163">
        <v>100.46265417907607</v>
      </c>
      <c r="AJ69" s="163">
        <v>99.994227766275557</v>
      </c>
      <c r="AK69" s="163">
        <v>99.946810950001534</v>
      </c>
      <c r="AL69" s="163">
        <v>99.91337737402624</v>
      </c>
      <c r="AM69" s="163">
        <v>100.83468621131931</v>
      </c>
      <c r="AN69" s="163">
        <v>100.6524611120543</v>
      </c>
      <c r="AO69" s="163" t="s">
        <v>15</v>
      </c>
      <c r="AP69" s="163">
        <v>100.10097396699076</v>
      </c>
      <c r="AQ69" s="163">
        <v>100.11456417678812</v>
      </c>
      <c r="AR69" s="163">
        <v>99.945135166821146</v>
      </c>
      <c r="AS69" s="163">
        <v>99.633929110106408</v>
      </c>
      <c r="AT69" s="163">
        <v>99.958251821643074</v>
      </c>
      <c r="AU69" s="163">
        <v>100.82979609608844</v>
      </c>
      <c r="AV69" s="163">
        <v>97.561054669782038</v>
      </c>
      <c r="AW69" s="163">
        <v>99.303503534937448</v>
      </c>
      <c r="AX69" s="163">
        <v>99.566390637317426</v>
      </c>
      <c r="AY69" s="163">
        <v>99.692821770882887</v>
      </c>
      <c r="AZ69" s="163">
        <v>100.62855754261216</v>
      </c>
      <c r="BA69" s="163">
        <v>99.499251273104321</v>
      </c>
      <c r="BB69" s="163" t="s">
        <v>15</v>
      </c>
      <c r="BC69" s="163">
        <v>103.20043226980596</v>
      </c>
      <c r="BD69" s="163">
        <v>100.69455982963167</v>
      </c>
      <c r="BE69" s="163">
        <v>99.081278020341628</v>
      </c>
      <c r="BF69" s="163">
        <v>100.05880871259878</v>
      </c>
      <c r="BG69" s="163">
        <v>100.06433800162104</v>
      </c>
      <c r="BH69" s="163">
        <v>100.0035580556835</v>
      </c>
      <c r="BI69" s="163">
        <v>99.965949648095929</v>
      </c>
      <c r="BJ69" s="163">
        <v>99.818905469897118</v>
      </c>
      <c r="BK69" s="163">
        <v>101.48846777057572</v>
      </c>
      <c r="BL69" s="163">
        <v>96.984887462194365</v>
      </c>
      <c r="BM69" s="163">
        <v>99.40698588285656</v>
      </c>
      <c r="BN69" s="163">
        <v>100.20294927423437</v>
      </c>
    </row>
    <row r="70" spans="1:66" s="170" customFormat="1" ht="12.75" customHeight="1">
      <c r="A70" s="161" t="s">
        <v>3820</v>
      </c>
      <c r="B70" s="163" t="s">
        <v>15</v>
      </c>
      <c r="C70" s="163">
        <v>98.730693695008455</v>
      </c>
      <c r="D70" s="163">
        <v>101.00680594884221</v>
      </c>
      <c r="E70" s="163">
        <v>100.40061580555772</v>
      </c>
      <c r="F70" s="163">
        <v>96.157427884158793</v>
      </c>
      <c r="G70" s="163">
        <v>96.681440397187373</v>
      </c>
      <c r="H70" s="163">
        <v>99.271807962818457</v>
      </c>
      <c r="I70" s="163">
        <v>98.407033867245772</v>
      </c>
      <c r="J70" s="163">
        <v>110.20693518621461</v>
      </c>
      <c r="K70" s="163">
        <v>109.31567795532521</v>
      </c>
      <c r="L70" s="163">
        <v>102.22371151598146</v>
      </c>
      <c r="M70" s="163">
        <v>109.22491463331474</v>
      </c>
      <c r="N70" s="163">
        <v>94.620419989790818</v>
      </c>
      <c r="O70" s="163" t="s">
        <v>15</v>
      </c>
      <c r="P70" s="163">
        <v>95.663268222298342</v>
      </c>
      <c r="Q70" s="163">
        <v>96.497265507133349</v>
      </c>
      <c r="R70" s="163">
        <v>100.25185432865634</v>
      </c>
      <c r="S70" s="163">
        <v>100.47168206134283</v>
      </c>
      <c r="T70" s="163">
        <v>99.530439801888718</v>
      </c>
      <c r="U70" s="163">
        <v>100.22847166972018</v>
      </c>
      <c r="V70" s="163">
        <v>102.82914847358144</v>
      </c>
      <c r="W70" s="163">
        <v>102.97642214632627</v>
      </c>
      <c r="X70" s="163">
        <v>111.63243539369594</v>
      </c>
      <c r="Y70" s="163">
        <v>99.826272228584244</v>
      </c>
      <c r="Z70" s="163">
        <v>102.42099478309645</v>
      </c>
      <c r="AA70" s="163">
        <v>98.894703336255475</v>
      </c>
      <c r="AB70" s="163" t="s">
        <v>15</v>
      </c>
      <c r="AC70" s="163">
        <v>98.006905875356679</v>
      </c>
      <c r="AD70" s="163">
        <v>99.293295309410055</v>
      </c>
      <c r="AE70" s="163">
        <v>99.804834811660896</v>
      </c>
      <c r="AF70" s="163">
        <v>100.71662846462395</v>
      </c>
      <c r="AG70" s="163">
        <v>102.82685060858547</v>
      </c>
      <c r="AH70" s="163">
        <v>100.96322521235747</v>
      </c>
      <c r="AI70" s="163">
        <v>99.848658721985444</v>
      </c>
      <c r="AJ70" s="163">
        <v>100.01375021502167</v>
      </c>
      <c r="AK70" s="163">
        <v>104.24595498887363</v>
      </c>
      <c r="AL70" s="163">
        <v>109.74489559418387</v>
      </c>
      <c r="AM70" s="163">
        <v>102.10270595523806</v>
      </c>
      <c r="AN70" s="163">
        <v>98.963664317482696</v>
      </c>
      <c r="AO70" s="163" t="s">
        <v>15</v>
      </c>
      <c r="AP70" s="163">
        <v>96.459843927661765</v>
      </c>
      <c r="AQ70" s="163">
        <v>98.952578882584902</v>
      </c>
      <c r="AR70" s="163">
        <v>100.71940348725468</v>
      </c>
      <c r="AS70" s="163">
        <v>100.06263209064331</v>
      </c>
      <c r="AT70" s="163">
        <v>100.22085587321403</v>
      </c>
      <c r="AU70" s="163">
        <v>102.34060411375756</v>
      </c>
      <c r="AV70" s="163">
        <v>100.58887461052699</v>
      </c>
      <c r="AW70" s="163">
        <v>100.98567799833206</v>
      </c>
      <c r="AX70" s="163">
        <v>104.77146026605521</v>
      </c>
      <c r="AY70" s="163">
        <v>98.557710644951996</v>
      </c>
      <c r="AZ70" s="163">
        <v>97.878971669709912</v>
      </c>
      <c r="BA70" s="163">
        <v>99.215176780208466</v>
      </c>
      <c r="BB70" s="163" t="s">
        <v>15</v>
      </c>
      <c r="BC70" s="163">
        <v>99.330840186701238</v>
      </c>
      <c r="BD70" s="163">
        <v>97.798582682061735</v>
      </c>
      <c r="BE70" s="163">
        <v>99.272873311380081</v>
      </c>
      <c r="BF70" s="163">
        <v>99.811550895463952</v>
      </c>
      <c r="BG70" s="163">
        <v>103.17903703026816</v>
      </c>
      <c r="BH70" s="163">
        <v>101.10171303196952</v>
      </c>
      <c r="BI70" s="163">
        <v>102.58983253329805</v>
      </c>
      <c r="BJ70" s="163">
        <v>104.10966160327186</v>
      </c>
      <c r="BK70" s="163">
        <v>100.53170478024462</v>
      </c>
      <c r="BL70" s="163">
        <v>100.02308064877208</v>
      </c>
      <c r="BM70" s="163">
        <v>103.11517487059135</v>
      </c>
      <c r="BN70" s="163">
        <v>101.32032500788482</v>
      </c>
    </row>
    <row r="71" spans="1:66" s="170" customFormat="1" ht="12.75" customHeight="1">
      <c r="A71" s="165" t="s">
        <v>3002</v>
      </c>
      <c r="B71" s="163" t="s">
        <v>15</v>
      </c>
      <c r="C71" s="163">
        <v>98.274851684158662</v>
      </c>
      <c r="D71" s="163">
        <v>101.30292923197524</v>
      </c>
      <c r="E71" s="163">
        <v>100.52022248635862</v>
      </c>
      <c r="F71" s="163">
        <v>94.818104369050516</v>
      </c>
      <c r="G71" s="163">
        <v>95.494621323941857</v>
      </c>
      <c r="H71" s="163">
        <v>98.796500911673604</v>
      </c>
      <c r="I71" s="163">
        <v>97.289170328221601</v>
      </c>
      <c r="J71" s="163">
        <v>116.83158050384262</v>
      </c>
      <c r="K71" s="163">
        <v>114.48439518994186</v>
      </c>
      <c r="L71" s="163">
        <v>103.1704565684341</v>
      </c>
      <c r="M71" s="163">
        <v>113.32277288707175</v>
      </c>
      <c r="N71" s="163">
        <v>91.980314252298257</v>
      </c>
      <c r="O71" s="163" t="s">
        <v>15</v>
      </c>
      <c r="P71" s="163">
        <v>93.112300530380224</v>
      </c>
      <c r="Q71" s="163">
        <v>94.220144111142261</v>
      </c>
      <c r="R71" s="163">
        <v>98.915325929638215</v>
      </c>
      <c r="S71" s="163">
        <v>100.81829538044032</v>
      </c>
      <c r="T71" s="163">
        <v>99.145603287220183</v>
      </c>
      <c r="U71" s="163">
        <v>100.36600405836158</v>
      </c>
      <c r="V71" s="163">
        <v>104.5063374464271</v>
      </c>
      <c r="W71" s="163">
        <v>104.66575028704706</v>
      </c>
      <c r="X71" s="163">
        <v>117.80035650520372</v>
      </c>
      <c r="Y71" s="163">
        <v>99.64250782474771</v>
      </c>
      <c r="Z71" s="163">
        <v>103.61905683049955</v>
      </c>
      <c r="AA71" s="163">
        <v>98.046528257310371</v>
      </c>
      <c r="AB71" s="163" t="s">
        <v>15</v>
      </c>
      <c r="AC71" s="163">
        <v>96.900672342268763</v>
      </c>
      <c r="AD71" s="163">
        <v>98.861762466267962</v>
      </c>
      <c r="AE71" s="163">
        <v>99.66335824235594</v>
      </c>
      <c r="AF71" s="163">
        <v>100.89511474497728</v>
      </c>
      <c r="AG71" s="163">
        <v>104.19818968925621</v>
      </c>
      <c r="AH71" s="163">
        <v>99.678563334202494</v>
      </c>
      <c r="AI71" s="163">
        <v>99.730459354707861</v>
      </c>
      <c r="AJ71" s="163">
        <v>99.941852367057706</v>
      </c>
      <c r="AK71" s="163">
        <v>106.18998040524545</v>
      </c>
      <c r="AL71" s="163">
        <v>114.44164004330017</v>
      </c>
      <c r="AM71" s="163">
        <v>102.89465771824291</v>
      </c>
      <c r="AN71" s="163">
        <v>97.155161440362633</v>
      </c>
      <c r="AO71" s="163" t="s">
        <v>15</v>
      </c>
      <c r="AP71" s="163">
        <v>94.183658891929369</v>
      </c>
      <c r="AQ71" s="163">
        <v>98.301552915359139</v>
      </c>
      <c r="AR71" s="163">
        <v>101.06240922019012</v>
      </c>
      <c r="AS71" s="163">
        <v>99.857006428518744</v>
      </c>
      <c r="AT71" s="163">
        <v>100.29134101046799</v>
      </c>
      <c r="AU71" s="163">
        <v>101.02022573956442</v>
      </c>
      <c r="AV71" s="163">
        <v>100.69058027279993</v>
      </c>
      <c r="AW71" s="163">
        <v>101.72440952689954</v>
      </c>
      <c r="AX71" s="163">
        <v>105.54181797551645</v>
      </c>
      <c r="AY71" s="163">
        <v>98.333062603518385</v>
      </c>
      <c r="AZ71" s="163">
        <v>97.541013061106213</v>
      </c>
      <c r="BA71" s="163">
        <v>99.085400002573593</v>
      </c>
      <c r="BB71" s="163" t="s">
        <v>15</v>
      </c>
      <c r="BC71" s="163">
        <v>99.22196891250141</v>
      </c>
      <c r="BD71" s="163">
        <v>97.424467125364686</v>
      </c>
      <c r="BE71" s="163">
        <v>99.107251148844895</v>
      </c>
      <c r="BF71" s="163">
        <v>99.777099763147746</v>
      </c>
      <c r="BG71" s="163">
        <v>103.70748896109178</v>
      </c>
      <c r="BH71" s="163">
        <v>101.21634272072507</v>
      </c>
      <c r="BI71" s="163">
        <v>102.85891004125244</v>
      </c>
      <c r="BJ71" s="163">
        <v>104.49933757208778</v>
      </c>
      <c r="BK71" s="163">
        <v>100.58273454515813</v>
      </c>
      <c r="BL71" s="163">
        <v>100.01623962758639</v>
      </c>
      <c r="BM71" s="163">
        <v>103.41691409716762</v>
      </c>
      <c r="BN71" s="163">
        <v>101.44543043317573</v>
      </c>
    </row>
    <row r="72" spans="1:66" s="170" customFormat="1" ht="12.75" customHeight="1">
      <c r="A72" s="165" t="s">
        <v>3821</v>
      </c>
      <c r="B72" s="163" t="s">
        <v>15</v>
      </c>
      <c r="C72" s="163" t="s">
        <v>15</v>
      </c>
      <c r="D72" s="163" t="s">
        <v>15</v>
      </c>
      <c r="E72" s="163" t="s">
        <v>15</v>
      </c>
      <c r="F72" s="163" t="s">
        <v>15</v>
      </c>
      <c r="G72" s="163" t="s">
        <v>15</v>
      </c>
      <c r="H72" s="163" t="s">
        <v>15</v>
      </c>
      <c r="I72" s="163" t="s">
        <v>15</v>
      </c>
      <c r="J72" s="163" t="s">
        <v>15</v>
      </c>
      <c r="K72" s="163" t="s">
        <v>15</v>
      </c>
      <c r="L72" s="163" t="s">
        <v>15</v>
      </c>
      <c r="M72" s="163" t="s">
        <v>15</v>
      </c>
      <c r="N72" s="163" t="s">
        <v>15</v>
      </c>
      <c r="O72" s="163" t="s">
        <v>15</v>
      </c>
      <c r="P72" s="163" t="s">
        <v>15</v>
      </c>
      <c r="Q72" s="163" t="s">
        <v>15</v>
      </c>
      <c r="R72" s="163" t="s">
        <v>15</v>
      </c>
      <c r="S72" s="163" t="s">
        <v>15</v>
      </c>
      <c r="T72" s="163" t="s">
        <v>15</v>
      </c>
      <c r="U72" s="163" t="s">
        <v>15</v>
      </c>
      <c r="V72" s="163" t="s">
        <v>15</v>
      </c>
      <c r="W72" s="163" t="s">
        <v>15</v>
      </c>
      <c r="X72" s="163" t="s">
        <v>15</v>
      </c>
      <c r="Y72" s="163" t="s">
        <v>15</v>
      </c>
      <c r="Z72" s="163" t="s">
        <v>15</v>
      </c>
      <c r="AA72" s="163" t="s">
        <v>15</v>
      </c>
      <c r="AB72" s="163" t="s">
        <v>15</v>
      </c>
      <c r="AC72" s="163" t="s">
        <v>15</v>
      </c>
      <c r="AD72" s="163" t="s">
        <v>15</v>
      </c>
      <c r="AE72" s="163" t="s">
        <v>15</v>
      </c>
      <c r="AF72" s="163" t="s">
        <v>15</v>
      </c>
      <c r="AG72" s="163" t="s">
        <v>15</v>
      </c>
      <c r="AH72" s="163" t="s">
        <v>15</v>
      </c>
      <c r="AI72" s="163" t="s">
        <v>15</v>
      </c>
      <c r="AJ72" s="163" t="s">
        <v>15</v>
      </c>
      <c r="AK72" s="163" t="s">
        <v>15</v>
      </c>
      <c r="AL72" s="163" t="s">
        <v>15</v>
      </c>
      <c r="AM72" s="163" t="s">
        <v>15</v>
      </c>
      <c r="AN72" s="163" t="s">
        <v>15</v>
      </c>
      <c r="AO72" s="163" t="s">
        <v>15</v>
      </c>
      <c r="AP72" s="163" t="s">
        <v>15</v>
      </c>
      <c r="AQ72" s="163" t="s">
        <v>15</v>
      </c>
      <c r="AR72" s="163" t="s">
        <v>15</v>
      </c>
      <c r="AS72" s="163" t="s">
        <v>15</v>
      </c>
      <c r="AT72" s="163" t="s">
        <v>15</v>
      </c>
      <c r="AU72" s="163" t="s">
        <v>15</v>
      </c>
      <c r="AV72" s="163" t="s">
        <v>15</v>
      </c>
      <c r="AW72" s="163" t="s">
        <v>15</v>
      </c>
      <c r="AX72" s="163" t="s">
        <v>15</v>
      </c>
      <c r="AY72" s="163" t="s">
        <v>15</v>
      </c>
      <c r="AZ72" s="163" t="s">
        <v>15</v>
      </c>
      <c r="BA72" s="163" t="s">
        <v>15</v>
      </c>
      <c r="BB72" s="163" t="s">
        <v>15</v>
      </c>
      <c r="BC72" s="163" t="s">
        <v>15</v>
      </c>
      <c r="BD72" s="163" t="s">
        <v>15</v>
      </c>
      <c r="BE72" s="163" t="s">
        <v>15</v>
      </c>
      <c r="BF72" s="163" t="s">
        <v>15</v>
      </c>
      <c r="BG72" s="163" t="s">
        <v>15</v>
      </c>
      <c r="BH72" s="163" t="s">
        <v>15</v>
      </c>
      <c r="BI72" s="163" t="s">
        <v>15</v>
      </c>
      <c r="BJ72" s="163" t="s">
        <v>15</v>
      </c>
      <c r="BK72" s="163" t="s">
        <v>15</v>
      </c>
      <c r="BL72" s="163" t="s">
        <v>15</v>
      </c>
      <c r="BM72" s="163" t="s">
        <v>15</v>
      </c>
      <c r="BN72" s="163" t="s">
        <v>15</v>
      </c>
    </row>
    <row r="73" spans="1:66" s="170" customFormat="1" ht="12.75" customHeight="1">
      <c r="A73" s="161" t="s">
        <v>2976</v>
      </c>
      <c r="B73" s="163" t="s">
        <v>15</v>
      </c>
      <c r="C73" s="163">
        <v>100.18253766684451</v>
      </c>
      <c r="D73" s="163">
        <v>100.9029791905142</v>
      </c>
      <c r="E73" s="163">
        <v>100.00386740490283</v>
      </c>
      <c r="F73" s="163">
        <v>99.827828469006747</v>
      </c>
      <c r="G73" s="163">
        <v>99.866950530470916</v>
      </c>
      <c r="H73" s="163">
        <v>99.899920701118262</v>
      </c>
      <c r="I73" s="163">
        <v>99.648868357676463</v>
      </c>
      <c r="J73" s="163">
        <v>100.38564698720566</v>
      </c>
      <c r="K73" s="163">
        <v>99.703228306711338</v>
      </c>
      <c r="L73" s="163">
        <v>99.985110878901693</v>
      </c>
      <c r="M73" s="163">
        <v>105.97952348947204</v>
      </c>
      <c r="N73" s="163">
        <v>105.90684773341626</v>
      </c>
      <c r="O73" s="163" t="s">
        <v>15</v>
      </c>
      <c r="P73" s="163">
        <v>99.670139803371754</v>
      </c>
      <c r="Q73" s="163">
        <v>98.991207837465964</v>
      </c>
      <c r="R73" s="163">
        <v>98.821187809874104</v>
      </c>
      <c r="S73" s="163">
        <v>99.481657099398831</v>
      </c>
      <c r="T73" s="163">
        <v>99.924148126654032</v>
      </c>
      <c r="U73" s="163">
        <v>100.01696334826249</v>
      </c>
      <c r="V73" s="163">
        <v>100.93144818866023</v>
      </c>
      <c r="W73" s="163">
        <v>99.941687722968766</v>
      </c>
      <c r="X73" s="163">
        <v>101.74251632174676</v>
      </c>
      <c r="Y73" s="163">
        <v>99.07412619807333</v>
      </c>
      <c r="Z73" s="163">
        <v>101.4700318684137</v>
      </c>
      <c r="AA73" s="163">
        <v>101.71150360069407</v>
      </c>
      <c r="AB73" s="163" t="s">
        <v>15</v>
      </c>
      <c r="AC73" s="163">
        <v>100.06420710133676</v>
      </c>
      <c r="AD73" s="163">
        <v>99.841044636802366</v>
      </c>
      <c r="AE73" s="163">
        <v>100.00878461330348</v>
      </c>
      <c r="AF73" s="163">
        <v>99.960646195408927</v>
      </c>
      <c r="AG73" s="163">
        <v>100.04737576542313</v>
      </c>
      <c r="AH73" s="163">
        <v>99.919848228348513</v>
      </c>
      <c r="AI73" s="163">
        <v>99.956244987099026</v>
      </c>
      <c r="AJ73" s="163">
        <v>100.0215253923753</v>
      </c>
      <c r="AK73" s="163">
        <v>99.978540545982668</v>
      </c>
      <c r="AL73" s="163">
        <v>101.43614733177088</v>
      </c>
      <c r="AM73" s="163">
        <v>103.78183470814911</v>
      </c>
      <c r="AN73" s="163">
        <v>101.1089166110777</v>
      </c>
      <c r="AO73" s="163" t="s">
        <v>15</v>
      </c>
      <c r="AP73" s="163">
        <v>99.577062839144119</v>
      </c>
      <c r="AQ73" s="163">
        <v>100.71213572004901</v>
      </c>
      <c r="AR73" s="163">
        <v>100.49554971667276</v>
      </c>
      <c r="AS73" s="163">
        <v>100.11097349031672</v>
      </c>
      <c r="AT73" s="163">
        <v>99.693702524366174</v>
      </c>
      <c r="AU73" s="163">
        <v>99.349143537544862</v>
      </c>
      <c r="AV73" s="163">
        <v>100.52872748855148</v>
      </c>
      <c r="AW73" s="163">
        <v>100.34161085690162</v>
      </c>
      <c r="AX73" s="163">
        <v>99.586153089165578</v>
      </c>
      <c r="AY73" s="163">
        <v>100.06424546405235</v>
      </c>
      <c r="AZ73" s="163">
        <v>99.752475431632234</v>
      </c>
      <c r="BA73" s="163">
        <v>100.18972175439337</v>
      </c>
      <c r="BB73" s="163" t="s">
        <v>15</v>
      </c>
      <c r="BC73" s="163">
        <v>100.42651292305689</v>
      </c>
      <c r="BD73" s="163">
        <v>100.22102273561661</v>
      </c>
      <c r="BE73" s="163">
        <v>99.977150285152163</v>
      </c>
      <c r="BF73" s="163">
        <v>100.10322594117849</v>
      </c>
      <c r="BG73" s="163">
        <v>100.18021499162151</v>
      </c>
      <c r="BH73" s="163">
        <v>100.05714578434461</v>
      </c>
      <c r="BI73" s="163">
        <v>100.59936834887924</v>
      </c>
      <c r="BJ73" s="163">
        <v>100.41449633986184</v>
      </c>
      <c r="BK73" s="163">
        <v>99.786390058882134</v>
      </c>
      <c r="BL73" s="163">
        <v>100.0758246569677</v>
      </c>
      <c r="BM73" s="163">
        <v>99.692039459924359</v>
      </c>
      <c r="BN73" s="163">
        <v>100.49767893165745</v>
      </c>
    </row>
    <row r="74" spans="1:66" s="170" customFormat="1" ht="12.75" customHeight="1">
      <c r="A74" s="164" t="s">
        <v>2982</v>
      </c>
      <c r="B74" s="163" t="s">
        <v>15</v>
      </c>
      <c r="C74" s="163">
        <v>100.15271899804259</v>
      </c>
      <c r="D74" s="163">
        <v>99.81203102310451</v>
      </c>
      <c r="E74" s="163">
        <v>99.545481729944001</v>
      </c>
      <c r="F74" s="163">
        <v>99.267845659885936</v>
      </c>
      <c r="G74" s="163">
        <v>99.131039947910665</v>
      </c>
      <c r="H74" s="163">
        <v>98.659717358506853</v>
      </c>
      <c r="I74" s="163">
        <v>106.8013108365851</v>
      </c>
      <c r="J74" s="163">
        <v>107.08295877881784</v>
      </c>
      <c r="K74" s="163">
        <v>99.765403333282947</v>
      </c>
      <c r="L74" s="163">
        <v>99.378494870528272</v>
      </c>
      <c r="M74" s="163">
        <v>100.38532258965537</v>
      </c>
      <c r="N74" s="163">
        <v>101.11880179385145</v>
      </c>
      <c r="O74" s="163" t="s">
        <v>15</v>
      </c>
      <c r="P74" s="163">
        <v>99.818694440894376</v>
      </c>
      <c r="Q74" s="163">
        <v>113.06881097965405</v>
      </c>
      <c r="R74" s="163">
        <v>100.35917913366382</v>
      </c>
      <c r="S74" s="163">
        <v>100.1477172498963</v>
      </c>
      <c r="T74" s="163">
        <v>100.38711377375942</v>
      </c>
      <c r="U74" s="163">
        <v>99.704781610450027</v>
      </c>
      <c r="V74" s="163">
        <v>99.403026117817546</v>
      </c>
      <c r="W74" s="163">
        <v>99.732887118278924</v>
      </c>
      <c r="X74" s="163">
        <v>100.43984967567118</v>
      </c>
      <c r="Y74" s="163">
        <v>99.504754901073795</v>
      </c>
      <c r="Z74" s="163">
        <v>99.598967619454598</v>
      </c>
      <c r="AA74" s="163">
        <v>99.745577918687331</v>
      </c>
      <c r="AB74" s="163" t="s">
        <v>15</v>
      </c>
      <c r="AC74" s="163">
        <v>99.838958007479221</v>
      </c>
      <c r="AD74" s="163">
        <v>100.0417547747051</v>
      </c>
      <c r="AE74" s="163">
        <v>99.865864749895394</v>
      </c>
      <c r="AF74" s="163">
        <v>100.32758335274043</v>
      </c>
      <c r="AG74" s="163">
        <v>99.78703062999729</v>
      </c>
      <c r="AH74" s="163">
        <v>99.981050530517692</v>
      </c>
      <c r="AI74" s="163">
        <v>99.948560742090493</v>
      </c>
      <c r="AJ74" s="163">
        <v>99.996682232302618</v>
      </c>
      <c r="AK74" s="163">
        <v>99.968194972750496</v>
      </c>
      <c r="AL74" s="163">
        <v>99.94855638229491</v>
      </c>
      <c r="AM74" s="163">
        <v>99.956463893055385</v>
      </c>
      <c r="AN74" s="163">
        <v>100.38626685832564</v>
      </c>
      <c r="AO74" s="163" t="s">
        <v>15</v>
      </c>
      <c r="AP74" s="163">
        <v>100.07742339795236</v>
      </c>
      <c r="AQ74" s="163">
        <v>100.06818401212642</v>
      </c>
      <c r="AR74" s="163">
        <v>99.975202842103414</v>
      </c>
      <c r="AS74" s="163">
        <v>99.782041082441722</v>
      </c>
      <c r="AT74" s="163">
        <v>99.709771547766408</v>
      </c>
      <c r="AU74" s="163">
        <v>99.702124798862073</v>
      </c>
      <c r="AV74" s="163">
        <v>101.11275238681618</v>
      </c>
      <c r="AW74" s="163">
        <v>99.947252711925316</v>
      </c>
      <c r="AX74" s="163">
        <v>99.962068930107534</v>
      </c>
      <c r="AY74" s="163">
        <v>99.973234934195659</v>
      </c>
      <c r="AZ74" s="163">
        <v>99.971409732674388</v>
      </c>
      <c r="BA74" s="163">
        <v>99.956883794559673</v>
      </c>
      <c r="BB74" s="163" t="s">
        <v>15</v>
      </c>
      <c r="BC74" s="163">
        <v>99.954293336804142</v>
      </c>
      <c r="BD74" s="163">
        <v>101.46270452506299</v>
      </c>
      <c r="BE74" s="163">
        <v>99.923995078973377</v>
      </c>
      <c r="BF74" s="163">
        <v>99.986352030463522</v>
      </c>
      <c r="BG74" s="163">
        <v>99.986901577476758</v>
      </c>
      <c r="BH74" s="163">
        <v>100.00012076355998</v>
      </c>
      <c r="BI74" s="163">
        <v>99.998842823077638</v>
      </c>
      <c r="BJ74" s="163">
        <v>99.993845929689613</v>
      </c>
      <c r="BK74" s="163">
        <v>99.99908933838276</v>
      </c>
      <c r="BL74" s="163">
        <v>99.899290620570738</v>
      </c>
      <c r="BM74" s="163">
        <v>99.965414758490695</v>
      </c>
      <c r="BN74" s="163">
        <v>99.998869142307413</v>
      </c>
    </row>
    <row r="75" spans="1:66" s="170" customFormat="1" ht="12.75" customHeight="1">
      <c r="A75" s="161" t="s">
        <v>3822</v>
      </c>
      <c r="B75" s="163" t="s">
        <v>15</v>
      </c>
      <c r="C75" s="163">
        <v>100.23967100627198</v>
      </c>
      <c r="D75" s="163">
        <v>99.742210200984204</v>
      </c>
      <c r="E75" s="163">
        <v>99.37632705308063</v>
      </c>
      <c r="F75" s="163">
        <v>98.993609882827741</v>
      </c>
      <c r="G75" s="163">
        <v>99.075131799856038</v>
      </c>
      <c r="H75" s="163">
        <v>97.751791790047847</v>
      </c>
      <c r="I75" s="163">
        <v>100.34994617215962</v>
      </c>
      <c r="J75" s="163">
        <v>101.46954661979424</v>
      </c>
      <c r="K75" s="163">
        <v>99.611780752200133</v>
      </c>
      <c r="L75" s="163">
        <v>98.96989764165555</v>
      </c>
      <c r="M75" s="163">
        <v>100.64126714114181</v>
      </c>
      <c r="N75" s="163">
        <v>101.85722249331511</v>
      </c>
      <c r="O75" s="163" t="s">
        <v>15</v>
      </c>
      <c r="P75" s="163">
        <v>99.741253212758735</v>
      </c>
      <c r="Q75" s="163">
        <v>98.412782732693287</v>
      </c>
      <c r="R75" s="163">
        <v>100.58944463638259</v>
      </c>
      <c r="S75" s="163">
        <v>100.24176714258273</v>
      </c>
      <c r="T75" s="163">
        <v>100.63317768669022</v>
      </c>
      <c r="U75" s="163">
        <v>99.514856155706781</v>
      </c>
      <c r="V75" s="163">
        <v>99.017073183812343</v>
      </c>
      <c r="W75" s="163">
        <v>99.558491339883133</v>
      </c>
      <c r="X75" s="163">
        <v>100.72829831240043</v>
      </c>
      <c r="Y75" s="163">
        <v>99.184430242501591</v>
      </c>
      <c r="Z75" s="163">
        <v>99.340049935497632</v>
      </c>
      <c r="AA75" s="163">
        <v>99.577479871088315</v>
      </c>
      <c r="AB75" s="163" t="s">
        <v>15</v>
      </c>
      <c r="AC75" s="163">
        <v>99.765290643001606</v>
      </c>
      <c r="AD75" s="163">
        <v>100.06084376033218</v>
      </c>
      <c r="AE75" s="163">
        <v>99.804463296111251</v>
      </c>
      <c r="AF75" s="163">
        <v>100.47795698669808</v>
      </c>
      <c r="AG75" s="163">
        <v>99.689707768090145</v>
      </c>
      <c r="AH75" s="163">
        <v>99.97238798039281</v>
      </c>
      <c r="AI75" s="163">
        <v>99.924991167210123</v>
      </c>
      <c r="AJ75" s="163">
        <v>99.995002271829833</v>
      </c>
      <c r="AK75" s="163">
        <v>99.953544233210707</v>
      </c>
      <c r="AL75" s="163">
        <v>99.924971159858515</v>
      </c>
      <c r="AM75" s="163">
        <v>99.936484722063099</v>
      </c>
      <c r="AN75" s="163">
        <v>100.5637594122436</v>
      </c>
      <c r="AO75" s="163" t="s">
        <v>15</v>
      </c>
      <c r="AP75" s="163">
        <v>100.10032436449092</v>
      </c>
      <c r="AQ75" s="163">
        <v>100.0993454704282</v>
      </c>
      <c r="AR75" s="163">
        <v>99.970971670017903</v>
      </c>
      <c r="AS75" s="163">
        <v>99.682571029309855</v>
      </c>
      <c r="AT75" s="163">
        <v>99.576951136415815</v>
      </c>
      <c r="AU75" s="163">
        <v>99.565219850169797</v>
      </c>
      <c r="AV75" s="163">
        <v>142.37876902591097</v>
      </c>
      <c r="AW75" s="163">
        <v>100</v>
      </c>
      <c r="AX75" s="163">
        <v>100</v>
      </c>
      <c r="AY75" s="163">
        <v>100</v>
      </c>
      <c r="AZ75" s="163">
        <v>100</v>
      </c>
      <c r="BA75" s="163">
        <v>100</v>
      </c>
      <c r="BB75" s="163" t="s">
        <v>15</v>
      </c>
      <c r="BC75" s="163">
        <v>100</v>
      </c>
      <c r="BD75" s="163">
        <v>136.15372201004857</v>
      </c>
      <c r="BE75" s="163">
        <v>100</v>
      </c>
      <c r="BF75" s="163">
        <v>100</v>
      </c>
      <c r="BG75" s="163">
        <v>100</v>
      </c>
      <c r="BH75" s="163">
        <v>100</v>
      </c>
      <c r="BI75" s="163">
        <v>100</v>
      </c>
      <c r="BJ75" s="163">
        <v>100</v>
      </c>
      <c r="BK75" s="163">
        <v>100</v>
      </c>
      <c r="BL75" s="163">
        <v>100</v>
      </c>
      <c r="BM75" s="163">
        <v>100</v>
      </c>
      <c r="BN75" s="163">
        <v>100</v>
      </c>
    </row>
    <row r="76" spans="1:66" s="170" customFormat="1" ht="12.75" customHeight="1">
      <c r="A76" s="161" t="s">
        <v>3823</v>
      </c>
      <c r="B76" s="163" t="s">
        <v>15</v>
      </c>
      <c r="C76" s="163">
        <v>100.14848080209808</v>
      </c>
      <c r="D76" s="163">
        <v>99.815437313263715</v>
      </c>
      <c r="E76" s="163">
        <v>99.553729237212892</v>
      </c>
      <c r="F76" s="163">
        <v>99.281192799945217</v>
      </c>
      <c r="G76" s="163">
        <v>99.1337531327828</v>
      </c>
      <c r="H76" s="163">
        <v>98.697239523131998</v>
      </c>
      <c r="I76" s="163">
        <v>107.06537468593285</v>
      </c>
      <c r="J76" s="163">
        <v>107.29831250588929</v>
      </c>
      <c r="K76" s="163">
        <v>99.770976773499797</v>
      </c>
      <c r="L76" s="163">
        <v>99.393295159205167</v>
      </c>
      <c r="M76" s="163">
        <v>100.37609120834176</v>
      </c>
      <c r="N76" s="163">
        <v>101.09209815286451</v>
      </c>
      <c r="O76" s="163" t="s">
        <v>15</v>
      </c>
      <c r="P76" s="163">
        <v>99.821971171244826</v>
      </c>
      <c r="Q76" s="163">
        <v>113.68844241786746</v>
      </c>
      <c r="R76" s="163">
        <v>100.35075197393517</v>
      </c>
      <c r="S76" s="163">
        <v>100.14426706451862</v>
      </c>
      <c r="T76" s="163">
        <v>100.37807822209342</v>
      </c>
      <c r="U76" s="163">
        <v>99.709902149104053</v>
      </c>
      <c r="V76" s="163">
        <v>99.413411355734098</v>
      </c>
      <c r="W76" s="163">
        <v>99.737561058778923</v>
      </c>
      <c r="X76" s="163">
        <v>100.4321329108385</v>
      </c>
      <c r="Y76" s="163">
        <v>99.513349704685112</v>
      </c>
      <c r="Z76" s="163">
        <v>99.60589181711623</v>
      </c>
      <c r="AA76" s="163">
        <v>99.750061342131019</v>
      </c>
      <c r="AB76" s="163" t="s">
        <v>15</v>
      </c>
      <c r="AC76" s="163">
        <v>99.841205392497073</v>
      </c>
      <c r="AD76" s="163">
        <v>100.04117286599754</v>
      </c>
      <c r="AE76" s="163">
        <v>99.867736880077558</v>
      </c>
      <c r="AF76" s="163">
        <v>100.32300136586052</v>
      </c>
      <c r="AG76" s="163">
        <v>99.790000704183086</v>
      </c>
      <c r="AH76" s="163">
        <v>99.981314626311061</v>
      </c>
      <c r="AI76" s="163">
        <v>99.949279245271711</v>
      </c>
      <c r="AJ76" s="163">
        <v>99.996733432361609</v>
      </c>
      <c r="AK76" s="163">
        <v>99.968641474769228</v>
      </c>
      <c r="AL76" s="163">
        <v>99.949275066770596</v>
      </c>
      <c r="AM76" s="163">
        <v>99.957072546569933</v>
      </c>
      <c r="AN76" s="163">
        <v>100.38086076735657</v>
      </c>
      <c r="AO76" s="163" t="s">
        <v>15</v>
      </c>
      <c r="AP76" s="163">
        <v>100.07672460646143</v>
      </c>
      <c r="AQ76" s="163">
        <v>100.06723285498984</v>
      </c>
      <c r="AR76" s="163">
        <v>99.975332033779679</v>
      </c>
      <c r="AS76" s="163">
        <v>99.785078099647436</v>
      </c>
      <c r="AT76" s="163">
        <v>99.713822651394239</v>
      </c>
      <c r="AU76" s="163">
        <v>99.706294751646737</v>
      </c>
      <c r="AV76" s="163">
        <v>99.944046429341142</v>
      </c>
      <c r="AW76" s="163">
        <v>99.945124567244505</v>
      </c>
      <c r="AX76" s="163">
        <v>99.960537721037142</v>
      </c>
      <c r="AY76" s="163">
        <v>99.972154050086104</v>
      </c>
      <c r="AZ76" s="163">
        <v>99.970254817777743</v>
      </c>
      <c r="BA76" s="163">
        <v>99.955141580555079</v>
      </c>
      <c r="BB76" s="163" t="s">
        <v>15</v>
      </c>
      <c r="BC76" s="163">
        <v>99.952445620265649</v>
      </c>
      <c r="BD76" s="163">
        <v>100.05963419080233</v>
      </c>
      <c r="BE76" s="163">
        <v>99.919812205540254</v>
      </c>
      <c r="BF76" s="163">
        <v>99.985600321987988</v>
      </c>
      <c r="BG76" s="163">
        <v>99.986180033277421</v>
      </c>
      <c r="BH76" s="163">
        <v>100.00012859669525</v>
      </c>
      <c r="BI76" s="163">
        <v>99.998767764742993</v>
      </c>
      <c r="BJ76" s="163">
        <v>99.99344675135157</v>
      </c>
      <c r="BK76" s="163">
        <v>99.99903026524963</v>
      </c>
      <c r="BL76" s="163">
        <v>99.892757704111119</v>
      </c>
      <c r="BM76" s="163">
        <v>99.963168839978962</v>
      </c>
      <c r="BN76" s="163">
        <v>99.998795678890573</v>
      </c>
    </row>
    <row r="77" spans="1:66" s="170" customFormat="1" ht="12.75" customHeight="1">
      <c r="A77" s="164" t="s">
        <v>2977</v>
      </c>
      <c r="B77" s="163" t="s">
        <v>15</v>
      </c>
      <c r="C77" s="163">
        <v>100.27325946132682</v>
      </c>
      <c r="D77" s="163">
        <v>100.68591748243479</v>
      </c>
      <c r="E77" s="163">
        <v>99.437720998600355</v>
      </c>
      <c r="F77" s="163">
        <v>100.01809436895815</v>
      </c>
      <c r="G77" s="163">
        <v>99.981026149840886</v>
      </c>
      <c r="H77" s="163">
        <v>100.00889231514232</v>
      </c>
      <c r="I77" s="163">
        <v>99.086186005096806</v>
      </c>
      <c r="J77" s="163">
        <v>100.30485599244597</v>
      </c>
      <c r="K77" s="163">
        <v>100.36352048106154</v>
      </c>
      <c r="L77" s="163">
        <v>99.922927163519674</v>
      </c>
      <c r="M77" s="163">
        <v>99.304008651147285</v>
      </c>
      <c r="N77" s="163">
        <v>99.85329839571034</v>
      </c>
      <c r="O77" s="163" t="s">
        <v>15</v>
      </c>
      <c r="P77" s="163">
        <v>100.02257086531587</v>
      </c>
      <c r="Q77" s="163">
        <v>100.10376272904105</v>
      </c>
      <c r="R77" s="163">
        <v>100.04053396544434</v>
      </c>
      <c r="S77" s="163">
        <v>100.00742949644039</v>
      </c>
      <c r="T77" s="163">
        <v>100.01290107082248</v>
      </c>
      <c r="U77" s="163">
        <v>99.692358627552323</v>
      </c>
      <c r="V77" s="163">
        <v>100.00373728628435</v>
      </c>
      <c r="W77" s="163">
        <v>100.18041085488487</v>
      </c>
      <c r="X77" s="163">
        <v>100.58189819969606</v>
      </c>
      <c r="Y77" s="163">
        <v>100.02929983047201</v>
      </c>
      <c r="Z77" s="163">
        <v>100.03761266799613</v>
      </c>
      <c r="AA77" s="163">
        <v>99.929342029548195</v>
      </c>
      <c r="AB77" s="163" t="s">
        <v>15</v>
      </c>
      <c r="AC77" s="163">
        <v>100.05419614514122</v>
      </c>
      <c r="AD77" s="163">
        <v>100.47781428955605</v>
      </c>
      <c r="AE77" s="163">
        <v>100.01797953249513</v>
      </c>
      <c r="AF77" s="163">
        <v>100.10008508548134</v>
      </c>
      <c r="AG77" s="163">
        <v>99.986964462621202</v>
      </c>
      <c r="AH77" s="163">
        <v>99.637942211207857</v>
      </c>
      <c r="AI77" s="163">
        <v>99.949874664595384</v>
      </c>
      <c r="AJ77" s="163">
        <v>100.01725886531918</v>
      </c>
      <c r="AK77" s="163">
        <v>100.48951208397605</v>
      </c>
      <c r="AL77" s="163">
        <v>100.0169435172217</v>
      </c>
      <c r="AM77" s="163">
        <v>99.911665865833228</v>
      </c>
      <c r="AN77" s="163">
        <v>99.98453267994968</v>
      </c>
      <c r="AO77" s="163" t="s">
        <v>15</v>
      </c>
      <c r="AP77" s="163">
        <v>99.759958660607779</v>
      </c>
      <c r="AQ77" s="163">
        <v>100.02641659313491</v>
      </c>
      <c r="AR77" s="163">
        <v>99.96591312507573</v>
      </c>
      <c r="AS77" s="163">
        <v>100.06992873172582</v>
      </c>
      <c r="AT77" s="163">
        <v>99.808679452391644</v>
      </c>
      <c r="AU77" s="163">
        <v>101.3795669297604</v>
      </c>
      <c r="AV77" s="163">
        <v>100.30942524544642</v>
      </c>
      <c r="AW77" s="163">
        <v>100.39397656853941</v>
      </c>
      <c r="AX77" s="163">
        <v>100.1571363247938</v>
      </c>
      <c r="AY77" s="163">
        <v>100.03931986946009</v>
      </c>
      <c r="AZ77" s="163">
        <v>99.966086495148431</v>
      </c>
      <c r="BA77" s="163">
        <v>99.957536666908126</v>
      </c>
      <c r="BB77" s="163" t="s">
        <v>15</v>
      </c>
      <c r="BC77" s="163">
        <v>99.526026626216066</v>
      </c>
      <c r="BD77" s="163">
        <v>99.450613543414789</v>
      </c>
      <c r="BE77" s="163">
        <v>100.22599840860281</v>
      </c>
      <c r="BF77" s="163">
        <v>101.15942135578881</v>
      </c>
      <c r="BG77" s="163">
        <v>101.05125408774411</v>
      </c>
      <c r="BH77" s="163">
        <v>100.08972560371143</v>
      </c>
      <c r="BI77" s="163">
        <v>99.994495880635299</v>
      </c>
      <c r="BJ77" s="163">
        <v>100.2173327795378</v>
      </c>
      <c r="BK77" s="163">
        <v>100.22514852223895</v>
      </c>
      <c r="BL77" s="163">
        <v>100.08699940286418</v>
      </c>
      <c r="BM77" s="163">
        <v>100.03565396277763</v>
      </c>
      <c r="BN77" s="163">
        <v>100.03185781453867</v>
      </c>
    </row>
    <row r="78" spans="1:66" s="170" customFormat="1" ht="12.75" customHeight="1">
      <c r="A78" s="160" t="s">
        <v>3824</v>
      </c>
      <c r="B78" s="163" t="s">
        <v>15</v>
      </c>
      <c r="C78" s="163">
        <v>99.993622705409095</v>
      </c>
      <c r="D78" s="163">
        <v>101.37678135984298</v>
      </c>
      <c r="E78" s="163">
        <v>100.72999575441564</v>
      </c>
      <c r="F78" s="163">
        <v>99.985328512683623</v>
      </c>
      <c r="G78" s="163">
        <v>99.907842333927405</v>
      </c>
      <c r="H78" s="163">
        <v>99.994773191651021</v>
      </c>
      <c r="I78" s="163">
        <v>97.053012624984518</v>
      </c>
      <c r="J78" s="163">
        <v>100.04076698130346</v>
      </c>
      <c r="K78" s="163">
        <v>100.3662151022225</v>
      </c>
      <c r="L78" s="163">
        <v>100.04470506560511</v>
      </c>
      <c r="M78" s="163">
        <v>98.437945186580478</v>
      </c>
      <c r="N78" s="163">
        <v>99.421765146660022</v>
      </c>
      <c r="O78" s="163" t="s">
        <v>15</v>
      </c>
      <c r="P78" s="163">
        <v>99.905128771527302</v>
      </c>
      <c r="Q78" s="163">
        <v>100.15252291602749</v>
      </c>
      <c r="R78" s="163">
        <v>99.982157290414136</v>
      </c>
      <c r="S78" s="163">
        <v>99.860666701065611</v>
      </c>
      <c r="T78" s="163">
        <v>100.03233137462024</v>
      </c>
      <c r="U78" s="163">
        <v>99.997439514572491</v>
      </c>
      <c r="V78" s="163">
        <v>99.997601780088061</v>
      </c>
      <c r="W78" s="163">
        <v>99.979147360929502</v>
      </c>
      <c r="X78" s="163">
        <v>99.829260060155605</v>
      </c>
      <c r="Y78" s="163">
        <v>100.00618291961749</v>
      </c>
      <c r="Z78" s="163">
        <v>100.00674390141747</v>
      </c>
      <c r="AA78" s="163">
        <v>99.80044980422123</v>
      </c>
      <c r="AB78" s="163" t="s">
        <v>15</v>
      </c>
      <c r="AC78" s="163">
        <v>100.00823999109301</v>
      </c>
      <c r="AD78" s="163">
        <v>100.69800768532893</v>
      </c>
      <c r="AE78" s="163">
        <v>100.00021970705291</v>
      </c>
      <c r="AF78" s="163">
        <v>99.916912418629977</v>
      </c>
      <c r="AG78" s="163">
        <v>99.929187981114495</v>
      </c>
      <c r="AH78" s="163">
        <v>99.942441211972493</v>
      </c>
      <c r="AI78" s="163">
        <v>99.999363598319917</v>
      </c>
      <c r="AJ78" s="163">
        <v>99.997463903606473</v>
      </c>
      <c r="AK78" s="163">
        <v>99.998586608445976</v>
      </c>
      <c r="AL78" s="163">
        <v>99.621867687793582</v>
      </c>
      <c r="AM78" s="163">
        <v>99.587385873369911</v>
      </c>
      <c r="AN78" s="163">
        <v>99.936633595212598</v>
      </c>
      <c r="AO78" s="163" t="s">
        <v>15</v>
      </c>
      <c r="AP78" s="163">
        <v>99.099135106353401</v>
      </c>
      <c r="AQ78" s="163">
        <v>99.592167287217791</v>
      </c>
      <c r="AR78" s="163">
        <v>99.786194829257241</v>
      </c>
      <c r="AS78" s="163">
        <v>99.917414160490736</v>
      </c>
      <c r="AT78" s="163">
        <v>99.55653408675164</v>
      </c>
      <c r="AU78" s="163">
        <v>99.695893277995779</v>
      </c>
      <c r="AV78" s="163">
        <v>100.13244046831697</v>
      </c>
      <c r="AW78" s="163">
        <v>99.981472006205166</v>
      </c>
      <c r="AX78" s="163">
        <v>99.467817989894286</v>
      </c>
      <c r="AY78" s="163">
        <v>99.99527018694026</v>
      </c>
      <c r="AZ78" s="163">
        <v>99.903356293184402</v>
      </c>
      <c r="BA78" s="163">
        <v>99.973832281212864</v>
      </c>
      <c r="BB78" s="163" t="s">
        <v>15</v>
      </c>
      <c r="BC78" s="163">
        <v>98.833261215904585</v>
      </c>
      <c r="BD78" s="163">
        <v>98.139328243708761</v>
      </c>
      <c r="BE78" s="163">
        <v>99.901945834953253</v>
      </c>
      <c r="BF78" s="163">
        <v>99.949647131280074</v>
      </c>
      <c r="BG78" s="163">
        <v>99.886032374917662</v>
      </c>
      <c r="BH78" s="163">
        <v>100.01453654313022</v>
      </c>
      <c r="BI78" s="163">
        <v>99.984916164963053</v>
      </c>
      <c r="BJ78" s="163">
        <v>100.00779456503706</v>
      </c>
      <c r="BK78" s="163">
        <v>99.840800363300303</v>
      </c>
      <c r="BL78" s="163">
        <v>99.977350129932518</v>
      </c>
      <c r="BM78" s="163">
        <v>100.00374483047432</v>
      </c>
      <c r="BN78" s="163">
        <v>99.999052966434732</v>
      </c>
    </row>
    <row r="79" spans="1:66" s="170" customFormat="1" ht="12.75" customHeight="1">
      <c r="A79" s="160" t="s">
        <v>3825</v>
      </c>
      <c r="B79" s="163" t="s">
        <v>15</v>
      </c>
      <c r="C79" s="163">
        <v>100.29779524812747</v>
      </c>
      <c r="D79" s="163">
        <v>100.0583075401217</v>
      </c>
      <c r="E79" s="163">
        <v>100.40458291433352</v>
      </c>
      <c r="F79" s="163">
        <v>100.06954508541131</v>
      </c>
      <c r="G79" s="163">
        <v>100.28973315572765</v>
      </c>
      <c r="H79" s="163">
        <v>100.18080765833216</v>
      </c>
      <c r="I79" s="163">
        <v>99.99792782770362</v>
      </c>
      <c r="J79" s="163">
        <v>100.00414509303717</v>
      </c>
      <c r="K79" s="163">
        <v>100.00207234895643</v>
      </c>
      <c r="L79" s="163">
        <v>100.00012695107405</v>
      </c>
      <c r="M79" s="163">
        <v>100</v>
      </c>
      <c r="N79" s="163">
        <v>100.3940731502486</v>
      </c>
      <c r="O79" s="163" t="s">
        <v>15</v>
      </c>
      <c r="P79" s="163">
        <v>100.72703986042949</v>
      </c>
      <c r="Q79" s="163">
        <v>100.01227830709939</v>
      </c>
      <c r="R79" s="163">
        <v>99.972805613482933</v>
      </c>
      <c r="S79" s="163">
        <v>99.904785541982164</v>
      </c>
      <c r="T79" s="163">
        <v>100.10936129587891</v>
      </c>
      <c r="U79" s="163">
        <v>100.01685063058265</v>
      </c>
      <c r="V79" s="163">
        <v>100.03034480083871</v>
      </c>
      <c r="W79" s="163">
        <v>100.00444563983845</v>
      </c>
      <c r="X79" s="163">
        <v>100.00446816769781</v>
      </c>
      <c r="Y79" s="163">
        <v>100.0326353481849</v>
      </c>
      <c r="Z79" s="163">
        <v>100.01655971782095</v>
      </c>
      <c r="AA79" s="163">
        <v>99.984296521865261</v>
      </c>
      <c r="AB79" s="163" t="s">
        <v>15</v>
      </c>
      <c r="AC79" s="163">
        <v>99.996584171425667</v>
      </c>
      <c r="AD79" s="163">
        <v>100.05464604903547</v>
      </c>
      <c r="AE79" s="163">
        <v>100.04280760176776</v>
      </c>
      <c r="AF79" s="163">
        <v>100.07757775787508</v>
      </c>
      <c r="AG79" s="163">
        <v>100.15406321468392</v>
      </c>
      <c r="AH79" s="163">
        <v>100.26699984803551</v>
      </c>
      <c r="AI79" s="163">
        <v>100.02372381392539</v>
      </c>
      <c r="AJ79" s="163">
        <v>99.981873724404196</v>
      </c>
      <c r="AK79" s="163">
        <v>99.938333270991791</v>
      </c>
      <c r="AL79" s="163">
        <v>100.09340343423376</v>
      </c>
      <c r="AM79" s="163">
        <v>100.0019141170513</v>
      </c>
      <c r="AN79" s="163">
        <v>100.00490555684063</v>
      </c>
      <c r="AO79" s="163" t="s">
        <v>15</v>
      </c>
      <c r="AP79" s="163">
        <v>100.27283050840252</v>
      </c>
      <c r="AQ79" s="163">
        <v>100.50539671668433</v>
      </c>
      <c r="AR79" s="163">
        <v>99.975736327620382</v>
      </c>
      <c r="AS79" s="163">
        <v>99.988479578110741</v>
      </c>
      <c r="AT79" s="163">
        <v>100.12666939126969</v>
      </c>
      <c r="AU79" s="163">
        <v>113.94580686117538</v>
      </c>
      <c r="AV79" s="163">
        <v>101.4568344258209</v>
      </c>
      <c r="AW79" s="163">
        <v>100.20927838604345</v>
      </c>
      <c r="AX79" s="163">
        <v>100.00709445976044</v>
      </c>
      <c r="AY79" s="163">
        <v>100.00930217860341</v>
      </c>
      <c r="AZ79" s="163">
        <v>99.999275653233809</v>
      </c>
      <c r="BA79" s="163">
        <v>99.998050652744013</v>
      </c>
      <c r="BB79" s="163" t="s">
        <v>15</v>
      </c>
      <c r="BC79" s="163">
        <v>100.0062873856552</v>
      </c>
      <c r="BD79" s="163">
        <v>100.44642503699714</v>
      </c>
      <c r="BE79" s="163">
        <v>100.58224504364802</v>
      </c>
      <c r="BF79" s="163">
        <v>100.07660415142618</v>
      </c>
      <c r="BG79" s="163">
        <v>100.08107397766854</v>
      </c>
      <c r="BH79" s="163">
        <v>100.30856613974657</v>
      </c>
      <c r="BI79" s="163">
        <v>99.981077777621152</v>
      </c>
      <c r="BJ79" s="163">
        <v>100.00041681104841</v>
      </c>
      <c r="BK79" s="163">
        <v>100.00617367889669</v>
      </c>
      <c r="BL79" s="163">
        <v>100.05368821919276</v>
      </c>
      <c r="BM79" s="163">
        <v>100.08157940226081</v>
      </c>
      <c r="BN79" s="163">
        <v>100.02805225488089</v>
      </c>
    </row>
    <row r="80" spans="1:66" s="170" customFormat="1" ht="12.75" customHeight="1">
      <c r="A80" s="160" t="s">
        <v>2978</v>
      </c>
      <c r="B80" s="163" t="s">
        <v>15</v>
      </c>
      <c r="C80" s="163">
        <v>101.21599122356808</v>
      </c>
      <c r="D80" s="163">
        <v>100.48207962838032</v>
      </c>
      <c r="E80" s="163">
        <v>99.763809820711202</v>
      </c>
      <c r="F80" s="163">
        <v>100.15577343528261</v>
      </c>
      <c r="G80" s="163">
        <v>100</v>
      </c>
      <c r="H80" s="163">
        <v>100</v>
      </c>
      <c r="I80" s="163">
        <v>100</v>
      </c>
      <c r="J80" s="163">
        <v>100</v>
      </c>
      <c r="K80" s="163">
        <v>100</v>
      </c>
      <c r="L80" s="163">
        <v>100</v>
      </c>
      <c r="M80" s="163">
        <v>100</v>
      </c>
      <c r="N80" s="163">
        <v>100</v>
      </c>
      <c r="O80" s="163" t="s">
        <v>15</v>
      </c>
      <c r="P80" s="163">
        <v>100</v>
      </c>
      <c r="Q80" s="163">
        <v>100</v>
      </c>
      <c r="R80" s="163">
        <v>100</v>
      </c>
      <c r="S80" s="163">
        <v>100</v>
      </c>
      <c r="T80" s="163">
        <v>100.23337440268878</v>
      </c>
      <c r="U80" s="163">
        <v>100</v>
      </c>
      <c r="V80" s="163">
        <v>100</v>
      </c>
      <c r="W80" s="163">
        <v>100</v>
      </c>
      <c r="X80" s="163">
        <v>100</v>
      </c>
      <c r="Y80" s="163">
        <v>100</v>
      </c>
      <c r="Z80" s="163">
        <v>100</v>
      </c>
      <c r="AA80" s="163">
        <v>100</v>
      </c>
      <c r="AB80" s="163" t="s">
        <v>15</v>
      </c>
      <c r="AC80" s="163">
        <v>100</v>
      </c>
      <c r="AD80" s="163">
        <v>101.3859025180915</v>
      </c>
      <c r="AE80" s="163">
        <v>100</v>
      </c>
      <c r="AF80" s="163">
        <v>100.78496349067612</v>
      </c>
      <c r="AG80" s="163">
        <v>100</v>
      </c>
      <c r="AH80" s="163">
        <v>100</v>
      </c>
      <c r="AI80" s="163">
        <v>100</v>
      </c>
      <c r="AJ80" s="163">
        <v>100</v>
      </c>
      <c r="AK80" s="163">
        <v>100</v>
      </c>
      <c r="AL80" s="163">
        <v>100</v>
      </c>
      <c r="AM80" s="163">
        <v>100.09767216912402</v>
      </c>
      <c r="AN80" s="163">
        <v>100.22160083757691</v>
      </c>
      <c r="AO80" s="163" t="s">
        <v>15</v>
      </c>
      <c r="AP80" s="163">
        <v>100.57388759687744</v>
      </c>
      <c r="AQ80" s="163">
        <v>100.68845254275047</v>
      </c>
      <c r="AR80" s="163">
        <v>101.06082851683362</v>
      </c>
      <c r="AS80" s="163">
        <v>100.2873871987485</v>
      </c>
      <c r="AT80" s="163">
        <v>99.828122373546364</v>
      </c>
      <c r="AU80" s="163">
        <v>100</v>
      </c>
      <c r="AV80" s="163">
        <v>100</v>
      </c>
      <c r="AW80" s="163">
        <v>100.30109867264278</v>
      </c>
      <c r="AX80" s="163">
        <v>100.02264490759607</v>
      </c>
      <c r="AY80" s="163">
        <v>100</v>
      </c>
      <c r="AZ80" s="163">
        <v>100</v>
      </c>
      <c r="BA80" s="163">
        <v>99.400523790054706</v>
      </c>
      <c r="BB80" s="163" t="s">
        <v>15</v>
      </c>
      <c r="BC80" s="163">
        <v>100</v>
      </c>
      <c r="BD80" s="163">
        <v>100</v>
      </c>
      <c r="BE80" s="163">
        <v>99.370651184557502</v>
      </c>
      <c r="BF80" s="163">
        <v>100.50663028559616</v>
      </c>
      <c r="BG80" s="163">
        <v>100.82904087825931</v>
      </c>
      <c r="BH80" s="163">
        <v>100.00819956492613</v>
      </c>
      <c r="BI80" s="163">
        <v>100</v>
      </c>
      <c r="BJ80" s="163">
        <v>100</v>
      </c>
      <c r="BK80" s="163">
        <v>100.02186362628547</v>
      </c>
      <c r="BL80" s="163">
        <v>100.46693403109749</v>
      </c>
      <c r="BM80" s="163">
        <v>99.914825165658272</v>
      </c>
      <c r="BN80" s="163">
        <v>100.37209790748499</v>
      </c>
    </row>
    <row r="81" spans="1:66" s="170" customFormat="1" ht="12.75" customHeight="1">
      <c r="A81" s="161" t="s">
        <v>3003</v>
      </c>
      <c r="B81" s="163" t="s">
        <v>15</v>
      </c>
      <c r="C81" s="163">
        <v>100.33092660470169</v>
      </c>
      <c r="D81" s="163">
        <v>100.287425391064</v>
      </c>
      <c r="E81" s="163">
        <v>98.288925088604842</v>
      </c>
      <c r="F81" s="163">
        <v>100.01428442046129</v>
      </c>
      <c r="G81" s="163">
        <v>99.992864586595246</v>
      </c>
      <c r="H81" s="163">
        <v>100</v>
      </c>
      <c r="I81" s="163">
        <v>101.16193085816327</v>
      </c>
      <c r="J81" s="163">
        <v>100.70429463817902</v>
      </c>
      <c r="K81" s="163">
        <v>100.48175102479244</v>
      </c>
      <c r="L81" s="163">
        <v>99.761168723808794</v>
      </c>
      <c r="M81" s="163">
        <v>100.04240281749102</v>
      </c>
      <c r="N81" s="163">
        <v>100.21933358296</v>
      </c>
      <c r="O81" s="163" t="s">
        <v>15</v>
      </c>
      <c r="P81" s="163">
        <v>100.05066067711397</v>
      </c>
      <c r="Q81" s="163">
        <v>100.08137519423055</v>
      </c>
      <c r="R81" s="163">
        <v>100.1241704141719</v>
      </c>
      <c r="S81" s="163">
        <v>100.19016880010281</v>
      </c>
      <c r="T81" s="163">
        <v>99.937137420362859</v>
      </c>
      <c r="U81" s="163">
        <v>99.173129607675577</v>
      </c>
      <c r="V81" s="163">
        <v>100.00513096751543</v>
      </c>
      <c r="W81" s="163">
        <v>100.50992449693645</v>
      </c>
      <c r="X81" s="163">
        <v>101.76208781569403</v>
      </c>
      <c r="Y81" s="163">
        <v>100.0626493287152</v>
      </c>
      <c r="Z81" s="163">
        <v>100.08809162113552</v>
      </c>
      <c r="AA81" s="163">
        <v>100.04376698225401</v>
      </c>
      <c r="AB81" s="163" t="s">
        <v>15</v>
      </c>
      <c r="AC81" s="163">
        <v>100.13579606235743</v>
      </c>
      <c r="AD81" s="163">
        <v>100.08878498751757</v>
      </c>
      <c r="AE81" s="163">
        <v>100.03713255673843</v>
      </c>
      <c r="AF81" s="163">
        <v>100.1320270703131</v>
      </c>
      <c r="AG81" s="163">
        <v>100.00828015940415</v>
      </c>
      <c r="AH81" s="163">
        <v>99.032636833204961</v>
      </c>
      <c r="AI81" s="163">
        <v>99.860060642821608</v>
      </c>
      <c r="AJ81" s="163">
        <v>100.05394750028715</v>
      </c>
      <c r="AK81" s="163">
        <v>101.33324841504583</v>
      </c>
      <c r="AL81" s="163">
        <v>100.45516816638629</v>
      </c>
      <c r="AM81" s="163">
        <v>100.20757322656317</v>
      </c>
      <c r="AN81" s="163">
        <v>99.969706024566264</v>
      </c>
      <c r="AO81" s="163" t="s">
        <v>15</v>
      </c>
      <c r="AP81" s="163">
        <v>100.15897669449363</v>
      </c>
      <c r="AQ81" s="163">
        <v>100.2130141609145</v>
      </c>
      <c r="AR81" s="163">
        <v>99.864603512323669</v>
      </c>
      <c r="AS81" s="163">
        <v>100.19942960516617</v>
      </c>
      <c r="AT81" s="163">
        <v>100.00311560806168</v>
      </c>
      <c r="AU81" s="163">
        <v>100.48438714375465</v>
      </c>
      <c r="AV81" s="163">
        <v>100.03528707157558</v>
      </c>
      <c r="AW81" s="163">
        <v>101.00706242015229</v>
      </c>
      <c r="AX81" s="163">
        <v>101.0910067290004</v>
      </c>
      <c r="AY81" s="163">
        <v>100.11373908608327</v>
      </c>
      <c r="AZ81" s="163">
        <v>100.01843474096299</v>
      </c>
      <c r="BA81" s="163">
        <v>100.02561610490419</v>
      </c>
      <c r="BB81" s="163" t="s">
        <v>15</v>
      </c>
      <c r="BC81" s="163">
        <v>100.03006524027205</v>
      </c>
      <c r="BD81" s="163">
        <v>100.41101585705945</v>
      </c>
      <c r="BE81" s="163">
        <v>100.59023204437092</v>
      </c>
      <c r="BF81" s="163">
        <v>103.17806998753977</v>
      </c>
      <c r="BG81" s="163">
        <v>102.8280655663895</v>
      </c>
      <c r="BH81" s="163">
        <v>100.08749356713955</v>
      </c>
      <c r="BI81" s="163">
        <v>100.00733574470895</v>
      </c>
      <c r="BJ81" s="163">
        <v>100.52688746829361</v>
      </c>
      <c r="BK81" s="163">
        <v>100.68800639018374</v>
      </c>
      <c r="BL81" s="163">
        <v>100.13227268592708</v>
      </c>
      <c r="BM81" s="163">
        <v>100.06715677216349</v>
      </c>
      <c r="BN81" s="163">
        <v>100.0042776184076</v>
      </c>
    </row>
    <row r="82" spans="1:66" s="170" customFormat="1" ht="12.75" customHeight="1">
      <c r="A82" s="164" t="s">
        <v>2905</v>
      </c>
      <c r="B82" s="163" t="s">
        <v>15</v>
      </c>
      <c r="C82" s="163">
        <v>99.960093830092319</v>
      </c>
      <c r="D82" s="163">
        <v>99.976737283985699</v>
      </c>
      <c r="E82" s="163">
        <v>100.0087575168411</v>
      </c>
      <c r="F82" s="163">
        <v>100.08899441285593</v>
      </c>
      <c r="G82" s="163">
        <v>99.839348148938825</v>
      </c>
      <c r="H82" s="163">
        <v>101.11185026806604</v>
      </c>
      <c r="I82" s="163">
        <v>100.07792746704961</v>
      </c>
      <c r="J82" s="163">
        <v>100.00548309637605</v>
      </c>
      <c r="K82" s="163">
        <v>101.45796480186743</v>
      </c>
      <c r="L82" s="163">
        <v>100.15813605800584</v>
      </c>
      <c r="M82" s="163">
        <v>100.22249655385045</v>
      </c>
      <c r="N82" s="163">
        <v>100.22013771743414</v>
      </c>
      <c r="O82" s="163" t="s">
        <v>15</v>
      </c>
      <c r="P82" s="163">
        <v>99.907833257290349</v>
      </c>
      <c r="Q82" s="163">
        <v>100.89698639739856</v>
      </c>
      <c r="R82" s="163">
        <v>100.12445142978889</v>
      </c>
      <c r="S82" s="163">
        <v>99.998767994551017</v>
      </c>
      <c r="T82" s="163">
        <v>100.18644156341414</v>
      </c>
      <c r="U82" s="163">
        <v>99.816938837885161</v>
      </c>
      <c r="V82" s="163">
        <v>99.836601829729418</v>
      </c>
      <c r="W82" s="163">
        <v>100.04902846987471</v>
      </c>
      <c r="X82" s="163">
        <v>102.6560477933314</v>
      </c>
      <c r="Y82" s="163">
        <v>100.21038030355331</v>
      </c>
      <c r="Z82" s="163">
        <v>100.11132098477671</v>
      </c>
      <c r="AA82" s="163">
        <v>100.03655453464681</v>
      </c>
      <c r="AB82" s="163" t="s">
        <v>15</v>
      </c>
      <c r="AC82" s="163">
        <v>100.28119891805713</v>
      </c>
      <c r="AD82" s="163">
        <v>100.00751397336711</v>
      </c>
      <c r="AE82" s="163">
        <v>99.878930560859544</v>
      </c>
      <c r="AF82" s="163">
        <v>100.08416507587017</v>
      </c>
      <c r="AG82" s="163">
        <v>99.862231449415475</v>
      </c>
      <c r="AH82" s="163">
        <v>100.05526561710883</v>
      </c>
      <c r="AI82" s="163">
        <v>99.966511694969313</v>
      </c>
      <c r="AJ82" s="163">
        <v>99.921719212633818</v>
      </c>
      <c r="AK82" s="163">
        <v>102.74622686701767</v>
      </c>
      <c r="AL82" s="163">
        <v>100.27672529343874</v>
      </c>
      <c r="AM82" s="163">
        <v>99.9146889817345</v>
      </c>
      <c r="AN82" s="163">
        <v>100.11889903931123</v>
      </c>
      <c r="AO82" s="163" t="s">
        <v>15</v>
      </c>
      <c r="AP82" s="163">
        <v>99.880549909076393</v>
      </c>
      <c r="AQ82" s="163">
        <v>100.6793705207174</v>
      </c>
      <c r="AR82" s="163">
        <v>100.30019485893924</v>
      </c>
      <c r="AS82" s="163">
        <v>100.04575099792103</v>
      </c>
      <c r="AT82" s="163">
        <v>100.07753523686056</v>
      </c>
      <c r="AU82" s="163">
        <v>99.922562961514942</v>
      </c>
      <c r="AV82" s="163">
        <v>99.95476428227839</v>
      </c>
      <c r="AW82" s="163">
        <v>100.95626360811958</v>
      </c>
      <c r="AX82" s="163">
        <v>113.9292387623432</v>
      </c>
      <c r="AY82" s="163">
        <v>100.15608832480738</v>
      </c>
      <c r="AZ82" s="163">
        <v>103.64276964010611</v>
      </c>
      <c r="BA82" s="163">
        <v>100.02382819829879</v>
      </c>
      <c r="BB82" s="163" t="s">
        <v>15</v>
      </c>
      <c r="BC82" s="163">
        <v>100.14732830040379</v>
      </c>
      <c r="BD82" s="163">
        <v>100.06924343145795</v>
      </c>
      <c r="BE82" s="163">
        <v>100.03632392080621</v>
      </c>
      <c r="BF82" s="163">
        <v>99.835268053361943</v>
      </c>
      <c r="BG82" s="163">
        <v>100.20719830661736</v>
      </c>
      <c r="BH82" s="163">
        <v>99.977468568472673</v>
      </c>
      <c r="BI82" s="163">
        <v>100.21907623892452</v>
      </c>
      <c r="BJ82" s="163">
        <v>100.05910037045626</v>
      </c>
      <c r="BK82" s="163">
        <v>112.18136077899239</v>
      </c>
      <c r="BL82" s="163">
        <v>101.4647742764194</v>
      </c>
      <c r="BM82" s="163">
        <v>100.5072246439769</v>
      </c>
      <c r="BN82" s="163">
        <v>100.18061257427529</v>
      </c>
    </row>
    <row r="83" spans="1:66" s="170" customFormat="1" ht="12.75" customHeight="1">
      <c r="A83" s="164" t="s">
        <v>2979</v>
      </c>
      <c r="B83" s="163" t="s">
        <v>15</v>
      </c>
      <c r="C83" s="163">
        <v>102.46681792877159</v>
      </c>
      <c r="D83" s="163">
        <v>100.43422043974344</v>
      </c>
      <c r="E83" s="163">
        <v>100.24558416842513</v>
      </c>
      <c r="F83" s="163">
        <v>99.958736747289663</v>
      </c>
      <c r="G83" s="163">
        <v>100.49211173300876</v>
      </c>
      <c r="H83" s="163">
        <v>100.25440952089997</v>
      </c>
      <c r="I83" s="163">
        <v>100.33463789250445</v>
      </c>
      <c r="J83" s="163">
        <v>100.08703056963198</v>
      </c>
      <c r="K83" s="163">
        <v>99.983362720475156</v>
      </c>
      <c r="L83" s="163">
        <v>99.788264063731077</v>
      </c>
      <c r="M83" s="163">
        <v>100.63090691891703</v>
      </c>
      <c r="N83" s="163">
        <v>100.37868513932638</v>
      </c>
      <c r="O83" s="163" t="s">
        <v>15</v>
      </c>
      <c r="P83" s="163">
        <v>100.1293662899791</v>
      </c>
      <c r="Q83" s="163">
        <v>100.48317312453557</v>
      </c>
      <c r="R83" s="163">
        <v>100.07749610805365</v>
      </c>
      <c r="S83" s="163">
        <v>100.03395655289367</v>
      </c>
      <c r="T83" s="163">
        <v>100.28896339961963</v>
      </c>
      <c r="U83" s="163">
        <v>100.18930138022472</v>
      </c>
      <c r="V83" s="163">
        <v>100.26985349399735</v>
      </c>
      <c r="W83" s="163">
        <v>100.30355135177977</v>
      </c>
      <c r="X83" s="163">
        <v>100.25987800638873</v>
      </c>
      <c r="Y83" s="163">
        <v>100.14701984899024</v>
      </c>
      <c r="Z83" s="163">
        <v>100.01737490956143</v>
      </c>
      <c r="AA83" s="163">
        <v>99.98119864283494</v>
      </c>
      <c r="AB83" s="163" t="s">
        <v>15</v>
      </c>
      <c r="AC83" s="163">
        <v>100.04988371218417</v>
      </c>
      <c r="AD83" s="163">
        <v>100.01102479648762</v>
      </c>
      <c r="AE83" s="163">
        <v>99.9934718217702</v>
      </c>
      <c r="AF83" s="163">
        <v>100.31203587390426</v>
      </c>
      <c r="AG83" s="163">
        <v>100.00027820278223</v>
      </c>
      <c r="AH83" s="163">
        <v>100.0082315845396</v>
      </c>
      <c r="AI83" s="163">
        <v>100.48167649344522</v>
      </c>
      <c r="AJ83" s="163">
        <v>100.22191778046434</v>
      </c>
      <c r="AK83" s="163">
        <v>100.05715197909201</v>
      </c>
      <c r="AL83" s="163">
        <v>99.917335522152925</v>
      </c>
      <c r="AM83" s="163">
        <v>100.00394471089027</v>
      </c>
      <c r="AN83" s="163">
        <v>100.01125591019581</v>
      </c>
      <c r="AO83" s="163" t="s">
        <v>15</v>
      </c>
      <c r="AP83" s="163">
        <v>100.03221519166787</v>
      </c>
      <c r="AQ83" s="163">
        <v>100.0554368336558</v>
      </c>
      <c r="AR83" s="163">
        <v>100.1708084334166</v>
      </c>
      <c r="AS83" s="163">
        <v>99.990540522912653</v>
      </c>
      <c r="AT83" s="163">
        <v>101.38233062537427</v>
      </c>
      <c r="AU83" s="163">
        <v>100.88802935869965</v>
      </c>
      <c r="AV83" s="163">
        <v>100.02695850242756</v>
      </c>
      <c r="AW83" s="163">
        <v>99.995228754603033</v>
      </c>
      <c r="AX83" s="163">
        <v>99.994414015942326</v>
      </c>
      <c r="AY83" s="163">
        <v>100.07286736616207</v>
      </c>
      <c r="AZ83" s="163">
        <v>99.994807964019515</v>
      </c>
      <c r="BA83" s="163">
        <v>100.0597188318465</v>
      </c>
      <c r="BB83" s="163" t="s">
        <v>15</v>
      </c>
      <c r="BC83" s="163">
        <v>100.11778040719146</v>
      </c>
      <c r="BD83" s="163">
        <v>100.52916992693304</v>
      </c>
      <c r="BE83" s="163">
        <v>100.30510162032813</v>
      </c>
      <c r="BF83" s="163">
        <v>100.66760917528306</v>
      </c>
      <c r="BG83" s="163">
        <v>100.11782973207066</v>
      </c>
      <c r="BH83" s="163">
        <v>100.35077429308046</v>
      </c>
      <c r="BI83" s="163">
        <v>101.4123685104003</v>
      </c>
      <c r="BJ83" s="163">
        <v>100.97700654404403</v>
      </c>
      <c r="BK83" s="163">
        <v>102.04568733302904</v>
      </c>
      <c r="BL83" s="163">
        <v>114.85306271359886</v>
      </c>
      <c r="BM83" s="163">
        <v>101.00236918216594</v>
      </c>
      <c r="BN83" s="163">
        <v>100.78841111266463</v>
      </c>
    </row>
    <row r="84" spans="1:66" s="170" customFormat="1" ht="12.75" customHeight="1">
      <c r="A84" s="161" t="s">
        <v>3004</v>
      </c>
      <c r="B84" s="163" t="s">
        <v>15</v>
      </c>
      <c r="C84" s="163">
        <v>102.93967132164133</v>
      </c>
      <c r="D84" s="163">
        <v>100.53232512575683</v>
      </c>
      <c r="E84" s="163">
        <v>100.32858627575692</v>
      </c>
      <c r="F84" s="163">
        <v>100.00937429984091</v>
      </c>
      <c r="G84" s="163">
        <v>100.61718117186544</v>
      </c>
      <c r="H84" s="163">
        <v>100.4981968662746</v>
      </c>
      <c r="I84" s="163">
        <v>100.07323233029008</v>
      </c>
      <c r="J84" s="163">
        <v>100.02903630615576</v>
      </c>
      <c r="K84" s="163">
        <v>100.00928409002567</v>
      </c>
      <c r="L84" s="163">
        <v>100</v>
      </c>
      <c r="M84" s="163">
        <v>100.74276269665316</v>
      </c>
      <c r="N84" s="163">
        <v>100.33385156563273</v>
      </c>
      <c r="O84" s="163" t="s">
        <v>15</v>
      </c>
      <c r="P84" s="163">
        <v>100.18455039573495</v>
      </c>
      <c r="Q84" s="163">
        <v>100.35004598498953</v>
      </c>
      <c r="R84" s="163">
        <v>100.00943073316431</v>
      </c>
      <c r="S84" s="163">
        <v>100.009567064319</v>
      </c>
      <c r="T84" s="163">
        <v>100.31774762980356</v>
      </c>
      <c r="U84" s="163">
        <v>100.20235843539658</v>
      </c>
      <c r="V84" s="163">
        <v>100.29709733980519</v>
      </c>
      <c r="W84" s="163">
        <v>100.35101570697009</v>
      </c>
      <c r="X84" s="163">
        <v>100.25909447434998</v>
      </c>
      <c r="Y84" s="163">
        <v>100.19167164777807</v>
      </c>
      <c r="Z84" s="163">
        <v>100.09565246573978</v>
      </c>
      <c r="AA84" s="163">
        <v>100.0121373834216</v>
      </c>
      <c r="AB84" s="163" t="s">
        <v>15</v>
      </c>
      <c r="AC84" s="163">
        <v>100.06355944253372</v>
      </c>
      <c r="AD84" s="163">
        <v>100.00989909140985</v>
      </c>
      <c r="AE84" s="163">
        <v>100</v>
      </c>
      <c r="AF84" s="163">
        <v>100.3259329086619</v>
      </c>
      <c r="AG84" s="163">
        <v>100.01168884143729</v>
      </c>
      <c r="AH84" s="163">
        <v>100.01006887268751</v>
      </c>
      <c r="AI84" s="163">
        <v>100.48861309391404</v>
      </c>
      <c r="AJ84" s="163">
        <v>100.24463961456796</v>
      </c>
      <c r="AK84" s="163">
        <v>100.06455325653283</v>
      </c>
      <c r="AL84" s="163">
        <v>99.96470360732836</v>
      </c>
      <c r="AM84" s="163">
        <v>100.09961137227812</v>
      </c>
      <c r="AN84" s="163">
        <v>99.991912865934665</v>
      </c>
      <c r="AO84" s="163" t="s">
        <v>15</v>
      </c>
      <c r="AP84" s="163">
        <v>100</v>
      </c>
      <c r="AQ84" s="163">
        <v>100.05730444040979</v>
      </c>
      <c r="AR84" s="163">
        <v>100.17434356676209</v>
      </c>
      <c r="AS84" s="163">
        <v>100</v>
      </c>
      <c r="AT84" s="163">
        <v>101.52978975901289</v>
      </c>
      <c r="AU84" s="163">
        <v>100.93362478772576</v>
      </c>
      <c r="AV84" s="163">
        <v>100.04140495668115</v>
      </c>
      <c r="AW84" s="163">
        <v>100.00914161019561</v>
      </c>
      <c r="AX84" s="163">
        <v>100.00199103115033</v>
      </c>
      <c r="AY84" s="163">
        <v>100.08171437540594</v>
      </c>
      <c r="AZ84" s="163">
        <v>100</v>
      </c>
      <c r="BA84" s="163">
        <v>100.05227383044483</v>
      </c>
      <c r="BB84" s="163" t="s">
        <v>15</v>
      </c>
      <c r="BC84" s="163">
        <v>100.11389909090104</v>
      </c>
      <c r="BD84" s="163">
        <v>100.54204574223449</v>
      </c>
      <c r="BE84" s="163">
        <v>100.3217199734668</v>
      </c>
      <c r="BF84" s="163">
        <v>100.70443894264191</v>
      </c>
      <c r="BG84" s="163">
        <v>100.12676704470903</v>
      </c>
      <c r="BH84" s="163">
        <v>100.36746648072349</v>
      </c>
      <c r="BI84" s="163">
        <v>101.47804236266084</v>
      </c>
      <c r="BJ84" s="163">
        <v>100.77234569215774</v>
      </c>
      <c r="BK84" s="163">
        <v>102.1575852021859</v>
      </c>
      <c r="BL84" s="163">
        <v>115.7150978095693</v>
      </c>
      <c r="BM84" s="163">
        <v>101.06690271256507</v>
      </c>
      <c r="BN84" s="163">
        <v>100.7966569040149</v>
      </c>
    </row>
    <row r="85" spans="1:66" s="170" customFormat="1" ht="12.75" customHeight="1">
      <c r="A85" s="161" t="s">
        <v>3005</v>
      </c>
      <c r="B85" s="163" t="s">
        <v>15</v>
      </c>
      <c r="C85" s="163">
        <v>100.05783624311195</v>
      </c>
      <c r="D85" s="163">
        <v>99.920024774576461</v>
      </c>
      <c r="E85" s="163">
        <v>99.80684295231552</v>
      </c>
      <c r="F85" s="163">
        <v>99.689672249903623</v>
      </c>
      <c r="G85" s="163">
        <v>99.825419441799909</v>
      </c>
      <c r="H85" s="163">
        <v>99.322022569471201</v>
      </c>
      <c r="I85" s="163">
        <v>101.34624662098111</v>
      </c>
      <c r="J85" s="163">
        <v>100.30864245030759</v>
      </c>
      <c r="K85" s="163">
        <v>99.884586210435828</v>
      </c>
      <c r="L85" s="163">
        <v>98.980411418739379</v>
      </c>
      <c r="M85" s="163">
        <v>100.19973869710527</v>
      </c>
      <c r="N85" s="163">
        <v>100.55244079451444</v>
      </c>
      <c r="O85" s="163" t="s">
        <v>15</v>
      </c>
      <c r="P85" s="163">
        <v>99.930592344053011</v>
      </c>
      <c r="Q85" s="163">
        <v>100.96391764427237</v>
      </c>
      <c r="R85" s="163">
        <v>100.32179717539798</v>
      </c>
      <c r="S85" s="163">
        <v>100.12122303497009</v>
      </c>
      <c r="T85" s="163">
        <v>100.18608722774367</v>
      </c>
      <c r="U85" s="163">
        <v>100.06313811750309</v>
      </c>
      <c r="V85" s="163">
        <v>100.00624468987338</v>
      </c>
      <c r="W85" s="163">
        <v>99.842955176274799</v>
      </c>
      <c r="X85" s="163">
        <v>100.26752012629343</v>
      </c>
      <c r="Y85" s="163">
        <v>99.711548535878919</v>
      </c>
      <c r="Z85" s="163">
        <v>99.250288988062636</v>
      </c>
      <c r="AA85" s="163">
        <v>99.675430088823873</v>
      </c>
      <c r="AB85" s="163" t="s">
        <v>15</v>
      </c>
      <c r="AC85" s="163">
        <v>99.914307212369252</v>
      </c>
      <c r="AD85" s="163">
        <v>100.02220132112063</v>
      </c>
      <c r="AE85" s="163">
        <v>99.928664997824058</v>
      </c>
      <c r="AF85" s="163">
        <v>100.17397812317816</v>
      </c>
      <c r="AG85" s="163">
        <v>99.886749182953025</v>
      </c>
      <c r="AH85" s="163">
        <v>99.989928803213886</v>
      </c>
      <c r="AI85" s="163">
        <v>100.41256123033794</v>
      </c>
      <c r="AJ85" s="163">
        <v>99.995349307885888</v>
      </c>
      <c r="AK85" s="163">
        <v>99.983166901516583</v>
      </c>
      <c r="AL85" s="163">
        <v>99.443446497594948</v>
      </c>
      <c r="AM85" s="163">
        <v>99.041840856596082</v>
      </c>
      <c r="AN85" s="163">
        <v>100.20786330547496</v>
      </c>
      <c r="AO85" s="163" t="s">
        <v>15</v>
      </c>
      <c r="AP85" s="163">
        <v>100.35895256862651</v>
      </c>
      <c r="AQ85" s="163">
        <v>100.03656268312322</v>
      </c>
      <c r="AR85" s="163">
        <v>100.13507474742383</v>
      </c>
      <c r="AS85" s="163">
        <v>99.894885137659088</v>
      </c>
      <c r="AT85" s="163">
        <v>99.889636850305408</v>
      </c>
      <c r="AU85" s="163">
        <v>100.41889914622584</v>
      </c>
      <c r="AV85" s="163">
        <v>99.743223320125935</v>
      </c>
      <c r="AW85" s="163">
        <v>99.721156807956078</v>
      </c>
      <c r="AX85" s="163">
        <v>99.844721923958161</v>
      </c>
      <c r="AY85" s="163">
        <v>99.897809868987821</v>
      </c>
      <c r="AZ85" s="163">
        <v>99.891883006478523</v>
      </c>
      <c r="BA85" s="163">
        <v>100.20746546299355</v>
      </c>
      <c r="BB85" s="163" t="s">
        <v>15</v>
      </c>
      <c r="BC85" s="163">
        <v>100.19468614156879</v>
      </c>
      <c r="BD85" s="163">
        <v>100.27424980729897</v>
      </c>
      <c r="BE85" s="163">
        <v>99.975206679867028</v>
      </c>
      <c r="BF85" s="163">
        <v>99.933958526830395</v>
      </c>
      <c r="BG85" s="163">
        <v>99.938425450303214</v>
      </c>
      <c r="BH85" s="163">
        <v>100.04144112970232</v>
      </c>
      <c r="BI85" s="163">
        <v>100.19135986561538</v>
      </c>
      <c r="BJ85" s="163">
        <v>104.83092777507012</v>
      </c>
      <c r="BK85" s="163">
        <v>100.0201427279209</v>
      </c>
      <c r="BL85" s="163">
        <v>98.915273046976182</v>
      </c>
      <c r="BM85" s="163">
        <v>99.606594743821248</v>
      </c>
      <c r="BN85" s="163">
        <v>100.60745093212236</v>
      </c>
    </row>
    <row r="86" spans="1:66" s="170" customFormat="1" ht="12.75" customHeight="1">
      <c r="A86" s="164" t="s">
        <v>3007</v>
      </c>
      <c r="B86" s="163" t="s">
        <v>15</v>
      </c>
      <c r="C86" s="163">
        <v>102.14003047088644</v>
      </c>
      <c r="D86" s="163">
        <v>100.24678945268894</v>
      </c>
      <c r="E86" s="163">
        <v>100.30577290843763</v>
      </c>
      <c r="F86" s="163">
        <v>100.0963972441576</v>
      </c>
      <c r="G86" s="163">
        <v>100.17333601563693</v>
      </c>
      <c r="H86" s="163">
        <v>99.931459950564673</v>
      </c>
      <c r="I86" s="163">
        <v>125.38791802808529</v>
      </c>
      <c r="J86" s="163">
        <v>113.97197652278201</v>
      </c>
      <c r="K86" s="163">
        <v>100.22005356465611</v>
      </c>
      <c r="L86" s="163">
        <v>100.04621886356952</v>
      </c>
      <c r="M86" s="163">
        <v>99.895755591122878</v>
      </c>
      <c r="N86" s="163">
        <v>102.97471908493614</v>
      </c>
      <c r="O86" s="163" t="s">
        <v>15</v>
      </c>
      <c r="P86" s="163">
        <v>100.28663296236206</v>
      </c>
      <c r="Q86" s="163">
        <v>100.79546752958464</v>
      </c>
      <c r="R86" s="163">
        <v>100.04428808744719</v>
      </c>
      <c r="S86" s="163">
        <v>100.00628881446296</v>
      </c>
      <c r="T86" s="163">
        <v>96.832228835243527</v>
      </c>
      <c r="U86" s="163">
        <v>100.14837289746077</v>
      </c>
      <c r="V86" s="163">
        <v>100.11184159344195</v>
      </c>
      <c r="W86" s="163">
        <v>100.04999531517961</v>
      </c>
      <c r="X86" s="163">
        <v>100.05945420855811</v>
      </c>
      <c r="Y86" s="163">
        <v>100.0128120970714</v>
      </c>
      <c r="Z86" s="163">
        <v>99.99531500504078</v>
      </c>
      <c r="AA86" s="163">
        <v>102.04808798199818</v>
      </c>
      <c r="AB86" s="163" t="s">
        <v>15</v>
      </c>
      <c r="AC86" s="163">
        <v>100.40892837358236</v>
      </c>
      <c r="AD86" s="163">
        <v>100.18525095207953</v>
      </c>
      <c r="AE86" s="163">
        <v>100.65123166477071</v>
      </c>
      <c r="AF86" s="163">
        <v>100.79237440962923</v>
      </c>
      <c r="AG86" s="163">
        <v>98.944905762166968</v>
      </c>
      <c r="AH86" s="163">
        <v>100.06352008223702</v>
      </c>
      <c r="AI86" s="163">
        <v>100.28832564748495</v>
      </c>
      <c r="AJ86" s="163">
        <v>100.51866542793594</v>
      </c>
      <c r="AK86" s="163">
        <v>100.01102472195362</v>
      </c>
      <c r="AL86" s="163">
        <v>100.03178817975756</v>
      </c>
      <c r="AM86" s="163">
        <v>100.11558668868305</v>
      </c>
      <c r="AN86" s="163">
        <v>101.1284722207957</v>
      </c>
      <c r="AO86" s="163" t="s">
        <v>15</v>
      </c>
      <c r="AP86" s="163">
        <v>100.28839546827648</v>
      </c>
      <c r="AQ86" s="163">
        <v>99.924028885228481</v>
      </c>
      <c r="AR86" s="163">
        <v>99.95988210349303</v>
      </c>
      <c r="AS86" s="163">
        <v>102.63793411645071</v>
      </c>
      <c r="AT86" s="163">
        <v>99.403096998347451</v>
      </c>
      <c r="AU86" s="163">
        <v>101.61394092274666</v>
      </c>
      <c r="AV86" s="163">
        <v>101.14293829176484</v>
      </c>
      <c r="AW86" s="163">
        <v>101.83103917189807</v>
      </c>
      <c r="AX86" s="163">
        <v>100.05569093207566</v>
      </c>
      <c r="AY86" s="163">
        <v>99.983569658383132</v>
      </c>
      <c r="AZ86" s="163">
        <v>100.12941899366719</v>
      </c>
      <c r="BA86" s="163">
        <v>100.47626028870935</v>
      </c>
      <c r="BB86" s="163" t="s">
        <v>15</v>
      </c>
      <c r="BC86" s="163">
        <v>100.19837317682006</v>
      </c>
      <c r="BD86" s="163">
        <v>101.10847362699191</v>
      </c>
      <c r="BE86" s="163">
        <v>100.94752450947941</v>
      </c>
      <c r="BF86" s="163">
        <v>100.06450042251316</v>
      </c>
      <c r="BG86" s="163">
        <v>100.45055730434692</v>
      </c>
      <c r="BH86" s="163">
        <v>100.12353622228463</v>
      </c>
      <c r="BI86" s="163">
        <v>101.63529495957795</v>
      </c>
      <c r="BJ86" s="163">
        <v>100.15134644503725</v>
      </c>
      <c r="BK86" s="163">
        <v>100.57975844517635</v>
      </c>
      <c r="BL86" s="163">
        <v>101.37388966588358</v>
      </c>
      <c r="BM86" s="163">
        <v>100.40052615504071</v>
      </c>
      <c r="BN86" s="163">
        <v>100.22559702452594</v>
      </c>
    </row>
    <row r="87" spans="1:66" s="170" customFormat="1" ht="12.75" customHeight="1">
      <c r="A87" s="161" t="s">
        <v>3006</v>
      </c>
      <c r="B87" s="163" t="s">
        <v>15</v>
      </c>
      <c r="C87" s="163">
        <v>100.12034089947545</v>
      </c>
      <c r="D87" s="163">
        <v>100.35014724514959</v>
      </c>
      <c r="E87" s="163">
        <v>100.33552590140049</v>
      </c>
      <c r="F87" s="163">
        <v>100.13754038940289</v>
      </c>
      <c r="G87" s="163">
        <v>100.07318365558903</v>
      </c>
      <c r="H87" s="163">
        <v>99.903931497942253</v>
      </c>
      <c r="I87" s="163">
        <v>100.00621097170568</v>
      </c>
      <c r="J87" s="163">
        <v>99.375873329156178</v>
      </c>
      <c r="K87" s="163">
        <v>100.42415483473994</v>
      </c>
      <c r="L87" s="163">
        <v>100.03482498374242</v>
      </c>
      <c r="M87" s="163">
        <v>99.801128511371346</v>
      </c>
      <c r="N87" s="163">
        <v>100.32453437872215</v>
      </c>
      <c r="O87" s="163" t="s">
        <v>15</v>
      </c>
      <c r="P87" s="163">
        <v>100.35249067853459</v>
      </c>
      <c r="Q87" s="163">
        <v>101.01893188451874</v>
      </c>
      <c r="R87" s="163">
        <v>100.04355789262402</v>
      </c>
      <c r="S87" s="163">
        <v>99.995063146268592</v>
      </c>
      <c r="T87" s="163">
        <v>100.00006142057079</v>
      </c>
      <c r="U87" s="163">
        <v>100.16326306271239</v>
      </c>
      <c r="V87" s="163">
        <v>100.09422045806042</v>
      </c>
      <c r="W87" s="163">
        <v>100.04050696151813</v>
      </c>
      <c r="X87" s="163">
        <v>100.06558201991153</v>
      </c>
      <c r="Y87" s="163">
        <v>100.02029564708745</v>
      </c>
      <c r="Z87" s="163">
        <v>99.989377074296883</v>
      </c>
      <c r="AA87" s="163">
        <v>101.29975125675195</v>
      </c>
      <c r="AB87" s="163" t="s">
        <v>15</v>
      </c>
      <c r="AC87" s="163">
        <v>100.45804009937589</v>
      </c>
      <c r="AD87" s="163">
        <v>100.20548775697746</v>
      </c>
      <c r="AE87" s="163">
        <v>100.72575231833456</v>
      </c>
      <c r="AF87" s="163">
        <v>100.27286185872777</v>
      </c>
      <c r="AG87" s="163">
        <v>100.18385997340886</v>
      </c>
      <c r="AH87" s="163">
        <v>100.0673901335023</v>
      </c>
      <c r="AI87" s="163">
        <v>100.31579751085857</v>
      </c>
      <c r="AJ87" s="163">
        <v>100.56571520629241</v>
      </c>
      <c r="AK87" s="163">
        <v>100.00960428763833</v>
      </c>
      <c r="AL87" s="163">
        <v>99.988321313349388</v>
      </c>
      <c r="AM87" s="163">
        <v>100.11840353737882</v>
      </c>
      <c r="AN87" s="163">
        <v>100.17236480780861</v>
      </c>
      <c r="AO87" s="163" t="s">
        <v>15</v>
      </c>
      <c r="AP87" s="163">
        <v>100.31114776397303</v>
      </c>
      <c r="AQ87" s="163">
        <v>99.88864515805102</v>
      </c>
      <c r="AR87" s="163">
        <v>99.91546196461573</v>
      </c>
      <c r="AS87" s="163">
        <v>99.949757511729914</v>
      </c>
      <c r="AT87" s="163">
        <v>100.02197788796705</v>
      </c>
      <c r="AU87" s="163">
        <v>100.83690983632279</v>
      </c>
      <c r="AV87" s="163">
        <v>100.13186103047704</v>
      </c>
      <c r="AW87" s="163">
        <v>100.38866597533156</v>
      </c>
      <c r="AX87" s="163">
        <v>100.0830653753207</v>
      </c>
      <c r="AY87" s="163">
        <v>99.988306813974788</v>
      </c>
      <c r="AZ87" s="163">
        <v>100.10991451444215</v>
      </c>
      <c r="BA87" s="163">
        <v>100.66908724353385</v>
      </c>
      <c r="BB87" s="163" t="s">
        <v>15</v>
      </c>
      <c r="BC87" s="163">
        <v>100.20584080026347</v>
      </c>
      <c r="BD87" s="163">
        <v>101.37408011120633</v>
      </c>
      <c r="BE87" s="163">
        <v>101.3242110879399</v>
      </c>
      <c r="BF87" s="163">
        <v>100.0869329971782</v>
      </c>
      <c r="BG87" s="163">
        <v>100.54049772828095</v>
      </c>
      <c r="BH87" s="163">
        <v>100.08406339264353</v>
      </c>
      <c r="BI87" s="163">
        <v>100.07986629091658</v>
      </c>
      <c r="BJ87" s="163">
        <v>100.1200972677633</v>
      </c>
      <c r="BK87" s="163">
        <v>100.77806589482651</v>
      </c>
      <c r="BL87" s="163">
        <v>101.84283206125215</v>
      </c>
      <c r="BM87" s="163">
        <v>100.53468854375851</v>
      </c>
      <c r="BN87" s="163">
        <v>100.29618882712288</v>
      </c>
    </row>
    <row r="88" spans="1:66" s="170" customFormat="1" ht="12.75" customHeight="1">
      <c r="A88" s="161" t="s">
        <v>3826</v>
      </c>
      <c r="B88" s="163" t="s">
        <v>15</v>
      </c>
      <c r="C88" s="163">
        <v>100.02453941909499</v>
      </c>
      <c r="D88" s="163">
        <v>100.02869502178984</v>
      </c>
      <c r="E88" s="163">
        <v>101.13628821926204</v>
      </c>
      <c r="F88" s="163">
        <v>100.00335919236207</v>
      </c>
      <c r="G88" s="163">
        <v>100.03106767662725</v>
      </c>
      <c r="H88" s="163">
        <v>100.07257434414629</v>
      </c>
      <c r="I88" s="163">
        <v>100.00082040575484</v>
      </c>
      <c r="J88" s="163">
        <v>100.00124552558776</v>
      </c>
      <c r="K88" s="163">
        <v>99.875795354436136</v>
      </c>
      <c r="L88" s="163">
        <v>100.55514313941856</v>
      </c>
      <c r="M88" s="163">
        <v>100.04083292511372</v>
      </c>
      <c r="N88" s="163">
        <v>100.05944562124466</v>
      </c>
      <c r="O88" s="163" t="s">
        <v>15</v>
      </c>
      <c r="P88" s="163">
        <v>100.00176003186787</v>
      </c>
      <c r="Q88" s="163">
        <v>100.16624535984901</v>
      </c>
      <c r="R88" s="163">
        <v>100.06054276101253</v>
      </c>
      <c r="S88" s="163">
        <v>100.1443781260769</v>
      </c>
      <c r="T88" s="163">
        <v>100.01733954417131</v>
      </c>
      <c r="U88" s="163">
        <v>100.00752107851423</v>
      </c>
      <c r="V88" s="163">
        <v>100.48704021879111</v>
      </c>
      <c r="W88" s="163">
        <v>100.24382881854838</v>
      </c>
      <c r="X88" s="163">
        <v>100.00045775828632</v>
      </c>
      <c r="Y88" s="163">
        <v>99.897714966992268</v>
      </c>
      <c r="Z88" s="163">
        <v>100.09069644942534</v>
      </c>
      <c r="AA88" s="163">
        <v>100.41156110083274</v>
      </c>
      <c r="AB88" s="163" t="s">
        <v>15</v>
      </c>
      <c r="AC88" s="163">
        <v>99.995686913111797</v>
      </c>
      <c r="AD88" s="163">
        <v>100.03006401515376</v>
      </c>
      <c r="AE88" s="163">
        <v>100.04662881805626</v>
      </c>
      <c r="AF88" s="163">
        <v>100.04738520191478</v>
      </c>
      <c r="AG88" s="163">
        <v>100.40947906554953</v>
      </c>
      <c r="AH88" s="163">
        <v>100.05245414432795</v>
      </c>
      <c r="AI88" s="163">
        <v>100.07040201830415</v>
      </c>
      <c r="AJ88" s="163">
        <v>100.16444739018142</v>
      </c>
      <c r="AK88" s="163">
        <v>100.04461351951126</v>
      </c>
      <c r="AL88" s="163">
        <v>100.00483340863707</v>
      </c>
      <c r="AM88" s="163">
        <v>100.1671957471564</v>
      </c>
      <c r="AN88" s="163">
        <v>99.991218613087923</v>
      </c>
      <c r="AO88" s="163" t="s">
        <v>15</v>
      </c>
      <c r="AP88" s="163">
        <v>100.20171502793877</v>
      </c>
      <c r="AQ88" s="163">
        <v>100.0296543799666</v>
      </c>
      <c r="AR88" s="163">
        <v>100.46513910119594</v>
      </c>
      <c r="AS88" s="163">
        <v>100.02917557325281</v>
      </c>
      <c r="AT88" s="163">
        <v>100.7934098765801</v>
      </c>
      <c r="AU88" s="163">
        <v>116.941814479868</v>
      </c>
      <c r="AV88" s="163">
        <v>107.51512387525959</v>
      </c>
      <c r="AW88" s="163">
        <v>110.47355511319394</v>
      </c>
      <c r="AX88" s="163">
        <v>99.979533776929912</v>
      </c>
      <c r="AY88" s="163">
        <v>99.949387748036571</v>
      </c>
      <c r="AZ88" s="163">
        <v>100.31996451397201</v>
      </c>
      <c r="BA88" s="163">
        <v>100.00700398625904</v>
      </c>
      <c r="BB88" s="163" t="s">
        <v>15</v>
      </c>
      <c r="BC88" s="163">
        <v>100.32441321955486</v>
      </c>
      <c r="BD88" s="163">
        <v>100.37277289714801</v>
      </c>
      <c r="BE88" s="163">
        <v>100.01773967310197</v>
      </c>
      <c r="BF88" s="163">
        <v>100.01427741229698</v>
      </c>
      <c r="BG88" s="163">
        <v>100.01091536260829</v>
      </c>
      <c r="BH88" s="163">
        <v>100.01675434751371</v>
      </c>
      <c r="BI88" s="163">
        <v>102.08028371594881</v>
      </c>
      <c r="BJ88" s="163">
        <v>100.01894377165421</v>
      </c>
      <c r="BK88" s="163">
        <v>100.01102042885751</v>
      </c>
      <c r="BL88" s="163">
        <v>100.01131262929657</v>
      </c>
      <c r="BM88" s="163">
        <v>100.00376746444131</v>
      </c>
      <c r="BN88" s="163">
        <v>100.02875661309791</v>
      </c>
    </row>
    <row r="89" spans="1:66" s="170" customFormat="1" ht="12.75" customHeight="1" thickBot="1">
      <c r="A89" s="947" t="s">
        <v>3827</v>
      </c>
      <c r="B89" s="594" t="s">
        <v>15</v>
      </c>
      <c r="C89" s="594">
        <v>109.24667307044361</v>
      </c>
      <c r="D89" s="594">
        <v>100</v>
      </c>
      <c r="E89" s="594">
        <v>100</v>
      </c>
      <c r="F89" s="594">
        <v>100</v>
      </c>
      <c r="G89" s="594">
        <v>100.50649318121366</v>
      </c>
      <c r="H89" s="594">
        <v>100</v>
      </c>
      <c r="I89" s="594">
        <v>257.00961992095756</v>
      </c>
      <c r="J89" s="594">
        <v>143.3164204001155</v>
      </c>
      <c r="K89" s="594">
        <v>100</v>
      </c>
      <c r="L89" s="594">
        <v>100</v>
      </c>
      <c r="M89" s="594">
        <v>100</v>
      </c>
      <c r="N89" s="594">
        <v>106.72685548592993</v>
      </c>
      <c r="O89" s="594" t="s">
        <v>15</v>
      </c>
      <c r="P89" s="594">
        <v>100.10675854246539</v>
      </c>
      <c r="Q89" s="594">
        <v>100.04084544422543</v>
      </c>
      <c r="R89" s="594">
        <v>100.04082876753391</v>
      </c>
      <c r="S89" s="594">
        <v>100</v>
      </c>
      <c r="T89" s="594">
        <v>80.918127625417839</v>
      </c>
      <c r="U89" s="594">
        <v>100</v>
      </c>
      <c r="V89" s="594">
        <v>100</v>
      </c>
      <c r="W89" s="594">
        <v>100</v>
      </c>
      <c r="X89" s="594">
        <v>100</v>
      </c>
      <c r="Y89" s="594">
        <v>100</v>
      </c>
      <c r="Z89" s="594">
        <v>100</v>
      </c>
      <c r="AA89" s="594">
        <v>121.62555348298443</v>
      </c>
      <c r="AB89" s="594" t="s">
        <v>15</v>
      </c>
      <c r="AC89" s="594">
        <v>100</v>
      </c>
      <c r="AD89" s="594">
        <v>100</v>
      </c>
      <c r="AE89" s="594">
        <v>100</v>
      </c>
      <c r="AF89" s="594">
        <v>110.38858425168677</v>
      </c>
      <c r="AG89" s="594">
        <v>78.445136226632314</v>
      </c>
      <c r="AH89" s="594">
        <v>100</v>
      </c>
      <c r="AI89" s="594">
        <v>100</v>
      </c>
      <c r="AJ89" s="594">
        <v>100</v>
      </c>
      <c r="AK89" s="594">
        <v>100</v>
      </c>
      <c r="AL89" s="594">
        <v>100.93025314101807</v>
      </c>
      <c r="AM89" s="594">
        <v>100</v>
      </c>
      <c r="AN89" s="594">
        <v>121.36372514665297</v>
      </c>
      <c r="AO89" s="594" t="s">
        <v>15</v>
      </c>
      <c r="AP89" s="594">
        <v>100</v>
      </c>
      <c r="AQ89" s="594">
        <v>100.40209015880409</v>
      </c>
      <c r="AR89" s="594">
        <v>100.20023989770286</v>
      </c>
      <c r="AS89" s="594">
        <v>148.81642687720083</v>
      </c>
      <c r="AT89" s="594">
        <v>91.75322145104397</v>
      </c>
      <c r="AU89" s="594">
        <v>100</v>
      </c>
      <c r="AV89" s="594">
        <v>100</v>
      </c>
      <c r="AW89" s="594">
        <v>100</v>
      </c>
      <c r="AX89" s="594">
        <v>100</v>
      </c>
      <c r="AY89" s="594">
        <v>100</v>
      </c>
      <c r="AZ89" s="594">
        <v>100</v>
      </c>
      <c r="BA89" s="594">
        <v>100</v>
      </c>
      <c r="BB89" s="594" t="s">
        <v>15</v>
      </c>
      <c r="BC89" s="594">
        <v>100</v>
      </c>
      <c r="BD89" s="594">
        <v>100.55396706187649</v>
      </c>
      <c r="BE89" s="594">
        <v>100</v>
      </c>
      <c r="BF89" s="594">
        <v>100</v>
      </c>
      <c r="BG89" s="594">
        <v>100.48890626092044</v>
      </c>
      <c r="BH89" s="594">
        <v>100.5108612665957</v>
      </c>
      <c r="BI89" s="594">
        <v>111.45468515967612</v>
      </c>
      <c r="BJ89" s="594">
        <v>100.47785577882185</v>
      </c>
      <c r="BK89" s="594">
        <v>100</v>
      </c>
      <c r="BL89" s="594">
        <v>100</v>
      </c>
      <c r="BM89" s="594">
        <v>100</v>
      </c>
      <c r="BN89" s="594">
        <v>100</v>
      </c>
    </row>
    <row r="90" spans="1:66" s="170" customFormat="1" ht="5.0999999999999996" customHeight="1">
      <c r="A90" s="172"/>
    </row>
    <row r="91" spans="1:66" s="170" customFormat="1" ht="12.75" customHeight="1">
      <c r="A91" s="155" t="s">
        <v>2924</v>
      </c>
    </row>
    <row r="92" spans="1:66" s="170" customFormat="1" ht="12.75">
      <c r="A92" s="916" t="s">
        <v>3748</v>
      </c>
    </row>
  </sheetData>
  <mergeCells count="10">
    <mergeCell ref="O7:O8"/>
    <mergeCell ref="BB7:BB8"/>
    <mergeCell ref="BC7:BN7"/>
    <mergeCell ref="B7:B8"/>
    <mergeCell ref="C7:N7"/>
    <mergeCell ref="P7:AA7"/>
    <mergeCell ref="AB7:AB8"/>
    <mergeCell ref="AC7:AN7"/>
    <mergeCell ref="AO7:AO8"/>
    <mergeCell ref="AP7:BA7"/>
  </mergeCells>
  <hyperlinks>
    <hyperlink ref="A1" location="'Table of contents'!A1" display="return to the CONTENTS"/>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92"/>
  <sheetViews>
    <sheetView zoomScale="80" zoomScaleNormal="80" workbookViewId="0">
      <pane xSplit="1" topLeftCell="B1" activePane="topRight" state="frozen"/>
      <selection pane="topRight" activeCell="A19" sqref="A19"/>
    </sheetView>
  </sheetViews>
  <sheetFormatPr defaultRowHeight="15"/>
  <cols>
    <col min="1" max="1" width="70.7109375" style="34" customWidth="1"/>
    <col min="2" max="16384" width="9.140625" style="34"/>
  </cols>
  <sheetData>
    <row r="1" spans="1:66" ht="15" customHeight="1">
      <c r="A1" s="649" t="s">
        <v>2688</v>
      </c>
    </row>
    <row r="2" spans="1:66" ht="5.0999999999999996" customHeight="1">
      <c r="A2" s="65"/>
    </row>
    <row r="3" spans="1:66" s="153" customFormat="1" ht="18.75" customHeight="1">
      <c r="A3" s="210" t="s">
        <v>3012</v>
      </c>
    </row>
    <row r="4" spans="1:66" s="170" customFormat="1" ht="15" customHeight="1">
      <c r="A4" s="944" t="s">
        <v>3750</v>
      </c>
    </row>
    <row r="5" spans="1:66" s="155" customFormat="1" ht="5.0999999999999996" customHeight="1">
      <c r="A5" s="154"/>
    </row>
    <row r="6" spans="1:66" s="155" customFormat="1" ht="12.75" customHeight="1" thickBot="1">
      <c r="A6" s="156" t="s">
        <v>2983</v>
      </c>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row>
    <row r="7" spans="1:66" s="155" customFormat="1" ht="17.100000000000001" customHeight="1">
      <c r="A7" s="706"/>
      <c r="B7" s="1036">
        <v>2003</v>
      </c>
      <c r="C7" s="1033">
        <v>2003</v>
      </c>
      <c r="D7" s="1034"/>
      <c r="E7" s="1034"/>
      <c r="F7" s="1034"/>
      <c r="G7" s="1034"/>
      <c r="H7" s="1034"/>
      <c r="I7" s="1034"/>
      <c r="J7" s="1034"/>
      <c r="K7" s="1034"/>
      <c r="L7" s="1034"/>
      <c r="M7" s="1034"/>
      <c r="N7" s="1035"/>
      <c r="O7" s="1036">
        <v>2004</v>
      </c>
      <c r="P7" s="1033">
        <v>2004</v>
      </c>
      <c r="Q7" s="1034"/>
      <c r="R7" s="1034"/>
      <c r="S7" s="1034"/>
      <c r="T7" s="1034"/>
      <c r="U7" s="1034"/>
      <c r="V7" s="1034"/>
      <c r="W7" s="1034"/>
      <c r="X7" s="1034"/>
      <c r="Y7" s="1034"/>
      <c r="Z7" s="1034"/>
      <c r="AA7" s="1035"/>
      <c r="AB7" s="1036">
        <v>2005</v>
      </c>
      <c r="AC7" s="1033">
        <v>2005</v>
      </c>
      <c r="AD7" s="1034"/>
      <c r="AE7" s="1034"/>
      <c r="AF7" s="1034"/>
      <c r="AG7" s="1034"/>
      <c r="AH7" s="1034"/>
      <c r="AI7" s="1034"/>
      <c r="AJ7" s="1034"/>
      <c r="AK7" s="1034"/>
      <c r="AL7" s="1034"/>
      <c r="AM7" s="1034"/>
      <c r="AN7" s="1035"/>
      <c r="AO7" s="1036">
        <v>2006</v>
      </c>
      <c r="AP7" s="1033">
        <v>2006</v>
      </c>
      <c r="AQ7" s="1034"/>
      <c r="AR7" s="1034"/>
      <c r="AS7" s="1034"/>
      <c r="AT7" s="1034"/>
      <c r="AU7" s="1034"/>
      <c r="AV7" s="1034"/>
      <c r="AW7" s="1034"/>
      <c r="AX7" s="1034"/>
      <c r="AY7" s="1034"/>
      <c r="AZ7" s="1034"/>
      <c r="BA7" s="1035"/>
      <c r="BB7" s="1036">
        <v>2007</v>
      </c>
      <c r="BC7" s="1033">
        <v>2007</v>
      </c>
      <c r="BD7" s="1034"/>
      <c r="BE7" s="1034"/>
      <c r="BF7" s="1034"/>
      <c r="BG7" s="1034"/>
      <c r="BH7" s="1034"/>
      <c r="BI7" s="1034"/>
      <c r="BJ7" s="1034"/>
      <c r="BK7" s="1034"/>
      <c r="BL7" s="1034"/>
      <c r="BM7" s="1034"/>
      <c r="BN7" s="1035"/>
    </row>
    <row r="8" spans="1:66" s="155" customFormat="1" ht="17.100000000000001" customHeight="1" thickBot="1">
      <c r="A8" s="707"/>
      <c r="B8" s="1037"/>
      <c r="C8" s="673" t="s">
        <v>2646</v>
      </c>
      <c r="D8" s="673" t="s">
        <v>2647</v>
      </c>
      <c r="E8" s="673" t="s">
        <v>2648</v>
      </c>
      <c r="F8" s="673" t="s">
        <v>2649</v>
      </c>
      <c r="G8" s="673" t="s">
        <v>2650</v>
      </c>
      <c r="H8" s="673" t="s">
        <v>2651</v>
      </c>
      <c r="I8" s="673" t="s">
        <v>2652</v>
      </c>
      <c r="J8" s="673" t="s">
        <v>2653</v>
      </c>
      <c r="K8" s="673" t="s">
        <v>2654</v>
      </c>
      <c r="L8" s="673" t="s">
        <v>2655</v>
      </c>
      <c r="M8" s="673" t="s">
        <v>2656</v>
      </c>
      <c r="N8" s="673" t="s">
        <v>2657</v>
      </c>
      <c r="O8" s="1037"/>
      <c r="P8" s="673" t="s">
        <v>2646</v>
      </c>
      <c r="Q8" s="673" t="s">
        <v>2647</v>
      </c>
      <c r="R8" s="673" t="s">
        <v>2648</v>
      </c>
      <c r="S8" s="673" t="s">
        <v>2649</v>
      </c>
      <c r="T8" s="673" t="s">
        <v>2650</v>
      </c>
      <c r="U8" s="673" t="s">
        <v>2651</v>
      </c>
      <c r="V8" s="673" t="s">
        <v>2652</v>
      </c>
      <c r="W8" s="673" t="s">
        <v>2653</v>
      </c>
      <c r="X8" s="673" t="s">
        <v>2654</v>
      </c>
      <c r="Y8" s="673" t="s">
        <v>2655</v>
      </c>
      <c r="Z8" s="673" t="s">
        <v>2656</v>
      </c>
      <c r="AA8" s="673" t="s">
        <v>2657</v>
      </c>
      <c r="AB8" s="1037"/>
      <c r="AC8" s="673" t="s">
        <v>2646</v>
      </c>
      <c r="AD8" s="673" t="s">
        <v>2647</v>
      </c>
      <c r="AE8" s="673" t="s">
        <v>2648</v>
      </c>
      <c r="AF8" s="673" t="s">
        <v>2649</v>
      </c>
      <c r="AG8" s="673" t="s">
        <v>2650</v>
      </c>
      <c r="AH8" s="673" t="s">
        <v>2651</v>
      </c>
      <c r="AI8" s="673" t="s">
        <v>2652</v>
      </c>
      <c r="AJ8" s="673" t="s">
        <v>2653</v>
      </c>
      <c r="AK8" s="673" t="s">
        <v>2654</v>
      </c>
      <c r="AL8" s="673" t="s">
        <v>2655</v>
      </c>
      <c r="AM8" s="673" t="s">
        <v>2656</v>
      </c>
      <c r="AN8" s="673" t="s">
        <v>2657</v>
      </c>
      <c r="AO8" s="1037"/>
      <c r="AP8" s="673" t="s">
        <v>2646</v>
      </c>
      <c r="AQ8" s="673" t="s">
        <v>2647</v>
      </c>
      <c r="AR8" s="673" t="s">
        <v>2648</v>
      </c>
      <c r="AS8" s="673" t="s">
        <v>2649</v>
      </c>
      <c r="AT8" s="673" t="s">
        <v>2650</v>
      </c>
      <c r="AU8" s="673" t="s">
        <v>2651</v>
      </c>
      <c r="AV8" s="673" t="s">
        <v>2652</v>
      </c>
      <c r="AW8" s="673" t="s">
        <v>2653</v>
      </c>
      <c r="AX8" s="673" t="s">
        <v>2654</v>
      </c>
      <c r="AY8" s="673" t="s">
        <v>2655</v>
      </c>
      <c r="AZ8" s="673" t="s">
        <v>2656</v>
      </c>
      <c r="BA8" s="673" t="s">
        <v>2657</v>
      </c>
      <c r="BB8" s="1037"/>
      <c r="BC8" s="673" t="s">
        <v>2646</v>
      </c>
      <c r="BD8" s="673" t="s">
        <v>2647</v>
      </c>
      <c r="BE8" s="673" t="s">
        <v>2648</v>
      </c>
      <c r="BF8" s="673" t="s">
        <v>2649</v>
      </c>
      <c r="BG8" s="673" t="s">
        <v>2650</v>
      </c>
      <c r="BH8" s="673" t="s">
        <v>2651</v>
      </c>
      <c r="BI8" s="673" t="s">
        <v>2652</v>
      </c>
      <c r="BJ8" s="673" t="s">
        <v>2653</v>
      </c>
      <c r="BK8" s="673" t="s">
        <v>2654</v>
      </c>
      <c r="BL8" s="673" t="s">
        <v>2655</v>
      </c>
      <c r="BM8" s="673" t="s">
        <v>2656</v>
      </c>
      <c r="BN8" s="673" t="s">
        <v>2657</v>
      </c>
    </row>
    <row r="9" spans="1:66" s="155" customFormat="1" ht="5.0999999999999996" customHeight="1">
      <c r="A9" s="158"/>
      <c r="B9" s="159"/>
      <c r="C9" s="159"/>
      <c r="D9" s="159"/>
      <c r="E9" s="159"/>
      <c r="F9" s="159"/>
      <c r="G9" s="159"/>
      <c r="H9" s="159"/>
      <c r="I9" s="159"/>
      <c r="J9" s="159"/>
      <c r="K9" s="159"/>
      <c r="L9" s="159"/>
      <c r="M9" s="159"/>
      <c r="N9" s="159"/>
      <c r="O9" s="159"/>
      <c r="P9" s="159"/>
      <c r="Q9" s="159"/>
      <c r="R9" s="159"/>
      <c r="S9" s="159"/>
      <c r="T9" s="159"/>
      <c r="U9" s="159"/>
      <c r="V9" s="159"/>
      <c r="W9" s="159"/>
      <c r="X9" s="159"/>
      <c r="Y9" s="159"/>
      <c r="Z9" s="159"/>
      <c r="AA9" s="159"/>
      <c r="AB9" s="159"/>
      <c r="AC9" s="159"/>
      <c r="AD9" s="159"/>
      <c r="AE9" s="159"/>
      <c r="AF9" s="159"/>
      <c r="AG9" s="159"/>
      <c r="AH9" s="159"/>
      <c r="AI9" s="159"/>
      <c r="AJ9" s="159"/>
      <c r="AK9" s="159"/>
      <c r="AL9" s="159"/>
      <c r="AM9" s="159"/>
      <c r="AN9" s="159"/>
      <c r="AO9" s="159"/>
      <c r="AP9" s="159"/>
      <c r="AQ9" s="159"/>
      <c r="AR9" s="159"/>
      <c r="AS9" s="159"/>
      <c r="AT9" s="159"/>
      <c r="AU9" s="159"/>
      <c r="AV9" s="159"/>
      <c r="AW9" s="159"/>
      <c r="AX9" s="159"/>
      <c r="AY9" s="159"/>
      <c r="AZ9" s="159"/>
      <c r="BA9" s="159"/>
      <c r="BB9" s="159"/>
      <c r="BC9" s="159"/>
      <c r="BD9" s="159"/>
      <c r="BE9" s="159"/>
      <c r="BF9" s="159"/>
      <c r="BG9" s="159"/>
      <c r="BH9" s="159"/>
      <c r="BI9" s="159"/>
      <c r="BJ9" s="159"/>
      <c r="BK9" s="159"/>
      <c r="BL9" s="159"/>
      <c r="BM9" s="159"/>
      <c r="BN9" s="159"/>
    </row>
    <row r="10" spans="1:66" s="170" customFormat="1" ht="12.75" customHeight="1">
      <c r="A10" s="945" t="s">
        <v>2984</v>
      </c>
      <c r="B10" s="599">
        <v>105.58172936890664</v>
      </c>
      <c r="C10" s="419">
        <v>102.64082374891011</v>
      </c>
      <c r="D10" s="419">
        <v>102.7880262442734</v>
      </c>
      <c r="E10" s="419">
        <v>103.5222612300154</v>
      </c>
      <c r="F10" s="419">
        <v>103.82250194490281</v>
      </c>
      <c r="G10" s="419">
        <v>104.09741733424886</v>
      </c>
      <c r="H10" s="419">
        <v>101.70019874434601</v>
      </c>
      <c r="I10" s="419">
        <v>101.0964422652858</v>
      </c>
      <c r="J10" s="419">
        <v>101.1815752851462</v>
      </c>
      <c r="K10" s="419">
        <v>100.95772331072412</v>
      </c>
      <c r="L10" s="419">
        <v>103.88008469623347</v>
      </c>
      <c r="M10" s="419">
        <v>105.73896470744832</v>
      </c>
      <c r="N10" s="419">
        <v>105.58172936890664</v>
      </c>
      <c r="O10" s="599">
        <v>102.76415344449023</v>
      </c>
      <c r="P10" s="419">
        <v>105.69805835079798</v>
      </c>
      <c r="Q10" s="419">
        <v>105.46288575753017</v>
      </c>
      <c r="R10" s="419">
        <v>104.86814867221305</v>
      </c>
      <c r="S10" s="419">
        <v>103.14681813381389</v>
      </c>
      <c r="T10" s="419">
        <v>101.74709299203811</v>
      </c>
      <c r="U10" s="419">
        <v>104.01078695059974</v>
      </c>
      <c r="V10" s="419">
        <v>105.60785589462409</v>
      </c>
      <c r="W10" s="419">
        <v>105.3848030501039</v>
      </c>
      <c r="X10" s="419">
        <v>105.87872650441345</v>
      </c>
      <c r="Y10" s="419">
        <v>103.0792562283349</v>
      </c>
      <c r="Z10" s="419">
        <v>102.02859741063564</v>
      </c>
      <c r="AA10" s="419">
        <v>102.76415344449023</v>
      </c>
      <c r="AB10" s="599">
        <v>104.92144546579962</v>
      </c>
      <c r="AC10" s="419">
        <v>102.73743205103527</v>
      </c>
      <c r="AD10" s="419">
        <v>102.5024215357208</v>
      </c>
      <c r="AE10" s="419">
        <v>102.74991735226114</v>
      </c>
      <c r="AF10" s="419">
        <v>104.09065343602329</v>
      </c>
      <c r="AG10" s="419">
        <v>105.4238486208571</v>
      </c>
      <c r="AH10" s="419">
        <v>105.38292693451672</v>
      </c>
      <c r="AI10" s="419">
        <v>104.28617327156698</v>
      </c>
      <c r="AJ10" s="419">
        <v>104.56487469153421</v>
      </c>
      <c r="AK10" s="419">
        <v>104.70807929188521</v>
      </c>
      <c r="AL10" s="419">
        <v>105.3958989301766</v>
      </c>
      <c r="AM10" s="419">
        <v>105.31491291747521</v>
      </c>
      <c r="AN10" s="419">
        <v>104.92144546579962</v>
      </c>
      <c r="AO10" s="599">
        <v>105.09755458948209</v>
      </c>
      <c r="AP10" s="419">
        <v>105.29564197905607</v>
      </c>
      <c r="AQ10" s="419">
        <v>106.68610286699396</v>
      </c>
      <c r="AR10" s="419">
        <v>106.70047846461574</v>
      </c>
      <c r="AS10" s="419">
        <v>106.56038564757253</v>
      </c>
      <c r="AT10" s="419">
        <v>105.2906960973437</v>
      </c>
      <c r="AU10" s="419">
        <v>105.42966954930213</v>
      </c>
      <c r="AV10" s="419">
        <v>105.38382259916699</v>
      </c>
      <c r="AW10" s="419">
        <v>105.03396006350683</v>
      </c>
      <c r="AX10" s="419">
        <v>105.29375972032813</v>
      </c>
      <c r="AY10" s="419">
        <v>105.07883412434033</v>
      </c>
      <c r="AZ10" s="419">
        <v>104.82513583226221</v>
      </c>
      <c r="BA10" s="419">
        <v>105.09755458948209</v>
      </c>
      <c r="BB10" s="599">
        <v>120.09406347164564</v>
      </c>
      <c r="BC10" s="419">
        <v>105.85434432313335</v>
      </c>
      <c r="BD10" s="419">
        <v>104.29239590482177</v>
      </c>
      <c r="BE10" s="419">
        <v>104.04456961118377</v>
      </c>
      <c r="BF10" s="419">
        <v>103.69311544156442</v>
      </c>
      <c r="BG10" s="419">
        <v>105.17759606562585</v>
      </c>
      <c r="BH10" s="419">
        <v>105.58806557749266</v>
      </c>
      <c r="BI10" s="419">
        <v>106.82500762186376</v>
      </c>
      <c r="BJ10" s="419">
        <v>109.93909367034635</v>
      </c>
      <c r="BK10" s="419">
        <v>113.05708104746704</v>
      </c>
      <c r="BL10" s="419">
        <v>122.73620469045687</v>
      </c>
      <c r="BM10" s="419">
        <v>121.24388675805685</v>
      </c>
      <c r="BN10" s="419">
        <v>120.09406347164564</v>
      </c>
    </row>
    <row r="11" spans="1:66" s="170" customFormat="1" ht="12.75" customHeight="1">
      <c r="A11" s="593" t="s">
        <v>2986</v>
      </c>
      <c r="B11" s="599" t="s">
        <v>15</v>
      </c>
      <c r="C11" s="421">
        <v>102.83283254227815</v>
      </c>
      <c r="D11" s="421">
        <v>102.69846458085654</v>
      </c>
      <c r="E11" s="421">
        <v>104.08363619390386</v>
      </c>
      <c r="F11" s="421">
        <v>106.04692088149672</v>
      </c>
      <c r="G11" s="421">
        <v>106.89928083440113</v>
      </c>
      <c r="H11" s="421">
        <v>102.57117558110735</v>
      </c>
      <c r="I11" s="421">
        <v>99.830317974420765</v>
      </c>
      <c r="J11" s="421">
        <v>97.70000831115874</v>
      </c>
      <c r="K11" s="421">
        <v>97.302628821508208</v>
      </c>
      <c r="L11" s="421">
        <v>103.89642181463424</v>
      </c>
      <c r="M11" s="421">
        <v>106.95454303704265</v>
      </c>
      <c r="N11" s="421">
        <v>106.04830600901568</v>
      </c>
      <c r="O11" s="421" t="s">
        <v>15</v>
      </c>
      <c r="P11" s="421">
        <v>107.11025045807459</v>
      </c>
      <c r="Q11" s="421">
        <v>106.67963601393858</v>
      </c>
      <c r="R11" s="421">
        <v>105.22539326026946</v>
      </c>
      <c r="S11" s="421">
        <v>101.16577335193952</v>
      </c>
      <c r="T11" s="421">
        <v>97.679635212285064</v>
      </c>
      <c r="U11" s="421">
        <v>101.59369143019039</v>
      </c>
      <c r="V11" s="421">
        <v>105.31725575979397</v>
      </c>
      <c r="W11" s="421">
        <v>107.64937834309285</v>
      </c>
      <c r="X11" s="421">
        <v>109.19948717502119</v>
      </c>
      <c r="Y11" s="421">
        <v>103.24745382896077</v>
      </c>
      <c r="Z11" s="421">
        <v>101.8504315406164</v>
      </c>
      <c r="AA11" s="421">
        <v>102.78062704757698</v>
      </c>
      <c r="AB11" s="421" t="s">
        <v>15</v>
      </c>
      <c r="AC11" s="421">
        <v>102.54413803262979</v>
      </c>
      <c r="AD11" s="421">
        <v>101.74646694089185</v>
      </c>
      <c r="AE11" s="421">
        <v>102.53790714981643</v>
      </c>
      <c r="AF11" s="421">
        <v>105.31781258160451</v>
      </c>
      <c r="AG11" s="421">
        <v>110.21836954732005</v>
      </c>
      <c r="AH11" s="421">
        <v>110.50381320374689</v>
      </c>
      <c r="AI11" s="421">
        <v>108.18699733344776</v>
      </c>
      <c r="AJ11" s="421">
        <v>107.68274039890943</v>
      </c>
      <c r="AK11" s="421">
        <v>107.98581411119166</v>
      </c>
      <c r="AL11" s="421">
        <v>109.1448480549992</v>
      </c>
      <c r="AM11" s="421">
        <v>109.20253196933656</v>
      </c>
      <c r="AN11" s="421">
        <v>109.84121409010017</v>
      </c>
      <c r="AO11" s="421" t="s">
        <v>15</v>
      </c>
      <c r="AP11" s="421">
        <v>110.20659763200523</v>
      </c>
      <c r="AQ11" s="421">
        <v>113.58374970267779</v>
      </c>
      <c r="AR11" s="421">
        <v>113.4383322396879</v>
      </c>
      <c r="AS11" s="421">
        <v>112.77574562329902</v>
      </c>
      <c r="AT11" s="421">
        <v>108.01455795291015</v>
      </c>
      <c r="AU11" s="421">
        <v>107.82135493956831</v>
      </c>
      <c r="AV11" s="421">
        <v>109.05024422422463</v>
      </c>
      <c r="AW11" s="421">
        <v>109.03867438613142</v>
      </c>
      <c r="AX11" s="421">
        <v>108.93374181903441</v>
      </c>
      <c r="AY11" s="421">
        <v>108.05772778987692</v>
      </c>
      <c r="AZ11" s="421">
        <v>106.91653473444462</v>
      </c>
      <c r="BA11" s="421">
        <v>106.77662402081378</v>
      </c>
      <c r="BB11" s="421" t="s">
        <v>15</v>
      </c>
      <c r="BC11" s="421">
        <v>107.14472833600111</v>
      </c>
      <c r="BD11" s="421">
        <v>103.38982323595908</v>
      </c>
      <c r="BE11" s="421">
        <v>102.70497852437926</v>
      </c>
      <c r="BF11" s="421">
        <v>102.32702884821003</v>
      </c>
      <c r="BG11" s="421">
        <v>104.6682605517677</v>
      </c>
      <c r="BH11" s="421">
        <v>106.07687431370874</v>
      </c>
      <c r="BI11" s="421">
        <v>108.43384806415747</v>
      </c>
      <c r="BJ11" s="421">
        <v>114.35094843186404</v>
      </c>
      <c r="BK11" s="421">
        <v>121.14445252904457</v>
      </c>
      <c r="BL11" s="421">
        <v>139.8175074645838</v>
      </c>
      <c r="BM11" s="421">
        <v>136.29578440664591</v>
      </c>
      <c r="BN11" s="421">
        <v>131.54715835747666</v>
      </c>
    </row>
    <row r="12" spans="1:66" s="170" customFormat="1" ht="12.75" customHeight="1">
      <c r="A12" s="593" t="s">
        <v>2987</v>
      </c>
      <c r="B12" s="599" t="s">
        <v>15</v>
      </c>
      <c r="C12" s="420">
        <v>99.551424187242276</v>
      </c>
      <c r="D12" s="422">
        <v>99.683511156964371</v>
      </c>
      <c r="E12" s="420">
        <v>99.666687959851103</v>
      </c>
      <c r="F12" s="420">
        <v>99.847538795933673</v>
      </c>
      <c r="G12" s="420">
        <v>99.789410446085853</v>
      </c>
      <c r="H12" s="420">
        <v>99.611528704643234</v>
      </c>
      <c r="I12" s="420">
        <v>99.593460218682949</v>
      </c>
      <c r="J12" s="420">
        <v>99.642558521789638</v>
      </c>
      <c r="K12" s="420">
        <v>99.751587314452621</v>
      </c>
      <c r="L12" s="420">
        <v>99.795815668198287</v>
      </c>
      <c r="M12" s="420">
        <v>99.598972361520367</v>
      </c>
      <c r="N12" s="420">
        <v>99.733529062458601</v>
      </c>
      <c r="O12" s="421" t="s">
        <v>15</v>
      </c>
      <c r="P12" s="420">
        <v>99.578982502448042</v>
      </c>
      <c r="Q12" s="422">
        <v>99.571963537908474</v>
      </c>
      <c r="R12" s="420">
        <v>99.5731212675215</v>
      </c>
      <c r="S12" s="420">
        <v>99.551820752129842</v>
      </c>
      <c r="T12" s="420">
        <v>99.555681821463565</v>
      </c>
      <c r="U12" s="420">
        <v>99.956823839838975</v>
      </c>
      <c r="V12" s="420">
        <v>100.15892888003548</v>
      </c>
      <c r="W12" s="420">
        <v>100.26508532427229</v>
      </c>
      <c r="X12" s="420">
        <v>100.37889627738022</v>
      </c>
      <c r="Y12" s="420">
        <v>100.4020499797722</v>
      </c>
      <c r="Z12" s="420">
        <v>100.52773146494611</v>
      </c>
      <c r="AA12" s="420">
        <v>100.52903019279358</v>
      </c>
      <c r="AB12" s="421" t="s">
        <v>15</v>
      </c>
      <c r="AC12" s="420">
        <v>100.60395533567157</v>
      </c>
      <c r="AD12" s="422">
        <v>100.57614447551799</v>
      </c>
      <c r="AE12" s="420">
        <v>100.5579560433095</v>
      </c>
      <c r="AF12" s="420">
        <v>100.55003630205957</v>
      </c>
      <c r="AG12" s="420">
        <v>100.57354104925751</v>
      </c>
      <c r="AH12" s="420">
        <v>100.66044991094543</v>
      </c>
      <c r="AI12" s="420">
        <v>100.52721561309038</v>
      </c>
      <c r="AJ12" s="420">
        <v>100.84560874301292</v>
      </c>
      <c r="AK12" s="420">
        <v>100.70479651801605</v>
      </c>
      <c r="AL12" s="420">
        <v>100.93483263936112</v>
      </c>
      <c r="AM12" s="420">
        <v>101.44988073371823</v>
      </c>
      <c r="AN12" s="420">
        <v>101.98410632624039</v>
      </c>
      <c r="AO12" s="421" t="s">
        <v>15</v>
      </c>
      <c r="AP12" s="420">
        <v>102.02085885778787</v>
      </c>
      <c r="AQ12" s="422">
        <v>102.10492735797978</v>
      </c>
      <c r="AR12" s="420">
        <v>102.22666457927943</v>
      </c>
      <c r="AS12" s="420">
        <v>102.28129263100843</v>
      </c>
      <c r="AT12" s="420">
        <v>102.47264562427014</v>
      </c>
      <c r="AU12" s="420">
        <v>103.22069727378565</v>
      </c>
      <c r="AV12" s="420">
        <v>103.24374695700671</v>
      </c>
      <c r="AW12" s="420">
        <v>102.67784905658361</v>
      </c>
      <c r="AX12" s="420">
        <v>103.24440512964152</v>
      </c>
      <c r="AY12" s="420">
        <v>102.99184384410719</v>
      </c>
      <c r="AZ12" s="420">
        <v>102.5419324111602</v>
      </c>
      <c r="BA12" s="420">
        <v>102.4931312527269</v>
      </c>
      <c r="BB12" s="421" t="s">
        <v>15</v>
      </c>
      <c r="BC12" s="420">
        <v>102.76545387361482</v>
      </c>
      <c r="BD12" s="422">
        <v>102.66755741259365</v>
      </c>
      <c r="BE12" s="420">
        <v>102.5340230302955</v>
      </c>
      <c r="BF12" s="420">
        <v>102.94171825338043</v>
      </c>
      <c r="BG12" s="420">
        <v>103.78598596022266</v>
      </c>
      <c r="BH12" s="420">
        <v>102.76698043339141</v>
      </c>
      <c r="BI12" s="420">
        <v>102.75345894914079</v>
      </c>
      <c r="BJ12" s="420">
        <v>103.20815065452487</v>
      </c>
      <c r="BK12" s="420">
        <v>103.27630409146262</v>
      </c>
      <c r="BL12" s="420">
        <v>105.74060896050995</v>
      </c>
      <c r="BM12" s="420">
        <v>106.93669649749053</v>
      </c>
      <c r="BN12" s="420">
        <v>109.10297815942225</v>
      </c>
    </row>
    <row r="13" spans="1:66" s="170" customFormat="1" ht="12.75" customHeight="1">
      <c r="A13" s="593" t="s">
        <v>2938</v>
      </c>
      <c r="B13" s="599" t="s">
        <v>15</v>
      </c>
      <c r="C13" s="420">
        <v>103.11563387722462</v>
      </c>
      <c r="D13" s="420">
        <v>103.59883532570547</v>
      </c>
      <c r="E13" s="420">
        <v>103.83253647962036</v>
      </c>
      <c r="F13" s="420">
        <v>101.84028331074579</v>
      </c>
      <c r="G13" s="420">
        <v>101.47291992990692</v>
      </c>
      <c r="H13" s="420">
        <v>100.13069313225481</v>
      </c>
      <c r="I13" s="420">
        <v>99.82325529445707</v>
      </c>
      <c r="J13" s="420">
        <v>101.14594411645135</v>
      </c>
      <c r="K13" s="420">
        <v>101.18258004817923</v>
      </c>
      <c r="L13" s="420">
        <v>101.35500995308198</v>
      </c>
      <c r="M13" s="420">
        <v>102.24021205830923</v>
      </c>
      <c r="N13" s="420">
        <v>101.92013871747274</v>
      </c>
      <c r="O13" s="421" t="s">
        <v>15</v>
      </c>
      <c r="P13" s="420">
        <v>101.49038398829131</v>
      </c>
      <c r="Q13" s="420">
        <v>101.08589568820389</v>
      </c>
      <c r="R13" s="420">
        <v>101.45686043638335</v>
      </c>
      <c r="S13" s="420">
        <v>101.90027019250927</v>
      </c>
      <c r="T13" s="420">
        <v>103.10551250244897</v>
      </c>
      <c r="U13" s="420">
        <v>104.20688219097971</v>
      </c>
      <c r="V13" s="420">
        <v>105.48894806969993</v>
      </c>
      <c r="W13" s="420">
        <v>103.33133889095008</v>
      </c>
      <c r="X13" s="420">
        <v>102.46120683229898</v>
      </c>
      <c r="Y13" s="420">
        <v>101.68532318674383</v>
      </c>
      <c r="Z13" s="420">
        <v>101.22189639192945</v>
      </c>
      <c r="AA13" s="420">
        <v>103.20801541943456</v>
      </c>
      <c r="AB13" s="421" t="s">
        <v>15</v>
      </c>
      <c r="AC13" s="420">
        <v>103.82852404316507</v>
      </c>
      <c r="AD13" s="420">
        <v>104.61532457647071</v>
      </c>
      <c r="AE13" s="420">
        <v>104.45244770664344</v>
      </c>
      <c r="AF13" s="420">
        <v>104.86729035570535</v>
      </c>
      <c r="AG13" s="420">
        <v>103.53007853136657</v>
      </c>
      <c r="AH13" s="420">
        <v>103.13648614833618</v>
      </c>
      <c r="AI13" s="420">
        <v>102.62138330627566</v>
      </c>
      <c r="AJ13" s="420">
        <v>103.72747449691569</v>
      </c>
      <c r="AK13" s="420">
        <v>104.10267230584405</v>
      </c>
      <c r="AL13" s="420">
        <v>104.47206505886699</v>
      </c>
      <c r="AM13" s="420">
        <v>103.71161776291858</v>
      </c>
      <c r="AN13" s="420">
        <v>101.95563315161446</v>
      </c>
      <c r="AO13" s="421" t="s">
        <v>15</v>
      </c>
      <c r="AP13" s="420">
        <v>102.56722307515291</v>
      </c>
      <c r="AQ13" s="420">
        <v>102.89038940447432</v>
      </c>
      <c r="AR13" s="420">
        <v>102.84313269995647</v>
      </c>
      <c r="AS13" s="420">
        <v>102.67203347998159</v>
      </c>
      <c r="AT13" s="420">
        <v>103.52222999681351</v>
      </c>
      <c r="AU13" s="420">
        <v>103.67914162396865</v>
      </c>
      <c r="AV13" s="420">
        <v>103.46336357619543</v>
      </c>
      <c r="AW13" s="420">
        <v>103.39120502974876</v>
      </c>
      <c r="AX13" s="420">
        <v>103.02420744553682</v>
      </c>
      <c r="AY13" s="420">
        <v>103.39382160306793</v>
      </c>
      <c r="AZ13" s="420">
        <v>103.97099303142538</v>
      </c>
      <c r="BA13" s="420">
        <v>104.56378838016185</v>
      </c>
      <c r="BB13" s="421" t="s">
        <v>15</v>
      </c>
      <c r="BC13" s="420">
        <v>105.44711482583131</v>
      </c>
      <c r="BD13" s="420">
        <v>105.37380970123837</v>
      </c>
      <c r="BE13" s="420">
        <v>105.3802024863428</v>
      </c>
      <c r="BF13" s="420">
        <v>105.01566813142908</v>
      </c>
      <c r="BG13" s="420">
        <v>105.72262231347234</v>
      </c>
      <c r="BH13" s="420">
        <v>105.51042467868716</v>
      </c>
      <c r="BI13" s="420">
        <v>105.46969881140325</v>
      </c>
      <c r="BJ13" s="420">
        <v>106.350186239655</v>
      </c>
      <c r="BK13" s="420">
        <v>106.47706931514959</v>
      </c>
      <c r="BL13" s="420">
        <v>107.28898787476986</v>
      </c>
      <c r="BM13" s="420">
        <v>107.50401530012033</v>
      </c>
      <c r="BN13" s="420">
        <v>109.80192110209319</v>
      </c>
    </row>
    <row r="14" spans="1:66" s="170" customFormat="1" ht="12.75" customHeight="1">
      <c r="A14" s="593" t="s">
        <v>2940</v>
      </c>
      <c r="B14" s="599" t="s">
        <v>15</v>
      </c>
      <c r="C14" s="422">
        <v>103.04600887552648</v>
      </c>
      <c r="D14" s="422">
        <v>103.33273169131887</v>
      </c>
      <c r="E14" s="422">
        <v>103.51593484263364</v>
      </c>
      <c r="F14" s="422">
        <v>103.70568591844305</v>
      </c>
      <c r="G14" s="422">
        <v>103.43677672249972</v>
      </c>
      <c r="H14" s="422">
        <v>103.41813978931809</v>
      </c>
      <c r="I14" s="422">
        <v>108.89688086836478</v>
      </c>
      <c r="J14" s="422">
        <v>113.57709267132527</v>
      </c>
      <c r="K14" s="422">
        <v>112.96967841168603</v>
      </c>
      <c r="L14" s="422">
        <v>113.13933057442105</v>
      </c>
      <c r="M14" s="422">
        <v>115.74127305657494</v>
      </c>
      <c r="N14" s="422">
        <v>118.536119750023</v>
      </c>
      <c r="O14" s="163" t="s">
        <v>15</v>
      </c>
      <c r="P14" s="422">
        <v>117.29841442159652</v>
      </c>
      <c r="Q14" s="422">
        <v>118.10475891829564</v>
      </c>
      <c r="R14" s="422">
        <v>117.67639832702856</v>
      </c>
      <c r="S14" s="422">
        <v>117.62411437554057</v>
      </c>
      <c r="T14" s="422">
        <v>116.9842396447157</v>
      </c>
      <c r="U14" s="422">
        <v>116.85697968425114</v>
      </c>
      <c r="V14" s="422">
        <v>110.40978108179078</v>
      </c>
      <c r="W14" s="422">
        <v>105.67069985828341</v>
      </c>
      <c r="X14" s="422">
        <v>106.55425992777947</v>
      </c>
      <c r="Y14" s="422">
        <v>106.29970377299436</v>
      </c>
      <c r="Z14" s="422">
        <v>104.41005204200407</v>
      </c>
      <c r="AA14" s="422">
        <v>102.49295488265177</v>
      </c>
      <c r="AB14" s="163" t="s">
        <v>15</v>
      </c>
      <c r="AC14" s="422">
        <v>102.80257753549553</v>
      </c>
      <c r="AD14" s="422">
        <v>101.77028284578607</v>
      </c>
      <c r="AE14" s="422">
        <v>102.13260551641137</v>
      </c>
      <c r="AF14" s="422">
        <v>102.6932121887105</v>
      </c>
      <c r="AG14" s="422">
        <v>102.68534386974557</v>
      </c>
      <c r="AH14" s="422">
        <v>102.67626823760274</v>
      </c>
      <c r="AI14" s="422">
        <v>102.47851578874405</v>
      </c>
      <c r="AJ14" s="422">
        <v>102.47619965220014</v>
      </c>
      <c r="AK14" s="422">
        <v>101.81626202288187</v>
      </c>
      <c r="AL14" s="422">
        <v>102.62045965261267</v>
      </c>
      <c r="AM14" s="422">
        <v>103.42136308186802</v>
      </c>
      <c r="AN14" s="422">
        <v>103.19127317208832</v>
      </c>
      <c r="AO14" s="163" t="s">
        <v>15</v>
      </c>
      <c r="AP14" s="422">
        <v>102.92603779382333</v>
      </c>
      <c r="AQ14" s="422">
        <v>103.25820871165956</v>
      </c>
      <c r="AR14" s="422">
        <v>103.57300322077971</v>
      </c>
      <c r="AS14" s="422">
        <v>104.65706103295112</v>
      </c>
      <c r="AT14" s="163" t="s">
        <v>15</v>
      </c>
      <c r="AU14" s="422">
        <v>105.70526511535627</v>
      </c>
      <c r="AV14" s="422">
        <v>105.87398303815625</v>
      </c>
      <c r="AW14" s="422">
        <v>106.22934882908687</v>
      </c>
      <c r="AX14" s="422">
        <v>109.27219678123433</v>
      </c>
      <c r="AY14" s="422">
        <v>108.80461776577759</v>
      </c>
      <c r="AZ14" s="422">
        <v>108.49160731945386</v>
      </c>
      <c r="BA14" s="422">
        <v>107.6264023668998</v>
      </c>
      <c r="BB14" s="163" t="s">
        <v>15</v>
      </c>
      <c r="BC14" s="422">
        <v>107.96861688119124</v>
      </c>
      <c r="BD14" s="422">
        <v>108.13589853872212</v>
      </c>
      <c r="BE14" s="422">
        <v>108.01797474574199</v>
      </c>
      <c r="BF14" s="422">
        <v>106.74189915850931</v>
      </c>
      <c r="BG14" s="422">
        <v>107.11769264927369</v>
      </c>
      <c r="BH14" s="422">
        <v>106.77473536965118</v>
      </c>
      <c r="BI14" s="422">
        <v>107.53752029266911</v>
      </c>
      <c r="BJ14" s="422">
        <v>107.56434400946759</v>
      </c>
      <c r="BK14" s="422">
        <v>107.07778726576925</v>
      </c>
      <c r="BL14" s="422">
        <v>110.9812709087232</v>
      </c>
      <c r="BM14" s="422">
        <v>110.29785308778455</v>
      </c>
      <c r="BN14" s="422">
        <v>110.61941884026439</v>
      </c>
    </row>
    <row r="15" spans="1:66" s="170" customFormat="1" ht="5.0999999999999996" customHeight="1">
      <c r="A15" s="162"/>
      <c r="B15" s="422"/>
      <c r="C15" s="422"/>
      <c r="D15" s="422"/>
      <c r="E15" s="422"/>
      <c r="F15" s="422"/>
      <c r="G15" s="422"/>
      <c r="H15" s="422"/>
      <c r="I15" s="422"/>
      <c r="J15" s="422"/>
      <c r="K15" s="422"/>
      <c r="L15" s="422"/>
      <c r="M15" s="422"/>
      <c r="N15" s="422"/>
      <c r="O15" s="163"/>
      <c r="P15" s="422"/>
      <c r="Q15" s="422"/>
      <c r="R15" s="422"/>
      <c r="S15" s="422"/>
      <c r="T15" s="422"/>
      <c r="U15" s="422"/>
      <c r="V15" s="422"/>
      <c r="W15" s="422"/>
      <c r="X15" s="422"/>
      <c r="Y15" s="422"/>
      <c r="Z15" s="422"/>
      <c r="AA15" s="422"/>
      <c r="AB15" s="163"/>
      <c r="AC15" s="422"/>
      <c r="AD15" s="422"/>
      <c r="AE15" s="422"/>
      <c r="AF15" s="422"/>
      <c r="AG15" s="422"/>
      <c r="AH15" s="422"/>
      <c r="AI15" s="422"/>
      <c r="AJ15" s="422"/>
      <c r="AK15" s="422"/>
      <c r="AL15" s="422"/>
      <c r="AM15" s="422"/>
      <c r="AN15" s="422"/>
      <c r="AO15" s="163"/>
      <c r="AP15" s="422"/>
      <c r="AQ15" s="422"/>
      <c r="AR15" s="422"/>
      <c r="AS15" s="422"/>
      <c r="AT15" s="422"/>
      <c r="AU15" s="422"/>
      <c r="AV15" s="422"/>
      <c r="AW15" s="422"/>
      <c r="AX15" s="422"/>
      <c r="AY15" s="422"/>
      <c r="AZ15" s="422"/>
      <c r="BA15" s="422"/>
      <c r="BB15" s="163"/>
      <c r="BC15" s="422"/>
      <c r="BD15" s="422"/>
      <c r="BE15" s="422"/>
      <c r="BF15" s="422"/>
      <c r="BG15" s="422"/>
      <c r="BH15" s="422"/>
      <c r="BI15" s="422"/>
      <c r="BJ15" s="422"/>
      <c r="BK15" s="422"/>
      <c r="BL15" s="422"/>
      <c r="BM15" s="422"/>
      <c r="BN15" s="422"/>
    </row>
    <row r="16" spans="1:66" s="170" customFormat="1" ht="12.75" customHeight="1">
      <c r="A16" s="593" t="s">
        <v>2988</v>
      </c>
      <c r="B16" s="163" t="s">
        <v>15</v>
      </c>
      <c r="C16" s="163">
        <v>102.83283254227815</v>
      </c>
      <c r="D16" s="163">
        <v>102.69846458085654</v>
      </c>
      <c r="E16" s="163">
        <v>104.08363619390386</v>
      </c>
      <c r="F16" s="163">
        <v>106.04692088149672</v>
      </c>
      <c r="G16" s="163">
        <v>106.89928083440113</v>
      </c>
      <c r="H16" s="163">
        <v>102.57117558110735</v>
      </c>
      <c r="I16" s="163">
        <v>99.830317974420765</v>
      </c>
      <c r="J16" s="163">
        <v>97.70000831115874</v>
      </c>
      <c r="K16" s="163">
        <v>97.302628821508208</v>
      </c>
      <c r="L16" s="163">
        <v>103.89642181463424</v>
      </c>
      <c r="M16" s="163">
        <v>106.95454303704265</v>
      </c>
      <c r="N16" s="163">
        <v>106.04830600901568</v>
      </c>
      <c r="O16" s="163" t="s">
        <v>15</v>
      </c>
      <c r="P16" s="163">
        <v>107.11025045807459</v>
      </c>
      <c r="Q16" s="163">
        <v>106.67963601393858</v>
      </c>
      <c r="R16" s="163">
        <v>105.22539326026946</v>
      </c>
      <c r="S16" s="163">
        <v>101.16577335193952</v>
      </c>
      <c r="T16" s="163">
        <v>97.679635212285064</v>
      </c>
      <c r="U16" s="163">
        <v>101.59369143019039</v>
      </c>
      <c r="V16" s="163">
        <v>105.31725575979397</v>
      </c>
      <c r="W16" s="163">
        <v>107.64937834309285</v>
      </c>
      <c r="X16" s="163">
        <v>109.19948717502119</v>
      </c>
      <c r="Y16" s="163">
        <v>103.24745382896077</v>
      </c>
      <c r="Z16" s="163">
        <v>101.8504315406164</v>
      </c>
      <c r="AA16" s="163">
        <v>102.78062704757698</v>
      </c>
      <c r="AB16" s="163" t="s">
        <v>15</v>
      </c>
      <c r="AC16" s="163">
        <v>102.54413803262979</v>
      </c>
      <c r="AD16" s="163">
        <v>101.74646694089185</v>
      </c>
      <c r="AE16" s="163">
        <v>102.53790714981643</v>
      </c>
      <c r="AF16" s="163">
        <v>105.31781258160451</v>
      </c>
      <c r="AG16" s="163">
        <v>110.21836954732005</v>
      </c>
      <c r="AH16" s="163">
        <v>110.50381320374689</v>
      </c>
      <c r="AI16" s="163">
        <v>108.18699733344776</v>
      </c>
      <c r="AJ16" s="163">
        <v>107.68274039890943</v>
      </c>
      <c r="AK16" s="163">
        <v>107.98581411119166</v>
      </c>
      <c r="AL16" s="163">
        <v>109.1448480549992</v>
      </c>
      <c r="AM16" s="163">
        <v>109.20253196933656</v>
      </c>
      <c r="AN16" s="163">
        <v>109.84121409010017</v>
      </c>
      <c r="AO16" s="163" t="s">
        <v>15</v>
      </c>
      <c r="AP16" s="163">
        <v>110.20659763200523</v>
      </c>
      <c r="AQ16" s="163">
        <v>113.58374970267779</v>
      </c>
      <c r="AR16" s="163">
        <v>113.4383322396879</v>
      </c>
      <c r="AS16" s="163">
        <v>112.77574562329902</v>
      </c>
      <c r="AT16" s="163">
        <v>108.01455795291015</v>
      </c>
      <c r="AU16" s="163">
        <v>107.82135493956831</v>
      </c>
      <c r="AV16" s="163">
        <v>109.05024422422463</v>
      </c>
      <c r="AW16" s="163">
        <v>109.03867438613142</v>
      </c>
      <c r="AX16" s="163">
        <v>108.93374181903441</v>
      </c>
      <c r="AY16" s="163">
        <v>108.05772778987692</v>
      </c>
      <c r="AZ16" s="163">
        <v>106.91653473444462</v>
      </c>
      <c r="BA16" s="163">
        <v>106.77662402081378</v>
      </c>
      <c r="BB16" s="163" t="s">
        <v>15</v>
      </c>
      <c r="BC16" s="163">
        <v>107.14472833600111</v>
      </c>
      <c r="BD16" s="163">
        <v>103.38982323595908</v>
      </c>
      <c r="BE16" s="163">
        <v>102.70497852437926</v>
      </c>
      <c r="BF16" s="163">
        <v>102.32702884821003</v>
      </c>
      <c r="BG16" s="163">
        <v>104.6682605517677</v>
      </c>
      <c r="BH16" s="163">
        <v>106.07687431370874</v>
      </c>
      <c r="BI16" s="163">
        <v>108.43384806415747</v>
      </c>
      <c r="BJ16" s="163">
        <v>114.35094843186404</v>
      </c>
      <c r="BK16" s="163">
        <v>121.14445252904457</v>
      </c>
      <c r="BL16" s="163">
        <v>139.8175074645838</v>
      </c>
      <c r="BM16" s="163">
        <v>136.29578440664591</v>
      </c>
      <c r="BN16" s="163">
        <v>131.54715835747666</v>
      </c>
    </row>
    <row r="17" spans="1:66" s="170" customFormat="1" ht="12.75" customHeight="1">
      <c r="A17" s="948" t="s">
        <v>2941</v>
      </c>
      <c r="B17" s="163" t="s">
        <v>15</v>
      </c>
      <c r="C17" s="163">
        <v>94.667900082909128</v>
      </c>
      <c r="D17" s="163">
        <v>94.073962989828203</v>
      </c>
      <c r="E17" s="163">
        <v>94.332961882741003</v>
      </c>
      <c r="F17" s="163">
        <v>94.352586331184156</v>
      </c>
      <c r="G17" s="163">
        <v>92.951802508640114</v>
      </c>
      <c r="H17" s="163">
        <v>93.412619515091748</v>
      </c>
      <c r="I17" s="163">
        <v>94.277615729714853</v>
      </c>
      <c r="J17" s="163">
        <v>95.776763426369158</v>
      </c>
      <c r="K17" s="163">
        <v>98.027900233638974</v>
      </c>
      <c r="L17" s="163">
        <v>108.82091495212305</v>
      </c>
      <c r="M17" s="163">
        <v>116.36961023767863</v>
      </c>
      <c r="N17" s="163">
        <v>116.57216275786647</v>
      </c>
      <c r="O17" s="163" t="s">
        <v>15</v>
      </c>
      <c r="P17" s="163">
        <v>120.63959034252785</v>
      </c>
      <c r="Q17" s="163">
        <v>124.07911886515099</v>
      </c>
      <c r="R17" s="163">
        <v>125.21433758106025</v>
      </c>
      <c r="S17" s="163">
        <v>125.80703164453601</v>
      </c>
      <c r="T17" s="163">
        <v>126.18888198885452</v>
      </c>
      <c r="U17" s="163">
        <v>125.72672889438732</v>
      </c>
      <c r="V17" s="163">
        <v>125.39255497393881</v>
      </c>
      <c r="W17" s="163">
        <v>125.17813641074191</v>
      </c>
      <c r="X17" s="163">
        <v>124.99703725968368</v>
      </c>
      <c r="Y17" s="163">
        <v>113.91453448776727</v>
      </c>
      <c r="Z17" s="163">
        <v>107.7116277538736</v>
      </c>
      <c r="AA17" s="163">
        <v>108.49263129422602</v>
      </c>
      <c r="AB17" s="163" t="s">
        <v>15</v>
      </c>
      <c r="AC17" s="163">
        <v>105.30598932857652</v>
      </c>
      <c r="AD17" s="163">
        <v>103.41361789284409</v>
      </c>
      <c r="AE17" s="163">
        <v>102.9515291909122</v>
      </c>
      <c r="AF17" s="163">
        <v>103.44568559180665</v>
      </c>
      <c r="AG17" s="163">
        <v>103.19227406232284</v>
      </c>
      <c r="AH17" s="163">
        <v>103.23872111204895</v>
      </c>
      <c r="AI17" s="163">
        <v>103.2923144320863</v>
      </c>
      <c r="AJ17" s="163">
        <v>102.22921465064843</v>
      </c>
      <c r="AK17" s="163">
        <v>102.61247579936092</v>
      </c>
      <c r="AL17" s="163">
        <v>103.60336868044678</v>
      </c>
      <c r="AM17" s="163">
        <v>103.222105656181</v>
      </c>
      <c r="AN17" s="163">
        <v>102.56691596822449</v>
      </c>
      <c r="AO17" s="163" t="s">
        <v>15</v>
      </c>
      <c r="AP17" s="163">
        <v>102.87373741290425</v>
      </c>
      <c r="AQ17" s="163">
        <v>102.35904080951002</v>
      </c>
      <c r="AR17" s="163">
        <v>102.17801440120962</v>
      </c>
      <c r="AS17" s="163">
        <v>101.27002369846261</v>
      </c>
      <c r="AT17" s="163">
        <v>101.12242327144824</v>
      </c>
      <c r="AU17" s="163">
        <v>101.97316681448795</v>
      </c>
      <c r="AV17" s="163">
        <v>101.79971160271018</v>
      </c>
      <c r="AW17" s="163">
        <v>103.08034077881449</v>
      </c>
      <c r="AX17" s="163">
        <v>102.73026035665144</v>
      </c>
      <c r="AY17" s="163">
        <v>101.78251002663143</v>
      </c>
      <c r="AZ17" s="163">
        <v>102.87050493612992</v>
      </c>
      <c r="BA17" s="163">
        <v>103.98746718026166</v>
      </c>
      <c r="BB17" s="163" t="s">
        <v>15</v>
      </c>
      <c r="BC17" s="163">
        <v>103.48701101818432</v>
      </c>
      <c r="BD17" s="163">
        <v>104.16486554520405</v>
      </c>
      <c r="BE17" s="163">
        <v>103.67518199472252</v>
      </c>
      <c r="BF17" s="163">
        <v>104.05669090793515</v>
      </c>
      <c r="BG17" s="163">
        <v>104.50237071012604</v>
      </c>
      <c r="BH17" s="163">
        <v>104.20702039120135</v>
      </c>
      <c r="BI17" s="163">
        <v>107.1000869808902</v>
      </c>
      <c r="BJ17" s="163">
        <v>122.53545757934286</v>
      </c>
      <c r="BK17" s="163">
        <v>138.59641319554049</v>
      </c>
      <c r="BL17" s="163">
        <v>182.77422792372539</v>
      </c>
      <c r="BM17" s="163">
        <v>170.39205981701497</v>
      </c>
      <c r="BN17" s="163">
        <v>162.58711004217588</v>
      </c>
    </row>
    <row r="18" spans="1:66" s="170" customFormat="1" ht="12.75" customHeight="1">
      <c r="A18" s="948" t="s">
        <v>2942</v>
      </c>
      <c r="B18" s="163" t="s">
        <v>15</v>
      </c>
      <c r="C18" s="163">
        <v>115.30284423605228</v>
      </c>
      <c r="D18" s="163">
        <v>117.22077906853394</v>
      </c>
      <c r="E18" s="163">
        <v>119.36099147669719</v>
      </c>
      <c r="F18" s="163">
        <v>118.94574608735783</v>
      </c>
      <c r="G18" s="163">
        <v>117.04027248850308</v>
      </c>
      <c r="H18" s="163">
        <v>113.6128436084872</v>
      </c>
      <c r="I18" s="163">
        <v>113.87741911613351</v>
      </c>
      <c r="J18" s="163">
        <v>115.22377499717717</v>
      </c>
      <c r="K18" s="163">
        <v>115.05816568608498</v>
      </c>
      <c r="L18" s="163">
        <v>114.29039309840856</v>
      </c>
      <c r="M18" s="163">
        <v>112.85228759085304</v>
      </c>
      <c r="N18" s="163">
        <v>109.2308709845516</v>
      </c>
      <c r="O18" s="163" t="s">
        <v>15</v>
      </c>
      <c r="P18" s="163">
        <v>108.81396760204014</v>
      </c>
      <c r="Q18" s="163">
        <v>108.41511295444559</v>
      </c>
      <c r="R18" s="163">
        <v>106.49100181233746</v>
      </c>
      <c r="S18" s="163">
        <v>105.31735892936638</v>
      </c>
      <c r="T18" s="163">
        <v>105.95564527315788</v>
      </c>
      <c r="U18" s="163">
        <v>108.11343114322649</v>
      </c>
      <c r="V18" s="163">
        <v>107.90932399744568</v>
      </c>
      <c r="W18" s="163">
        <v>106.20690904639622</v>
      </c>
      <c r="X18" s="163">
        <v>106.27926534120753</v>
      </c>
      <c r="Y18" s="163">
        <v>107.03458429529562</v>
      </c>
      <c r="Z18" s="163">
        <v>107.68162277760092</v>
      </c>
      <c r="AA18" s="163">
        <v>108.8659848568919</v>
      </c>
      <c r="AB18" s="163" t="s">
        <v>15</v>
      </c>
      <c r="AC18" s="163">
        <v>108.14315562016488</v>
      </c>
      <c r="AD18" s="163">
        <v>107.40492946987968</v>
      </c>
      <c r="AE18" s="163">
        <v>108.50417286481556</v>
      </c>
      <c r="AF18" s="163">
        <v>109.59667711894727</v>
      </c>
      <c r="AG18" s="163">
        <v>109.87371327919779</v>
      </c>
      <c r="AH18" s="163">
        <v>111.70730152286525</v>
      </c>
      <c r="AI18" s="163">
        <v>112.05619840218048</v>
      </c>
      <c r="AJ18" s="163">
        <v>112.24556972759441</v>
      </c>
      <c r="AK18" s="163">
        <v>113.56588165038266</v>
      </c>
      <c r="AL18" s="163">
        <v>113.03735666130108</v>
      </c>
      <c r="AM18" s="163">
        <v>111.91613111150566</v>
      </c>
      <c r="AN18" s="163">
        <v>111.44228578443585</v>
      </c>
      <c r="AO18" s="163" t="s">
        <v>15</v>
      </c>
      <c r="AP18" s="163">
        <v>110.99591815058957</v>
      </c>
      <c r="AQ18" s="163">
        <v>109.74794583339404</v>
      </c>
      <c r="AR18" s="163">
        <v>109.52479840208052</v>
      </c>
      <c r="AS18" s="163">
        <v>109.3288002630803</v>
      </c>
      <c r="AT18" s="163">
        <v>110.45631369341065</v>
      </c>
      <c r="AU18" s="163">
        <v>109.83416509946109</v>
      </c>
      <c r="AV18" s="163">
        <v>111.51659142619832</v>
      </c>
      <c r="AW18" s="163">
        <v>110.94358549468195</v>
      </c>
      <c r="AX18" s="163">
        <v>109.06450988359113</v>
      </c>
      <c r="AY18" s="163">
        <v>109.06647006450518</v>
      </c>
      <c r="AZ18" s="163">
        <v>110.26602570800787</v>
      </c>
      <c r="BA18" s="163">
        <v>110.40005313903585</v>
      </c>
      <c r="BB18" s="163" t="s">
        <v>15</v>
      </c>
      <c r="BC18" s="163">
        <v>110.97561525405575</v>
      </c>
      <c r="BD18" s="163">
        <v>112.31800377295428</v>
      </c>
      <c r="BE18" s="163">
        <v>111.98039648712226</v>
      </c>
      <c r="BF18" s="163">
        <v>111.87375889291404</v>
      </c>
      <c r="BG18" s="163">
        <v>114.98129039145448</v>
      </c>
      <c r="BH18" s="163">
        <v>113.7778793008825</v>
      </c>
      <c r="BI18" s="163">
        <v>115.78084526791723</v>
      </c>
      <c r="BJ18" s="163">
        <v>118.15322298353243</v>
      </c>
      <c r="BK18" s="163">
        <v>119.72922653175469</v>
      </c>
      <c r="BL18" s="163">
        <v>120.57561902494372</v>
      </c>
      <c r="BM18" s="163">
        <v>120.47477899928063</v>
      </c>
      <c r="BN18" s="163">
        <v>119.08628503322696</v>
      </c>
    </row>
    <row r="19" spans="1:66" s="170" customFormat="1" ht="12.75" customHeight="1">
      <c r="A19" s="948" t="s">
        <v>2944</v>
      </c>
      <c r="B19" s="163" t="s">
        <v>15</v>
      </c>
      <c r="C19" s="163">
        <v>98.176732319363765</v>
      </c>
      <c r="D19" s="163">
        <v>96.673297842303469</v>
      </c>
      <c r="E19" s="163">
        <v>98.437060125065429</v>
      </c>
      <c r="F19" s="163">
        <v>101.09715011408223</v>
      </c>
      <c r="G19" s="163">
        <v>99.761472071749168</v>
      </c>
      <c r="H19" s="163">
        <v>99.436526634836738</v>
      </c>
      <c r="I19" s="163">
        <v>99.234819002640364</v>
      </c>
      <c r="J19" s="163">
        <v>99.273607897615634</v>
      </c>
      <c r="K19" s="163">
        <v>99.969617178524359</v>
      </c>
      <c r="L19" s="163">
        <v>99.661058324631469</v>
      </c>
      <c r="M19" s="163">
        <v>98.124574890366802</v>
      </c>
      <c r="N19" s="163">
        <v>97.56375816888287</v>
      </c>
      <c r="O19" s="163" t="s">
        <v>15</v>
      </c>
      <c r="P19" s="163">
        <v>97.309281366225136</v>
      </c>
      <c r="Q19" s="163">
        <v>99.475951848669894</v>
      </c>
      <c r="R19" s="163">
        <v>99.110730245104222</v>
      </c>
      <c r="S19" s="163">
        <v>98.927139301547513</v>
      </c>
      <c r="T19" s="163">
        <v>99.345025983869888</v>
      </c>
      <c r="U19" s="163">
        <v>100.19508044765233</v>
      </c>
      <c r="V19" s="163">
        <v>99.90115542866171</v>
      </c>
      <c r="W19" s="163">
        <v>99.671945412377966</v>
      </c>
      <c r="X19" s="163">
        <v>99.774981375735138</v>
      </c>
      <c r="Y19" s="163">
        <v>101.13039981270551</v>
      </c>
      <c r="Z19" s="163">
        <v>101.60050146100137</v>
      </c>
      <c r="AA19" s="163">
        <v>104.39502759215958</v>
      </c>
      <c r="AB19" s="163" t="s">
        <v>15</v>
      </c>
      <c r="AC19" s="163">
        <v>105.34827345235401</v>
      </c>
      <c r="AD19" s="163">
        <v>107.65449357128955</v>
      </c>
      <c r="AE19" s="163">
        <v>108.32562299941868</v>
      </c>
      <c r="AF19" s="163">
        <v>112.71832306808798</v>
      </c>
      <c r="AG19" s="163">
        <v>113.18926666176507</v>
      </c>
      <c r="AH19" s="163">
        <v>112.8302954616935</v>
      </c>
      <c r="AI19" s="163">
        <v>112.72655506311595</v>
      </c>
      <c r="AJ19" s="163">
        <v>112.47787403502858</v>
      </c>
      <c r="AK19" s="163">
        <v>112.75964008161627</v>
      </c>
      <c r="AL19" s="163">
        <v>110.68248868187433</v>
      </c>
      <c r="AM19" s="163">
        <v>111.36010368777929</v>
      </c>
      <c r="AN19" s="163">
        <v>110.75006155713278</v>
      </c>
      <c r="AO19" s="163" t="s">
        <v>15</v>
      </c>
      <c r="AP19" s="163">
        <v>110.12178804017398</v>
      </c>
      <c r="AQ19" s="163">
        <v>108.0395593077376</v>
      </c>
      <c r="AR19" s="163">
        <v>107.44427049156843</v>
      </c>
      <c r="AS19" s="163">
        <v>102.0530386816711</v>
      </c>
      <c r="AT19" s="163">
        <v>102.37918320466943</v>
      </c>
      <c r="AU19" s="163">
        <v>102.76189452190077</v>
      </c>
      <c r="AV19" s="163">
        <v>99.949105371769264</v>
      </c>
      <c r="AW19" s="163">
        <v>99.599491954415882</v>
      </c>
      <c r="AX19" s="163">
        <v>99.883180437077712</v>
      </c>
      <c r="AY19" s="163">
        <v>101.66518938548587</v>
      </c>
      <c r="AZ19" s="163">
        <v>100.23908777515329</v>
      </c>
      <c r="BA19" s="163">
        <v>101.86963844164956</v>
      </c>
      <c r="BB19" s="163" t="s">
        <v>15</v>
      </c>
      <c r="BC19" s="163">
        <v>103.43897990060908</v>
      </c>
      <c r="BD19" s="163">
        <v>101.69411901666831</v>
      </c>
      <c r="BE19" s="163">
        <v>100.33131368214138</v>
      </c>
      <c r="BF19" s="163">
        <v>101.99683813038536</v>
      </c>
      <c r="BG19" s="163">
        <v>104.89802696841875</v>
      </c>
      <c r="BH19" s="163">
        <v>106.57809399322392</v>
      </c>
      <c r="BI19" s="163">
        <v>110.51614267916925</v>
      </c>
      <c r="BJ19" s="163">
        <v>111.31195496224362</v>
      </c>
      <c r="BK19" s="163">
        <v>111.98606347972289</v>
      </c>
      <c r="BL19" s="163">
        <v>113.78532608841651</v>
      </c>
      <c r="BM19" s="163">
        <v>114.99171600269267</v>
      </c>
      <c r="BN19" s="163">
        <v>111.05185858516118</v>
      </c>
    </row>
    <row r="20" spans="1:66" s="170" customFormat="1" ht="12.75" customHeight="1">
      <c r="A20" s="948" t="s">
        <v>2945</v>
      </c>
      <c r="B20" s="163" t="s">
        <v>15</v>
      </c>
      <c r="C20" s="163">
        <v>102.32840872920154</v>
      </c>
      <c r="D20" s="163">
        <v>104.11077379365128</v>
      </c>
      <c r="E20" s="163">
        <v>104.38091004769861</v>
      </c>
      <c r="F20" s="163">
        <v>106.23660702899404</v>
      </c>
      <c r="G20" s="163">
        <v>104.54654159393738</v>
      </c>
      <c r="H20" s="163">
        <v>103.90468898193834</v>
      </c>
      <c r="I20" s="163">
        <v>103.13304313641491</v>
      </c>
      <c r="J20" s="163">
        <v>102.8768867599905</v>
      </c>
      <c r="K20" s="163">
        <v>104.63230626160521</v>
      </c>
      <c r="L20" s="163">
        <v>110.15948270931872</v>
      </c>
      <c r="M20" s="163">
        <v>113.0628728353344</v>
      </c>
      <c r="N20" s="163">
        <v>111.32213599541056</v>
      </c>
      <c r="O20" s="163" t="s">
        <v>15</v>
      </c>
      <c r="P20" s="163">
        <v>114.13210180344112</v>
      </c>
      <c r="Q20" s="163">
        <v>114.99946457108416</v>
      </c>
      <c r="R20" s="163">
        <v>116.27429706210405</v>
      </c>
      <c r="S20" s="163">
        <v>115.92943801052735</v>
      </c>
      <c r="T20" s="163">
        <v>118.54574520175557</v>
      </c>
      <c r="U20" s="163">
        <v>116.58240207591786</v>
      </c>
      <c r="V20" s="163">
        <v>119.04279492330589</v>
      </c>
      <c r="W20" s="163">
        <v>120.59494418669632</v>
      </c>
      <c r="X20" s="163">
        <v>121.80950510316069</v>
      </c>
      <c r="Y20" s="163">
        <v>117.28397048790305</v>
      </c>
      <c r="Z20" s="163">
        <v>119.67724982400799</v>
      </c>
      <c r="AA20" s="163">
        <v>121.05306574472223</v>
      </c>
      <c r="AB20" s="163" t="s">
        <v>15</v>
      </c>
      <c r="AC20" s="163">
        <v>116.21091385903834</v>
      </c>
      <c r="AD20" s="163">
        <v>110.12172778868765</v>
      </c>
      <c r="AE20" s="163">
        <v>110.5223392541038</v>
      </c>
      <c r="AF20" s="163">
        <v>107.51185653480269</v>
      </c>
      <c r="AG20" s="163">
        <v>104.37440850902497</v>
      </c>
      <c r="AH20" s="163">
        <v>106.22891012162086</v>
      </c>
      <c r="AI20" s="163">
        <v>104.16757381933198</v>
      </c>
      <c r="AJ20" s="163">
        <v>106.88196651647719</v>
      </c>
      <c r="AK20" s="163">
        <v>112.87407038695203</v>
      </c>
      <c r="AL20" s="163">
        <v>114.14000785858897</v>
      </c>
      <c r="AM20" s="163">
        <v>108.64059739241063</v>
      </c>
      <c r="AN20" s="163">
        <v>110.07600973456503</v>
      </c>
      <c r="AO20" s="163" t="s">
        <v>15</v>
      </c>
      <c r="AP20" s="163">
        <v>111.79418799995963</v>
      </c>
      <c r="AQ20" s="163">
        <v>113.46289265431338</v>
      </c>
      <c r="AR20" s="163">
        <v>110.92077314733481</v>
      </c>
      <c r="AS20" s="163">
        <v>112.37674432183944</v>
      </c>
      <c r="AT20" s="163">
        <v>116.46799235798677</v>
      </c>
      <c r="AU20" s="163">
        <v>114.95134875963306</v>
      </c>
      <c r="AV20" s="163">
        <v>113.76791282789193</v>
      </c>
      <c r="AW20" s="163">
        <v>110.37552796183883</v>
      </c>
      <c r="AX20" s="163">
        <v>104.97045030335504</v>
      </c>
      <c r="AY20" s="163">
        <v>106.22133500974478</v>
      </c>
      <c r="AZ20" s="163">
        <v>103.72832166090708</v>
      </c>
      <c r="BA20" s="163">
        <v>101.54571203252101</v>
      </c>
      <c r="BB20" s="163" t="s">
        <v>15</v>
      </c>
      <c r="BC20" s="163">
        <v>104.700632515793</v>
      </c>
      <c r="BD20" s="163">
        <v>103.29309751765103</v>
      </c>
      <c r="BE20" s="163">
        <v>109.05428104489737</v>
      </c>
      <c r="BF20" s="163">
        <v>111.38474169353265</v>
      </c>
      <c r="BG20" s="163">
        <v>106.97702918197321</v>
      </c>
      <c r="BH20" s="163">
        <v>109.88678647010329</v>
      </c>
      <c r="BI20" s="163">
        <v>112.56335622030247</v>
      </c>
      <c r="BJ20" s="163">
        <v>121.13150534019962</v>
      </c>
      <c r="BK20" s="163">
        <v>131.43820524161208</v>
      </c>
      <c r="BL20" s="163">
        <v>135.09076452211355</v>
      </c>
      <c r="BM20" s="163">
        <v>136.82138368316018</v>
      </c>
      <c r="BN20" s="163">
        <v>132.35865051857786</v>
      </c>
    </row>
    <row r="21" spans="1:66" s="170" customFormat="1" ht="12.75" customHeight="1">
      <c r="A21" s="948" t="s">
        <v>2989</v>
      </c>
      <c r="B21" s="163" t="s">
        <v>15</v>
      </c>
      <c r="C21" s="163">
        <v>106.72965616747526</v>
      </c>
      <c r="D21" s="163">
        <v>107.4648243483169</v>
      </c>
      <c r="E21" s="163">
        <v>105.65344336427256</v>
      </c>
      <c r="F21" s="163">
        <v>104.74689737360596</v>
      </c>
      <c r="G21" s="163">
        <v>105.00160314440323</v>
      </c>
      <c r="H21" s="163">
        <v>102.62486370863377</v>
      </c>
      <c r="I21" s="163">
        <v>101.72962435944062</v>
      </c>
      <c r="J21" s="163">
        <v>102.68527923060975</v>
      </c>
      <c r="K21" s="163">
        <v>103.05431859570903</v>
      </c>
      <c r="L21" s="163">
        <v>103.20750508531886</v>
      </c>
      <c r="M21" s="163">
        <v>103.96532163065109</v>
      </c>
      <c r="N21" s="163">
        <v>105.57741596841514</v>
      </c>
      <c r="O21" s="163" t="s">
        <v>15</v>
      </c>
      <c r="P21" s="163">
        <v>106.68899173094925</v>
      </c>
      <c r="Q21" s="163">
        <v>105.55081910700505</v>
      </c>
      <c r="R21" s="163">
        <v>104.89659739144439</v>
      </c>
      <c r="S21" s="163">
        <v>104.37708554723153</v>
      </c>
      <c r="T21" s="163">
        <v>103.68906577057363</v>
      </c>
      <c r="U21" s="163">
        <v>101.17874275587697</v>
      </c>
      <c r="V21" s="163">
        <v>100.44620252772773</v>
      </c>
      <c r="W21" s="163">
        <v>97.52008698256536</v>
      </c>
      <c r="X21" s="163">
        <v>98.218663387666126</v>
      </c>
      <c r="Y21" s="163">
        <v>97.85717530798803</v>
      </c>
      <c r="Z21" s="163">
        <v>98.953204877766638</v>
      </c>
      <c r="AA21" s="163">
        <v>97.450567519600682</v>
      </c>
      <c r="AB21" s="163" t="s">
        <v>15</v>
      </c>
      <c r="AC21" s="163">
        <v>97.842100752418432</v>
      </c>
      <c r="AD21" s="163">
        <v>97.854283297743734</v>
      </c>
      <c r="AE21" s="163">
        <v>97.751417314267854</v>
      </c>
      <c r="AF21" s="163">
        <v>97.54165831281874</v>
      </c>
      <c r="AG21" s="163">
        <v>97.074400629423835</v>
      </c>
      <c r="AH21" s="163">
        <v>99.582225917740089</v>
      </c>
      <c r="AI21" s="163">
        <v>100.08303845021096</v>
      </c>
      <c r="AJ21" s="163">
        <v>101.04692094826902</v>
      </c>
      <c r="AK21" s="163">
        <v>101.2152048708941</v>
      </c>
      <c r="AL21" s="163">
        <v>102.27166148965591</v>
      </c>
      <c r="AM21" s="163">
        <v>101.05384816065859</v>
      </c>
      <c r="AN21" s="163">
        <v>100.96610632392478</v>
      </c>
      <c r="AO21" s="163" t="s">
        <v>15</v>
      </c>
      <c r="AP21" s="163">
        <v>102.43831271603997</v>
      </c>
      <c r="AQ21" s="163">
        <v>103.10226622724738</v>
      </c>
      <c r="AR21" s="163">
        <v>103.4198814992948</v>
      </c>
      <c r="AS21" s="163">
        <v>102.99913693804311</v>
      </c>
      <c r="AT21" s="163">
        <v>102.91328237867089</v>
      </c>
      <c r="AU21" s="163">
        <v>104.23265035151381</v>
      </c>
      <c r="AV21" s="163">
        <v>103.83897325763579</v>
      </c>
      <c r="AW21" s="163">
        <v>104.4025267618423</v>
      </c>
      <c r="AX21" s="163">
        <v>105.27860902932787</v>
      </c>
      <c r="AY21" s="163">
        <v>105.87373051417437</v>
      </c>
      <c r="AZ21" s="163">
        <v>106.50055017191089</v>
      </c>
      <c r="BA21" s="163">
        <v>107.26095630344948</v>
      </c>
      <c r="BB21" s="163" t="s">
        <v>15</v>
      </c>
      <c r="BC21" s="163">
        <v>106.36088827378597</v>
      </c>
      <c r="BD21" s="163">
        <v>105.60311036724268</v>
      </c>
      <c r="BE21" s="163">
        <v>105.01128716920725</v>
      </c>
      <c r="BF21" s="163">
        <v>105.11026822559887</v>
      </c>
      <c r="BG21" s="163">
        <v>105.89670301465941</v>
      </c>
      <c r="BH21" s="163">
        <v>105.20627379737655</v>
      </c>
      <c r="BI21" s="163">
        <v>107.54208021105256</v>
      </c>
      <c r="BJ21" s="163">
        <v>112.6854166747331</v>
      </c>
      <c r="BK21" s="163">
        <v>126.24886106766502</v>
      </c>
      <c r="BL21" s="163">
        <v>150.27175924029049</v>
      </c>
      <c r="BM21" s="163">
        <v>150.34018563328624</v>
      </c>
      <c r="BN21" s="163">
        <v>149.3278884518125</v>
      </c>
    </row>
    <row r="22" spans="1:66" s="170" customFormat="1" ht="12.75" customHeight="1">
      <c r="A22" s="948" t="s">
        <v>2990</v>
      </c>
      <c r="B22" s="163" t="s">
        <v>15</v>
      </c>
      <c r="C22" s="163">
        <v>130.67797170945653</v>
      </c>
      <c r="D22" s="163">
        <v>127.14246769622098</v>
      </c>
      <c r="E22" s="163">
        <v>123.4680649351791</v>
      </c>
      <c r="F22" s="163">
        <v>121.49867616416449</v>
      </c>
      <c r="G22" s="163">
        <v>120.8361361434233</v>
      </c>
      <c r="H22" s="163">
        <v>129.69310639915008</v>
      </c>
      <c r="I22" s="163">
        <v>152.72060716012555</v>
      </c>
      <c r="J22" s="163">
        <v>139.69618687154514</v>
      </c>
      <c r="K22" s="163">
        <v>127.03933650020944</v>
      </c>
      <c r="L22" s="163">
        <v>127.09961640781671</v>
      </c>
      <c r="M22" s="163">
        <v>127.09739077415729</v>
      </c>
      <c r="N22" s="163">
        <v>129.71059011725927</v>
      </c>
      <c r="O22" s="163" t="s">
        <v>15</v>
      </c>
      <c r="P22" s="163">
        <v>135.43896716099019</v>
      </c>
      <c r="Q22" s="163">
        <v>131.36781792933709</v>
      </c>
      <c r="R22" s="163">
        <v>127.70496670209572</v>
      </c>
      <c r="S22" s="163">
        <v>128.62284683392187</v>
      </c>
      <c r="T22" s="163">
        <v>124.24031183956374</v>
      </c>
      <c r="U22" s="163">
        <v>136.49506636333211</v>
      </c>
      <c r="V22" s="163">
        <v>123.57968225858573</v>
      </c>
      <c r="W22" s="163">
        <v>126.1387357508474</v>
      </c>
      <c r="X22" s="163">
        <v>127.5564659110178</v>
      </c>
      <c r="Y22" s="163">
        <v>113.84573680355146</v>
      </c>
      <c r="Z22" s="163">
        <v>126.38962069002142</v>
      </c>
      <c r="AA22" s="163">
        <v>127.35136858747174</v>
      </c>
      <c r="AB22" s="163" t="s">
        <v>15</v>
      </c>
      <c r="AC22" s="163">
        <v>120.68390548818995</v>
      </c>
      <c r="AD22" s="163">
        <v>120.64090116662113</v>
      </c>
      <c r="AE22" s="163">
        <v>120.86915237355196</v>
      </c>
      <c r="AF22" s="163">
        <v>122.91262462443584</v>
      </c>
      <c r="AG22" s="163">
        <v>136.46115654989441</v>
      </c>
      <c r="AH22" s="163">
        <v>131.25315332400254</v>
      </c>
      <c r="AI22" s="163">
        <v>136.62235517230195</v>
      </c>
      <c r="AJ22" s="163">
        <v>158.69662133515544</v>
      </c>
      <c r="AK22" s="163">
        <v>168.19517467518571</v>
      </c>
      <c r="AL22" s="163">
        <v>189.65297371398447</v>
      </c>
      <c r="AM22" s="163">
        <v>188.66170073283953</v>
      </c>
      <c r="AN22" s="163">
        <v>184.32023277296895</v>
      </c>
      <c r="AO22" s="163" t="s">
        <v>15</v>
      </c>
      <c r="AP22" s="163">
        <v>176.14342629222344</v>
      </c>
      <c r="AQ22" s="163">
        <v>174.48962037397885</v>
      </c>
      <c r="AR22" s="163">
        <v>177.91726935547851</v>
      </c>
      <c r="AS22" s="163">
        <v>171.11536253970141</v>
      </c>
      <c r="AT22" s="163">
        <v>136.30131103285547</v>
      </c>
      <c r="AU22" s="163">
        <v>120.08610196726752</v>
      </c>
      <c r="AV22" s="163">
        <v>109.90591544667056</v>
      </c>
      <c r="AW22" s="163">
        <v>112.09763761984375</v>
      </c>
      <c r="AX22" s="163">
        <v>115.01221297531765</v>
      </c>
      <c r="AY22" s="163">
        <v>105.49538036177626</v>
      </c>
      <c r="AZ22" s="163">
        <v>92.147747432938417</v>
      </c>
      <c r="BA22" s="163">
        <v>91.848552289641859</v>
      </c>
      <c r="BB22" s="163" t="s">
        <v>15</v>
      </c>
      <c r="BC22" s="163">
        <v>100.98584788344746</v>
      </c>
      <c r="BD22" s="163">
        <v>98.343773555679263</v>
      </c>
      <c r="BE22" s="163">
        <v>93.575415240330813</v>
      </c>
      <c r="BF22" s="163">
        <v>95.817159411481228</v>
      </c>
      <c r="BG22" s="163">
        <v>116.44658860526285</v>
      </c>
      <c r="BH22" s="163">
        <v>116.78372065148474</v>
      </c>
      <c r="BI22" s="163">
        <v>142.34879295362941</v>
      </c>
      <c r="BJ22" s="163">
        <v>147.75521952141074</v>
      </c>
      <c r="BK22" s="163">
        <v>144.60593502420656</v>
      </c>
      <c r="BL22" s="163">
        <v>154.69411675599702</v>
      </c>
      <c r="BM22" s="163">
        <v>156.7908130657197</v>
      </c>
      <c r="BN22" s="163">
        <v>154.92282768106764</v>
      </c>
    </row>
    <row r="23" spans="1:66" s="170" customFormat="1" ht="12.75" customHeight="1">
      <c r="A23" s="948" t="s">
        <v>2991</v>
      </c>
      <c r="B23" s="163" t="s">
        <v>15</v>
      </c>
      <c r="C23" s="163">
        <v>111.02495311566216</v>
      </c>
      <c r="D23" s="163">
        <v>104.70100405165441</v>
      </c>
      <c r="E23" s="163">
        <v>115.28392482377103</v>
      </c>
      <c r="F23" s="163">
        <v>135.87112381633781</v>
      </c>
      <c r="G23" s="163">
        <v>148.27845795611697</v>
      </c>
      <c r="H23" s="163">
        <v>124.49581804815072</v>
      </c>
      <c r="I23" s="163">
        <v>103.90785035884629</v>
      </c>
      <c r="J23" s="163">
        <v>85.39976464076156</v>
      </c>
      <c r="K23" s="163">
        <v>73.967141473239465</v>
      </c>
      <c r="L23" s="163">
        <v>104.4329547612558</v>
      </c>
      <c r="M23" s="163">
        <v>97.264527857317944</v>
      </c>
      <c r="N23" s="163">
        <v>87.319402260322065</v>
      </c>
      <c r="O23" s="163" t="s">
        <v>15</v>
      </c>
      <c r="P23" s="163">
        <v>82.267825826661664</v>
      </c>
      <c r="Q23" s="163">
        <v>75.44979092563446</v>
      </c>
      <c r="R23" s="163">
        <v>67.439522115324905</v>
      </c>
      <c r="S23" s="163">
        <v>46.618424712890324</v>
      </c>
      <c r="T23" s="163">
        <v>34.556550713106525</v>
      </c>
      <c r="U23" s="163">
        <v>37.197670925875506</v>
      </c>
      <c r="V23" s="163">
        <v>48.687440960669889</v>
      </c>
      <c r="W23" s="163">
        <v>64.898456955900755</v>
      </c>
      <c r="X23" s="163">
        <v>76.154868439190793</v>
      </c>
      <c r="Y23" s="163">
        <v>58.740785616720459</v>
      </c>
      <c r="Z23" s="163">
        <v>56.005286642967199</v>
      </c>
      <c r="AA23" s="163">
        <v>58.484468442715134</v>
      </c>
      <c r="AB23" s="163" t="s">
        <v>15</v>
      </c>
      <c r="AC23" s="163">
        <v>67.310307723470373</v>
      </c>
      <c r="AD23" s="163">
        <v>69.270132890591611</v>
      </c>
      <c r="AE23" s="163">
        <v>74.794734716444452</v>
      </c>
      <c r="AF23" s="163">
        <v>95.557664745255735</v>
      </c>
      <c r="AG23" s="163">
        <v>139.86358280807593</v>
      </c>
      <c r="AH23" s="163">
        <v>149.49236896918541</v>
      </c>
      <c r="AI23" s="163">
        <v>120.98610517543578</v>
      </c>
      <c r="AJ23" s="163">
        <v>107.99746657352327</v>
      </c>
      <c r="AK23" s="163">
        <v>98.11134271493961</v>
      </c>
      <c r="AL23" s="163">
        <v>100.08130988312041</v>
      </c>
      <c r="AM23" s="163">
        <v>107.28227931153145</v>
      </c>
      <c r="AN23" s="163">
        <v>114.30086224685915</v>
      </c>
      <c r="AO23" s="163" t="s">
        <v>15</v>
      </c>
      <c r="AP23" s="163">
        <v>112.21663649214084</v>
      </c>
      <c r="AQ23" s="163">
        <v>126.52756435171246</v>
      </c>
      <c r="AR23" s="163">
        <v>121.80446947437731</v>
      </c>
      <c r="AS23" s="163">
        <v>122.0365629417046</v>
      </c>
      <c r="AT23" s="163">
        <v>93.301688770795721</v>
      </c>
      <c r="AU23" s="163">
        <v>95.20327763004434</v>
      </c>
      <c r="AV23" s="163">
        <v>119.0227306710798</v>
      </c>
      <c r="AW23" s="163">
        <v>121.86325828117057</v>
      </c>
      <c r="AX23" s="163">
        <v>134.18152973725012</v>
      </c>
      <c r="AY23" s="163">
        <v>131.39226823797912</v>
      </c>
      <c r="AZ23" s="163">
        <v>124.3440998185321</v>
      </c>
      <c r="BA23" s="163">
        <v>126.80639211450875</v>
      </c>
      <c r="BB23" s="163" t="s">
        <v>15</v>
      </c>
      <c r="BC23" s="163">
        <v>125.15777743568091</v>
      </c>
      <c r="BD23" s="163">
        <v>107.44223783612561</v>
      </c>
      <c r="BE23" s="163">
        <v>105.9900884805048</v>
      </c>
      <c r="BF23" s="163">
        <v>97.814282600483438</v>
      </c>
      <c r="BG23" s="163">
        <v>99.932104948738072</v>
      </c>
      <c r="BH23" s="163">
        <v>111.5696677452741</v>
      </c>
      <c r="BI23" s="163">
        <v>105.97383876940354</v>
      </c>
      <c r="BJ23" s="163">
        <v>99.40572037086892</v>
      </c>
      <c r="BK23" s="163">
        <v>95.059242854577974</v>
      </c>
      <c r="BL23" s="163">
        <v>110.51115165438875</v>
      </c>
      <c r="BM23" s="163">
        <v>111.56015382547065</v>
      </c>
      <c r="BN23" s="163">
        <v>94.344049960512123</v>
      </c>
    </row>
    <row r="24" spans="1:66" s="170" customFormat="1" ht="12.75" customHeight="1">
      <c r="A24" s="948" t="s">
        <v>2992</v>
      </c>
      <c r="B24" s="163" t="s">
        <v>15</v>
      </c>
      <c r="C24" s="163">
        <v>94.265973200962264</v>
      </c>
      <c r="D24" s="163">
        <v>96.176655582644628</v>
      </c>
      <c r="E24" s="163">
        <v>98.193312089035373</v>
      </c>
      <c r="F24" s="163">
        <v>98.884268337123871</v>
      </c>
      <c r="G24" s="163">
        <v>100.55182313230546</v>
      </c>
      <c r="H24" s="163">
        <v>99.136944304356618</v>
      </c>
      <c r="I24" s="163">
        <v>96.696659832552029</v>
      </c>
      <c r="J24" s="163">
        <v>93.642355449802636</v>
      </c>
      <c r="K24" s="163">
        <v>93.993701067216534</v>
      </c>
      <c r="L24" s="163">
        <v>94.906365703367456</v>
      </c>
      <c r="M24" s="163">
        <v>101.80680719568028</v>
      </c>
      <c r="N24" s="163">
        <v>104.53129064856006</v>
      </c>
      <c r="O24" s="163" t="s">
        <v>15</v>
      </c>
      <c r="P24" s="163">
        <v>103.38749756973252</v>
      </c>
      <c r="Q24" s="163">
        <v>101.47294165065135</v>
      </c>
      <c r="R24" s="163">
        <v>100.63412744769707</v>
      </c>
      <c r="S24" s="163">
        <v>101.41991104120179</v>
      </c>
      <c r="T24" s="163">
        <v>99.362355408985934</v>
      </c>
      <c r="U24" s="163">
        <v>100.4107051427126</v>
      </c>
      <c r="V24" s="163">
        <v>102.42573560740897</v>
      </c>
      <c r="W24" s="163">
        <v>103.47081732924892</v>
      </c>
      <c r="X24" s="163">
        <v>103.93063186832798</v>
      </c>
      <c r="Y24" s="163">
        <v>104.37049707808323</v>
      </c>
      <c r="Z24" s="163">
        <v>103.8401799972916</v>
      </c>
      <c r="AA24" s="163">
        <v>104.14228478555323</v>
      </c>
      <c r="AB24" s="163" t="s">
        <v>15</v>
      </c>
      <c r="AC24" s="163">
        <v>104.36273730176909</v>
      </c>
      <c r="AD24" s="163">
        <v>103.91591700027516</v>
      </c>
      <c r="AE24" s="163">
        <v>103.37133159394809</v>
      </c>
      <c r="AF24" s="163">
        <v>103.30308588905062</v>
      </c>
      <c r="AG24" s="163">
        <v>103.01032879334313</v>
      </c>
      <c r="AH24" s="163">
        <v>102.80413327510807</v>
      </c>
      <c r="AI24" s="163">
        <v>107.585533357174</v>
      </c>
      <c r="AJ24" s="163">
        <v>107.00884617383026</v>
      </c>
      <c r="AK24" s="163">
        <v>106.49480362868462</v>
      </c>
      <c r="AL24" s="163">
        <v>105.71611931936084</v>
      </c>
      <c r="AM24" s="163">
        <v>106.50339132204077</v>
      </c>
      <c r="AN24" s="163">
        <v>106.68337939113752</v>
      </c>
      <c r="AO24" s="163" t="s">
        <v>15</v>
      </c>
      <c r="AP24" s="163">
        <v>109.54973913409718</v>
      </c>
      <c r="AQ24" s="163">
        <v>130.74995580671433</v>
      </c>
      <c r="AR24" s="163">
        <v>133.92594812886719</v>
      </c>
      <c r="AS24" s="163">
        <v>131.25362565350596</v>
      </c>
      <c r="AT24" s="163">
        <v>130.13609264757383</v>
      </c>
      <c r="AU24" s="163">
        <v>129.54671683715458</v>
      </c>
      <c r="AV24" s="163">
        <v>121.69337855626796</v>
      </c>
      <c r="AW24" s="163">
        <v>119.59526324929864</v>
      </c>
      <c r="AX24" s="163">
        <v>118.07995687587362</v>
      </c>
      <c r="AY24" s="163">
        <v>118.43244083371647</v>
      </c>
      <c r="AZ24" s="163">
        <v>116.99528866782367</v>
      </c>
      <c r="BA24" s="163">
        <v>111.30132167239084</v>
      </c>
      <c r="BB24" s="163" t="s">
        <v>15</v>
      </c>
      <c r="BC24" s="163">
        <v>107.07966829696016</v>
      </c>
      <c r="BD24" s="163">
        <v>89.295101589633859</v>
      </c>
      <c r="BE24" s="163">
        <v>86.919505096006532</v>
      </c>
      <c r="BF24" s="163">
        <v>87.48850057309393</v>
      </c>
      <c r="BG24" s="163">
        <v>86.858411051072764</v>
      </c>
      <c r="BH24" s="163">
        <v>88.481672319619847</v>
      </c>
      <c r="BI24" s="163">
        <v>88.832901505049136</v>
      </c>
      <c r="BJ24" s="163">
        <v>89.605666525531063</v>
      </c>
      <c r="BK24" s="163">
        <v>92.35942229553433</v>
      </c>
      <c r="BL24" s="163">
        <v>94.161767747198709</v>
      </c>
      <c r="BM24" s="163">
        <v>94.860253395720832</v>
      </c>
      <c r="BN24" s="163">
        <v>98.702329799626696</v>
      </c>
    </row>
    <row r="25" spans="1:66" s="170" customFormat="1" ht="12.75" customHeight="1">
      <c r="A25" s="948" t="s">
        <v>2993</v>
      </c>
      <c r="B25" s="163" t="s">
        <v>15</v>
      </c>
      <c r="C25" s="163">
        <v>99.935851833566204</v>
      </c>
      <c r="D25" s="163">
        <v>99.587709076609372</v>
      </c>
      <c r="E25" s="163">
        <v>99.855020899004245</v>
      </c>
      <c r="F25" s="163">
        <v>99.88235203303303</v>
      </c>
      <c r="G25" s="163">
        <v>99.907512707534337</v>
      </c>
      <c r="H25" s="163">
        <v>99.8766065547983</v>
      </c>
      <c r="I25" s="163">
        <v>100.07618595561377</v>
      </c>
      <c r="J25" s="163">
        <v>100.31614500251472</v>
      </c>
      <c r="K25" s="163">
        <v>100.38949230409671</v>
      </c>
      <c r="L25" s="163">
        <v>100.19787005834321</v>
      </c>
      <c r="M25" s="163">
        <v>100.75253294006967</v>
      </c>
      <c r="N25" s="163">
        <v>100.44644720683449</v>
      </c>
      <c r="O25" s="163" t="s">
        <v>15</v>
      </c>
      <c r="P25" s="163">
        <v>100.72307032529417</v>
      </c>
      <c r="Q25" s="163">
        <v>100.71290270823152</v>
      </c>
      <c r="R25" s="163">
        <v>100.51331274152962</v>
      </c>
      <c r="S25" s="163">
        <v>100.53490905224459</v>
      </c>
      <c r="T25" s="163">
        <v>100.48260843179678</v>
      </c>
      <c r="U25" s="163">
        <v>100.51663093741243</v>
      </c>
      <c r="V25" s="163">
        <v>100.47993496867453</v>
      </c>
      <c r="W25" s="163">
        <v>103.84187547490018</v>
      </c>
      <c r="X25" s="163">
        <v>107.78094471050636</v>
      </c>
      <c r="Y25" s="163">
        <v>109.22414391898339</v>
      </c>
      <c r="Z25" s="163">
        <v>108.88622058539681</v>
      </c>
      <c r="AA25" s="163">
        <v>108.05173967163324</v>
      </c>
      <c r="AB25" s="163" t="s">
        <v>15</v>
      </c>
      <c r="AC25" s="163">
        <v>105.48656700705487</v>
      </c>
      <c r="AD25" s="163">
        <v>105.66754863835102</v>
      </c>
      <c r="AE25" s="163">
        <v>105.56744351484291</v>
      </c>
      <c r="AF25" s="163">
        <v>105.59108277665601</v>
      </c>
      <c r="AG25" s="163">
        <v>106.17429826019102</v>
      </c>
      <c r="AH25" s="163">
        <v>106.79642570952059</v>
      </c>
      <c r="AI25" s="163">
        <v>106.80500000242567</v>
      </c>
      <c r="AJ25" s="163">
        <v>103.22674511776415</v>
      </c>
      <c r="AK25" s="163">
        <v>99.159993353999738</v>
      </c>
      <c r="AL25" s="163">
        <v>98.026777624497257</v>
      </c>
      <c r="AM25" s="163">
        <v>98.55060740667912</v>
      </c>
      <c r="AN25" s="163">
        <v>100.16811304889879</v>
      </c>
      <c r="AO25" s="163" t="s">
        <v>15</v>
      </c>
      <c r="AP25" s="163">
        <v>102.95234676130707</v>
      </c>
      <c r="AQ25" s="163">
        <v>102.92100090661395</v>
      </c>
      <c r="AR25" s="163">
        <v>103.69160909695142</v>
      </c>
      <c r="AS25" s="163">
        <v>103.63180150121724</v>
      </c>
      <c r="AT25" s="163">
        <v>103.01237212049368</v>
      </c>
      <c r="AU25" s="163">
        <v>102.40933394233917</v>
      </c>
      <c r="AV25" s="163">
        <v>102.41352913093098</v>
      </c>
      <c r="AW25" s="163">
        <v>102.32558166263755</v>
      </c>
      <c r="AX25" s="163">
        <v>102.34033788258333</v>
      </c>
      <c r="AY25" s="163">
        <v>102.29390230508508</v>
      </c>
      <c r="AZ25" s="163">
        <v>102.12138441452336</v>
      </c>
      <c r="BA25" s="163">
        <v>101.57478035810541</v>
      </c>
      <c r="BB25" s="163" t="s">
        <v>15</v>
      </c>
      <c r="BC25" s="163">
        <v>101.22254618084938</v>
      </c>
      <c r="BD25" s="163">
        <v>101.35390967011824</v>
      </c>
      <c r="BE25" s="163">
        <v>100.55444714152546</v>
      </c>
      <c r="BF25" s="163">
        <v>100.62586975283898</v>
      </c>
      <c r="BG25" s="163">
        <v>100.65225007014791</v>
      </c>
      <c r="BH25" s="163">
        <v>100.60941691573346</v>
      </c>
      <c r="BI25" s="163">
        <v>100.69991143304948</v>
      </c>
      <c r="BJ25" s="163">
        <v>101.49938874671601</v>
      </c>
      <c r="BK25" s="163">
        <v>101.71324168703428</v>
      </c>
      <c r="BL25" s="163">
        <v>112.70290342835119</v>
      </c>
      <c r="BM25" s="163">
        <v>115.12956735049025</v>
      </c>
      <c r="BN25" s="163">
        <v>117.76877034312174</v>
      </c>
    </row>
    <row r="26" spans="1:66" s="170" customFormat="1" ht="12.75" customHeight="1">
      <c r="A26" s="948" t="s">
        <v>2952</v>
      </c>
      <c r="B26" s="163" t="s">
        <v>15</v>
      </c>
      <c r="C26" s="163">
        <v>101.8458770298575</v>
      </c>
      <c r="D26" s="163">
        <v>101.93627996279551</v>
      </c>
      <c r="E26" s="163">
        <v>101.99919514203503</v>
      </c>
      <c r="F26" s="163">
        <v>101.25192093613214</v>
      </c>
      <c r="G26" s="163">
        <v>100.95299981727348</v>
      </c>
      <c r="H26" s="163">
        <v>100.99075612772104</v>
      </c>
      <c r="I26" s="163">
        <v>101.02394208470216</v>
      </c>
      <c r="J26" s="163">
        <v>100.94577116427087</v>
      </c>
      <c r="K26" s="163">
        <v>100.93057629531899</v>
      </c>
      <c r="L26" s="163">
        <v>100.81091285856215</v>
      </c>
      <c r="M26" s="163">
        <v>100.0931258258793</v>
      </c>
      <c r="N26" s="163">
        <v>99.789686810276663</v>
      </c>
      <c r="O26" s="163" t="s">
        <v>15</v>
      </c>
      <c r="P26" s="163">
        <v>99.645020395101795</v>
      </c>
      <c r="Q26" s="163">
        <v>99.21911652895615</v>
      </c>
      <c r="R26" s="163">
        <v>99.110906568046303</v>
      </c>
      <c r="S26" s="163">
        <v>99.073713072164267</v>
      </c>
      <c r="T26" s="163">
        <v>100.93509501862623</v>
      </c>
      <c r="U26" s="163">
        <v>100.94358859859807</v>
      </c>
      <c r="V26" s="163">
        <v>100.9632698564169</v>
      </c>
      <c r="W26" s="163">
        <v>101.04891616069165</v>
      </c>
      <c r="X26" s="163">
        <v>101.21752444311043</v>
      </c>
      <c r="Y26" s="163">
        <v>101.24405606025077</v>
      </c>
      <c r="Z26" s="163">
        <v>102.10423661504247</v>
      </c>
      <c r="AA26" s="163">
        <v>102.89454635998858</v>
      </c>
      <c r="AB26" s="163" t="s">
        <v>15</v>
      </c>
      <c r="AC26" s="163">
        <v>103.02617190819659</v>
      </c>
      <c r="AD26" s="163">
        <v>103.04087882060257</v>
      </c>
      <c r="AE26" s="163">
        <v>103.0584821793277</v>
      </c>
      <c r="AF26" s="163">
        <v>103.28544472974835</v>
      </c>
      <c r="AG26" s="163">
        <v>101.42036439639416</v>
      </c>
      <c r="AH26" s="163">
        <v>101.4220934569033</v>
      </c>
      <c r="AI26" s="163">
        <v>101.45317959456257</v>
      </c>
      <c r="AJ26" s="163">
        <v>101.42316174830022</v>
      </c>
      <c r="AK26" s="163">
        <v>101.36383592057318</v>
      </c>
      <c r="AL26" s="163">
        <v>101.34442059889733</v>
      </c>
      <c r="AM26" s="163">
        <v>100.62739662128412</v>
      </c>
      <c r="AN26" s="163">
        <v>99.897626592334177</v>
      </c>
      <c r="AO26" s="163" t="s">
        <v>15</v>
      </c>
      <c r="AP26" s="163">
        <v>100.0906348933883</v>
      </c>
      <c r="AQ26" s="163">
        <v>100.42524734986837</v>
      </c>
      <c r="AR26" s="163">
        <v>100.51641284138168</v>
      </c>
      <c r="AS26" s="163">
        <v>101.07699740203793</v>
      </c>
      <c r="AT26" s="163">
        <v>101.41544092776269</v>
      </c>
      <c r="AU26" s="163">
        <v>102.4861349791276</v>
      </c>
      <c r="AV26" s="163">
        <v>102.51628453344375</v>
      </c>
      <c r="AW26" s="163">
        <v>102.51787625636537</v>
      </c>
      <c r="AX26" s="163">
        <v>102.54676072660583</v>
      </c>
      <c r="AY26" s="163">
        <v>102.61721679379312</v>
      </c>
      <c r="AZ26" s="163">
        <v>102.61197720537211</v>
      </c>
      <c r="BA26" s="163">
        <v>102.62886243832054</v>
      </c>
      <c r="BB26" s="163" t="s">
        <v>15</v>
      </c>
      <c r="BC26" s="163">
        <v>102.50654186849239</v>
      </c>
      <c r="BD26" s="163">
        <v>102.4403596633112</v>
      </c>
      <c r="BE26" s="163">
        <v>102.5034695650662</v>
      </c>
      <c r="BF26" s="163">
        <v>101.90014764959174</v>
      </c>
      <c r="BG26" s="163">
        <v>101.56830419866306</v>
      </c>
      <c r="BH26" s="163">
        <v>100.50436361138773</v>
      </c>
      <c r="BI26" s="163">
        <v>100.46590763101297</v>
      </c>
      <c r="BJ26" s="163">
        <v>102.24403289288225</v>
      </c>
      <c r="BK26" s="163">
        <v>103.25136817208249</v>
      </c>
      <c r="BL26" s="163">
        <v>103.31449659603145</v>
      </c>
      <c r="BM26" s="163">
        <v>103.32383782492822</v>
      </c>
      <c r="BN26" s="163">
        <v>103.96648730444704</v>
      </c>
    </row>
    <row r="27" spans="1:66" s="170" customFormat="1" ht="12.75" customHeight="1">
      <c r="A27" s="593" t="s">
        <v>2950</v>
      </c>
      <c r="B27" s="163" t="s">
        <v>15</v>
      </c>
      <c r="C27" s="163">
        <v>99.551424187242276</v>
      </c>
      <c r="D27" s="163">
        <v>99.683511156964371</v>
      </c>
      <c r="E27" s="163">
        <v>99.666687959851103</v>
      </c>
      <c r="F27" s="163">
        <v>99.847538795933673</v>
      </c>
      <c r="G27" s="163">
        <v>99.789410446085853</v>
      </c>
      <c r="H27" s="163">
        <v>99.611528704643234</v>
      </c>
      <c r="I27" s="163">
        <v>99.593460218682949</v>
      </c>
      <c r="J27" s="163">
        <v>99.642558521789638</v>
      </c>
      <c r="K27" s="163">
        <v>99.751587314452621</v>
      </c>
      <c r="L27" s="163">
        <v>99.795815668198287</v>
      </c>
      <c r="M27" s="163">
        <v>99.598972361520367</v>
      </c>
      <c r="N27" s="163">
        <v>99.733529062458601</v>
      </c>
      <c r="O27" s="163" t="s">
        <v>15</v>
      </c>
      <c r="P27" s="163">
        <v>99.578982502448042</v>
      </c>
      <c r="Q27" s="163">
        <v>99.571963537908474</v>
      </c>
      <c r="R27" s="163">
        <v>99.5731212675215</v>
      </c>
      <c r="S27" s="163">
        <v>99.551820752129842</v>
      </c>
      <c r="T27" s="163">
        <v>99.555681821463565</v>
      </c>
      <c r="U27" s="163">
        <v>99.956823839838975</v>
      </c>
      <c r="V27" s="163">
        <v>100.15892888003548</v>
      </c>
      <c r="W27" s="163">
        <v>100.26508532427229</v>
      </c>
      <c r="X27" s="163">
        <v>100.37889627738022</v>
      </c>
      <c r="Y27" s="163">
        <v>100.4020499797722</v>
      </c>
      <c r="Z27" s="163">
        <v>100.52773146494611</v>
      </c>
      <c r="AA27" s="163">
        <v>100.52903019279358</v>
      </c>
      <c r="AB27" s="163" t="s">
        <v>15</v>
      </c>
      <c r="AC27" s="163">
        <v>100.60395533567157</v>
      </c>
      <c r="AD27" s="163">
        <v>100.57614447551799</v>
      </c>
      <c r="AE27" s="163">
        <v>100.5579560433095</v>
      </c>
      <c r="AF27" s="163">
        <v>100.55003630205957</v>
      </c>
      <c r="AG27" s="163">
        <v>100.57354104925751</v>
      </c>
      <c r="AH27" s="163">
        <v>100.66044991094543</v>
      </c>
      <c r="AI27" s="163">
        <v>100.52721561309038</v>
      </c>
      <c r="AJ27" s="163">
        <v>100.84560874301292</v>
      </c>
      <c r="AK27" s="163">
        <v>100.70479651801605</v>
      </c>
      <c r="AL27" s="163">
        <v>100.93483263936112</v>
      </c>
      <c r="AM27" s="163">
        <v>101.44988073371823</v>
      </c>
      <c r="AN27" s="163">
        <v>101.98410632624039</v>
      </c>
      <c r="AO27" s="163" t="s">
        <v>15</v>
      </c>
      <c r="AP27" s="163">
        <v>102.02085885778787</v>
      </c>
      <c r="AQ27" s="163">
        <v>102.10492735797978</v>
      </c>
      <c r="AR27" s="163">
        <v>102.22666457927943</v>
      </c>
      <c r="AS27" s="163">
        <v>102.28129263100843</v>
      </c>
      <c r="AT27" s="163">
        <v>102.47264562427014</v>
      </c>
      <c r="AU27" s="163">
        <v>103.22069727378565</v>
      </c>
      <c r="AV27" s="163">
        <v>103.24374695700671</v>
      </c>
      <c r="AW27" s="163">
        <v>102.67784905658361</v>
      </c>
      <c r="AX27" s="163">
        <v>103.24440512964152</v>
      </c>
      <c r="AY27" s="163">
        <v>102.99184384410719</v>
      </c>
      <c r="AZ27" s="163">
        <v>102.5419324111602</v>
      </c>
      <c r="BA27" s="163">
        <v>102.4931312527269</v>
      </c>
      <c r="BB27" s="163" t="s">
        <v>15</v>
      </c>
      <c r="BC27" s="163">
        <v>102.76545387361482</v>
      </c>
      <c r="BD27" s="163">
        <v>102.66755741259365</v>
      </c>
      <c r="BE27" s="163">
        <v>102.5340230302955</v>
      </c>
      <c r="BF27" s="163">
        <v>102.94171825338043</v>
      </c>
      <c r="BG27" s="163">
        <v>103.78598596022266</v>
      </c>
      <c r="BH27" s="163">
        <v>102.76698043339141</v>
      </c>
      <c r="BI27" s="163">
        <v>102.75345894914079</v>
      </c>
      <c r="BJ27" s="163">
        <v>103.20815065452487</v>
      </c>
      <c r="BK27" s="163">
        <v>103.27630409146262</v>
      </c>
      <c r="BL27" s="163">
        <v>105.74060896050995</v>
      </c>
      <c r="BM27" s="163">
        <v>106.93669649749053</v>
      </c>
      <c r="BN27" s="163">
        <v>109.10297815942225</v>
      </c>
    </row>
    <row r="28" spans="1:66" s="170" customFormat="1" ht="12.75" customHeight="1">
      <c r="A28" s="161" t="s">
        <v>2994</v>
      </c>
      <c r="B28" s="163" t="s">
        <v>15</v>
      </c>
      <c r="C28" s="163">
        <v>99.493233573627478</v>
      </c>
      <c r="D28" s="163">
        <v>99.634318229677191</v>
      </c>
      <c r="E28" s="163">
        <v>99.616602959501122</v>
      </c>
      <c r="F28" s="163">
        <v>99.834600562312076</v>
      </c>
      <c r="G28" s="163">
        <v>99.784043002882498</v>
      </c>
      <c r="H28" s="163">
        <v>99.707430829275239</v>
      </c>
      <c r="I28" s="163">
        <v>99.684208300723881</v>
      </c>
      <c r="J28" s="163">
        <v>99.709407824157395</v>
      </c>
      <c r="K28" s="163">
        <v>99.829801923639238</v>
      </c>
      <c r="L28" s="163">
        <v>99.873902178850344</v>
      </c>
      <c r="M28" s="163">
        <v>99.636645169587311</v>
      </c>
      <c r="N28" s="163">
        <v>99.784248178299521</v>
      </c>
      <c r="O28" s="163" t="s">
        <v>15</v>
      </c>
      <c r="P28" s="163">
        <v>99.821501899630576</v>
      </c>
      <c r="Q28" s="163">
        <v>99.744478060882955</v>
      </c>
      <c r="R28" s="163">
        <v>99.724690948417646</v>
      </c>
      <c r="S28" s="163">
        <v>99.633276695645037</v>
      </c>
      <c r="T28" s="163">
        <v>99.609271694805983</v>
      </c>
      <c r="U28" s="163">
        <v>99.811508853236873</v>
      </c>
      <c r="V28" s="163">
        <v>99.840794356834934</v>
      </c>
      <c r="W28" s="163">
        <v>99.965176535908554</v>
      </c>
      <c r="X28" s="163">
        <v>99.952346813171786</v>
      </c>
      <c r="Y28" s="163">
        <v>99.948822533915177</v>
      </c>
      <c r="Z28" s="163">
        <v>100.04740731793316</v>
      </c>
      <c r="AA28" s="163">
        <v>100.06781435660741</v>
      </c>
      <c r="AB28" s="163" t="s">
        <v>15</v>
      </c>
      <c r="AC28" s="163">
        <v>100.09407376381991</v>
      </c>
      <c r="AD28" s="163">
        <v>100.15332675146422</v>
      </c>
      <c r="AE28" s="163">
        <v>100.16356069235668</v>
      </c>
      <c r="AF28" s="163">
        <v>100.21952978897923</v>
      </c>
      <c r="AG28" s="163">
        <v>100.30321298702354</v>
      </c>
      <c r="AH28" s="163">
        <v>100.30037250001827</v>
      </c>
      <c r="AI28" s="163">
        <v>100.32475818441947</v>
      </c>
      <c r="AJ28" s="163">
        <v>100.95298462247789</v>
      </c>
      <c r="AK28" s="163">
        <v>100.92556960482671</v>
      </c>
      <c r="AL28" s="163">
        <v>101.29580816736569</v>
      </c>
      <c r="AM28" s="163">
        <v>101.3671515140088</v>
      </c>
      <c r="AN28" s="163">
        <v>102.02093005080226</v>
      </c>
      <c r="AO28" s="163" t="s">
        <v>15</v>
      </c>
      <c r="AP28" s="163">
        <v>101.99946931622502</v>
      </c>
      <c r="AQ28" s="163">
        <v>102.33641216518257</v>
      </c>
      <c r="AR28" s="163">
        <v>102.30741334996387</v>
      </c>
      <c r="AS28" s="163">
        <v>102.41485116953638</v>
      </c>
      <c r="AT28" s="163">
        <v>102.65331025247156</v>
      </c>
      <c r="AU28" s="163">
        <v>103.10051546838505</v>
      </c>
      <c r="AV28" s="163">
        <v>103.13038090684536</v>
      </c>
      <c r="AW28" s="163">
        <v>102.23445691161122</v>
      </c>
      <c r="AX28" s="163">
        <v>103.06973952409579</v>
      </c>
      <c r="AY28" s="163">
        <v>102.66539239957935</v>
      </c>
      <c r="AZ28" s="163">
        <v>102.77296312614523</v>
      </c>
      <c r="BA28" s="163">
        <v>102.81621309360467</v>
      </c>
      <c r="BB28" s="163" t="s">
        <v>15</v>
      </c>
      <c r="BC28" s="163">
        <v>103.14448892425771</v>
      </c>
      <c r="BD28" s="163">
        <v>102.78115020827485</v>
      </c>
      <c r="BE28" s="163">
        <v>102.79385090769119</v>
      </c>
      <c r="BF28" s="163">
        <v>102.92511122378917</v>
      </c>
      <c r="BG28" s="163">
        <v>104.15593747428238</v>
      </c>
      <c r="BH28" s="163">
        <v>103.60899861451863</v>
      </c>
      <c r="BI28" s="163">
        <v>103.63662458181948</v>
      </c>
      <c r="BJ28" s="163">
        <v>104.26707373699972</v>
      </c>
      <c r="BK28" s="163">
        <v>104.39509933487381</v>
      </c>
      <c r="BL28" s="163">
        <v>108.19547803217873</v>
      </c>
      <c r="BM28" s="163">
        <v>110.05435045338112</v>
      </c>
      <c r="BN28" s="163">
        <v>111.74033487622674</v>
      </c>
    </row>
    <row r="29" spans="1:66" s="170" customFormat="1" ht="12.75" customHeight="1">
      <c r="A29" s="161" t="s">
        <v>2953</v>
      </c>
      <c r="B29" s="163" t="s">
        <v>15</v>
      </c>
      <c r="C29" s="163">
        <v>100.04841621832634</v>
      </c>
      <c r="D29" s="163">
        <v>100.10332278644107</v>
      </c>
      <c r="E29" s="163">
        <v>100.09412313489592</v>
      </c>
      <c r="F29" s="163">
        <v>99.957225234941518</v>
      </c>
      <c r="G29" s="163">
        <v>99.834441929551147</v>
      </c>
      <c r="H29" s="163">
        <v>99.333073776594901</v>
      </c>
      <c r="I29" s="163">
        <v>99.369427225827067</v>
      </c>
      <c r="J29" s="163">
        <v>99.422305010856022</v>
      </c>
      <c r="K29" s="163">
        <v>99.506287957691612</v>
      </c>
      <c r="L29" s="163">
        <v>99.506287957691612</v>
      </c>
      <c r="M29" s="163">
        <v>99.402058749107908</v>
      </c>
      <c r="N29" s="163">
        <v>99.530459095540266</v>
      </c>
      <c r="O29" s="163" t="s">
        <v>15</v>
      </c>
      <c r="P29" s="163">
        <v>98.949206168458673</v>
      </c>
      <c r="Q29" s="163">
        <v>99.065847531065415</v>
      </c>
      <c r="R29" s="163">
        <v>99.14570943501397</v>
      </c>
      <c r="S29" s="163">
        <v>99.343422496659031</v>
      </c>
      <c r="T29" s="163">
        <v>99.43698092133738</v>
      </c>
      <c r="U29" s="163">
        <v>100.24965485577874</v>
      </c>
      <c r="V29" s="163">
        <v>100.79033907358254</v>
      </c>
      <c r="W29" s="163">
        <v>100.85173726943488</v>
      </c>
      <c r="X29" s="163">
        <v>101.2163716570638</v>
      </c>
      <c r="Y29" s="163">
        <v>101.2895255502696</v>
      </c>
      <c r="Z29" s="163">
        <v>101.45629796360281</v>
      </c>
      <c r="AA29" s="163">
        <v>101.42523642112886</v>
      </c>
      <c r="AB29" s="163" t="s">
        <v>15</v>
      </c>
      <c r="AC29" s="163">
        <v>101.65102769529007</v>
      </c>
      <c r="AD29" s="163">
        <v>101.43007352832495</v>
      </c>
      <c r="AE29" s="163">
        <v>101.35148060538781</v>
      </c>
      <c r="AF29" s="163">
        <v>101.20121641204314</v>
      </c>
      <c r="AG29" s="163">
        <v>101.10014679952475</v>
      </c>
      <c r="AH29" s="163">
        <v>101.36169668231811</v>
      </c>
      <c r="AI29" s="163">
        <v>100.91961447077975</v>
      </c>
      <c r="AJ29" s="163">
        <v>100.63534733026049</v>
      </c>
      <c r="AK29" s="163">
        <v>100.27634244468402</v>
      </c>
      <c r="AL29" s="163">
        <v>100.23557212128016</v>
      </c>
      <c r="AM29" s="163">
        <v>101.61005596818819</v>
      </c>
      <c r="AN29" s="163">
        <v>101.91286222347502</v>
      </c>
      <c r="AO29" s="163" t="s">
        <v>15</v>
      </c>
      <c r="AP29" s="163">
        <v>102.06241698996969</v>
      </c>
      <c r="AQ29" s="163">
        <v>101.65501598545914</v>
      </c>
      <c r="AR29" s="163">
        <v>102.06966443949266</v>
      </c>
      <c r="AS29" s="163">
        <v>102.0215865136843</v>
      </c>
      <c r="AT29" s="163">
        <v>102.12096247686571</v>
      </c>
      <c r="AU29" s="163">
        <v>103.45325341339175</v>
      </c>
      <c r="AV29" s="163">
        <v>103.46435303135497</v>
      </c>
      <c r="AW29" s="163">
        <v>103.54926029062703</v>
      </c>
      <c r="AX29" s="163">
        <v>103.54502577742322</v>
      </c>
      <c r="AY29" s="163">
        <v>103.59841398748182</v>
      </c>
      <c r="AZ29" s="163">
        <v>102.05806871712714</v>
      </c>
      <c r="BA29" s="163">
        <v>101.7859935014026</v>
      </c>
      <c r="BB29" s="163" t="s">
        <v>15</v>
      </c>
      <c r="BC29" s="163">
        <v>101.9228747410657</v>
      </c>
      <c r="BD29" s="163">
        <v>102.3379815095626</v>
      </c>
      <c r="BE29" s="163">
        <v>101.91943408600599</v>
      </c>
      <c r="BF29" s="163">
        <v>102.90353875123466</v>
      </c>
      <c r="BG29" s="163">
        <v>102.90888879497777</v>
      </c>
      <c r="BH29" s="163">
        <v>100.98793498276054</v>
      </c>
      <c r="BI29" s="163">
        <v>100.89879777504602</v>
      </c>
      <c r="BJ29" s="163">
        <v>101.03048441119056</v>
      </c>
      <c r="BK29" s="163">
        <v>101.05726838376521</v>
      </c>
      <c r="BL29" s="163">
        <v>101.09941153238839</v>
      </c>
      <c r="BM29" s="163">
        <v>101.10527620417389</v>
      </c>
      <c r="BN29" s="163">
        <v>104.1788433629731</v>
      </c>
    </row>
    <row r="30" spans="1:66" s="170" customFormat="1" ht="12.75" customHeight="1">
      <c r="A30" s="593" t="s">
        <v>3806</v>
      </c>
      <c r="B30" s="163" t="s">
        <v>15</v>
      </c>
      <c r="C30" s="163">
        <v>101.99889457549067</v>
      </c>
      <c r="D30" s="163">
        <v>101.73088635629573</v>
      </c>
      <c r="E30" s="163">
        <v>101.4188227398465</v>
      </c>
      <c r="F30" s="163">
        <v>101.36086832911037</v>
      </c>
      <c r="G30" s="163">
        <v>101.10931642354205</v>
      </c>
      <c r="H30" s="163">
        <v>101.37040775995503</v>
      </c>
      <c r="I30" s="163">
        <v>101.32452251007993</v>
      </c>
      <c r="J30" s="163">
        <v>101.66075793232297</v>
      </c>
      <c r="K30" s="163">
        <v>101.28127064838483</v>
      </c>
      <c r="L30" s="163">
        <v>101.00992508790851</v>
      </c>
      <c r="M30" s="163">
        <v>100.86034070707734</v>
      </c>
      <c r="N30" s="163">
        <v>100.44540223795818</v>
      </c>
      <c r="O30" s="163" t="s">
        <v>15</v>
      </c>
      <c r="P30" s="163">
        <v>100.33592999047005</v>
      </c>
      <c r="Q30" s="163">
        <v>100.41288046760324</v>
      </c>
      <c r="R30" s="163">
        <v>100.4269469784483</v>
      </c>
      <c r="S30" s="163">
        <v>100.38495230891955</v>
      </c>
      <c r="T30" s="163">
        <v>100.41558765430787</v>
      </c>
      <c r="U30" s="163">
        <v>100.05818155758128</v>
      </c>
      <c r="V30" s="163">
        <v>100.08859803983302</v>
      </c>
      <c r="W30" s="163">
        <v>100.07276593029444</v>
      </c>
      <c r="X30" s="163">
        <v>100.35923602914558</v>
      </c>
      <c r="Y30" s="163">
        <v>100.42534224833469</v>
      </c>
      <c r="Z30" s="163">
        <v>100.55233864401463</v>
      </c>
      <c r="AA30" s="163">
        <v>100.64631282902661</v>
      </c>
      <c r="AB30" s="163" t="s">
        <v>15</v>
      </c>
      <c r="AC30" s="163">
        <v>100.72773156970453</v>
      </c>
      <c r="AD30" s="163">
        <v>100.72999598878556</v>
      </c>
      <c r="AE30" s="163">
        <v>100.85123578279551</v>
      </c>
      <c r="AF30" s="163">
        <v>100.96104733003797</v>
      </c>
      <c r="AG30" s="163">
        <v>100.86335359211414</v>
      </c>
      <c r="AH30" s="163">
        <v>101.0257922837436</v>
      </c>
      <c r="AI30" s="163">
        <v>100.97707938382563</v>
      </c>
      <c r="AJ30" s="163">
        <v>101.38381388190989</v>
      </c>
      <c r="AK30" s="163">
        <v>101.23247315859911</v>
      </c>
      <c r="AL30" s="163">
        <v>101.15047131521857</v>
      </c>
      <c r="AM30" s="163">
        <v>101.49274852385537</v>
      </c>
      <c r="AN30" s="163">
        <v>101.46846383429018</v>
      </c>
      <c r="AO30" s="163" t="s">
        <v>15</v>
      </c>
      <c r="AP30" s="163">
        <v>101.43951824160477</v>
      </c>
      <c r="AQ30" s="163">
        <v>101.19293628822108</v>
      </c>
      <c r="AR30" s="163">
        <v>101.15908867783226</v>
      </c>
      <c r="AS30" s="163">
        <v>101.1444702273879</v>
      </c>
      <c r="AT30" s="163">
        <v>101.16946453804381</v>
      </c>
      <c r="AU30" s="163">
        <v>101.1140053605931</v>
      </c>
      <c r="AV30" s="163">
        <v>101.2692471211154</v>
      </c>
      <c r="AW30" s="163">
        <v>100.9183139556477</v>
      </c>
      <c r="AX30" s="163">
        <v>101.06701391034427</v>
      </c>
      <c r="AY30" s="163">
        <v>101.21091827700739</v>
      </c>
      <c r="AZ30" s="163">
        <v>100.82003707818438</v>
      </c>
      <c r="BA30" s="163">
        <v>101.1116614588182</v>
      </c>
      <c r="BB30" s="163" t="s">
        <v>15</v>
      </c>
      <c r="BC30" s="163">
        <v>101.70828093928235</v>
      </c>
      <c r="BD30" s="163">
        <v>102.35034325586989</v>
      </c>
      <c r="BE30" s="163">
        <v>102.40402817867877</v>
      </c>
      <c r="BF30" s="163">
        <v>102.27136524322195</v>
      </c>
      <c r="BG30" s="163">
        <v>102.86097625907014</v>
      </c>
      <c r="BH30" s="163">
        <v>103.19397840034642</v>
      </c>
      <c r="BI30" s="163">
        <v>103.25686824489628</v>
      </c>
      <c r="BJ30" s="163">
        <v>103.17075217161799</v>
      </c>
      <c r="BK30" s="163">
        <v>102.98126856618457</v>
      </c>
      <c r="BL30" s="163">
        <v>103.47946027703705</v>
      </c>
      <c r="BM30" s="163">
        <v>103.64256601461383</v>
      </c>
      <c r="BN30" s="163">
        <v>103.99673254013999</v>
      </c>
    </row>
    <row r="31" spans="1:66" s="170" customFormat="1" ht="12.75" customHeight="1">
      <c r="A31" s="161" t="s">
        <v>2955</v>
      </c>
      <c r="B31" s="163" t="s">
        <v>15</v>
      </c>
      <c r="C31" s="163">
        <v>101.33966667355965</v>
      </c>
      <c r="D31" s="163">
        <v>101.16512009497285</v>
      </c>
      <c r="E31" s="163">
        <v>100.86513256568659</v>
      </c>
      <c r="F31" s="163">
        <v>100.79231321799584</v>
      </c>
      <c r="G31" s="163">
        <v>100.61435823696957</v>
      </c>
      <c r="H31" s="163">
        <v>100.74914520332356</v>
      </c>
      <c r="I31" s="163">
        <v>100.72777910347517</v>
      </c>
      <c r="J31" s="163">
        <v>101.13354314913694</v>
      </c>
      <c r="K31" s="163">
        <v>100.92165652063585</v>
      </c>
      <c r="L31" s="163">
        <v>100.50942652032633</v>
      </c>
      <c r="M31" s="163">
        <v>100.29828896322527</v>
      </c>
      <c r="N31" s="163">
        <v>100.09914230132617</v>
      </c>
      <c r="O31" s="163" t="s">
        <v>15</v>
      </c>
      <c r="P31" s="163">
        <v>100.0434921493991</v>
      </c>
      <c r="Q31" s="163">
        <v>100.20393085530783</v>
      </c>
      <c r="R31" s="163">
        <v>100.20677491104284</v>
      </c>
      <c r="S31" s="163">
        <v>100.21866286391987</v>
      </c>
      <c r="T31" s="163">
        <v>100.32814719023901</v>
      </c>
      <c r="U31" s="163">
        <v>100.12932681244686</v>
      </c>
      <c r="V31" s="163">
        <v>100.11622553325878</v>
      </c>
      <c r="W31" s="163">
        <v>100.06302965226108</v>
      </c>
      <c r="X31" s="163">
        <v>100.31412231976395</v>
      </c>
      <c r="Y31" s="163">
        <v>100.40716048421423</v>
      </c>
      <c r="Z31" s="163">
        <v>100.59566721792947</v>
      </c>
      <c r="AA31" s="163">
        <v>100.86738072672287</v>
      </c>
      <c r="AB31" s="163" t="s">
        <v>15</v>
      </c>
      <c r="AC31" s="163">
        <v>100.9169001826231</v>
      </c>
      <c r="AD31" s="163">
        <v>100.89239068790647</v>
      </c>
      <c r="AE31" s="163">
        <v>101.14364628059029</v>
      </c>
      <c r="AF31" s="163">
        <v>101.20939494117778</v>
      </c>
      <c r="AG31" s="163">
        <v>101.21001934759921</v>
      </c>
      <c r="AH31" s="163">
        <v>101.27974197857384</v>
      </c>
      <c r="AI31" s="163">
        <v>101.2795406079168</v>
      </c>
      <c r="AJ31" s="163">
        <v>101.82590460632943</v>
      </c>
      <c r="AK31" s="163">
        <v>101.72595522413457</v>
      </c>
      <c r="AL31" s="163">
        <v>101.66747691409832</v>
      </c>
      <c r="AM31" s="163">
        <v>101.76422243400036</v>
      </c>
      <c r="AN31" s="163">
        <v>101.67480710611902</v>
      </c>
      <c r="AO31" s="163" t="s">
        <v>15</v>
      </c>
      <c r="AP31" s="163">
        <v>101.75479448123892</v>
      </c>
      <c r="AQ31" s="163">
        <v>101.46926158611542</v>
      </c>
      <c r="AR31" s="163">
        <v>101.0999521108276</v>
      </c>
      <c r="AS31" s="163">
        <v>101.06203806699313</v>
      </c>
      <c r="AT31" s="163">
        <v>101.05576654877059</v>
      </c>
      <c r="AU31" s="163">
        <v>100.96359500378469</v>
      </c>
      <c r="AV31" s="163">
        <v>101.08447707488592</v>
      </c>
      <c r="AW31" s="163">
        <v>100.61748243644386</v>
      </c>
      <c r="AX31" s="163">
        <v>100.75369018333329</v>
      </c>
      <c r="AY31" s="163">
        <v>100.97083377256699</v>
      </c>
      <c r="AZ31" s="163">
        <v>100.83440413863016</v>
      </c>
      <c r="BA31" s="163">
        <v>101.15958098199391</v>
      </c>
      <c r="BB31" s="163" t="s">
        <v>15</v>
      </c>
      <c r="BC31" s="163">
        <v>102.13226071788164</v>
      </c>
      <c r="BD31" s="163">
        <v>102.95387382734289</v>
      </c>
      <c r="BE31" s="163">
        <v>103.22420253653813</v>
      </c>
      <c r="BF31" s="163">
        <v>103.13754878955007</v>
      </c>
      <c r="BG31" s="163">
        <v>103.76976627994139</v>
      </c>
      <c r="BH31" s="163">
        <v>104.01372579060791</v>
      </c>
      <c r="BI31" s="163">
        <v>104.05921317793548</v>
      </c>
      <c r="BJ31" s="163">
        <v>103.97631495827271</v>
      </c>
      <c r="BK31" s="163">
        <v>103.75005405784765</v>
      </c>
      <c r="BL31" s="163">
        <v>104.04005122378956</v>
      </c>
      <c r="BM31" s="163">
        <v>104.13472380438169</v>
      </c>
      <c r="BN31" s="163">
        <v>104.19610510163564</v>
      </c>
    </row>
    <row r="32" spans="1:66" s="170" customFormat="1" ht="12.75" customHeight="1">
      <c r="A32" s="165" t="s">
        <v>2959</v>
      </c>
      <c r="B32" s="163" t="s">
        <v>15</v>
      </c>
      <c r="C32" s="163">
        <v>102.72297477601278</v>
      </c>
      <c r="D32" s="163">
        <v>102.33540524113396</v>
      </c>
      <c r="E32" s="163">
        <v>102.21262899983105</v>
      </c>
      <c r="F32" s="163">
        <v>103.59141351411726</v>
      </c>
      <c r="G32" s="163">
        <v>102.41424656780418</v>
      </c>
      <c r="H32" s="163">
        <v>102.71963256305003</v>
      </c>
      <c r="I32" s="163">
        <v>102.44472701936522</v>
      </c>
      <c r="J32" s="163">
        <v>101.52783136398409</v>
      </c>
      <c r="K32" s="163">
        <v>101.22968624692381</v>
      </c>
      <c r="L32" s="163">
        <v>101.03952014156292</v>
      </c>
      <c r="M32" s="163">
        <v>101.15899474608543</v>
      </c>
      <c r="N32" s="163">
        <v>101.11950611998597</v>
      </c>
      <c r="O32" s="163" t="s">
        <v>15</v>
      </c>
      <c r="P32" s="163">
        <v>101.48466813028969</v>
      </c>
      <c r="Q32" s="163">
        <v>101.86654978084076</v>
      </c>
      <c r="R32" s="163">
        <v>101.53257868690729</v>
      </c>
      <c r="S32" s="163">
        <v>99.873799592700891</v>
      </c>
      <c r="T32" s="163">
        <v>100.81731886259556</v>
      </c>
      <c r="U32" s="163">
        <v>100.35211709423606</v>
      </c>
      <c r="V32" s="163">
        <v>100.0795648918017</v>
      </c>
      <c r="W32" s="163">
        <v>99.928863553976214</v>
      </c>
      <c r="X32" s="163">
        <v>100.16115221784048</v>
      </c>
      <c r="Y32" s="163">
        <v>100.03811201473955</v>
      </c>
      <c r="Z32" s="163">
        <v>100.20780236819435</v>
      </c>
      <c r="AA32" s="163">
        <v>100.30107485796267</v>
      </c>
      <c r="AB32" s="163" t="s">
        <v>15</v>
      </c>
      <c r="AC32" s="163">
        <v>99.928608030683009</v>
      </c>
      <c r="AD32" s="163">
        <v>99.509993422640491</v>
      </c>
      <c r="AE32" s="163">
        <v>100.10764312912931</v>
      </c>
      <c r="AF32" s="163">
        <v>100.40370366945774</v>
      </c>
      <c r="AG32" s="163">
        <v>102.25581714259569</v>
      </c>
      <c r="AH32" s="163">
        <v>101.72692155774821</v>
      </c>
      <c r="AI32" s="163">
        <v>101.76213043812854</v>
      </c>
      <c r="AJ32" s="163">
        <v>102.00847374070278</v>
      </c>
      <c r="AK32" s="163">
        <v>102.72751051338722</v>
      </c>
      <c r="AL32" s="163">
        <v>102.71731064522689</v>
      </c>
      <c r="AM32" s="163">
        <v>102.33417677085832</v>
      </c>
      <c r="AN32" s="163">
        <v>102.15613928472618</v>
      </c>
      <c r="AO32" s="163" t="s">
        <v>15</v>
      </c>
      <c r="AP32" s="163">
        <v>102.13275691458001</v>
      </c>
      <c r="AQ32" s="163">
        <v>102.23628272397427</v>
      </c>
      <c r="AR32" s="163">
        <v>101.57144713192341</v>
      </c>
      <c r="AS32" s="163">
        <v>101.92030482599641</v>
      </c>
      <c r="AT32" s="163">
        <v>101.8418078350422</v>
      </c>
      <c r="AU32" s="163">
        <v>101.99259659442393</v>
      </c>
      <c r="AV32" s="163">
        <v>101.86308796643979</v>
      </c>
      <c r="AW32" s="163">
        <v>101.42615184666064</v>
      </c>
      <c r="AX32" s="163">
        <v>100.61518046914424</v>
      </c>
      <c r="AY32" s="163">
        <v>100.47700672471819</v>
      </c>
      <c r="AZ32" s="163">
        <v>100.50505497405811</v>
      </c>
      <c r="BA32" s="163">
        <v>100.54736391825276</v>
      </c>
      <c r="BB32" s="163" t="s">
        <v>15</v>
      </c>
      <c r="BC32" s="163">
        <v>100.94861498589968</v>
      </c>
      <c r="BD32" s="163">
        <v>102.19938103257834</v>
      </c>
      <c r="BE32" s="163">
        <v>102.78627579360737</v>
      </c>
      <c r="BF32" s="163">
        <v>102.45102632813892</v>
      </c>
      <c r="BG32" s="163">
        <v>100.86578491599008</v>
      </c>
      <c r="BH32" s="163">
        <v>100.91561108746509</v>
      </c>
      <c r="BI32" s="163">
        <v>100.99771113195213</v>
      </c>
      <c r="BJ32" s="163">
        <v>101.30417180401197</v>
      </c>
      <c r="BK32" s="163">
        <v>101.45260294057084</v>
      </c>
      <c r="BL32" s="163">
        <v>101.58720045516678</v>
      </c>
      <c r="BM32" s="163">
        <v>101.59401035742357</v>
      </c>
      <c r="BN32" s="163">
        <v>101.65916834558919</v>
      </c>
    </row>
    <row r="33" spans="1:66" s="170" customFormat="1" ht="12.75" customHeight="1">
      <c r="A33" s="165" t="s">
        <v>3807</v>
      </c>
      <c r="B33" s="163" t="s">
        <v>15</v>
      </c>
      <c r="C33" s="163">
        <v>101.24287576124415</v>
      </c>
      <c r="D33" s="163">
        <v>101.07133600102891</v>
      </c>
      <c r="E33" s="163">
        <v>100.75547837417042</v>
      </c>
      <c r="F33" s="163">
        <v>100.61088800120304</v>
      </c>
      <c r="G33" s="163">
        <v>100.47735808056622</v>
      </c>
      <c r="H33" s="163">
        <v>100.58153159405126</v>
      </c>
      <c r="I33" s="163">
        <v>100.57810806717333</v>
      </c>
      <c r="J33" s="163">
        <v>101.07890805612385</v>
      </c>
      <c r="K33" s="163">
        <v>100.833545776647</v>
      </c>
      <c r="L33" s="163">
        <v>100.39638196637826</v>
      </c>
      <c r="M33" s="163">
        <v>100.1556397802491</v>
      </c>
      <c r="N33" s="163">
        <v>99.93665841174338</v>
      </c>
      <c r="O33" s="163" t="s">
        <v>15</v>
      </c>
      <c r="P33" s="163">
        <v>99.857071726918178</v>
      </c>
      <c r="Q33" s="163">
        <v>99.989896888945481</v>
      </c>
      <c r="R33" s="163">
        <v>100.0260775801781</v>
      </c>
      <c r="S33" s="163">
        <v>100.13338370276649</v>
      </c>
      <c r="T33" s="163">
        <v>100.21007993721307</v>
      </c>
      <c r="U33" s="163">
        <v>100.05082945053093</v>
      </c>
      <c r="V33" s="163">
        <v>100.04563661229045</v>
      </c>
      <c r="W33" s="163">
        <v>100.00736990379855</v>
      </c>
      <c r="X33" s="163">
        <v>100.31793242729765</v>
      </c>
      <c r="Y33" s="163">
        <v>100.42262291694971</v>
      </c>
      <c r="Z33" s="163">
        <v>100.64496479381391</v>
      </c>
      <c r="AA33" s="163">
        <v>100.97171540090235</v>
      </c>
      <c r="AB33" s="163" t="s">
        <v>15</v>
      </c>
      <c r="AC33" s="163">
        <v>100.99215687940091</v>
      </c>
      <c r="AD33" s="163">
        <v>100.97476560389337</v>
      </c>
      <c r="AE33" s="163">
        <v>101.24180244293851</v>
      </c>
      <c r="AF33" s="163">
        <v>101.3095237165298</v>
      </c>
      <c r="AG33" s="163">
        <v>101.29853492352487</v>
      </c>
      <c r="AH33" s="163">
        <v>101.33308392114493</v>
      </c>
      <c r="AI33" s="163">
        <v>101.32013543289602</v>
      </c>
      <c r="AJ33" s="163">
        <v>101.95223246318128</v>
      </c>
      <c r="AK33" s="163">
        <v>101.81159064271714</v>
      </c>
      <c r="AL33" s="163">
        <v>101.74999857220828</v>
      </c>
      <c r="AM33" s="163">
        <v>101.8828212573566</v>
      </c>
      <c r="AN33" s="163">
        <v>101.69989277289564</v>
      </c>
      <c r="AO33" s="163" t="s">
        <v>15</v>
      </c>
      <c r="AP33" s="163">
        <v>101.77672683530523</v>
      </c>
      <c r="AQ33" s="163">
        <v>101.40144172675308</v>
      </c>
      <c r="AR33" s="163">
        <v>100.97292444835672</v>
      </c>
      <c r="AS33" s="163">
        <v>100.91496429582787</v>
      </c>
      <c r="AT33" s="163">
        <v>100.84116455230185</v>
      </c>
      <c r="AU33" s="163">
        <v>100.78776128539381</v>
      </c>
      <c r="AV33" s="163">
        <v>100.91802443137099</v>
      </c>
      <c r="AW33" s="163">
        <v>100.29333585146172</v>
      </c>
      <c r="AX33" s="163">
        <v>100.43907301334114</v>
      </c>
      <c r="AY33" s="163">
        <v>100.65153395574902</v>
      </c>
      <c r="AZ33" s="163">
        <v>100.46071480101149</v>
      </c>
      <c r="BA33" s="163">
        <v>100.85937862996097</v>
      </c>
      <c r="BB33" s="163" t="s">
        <v>15</v>
      </c>
      <c r="BC33" s="163">
        <v>101.94110604010275</v>
      </c>
      <c r="BD33" s="163">
        <v>102.85491111716397</v>
      </c>
      <c r="BE33" s="163">
        <v>103.15009254100853</v>
      </c>
      <c r="BF33" s="163">
        <v>103.03453854740832</v>
      </c>
      <c r="BG33" s="163">
        <v>103.60058623282455</v>
      </c>
      <c r="BH33" s="163">
        <v>103.87543110230102</v>
      </c>
      <c r="BI33" s="163">
        <v>103.92245184463211</v>
      </c>
      <c r="BJ33" s="163">
        <v>103.90395360553333</v>
      </c>
      <c r="BK33" s="163">
        <v>103.65619026044367</v>
      </c>
      <c r="BL33" s="163">
        <v>103.97194301500858</v>
      </c>
      <c r="BM33" s="163">
        <v>104.05214149902611</v>
      </c>
      <c r="BN33" s="163">
        <v>104.1017259521479</v>
      </c>
    </row>
    <row r="34" spans="1:66" s="170" customFormat="1" ht="12.75" customHeight="1">
      <c r="A34" s="946" t="s">
        <v>2956</v>
      </c>
      <c r="B34" s="163" t="s">
        <v>15</v>
      </c>
      <c r="C34" s="163">
        <v>102.37480282284534</v>
      </c>
      <c r="D34" s="163">
        <v>102.16424968287552</v>
      </c>
      <c r="E34" s="163">
        <v>101.7739541140775</v>
      </c>
      <c r="F34" s="163">
        <v>102.01823693415359</v>
      </c>
      <c r="G34" s="163">
        <v>101.94828080158771</v>
      </c>
      <c r="H34" s="163">
        <v>101.81518880657303</v>
      </c>
      <c r="I34" s="163">
        <v>101.77202225733231</v>
      </c>
      <c r="J34" s="163">
        <v>102.02703174463987</v>
      </c>
      <c r="K34" s="163">
        <v>101.66260171070962</v>
      </c>
      <c r="L34" s="163">
        <v>101.39317352430868</v>
      </c>
      <c r="M34" s="163">
        <v>101.10862794654807</v>
      </c>
      <c r="N34" s="163">
        <v>100.82021217447547</v>
      </c>
      <c r="O34" s="163" t="s">
        <v>15</v>
      </c>
      <c r="P34" s="163">
        <v>100.67885215683683</v>
      </c>
      <c r="Q34" s="163">
        <v>100.89579626169522</v>
      </c>
      <c r="R34" s="163">
        <v>100.949965033807</v>
      </c>
      <c r="S34" s="163">
        <v>100.67872580867143</v>
      </c>
      <c r="T34" s="163">
        <v>100.77561719503048</v>
      </c>
      <c r="U34" s="163">
        <v>100.79360448076437</v>
      </c>
      <c r="V34" s="163">
        <v>100.78837583933556</v>
      </c>
      <c r="W34" s="163">
        <v>100.72939662578531</v>
      </c>
      <c r="X34" s="163">
        <v>101.1323403076</v>
      </c>
      <c r="Y34" s="163">
        <v>101.06578027026323</v>
      </c>
      <c r="Z34" s="163">
        <v>101.57885271691572</v>
      </c>
      <c r="AA34" s="163">
        <v>102.90443019103969</v>
      </c>
      <c r="AB34" s="163" t="s">
        <v>15</v>
      </c>
      <c r="AC34" s="163">
        <v>102.94676101140725</v>
      </c>
      <c r="AD34" s="163">
        <v>102.91777426360072</v>
      </c>
      <c r="AE34" s="163">
        <v>103.47803750375284</v>
      </c>
      <c r="AF34" s="163">
        <v>103.67214083277196</v>
      </c>
      <c r="AG34" s="163">
        <v>103.67447127465861</v>
      </c>
      <c r="AH34" s="163">
        <v>103.47129282972453</v>
      </c>
      <c r="AI34" s="163">
        <v>103.4826127463925</v>
      </c>
      <c r="AJ34" s="163">
        <v>103.75053800191236</v>
      </c>
      <c r="AK34" s="163">
        <v>103.40122749047067</v>
      </c>
      <c r="AL34" s="163">
        <v>103.32943417405791</v>
      </c>
      <c r="AM34" s="163">
        <v>102.91366436673479</v>
      </c>
      <c r="AN34" s="163">
        <v>101.86562658039338</v>
      </c>
      <c r="AO34" s="163" t="s">
        <v>15</v>
      </c>
      <c r="AP34" s="163">
        <v>102.01263489459235</v>
      </c>
      <c r="AQ34" s="163">
        <v>101.91548288337431</v>
      </c>
      <c r="AR34" s="163">
        <v>101.28938116108088</v>
      </c>
      <c r="AS34" s="163">
        <v>101.01973157351142</v>
      </c>
      <c r="AT34" s="163">
        <v>101.03610368323001</v>
      </c>
      <c r="AU34" s="163">
        <v>100.89073757011336</v>
      </c>
      <c r="AV34" s="163">
        <v>101.32616031240084</v>
      </c>
      <c r="AW34" s="163">
        <v>101.33020233641584</v>
      </c>
      <c r="AX34" s="163">
        <v>101.61302864357596</v>
      </c>
      <c r="AY34" s="163">
        <v>101.61608308240109</v>
      </c>
      <c r="AZ34" s="163">
        <v>101.51345649149401</v>
      </c>
      <c r="BA34" s="163">
        <v>102.6279624828</v>
      </c>
      <c r="BB34" s="163" t="s">
        <v>15</v>
      </c>
      <c r="BC34" s="163">
        <v>102.95361280414181</v>
      </c>
      <c r="BD34" s="163">
        <v>102.97455076591839</v>
      </c>
      <c r="BE34" s="163">
        <v>103.05883227165258</v>
      </c>
      <c r="BF34" s="163">
        <v>102.97159384967503</v>
      </c>
      <c r="BG34" s="163">
        <v>101.92688578941898</v>
      </c>
      <c r="BH34" s="163">
        <v>102.18672595742979</v>
      </c>
      <c r="BI34" s="163">
        <v>101.85627679543168</v>
      </c>
      <c r="BJ34" s="163">
        <v>101.59329445344621</v>
      </c>
      <c r="BK34" s="163">
        <v>101.23376419116758</v>
      </c>
      <c r="BL34" s="163">
        <v>101.64770728862445</v>
      </c>
      <c r="BM34" s="163">
        <v>101.83853874889562</v>
      </c>
      <c r="BN34" s="163">
        <v>101.73968327453726</v>
      </c>
    </row>
    <row r="35" spans="1:66" s="170" customFormat="1" ht="12.75" customHeight="1">
      <c r="A35" s="946" t="s">
        <v>2957</v>
      </c>
      <c r="B35" s="163" t="s">
        <v>15</v>
      </c>
      <c r="C35" s="163">
        <v>100.06308653774884</v>
      </c>
      <c r="D35" s="163">
        <v>99.971789707116457</v>
      </c>
      <c r="E35" s="163">
        <v>99.645011545859049</v>
      </c>
      <c r="F35" s="163">
        <v>99.486900136217429</v>
      </c>
      <c r="G35" s="163">
        <v>99.262682646606649</v>
      </c>
      <c r="H35" s="163">
        <v>99.565764542647443</v>
      </c>
      <c r="I35" s="163">
        <v>99.648681705231965</v>
      </c>
      <c r="J35" s="163">
        <v>100.42707198741275</v>
      </c>
      <c r="K35" s="163">
        <v>100.25433793995506</v>
      </c>
      <c r="L35" s="163">
        <v>99.665248462882943</v>
      </c>
      <c r="M35" s="163">
        <v>99.414407062836901</v>
      </c>
      <c r="N35" s="163">
        <v>99.310901188091691</v>
      </c>
      <c r="O35" s="163" t="s">
        <v>15</v>
      </c>
      <c r="P35" s="163">
        <v>99.29960935902929</v>
      </c>
      <c r="Q35" s="163">
        <v>99.366259568728694</v>
      </c>
      <c r="R35" s="163">
        <v>99.29666228652097</v>
      </c>
      <c r="S35" s="163">
        <v>99.516973541920422</v>
      </c>
      <c r="T35" s="163">
        <v>99.64107209771889</v>
      </c>
      <c r="U35" s="163">
        <v>99.455957284172968</v>
      </c>
      <c r="V35" s="163">
        <v>99.38829201488069</v>
      </c>
      <c r="W35" s="163">
        <v>99.437629737109461</v>
      </c>
      <c r="X35" s="163">
        <v>99.635599714598598</v>
      </c>
      <c r="Y35" s="163">
        <v>99.700502038502691</v>
      </c>
      <c r="Z35" s="163">
        <v>99.795508429499051</v>
      </c>
      <c r="AA35" s="163">
        <v>99.816603458684895</v>
      </c>
      <c r="AB35" s="163" t="s">
        <v>15</v>
      </c>
      <c r="AC35" s="163">
        <v>99.794400977883953</v>
      </c>
      <c r="AD35" s="163">
        <v>99.71243887287163</v>
      </c>
      <c r="AE35" s="163">
        <v>99.830526651531798</v>
      </c>
      <c r="AF35" s="163">
        <v>99.932872959793301</v>
      </c>
      <c r="AG35" s="163">
        <v>99.970174522526094</v>
      </c>
      <c r="AH35" s="163">
        <v>100.17929049173098</v>
      </c>
      <c r="AI35" s="163">
        <v>100.29763632690074</v>
      </c>
      <c r="AJ35" s="163">
        <v>101.31623354844655</v>
      </c>
      <c r="AK35" s="163">
        <v>101.30117621999742</v>
      </c>
      <c r="AL35" s="163">
        <v>101.27581701278292</v>
      </c>
      <c r="AM35" s="163">
        <v>102.01592242320132</v>
      </c>
      <c r="AN35" s="163">
        <v>102.09727183549215</v>
      </c>
      <c r="AO35" s="163" t="s">
        <v>15</v>
      </c>
      <c r="AP35" s="163">
        <v>102.17421720253745</v>
      </c>
      <c r="AQ35" s="163">
        <v>101.41722356906844</v>
      </c>
      <c r="AR35" s="163">
        <v>101.03932160752689</v>
      </c>
      <c r="AS35" s="163">
        <v>101.03806523285353</v>
      </c>
      <c r="AT35" s="163">
        <v>100.84513360005174</v>
      </c>
      <c r="AU35" s="163">
        <v>100.49504048524855</v>
      </c>
      <c r="AV35" s="163">
        <v>100.17256230386313</v>
      </c>
      <c r="AW35" s="163">
        <v>99.086247612379026</v>
      </c>
      <c r="AX35" s="163">
        <v>99.221093142576876</v>
      </c>
      <c r="AY35" s="163">
        <v>99.698342388076085</v>
      </c>
      <c r="AZ35" s="163">
        <v>99.290156080887925</v>
      </c>
      <c r="BA35" s="163">
        <v>99.217738434135228</v>
      </c>
      <c r="BB35" s="163" t="s">
        <v>15</v>
      </c>
      <c r="BC35" s="163">
        <v>101.53230016174027</v>
      </c>
      <c r="BD35" s="163">
        <v>103.59147534772258</v>
      </c>
      <c r="BE35" s="163">
        <v>104.1124520703785</v>
      </c>
      <c r="BF35" s="163">
        <v>103.90452135545414</v>
      </c>
      <c r="BG35" s="163">
        <v>105.85480620050187</v>
      </c>
      <c r="BH35" s="163">
        <v>106.16425166827783</v>
      </c>
      <c r="BI35" s="163">
        <v>106.45770544180051</v>
      </c>
      <c r="BJ35" s="163">
        <v>106.62797571894448</v>
      </c>
      <c r="BK35" s="163">
        <v>106.54515488581234</v>
      </c>
      <c r="BL35" s="163">
        <v>106.15335510301264</v>
      </c>
      <c r="BM35" s="163">
        <v>105.89016130423443</v>
      </c>
      <c r="BN35" s="163">
        <v>106.14342973638024</v>
      </c>
    </row>
    <row r="36" spans="1:66" s="170" customFormat="1" ht="12.75" customHeight="1">
      <c r="A36" s="946" t="s">
        <v>2958</v>
      </c>
      <c r="B36" s="163" t="s">
        <v>15</v>
      </c>
      <c r="C36" s="163">
        <v>102.05379406796993</v>
      </c>
      <c r="D36" s="163">
        <v>101.7879414263754</v>
      </c>
      <c r="E36" s="163">
        <v>101.56250048163302</v>
      </c>
      <c r="F36" s="163">
        <v>101.06327078190138</v>
      </c>
      <c r="G36" s="163">
        <v>101.01723272144282</v>
      </c>
      <c r="H36" s="163">
        <v>101.01625047495986</v>
      </c>
      <c r="I36" s="163">
        <v>100.89719140809538</v>
      </c>
      <c r="J36" s="163">
        <v>101.21085747900835</v>
      </c>
      <c r="K36" s="163">
        <v>100.99609608048823</v>
      </c>
      <c r="L36" s="163">
        <v>100.62877201661689</v>
      </c>
      <c r="M36" s="163">
        <v>100.45400757722929</v>
      </c>
      <c r="N36" s="163">
        <v>100.11304055589503</v>
      </c>
      <c r="O36" s="163" t="s">
        <v>15</v>
      </c>
      <c r="P36" s="163">
        <v>99.981514512941089</v>
      </c>
      <c r="Q36" s="163">
        <v>100.14097688074857</v>
      </c>
      <c r="R36" s="163">
        <v>100.34131622882956</v>
      </c>
      <c r="S36" s="163">
        <v>100.63829954735924</v>
      </c>
      <c r="T36" s="163">
        <v>100.6176245975184</v>
      </c>
      <c r="U36" s="163">
        <v>100.33215519720291</v>
      </c>
      <c r="V36" s="163">
        <v>100.44005908796578</v>
      </c>
      <c r="W36" s="163">
        <v>100.25785732257944</v>
      </c>
      <c r="X36" s="163">
        <v>100.63407509593247</v>
      </c>
      <c r="Y36" s="163">
        <v>100.97904579614365</v>
      </c>
      <c r="Z36" s="163">
        <v>101.11162399711876</v>
      </c>
      <c r="AA36" s="163">
        <v>100.94582042628066</v>
      </c>
      <c r="AB36" s="163" t="s">
        <v>15</v>
      </c>
      <c r="AC36" s="163">
        <v>101.01431326502015</v>
      </c>
      <c r="AD36" s="163">
        <v>101.10605464501094</v>
      </c>
      <c r="AE36" s="163">
        <v>101.31041873954601</v>
      </c>
      <c r="AF36" s="163">
        <v>101.19290045962492</v>
      </c>
      <c r="AG36" s="163">
        <v>101.08970722990496</v>
      </c>
      <c r="AH36" s="163">
        <v>101.0724598097712</v>
      </c>
      <c r="AI36" s="163">
        <v>100.82069619954466</v>
      </c>
      <c r="AJ36" s="163">
        <v>101.18825727605336</v>
      </c>
      <c r="AK36" s="163">
        <v>101.05496239370821</v>
      </c>
      <c r="AL36" s="163">
        <v>100.94422095947195</v>
      </c>
      <c r="AM36" s="163">
        <v>100.6420324619591</v>
      </c>
      <c r="AN36" s="163">
        <v>100.89411888172455</v>
      </c>
      <c r="AO36" s="163" t="s">
        <v>15</v>
      </c>
      <c r="AP36" s="163">
        <v>100.90075131634111</v>
      </c>
      <c r="AQ36" s="163">
        <v>100.85850984179352</v>
      </c>
      <c r="AR36" s="163">
        <v>100.5470585463403</v>
      </c>
      <c r="AS36" s="163">
        <v>100.61204396797538</v>
      </c>
      <c r="AT36" s="163">
        <v>100.63731386555641</v>
      </c>
      <c r="AU36" s="163">
        <v>101.15455199130156</v>
      </c>
      <c r="AV36" s="163">
        <v>101.55394868631005</v>
      </c>
      <c r="AW36" s="163">
        <v>100.96672133742499</v>
      </c>
      <c r="AX36" s="163">
        <v>100.99306667473888</v>
      </c>
      <c r="AY36" s="163">
        <v>101.05893251000437</v>
      </c>
      <c r="AZ36" s="163">
        <v>101.18904059192535</v>
      </c>
      <c r="BA36" s="163">
        <v>101.29351710304593</v>
      </c>
      <c r="BB36" s="163" t="s">
        <v>15</v>
      </c>
      <c r="BC36" s="163">
        <v>101.47768370065418</v>
      </c>
      <c r="BD36" s="163">
        <v>101.65009598895341</v>
      </c>
      <c r="BE36" s="163">
        <v>101.80761897510865</v>
      </c>
      <c r="BF36" s="163">
        <v>101.84775285054546</v>
      </c>
      <c r="BG36" s="163">
        <v>102.42333194708269</v>
      </c>
      <c r="BH36" s="163">
        <v>102.65444883180264</v>
      </c>
      <c r="BI36" s="163">
        <v>102.82825341612498</v>
      </c>
      <c r="BJ36" s="163">
        <v>102.861181418231</v>
      </c>
      <c r="BK36" s="163">
        <v>102.48538100424278</v>
      </c>
      <c r="BL36" s="163">
        <v>103.5397773892844</v>
      </c>
      <c r="BM36" s="163">
        <v>103.91662505034174</v>
      </c>
      <c r="BN36" s="163">
        <v>103.88811547191688</v>
      </c>
    </row>
    <row r="37" spans="1:66" s="170" customFormat="1" ht="12.75" customHeight="1">
      <c r="A37" s="165" t="s">
        <v>3828</v>
      </c>
      <c r="B37" s="163" t="s">
        <v>15</v>
      </c>
      <c r="C37" s="163">
        <v>101.55459645959037</v>
      </c>
      <c r="D37" s="163">
        <v>101.45870221170168</v>
      </c>
      <c r="E37" s="163">
        <v>101.33104406373809</v>
      </c>
      <c r="F37" s="163">
        <v>100.98699258546317</v>
      </c>
      <c r="G37" s="163">
        <v>101.25194811981326</v>
      </c>
      <c r="H37" s="163">
        <v>102.08616893391505</v>
      </c>
      <c r="I37" s="163">
        <v>102.09316148156104</v>
      </c>
      <c r="J37" s="163">
        <v>102.35462806465083</v>
      </c>
      <c r="K37" s="163">
        <v>102.89637174907564</v>
      </c>
      <c r="L37" s="163">
        <v>102.67801651918438</v>
      </c>
      <c r="M37" s="163">
        <v>102.64001589376358</v>
      </c>
      <c r="N37" s="163">
        <v>102.59402982733934</v>
      </c>
      <c r="O37" s="163" t="s">
        <v>15</v>
      </c>
      <c r="P37" s="163">
        <v>102.51939906489456</v>
      </c>
      <c r="Q37" s="163">
        <v>103.02557371263784</v>
      </c>
      <c r="R37" s="163">
        <v>102.66221032785559</v>
      </c>
      <c r="S37" s="163">
        <v>102.79989026691661</v>
      </c>
      <c r="T37" s="163">
        <v>102.45384594511056</v>
      </c>
      <c r="U37" s="163">
        <v>101.54675276466898</v>
      </c>
      <c r="V37" s="163">
        <v>101.5207726001738</v>
      </c>
      <c r="W37" s="163">
        <v>101.2611546170538</v>
      </c>
      <c r="X37" s="163">
        <v>100.79476417852902</v>
      </c>
      <c r="Y37" s="163">
        <v>100.99757791967599</v>
      </c>
      <c r="Z37" s="163">
        <v>101.01391066051777</v>
      </c>
      <c r="AA37" s="163">
        <v>100.93527458704857</v>
      </c>
      <c r="AB37" s="163" t="s">
        <v>15</v>
      </c>
      <c r="AC37" s="163">
        <v>101.33693258781346</v>
      </c>
      <c r="AD37" s="163">
        <v>101.01044185080551</v>
      </c>
      <c r="AE37" s="163">
        <v>100.7766932127105</v>
      </c>
      <c r="AF37" s="163">
        <v>100.63884744126193</v>
      </c>
      <c r="AG37" s="163">
        <v>100.06965176396125</v>
      </c>
      <c r="AH37" s="163">
        <v>100.50683855318138</v>
      </c>
      <c r="AI37" s="163">
        <v>100.57895842241282</v>
      </c>
      <c r="AJ37" s="163">
        <v>100.6283389635404</v>
      </c>
      <c r="AK37" s="163">
        <v>100.57016679484229</v>
      </c>
      <c r="AL37" s="163">
        <v>100.53264784879568</v>
      </c>
      <c r="AM37" s="163">
        <v>100.53625321140825</v>
      </c>
      <c r="AN37" s="163">
        <v>101.19502300074434</v>
      </c>
      <c r="AO37" s="163" t="s">
        <v>15</v>
      </c>
      <c r="AP37" s="163">
        <v>101.43829704658056</v>
      </c>
      <c r="AQ37" s="163">
        <v>101.68655287520996</v>
      </c>
      <c r="AR37" s="163">
        <v>101.82103709342928</v>
      </c>
      <c r="AS37" s="163">
        <v>101.84517289178498</v>
      </c>
      <c r="AT37" s="163">
        <v>102.42246080534345</v>
      </c>
      <c r="AU37" s="163">
        <v>102.02410922942522</v>
      </c>
      <c r="AV37" s="163">
        <v>103.143485932617</v>
      </c>
      <c r="AW37" s="163">
        <v>103.08928920597771</v>
      </c>
      <c r="AX37" s="163">
        <v>103.09356339605075</v>
      </c>
      <c r="AY37" s="163">
        <v>102.999630763556</v>
      </c>
      <c r="AZ37" s="163">
        <v>102.94565521065708</v>
      </c>
      <c r="BA37" s="163">
        <v>102.32281033735742</v>
      </c>
      <c r="BB37" s="163" t="s">
        <v>15</v>
      </c>
      <c r="BC37" s="163">
        <v>101.75206574381934</v>
      </c>
      <c r="BD37" s="163">
        <v>101.8709402355463</v>
      </c>
      <c r="BE37" s="163">
        <v>102.60264254511146</v>
      </c>
      <c r="BF37" s="163">
        <v>102.85533745042279</v>
      </c>
      <c r="BG37" s="163">
        <v>102.88303740821586</v>
      </c>
      <c r="BH37" s="163">
        <v>102.89492652838163</v>
      </c>
      <c r="BI37" s="163">
        <v>101.71237615704443</v>
      </c>
      <c r="BJ37" s="163">
        <v>101.65765560223518</v>
      </c>
      <c r="BK37" s="163">
        <v>101.66853223732564</v>
      </c>
      <c r="BL37" s="163">
        <v>101.77708666675294</v>
      </c>
      <c r="BM37" s="163">
        <v>102.57720257461389</v>
      </c>
      <c r="BN37" s="163">
        <v>102.48385776448694</v>
      </c>
    </row>
    <row r="38" spans="1:66" s="170" customFormat="1" ht="12.75" customHeight="1">
      <c r="A38" s="165" t="s">
        <v>2995</v>
      </c>
      <c r="B38" s="163" t="s">
        <v>15</v>
      </c>
      <c r="C38" s="163">
        <v>101.40688316024521</v>
      </c>
      <c r="D38" s="163">
        <v>101.84455303305565</v>
      </c>
      <c r="E38" s="163">
        <v>101.3334478809095</v>
      </c>
      <c r="F38" s="163">
        <v>100.73815149854096</v>
      </c>
      <c r="G38" s="163">
        <v>100.38902764075006</v>
      </c>
      <c r="H38" s="163">
        <v>100.39494744067494</v>
      </c>
      <c r="I38" s="163">
        <v>100.40032114139008</v>
      </c>
      <c r="J38" s="163">
        <v>100.42287483418673</v>
      </c>
      <c r="K38" s="163">
        <v>100.48754541747793</v>
      </c>
      <c r="L38" s="163">
        <v>100.42657058018531</v>
      </c>
      <c r="M38" s="163">
        <v>100.4702131104516</v>
      </c>
      <c r="N38" s="163">
        <v>100.50423161326711</v>
      </c>
      <c r="O38" s="163" t="s">
        <v>15</v>
      </c>
      <c r="P38" s="163">
        <v>100.63469842864312</v>
      </c>
      <c r="Q38" s="163">
        <v>100.72753345128791</v>
      </c>
      <c r="R38" s="163">
        <v>100.61518819697019</v>
      </c>
      <c r="S38" s="163">
        <v>100.62929658032927</v>
      </c>
      <c r="T38" s="163">
        <v>100.54395069542514</v>
      </c>
      <c r="U38" s="163">
        <v>100.4331056093303</v>
      </c>
      <c r="V38" s="163">
        <v>100.44118371882138</v>
      </c>
      <c r="W38" s="163">
        <v>100.46244375839852</v>
      </c>
      <c r="X38" s="163">
        <v>100.42549587771985</v>
      </c>
      <c r="Y38" s="163">
        <v>100.53288928160401</v>
      </c>
      <c r="Z38" s="163">
        <v>100.65864701887521</v>
      </c>
      <c r="AA38" s="163">
        <v>100.67929950958295</v>
      </c>
      <c r="AB38" s="163" t="s">
        <v>15</v>
      </c>
      <c r="AC38" s="163">
        <v>101.50322359524422</v>
      </c>
      <c r="AD38" s="163">
        <v>101.90922505398694</v>
      </c>
      <c r="AE38" s="163">
        <v>102.00191276028556</v>
      </c>
      <c r="AF38" s="163">
        <v>102.22904507614467</v>
      </c>
      <c r="AG38" s="163">
        <v>102.57934384178651</v>
      </c>
      <c r="AH38" s="163">
        <v>103.47808111189624</v>
      </c>
      <c r="AI38" s="163">
        <v>103.61298787364308</v>
      </c>
      <c r="AJ38" s="163">
        <v>103.57555516906154</v>
      </c>
      <c r="AK38" s="163">
        <v>103.54401408752642</v>
      </c>
      <c r="AL38" s="163">
        <v>103.35887962409316</v>
      </c>
      <c r="AM38" s="163">
        <v>103.09801378675247</v>
      </c>
      <c r="AN38" s="163">
        <v>102.94700586892654</v>
      </c>
      <c r="AO38" s="163" t="s">
        <v>15</v>
      </c>
      <c r="AP38" s="163">
        <v>102.03319574046756</v>
      </c>
      <c r="AQ38" s="163">
        <v>102.05940921256098</v>
      </c>
      <c r="AR38" s="163">
        <v>102.08876397439252</v>
      </c>
      <c r="AS38" s="163">
        <v>101.79155419024769</v>
      </c>
      <c r="AT38" s="163">
        <v>101.41560169610099</v>
      </c>
      <c r="AU38" s="163">
        <v>100.62739051983083</v>
      </c>
      <c r="AV38" s="163">
        <v>100.47040956668924</v>
      </c>
      <c r="AW38" s="163">
        <v>107.612648994949</v>
      </c>
      <c r="AX38" s="163">
        <v>107.63391746796846</v>
      </c>
      <c r="AY38" s="163">
        <v>109.29131597907322</v>
      </c>
      <c r="AZ38" s="163">
        <v>109.66438200911774</v>
      </c>
      <c r="BA38" s="163">
        <v>109.66909727248463</v>
      </c>
      <c r="BB38" s="163" t="s">
        <v>15</v>
      </c>
      <c r="BC38" s="163">
        <v>109.53213070922378</v>
      </c>
      <c r="BD38" s="163">
        <v>109.08762260131721</v>
      </c>
      <c r="BE38" s="163">
        <v>108.99066644177961</v>
      </c>
      <c r="BF38" s="163">
        <v>111.32783140127056</v>
      </c>
      <c r="BG38" s="163">
        <v>126.7251853803408</v>
      </c>
      <c r="BH38" s="163">
        <v>126.92954090134896</v>
      </c>
      <c r="BI38" s="163">
        <v>129.01363353968955</v>
      </c>
      <c r="BJ38" s="163">
        <v>121.08008382240769</v>
      </c>
      <c r="BK38" s="163">
        <v>121.07555711344101</v>
      </c>
      <c r="BL38" s="163">
        <v>119.4815754977766</v>
      </c>
      <c r="BM38" s="163">
        <v>119.71467532819847</v>
      </c>
      <c r="BN38" s="163">
        <v>120.67164021369035</v>
      </c>
    </row>
    <row r="39" spans="1:66" s="170" customFormat="1" ht="12.75" customHeight="1">
      <c r="A39" s="161" t="s">
        <v>2985</v>
      </c>
      <c r="B39" s="163" t="s">
        <v>15</v>
      </c>
      <c r="C39" s="163">
        <v>103.24729356571028</v>
      </c>
      <c r="D39" s="163">
        <v>102.79934171687741</v>
      </c>
      <c r="E39" s="163">
        <v>102.46403751054787</v>
      </c>
      <c r="F39" s="163">
        <v>102.4335734627815</v>
      </c>
      <c r="G39" s="163">
        <v>102.04069573551071</v>
      </c>
      <c r="H39" s="163">
        <v>102.53697516623552</v>
      </c>
      <c r="I39" s="163">
        <v>102.4380081062273</v>
      </c>
      <c r="J39" s="163">
        <v>102.64240167995678</v>
      </c>
      <c r="K39" s="163">
        <v>101.94545187361793</v>
      </c>
      <c r="L39" s="163">
        <v>101.944844556598</v>
      </c>
      <c r="M39" s="163">
        <v>101.91391690507363</v>
      </c>
      <c r="N39" s="163">
        <v>101.09437433245745</v>
      </c>
      <c r="O39" s="163" t="s">
        <v>15</v>
      </c>
      <c r="P39" s="163">
        <v>100.89637316447464</v>
      </c>
      <c r="Q39" s="163">
        <v>100.80973714961362</v>
      </c>
      <c r="R39" s="163">
        <v>100.84816553101645</v>
      </c>
      <c r="S39" s="163">
        <v>100.70586856960885</v>
      </c>
      <c r="T39" s="163">
        <v>100.59079701436437</v>
      </c>
      <c r="U39" s="163">
        <v>99.875138608341359</v>
      </c>
      <c r="V39" s="163">
        <v>99.988847441078079</v>
      </c>
      <c r="W39" s="163">
        <v>100.05714217526402</v>
      </c>
      <c r="X39" s="163">
        <v>100.42186370922373</v>
      </c>
      <c r="Y39" s="163">
        <v>100.43565338326374</v>
      </c>
      <c r="Z39" s="163">
        <v>100.4302715209306</v>
      </c>
      <c r="AA39" s="163">
        <v>100.14258131312157</v>
      </c>
      <c r="AB39" s="163" t="s">
        <v>15</v>
      </c>
      <c r="AC39" s="163">
        <v>100.31537936907083</v>
      </c>
      <c r="AD39" s="163">
        <v>100.3661765381452</v>
      </c>
      <c r="AE39" s="163">
        <v>100.20803739285186</v>
      </c>
      <c r="AF39" s="163">
        <v>100.415371015701</v>
      </c>
      <c r="AG39" s="163">
        <v>100.10538831461018</v>
      </c>
      <c r="AH39" s="163">
        <v>100.46714735650588</v>
      </c>
      <c r="AI39" s="163">
        <v>100.31150776276185</v>
      </c>
      <c r="AJ39" s="163">
        <v>100.41242618880364</v>
      </c>
      <c r="AK39" s="163">
        <v>100.14943024432419</v>
      </c>
      <c r="AL39" s="163">
        <v>100.0160199536158</v>
      </c>
      <c r="AM39" s="163">
        <v>100.89604069361062</v>
      </c>
      <c r="AN39" s="163">
        <v>101.01315158765134</v>
      </c>
      <c r="AO39" s="163" t="s">
        <v>15</v>
      </c>
      <c r="AP39" s="163">
        <v>100.74690447061137</v>
      </c>
      <c r="AQ39" s="163">
        <v>100.58544472197653</v>
      </c>
      <c r="AR39" s="163">
        <v>101.28953482870659</v>
      </c>
      <c r="AS39" s="163">
        <v>101.32601297961487</v>
      </c>
      <c r="AT39" s="163">
        <v>101.42055205388911</v>
      </c>
      <c r="AU39" s="163">
        <v>101.44740062312394</v>
      </c>
      <c r="AV39" s="163">
        <v>101.67816834003133</v>
      </c>
      <c r="AW39" s="163">
        <v>101.58830327651285</v>
      </c>
      <c r="AX39" s="163">
        <v>101.76506081832328</v>
      </c>
      <c r="AY39" s="163">
        <v>101.74136474303378</v>
      </c>
      <c r="AZ39" s="163">
        <v>100.78043484562851</v>
      </c>
      <c r="BA39" s="163">
        <v>100.99185571896648</v>
      </c>
      <c r="BB39" s="163" t="s">
        <v>15</v>
      </c>
      <c r="BC39" s="163">
        <v>100.73649188185834</v>
      </c>
      <c r="BD39" s="163">
        <v>100.9723336989137</v>
      </c>
      <c r="BE39" s="163">
        <v>100.55977836245759</v>
      </c>
      <c r="BF39" s="163">
        <v>100.33178743428985</v>
      </c>
      <c r="BG39" s="163">
        <v>100.81928722920634</v>
      </c>
      <c r="BH39" s="163">
        <v>101.33743520362128</v>
      </c>
      <c r="BI39" s="163">
        <v>101.44540132480648</v>
      </c>
      <c r="BJ39" s="163">
        <v>101.33797734876839</v>
      </c>
      <c r="BK39" s="163">
        <v>101.20896583572268</v>
      </c>
      <c r="BL39" s="163">
        <v>102.09515292862473</v>
      </c>
      <c r="BM39" s="163">
        <v>102.4044439421135</v>
      </c>
      <c r="BN39" s="163">
        <v>103.29887479480382</v>
      </c>
    </row>
    <row r="40" spans="1:66" s="170" customFormat="1" ht="12.75" customHeight="1">
      <c r="A40" s="165" t="s">
        <v>2996</v>
      </c>
      <c r="B40" s="163" t="s">
        <v>15</v>
      </c>
      <c r="C40" s="163">
        <v>103.31736504428994</v>
      </c>
      <c r="D40" s="163">
        <v>102.8979313366426</v>
      </c>
      <c r="E40" s="163">
        <v>102.54660356089182</v>
      </c>
      <c r="F40" s="163">
        <v>102.50810116089073</v>
      </c>
      <c r="G40" s="163">
        <v>102.09995859523566</v>
      </c>
      <c r="H40" s="163">
        <v>102.61081249613267</v>
      </c>
      <c r="I40" s="163">
        <v>102.443761528647</v>
      </c>
      <c r="J40" s="163">
        <v>102.61199264497721</v>
      </c>
      <c r="K40" s="163">
        <v>101.89174277762712</v>
      </c>
      <c r="L40" s="163">
        <v>101.88298907017079</v>
      </c>
      <c r="M40" s="163">
        <v>101.82748585053621</v>
      </c>
      <c r="N40" s="163">
        <v>100.96484255345064</v>
      </c>
      <c r="O40" s="163" t="s">
        <v>15</v>
      </c>
      <c r="P40" s="163">
        <v>100.75273398126379</v>
      </c>
      <c r="Q40" s="163">
        <v>100.66802079294533</v>
      </c>
      <c r="R40" s="163">
        <v>100.71122670399333</v>
      </c>
      <c r="S40" s="163">
        <v>100.56701013714979</v>
      </c>
      <c r="T40" s="163">
        <v>100.45524515247584</v>
      </c>
      <c r="U40" s="163">
        <v>99.712928342377808</v>
      </c>
      <c r="V40" s="163">
        <v>99.878145356216152</v>
      </c>
      <c r="W40" s="163">
        <v>99.951485622329557</v>
      </c>
      <c r="X40" s="163">
        <v>100.33015907968847</v>
      </c>
      <c r="Y40" s="163">
        <v>100.35138010532505</v>
      </c>
      <c r="Z40" s="163">
        <v>100.36778455856728</v>
      </c>
      <c r="AA40" s="163">
        <v>100.09253470987009</v>
      </c>
      <c r="AB40" s="163" t="s">
        <v>15</v>
      </c>
      <c r="AC40" s="163">
        <v>100.2801687610046</v>
      </c>
      <c r="AD40" s="163">
        <v>100.33645459204739</v>
      </c>
      <c r="AE40" s="163">
        <v>100.16026678635788</v>
      </c>
      <c r="AF40" s="163">
        <v>100.37596607942211</v>
      </c>
      <c r="AG40" s="163">
        <v>100.0435537604916</v>
      </c>
      <c r="AH40" s="163">
        <v>100.41816403508732</v>
      </c>
      <c r="AI40" s="163">
        <v>100.25983459826418</v>
      </c>
      <c r="AJ40" s="163">
        <v>100.38074594689839</v>
      </c>
      <c r="AK40" s="163">
        <v>100.10901446676168</v>
      </c>
      <c r="AL40" s="163">
        <v>99.972025586886701</v>
      </c>
      <c r="AM40" s="163">
        <v>100.8863350878912</v>
      </c>
      <c r="AN40" s="163">
        <v>101.00849754180314</v>
      </c>
      <c r="AO40" s="163" t="s">
        <v>15</v>
      </c>
      <c r="AP40" s="163">
        <v>100.62280371588493</v>
      </c>
      <c r="AQ40" s="163">
        <v>100.41848054617364</v>
      </c>
      <c r="AR40" s="163">
        <v>101.13926988327879</v>
      </c>
      <c r="AS40" s="163">
        <v>101.13023039286406</v>
      </c>
      <c r="AT40" s="163">
        <v>101.18066645505432</v>
      </c>
      <c r="AU40" s="163">
        <v>101.20828705894382</v>
      </c>
      <c r="AV40" s="163">
        <v>101.45151919979467</v>
      </c>
      <c r="AW40" s="163">
        <v>101.35542719523538</v>
      </c>
      <c r="AX40" s="163">
        <v>101.5304440151868</v>
      </c>
      <c r="AY40" s="163">
        <v>101.50723664026755</v>
      </c>
      <c r="AZ40" s="163">
        <v>100.4445323657462</v>
      </c>
      <c r="BA40" s="163">
        <v>100.65880010939856</v>
      </c>
      <c r="BB40" s="163" t="s">
        <v>15</v>
      </c>
      <c r="BC40" s="163">
        <v>100.50475795355405</v>
      </c>
      <c r="BD40" s="163">
        <v>100.78560602076227</v>
      </c>
      <c r="BE40" s="163">
        <v>100.37952782823292</v>
      </c>
      <c r="BF40" s="163">
        <v>100.20320459230744</v>
      </c>
      <c r="BG40" s="163">
        <v>100.76899536297319</v>
      </c>
      <c r="BH40" s="163">
        <v>101.31167439945676</v>
      </c>
      <c r="BI40" s="163">
        <v>101.41378604790845</v>
      </c>
      <c r="BJ40" s="163">
        <v>101.30327194323692</v>
      </c>
      <c r="BK40" s="163">
        <v>101.15796666535284</v>
      </c>
      <c r="BL40" s="163">
        <v>102.04993206706594</v>
      </c>
      <c r="BM40" s="163">
        <v>102.43030041001215</v>
      </c>
      <c r="BN40" s="163">
        <v>103.33679289664694</v>
      </c>
    </row>
    <row r="41" spans="1:66" s="170" customFormat="1" ht="12.75" customHeight="1">
      <c r="A41" s="946" t="s">
        <v>2962</v>
      </c>
      <c r="B41" s="163" t="s">
        <v>15</v>
      </c>
      <c r="C41" s="163">
        <v>102.62499354770836</v>
      </c>
      <c r="D41" s="163">
        <v>102.80980517996687</v>
      </c>
      <c r="E41" s="163">
        <v>101.94278146748232</v>
      </c>
      <c r="F41" s="163">
        <v>102.16701389333753</v>
      </c>
      <c r="G41" s="163">
        <v>101.4479850075482</v>
      </c>
      <c r="H41" s="163">
        <v>103.43137239665859</v>
      </c>
      <c r="I41" s="163">
        <v>103.59896621886098</v>
      </c>
      <c r="J41" s="163">
        <v>103.51503813236501</v>
      </c>
      <c r="K41" s="163">
        <v>102.68609807586554</v>
      </c>
      <c r="L41" s="163">
        <v>102.48880291610989</v>
      </c>
      <c r="M41" s="163">
        <v>101.79778387183609</v>
      </c>
      <c r="N41" s="163">
        <v>101.24291829617221</v>
      </c>
      <c r="O41" s="163" t="s">
        <v>15</v>
      </c>
      <c r="P41" s="163">
        <v>102.85886763781626</v>
      </c>
      <c r="Q41" s="163">
        <v>102.17155632625865</v>
      </c>
      <c r="R41" s="163">
        <v>102.77180893310032</v>
      </c>
      <c r="S41" s="163">
        <v>102.64391382271272</v>
      </c>
      <c r="T41" s="163">
        <v>102.59579990169452</v>
      </c>
      <c r="U41" s="163">
        <v>102.05132417935204</v>
      </c>
      <c r="V41" s="163">
        <v>101.81921915105355</v>
      </c>
      <c r="W41" s="163">
        <v>101.83563119017943</v>
      </c>
      <c r="X41" s="163">
        <v>102.08537627622816</v>
      </c>
      <c r="Y41" s="163">
        <v>102.27002337834561</v>
      </c>
      <c r="Z41" s="163">
        <v>102.52187594108429</v>
      </c>
      <c r="AA41" s="163">
        <v>102.53347959801987</v>
      </c>
      <c r="AB41" s="163" t="s">
        <v>15</v>
      </c>
      <c r="AC41" s="163">
        <v>101.63837807967759</v>
      </c>
      <c r="AD41" s="163">
        <v>101.77951619830172</v>
      </c>
      <c r="AE41" s="163">
        <v>101.04518135196774</v>
      </c>
      <c r="AF41" s="163">
        <v>100.73135445795715</v>
      </c>
      <c r="AG41" s="163">
        <v>100.77296090784556</v>
      </c>
      <c r="AH41" s="163">
        <v>101.14628518473106</v>
      </c>
      <c r="AI41" s="163">
        <v>101.4308099781356</v>
      </c>
      <c r="AJ41" s="163">
        <v>101.36991507504187</v>
      </c>
      <c r="AK41" s="163">
        <v>100.7230868346721</v>
      </c>
      <c r="AL41" s="163">
        <v>100.58687605613082</v>
      </c>
      <c r="AM41" s="163">
        <v>103.70694988784595</v>
      </c>
      <c r="AN41" s="163">
        <v>103.63067990969799</v>
      </c>
      <c r="AO41" s="163" t="s">
        <v>15</v>
      </c>
      <c r="AP41" s="163">
        <v>103.39995235409742</v>
      </c>
      <c r="AQ41" s="163">
        <v>103.42382745973906</v>
      </c>
      <c r="AR41" s="163">
        <v>103.60076434855152</v>
      </c>
      <c r="AS41" s="163">
        <v>103.71155002392418</v>
      </c>
      <c r="AT41" s="163">
        <v>103.32389931304846</v>
      </c>
      <c r="AU41" s="163">
        <v>103.33594956885742</v>
      </c>
      <c r="AV41" s="163">
        <v>103.41470800212365</v>
      </c>
      <c r="AW41" s="163">
        <v>103.53880943071003</v>
      </c>
      <c r="AX41" s="163">
        <v>103.73499192485474</v>
      </c>
      <c r="AY41" s="163">
        <v>103.72141374466514</v>
      </c>
      <c r="AZ41" s="163">
        <v>100.41567718925999</v>
      </c>
      <c r="BA41" s="163">
        <v>100.6722402635569</v>
      </c>
      <c r="BB41" s="163" t="s">
        <v>15</v>
      </c>
      <c r="BC41" s="163">
        <v>100.2051392840927</v>
      </c>
      <c r="BD41" s="163">
        <v>100.15294854838277</v>
      </c>
      <c r="BE41" s="163">
        <v>100.54311398255524</v>
      </c>
      <c r="BF41" s="163">
        <v>100.51451347491962</v>
      </c>
      <c r="BG41" s="163">
        <v>101.19544387081068</v>
      </c>
      <c r="BH41" s="163">
        <v>101.18905218923631</v>
      </c>
      <c r="BI41" s="163">
        <v>101.12237505253239</v>
      </c>
      <c r="BJ41" s="163">
        <v>101.03355886269074</v>
      </c>
      <c r="BK41" s="163">
        <v>101.09087307413078</v>
      </c>
      <c r="BL41" s="163">
        <v>102.21992865081664</v>
      </c>
      <c r="BM41" s="163">
        <v>102.54457504184981</v>
      </c>
      <c r="BN41" s="163">
        <v>103.07359673806683</v>
      </c>
    </row>
    <row r="42" spans="1:66" s="170" customFormat="1" ht="12.75" customHeight="1">
      <c r="A42" s="946" t="s">
        <v>2963</v>
      </c>
      <c r="B42" s="163" t="s">
        <v>15</v>
      </c>
      <c r="C42" s="163">
        <v>105.06452472892376</v>
      </c>
      <c r="D42" s="163">
        <v>104.31305758766227</v>
      </c>
      <c r="E42" s="163">
        <v>104.27856503648292</v>
      </c>
      <c r="F42" s="163">
        <v>103.78094227161736</v>
      </c>
      <c r="G42" s="163">
        <v>103.09440779222436</v>
      </c>
      <c r="H42" s="163">
        <v>103.21724479931633</v>
      </c>
      <c r="I42" s="163">
        <v>103.21817179536885</v>
      </c>
      <c r="J42" s="163">
        <v>103.20504743477447</v>
      </c>
      <c r="K42" s="163">
        <v>103.03000853824007</v>
      </c>
      <c r="L42" s="163">
        <v>103.05028676315075</v>
      </c>
      <c r="M42" s="163">
        <v>103.00815989182578</v>
      </c>
      <c r="N42" s="163">
        <v>101.48934459729067</v>
      </c>
      <c r="O42" s="163" t="s">
        <v>15</v>
      </c>
      <c r="P42" s="163">
        <v>100.33279067897259</v>
      </c>
      <c r="Q42" s="163">
        <v>99.970537605050197</v>
      </c>
      <c r="R42" s="163">
        <v>99.684519798804132</v>
      </c>
      <c r="S42" s="163">
        <v>99.580939581859298</v>
      </c>
      <c r="T42" s="163">
        <v>99.297674258494894</v>
      </c>
      <c r="U42" s="163">
        <v>98.81516429786538</v>
      </c>
      <c r="V42" s="163">
        <v>98.730208733854326</v>
      </c>
      <c r="W42" s="163">
        <v>99.230128874341318</v>
      </c>
      <c r="X42" s="163">
        <v>99.70453612300814</v>
      </c>
      <c r="Y42" s="163">
        <v>99.642151196780262</v>
      </c>
      <c r="Z42" s="163">
        <v>99.801334676435388</v>
      </c>
      <c r="AA42" s="163">
        <v>99.790682751519029</v>
      </c>
      <c r="AB42" s="163" t="s">
        <v>15</v>
      </c>
      <c r="AC42" s="163">
        <v>100.90034484046949</v>
      </c>
      <c r="AD42" s="163">
        <v>101.25274129871546</v>
      </c>
      <c r="AE42" s="163">
        <v>101.44544768856368</v>
      </c>
      <c r="AF42" s="163">
        <v>101.80620497766995</v>
      </c>
      <c r="AG42" s="163">
        <v>101.94806251417752</v>
      </c>
      <c r="AH42" s="163">
        <v>101.89692201004512</v>
      </c>
      <c r="AI42" s="163">
        <v>101.62016520028946</v>
      </c>
      <c r="AJ42" s="163">
        <v>101.07583508351725</v>
      </c>
      <c r="AK42" s="163">
        <v>100.48743025001652</v>
      </c>
      <c r="AL42" s="163">
        <v>100.41177331411232</v>
      </c>
      <c r="AM42" s="163">
        <v>101.20890852647861</v>
      </c>
      <c r="AN42" s="163">
        <v>101.35226411634426</v>
      </c>
      <c r="AO42" s="163" t="s">
        <v>15</v>
      </c>
      <c r="AP42" s="163">
        <v>100.41724934285057</v>
      </c>
      <c r="AQ42" s="163">
        <v>100.02540680952706</v>
      </c>
      <c r="AR42" s="163">
        <v>100.13501053721861</v>
      </c>
      <c r="AS42" s="163">
        <v>100.27400646237983</v>
      </c>
      <c r="AT42" s="163">
        <v>100.21677104897194</v>
      </c>
      <c r="AU42" s="163">
        <v>100.90579567728679</v>
      </c>
      <c r="AV42" s="163">
        <v>101.13097419512739</v>
      </c>
      <c r="AW42" s="163">
        <v>101.25438876537176</v>
      </c>
      <c r="AX42" s="163">
        <v>101.69908649882287</v>
      </c>
      <c r="AY42" s="163">
        <v>101.62510285758863</v>
      </c>
      <c r="AZ42" s="163">
        <v>100.49181546381705</v>
      </c>
      <c r="BA42" s="163">
        <v>100.57465263642071</v>
      </c>
      <c r="BB42" s="163" t="s">
        <v>15</v>
      </c>
      <c r="BC42" s="163">
        <v>100.40980419717442</v>
      </c>
      <c r="BD42" s="163">
        <v>100.66307821801621</v>
      </c>
      <c r="BE42" s="163">
        <v>100.67164742407435</v>
      </c>
      <c r="BF42" s="163">
        <v>100.48452353235275</v>
      </c>
      <c r="BG42" s="163">
        <v>100.82177081978794</v>
      </c>
      <c r="BH42" s="163">
        <v>101.08330969494182</v>
      </c>
      <c r="BI42" s="163">
        <v>101.34922858970248</v>
      </c>
      <c r="BJ42" s="163">
        <v>101.3991039686033</v>
      </c>
      <c r="BK42" s="163">
        <v>100.96152865529623</v>
      </c>
      <c r="BL42" s="163">
        <v>101.31659781721874</v>
      </c>
      <c r="BM42" s="163">
        <v>101.68287924429453</v>
      </c>
      <c r="BN42" s="163">
        <v>101.88778672686578</v>
      </c>
    </row>
    <row r="43" spans="1:66" s="170" customFormat="1" ht="12.75" customHeight="1">
      <c r="A43" s="946" t="s">
        <v>2964</v>
      </c>
      <c r="B43" s="163" t="s">
        <v>15</v>
      </c>
      <c r="C43" s="163">
        <v>102.39851246273277</v>
      </c>
      <c r="D43" s="163">
        <v>101.92587061897417</v>
      </c>
      <c r="E43" s="163">
        <v>101.59520160577024</v>
      </c>
      <c r="F43" s="163">
        <v>101.75790093123818</v>
      </c>
      <c r="G43" s="163">
        <v>101.69888094004564</v>
      </c>
      <c r="H43" s="163">
        <v>101.79130388374367</v>
      </c>
      <c r="I43" s="163">
        <v>101.35618836906819</v>
      </c>
      <c r="J43" s="163">
        <v>101.76554202807925</v>
      </c>
      <c r="K43" s="163">
        <v>100.70492479114831</v>
      </c>
      <c r="L43" s="163">
        <v>100.7627480327628</v>
      </c>
      <c r="M43" s="163">
        <v>100.99160488798478</v>
      </c>
      <c r="N43" s="163">
        <v>100.4469317449544</v>
      </c>
      <c r="O43" s="163" t="s">
        <v>15</v>
      </c>
      <c r="P43" s="163">
        <v>100.05984820245627</v>
      </c>
      <c r="Q43" s="163">
        <v>100.45444836297206</v>
      </c>
      <c r="R43" s="163">
        <v>100.47496149565762</v>
      </c>
      <c r="S43" s="163">
        <v>100.28809301575525</v>
      </c>
      <c r="T43" s="163">
        <v>100.27151107248319</v>
      </c>
      <c r="U43" s="163">
        <v>99.239428016477703</v>
      </c>
      <c r="V43" s="163">
        <v>99.76835456389594</v>
      </c>
      <c r="W43" s="163">
        <v>99.566192997244514</v>
      </c>
      <c r="X43" s="163">
        <v>99.937982093950069</v>
      </c>
      <c r="Y43" s="163">
        <v>99.944442537711581</v>
      </c>
      <c r="Z43" s="163">
        <v>99.751584664202781</v>
      </c>
      <c r="AA43" s="163">
        <v>99.153793414259795</v>
      </c>
      <c r="AB43" s="163" t="s">
        <v>15</v>
      </c>
      <c r="AC43" s="163">
        <v>99.181443686301947</v>
      </c>
      <c r="AD43" s="163">
        <v>98.988264263096013</v>
      </c>
      <c r="AE43" s="163">
        <v>98.81388626225322</v>
      </c>
      <c r="AF43" s="163">
        <v>99.181913110681606</v>
      </c>
      <c r="AG43" s="163">
        <v>98.333858738832106</v>
      </c>
      <c r="AH43" s="163">
        <v>99.007672714879149</v>
      </c>
      <c r="AI43" s="163">
        <v>98.71912004107908</v>
      </c>
      <c r="AJ43" s="163">
        <v>99.401999649360988</v>
      </c>
      <c r="AK43" s="163">
        <v>99.537280353119812</v>
      </c>
      <c r="AL43" s="163">
        <v>99.356328848908987</v>
      </c>
      <c r="AM43" s="163">
        <v>99.292687537730572</v>
      </c>
      <c r="AN43" s="163">
        <v>99.49279674404049</v>
      </c>
      <c r="AO43" s="163" t="s">
        <v>15</v>
      </c>
      <c r="AP43" s="163">
        <v>99.420296471744095</v>
      </c>
      <c r="AQ43" s="163">
        <v>99.237989231389122</v>
      </c>
      <c r="AR43" s="163">
        <v>100.67167415293412</v>
      </c>
      <c r="AS43" s="163">
        <v>100.49932194390078</v>
      </c>
      <c r="AT43" s="163">
        <v>100.83853301542973</v>
      </c>
      <c r="AU43" s="163">
        <v>100.37984355873091</v>
      </c>
      <c r="AV43" s="163">
        <v>100.69316180925789</v>
      </c>
      <c r="AW43" s="163">
        <v>100.6098374672151</v>
      </c>
      <c r="AX43" s="163">
        <v>100.86982260944401</v>
      </c>
      <c r="AY43" s="163">
        <v>100.92268708540504</v>
      </c>
      <c r="AZ43" s="163">
        <v>101.15316938051843</v>
      </c>
      <c r="BA43" s="163">
        <v>101.4191065817585</v>
      </c>
      <c r="BB43" s="163" t="s">
        <v>15</v>
      </c>
      <c r="BC43" s="163">
        <v>101.44318880708418</v>
      </c>
      <c r="BD43" s="163">
        <v>101.91501570304959</v>
      </c>
      <c r="BE43" s="163">
        <v>100.68340579357545</v>
      </c>
      <c r="BF43" s="163">
        <v>100.33159900917479</v>
      </c>
      <c r="BG43" s="163">
        <v>100.86833286048571</v>
      </c>
      <c r="BH43" s="163">
        <v>101.86648948841241</v>
      </c>
      <c r="BI43" s="163">
        <v>101.95216435036112</v>
      </c>
      <c r="BJ43" s="163">
        <v>101.54884390102232</v>
      </c>
      <c r="BK43" s="163">
        <v>101.51944327723214</v>
      </c>
      <c r="BL43" s="163">
        <v>102.71833641593817</v>
      </c>
      <c r="BM43" s="163">
        <v>103.1003605516686</v>
      </c>
      <c r="BN43" s="163">
        <v>105.23274184853911</v>
      </c>
    </row>
    <row r="44" spans="1:66" s="170" customFormat="1" ht="12.75" customHeight="1">
      <c r="A44" s="165" t="s">
        <v>2961</v>
      </c>
      <c r="B44" s="163" t="s">
        <v>15</v>
      </c>
      <c r="C44" s="163">
        <v>100.75827601123319</v>
      </c>
      <c r="D44" s="163">
        <v>99.338856367753777</v>
      </c>
      <c r="E44" s="163">
        <v>99.55618563262955</v>
      </c>
      <c r="F44" s="163">
        <v>99.808410152124992</v>
      </c>
      <c r="G44" s="163">
        <v>99.94184115569243</v>
      </c>
      <c r="H44" s="163">
        <v>99.94184115569243</v>
      </c>
      <c r="I44" s="163">
        <v>102.33955914087545</v>
      </c>
      <c r="J44" s="163">
        <v>103.85186888059764</v>
      </c>
      <c r="K44" s="163">
        <v>103.99446078701166</v>
      </c>
      <c r="L44" s="163">
        <v>104.29635578740491</v>
      </c>
      <c r="M44" s="163">
        <v>105.18516497645447</v>
      </c>
      <c r="N44" s="163">
        <v>105.98731548753102</v>
      </c>
      <c r="O44" s="163" t="s">
        <v>15</v>
      </c>
      <c r="P44" s="163">
        <v>106.31329534557474</v>
      </c>
      <c r="Q44" s="163">
        <v>106.16951198933519</v>
      </c>
      <c r="R44" s="163">
        <v>106.03334163123093</v>
      </c>
      <c r="S44" s="163">
        <v>105.9900132970749</v>
      </c>
      <c r="T44" s="163">
        <v>105.74607780299181</v>
      </c>
      <c r="U44" s="163">
        <v>105.74607780299181</v>
      </c>
      <c r="V44" s="163">
        <v>103.72542549911947</v>
      </c>
      <c r="W44" s="163">
        <v>103.48954910739454</v>
      </c>
      <c r="X44" s="163">
        <v>103.50738095213561</v>
      </c>
      <c r="Y44" s="163">
        <v>103.26776570587846</v>
      </c>
      <c r="Z44" s="163">
        <v>102.4620836712093</v>
      </c>
      <c r="AA44" s="163">
        <v>101.68434917330438</v>
      </c>
      <c r="AB44" s="163" t="s">
        <v>15</v>
      </c>
      <c r="AC44" s="163">
        <v>101.51393133822664</v>
      </c>
      <c r="AD44" s="163">
        <v>101.32309787461485</v>
      </c>
      <c r="AE44" s="163">
        <v>101.61912888173819</v>
      </c>
      <c r="AF44" s="163">
        <v>101.44908603059402</v>
      </c>
      <c r="AG44" s="163">
        <v>101.76981282140878</v>
      </c>
      <c r="AH44" s="163">
        <v>101.78106740805947</v>
      </c>
      <c r="AI44" s="163">
        <v>101.69648582700286</v>
      </c>
      <c r="AJ44" s="163">
        <v>101.26276155795138</v>
      </c>
      <c r="AK44" s="163">
        <v>101.23332862367229</v>
      </c>
      <c r="AL44" s="163">
        <v>101.19601158798741</v>
      </c>
      <c r="AM44" s="163">
        <v>101.15569287451478</v>
      </c>
      <c r="AN44" s="163">
        <v>101.13796970021043</v>
      </c>
      <c r="AO44" s="163" t="s">
        <v>15</v>
      </c>
      <c r="AP44" s="163">
        <v>104.09412295516583</v>
      </c>
      <c r="AQ44" s="163">
        <v>105.08523491655694</v>
      </c>
      <c r="AR44" s="163">
        <v>105.31524482105006</v>
      </c>
      <c r="AS44" s="163">
        <v>106.56369064896435</v>
      </c>
      <c r="AT44" s="163">
        <v>107.80198776226125</v>
      </c>
      <c r="AU44" s="163">
        <v>107.77872617517217</v>
      </c>
      <c r="AV44" s="163">
        <v>107.66483993195475</v>
      </c>
      <c r="AW44" s="163">
        <v>107.67163002748326</v>
      </c>
      <c r="AX44" s="163">
        <v>107.7174369767085</v>
      </c>
      <c r="AY44" s="163">
        <v>107.69455463049624</v>
      </c>
      <c r="AZ44" s="163">
        <v>111.29672917813096</v>
      </c>
      <c r="BA44" s="163">
        <v>111.29963256948498</v>
      </c>
      <c r="BB44" s="163" t="s">
        <v>15</v>
      </c>
      <c r="BC44" s="163">
        <v>108.08267304181236</v>
      </c>
      <c r="BD44" s="163">
        <v>107.08532265421104</v>
      </c>
      <c r="BE44" s="163">
        <v>106.44412076757408</v>
      </c>
      <c r="BF44" s="163">
        <v>104.79757963009844</v>
      </c>
      <c r="BG44" s="163">
        <v>102.90529555704626</v>
      </c>
      <c r="BH44" s="163">
        <v>102.51771408672496</v>
      </c>
      <c r="BI44" s="163">
        <v>102.97446499562533</v>
      </c>
      <c r="BJ44" s="163">
        <v>103.02039836404835</v>
      </c>
      <c r="BK44" s="163">
        <v>103.79319043387937</v>
      </c>
      <c r="BL44" s="163">
        <v>104.33690068723615</v>
      </c>
      <c r="BM44" s="163">
        <v>101.15967399875471</v>
      </c>
      <c r="BN44" s="163">
        <v>101.30291066896417</v>
      </c>
    </row>
    <row r="45" spans="1:66" s="170" customFormat="1" ht="12.75" customHeight="1">
      <c r="A45" s="593" t="s">
        <v>2965</v>
      </c>
      <c r="B45" s="163" t="s">
        <v>15</v>
      </c>
      <c r="C45" s="163">
        <v>109.52757145206142</v>
      </c>
      <c r="D45" s="163">
        <v>108.27959347200644</v>
      </c>
      <c r="E45" s="163">
        <v>107.1664461503762</v>
      </c>
      <c r="F45" s="163">
        <v>100.48607593495313</v>
      </c>
      <c r="G45" s="163">
        <v>100.10009501202073</v>
      </c>
      <c r="H45" s="163">
        <v>99.181395390376011</v>
      </c>
      <c r="I45" s="163">
        <v>100.73769289040855</v>
      </c>
      <c r="J45" s="163">
        <v>101.44140846351716</v>
      </c>
      <c r="K45" s="163">
        <v>100.98079706144914</v>
      </c>
      <c r="L45" s="163">
        <v>101.42096730797594</v>
      </c>
      <c r="M45" s="163">
        <v>101.52812055451452</v>
      </c>
      <c r="N45" s="163">
        <v>102.64924078280767</v>
      </c>
      <c r="O45" s="163" t="s">
        <v>15</v>
      </c>
      <c r="P45" s="163">
        <v>102.46419818636852</v>
      </c>
      <c r="Q45" s="163">
        <v>102.4639224645417</v>
      </c>
      <c r="R45" s="163">
        <v>103.54995110886441</v>
      </c>
      <c r="S45" s="163">
        <v>103.35093409654601</v>
      </c>
      <c r="T45" s="163">
        <v>106.73451945906136</v>
      </c>
      <c r="U45" s="163">
        <v>109.80232423318145</v>
      </c>
      <c r="V45" s="163">
        <v>112.31347526577639</v>
      </c>
      <c r="W45" s="163">
        <v>109.37904494225035</v>
      </c>
      <c r="X45" s="163">
        <v>108.84046299835606</v>
      </c>
      <c r="Y45" s="163">
        <v>106.74181998759693</v>
      </c>
      <c r="Z45" s="163">
        <v>107.83544753328063</v>
      </c>
      <c r="AA45" s="163">
        <v>111.07009069508021</v>
      </c>
      <c r="AB45" s="163" t="s">
        <v>15</v>
      </c>
      <c r="AC45" s="163">
        <v>111.22036845911907</v>
      </c>
      <c r="AD45" s="163">
        <v>112.48653590723077</v>
      </c>
      <c r="AE45" s="163">
        <v>111.76144345147543</v>
      </c>
      <c r="AF45" s="163">
        <v>113.18310492464794</v>
      </c>
      <c r="AG45" s="163">
        <v>107.92902800455084</v>
      </c>
      <c r="AH45" s="163">
        <v>106.63153968606819</v>
      </c>
      <c r="AI45" s="163">
        <v>105.25337210976353</v>
      </c>
      <c r="AJ45" s="163">
        <v>107.33803141593938</v>
      </c>
      <c r="AK45" s="163">
        <v>108.86966723665353</v>
      </c>
      <c r="AL45" s="163">
        <v>109.58987203532664</v>
      </c>
      <c r="AM45" s="163">
        <v>106.92387926541582</v>
      </c>
      <c r="AN45" s="163">
        <v>102.34951306514219</v>
      </c>
      <c r="AO45" s="163" t="s">
        <v>15</v>
      </c>
      <c r="AP45" s="163">
        <v>104.58049824488727</v>
      </c>
      <c r="AQ45" s="163">
        <v>106.11438281073953</v>
      </c>
      <c r="AR45" s="163">
        <v>106.34411901793821</v>
      </c>
      <c r="AS45" s="163">
        <v>105.82048761321803</v>
      </c>
      <c r="AT45" s="163">
        <v>108.4657804829462</v>
      </c>
      <c r="AU45" s="163">
        <v>108.24675209749506</v>
      </c>
      <c r="AV45" s="163">
        <v>107.61394985316221</v>
      </c>
      <c r="AW45" s="163">
        <v>106.90671001670368</v>
      </c>
      <c r="AX45" s="163">
        <v>105.11549586326218</v>
      </c>
      <c r="AY45" s="163">
        <v>106.8285253997678</v>
      </c>
      <c r="AZ45" s="163">
        <v>109.66702696845765</v>
      </c>
      <c r="BA45" s="163">
        <v>111.50045599109974</v>
      </c>
      <c r="BB45" s="163" t="s">
        <v>15</v>
      </c>
      <c r="BC45" s="163">
        <v>113.17792245863576</v>
      </c>
      <c r="BD45" s="163">
        <v>112.42897352292545</v>
      </c>
      <c r="BE45" s="163">
        <v>112.16610905689348</v>
      </c>
      <c r="BF45" s="163">
        <v>110.80140009893236</v>
      </c>
      <c r="BG45" s="163">
        <v>111.0878733373917</v>
      </c>
      <c r="BH45" s="163">
        <v>110.90447306066396</v>
      </c>
      <c r="BI45" s="163">
        <v>110.5146506042277</v>
      </c>
      <c r="BJ45" s="163">
        <v>114.19801614137694</v>
      </c>
      <c r="BK45" s="163">
        <v>115.2740231078685</v>
      </c>
      <c r="BL45" s="163">
        <v>115.53256271890524</v>
      </c>
      <c r="BM45" s="163">
        <v>113.50823896064239</v>
      </c>
      <c r="BN45" s="163">
        <v>117.91954739507484</v>
      </c>
    </row>
    <row r="46" spans="1:66" s="170" customFormat="1" ht="12.75" customHeight="1">
      <c r="A46" s="161" t="s">
        <v>2966</v>
      </c>
      <c r="B46" s="163" t="s">
        <v>15</v>
      </c>
      <c r="C46" s="163">
        <v>103.2160354815862</v>
      </c>
      <c r="D46" s="163">
        <v>102.84832328472527</v>
      </c>
      <c r="E46" s="163">
        <v>102.84832328472527</v>
      </c>
      <c r="F46" s="163">
        <v>101.24614013331308</v>
      </c>
      <c r="G46" s="163">
        <v>99.693014678995908</v>
      </c>
      <c r="H46" s="163">
        <v>99.693014678995894</v>
      </c>
      <c r="I46" s="163">
        <v>99.693014678995866</v>
      </c>
      <c r="J46" s="163">
        <v>99.693014678995837</v>
      </c>
      <c r="K46" s="163">
        <v>99.693014678995809</v>
      </c>
      <c r="L46" s="163">
        <v>99.69301467899578</v>
      </c>
      <c r="M46" s="163">
        <v>101.26956466768848</v>
      </c>
      <c r="N46" s="163">
        <v>101.26956466768848</v>
      </c>
      <c r="O46" s="163" t="s">
        <v>15</v>
      </c>
      <c r="P46" s="163">
        <v>101.26956466768844</v>
      </c>
      <c r="Q46" s="163">
        <v>101.26956466768844</v>
      </c>
      <c r="R46" s="163">
        <v>101.26956466768844</v>
      </c>
      <c r="S46" s="163">
        <v>101.26956466768846</v>
      </c>
      <c r="T46" s="163">
        <v>101.26956466768846</v>
      </c>
      <c r="U46" s="163">
        <v>101.2695646676885</v>
      </c>
      <c r="V46" s="163">
        <v>101.26956466768857</v>
      </c>
      <c r="W46" s="163">
        <v>101.2695646676886</v>
      </c>
      <c r="X46" s="163">
        <v>101.26956466768866</v>
      </c>
      <c r="Y46" s="163">
        <v>101.26956466768871</v>
      </c>
      <c r="Z46" s="163">
        <v>100</v>
      </c>
      <c r="AA46" s="163">
        <v>100</v>
      </c>
      <c r="AB46" s="163" t="s">
        <v>15</v>
      </c>
      <c r="AC46" s="163">
        <v>100.32207420130072</v>
      </c>
      <c r="AD46" s="163">
        <v>100.32207420130077</v>
      </c>
      <c r="AE46" s="163">
        <v>100.32207420130079</v>
      </c>
      <c r="AF46" s="163">
        <v>100.32207420130081</v>
      </c>
      <c r="AG46" s="163">
        <v>100.32207420130086</v>
      </c>
      <c r="AH46" s="163">
        <v>100.32207420130084</v>
      </c>
      <c r="AI46" s="163">
        <v>100.32207420130079</v>
      </c>
      <c r="AJ46" s="163">
        <v>100.32207420130077</v>
      </c>
      <c r="AK46" s="163">
        <v>100.32207420130075</v>
      </c>
      <c r="AL46" s="163">
        <v>100.32207420130072</v>
      </c>
      <c r="AM46" s="163">
        <v>100.32207420130071</v>
      </c>
      <c r="AN46" s="163">
        <v>100.32207420130067</v>
      </c>
      <c r="AO46" s="163" t="s">
        <v>15</v>
      </c>
      <c r="AP46" s="163">
        <v>100.30375966383215</v>
      </c>
      <c r="AQ46" s="163">
        <v>100.40501288510953</v>
      </c>
      <c r="AR46" s="163">
        <v>100.40501288510953</v>
      </c>
      <c r="AS46" s="163">
        <v>100.40501288510953</v>
      </c>
      <c r="AT46" s="163">
        <v>100.40501288510953</v>
      </c>
      <c r="AU46" s="163">
        <v>100.40501288510953</v>
      </c>
      <c r="AV46" s="163">
        <v>100.40501288510953</v>
      </c>
      <c r="AW46" s="163">
        <v>100.40501288510953</v>
      </c>
      <c r="AX46" s="163">
        <v>100.40501288510953</v>
      </c>
      <c r="AY46" s="163">
        <v>100.40501288510953</v>
      </c>
      <c r="AZ46" s="163">
        <v>100.40501288510953</v>
      </c>
      <c r="BA46" s="163">
        <v>100.40501288510953</v>
      </c>
      <c r="BB46" s="163" t="s">
        <v>15</v>
      </c>
      <c r="BC46" s="163">
        <v>100.02910751650266</v>
      </c>
      <c r="BD46" s="163">
        <v>99.928233376193205</v>
      </c>
      <c r="BE46" s="163">
        <v>99.928233376193205</v>
      </c>
      <c r="BF46" s="163">
        <v>99.928233376193205</v>
      </c>
      <c r="BG46" s="163">
        <v>99.928233376193205</v>
      </c>
      <c r="BH46" s="163">
        <v>99.928233376193205</v>
      </c>
      <c r="BI46" s="163">
        <v>99.928233376193205</v>
      </c>
      <c r="BJ46" s="163">
        <v>99.928233376193205</v>
      </c>
      <c r="BK46" s="163">
        <v>99.928233376193205</v>
      </c>
      <c r="BL46" s="163">
        <v>99.928233376193205</v>
      </c>
      <c r="BM46" s="163">
        <v>99.928233376193205</v>
      </c>
      <c r="BN46" s="163">
        <v>99.928233376193205</v>
      </c>
    </row>
    <row r="47" spans="1:66" s="170" customFormat="1" ht="12.75" customHeight="1">
      <c r="A47" s="161" t="s">
        <v>2997</v>
      </c>
      <c r="B47" s="163" t="s">
        <v>15</v>
      </c>
      <c r="C47" s="163">
        <v>100.78322275186045</v>
      </c>
      <c r="D47" s="163">
        <v>100.97347262524217</v>
      </c>
      <c r="E47" s="163">
        <v>101.00730603512777</v>
      </c>
      <c r="F47" s="163">
        <v>100.85672702823739</v>
      </c>
      <c r="G47" s="163">
        <v>99.67026472473934</v>
      </c>
      <c r="H47" s="163">
        <v>99.137331297310155</v>
      </c>
      <c r="I47" s="163">
        <v>100.72338866156704</v>
      </c>
      <c r="J47" s="163">
        <v>105.68088951276</v>
      </c>
      <c r="K47" s="163">
        <v>107.01614945712575</v>
      </c>
      <c r="L47" s="163">
        <v>108.99378226558719</v>
      </c>
      <c r="M47" s="163">
        <v>110.23555692638357</v>
      </c>
      <c r="N47" s="163">
        <v>111.32805056560903</v>
      </c>
      <c r="O47" s="163" t="s">
        <v>15</v>
      </c>
      <c r="P47" s="163">
        <v>110.01999162058492</v>
      </c>
      <c r="Q47" s="163">
        <v>106.46082707782804</v>
      </c>
      <c r="R47" s="163">
        <v>106.44497718980055</v>
      </c>
      <c r="S47" s="163">
        <v>105.94339709015553</v>
      </c>
      <c r="T47" s="163">
        <v>132.26902387903999</v>
      </c>
      <c r="U47" s="163">
        <v>142.69730890660705</v>
      </c>
      <c r="V47" s="163">
        <v>153.86541658961087</v>
      </c>
      <c r="W47" s="163">
        <v>137.84841298536298</v>
      </c>
      <c r="X47" s="163">
        <v>136.68754735215867</v>
      </c>
      <c r="Y47" s="163">
        <v>124.80580127795251</v>
      </c>
      <c r="Z47" s="163">
        <v>120.54345184788855</v>
      </c>
      <c r="AA47" s="163">
        <v>119.8269361621667</v>
      </c>
      <c r="AB47" s="163" t="s">
        <v>15</v>
      </c>
      <c r="AC47" s="163">
        <v>121.58280844346629</v>
      </c>
      <c r="AD47" s="163">
        <v>125.92623559260198</v>
      </c>
      <c r="AE47" s="163">
        <v>128.93650595504732</v>
      </c>
      <c r="AF47" s="163">
        <v>135.67503559065656</v>
      </c>
      <c r="AG47" s="163">
        <v>103.77106324365866</v>
      </c>
      <c r="AH47" s="163">
        <v>100.79256803108525</v>
      </c>
      <c r="AI47" s="163">
        <v>98.526689474847188</v>
      </c>
      <c r="AJ47" s="163">
        <v>103.7541067600515</v>
      </c>
      <c r="AK47" s="163">
        <v>103.03080981979309</v>
      </c>
      <c r="AL47" s="163">
        <v>106.49133455063711</v>
      </c>
      <c r="AM47" s="163">
        <v>106.02985848465758</v>
      </c>
      <c r="AN47" s="163">
        <v>103.14785979745871</v>
      </c>
      <c r="AO47" s="163" t="s">
        <v>15</v>
      </c>
      <c r="AP47" s="163">
        <v>103.70162413995961</v>
      </c>
      <c r="AQ47" s="163">
        <v>106.91111787955472</v>
      </c>
      <c r="AR47" s="163">
        <v>106.70725254619744</v>
      </c>
      <c r="AS47" s="163">
        <v>103.42278635915206</v>
      </c>
      <c r="AT47" s="163">
        <v>112.51083095001474</v>
      </c>
      <c r="AU47" s="163">
        <v>112.71225467552968</v>
      </c>
      <c r="AV47" s="163">
        <v>113.71747408223247</v>
      </c>
      <c r="AW47" s="163">
        <v>108.40467269108194</v>
      </c>
      <c r="AX47" s="163">
        <v>107.55619341816154</v>
      </c>
      <c r="AY47" s="163">
        <v>112.39387361347339</v>
      </c>
      <c r="AZ47" s="163">
        <v>116.30829002135118</v>
      </c>
      <c r="BA47" s="163">
        <v>119.07270715260363</v>
      </c>
      <c r="BB47" s="163" t="s">
        <v>15</v>
      </c>
      <c r="BC47" s="163">
        <v>119.77182288892256</v>
      </c>
      <c r="BD47" s="163">
        <v>120.54921211539329</v>
      </c>
      <c r="BE47" s="163">
        <v>118.99736375679109</v>
      </c>
      <c r="BF47" s="163">
        <v>118.29683425996198</v>
      </c>
      <c r="BG47" s="163">
        <v>122.80575969203346</v>
      </c>
      <c r="BH47" s="163">
        <v>127.8572084460565</v>
      </c>
      <c r="BI47" s="163">
        <v>123.73941841956596</v>
      </c>
      <c r="BJ47" s="163">
        <v>129.11658737591156</v>
      </c>
      <c r="BK47" s="163">
        <v>131.67003137383645</v>
      </c>
      <c r="BL47" s="163">
        <v>130.72976711104371</v>
      </c>
      <c r="BM47" s="163">
        <v>127.82651398037682</v>
      </c>
      <c r="BN47" s="163">
        <v>126.73092633673733</v>
      </c>
    </row>
    <row r="48" spans="1:66" s="170" customFormat="1" ht="12.75" customHeight="1">
      <c r="A48" s="161" t="s">
        <v>3809</v>
      </c>
      <c r="B48" s="163" t="s">
        <v>15</v>
      </c>
      <c r="C48" s="163" t="s">
        <v>15</v>
      </c>
      <c r="D48" s="163" t="s">
        <v>15</v>
      </c>
      <c r="E48" s="163" t="s">
        <v>15</v>
      </c>
      <c r="F48" s="163" t="s">
        <v>15</v>
      </c>
      <c r="G48" s="163" t="s">
        <v>15</v>
      </c>
      <c r="H48" s="163" t="s">
        <v>15</v>
      </c>
      <c r="I48" s="163" t="s">
        <v>15</v>
      </c>
      <c r="J48" s="163" t="s">
        <v>15</v>
      </c>
      <c r="K48" s="163" t="s">
        <v>15</v>
      </c>
      <c r="L48" s="163" t="s">
        <v>15</v>
      </c>
      <c r="M48" s="163" t="s">
        <v>15</v>
      </c>
      <c r="N48" s="163" t="s">
        <v>15</v>
      </c>
      <c r="O48" s="163" t="s">
        <v>15</v>
      </c>
      <c r="P48" s="163" t="s">
        <v>15</v>
      </c>
      <c r="Q48" s="163" t="s">
        <v>15</v>
      </c>
      <c r="R48" s="163" t="s">
        <v>15</v>
      </c>
      <c r="S48" s="163" t="s">
        <v>15</v>
      </c>
      <c r="T48" s="163" t="s">
        <v>15</v>
      </c>
      <c r="U48" s="163" t="s">
        <v>15</v>
      </c>
      <c r="V48" s="163" t="s">
        <v>15</v>
      </c>
      <c r="W48" s="163" t="s">
        <v>15</v>
      </c>
      <c r="X48" s="163" t="s">
        <v>15</v>
      </c>
      <c r="Y48" s="163" t="s">
        <v>15</v>
      </c>
      <c r="Z48" s="163" t="s">
        <v>15</v>
      </c>
      <c r="AA48" s="163" t="s">
        <v>15</v>
      </c>
      <c r="AB48" s="163" t="s">
        <v>15</v>
      </c>
      <c r="AC48" s="163" t="s">
        <v>15</v>
      </c>
      <c r="AD48" s="163" t="s">
        <v>15</v>
      </c>
      <c r="AE48" s="163" t="s">
        <v>15</v>
      </c>
      <c r="AF48" s="163" t="s">
        <v>15</v>
      </c>
      <c r="AG48" s="163" t="s">
        <v>15</v>
      </c>
      <c r="AH48" s="163" t="s">
        <v>15</v>
      </c>
      <c r="AI48" s="163" t="s">
        <v>15</v>
      </c>
      <c r="AJ48" s="163" t="s">
        <v>15</v>
      </c>
      <c r="AK48" s="163" t="s">
        <v>15</v>
      </c>
      <c r="AL48" s="163" t="s">
        <v>15</v>
      </c>
      <c r="AM48" s="163" t="s">
        <v>15</v>
      </c>
      <c r="AN48" s="163" t="s">
        <v>15</v>
      </c>
      <c r="AO48" s="163" t="s">
        <v>15</v>
      </c>
      <c r="AP48" s="163" t="s">
        <v>15</v>
      </c>
      <c r="AQ48" s="163" t="s">
        <v>15</v>
      </c>
      <c r="AR48" s="163" t="s">
        <v>15</v>
      </c>
      <c r="AS48" s="163" t="s">
        <v>15</v>
      </c>
      <c r="AT48" s="163" t="s">
        <v>15</v>
      </c>
      <c r="AU48" s="163" t="s">
        <v>15</v>
      </c>
      <c r="AV48" s="163" t="s">
        <v>15</v>
      </c>
      <c r="AW48" s="163" t="s">
        <v>15</v>
      </c>
      <c r="AX48" s="163" t="s">
        <v>15</v>
      </c>
      <c r="AY48" s="163" t="s">
        <v>15</v>
      </c>
      <c r="AZ48" s="163" t="s">
        <v>15</v>
      </c>
      <c r="BA48" s="163" t="s">
        <v>15</v>
      </c>
      <c r="BB48" s="163" t="s">
        <v>15</v>
      </c>
      <c r="BC48" s="163" t="s">
        <v>15</v>
      </c>
      <c r="BD48" s="163" t="s">
        <v>15</v>
      </c>
      <c r="BE48" s="163" t="s">
        <v>15</v>
      </c>
      <c r="BF48" s="163" t="s">
        <v>15</v>
      </c>
      <c r="BG48" s="163" t="s">
        <v>15</v>
      </c>
      <c r="BH48" s="163" t="s">
        <v>15</v>
      </c>
      <c r="BI48" s="163" t="s">
        <v>15</v>
      </c>
      <c r="BJ48" s="163" t="s">
        <v>15</v>
      </c>
      <c r="BK48" s="163" t="s">
        <v>15</v>
      </c>
      <c r="BL48" s="163" t="s">
        <v>15</v>
      </c>
      <c r="BM48" s="163" t="s">
        <v>15</v>
      </c>
      <c r="BN48" s="163" t="s">
        <v>15</v>
      </c>
    </row>
    <row r="49" spans="1:66" s="170" customFormat="1" ht="12.75" customHeight="1">
      <c r="A49" s="161" t="s">
        <v>2998</v>
      </c>
      <c r="B49" s="163" t="s">
        <v>15</v>
      </c>
      <c r="C49" s="163">
        <v>108.95721096262785</v>
      </c>
      <c r="D49" s="163">
        <v>107.91674449599581</v>
      </c>
      <c r="E49" s="163">
        <v>107.84757689257609</v>
      </c>
      <c r="F49" s="163">
        <v>107.70656861983082</v>
      </c>
      <c r="G49" s="163">
        <v>107.70656861983079</v>
      </c>
      <c r="H49" s="163">
        <v>107.70656861983075</v>
      </c>
      <c r="I49" s="163">
        <v>107.17624835218641</v>
      </c>
      <c r="J49" s="163">
        <v>103.92297534492963</v>
      </c>
      <c r="K49" s="163">
        <v>103.92297534492963</v>
      </c>
      <c r="L49" s="163">
        <v>104.60004556005846</v>
      </c>
      <c r="M49" s="163">
        <v>104.60004556005846</v>
      </c>
      <c r="N49" s="163">
        <v>100.77123833110247</v>
      </c>
      <c r="O49" s="163" t="s">
        <v>15</v>
      </c>
      <c r="P49" s="163">
        <v>100.77123833110244</v>
      </c>
      <c r="Q49" s="163">
        <v>100.77123833110244</v>
      </c>
      <c r="R49" s="163">
        <v>100.77123833110244</v>
      </c>
      <c r="S49" s="163">
        <v>100.77123833110244</v>
      </c>
      <c r="T49" s="163">
        <v>100.77123833110247</v>
      </c>
      <c r="U49" s="163">
        <v>100.77123833110251</v>
      </c>
      <c r="V49" s="163">
        <v>100.71133937074575</v>
      </c>
      <c r="W49" s="163">
        <v>100.65151157660904</v>
      </c>
      <c r="X49" s="163">
        <v>100.65151157660908</v>
      </c>
      <c r="Y49" s="163">
        <v>100</v>
      </c>
      <c r="Z49" s="163">
        <v>99.981455728466571</v>
      </c>
      <c r="AA49" s="163">
        <v>99.981455728466571</v>
      </c>
      <c r="AB49" s="163" t="s">
        <v>15</v>
      </c>
      <c r="AC49" s="163">
        <v>100.72022833236653</v>
      </c>
      <c r="AD49" s="163">
        <v>100.72022833236656</v>
      </c>
      <c r="AE49" s="163">
        <v>99.981455728466656</v>
      </c>
      <c r="AF49" s="163">
        <v>99.981455728466727</v>
      </c>
      <c r="AG49" s="163">
        <v>99.981455728466784</v>
      </c>
      <c r="AH49" s="163">
        <v>100.09310558593563</v>
      </c>
      <c r="AI49" s="163">
        <v>100.4280551583422</v>
      </c>
      <c r="AJ49" s="163">
        <v>100.42805515834216</v>
      </c>
      <c r="AK49" s="163">
        <v>100.42805515834216</v>
      </c>
      <c r="AL49" s="163">
        <v>100.42805515834212</v>
      </c>
      <c r="AM49" s="163">
        <v>100.44668226384745</v>
      </c>
      <c r="AN49" s="163">
        <v>102.5944642420709</v>
      </c>
      <c r="AO49" s="163" t="s">
        <v>15</v>
      </c>
      <c r="AP49" s="163">
        <v>102.41045602944374</v>
      </c>
      <c r="AQ49" s="163">
        <v>102.57543411142504</v>
      </c>
      <c r="AR49" s="163">
        <v>103.35193734341028</v>
      </c>
      <c r="AS49" s="163">
        <v>103.35193734341026</v>
      </c>
      <c r="AT49" s="163">
        <v>103.35193734341021</v>
      </c>
      <c r="AU49" s="163">
        <v>103.23665238940691</v>
      </c>
      <c r="AV49" s="163">
        <v>102.89233552974055</v>
      </c>
      <c r="AW49" s="163">
        <v>102.89233552974055</v>
      </c>
      <c r="AX49" s="163">
        <v>102.89233552974055</v>
      </c>
      <c r="AY49" s="163">
        <v>102.89233552974055</v>
      </c>
      <c r="AZ49" s="163">
        <v>139.84057908694564</v>
      </c>
      <c r="BA49" s="163">
        <v>136.91306172227956</v>
      </c>
      <c r="BB49" s="163" t="s">
        <v>15</v>
      </c>
      <c r="BC49" s="163">
        <v>136.15301549943547</v>
      </c>
      <c r="BD49" s="163">
        <v>135.83137931638717</v>
      </c>
      <c r="BE49" s="163">
        <v>135.67490874805574</v>
      </c>
      <c r="BF49" s="163">
        <v>135.67490874805574</v>
      </c>
      <c r="BG49" s="163">
        <v>135.67490874805574</v>
      </c>
      <c r="BH49" s="163">
        <v>135.67490874805574</v>
      </c>
      <c r="BI49" s="163">
        <v>137.90894192978621</v>
      </c>
      <c r="BJ49" s="163">
        <v>137.90894192978621</v>
      </c>
      <c r="BK49" s="163">
        <v>137.90894192978621</v>
      </c>
      <c r="BL49" s="163">
        <v>137.90894192978621</v>
      </c>
      <c r="BM49" s="163">
        <v>101.47106954390257</v>
      </c>
      <c r="BN49" s="163">
        <v>106.07488015591949</v>
      </c>
    </row>
    <row r="50" spans="1:66" s="170" customFormat="1" ht="12.75" customHeight="1">
      <c r="A50" s="161" t="s">
        <v>2967</v>
      </c>
      <c r="B50" s="163" t="s">
        <v>15</v>
      </c>
      <c r="C50" s="163">
        <v>110.80895044290126</v>
      </c>
      <c r="D50" s="163">
        <v>109.33113958998597</v>
      </c>
      <c r="E50" s="163">
        <v>107.97144816050503</v>
      </c>
      <c r="F50" s="163">
        <v>99.980154640737425</v>
      </c>
      <c r="G50" s="163">
        <v>99.694474010690158</v>
      </c>
      <c r="H50" s="163">
        <v>98.595857882435368</v>
      </c>
      <c r="I50" s="163">
        <v>100.38812586587289</v>
      </c>
      <c r="J50" s="163">
        <v>100.55786013506997</v>
      </c>
      <c r="K50" s="163">
        <v>99.905664259638002</v>
      </c>
      <c r="L50" s="163">
        <v>100.11107859060868</v>
      </c>
      <c r="M50" s="163">
        <v>100.11134002305262</v>
      </c>
      <c r="N50" s="163">
        <v>101.69545637875213</v>
      </c>
      <c r="O50" s="163" t="s">
        <v>15</v>
      </c>
      <c r="P50" s="163">
        <v>101.69692931582233</v>
      </c>
      <c r="Q50" s="163">
        <v>102.14661135572496</v>
      </c>
      <c r="R50" s="163">
        <v>103.44043607824544</v>
      </c>
      <c r="S50" s="163">
        <v>103.20778432960218</v>
      </c>
      <c r="T50" s="163">
        <v>103.23661022831139</v>
      </c>
      <c r="U50" s="163">
        <v>103.70381023351601</v>
      </c>
      <c r="V50" s="163">
        <v>103.37796039177908</v>
      </c>
      <c r="W50" s="163">
        <v>103.4783311820951</v>
      </c>
      <c r="X50" s="163">
        <v>103.16470975511966</v>
      </c>
      <c r="Y50" s="163">
        <v>104.57532861891752</v>
      </c>
      <c r="Z50" s="163">
        <v>108.22834369709233</v>
      </c>
      <c r="AA50" s="163">
        <v>113.85332292593067</v>
      </c>
      <c r="AB50" s="163" t="s">
        <v>15</v>
      </c>
      <c r="AC50" s="163">
        <v>113.73847594289495</v>
      </c>
      <c r="AD50" s="163">
        <v>114.64396862644755</v>
      </c>
      <c r="AE50" s="163">
        <v>112.47177566003886</v>
      </c>
      <c r="AF50" s="163">
        <v>111.96514448008254</v>
      </c>
      <c r="AG50" s="163">
        <v>111.38691899467568</v>
      </c>
      <c r="AH50" s="163">
        <v>111.29890298443704</v>
      </c>
      <c r="AI50" s="163">
        <v>110.78150855835393</v>
      </c>
      <c r="AJ50" s="163">
        <v>111.05781712363193</v>
      </c>
      <c r="AK50" s="163">
        <v>113.83467184528293</v>
      </c>
      <c r="AL50" s="163">
        <v>112.66095758442587</v>
      </c>
      <c r="AM50" s="163">
        <v>108.29629469641102</v>
      </c>
      <c r="AN50" s="163">
        <v>102.1004654638912</v>
      </c>
      <c r="AO50" s="163" t="s">
        <v>15</v>
      </c>
      <c r="AP50" s="163">
        <v>105.22904237154387</v>
      </c>
      <c r="AQ50" s="163">
        <v>106.25569011984931</v>
      </c>
      <c r="AR50" s="163">
        <v>106.62866407004844</v>
      </c>
      <c r="AS50" s="163">
        <v>107.24915906259349</v>
      </c>
      <c r="AT50" s="163">
        <v>107.4300057152895</v>
      </c>
      <c r="AU50" s="163">
        <v>106.92497348018455</v>
      </c>
      <c r="AV50" s="163">
        <v>107.02519294147864</v>
      </c>
      <c r="AW50" s="163">
        <v>106.8606674567816</v>
      </c>
      <c r="AX50" s="163">
        <v>103.95615438123012</v>
      </c>
      <c r="AY50" s="163">
        <v>104.3106012239315</v>
      </c>
      <c r="AZ50" s="163">
        <v>104.8452043954961</v>
      </c>
      <c r="BA50" s="163">
        <v>106.04552062582968</v>
      </c>
      <c r="BB50" s="163" t="s">
        <v>15</v>
      </c>
      <c r="BC50" s="163">
        <v>107.39876789494419</v>
      </c>
      <c r="BD50" s="163">
        <v>106.8758526021075</v>
      </c>
      <c r="BE50" s="163">
        <v>107.54725964425933</v>
      </c>
      <c r="BF50" s="163">
        <v>106.58545091820864</v>
      </c>
      <c r="BG50" s="163">
        <v>107.07946749304078</v>
      </c>
      <c r="BH50" s="163">
        <v>107.10975000969394</v>
      </c>
      <c r="BI50" s="163">
        <v>107.09619517083766</v>
      </c>
      <c r="BJ50" s="163">
        <v>110.8026852756838</v>
      </c>
      <c r="BK50" s="163">
        <v>111.73691222171867</v>
      </c>
      <c r="BL50" s="163">
        <v>112.23471756732408</v>
      </c>
      <c r="BM50" s="163">
        <v>111.96238022413173</v>
      </c>
      <c r="BN50" s="163">
        <v>117.28155438128378</v>
      </c>
    </row>
    <row r="51" spans="1:66" s="170" customFormat="1" ht="12.75" customHeight="1">
      <c r="A51" s="165" t="s">
        <v>2999</v>
      </c>
      <c r="B51" s="163" t="s">
        <v>15</v>
      </c>
      <c r="C51" s="163">
        <v>99.670449921692523</v>
      </c>
      <c r="D51" s="163">
        <v>97.938558678904442</v>
      </c>
      <c r="E51" s="163">
        <v>98.135006093670697</v>
      </c>
      <c r="F51" s="163">
        <v>98.838601054877017</v>
      </c>
      <c r="G51" s="163">
        <v>99.014203006795739</v>
      </c>
      <c r="H51" s="163">
        <v>91.362449363679204</v>
      </c>
      <c r="I51" s="163">
        <v>103.78251080565566</v>
      </c>
      <c r="J51" s="163">
        <v>104.21954242333065</v>
      </c>
      <c r="K51" s="163">
        <v>106.08686771476678</v>
      </c>
      <c r="L51" s="163">
        <v>102.13957959943141</v>
      </c>
      <c r="M51" s="163">
        <v>103.18228573252026</v>
      </c>
      <c r="N51" s="163">
        <v>106.02066716567391</v>
      </c>
      <c r="O51" s="163" t="s">
        <v>15</v>
      </c>
      <c r="P51" s="163">
        <v>105.99397128220495</v>
      </c>
      <c r="Q51" s="163">
        <v>107.19127642212851</v>
      </c>
      <c r="R51" s="163">
        <v>108.44225844730748</v>
      </c>
      <c r="S51" s="163">
        <v>108.82191278130169</v>
      </c>
      <c r="T51" s="163">
        <v>108.61367850407426</v>
      </c>
      <c r="U51" s="163">
        <v>113.51371685951004</v>
      </c>
      <c r="V51" s="163">
        <v>105.72088513661542</v>
      </c>
      <c r="W51" s="163">
        <v>105.84171862678117</v>
      </c>
      <c r="X51" s="163">
        <v>103.84484362479316</v>
      </c>
      <c r="Y51" s="163">
        <v>105.47834147440642</v>
      </c>
      <c r="Z51" s="163">
        <v>103.379712646459</v>
      </c>
      <c r="AA51" s="163">
        <v>113.47097689438068</v>
      </c>
      <c r="AB51" s="163" t="s">
        <v>15</v>
      </c>
      <c r="AC51" s="163">
        <v>111.91612243970634</v>
      </c>
      <c r="AD51" s="163">
        <v>111.80301241763091</v>
      </c>
      <c r="AE51" s="163">
        <v>111.07313243929961</v>
      </c>
      <c r="AF51" s="163">
        <v>113.84061977926794</v>
      </c>
      <c r="AG51" s="163">
        <v>113.26027514190417</v>
      </c>
      <c r="AH51" s="163">
        <v>113.21181868907652</v>
      </c>
      <c r="AI51" s="163">
        <v>113.0152182238561</v>
      </c>
      <c r="AJ51" s="163">
        <v>113.27761078868734</v>
      </c>
      <c r="AK51" s="163">
        <v>113.63311316008516</v>
      </c>
      <c r="AL51" s="163">
        <v>115.97090519561985</v>
      </c>
      <c r="AM51" s="163">
        <v>116.93428307593983</v>
      </c>
      <c r="AN51" s="163">
        <v>106.83627317485494</v>
      </c>
      <c r="AO51" s="163" t="s">
        <v>15</v>
      </c>
      <c r="AP51" s="163">
        <v>117.14932988935685</v>
      </c>
      <c r="AQ51" s="163">
        <v>118.99519643764891</v>
      </c>
      <c r="AR51" s="163">
        <v>118.78431383899209</v>
      </c>
      <c r="AS51" s="163">
        <v>115.92298931977547</v>
      </c>
      <c r="AT51" s="163">
        <v>116.54807062420028</v>
      </c>
      <c r="AU51" s="163">
        <v>116.41477678155137</v>
      </c>
      <c r="AV51" s="163">
        <v>116.57319253386926</v>
      </c>
      <c r="AW51" s="163">
        <v>116.05415751381814</v>
      </c>
      <c r="AX51" s="163">
        <v>114.89322897012299</v>
      </c>
      <c r="AY51" s="163">
        <v>113.46511845123561</v>
      </c>
      <c r="AZ51" s="163">
        <v>111.81142736129594</v>
      </c>
      <c r="BA51" s="163">
        <v>110.6599163174901</v>
      </c>
      <c r="BB51" s="163" t="s">
        <v>15</v>
      </c>
      <c r="BC51" s="163">
        <v>124.43593549735901</v>
      </c>
      <c r="BD51" s="163">
        <v>126.97308170070562</v>
      </c>
      <c r="BE51" s="163">
        <v>126.41029004634427</v>
      </c>
      <c r="BF51" s="163">
        <v>125.78723598418745</v>
      </c>
      <c r="BG51" s="163">
        <v>125.78031847271927</v>
      </c>
      <c r="BH51" s="163">
        <v>122.79840925453563</v>
      </c>
      <c r="BI51" s="163">
        <v>122.73632429030508</v>
      </c>
      <c r="BJ51" s="163">
        <v>122.4206498168713</v>
      </c>
      <c r="BK51" s="163">
        <v>122.74945272095653</v>
      </c>
      <c r="BL51" s="163">
        <v>121.85598167501664</v>
      </c>
      <c r="BM51" s="163">
        <v>119.23000334576415</v>
      </c>
      <c r="BN51" s="163">
        <v>121.79412236601597</v>
      </c>
    </row>
    <row r="52" spans="1:66" s="170" customFormat="1" ht="12.75" customHeight="1">
      <c r="A52" s="165" t="s">
        <v>3810</v>
      </c>
      <c r="B52" s="163" t="s">
        <v>15</v>
      </c>
      <c r="C52" s="163">
        <v>113.58706737924751</v>
      </c>
      <c r="D52" s="163">
        <v>107.66143322683703</v>
      </c>
      <c r="E52" s="163">
        <v>100.68109164943945</v>
      </c>
      <c r="F52" s="163">
        <v>100.52017879898743</v>
      </c>
      <c r="G52" s="163">
        <v>98.891973530907563</v>
      </c>
      <c r="H52" s="163">
        <v>98.870308907721309</v>
      </c>
      <c r="I52" s="163">
        <v>99.113580350077527</v>
      </c>
      <c r="J52" s="163">
        <v>99.763394521537492</v>
      </c>
      <c r="K52" s="163">
        <v>94.676543106162271</v>
      </c>
      <c r="L52" s="163">
        <v>98.562815215897302</v>
      </c>
      <c r="M52" s="163">
        <v>96.723053599474511</v>
      </c>
      <c r="N52" s="163">
        <v>103.41105320349648</v>
      </c>
      <c r="O52" s="163" t="s">
        <v>15</v>
      </c>
      <c r="P52" s="163">
        <v>103.26933882777618</v>
      </c>
      <c r="Q52" s="163">
        <v>105.06495339107518</v>
      </c>
      <c r="R52" s="163">
        <v>111.70050937358442</v>
      </c>
      <c r="S52" s="163">
        <v>110.14968058752655</v>
      </c>
      <c r="T52" s="163">
        <v>110.55934006478311</v>
      </c>
      <c r="U52" s="163">
        <v>109.88403231474804</v>
      </c>
      <c r="V52" s="163">
        <v>111.40114989773365</v>
      </c>
      <c r="W52" s="163">
        <v>111.44212960658164</v>
      </c>
      <c r="X52" s="163">
        <v>110.9497760111626</v>
      </c>
      <c r="Y52" s="163">
        <v>112.00353169394559</v>
      </c>
      <c r="Z52" s="163">
        <v>122.36104803364741</v>
      </c>
      <c r="AA52" s="163">
        <v>127.57007766274624</v>
      </c>
      <c r="AB52" s="163" t="s">
        <v>15</v>
      </c>
      <c r="AC52" s="163">
        <v>127.54202713447866</v>
      </c>
      <c r="AD52" s="163">
        <v>132.87755317822172</v>
      </c>
      <c r="AE52" s="163">
        <v>128.23290124325243</v>
      </c>
      <c r="AF52" s="163">
        <v>127.0424928446469</v>
      </c>
      <c r="AG52" s="163">
        <v>126.50324048743002</v>
      </c>
      <c r="AH52" s="163">
        <v>126.37949493785732</v>
      </c>
      <c r="AI52" s="163">
        <v>125.72111347122339</v>
      </c>
      <c r="AJ52" s="163">
        <v>126.33019563207519</v>
      </c>
      <c r="AK52" s="163">
        <v>133.9434596741759</v>
      </c>
      <c r="AL52" s="163">
        <v>128.71716390035022</v>
      </c>
      <c r="AM52" s="163">
        <v>115.33967940963348</v>
      </c>
      <c r="AN52" s="163">
        <v>102.74149267387386</v>
      </c>
      <c r="AO52" s="163" t="s">
        <v>15</v>
      </c>
      <c r="AP52" s="163">
        <v>106.68584554622105</v>
      </c>
      <c r="AQ52" s="163">
        <v>108.45611797777939</v>
      </c>
      <c r="AR52" s="163">
        <v>109.5231510679028</v>
      </c>
      <c r="AS52" s="163">
        <v>112.05084313225655</v>
      </c>
      <c r="AT52" s="163">
        <v>112.37713628528985</v>
      </c>
      <c r="AU52" s="163">
        <v>111.19960850632533</v>
      </c>
      <c r="AV52" s="163">
        <v>111.55389737186286</v>
      </c>
      <c r="AW52" s="163">
        <v>111.38703540752226</v>
      </c>
      <c r="AX52" s="163">
        <v>104.49979067755986</v>
      </c>
      <c r="AY52" s="163">
        <v>106.21873451629892</v>
      </c>
      <c r="AZ52" s="163">
        <v>108.20277491397805</v>
      </c>
      <c r="BA52" s="163">
        <v>112.52034126007287</v>
      </c>
      <c r="BB52" s="163" t="s">
        <v>15</v>
      </c>
      <c r="BC52" s="163">
        <v>109.487631326013</v>
      </c>
      <c r="BD52" s="163">
        <v>106.88057292606226</v>
      </c>
      <c r="BE52" s="163">
        <v>108.21257091910243</v>
      </c>
      <c r="BF52" s="163">
        <v>105.74417826507023</v>
      </c>
      <c r="BG52" s="163">
        <v>106.85828851594206</v>
      </c>
      <c r="BH52" s="163">
        <v>108.29298820382678</v>
      </c>
      <c r="BI52" s="163">
        <v>108.33421338831299</v>
      </c>
      <c r="BJ52" s="163">
        <v>119.3415346941854</v>
      </c>
      <c r="BK52" s="163">
        <v>121.88069046282392</v>
      </c>
      <c r="BL52" s="163">
        <v>123.61396402604186</v>
      </c>
      <c r="BM52" s="163">
        <v>124.40409413406806</v>
      </c>
      <c r="BN52" s="163">
        <v>136.6929583529643</v>
      </c>
    </row>
    <row r="53" spans="1:66" s="170" customFormat="1" ht="12.75" customHeight="1">
      <c r="A53" s="165" t="s">
        <v>3811</v>
      </c>
      <c r="B53" s="163" t="s">
        <v>15</v>
      </c>
      <c r="C53" s="163">
        <v>100.13101957499177</v>
      </c>
      <c r="D53" s="163">
        <v>100.03282186860827</v>
      </c>
      <c r="E53" s="163">
        <v>99.999999999999943</v>
      </c>
      <c r="F53" s="163">
        <v>100</v>
      </c>
      <c r="G53" s="163">
        <v>100</v>
      </c>
      <c r="H53" s="163">
        <v>100</v>
      </c>
      <c r="I53" s="163">
        <v>100</v>
      </c>
      <c r="J53" s="163">
        <v>99.999999999999929</v>
      </c>
      <c r="K53" s="163">
        <v>99.999999999999915</v>
      </c>
      <c r="L53" s="163">
        <v>99.999999999999886</v>
      </c>
      <c r="M53" s="163">
        <v>99.999999999999858</v>
      </c>
      <c r="N53" s="163">
        <v>99.999999999999829</v>
      </c>
      <c r="O53" s="163" t="s">
        <v>15</v>
      </c>
      <c r="P53" s="163">
        <v>99.999999999999829</v>
      </c>
      <c r="Q53" s="163">
        <v>99.999999999999844</v>
      </c>
      <c r="R53" s="163">
        <v>99.999999999999801</v>
      </c>
      <c r="S53" s="163">
        <v>99.999999999999744</v>
      </c>
      <c r="T53" s="163">
        <v>99.999999999999702</v>
      </c>
      <c r="U53" s="163">
        <v>99.999999999999702</v>
      </c>
      <c r="V53" s="163">
        <v>99.999999999999702</v>
      </c>
      <c r="W53" s="163">
        <v>99.999999999999702</v>
      </c>
      <c r="X53" s="163">
        <v>99.999999999999687</v>
      </c>
      <c r="Y53" s="163">
        <v>99.999999999999702</v>
      </c>
      <c r="Z53" s="163">
        <v>99.988250469381683</v>
      </c>
      <c r="AA53" s="163">
        <v>99.988250469381711</v>
      </c>
      <c r="AB53" s="163" t="s">
        <v>15</v>
      </c>
      <c r="AC53" s="163">
        <v>99.988250469381697</v>
      </c>
      <c r="AD53" s="163">
        <v>99.988250469381697</v>
      </c>
      <c r="AE53" s="163">
        <v>99.988250469381711</v>
      </c>
      <c r="AF53" s="163">
        <v>99.988250469381711</v>
      </c>
      <c r="AG53" s="163">
        <v>99.988250469381711</v>
      </c>
      <c r="AH53" s="163">
        <v>99.988250469381711</v>
      </c>
      <c r="AI53" s="163">
        <v>99.988250469381711</v>
      </c>
      <c r="AJ53" s="163">
        <v>99.988250469381711</v>
      </c>
      <c r="AK53" s="163">
        <v>99.988250469381711</v>
      </c>
      <c r="AL53" s="163">
        <v>99.988250469381711</v>
      </c>
      <c r="AM53" s="163">
        <v>99.999999999999716</v>
      </c>
      <c r="AN53" s="163">
        <v>99.999999999999687</v>
      </c>
      <c r="AO53" s="163" t="s">
        <v>15</v>
      </c>
      <c r="AP53" s="163">
        <v>100.22798818950567</v>
      </c>
      <c r="AQ53" s="163">
        <v>100.45597340526558</v>
      </c>
      <c r="AR53" s="163">
        <v>100.45597340526562</v>
      </c>
      <c r="AS53" s="163">
        <v>100.45597340526564</v>
      </c>
      <c r="AT53" s="163">
        <v>100.45597340526567</v>
      </c>
      <c r="AU53" s="163">
        <v>100.45597340526568</v>
      </c>
      <c r="AV53" s="163">
        <v>100.45597340526572</v>
      </c>
      <c r="AW53" s="163">
        <v>100.45597340526572</v>
      </c>
      <c r="AX53" s="163">
        <v>100.45597340526578</v>
      </c>
      <c r="AY53" s="163">
        <v>100.45597340526579</v>
      </c>
      <c r="AZ53" s="163">
        <v>100.40655800888294</v>
      </c>
      <c r="BA53" s="163">
        <v>100.36670880697154</v>
      </c>
      <c r="BB53" s="163" t="s">
        <v>15</v>
      </c>
      <c r="BC53" s="163">
        <v>100.51800254923045</v>
      </c>
      <c r="BD53" s="163">
        <v>101.04735116253872</v>
      </c>
      <c r="BE53" s="163">
        <v>101.04735116253872</v>
      </c>
      <c r="BF53" s="163">
        <v>101.04735116253872</v>
      </c>
      <c r="BG53" s="163">
        <v>101.04735116253872</v>
      </c>
      <c r="BH53" s="163">
        <v>101.04735116253872</v>
      </c>
      <c r="BI53" s="163">
        <v>101.04735116253872</v>
      </c>
      <c r="BJ53" s="163">
        <v>101.04735116253872</v>
      </c>
      <c r="BK53" s="163">
        <v>101.04735116253872</v>
      </c>
      <c r="BL53" s="163">
        <v>101.04735116253872</v>
      </c>
      <c r="BM53" s="163">
        <v>101.09708192724327</v>
      </c>
      <c r="BN53" s="163">
        <v>101.13722111361554</v>
      </c>
    </row>
    <row r="54" spans="1:66" s="170" customFormat="1" ht="12.75" customHeight="1">
      <c r="A54" s="593" t="s">
        <v>3000</v>
      </c>
      <c r="B54" s="163" t="s">
        <v>15</v>
      </c>
      <c r="C54" s="163">
        <v>101.20790469117532</v>
      </c>
      <c r="D54" s="163">
        <v>101.11301664781716</v>
      </c>
      <c r="E54" s="163">
        <v>100.895068091764</v>
      </c>
      <c r="F54" s="163">
        <v>100.74993054495296</v>
      </c>
      <c r="G54" s="163">
        <v>100.92424151414467</v>
      </c>
      <c r="H54" s="163">
        <v>100.97408136582561</v>
      </c>
      <c r="I54" s="163">
        <v>100.56829666645679</v>
      </c>
      <c r="J54" s="163">
        <v>100.49467665248733</v>
      </c>
      <c r="K54" s="163">
        <v>100.18495218312941</v>
      </c>
      <c r="L54" s="163">
        <v>99.532852074966343</v>
      </c>
      <c r="M54" s="163">
        <v>98.785816669793576</v>
      </c>
      <c r="N54" s="163">
        <v>99.291680572552593</v>
      </c>
      <c r="O54" s="163" t="s">
        <v>15</v>
      </c>
      <c r="P54" s="163">
        <v>99.667368199774117</v>
      </c>
      <c r="Q54" s="163">
        <v>99.78165141037627</v>
      </c>
      <c r="R54" s="163">
        <v>99.907495698920712</v>
      </c>
      <c r="S54" s="163">
        <v>100.02042642498242</v>
      </c>
      <c r="T54" s="163">
        <v>100.41382196667401</v>
      </c>
      <c r="U54" s="163">
        <v>100.79285020246627</v>
      </c>
      <c r="V54" s="163">
        <v>101.29157990431396</v>
      </c>
      <c r="W54" s="163">
        <v>101.24143843373822</v>
      </c>
      <c r="X54" s="163">
        <v>101.33202010942605</v>
      </c>
      <c r="Y54" s="163">
        <v>101.83857694072877</v>
      </c>
      <c r="Z54" s="163">
        <v>102.05904078925545</v>
      </c>
      <c r="AA54" s="163">
        <v>101.33992445892042</v>
      </c>
      <c r="AB54" s="163" t="s">
        <v>15</v>
      </c>
      <c r="AC54" s="163">
        <v>100.94221187203942</v>
      </c>
      <c r="AD54" s="163">
        <v>101.30189205762341</v>
      </c>
      <c r="AE54" s="163">
        <v>101.34884970113933</v>
      </c>
      <c r="AF54" s="163">
        <v>101.37860385422496</v>
      </c>
      <c r="AG54" s="163">
        <v>101.27615170835628</v>
      </c>
      <c r="AH54" s="163">
        <v>100.91867129183963</v>
      </c>
      <c r="AI54" s="163">
        <v>100.68255200717822</v>
      </c>
      <c r="AJ54" s="163">
        <v>100.29781575653323</v>
      </c>
      <c r="AK54" s="163">
        <v>100.30139856940481</v>
      </c>
      <c r="AL54" s="163">
        <v>100.29954635353637</v>
      </c>
      <c r="AM54" s="163">
        <v>100.37786626203942</v>
      </c>
      <c r="AN54" s="163">
        <v>100.65950627301507</v>
      </c>
      <c r="AO54" s="163" t="s">
        <v>15</v>
      </c>
      <c r="AP54" s="163">
        <v>100.6871756118028</v>
      </c>
      <c r="AQ54" s="163">
        <v>100.23887092324932</v>
      </c>
      <c r="AR54" s="163">
        <v>100.20975449393472</v>
      </c>
      <c r="AS54" s="163">
        <v>100.30039556113405</v>
      </c>
      <c r="AT54" s="163">
        <v>100.37591357203281</v>
      </c>
      <c r="AU54" s="163">
        <v>100.41796714148607</v>
      </c>
      <c r="AV54" s="163">
        <v>100.58526027320394</v>
      </c>
      <c r="AW54" s="163">
        <v>101.27783559876026</v>
      </c>
      <c r="AX54" s="163">
        <v>101.30934978841675</v>
      </c>
      <c r="AY54" s="163">
        <v>101.36300452680067</v>
      </c>
      <c r="AZ54" s="163">
        <v>101.26866941789967</v>
      </c>
      <c r="BA54" s="163">
        <v>101.27477407725173</v>
      </c>
      <c r="BB54" s="163" t="s">
        <v>15</v>
      </c>
      <c r="BC54" s="163">
        <v>102.66831038913568</v>
      </c>
      <c r="BD54" s="163">
        <v>102.69598747767988</v>
      </c>
      <c r="BE54" s="163">
        <v>102.83987300227717</v>
      </c>
      <c r="BF54" s="163">
        <v>103.05268968235663</v>
      </c>
      <c r="BG54" s="163">
        <v>105.23317049247957</v>
      </c>
      <c r="BH54" s="163">
        <v>105.4408504990344</v>
      </c>
      <c r="BI54" s="163">
        <v>105.4944065558384</v>
      </c>
      <c r="BJ54" s="163">
        <v>105.45357025028895</v>
      </c>
      <c r="BK54" s="163">
        <v>105.88587625038932</v>
      </c>
      <c r="BL54" s="163">
        <v>108.7168964944361</v>
      </c>
      <c r="BM54" s="163">
        <v>112.78832706089229</v>
      </c>
      <c r="BN54" s="163">
        <v>118.90594445489391</v>
      </c>
    </row>
    <row r="55" spans="1:66" s="170" customFormat="1" ht="12.75" customHeight="1">
      <c r="A55" s="161" t="s">
        <v>2968</v>
      </c>
      <c r="B55" s="163" t="s">
        <v>15</v>
      </c>
      <c r="C55" s="163">
        <v>102.99540092413133</v>
      </c>
      <c r="D55" s="163">
        <v>102.6446098040764</v>
      </c>
      <c r="E55" s="163">
        <v>102.09586200343672</v>
      </c>
      <c r="F55" s="163">
        <v>102.19486518211525</v>
      </c>
      <c r="G55" s="163">
        <v>102.46867143591886</v>
      </c>
      <c r="H55" s="163">
        <v>102.37580384689169</v>
      </c>
      <c r="I55" s="163">
        <v>102.50418085843096</v>
      </c>
      <c r="J55" s="163">
        <v>102.44237707202097</v>
      </c>
      <c r="K55" s="163">
        <v>101.64155888017439</v>
      </c>
      <c r="L55" s="163">
        <v>101.17545545300312</v>
      </c>
      <c r="M55" s="163">
        <v>100.57824669683775</v>
      </c>
      <c r="N55" s="163">
        <v>100.49102552603244</v>
      </c>
      <c r="O55" s="163" t="s">
        <v>15</v>
      </c>
      <c r="P55" s="163">
        <v>100.42469086376511</v>
      </c>
      <c r="Q55" s="163">
        <v>100.38677939448826</v>
      </c>
      <c r="R55" s="163">
        <v>100.35962361261655</v>
      </c>
      <c r="S55" s="163">
        <v>100.30812332647973</v>
      </c>
      <c r="T55" s="163">
        <v>100.31971500242301</v>
      </c>
      <c r="U55" s="163">
        <v>100.45458754037352</v>
      </c>
      <c r="V55" s="163">
        <v>100.39817783523068</v>
      </c>
      <c r="W55" s="163">
        <v>100.46255461748129</v>
      </c>
      <c r="X55" s="163">
        <v>100.34436652264883</v>
      </c>
      <c r="Y55" s="163">
        <v>100.2017667285654</v>
      </c>
      <c r="Z55" s="163">
        <v>99.689847912733285</v>
      </c>
      <c r="AA55" s="163">
        <v>99.541994855598432</v>
      </c>
      <c r="AB55" s="163" t="s">
        <v>15</v>
      </c>
      <c r="AC55" s="163">
        <v>99.716090678374457</v>
      </c>
      <c r="AD55" s="163">
        <v>99.918809709401131</v>
      </c>
      <c r="AE55" s="163">
        <v>99.988583181823202</v>
      </c>
      <c r="AF55" s="163">
        <v>100.03555924262464</v>
      </c>
      <c r="AG55" s="163">
        <v>99.797509462852474</v>
      </c>
      <c r="AH55" s="163">
        <v>99.747057967968445</v>
      </c>
      <c r="AI55" s="163">
        <v>99.787534297297668</v>
      </c>
      <c r="AJ55" s="163">
        <v>99.827771867604611</v>
      </c>
      <c r="AK55" s="163">
        <v>99.861966676515706</v>
      </c>
      <c r="AL55" s="163">
        <v>99.897618677930041</v>
      </c>
      <c r="AM55" s="163">
        <v>100.49161138261087</v>
      </c>
      <c r="AN55" s="163">
        <v>100.58704253842028</v>
      </c>
      <c r="AO55" s="163" t="s">
        <v>15</v>
      </c>
      <c r="AP55" s="163">
        <v>100.56108289756878</v>
      </c>
      <c r="AQ55" s="163">
        <v>100.5174763152973</v>
      </c>
      <c r="AR55" s="163">
        <v>100.79619373779826</v>
      </c>
      <c r="AS55" s="163">
        <v>101.37158218223439</v>
      </c>
      <c r="AT55" s="163">
        <v>101.96441560506777</v>
      </c>
      <c r="AU55" s="163">
        <v>101.96002779600164</v>
      </c>
      <c r="AV55" s="163">
        <v>102.1780471889374</v>
      </c>
      <c r="AW55" s="163">
        <v>102.72694998011787</v>
      </c>
      <c r="AX55" s="163">
        <v>102.83762338151598</v>
      </c>
      <c r="AY55" s="163">
        <v>103.08808821003666</v>
      </c>
      <c r="AZ55" s="163">
        <v>102.99616780297826</v>
      </c>
      <c r="BA55" s="163">
        <v>103.07271813683619</v>
      </c>
      <c r="BB55" s="163" t="s">
        <v>15</v>
      </c>
      <c r="BC55" s="163">
        <v>107.36658521978349</v>
      </c>
      <c r="BD55" s="163">
        <v>107.20970003414325</v>
      </c>
      <c r="BE55" s="163">
        <v>106.93717707734119</v>
      </c>
      <c r="BF55" s="163">
        <v>106.60047180537492</v>
      </c>
      <c r="BG55" s="163">
        <v>107.31728092486267</v>
      </c>
      <c r="BH55" s="163">
        <v>107.35736170281152</v>
      </c>
      <c r="BI55" s="163">
        <v>107.040318282562</v>
      </c>
      <c r="BJ55" s="163">
        <v>106.45596464900207</v>
      </c>
      <c r="BK55" s="163">
        <v>106.61942356077829</v>
      </c>
      <c r="BL55" s="163">
        <v>108.49949574474876</v>
      </c>
      <c r="BM55" s="163">
        <v>110.26336843462249</v>
      </c>
      <c r="BN55" s="163">
        <v>111.17547905129996</v>
      </c>
    </row>
    <row r="56" spans="1:66" s="170" customFormat="1" ht="12.75" customHeight="1">
      <c r="A56" s="165" t="s">
        <v>3812</v>
      </c>
      <c r="B56" s="163" t="s">
        <v>15</v>
      </c>
      <c r="C56" s="163">
        <v>103.29410043842068</v>
      </c>
      <c r="D56" s="163">
        <v>102.95818312617723</v>
      </c>
      <c r="E56" s="163">
        <v>102.65834953724884</v>
      </c>
      <c r="F56" s="163">
        <v>102.61303342207052</v>
      </c>
      <c r="G56" s="163">
        <v>102.84429727842988</v>
      </c>
      <c r="H56" s="163">
        <v>102.71455728824037</v>
      </c>
      <c r="I56" s="163">
        <v>103.5006767299007</v>
      </c>
      <c r="J56" s="163">
        <v>103.49978885770001</v>
      </c>
      <c r="K56" s="163">
        <v>102.63702981522897</v>
      </c>
      <c r="L56" s="163">
        <v>101.604882983556</v>
      </c>
      <c r="M56" s="163">
        <v>101.89125656425769</v>
      </c>
      <c r="N56" s="163">
        <v>102.40136866915428</v>
      </c>
      <c r="O56" s="163" t="s">
        <v>15</v>
      </c>
      <c r="P56" s="163">
        <v>102.56333311391512</v>
      </c>
      <c r="Q56" s="163">
        <v>102.38591144558637</v>
      </c>
      <c r="R56" s="163">
        <v>102.38060306014027</v>
      </c>
      <c r="S56" s="163">
        <v>102.35021877214155</v>
      </c>
      <c r="T56" s="163">
        <v>102.13509217659646</v>
      </c>
      <c r="U56" s="163">
        <v>102.26302109242033</v>
      </c>
      <c r="V56" s="163">
        <v>101.54757098003857</v>
      </c>
      <c r="W56" s="163">
        <v>101.57015507108571</v>
      </c>
      <c r="X56" s="163">
        <v>101.57146066245826</v>
      </c>
      <c r="Y56" s="163">
        <v>101.66248665967296</v>
      </c>
      <c r="Z56" s="163">
        <v>101.45455176081026</v>
      </c>
      <c r="AA56" s="163">
        <v>100.79448562037999</v>
      </c>
      <c r="AB56" s="163" t="s">
        <v>15</v>
      </c>
      <c r="AC56" s="163">
        <v>100.66762740952579</v>
      </c>
      <c r="AD56" s="163">
        <v>101.08090878342718</v>
      </c>
      <c r="AE56" s="163">
        <v>101.18122272515646</v>
      </c>
      <c r="AF56" s="163">
        <v>101.23036062394921</v>
      </c>
      <c r="AG56" s="163">
        <v>101.23099927590582</v>
      </c>
      <c r="AH56" s="163">
        <v>101.37835117123943</v>
      </c>
      <c r="AI56" s="163">
        <v>101.50887754173488</v>
      </c>
      <c r="AJ56" s="163">
        <v>101.47110315250228</v>
      </c>
      <c r="AK56" s="163">
        <v>101.46805532327279</v>
      </c>
      <c r="AL56" s="163">
        <v>101.42822197353365</v>
      </c>
      <c r="AM56" s="163">
        <v>101.41114371552725</v>
      </c>
      <c r="AN56" s="163">
        <v>101.24313173268484</v>
      </c>
      <c r="AO56" s="163" t="s">
        <v>15</v>
      </c>
      <c r="AP56" s="163">
        <v>101.11042968615563</v>
      </c>
      <c r="AQ56" s="163">
        <v>100.53910065118214</v>
      </c>
      <c r="AR56" s="163">
        <v>100.51248312147507</v>
      </c>
      <c r="AS56" s="163">
        <v>100.55356469240586</v>
      </c>
      <c r="AT56" s="163">
        <v>100.87943083833413</v>
      </c>
      <c r="AU56" s="163">
        <v>100.81189590607877</v>
      </c>
      <c r="AV56" s="163">
        <v>100.63576700151636</v>
      </c>
      <c r="AW56" s="163">
        <v>100.75100926932224</v>
      </c>
      <c r="AX56" s="163">
        <v>100.84516156460468</v>
      </c>
      <c r="AY56" s="163">
        <v>101.42758375244001</v>
      </c>
      <c r="AZ56" s="163">
        <v>101.35148296506496</v>
      </c>
      <c r="BA56" s="163">
        <v>101.4724494014996</v>
      </c>
      <c r="BB56" s="163" t="s">
        <v>15</v>
      </c>
      <c r="BC56" s="163">
        <v>103.22288224569908</v>
      </c>
      <c r="BD56" s="163">
        <v>103.31123857573914</v>
      </c>
      <c r="BE56" s="163">
        <v>103.26287588497726</v>
      </c>
      <c r="BF56" s="163">
        <v>103.33910631968455</v>
      </c>
      <c r="BG56" s="163">
        <v>103.63240862373344</v>
      </c>
      <c r="BH56" s="163">
        <v>103.54592594690872</v>
      </c>
      <c r="BI56" s="163">
        <v>103.56276415456662</v>
      </c>
      <c r="BJ56" s="163">
        <v>103.42911678784344</v>
      </c>
      <c r="BK56" s="163">
        <v>103.43075774286525</v>
      </c>
      <c r="BL56" s="163">
        <v>102.86214591926139</v>
      </c>
      <c r="BM56" s="163">
        <v>103.17434020913217</v>
      </c>
      <c r="BN56" s="163">
        <v>103.29484124992143</v>
      </c>
    </row>
    <row r="57" spans="1:66" s="170" customFormat="1" ht="12.75" customHeight="1">
      <c r="A57" s="165" t="s">
        <v>3813</v>
      </c>
      <c r="B57" s="163" t="s">
        <v>15</v>
      </c>
      <c r="C57" s="163">
        <v>102.58064019473505</v>
      </c>
      <c r="D57" s="163">
        <v>102.20917795245859</v>
      </c>
      <c r="E57" s="163">
        <v>101.31581915366428</v>
      </c>
      <c r="F57" s="163">
        <v>101.61413572796117</v>
      </c>
      <c r="G57" s="163">
        <v>101.94654683055644</v>
      </c>
      <c r="H57" s="163">
        <v>101.90174686374738</v>
      </c>
      <c r="I57" s="163">
        <v>101.3805780201639</v>
      </c>
      <c r="J57" s="163">
        <v>101.27155900499116</v>
      </c>
      <c r="K57" s="163">
        <v>100.51611397533387</v>
      </c>
      <c r="L57" s="163">
        <v>100.74872341307133</v>
      </c>
      <c r="M57" s="163">
        <v>99.039189964698139</v>
      </c>
      <c r="N57" s="163">
        <v>98.374603840769296</v>
      </c>
      <c r="O57" s="163" t="s">
        <v>15</v>
      </c>
      <c r="P57" s="163">
        <v>98.127526425229831</v>
      </c>
      <c r="Q57" s="163">
        <v>98.304811090497338</v>
      </c>
      <c r="R57" s="163">
        <v>98.30805396569869</v>
      </c>
      <c r="S57" s="163">
        <v>98.231644370662778</v>
      </c>
      <c r="T57" s="163">
        <v>98.516841926525018</v>
      </c>
      <c r="U57" s="163">
        <v>98.653513210467153</v>
      </c>
      <c r="V57" s="163">
        <v>99.244339069217631</v>
      </c>
      <c r="W57" s="163">
        <v>99.36556088246337</v>
      </c>
      <c r="X57" s="163">
        <v>99.135330622254543</v>
      </c>
      <c r="Y57" s="163">
        <v>98.765818967685917</v>
      </c>
      <c r="Z57" s="163">
        <v>98.123164434410597</v>
      </c>
      <c r="AA57" s="163">
        <v>98.519283024284775</v>
      </c>
      <c r="AB57" s="163" t="s">
        <v>15</v>
      </c>
      <c r="AC57" s="163">
        <v>98.992048564968186</v>
      </c>
      <c r="AD57" s="163">
        <v>99.06598519055612</v>
      </c>
      <c r="AE57" s="163">
        <v>99.155908550816051</v>
      </c>
      <c r="AF57" s="163">
        <v>99.204062277173364</v>
      </c>
      <c r="AG57" s="163">
        <v>98.773866775276133</v>
      </c>
      <c r="AH57" s="163">
        <v>98.583282086110302</v>
      </c>
      <c r="AI57" s="163">
        <v>98.559834508485238</v>
      </c>
      <c r="AJ57" s="163">
        <v>98.654807167317287</v>
      </c>
      <c r="AK57" s="163">
        <v>98.715186489297665</v>
      </c>
      <c r="AL57" s="163">
        <v>98.804315335772472</v>
      </c>
      <c r="AM57" s="163">
        <v>99.830753247459356</v>
      </c>
      <c r="AN57" s="163">
        <v>100.11528642764198</v>
      </c>
      <c r="AO57" s="163" t="s">
        <v>15</v>
      </c>
      <c r="AP57" s="163">
        <v>100.16595730070235</v>
      </c>
      <c r="AQ57" s="163">
        <v>100.50184739729158</v>
      </c>
      <c r="AR57" s="163">
        <v>101.00188835332078</v>
      </c>
      <c r="AS57" s="163">
        <v>101.96477449323811</v>
      </c>
      <c r="AT57" s="163">
        <v>102.75332039961846</v>
      </c>
      <c r="AU57" s="163">
        <v>102.79743060780793</v>
      </c>
      <c r="AV57" s="163">
        <v>103.52438894868774</v>
      </c>
      <c r="AW57" s="163">
        <v>104.72291702768983</v>
      </c>
      <c r="AX57" s="163">
        <v>104.86719780305474</v>
      </c>
      <c r="AY57" s="163">
        <v>104.67386780698943</v>
      </c>
      <c r="AZ57" s="163">
        <v>104.5761285332849</v>
      </c>
      <c r="BA57" s="163">
        <v>104.69008125558223</v>
      </c>
      <c r="BB57" s="163" t="s">
        <v>15</v>
      </c>
      <c r="BC57" s="163">
        <v>112.72673895312219</v>
      </c>
      <c r="BD57" s="163">
        <v>112.38058709975947</v>
      </c>
      <c r="BE57" s="163">
        <v>111.86777296178632</v>
      </c>
      <c r="BF57" s="163">
        <v>111.29191986535191</v>
      </c>
      <c r="BG57" s="163">
        <v>112.68748168898175</v>
      </c>
      <c r="BH57" s="163">
        <v>112.83055490017856</v>
      </c>
      <c r="BI57" s="163">
        <v>111.99697102036154</v>
      </c>
      <c r="BJ57" s="163">
        <v>110.72604483033027</v>
      </c>
      <c r="BK57" s="163">
        <v>111.12927081046303</v>
      </c>
      <c r="BL57" s="163">
        <v>116.67918732706912</v>
      </c>
      <c r="BM57" s="163">
        <v>120.61125325262945</v>
      </c>
      <c r="BN57" s="163">
        <v>122.68745200487079</v>
      </c>
    </row>
    <row r="58" spans="1:66" s="170" customFormat="1" ht="12.75" customHeight="1">
      <c r="A58" s="161" t="s">
        <v>3001</v>
      </c>
      <c r="B58" s="163" t="s">
        <v>15</v>
      </c>
      <c r="C58" s="163">
        <v>101.0515961277366</v>
      </c>
      <c r="D58" s="163">
        <v>100.87083092857728</v>
      </c>
      <c r="E58" s="163">
        <v>100.83947953355067</v>
      </c>
      <c r="F58" s="163">
        <v>100.83838267534291</v>
      </c>
      <c r="G58" s="163">
        <v>100.61445704834271</v>
      </c>
      <c r="H58" s="163">
        <v>100.59315385934254</v>
      </c>
      <c r="I58" s="163">
        <v>100.67282230264713</v>
      </c>
      <c r="J58" s="163">
        <v>100.48810041838207</v>
      </c>
      <c r="K58" s="163">
        <v>100.46011280372198</v>
      </c>
      <c r="L58" s="163">
        <v>100.73412869003894</v>
      </c>
      <c r="M58" s="163">
        <v>101.51922161264137</v>
      </c>
      <c r="N58" s="163">
        <v>101.96224333011268</v>
      </c>
      <c r="O58" s="163" t="s">
        <v>15</v>
      </c>
      <c r="P58" s="163">
        <v>102.03116544328485</v>
      </c>
      <c r="Q58" s="163">
        <v>102.06607591880257</v>
      </c>
      <c r="R58" s="163">
        <v>102.21575168247479</v>
      </c>
      <c r="S58" s="163">
        <v>102.54980054449885</v>
      </c>
      <c r="T58" s="163">
        <v>102.61677972548335</v>
      </c>
      <c r="U58" s="163">
        <v>102.73043814943141</v>
      </c>
      <c r="V58" s="163">
        <v>102.69327029615793</v>
      </c>
      <c r="W58" s="163">
        <v>102.61407243815211</v>
      </c>
      <c r="X58" s="163">
        <v>102.57828057961569</v>
      </c>
      <c r="Y58" s="163">
        <v>102.38513704866408</v>
      </c>
      <c r="Z58" s="163">
        <v>101.73347764965257</v>
      </c>
      <c r="AA58" s="163">
        <v>101.37109763230453</v>
      </c>
      <c r="AB58" s="163" t="s">
        <v>15</v>
      </c>
      <c r="AC58" s="163">
        <v>101.39521523008604</v>
      </c>
      <c r="AD58" s="163">
        <v>101.38499271495083</v>
      </c>
      <c r="AE58" s="163">
        <v>100.97698985815133</v>
      </c>
      <c r="AF58" s="163">
        <v>100.67149680319783</v>
      </c>
      <c r="AG58" s="163">
        <v>100.7605456047197</v>
      </c>
      <c r="AH58" s="163">
        <v>101.34468804265022</v>
      </c>
      <c r="AI58" s="163">
        <v>101.31254179454518</v>
      </c>
      <c r="AJ58" s="163">
        <v>101.15077214143919</v>
      </c>
      <c r="AK58" s="163">
        <v>101.01943085406803</v>
      </c>
      <c r="AL58" s="163">
        <v>100.96294477295386</v>
      </c>
      <c r="AM58" s="163">
        <v>100.88720922501557</v>
      </c>
      <c r="AN58" s="163">
        <v>100.99999550175083</v>
      </c>
      <c r="AO58" s="163" t="s">
        <v>15</v>
      </c>
      <c r="AP58" s="163">
        <v>100.96964593424993</v>
      </c>
      <c r="AQ58" s="163">
        <v>101.26947418536605</v>
      </c>
      <c r="AR58" s="163">
        <v>101.32770629154915</v>
      </c>
      <c r="AS58" s="163">
        <v>101.4953159614645</v>
      </c>
      <c r="AT58" s="163">
        <v>101.57324691187706</v>
      </c>
      <c r="AU58" s="163">
        <v>100.83691857560891</v>
      </c>
      <c r="AV58" s="163">
        <v>100.83018645575901</v>
      </c>
      <c r="AW58" s="163">
        <v>100.84874908498567</v>
      </c>
      <c r="AX58" s="163">
        <v>101.0508998525633</v>
      </c>
      <c r="AY58" s="163">
        <v>101.03673094586686</v>
      </c>
      <c r="AZ58" s="163">
        <v>101.03814280075187</v>
      </c>
      <c r="BA58" s="163">
        <v>101.11509976753213</v>
      </c>
      <c r="BB58" s="163" t="s">
        <v>15</v>
      </c>
      <c r="BC58" s="163">
        <v>101.71909101427015</v>
      </c>
      <c r="BD58" s="163">
        <v>101.42728698196197</v>
      </c>
      <c r="BE58" s="163">
        <v>101.35925066320456</v>
      </c>
      <c r="BF58" s="163">
        <v>101.22336269831946</v>
      </c>
      <c r="BG58" s="163">
        <v>101.04624111863465</v>
      </c>
      <c r="BH58" s="163">
        <v>101.11049465930245</v>
      </c>
      <c r="BI58" s="163">
        <v>101.12839111118797</v>
      </c>
      <c r="BJ58" s="163">
        <v>101.28899535414311</v>
      </c>
      <c r="BK58" s="163">
        <v>101.26719797339756</v>
      </c>
      <c r="BL58" s="163">
        <v>101.25128845734332</v>
      </c>
      <c r="BM58" s="163">
        <v>101.18918186207931</v>
      </c>
      <c r="BN58" s="163">
        <v>100.92294977852312</v>
      </c>
    </row>
    <row r="59" spans="1:66" s="170" customFormat="1" ht="12.75" customHeight="1">
      <c r="A59" s="161" t="s">
        <v>2971</v>
      </c>
      <c r="B59" s="163" t="s">
        <v>15</v>
      </c>
      <c r="C59" s="163">
        <v>100.91751479549175</v>
      </c>
      <c r="D59" s="163">
        <v>100.79850203369512</v>
      </c>
      <c r="E59" s="163">
        <v>100.84472354954922</v>
      </c>
      <c r="F59" s="163">
        <v>100.61464534252042</v>
      </c>
      <c r="G59" s="163">
        <v>101.4771385653891</v>
      </c>
      <c r="H59" s="163">
        <v>101.34345980078567</v>
      </c>
      <c r="I59" s="163">
        <v>101.45334178889894</v>
      </c>
      <c r="J59" s="163">
        <v>101.46186796317988</v>
      </c>
      <c r="K59" s="163">
        <v>101.4178169504099</v>
      </c>
      <c r="L59" s="163">
        <v>101.45260351622198</v>
      </c>
      <c r="M59" s="163">
        <v>101.03900398431583</v>
      </c>
      <c r="N59" s="163">
        <v>101.24660704486277</v>
      </c>
      <c r="O59" s="163" t="s">
        <v>15</v>
      </c>
      <c r="P59" s="163">
        <v>101.14434513532473</v>
      </c>
      <c r="Q59" s="163">
        <v>100.74312852126717</v>
      </c>
      <c r="R59" s="163">
        <v>100.41095222492883</v>
      </c>
      <c r="S59" s="163">
        <v>100.34746611586132</v>
      </c>
      <c r="T59" s="163">
        <v>99.578287155078399</v>
      </c>
      <c r="U59" s="163">
        <v>99.788156056993387</v>
      </c>
      <c r="V59" s="163">
        <v>99.812415742665621</v>
      </c>
      <c r="W59" s="163">
        <v>99.815598576537681</v>
      </c>
      <c r="X59" s="163">
        <v>99.804572288283083</v>
      </c>
      <c r="Y59" s="163">
        <v>100.76215278493763</v>
      </c>
      <c r="Z59" s="163">
        <v>100.82903008991622</v>
      </c>
      <c r="AA59" s="163">
        <v>100.46038511254199</v>
      </c>
      <c r="AB59" s="163" t="s">
        <v>15</v>
      </c>
      <c r="AC59" s="163">
        <v>100.49672242064207</v>
      </c>
      <c r="AD59" s="163">
        <v>101.21872428490806</v>
      </c>
      <c r="AE59" s="163">
        <v>101.54531518456184</v>
      </c>
      <c r="AF59" s="163">
        <v>101.67164562912414</v>
      </c>
      <c r="AG59" s="163">
        <v>101.82529873045532</v>
      </c>
      <c r="AH59" s="163">
        <v>101.86475996591626</v>
      </c>
      <c r="AI59" s="163">
        <v>102.0932531984122</v>
      </c>
      <c r="AJ59" s="163">
        <v>101.85170147342291</v>
      </c>
      <c r="AK59" s="163">
        <v>101.91892539764289</v>
      </c>
      <c r="AL59" s="163">
        <v>100.98161468662816</v>
      </c>
      <c r="AM59" s="163">
        <v>101.1578391844379</v>
      </c>
      <c r="AN59" s="163">
        <v>101.16627783161205</v>
      </c>
      <c r="AO59" s="163" t="s">
        <v>15</v>
      </c>
      <c r="AP59" s="163">
        <v>101.08210055774987</v>
      </c>
      <c r="AQ59" s="163">
        <v>101.01351322781078</v>
      </c>
      <c r="AR59" s="163">
        <v>100.95798691874802</v>
      </c>
      <c r="AS59" s="163">
        <v>101.95918089799608</v>
      </c>
      <c r="AT59" s="163">
        <v>101.86001312501563</v>
      </c>
      <c r="AU59" s="163">
        <v>101.91743366502297</v>
      </c>
      <c r="AV59" s="163">
        <v>101.94150016749953</v>
      </c>
      <c r="AW59" s="163">
        <v>102.5553915956837</v>
      </c>
      <c r="AX59" s="163">
        <v>102.48295525082689</v>
      </c>
      <c r="AY59" s="163">
        <v>102.36291995964324</v>
      </c>
      <c r="AZ59" s="163">
        <v>102.13256069524218</v>
      </c>
      <c r="BA59" s="163">
        <v>102.15126974303459</v>
      </c>
      <c r="BB59" s="163" t="s">
        <v>15</v>
      </c>
      <c r="BC59" s="163">
        <v>102.84515708271923</v>
      </c>
      <c r="BD59" s="163">
        <v>102.75739544931197</v>
      </c>
      <c r="BE59" s="163">
        <v>102.78076118533805</v>
      </c>
      <c r="BF59" s="163">
        <v>102.30239557427913</v>
      </c>
      <c r="BG59" s="163">
        <v>102.83945209816443</v>
      </c>
      <c r="BH59" s="163">
        <v>102.80524113063612</v>
      </c>
      <c r="BI59" s="163">
        <v>102.55956167516258</v>
      </c>
      <c r="BJ59" s="163">
        <v>102.04034592741291</v>
      </c>
      <c r="BK59" s="163">
        <v>102.18180715580311</v>
      </c>
      <c r="BL59" s="163">
        <v>102.67793538125429</v>
      </c>
      <c r="BM59" s="163">
        <v>103.04544987803096</v>
      </c>
      <c r="BN59" s="163">
        <v>103.07232382455642</v>
      </c>
    </row>
    <row r="60" spans="1:66" s="170" customFormat="1" ht="12.75" customHeight="1">
      <c r="A60" s="165" t="s">
        <v>3814</v>
      </c>
      <c r="B60" s="163" t="s">
        <v>15</v>
      </c>
      <c r="C60" s="163">
        <v>100.83882824646911</v>
      </c>
      <c r="D60" s="163">
        <v>100.64930241196012</v>
      </c>
      <c r="E60" s="163">
        <v>100.57146708860066</v>
      </c>
      <c r="F60" s="163">
        <v>100.55006987976924</v>
      </c>
      <c r="G60" s="163">
        <v>101.82288726640945</v>
      </c>
      <c r="H60" s="163">
        <v>101.75302062043752</v>
      </c>
      <c r="I60" s="163">
        <v>101.62815189984025</v>
      </c>
      <c r="J60" s="163">
        <v>101.334337328399</v>
      </c>
      <c r="K60" s="163">
        <v>101.14286431498036</v>
      </c>
      <c r="L60" s="163">
        <v>101.00511416286881</v>
      </c>
      <c r="M60" s="163">
        <v>100.31671745976946</v>
      </c>
      <c r="N60" s="163">
        <v>100.89927361553683</v>
      </c>
      <c r="O60" s="163" t="s">
        <v>15</v>
      </c>
      <c r="P60" s="163">
        <v>101.00299689110832</v>
      </c>
      <c r="Q60" s="163">
        <v>100.71073616189743</v>
      </c>
      <c r="R60" s="163">
        <v>100.81110109757117</v>
      </c>
      <c r="S60" s="163">
        <v>100.80691234732622</v>
      </c>
      <c r="T60" s="163">
        <v>99.435528801154902</v>
      </c>
      <c r="U60" s="163">
        <v>99.749172548808957</v>
      </c>
      <c r="V60" s="163">
        <v>100.0769877543627</v>
      </c>
      <c r="W60" s="163">
        <v>100.36040575258896</v>
      </c>
      <c r="X60" s="163">
        <v>100.39925038145054</v>
      </c>
      <c r="Y60" s="163">
        <v>102.04200392334192</v>
      </c>
      <c r="Z60" s="163">
        <v>102.15252810309296</v>
      </c>
      <c r="AA60" s="163">
        <v>101.58907687841518</v>
      </c>
      <c r="AB60" s="163" t="s">
        <v>15</v>
      </c>
      <c r="AC60" s="163">
        <v>101.69497063464932</v>
      </c>
      <c r="AD60" s="163">
        <v>102.14361450646152</v>
      </c>
      <c r="AE60" s="163">
        <v>102.11865705972913</v>
      </c>
      <c r="AF60" s="163">
        <v>102.21848009624941</v>
      </c>
      <c r="AG60" s="163">
        <v>102.30029521070196</v>
      </c>
      <c r="AH60" s="163">
        <v>102.38501561778423</v>
      </c>
      <c r="AI60" s="163">
        <v>102.75638809636246</v>
      </c>
      <c r="AJ60" s="163">
        <v>102.54359207335379</v>
      </c>
      <c r="AK60" s="163">
        <v>102.57051201127847</v>
      </c>
      <c r="AL60" s="163">
        <v>100.92745858941572</v>
      </c>
      <c r="AM60" s="163">
        <v>100.8221382244374</v>
      </c>
      <c r="AN60" s="163">
        <v>100.61636309665496</v>
      </c>
      <c r="AO60" s="163" t="s">
        <v>15</v>
      </c>
      <c r="AP60" s="163">
        <v>100.52604569014159</v>
      </c>
      <c r="AQ60" s="163">
        <v>100.43714967796511</v>
      </c>
      <c r="AR60" s="163">
        <v>100.37756692357058</v>
      </c>
      <c r="AS60" s="163">
        <v>100.33032649006819</v>
      </c>
      <c r="AT60" s="163">
        <v>100.52104476853887</v>
      </c>
      <c r="AU60" s="163">
        <v>100.67700611635708</v>
      </c>
      <c r="AV60" s="163">
        <v>100.69443198018755</v>
      </c>
      <c r="AW60" s="163">
        <v>101.39824659606356</v>
      </c>
      <c r="AX60" s="163">
        <v>101.37597460904028</v>
      </c>
      <c r="AY60" s="163">
        <v>101.37847485535889</v>
      </c>
      <c r="AZ60" s="163">
        <v>101.42425455871087</v>
      </c>
      <c r="BA60" s="163">
        <v>101.57679831939505</v>
      </c>
      <c r="BB60" s="163" t="s">
        <v>15</v>
      </c>
      <c r="BC60" s="163">
        <v>101.81180956252271</v>
      </c>
      <c r="BD60" s="163">
        <v>101.72466969615004</v>
      </c>
      <c r="BE60" s="163">
        <v>101.76038598344756</v>
      </c>
      <c r="BF60" s="163">
        <v>101.67914945355143</v>
      </c>
      <c r="BG60" s="163">
        <v>101.49111982986301</v>
      </c>
      <c r="BH60" s="163">
        <v>101.35820046865709</v>
      </c>
      <c r="BI60" s="163">
        <v>100.9964909950365</v>
      </c>
      <c r="BJ60" s="163">
        <v>100.2838846025641</v>
      </c>
      <c r="BK60" s="163">
        <v>100.46604398218236</v>
      </c>
      <c r="BL60" s="163">
        <v>100.82561295185543</v>
      </c>
      <c r="BM60" s="163">
        <v>101.01129293243156</v>
      </c>
      <c r="BN60" s="163">
        <v>101.02530478728693</v>
      </c>
    </row>
    <row r="61" spans="1:66" s="170" customFormat="1" ht="12.75" customHeight="1">
      <c r="A61" s="165" t="s">
        <v>3815</v>
      </c>
      <c r="B61" s="163" t="s">
        <v>15</v>
      </c>
      <c r="C61" s="163">
        <v>99.807050273647022</v>
      </c>
      <c r="D61" s="163">
        <v>99.790254086296997</v>
      </c>
      <c r="E61" s="163">
        <v>100.23383679444908</v>
      </c>
      <c r="F61" s="163">
        <v>100.65309778850067</v>
      </c>
      <c r="G61" s="163">
        <v>101.09241082442513</v>
      </c>
      <c r="H61" s="163">
        <v>100.65246549342058</v>
      </c>
      <c r="I61" s="163">
        <v>100.64599569994897</v>
      </c>
      <c r="J61" s="163">
        <v>100.64425502275913</v>
      </c>
      <c r="K61" s="163">
        <v>101.00673933249303</v>
      </c>
      <c r="L61" s="163">
        <v>101.55509656116597</v>
      </c>
      <c r="M61" s="163">
        <v>101.56629181733983</v>
      </c>
      <c r="N61" s="163">
        <v>101.22043998032353</v>
      </c>
      <c r="O61" s="163" t="s">
        <v>15</v>
      </c>
      <c r="P61" s="163">
        <v>100.72917599620075</v>
      </c>
      <c r="Q61" s="163">
        <v>99.638677747295745</v>
      </c>
      <c r="R61" s="163">
        <v>97.723793442732813</v>
      </c>
      <c r="S61" s="163">
        <v>97.243722848967479</v>
      </c>
      <c r="T61" s="163">
        <v>97.245048609842684</v>
      </c>
      <c r="U61" s="163">
        <v>97.354037996535808</v>
      </c>
      <c r="V61" s="163">
        <v>97.405527776800511</v>
      </c>
      <c r="W61" s="163">
        <v>97.413014756113157</v>
      </c>
      <c r="X61" s="163">
        <v>97.202989827599765</v>
      </c>
      <c r="Y61" s="163">
        <v>96.828766740579127</v>
      </c>
      <c r="Z61" s="163">
        <v>96.848758139253206</v>
      </c>
      <c r="AA61" s="163">
        <v>96.631556401667339</v>
      </c>
      <c r="AB61" s="163" t="s">
        <v>15</v>
      </c>
      <c r="AC61" s="163">
        <v>96.455544395507602</v>
      </c>
      <c r="AD61" s="163">
        <v>98.682514729716715</v>
      </c>
      <c r="AE61" s="163">
        <v>100.17194517246308</v>
      </c>
      <c r="AF61" s="163">
        <v>100.66393202297024</v>
      </c>
      <c r="AG61" s="163">
        <v>101.72571520203837</v>
      </c>
      <c r="AH61" s="163">
        <v>101.64813099775851</v>
      </c>
      <c r="AI61" s="163">
        <v>101.61035649497599</v>
      </c>
      <c r="AJ61" s="163">
        <v>100.7141421000052</v>
      </c>
      <c r="AK61" s="163">
        <v>100.81586142156944</v>
      </c>
      <c r="AL61" s="163">
        <v>101.00660840314433</v>
      </c>
      <c r="AM61" s="163">
        <v>102.40231358573375</v>
      </c>
      <c r="AN61" s="163">
        <v>103.22841718009379</v>
      </c>
      <c r="AO61" s="163" t="s">
        <v>15</v>
      </c>
      <c r="AP61" s="163">
        <v>103.53825246027006</v>
      </c>
      <c r="AQ61" s="163">
        <v>103.5224404044635</v>
      </c>
      <c r="AR61" s="163">
        <v>103.64671755132899</v>
      </c>
      <c r="AS61" s="163">
        <v>103.52894777103107</v>
      </c>
      <c r="AT61" s="163">
        <v>102.14732179136212</v>
      </c>
      <c r="AU61" s="163">
        <v>101.91062178582773</v>
      </c>
      <c r="AV61" s="163">
        <v>101.82965269224174</v>
      </c>
      <c r="AW61" s="163">
        <v>102.730636769835</v>
      </c>
      <c r="AX61" s="163">
        <v>102.62544488579751</v>
      </c>
      <c r="AY61" s="163">
        <v>102.38914994219648</v>
      </c>
      <c r="AZ61" s="163">
        <v>100.94038810916672</v>
      </c>
      <c r="BA61" s="163">
        <v>100.50452391864543</v>
      </c>
      <c r="BB61" s="163" t="s">
        <v>15</v>
      </c>
      <c r="BC61" s="163">
        <v>102.57354663039395</v>
      </c>
      <c r="BD61" s="163">
        <v>102.20324057768751</v>
      </c>
      <c r="BE61" s="163">
        <v>102.18339616779402</v>
      </c>
      <c r="BF61" s="163">
        <v>102.34951758379967</v>
      </c>
      <c r="BG61" s="163">
        <v>102.65511271524075</v>
      </c>
      <c r="BH61" s="163">
        <v>102.92062591320826</v>
      </c>
      <c r="BI61" s="163">
        <v>103.01525950248218</v>
      </c>
      <c r="BJ61" s="163">
        <v>103.04060516540061</v>
      </c>
      <c r="BK61" s="163">
        <v>103.05097599357438</v>
      </c>
      <c r="BL61" s="163">
        <v>104.37368443905865</v>
      </c>
      <c r="BM61" s="163">
        <v>105.72370574412476</v>
      </c>
      <c r="BN61" s="163">
        <v>105.81001563478745</v>
      </c>
    </row>
    <row r="62" spans="1:66" s="170" customFormat="1" ht="12.75" customHeight="1">
      <c r="A62" s="161" t="s">
        <v>2970</v>
      </c>
      <c r="B62" s="163" t="s">
        <v>15</v>
      </c>
      <c r="C62" s="163">
        <v>101.74855882067023</v>
      </c>
      <c r="D62" s="163">
        <v>101.4577961045028</v>
      </c>
      <c r="E62" s="163">
        <v>101.42056026567248</v>
      </c>
      <c r="F62" s="163">
        <v>101.29877441542212</v>
      </c>
      <c r="G62" s="163">
        <v>101.15719572601898</v>
      </c>
      <c r="H62" s="163">
        <v>100.70068226491742</v>
      </c>
      <c r="I62" s="163">
        <v>100.40370573312556</v>
      </c>
      <c r="J62" s="163">
        <v>100.2788987766869</v>
      </c>
      <c r="K62" s="163">
        <v>100.29787716714182</v>
      </c>
      <c r="L62" s="163">
        <v>100.20361595080966</v>
      </c>
      <c r="M62" s="163">
        <v>100.2333355955072</v>
      </c>
      <c r="N62" s="163">
        <v>100.27206993434099</v>
      </c>
      <c r="O62" s="163" t="s">
        <v>15</v>
      </c>
      <c r="P62" s="163">
        <v>99.859744930102607</v>
      </c>
      <c r="Q62" s="163">
        <v>99.740339307414743</v>
      </c>
      <c r="R62" s="163">
        <v>99.719545402077145</v>
      </c>
      <c r="S62" s="163">
        <v>100.08226859143284</v>
      </c>
      <c r="T62" s="163">
        <v>100.44493475780274</v>
      </c>
      <c r="U62" s="163">
        <v>100.54471621366451</v>
      </c>
      <c r="V62" s="163">
        <v>100.6336632786135</v>
      </c>
      <c r="W62" s="163">
        <v>100.71761812506155</v>
      </c>
      <c r="X62" s="163">
        <v>100.69059686969364</v>
      </c>
      <c r="Y62" s="163">
        <v>100.73199879169093</v>
      </c>
      <c r="Z62" s="163">
        <v>100.72263600467868</v>
      </c>
      <c r="AA62" s="163">
        <v>100.78109869084687</v>
      </c>
      <c r="AB62" s="163" t="s">
        <v>15</v>
      </c>
      <c r="AC62" s="163">
        <v>100.82160803205565</v>
      </c>
      <c r="AD62" s="163">
        <v>100.75910849952525</v>
      </c>
      <c r="AE62" s="163">
        <v>100.83404346952771</v>
      </c>
      <c r="AF62" s="163">
        <v>100.61401607356717</v>
      </c>
      <c r="AG62" s="163">
        <v>100.23436830812298</v>
      </c>
      <c r="AH62" s="163">
        <v>100.27337672126153</v>
      </c>
      <c r="AI62" s="163">
        <v>100.32774741434869</v>
      </c>
      <c r="AJ62" s="163">
        <v>100.2763060549206</v>
      </c>
      <c r="AK62" s="163">
        <v>100.29605161901867</v>
      </c>
      <c r="AL62" s="163">
        <v>100.13464220982853</v>
      </c>
      <c r="AM62" s="163">
        <v>100.18145849474193</v>
      </c>
      <c r="AN62" s="163">
        <v>100.10911649683889</v>
      </c>
      <c r="AO62" s="163" t="s">
        <v>15</v>
      </c>
      <c r="AP62" s="163">
        <v>100.16560368252259</v>
      </c>
      <c r="AQ62" s="163">
        <v>100.62094505192947</v>
      </c>
      <c r="AR62" s="163">
        <v>101.12213978429234</v>
      </c>
      <c r="AS62" s="163">
        <v>101.47680048404213</v>
      </c>
      <c r="AT62" s="163">
        <v>101.91829627949964</v>
      </c>
      <c r="AU62" s="163">
        <v>102.14222467975509</v>
      </c>
      <c r="AV62" s="163">
        <v>102.03536710318542</v>
      </c>
      <c r="AW62" s="163">
        <v>102.51894145846583</v>
      </c>
      <c r="AX62" s="163">
        <v>102.43396253996029</v>
      </c>
      <c r="AY62" s="163">
        <v>102.52081313068993</v>
      </c>
      <c r="AZ62" s="163">
        <v>102.40869174727672</v>
      </c>
      <c r="BA62" s="163">
        <v>102.39372855426265</v>
      </c>
      <c r="BB62" s="163" t="s">
        <v>15</v>
      </c>
      <c r="BC62" s="163">
        <v>102.3266035327115</v>
      </c>
      <c r="BD62" s="163">
        <v>102.07642963424031</v>
      </c>
      <c r="BE62" s="163">
        <v>102.12508386020333</v>
      </c>
      <c r="BF62" s="163">
        <v>101.91426503726244</v>
      </c>
      <c r="BG62" s="163">
        <v>105.04453322550742</v>
      </c>
      <c r="BH62" s="163">
        <v>105.81164435678754</v>
      </c>
      <c r="BI62" s="163">
        <v>106.32916829355665</v>
      </c>
      <c r="BJ62" s="163">
        <v>106.35247207539555</v>
      </c>
      <c r="BK62" s="163">
        <v>106.45377419229678</v>
      </c>
      <c r="BL62" s="163">
        <v>106.51697771130952</v>
      </c>
      <c r="BM62" s="163">
        <v>106.64373057124979</v>
      </c>
      <c r="BN62" s="163">
        <v>110.0036551553933</v>
      </c>
    </row>
    <row r="63" spans="1:66" s="170" customFormat="1" ht="12.75" customHeight="1">
      <c r="A63" s="161" t="s">
        <v>3816</v>
      </c>
      <c r="B63" s="163" t="s">
        <v>15</v>
      </c>
      <c r="C63" s="163">
        <v>100.49849876473775</v>
      </c>
      <c r="D63" s="163">
        <v>100.4923768275827</v>
      </c>
      <c r="E63" s="163">
        <v>101.06140599656828</v>
      </c>
      <c r="F63" s="163">
        <v>101.1173294843436</v>
      </c>
      <c r="G63" s="163">
        <v>101.26287966011122</v>
      </c>
      <c r="H63" s="163">
        <v>101.4655949522331</v>
      </c>
      <c r="I63" s="163">
        <v>101.76511324322774</v>
      </c>
      <c r="J63" s="163">
        <v>101.44889011149778</v>
      </c>
      <c r="K63" s="163">
        <v>100.8849934400649</v>
      </c>
      <c r="L63" s="163">
        <v>100.37475714650854</v>
      </c>
      <c r="M63" s="163">
        <v>100.29710259308311</v>
      </c>
      <c r="N63" s="163">
        <v>101.22293391130262</v>
      </c>
      <c r="O63" s="163" t="s">
        <v>15</v>
      </c>
      <c r="P63" s="163">
        <v>102.15173487088092</v>
      </c>
      <c r="Q63" s="163">
        <v>102.82707366163744</v>
      </c>
      <c r="R63" s="163">
        <v>103.55924514220864</v>
      </c>
      <c r="S63" s="163">
        <v>104.99843700499002</v>
      </c>
      <c r="T63" s="163">
        <v>105.81078400288094</v>
      </c>
      <c r="U63" s="163">
        <v>105.53141895287985</v>
      </c>
      <c r="V63" s="163">
        <v>105.33882851053664</v>
      </c>
      <c r="W63" s="163">
        <v>105.50622388455515</v>
      </c>
      <c r="X63" s="163">
        <v>106.03533386998814</v>
      </c>
      <c r="Y63" s="163">
        <v>106.01260990011976</v>
      </c>
      <c r="Z63" s="163">
        <v>106.48194994834795</v>
      </c>
      <c r="AA63" s="163">
        <v>105.47983648140244</v>
      </c>
      <c r="AB63" s="163" t="s">
        <v>15</v>
      </c>
      <c r="AC63" s="163">
        <v>111.00350775845442</v>
      </c>
      <c r="AD63" s="163">
        <v>118.38388558618081</v>
      </c>
      <c r="AE63" s="163">
        <v>116.6554090375256</v>
      </c>
      <c r="AF63" s="163">
        <v>115.02284530979121</v>
      </c>
      <c r="AG63" s="163">
        <v>114.90962402326733</v>
      </c>
      <c r="AH63" s="163">
        <v>114.7590787765797</v>
      </c>
      <c r="AI63" s="163">
        <v>113.37653593441334</v>
      </c>
      <c r="AJ63" s="163">
        <v>113.47218149659383</v>
      </c>
      <c r="AK63" s="163">
        <v>113.62243248748936</v>
      </c>
      <c r="AL63" s="163">
        <v>114.89213015531308</v>
      </c>
      <c r="AM63" s="163">
        <v>115.26604437829988</v>
      </c>
      <c r="AN63" s="163">
        <v>115.30704341644974</v>
      </c>
      <c r="AO63" s="163" t="s">
        <v>15</v>
      </c>
      <c r="AP63" s="163">
        <v>108.53135160941572</v>
      </c>
      <c r="AQ63" s="163">
        <v>100.61538197341984</v>
      </c>
      <c r="AR63" s="163">
        <v>101.62900391168324</v>
      </c>
      <c r="AS63" s="163">
        <v>102.13224666210886</v>
      </c>
      <c r="AT63" s="163">
        <v>101.6902300015992</v>
      </c>
      <c r="AU63" s="163">
        <v>101.48711139926638</v>
      </c>
      <c r="AV63" s="163">
        <v>102.5658547861221</v>
      </c>
      <c r="AW63" s="163">
        <v>102.44965904061591</v>
      </c>
      <c r="AX63" s="163">
        <v>102.16236862634393</v>
      </c>
      <c r="AY63" s="163">
        <v>101.52881554721851</v>
      </c>
      <c r="AZ63" s="163">
        <v>100.80811180276746</v>
      </c>
      <c r="BA63" s="163">
        <v>100.80062603420161</v>
      </c>
      <c r="BB63" s="163" t="s">
        <v>15</v>
      </c>
      <c r="BC63" s="163">
        <v>100.64644113571239</v>
      </c>
      <c r="BD63" s="163">
        <v>101.17051619432777</v>
      </c>
      <c r="BE63" s="163">
        <v>100.35146252295254</v>
      </c>
      <c r="BF63" s="163">
        <v>101.26652515889685</v>
      </c>
      <c r="BG63" s="163">
        <v>104.67896176399989</v>
      </c>
      <c r="BH63" s="163">
        <v>105.40618397176419</v>
      </c>
      <c r="BI63" s="163">
        <v>105.77919377777312</v>
      </c>
      <c r="BJ63" s="163">
        <v>106.06581417909031</v>
      </c>
      <c r="BK63" s="163">
        <v>106.19778847038523</v>
      </c>
      <c r="BL63" s="163">
        <v>107.47483470853953</v>
      </c>
      <c r="BM63" s="163">
        <v>121.7752621141849</v>
      </c>
      <c r="BN63" s="163">
        <v>139.13522148825044</v>
      </c>
    </row>
    <row r="64" spans="1:66" s="170" customFormat="1" ht="12.75" customHeight="1">
      <c r="A64" s="161" t="s">
        <v>3817</v>
      </c>
      <c r="B64" s="163" t="s">
        <v>15</v>
      </c>
      <c r="C64" s="163">
        <v>100.48880491455871</v>
      </c>
      <c r="D64" s="163">
        <v>100.54954182716276</v>
      </c>
      <c r="E64" s="163">
        <v>100.17704625886412</v>
      </c>
      <c r="F64" s="163">
        <v>99.862722325719389</v>
      </c>
      <c r="G64" s="163">
        <v>99.963359303634718</v>
      </c>
      <c r="H64" s="163">
        <v>100.22992304920821</v>
      </c>
      <c r="I64" s="163">
        <v>99.197129593237392</v>
      </c>
      <c r="J64" s="163">
        <v>99.196610473808363</v>
      </c>
      <c r="K64" s="163">
        <v>98.974502388459769</v>
      </c>
      <c r="L64" s="163">
        <v>97.723472886895252</v>
      </c>
      <c r="M64" s="163">
        <v>96.286535017327026</v>
      </c>
      <c r="N64" s="163">
        <v>97.219436905325011</v>
      </c>
      <c r="O64" s="163" t="s">
        <v>15</v>
      </c>
      <c r="P64" s="163">
        <v>98.064264067175031</v>
      </c>
      <c r="Q64" s="163">
        <v>98.335841716689202</v>
      </c>
      <c r="R64" s="163">
        <v>98.595942435413136</v>
      </c>
      <c r="S64" s="163">
        <v>98.523419896154479</v>
      </c>
      <c r="T64" s="163">
        <v>99.341464137808359</v>
      </c>
      <c r="U64" s="163">
        <v>99.800131725481151</v>
      </c>
      <c r="V64" s="163">
        <v>100.87073967249094</v>
      </c>
      <c r="W64" s="163">
        <v>100.63730112657778</v>
      </c>
      <c r="X64" s="163">
        <v>100.83316288982121</v>
      </c>
      <c r="Y64" s="163">
        <v>102.0209623557388</v>
      </c>
      <c r="Z64" s="163">
        <v>102.70332702668223</v>
      </c>
      <c r="AA64" s="163">
        <v>101.57944032643471</v>
      </c>
      <c r="AB64" s="163" t="s">
        <v>15</v>
      </c>
      <c r="AC64" s="163">
        <v>100.52167241474706</v>
      </c>
      <c r="AD64" s="163">
        <v>100.5332973996252</v>
      </c>
      <c r="AE64" s="163">
        <v>100.73820389299337</v>
      </c>
      <c r="AF64" s="163">
        <v>101.06477587185536</v>
      </c>
      <c r="AG64" s="163">
        <v>101.05724508832728</v>
      </c>
      <c r="AH64" s="163">
        <v>100.5352996157401</v>
      </c>
      <c r="AI64" s="163">
        <v>100.23993958384985</v>
      </c>
      <c r="AJ64" s="163">
        <v>99.723721212942465</v>
      </c>
      <c r="AK64" s="163">
        <v>99.720190616177689</v>
      </c>
      <c r="AL64" s="163">
        <v>99.733844492080635</v>
      </c>
      <c r="AM64" s="163">
        <v>99.724319011256142</v>
      </c>
      <c r="AN64" s="163">
        <v>100.09358979901188</v>
      </c>
      <c r="AO64" s="163" t="s">
        <v>15</v>
      </c>
      <c r="AP64" s="163">
        <v>100.38018097611356</v>
      </c>
      <c r="AQ64" s="163">
        <v>100.04106636856773</v>
      </c>
      <c r="AR64" s="163">
        <v>99.877437170040508</v>
      </c>
      <c r="AS64" s="163">
        <v>99.795707017260995</v>
      </c>
      <c r="AT64" s="163">
        <v>99.796557454922237</v>
      </c>
      <c r="AU64" s="163">
        <v>99.891510808739227</v>
      </c>
      <c r="AV64" s="163">
        <v>99.976303935307811</v>
      </c>
      <c r="AW64" s="163">
        <v>100.68965652056553</v>
      </c>
      <c r="AX64" s="163">
        <v>100.76193255348701</v>
      </c>
      <c r="AY64" s="163">
        <v>100.77691276102938</v>
      </c>
      <c r="AZ64" s="163">
        <v>100.73059176657524</v>
      </c>
      <c r="BA64" s="163">
        <v>100.70686617876031</v>
      </c>
      <c r="BB64" s="163" t="s">
        <v>15</v>
      </c>
      <c r="BC64" s="163">
        <v>100.75939163981718</v>
      </c>
      <c r="BD64" s="163">
        <v>100.94490663040399</v>
      </c>
      <c r="BE64" s="163">
        <v>101.41971591379631</v>
      </c>
      <c r="BF64" s="163">
        <v>101.74325499708252</v>
      </c>
      <c r="BG64" s="163">
        <v>106.02971939867176</v>
      </c>
      <c r="BH64" s="163">
        <v>106.31049286774639</v>
      </c>
      <c r="BI64" s="163">
        <v>106.69803420280081</v>
      </c>
      <c r="BJ64" s="163">
        <v>107.48149223207962</v>
      </c>
      <c r="BK64" s="163">
        <v>108.81750534131913</v>
      </c>
      <c r="BL64" s="163">
        <v>117.05154611473807</v>
      </c>
      <c r="BM64" s="163">
        <v>128.2678980144459</v>
      </c>
      <c r="BN64" s="163">
        <v>146.93586842408826</v>
      </c>
    </row>
    <row r="65" spans="1:66" s="170" customFormat="1" ht="12.75" customHeight="1">
      <c r="A65" s="593" t="s">
        <v>2973</v>
      </c>
      <c r="B65" s="163" t="s">
        <v>15</v>
      </c>
      <c r="C65" s="163">
        <v>101.01407429189493</v>
      </c>
      <c r="D65" s="163">
        <v>99.317709263451022</v>
      </c>
      <c r="E65" s="163">
        <v>98.163085824010636</v>
      </c>
      <c r="F65" s="163">
        <v>97.962590964950664</v>
      </c>
      <c r="G65" s="163">
        <v>98.574618876696235</v>
      </c>
      <c r="H65" s="163">
        <v>97.891240877987116</v>
      </c>
      <c r="I65" s="163">
        <v>97.741744390792206</v>
      </c>
      <c r="J65" s="163">
        <v>97.40855190174635</v>
      </c>
      <c r="K65" s="163">
        <v>97.208194639092042</v>
      </c>
      <c r="L65" s="163">
        <v>97.266543724921391</v>
      </c>
      <c r="M65" s="163">
        <v>96.808229011196815</v>
      </c>
      <c r="N65" s="163">
        <v>96.838651557957661</v>
      </c>
      <c r="O65" s="163" t="s">
        <v>15</v>
      </c>
      <c r="P65" s="163">
        <v>95.253557086472682</v>
      </c>
      <c r="Q65" s="163">
        <v>96.169968036707857</v>
      </c>
      <c r="R65" s="163">
        <v>96.339148527726039</v>
      </c>
      <c r="S65" s="163">
        <v>96.31157646310146</v>
      </c>
      <c r="T65" s="163">
        <v>96.169727732013271</v>
      </c>
      <c r="U65" s="163">
        <v>96.589451356928265</v>
      </c>
      <c r="V65" s="163">
        <v>97.045018420825258</v>
      </c>
      <c r="W65" s="163">
        <v>93.960806792951288</v>
      </c>
      <c r="X65" s="163">
        <v>93.801980319242745</v>
      </c>
      <c r="Y65" s="163">
        <v>93.584595994645682</v>
      </c>
      <c r="Z65" s="163">
        <v>93.584698450914004</v>
      </c>
      <c r="AA65" s="163">
        <v>95.257641718914343</v>
      </c>
      <c r="AB65" s="163" t="s">
        <v>15</v>
      </c>
      <c r="AC65" s="163">
        <v>97.852788628153249</v>
      </c>
      <c r="AD65" s="163">
        <v>98.574085987182485</v>
      </c>
      <c r="AE65" s="163">
        <v>99.04478208030892</v>
      </c>
      <c r="AF65" s="163">
        <v>98.392663114276473</v>
      </c>
      <c r="AG65" s="163">
        <v>98.283107575194109</v>
      </c>
      <c r="AH65" s="163">
        <v>98.384591133805756</v>
      </c>
      <c r="AI65" s="163">
        <v>98.040799533367078</v>
      </c>
      <c r="AJ65" s="163">
        <v>101.53269457989209</v>
      </c>
      <c r="AK65" s="163">
        <v>101.70691033934571</v>
      </c>
      <c r="AL65" s="163">
        <v>101.74710503279721</v>
      </c>
      <c r="AM65" s="163">
        <v>101.64353456308461</v>
      </c>
      <c r="AN65" s="163">
        <v>100.01071881242545</v>
      </c>
      <c r="AO65" s="163" t="s">
        <v>15</v>
      </c>
      <c r="AP65" s="163">
        <v>98.69792300512205</v>
      </c>
      <c r="AQ65" s="163">
        <v>98.346148973700281</v>
      </c>
      <c r="AR65" s="163">
        <v>98.440597424874866</v>
      </c>
      <c r="AS65" s="163">
        <v>99.550120025889825</v>
      </c>
      <c r="AT65" s="163">
        <v>99.748988464109573</v>
      </c>
      <c r="AU65" s="163">
        <v>100.23950174615153</v>
      </c>
      <c r="AV65" s="163">
        <v>100.28687060075295</v>
      </c>
      <c r="AW65" s="163">
        <v>100.56229367828054</v>
      </c>
      <c r="AX65" s="163">
        <v>100.54049364120617</v>
      </c>
      <c r="AY65" s="163">
        <v>100.66288332715673</v>
      </c>
      <c r="AZ65" s="163">
        <v>100.68256417307803</v>
      </c>
      <c r="BA65" s="163">
        <v>100.75064624380011</v>
      </c>
      <c r="BB65" s="163" t="s">
        <v>15</v>
      </c>
      <c r="BC65" s="163">
        <v>100.92750331348861</v>
      </c>
      <c r="BD65" s="163">
        <v>101.41337520935043</v>
      </c>
      <c r="BE65" s="163">
        <v>101.93596561082687</v>
      </c>
      <c r="BF65" s="163">
        <v>102.72140417557469</v>
      </c>
      <c r="BG65" s="163">
        <v>102.83261024493815</v>
      </c>
      <c r="BH65" s="163">
        <v>101.4485873199916</v>
      </c>
      <c r="BI65" s="163">
        <v>100.90449638587731</v>
      </c>
      <c r="BJ65" s="163">
        <v>100.78879889352092</v>
      </c>
      <c r="BK65" s="163">
        <v>100.85175235579698</v>
      </c>
      <c r="BL65" s="163">
        <v>100.87222818603365</v>
      </c>
      <c r="BM65" s="163">
        <v>100.8543379592918</v>
      </c>
      <c r="BN65" s="163">
        <v>101.12476662491396</v>
      </c>
    </row>
    <row r="66" spans="1:66" s="170" customFormat="1" ht="12.75" customHeight="1">
      <c r="A66" s="161" t="s">
        <v>3818</v>
      </c>
      <c r="B66" s="163" t="s">
        <v>15</v>
      </c>
      <c r="C66" s="163">
        <v>101.96481230442873</v>
      </c>
      <c r="D66" s="163">
        <v>99.375784154689356</v>
      </c>
      <c r="E66" s="163">
        <v>97.496049739964207</v>
      </c>
      <c r="F66" s="163">
        <v>96.955022731144652</v>
      </c>
      <c r="G66" s="163">
        <v>97.935756298585602</v>
      </c>
      <c r="H66" s="163">
        <v>96.799733496633948</v>
      </c>
      <c r="I66" s="163">
        <v>96.553675531950091</v>
      </c>
      <c r="J66" s="163">
        <v>96.004256943719426</v>
      </c>
      <c r="K66" s="163">
        <v>95.68398594351774</v>
      </c>
      <c r="L66" s="163">
        <v>95.759825322584049</v>
      </c>
      <c r="M66" s="163">
        <v>94.966108239574027</v>
      </c>
      <c r="N66" s="163">
        <v>95.014138947633398</v>
      </c>
      <c r="O66" s="163" t="s">
        <v>15</v>
      </c>
      <c r="P66" s="163">
        <v>92.457418337294257</v>
      </c>
      <c r="Q66" s="163">
        <v>93.669113141342763</v>
      </c>
      <c r="R66" s="163">
        <v>93.893246629230006</v>
      </c>
      <c r="S66" s="163">
        <v>93.617305944082332</v>
      </c>
      <c r="T66" s="163">
        <v>93.288316907056753</v>
      </c>
      <c r="U66" s="163">
        <v>94.083497110963904</v>
      </c>
      <c r="V66" s="163">
        <v>94.551410248799101</v>
      </c>
      <c r="W66" s="163">
        <v>90.966938841295246</v>
      </c>
      <c r="X66" s="163">
        <v>90.757485983595117</v>
      </c>
      <c r="Y66" s="163">
        <v>90.447194835610006</v>
      </c>
      <c r="Z66" s="163">
        <v>90.41639233391966</v>
      </c>
      <c r="AA66" s="163">
        <v>92.395900095174611</v>
      </c>
      <c r="AB66" s="163" t="s">
        <v>15</v>
      </c>
      <c r="AC66" s="163">
        <v>96.078556315456993</v>
      </c>
      <c r="AD66" s="163">
        <v>97.298127019911092</v>
      </c>
      <c r="AE66" s="163">
        <v>98.000405930969578</v>
      </c>
      <c r="AF66" s="163">
        <v>97.472019846103279</v>
      </c>
      <c r="AG66" s="163">
        <v>97.451673566902812</v>
      </c>
      <c r="AH66" s="163">
        <v>97.58711661965458</v>
      </c>
      <c r="AI66" s="163">
        <v>97.341559097636093</v>
      </c>
      <c r="AJ66" s="163">
        <v>101.66617399347466</v>
      </c>
      <c r="AK66" s="163">
        <v>101.88864999337869</v>
      </c>
      <c r="AL66" s="163">
        <v>101.94831606542924</v>
      </c>
      <c r="AM66" s="163">
        <v>101.7771985751308</v>
      </c>
      <c r="AN66" s="163">
        <v>99.751073153320505</v>
      </c>
      <c r="AO66" s="163" t="s">
        <v>15</v>
      </c>
      <c r="AP66" s="163">
        <v>98.184322195610335</v>
      </c>
      <c r="AQ66" s="163">
        <v>97.863690727572759</v>
      </c>
      <c r="AR66" s="163">
        <v>97.893073530392556</v>
      </c>
      <c r="AS66" s="163">
        <v>98.787812520025682</v>
      </c>
      <c r="AT66" s="163">
        <v>99.011622330722886</v>
      </c>
      <c r="AU66" s="163">
        <v>99.607180158268264</v>
      </c>
      <c r="AV66" s="163">
        <v>99.646661238391488</v>
      </c>
      <c r="AW66" s="163">
        <v>100.00972336907211</v>
      </c>
      <c r="AX66" s="163">
        <v>99.977863577610663</v>
      </c>
      <c r="AY66" s="163">
        <v>100.13738119359863</v>
      </c>
      <c r="AZ66" s="163">
        <v>100.20095996922751</v>
      </c>
      <c r="BA66" s="163">
        <v>99.907251926008783</v>
      </c>
      <c r="BB66" s="163" t="s">
        <v>15</v>
      </c>
      <c r="BC66" s="163">
        <v>100.01783170158032</v>
      </c>
      <c r="BD66" s="163">
        <v>100.49186283949454</v>
      </c>
      <c r="BE66" s="163">
        <v>100.53760492584365</v>
      </c>
      <c r="BF66" s="163">
        <v>100.39766835356676</v>
      </c>
      <c r="BG66" s="163">
        <v>100.61528196767226</v>
      </c>
      <c r="BH66" s="163">
        <v>98.854680754640157</v>
      </c>
      <c r="BI66" s="163">
        <v>98.163997186124959</v>
      </c>
      <c r="BJ66" s="163">
        <v>97.939230287645884</v>
      </c>
      <c r="BK66" s="163">
        <v>97.994913636082117</v>
      </c>
      <c r="BL66" s="163">
        <v>98.021163635415306</v>
      </c>
      <c r="BM66" s="163">
        <v>98.000968755921875</v>
      </c>
      <c r="BN66" s="163">
        <v>98.766627175207304</v>
      </c>
    </row>
    <row r="67" spans="1:66" s="170" customFormat="1" ht="12.75" customHeight="1">
      <c r="A67" s="161" t="s">
        <v>3819</v>
      </c>
      <c r="B67" s="163" t="s">
        <v>15</v>
      </c>
      <c r="C67" s="163">
        <v>99.503873576797048</v>
      </c>
      <c r="D67" s="163">
        <v>99.193784000831869</v>
      </c>
      <c r="E67" s="163">
        <v>99.188112790299485</v>
      </c>
      <c r="F67" s="163">
        <v>99.547849227459196</v>
      </c>
      <c r="G67" s="163">
        <v>99.552446335466001</v>
      </c>
      <c r="H67" s="163">
        <v>99.549669204719038</v>
      </c>
      <c r="I67" s="163">
        <v>99.539554081810579</v>
      </c>
      <c r="J67" s="163">
        <v>99.532423232503888</v>
      </c>
      <c r="K67" s="163">
        <v>99.535949765236325</v>
      </c>
      <c r="L67" s="163">
        <v>99.574992863215556</v>
      </c>
      <c r="M67" s="163">
        <v>99.69385536955852</v>
      </c>
      <c r="N67" s="163">
        <v>99.698425087799109</v>
      </c>
      <c r="O67" s="163" t="s">
        <v>15</v>
      </c>
      <c r="P67" s="163">
        <v>99.695638025642424</v>
      </c>
      <c r="Q67" s="163">
        <v>100.0639369545012</v>
      </c>
      <c r="R67" s="163">
        <v>100.1182777091544</v>
      </c>
      <c r="S67" s="163">
        <v>100.47851702950688</v>
      </c>
      <c r="T67" s="163">
        <v>100.63039342188047</v>
      </c>
      <c r="U67" s="163">
        <v>100.68785376845852</v>
      </c>
      <c r="V67" s="163">
        <v>101.48953598946646</v>
      </c>
      <c r="W67" s="163">
        <v>101.65072499069639</v>
      </c>
      <c r="X67" s="163">
        <v>101.67423682601748</v>
      </c>
      <c r="Y67" s="163">
        <v>101.72533064487101</v>
      </c>
      <c r="Z67" s="163">
        <v>101.71833607298539</v>
      </c>
      <c r="AA67" s="163">
        <v>101.74851082108245</v>
      </c>
      <c r="AB67" s="163" t="s">
        <v>15</v>
      </c>
      <c r="AC67" s="163">
        <v>101.75637980008594</v>
      </c>
      <c r="AD67" s="163">
        <v>101.8578474299868</v>
      </c>
      <c r="AE67" s="163">
        <v>102.25646754619477</v>
      </c>
      <c r="AF67" s="163">
        <v>101.93763941670741</v>
      </c>
      <c r="AG67" s="163">
        <v>102.04005992998</v>
      </c>
      <c r="AH67" s="163">
        <v>101.98915480553552</v>
      </c>
      <c r="AI67" s="163">
        <v>101.19599748824373</v>
      </c>
      <c r="AJ67" s="163">
        <v>101.04583177533742</v>
      </c>
      <c r="AK67" s="163">
        <v>101.01493882282779</v>
      </c>
      <c r="AL67" s="163">
        <v>100.98347667322361</v>
      </c>
      <c r="AM67" s="163">
        <v>101.17783271827174</v>
      </c>
      <c r="AN67" s="163">
        <v>101.21237782634719</v>
      </c>
      <c r="AO67" s="163" t="s">
        <v>15</v>
      </c>
      <c r="AP67" s="163">
        <v>101.1104347149615</v>
      </c>
      <c r="AQ67" s="163">
        <v>100.60626198529165</v>
      </c>
      <c r="AR67" s="163">
        <v>100.99313666468737</v>
      </c>
      <c r="AS67" s="163">
        <v>103.07104660202083</v>
      </c>
      <c r="AT67" s="163">
        <v>103.1339446753443</v>
      </c>
      <c r="AU67" s="163">
        <v>103.13540013267924</v>
      </c>
      <c r="AV67" s="163">
        <v>103.15635229375798</v>
      </c>
      <c r="AW67" s="163">
        <v>103.1679050360307</v>
      </c>
      <c r="AX67" s="163">
        <v>103.19264504237655</v>
      </c>
      <c r="AY67" s="163">
        <v>103.16571940437676</v>
      </c>
      <c r="AZ67" s="163">
        <v>102.976411177405</v>
      </c>
      <c r="BA67" s="163">
        <v>104.06654668526043</v>
      </c>
      <c r="BB67" s="163" t="s">
        <v>15</v>
      </c>
      <c r="BC67" s="163">
        <v>104.42272001676167</v>
      </c>
      <c r="BD67" s="163">
        <v>104.90851884247922</v>
      </c>
      <c r="BE67" s="163">
        <v>106.38097091288815</v>
      </c>
      <c r="BF67" s="163">
        <v>108.77176439054786</v>
      </c>
      <c r="BG67" s="163">
        <v>108.42662440491601</v>
      </c>
      <c r="BH67" s="163">
        <v>108.4054984206404</v>
      </c>
      <c r="BI67" s="163">
        <v>108.36701727787145</v>
      </c>
      <c r="BJ67" s="163">
        <v>108.58167532339706</v>
      </c>
      <c r="BK67" s="163">
        <v>108.66782253983096</v>
      </c>
      <c r="BL67" s="163">
        <v>108.66360499566589</v>
      </c>
      <c r="BM67" s="163">
        <v>108.65424890069319</v>
      </c>
      <c r="BN67" s="163">
        <v>107.44255945862378</v>
      </c>
    </row>
    <row r="68" spans="1:66" s="170" customFormat="1" ht="12.75" customHeight="1">
      <c r="A68" s="164" t="s">
        <v>2974</v>
      </c>
      <c r="B68" s="163" t="s">
        <v>15</v>
      </c>
      <c r="C68" s="163">
        <v>98.6270502218118</v>
      </c>
      <c r="D68" s="163">
        <v>102.41181836533246</v>
      </c>
      <c r="E68" s="163">
        <v>105.42956139312838</v>
      </c>
      <c r="F68" s="163">
        <v>104.35607889296097</v>
      </c>
      <c r="G68" s="163">
        <v>103.37914237456395</v>
      </c>
      <c r="H68" s="163">
        <v>98.96353626756455</v>
      </c>
      <c r="I68" s="163">
        <v>96.607388679323364</v>
      </c>
      <c r="J68" s="163">
        <v>100.23133985487944</v>
      </c>
      <c r="K68" s="163">
        <v>102.10554886088413</v>
      </c>
      <c r="L68" s="163">
        <v>102.84406746320005</v>
      </c>
      <c r="M68" s="163">
        <v>109.78135418310313</v>
      </c>
      <c r="N68" s="163">
        <v>111.59516506903053</v>
      </c>
      <c r="O68" s="163" t="s">
        <v>15</v>
      </c>
      <c r="P68" s="163">
        <v>110.18602233756152</v>
      </c>
      <c r="Q68" s="163">
        <v>107.26763584942825</v>
      </c>
      <c r="R68" s="163">
        <v>106.87944746302391</v>
      </c>
      <c r="S68" s="163">
        <v>108.57337869547186</v>
      </c>
      <c r="T68" s="163">
        <v>110.02795779944854</v>
      </c>
      <c r="U68" s="163">
        <v>110.68554701678795</v>
      </c>
      <c r="V68" s="163">
        <v>112.42366908145134</v>
      </c>
      <c r="W68" s="163">
        <v>108.53923915994574</v>
      </c>
      <c r="X68" s="163">
        <v>108.11603892349156</v>
      </c>
      <c r="Y68" s="163">
        <v>106.48490850443204</v>
      </c>
      <c r="Z68" s="163">
        <v>101.28591058380425</v>
      </c>
      <c r="AA68" s="163">
        <v>101.3143979245487</v>
      </c>
      <c r="AB68" s="163" t="s">
        <v>15</v>
      </c>
      <c r="AC68" s="163">
        <v>102.78117817985901</v>
      </c>
      <c r="AD68" s="163">
        <v>104.55949816963673</v>
      </c>
      <c r="AE68" s="163">
        <v>104.85153119430267</v>
      </c>
      <c r="AF68" s="163">
        <v>105.06628482081324</v>
      </c>
      <c r="AG68" s="163">
        <v>105.48298263089369</v>
      </c>
      <c r="AH68" s="163">
        <v>105.73089764107397</v>
      </c>
      <c r="AI68" s="163">
        <v>104.79568709774607</v>
      </c>
      <c r="AJ68" s="163">
        <v>104.61315474239439</v>
      </c>
      <c r="AK68" s="163">
        <v>102.37581638130295</v>
      </c>
      <c r="AL68" s="163">
        <v>105.54768263583702</v>
      </c>
      <c r="AM68" s="163">
        <v>107.51108512888356</v>
      </c>
      <c r="AN68" s="163">
        <v>107.1226692432534</v>
      </c>
      <c r="AO68" s="163" t="s">
        <v>15</v>
      </c>
      <c r="AP68" s="163">
        <v>106.53247573810367</v>
      </c>
      <c r="AQ68" s="163">
        <v>107.21918954914433</v>
      </c>
      <c r="AR68" s="163">
        <v>107.75884899336852</v>
      </c>
      <c r="AS68" s="163">
        <v>107.71434233280543</v>
      </c>
      <c r="AT68" s="163">
        <v>107.15136728514196</v>
      </c>
      <c r="AU68" s="163">
        <v>106.75409280034347</v>
      </c>
      <c r="AV68" s="163">
        <v>106.79179011715138</v>
      </c>
      <c r="AW68" s="163">
        <v>107.09304396414943</v>
      </c>
      <c r="AX68" s="163">
        <v>107.31395892135656</v>
      </c>
      <c r="AY68" s="163">
        <v>104.6359013375896</v>
      </c>
      <c r="AZ68" s="163">
        <v>100.80560639220133</v>
      </c>
      <c r="BA68" s="163">
        <v>99.873878965885893</v>
      </c>
      <c r="BB68" s="163" t="s">
        <v>15</v>
      </c>
      <c r="BC68" s="163">
        <v>101.2831271625257</v>
      </c>
      <c r="BD68" s="163">
        <v>100.63367024280872</v>
      </c>
      <c r="BE68" s="163">
        <v>99.848273015935575</v>
      </c>
      <c r="BF68" s="163">
        <v>99.827072555774947</v>
      </c>
      <c r="BG68" s="163">
        <v>100.80644512409418</v>
      </c>
      <c r="BH68" s="163">
        <v>101.15811333204381</v>
      </c>
      <c r="BI68" s="163">
        <v>101.93152094624934</v>
      </c>
      <c r="BJ68" s="163">
        <v>102.48667699567</v>
      </c>
      <c r="BK68" s="163">
        <v>101.87307888584422</v>
      </c>
      <c r="BL68" s="163">
        <v>101.9646383935326</v>
      </c>
      <c r="BM68" s="163">
        <v>102.61900401809089</v>
      </c>
      <c r="BN68" s="163">
        <v>103.3538683738941</v>
      </c>
    </row>
    <row r="69" spans="1:66" s="170" customFormat="1" ht="12.75" customHeight="1">
      <c r="A69" s="161" t="s">
        <v>2975</v>
      </c>
      <c r="B69" s="163" t="s">
        <v>15</v>
      </c>
      <c r="C69" s="163">
        <v>98.222239306734906</v>
      </c>
      <c r="D69" s="163">
        <v>98.147828197956855</v>
      </c>
      <c r="E69" s="163">
        <v>97.269967973254339</v>
      </c>
      <c r="F69" s="163">
        <v>95.937316943684408</v>
      </c>
      <c r="G69" s="163">
        <v>94.763372599366036</v>
      </c>
      <c r="H69" s="163">
        <v>92.99702576328562</v>
      </c>
      <c r="I69" s="163">
        <v>94.875346676620183</v>
      </c>
      <c r="J69" s="163">
        <v>96.481543328968797</v>
      </c>
      <c r="K69" s="163">
        <v>95.985999950998163</v>
      </c>
      <c r="L69" s="163">
        <v>94.956726970345343</v>
      </c>
      <c r="M69" s="163">
        <v>95.694268509261207</v>
      </c>
      <c r="N69" s="163">
        <v>97.355544381547716</v>
      </c>
      <c r="O69" s="163" t="s">
        <v>15</v>
      </c>
      <c r="P69" s="163">
        <v>96.956703646798161</v>
      </c>
      <c r="Q69" s="163">
        <v>95.518518089869033</v>
      </c>
      <c r="R69" s="163">
        <v>98.219263260144373</v>
      </c>
      <c r="S69" s="163">
        <v>99.732012901993215</v>
      </c>
      <c r="T69" s="163">
        <v>101.61383768068457</v>
      </c>
      <c r="U69" s="163">
        <v>103.72966181250672</v>
      </c>
      <c r="V69" s="163">
        <v>102.17688466837411</v>
      </c>
      <c r="W69" s="163">
        <v>99.985228500675944</v>
      </c>
      <c r="X69" s="163">
        <v>101.25253703751665</v>
      </c>
      <c r="Y69" s="163">
        <v>101.53123931716495</v>
      </c>
      <c r="Z69" s="163">
        <v>100.51425408872537</v>
      </c>
      <c r="AA69" s="163">
        <v>97.969642775074959</v>
      </c>
      <c r="AB69" s="163" t="s">
        <v>15</v>
      </c>
      <c r="AC69" s="163">
        <v>97.993995149914241</v>
      </c>
      <c r="AD69" s="163">
        <v>99.833276155819405</v>
      </c>
      <c r="AE69" s="163">
        <v>97.620223481141892</v>
      </c>
      <c r="AF69" s="163">
        <v>97.878486128116734</v>
      </c>
      <c r="AG69" s="163">
        <v>96.842854815805282</v>
      </c>
      <c r="AH69" s="163">
        <v>98.975084031126343</v>
      </c>
      <c r="AI69" s="163">
        <v>100.54024386217218</v>
      </c>
      <c r="AJ69" s="163">
        <v>101.03485890778407</v>
      </c>
      <c r="AK69" s="163">
        <v>100.1623343477599</v>
      </c>
      <c r="AL69" s="163">
        <v>100.99240794279456</v>
      </c>
      <c r="AM69" s="163">
        <v>102.09463702755892</v>
      </c>
      <c r="AN69" s="163">
        <v>103.25270472493288</v>
      </c>
      <c r="AO69" s="163" t="s">
        <v>15</v>
      </c>
      <c r="AP69" s="163">
        <v>103.63104020452327</v>
      </c>
      <c r="AQ69" s="163">
        <v>103.67859663192507</v>
      </c>
      <c r="AR69" s="163">
        <v>103.8506562615606</v>
      </c>
      <c r="AS69" s="163">
        <v>102.91591924780067</v>
      </c>
      <c r="AT69" s="163">
        <v>103.23385640250646</v>
      </c>
      <c r="AU69" s="163">
        <v>102.40437979417155</v>
      </c>
      <c r="AV69" s="163">
        <v>99.446698647994808</v>
      </c>
      <c r="AW69" s="163">
        <v>98.759756551263962</v>
      </c>
      <c r="AX69" s="163">
        <v>98.383854437822492</v>
      </c>
      <c r="AY69" s="163">
        <v>98.166675207919454</v>
      </c>
      <c r="AZ69" s="163">
        <v>97.966000550891124</v>
      </c>
      <c r="BA69" s="163">
        <v>96.84357041386653</v>
      </c>
      <c r="BB69" s="163" t="s">
        <v>15</v>
      </c>
      <c r="BC69" s="163">
        <v>99.842168694164073</v>
      </c>
      <c r="BD69" s="163">
        <v>100.42058627295742</v>
      </c>
      <c r="BE69" s="163">
        <v>99.552619653464006</v>
      </c>
      <c r="BF69" s="163">
        <v>99.977152519358455</v>
      </c>
      <c r="BG69" s="163">
        <v>100.08325875873906</v>
      </c>
      <c r="BH69" s="163">
        <v>99.263138131743489</v>
      </c>
      <c r="BI69" s="163">
        <v>101.7099897287532</v>
      </c>
      <c r="BJ69" s="163">
        <v>102.23788173301149</v>
      </c>
      <c r="BK69" s="163">
        <v>104.21153060562752</v>
      </c>
      <c r="BL69" s="163">
        <v>101.3808555973859</v>
      </c>
      <c r="BM69" s="163">
        <v>100.15015148054411</v>
      </c>
      <c r="BN69" s="163">
        <v>100.85845290500701</v>
      </c>
    </row>
    <row r="70" spans="1:66" s="170" customFormat="1" ht="12.75" customHeight="1">
      <c r="A70" s="161" t="s">
        <v>3820</v>
      </c>
      <c r="B70" s="163" t="s">
        <v>15</v>
      </c>
      <c r="C70" s="163">
        <v>96.143706225618857</v>
      </c>
      <c r="D70" s="163">
        <v>105.71783140373641</v>
      </c>
      <c r="E70" s="163">
        <v>114.38037377575971</v>
      </c>
      <c r="F70" s="163">
        <v>111.92306309643666</v>
      </c>
      <c r="G70" s="163">
        <v>109.78397702906481</v>
      </c>
      <c r="H70" s="163">
        <v>97.308006516741358</v>
      </c>
      <c r="I70" s="163">
        <v>91.532601508540935</v>
      </c>
      <c r="J70" s="163">
        <v>101.78540225827119</v>
      </c>
      <c r="K70" s="163">
        <v>107.3581176064456</v>
      </c>
      <c r="L70" s="163">
        <v>109.98277756377688</v>
      </c>
      <c r="M70" s="163">
        <v>120.63158578000355</v>
      </c>
      <c r="N70" s="163">
        <v>115.74221594028609</v>
      </c>
      <c r="O70" s="163" t="s">
        <v>15</v>
      </c>
      <c r="P70" s="163">
        <v>112.14626610790788</v>
      </c>
      <c r="Q70" s="163">
        <v>107.13939436644924</v>
      </c>
      <c r="R70" s="163">
        <v>106.97444050354964</v>
      </c>
      <c r="S70" s="163">
        <v>111.77401659822202</v>
      </c>
      <c r="T70" s="163">
        <v>115.06776258960545</v>
      </c>
      <c r="U70" s="163">
        <v>116.17664893471049</v>
      </c>
      <c r="V70" s="163">
        <v>121.3973444876877</v>
      </c>
      <c r="W70" s="163">
        <v>113.43264534381896</v>
      </c>
      <c r="X70" s="163">
        <v>115.83665481226646</v>
      </c>
      <c r="Y70" s="163">
        <v>113.11995295269664</v>
      </c>
      <c r="Z70" s="163">
        <v>106.07340047028472</v>
      </c>
      <c r="AA70" s="163">
        <v>110.86504871261901</v>
      </c>
      <c r="AB70" s="163" t="s">
        <v>15</v>
      </c>
      <c r="AC70" s="163">
        <v>113.58111212336578</v>
      </c>
      <c r="AD70" s="163">
        <v>116.87215019375741</v>
      </c>
      <c r="AE70" s="163">
        <v>116.35102135798982</v>
      </c>
      <c r="AF70" s="163">
        <v>116.6346810282074</v>
      </c>
      <c r="AG70" s="163">
        <v>120.4975778841069</v>
      </c>
      <c r="AH70" s="163">
        <v>121.38091992010354</v>
      </c>
      <c r="AI70" s="163">
        <v>117.86270943959853</v>
      </c>
      <c r="AJ70" s="163">
        <v>114.471753201985</v>
      </c>
      <c r="AK70" s="163">
        <v>106.89740118726701</v>
      </c>
      <c r="AL70" s="163">
        <v>117.51860377720308</v>
      </c>
      <c r="AM70" s="163">
        <v>117.15339683182033</v>
      </c>
      <c r="AN70" s="163">
        <v>117.23508991473656</v>
      </c>
      <c r="AO70" s="163" t="s">
        <v>15</v>
      </c>
      <c r="AP70" s="163">
        <v>115.38450658163609</v>
      </c>
      <c r="AQ70" s="163">
        <v>114.98857454341564</v>
      </c>
      <c r="AR70" s="163">
        <v>116.04228049390433</v>
      </c>
      <c r="AS70" s="163">
        <v>115.28876807169179</v>
      </c>
      <c r="AT70" s="163">
        <v>112.3669444345376</v>
      </c>
      <c r="AU70" s="163">
        <v>113.8998972314931</v>
      </c>
      <c r="AV70" s="163">
        <v>114.74428026791176</v>
      </c>
      <c r="AW70" s="163">
        <v>115.85935848194306</v>
      </c>
      <c r="AX70" s="163">
        <v>116.44340708411309</v>
      </c>
      <c r="AY70" s="163">
        <v>104.5733886735465</v>
      </c>
      <c r="AZ70" s="163">
        <v>100.24744840622435</v>
      </c>
      <c r="BA70" s="163">
        <v>100.50222355834218</v>
      </c>
      <c r="BB70" s="163" t="s">
        <v>15</v>
      </c>
      <c r="BC70" s="163">
        <v>103.49353575741158</v>
      </c>
      <c r="BD70" s="163">
        <v>102.28658240266904</v>
      </c>
      <c r="BE70" s="163">
        <v>100.81754443272844</v>
      </c>
      <c r="BF70" s="163">
        <v>100.56456898103048</v>
      </c>
      <c r="BG70" s="163">
        <v>103.53289538809388</v>
      </c>
      <c r="BH70" s="163">
        <v>102.27957094391307</v>
      </c>
      <c r="BI70" s="163">
        <v>104.31416093818694</v>
      </c>
      <c r="BJ70" s="163">
        <v>107.54111088785537</v>
      </c>
      <c r="BK70" s="163">
        <v>103.18927677502423</v>
      </c>
      <c r="BL70" s="163">
        <v>104.72350956018639</v>
      </c>
      <c r="BM70" s="163">
        <v>110.32587303634742</v>
      </c>
      <c r="BN70" s="163">
        <v>112.66676808513438</v>
      </c>
    </row>
    <row r="71" spans="1:66" s="170" customFormat="1" ht="12.75" customHeight="1">
      <c r="A71" s="165" t="s">
        <v>3002</v>
      </c>
      <c r="B71" s="163" t="s">
        <v>15</v>
      </c>
      <c r="C71" s="163">
        <v>94.57010084917242</v>
      </c>
      <c r="D71" s="163">
        <v>107.74921112401026</v>
      </c>
      <c r="E71" s="163">
        <v>120.4983975291326</v>
      </c>
      <c r="F71" s="163">
        <v>117.18833051058368</v>
      </c>
      <c r="G71" s="163">
        <v>114.69128215344982</v>
      </c>
      <c r="H71" s="163">
        <v>96.113945818218468</v>
      </c>
      <c r="I71" s="163">
        <v>87.773347846343214</v>
      </c>
      <c r="J71" s="163">
        <v>103.82285234933526</v>
      </c>
      <c r="K71" s="163">
        <v>113.26436506931279</v>
      </c>
      <c r="L71" s="163">
        <v>117.20060032427129</v>
      </c>
      <c r="M71" s="163">
        <v>133.57533273864507</v>
      </c>
      <c r="N71" s="163">
        <v>125.28651083767575</v>
      </c>
      <c r="O71" s="163" t="s">
        <v>15</v>
      </c>
      <c r="P71" s="163">
        <v>118.70498962453127</v>
      </c>
      <c r="Q71" s="163">
        <v>110.40550667122011</v>
      </c>
      <c r="R71" s="163">
        <v>108.63371304629605</v>
      </c>
      <c r="S71" s="163">
        <v>115.50817054375567</v>
      </c>
      <c r="T71" s="163">
        <v>119.92431714363543</v>
      </c>
      <c r="U71" s="163">
        <v>121.82946146944124</v>
      </c>
      <c r="V71" s="163">
        <v>130.86709403581821</v>
      </c>
      <c r="W71" s="163">
        <v>117.23972684503694</v>
      </c>
      <c r="X71" s="163">
        <v>120.63549443576416</v>
      </c>
      <c r="Y71" s="163">
        <v>116.51032280044879</v>
      </c>
      <c r="Z71" s="163">
        <v>106.53366002286417</v>
      </c>
      <c r="AA71" s="163">
        <v>113.55968494666737</v>
      </c>
      <c r="AB71" s="163" t="s">
        <v>15</v>
      </c>
      <c r="AC71" s="163">
        <v>118.17998008456409</v>
      </c>
      <c r="AD71" s="163">
        <v>124.00194490900584</v>
      </c>
      <c r="AE71" s="163">
        <v>124.93969101417221</v>
      </c>
      <c r="AF71" s="163">
        <v>125.03488988291858</v>
      </c>
      <c r="AG71" s="163">
        <v>131.40682735121311</v>
      </c>
      <c r="AH71" s="163">
        <v>130.50677752456824</v>
      </c>
      <c r="AI71" s="163">
        <v>124.54269462940431</v>
      </c>
      <c r="AJ71" s="163">
        <v>118.9216870457753</v>
      </c>
      <c r="AK71" s="163">
        <v>107.20079286510283</v>
      </c>
      <c r="AL71" s="163">
        <v>123.12249879340629</v>
      </c>
      <c r="AM71" s="163">
        <v>122.26175144100897</v>
      </c>
      <c r="AN71" s="163">
        <v>121.15023765104158</v>
      </c>
      <c r="AO71" s="163" t="s">
        <v>15</v>
      </c>
      <c r="AP71" s="163">
        <v>117.75328676047374</v>
      </c>
      <c r="AQ71" s="163">
        <v>117.0860265958916</v>
      </c>
      <c r="AR71" s="163">
        <v>118.72965292846366</v>
      </c>
      <c r="AS71" s="163">
        <v>117.50804531716543</v>
      </c>
      <c r="AT71" s="163">
        <v>113.10215157790317</v>
      </c>
      <c r="AU71" s="163">
        <v>114.62449399197719</v>
      </c>
      <c r="AV71" s="163">
        <v>115.72800213903179</v>
      </c>
      <c r="AW71" s="163">
        <v>117.79212016287499</v>
      </c>
      <c r="AX71" s="163">
        <v>117.07314058950719</v>
      </c>
      <c r="AY71" s="163">
        <v>100.59415837122552</v>
      </c>
      <c r="AZ71" s="163">
        <v>95.360209491411183</v>
      </c>
      <c r="BA71" s="163">
        <v>97.25478669072784</v>
      </c>
      <c r="BB71" s="163" t="s">
        <v>15</v>
      </c>
      <c r="BC71" s="163">
        <v>102.45738523167789</v>
      </c>
      <c r="BD71" s="163">
        <v>101.54321944282134</v>
      </c>
      <c r="BE71" s="163">
        <v>99.578759594536365</v>
      </c>
      <c r="BF71" s="163">
        <v>99.499075585315865</v>
      </c>
      <c r="BG71" s="163">
        <v>102.88823719912121</v>
      </c>
      <c r="BH71" s="163">
        <v>103.08798066958673</v>
      </c>
      <c r="BI71" s="163">
        <v>105.30793745849307</v>
      </c>
      <c r="BJ71" s="163">
        <v>108.18062013508536</v>
      </c>
      <c r="BK71" s="163">
        <v>103.09754755695107</v>
      </c>
      <c r="BL71" s="163">
        <v>104.86227875407957</v>
      </c>
      <c r="BM71" s="163">
        <v>111.17921511795403</v>
      </c>
      <c r="BN71" s="163">
        <v>113.82729779130467</v>
      </c>
    </row>
    <row r="72" spans="1:66" s="170" customFormat="1" ht="12.75" customHeight="1">
      <c r="A72" s="165" t="s">
        <v>3821</v>
      </c>
      <c r="B72" s="163" t="s">
        <v>15</v>
      </c>
      <c r="C72" s="163" t="s">
        <v>15</v>
      </c>
      <c r="D72" s="163" t="s">
        <v>15</v>
      </c>
      <c r="E72" s="163" t="s">
        <v>15</v>
      </c>
      <c r="F72" s="163" t="s">
        <v>15</v>
      </c>
      <c r="G72" s="163" t="s">
        <v>15</v>
      </c>
      <c r="H72" s="163" t="s">
        <v>15</v>
      </c>
      <c r="I72" s="163" t="s">
        <v>15</v>
      </c>
      <c r="J72" s="163" t="s">
        <v>15</v>
      </c>
      <c r="K72" s="163" t="s">
        <v>15</v>
      </c>
      <c r="L72" s="163" t="s">
        <v>15</v>
      </c>
      <c r="M72" s="163" t="s">
        <v>15</v>
      </c>
      <c r="N72" s="163" t="s">
        <v>15</v>
      </c>
      <c r="O72" s="163" t="s">
        <v>15</v>
      </c>
      <c r="P72" s="163" t="s">
        <v>15</v>
      </c>
      <c r="Q72" s="163" t="s">
        <v>15</v>
      </c>
      <c r="R72" s="163" t="s">
        <v>15</v>
      </c>
      <c r="S72" s="163" t="s">
        <v>15</v>
      </c>
      <c r="T72" s="163" t="s">
        <v>15</v>
      </c>
      <c r="U72" s="163" t="s">
        <v>15</v>
      </c>
      <c r="V72" s="163" t="s">
        <v>15</v>
      </c>
      <c r="W72" s="163" t="s">
        <v>15</v>
      </c>
      <c r="X72" s="163" t="s">
        <v>15</v>
      </c>
      <c r="Y72" s="163" t="s">
        <v>15</v>
      </c>
      <c r="Z72" s="163" t="s">
        <v>15</v>
      </c>
      <c r="AA72" s="163" t="s">
        <v>15</v>
      </c>
      <c r="AB72" s="163" t="s">
        <v>15</v>
      </c>
      <c r="AC72" s="163" t="s">
        <v>15</v>
      </c>
      <c r="AD72" s="163" t="s">
        <v>15</v>
      </c>
      <c r="AE72" s="163" t="s">
        <v>15</v>
      </c>
      <c r="AF72" s="163" t="s">
        <v>15</v>
      </c>
      <c r="AG72" s="163" t="s">
        <v>15</v>
      </c>
      <c r="AH72" s="163" t="s">
        <v>15</v>
      </c>
      <c r="AI72" s="163" t="s">
        <v>15</v>
      </c>
      <c r="AJ72" s="163" t="s">
        <v>15</v>
      </c>
      <c r="AK72" s="163" t="s">
        <v>15</v>
      </c>
      <c r="AL72" s="163" t="s">
        <v>15</v>
      </c>
      <c r="AM72" s="163" t="s">
        <v>15</v>
      </c>
      <c r="AN72" s="163" t="s">
        <v>15</v>
      </c>
      <c r="AO72" s="163" t="s">
        <v>15</v>
      </c>
      <c r="AP72" s="163" t="s">
        <v>15</v>
      </c>
      <c r="AQ72" s="163" t="s">
        <v>15</v>
      </c>
      <c r="AR72" s="163" t="s">
        <v>15</v>
      </c>
      <c r="AS72" s="163" t="s">
        <v>15</v>
      </c>
      <c r="AT72" s="163" t="s">
        <v>15</v>
      </c>
      <c r="AU72" s="163" t="s">
        <v>15</v>
      </c>
      <c r="AV72" s="163" t="s">
        <v>15</v>
      </c>
      <c r="AW72" s="163" t="s">
        <v>15</v>
      </c>
      <c r="AX72" s="163" t="s">
        <v>15</v>
      </c>
      <c r="AY72" s="163" t="s">
        <v>15</v>
      </c>
      <c r="AZ72" s="163" t="s">
        <v>15</v>
      </c>
      <c r="BA72" s="163" t="s">
        <v>15</v>
      </c>
      <c r="BB72" s="163" t="s">
        <v>15</v>
      </c>
      <c r="BC72" s="163" t="s">
        <v>15</v>
      </c>
      <c r="BD72" s="163" t="s">
        <v>15</v>
      </c>
      <c r="BE72" s="163" t="s">
        <v>15</v>
      </c>
      <c r="BF72" s="163" t="s">
        <v>15</v>
      </c>
      <c r="BG72" s="163" t="s">
        <v>15</v>
      </c>
      <c r="BH72" s="163" t="s">
        <v>15</v>
      </c>
      <c r="BI72" s="163" t="s">
        <v>15</v>
      </c>
      <c r="BJ72" s="163" t="s">
        <v>15</v>
      </c>
      <c r="BK72" s="163" t="s">
        <v>15</v>
      </c>
      <c r="BL72" s="163" t="s">
        <v>15</v>
      </c>
      <c r="BM72" s="163" t="s">
        <v>15</v>
      </c>
      <c r="BN72" s="163" t="s">
        <v>15</v>
      </c>
    </row>
    <row r="73" spans="1:66" s="170" customFormat="1" ht="12.75" customHeight="1">
      <c r="A73" s="161" t="s">
        <v>2976</v>
      </c>
      <c r="B73" s="163" t="s">
        <v>15</v>
      </c>
      <c r="C73" s="163">
        <v>100.55580208922281</v>
      </c>
      <c r="D73" s="163">
        <v>101.42177442812168</v>
      </c>
      <c r="E73" s="163">
        <v>102.16736771544237</v>
      </c>
      <c r="F73" s="163">
        <v>102.19391954940092</v>
      </c>
      <c r="G73" s="163">
        <v>102.11420106629956</v>
      </c>
      <c r="H73" s="163">
        <v>101.84693878101656</v>
      </c>
      <c r="I73" s="163">
        <v>100.74162156975952</v>
      </c>
      <c r="J73" s="163">
        <v>100.45332920894658</v>
      </c>
      <c r="K73" s="163">
        <v>100.42197255456833</v>
      </c>
      <c r="L73" s="163">
        <v>100.31432062350432</v>
      </c>
      <c r="M73" s="163">
        <v>106.28433576486267</v>
      </c>
      <c r="N73" s="163">
        <v>112.690910151705</v>
      </c>
      <c r="O73" s="163" t="s">
        <v>15</v>
      </c>
      <c r="P73" s="163">
        <v>112.11453643489466</v>
      </c>
      <c r="Q73" s="163">
        <v>109.99034386163251</v>
      </c>
      <c r="R73" s="163">
        <v>108.68881801955921</v>
      </c>
      <c r="S73" s="163">
        <v>108.31191952896727</v>
      </c>
      <c r="T73" s="163">
        <v>108.37395387969218</v>
      </c>
      <c r="U73" s="163">
        <v>108.50092469563022</v>
      </c>
      <c r="V73" s="163">
        <v>109.89743972468111</v>
      </c>
      <c r="W73" s="163">
        <v>109.41141420264697</v>
      </c>
      <c r="X73" s="163">
        <v>111.64926938026632</v>
      </c>
      <c r="Y73" s="163">
        <v>110.6320101790009</v>
      </c>
      <c r="Z73" s="163">
        <v>105.92455248815172</v>
      </c>
      <c r="AA73" s="163">
        <v>101.72850700758953</v>
      </c>
      <c r="AB73" s="163" t="s">
        <v>15</v>
      </c>
      <c r="AC73" s="163">
        <v>102.13071250225003</v>
      </c>
      <c r="AD73" s="163">
        <v>103.00750186287051</v>
      </c>
      <c r="AE73" s="163">
        <v>104.24540825372412</v>
      </c>
      <c r="AF73" s="163">
        <v>104.7473340892856</v>
      </c>
      <c r="AG73" s="163">
        <v>104.87650973790676</v>
      </c>
      <c r="AH73" s="163">
        <v>104.77467606411395</v>
      </c>
      <c r="AI73" s="163">
        <v>103.76233945967648</v>
      </c>
      <c r="AJ73" s="163">
        <v>103.84522922813417</v>
      </c>
      <c r="AK73" s="163">
        <v>102.04479735943718</v>
      </c>
      <c r="AL73" s="163">
        <v>104.47764211110315</v>
      </c>
      <c r="AM73" s="163">
        <v>106.85796766411497</v>
      </c>
      <c r="AN73" s="163">
        <v>106.22489059051243</v>
      </c>
      <c r="AO73" s="163" t="s">
        <v>15</v>
      </c>
      <c r="AP73" s="163">
        <v>105.70775416928635</v>
      </c>
      <c r="AQ73" s="163">
        <v>106.63003099863909</v>
      </c>
      <c r="AR73" s="163">
        <v>107.14902318779539</v>
      </c>
      <c r="AS73" s="163">
        <v>107.31016082966644</v>
      </c>
      <c r="AT73" s="163">
        <v>106.93081322470819</v>
      </c>
      <c r="AU73" s="163">
        <v>106.32006453182261</v>
      </c>
      <c r="AV73" s="163">
        <v>106.92899473428889</v>
      </c>
      <c r="AW73" s="163">
        <v>107.27118524594718</v>
      </c>
      <c r="AX73" s="163">
        <v>106.85017622402559</v>
      </c>
      <c r="AY73" s="163">
        <v>105.40505079109346</v>
      </c>
      <c r="AZ73" s="163">
        <v>101.31266968806911</v>
      </c>
      <c r="BA73" s="163">
        <v>100.39162248456235</v>
      </c>
      <c r="BB73" s="163" t="s">
        <v>15</v>
      </c>
      <c r="BC73" s="163">
        <v>101.24802123455771</v>
      </c>
      <c r="BD73" s="163">
        <v>100.75429505626876</v>
      </c>
      <c r="BE73" s="163">
        <v>100.2345609045806</v>
      </c>
      <c r="BF73" s="163">
        <v>100.22680379106066</v>
      </c>
      <c r="BG73" s="163">
        <v>100.71591783099301</v>
      </c>
      <c r="BH73" s="163">
        <v>101.4336602651378</v>
      </c>
      <c r="BI73" s="163">
        <v>101.50493701563821</v>
      </c>
      <c r="BJ73" s="163">
        <v>101.5786675078443</v>
      </c>
      <c r="BK73" s="163">
        <v>101.78291080812924</v>
      </c>
      <c r="BL73" s="163">
        <v>101.79468888084911</v>
      </c>
      <c r="BM73" s="163">
        <v>101.73301561499184</v>
      </c>
      <c r="BN73" s="163">
        <v>102.04571647666462</v>
      </c>
    </row>
    <row r="74" spans="1:66" s="170" customFormat="1" ht="12.75" customHeight="1">
      <c r="A74" s="164" t="s">
        <v>2982</v>
      </c>
      <c r="B74" s="163" t="s">
        <v>15</v>
      </c>
      <c r="C74" s="163">
        <v>99.603705903609878</v>
      </c>
      <c r="D74" s="163">
        <v>99.090719337493127</v>
      </c>
      <c r="E74" s="163">
        <v>98.34101584427782</v>
      </c>
      <c r="F74" s="163">
        <v>97.547309027264703</v>
      </c>
      <c r="G74" s="163">
        <v>96.710215677286541</v>
      </c>
      <c r="H74" s="163">
        <v>95.819300928600867</v>
      </c>
      <c r="I74" s="163">
        <v>103.29392250003073</v>
      </c>
      <c r="J74" s="163">
        <v>110.61468241507177</v>
      </c>
      <c r="K74" s="163">
        <v>110.3106214689325</v>
      </c>
      <c r="L74" s="163">
        <v>109.69429070595244</v>
      </c>
      <c r="M74" s="163">
        <v>110.13272363738649</v>
      </c>
      <c r="N74" s="163">
        <v>111.19792957288497</v>
      </c>
      <c r="O74" s="163" t="s">
        <v>15</v>
      </c>
      <c r="P74" s="163">
        <v>110.82706755782463</v>
      </c>
      <c r="Q74" s="163">
        <v>125.54683663559882</v>
      </c>
      <c r="R74" s="163">
        <v>126.57309328535365</v>
      </c>
      <c r="S74" s="163">
        <v>127.69498797442635</v>
      </c>
      <c r="T74" s="163">
        <v>129.31299109606243</v>
      </c>
      <c r="U74" s="163">
        <v>97.992298580741988</v>
      </c>
      <c r="V74" s="163">
        <v>116.23739924029333</v>
      </c>
      <c r="W74" s="163">
        <v>114.06429294413982</v>
      </c>
      <c r="X74" s="163">
        <v>115.43183926253045</v>
      </c>
      <c r="Y74" s="163">
        <v>99.823871608219761</v>
      </c>
      <c r="Z74" s="163">
        <v>97.121019513236845</v>
      </c>
      <c r="AA74" s="163">
        <v>95.83272113677188</v>
      </c>
      <c r="AB74" s="163" t="s">
        <v>15</v>
      </c>
      <c r="AC74" s="163">
        <v>111.78186411219487</v>
      </c>
      <c r="AD74" s="163">
        <v>98.903081591473381</v>
      </c>
      <c r="AE74" s="163">
        <v>98.416924638324971</v>
      </c>
      <c r="AF74" s="163">
        <v>98.593682223766791</v>
      </c>
      <c r="AG74" s="163">
        <v>98.004319659590863</v>
      </c>
      <c r="AH74" s="163">
        <v>98.275876821815118</v>
      </c>
      <c r="AI74" s="163">
        <v>98.81522552809632</v>
      </c>
      <c r="AJ74" s="163">
        <v>99.076593412238154</v>
      </c>
      <c r="AK74" s="163">
        <v>98.611340413720768</v>
      </c>
      <c r="AL74" s="163">
        <v>99.051157174078796</v>
      </c>
      <c r="AM74" s="163">
        <v>99.406687160301871</v>
      </c>
      <c r="AN74" s="163">
        <v>100.04519932614056</v>
      </c>
      <c r="AO74" s="163" t="s">
        <v>15</v>
      </c>
      <c r="AP74" s="163">
        <v>100.28415732408446</v>
      </c>
      <c r="AQ74" s="163">
        <v>100.3020668036048</v>
      </c>
      <c r="AR74" s="163">
        <v>100.42047566568606</v>
      </c>
      <c r="AS74" s="163">
        <v>99.874428283217725</v>
      </c>
      <c r="AT74" s="163">
        <v>99.797101534252647</v>
      </c>
      <c r="AU74" s="163">
        <v>99.51868898092529</v>
      </c>
      <c r="AV74" s="163">
        <v>100.67787351890591</v>
      </c>
      <c r="AW74" s="163">
        <v>100.62810727777118</v>
      </c>
      <c r="AX74" s="163">
        <v>100.62194079575725</v>
      </c>
      <c r="AY74" s="163">
        <v>100.64678561471374</v>
      </c>
      <c r="AZ74" s="163">
        <v>100.6618346736478</v>
      </c>
      <c r="BA74" s="163">
        <v>100.23127292123723</v>
      </c>
      <c r="BB74" s="163" t="s">
        <v>15</v>
      </c>
      <c r="BC74" s="163">
        <v>100.10795357163049</v>
      </c>
      <c r="BD74" s="163">
        <v>101.50302830134501</v>
      </c>
      <c r="BE74" s="163">
        <v>101.45103797892033</v>
      </c>
      <c r="BF74" s="163">
        <v>101.65876631883415</v>
      </c>
      <c r="BG74" s="163">
        <v>101.9413133199248</v>
      </c>
      <c r="BH74" s="163">
        <v>102.2460019117339</v>
      </c>
      <c r="BI74" s="163">
        <v>101.1196078942137</v>
      </c>
      <c r="BJ74" s="163">
        <v>101.16674763825888</v>
      </c>
      <c r="BK74" s="163">
        <v>101.20421419273828</v>
      </c>
      <c r="BL74" s="163">
        <v>101.12935939625842</v>
      </c>
      <c r="BM74" s="163">
        <v>101.12329498343864</v>
      </c>
      <c r="BN74" s="163">
        <v>101.16577026422074</v>
      </c>
    </row>
    <row r="75" spans="1:66" s="170" customFormat="1" ht="12.75" customHeight="1">
      <c r="A75" s="161" t="s">
        <v>3822</v>
      </c>
      <c r="B75" s="163" t="s">
        <v>15</v>
      </c>
      <c r="C75" s="163">
        <v>99.179892093524941</v>
      </c>
      <c r="D75" s="163">
        <v>98.672724171496625</v>
      </c>
      <c r="E75" s="163">
        <v>97.748944995145436</v>
      </c>
      <c r="F75" s="163">
        <v>96.666802795942772</v>
      </c>
      <c r="G75" s="163">
        <v>95.78713935919339</v>
      </c>
      <c r="H75" s="163">
        <v>94.181829953177981</v>
      </c>
      <c r="I75" s="163">
        <v>95.734664168559675</v>
      </c>
      <c r="J75" s="163">
        <v>97.146981845137532</v>
      </c>
      <c r="K75" s="163">
        <v>96.715784826343253</v>
      </c>
      <c r="L75" s="163">
        <v>95.803178220739184</v>
      </c>
      <c r="M75" s="163">
        <v>96.436600512776522</v>
      </c>
      <c r="N75" s="163">
        <v>98.024046427200972</v>
      </c>
      <c r="O75" s="163" t="s">
        <v>15</v>
      </c>
      <c r="P75" s="163">
        <v>97.536645297079318</v>
      </c>
      <c r="Q75" s="163">
        <v>96.236614997353655</v>
      </c>
      <c r="R75" s="163">
        <v>97.411426807278616</v>
      </c>
      <c r="S75" s="163">
        <v>98.639635170389226</v>
      </c>
      <c r="T75" s="163">
        <v>100.19083247958393</v>
      </c>
      <c r="U75" s="163">
        <v>130.68275362857881</v>
      </c>
      <c r="V75" s="163">
        <v>121.63016605635219</v>
      </c>
      <c r="W75" s="163">
        <v>113.28158803056201</v>
      </c>
      <c r="X75" s="163">
        <v>114.04740814609755</v>
      </c>
      <c r="Y75" s="163">
        <v>114.19230497971253</v>
      </c>
      <c r="Z75" s="163">
        <v>113.29779486346241</v>
      </c>
      <c r="AA75" s="163">
        <v>111.75917658328207</v>
      </c>
      <c r="AB75" s="163" t="s">
        <v>15</v>
      </c>
      <c r="AC75" s="163">
        <v>96.589543095255635</v>
      </c>
      <c r="AD75" s="163">
        <v>98.207071400344958</v>
      </c>
      <c r="AE75" s="163">
        <v>97.440681658253837</v>
      </c>
      <c r="AF75" s="163">
        <v>97.670271579375438</v>
      </c>
      <c r="AG75" s="163">
        <v>96.754579902982826</v>
      </c>
      <c r="AH75" s="163">
        <v>97.199421017162607</v>
      </c>
      <c r="AI75" s="163">
        <v>98.09067238907005</v>
      </c>
      <c r="AJ75" s="163">
        <v>98.520747717086593</v>
      </c>
      <c r="AK75" s="163">
        <v>97.762973065300997</v>
      </c>
      <c r="AL75" s="163">
        <v>98.492900953985824</v>
      </c>
      <c r="AM75" s="163">
        <v>99.08424948256868</v>
      </c>
      <c r="AN75" s="163">
        <v>100.0656437520551</v>
      </c>
      <c r="AO75" s="163" t="s">
        <v>15</v>
      </c>
      <c r="AP75" s="163">
        <v>100.40168612514296</v>
      </c>
      <c r="AQ75" s="163">
        <v>100.44031898558137</v>
      </c>
      <c r="AR75" s="163">
        <v>100.60788818676365</v>
      </c>
      <c r="AS75" s="163">
        <v>99.811473690827697</v>
      </c>
      <c r="AT75" s="163">
        <v>99.698579332645693</v>
      </c>
      <c r="AU75" s="163">
        <v>99.292526371894908</v>
      </c>
      <c r="AV75" s="163">
        <v>141.4775974775591</v>
      </c>
      <c r="AW75" s="163">
        <v>141.48466849669302</v>
      </c>
      <c r="AX75" s="163">
        <v>141.55042683287172</v>
      </c>
      <c r="AY75" s="163">
        <v>141.65671021953204</v>
      </c>
      <c r="AZ75" s="163">
        <v>141.74674105608031</v>
      </c>
      <c r="BA75" s="163">
        <v>140.95211026769024</v>
      </c>
      <c r="BB75" s="163" t="s">
        <v>15</v>
      </c>
      <c r="BC75" s="163">
        <v>140.81084268463249</v>
      </c>
      <c r="BD75" s="163">
        <v>191.5289279943193</v>
      </c>
      <c r="BE75" s="163">
        <v>191.58454178730403</v>
      </c>
      <c r="BF75" s="163">
        <v>192.19462320145422</v>
      </c>
      <c r="BG75" s="163">
        <v>193.01115469799481</v>
      </c>
      <c r="BH75" s="163">
        <v>193.85399338086799</v>
      </c>
      <c r="BI75" s="163">
        <v>136.1537220100486</v>
      </c>
      <c r="BJ75" s="163">
        <v>136.1537220100486</v>
      </c>
      <c r="BK75" s="163">
        <v>136.1537220100486</v>
      </c>
      <c r="BL75" s="163">
        <v>136.1537220100486</v>
      </c>
      <c r="BM75" s="163">
        <v>136.1537220100486</v>
      </c>
      <c r="BN75" s="163">
        <v>136.1537220100486</v>
      </c>
    </row>
    <row r="76" spans="1:66" s="170" customFormat="1" ht="12.75" customHeight="1">
      <c r="A76" s="161" t="s">
        <v>3823</v>
      </c>
      <c r="B76" s="163" t="s">
        <v>15</v>
      </c>
      <c r="C76" s="163">
        <v>99.62429758832279</v>
      </c>
      <c r="D76" s="163">
        <v>99.111036343664196</v>
      </c>
      <c r="E76" s="163">
        <v>98.369858666593956</v>
      </c>
      <c r="F76" s="163">
        <v>97.590283321754939</v>
      </c>
      <c r="G76" s="163">
        <v>96.75527647654809</v>
      </c>
      <c r="H76" s="163">
        <v>95.892954110760314</v>
      </c>
      <c r="I76" s="163">
        <v>103.61110447052175</v>
      </c>
      <c r="J76" s="163">
        <v>111.17740015238675</v>
      </c>
      <c r="K76" s="163">
        <v>110.87881689251806</v>
      </c>
      <c r="L76" s="163">
        <v>110.27444054572368</v>
      </c>
      <c r="M76" s="163">
        <v>110.70471820470962</v>
      </c>
      <c r="N76" s="163">
        <v>111.74904453125478</v>
      </c>
      <c r="O76" s="163" t="s">
        <v>15</v>
      </c>
      <c r="P76" s="163">
        <v>111.38471409922153</v>
      </c>
      <c r="Q76" s="163">
        <v>126.86569328306962</v>
      </c>
      <c r="R76" s="163">
        <v>127.88139526572959</v>
      </c>
      <c r="S76" s="163">
        <v>128.99309767440221</v>
      </c>
      <c r="T76" s="163">
        <v>130.61221672025499</v>
      </c>
      <c r="U76" s="163">
        <v>101.99788770870806</v>
      </c>
      <c r="V76" s="163">
        <v>100.64312635026964</v>
      </c>
      <c r="W76" s="163">
        <v>98.747635689223131</v>
      </c>
      <c r="X76" s="163">
        <v>99.854467315389428</v>
      </c>
      <c r="Y76" s="163">
        <v>100.07091735817748</v>
      </c>
      <c r="Z76" s="163">
        <v>98.777074353712507</v>
      </c>
      <c r="AA76" s="163">
        <v>96.56627082902574</v>
      </c>
      <c r="AB76" s="163" t="s">
        <v>15</v>
      </c>
      <c r="AC76" s="163">
        <v>112.4102656602504</v>
      </c>
      <c r="AD76" s="163">
        <v>98.916429670976243</v>
      </c>
      <c r="AE76" s="163">
        <v>98.440318355198599</v>
      </c>
      <c r="AF76" s="163">
        <v>98.61601150310247</v>
      </c>
      <c r="AG76" s="163">
        <v>98.038257273312908</v>
      </c>
      <c r="AH76" s="163">
        <v>98.30511949756638</v>
      </c>
      <c r="AI76" s="163">
        <v>98.835013363972422</v>
      </c>
      <c r="AJ76" s="163">
        <v>99.091840428266906</v>
      </c>
      <c r="AK76" s="163">
        <v>98.634534403873104</v>
      </c>
      <c r="AL76" s="163">
        <v>99.066610052534728</v>
      </c>
      <c r="AM76" s="163">
        <v>99.415889434989651</v>
      </c>
      <c r="AN76" s="163">
        <v>100.0445756239513</v>
      </c>
      <c r="AO76" s="163" t="s">
        <v>15</v>
      </c>
      <c r="AP76" s="163">
        <v>100.28057457568389</v>
      </c>
      <c r="AQ76" s="163">
        <v>100.29785149490003</v>
      </c>
      <c r="AR76" s="163">
        <v>100.41476500600403</v>
      </c>
      <c r="AS76" s="163">
        <v>99.876349711080167</v>
      </c>
      <c r="AT76" s="163">
        <v>99.800105740873136</v>
      </c>
      <c r="AU76" s="163">
        <v>99.525584319796351</v>
      </c>
      <c r="AV76" s="163">
        <v>99.520373686292444</v>
      </c>
      <c r="AW76" s="163">
        <v>99.469010673065057</v>
      </c>
      <c r="AX76" s="163">
        <v>99.460947420883414</v>
      </c>
      <c r="AY76" s="163">
        <v>99.483714623097413</v>
      </c>
      <c r="AZ76" s="163">
        <v>99.496834468182001</v>
      </c>
      <c r="BA76" s="163">
        <v>99.074864471757223</v>
      </c>
      <c r="BB76" s="163" t="s">
        <v>15</v>
      </c>
      <c r="BC76" s="163">
        <v>98.951829632613027</v>
      </c>
      <c r="BD76" s="163">
        <v>98.944315667225297</v>
      </c>
      <c r="BE76" s="163">
        <v>98.889368398740586</v>
      </c>
      <c r="BF76" s="163">
        <v>99.088090655563079</v>
      </c>
      <c r="BG76" s="163">
        <v>99.358738919055114</v>
      </c>
      <c r="BH76" s="163">
        <v>99.651548519175932</v>
      </c>
      <c r="BI76" s="163">
        <v>99.706109706206604</v>
      </c>
      <c r="BJ76" s="163">
        <v>99.754316329698085</v>
      </c>
      <c r="BK76" s="163">
        <v>99.792729462712884</v>
      </c>
      <c r="BL76" s="163">
        <v>99.713475612983487</v>
      </c>
      <c r="BM76" s="163">
        <v>99.706407835915982</v>
      </c>
      <c r="BN76" s="163">
        <v>99.749953303047789</v>
      </c>
    </row>
    <row r="77" spans="1:66" s="170" customFormat="1" ht="12.75" customHeight="1">
      <c r="A77" s="164" t="s">
        <v>2977</v>
      </c>
      <c r="B77" s="163" t="s">
        <v>15</v>
      </c>
      <c r="C77" s="163">
        <v>106.59149427007364</v>
      </c>
      <c r="D77" s="163">
        <v>107.26332859897994</v>
      </c>
      <c r="E77" s="163">
        <v>106.43371120638059</v>
      </c>
      <c r="F77" s="163">
        <v>106.3182577971431</v>
      </c>
      <c r="G77" s="163">
        <v>106.49965307397777</v>
      </c>
      <c r="H77" s="163">
        <v>106.06053532225546</v>
      </c>
      <c r="I77" s="163">
        <v>105.07203319678389</v>
      </c>
      <c r="J77" s="163">
        <v>105.29299104944954</v>
      </c>
      <c r="K77" s="163">
        <v>99.869885378562955</v>
      </c>
      <c r="L77" s="163">
        <v>99.935006290024148</v>
      </c>
      <c r="M77" s="163">
        <v>99.434799746310759</v>
      </c>
      <c r="N77" s="163">
        <v>99.230533274594734</v>
      </c>
      <c r="O77" s="163" t="s">
        <v>15</v>
      </c>
      <c r="P77" s="163">
        <v>98.982451550696851</v>
      </c>
      <c r="Q77" s="163">
        <v>98.410146047468388</v>
      </c>
      <c r="R77" s="163">
        <v>99.006674540854107</v>
      </c>
      <c r="S77" s="163">
        <v>98.996117514014642</v>
      </c>
      <c r="T77" s="163">
        <v>99.027678436569261</v>
      </c>
      <c r="U77" s="163">
        <v>98.714250345292825</v>
      </c>
      <c r="V77" s="163">
        <v>99.628363458631128</v>
      </c>
      <c r="W77" s="163">
        <v>99.504757624467615</v>
      </c>
      <c r="X77" s="163">
        <v>99.72126678894449</v>
      </c>
      <c r="Y77" s="163">
        <v>99.827424778920573</v>
      </c>
      <c r="Z77" s="163">
        <v>100.56489550950064</v>
      </c>
      <c r="AA77" s="163">
        <v>100.64148106264645</v>
      </c>
      <c r="AB77" s="163" t="s">
        <v>15</v>
      </c>
      <c r="AC77" s="163">
        <v>100.67330203038512</v>
      </c>
      <c r="AD77" s="163">
        <v>101.04948175330517</v>
      </c>
      <c r="AE77" s="163">
        <v>101.02669985010637</v>
      </c>
      <c r="AF77" s="163">
        <v>101.12029977993764</v>
      </c>
      <c r="AG77" s="163">
        <v>101.09407598712184</v>
      </c>
      <c r="AH77" s="163">
        <v>101.03889445260295</v>
      </c>
      <c r="AI77" s="163">
        <v>100.98447428896256</v>
      </c>
      <c r="AJ77" s="163">
        <v>100.82001281635635</v>
      </c>
      <c r="AK77" s="163">
        <v>100.72740798847319</v>
      </c>
      <c r="AL77" s="163">
        <v>100.71496544005882</v>
      </c>
      <c r="AM77" s="163">
        <v>100.58816585449473</v>
      </c>
      <c r="AN77" s="163">
        <v>100.64372037115071</v>
      </c>
      <c r="AO77" s="163" t="s">
        <v>15</v>
      </c>
      <c r="AP77" s="163">
        <v>100.34774922494174</v>
      </c>
      <c r="AQ77" s="163">
        <v>99.896935847267656</v>
      </c>
      <c r="AR77" s="163">
        <v>99.844932451617325</v>
      </c>
      <c r="AS77" s="163">
        <v>99.814852965659497</v>
      </c>
      <c r="AT77" s="163">
        <v>99.63687484443453</v>
      </c>
      <c r="AU77" s="163">
        <v>101.37848090591415</v>
      </c>
      <c r="AV77" s="163">
        <v>101.7431706248141</v>
      </c>
      <c r="AW77" s="163">
        <v>102.12638902122843</v>
      </c>
      <c r="AX77" s="163">
        <v>101.78859918247285</v>
      </c>
      <c r="AY77" s="163">
        <v>101.81137189946521</v>
      </c>
      <c r="AZ77" s="163">
        <v>101.86682727479297</v>
      </c>
      <c r="BA77" s="163">
        <v>101.8393230386486</v>
      </c>
      <c r="BB77" s="163" t="s">
        <v>15</v>
      </c>
      <c r="BC77" s="163">
        <v>101.60051500044007</v>
      </c>
      <c r="BD77" s="163">
        <v>101.01565063777527</v>
      </c>
      <c r="BE77" s="163">
        <v>101.27846706505011</v>
      </c>
      <c r="BF77" s="163">
        <v>102.38111742407642</v>
      </c>
      <c r="BG77" s="163">
        <v>103.65571779298406</v>
      </c>
      <c r="BH77" s="163">
        <v>102.33691724431637</v>
      </c>
      <c r="BI77" s="163">
        <v>102.01562240820678</v>
      </c>
      <c r="BJ77" s="163">
        <v>101.83612532386486</v>
      </c>
      <c r="BK77" s="163">
        <v>101.90527764707143</v>
      </c>
      <c r="BL77" s="163">
        <v>101.95384651075388</v>
      </c>
      <c r="BM77" s="163">
        <v>102.02479728181517</v>
      </c>
      <c r="BN77" s="163">
        <v>102.10065549394804</v>
      </c>
    </row>
    <row r="78" spans="1:66" s="170" customFormat="1" ht="12.75" customHeight="1">
      <c r="A78" s="160" t="s">
        <v>3824</v>
      </c>
      <c r="B78" s="163" t="s">
        <v>15</v>
      </c>
      <c r="C78" s="163">
        <v>99.63330171846502</v>
      </c>
      <c r="D78" s="163">
        <v>101.54774473029964</v>
      </c>
      <c r="E78" s="163">
        <v>102.34913901673546</v>
      </c>
      <c r="F78" s="163">
        <v>102.35323493354689</v>
      </c>
      <c r="G78" s="163">
        <v>102.65676612087682</v>
      </c>
      <c r="H78" s="163">
        <v>101.64596378543445</v>
      </c>
      <c r="I78" s="163">
        <v>98.824842783004186</v>
      </c>
      <c r="J78" s="163">
        <v>98.867344492835613</v>
      </c>
      <c r="K78" s="163">
        <v>99.348908219337275</v>
      </c>
      <c r="L78" s="163">
        <v>99.371132688356951</v>
      </c>
      <c r="M78" s="163">
        <v>97.940359388465637</v>
      </c>
      <c r="N78" s="163">
        <v>97.318266103830652</v>
      </c>
      <c r="O78" s="163" t="s">
        <v>15</v>
      </c>
      <c r="P78" s="163">
        <v>97.232139849244874</v>
      </c>
      <c r="Q78" s="163">
        <v>96.057933422250912</v>
      </c>
      <c r="R78" s="163">
        <v>95.344766329292881</v>
      </c>
      <c r="S78" s="163">
        <v>95.225890375432726</v>
      </c>
      <c r="T78" s="163">
        <v>95.344545522666664</v>
      </c>
      <c r="U78" s="163">
        <v>95.347087849020824</v>
      </c>
      <c r="V78" s="163">
        <v>98.239959336933993</v>
      </c>
      <c r="W78" s="163">
        <v>98.179448915207345</v>
      </c>
      <c r="X78" s="163">
        <v>97.654192980541708</v>
      </c>
      <c r="Y78" s="163">
        <v>97.616591299614839</v>
      </c>
      <c r="Z78" s="163">
        <v>99.172300154440464</v>
      </c>
      <c r="AA78" s="163">
        <v>99.550034632078663</v>
      </c>
      <c r="AB78" s="163" t="s">
        <v>15</v>
      </c>
      <c r="AC78" s="163">
        <v>99.652779362053494</v>
      </c>
      <c r="AD78" s="163">
        <v>100.19554225786327</v>
      </c>
      <c r="AE78" s="163">
        <v>100.21364322386212</v>
      </c>
      <c r="AF78" s="163">
        <v>100.27008775261477</v>
      </c>
      <c r="AG78" s="163">
        <v>100.16669920837306</v>
      </c>
      <c r="AH78" s="163">
        <v>100.11160781343087</v>
      </c>
      <c r="AI78" s="163">
        <v>100.11337164028997</v>
      </c>
      <c r="AJ78" s="163">
        <v>100.1317127733421</v>
      </c>
      <c r="AK78" s="163">
        <v>100.30155233028258</v>
      </c>
      <c r="AL78" s="163">
        <v>99.91610201900437</v>
      </c>
      <c r="AM78" s="163">
        <v>99.497124079334711</v>
      </c>
      <c r="AN78" s="163">
        <v>99.632893963903797</v>
      </c>
      <c r="AO78" s="163" t="s">
        <v>15</v>
      </c>
      <c r="AP78" s="163">
        <v>98.727201087082932</v>
      </c>
      <c r="AQ78" s="163">
        <v>97.64300359535396</v>
      </c>
      <c r="AR78" s="163">
        <v>97.434023735376471</v>
      </c>
      <c r="AS78" s="163">
        <v>97.434513009185949</v>
      </c>
      <c r="AT78" s="163">
        <v>97.071162205964328</v>
      </c>
      <c r="AU78" s="163">
        <v>96.831697428034417</v>
      </c>
      <c r="AV78" s="163">
        <v>96.960558840212869</v>
      </c>
      <c r="AW78" s="163">
        <v>96.945052613870558</v>
      </c>
      <c r="AX78" s="163">
        <v>96.430491424593299</v>
      </c>
      <c r="AY78" s="163">
        <v>96.791932013166999</v>
      </c>
      <c r="AZ78" s="163">
        <v>97.099033029271027</v>
      </c>
      <c r="BA78" s="163">
        <v>97.135175495858562</v>
      </c>
      <c r="BB78" s="163" t="s">
        <v>15</v>
      </c>
      <c r="BC78" s="163">
        <v>96.874570728916865</v>
      </c>
      <c r="BD78" s="163">
        <v>95.46137567039132</v>
      </c>
      <c r="BE78" s="163">
        <v>95.572109928350329</v>
      </c>
      <c r="BF78" s="163">
        <v>95.602941120825434</v>
      </c>
      <c r="BG78" s="163">
        <v>95.919354360116188</v>
      </c>
      <c r="BH78" s="163">
        <v>96.225927231454705</v>
      </c>
      <c r="BI78" s="163">
        <v>96.084158362015259</v>
      </c>
      <c r="BJ78" s="163">
        <v>96.109454858061454</v>
      </c>
      <c r="BK78" s="163">
        <v>96.46984411062715</v>
      </c>
      <c r="BL78" s="163">
        <v>96.452555841864424</v>
      </c>
      <c r="BM78" s="163">
        <v>96.549476819878663</v>
      </c>
      <c r="BN78" s="163">
        <v>96.573833633133148</v>
      </c>
    </row>
    <row r="79" spans="1:66" s="170" customFormat="1" ht="12.75" customHeight="1">
      <c r="A79" s="160" t="s">
        <v>3825</v>
      </c>
      <c r="B79" s="163" t="s">
        <v>15</v>
      </c>
      <c r="C79" s="163">
        <v>101.34971768786511</v>
      </c>
      <c r="D79" s="163">
        <v>101.34462610097737</v>
      </c>
      <c r="E79" s="163">
        <v>101.7532057177758</v>
      </c>
      <c r="F79" s="163">
        <v>101.68632306324558</v>
      </c>
      <c r="G79" s="163">
        <v>101.97899014449743</v>
      </c>
      <c r="H79" s="163">
        <v>102.1609157984042</v>
      </c>
      <c r="I79" s="163">
        <v>102.14910720272161</v>
      </c>
      <c r="J79" s="163">
        <v>102.15040834183462</v>
      </c>
      <c r="K79" s="163">
        <v>102.03275634956128</v>
      </c>
      <c r="L79" s="163">
        <v>102.01105448969172</v>
      </c>
      <c r="M79" s="163">
        <v>101.42689143575312</v>
      </c>
      <c r="N79" s="163">
        <v>101.71088429905548</v>
      </c>
      <c r="O79" s="163" t="s">
        <v>15</v>
      </c>
      <c r="P79" s="163">
        <v>102.14617651051272</v>
      </c>
      <c r="Q79" s="163">
        <v>102.0991868074433</v>
      </c>
      <c r="R79" s="163">
        <v>101.66016966027682</v>
      </c>
      <c r="S79" s="163">
        <v>101.4927912323659</v>
      </c>
      <c r="T79" s="163">
        <v>101.31025566327234</v>
      </c>
      <c r="U79" s="163">
        <v>101.14445016831426</v>
      </c>
      <c r="V79" s="163">
        <v>101.17723881699024</v>
      </c>
      <c r="W79" s="163">
        <v>101.17754288934104</v>
      </c>
      <c r="X79" s="163">
        <v>101.1799668696423</v>
      </c>
      <c r="Y79" s="163">
        <v>101.21285881331221</v>
      </c>
      <c r="Z79" s="163">
        <v>101.22961937713022</v>
      </c>
      <c r="AA79" s="163">
        <v>100.8164323151927</v>
      </c>
      <c r="AB79" s="163" t="s">
        <v>15</v>
      </c>
      <c r="AC79" s="163">
        <v>100.08532836702014</v>
      </c>
      <c r="AD79" s="163">
        <v>100.12772705481746</v>
      </c>
      <c r="AE79" s="163">
        <v>100.19783752069131</v>
      </c>
      <c r="AF79" s="163">
        <v>100.37113659018986</v>
      </c>
      <c r="AG79" s="163">
        <v>100.41595539974115</v>
      </c>
      <c r="AH79" s="163">
        <v>100.66710280644971</v>
      </c>
      <c r="AI79" s="163">
        <v>100.66043967266154</v>
      </c>
      <c r="AJ79" s="163">
        <v>100.63771969339132</v>
      </c>
      <c r="AK79" s="163">
        <v>100.57116601515474</v>
      </c>
      <c r="AL79" s="163">
        <v>100.63226124921682</v>
      </c>
      <c r="AM79" s="163">
        <v>100.61752549018892</v>
      </c>
      <c r="AN79" s="163">
        <v>100.63826504804048</v>
      </c>
      <c r="AO79" s="163" t="s">
        <v>15</v>
      </c>
      <c r="AP79" s="163">
        <v>100.91628406548578</v>
      </c>
      <c r="AQ79" s="163">
        <v>101.37091645104104</v>
      </c>
      <c r="AR79" s="163">
        <v>101.30295477852455</v>
      </c>
      <c r="AS79" s="163">
        <v>101.21276565646815</v>
      </c>
      <c r="AT79" s="163">
        <v>101.18508226010195</v>
      </c>
      <c r="AU79" s="163">
        <v>114.98913758181639</v>
      </c>
      <c r="AV79" s="163">
        <v>116.63666825791658</v>
      </c>
      <c r="AW79" s="163">
        <v>116.90195356506167</v>
      </c>
      <c r="AX79" s="163">
        <v>116.9823863382871</v>
      </c>
      <c r="AY79" s="163">
        <v>116.88409449047165</v>
      </c>
      <c r="AZ79" s="163">
        <v>116.88101060495933</v>
      </c>
      <c r="BA79" s="163">
        <v>116.87299891679312</v>
      </c>
      <c r="BB79" s="163" t="s">
        <v>15</v>
      </c>
      <c r="BC79" s="163">
        <v>116.5623295765722</v>
      </c>
      <c r="BD79" s="163">
        <v>116.49393646945619</v>
      </c>
      <c r="BE79" s="163">
        <v>117.20065382337053</v>
      </c>
      <c r="BF79" s="163">
        <v>117.30394829943471</v>
      </c>
      <c r="BG79" s="163">
        <v>117.250530742731</v>
      </c>
      <c r="BH79" s="163">
        <v>103.21777467648975</v>
      </c>
      <c r="BI79" s="163">
        <v>101.71640398960338</v>
      </c>
      <c r="BJ79" s="163">
        <v>101.50440118225595</v>
      </c>
      <c r="BK79" s="163">
        <v>101.50346661545646</v>
      </c>
      <c r="BL79" s="163">
        <v>101.54851579479288</v>
      </c>
      <c r="BM79" s="163">
        <v>101.63209463577391</v>
      </c>
      <c r="BN79" s="163">
        <v>101.66258648684196</v>
      </c>
    </row>
    <row r="80" spans="1:66" s="170" customFormat="1" ht="12.75" customHeight="1">
      <c r="A80" s="160" t="s">
        <v>2978</v>
      </c>
      <c r="B80" s="163" t="s">
        <v>15</v>
      </c>
      <c r="C80" s="163">
        <v>106.64463741122243</v>
      </c>
      <c r="D80" s="163">
        <v>107.11675828177599</v>
      </c>
      <c r="E80" s="163">
        <v>106.86375901834188</v>
      </c>
      <c r="F80" s="163">
        <v>105.17633752772161</v>
      </c>
      <c r="G80" s="163">
        <v>103.12950859546028</v>
      </c>
      <c r="H80" s="163">
        <v>102.55661003231751</v>
      </c>
      <c r="I80" s="163">
        <v>101.7976880106023</v>
      </c>
      <c r="J80" s="163">
        <v>101.62177171586484</v>
      </c>
      <c r="K80" s="163">
        <v>101.62177171586484</v>
      </c>
      <c r="L80" s="163">
        <v>101.62177171586484</v>
      </c>
      <c r="M80" s="163">
        <v>101.62177171586484</v>
      </c>
      <c r="N80" s="163">
        <v>101.62255267599211</v>
      </c>
      <c r="O80" s="163" t="s">
        <v>15</v>
      </c>
      <c r="P80" s="163">
        <v>100.40167709421128</v>
      </c>
      <c r="Q80" s="163">
        <v>99.919983210472552</v>
      </c>
      <c r="R80" s="163">
        <v>100.15577343528253</v>
      </c>
      <c r="S80" s="163">
        <v>99.999999999999872</v>
      </c>
      <c r="T80" s="163">
        <v>100.23337440268864</v>
      </c>
      <c r="U80" s="163">
        <v>100.23337440268864</v>
      </c>
      <c r="V80" s="163">
        <v>100.23337440268864</v>
      </c>
      <c r="W80" s="163">
        <v>100.23337440268864</v>
      </c>
      <c r="X80" s="163">
        <v>100.23337440268864</v>
      </c>
      <c r="Y80" s="163">
        <v>100.23337440268864</v>
      </c>
      <c r="Z80" s="163">
        <v>100.23337440268864</v>
      </c>
      <c r="AA80" s="163">
        <v>100.23337440268864</v>
      </c>
      <c r="AB80" s="163" t="s">
        <v>15</v>
      </c>
      <c r="AC80" s="163">
        <v>100.23337440268871</v>
      </c>
      <c r="AD80" s="163">
        <v>101.62251126250371</v>
      </c>
      <c r="AE80" s="163">
        <v>101.62251126250372</v>
      </c>
      <c r="AF80" s="163">
        <v>102.42021087422263</v>
      </c>
      <c r="AG80" s="163">
        <v>102.18174483755105</v>
      </c>
      <c r="AH80" s="163">
        <v>102.18174483755105</v>
      </c>
      <c r="AI80" s="163">
        <v>102.18174483755105</v>
      </c>
      <c r="AJ80" s="163">
        <v>102.18174483755105</v>
      </c>
      <c r="AK80" s="163">
        <v>102.18174483755105</v>
      </c>
      <c r="AL80" s="163">
        <v>102.18174483755105</v>
      </c>
      <c r="AM80" s="163">
        <v>102.28154796418265</v>
      </c>
      <c r="AN80" s="163">
        <v>102.50820473115789</v>
      </c>
      <c r="AO80" s="163" t="s">
        <v>15</v>
      </c>
      <c r="AP80" s="163">
        <v>103.09648660389175</v>
      </c>
      <c r="AQ80" s="163">
        <v>102.38726924473471</v>
      </c>
      <c r="AR80" s="163">
        <v>103.47342259449009</v>
      </c>
      <c r="AS80" s="163">
        <v>102.9625733552344</v>
      </c>
      <c r="AT80" s="163">
        <v>102.78560372801584</v>
      </c>
      <c r="AU80" s="163">
        <v>102.78560372801584</v>
      </c>
      <c r="AV80" s="163">
        <v>102.78560372801584</v>
      </c>
      <c r="AW80" s="163">
        <v>103.09508981650876</v>
      </c>
      <c r="AX80" s="163">
        <v>103.1184356043338</v>
      </c>
      <c r="AY80" s="163">
        <v>103.1184356043338</v>
      </c>
      <c r="AZ80" s="163">
        <v>103.01781586899037</v>
      </c>
      <c r="BA80" s="163">
        <v>102.17383050666335</v>
      </c>
      <c r="BB80" s="163" t="s">
        <v>15</v>
      </c>
      <c r="BC80" s="163">
        <v>101.59081342882837</v>
      </c>
      <c r="BD80" s="163">
        <v>100.89619103610194</v>
      </c>
      <c r="BE80" s="163">
        <v>99.208767159759844</v>
      </c>
      <c r="BF80" s="163">
        <v>99.425652223395517</v>
      </c>
      <c r="BG80" s="163">
        <v>100.42253539406327</v>
      </c>
      <c r="BH80" s="163">
        <v>100.4307696050534</v>
      </c>
      <c r="BI80" s="163">
        <v>100.4307696050534</v>
      </c>
      <c r="BJ80" s="163">
        <v>100.12928166702721</v>
      </c>
      <c r="BK80" s="163">
        <v>100.12849955277214</v>
      </c>
      <c r="BL80" s="163">
        <v>100.59603359201132</v>
      </c>
      <c r="BM80" s="163">
        <v>100.51035108704498</v>
      </c>
      <c r="BN80" s="163">
        <v>101.49277302937054</v>
      </c>
    </row>
    <row r="81" spans="1:66" s="170" customFormat="1" ht="12.75" customHeight="1">
      <c r="A81" s="161" t="s">
        <v>3003</v>
      </c>
      <c r="B81" s="163" t="s">
        <v>15</v>
      </c>
      <c r="C81" s="163">
        <v>112.40914780836444</v>
      </c>
      <c r="D81" s="163">
        <v>112.18132062593358</v>
      </c>
      <c r="E81" s="163">
        <v>109.74471725031614</v>
      </c>
      <c r="F81" s="163">
        <v>109.78371289088777</v>
      </c>
      <c r="G81" s="163">
        <v>110.22937472988588</v>
      </c>
      <c r="H81" s="163">
        <v>110.17968664298559</v>
      </c>
      <c r="I81" s="163">
        <v>111.41008281541711</v>
      </c>
      <c r="J81" s="163">
        <v>112.01101636172433</v>
      </c>
      <c r="K81" s="163">
        <v>100.64800411743087</v>
      </c>
      <c r="L81" s="163">
        <v>100.69868928530393</v>
      </c>
      <c r="M81" s="163">
        <v>101.10779644692616</v>
      </c>
      <c r="N81" s="163">
        <v>101.26656230068045</v>
      </c>
      <c r="O81" s="163" t="s">
        <v>15</v>
      </c>
      <c r="P81" s="163">
        <v>100.98368275419082</v>
      </c>
      <c r="Q81" s="163">
        <v>100.77620202939077</v>
      </c>
      <c r="R81" s="163">
        <v>102.65796496229409</v>
      </c>
      <c r="S81" s="163">
        <v>102.83849849570046</v>
      </c>
      <c r="T81" s="163">
        <v>102.78118542516832</v>
      </c>
      <c r="U81" s="163">
        <v>101.93131823400753</v>
      </c>
      <c r="V81" s="163">
        <v>100.76571954013949</v>
      </c>
      <c r="W81" s="163">
        <v>100.57123084221658</v>
      </c>
      <c r="X81" s="163">
        <v>101.85270778345512</v>
      </c>
      <c r="Y81" s="163">
        <v>102.160509068732</v>
      </c>
      <c r="Z81" s="163">
        <v>102.2071651996086</v>
      </c>
      <c r="AA81" s="163">
        <v>102.02811626842569</v>
      </c>
      <c r="AB81" s="163" t="s">
        <v>15</v>
      </c>
      <c r="AC81" s="163">
        <v>102.1149343156569</v>
      </c>
      <c r="AD81" s="163">
        <v>102.12249466895267</v>
      </c>
      <c r="AE81" s="163">
        <v>102.03371966991917</v>
      </c>
      <c r="AF81" s="163">
        <v>101.97450810226204</v>
      </c>
      <c r="AG81" s="163">
        <v>102.04710119434017</v>
      </c>
      <c r="AH81" s="163">
        <v>101.90253703235201</v>
      </c>
      <c r="AI81" s="163">
        <v>101.75471427574558</v>
      </c>
      <c r="AJ81" s="163">
        <v>101.29309012029439</v>
      </c>
      <c r="AK81" s="163">
        <v>100.86622714028492</v>
      </c>
      <c r="AL81" s="163">
        <v>101.26189819739746</v>
      </c>
      <c r="AM81" s="163">
        <v>101.38278105138447</v>
      </c>
      <c r="AN81" s="163">
        <v>101.30772884089502</v>
      </c>
      <c r="AO81" s="163" t="s">
        <v>15</v>
      </c>
      <c r="AP81" s="163">
        <v>101.33118076605226</v>
      </c>
      <c r="AQ81" s="163">
        <v>101.45695198834726</v>
      </c>
      <c r="AR81" s="163">
        <v>101.28197425229652</v>
      </c>
      <c r="AS81" s="163">
        <v>101.35015085871572</v>
      </c>
      <c r="AT81" s="163">
        <v>101.34491701150982</v>
      </c>
      <c r="AU81" s="163">
        <v>102.83056375836857</v>
      </c>
      <c r="AV81" s="163">
        <v>103.01100258784801</v>
      </c>
      <c r="AW81" s="163">
        <v>103.99228644450406</v>
      </c>
      <c r="AX81" s="163">
        <v>103.74368820850499</v>
      </c>
      <c r="AY81" s="163">
        <v>103.3910820390185</v>
      </c>
      <c r="AZ81" s="163">
        <v>103.19593478565461</v>
      </c>
      <c r="BA81" s="163">
        <v>103.25364919968916</v>
      </c>
      <c r="BB81" s="163" t="s">
        <v>15</v>
      </c>
      <c r="BC81" s="163">
        <v>103.12075469026716</v>
      </c>
      <c r="BD81" s="163">
        <v>103.32450152402306</v>
      </c>
      <c r="BE81" s="163">
        <v>104.07527010196208</v>
      </c>
      <c r="BF81" s="163">
        <v>107.16912805658023</v>
      </c>
      <c r="BG81" s="163">
        <v>110.19650797366212</v>
      </c>
      <c r="BH81" s="163">
        <v>109.76125342891787</v>
      </c>
      <c r="BI81" s="163">
        <v>109.73058452435735</v>
      </c>
      <c r="BJ81" s="163">
        <v>109.20893903859678</v>
      </c>
      <c r="BK81" s="163">
        <v>108.77357647907311</v>
      </c>
      <c r="BL81" s="163">
        <v>108.79371323511124</v>
      </c>
      <c r="BM81" s="163">
        <v>108.84670997220664</v>
      </c>
      <c r="BN81" s="163">
        <v>108.82348967983171</v>
      </c>
    </row>
    <row r="82" spans="1:66" s="170" customFormat="1" ht="12.75" customHeight="1">
      <c r="A82" s="164" t="s">
        <v>2905</v>
      </c>
      <c r="B82" s="163" t="s">
        <v>15</v>
      </c>
      <c r="C82" s="163">
        <v>107.22288142088759</v>
      </c>
      <c r="D82" s="163">
        <v>107.1552092682808</v>
      </c>
      <c r="E82" s="163">
        <v>106.8666027904339</v>
      </c>
      <c r="F82" s="163">
        <v>107.0364650592357</v>
      </c>
      <c r="G82" s="163">
        <v>106.80457629530476</v>
      </c>
      <c r="H82" s="163">
        <v>107.99250840145382</v>
      </c>
      <c r="I82" s="163">
        <v>106.42054315716113</v>
      </c>
      <c r="J82" s="163">
        <v>106.44725132612491</v>
      </c>
      <c r="K82" s="163">
        <v>102.44060711795014</v>
      </c>
      <c r="L82" s="163">
        <v>102.63882104128473</v>
      </c>
      <c r="M82" s="163">
        <v>103.01395368727275</v>
      </c>
      <c r="N82" s="163">
        <v>103.15974549440061</v>
      </c>
      <c r="O82" s="163" t="s">
        <v>15</v>
      </c>
      <c r="P82" s="163">
        <v>103.1058120977512</v>
      </c>
      <c r="Q82" s="163">
        <v>104.05486319451937</v>
      </c>
      <c r="R82" s="163">
        <v>104.17480891265973</v>
      </c>
      <c r="S82" s="163">
        <v>104.08089928812083</v>
      </c>
      <c r="T82" s="163">
        <v>104.44273853672732</v>
      </c>
      <c r="U82" s="163">
        <v>103.10516934407536</v>
      </c>
      <c r="V82" s="163">
        <v>102.85654388456878</v>
      </c>
      <c r="W82" s="163">
        <v>102.90133069506713</v>
      </c>
      <c r="X82" s="163">
        <v>104.11645790903722</v>
      </c>
      <c r="Y82" s="163">
        <v>104.17076688488901</v>
      </c>
      <c r="Z82" s="163">
        <v>104.05521154863722</v>
      </c>
      <c r="AA82" s="163">
        <v>103.86460328011171</v>
      </c>
      <c r="AB82" s="163" t="s">
        <v>15</v>
      </c>
      <c r="AC82" s="163">
        <v>104.25275578997643</v>
      </c>
      <c r="AD82" s="163">
        <v>103.3337000806291</v>
      </c>
      <c r="AE82" s="163">
        <v>103.08030963033264</v>
      </c>
      <c r="AF82" s="163">
        <v>103.16833829068956</v>
      </c>
      <c r="AG82" s="163">
        <v>102.83447855681425</v>
      </c>
      <c r="AH82" s="163">
        <v>103.08001013044219</v>
      </c>
      <c r="AI82" s="163">
        <v>103.21414039909671</v>
      </c>
      <c r="AJ82" s="163">
        <v>103.08280363599236</v>
      </c>
      <c r="AK82" s="163">
        <v>103.17335759695911</v>
      </c>
      <c r="AL82" s="163">
        <v>103.24166424688381</v>
      </c>
      <c r="AM82" s="163">
        <v>103.03888383165622</v>
      </c>
      <c r="AN82" s="163">
        <v>103.12369968611826</v>
      </c>
      <c r="AO82" s="163" t="s">
        <v>15</v>
      </c>
      <c r="AP82" s="163">
        <v>102.71169416038222</v>
      </c>
      <c r="AQ82" s="163">
        <v>103.40171755431911</v>
      </c>
      <c r="AR82" s="163">
        <v>103.8378400850786</v>
      </c>
      <c r="AS82" s="163">
        <v>103.79798528007449</v>
      </c>
      <c r="AT82" s="163">
        <v>104.02177458495589</v>
      </c>
      <c r="AU82" s="163">
        <v>103.88381117401619</v>
      </c>
      <c r="AV82" s="163">
        <v>103.8716034258306</v>
      </c>
      <c r="AW82" s="163">
        <v>104.9470431402498</v>
      </c>
      <c r="AX82" s="163">
        <v>116.36959428984727</v>
      </c>
      <c r="AY82" s="163">
        <v>116.22959694694535</v>
      </c>
      <c r="AZ82" s="163">
        <v>120.56642986635173</v>
      </c>
      <c r="BA82" s="163">
        <v>120.45194247191122</v>
      </c>
      <c r="BB82" s="163" t="s">
        <v>15</v>
      </c>
      <c r="BC82" s="163">
        <v>120.77366652603556</v>
      </c>
      <c r="BD82" s="163">
        <v>120.04176598637576</v>
      </c>
      <c r="BE82" s="163">
        <v>119.72595868958523</v>
      </c>
      <c r="BF82" s="163">
        <v>119.47407120737053</v>
      </c>
      <c r="BG82" s="163">
        <v>119.6288649359773</v>
      </c>
      <c r="BH82" s="163">
        <v>119.69459879271898</v>
      </c>
      <c r="BI82" s="163">
        <v>120.01110910449894</v>
      </c>
      <c r="BJ82" s="163">
        <v>118.94461207547164</v>
      </c>
      <c r="BK82" s="163">
        <v>117.11978930878398</v>
      </c>
      <c r="BL82" s="163">
        <v>118.65013085354457</v>
      </c>
      <c r="BM82" s="163">
        <v>115.06056232522587</v>
      </c>
      <c r="BN82" s="163">
        <v>115.2409163347515</v>
      </c>
    </row>
    <row r="83" spans="1:66" s="170" customFormat="1" ht="12.75" customHeight="1">
      <c r="A83" s="164" t="s">
        <v>2979</v>
      </c>
      <c r="B83" s="163" t="s">
        <v>15</v>
      </c>
      <c r="C83" s="163">
        <v>104.33953916843579</v>
      </c>
      <c r="D83" s="163">
        <v>104.71564260496432</v>
      </c>
      <c r="E83" s="163">
        <v>104.88505921530964</v>
      </c>
      <c r="F83" s="163">
        <v>104.14008494800578</v>
      </c>
      <c r="G83" s="163">
        <v>103.72745533125058</v>
      </c>
      <c r="H83" s="163">
        <v>103.18738077310539</v>
      </c>
      <c r="I83" s="163">
        <v>100.89091930869252</v>
      </c>
      <c r="J83" s="163">
        <v>100.82150459763939</v>
      </c>
      <c r="K83" s="163">
        <v>103.04033842188127</v>
      </c>
      <c r="L83" s="163">
        <v>104.63843645735835</v>
      </c>
      <c r="M83" s="163">
        <v>105.43995777711932</v>
      </c>
      <c r="N83" s="163">
        <v>105.14848379385408</v>
      </c>
      <c r="O83" s="163" t="s">
        <v>15</v>
      </c>
      <c r="P83" s="163">
        <v>102.74985855371688</v>
      </c>
      <c r="Q83" s="163">
        <v>102.79993990463684</v>
      </c>
      <c r="R83" s="163">
        <v>102.62572609943479</v>
      </c>
      <c r="S83" s="163">
        <v>102.7029528373705</v>
      </c>
      <c r="T83" s="163">
        <v>102.49533521103893</v>
      </c>
      <c r="U83" s="163">
        <v>102.4287717477921</v>
      </c>
      <c r="V83" s="163">
        <v>102.36263520205991</v>
      </c>
      <c r="W83" s="163">
        <v>102.58407885675238</v>
      </c>
      <c r="X83" s="163">
        <v>102.86778671697469</v>
      </c>
      <c r="Y83" s="163">
        <v>103.23761391005975</v>
      </c>
      <c r="Z83" s="163">
        <v>102.60818918715277</v>
      </c>
      <c r="AA83" s="163">
        <v>102.20187414552097</v>
      </c>
      <c r="AB83" s="163" t="s">
        <v>15</v>
      </c>
      <c r="AC83" s="163">
        <v>102.12074641333271</v>
      </c>
      <c r="AD83" s="163">
        <v>101.64090348860432</v>
      </c>
      <c r="AE83" s="163">
        <v>101.5555665776607</v>
      </c>
      <c r="AF83" s="163">
        <v>101.83787574518652</v>
      </c>
      <c r="AG83" s="163">
        <v>101.54473195140876</v>
      </c>
      <c r="AH83" s="163">
        <v>101.36121251755661</v>
      </c>
      <c r="AI83" s="163">
        <v>101.5753410448754</v>
      </c>
      <c r="AJ83" s="163">
        <v>101.49267240816886</v>
      </c>
      <c r="AK83" s="163">
        <v>101.28745366378018</v>
      </c>
      <c r="AL83" s="163">
        <v>101.05515378459347</v>
      </c>
      <c r="AM83" s="163">
        <v>101.04158423436982</v>
      </c>
      <c r="AN83" s="163">
        <v>101.0719602845985</v>
      </c>
      <c r="AO83" s="163" t="s">
        <v>15</v>
      </c>
      <c r="AP83" s="163">
        <v>101.05411126831127</v>
      </c>
      <c r="AQ83" s="163">
        <v>101.09898651036364</v>
      </c>
      <c r="AR83" s="163">
        <v>101.27828373229218</v>
      </c>
      <c r="AS83" s="163">
        <v>100.95369160241783</v>
      </c>
      <c r="AT83" s="163">
        <v>102.34892066133909</v>
      </c>
      <c r="AU83" s="163">
        <v>103.24931007087896</v>
      </c>
      <c r="AV83" s="163">
        <v>102.78206748011213</v>
      </c>
      <c r="AW83" s="163">
        <v>102.54958772649063</v>
      </c>
      <c r="AX83" s="163">
        <v>102.48528695309717</v>
      </c>
      <c r="AY83" s="163">
        <v>102.64481608365621</v>
      </c>
      <c r="AZ83" s="163">
        <v>102.63543805657073</v>
      </c>
      <c r="BA83" s="163">
        <v>102.68517259042747</v>
      </c>
      <c r="BB83" s="163" t="s">
        <v>15</v>
      </c>
      <c r="BC83" s="163">
        <v>102.77300708361491</v>
      </c>
      <c r="BD83" s="163">
        <v>103.2596070734992</v>
      </c>
      <c r="BE83" s="163">
        <v>103.39804123341068</v>
      </c>
      <c r="BF83" s="163">
        <v>104.09818318753486</v>
      </c>
      <c r="BG83" s="163">
        <v>102.79980856130612</v>
      </c>
      <c r="BH83" s="163">
        <v>102.25237277288488</v>
      </c>
      <c r="BI83" s="163">
        <v>103.66860558351338</v>
      </c>
      <c r="BJ83" s="163">
        <v>104.68644949158612</v>
      </c>
      <c r="BK83" s="163">
        <v>106.83397465702586</v>
      </c>
      <c r="BL83" s="163">
        <v>122.61274723277675</v>
      </c>
      <c r="BM83" s="163">
        <v>123.84820986806267</v>
      </c>
      <c r="BN83" s="163">
        <v>124.75014358902048</v>
      </c>
    </row>
    <row r="84" spans="1:66" s="170" customFormat="1" ht="12.75" customHeight="1">
      <c r="A84" s="161" t="s">
        <v>3004</v>
      </c>
      <c r="B84" s="163" t="s">
        <v>15</v>
      </c>
      <c r="C84" s="163">
        <v>103.34807104832792</v>
      </c>
      <c r="D84" s="163">
        <v>103.8982187975032</v>
      </c>
      <c r="E84" s="163">
        <v>104.20894949027681</v>
      </c>
      <c r="F84" s="163">
        <v>103.91822469236452</v>
      </c>
      <c r="G84" s="163">
        <v>104.21427699263357</v>
      </c>
      <c r="H84" s="163">
        <v>104.29724753157885</v>
      </c>
      <c r="I84" s="163">
        <v>101.14169645774315</v>
      </c>
      <c r="J84" s="163">
        <v>100.98037130480706</v>
      </c>
      <c r="K84" s="163">
        <v>103.71240064256489</v>
      </c>
      <c r="L84" s="163">
        <v>105.93960572973538</v>
      </c>
      <c r="M84" s="163">
        <v>106.73258777558617</v>
      </c>
      <c r="N84" s="163">
        <v>106.25113559822381</v>
      </c>
      <c r="O84" s="163" t="s">
        <v>15</v>
      </c>
      <c r="P84" s="163">
        <v>103.40738524105284</v>
      </c>
      <c r="Q84" s="163">
        <v>103.21989321490949</v>
      </c>
      <c r="R84" s="163">
        <v>102.89069054525395</v>
      </c>
      <c r="S84" s="163">
        <v>102.89088886336566</v>
      </c>
      <c r="T84" s="163">
        <v>102.58468883928002</v>
      </c>
      <c r="U84" s="163">
        <v>102.28270836276756</v>
      </c>
      <c r="V84" s="163">
        <v>102.51151599641418</v>
      </c>
      <c r="W84" s="163">
        <v>102.84148615024102</v>
      </c>
      <c r="X84" s="163">
        <v>103.09837101261587</v>
      </c>
      <c r="Y84" s="163">
        <v>103.29598135916808</v>
      </c>
      <c r="Z84" s="163">
        <v>102.63247080455852</v>
      </c>
      <c r="AA84" s="163">
        <v>102.30338624438298</v>
      </c>
      <c r="AB84" s="163" t="s">
        <v>15</v>
      </c>
      <c r="AC84" s="163">
        <v>102.17983641390984</v>
      </c>
      <c r="AD84" s="163">
        <v>101.83348725580512</v>
      </c>
      <c r="AE84" s="163">
        <v>101.82388451695878</v>
      </c>
      <c r="AF84" s="163">
        <v>102.14598969294424</v>
      </c>
      <c r="AG84" s="163">
        <v>101.83435313231031</v>
      </c>
      <c r="AH84" s="163">
        <v>101.63893175163294</v>
      </c>
      <c r="AI84" s="163">
        <v>101.83300971777069</v>
      </c>
      <c r="AJ84" s="163">
        <v>101.72506265241208</v>
      </c>
      <c r="AK84" s="163">
        <v>101.52767689230045</v>
      </c>
      <c r="AL84" s="163">
        <v>101.29768234787697</v>
      </c>
      <c r="AM84" s="163">
        <v>101.30168879618004</v>
      </c>
      <c r="AN84" s="163">
        <v>101.28120350479325</v>
      </c>
      <c r="AO84" s="163" t="s">
        <v>15</v>
      </c>
      <c r="AP84" s="163">
        <v>101.2168706260732</v>
      </c>
      <c r="AQ84" s="163">
        <v>101.26484808750756</v>
      </c>
      <c r="AR84" s="163">
        <v>101.44139683553949</v>
      </c>
      <c r="AS84" s="163">
        <v>101.11184007418417</v>
      </c>
      <c r="AT84" s="163">
        <v>102.6466404457461</v>
      </c>
      <c r="AU84" s="163">
        <v>103.59454412195647</v>
      </c>
      <c r="AV84" s="163">
        <v>103.13351354667152</v>
      </c>
      <c r="AW84" s="163">
        <v>102.89122890464446</v>
      </c>
      <c r="AX84" s="163">
        <v>102.82689938891561</v>
      </c>
      <c r="AY84" s="163">
        <v>102.94726041678194</v>
      </c>
      <c r="AZ84" s="163">
        <v>102.84481528495972</v>
      </c>
      <c r="BA84" s="163">
        <v>102.90689842816143</v>
      </c>
      <c r="BB84" s="163" t="s">
        <v>15</v>
      </c>
      <c r="BC84" s="163">
        <v>103.02410844994556</v>
      </c>
      <c r="BD84" s="163">
        <v>103.52322283973106</v>
      </c>
      <c r="BE84" s="163">
        <v>103.6755261146953</v>
      </c>
      <c r="BF84" s="163">
        <v>104.4058568946361</v>
      </c>
      <c r="BG84" s="163">
        <v>102.96309030290752</v>
      </c>
      <c r="BH84" s="163">
        <v>102.38554828940892</v>
      </c>
      <c r="BI84" s="163">
        <v>103.85584859724644</v>
      </c>
      <c r="BJ84" s="163">
        <v>104.6484082203857</v>
      </c>
      <c r="BK84" s="163">
        <v>106.9041582953792</v>
      </c>
      <c r="BL84" s="163">
        <v>123.60324971051244</v>
      </c>
      <c r="BM84" s="163">
        <v>124.92197613449247</v>
      </c>
      <c r="BN84" s="163">
        <v>125.85138834064608</v>
      </c>
    </row>
    <row r="85" spans="1:66" s="170" customFormat="1" ht="12.75" customHeight="1">
      <c r="A85" s="161" t="s">
        <v>3005</v>
      </c>
      <c r="B85" s="163" t="s">
        <v>15</v>
      </c>
      <c r="C85" s="163">
        <v>109.10036694939191</v>
      </c>
      <c r="D85" s="163">
        <v>108.53145092028591</v>
      </c>
      <c r="E85" s="163">
        <v>107.93785565509366</v>
      </c>
      <c r="F85" s="163">
        <v>104.87921093523764</v>
      </c>
      <c r="G85" s="163">
        <v>101.02736647738146</v>
      </c>
      <c r="H85" s="163">
        <v>97.907662649104381</v>
      </c>
      <c r="I85" s="163">
        <v>99.282129503017558</v>
      </c>
      <c r="J85" s="163">
        <v>99.590120062468117</v>
      </c>
      <c r="K85" s="163">
        <v>99.459911233931862</v>
      </c>
      <c r="L85" s="163">
        <v>98.46941652904205</v>
      </c>
      <c r="M85" s="163">
        <v>99.38255891707577</v>
      </c>
      <c r="N85" s="163">
        <v>99.874303202145498</v>
      </c>
      <c r="O85" s="163" t="s">
        <v>15</v>
      </c>
      <c r="P85" s="163">
        <v>99.747292702694367</v>
      </c>
      <c r="Q85" s="163">
        <v>100.78938099139052</v>
      </c>
      <c r="R85" s="163">
        <v>101.30940934169426</v>
      </c>
      <c r="S85" s="163">
        <v>101.74797187429472</v>
      </c>
      <c r="T85" s="163">
        <v>102.11558581416466</v>
      </c>
      <c r="U85" s="163">
        <v>102.87754621715912</v>
      </c>
      <c r="V85" s="163">
        <v>101.51729741471284</v>
      </c>
      <c r="W85" s="163">
        <v>101.04599890697305</v>
      </c>
      <c r="X85" s="163">
        <v>101.4333854048424</v>
      </c>
      <c r="Y85" s="163">
        <v>102.18264186805163</v>
      </c>
      <c r="Z85" s="163">
        <v>101.21440301980371</v>
      </c>
      <c r="AA85" s="163">
        <v>100.33161873016276</v>
      </c>
      <c r="AB85" s="163" t="s">
        <v>15</v>
      </c>
      <c r="AC85" s="163">
        <v>100.31526824544395</v>
      </c>
      <c r="AD85" s="163">
        <v>99.379602041395472</v>
      </c>
      <c r="AE85" s="163">
        <v>98.990162054702893</v>
      </c>
      <c r="AF85" s="163">
        <v>99.042321173145766</v>
      </c>
      <c r="AG85" s="163">
        <v>98.746400496015198</v>
      </c>
      <c r="AH85" s="163">
        <v>98.674154548058297</v>
      </c>
      <c r="AI85" s="163">
        <v>99.075058923915648</v>
      </c>
      <c r="AJ85" s="163">
        <v>99.226280986026794</v>
      </c>
      <c r="AK85" s="163">
        <v>98.944880658727868</v>
      </c>
      <c r="AL85" s="163">
        <v>98.678840018783092</v>
      </c>
      <c r="AM85" s="163">
        <v>98.471592059840887</v>
      </c>
      <c r="AN85" s="163">
        <v>98.997594771466538</v>
      </c>
      <c r="AO85" s="163" t="s">
        <v>15</v>
      </c>
      <c r="AP85" s="163">
        <v>99.438160512489063</v>
      </c>
      <c r="AQ85" s="163">
        <v>99.452438016894376</v>
      </c>
      <c r="AR85" s="163">
        <v>99.657864085866677</v>
      </c>
      <c r="AS85" s="163">
        <v>99.380209036728289</v>
      </c>
      <c r="AT85" s="163">
        <v>99.383082060302058</v>
      </c>
      <c r="AU85" s="163">
        <v>99.809448948560359</v>
      </c>
      <c r="AV85" s="163">
        <v>99.144131311403456</v>
      </c>
      <c r="AW85" s="163">
        <v>98.872272895929129</v>
      </c>
      <c r="AX85" s="163">
        <v>98.735366154260191</v>
      </c>
      <c r="AY85" s="163">
        <v>99.186494261959524</v>
      </c>
      <c r="AZ85" s="163">
        <v>100.03777792240575</v>
      </c>
      <c r="BA85" s="163">
        <v>100.03738075519261</v>
      </c>
      <c r="BB85" s="163" t="s">
        <v>15</v>
      </c>
      <c r="BC85" s="163">
        <v>99.873640673333668</v>
      </c>
      <c r="BD85" s="163">
        <v>100.11094069440499</v>
      </c>
      <c r="BE85" s="163">
        <v>99.951111157447244</v>
      </c>
      <c r="BF85" s="163">
        <v>99.990206539147479</v>
      </c>
      <c r="BG85" s="163">
        <v>100.03904425989974</v>
      </c>
      <c r="BH85" s="163">
        <v>99.663014055005092</v>
      </c>
      <c r="BI85" s="163">
        <v>100.11079022811241</v>
      </c>
      <c r="BJ85" s="163">
        <v>105.24052624178086</v>
      </c>
      <c r="BK85" s="163">
        <v>105.42542712954992</v>
      </c>
      <c r="BL85" s="163">
        <v>104.38852387544522</v>
      </c>
      <c r="BM85" s="163">
        <v>104.09039333949515</v>
      </c>
      <c r="BN85" s="163">
        <v>104.50587780085073</v>
      </c>
    </row>
    <row r="86" spans="1:66" s="170" customFormat="1" ht="12.75" customHeight="1">
      <c r="A86" s="164" t="s">
        <v>3007</v>
      </c>
      <c r="B86" s="163" t="s">
        <v>15</v>
      </c>
      <c r="C86" s="163">
        <v>103.39461557030994</v>
      </c>
      <c r="D86" s="163">
        <v>103.46239471409038</v>
      </c>
      <c r="E86" s="163">
        <v>103.95364820559942</v>
      </c>
      <c r="F86" s="163">
        <v>106.16160273538893</v>
      </c>
      <c r="G86" s="163">
        <v>106.16687046173216</v>
      </c>
      <c r="H86" s="163">
        <v>105.96930421992343</v>
      </c>
      <c r="I86" s="163">
        <v>132.15687602120698</v>
      </c>
      <c r="J86" s="163">
        <v>150.72731561295103</v>
      </c>
      <c r="K86" s="163">
        <v>150.74605067720182</v>
      </c>
      <c r="L86" s="163">
        <v>150.97563025721249</v>
      </c>
      <c r="M86" s="163">
        <v>150.77766193784919</v>
      </c>
      <c r="N86" s="163">
        <v>151.70799634363303</v>
      </c>
      <c r="O86" s="163" t="s">
        <v>15</v>
      </c>
      <c r="P86" s="163">
        <v>148.95515574675593</v>
      </c>
      <c r="Q86" s="163">
        <v>149.77042802475145</v>
      </c>
      <c r="R86" s="163">
        <v>149.36054900990368</v>
      </c>
      <c r="S86" s="163">
        <v>149.22609217728879</v>
      </c>
      <c r="T86" s="163">
        <v>144.24891573586771</v>
      </c>
      <c r="U86" s="163">
        <v>144.56202491504223</v>
      </c>
      <c r="V86" s="163">
        <v>115.4207739176297</v>
      </c>
      <c r="W86" s="163">
        <v>101.32181824033684</v>
      </c>
      <c r="X86" s="163">
        <v>101.15945334240173</v>
      </c>
      <c r="Y86" s="163">
        <v>101.12567485206722</v>
      </c>
      <c r="Z86" s="163">
        <v>101.22646004419826</v>
      </c>
      <c r="AA86" s="163">
        <v>100.31556087252977</v>
      </c>
      <c r="AB86" s="163" t="s">
        <v>15</v>
      </c>
      <c r="AC86" s="163">
        <v>100.43789156014302</v>
      </c>
      <c r="AD86" s="163">
        <v>99.82983975045552</v>
      </c>
      <c r="AE86" s="163">
        <v>100.43548232356088</v>
      </c>
      <c r="AF86" s="163">
        <v>101.22494153491708</v>
      </c>
      <c r="AG86" s="163">
        <v>103.43345827549383</v>
      </c>
      <c r="AH86" s="163">
        <v>103.34582210259275</v>
      </c>
      <c r="AI86" s="163">
        <v>103.52800724036237</v>
      </c>
      <c r="AJ86" s="163">
        <v>104.01296961016486</v>
      </c>
      <c r="AK86" s="163">
        <v>103.9626265940224</v>
      </c>
      <c r="AL86" s="163">
        <v>103.9823521007565</v>
      </c>
      <c r="AM86" s="163">
        <v>104.10741928571024</v>
      </c>
      <c r="AN86" s="163">
        <v>103.16924567044228</v>
      </c>
      <c r="AO86" s="163" t="s">
        <v>15</v>
      </c>
      <c r="AP86" s="163">
        <v>103.04539922451058</v>
      </c>
      <c r="AQ86" s="163">
        <v>102.77671963436022</v>
      </c>
      <c r="AR86" s="163">
        <v>102.07077059773613</v>
      </c>
      <c r="AS86" s="163">
        <v>103.93973838982143</v>
      </c>
      <c r="AT86" s="163">
        <v>104.42105955390018</v>
      </c>
      <c r="AU86" s="163">
        <v>106.03899770745915</v>
      </c>
      <c r="AV86" s="163">
        <v>106.94261502924094</v>
      </c>
      <c r="AW86" s="163">
        <v>108.33885999008996</v>
      </c>
      <c r="AX86" s="163">
        <v>108.38724551856697</v>
      </c>
      <c r="AY86" s="163">
        <v>108.33499939950968</v>
      </c>
      <c r="AZ86" s="163">
        <v>108.34996732610047</v>
      </c>
      <c r="BA86" s="163">
        <v>107.65118151455415</v>
      </c>
      <c r="BB86" s="163" t="s">
        <v>15</v>
      </c>
      <c r="BC86" s="163">
        <v>107.55455013469528</v>
      </c>
      <c r="BD86" s="163">
        <v>108.82944289853779</v>
      </c>
      <c r="BE86" s="163">
        <v>109.90472000535935</v>
      </c>
      <c r="BF86" s="163">
        <v>107.14908670058465</v>
      </c>
      <c r="BG86" s="163">
        <v>108.27817038642618</v>
      </c>
      <c r="BH86" s="163">
        <v>106.69001926625607</v>
      </c>
      <c r="BI86" s="163">
        <v>107.20937873180097</v>
      </c>
      <c r="BJ86" s="163">
        <v>105.44097083602091</v>
      </c>
      <c r="BK86" s="163">
        <v>105.99324514296131</v>
      </c>
      <c r="BL86" s="163">
        <v>107.46713260152741</v>
      </c>
      <c r="BM86" s="163">
        <v>107.75810711784209</v>
      </c>
      <c r="BN86" s="163">
        <v>107.48927745803218</v>
      </c>
    </row>
    <row r="87" spans="1:66" s="170" customFormat="1" ht="12.75" customHeight="1">
      <c r="A87" s="161" t="s">
        <v>3006</v>
      </c>
      <c r="B87" s="163" t="s">
        <v>15</v>
      </c>
      <c r="C87" s="163">
        <v>100.94547811896864</v>
      </c>
      <c r="D87" s="163">
        <v>101.04684235438968</v>
      </c>
      <c r="E87" s="163">
        <v>101.63543290801556</v>
      </c>
      <c r="F87" s="163">
        <v>102.62150098335702</v>
      </c>
      <c r="G87" s="163">
        <v>102.47915228090621</v>
      </c>
      <c r="H87" s="163">
        <v>102.24596142468812</v>
      </c>
      <c r="I87" s="163">
        <v>101.51079116341457</v>
      </c>
      <c r="J87" s="163">
        <v>100.98979722844987</v>
      </c>
      <c r="K87" s="163">
        <v>101.04755666846286</v>
      </c>
      <c r="L87" s="163">
        <v>101.2063626839053</v>
      </c>
      <c r="M87" s="163">
        <v>100.98318514344098</v>
      </c>
      <c r="N87" s="163">
        <v>100.88648517584291</v>
      </c>
      <c r="O87" s="163" t="s">
        <v>15</v>
      </c>
      <c r="P87" s="163">
        <v>101.12041141933368</v>
      </c>
      <c r="Q87" s="163">
        <v>101.79432949260494</v>
      </c>
      <c r="R87" s="163">
        <v>101.49793588466633</v>
      </c>
      <c r="S87" s="163">
        <v>101.35352304975515</v>
      </c>
      <c r="T87" s="163">
        <v>101.27946528660972</v>
      </c>
      <c r="U87" s="163">
        <v>101.54236747492249</v>
      </c>
      <c r="V87" s="163">
        <v>101.63172884076049</v>
      </c>
      <c r="W87" s="163">
        <v>102.31144981165372</v>
      </c>
      <c r="X87" s="163">
        <v>101.946138252811</v>
      </c>
      <c r="Y87" s="163">
        <v>101.93133131169235</v>
      </c>
      <c r="Z87" s="163">
        <v>102.12359794156644</v>
      </c>
      <c r="AA87" s="163">
        <v>103.11630283648063</v>
      </c>
      <c r="AB87" s="163" t="s">
        <v>15</v>
      </c>
      <c r="AC87" s="163">
        <v>103.22475919835161</v>
      </c>
      <c r="AD87" s="163">
        <v>102.39355288266071</v>
      </c>
      <c r="AE87" s="163">
        <v>103.09177186323934</v>
      </c>
      <c r="AF87" s="163">
        <v>103.37817361736245</v>
      </c>
      <c r="AG87" s="163">
        <v>103.56818108771795</v>
      </c>
      <c r="AH87" s="163">
        <v>103.46904908472376</v>
      </c>
      <c r="AI87" s="163">
        <v>103.69809694430148</v>
      </c>
      <c r="AJ87" s="163">
        <v>104.24250737500329</v>
      </c>
      <c r="AK87" s="163">
        <v>104.18419302703734</v>
      </c>
      <c r="AL87" s="163">
        <v>104.15088758501155</v>
      </c>
      <c r="AM87" s="163">
        <v>104.28528406836949</v>
      </c>
      <c r="AN87" s="163">
        <v>103.12467099060494</v>
      </c>
      <c r="AO87" s="163" t="s">
        <v>15</v>
      </c>
      <c r="AP87" s="163">
        <v>102.97387943878414</v>
      </c>
      <c r="AQ87" s="163">
        <v>102.64828338298678</v>
      </c>
      <c r="AR87" s="163">
        <v>101.82252718919669</v>
      </c>
      <c r="AS87" s="163">
        <v>101.49442943126606</v>
      </c>
      <c r="AT87" s="163">
        <v>101.3304296622272</v>
      </c>
      <c r="AU87" s="163">
        <v>102.10966215761177</v>
      </c>
      <c r="AV87" s="163">
        <v>101.92243649289843</v>
      </c>
      <c r="AW87" s="163">
        <v>101.74299870973638</v>
      </c>
      <c r="AX87" s="163">
        <v>101.81773304552864</v>
      </c>
      <c r="AY87" s="163">
        <v>101.81771828086978</v>
      </c>
      <c r="AZ87" s="163">
        <v>101.80908517331606</v>
      </c>
      <c r="BA87" s="163">
        <v>102.31392357723391</v>
      </c>
      <c r="BB87" s="163" t="s">
        <v>15</v>
      </c>
      <c r="BC87" s="163">
        <v>102.20651409307089</v>
      </c>
      <c r="BD87" s="163">
        <v>103.72641786425314</v>
      </c>
      <c r="BE87" s="163">
        <v>105.18889921957701</v>
      </c>
      <c r="BF87" s="163">
        <v>105.33326513574769</v>
      </c>
      <c r="BG87" s="163">
        <v>105.87931900281984</v>
      </c>
      <c r="BH87" s="163">
        <v>105.08882602857221</v>
      </c>
      <c r="BI87" s="163">
        <v>105.03425732203027</v>
      </c>
      <c r="BJ87" s="163">
        <v>104.75326031439691</v>
      </c>
      <c r="BK87" s="163">
        <v>105.48069177410903</v>
      </c>
      <c r="BL87" s="163">
        <v>107.43708659894897</v>
      </c>
      <c r="BM87" s="163">
        <v>107.89295038021373</v>
      </c>
      <c r="BN87" s="163">
        <v>107.49329333115993</v>
      </c>
    </row>
    <row r="88" spans="1:66" s="170" customFormat="1" ht="12.75" customHeight="1">
      <c r="A88" s="161" t="s">
        <v>3826</v>
      </c>
      <c r="B88" s="163" t="s">
        <v>15</v>
      </c>
      <c r="C88" s="163">
        <v>100.80188852212279</v>
      </c>
      <c r="D88" s="163">
        <v>100.83474999399873</v>
      </c>
      <c r="E88" s="163">
        <v>101.96165324593822</v>
      </c>
      <c r="F88" s="163">
        <v>101.95214293081017</v>
      </c>
      <c r="G88" s="163">
        <v>101.9829845032572</v>
      </c>
      <c r="H88" s="163">
        <v>101.73965048688017</v>
      </c>
      <c r="I88" s="163">
        <v>101.67897780414145</v>
      </c>
      <c r="J88" s="163">
        <v>101.49427856253853</v>
      </c>
      <c r="K88" s="163">
        <v>101.69355071837944</v>
      </c>
      <c r="L88" s="163">
        <v>102.2886526225697</v>
      </c>
      <c r="M88" s="163">
        <v>102.16251476058488</v>
      </c>
      <c r="N88" s="163">
        <v>101.83846236952164</v>
      </c>
      <c r="O88" s="163" t="s">
        <v>15</v>
      </c>
      <c r="P88" s="163">
        <v>101.81526988313377</v>
      </c>
      <c r="Q88" s="163">
        <v>101.9552769559938</v>
      </c>
      <c r="R88" s="163">
        <v>100.8707757036082</v>
      </c>
      <c r="S88" s="163">
        <v>101.0130178177491</v>
      </c>
      <c r="T88" s="163">
        <v>100.99915492374443</v>
      </c>
      <c r="U88" s="163">
        <v>100.93349932432642</v>
      </c>
      <c r="V88" s="163">
        <v>101.42425396985277</v>
      </c>
      <c r="W88" s="163">
        <v>101.67028920056183</v>
      </c>
      <c r="X88" s="163">
        <v>101.79719144556429</v>
      </c>
      <c r="Y88" s="163">
        <v>101.13164277802976</v>
      </c>
      <c r="Z88" s="163">
        <v>101.18204999657132</v>
      </c>
      <c r="AA88" s="163">
        <v>101.53811599153106</v>
      </c>
      <c r="AB88" s="163" t="s">
        <v>15</v>
      </c>
      <c r="AC88" s="163">
        <v>101.53194956969524</v>
      </c>
      <c r="AD88" s="163">
        <v>101.39391147739917</v>
      </c>
      <c r="AE88" s="163">
        <v>101.37981212253382</v>
      </c>
      <c r="AF88" s="163">
        <v>101.28162264237754</v>
      </c>
      <c r="AG88" s="163">
        <v>101.6787190579431</v>
      </c>
      <c r="AH88" s="163">
        <v>101.72440298777173</v>
      </c>
      <c r="AI88" s="163">
        <v>101.30263444812564</v>
      </c>
      <c r="AJ88" s="163">
        <v>101.22241456911061</v>
      </c>
      <c r="AK88" s="163">
        <v>101.26710989219734</v>
      </c>
      <c r="AL88" s="163">
        <v>101.37569671027531</v>
      </c>
      <c r="AM88" s="163">
        <v>101.45317813342886</v>
      </c>
      <c r="AN88" s="163">
        <v>101.02847523250095</v>
      </c>
      <c r="AO88" s="163" t="s">
        <v>15</v>
      </c>
      <c r="AP88" s="163">
        <v>101.23663127341177</v>
      </c>
      <c r="AQ88" s="163">
        <v>101.23621669718605</v>
      </c>
      <c r="AR88" s="163">
        <v>101.65970320757094</v>
      </c>
      <c r="AS88" s="163">
        <v>101.641200120843</v>
      </c>
      <c r="AT88" s="163">
        <v>102.02984060339185</v>
      </c>
      <c r="AU88" s="163">
        <v>119.25299377505334</v>
      </c>
      <c r="AV88" s="163">
        <v>128.12480153597471</v>
      </c>
      <c r="AW88" s="163">
        <v>141.31163993462033</v>
      </c>
      <c r="AX88" s="163">
        <v>141.21971569375251</v>
      </c>
      <c r="AY88" s="163">
        <v>141.14141927387388</v>
      </c>
      <c r="AZ88" s="163">
        <v>141.35667937383218</v>
      </c>
      <c r="BA88" s="163">
        <v>141.37899501279622</v>
      </c>
      <c r="BB88" s="163" t="s">
        <v>15</v>
      </c>
      <c r="BC88" s="163">
        <v>141.55211527341984</v>
      </c>
      <c r="BD88" s="163">
        <v>142.03766280627462</v>
      </c>
      <c r="BE88" s="163">
        <v>141.40512927597885</v>
      </c>
      <c r="BF88" s="163">
        <v>141.3840686567759</v>
      </c>
      <c r="BG88" s="163">
        <v>140.28645465381274</v>
      </c>
      <c r="BH88" s="163">
        <v>119.98271051121326</v>
      </c>
      <c r="BI88" s="163">
        <v>113.91763957044159</v>
      </c>
      <c r="BJ88" s="163">
        <v>103.13709896564001</v>
      </c>
      <c r="BK88" s="163">
        <v>103.16958003264716</v>
      </c>
      <c r="BL88" s="163">
        <v>103.23350002392586</v>
      </c>
      <c r="BM88" s="163">
        <v>102.90811984383473</v>
      </c>
      <c r="BN88" s="163">
        <v>102.93050349538335</v>
      </c>
    </row>
    <row r="89" spans="1:66" s="170" customFormat="1" ht="12.75" customHeight="1" thickBot="1">
      <c r="A89" s="947" t="s">
        <v>3788</v>
      </c>
      <c r="B89" s="594" t="s">
        <v>15</v>
      </c>
      <c r="C89" s="594">
        <v>112.29049337456081</v>
      </c>
      <c r="D89" s="594">
        <v>112.29049337456081</v>
      </c>
      <c r="E89" s="594">
        <v>112.24078623883076</v>
      </c>
      <c r="F89" s="594">
        <v>120.27441008517155</v>
      </c>
      <c r="G89" s="594">
        <v>120.80880515738473</v>
      </c>
      <c r="H89" s="594">
        <v>120.80880515738473</v>
      </c>
      <c r="I89" s="594">
        <v>310.4902509660447</v>
      </c>
      <c r="J89" s="594">
        <v>444.9835133758703</v>
      </c>
      <c r="K89" s="594">
        <v>445.92368798177324</v>
      </c>
      <c r="L89" s="594">
        <v>446.23796299675564</v>
      </c>
      <c r="M89" s="594">
        <v>446.23796299675564</v>
      </c>
      <c r="N89" s="594">
        <v>431.66860658564065</v>
      </c>
      <c r="O89" s="594" t="s">
        <v>15</v>
      </c>
      <c r="P89" s="594">
        <v>395.55387596990681</v>
      </c>
      <c r="Q89" s="594">
        <v>395.71544170769755</v>
      </c>
      <c r="R89" s="594">
        <v>395.85050105280629</v>
      </c>
      <c r="S89" s="594">
        <v>395.85050105280629</v>
      </c>
      <c r="T89" s="594">
        <v>318.70061675541376</v>
      </c>
      <c r="U89" s="594">
        <v>318.70061675541376</v>
      </c>
      <c r="V89" s="594">
        <v>124.00338043900032</v>
      </c>
      <c r="W89" s="594">
        <v>86.524195966382351</v>
      </c>
      <c r="X89" s="594">
        <v>86.524195966382351</v>
      </c>
      <c r="Y89" s="594">
        <v>86.524195966382351</v>
      </c>
      <c r="Z89" s="594">
        <v>86.524195966382351</v>
      </c>
      <c r="AA89" s="594">
        <v>98.602672927703836</v>
      </c>
      <c r="AB89" s="594" t="s">
        <v>15</v>
      </c>
      <c r="AC89" s="594">
        <v>98.497518412681899</v>
      </c>
      <c r="AD89" s="594">
        <v>98.457303089862492</v>
      </c>
      <c r="AE89" s="594">
        <v>98.417120592482235</v>
      </c>
      <c r="AF89" s="594">
        <v>108.64126608331641</v>
      </c>
      <c r="AG89" s="594">
        <v>105.32100986309194</v>
      </c>
      <c r="AH89" s="594">
        <v>105.32100986309194</v>
      </c>
      <c r="AI89" s="594">
        <v>105.32100986309194</v>
      </c>
      <c r="AJ89" s="594">
        <v>105.32100986309194</v>
      </c>
      <c r="AK89" s="594">
        <v>105.32100986309194</v>
      </c>
      <c r="AL89" s="594">
        <v>106.3007618654953</v>
      </c>
      <c r="AM89" s="594">
        <v>106.3007618654953</v>
      </c>
      <c r="AN89" s="594">
        <v>106.07192383900359</v>
      </c>
      <c r="AO89" s="594" t="s">
        <v>15</v>
      </c>
      <c r="AP89" s="594">
        <v>106.07192383900359</v>
      </c>
      <c r="AQ89" s="594">
        <v>106.49842860601437</v>
      </c>
      <c r="AR89" s="594">
        <v>106.71168095051016</v>
      </c>
      <c r="AS89" s="594">
        <v>143.85954102742397</v>
      </c>
      <c r="AT89" s="594">
        <v>168.26506983939038</v>
      </c>
      <c r="AU89" s="594">
        <v>168.26506983939038</v>
      </c>
      <c r="AV89" s="594">
        <v>168.26506983939035</v>
      </c>
      <c r="AW89" s="594">
        <v>168.26506983939035</v>
      </c>
      <c r="AX89" s="594">
        <v>168.26506983939035</v>
      </c>
      <c r="AY89" s="594">
        <v>166.71420570430274</v>
      </c>
      <c r="AZ89" s="594">
        <v>166.71420570430274</v>
      </c>
      <c r="BA89" s="594">
        <v>137.36740982764772</v>
      </c>
      <c r="BB89" s="594" t="s">
        <v>15</v>
      </c>
      <c r="BC89" s="594">
        <v>137.36740982764775</v>
      </c>
      <c r="BD89" s="594">
        <v>137.57520367690628</v>
      </c>
      <c r="BE89" s="594">
        <v>137.30027374920513</v>
      </c>
      <c r="BF89" s="594">
        <v>92.26150407609336</v>
      </c>
      <c r="BG89" s="594">
        <v>101.04558170244589</v>
      </c>
      <c r="BH89" s="594">
        <v>101.56178444096997</v>
      </c>
      <c r="BI89" s="594">
        <v>113.19536709123201</v>
      </c>
      <c r="BJ89" s="594">
        <v>113.73627769423609</v>
      </c>
      <c r="BK89" s="594">
        <v>113.73627769423609</v>
      </c>
      <c r="BL89" s="594">
        <v>113.73627769423609</v>
      </c>
      <c r="BM89" s="594">
        <v>113.73627769423609</v>
      </c>
      <c r="BN89" s="594">
        <v>113.73627769423609</v>
      </c>
    </row>
    <row r="90" spans="1:66" s="155" customFormat="1" ht="5.0999999999999996" customHeight="1">
      <c r="A90" s="166"/>
    </row>
    <row r="91" spans="1:66" s="155" customFormat="1" ht="12.75" customHeight="1">
      <c r="A91" s="155" t="s">
        <v>2924</v>
      </c>
      <c r="F91" s="167"/>
      <c r="S91" s="167"/>
      <c r="AF91" s="167"/>
      <c r="AS91" s="167"/>
      <c r="BF91" s="167"/>
    </row>
    <row r="92" spans="1:66" s="155" customFormat="1" ht="12.75">
      <c r="A92" s="916" t="s">
        <v>3748</v>
      </c>
      <c r="F92" s="167"/>
      <c r="S92" s="167"/>
      <c r="AF92" s="167"/>
      <c r="AS92" s="167"/>
      <c r="BF92" s="167"/>
    </row>
  </sheetData>
  <mergeCells count="10">
    <mergeCell ref="O7:O8"/>
    <mergeCell ref="P7:AA7"/>
    <mergeCell ref="B7:B8"/>
    <mergeCell ref="C7:N7"/>
    <mergeCell ref="BB7:BB8"/>
    <mergeCell ref="BC7:BN7"/>
    <mergeCell ref="AO7:AO8"/>
    <mergeCell ref="AP7:BA7"/>
    <mergeCell ref="AB7:AB8"/>
    <mergeCell ref="AC7:AN7"/>
  </mergeCells>
  <hyperlinks>
    <hyperlink ref="A1" location="'Table of contents'!A1" display="return to the CONTENTS"/>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92"/>
  <sheetViews>
    <sheetView zoomScale="80" zoomScaleNormal="80" workbookViewId="0">
      <pane xSplit="1" topLeftCell="B1" activePane="topRight" state="frozen"/>
      <selection pane="topRight" activeCell="F3" sqref="F3"/>
    </sheetView>
  </sheetViews>
  <sheetFormatPr defaultRowHeight="15"/>
  <cols>
    <col min="1" max="1" width="70.7109375" style="34" customWidth="1"/>
    <col min="2" max="16384" width="9.140625" style="34"/>
  </cols>
  <sheetData>
    <row r="1" spans="1:66" ht="15" customHeight="1">
      <c r="A1" s="649" t="s">
        <v>2688</v>
      </c>
    </row>
    <row r="2" spans="1:66" ht="5.0999999999999996" customHeight="1">
      <c r="A2" s="65"/>
    </row>
    <row r="3" spans="1:66" s="153" customFormat="1" ht="18.75" customHeight="1">
      <c r="A3" s="210" t="s">
        <v>3008</v>
      </c>
    </row>
    <row r="4" spans="1:66" s="170" customFormat="1" ht="15" customHeight="1">
      <c r="A4" s="944" t="s">
        <v>3750</v>
      </c>
    </row>
    <row r="5" spans="1:66" s="155" customFormat="1" ht="5.0999999999999996" customHeight="1">
      <c r="A5" s="154"/>
    </row>
    <row r="6" spans="1:66" s="155" customFormat="1" ht="12.75" customHeight="1" thickBot="1">
      <c r="A6" s="156" t="s">
        <v>3009</v>
      </c>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row>
    <row r="7" spans="1:66" s="155" customFormat="1" ht="17.100000000000001" customHeight="1">
      <c r="A7" s="706"/>
      <c r="B7" s="1036">
        <v>2003</v>
      </c>
      <c r="C7" s="1033">
        <v>2003</v>
      </c>
      <c r="D7" s="1034"/>
      <c r="E7" s="1034"/>
      <c r="F7" s="1034"/>
      <c r="G7" s="1034"/>
      <c r="H7" s="1034"/>
      <c r="I7" s="1034"/>
      <c r="J7" s="1034"/>
      <c r="K7" s="1034"/>
      <c r="L7" s="1034"/>
      <c r="M7" s="1034"/>
      <c r="N7" s="1035"/>
      <c r="O7" s="1036">
        <v>2004</v>
      </c>
      <c r="P7" s="1033">
        <v>2004</v>
      </c>
      <c r="Q7" s="1034"/>
      <c r="R7" s="1034"/>
      <c r="S7" s="1034"/>
      <c r="T7" s="1034"/>
      <c r="U7" s="1034"/>
      <c r="V7" s="1034"/>
      <c r="W7" s="1034"/>
      <c r="X7" s="1034"/>
      <c r="Y7" s="1034"/>
      <c r="Z7" s="1034"/>
      <c r="AA7" s="1035"/>
      <c r="AB7" s="1036">
        <v>2005</v>
      </c>
      <c r="AC7" s="1033">
        <v>2005</v>
      </c>
      <c r="AD7" s="1034"/>
      <c r="AE7" s="1034"/>
      <c r="AF7" s="1034"/>
      <c r="AG7" s="1034"/>
      <c r="AH7" s="1034"/>
      <c r="AI7" s="1034"/>
      <c r="AJ7" s="1034"/>
      <c r="AK7" s="1034"/>
      <c r="AL7" s="1034"/>
      <c r="AM7" s="1034"/>
      <c r="AN7" s="1035"/>
      <c r="AO7" s="1036">
        <v>2006</v>
      </c>
      <c r="AP7" s="1033">
        <v>2006</v>
      </c>
      <c r="AQ7" s="1034"/>
      <c r="AR7" s="1034"/>
      <c r="AS7" s="1034"/>
      <c r="AT7" s="1034"/>
      <c r="AU7" s="1034"/>
      <c r="AV7" s="1034"/>
      <c r="AW7" s="1034"/>
      <c r="AX7" s="1034"/>
      <c r="AY7" s="1034"/>
      <c r="AZ7" s="1034"/>
      <c r="BA7" s="1035"/>
      <c r="BB7" s="1036">
        <v>2007</v>
      </c>
      <c r="BC7" s="1033">
        <v>2007</v>
      </c>
      <c r="BD7" s="1034"/>
      <c r="BE7" s="1034"/>
      <c r="BF7" s="1034"/>
      <c r="BG7" s="1034"/>
      <c r="BH7" s="1034"/>
      <c r="BI7" s="1034"/>
      <c r="BJ7" s="1034"/>
      <c r="BK7" s="1034"/>
      <c r="BL7" s="1034"/>
      <c r="BM7" s="1034"/>
      <c r="BN7" s="1035"/>
    </row>
    <row r="8" spans="1:66" s="155" customFormat="1" ht="17.100000000000001" customHeight="1" thickBot="1">
      <c r="A8" s="707"/>
      <c r="B8" s="1037"/>
      <c r="C8" s="673" t="s">
        <v>2646</v>
      </c>
      <c r="D8" s="673" t="s">
        <v>2647</v>
      </c>
      <c r="E8" s="673" t="s">
        <v>2648</v>
      </c>
      <c r="F8" s="673" t="s">
        <v>2649</v>
      </c>
      <c r="G8" s="673" t="s">
        <v>2650</v>
      </c>
      <c r="H8" s="673" t="s">
        <v>2651</v>
      </c>
      <c r="I8" s="673" t="s">
        <v>2652</v>
      </c>
      <c r="J8" s="673" t="s">
        <v>2653</v>
      </c>
      <c r="K8" s="673" t="s">
        <v>2654</v>
      </c>
      <c r="L8" s="673" t="s">
        <v>2655</v>
      </c>
      <c r="M8" s="673" t="s">
        <v>2656</v>
      </c>
      <c r="N8" s="673" t="s">
        <v>2657</v>
      </c>
      <c r="O8" s="1037"/>
      <c r="P8" s="673" t="s">
        <v>2646</v>
      </c>
      <c r="Q8" s="673" t="s">
        <v>2647</v>
      </c>
      <c r="R8" s="673" t="s">
        <v>2648</v>
      </c>
      <c r="S8" s="673" t="s">
        <v>2649</v>
      </c>
      <c r="T8" s="673" t="s">
        <v>2650</v>
      </c>
      <c r="U8" s="673" t="s">
        <v>2651</v>
      </c>
      <c r="V8" s="673" t="s">
        <v>2652</v>
      </c>
      <c r="W8" s="673" t="s">
        <v>2653</v>
      </c>
      <c r="X8" s="673" t="s">
        <v>2654</v>
      </c>
      <c r="Y8" s="673" t="s">
        <v>2655</v>
      </c>
      <c r="Z8" s="673" t="s">
        <v>2656</v>
      </c>
      <c r="AA8" s="673" t="s">
        <v>2657</v>
      </c>
      <c r="AB8" s="1037"/>
      <c r="AC8" s="673" t="s">
        <v>2646</v>
      </c>
      <c r="AD8" s="673" t="s">
        <v>2647</v>
      </c>
      <c r="AE8" s="673" t="s">
        <v>2648</v>
      </c>
      <c r="AF8" s="673" t="s">
        <v>2649</v>
      </c>
      <c r="AG8" s="673" t="s">
        <v>2650</v>
      </c>
      <c r="AH8" s="673" t="s">
        <v>2651</v>
      </c>
      <c r="AI8" s="673" t="s">
        <v>2652</v>
      </c>
      <c r="AJ8" s="673" t="s">
        <v>2653</v>
      </c>
      <c r="AK8" s="673" t="s">
        <v>2654</v>
      </c>
      <c r="AL8" s="673" t="s">
        <v>2655</v>
      </c>
      <c r="AM8" s="673" t="s">
        <v>2656</v>
      </c>
      <c r="AN8" s="673" t="s">
        <v>2657</v>
      </c>
      <c r="AO8" s="1037"/>
      <c r="AP8" s="673" t="s">
        <v>2646</v>
      </c>
      <c r="AQ8" s="673" t="s">
        <v>2647</v>
      </c>
      <c r="AR8" s="673" t="s">
        <v>2648</v>
      </c>
      <c r="AS8" s="673" t="s">
        <v>2649</v>
      </c>
      <c r="AT8" s="673" t="s">
        <v>2650</v>
      </c>
      <c r="AU8" s="673" t="s">
        <v>2651</v>
      </c>
      <c r="AV8" s="673" t="s">
        <v>2652</v>
      </c>
      <c r="AW8" s="673" t="s">
        <v>2653</v>
      </c>
      <c r="AX8" s="673" t="s">
        <v>2654</v>
      </c>
      <c r="AY8" s="673" t="s">
        <v>2655</v>
      </c>
      <c r="AZ8" s="673" t="s">
        <v>2656</v>
      </c>
      <c r="BA8" s="673" t="s">
        <v>2657</v>
      </c>
      <c r="BB8" s="1037"/>
      <c r="BC8" s="673" t="s">
        <v>2646</v>
      </c>
      <c r="BD8" s="673" t="s">
        <v>2647</v>
      </c>
      <c r="BE8" s="673" t="s">
        <v>2648</v>
      </c>
      <c r="BF8" s="673" t="s">
        <v>2649</v>
      </c>
      <c r="BG8" s="673" t="s">
        <v>2650</v>
      </c>
      <c r="BH8" s="673" t="s">
        <v>2651</v>
      </c>
      <c r="BI8" s="673" t="s">
        <v>2652</v>
      </c>
      <c r="BJ8" s="673" t="s">
        <v>2653</v>
      </c>
      <c r="BK8" s="673" t="s">
        <v>2654</v>
      </c>
      <c r="BL8" s="673" t="s">
        <v>2655</v>
      </c>
      <c r="BM8" s="673" t="s">
        <v>2656</v>
      </c>
      <c r="BN8" s="673" t="s">
        <v>2657</v>
      </c>
    </row>
    <row r="9" spans="1:66" s="155" customFormat="1" ht="5.0999999999999996" customHeight="1">
      <c r="A9" s="158"/>
      <c r="B9" s="159"/>
      <c r="C9" s="159"/>
      <c r="D9" s="159"/>
      <c r="E9" s="159"/>
      <c r="F9" s="159"/>
      <c r="G9" s="159"/>
      <c r="H9" s="159"/>
      <c r="I9" s="159"/>
      <c r="J9" s="159"/>
      <c r="K9" s="159"/>
      <c r="L9" s="159"/>
      <c r="M9" s="159"/>
      <c r="N9" s="159"/>
      <c r="O9" s="159"/>
      <c r="P9" s="159"/>
      <c r="Q9" s="159"/>
      <c r="R9" s="159"/>
      <c r="S9" s="159"/>
      <c r="T9" s="159"/>
      <c r="U9" s="159"/>
      <c r="V9" s="159"/>
      <c r="W9" s="159"/>
      <c r="X9" s="159"/>
      <c r="Y9" s="159"/>
      <c r="Z9" s="159"/>
      <c r="AA9" s="159"/>
      <c r="AB9" s="159"/>
      <c r="AC9" s="159"/>
      <c r="AD9" s="159"/>
      <c r="AE9" s="159"/>
      <c r="AF9" s="159"/>
      <c r="AG9" s="159"/>
      <c r="AH9" s="159"/>
      <c r="AI9" s="159"/>
      <c r="AJ9" s="159"/>
      <c r="AK9" s="159"/>
      <c r="AL9" s="159"/>
      <c r="AM9" s="159"/>
      <c r="AN9" s="159"/>
      <c r="AO9" s="159"/>
      <c r="AP9" s="159"/>
      <c r="AQ9" s="159"/>
      <c r="AR9" s="159"/>
      <c r="AS9" s="159"/>
      <c r="AT9" s="159"/>
      <c r="AU9" s="159"/>
      <c r="AV9" s="159"/>
      <c r="AW9" s="159"/>
      <c r="AX9" s="159"/>
      <c r="AY9" s="159"/>
      <c r="AZ9" s="159"/>
      <c r="BA9" s="159"/>
      <c r="BB9" s="159"/>
      <c r="BC9" s="159"/>
      <c r="BD9" s="159"/>
      <c r="BE9" s="159"/>
      <c r="BF9" s="159"/>
      <c r="BG9" s="159"/>
      <c r="BH9" s="159"/>
      <c r="BI9" s="159"/>
      <c r="BJ9" s="159"/>
      <c r="BK9" s="159"/>
      <c r="BL9" s="159"/>
      <c r="BM9" s="159"/>
      <c r="BN9" s="159"/>
    </row>
    <row r="10" spans="1:66" s="170" customFormat="1" ht="12.75" customHeight="1">
      <c r="A10" s="945" t="s">
        <v>2984</v>
      </c>
      <c r="B10" s="599">
        <v>105.58172936890664</v>
      </c>
      <c r="C10" s="419">
        <v>100.8988560618792</v>
      </c>
      <c r="D10" s="419">
        <v>101.34566930318272</v>
      </c>
      <c r="E10" s="419">
        <v>102.01301757349562</v>
      </c>
      <c r="F10" s="419">
        <v>103.02893244644764</v>
      </c>
      <c r="G10" s="419">
        <v>104.4872108476911</v>
      </c>
      <c r="H10" s="419">
        <v>102.50902918992119</v>
      </c>
      <c r="I10" s="419">
        <v>100.72412974543377</v>
      </c>
      <c r="J10" s="419">
        <v>100.05235425643181</v>
      </c>
      <c r="K10" s="419">
        <v>99.939919572176493</v>
      </c>
      <c r="L10" s="419">
        <v>102.56179273330994</v>
      </c>
      <c r="M10" s="419">
        <v>104.68580231574063</v>
      </c>
      <c r="N10" s="419">
        <v>105.58172936890664</v>
      </c>
      <c r="O10" s="599">
        <v>102.76415344449023</v>
      </c>
      <c r="P10" s="419">
        <v>101.01002549687365</v>
      </c>
      <c r="Q10" s="419">
        <v>101.23159383378714</v>
      </c>
      <c r="R10" s="419">
        <v>101.33078883354881</v>
      </c>
      <c r="S10" s="419">
        <v>100.65995600851325</v>
      </c>
      <c r="T10" s="419">
        <v>100.69939174406832</v>
      </c>
      <c r="U10" s="419">
        <v>100.99089100781389</v>
      </c>
      <c r="V10" s="419">
        <v>100.7649472808998</v>
      </c>
      <c r="W10" s="419">
        <v>99.881494777011298</v>
      </c>
      <c r="X10" s="419">
        <v>100.23685627010252</v>
      </c>
      <c r="Y10" s="419">
        <v>100.14669293988938</v>
      </c>
      <c r="Z10" s="419">
        <v>101.17877921488747</v>
      </c>
      <c r="AA10" s="419">
        <v>102.76415344449023</v>
      </c>
      <c r="AB10" s="599">
        <v>104.92144546579962</v>
      </c>
      <c r="AC10" s="419">
        <v>100.98376022300408</v>
      </c>
      <c r="AD10" s="419">
        <v>100.97376522922225</v>
      </c>
      <c r="AE10" s="419">
        <v>101.31675130774703</v>
      </c>
      <c r="AF10" s="419">
        <v>101.95929460390332</v>
      </c>
      <c r="AG10" s="419">
        <v>103.3056476952688</v>
      </c>
      <c r="AH10" s="419">
        <v>103.56447585467666</v>
      </c>
      <c r="AI10" s="419">
        <v>102.25735725553864</v>
      </c>
      <c r="AJ10" s="419">
        <v>101.6317036173793</v>
      </c>
      <c r="AK10" s="419">
        <v>102.13297480204105</v>
      </c>
      <c r="AL10" s="419">
        <v>102.71140639508599</v>
      </c>
      <c r="AM10" s="419">
        <v>103.6901873362694</v>
      </c>
      <c r="AN10" s="419">
        <v>104.92144546579962</v>
      </c>
      <c r="AO10" s="599">
        <v>105.09755458948209</v>
      </c>
      <c r="AP10" s="419">
        <v>101.34391320034071</v>
      </c>
      <c r="AQ10" s="419">
        <v>102.67202721319657</v>
      </c>
      <c r="AR10" s="419">
        <v>103.03466362880893</v>
      </c>
      <c r="AS10" s="419">
        <v>103.55196409191592</v>
      </c>
      <c r="AT10" s="419">
        <v>103.66921184065583</v>
      </c>
      <c r="AU10" s="419">
        <v>104.06612697653253</v>
      </c>
      <c r="AV10" s="419">
        <v>102.70799404865207</v>
      </c>
      <c r="AW10" s="419">
        <v>101.74069039502078</v>
      </c>
      <c r="AX10" s="419">
        <v>102.49539415499014</v>
      </c>
      <c r="AY10" s="419">
        <v>102.86547985830971</v>
      </c>
      <c r="AZ10" s="419">
        <v>103.59523766720953</v>
      </c>
      <c r="BA10" s="419">
        <v>105.09755458948209</v>
      </c>
      <c r="BB10" s="599">
        <v>120.09406347164564</v>
      </c>
      <c r="BC10" s="419">
        <v>102.07426391163639</v>
      </c>
      <c r="BD10" s="419">
        <v>101.88603986614841</v>
      </c>
      <c r="BE10" s="419">
        <v>102.00234700194792</v>
      </c>
      <c r="BF10" s="419">
        <v>102.16817897167674</v>
      </c>
      <c r="BG10" s="419">
        <v>103.74816550212584</v>
      </c>
      <c r="BH10" s="419">
        <v>104.55182408871633</v>
      </c>
      <c r="BI10" s="419">
        <v>104.39617068094587</v>
      </c>
      <c r="BJ10" s="419">
        <v>106.42758849256131</v>
      </c>
      <c r="BK10" s="419">
        <v>110.25784690457949</v>
      </c>
      <c r="BL10" s="419">
        <v>120.12951814898921</v>
      </c>
      <c r="BM10" s="419">
        <v>119.51076610163243</v>
      </c>
      <c r="BN10" s="419">
        <v>120.09406347164564</v>
      </c>
    </row>
    <row r="11" spans="1:66" s="170" customFormat="1" ht="12.75" customHeight="1">
      <c r="A11" s="593" t="s">
        <v>2986</v>
      </c>
      <c r="B11" s="599" t="s">
        <v>15</v>
      </c>
      <c r="C11" s="421">
        <v>101.69335936984024</v>
      </c>
      <c r="D11" s="421">
        <v>102.77659878077554</v>
      </c>
      <c r="E11" s="421">
        <v>104.50312627943568</v>
      </c>
      <c r="F11" s="421">
        <v>107.08664552731886</v>
      </c>
      <c r="G11" s="421">
        <v>110.68995510564801</v>
      </c>
      <c r="H11" s="421">
        <v>106.4093970626547</v>
      </c>
      <c r="I11" s="421">
        <v>100.61137077547515</v>
      </c>
      <c r="J11" s="421">
        <v>96.880072175144107</v>
      </c>
      <c r="K11" s="421">
        <v>95.77111842255978</v>
      </c>
      <c r="L11" s="421">
        <v>101.59851870255537</v>
      </c>
      <c r="M11" s="421">
        <v>104.92865569373527</v>
      </c>
      <c r="N11" s="421">
        <v>106.04830600901568</v>
      </c>
      <c r="O11" s="599" t="s">
        <v>15</v>
      </c>
      <c r="P11" s="421">
        <v>102.71169433956406</v>
      </c>
      <c r="Q11" s="421">
        <v>103.38845155859084</v>
      </c>
      <c r="R11" s="421">
        <v>103.70601871670608</v>
      </c>
      <c r="S11" s="421">
        <v>102.16966540780365</v>
      </c>
      <c r="T11" s="421">
        <v>101.96832635281324</v>
      </c>
      <c r="U11" s="421">
        <v>101.95294469078118</v>
      </c>
      <c r="V11" s="421">
        <v>99.94922107471676</v>
      </c>
      <c r="W11" s="421">
        <v>98.373651812614611</v>
      </c>
      <c r="X11" s="421">
        <v>98.647928879309305</v>
      </c>
      <c r="Y11" s="421">
        <v>98.946295718676055</v>
      </c>
      <c r="Z11" s="421">
        <v>100.80679238603567</v>
      </c>
      <c r="AA11" s="421">
        <v>102.78062704757698</v>
      </c>
      <c r="AB11" s="599" t="s">
        <v>15</v>
      </c>
      <c r="AC11" s="421">
        <v>102.47536393260242</v>
      </c>
      <c r="AD11" s="421">
        <v>102.34817563145182</v>
      </c>
      <c r="AE11" s="421">
        <v>103.46111347548369</v>
      </c>
      <c r="AF11" s="421">
        <v>104.69176908176854</v>
      </c>
      <c r="AG11" s="421">
        <v>109.34728653556166</v>
      </c>
      <c r="AH11" s="421">
        <v>109.6139367827258</v>
      </c>
      <c r="AI11" s="421">
        <v>105.20665639532581</v>
      </c>
      <c r="AJ11" s="421">
        <v>103.06557485125025</v>
      </c>
      <c r="AK11" s="421">
        <v>103.64382098470841</v>
      </c>
      <c r="AL11" s="421">
        <v>105.07309326708869</v>
      </c>
      <c r="AM11" s="421">
        <v>107.1053688275961</v>
      </c>
      <c r="AN11" s="421">
        <v>109.84121409010017</v>
      </c>
      <c r="AO11" s="599" t="s">
        <v>15</v>
      </c>
      <c r="AP11" s="421">
        <v>102.81624519235424</v>
      </c>
      <c r="AQ11" s="421">
        <v>105.83540667998031</v>
      </c>
      <c r="AR11" s="421">
        <v>106.8492938788243</v>
      </c>
      <c r="AS11" s="421">
        <v>107.48872740184696</v>
      </c>
      <c r="AT11" s="421">
        <v>107.52884439897518</v>
      </c>
      <c r="AU11" s="421">
        <v>107.59825701197241</v>
      </c>
      <c r="AV11" s="421">
        <v>104.44906011793978</v>
      </c>
      <c r="AW11" s="421">
        <v>102.31254042227317</v>
      </c>
      <c r="AX11" s="421">
        <v>102.78754955335138</v>
      </c>
      <c r="AY11" s="421">
        <v>103.36702670622373</v>
      </c>
      <c r="AZ11" s="421">
        <v>104.25416499933071</v>
      </c>
      <c r="BA11" s="421">
        <v>106.77662402081378</v>
      </c>
      <c r="BB11" s="599" t="s">
        <v>15</v>
      </c>
      <c r="BC11" s="421">
        <v>103.17069640181818</v>
      </c>
      <c r="BD11" s="421">
        <v>102.47845995408167</v>
      </c>
      <c r="BE11" s="421">
        <v>102.77487730863824</v>
      </c>
      <c r="BF11" s="421">
        <v>103.00945745917343</v>
      </c>
      <c r="BG11" s="421">
        <v>105.40562792272328</v>
      </c>
      <c r="BH11" s="421">
        <v>106.89312281692172</v>
      </c>
      <c r="BI11" s="421">
        <v>106.07015926130991</v>
      </c>
      <c r="BJ11" s="421">
        <v>109.57019985460292</v>
      </c>
      <c r="BK11" s="421">
        <v>116.61860947219604</v>
      </c>
      <c r="BL11" s="421">
        <v>135.35284675484834</v>
      </c>
      <c r="BM11" s="421">
        <v>133.07597357146122</v>
      </c>
      <c r="BN11" s="421">
        <v>131.54715835747666</v>
      </c>
    </row>
    <row r="12" spans="1:66" s="170" customFormat="1" ht="12.75" customHeight="1">
      <c r="A12" s="593" t="s">
        <v>2987</v>
      </c>
      <c r="B12" s="599" t="s">
        <v>15</v>
      </c>
      <c r="C12" s="420">
        <v>100.07807592801956</v>
      </c>
      <c r="D12" s="422">
        <v>100.12361631409293</v>
      </c>
      <c r="E12" s="420">
        <v>100.16485812330525</v>
      </c>
      <c r="F12" s="420">
        <v>100.18915281256974</v>
      </c>
      <c r="G12" s="420">
        <v>100.13561705703194</v>
      </c>
      <c r="H12" s="420">
        <v>99.876220202335304</v>
      </c>
      <c r="I12" s="420">
        <v>99.847064574190853</v>
      </c>
      <c r="J12" s="420">
        <v>99.775981630511907</v>
      </c>
      <c r="K12" s="420">
        <v>99.801117736862437</v>
      </c>
      <c r="L12" s="420">
        <v>99.784965398491238</v>
      </c>
      <c r="M12" s="420">
        <v>99.696604757466943</v>
      </c>
      <c r="N12" s="420">
        <v>99.733529062458601</v>
      </c>
      <c r="O12" s="599" t="s">
        <v>15</v>
      </c>
      <c r="P12" s="420">
        <v>99.922995459970892</v>
      </c>
      <c r="Q12" s="422">
        <v>99.961418859117558</v>
      </c>
      <c r="R12" s="420">
        <v>100.00376991428598</v>
      </c>
      <c r="S12" s="420">
        <v>100.00662770433266</v>
      </c>
      <c r="T12" s="420">
        <v>99.957066116732832</v>
      </c>
      <c r="U12" s="420">
        <v>100.09984778563168</v>
      </c>
      <c r="V12" s="420">
        <v>100.27296201636113</v>
      </c>
      <c r="W12" s="420">
        <v>100.30777751346317</v>
      </c>
      <c r="X12" s="420">
        <v>100.44693568983223</v>
      </c>
      <c r="Y12" s="420">
        <v>100.45384447559638</v>
      </c>
      <c r="Z12" s="420">
        <v>100.49052650598243</v>
      </c>
      <c r="AA12" s="420">
        <v>100.52903019279358</v>
      </c>
      <c r="AB12" s="599" t="s">
        <v>15</v>
      </c>
      <c r="AC12" s="420">
        <v>99.997468919998113</v>
      </c>
      <c r="AD12" s="422">
        <v>100.00826712315268</v>
      </c>
      <c r="AE12" s="420">
        <v>100.03254462835642</v>
      </c>
      <c r="AF12" s="420">
        <v>100.02752465464498</v>
      </c>
      <c r="AG12" s="420">
        <v>100.00132372683757</v>
      </c>
      <c r="AH12" s="420">
        <v>100.23070644166172</v>
      </c>
      <c r="AI12" s="420">
        <v>100.27115205876676</v>
      </c>
      <c r="AJ12" s="420">
        <v>100.62365931118902</v>
      </c>
      <c r="AK12" s="420">
        <v>100.62255847990791</v>
      </c>
      <c r="AL12" s="420">
        <v>100.85934342229004</v>
      </c>
      <c r="AM12" s="420">
        <v>101.41102435136469</v>
      </c>
      <c r="AN12" s="420">
        <v>101.98410632624039</v>
      </c>
      <c r="AO12" s="599" t="s">
        <v>15</v>
      </c>
      <c r="AP12" s="420">
        <v>100.03350551691051</v>
      </c>
      <c r="AQ12" s="422">
        <v>100.12674736925722</v>
      </c>
      <c r="AR12" s="420">
        <v>100.27046130131801</v>
      </c>
      <c r="AS12" s="420">
        <v>100.31900939180696</v>
      </c>
      <c r="AT12" s="420">
        <v>100.48036480740821</v>
      </c>
      <c r="AU12" s="420">
        <v>101.44603683692284</v>
      </c>
      <c r="AV12" s="420">
        <v>101.50963540462187</v>
      </c>
      <c r="AW12" s="420">
        <v>101.30814765611171</v>
      </c>
      <c r="AX12" s="420">
        <v>101.8660315524837</v>
      </c>
      <c r="AY12" s="420">
        <v>101.85596679876907</v>
      </c>
      <c r="AZ12" s="420">
        <v>101.96571582947271</v>
      </c>
      <c r="BA12" s="420">
        <v>102.4931312527269</v>
      </c>
      <c r="BB12" s="599" t="s">
        <v>15</v>
      </c>
      <c r="BC12" s="420">
        <v>100.29929295130746</v>
      </c>
      <c r="BD12" s="422">
        <v>100.29714633970632</v>
      </c>
      <c r="BE12" s="420">
        <v>100.31046629823948</v>
      </c>
      <c r="BF12" s="420">
        <v>100.75808080060841</v>
      </c>
      <c r="BG12" s="420">
        <v>101.74783035426351</v>
      </c>
      <c r="BH12" s="420">
        <v>101.71708830866444</v>
      </c>
      <c r="BI12" s="420">
        <v>101.76746506818772</v>
      </c>
      <c r="BJ12" s="420">
        <v>102.01490029649811</v>
      </c>
      <c r="BK12" s="420">
        <v>102.64441258276939</v>
      </c>
      <c r="BL12" s="420">
        <v>105.08325605748115</v>
      </c>
      <c r="BM12" s="420">
        <v>106.38641510443254</v>
      </c>
      <c r="BN12" s="420">
        <v>109.10297815942225</v>
      </c>
    </row>
    <row r="13" spans="1:66" s="170" customFormat="1" ht="12.75" customHeight="1">
      <c r="A13" s="593" t="s">
        <v>2938</v>
      </c>
      <c r="B13" s="599" t="s">
        <v>15</v>
      </c>
      <c r="C13" s="420">
        <v>100.04425705343125</v>
      </c>
      <c r="D13" s="420">
        <v>99.765729023184321</v>
      </c>
      <c r="E13" s="420">
        <v>99.409082598842062</v>
      </c>
      <c r="F13" s="420">
        <v>98.983270823484375</v>
      </c>
      <c r="G13" s="420">
        <v>98.508355350024189</v>
      </c>
      <c r="H13" s="420">
        <v>98.183669726518659</v>
      </c>
      <c r="I13" s="420">
        <v>98.087304814251169</v>
      </c>
      <c r="J13" s="420">
        <v>99.275509709242101</v>
      </c>
      <c r="K13" s="420">
        <v>100.39389242782599</v>
      </c>
      <c r="L13" s="420">
        <v>100.72855341347132</v>
      </c>
      <c r="M13" s="420">
        <v>101.99691332267167</v>
      </c>
      <c r="N13" s="420">
        <v>101.92013871747274</v>
      </c>
      <c r="O13" s="599" t="s">
        <v>15</v>
      </c>
      <c r="P13" s="420">
        <v>99.622412135074839</v>
      </c>
      <c r="Q13" s="420">
        <v>98.94912040152397</v>
      </c>
      <c r="R13" s="420">
        <v>98.957898469295486</v>
      </c>
      <c r="S13" s="420">
        <v>98.964655003590153</v>
      </c>
      <c r="T13" s="420">
        <v>99.654733598170537</v>
      </c>
      <c r="U13" s="420">
        <v>100.38726942682908</v>
      </c>
      <c r="V13" s="420">
        <v>101.52260222230392</v>
      </c>
      <c r="W13" s="420">
        <v>100.65078357906012</v>
      </c>
      <c r="X13" s="420">
        <v>100.92755158181963</v>
      </c>
      <c r="Y13" s="420">
        <v>100.4971737319045</v>
      </c>
      <c r="Z13" s="420">
        <v>101.29884106780456</v>
      </c>
      <c r="AA13" s="420">
        <v>103.20801541943456</v>
      </c>
      <c r="AB13" s="599" t="s">
        <v>15</v>
      </c>
      <c r="AC13" s="420">
        <v>100.22136334632941</v>
      </c>
      <c r="AD13" s="420">
        <v>100.29835672445707</v>
      </c>
      <c r="AE13" s="420">
        <v>100.15108490378964</v>
      </c>
      <c r="AF13" s="420">
        <v>100.55570944792571</v>
      </c>
      <c r="AG13" s="420">
        <v>99.965708608114767</v>
      </c>
      <c r="AH13" s="420">
        <v>100.31769509986934</v>
      </c>
      <c r="AI13" s="420">
        <v>100.94554996107186</v>
      </c>
      <c r="AJ13" s="420">
        <v>101.15737178321508</v>
      </c>
      <c r="AK13" s="420">
        <v>101.80244030712035</v>
      </c>
      <c r="AL13" s="420">
        <v>101.72802208901643</v>
      </c>
      <c r="AM13" s="420">
        <v>101.7931276166413</v>
      </c>
      <c r="AN13" s="420">
        <v>101.95563315161446</v>
      </c>
      <c r="AO13" s="599" t="s">
        <v>15</v>
      </c>
      <c r="AP13" s="420">
        <v>100.8225500983625</v>
      </c>
      <c r="AQ13" s="420">
        <v>101.21791862801889</v>
      </c>
      <c r="AR13" s="420">
        <v>101.0228762886354</v>
      </c>
      <c r="AS13" s="420">
        <v>101.26227308782343</v>
      </c>
      <c r="AT13" s="420">
        <v>101.50172931528523</v>
      </c>
      <c r="AU13" s="420">
        <v>102.01351505691431</v>
      </c>
      <c r="AV13" s="420">
        <v>102.43834317119327</v>
      </c>
      <c r="AW13" s="420">
        <v>102.58170385500958</v>
      </c>
      <c r="AX13" s="420">
        <v>102.869409020943</v>
      </c>
      <c r="AY13" s="420">
        <v>103.16299985370804</v>
      </c>
      <c r="AZ13" s="420">
        <v>103.80527524495311</v>
      </c>
      <c r="BA13" s="420">
        <v>104.56378838016185</v>
      </c>
      <c r="BB13" s="599" t="s">
        <v>15</v>
      </c>
      <c r="BC13" s="420">
        <v>101.6742715805445</v>
      </c>
      <c r="BD13" s="420">
        <v>102.00332226043597</v>
      </c>
      <c r="BE13" s="420">
        <v>101.81164362890385</v>
      </c>
      <c r="BF13" s="420">
        <v>101.69988510900725</v>
      </c>
      <c r="BG13" s="420">
        <v>102.62662781066689</v>
      </c>
      <c r="BH13" s="420">
        <v>102.93706323539018</v>
      </c>
      <c r="BI13" s="420">
        <v>103.32583935964888</v>
      </c>
      <c r="BJ13" s="420">
        <v>104.33423921192973</v>
      </c>
      <c r="BK13" s="420">
        <v>104.75168664422169</v>
      </c>
      <c r="BL13" s="420">
        <v>105.8516912201822</v>
      </c>
      <c r="BM13" s="420">
        <v>106.72417355035174</v>
      </c>
      <c r="BN13" s="420">
        <v>109.80192110209319</v>
      </c>
    </row>
    <row r="14" spans="1:66" s="170" customFormat="1" ht="12.75" customHeight="1">
      <c r="A14" s="593" t="s">
        <v>2940</v>
      </c>
      <c r="B14" s="599" t="s">
        <v>15</v>
      </c>
      <c r="C14" s="422">
        <v>100.90437723554774</v>
      </c>
      <c r="D14" s="422">
        <v>101.266221179616</v>
      </c>
      <c r="E14" s="422">
        <v>101.27256387668464</v>
      </c>
      <c r="F14" s="422">
        <v>101.16459585243413</v>
      </c>
      <c r="G14" s="422">
        <v>101.09948179039363</v>
      </c>
      <c r="H14" s="422">
        <v>101.2094913801113</v>
      </c>
      <c r="I14" s="422">
        <v>107.44512777694015</v>
      </c>
      <c r="J14" s="422">
        <v>112.33021134027746</v>
      </c>
      <c r="K14" s="422">
        <v>112.55106774182508</v>
      </c>
      <c r="L14" s="422">
        <v>112.51756469153878</v>
      </c>
      <c r="M14" s="422">
        <v>115.04596347153755</v>
      </c>
      <c r="N14" s="422">
        <v>118.536119750023</v>
      </c>
      <c r="O14" s="599" t="s">
        <v>15</v>
      </c>
      <c r="P14" s="422">
        <v>99.850775298607559</v>
      </c>
      <c r="Q14" s="422">
        <v>100.89770665859025</v>
      </c>
      <c r="R14" s="422">
        <v>100.54276417461934</v>
      </c>
      <c r="S14" s="422">
        <v>100.3909509666868</v>
      </c>
      <c r="T14" s="422">
        <v>99.780559980499007</v>
      </c>
      <c r="U14" s="422">
        <v>99.780471162352825</v>
      </c>
      <c r="V14" s="422">
        <v>100.08387782498886</v>
      </c>
      <c r="W14" s="422">
        <v>100.14309474243703</v>
      </c>
      <c r="X14" s="422">
        <v>101.17897723567479</v>
      </c>
      <c r="Y14" s="422">
        <v>100.90721656017423</v>
      </c>
      <c r="Z14" s="422">
        <v>101.34061752598666</v>
      </c>
      <c r="AA14" s="422">
        <v>102.49295488265177</v>
      </c>
      <c r="AB14" s="599" t="s">
        <v>15</v>
      </c>
      <c r="AC14" s="422">
        <v>100.15241614769674</v>
      </c>
      <c r="AD14" s="422">
        <v>100.18628262686508</v>
      </c>
      <c r="AE14" s="422">
        <v>100.18927137707179</v>
      </c>
      <c r="AF14" s="422">
        <v>100.58710124273536</v>
      </c>
      <c r="AG14" s="422">
        <v>99.967857545373377</v>
      </c>
      <c r="AH14" s="422">
        <v>99.95893311564808</v>
      </c>
      <c r="AI14" s="422">
        <v>100.06977811918748</v>
      </c>
      <c r="AJ14" s="422">
        <v>100.12672365983464</v>
      </c>
      <c r="AK14" s="422">
        <v>100.51095969698063</v>
      </c>
      <c r="AL14" s="422">
        <v>101.0327486169837</v>
      </c>
      <c r="AM14" s="422">
        <v>102.25858754970672</v>
      </c>
      <c r="AN14" s="422">
        <v>103.19127317208832</v>
      </c>
      <c r="AO14" s="599" t="s">
        <v>15</v>
      </c>
      <c r="AP14" s="422">
        <v>99.894991627536072</v>
      </c>
      <c r="AQ14" s="422">
        <v>100.25126896416975</v>
      </c>
      <c r="AR14" s="422">
        <v>100.55989627843664</v>
      </c>
      <c r="AS14" s="422">
        <v>102.01589795614632</v>
      </c>
      <c r="AT14" s="422">
        <v>101.95597438416424</v>
      </c>
      <c r="AU14" s="422">
        <v>102.39417734498633</v>
      </c>
      <c r="AV14" s="422">
        <v>102.67133707667675</v>
      </c>
      <c r="AW14" s="422">
        <v>103.07457527959973</v>
      </c>
      <c r="AX14" s="422">
        <v>106.4339360205697</v>
      </c>
      <c r="AY14" s="422">
        <v>106.52867492742786</v>
      </c>
      <c r="AZ14" s="422">
        <v>107.511015073759</v>
      </c>
      <c r="BA14" s="422">
        <v>107.6264023668998</v>
      </c>
      <c r="BB14" s="599" t="s">
        <v>15</v>
      </c>
      <c r="BC14" s="422">
        <v>100.21262294557849</v>
      </c>
      <c r="BD14" s="422">
        <v>100.72671618994831</v>
      </c>
      <c r="BE14" s="422">
        <v>100.92575890076635</v>
      </c>
      <c r="BF14" s="422">
        <v>101.17750340736784</v>
      </c>
      <c r="BG14" s="422">
        <v>101.47406665707648</v>
      </c>
      <c r="BH14" s="422">
        <v>101.58391388139989</v>
      </c>
      <c r="BI14" s="422">
        <v>102.5865470883214</v>
      </c>
      <c r="BJ14" s="422">
        <v>103.01514154685194</v>
      </c>
      <c r="BK14" s="422">
        <v>105.89139940046977</v>
      </c>
      <c r="BL14" s="422">
        <v>109.84932573853467</v>
      </c>
      <c r="BM14" s="422">
        <v>110.17960170683013</v>
      </c>
      <c r="BN14" s="422">
        <v>110.61941884026439</v>
      </c>
    </row>
    <row r="15" spans="1:66" s="170" customFormat="1" ht="5.0999999999999996" customHeight="1">
      <c r="A15" s="162"/>
      <c r="B15" s="422"/>
      <c r="C15" s="422"/>
      <c r="D15" s="422"/>
      <c r="E15" s="422"/>
      <c r="F15" s="422"/>
      <c r="G15" s="422"/>
      <c r="H15" s="422"/>
      <c r="I15" s="422"/>
      <c r="J15" s="422"/>
      <c r="K15" s="422"/>
      <c r="L15" s="422"/>
      <c r="M15" s="422"/>
      <c r="N15" s="422"/>
      <c r="O15" s="422"/>
      <c r="P15" s="422"/>
      <c r="Q15" s="422"/>
      <c r="R15" s="422"/>
      <c r="S15" s="422"/>
      <c r="T15" s="422"/>
      <c r="U15" s="422"/>
      <c r="V15" s="422"/>
      <c r="W15" s="422"/>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row>
    <row r="16" spans="1:66" s="170" customFormat="1" ht="12.75" customHeight="1">
      <c r="A16" s="593" t="s">
        <v>2988</v>
      </c>
      <c r="B16" s="163" t="s">
        <v>15</v>
      </c>
      <c r="C16" s="163">
        <v>101.69335936984024</v>
      </c>
      <c r="D16" s="163">
        <v>102.77659878077554</v>
      </c>
      <c r="E16" s="163">
        <v>104.50312627943568</v>
      </c>
      <c r="F16" s="163">
        <v>107.08664552731886</v>
      </c>
      <c r="G16" s="163">
        <v>110.68995510564801</v>
      </c>
      <c r="H16" s="163">
        <v>106.4093970626547</v>
      </c>
      <c r="I16" s="163">
        <v>100.61137077547515</v>
      </c>
      <c r="J16" s="163">
        <v>96.880072175144107</v>
      </c>
      <c r="K16" s="163">
        <v>95.77111842255978</v>
      </c>
      <c r="L16" s="163">
        <v>101.59851870255537</v>
      </c>
      <c r="M16" s="163">
        <v>104.92865569373527</v>
      </c>
      <c r="N16" s="163">
        <v>106.04830600901568</v>
      </c>
      <c r="O16" s="163" t="s">
        <v>15</v>
      </c>
      <c r="P16" s="163">
        <v>102.71169433956406</v>
      </c>
      <c r="Q16" s="163">
        <v>103.38845155859084</v>
      </c>
      <c r="R16" s="163">
        <v>103.70601871670608</v>
      </c>
      <c r="S16" s="163">
        <v>102.16966540780365</v>
      </c>
      <c r="T16" s="163">
        <v>101.96832635281324</v>
      </c>
      <c r="U16" s="163">
        <v>101.95294469078118</v>
      </c>
      <c r="V16" s="163">
        <v>99.94922107471676</v>
      </c>
      <c r="W16" s="163">
        <v>98.373651812614611</v>
      </c>
      <c r="X16" s="163">
        <v>98.647928879309305</v>
      </c>
      <c r="Y16" s="163">
        <v>98.946295718676055</v>
      </c>
      <c r="Z16" s="163">
        <v>100.80679238603567</v>
      </c>
      <c r="AA16" s="163">
        <v>102.78062704757698</v>
      </c>
      <c r="AB16" s="163" t="s">
        <v>15</v>
      </c>
      <c r="AC16" s="163">
        <v>102.47536393260242</v>
      </c>
      <c r="AD16" s="163">
        <v>102.34817563145182</v>
      </c>
      <c r="AE16" s="163">
        <v>103.46111347548369</v>
      </c>
      <c r="AF16" s="163">
        <v>104.69176908176854</v>
      </c>
      <c r="AG16" s="163">
        <v>109.34728653556166</v>
      </c>
      <c r="AH16" s="163">
        <v>109.6139367827258</v>
      </c>
      <c r="AI16" s="163">
        <v>105.20665639532581</v>
      </c>
      <c r="AJ16" s="163">
        <v>103.06557485125025</v>
      </c>
      <c r="AK16" s="163">
        <v>103.64382098470841</v>
      </c>
      <c r="AL16" s="163">
        <v>105.07309326708869</v>
      </c>
      <c r="AM16" s="163">
        <v>107.1053688275961</v>
      </c>
      <c r="AN16" s="163">
        <v>109.84121409010017</v>
      </c>
      <c r="AO16" s="163" t="s">
        <v>15</v>
      </c>
      <c r="AP16" s="163">
        <v>102.81624519235424</v>
      </c>
      <c r="AQ16" s="163">
        <v>105.83540667998031</v>
      </c>
      <c r="AR16" s="163">
        <v>106.8492938788243</v>
      </c>
      <c r="AS16" s="163">
        <v>107.48872740184696</v>
      </c>
      <c r="AT16" s="163">
        <v>107.52884439897518</v>
      </c>
      <c r="AU16" s="163">
        <v>107.59825701197241</v>
      </c>
      <c r="AV16" s="163">
        <v>104.44906011793978</v>
      </c>
      <c r="AW16" s="163">
        <v>102.31254042227317</v>
      </c>
      <c r="AX16" s="163">
        <v>102.78754955335138</v>
      </c>
      <c r="AY16" s="163">
        <v>103.36702670622373</v>
      </c>
      <c r="AZ16" s="163">
        <v>104.25416499933071</v>
      </c>
      <c r="BA16" s="163">
        <v>106.77662402081378</v>
      </c>
      <c r="BB16" s="163" t="s">
        <v>15</v>
      </c>
      <c r="BC16" s="163">
        <v>103.17069640181818</v>
      </c>
      <c r="BD16" s="163">
        <v>102.47845995408167</v>
      </c>
      <c r="BE16" s="163">
        <v>102.77487730863824</v>
      </c>
      <c r="BF16" s="163">
        <v>103.00945745917343</v>
      </c>
      <c r="BG16" s="163">
        <v>105.40562792272328</v>
      </c>
      <c r="BH16" s="163">
        <v>106.89312281692172</v>
      </c>
      <c r="BI16" s="163">
        <v>106.07015926130991</v>
      </c>
      <c r="BJ16" s="163">
        <v>109.57019985460292</v>
      </c>
      <c r="BK16" s="163">
        <v>116.61860947219604</v>
      </c>
      <c r="BL16" s="163">
        <v>135.35284675484834</v>
      </c>
      <c r="BM16" s="163">
        <v>133.07597357146122</v>
      </c>
      <c r="BN16" s="163">
        <v>131.54715835747666</v>
      </c>
    </row>
    <row r="17" spans="1:66" s="170" customFormat="1" ht="12.75" customHeight="1">
      <c r="A17" s="948" t="s">
        <v>2941</v>
      </c>
      <c r="B17" s="163" t="s">
        <v>15</v>
      </c>
      <c r="C17" s="163">
        <v>99.673604198917189</v>
      </c>
      <c r="D17" s="163">
        <v>99.209050643818372</v>
      </c>
      <c r="E17" s="163">
        <v>99.365893079319065</v>
      </c>
      <c r="F17" s="163">
        <v>99.341768952450522</v>
      </c>
      <c r="G17" s="163">
        <v>99.386305906753762</v>
      </c>
      <c r="H17" s="163">
        <v>99.758637648743587</v>
      </c>
      <c r="I17" s="163">
        <v>100.2682278672652</v>
      </c>
      <c r="J17" s="163">
        <v>100.40641737437295</v>
      </c>
      <c r="K17" s="163">
        <v>100.79668932609115</v>
      </c>
      <c r="L17" s="163">
        <v>110.66734966191434</v>
      </c>
      <c r="M17" s="163">
        <v>116.95303001485742</v>
      </c>
      <c r="N17" s="163">
        <v>116.57216275786647</v>
      </c>
      <c r="O17" s="163" t="s">
        <v>15</v>
      </c>
      <c r="P17" s="163">
        <v>103.15140848417686</v>
      </c>
      <c r="Q17" s="163">
        <v>105.59786570059535</v>
      </c>
      <c r="R17" s="163">
        <v>106.73287939386751</v>
      </c>
      <c r="S17" s="163">
        <v>107.21205731086296</v>
      </c>
      <c r="T17" s="163">
        <v>107.58567931910676</v>
      </c>
      <c r="U17" s="163">
        <v>107.59323143570678</v>
      </c>
      <c r="V17" s="163">
        <v>107.8554055422556</v>
      </c>
      <c r="W17" s="163">
        <v>107.81936708739008</v>
      </c>
      <c r="X17" s="163">
        <v>108.08186062215964</v>
      </c>
      <c r="Y17" s="163">
        <v>108.14475828625439</v>
      </c>
      <c r="Z17" s="163">
        <v>108.06396350405059</v>
      </c>
      <c r="AA17" s="163">
        <v>108.49263129422602</v>
      </c>
      <c r="AB17" s="163" t="s">
        <v>15</v>
      </c>
      <c r="AC17" s="163">
        <v>100.12164873763616</v>
      </c>
      <c r="AD17" s="163">
        <v>100.65436890590387</v>
      </c>
      <c r="AE17" s="163">
        <v>101.28165403923299</v>
      </c>
      <c r="AF17" s="163">
        <v>102.22468235794861</v>
      </c>
      <c r="AG17" s="163">
        <v>102.32963080571255</v>
      </c>
      <c r="AH17" s="163">
        <v>102.38287597257521</v>
      </c>
      <c r="AI17" s="163">
        <v>102.68563246713103</v>
      </c>
      <c r="AJ17" s="163">
        <v>101.59481883688505</v>
      </c>
      <c r="AK17" s="163">
        <v>102.22396834826786</v>
      </c>
      <c r="AL17" s="163">
        <v>103.27117270484065</v>
      </c>
      <c r="AM17" s="163">
        <v>102.81426236395879</v>
      </c>
      <c r="AN17" s="163">
        <v>102.56691596822449</v>
      </c>
      <c r="AO17" s="163" t="s">
        <v>15</v>
      </c>
      <c r="AP17" s="163">
        <v>100.42115534382991</v>
      </c>
      <c r="AQ17" s="163">
        <v>100.45036995834752</v>
      </c>
      <c r="AR17" s="163">
        <v>100.89762578222744</v>
      </c>
      <c r="AS17" s="163">
        <v>100.93211741069059</v>
      </c>
      <c r="AT17" s="163">
        <v>100.88847989494079</v>
      </c>
      <c r="AU17" s="163">
        <v>101.79019220713315</v>
      </c>
      <c r="AV17" s="163">
        <v>101.91754009776714</v>
      </c>
      <c r="AW17" s="163">
        <v>102.10337756779609</v>
      </c>
      <c r="AX17" s="163">
        <v>102.38676657062643</v>
      </c>
      <c r="AY17" s="163">
        <v>102.48138078509479</v>
      </c>
      <c r="AZ17" s="163">
        <v>103.11858345524227</v>
      </c>
      <c r="BA17" s="163">
        <v>103.98746718026166</v>
      </c>
      <c r="BB17" s="163" t="s">
        <v>15</v>
      </c>
      <c r="BC17" s="163">
        <v>99.937862622528925</v>
      </c>
      <c r="BD17" s="163">
        <v>100.62173418012992</v>
      </c>
      <c r="BE17" s="163">
        <v>100.59461971195512</v>
      </c>
      <c r="BF17" s="163">
        <v>100.9993072134486</v>
      </c>
      <c r="BG17" s="163">
        <v>101.38803850358069</v>
      </c>
      <c r="BH17" s="163">
        <v>102.00510621693883</v>
      </c>
      <c r="BI17" s="163">
        <v>104.96820150862492</v>
      </c>
      <c r="BJ17" s="163">
        <v>120.31530750699091</v>
      </c>
      <c r="BK17" s="163">
        <v>136.46296991520001</v>
      </c>
      <c r="BL17" s="163">
        <v>180.12704566679184</v>
      </c>
      <c r="BM17" s="163">
        <v>168.96832201800805</v>
      </c>
      <c r="BN17" s="163">
        <v>162.58711004217588</v>
      </c>
    </row>
    <row r="18" spans="1:66" s="170" customFormat="1" ht="12.75" customHeight="1">
      <c r="A18" s="948" t="s">
        <v>2942</v>
      </c>
      <c r="B18" s="163" t="s">
        <v>15</v>
      </c>
      <c r="C18" s="163">
        <v>101.52400159170266</v>
      </c>
      <c r="D18" s="163">
        <v>102.55752145942903</v>
      </c>
      <c r="E18" s="163">
        <v>104.40252283575431</v>
      </c>
      <c r="F18" s="163">
        <v>105.42093943649557</v>
      </c>
      <c r="G18" s="163">
        <v>106.31998767026678</v>
      </c>
      <c r="H18" s="163">
        <v>106.54524802766345</v>
      </c>
      <c r="I18" s="163">
        <v>106.94389897786448</v>
      </c>
      <c r="J18" s="163">
        <v>108.87464195775816</v>
      </c>
      <c r="K18" s="163">
        <v>109.09108628954189</v>
      </c>
      <c r="L18" s="163">
        <v>109.02555156732834</v>
      </c>
      <c r="M18" s="163">
        <v>109.18938268747394</v>
      </c>
      <c r="N18" s="163">
        <v>109.2308709845516</v>
      </c>
      <c r="O18" s="163" t="s">
        <v>15</v>
      </c>
      <c r="P18" s="163">
        <v>101.13651315287422</v>
      </c>
      <c r="Q18" s="163">
        <v>101.79160134065488</v>
      </c>
      <c r="R18" s="163">
        <v>101.78534874885673</v>
      </c>
      <c r="S18" s="163">
        <v>101.64551127461836</v>
      </c>
      <c r="T18" s="163">
        <v>103.13364837632611</v>
      </c>
      <c r="U18" s="163">
        <v>105.45692369976931</v>
      </c>
      <c r="V18" s="163">
        <v>105.65166567817275</v>
      </c>
      <c r="W18" s="163">
        <v>105.86218958244086</v>
      </c>
      <c r="X18" s="163">
        <v>106.14490994011452</v>
      </c>
      <c r="Y18" s="163">
        <v>106.83505601408589</v>
      </c>
      <c r="Z18" s="163">
        <v>107.64239829806658</v>
      </c>
      <c r="AA18" s="163">
        <v>108.8659848568919</v>
      </c>
      <c r="AB18" s="163" t="s">
        <v>15</v>
      </c>
      <c r="AC18" s="163">
        <v>100.46500470417352</v>
      </c>
      <c r="AD18" s="163">
        <v>100.42548898070271</v>
      </c>
      <c r="AE18" s="163">
        <v>101.44706898366267</v>
      </c>
      <c r="AF18" s="163">
        <v>102.32774079432238</v>
      </c>
      <c r="AG18" s="163">
        <v>104.08831487662505</v>
      </c>
      <c r="AH18" s="163">
        <v>108.2092665481284</v>
      </c>
      <c r="AI18" s="163">
        <v>108.74768667473906</v>
      </c>
      <c r="AJ18" s="163">
        <v>109.14852603328509</v>
      </c>
      <c r="AK18" s="163">
        <v>110.72733412457114</v>
      </c>
      <c r="AL18" s="163">
        <v>110.92860957873197</v>
      </c>
      <c r="AM18" s="163">
        <v>110.658262789056</v>
      </c>
      <c r="AN18" s="163">
        <v>111.44228578443585</v>
      </c>
      <c r="AO18" s="163" t="s">
        <v>15</v>
      </c>
      <c r="AP18" s="163">
        <v>100.06260514714269</v>
      </c>
      <c r="AQ18" s="163">
        <v>98.898645584722402</v>
      </c>
      <c r="AR18" s="163">
        <v>99.701560325222388</v>
      </c>
      <c r="AS18" s="163">
        <v>100.38711119327348</v>
      </c>
      <c r="AT18" s="163">
        <v>103.16740615021291</v>
      </c>
      <c r="AU18" s="163">
        <v>106.64779857735658</v>
      </c>
      <c r="AV18" s="163">
        <v>108.82019565633134</v>
      </c>
      <c r="AW18" s="163">
        <v>108.66009023734044</v>
      </c>
      <c r="AX18" s="163">
        <v>108.36481271007447</v>
      </c>
      <c r="AY18" s="163">
        <v>108.56374481871632</v>
      </c>
      <c r="AZ18" s="163">
        <v>109.49027798212718</v>
      </c>
      <c r="BA18" s="163">
        <v>110.40005313903585</v>
      </c>
      <c r="BB18" s="163" t="s">
        <v>15</v>
      </c>
      <c r="BC18" s="163">
        <v>100.58427377877237</v>
      </c>
      <c r="BD18" s="163">
        <v>100.61678533737275</v>
      </c>
      <c r="BE18" s="163">
        <v>101.12875798658007</v>
      </c>
      <c r="BF18" s="163">
        <v>101.72715641222297</v>
      </c>
      <c r="BG18" s="163">
        <v>107.44851246177896</v>
      </c>
      <c r="BH18" s="163">
        <v>109.91081987032882</v>
      </c>
      <c r="BI18" s="163">
        <v>114.12398705499581</v>
      </c>
      <c r="BJ18" s="163">
        <v>116.29106604735607</v>
      </c>
      <c r="BK18" s="163">
        <v>117.52200148577741</v>
      </c>
      <c r="BL18" s="163">
        <v>118.57005828337108</v>
      </c>
      <c r="BM18" s="163">
        <v>119.48198091765676</v>
      </c>
      <c r="BN18" s="163">
        <v>119.08628503322696</v>
      </c>
    </row>
    <row r="19" spans="1:66" s="170" customFormat="1" ht="12.75" customHeight="1">
      <c r="A19" s="948" t="s">
        <v>2944</v>
      </c>
      <c r="B19" s="163" t="s">
        <v>15</v>
      </c>
      <c r="C19" s="163">
        <v>100.64824382310367</v>
      </c>
      <c r="D19" s="163">
        <v>98.818180919122</v>
      </c>
      <c r="E19" s="163">
        <v>99.180829942579734</v>
      </c>
      <c r="F19" s="163">
        <v>99.458569271533804</v>
      </c>
      <c r="G19" s="163">
        <v>98.982197714938238</v>
      </c>
      <c r="H19" s="163">
        <v>98.41586905585514</v>
      </c>
      <c r="I19" s="163">
        <v>98.508725255206997</v>
      </c>
      <c r="J19" s="163">
        <v>98.50080768945142</v>
      </c>
      <c r="K19" s="163">
        <v>98.466633563907507</v>
      </c>
      <c r="L19" s="163">
        <v>97.798297527423045</v>
      </c>
      <c r="M19" s="163">
        <v>97.884522251154436</v>
      </c>
      <c r="N19" s="163">
        <v>97.56375816888287</v>
      </c>
      <c r="O19" s="163" t="s">
        <v>15</v>
      </c>
      <c r="P19" s="163">
        <v>100.38572171692479</v>
      </c>
      <c r="Q19" s="163">
        <v>100.75496056504858</v>
      </c>
      <c r="R19" s="163">
        <v>100.75926686024943</v>
      </c>
      <c r="S19" s="163">
        <v>100.85426132367152</v>
      </c>
      <c r="T19" s="163">
        <v>100.79519157780159</v>
      </c>
      <c r="U19" s="163">
        <v>101.07601817159544</v>
      </c>
      <c r="V19" s="163">
        <v>100.87459666679355</v>
      </c>
      <c r="W19" s="163">
        <v>100.63506409924207</v>
      </c>
      <c r="X19" s="163">
        <v>100.70414500442561</v>
      </c>
      <c r="Y19" s="163">
        <v>101.37937740489579</v>
      </c>
      <c r="Z19" s="163">
        <v>101.94043392183573</v>
      </c>
      <c r="AA19" s="163">
        <v>104.39502759215958</v>
      </c>
      <c r="AB19" s="163" t="s">
        <v>15</v>
      </c>
      <c r="AC19" s="163">
        <v>101.30235803434722</v>
      </c>
      <c r="AD19" s="163">
        <v>103.90077482234585</v>
      </c>
      <c r="AE19" s="163">
        <v>104.55297160552635</v>
      </c>
      <c r="AF19" s="163">
        <v>108.89525557756319</v>
      </c>
      <c r="AG19" s="163">
        <v>109.28618039448013</v>
      </c>
      <c r="AH19" s="163">
        <v>109.24310532247155</v>
      </c>
      <c r="AI19" s="163">
        <v>108.92516662817503</v>
      </c>
      <c r="AJ19" s="163">
        <v>108.4267931561109</v>
      </c>
      <c r="AK19" s="163">
        <v>108.77302690879074</v>
      </c>
      <c r="AL19" s="163">
        <v>107.485213146642</v>
      </c>
      <c r="AM19" s="163">
        <v>108.74174329319706</v>
      </c>
      <c r="AN19" s="163">
        <v>110.75006155713278</v>
      </c>
      <c r="AO19" s="163" t="s">
        <v>15</v>
      </c>
      <c r="AP19" s="163">
        <v>100.72768035143125</v>
      </c>
      <c r="AQ19" s="163">
        <v>101.35790234073932</v>
      </c>
      <c r="AR19" s="163">
        <v>101.4321581761501</v>
      </c>
      <c r="AS19" s="163">
        <v>100.3438876101626</v>
      </c>
      <c r="AT19" s="163">
        <v>101.02594731808023</v>
      </c>
      <c r="AU19" s="163">
        <v>101.36363184413703</v>
      </c>
      <c r="AV19" s="163">
        <v>98.30218425062202</v>
      </c>
      <c r="AW19" s="163">
        <v>97.510135531835871</v>
      </c>
      <c r="AX19" s="163">
        <v>98.100133947222432</v>
      </c>
      <c r="AY19" s="163">
        <v>98.668157805542066</v>
      </c>
      <c r="AZ19" s="163">
        <v>98.421373293475625</v>
      </c>
      <c r="BA19" s="163">
        <v>101.86963844164956</v>
      </c>
      <c r="BB19" s="163" t="s">
        <v>15</v>
      </c>
      <c r="BC19" s="163">
        <v>102.27942950121222</v>
      </c>
      <c r="BD19" s="163">
        <v>101.18326462720368</v>
      </c>
      <c r="BE19" s="163">
        <v>99.900439768981158</v>
      </c>
      <c r="BF19" s="163">
        <v>100.46918216765594</v>
      </c>
      <c r="BG19" s="163">
        <v>104.02925452957396</v>
      </c>
      <c r="BH19" s="163">
        <v>106.04869956780077</v>
      </c>
      <c r="BI19" s="163">
        <v>106.64588965375157</v>
      </c>
      <c r="BJ19" s="163">
        <v>106.54836888322845</v>
      </c>
      <c r="BK19" s="163">
        <v>107.84221869871082</v>
      </c>
      <c r="BL19" s="163">
        <v>110.20936838681045</v>
      </c>
      <c r="BM19" s="163">
        <v>111.09927137751686</v>
      </c>
      <c r="BN19" s="163">
        <v>111.05185858516118</v>
      </c>
    </row>
    <row r="20" spans="1:66" s="170" customFormat="1" ht="12.75" customHeight="1">
      <c r="A20" s="948" t="s">
        <v>2945</v>
      </c>
      <c r="B20" s="163" t="s">
        <v>15</v>
      </c>
      <c r="C20" s="163">
        <v>101.95637297704137</v>
      </c>
      <c r="D20" s="163">
        <v>103.99170882628495</v>
      </c>
      <c r="E20" s="163">
        <v>100.7447807189849</v>
      </c>
      <c r="F20" s="163">
        <v>98.975783378469842</v>
      </c>
      <c r="G20" s="163">
        <v>95.163081177958063</v>
      </c>
      <c r="H20" s="163">
        <v>93.016381985805793</v>
      </c>
      <c r="I20" s="163">
        <v>91.589985036424068</v>
      </c>
      <c r="J20" s="163">
        <v>91.1729988644569</v>
      </c>
      <c r="K20" s="163">
        <v>92.326059556519837</v>
      </c>
      <c r="L20" s="163">
        <v>98.909943350381965</v>
      </c>
      <c r="M20" s="163">
        <v>106.22022707419674</v>
      </c>
      <c r="N20" s="163">
        <v>111.32213599541056</v>
      </c>
      <c r="O20" s="163" t="s">
        <v>15</v>
      </c>
      <c r="P20" s="163">
        <v>104.52993051269719</v>
      </c>
      <c r="Q20" s="163">
        <v>107.42688979079492</v>
      </c>
      <c r="R20" s="163">
        <v>105.24718453445152</v>
      </c>
      <c r="S20" s="163">
        <v>103.09245581039852</v>
      </c>
      <c r="T20" s="163">
        <v>101.35814951821158</v>
      </c>
      <c r="U20" s="163">
        <v>97.430885396092719</v>
      </c>
      <c r="V20" s="163">
        <v>97.961431652052141</v>
      </c>
      <c r="W20" s="163">
        <v>98.786900935462867</v>
      </c>
      <c r="X20" s="163">
        <v>101.04376025157859</v>
      </c>
      <c r="Y20" s="163">
        <v>104.22757506833487</v>
      </c>
      <c r="Z20" s="163">
        <v>114.21492177840331</v>
      </c>
      <c r="AA20" s="163">
        <v>121.05306574472223</v>
      </c>
      <c r="AB20" s="163" t="s">
        <v>15</v>
      </c>
      <c r="AC20" s="163">
        <v>100.34870802957695</v>
      </c>
      <c r="AD20" s="163">
        <v>97.726023227487232</v>
      </c>
      <c r="AE20" s="163">
        <v>96.09145347203291</v>
      </c>
      <c r="AF20" s="163">
        <v>91.560352071391321</v>
      </c>
      <c r="AG20" s="163">
        <v>87.393052282064048</v>
      </c>
      <c r="AH20" s="163">
        <v>85.499501430534579</v>
      </c>
      <c r="AI20" s="163">
        <v>84.296953573912148</v>
      </c>
      <c r="AJ20" s="163">
        <v>87.222394353205644</v>
      </c>
      <c r="AK20" s="163">
        <v>94.216701052829322</v>
      </c>
      <c r="AL20" s="163">
        <v>98.275381661699797</v>
      </c>
      <c r="AM20" s="163">
        <v>102.50361902688266</v>
      </c>
      <c r="AN20" s="163">
        <v>110.07600973456503</v>
      </c>
      <c r="AO20" s="163" t="s">
        <v>15</v>
      </c>
      <c r="AP20" s="163">
        <v>101.91505268099195</v>
      </c>
      <c r="AQ20" s="163">
        <v>100.73291455360123</v>
      </c>
      <c r="AR20" s="163">
        <v>96.828894303770753</v>
      </c>
      <c r="AS20" s="163">
        <v>93.474084857868974</v>
      </c>
      <c r="AT20" s="163">
        <v>92.467862614867457</v>
      </c>
      <c r="AU20" s="163">
        <v>89.286330703809497</v>
      </c>
      <c r="AV20" s="163">
        <v>87.124237960473934</v>
      </c>
      <c r="AW20" s="163">
        <v>87.459727601369735</v>
      </c>
      <c r="AX20" s="163">
        <v>89.846730086424301</v>
      </c>
      <c r="AY20" s="163">
        <v>94.83394487018731</v>
      </c>
      <c r="AZ20" s="163">
        <v>96.592603524297573</v>
      </c>
      <c r="BA20" s="163">
        <v>101.54571203252101</v>
      </c>
      <c r="BB20" s="163" t="s">
        <v>15</v>
      </c>
      <c r="BC20" s="163">
        <v>105.08144819707275</v>
      </c>
      <c r="BD20" s="163">
        <v>102.46631352479001</v>
      </c>
      <c r="BE20" s="163">
        <v>103.98868885067503</v>
      </c>
      <c r="BF20" s="163">
        <v>102.53103344825305</v>
      </c>
      <c r="BG20" s="163">
        <v>97.413638048816622</v>
      </c>
      <c r="BH20" s="163">
        <v>96.620406321109314</v>
      </c>
      <c r="BI20" s="163">
        <v>96.577161523338759</v>
      </c>
      <c r="BJ20" s="163">
        <v>104.32866389872619</v>
      </c>
      <c r="BK20" s="163">
        <v>116.29533845412514</v>
      </c>
      <c r="BL20" s="163">
        <v>126.16180298247019</v>
      </c>
      <c r="BM20" s="163">
        <v>130.14762911427275</v>
      </c>
      <c r="BN20" s="163">
        <v>132.35865051857786</v>
      </c>
    </row>
    <row r="21" spans="1:66" s="170" customFormat="1" ht="12.75" customHeight="1">
      <c r="A21" s="948" t="s">
        <v>2989</v>
      </c>
      <c r="B21" s="163" t="s">
        <v>15</v>
      </c>
      <c r="C21" s="163">
        <v>100.08464227078242</v>
      </c>
      <c r="D21" s="163">
        <v>101.12435319088237</v>
      </c>
      <c r="E21" s="163">
        <v>102.46986234159546</v>
      </c>
      <c r="F21" s="163">
        <v>103.41741696592644</v>
      </c>
      <c r="G21" s="163">
        <v>104.31422301140513</v>
      </c>
      <c r="H21" s="163">
        <v>104.125988889059</v>
      </c>
      <c r="I21" s="163">
        <v>104.33660089533873</v>
      </c>
      <c r="J21" s="163">
        <v>106.41712846045198</v>
      </c>
      <c r="K21" s="163">
        <v>105.03759274187354</v>
      </c>
      <c r="L21" s="163">
        <v>104.26384584630868</v>
      </c>
      <c r="M21" s="163">
        <v>104.03000351137798</v>
      </c>
      <c r="N21" s="163">
        <v>105.57741596841514</v>
      </c>
      <c r="O21" s="163" t="s">
        <v>15</v>
      </c>
      <c r="P21" s="163">
        <v>101.13838716053594</v>
      </c>
      <c r="Q21" s="163">
        <v>101.09887813656006</v>
      </c>
      <c r="R21" s="163">
        <v>101.80922889908659</v>
      </c>
      <c r="S21" s="163">
        <v>102.2417906169016</v>
      </c>
      <c r="T21" s="163">
        <v>102.44861310846063</v>
      </c>
      <c r="U21" s="163">
        <v>99.78792960068516</v>
      </c>
      <c r="V21" s="163">
        <v>99.265835192899814</v>
      </c>
      <c r="W21" s="163">
        <v>98.29585627641481</v>
      </c>
      <c r="X21" s="163">
        <v>97.716606003315789</v>
      </c>
      <c r="Y21" s="163">
        <v>96.639797243738286</v>
      </c>
      <c r="Z21" s="163">
        <v>97.503021063781318</v>
      </c>
      <c r="AA21" s="163">
        <v>97.450567519600682</v>
      </c>
      <c r="AB21" s="163" t="s">
        <v>15</v>
      </c>
      <c r="AC21" s="163">
        <v>101.54473717670155</v>
      </c>
      <c r="AD21" s="163">
        <v>101.51770804484235</v>
      </c>
      <c r="AE21" s="163">
        <v>102.12353477117249</v>
      </c>
      <c r="AF21" s="163">
        <v>102.33735995060975</v>
      </c>
      <c r="AG21" s="163">
        <v>102.05315336741612</v>
      </c>
      <c r="AH21" s="163">
        <v>101.97071604903971</v>
      </c>
      <c r="AI21" s="163">
        <v>101.94734267099122</v>
      </c>
      <c r="AJ21" s="163">
        <v>101.92340456824462</v>
      </c>
      <c r="AK21" s="163">
        <v>101.49152075409663</v>
      </c>
      <c r="AL21" s="163">
        <v>101.42078062452195</v>
      </c>
      <c r="AM21" s="163">
        <v>101.10824119934514</v>
      </c>
      <c r="AN21" s="163">
        <v>100.96610632392478</v>
      </c>
      <c r="AO21" s="163" t="s">
        <v>15</v>
      </c>
      <c r="AP21" s="163">
        <v>103.02538069758349</v>
      </c>
      <c r="AQ21" s="163">
        <v>103.66553829499448</v>
      </c>
      <c r="AR21" s="163">
        <v>104.60543888301956</v>
      </c>
      <c r="AS21" s="163">
        <v>104.39800181670429</v>
      </c>
      <c r="AT21" s="163">
        <v>104.02129360559496</v>
      </c>
      <c r="AU21" s="163">
        <v>105.26976209158315</v>
      </c>
      <c r="AV21" s="163">
        <v>104.84812948354349</v>
      </c>
      <c r="AW21" s="163">
        <v>105.39240702176849</v>
      </c>
      <c r="AX21" s="163">
        <v>105.82646516032455</v>
      </c>
      <c r="AY21" s="163">
        <v>106.35050500935699</v>
      </c>
      <c r="AZ21" s="163">
        <v>106.65047615184638</v>
      </c>
      <c r="BA21" s="163">
        <v>107.26095630344948</v>
      </c>
      <c r="BB21" s="163" t="s">
        <v>15</v>
      </c>
      <c r="BC21" s="163">
        <v>102.16085501549405</v>
      </c>
      <c r="BD21" s="163">
        <v>102.06326382989614</v>
      </c>
      <c r="BE21" s="163">
        <v>102.41146602244548</v>
      </c>
      <c r="BF21" s="163">
        <v>102.30471880304736</v>
      </c>
      <c r="BG21" s="163">
        <v>102.69824562246723</v>
      </c>
      <c r="BH21" s="163">
        <v>103.25322274639849</v>
      </c>
      <c r="BI21" s="163">
        <v>105.12292953084031</v>
      </c>
      <c r="BJ21" s="163">
        <v>110.72237008592766</v>
      </c>
      <c r="BK21" s="163">
        <v>124.56042867555747</v>
      </c>
      <c r="BL21" s="163">
        <v>148.99622411193661</v>
      </c>
      <c r="BM21" s="163">
        <v>149.48451827322845</v>
      </c>
      <c r="BN21" s="163">
        <v>149.3278884518125</v>
      </c>
    </row>
    <row r="22" spans="1:66" s="170" customFormat="1" ht="12.75" customHeight="1">
      <c r="A22" s="948" t="s">
        <v>2990</v>
      </c>
      <c r="B22" s="163" t="s">
        <v>15</v>
      </c>
      <c r="C22" s="163">
        <v>109.16735366024768</v>
      </c>
      <c r="D22" s="163">
        <v>117.43743300671248</v>
      </c>
      <c r="E22" s="163">
        <v>124.87508775635854</v>
      </c>
      <c r="F22" s="163">
        <v>128.8521069023345</v>
      </c>
      <c r="G22" s="163">
        <v>144.13320815003036</v>
      </c>
      <c r="H22" s="163">
        <v>166.19053489762658</v>
      </c>
      <c r="I22" s="163">
        <v>148.18768901001926</v>
      </c>
      <c r="J22" s="163">
        <v>107.65173523008738</v>
      </c>
      <c r="K22" s="163">
        <v>100.57573428075561</v>
      </c>
      <c r="L22" s="163">
        <v>112.80596635075568</v>
      </c>
      <c r="M22" s="163">
        <v>120.04021081842784</v>
      </c>
      <c r="N22" s="163">
        <v>129.71059011725927</v>
      </c>
      <c r="O22" s="163" t="s">
        <v>15</v>
      </c>
      <c r="P22" s="163">
        <v>113.9884847804354</v>
      </c>
      <c r="Q22" s="163">
        <v>118.93785467607523</v>
      </c>
      <c r="R22" s="163">
        <v>123.13250647668967</v>
      </c>
      <c r="S22" s="163">
        <v>127.96774153421299</v>
      </c>
      <c r="T22" s="163">
        <v>138.26665282572381</v>
      </c>
      <c r="U22" s="163">
        <v>175.15159761916743</v>
      </c>
      <c r="V22" s="163">
        <v>141.11063023703255</v>
      </c>
      <c r="W22" s="163">
        <v>104.63332839776878</v>
      </c>
      <c r="X22" s="163">
        <v>98.854449538228764</v>
      </c>
      <c r="Y22" s="163">
        <v>98.957650261003849</v>
      </c>
      <c r="Z22" s="163">
        <v>116.90650898876788</v>
      </c>
      <c r="AA22" s="163">
        <v>127.35136858747174</v>
      </c>
      <c r="AB22" s="163" t="s">
        <v>15</v>
      </c>
      <c r="AC22" s="163">
        <v>108.02063359480347</v>
      </c>
      <c r="AD22" s="163">
        <v>112.67071669583856</v>
      </c>
      <c r="AE22" s="163">
        <v>116.86503138948206</v>
      </c>
      <c r="AF22" s="163">
        <v>123.50751431798032</v>
      </c>
      <c r="AG22" s="163">
        <v>148.15724060257298</v>
      </c>
      <c r="AH22" s="163">
        <v>180.51788333521031</v>
      </c>
      <c r="AI22" s="163">
        <v>151.38327021267528</v>
      </c>
      <c r="AJ22" s="163">
        <v>130.38694346164414</v>
      </c>
      <c r="AK22" s="163">
        <v>130.55879643791593</v>
      </c>
      <c r="AL22" s="163">
        <v>147.36875505862534</v>
      </c>
      <c r="AM22" s="163">
        <v>173.18840823772425</v>
      </c>
      <c r="AN22" s="163">
        <v>184.32023277296895</v>
      </c>
      <c r="AO22" s="163" t="s">
        <v>15</v>
      </c>
      <c r="AP22" s="163">
        <v>103.22862675136508</v>
      </c>
      <c r="AQ22" s="163">
        <v>106.6614895595128</v>
      </c>
      <c r="AR22" s="163">
        <v>112.80534402085551</v>
      </c>
      <c r="AS22" s="163">
        <v>114.65932291290993</v>
      </c>
      <c r="AT22" s="163">
        <v>109.55946522709911</v>
      </c>
      <c r="AU22" s="163">
        <v>117.60884097736697</v>
      </c>
      <c r="AV22" s="163">
        <v>90.266362220408212</v>
      </c>
      <c r="AW22" s="163">
        <v>79.297145617895097</v>
      </c>
      <c r="AX22" s="163">
        <v>81.466130309275769</v>
      </c>
      <c r="AY22" s="163">
        <v>84.346263209749424</v>
      </c>
      <c r="AZ22" s="163">
        <v>86.582582175117906</v>
      </c>
      <c r="BA22" s="163">
        <v>91.848552289641859</v>
      </c>
      <c r="BB22" s="163" t="s">
        <v>15</v>
      </c>
      <c r="BC22" s="163">
        <v>113.49803713243904</v>
      </c>
      <c r="BD22" s="163">
        <v>114.204232019617</v>
      </c>
      <c r="BE22" s="163">
        <v>114.92621979269187</v>
      </c>
      <c r="BF22" s="163">
        <v>119.61354150595334</v>
      </c>
      <c r="BG22" s="163">
        <v>138.90067570015879</v>
      </c>
      <c r="BH22" s="163">
        <v>149.53744711765756</v>
      </c>
      <c r="BI22" s="163">
        <v>139.89668194083532</v>
      </c>
      <c r="BJ22" s="163">
        <v>127.56398294929569</v>
      </c>
      <c r="BK22" s="163">
        <v>128.25989797887337</v>
      </c>
      <c r="BL22" s="163">
        <v>142.05853400666498</v>
      </c>
      <c r="BM22" s="163">
        <v>147.8014962473957</v>
      </c>
      <c r="BN22" s="163">
        <v>154.92282768106764</v>
      </c>
    </row>
    <row r="23" spans="1:66" s="170" customFormat="1" ht="12.75" customHeight="1">
      <c r="A23" s="948" t="s">
        <v>2991</v>
      </c>
      <c r="B23" s="163" t="s">
        <v>15</v>
      </c>
      <c r="C23" s="163">
        <v>111.72672441326108</v>
      </c>
      <c r="D23" s="163">
        <v>115.82868066260177</v>
      </c>
      <c r="E23" s="163">
        <v>127.32673622751589</v>
      </c>
      <c r="F23" s="163">
        <v>153.60433322431933</v>
      </c>
      <c r="G23" s="163">
        <v>185.66272548522389</v>
      </c>
      <c r="H23" s="163">
        <v>141.99345548579666</v>
      </c>
      <c r="I23" s="163">
        <v>94.636211564265878</v>
      </c>
      <c r="J23" s="163">
        <v>68.35615825384474</v>
      </c>
      <c r="K23" s="163">
        <v>60.257925906492169</v>
      </c>
      <c r="L23" s="163">
        <v>77.439066591973955</v>
      </c>
      <c r="M23" s="163">
        <v>82.855698923439803</v>
      </c>
      <c r="N23" s="163">
        <v>87.319402260322065</v>
      </c>
      <c r="O23" s="163" t="s">
        <v>15</v>
      </c>
      <c r="P23" s="163">
        <v>105.26314274130361</v>
      </c>
      <c r="Q23" s="163">
        <v>100.08371006859834</v>
      </c>
      <c r="R23" s="163">
        <v>98.388627600231686</v>
      </c>
      <c r="S23" s="163">
        <v>82.047180968496008</v>
      </c>
      <c r="T23" s="163">
        <v>73.511910594964121</v>
      </c>
      <c r="U23" s="163">
        <v>60.518294222271862</v>
      </c>
      <c r="V23" s="163">
        <v>52.854582747138409</v>
      </c>
      <c r="W23" s="163">
        <v>50.888584565785422</v>
      </c>
      <c r="X23" s="163">
        <v>52.640524166532806</v>
      </c>
      <c r="Y23" s="163">
        <v>52.18049733080796</v>
      </c>
      <c r="Z23" s="163">
        <v>53.230404121513288</v>
      </c>
      <c r="AA23" s="163">
        <v>58.484468442715134</v>
      </c>
      <c r="AB23" s="163" t="s">
        <v>15</v>
      </c>
      <c r="AC23" s="163">
        <v>121.14831028680202</v>
      </c>
      <c r="AD23" s="163">
        <v>118.54107733621379</v>
      </c>
      <c r="AE23" s="163">
        <v>125.8274460967767</v>
      </c>
      <c r="AF23" s="163">
        <v>134.05673713116312</v>
      </c>
      <c r="AG23" s="163">
        <v>175.80119078878846</v>
      </c>
      <c r="AH23" s="163">
        <v>154.69103866649732</v>
      </c>
      <c r="AI23" s="163">
        <v>109.33962943533579</v>
      </c>
      <c r="AJ23" s="163">
        <v>93.97090128296945</v>
      </c>
      <c r="AK23" s="163">
        <v>88.307761782180847</v>
      </c>
      <c r="AL23" s="163">
        <v>89.293664835735058</v>
      </c>
      <c r="AM23" s="163">
        <v>97.64437011893898</v>
      </c>
      <c r="AN23" s="163">
        <v>114.30086224685915</v>
      </c>
      <c r="AO23" s="163" t="s">
        <v>15</v>
      </c>
      <c r="AP23" s="163">
        <v>118.93922434049455</v>
      </c>
      <c r="AQ23" s="163">
        <v>131.2213529814492</v>
      </c>
      <c r="AR23" s="163">
        <v>134.08774890982795</v>
      </c>
      <c r="AS23" s="163">
        <v>143.12948403953337</v>
      </c>
      <c r="AT23" s="163">
        <v>143.50327430676521</v>
      </c>
      <c r="AU23" s="163">
        <v>128.84499391824266</v>
      </c>
      <c r="AV23" s="163">
        <v>113.85654500008151</v>
      </c>
      <c r="AW23" s="163">
        <v>100.18822245827424</v>
      </c>
      <c r="AX23" s="163">
        <v>103.6673768743271</v>
      </c>
      <c r="AY23" s="163">
        <v>102.6457450225534</v>
      </c>
      <c r="AZ23" s="163">
        <v>106.23221065083699</v>
      </c>
      <c r="BA23" s="163">
        <v>126.80639211450875</v>
      </c>
      <c r="BB23" s="163" t="s">
        <v>15</v>
      </c>
      <c r="BC23" s="163">
        <v>117.3928910061381</v>
      </c>
      <c r="BD23" s="163">
        <v>111.1830056916975</v>
      </c>
      <c r="BE23" s="163">
        <v>112.07615116334726</v>
      </c>
      <c r="BF23" s="163">
        <v>110.40537915203765</v>
      </c>
      <c r="BG23" s="163">
        <v>113.09038944630933</v>
      </c>
      <c r="BH23" s="163">
        <v>113.36331648895982</v>
      </c>
      <c r="BI23" s="163">
        <v>95.151474160579369</v>
      </c>
      <c r="BJ23" s="163">
        <v>78.539277555883629</v>
      </c>
      <c r="BK23" s="163">
        <v>77.713293392141196</v>
      </c>
      <c r="BL23" s="163">
        <v>89.455265666905063</v>
      </c>
      <c r="BM23" s="163">
        <v>93.459655809190011</v>
      </c>
      <c r="BN23" s="163">
        <v>94.344049960512123</v>
      </c>
    </row>
    <row r="24" spans="1:66" s="170" customFormat="1" ht="12.75" customHeight="1">
      <c r="A24" s="948" t="s">
        <v>2992</v>
      </c>
      <c r="B24" s="163" t="s">
        <v>15</v>
      </c>
      <c r="C24" s="163">
        <v>100.92009366013403</v>
      </c>
      <c r="D24" s="163">
        <v>102.89422229222484</v>
      </c>
      <c r="E24" s="163">
        <v>104.20359167749274</v>
      </c>
      <c r="F24" s="163">
        <v>104.42036952078992</v>
      </c>
      <c r="G24" s="163">
        <v>106.91939991699724</v>
      </c>
      <c r="H24" s="163">
        <v>106.15885120327616</v>
      </c>
      <c r="I24" s="163">
        <v>105.7905384740824</v>
      </c>
      <c r="J24" s="163">
        <v>105.79850465358021</v>
      </c>
      <c r="K24" s="163">
        <v>105.2715158218203</v>
      </c>
      <c r="L24" s="163">
        <v>104.94665554084273</v>
      </c>
      <c r="M24" s="163">
        <v>104.90946365023019</v>
      </c>
      <c r="N24" s="163">
        <v>104.53129064856006</v>
      </c>
      <c r="O24" s="163" t="s">
        <v>15</v>
      </c>
      <c r="P24" s="163">
        <v>99.815814702829556</v>
      </c>
      <c r="Q24" s="163">
        <v>99.883770209546469</v>
      </c>
      <c r="R24" s="163">
        <v>100.32013438600258</v>
      </c>
      <c r="S24" s="163">
        <v>101.31379478055815</v>
      </c>
      <c r="T24" s="163">
        <v>101.63388384902707</v>
      </c>
      <c r="U24" s="163">
        <v>101.97562096542185</v>
      </c>
      <c r="V24" s="163">
        <v>103.66115675362573</v>
      </c>
      <c r="W24" s="163">
        <v>104.72672934204053</v>
      </c>
      <c r="X24" s="163">
        <v>104.66815661773789</v>
      </c>
      <c r="Y24" s="163">
        <v>104.78677786780017</v>
      </c>
      <c r="Z24" s="163">
        <v>104.21739907817667</v>
      </c>
      <c r="AA24" s="163">
        <v>104.14228478555323</v>
      </c>
      <c r="AB24" s="163" t="s">
        <v>15</v>
      </c>
      <c r="AC24" s="163">
        <v>100.02710877569039</v>
      </c>
      <c r="AD24" s="163">
        <v>99.666658899821343</v>
      </c>
      <c r="AE24" s="163">
        <v>99.577476128154601</v>
      </c>
      <c r="AF24" s="163">
        <v>100.4973884096454</v>
      </c>
      <c r="AG24" s="163">
        <v>100.52919247345962</v>
      </c>
      <c r="AH24" s="163">
        <v>100.66530948623303</v>
      </c>
      <c r="AI24" s="163">
        <v>107.08849782511712</v>
      </c>
      <c r="AJ24" s="163">
        <v>107.60937781927153</v>
      </c>
      <c r="AK24" s="163">
        <v>107.0325546259638</v>
      </c>
      <c r="AL24" s="163">
        <v>106.37035220587394</v>
      </c>
      <c r="AM24" s="163">
        <v>106.58020860060947</v>
      </c>
      <c r="AN24" s="163">
        <v>106.68337939113752</v>
      </c>
      <c r="AO24" s="163" t="s">
        <v>15</v>
      </c>
      <c r="AP24" s="163">
        <v>102.71462841966508</v>
      </c>
      <c r="AQ24" s="163">
        <v>122.15034170202772</v>
      </c>
      <c r="AR24" s="163">
        <v>125.00548800435358</v>
      </c>
      <c r="AS24" s="163">
        <v>123.64293925404436</v>
      </c>
      <c r="AT24" s="163">
        <v>122.62900163245787</v>
      </c>
      <c r="AU24" s="163">
        <v>122.2389131068424</v>
      </c>
      <c r="AV24" s="163">
        <v>122.15549581603015</v>
      </c>
      <c r="AW24" s="163">
        <v>120.63333521902031</v>
      </c>
      <c r="AX24" s="163">
        <v>118.46643316586103</v>
      </c>
      <c r="AY24" s="163">
        <v>118.08493990330298</v>
      </c>
      <c r="AZ24" s="163">
        <v>116.88214549136255</v>
      </c>
      <c r="BA24" s="163">
        <v>111.30132167239084</v>
      </c>
      <c r="BB24" s="163" t="s">
        <v>15</v>
      </c>
      <c r="BC24" s="163">
        <v>98.818667875275978</v>
      </c>
      <c r="BD24" s="163">
        <v>97.999080402624912</v>
      </c>
      <c r="BE24" s="163">
        <v>97.621618399150094</v>
      </c>
      <c r="BF24" s="163">
        <v>97.18963979265844</v>
      </c>
      <c r="BG24" s="163">
        <v>95.69841642964829</v>
      </c>
      <c r="BH24" s="163">
        <v>97.176774648391998</v>
      </c>
      <c r="BI24" s="163">
        <v>97.495941333620536</v>
      </c>
      <c r="BJ24" s="163">
        <v>97.118616787993616</v>
      </c>
      <c r="BK24" s="163">
        <v>98.305133885266116</v>
      </c>
      <c r="BL24" s="163">
        <v>99.900760552917205</v>
      </c>
      <c r="BM24" s="163">
        <v>99.616696119579814</v>
      </c>
      <c r="BN24" s="163">
        <v>98.702329799626696</v>
      </c>
    </row>
    <row r="25" spans="1:66" s="170" customFormat="1" ht="12.75" customHeight="1">
      <c r="A25" s="948" t="s">
        <v>2993</v>
      </c>
      <c r="B25" s="163" t="s">
        <v>15</v>
      </c>
      <c r="C25" s="163">
        <v>99.846769158845333</v>
      </c>
      <c r="D25" s="163">
        <v>99.697124186544954</v>
      </c>
      <c r="E25" s="163">
        <v>99.935314410632273</v>
      </c>
      <c r="F25" s="163">
        <v>99.920335711697362</v>
      </c>
      <c r="G25" s="163">
        <v>100.02321111003465</v>
      </c>
      <c r="H25" s="163">
        <v>99.992252304643628</v>
      </c>
      <c r="I25" s="163">
        <v>100.01664269810209</v>
      </c>
      <c r="J25" s="163">
        <v>100.20979801954424</v>
      </c>
      <c r="K25" s="163">
        <v>100.57941218519497</v>
      </c>
      <c r="L25" s="163">
        <v>100.6690504094156</v>
      </c>
      <c r="M25" s="163">
        <v>100.70682002252462</v>
      </c>
      <c r="N25" s="163">
        <v>100.44644720683449</v>
      </c>
      <c r="O25" s="163" t="s">
        <v>15</v>
      </c>
      <c r="P25" s="163">
        <v>100.12174080215269</v>
      </c>
      <c r="Q25" s="163">
        <v>99.961591949732949</v>
      </c>
      <c r="R25" s="163">
        <v>100.00192497094184</v>
      </c>
      <c r="S25" s="163">
        <v>100.0084195015172</v>
      </c>
      <c r="T25" s="163">
        <v>100.05930529505387</v>
      </c>
      <c r="U25" s="163">
        <v>100.06220401076087</v>
      </c>
      <c r="V25" s="163">
        <v>100.0500724870577</v>
      </c>
      <c r="W25" s="163">
        <v>103.59731509219978</v>
      </c>
      <c r="X25" s="163">
        <v>107.92371069014375</v>
      </c>
      <c r="Y25" s="163">
        <v>109.46629305915556</v>
      </c>
      <c r="Z25" s="163">
        <v>109.16856370173937</v>
      </c>
      <c r="AA25" s="163">
        <v>108.05173967163324</v>
      </c>
      <c r="AB25" s="163" t="s">
        <v>15</v>
      </c>
      <c r="AC25" s="163">
        <v>97.744828098885009</v>
      </c>
      <c r="AD25" s="163">
        <v>97.755912227005325</v>
      </c>
      <c r="AE25" s="163">
        <v>97.702707960351105</v>
      </c>
      <c r="AF25" s="163">
        <v>97.730932736842888</v>
      </c>
      <c r="AG25" s="163">
        <v>98.320735569735646</v>
      </c>
      <c r="AH25" s="163">
        <v>98.899710170715423</v>
      </c>
      <c r="AI25" s="163">
        <v>98.895658919485598</v>
      </c>
      <c r="AJ25" s="163">
        <v>98.97123056422852</v>
      </c>
      <c r="AK25" s="163">
        <v>99.04250007723995</v>
      </c>
      <c r="AL25" s="163">
        <v>99.31008977456564</v>
      </c>
      <c r="AM25" s="163">
        <v>99.569227623880792</v>
      </c>
      <c r="AN25" s="163">
        <v>100.16811304889879</v>
      </c>
      <c r="AO25" s="163" t="s">
        <v>15</v>
      </c>
      <c r="AP25" s="163">
        <v>100.46170513013757</v>
      </c>
      <c r="AQ25" s="163">
        <v>100.44250634961016</v>
      </c>
      <c r="AR25" s="163">
        <v>101.13948134964596</v>
      </c>
      <c r="AS25" s="163">
        <v>101.11034653282466</v>
      </c>
      <c r="AT25" s="163">
        <v>101.11253862520084</v>
      </c>
      <c r="AU25" s="163">
        <v>101.11255106431992</v>
      </c>
      <c r="AV25" s="163">
        <v>101.11255106431993</v>
      </c>
      <c r="AW25" s="163">
        <v>101.1029201519238</v>
      </c>
      <c r="AX25" s="163">
        <v>101.19031510249606</v>
      </c>
      <c r="AY25" s="163">
        <v>101.41766987613556</v>
      </c>
      <c r="AZ25" s="163">
        <v>101.51082076460551</v>
      </c>
      <c r="BA25" s="163">
        <v>101.57478035810541</v>
      </c>
      <c r="BB25" s="163" t="s">
        <v>15</v>
      </c>
      <c r="BC25" s="163">
        <v>100.11333080013659</v>
      </c>
      <c r="BD25" s="163">
        <v>100.22409775052306</v>
      </c>
      <c r="BE25" s="163">
        <v>100.12352077395099</v>
      </c>
      <c r="BF25" s="163">
        <v>100.16577466381445</v>
      </c>
      <c r="BG25" s="163">
        <v>100.19420654468678</v>
      </c>
      <c r="BH25" s="163">
        <v>100.15158063427488</v>
      </c>
      <c r="BI25" s="163">
        <v>100.24166334448009</v>
      </c>
      <c r="BJ25" s="163">
        <v>101.02787876823038</v>
      </c>
      <c r="BK25" s="163">
        <v>101.32825234887186</v>
      </c>
      <c r="BL25" s="163">
        <v>112.52858055593539</v>
      </c>
      <c r="BM25" s="163">
        <v>115.05707258061139</v>
      </c>
      <c r="BN25" s="163">
        <v>117.76877034312174</v>
      </c>
    </row>
    <row r="26" spans="1:66" s="170" customFormat="1" ht="12.75" customHeight="1">
      <c r="A26" s="948" t="s">
        <v>2952</v>
      </c>
      <c r="B26" s="163" t="s">
        <v>15</v>
      </c>
      <c r="C26" s="163">
        <v>100.00657566187347</v>
      </c>
      <c r="D26" s="163">
        <v>100.14832984803144</v>
      </c>
      <c r="E26" s="163">
        <v>100.16046808806863</v>
      </c>
      <c r="F26" s="163">
        <v>100.07949492677967</v>
      </c>
      <c r="G26" s="163">
        <v>100.04048198701143</v>
      </c>
      <c r="H26" s="163">
        <v>100.04336209068818</v>
      </c>
      <c r="I26" s="163">
        <v>99.99599208377947</v>
      </c>
      <c r="J26" s="163">
        <v>99.96513839863367</v>
      </c>
      <c r="K26" s="163">
        <v>99.887157255471038</v>
      </c>
      <c r="L26" s="163">
        <v>99.923245212630803</v>
      </c>
      <c r="M26" s="163">
        <v>99.83278714733882</v>
      </c>
      <c r="N26" s="163">
        <v>99.789686810276663</v>
      </c>
      <c r="O26" s="163" t="s">
        <v>15</v>
      </c>
      <c r="P26" s="163">
        <v>99.861594820091554</v>
      </c>
      <c r="Q26" s="163">
        <v>99.575708943390254</v>
      </c>
      <c r="R26" s="163">
        <v>99.479163680890807</v>
      </c>
      <c r="S26" s="163">
        <v>99.361439797426954</v>
      </c>
      <c r="T26" s="163">
        <v>101.18876677197188</v>
      </c>
      <c r="U26" s="163">
        <v>101.2001951053755</v>
      </c>
      <c r="V26" s="163">
        <v>101.17199929056109</v>
      </c>
      <c r="W26" s="163">
        <v>101.22657963630066</v>
      </c>
      <c r="X26" s="163">
        <v>101.31638743230553</v>
      </c>
      <c r="Y26" s="163">
        <v>101.37955887859036</v>
      </c>
      <c r="Z26" s="163">
        <v>102.1483345071815</v>
      </c>
      <c r="AA26" s="163">
        <v>102.89454635998858</v>
      </c>
      <c r="AB26" s="163" t="s">
        <v>15</v>
      </c>
      <c r="AC26" s="163">
        <v>99.989340532844224</v>
      </c>
      <c r="AD26" s="163">
        <v>99.717321487713917</v>
      </c>
      <c r="AE26" s="163">
        <v>99.637657972202817</v>
      </c>
      <c r="AF26" s="163">
        <v>99.738915827088519</v>
      </c>
      <c r="AG26" s="163">
        <v>99.739023708119745</v>
      </c>
      <c r="AH26" s="163">
        <v>99.751988894772538</v>
      </c>
      <c r="AI26" s="163">
        <v>99.754762298632173</v>
      </c>
      <c r="AJ26" s="163">
        <v>99.779046828783308</v>
      </c>
      <c r="AK26" s="163">
        <v>99.809154469890814</v>
      </c>
      <c r="AL26" s="163">
        <v>99.852256689843045</v>
      </c>
      <c r="AM26" s="163">
        <v>99.897626592334177</v>
      </c>
      <c r="AN26" s="163">
        <v>99.897626592334177</v>
      </c>
      <c r="AO26" s="163" t="s">
        <v>15</v>
      </c>
      <c r="AP26" s="163">
        <v>100.18252603081925</v>
      </c>
      <c r="AQ26" s="163">
        <v>100.24398994318513</v>
      </c>
      <c r="AR26" s="163">
        <v>100.25483392265957</v>
      </c>
      <c r="AS26" s="163">
        <v>100.91641293017778</v>
      </c>
      <c r="AT26" s="163">
        <v>101.25442827927742</v>
      </c>
      <c r="AU26" s="163">
        <v>102.33672357427746</v>
      </c>
      <c r="AV26" s="163">
        <v>102.36967527872547</v>
      </c>
      <c r="AW26" s="163">
        <v>102.39618622286908</v>
      </c>
      <c r="AX26" s="163">
        <v>102.4559424571368</v>
      </c>
      <c r="AY26" s="163">
        <v>102.57061175142464</v>
      </c>
      <c r="AZ26" s="163">
        <v>102.61197720537211</v>
      </c>
      <c r="BA26" s="163">
        <v>102.62886243832054</v>
      </c>
      <c r="BB26" s="163" t="s">
        <v>15</v>
      </c>
      <c r="BC26" s="163">
        <v>100.06312118329623</v>
      </c>
      <c r="BD26" s="163">
        <v>100.05986756441811</v>
      </c>
      <c r="BE26" s="163">
        <v>100.1323416589384</v>
      </c>
      <c r="BF26" s="163">
        <v>100.19985736500357</v>
      </c>
      <c r="BG26" s="163">
        <v>100.20807332939251</v>
      </c>
      <c r="BH26" s="163">
        <v>100.21827225346738</v>
      </c>
      <c r="BI26" s="163">
        <v>100.21218297094798</v>
      </c>
      <c r="BJ26" s="163">
        <v>102.01222914819684</v>
      </c>
      <c r="BK26" s="163">
        <v>103.07739932728272</v>
      </c>
      <c r="BL26" s="163">
        <v>103.25585675291089</v>
      </c>
      <c r="BM26" s="163">
        <v>103.30683824966891</v>
      </c>
      <c r="BN26" s="163">
        <v>103.96648730444704</v>
      </c>
    </row>
    <row r="27" spans="1:66" s="170" customFormat="1" ht="12.75" customHeight="1">
      <c r="A27" s="593" t="s">
        <v>2950</v>
      </c>
      <c r="B27" s="163" t="s">
        <v>15</v>
      </c>
      <c r="C27" s="163">
        <v>100.07807592801956</v>
      </c>
      <c r="D27" s="163">
        <v>100.12361631409293</v>
      </c>
      <c r="E27" s="163">
        <v>100.16485812330525</v>
      </c>
      <c r="F27" s="163">
        <v>100.18915281256974</v>
      </c>
      <c r="G27" s="163">
        <v>100.13561705703194</v>
      </c>
      <c r="H27" s="163">
        <v>99.876220202335304</v>
      </c>
      <c r="I27" s="163">
        <v>99.847064574190853</v>
      </c>
      <c r="J27" s="163">
        <v>99.775981630511907</v>
      </c>
      <c r="K27" s="163">
        <v>99.801117736862437</v>
      </c>
      <c r="L27" s="163">
        <v>99.784965398491238</v>
      </c>
      <c r="M27" s="163">
        <v>99.696604757466943</v>
      </c>
      <c r="N27" s="163">
        <v>99.733529062458601</v>
      </c>
      <c r="O27" s="163" t="s">
        <v>15</v>
      </c>
      <c r="P27" s="163">
        <v>99.922995459970892</v>
      </c>
      <c r="Q27" s="163">
        <v>99.961418859117558</v>
      </c>
      <c r="R27" s="163">
        <v>100.00376991428598</v>
      </c>
      <c r="S27" s="163">
        <v>100.00662770433266</v>
      </c>
      <c r="T27" s="163">
        <v>99.957066116732832</v>
      </c>
      <c r="U27" s="163">
        <v>100.09984778563168</v>
      </c>
      <c r="V27" s="163">
        <v>100.27296201636113</v>
      </c>
      <c r="W27" s="163">
        <v>100.30777751346317</v>
      </c>
      <c r="X27" s="163">
        <v>100.44693568983223</v>
      </c>
      <c r="Y27" s="163">
        <v>100.45384447559638</v>
      </c>
      <c r="Z27" s="163">
        <v>100.49052650598243</v>
      </c>
      <c r="AA27" s="163">
        <v>100.52903019279358</v>
      </c>
      <c r="AB27" s="163" t="s">
        <v>15</v>
      </c>
      <c r="AC27" s="163">
        <v>99.997468919998113</v>
      </c>
      <c r="AD27" s="163">
        <v>100.00826712315268</v>
      </c>
      <c r="AE27" s="163">
        <v>100.03254462835642</v>
      </c>
      <c r="AF27" s="163">
        <v>100.02752465464498</v>
      </c>
      <c r="AG27" s="163">
        <v>100.00132372683757</v>
      </c>
      <c r="AH27" s="163">
        <v>100.23070644166172</v>
      </c>
      <c r="AI27" s="163">
        <v>100.27115205876676</v>
      </c>
      <c r="AJ27" s="163">
        <v>100.62365931118902</v>
      </c>
      <c r="AK27" s="163">
        <v>100.62255847990791</v>
      </c>
      <c r="AL27" s="163">
        <v>100.85934342229004</v>
      </c>
      <c r="AM27" s="163">
        <v>101.41102435136469</v>
      </c>
      <c r="AN27" s="163">
        <v>101.98410632624039</v>
      </c>
      <c r="AO27" s="163" t="s">
        <v>15</v>
      </c>
      <c r="AP27" s="163">
        <v>100.03350551691051</v>
      </c>
      <c r="AQ27" s="163">
        <v>100.12674736925722</v>
      </c>
      <c r="AR27" s="163">
        <v>100.27046130131801</v>
      </c>
      <c r="AS27" s="163">
        <v>100.31900939180696</v>
      </c>
      <c r="AT27" s="163">
        <v>100.48036480740821</v>
      </c>
      <c r="AU27" s="163">
        <v>101.44603683692284</v>
      </c>
      <c r="AV27" s="163">
        <v>101.50963540462187</v>
      </c>
      <c r="AW27" s="163">
        <v>101.30814765611171</v>
      </c>
      <c r="AX27" s="163">
        <v>101.8660315524837</v>
      </c>
      <c r="AY27" s="163">
        <v>101.85596679876907</v>
      </c>
      <c r="AZ27" s="163">
        <v>101.96571582947271</v>
      </c>
      <c r="BA27" s="163">
        <v>102.4931312527269</v>
      </c>
      <c r="BB27" s="163" t="s">
        <v>15</v>
      </c>
      <c r="BC27" s="163">
        <v>100.29929295130746</v>
      </c>
      <c r="BD27" s="163">
        <v>100.29714633970632</v>
      </c>
      <c r="BE27" s="163">
        <v>100.31046629823948</v>
      </c>
      <c r="BF27" s="163">
        <v>100.75808080060841</v>
      </c>
      <c r="BG27" s="163">
        <v>101.74783035426351</v>
      </c>
      <c r="BH27" s="163">
        <v>101.71708830866444</v>
      </c>
      <c r="BI27" s="163">
        <v>101.76746506818772</v>
      </c>
      <c r="BJ27" s="163">
        <v>102.01490029649811</v>
      </c>
      <c r="BK27" s="163">
        <v>102.64441258276939</v>
      </c>
      <c r="BL27" s="163">
        <v>105.08325605748115</v>
      </c>
      <c r="BM27" s="163">
        <v>106.38641510443254</v>
      </c>
      <c r="BN27" s="163">
        <v>109.10297815942225</v>
      </c>
    </row>
    <row r="28" spans="1:66" s="170" customFormat="1" ht="12.75" customHeight="1">
      <c r="A28" s="161" t="s">
        <v>2994</v>
      </c>
      <c r="B28" s="163" t="s">
        <v>15</v>
      </c>
      <c r="C28" s="163">
        <v>100.07757649334256</v>
      </c>
      <c r="D28" s="163">
        <v>100.1181554293111</v>
      </c>
      <c r="E28" s="163">
        <v>100.16458804277764</v>
      </c>
      <c r="F28" s="163">
        <v>100.19910749676771</v>
      </c>
      <c r="G28" s="163">
        <v>100.1500327918631</v>
      </c>
      <c r="H28" s="163">
        <v>99.976308403345712</v>
      </c>
      <c r="I28" s="163">
        <v>99.948864949971977</v>
      </c>
      <c r="J28" s="163">
        <v>99.845870043787059</v>
      </c>
      <c r="K28" s="163">
        <v>99.882352961374693</v>
      </c>
      <c r="L28" s="163">
        <v>99.858909217883678</v>
      </c>
      <c r="M28" s="163">
        <v>99.730661272894608</v>
      </c>
      <c r="N28" s="163">
        <v>99.784248178299521</v>
      </c>
      <c r="O28" s="163" t="s">
        <v>15</v>
      </c>
      <c r="P28" s="163">
        <v>100.11493972666077</v>
      </c>
      <c r="Q28" s="163">
        <v>100.07825222946094</v>
      </c>
      <c r="R28" s="163">
        <v>100.10481754911397</v>
      </c>
      <c r="S28" s="163">
        <v>100.04752207864742</v>
      </c>
      <c r="T28" s="163">
        <v>99.974428615416628</v>
      </c>
      <c r="U28" s="163">
        <v>100.00363528039085</v>
      </c>
      <c r="V28" s="163">
        <v>100.00551814445602</v>
      </c>
      <c r="W28" s="163">
        <v>100.0269238670183</v>
      </c>
      <c r="X28" s="163">
        <v>100.05063060200273</v>
      </c>
      <c r="Y28" s="163">
        <v>100.02362044477253</v>
      </c>
      <c r="Z28" s="163">
        <v>99.993692817346215</v>
      </c>
      <c r="AA28" s="163">
        <v>100.06781435660741</v>
      </c>
      <c r="AB28" s="163" t="s">
        <v>15</v>
      </c>
      <c r="AC28" s="163">
        <v>100.14121150032982</v>
      </c>
      <c r="AD28" s="163">
        <v>100.16377354394396</v>
      </c>
      <c r="AE28" s="163">
        <v>100.20059929005431</v>
      </c>
      <c r="AF28" s="163">
        <v>100.19920674536549</v>
      </c>
      <c r="AG28" s="163">
        <v>100.20960756605139</v>
      </c>
      <c r="AH28" s="163">
        <v>100.23604427128039</v>
      </c>
      <c r="AI28" s="163">
        <v>100.26230201447031</v>
      </c>
      <c r="AJ28" s="163">
        <v>100.91173242772138</v>
      </c>
      <c r="AK28" s="163">
        <v>100.90823855555196</v>
      </c>
      <c r="AL28" s="163">
        <v>101.25107192480681</v>
      </c>
      <c r="AM28" s="163">
        <v>101.29206753871614</v>
      </c>
      <c r="AN28" s="163">
        <v>102.02093005080226</v>
      </c>
      <c r="AO28" s="163" t="s">
        <v>15</v>
      </c>
      <c r="AP28" s="163">
        <v>100.12014617619303</v>
      </c>
      <c r="AQ28" s="163">
        <v>100.47351272242642</v>
      </c>
      <c r="AR28" s="163">
        <v>100.48197094828453</v>
      </c>
      <c r="AS28" s="163">
        <v>100.58609386350629</v>
      </c>
      <c r="AT28" s="163">
        <v>100.8307602237488</v>
      </c>
      <c r="AU28" s="163">
        <v>101.29674202866774</v>
      </c>
      <c r="AV28" s="163">
        <v>101.35262825187485</v>
      </c>
      <c r="AW28" s="163">
        <v>101.12293776993258</v>
      </c>
      <c r="AX28" s="163">
        <v>101.94560918604635</v>
      </c>
      <c r="AY28" s="163">
        <v>101.89067110897778</v>
      </c>
      <c r="AZ28" s="163">
        <v>102.03872790557473</v>
      </c>
      <c r="BA28" s="163">
        <v>102.81621309360467</v>
      </c>
      <c r="BB28" s="163" t="s">
        <v>15</v>
      </c>
      <c r="BC28" s="163">
        <v>100.4398138935906</v>
      </c>
      <c r="BD28" s="163">
        <v>100.43924875617758</v>
      </c>
      <c r="BE28" s="163">
        <v>100.46011645230874</v>
      </c>
      <c r="BF28" s="163">
        <v>100.69262995557504</v>
      </c>
      <c r="BG28" s="163">
        <v>102.14461359112622</v>
      </c>
      <c r="BH28" s="163">
        <v>102.07781135596316</v>
      </c>
      <c r="BI28" s="163">
        <v>102.16136121408678</v>
      </c>
      <c r="BJ28" s="163">
        <v>102.54990425839208</v>
      </c>
      <c r="BK28" s="163">
        <v>103.51112609100291</v>
      </c>
      <c r="BL28" s="163">
        <v>107.22151240504181</v>
      </c>
      <c r="BM28" s="163">
        <v>109.22213124610631</v>
      </c>
      <c r="BN28" s="163">
        <v>111.74033487622674</v>
      </c>
    </row>
    <row r="29" spans="1:66" s="170" customFormat="1" ht="12.75" customHeight="1">
      <c r="A29" s="161" t="s">
        <v>2953</v>
      </c>
      <c r="B29" s="163" t="s">
        <v>15</v>
      </c>
      <c r="C29" s="163">
        <v>100.08234059646652</v>
      </c>
      <c r="D29" s="163">
        <v>100.17024676266917</v>
      </c>
      <c r="E29" s="163">
        <v>100.16716809591767</v>
      </c>
      <c r="F29" s="163">
        <v>100.10416100520285</v>
      </c>
      <c r="G29" s="163">
        <v>100.01253560191338</v>
      </c>
      <c r="H29" s="163">
        <v>99.563761184334837</v>
      </c>
      <c r="I29" s="163">
        <v>99.530842649003503</v>
      </c>
      <c r="J29" s="163">
        <v>99.530453267878897</v>
      </c>
      <c r="K29" s="163">
        <v>99.530453267878897</v>
      </c>
      <c r="L29" s="163">
        <v>99.530453267878897</v>
      </c>
      <c r="M29" s="163">
        <v>99.530453267878897</v>
      </c>
      <c r="N29" s="163">
        <v>99.530459095540266</v>
      </c>
      <c r="O29" s="163" t="s">
        <v>15</v>
      </c>
      <c r="P29" s="163">
        <v>99.497864708888912</v>
      </c>
      <c r="Q29" s="163">
        <v>99.702648647628195</v>
      </c>
      <c r="R29" s="163">
        <v>99.779962985169064</v>
      </c>
      <c r="S29" s="163">
        <v>99.91605216192518</v>
      </c>
      <c r="T29" s="163">
        <v>99.918610515878498</v>
      </c>
      <c r="U29" s="163">
        <v>100.28320345340936</v>
      </c>
      <c r="V29" s="163">
        <v>100.79073338360817</v>
      </c>
      <c r="W29" s="163">
        <v>100.85173726943488</v>
      </c>
      <c r="X29" s="163">
        <v>101.2163716570638</v>
      </c>
      <c r="Y29" s="163">
        <v>101.2895255502696</v>
      </c>
      <c r="Z29" s="163">
        <v>101.45629796360281</v>
      </c>
      <c r="AA29" s="163">
        <v>101.42523642112886</v>
      </c>
      <c r="AB29" s="163" t="s">
        <v>15</v>
      </c>
      <c r="AC29" s="163">
        <v>99.719365298304879</v>
      </c>
      <c r="AD29" s="163">
        <v>99.707403602275164</v>
      </c>
      <c r="AE29" s="163">
        <v>99.707403602275164</v>
      </c>
      <c r="AF29" s="163">
        <v>99.695365519202568</v>
      </c>
      <c r="AG29" s="163">
        <v>99.598349953221813</v>
      </c>
      <c r="AH29" s="163">
        <v>100.22037916253879</v>
      </c>
      <c r="AI29" s="163">
        <v>100.28827453816919</v>
      </c>
      <c r="AJ29" s="163">
        <v>100.06631452973838</v>
      </c>
      <c r="AK29" s="163">
        <v>100.0698435954326</v>
      </c>
      <c r="AL29" s="163">
        <v>100.10145306705213</v>
      </c>
      <c r="AM29" s="163">
        <v>101.64117411176473</v>
      </c>
      <c r="AN29" s="163">
        <v>101.91286222347502</v>
      </c>
      <c r="AO29" s="163" t="s">
        <v>15</v>
      </c>
      <c r="AP29" s="163">
        <v>99.865701158831271</v>
      </c>
      <c r="AQ29" s="163">
        <v>99.455137319489324</v>
      </c>
      <c r="AR29" s="163">
        <v>99.860812519433367</v>
      </c>
      <c r="AS29" s="163">
        <v>99.801724104534586</v>
      </c>
      <c r="AT29" s="163">
        <v>99.801724104534586</v>
      </c>
      <c r="AU29" s="163">
        <v>101.73518883173993</v>
      </c>
      <c r="AV29" s="163">
        <v>101.81503311102642</v>
      </c>
      <c r="AW29" s="163">
        <v>101.67306288427305</v>
      </c>
      <c r="AX29" s="163">
        <v>101.67249068042572</v>
      </c>
      <c r="AY29" s="163">
        <v>101.7570456695524</v>
      </c>
      <c r="AZ29" s="163">
        <v>101.7859935014026</v>
      </c>
      <c r="BA29" s="163">
        <v>101.7859935014026</v>
      </c>
      <c r="BB29" s="163" t="s">
        <v>15</v>
      </c>
      <c r="BC29" s="163">
        <v>100</v>
      </c>
      <c r="BD29" s="163">
        <v>99.994485035828177</v>
      </c>
      <c r="BE29" s="163">
        <v>99.991729207900704</v>
      </c>
      <c r="BF29" s="163">
        <v>100.8974833427301</v>
      </c>
      <c r="BG29" s="163">
        <v>100.90272908992213</v>
      </c>
      <c r="BH29" s="163">
        <v>100.9375286498239</v>
      </c>
      <c r="BI29" s="163">
        <v>100.92758426715662</v>
      </c>
      <c r="BJ29" s="163">
        <v>100.91839202439968</v>
      </c>
      <c r="BK29" s="163">
        <v>100.94457817318514</v>
      </c>
      <c r="BL29" s="163">
        <v>101.07065896374394</v>
      </c>
      <c r="BM29" s="163">
        <v>101.10527620417389</v>
      </c>
      <c r="BN29" s="163">
        <v>104.1788433629731</v>
      </c>
    </row>
    <row r="30" spans="1:66" s="170" customFormat="1" ht="12.75" customHeight="1">
      <c r="A30" s="593" t="s">
        <v>3806</v>
      </c>
      <c r="B30" s="163" t="s">
        <v>15</v>
      </c>
      <c r="C30" s="163">
        <v>100.27139839129009</v>
      </c>
      <c r="D30" s="163">
        <v>100.16721846150564</v>
      </c>
      <c r="E30" s="163">
        <v>100.07093204921867</v>
      </c>
      <c r="F30" s="163">
        <v>100.1370847775308</v>
      </c>
      <c r="G30" s="163">
        <v>100.07393995273671</v>
      </c>
      <c r="H30" s="163">
        <v>100.08679097058062</v>
      </c>
      <c r="I30" s="163">
        <v>99.951898818263075</v>
      </c>
      <c r="J30" s="163">
        <v>100.04189231462466</v>
      </c>
      <c r="K30" s="163">
        <v>100.16270285044664</v>
      </c>
      <c r="L30" s="163">
        <v>100.21183593617371</v>
      </c>
      <c r="M30" s="163">
        <v>100.29540906935787</v>
      </c>
      <c r="N30" s="163">
        <v>100.44540223795818</v>
      </c>
      <c r="O30" s="163" t="s">
        <v>15</v>
      </c>
      <c r="P30" s="163">
        <v>100.16211578505721</v>
      </c>
      <c r="Q30" s="163">
        <v>100.13478676026979</v>
      </c>
      <c r="R30" s="163">
        <v>100.05317100211482</v>
      </c>
      <c r="S30" s="163">
        <v>100.07744596078123</v>
      </c>
      <c r="T30" s="163">
        <v>100.04486098529604</v>
      </c>
      <c r="U30" s="163">
        <v>99.701575961263316</v>
      </c>
      <c r="V30" s="163">
        <v>99.597470253632196</v>
      </c>
      <c r="W30" s="163">
        <v>99.671376026580347</v>
      </c>
      <c r="X30" s="163">
        <v>100.07740475360256</v>
      </c>
      <c r="Y30" s="163">
        <v>100.19244891210025</v>
      </c>
      <c r="Z30" s="163">
        <v>100.40281342431466</v>
      </c>
      <c r="AA30" s="163">
        <v>100.64631282902661</v>
      </c>
      <c r="AB30" s="163" t="s">
        <v>15</v>
      </c>
      <c r="AC30" s="163">
        <v>100.24314283017814</v>
      </c>
      <c r="AD30" s="163">
        <v>100.21804460769954</v>
      </c>
      <c r="AE30" s="163">
        <v>100.25688627751219</v>
      </c>
      <c r="AF30" s="163">
        <v>100.39040153890022</v>
      </c>
      <c r="AG30" s="163">
        <v>100.26060473547311</v>
      </c>
      <c r="AH30" s="163">
        <v>100.07749335571843</v>
      </c>
      <c r="AI30" s="163">
        <v>99.924789866010371</v>
      </c>
      <c r="AJ30" s="163">
        <v>100.40173308284726</v>
      </c>
      <c r="AK30" s="163">
        <v>100.66025178400278</v>
      </c>
      <c r="AL30" s="163">
        <v>100.69433389875842</v>
      </c>
      <c r="AM30" s="163">
        <v>101.24720128865641</v>
      </c>
      <c r="AN30" s="163">
        <v>101.46846383429018</v>
      </c>
      <c r="AO30" s="163" t="s">
        <v>15</v>
      </c>
      <c r="AP30" s="163">
        <v>100.2145467809997</v>
      </c>
      <c r="AQ30" s="163">
        <v>99.945912450976465</v>
      </c>
      <c r="AR30" s="163">
        <v>99.951205194878057</v>
      </c>
      <c r="AS30" s="163">
        <v>100.0698502359252</v>
      </c>
      <c r="AT30" s="163">
        <v>99.965164663510492</v>
      </c>
      <c r="AU30" s="163">
        <v>99.72789394122222</v>
      </c>
      <c r="AV30" s="163">
        <v>99.728603903894168</v>
      </c>
      <c r="AW30" s="163">
        <v>99.857366890793486</v>
      </c>
      <c r="AX30" s="163">
        <v>100.26199947095844</v>
      </c>
      <c r="AY30" s="163">
        <v>100.4387532251264</v>
      </c>
      <c r="AZ30" s="163">
        <v>100.60018849457677</v>
      </c>
      <c r="BA30" s="163">
        <v>101.1116614588182</v>
      </c>
      <c r="BB30" s="163" t="s">
        <v>15</v>
      </c>
      <c r="BC30" s="163">
        <v>100.80587274649953</v>
      </c>
      <c r="BD30" s="163">
        <v>101.17031308544892</v>
      </c>
      <c r="BE30" s="163">
        <v>101.22873945096804</v>
      </c>
      <c r="BF30" s="163">
        <v>101.21760492958714</v>
      </c>
      <c r="BG30" s="163">
        <v>101.69464412742693</v>
      </c>
      <c r="BH30" s="163">
        <v>101.78171325445066</v>
      </c>
      <c r="BI30" s="163">
        <v>101.84446744301579</v>
      </c>
      <c r="BJ30" s="163">
        <v>101.89091449354173</v>
      </c>
      <c r="BK30" s="163">
        <v>102.11589588711033</v>
      </c>
      <c r="BL30" s="163">
        <v>102.79079410506672</v>
      </c>
      <c r="BM30" s="163">
        <v>103.11829047906964</v>
      </c>
      <c r="BN30" s="163">
        <v>103.99673254013999</v>
      </c>
    </row>
    <row r="31" spans="1:66" s="170" customFormat="1" ht="12.75" customHeight="1">
      <c r="A31" s="161" t="s">
        <v>2955</v>
      </c>
      <c r="B31" s="163" t="s">
        <v>15</v>
      </c>
      <c r="C31" s="163">
        <v>100.1114190832489</v>
      </c>
      <c r="D31" s="163">
        <v>99.973392362992286</v>
      </c>
      <c r="E31" s="163">
        <v>99.865204953574619</v>
      </c>
      <c r="F31" s="163">
        <v>99.871637744881241</v>
      </c>
      <c r="G31" s="163">
        <v>99.718266314643841</v>
      </c>
      <c r="H31" s="163">
        <v>99.780162064577013</v>
      </c>
      <c r="I31" s="163">
        <v>99.702737452731768</v>
      </c>
      <c r="J31" s="163">
        <v>99.783334574736543</v>
      </c>
      <c r="K31" s="163">
        <v>99.901108067526366</v>
      </c>
      <c r="L31" s="163">
        <v>99.917445309419136</v>
      </c>
      <c r="M31" s="163">
        <v>99.987978504247749</v>
      </c>
      <c r="N31" s="163">
        <v>100.09914230132617</v>
      </c>
      <c r="O31" s="163" t="s">
        <v>15</v>
      </c>
      <c r="P31" s="163">
        <v>100.05576210604079</v>
      </c>
      <c r="Q31" s="163">
        <v>100.07804927594388</v>
      </c>
      <c r="R31" s="163">
        <v>99.972713631365679</v>
      </c>
      <c r="S31" s="163">
        <v>99.991014296971329</v>
      </c>
      <c r="T31" s="163">
        <v>99.946527420934359</v>
      </c>
      <c r="U31" s="163">
        <v>99.810377792765649</v>
      </c>
      <c r="V31" s="163">
        <v>99.719880356263502</v>
      </c>
      <c r="W31" s="163">
        <v>99.747463217756533</v>
      </c>
      <c r="X31" s="163">
        <v>100.1157906023856</v>
      </c>
      <c r="Y31" s="163">
        <v>100.22503235511459</v>
      </c>
      <c r="Z31" s="163">
        <v>100.48408031060525</v>
      </c>
      <c r="AA31" s="163">
        <v>100.86738072672287</v>
      </c>
      <c r="AB31" s="163" t="s">
        <v>15</v>
      </c>
      <c r="AC31" s="163">
        <v>100.10488310892076</v>
      </c>
      <c r="AD31" s="163">
        <v>100.10286352322271</v>
      </c>
      <c r="AE31" s="163">
        <v>100.24652878254747</v>
      </c>
      <c r="AF31" s="163">
        <v>100.3300569880865</v>
      </c>
      <c r="AG31" s="163">
        <v>100.28603797499214</v>
      </c>
      <c r="AH31" s="163">
        <v>100.21841785524977</v>
      </c>
      <c r="AI31" s="163">
        <v>100.12735137161248</v>
      </c>
      <c r="AJ31" s="163">
        <v>100.69534473044726</v>
      </c>
      <c r="AK31" s="163">
        <v>100.96796762909254</v>
      </c>
      <c r="AL31" s="163">
        <v>101.02003333252831</v>
      </c>
      <c r="AM31" s="163">
        <v>101.37751398054581</v>
      </c>
      <c r="AN31" s="163">
        <v>101.67480710611902</v>
      </c>
      <c r="AO31" s="163" t="s">
        <v>15</v>
      </c>
      <c r="AP31" s="163">
        <v>100.18363542785274</v>
      </c>
      <c r="AQ31" s="163">
        <v>99.900495840191326</v>
      </c>
      <c r="AR31" s="163">
        <v>99.679749071117854</v>
      </c>
      <c r="AS31" s="163">
        <v>99.725392426963992</v>
      </c>
      <c r="AT31" s="163">
        <v>99.675452849637452</v>
      </c>
      <c r="AU31" s="163">
        <v>99.517393150269882</v>
      </c>
      <c r="AV31" s="163">
        <v>99.546005961231714</v>
      </c>
      <c r="AW31" s="163">
        <v>99.648205570460206</v>
      </c>
      <c r="AX31" s="163">
        <v>100.05325427689145</v>
      </c>
      <c r="AY31" s="163">
        <v>100.32059350426867</v>
      </c>
      <c r="AZ31" s="163">
        <v>100.53956831818553</v>
      </c>
      <c r="BA31" s="163">
        <v>101.15958098199391</v>
      </c>
      <c r="BB31" s="163" t="s">
        <v>15</v>
      </c>
      <c r="BC31" s="163">
        <v>101.14693115429098</v>
      </c>
      <c r="BD31" s="163">
        <v>101.67245597676782</v>
      </c>
      <c r="BE31" s="163">
        <v>101.71416792186838</v>
      </c>
      <c r="BF31" s="163">
        <v>101.67531762338757</v>
      </c>
      <c r="BG31" s="163">
        <v>102.24734370830653</v>
      </c>
      <c r="BH31" s="163">
        <v>102.32520481051391</v>
      </c>
      <c r="BI31" s="163">
        <v>102.39938673901446</v>
      </c>
      <c r="BJ31" s="163">
        <v>102.42285611350161</v>
      </c>
      <c r="BK31" s="163">
        <v>102.61539677332951</v>
      </c>
      <c r="BL31" s="163">
        <v>103.17717398258996</v>
      </c>
      <c r="BM31" s="163">
        <v>103.49647632575289</v>
      </c>
      <c r="BN31" s="163">
        <v>104.19610510163564</v>
      </c>
    </row>
    <row r="32" spans="1:66" s="170" customFormat="1" ht="12.75" customHeight="1">
      <c r="A32" s="165" t="s">
        <v>2959</v>
      </c>
      <c r="B32" s="163" t="s">
        <v>15</v>
      </c>
      <c r="C32" s="163">
        <v>100.02910909860859</v>
      </c>
      <c r="D32" s="163">
        <v>99.600530575304617</v>
      </c>
      <c r="E32" s="163">
        <v>99.481035482213457</v>
      </c>
      <c r="F32" s="163">
        <v>100.82749953365082</v>
      </c>
      <c r="G32" s="163">
        <v>99.685747499851757</v>
      </c>
      <c r="H32" s="163">
        <v>100.48383489770663</v>
      </c>
      <c r="I32" s="163">
        <v>100.76997053809849</v>
      </c>
      <c r="J32" s="163">
        <v>100.93905638700622</v>
      </c>
      <c r="K32" s="163">
        <v>100.72961471868898</v>
      </c>
      <c r="L32" s="163">
        <v>100.86748396421457</v>
      </c>
      <c r="M32" s="163">
        <v>101.07091441783925</v>
      </c>
      <c r="N32" s="163">
        <v>101.11950611998597</v>
      </c>
      <c r="O32" s="163" t="s">
        <v>15</v>
      </c>
      <c r="P32" s="163">
        <v>100.39033347527825</v>
      </c>
      <c r="Q32" s="163">
        <v>100.33635245417894</v>
      </c>
      <c r="R32" s="163">
        <v>99.887406666888836</v>
      </c>
      <c r="S32" s="163">
        <v>99.585382068095981</v>
      </c>
      <c r="T32" s="163">
        <v>99.387836715794037</v>
      </c>
      <c r="U32" s="163">
        <v>99.721261714563596</v>
      </c>
      <c r="V32" s="163">
        <v>99.7336156274811</v>
      </c>
      <c r="W32" s="163">
        <v>99.750530140547724</v>
      </c>
      <c r="X32" s="163">
        <v>99.774947580915693</v>
      </c>
      <c r="Y32" s="163">
        <v>99.788776630421893</v>
      </c>
      <c r="Z32" s="163">
        <v>100.15964033394866</v>
      </c>
      <c r="AA32" s="163">
        <v>100.30107485796267</v>
      </c>
      <c r="AB32" s="163" t="s">
        <v>15</v>
      </c>
      <c r="AC32" s="163">
        <v>100.01753518720369</v>
      </c>
      <c r="AD32" s="163">
        <v>99.544992782043337</v>
      </c>
      <c r="AE32" s="163">
        <v>99.694772701723267</v>
      </c>
      <c r="AF32" s="163">
        <v>99.687278577364751</v>
      </c>
      <c r="AG32" s="163">
        <v>101.32478113320612</v>
      </c>
      <c r="AH32" s="163">
        <v>101.13886598366553</v>
      </c>
      <c r="AI32" s="163">
        <v>101.18640519976631</v>
      </c>
      <c r="AJ32" s="163">
        <v>101.44855724500188</v>
      </c>
      <c r="AK32" s="163">
        <v>102.18865541676179</v>
      </c>
      <c r="AL32" s="163">
        <v>102.19267124075566</v>
      </c>
      <c r="AM32" s="163">
        <v>102.18987537027566</v>
      </c>
      <c r="AN32" s="163">
        <v>102.15613928472618</v>
      </c>
      <c r="AO32" s="163" t="s">
        <v>15</v>
      </c>
      <c r="AP32" s="163">
        <v>99.994642319039102</v>
      </c>
      <c r="AQ32" s="163">
        <v>99.623087727069105</v>
      </c>
      <c r="AR32" s="163">
        <v>99.124168216449178</v>
      </c>
      <c r="AS32" s="163">
        <v>99.457143653021049</v>
      </c>
      <c r="AT32" s="163">
        <v>101.01300774821415</v>
      </c>
      <c r="AU32" s="163">
        <v>100.97695185542128</v>
      </c>
      <c r="AV32" s="163">
        <v>100.89613571969325</v>
      </c>
      <c r="AW32" s="163">
        <v>100.72362604735436</v>
      </c>
      <c r="AX32" s="163">
        <v>100.64720611650945</v>
      </c>
      <c r="AY32" s="163">
        <v>100.51293820781204</v>
      </c>
      <c r="AZ32" s="163">
        <v>100.53824580484421</v>
      </c>
      <c r="BA32" s="163">
        <v>100.54736391825276</v>
      </c>
      <c r="BB32" s="163" t="s">
        <v>15</v>
      </c>
      <c r="BC32" s="163">
        <v>100.39368765872703</v>
      </c>
      <c r="BD32" s="163">
        <v>101.25991876364291</v>
      </c>
      <c r="BE32" s="163">
        <v>101.33138945732516</v>
      </c>
      <c r="BF32" s="163">
        <v>101.34016493163793</v>
      </c>
      <c r="BG32" s="163">
        <v>101.33290338205477</v>
      </c>
      <c r="BH32" s="163">
        <v>101.34677235819132</v>
      </c>
      <c r="BI32" s="163">
        <v>101.34804506692726</v>
      </c>
      <c r="BJ32" s="163">
        <v>101.48176063690832</v>
      </c>
      <c r="BK32" s="163">
        <v>101.55334402916552</v>
      </c>
      <c r="BL32" s="163">
        <v>101.55241872234886</v>
      </c>
      <c r="BM32" s="163">
        <v>101.5847973291355</v>
      </c>
      <c r="BN32" s="163">
        <v>101.65916834558919</v>
      </c>
    </row>
    <row r="33" spans="1:66" s="170" customFormat="1" ht="12.75" customHeight="1">
      <c r="A33" s="165" t="s">
        <v>3807</v>
      </c>
      <c r="B33" s="163" t="s">
        <v>15</v>
      </c>
      <c r="C33" s="163">
        <v>100.11937284029698</v>
      </c>
      <c r="D33" s="163">
        <v>99.993513950821594</v>
      </c>
      <c r="E33" s="163">
        <v>99.853427706531278</v>
      </c>
      <c r="F33" s="163">
        <v>99.776906888243403</v>
      </c>
      <c r="G33" s="163">
        <v>99.662920173235364</v>
      </c>
      <c r="H33" s="163">
        <v>99.653968898334327</v>
      </c>
      <c r="I33" s="163">
        <v>99.552737930765304</v>
      </c>
      <c r="J33" s="163">
        <v>99.621629577504734</v>
      </c>
      <c r="K33" s="163">
        <v>99.739275437995261</v>
      </c>
      <c r="L33" s="163">
        <v>99.756259073201107</v>
      </c>
      <c r="M33" s="163">
        <v>99.823190114917693</v>
      </c>
      <c r="N33" s="163">
        <v>99.93665841174338</v>
      </c>
      <c r="O33" s="163" t="s">
        <v>15</v>
      </c>
      <c r="P33" s="163">
        <v>100.03964064694802</v>
      </c>
      <c r="Q33" s="163">
        <v>100.04678271623197</v>
      </c>
      <c r="R33" s="163">
        <v>99.942915525272142</v>
      </c>
      <c r="S33" s="163">
        <v>99.973460874051653</v>
      </c>
      <c r="T33" s="163">
        <v>99.93573587665297</v>
      </c>
      <c r="U33" s="163">
        <v>99.76795985434417</v>
      </c>
      <c r="V33" s="163">
        <v>99.661440241940937</v>
      </c>
      <c r="W33" s="163">
        <v>99.692260976374385</v>
      </c>
      <c r="X33" s="163">
        <v>100.1199398288131</v>
      </c>
      <c r="Y33" s="163">
        <v>100.24148994236815</v>
      </c>
      <c r="Z33" s="163">
        <v>100.53083629525563</v>
      </c>
      <c r="AA33" s="163">
        <v>100.97171540090235</v>
      </c>
      <c r="AB33" s="163" t="s">
        <v>15</v>
      </c>
      <c r="AC33" s="163">
        <v>100.0598934291769</v>
      </c>
      <c r="AD33" s="163">
        <v>100.04980497840386</v>
      </c>
      <c r="AE33" s="163">
        <v>100.21025065293156</v>
      </c>
      <c r="AF33" s="163">
        <v>100.30792945558682</v>
      </c>
      <c r="AG33" s="163">
        <v>100.25920219949856</v>
      </c>
      <c r="AH33" s="163">
        <v>100.12502024375164</v>
      </c>
      <c r="AI33" s="163">
        <v>100.00533894723442</v>
      </c>
      <c r="AJ33" s="163">
        <v>100.66035350086391</v>
      </c>
      <c r="AK33" s="163">
        <v>100.95273006457704</v>
      </c>
      <c r="AL33" s="163">
        <v>101.0141445850967</v>
      </c>
      <c r="AM33" s="163">
        <v>101.43796393331921</v>
      </c>
      <c r="AN33" s="163">
        <v>101.69989277289564</v>
      </c>
      <c r="AO33" s="163" t="s">
        <v>15</v>
      </c>
      <c r="AP33" s="163">
        <v>100.13548847541365</v>
      </c>
      <c r="AQ33" s="163">
        <v>99.756196321127888</v>
      </c>
      <c r="AR33" s="163">
        <v>99.49393054646437</v>
      </c>
      <c r="AS33" s="163">
        <v>99.533744270542329</v>
      </c>
      <c r="AT33" s="163">
        <v>99.412638806406477</v>
      </c>
      <c r="AU33" s="163">
        <v>99.22701355799218</v>
      </c>
      <c r="AV33" s="163">
        <v>99.236498328288221</v>
      </c>
      <c r="AW33" s="163">
        <v>99.268173892112586</v>
      </c>
      <c r="AX33" s="163">
        <v>99.701173220455104</v>
      </c>
      <c r="AY33" s="163">
        <v>99.972854705187103</v>
      </c>
      <c r="AZ33" s="163">
        <v>100.20197747363196</v>
      </c>
      <c r="BA33" s="163">
        <v>100.85937862996097</v>
      </c>
      <c r="BB33" s="163" t="s">
        <v>15</v>
      </c>
      <c r="BC33" s="163">
        <v>101.20945208775358</v>
      </c>
      <c r="BD33" s="163">
        <v>101.72990202170492</v>
      </c>
      <c r="BE33" s="163">
        <v>101.75363245880476</v>
      </c>
      <c r="BF33" s="163">
        <v>101.68031520833335</v>
      </c>
      <c r="BG33" s="163">
        <v>102.11452617690728</v>
      </c>
      <c r="BH33" s="163">
        <v>102.19425253596066</v>
      </c>
      <c r="BI33" s="163">
        <v>102.25028508839067</v>
      </c>
      <c r="BJ33" s="163">
        <v>102.26471622866148</v>
      </c>
      <c r="BK33" s="163">
        <v>102.46586803241486</v>
      </c>
      <c r="BL33" s="163">
        <v>103.05806057551625</v>
      </c>
      <c r="BM33" s="163">
        <v>103.3739299229769</v>
      </c>
      <c r="BN33" s="163">
        <v>104.1017259521479</v>
      </c>
    </row>
    <row r="34" spans="1:66" s="170" customFormat="1" ht="12.75" customHeight="1">
      <c r="A34" s="946" t="s">
        <v>2956</v>
      </c>
      <c r="B34" s="163" t="s">
        <v>15</v>
      </c>
      <c r="C34" s="163">
        <v>100.18190249759928</v>
      </c>
      <c r="D34" s="163">
        <v>100.15663368888393</v>
      </c>
      <c r="E34" s="163">
        <v>100.09804658507919</v>
      </c>
      <c r="F34" s="163">
        <v>100.33120851259557</v>
      </c>
      <c r="G34" s="163">
        <v>100.2283213046459</v>
      </c>
      <c r="H34" s="163">
        <v>100.24931808222088</v>
      </c>
      <c r="I34" s="163">
        <v>100.21198510914118</v>
      </c>
      <c r="J34" s="163">
        <v>100.23661248776628</v>
      </c>
      <c r="K34" s="163">
        <v>100.23330448287207</v>
      </c>
      <c r="L34" s="163">
        <v>100.50409700377794</v>
      </c>
      <c r="M34" s="163">
        <v>100.63951078931956</v>
      </c>
      <c r="N34" s="163">
        <v>100.82021217447547</v>
      </c>
      <c r="O34" s="163" t="s">
        <v>15</v>
      </c>
      <c r="P34" s="163">
        <v>100.04143745394683</v>
      </c>
      <c r="Q34" s="163">
        <v>100.23172029674853</v>
      </c>
      <c r="R34" s="163">
        <v>100.22692841103095</v>
      </c>
      <c r="S34" s="163">
        <v>100.19046674220621</v>
      </c>
      <c r="T34" s="163">
        <v>100.18404647827541</v>
      </c>
      <c r="U34" s="163">
        <v>100.22291942394959</v>
      </c>
      <c r="V34" s="163">
        <v>100.18039917026196</v>
      </c>
      <c r="W34" s="163">
        <v>100.14638094114103</v>
      </c>
      <c r="X34" s="163">
        <v>100.54367416113843</v>
      </c>
      <c r="Y34" s="163">
        <v>100.74895380232243</v>
      </c>
      <c r="Z34" s="163">
        <v>101.39685065309172</v>
      </c>
      <c r="AA34" s="163">
        <v>102.90443019103969</v>
      </c>
      <c r="AB34" s="163" t="s">
        <v>15</v>
      </c>
      <c r="AC34" s="163">
        <v>100.08259055212068</v>
      </c>
      <c r="AD34" s="163">
        <v>100.24471778719742</v>
      </c>
      <c r="AE34" s="163">
        <v>100.78561085998494</v>
      </c>
      <c r="AF34" s="163">
        <v>100.93793006691752</v>
      </c>
      <c r="AG34" s="163">
        <v>100.93373073937322</v>
      </c>
      <c r="AH34" s="163">
        <v>100.77501060657299</v>
      </c>
      <c r="AI34" s="163">
        <v>100.74327638634482</v>
      </c>
      <c r="AJ34" s="163">
        <v>100.96981133172403</v>
      </c>
      <c r="AK34" s="163">
        <v>101.02907431063043</v>
      </c>
      <c r="AL34" s="163">
        <v>101.165055485908</v>
      </c>
      <c r="AM34" s="163">
        <v>101.4059495454535</v>
      </c>
      <c r="AN34" s="163">
        <v>101.86562658039338</v>
      </c>
      <c r="AO34" s="163" t="s">
        <v>15</v>
      </c>
      <c r="AP34" s="163">
        <v>100.22702566150592</v>
      </c>
      <c r="AQ34" s="163">
        <v>100.29378076545625</v>
      </c>
      <c r="AR34" s="163">
        <v>100.21547500022227</v>
      </c>
      <c r="AS34" s="163">
        <v>100.09973867778177</v>
      </c>
      <c r="AT34" s="163">
        <v>100.11179655455422</v>
      </c>
      <c r="AU34" s="163">
        <v>99.810559165500607</v>
      </c>
      <c r="AV34" s="163">
        <v>100.20975392973293</v>
      </c>
      <c r="AW34" s="163">
        <v>100.43909565547796</v>
      </c>
      <c r="AX34" s="163">
        <v>100.77855078678701</v>
      </c>
      <c r="AY34" s="163">
        <v>100.91722819943259</v>
      </c>
      <c r="AZ34" s="163">
        <v>101.0553686531035</v>
      </c>
      <c r="BA34" s="163">
        <v>102.6279624828</v>
      </c>
      <c r="BB34" s="163" t="s">
        <v>15</v>
      </c>
      <c r="BC34" s="163">
        <v>100.54505753434249</v>
      </c>
      <c r="BD34" s="163">
        <v>100.63248620637133</v>
      </c>
      <c r="BE34" s="163">
        <v>100.63621628270019</v>
      </c>
      <c r="BF34" s="163">
        <v>100.4349047396769</v>
      </c>
      <c r="BG34" s="163">
        <v>99.427908405564992</v>
      </c>
      <c r="BH34" s="163">
        <v>99.381435725299568</v>
      </c>
      <c r="BI34" s="163">
        <v>99.456251365992216</v>
      </c>
      <c r="BJ34" s="163">
        <v>99.426495203731236</v>
      </c>
      <c r="BK34" s="163">
        <v>99.409476706575418</v>
      </c>
      <c r="BL34" s="163">
        <v>99.953313153950972</v>
      </c>
      <c r="BM34" s="163">
        <v>100.27804145568801</v>
      </c>
      <c r="BN34" s="163">
        <v>101.73968327453726</v>
      </c>
    </row>
    <row r="35" spans="1:66" s="170" customFormat="1" ht="12.75" customHeight="1">
      <c r="A35" s="946" t="s">
        <v>2957</v>
      </c>
      <c r="B35" s="163" t="s">
        <v>15</v>
      </c>
      <c r="C35" s="163">
        <v>100.05315838376987</v>
      </c>
      <c r="D35" s="163">
        <v>99.915516911911411</v>
      </c>
      <c r="E35" s="163">
        <v>99.760792566872752</v>
      </c>
      <c r="F35" s="163">
        <v>99.543460328249466</v>
      </c>
      <c r="G35" s="163">
        <v>99.373540574743316</v>
      </c>
      <c r="H35" s="163">
        <v>99.421711320970829</v>
      </c>
      <c r="I35" s="163">
        <v>99.399895652032782</v>
      </c>
      <c r="J35" s="163">
        <v>99.290360279308942</v>
      </c>
      <c r="K35" s="163">
        <v>99.20960495648248</v>
      </c>
      <c r="L35" s="163">
        <v>99.215159466300591</v>
      </c>
      <c r="M35" s="163">
        <v>99.194225608891728</v>
      </c>
      <c r="N35" s="163">
        <v>99.310901188091691</v>
      </c>
      <c r="O35" s="163" t="s">
        <v>15</v>
      </c>
      <c r="P35" s="163">
        <v>100.04178215872204</v>
      </c>
      <c r="Q35" s="163">
        <v>99.971212320477704</v>
      </c>
      <c r="R35" s="163">
        <v>99.746604085439316</v>
      </c>
      <c r="S35" s="163">
        <v>99.75013017584179</v>
      </c>
      <c r="T35" s="163">
        <v>99.704034611673052</v>
      </c>
      <c r="U35" s="163">
        <v>99.567043986598065</v>
      </c>
      <c r="V35" s="163">
        <v>99.477470469866944</v>
      </c>
      <c r="W35" s="163">
        <v>99.417177186616385</v>
      </c>
      <c r="X35" s="163">
        <v>99.534086998233974</v>
      </c>
      <c r="Y35" s="163">
        <v>99.604499503886572</v>
      </c>
      <c r="Z35" s="163">
        <v>99.678378379790416</v>
      </c>
      <c r="AA35" s="163">
        <v>99.816603458684895</v>
      </c>
      <c r="AB35" s="163" t="s">
        <v>15</v>
      </c>
      <c r="AC35" s="163">
        <v>100.01952959080538</v>
      </c>
      <c r="AD35" s="163">
        <v>99.866886391085359</v>
      </c>
      <c r="AE35" s="163">
        <v>99.760517514231495</v>
      </c>
      <c r="AF35" s="163">
        <v>99.866322246791569</v>
      </c>
      <c r="AG35" s="163">
        <v>99.857432484712362</v>
      </c>
      <c r="AH35" s="163">
        <v>99.928824236790732</v>
      </c>
      <c r="AI35" s="163">
        <v>99.956868999619388</v>
      </c>
      <c r="AJ35" s="163">
        <v>100.91080635433218</v>
      </c>
      <c r="AK35" s="163">
        <v>101.0144578910469</v>
      </c>
      <c r="AL35" s="163">
        <v>101.06061232168426</v>
      </c>
      <c r="AM35" s="163">
        <v>101.87465174841546</v>
      </c>
      <c r="AN35" s="163">
        <v>102.09727183549215</v>
      </c>
      <c r="AO35" s="163" t="s">
        <v>15</v>
      </c>
      <c r="AP35" s="163">
        <v>100.09490907233022</v>
      </c>
      <c r="AQ35" s="163">
        <v>99.201694248901347</v>
      </c>
      <c r="AR35" s="163">
        <v>98.726781153320957</v>
      </c>
      <c r="AS35" s="163">
        <v>98.83026059692223</v>
      </c>
      <c r="AT35" s="163">
        <v>98.632764018462979</v>
      </c>
      <c r="AU35" s="163">
        <v>98.36062273535245</v>
      </c>
      <c r="AV35" s="163">
        <v>98.072509750281625</v>
      </c>
      <c r="AW35" s="163">
        <v>97.934773039785298</v>
      </c>
      <c r="AX35" s="163">
        <v>98.1687831120895</v>
      </c>
      <c r="AY35" s="163">
        <v>98.686040753669928</v>
      </c>
      <c r="AZ35" s="163">
        <v>99.073656826841201</v>
      </c>
      <c r="BA35" s="163">
        <v>99.217738434135228</v>
      </c>
      <c r="BB35" s="163" t="s">
        <v>15</v>
      </c>
      <c r="BC35" s="163">
        <v>102.42993352786871</v>
      </c>
      <c r="BD35" s="163">
        <v>103.57472389938927</v>
      </c>
      <c r="BE35" s="163">
        <v>103.59727436955531</v>
      </c>
      <c r="BF35" s="163">
        <v>103.49874009247782</v>
      </c>
      <c r="BG35" s="163">
        <v>105.23070052766053</v>
      </c>
      <c r="BH35" s="163">
        <v>105.2471268860514</v>
      </c>
      <c r="BI35" s="163">
        <v>105.2289088595228</v>
      </c>
      <c r="BJ35" s="163">
        <v>105.24918997885425</v>
      </c>
      <c r="BK35" s="163">
        <v>105.41873224184278</v>
      </c>
      <c r="BL35" s="163">
        <v>105.58449016441756</v>
      </c>
      <c r="BM35" s="163">
        <v>105.73639016534212</v>
      </c>
      <c r="BN35" s="163">
        <v>106.14342973638024</v>
      </c>
    </row>
    <row r="36" spans="1:66" s="170" customFormat="1" ht="12.75" customHeight="1">
      <c r="A36" s="946" t="s">
        <v>2958</v>
      </c>
      <c r="B36" s="163" t="s">
        <v>15</v>
      </c>
      <c r="C36" s="163">
        <v>100.16569242480257</v>
      </c>
      <c r="D36" s="163">
        <v>99.961274814494089</v>
      </c>
      <c r="E36" s="163">
        <v>99.765770994144631</v>
      </c>
      <c r="F36" s="163">
        <v>99.616297741203965</v>
      </c>
      <c r="G36" s="163">
        <v>99.581903899204235</v>
      </c>
      <c r="H36" s="163">
        <v>99.443701954143961</v>
      </c>
      <c r="I36" s="163">
        <v>99.140105949875959</v>
      </c>
      <c r="J36" s="163">
        <v>99.56252624537025</v>
      </c>
      <c r="K36" s="163">
        <v>100.1463427014474</v>
      </c>
      <c r="L36" s="163">
        <v>99.924555131504817</v>
      </c>
      <c r="M36" s="163">
        <v>100.07361782800059</v>
      </c>
      <c r="N36" s="163">
        <v>100.11304055589503</v>
      </c>
      <c r="O36" s="163" t="s">
        <v>15</v>
      </c>
      <c r="P36" s="163">
        <v>100.03409720912219</v>
      </c>
      <c r="Q36" s="163">
        <v>99.989168789449678</v>
      </c>
      <c r="R36" s="163">
        <v>99.993521332921645</v>
      </c>
      <c r="S36" s="163">
        <v>100.1392173834617</v>
      </c>
      <c r="T36" s="163">
        <v>100.08407768014519</v>
      </c>
      <c r="U36" s="163">
        <v>99.661617250661791</v>
      </c>
      <c r="V36" s="163">
        <v>99.464211489962281</v>
      </c>
      <c r="W36" s="163">
        <v>99.706812413751891</v>
      </c>
      <c r="X36" s="163">
        <v>100.66781886105625</v>
      </c>
      <c r="Y36" s="163">
        <v>100.78919854448468</v>
      </c>
      <c r="Z36" s="163">
        <v>101.07207742213625</v>
      </c>
      <c r="AA36" s="163">
        <v>100.94582042628066</v>
      </c>
      <c r="AB36" s="163" t="s">
        <v>15</v>
      </c>
      <c r="AC36" s="163">
        <v>100.10197143372766</v>
      </c>
      <c r="AD36" s="163">
        <v>100.14788448738356</v>
      </c>
      <c r="AE36" s="163">
        <v>100.35468011157627</v>
      </c>
      <c r="AF36" s="163">
        <v>100.38432313490036</v>
      </c>
      <c r="AG36" s="163">
        <v>100.22673616734426</v>
      </c>
      <c r="AH36" s="163">
        <v>99.7866455649892</v>
      </c>
      <c r="AI36" s="163">
        <v>99.340923745130141</v>
      </c>
      <c r="AJ36" s="163">
        <v>99.946273596001845</v>
      </c>
      <c r="AK36" s="163">
        <v>100.7766602549915</v>
      </c>
      <c r="AL36" s="163">
        <v>100.7876015593191</v>
      </c>
      <c r="AM36" s="163">
        <v>100.76790949799475</v>
      </c>
      <c r="AN36" s="163">
        <v>100.89411888172455</v>
      </c>
      <c r="AO36" s="163" t="s">
        <v>15</v>
      </c>
      <c r="AP36" s="163">
        <v>100.10855179527776</v>
      </c>
      <c r="AQ36" s="163">
        <v>100.11253881949681</v>
      </c>
      <c r="AR36" s="163">
        <v>100.00947536304443</v>
      </c>
      <c r="AS36" s="163">
        <v>100.10367348352433</v>
      </c>
      <c r="AT36" s="163">
        <v>99.971629835208972</v>
      </c>
      <c r="AU36" s="163">
        <v>100.0442200072539</v>
      </c>
      <c r="AV36" s="163">
        <v>99.990595926508036</v>
      </c>
      <c r="AW36" s="163">
        <v>100.01819399118051</v>
      </c>
      <c r="AX36" s="163">
        <v>100.87549285524717</v>
      </c>
      <c r="AY36" s="163">
        <v>100.95224118829573</v>
      </c>
      <c r="AZ36" s="163">
        <v>101.06246228790856</v>
      </c>
      <c r="BA36" s="163">
        <v>101.29351710304593</v>
      </c>
      <c r="BB36" s="163" t="s">
        <v>15</v>
      </c>
      <c r="BC36" s="163">
        <v>100.29056395067433</v>
      </c>
      <c r="BD36" s="163">
        <v>100.46496036214407</v>
      </c>
      <c r="BE36" s="163">
        <v>100.51706025079048</v>
      </c>
      <c r="BF36" s="163">
        <v>100.65139890453176</v>
      </c>
      <c r="BG36" s="163">
        <v>101.08670051890792</v>
      </c>
      <c r="BH36" s="163">
        <v>101.38836677182994</v>
      </c>
      <c r="BI36" s="163">
        <v>101.5055911890253</v>
      </c>
      <c r="BJ36" s="163">
        <v>101.56612082868703</v>
      </c>
      <c r="BK36" s="163">
        <v>102.0624380999986</v>
      </c>
      <c r="BL36" s="163">
        <v>103.19093342323259</v>
      </c>
      <c r="BM36" s="163">
        <v>103.67958681455534</v>
      </c>
      <c r="BN36" s="163">
        <v>103.88811547191688</v>
      </c>
    </row>
    <row r="37" spans="1:66" s="170" customFormat="1" ht="12.75" customHeight="1">
      <c r="A37" s="165" t="s">
        <v>3828</v>
      </c>
      <c r="B37" s="163" t="s">
        <v>15</v>
      </c>
      <c r="C37" s="163">
        <v>100.05626581652238</v>
      </c>
      <c r="D37" s="163">
        <v>100.05223158048504</v>
      </c>
      <c r="E37" s="163">
        <v>100.65808604529931</v>
      </c>
      <c r="F37" s="163">
        <v>100.64888756524191</v>
      </c>
      <c r="G37" s="163">
        <v>100.99073286563221</v>
      </c>
      <c r="H37" s="163">
        <v>101.84550556789669</v>
      </c>
      <c r="I37" s="163">
        <v>101.85896303727991</v>
      </c>
      <c r="J37" s="163">
        <v>102.12366198147846</v>
      </c>
      <c r="K37" s="163">
        <v>102.65554547753111</v>
      </c>
      <c r="L37" s="163">
        <v>102.48781761072505</v>
      </c>
      <c r="M37" s="163">
        <v>102.46758421348933</v>
      </c>
      <c r="N37" s="163">
        <v>102.59402982733934</v>
      </c>
      <c r="O37" s="163" t="s">
        <v>15</v>
      </c>
      <c r="P37" s="163">
        <v>99.983481119227264</v>
      </c>
      <c r="Q37" s="163">
        <v>100.47308383496502</v>
      </c>
      <c r="R37" s="163">
        <v>100.72497527852049</v>
      </c>
      <c r="S37" s="163">
        <v>100.85084026141227</v>
      </c>
      <c r="T37" s="163">
        <v>100.85273500807976</v>
      </c>
      <c r="U37" s="163">
        <v>100.8058647117589</v>
      </c>
      <c r="V37" s="163">
        <v>100.79339078670601</v>
      </c>
      <c r="W37" s="163">
        <v>100.79689296078817</v>
      </c>
      <c r="X37" s="163">
        <v>100.85519627327567</v>
      </c>
      <c r="Y37" s="163">
        <v>100.89301374429257</v>
      </c>
      <c r="Z37" s="163">
        <v>100.88940780738191</v>
      </c>
      <c r="AA37" s="163">
        <v>100.93527458704857</v>
      </c>
      <c r="AB37" s="163" t="s">
        <v>15</v>
      </c>
      <c r="AC37" s="163">
        <v>100.38135158919094</v>
      </c>
      <c r="AD37" s="163">
        <v>100.54790690176691</v>
      </c>
      <c r="AE37" s="163">
        <v>100.56672430951895</v>
      </c>
      <c r="AF37" s="163">
        <v>100.55466108271401</v>
      </c>
      <c r="AG37" s="163">
        <v>99.987820045982133</v>
      </c>
      <c r="AH37" s="163">
        <v>100.3779779789556</v>
      </c>
      <c r="AI37" s="163">
        <v>100.43757549247229</v>
      </c>
      <c r="AJ37" s="163">
        <v>100.49037814408825</v>
      </c>
      <c r="AK37" s="163">
        <v>100.49037814408825</v>
      </c>
      <c r="AL37" s="163">
        <v>100.49055558283651</v>
      </c>
      <c r="AM37" s="163">
        <v>100.49056775413452</v>
      </c>
      <c r="AN37" s="163">
        <v>101.19502300074434</v>
      </c>
      <c r="AO37" s="163" t="s">
        <v>15</v>
      </c>
      <c r="AP37" s="163">
        <v>100.62266955922026</v>
      </c>
      <c r="AQ37" s="163">
        <v>101.03629356932903</v>
      </c>
      <c r="AR37" s="163">
        <v>101.18885161189091</v>
      </c>
      <c r="AS37" s="163">
        <v>101.20069682644892</v>
      </c>
      <c r="AT37" s="163">
        <v>101.20061516855444</v>
      </c>
      <c r="AU37" s="163">
        <v>101.20037019487091</v>
      </c>
      <c r="AV37" s="163">
        <v>102.37145412613597</v>
      </c>
      <c r="AW37" s="163">
        <v>102.37145412613597</v>
      </c>
      <c r="AX37" s="163">
        <v>102.37569855401361</v>
      </c>
      <c r="AY37" s="163">
        <v>102.28260059964241</v>
      </c>
      <c r="AZ37" s="163">
        <v>102.22901317848621</v>
      </c>
      <c r="BA37" s="163">
        <v>102.32281033735742</v>
      </c>
      <c r="BB37" s="163" t="s">
        <v>15</v>
      </c>
      <c r="BC37" s="163">
        <v>100.06140815085057</v>
      </c>
      <c r="BD37" s="163">
        <v>100.59010488362678</v>
      </c>
      <c r="BE37" s="163">
        <v>101.46558267169368</v>
      </c>
      <c r="BF37" s="163">
        <v>101.7273840308319</v>
      </c>
      <c r="BG37" s="163">
        <v>101.75469811465439</v>
      </c>
      <c r="BH37" s="163">
        <v>101.76621050100833</v>
      </c>
      <c r="BI37" s="163">
        <v>101.76072974824892</v>
      </c>
      <c r="BJ37" s="163">
        <v>101.70598317954209</v>
      </c>
      <c r="BK37" s="163">
        <v>101.72108227325951</v>
      </c>
      <c r="BL37" s="163">
        <v>101.73709138176443</v>
      </c>
      <c r="BM37" s="163">
        <v>102.48317221975232</v>
      </c>
      <c r="BN37" s="163">
        <v>102.48385776448694</v>
      </c>
    </row>
    <row r="38" spans="1:66" s="170" customFormat="1" ht="12.75" customHeight="1">
      <c r="A38" s="165" t="s">
        <v>2995</v>
      </c>
      <c r="B38" s="163" t="s">
        <v>15</v>
      </c>
      <c r="C38" s="163">
        <v>100.06930983821738</v>
      </c>
      <c r="D38" s="163">
        <v>99.961220731708138</v>
      </c>
      <c r="E38" s="163">
        <v>100.06579230701449</v>
      </c>
      <c r="F38" s="163">
        <v>100.05309656885089</v>
      </c>
      <c r="G38" s="163">
        <v>100.03216579290297</v>
      </c>
      <c r="H38" s="163">
        <v>100.04646017741585</v>
      </c>
      <c r="I38" s="163">
        <v>100.05714794888118</v>
      </c>
      <c r="J38" s="163">
        <v>100.09054433945803</v>
      </c>
      <c r="K38" s="163">
        <v>100.18151085450305</v>
      </c>
      <c r="L38" s="163">
        <v>100.25907103063764</v>
      </c>
      <c r="M38" s="163">
        <v>100.37070063778609</v>
      </c>
      <c r="N38" s="163">
        <v>100.50423161326711</v>
      </c>
      <c r="O38" s="163" t="s">
        <v>15</v>
      </c>
      <c r="P38" s="163">
        <v>100.19921207180396</v>
      </c>
      <c r="Q38" s="163">
        <v>100.18331609985228</v>
      </c>
      <c r="R38" s="163">
        <v>100.17628961784817</v>
      </c>
      <c r="S38" s="163">
        <v>100.17762491875084</v>
      </c>
      <c r="T38" s="163">
        <v>100.07172305343377</v>
      </c>
      <c r="U38" s="163">
        <v>99.975682848645121</v>
      </c>
      <c r="V38" s="163">
        <v>99.994405235869579</v>
      </c>
      <c r="W38" s="163">
        <v>100.04895322059282</v>
      </c>
      <c r="X38" s="163">
        <v>100.10305268634825</v>
      </c>
      <c r="Y38" s="163">
        <v>100.28768358542767</v>
      </c>
      <c r="Z38" s="163">
        <v>100.52493573539461</v>
      </c>
      <c r="AA38" s="163">
        <v>100.67929950958295</v>
      </c>
      <c r="AB38" s="163" t="s">
        <v>15</v>
      </c>
      <c r="AC38" s="163">
        <v>101.01920729020912</v>
      </c>
      <c r="AD38" s="163">
        <v>101.40718257681938</v>
      </c>
      <c r="AE38" s="163">
        <v>101.49229488109673</v>
      </c>
      <c r="AF38" s="163">
        <v>101.7196482626036</v>
      </c>
      <c r="AG38" s="163">
        <v>101.96030105435068</v>
      </c>
      <c r="AH38" s="163">
        <v>102.75490462708892</v>
      </c>
      <c r="AI38" s="163">
        <v>102.90813650476522</v>
      </c>
      <c r="AJ38" s="163">
        <v>102.92707561915471</v>
      </c>
      <c r="AK38" s="163">
        <v>102.9513708185173</v>
      </c>
      <c r="AL38" s="163">
        <v>102.95684083994576</v>
      </c>
      <c r="AM38" s="163">
        <v>102.93994158524762</v>
      </c>
      <c r="AN38" s="163">
        <v>102.94700586892654</v>
      </c>
      <c r="AO38" s="163" t="s">
        <v>15</v>
      </c>
      <c r="AP38" s="163">
        <v>100.12250928513824</v>
      </c>
      <c r="AQ38" s="163">
        <v>100.53286209098384</v>
      </c>
      <c r="AR38" s="163">
        <v>100.64618052639412</v>
      </c>
      <c r="AS38" s="163">
        <v>100.57797214150021</v>
      </c>
      <c r="AT38" s="163">
        <v>100.44357476222343</v>
      </c>
      <c r="AU38" s="163">
        <v>100.43961772820296</v>
      </c>
      <c r="AV38" s="163">
        <v>100.43247528289032</v>
      </c>
      <c r="AW38" s="163">
        <v>107.59181548983661</v>
      </c>
      <c r="AX38" s="163">
        <v>107.6384811424536</v>
      </c>
      <c r="AY38" s="163">
        <v>109.3017570493718</v>
      </c>
      <c r="AZ38" s="163">
        <v>109.65685677516414</v>
      </c>
      <c r="BA38" s="163">
        <v>109.66909727248463</v>
      </c>
      <c r="BB38" s="163" t="s">
        <v>15</v>
      </c>
      <c r="BC38" s="163">
        <v>99.997465527663323</v>
      </c>
      <c r="BD38" s="163">
        <v>99.999828498297035</v>
      </c>
      <c r="BE38" s="163">
        <v>100.02356692274464</v>
      </c>
      <c r="BF38" s="163">
        <v>102.09920391183817</v>
      </c>
      <c r="BG38" s="163">
        <v>116.06488015836393</v>
      </c>
      <c r="BH38" s="163">
        <v>116.24746518038849</v>
      </c>
      <c r="BI38" s="163">
        <v>118.1477634436736</v>
      </c>
      <c r="BJ38" s="163">
        <v>118.78666244281104</v>
      </c>
      <c r="BK38" s="163">
        <v>118.83374072813622</v>
      </c>
      <c r="BL38" s="163">
        <v>119.08136805837214</v>
      </c>
      <c r="BM38" s="163">
        <v>119.70131361374085</v>
      </c>
      <c r="BN38" s="163">
        <v>120.67164021369035</v>
      </c>
    </row>
    <row r="39" spans="1:66" s="170" customFormat="1" ht="12.75" customHeight="1">
      <c r="A39" s="161" t="s">
        <v>2985</v>
      </c>
      <c r="B39" s="163" t="s">
        <v>15</v>
      </c>
      <c r="C39" s="163">
        <v>100.57200242446702</v>
      </c>
      <c r="D39" s="163">
        <v>100.53142123036045</v>
      </c>
      <c r="E39" s="163">
        <v>100.45748738329057</v>
      </c>
      <c r="F39" s="163">
        <v>100.63580750777885</v>
      </c>
      <c r="G39" s="163">
        <v>100.74212817304202</v>
      </c>
      <c r="H39" s="163">
        <v>100.65679082194549</v>
      </c>
      <c r="I39" s="163">
        <v>100.40691338111776</v>
      </c>
      <c r="J39" s="163">
        <v>100.51567807672129</v>
      </c>
      <c r="K39" s="163">
        <v>100.64251555583526</v>
      </c>
      <c r="L39" s="163">
        <v>100.75728118011824</v>
      </c>
      <c r="M39" s="163">
        <v>100.86692238236461</v>
      </c>
      <c r="N39" s="163">
        <v>101.09437433245745</v>
      </c>
      <c r="O39" s="163" t="s">
        <v>15</v>
      </c>
      <c r="P39" s="163">
        <v>100.37502436235516</v>
      </c>
      <c r="Q39" s="163">
        <v>100.2483690752307</v>
      </c>
      <c r="R39" s="163">
        <v>100.21423796752448</v>
      </c>
      <c r="S39" s="163">
        <v>100.25047281556856</v>
      </c>
      <c r="T39" s="163">
        <v>100.24171415937053</v>
      </c>
      <c r="U39" s="163">
        <v>99.44422998558889</v>
      </c>
      <c r="V39" s="163">
        <v>99.310299868540525</v>
      </c>
      <c r="W39" s="163">
        <v>99.485781417219144</v>
      </c>
      <c r="X39" s="163">
        <v>99.974415753639747</v>
      </c>
      <c r="Y39" s="163">
        <v>100.10216341037909</v>
      </c>
      <c r="Z39" s="163">
        <v>100.20572190297918</v>
      </c>
      <c r="AA39" s="163">
        <v>100.14258131312157</v>
      </c>
      <c r="AB39" s="163" t="s">
        <v>15</v>
      </c>
      <c r="AC39" s="163">
        <v>100.5482235035021</v>
      </c>
      <c r="AD39" s="163">
        <v>100.47220049986252</v>
      </c>
      <c r="AE39" s="163">
        <v>100.27974088411101</v>
      </c>
      <c r="AF39" s="163">
        <v>100.52355641601318</v>
      </c>
      <c r="AG39" s="163">
        <v>100.20448434287663</v>
      </c>
      <c r="AH39" s="163">
        <v>99.766532644863275</v>
      </c>
      <c r="AI39" s="163">
        <v>99.47782237644401</v>
      </c>
      <c r="AJ39" s="163">
        <v>99.753856475467572</v>
      </c>
      <c r="AK39" s="163">
        <v>99.98125318369739</v>
      </c>
      <c r="AL39" s="163">
        <v>99.975653131489111</v>
      </c>
      <c r="AM39" s="163">
        <v>100.95965634481672</v>
      </c>
      <c r="AN39" s="163">
        <v>101.01315158765134</v>
      </c>
      <c r="AO39" s="163" t="s">
        <v>15</v>
      </c>
      <c r="AP39" s="163">
        <v>100.28320182849713</v>
      </c>
      <c r="AQ39" s="163">
        <v>100.04678411310668</v>
      </c>
      <c r="AR39" s="163">
        <v>100.55411743173994</v>
      </c>
      <c r="AS39" s="163">
        <v>100.83490141704658</v>
      </c>
      <c r="AT39" s="163">
        <v>100.60862333862895</v>
      </c>
      <c r="AU39" s="163">
        <v>100.19542254575791</v>
      </c>
      <c r="AV39" s="163">
        <v>100.1327313395924</v>
      </c>
      <c r="AW39" s="163">
        <v>100.32183795234025</v>
      </c>
      <c r="AX39" s="163">
        <v>100.72548129638763</v>
      </c>
      <c r="AY39" s="163">
        <v>100.69638686451326</v>
      </c>
      <c r="AZ39" s="163">
        <v>100.72706284653424</v>
      </c>
      <c r="BA39" s="163">
        <v>100.99185571896648</v>
      </c>
      <c r="BB39" s="163" t="s">
        <v>15</v>
      </c>
      <c r="BC39" s="163">
        <v>100.02962986436094</v>
      </c>
      <c r="BD39" s="163">
        <v>100.02744477814976</v>
      </c>
      <c r="BE39" s="163">
        <v>100.12391286785025</v>
      </c>
      <c r="BF39" s="163">
        <v>100.17585896317682</v>
      </c>
      <c r="BG39" s="163">
        <v>100.43670969209977</v>
      </c>
      <c r="BH39" s="163">
        <v>100.53827675159097</v>
      </c>
      <c r="BI39" s="163">
        <v>100.58241869285985</v>
      </c>
      <c r="BJ39" s="163">
        <v>100.66566328171547</v>
      </c>
      <c r="BK39" s="163">
        <v>100.94201876714605</v>
      </c>
      <c r="BL39" s="163">
        <v>101.79645619049376</v>
      </c>
      <c r="BM39" s="163">
        <v>102.13594737208594</v>
      </c>
      <c r="BN39" s="163">
        <v>103.29887479480382</v>
      </c>
    </row>
    <row r="40" spans="1:66" s="170" customFormat="1" ht="12.75" customHeight="1">
      <c r="A40" s="165" t="s">
        <v>2996</v>
      </c>
      <c r="B40" s="163" t="s">
        <v>15</v>
      </c>
      <c r="C40" s="163">
        <v>100.59181596246394</v>
      </c>
      <c r="D40" s="163">
        <v>100.54109056825243</v>
      </c>
      <c r="E40" s="163">
        <v>100.45899632454309</v>
      </c>
      <c r="F40" s="163">
        <v>100.62577304547511</v>
      </c>
      <c r="G40" s="163">
        <v>100.73109445522088</v>
      </c>
      <c r="H40" s="163">
        <v>100.64350877068524</v>
      </c>
      <c r="I40" s="163">
        <v>100.33134173919554</v>
      </c>
      <c r="J40" s="163">
        <v>100.42440327108837</v>
      </c>
      <c r="K40" s="163">
        <v>100.55425805862781</v>
      </c>
      <c r="L40" s="163">
        <v>100.66409365181804</v>
      </c>
      <c r="M40" s="163">
        <v>100.75320703301355</v>
      </c>
      <c r="N40" s="163">
        <v>100.96484255345064</v>
      </c>
      <c r="O40" s="163" t="s">
        <v>15</v>
      </c>
      <c r="P40" s="163">
        <v>100.38049105056517</v>
      </c>
      <c r="Q40" s="163">
        <v>100.24551457614609</v>
      </c>
      <c r="R40" s="163">
        <v>100.20809285736105</v>
      </c>
      <c r="S40" s="163">
        <v>100.2307187282606</v>
      </c>
      <c r="T40" s="163">
        <v>100.22411881172771</v>
      </c>
      <c r="U40" s="163">
        <v>99.397009006306902</v>
      </c>
      <c r="V40" s="163">
        <v>99.252890983176599</v>
      </c>
      <c r="W40" s="163">
        <v>99.417900950464727</v>
      </c>
      <c r="X40" s="163">
        <v>99.923593236712009</v>
      </c>
      <c r="Y40" s="163">
        <v>100.05389807154945</v>
      </c>
      <c r="Z40" s="163">
        <v>100.15884157701169</v>
      </c>
      <c r="AA40" s="163">
        <v>100.09253470987009</v>
      </c>
      <c r="AB40" s="163" t="s">
        <v>15</v>
      </c>
      <c r="AC40" s="163">
        <v>100.5686649063406</v>
      </c>
      <c r="AD40" s="163">
        <v>100.48980726166053</v>
      </c>
      <c r="AE40" s="163">
        <v>100.27590313142179</v>
      </c>
      <c r="AF40" s="163">
        <v>100.51454139258496</v>
      </c>
      <c r="AG40" s="163">
        <v>100.17507347079146</v>
      </c>
      <c r="AH40" s="163">
        <v>99.720375589690519</v>
      </c>
      <c r="AI40" s="163">
        <v>99.418787447207706</v>
      </c>
      <c r="AJ40" s="163">
        <v>99.704169614743691</v>
      </c>
      <c r="AK40" s="163">
        <v>99.940045178198432</v>
      </c>
      <c r="AL40" s="163">
        <v>99.933435466195093</v>
      </c>
      <c r="AM40" s="163">
        <v>100.95316781259402</v>
      </c>
      <c r="AN40" s="163">
        <v>101.00849754180314</v>
      </c>
      <c r="AO40" s="163" t="s">
        <v>15</v>
      </c>
      <c r="AP40" s="163">
        <v>100.18465055032904</v>
      </c>
      <c r="AQ40" s="163">
        <v>99.902820071326644</v>
      </c>
      <c r="AR40" s="163">
        <v>100.40572700728588</v>
      </c>
      <c r="AS40" s="163">
        <v>100.63567894036144</v>
      </c>
      <c r="AT40" s="163">
        <v>100.34582181329787</v>
      </c>
      <c r="AU40" s="163">
        <v>99.917617269083948</v>
      </c>
      <c r="AV40" s="163">
        <v>99.85483666209818</v>
      </c>
      <c r="AW40" s="163">
        <v>100.04661934770678</v>
      </c>
      <c r="AX40" s="163">
        <v>100.45647058200147</v>
      </c>
      <c r="AY40" s="163">
        <v>100.42686634304022</v>
      </c>
      <c r="AZ40" s="163">
        <v>100.38951156144178</v>
      </c>
      <c r="BA40" s="163">
        <v>100.65880010939856</v>
      </c>
      <c r="BB40" s="163" t="s">
        <v>15</v>
      </c>
      <c r="BC40" s="163">
        <v>100.03133400436852</v>
      </c>
      <c r="BD40" s="163">
        <v>100.02867362941774</v>
      </c>
      <c r="BE40" s="163">
        <v>100.1271568634639</v>
      </c>
      <c r="BF40" s="163">
        <v>100.18018807284841</v>
      </c>
      <c r="BG40" s="163">
        <v>100.45567443689214</v>
      </c>
      <c r="BH40" s="163">
        <v>100.56568423757514</v>
      </c>
      <c r="BI40" s="163">
        <v>100.60379251583527</v>
      </c>
      <c r="BJ40" s="163">
        <v>100.68717167070555</v>
      </c>
      <c r="BK40" s="163">
        <v>100.95463378670134</v>
      </c>
      <c r="BL40" s="163">
        <v>101.81479291306049</v>
      </c>
      <c r="BM40" s="163">
        <v>102.15627263664101</v>
      </c>
      <c r="BN40" s="163">
        <v>103.33679289664694</v>
      </c>
    </row>
    <row r="41" spans="1:66" s="170" customFormat="1" ht="12.75" customHeight="1">
      <c r="A41" s="946" t="s">
        <v>2962</v>
      </c>
      <c r="B41" s="163" t="s">
        <v>15</v>
      </c>
      <c r="C41" s="163">
        <v>100.00253276435672</v>
      </c>
      <c r="D41" s="163">
        <v>100.54072587366191</v>
      </c>
      <c r="E41" s="163">
        <v>100.40320591610448</v>
      </c>
      <c r="F41" s="163">
        <v>100.85464339034216</v>
      </c>
      <c r="G41" s="163">
        <v>100.93926421624242</v>
      </c>
      <c r="H41" s="163">
        <v>101.11549178644039</v>
      </c>
      <c r="I41" s="163">
        <v>101.04889019524134</v>
      </c>
      <c r="J41" s="163">
        <v>101.04525947579666</v>
      </c>
      <c r="K41" s="163">
        <v>101.20003281041204</v>
      </c>
      <c r="L41" s="163">
        <v>101.14439370287549</v>
      </c>
      <c r="M41" s="163">
        <v>101.08242116641757</v>
      </c>
      <c r="N41" s="163">
        <v>101.24291829617221</v>
      </c>
      <c r="O41" s="163" t="s">
        <v>15</v>
      </c>
      <c r="P41" s="163">
        <v>101.59868417625657</v>
      </c>
      <c r="Q41" s="163">
        <v>101.46292313140633</v>
      </c>
      <c r="R41" s="163">
        <v>101.91932717316772</v>
      </c>
      <c r="S41" s="163">
        <v>102.25017698970899</v>
      </c>
      <c r="T41" s="163">
        <v>102.28799914761223</v>
      </c>
      <c r="U41" s="163">
        <v>101.92279148329084</v>
      </c>
      <c r="V41" s="163">
        <v>101.62399814275156</v>
      </c>
      <c r="W41" s="163">
        <v>101.63672674276883</v>
      </c>
      <c r="X41" s="163">
        <v>102.0420451205798</v>
      </c>
      <c r="Y41" s="163">
        <v>102.17041033240494</v>
      </c>
      <c r="Z41" s="163">
        <v>102.35926223184467</v>
      </c>
      <c r="AA41" s="163">
        <v>102.53347959801987</v>
      </c>
      <c r="AB41" s="163" t="s">
        <v>15</v>
      </c>
      <c r="AC41" s="163">
        <v>100.71174327827592</v>
      </c>
      <c r="AD41" s="163">
        <v>100.71683189594438</v>
      </c>
      <c r="AE41" s="163">
        <v>100.43994349804693</v>
      </c>
      <c r="AF41" s="163">
        <v>100.45303116717928</v>
      </c>
      <c r="AG41" s="163">
        <v>100.53169540189026</v>
      </c>
      <c r="AH41" s="163">
        <v>100.54385918247822</v>
      </c>
      <c r="AI41" s="163">
        <v>100.53110930446665</v>
      </c>
      <c r="AJ41" s="163">
        <v>100.48333869885249</v>
      </c>
      <c r="AK41" s="163">
        <v>100.24032941983738</v>
      </c>
      <c r="AL41" s="163">
        <v>100.23069967975722</v>
      </c>
      <c r="AM41" s="163">
        <v>103.53073864704578</v>
      </c>
      <c r="AN41" s="163">
        <v>103.63067990969799</v>
      </c>
      <c r="AO41" s="163" t="s">
        <v>15</v>
      </c>
      <c r="AP41" s="163">
        <v>100.4875145617692</v>
      </c>
      <c r="AQ41" s="163">
        <v>100.51579564444113</v>
      </c>
      <c r="AR41" s="163">
        <v>100.41094902195276</v>
      </c>
      <c r="AS41" s="163">
        <v>100.53142154454568</v>
      </c>
      <c r="AT41" s="163">
        <v>100.23408880966824</v>
      </c>
      <c r="AU41" s="163">
        <v>100.25790789940166</v>
      </c>
      <c r="AV41" s="163">
        <v>100.32159706865032</v>
      </c>
      <c r="AW41" s="163">
        <v>100.39425839498286</v>
      </c>
      <c r="AX41" s="163">
        <v>100.34122879414306</v>
      </c>
      <c r="AY41" s="163">
        <v>100.31845666225807</v>
      </c>
      <c r="AZ41" s="163">
        <v>100.31883647011087</v>
      </c>
      <c r="BA41" s="163">
        <v>100.6722402635569</v>
      </c>
      <c r="BB41" s="163" t="s">
        <v>15</v>
      </c>
      <c r="BC41" s="163">
        <v>100.02127067613755</v>
      </c>
      <c r="BD41" s="163">
        <v>99.99731090837443</v>
      </c>
      <c r="BE41" s="163">
        <v>100.2821578836498</v>
      </c>
      <c r="BF41" s="163">
        <v>100.37391538161684</v>
      </c>
      <c r="BG41" s="163">
        <v>100.7550153004041</v>
      </c>
      <c r="BH41" s="163">
        <v>100.77259280469858</v>
      </c>
      <c r="BI41" s="163">
        <v>100.77016403018763</v>
      </c>
      <c r="BJ41" s="163">
        <v>100.75457930081939</v>
      </c>
      <c r="BK41" s="163">
        <v>100.75848513528098</v>
      </c>
      <c r="BL41" s="163">
        <v>101.86070614431513</v>
      </c>
      <c r="BM41" s="163">
        <v>102.18459853072591</v>
      </c>
      <c r="BN41" s="163">
        <v>103.07359673806683</v>
      </c>
    </row>
    <row r="42" spans="1:66" s="170" customFormat="1" ht="12.75" customHeight="1">
      <c r="A42" s="946" t="s">
        <v>2963</v>
      </c>
      <c r="B42" s="163" t="s">
        <v>15</v>
      </c>
      <c r="C42" s="163">
        <v>101.16220642577436</v>
      </c>
      <c r="D42" s="163">
        <v>101.33776812982249</v>
      </c>
      <c r="E42" s="163">
        <v>101.39640565730488</v>
      </c>
      <c r="F42" s="163">
        <v>101.36137397765597</v>
      </c>
      <c r="G42" s="163">
        <v>101.60711277179773</v>
      </c>
      <c r="H42" s="163">
        <v>101.5456925922275</v>
      </c>
      <c r="I42" s="163">
        <v>101.53005650352658</v>
      </c>
      <c r="J42" s="163">
        <v>101.35747433507774</v>
      </c>
      <c r="K42" s="163">
        <v>101.46786165316632</v>
      </c>
      <c r="L42" s="163">
        <v>101.5833255681365</v>
      </c>
      <c r="M42" s="163">
        <v>101.47272789606052</v>
      </c>
      <c r="N42" s="163">
        <v>101.48934459729067</v>
      </c>
      <c r="O42" s="163" t="s">
        <v>15</v>
      </c>
      <c r="P42" s="163">
        <v>100.0093805139342</v>
      </c>
      <c r="Q42" s="163">
        <v>99.821229507720403</v>
      </c>
      <c r="R42" s="163">
        <v>99.596814151451923</v>
      </c>
      <c r="S42" s="163">
        <v>99.458950887797343</v>
      </c>
      <c r="T42" s="163">
        <v>99.416473259802501</v>
      </c>
      <c r="U42" s="163">
        <v>98.873582081342207</v>
      </c>
      <c r="V42" s="163">
        <v>98.77336474741827</v>
      </c>
      <c r="W42" s="163">
        <v>99.104756959399452</v>
      </c>
      <c r="X42" s="163">
        <v>99.687014747267398</v>
      </c>
      <c r="Y42" s="163">
        <v>99.73800723203675</v>
      </c>
      <c r="Z42" s="163">
        <v>99.788581767700308</v>
      </c>
      <c r="AA42" s="163">
        <v>99.790682751519029</v>
      </c>
      <c r="AB42" s="163" t="s">
        <v>15</v>
      </c>
      <c r="AC42" s="163">
        <v>101.1214744994225</v>
      </c>
      <c r="AD42" s="163">
        <v>101.28373560317246</v>
      </c>
      <c r="AE42" s="163">
        <v>101.24836428975044</v>
      </c>
      <c r="AF42" s="163">
        <v>101.46777295992571</v>
      </c>
      <c r="AG42" s="163">
        <v>101.56576296873891</v>
      </c>
      <c r="AH42" s="163">
        <v>100.96046448828371</v>
      </c>
      <c r="AI42" s="163">
        <v>100.58419650273716</v>
      </c>
      <c r="AJ42" s="163">
        <v>100.38107560966493</v>
      </c>
      <c r="AK42" s="163">
        <v>100.38303842645986</v>
      </c>
      <c r="AL42" s="163">
        <v>100.35876994570543</v>
      </c>
      <c r="AM42" s="163">
        <v>101.20677768346542</v>
      </c>
      <c r="AN42" s="163">
        <v>101.35226411634426</v>
      </c>
      <c r="AO42" s="163" t="s">
        <v>15</v>
      </c>
      <c r="AP42" s="163">
        <v>100.1885888515411</v>
      </c>
      <c r="AQ42" s="163">
        <v>99.957775440185443</v>
      </c>
      <c r="AR42" s="163">
        <v>100.03235856075321</v>
      </c>
      <c r="AS42" s="163">
        <v>100.38828644052077</v>
      </c>
      <c r="AT42" s="163">
        <v>100.42787798176916</v>
      </c>
      <c r="AU42" s="163">
        <v>100.5157219718772</v>
      </c>
      <c r="AV42" s="163">
        <v>100.36458356055167</v>
      </c>
      <c r="AW42" s="163">
        <v>100.28413813035009</v>
      </c>
      <c r="AX42" s="163">
        <v>100.72654416706712</v>
      </c>
      <c r="AY42" s="163">
        <v>100.62893421587296</v>
      </c>
      <c r="AZ42" s="163">
        <v>100.34756416471862</v>
      </c>
      <c r="BA42" s="163">
        <v>100.57465263642071</v>
      </c>
      <c r="BB42" s="163" t="s">
        <v>15</v>
      </c>
      <c r="BC42" s="163">
        <v>100.02437319610986</v>
      </c>
      <c r="BD42" s="163">
        <v>100.04565866122176</v>
      </c>
      <c r="BE42" s="163">
        <v>100.1288303568048</v>
      </c>
      <c r="BF42" s="163">
        <v>100.29832434690556</v>
      </c>
      <c r="BG42" s="163">
        <v>100.67463553067168</v>
      </c>
      <c r="BH42" s="163">
        <v>101.02408098812134</v>
      </c>
      <c r="BI42" s="163">
        <v>101.13754166629008</v>
      </c>
      <c r="BJ42" s="163">
        <v>101.10620799697185</v>
      </c>
      <c r="BK42" s="163">
        <v>101.11400446030146</v>
      </c>
      <c r="BL42" s="163">
        <v>101.37127983510381</v>
      </c>
      <c r="BM42" s="163">
        <v>101.45328849711761</v>
      </c>
      <c r="BN42" s="163">
        <v>101.88778672686578</v>
      </c>
    </row>
    <row r="43" spans="1:66" s="170" customFormat="1" ht="12.75" customHeight="1">
      <c r="A43" s="946" t="s">
        <v>2964</v>
      </c>
      <c r="B43" s="163" t="s">
        <v>15</v>
      </c>
      <c r="C43" s="163">
        <v>100.46132427872763</v>
      </c>
      <c r="D43" s="163">
        <v>99.968730083505008</v>
      </c>
      <c r="E43" s="163">
        <v>99.811704878152327</v>
      </c>
      <c r="F43" s="163">
        <v>99.988682032075403</v>
      </c>
      <c r="G43" s="163">
        <v>100.00284043433476</v>
      </c>
      <c r="H43" s="163">
        <v>99.775065957729623</v>
      </c>
      <c r="I43" s="163">
        <v>99.144194092732292</v>
      </c>
      <c r="J43" s="163">
        <v>99.465741913400436</v>
      </c>
      <c r="K43" s="163">
        <v>99.59749543108083</v>
      </c>
      <c r="L43" s="163">
        <v>99.780003113243126</v>
      </c>
      <c r="M43" s="163">
        <v>100.07717343771063</v>
      </c>
      <c r="N43" s="163">
        <v>100.4469317449544</v>
      </c>
      <c r="O43" s="163" t="s">
        <v>15</v>
      </c>
      <c r="P43" s="163">
        <v>100.0741852729827</v>
      </c>
      <c r="Q43" s="163">
        <v>99.976210916863366</v>
      </c>
      <c r="R43" s="163">
        <v>99.839808344266586</v>
      </c>
      <c r="S43" s="163">
        <v>99.830818895341565</v>
      </c>
      <c r="T43" s="163">
        <v>99.828446270719425</v>
      </c>
      <c r="U43" s="163">
        <v>98.57588673477639</v>
      </c>
      <c r="V43" s="163">
        <v>98.47466520278941</v>
      </c>
      <c r="W43" s="163">
        <v>98.593854277615208</v>
      </c>
      <c r="X43" s="163">
        <v>99.09309884605463</v>
      </c>
      <c r="Y43" s="163">
        <v>99.281099810475553</v>
      </c>
      <c r="Z43" s="163">
        <v>99.384635852085424</v>
      </c>
      <c r="AA43" s="163">
        <v>99.153793414259795</v>
      </c>
      <c r="AB43" s="163" t="s">
        <v>15</v>
      </c>
      <c r="AC43" s="163">
        <v>100.10209220777469</v>
      </c>
      <c r="AD43" s="163">
        <v>99.809308806920853</v>
      </c>
      <c r="AE43" s="163">
        <v>99.497549478088843</v>
      </c>
      <c r="AF43" s="163">
        <v>99.85913059400896</v>
      </c>
      <c r="AG43" s="163">
        <v>99.002932673378183</v>
      </c>
      <c r="AH43" s="163">
        <v>98.43061768337887</v>
      </c>
      <c r="AI43" s="163">
        <v>98.042969012229094</v>
      </c>
      <c r="AJ43" s="163">
        <v>98.840658847886345</v>
      </c>
      <c r="AK43" s="163">
        <v>99.476351042769465</v>
      </c>
      <c r="AL43" s="163">
        <v>99.483895286172086</v>
      </c>
      <c r="AM43" s="163">
        <v>99.523853338454956</v>
      </c>
      <c r="AN43" s="163">
        <v>99.49279674404049</v>
      </c>
      <c r="AO43" s="163" t="s">
        <v>15</v>
      </c>
      <c r="AP43" s="163">
        <v>100.02914794266201</v>
      </c>
      <c r="AQ43" s="163">
        <v>99.553690686324941</v>
      </c>
      <c r="AR43" s="163">
        <v>100.67648320151963</v>
      </c>
      <c r="AS43" s="163">
        <v>100.86936183353869</v>
      </c>
      <c r="AT43" s="163">
        <v>100.34204305958264</v>
      </c>
      <c r="AU43" s="163">
        <v>99.308194440103065</v>
      </c>
      <c r="AV43" s="163">
        <v>99.225842132131859</v>
      </c>
      <c r="AW43" s="163">
        <v>99.950377788872018</v>
      </c>
      <c r="AX43" s="163">
        <v>100.85314929213681</v>
      </c>
      <c r="AY43" s="163">
        <v>100.91365769758546</v>
      </c>
      <c r="AZ43" s="163">
        <v>101.18474425888144</v>
      </c>
      <c r="BA43" s="163">
        <v>101.4191065817585</v>
      </c>
      <c r="BB43" s="163" t="s">
        <v>15</v>
      </c>
      <c r="BC43" s="163">
        <v>100.05290011876649</v>
      </c>
      <c r="BD43" s="163">
        <v>100.04047848138148</v>
      </c>
      <c r="BE43" s="163">
        <v>99.946169451583884</v>
      </c>
      <c r="BF43" s="163">
        <v>99.787749122355621</v>
      </c>
      <c r="BG43" s="163">
        <v>99.797118515098617</v>
      </c>
      <c r="BH43" s="163">
        <v>99.746265629848267</v>
      </c>
      <c r="BI43" s="163">
        <v>99.7473721256152</v>
      </c>
      <c r="BJ43" s="163">
        <v>100.07823628132759</v>
      </c>
      <c r="BK43" s="163">
        <v>100.95292607058757</v>
      </c>
      <c r="BL43" s="163">
        <v>102.20641247699388</v>
      </c>
      <c r="BM43" s="163">
        <v>102.86211313653413</v>
      </c>
      <c r="BN43" s="163">
        <v>105.23274184853911</v>
      </c>
    </row>
    <row r="44" spans="1:66" s="170" customFormat="1" ht="12.75" customHeight="1">
      <c r="A44" s="165" t="s">
        <v>2961</v>
      </c>
      <c r="B44" s="163" t="s">
        <v>15</v>
      </c>
      <c r="C44" s="163">
        <v>99.860739646390655</v>
      </c>
      <c r="D44" s="163">
        <v>100.18431309993703</v>
      </c>
      <c r="E44" s="163">
        <v>100.40349201858179</v>
      </c>
      <c r="F44" s="163">
        <v>100.99643949330992</v>
      </c>
      <c r="G44" s="163">
        <v>101.13865258823597</v>
      </c>
      <c r="H44" s="163">
        <v>101.138652588236</v>
      </c>
      <c r="I44" s="163">
        <v>103.25256250869543</v>
      </c>
      <c r="J44" s="163">
        <v>103.95719858988673</v>
      </c>
      <c r="K44" s="163">
        <v>103.96950892712763</v>
      </c>
      <c r="L44" s="163">
        <v>104.27133149249219</v>
      </c>
      <c r="M44" s="163">
        <v>105.1599274255454</v>
      </c>
      <c r="N44" s="163">
        <v>105.98731548753102</v>
      </c>
      <c r="O44" s="163" t="s">
        <v>15</v>
      </c>
      <c r="P44" s="163">
        <v>100.16787630311543</v>
      </c>
      <c r="Q44" s="163">
        <v>100.35653400484912</v>
      </c>
      <c r="R44" s="163">
        <v>100.44709332625116</v>
      </c>
      <c r="S44" s="163">
        <v>100.99901026470002</v>
      </c>
      <c r="T44" s="163">
        <v>100.90845094329795</v>
      </c>
      <c r="U44" s="163">
        <v>100.90845094329795</v>
      </c>
      <c r="V44" s="163">
        <v>101.04903526260973</v>
      </c>
      <c r="W44" s="163">
        <v>101.50727527202008</v>
      </c>
      <c r="X44" s="163">
        <v>101.53678785451193</v>
      </c>
      <c r="Y44" s="163">
        <v>101.59581248827334</v>
      </c>
      <c r="Z44" s="163">
        <v>101.66221526765773</v>
      </c>
      <c r="AA44" s="163">
        <v>101.68434917330438</v>
      </c>
      <c r="AB44" s="163" t="s">
        <v>15</v>
      </c>
      <c r="AC44" s="163">
        <v>100</v>
      </c>
      <c r="AD44" s="163">
        <v>100</v>
      </c>
      <c r="AE44" s="163">
        <v>100.38266660997701</v>
      </c>
      <c r="AF44" s="163">
        <v>100.76533276409457</v>
      </c>
      <c r="AG44" s="163">
        <v>100.99326246456243</v>
      </c>
      <c r="AH44" s="163">
        <v>101.00443117355418</v>
      </c>
      <c r="AI44" s="163">
        <v>101.06109608767788</v>
      </c>
      <c r="AJ44" s="163">
        <v>101.08642181255625</v>
      </c>
      <c r="AK44" s="163">
        <v>101.08642181255625</v>
      </c>
      <c r="AL44" s="163">
        <v>101.10790009907882</v>
      </c>
      <c r="AM44" s="163">
        <v>101.13367404290589</v>
      </c>
      <c r="AN44" s="163">
        <v>101.13796970021043</v>
      </c>
      <c r="AO44" s="163" t="s">
        <v>15</v>
      </c>
      <c r="AP44" s="163">
        <v>102.92289163379287</v>
      </c>
      <c r="AQ44" s="163">
        <v>103.90285194378225</v>
      </c>
      <c r="AR44" s="163">
        <v>104.5287456447485</v>
      </c>
      <c r="AS44" s="163">
        <v>106.17106296123902</v>
      </c>
      <c r="AT44" s="163">
        <v>107.64774571357592</v>
      </c>
      <c r="AU44" s="163">
        <v>107.63641945949473</v>
      </c>
      <c r="AV44" s="163">
        <v>107.58300533301191</v>
      </c>
      <c r="AW44" s="163">
        <v>107.61675207111681</v>
      </c>
      <c r="AX44" s="163">
        <v>107.66253567350724</v>
      </c>
      <c r="AY44" s="163">
        <v>107.66253567350724</v>
      </c>
      <c r="AZ44" s="163">
        <v>111.29200204539258</v>
      </c>
      <c r="BA44" s="163">
        <v>111.29963256948498</v>
      </c>
      <c r="BB44" s="163" t="s">
        <v>15</v>
      </c>
      <c r="BC44" s="163">
        <v>99.94805003536942</v>
      </c>
      <c r="BD44" s="163">
        <v>99.968617759329234</v>
      </c>
      <c r="BE44" s="163">
        <v>99.968617759329234</v>
      </c>
      <c r="BF44" s="163">
        <v>99.968617759329234</v>
      </c>
      <c r="BG44" s="163">
        <v>99.528837903301479</v>
      </c>
      <c r="BH44" s="163">
        <v>99.14354091491083</v>
      </c>
      <c r="BI44" s="163">
        <v>99.535839975681455</v>
      </c>
      <c r="BJ44" s="163">
        <v>99.611475914711349</v>
      </c>
      <c r="BK44" s="163">
        <v>100.40139225777116</v>
      </c>
      <c r="BL44" s="163">
        <v>100.9273349154123</v>
      </c>
      <c r="BM44" s="163">
        <v>101.15273865393995</v>
      </c>
      <c r="BN44" s="163">
        <v>101.30291066896417</v>
      </c>
    </row>
    <row r="45" spans="1:66" s="170" customFormat="1" ht="12.75" customHeight="1">
      <c r="A45" s="593" t="s">
        <v>2965</v>
      </c>
      <c r="B45" s="163" t="s">
        <v>15</v>
      </c>
      <c r="C45" s="163">
        <v>100.18388315376951</v>
      </c>
      <c r="D45" s="163">
        <v>99.057631412903575</v>
      </c>
      <c r="E45" s="163">
        <v>97.887056282237069</v>
      </c>
      <c r="F45" s="163">
        <v>97.896470182693577</v>
      </c>
      <c r="G45" s="163">
        <v>97.695173531378515</v>
      </c>
      <c r="H45" s="163">
        <v>97.188905515886503</v>
      </c>
      <c r="I45" s="163">
        <v>98.030402603923065</v>
      </c>
      <c r="J45" s="163">
        <v>98.859475690246029</v>
      </c>
      <c r="K45" s="163">
        <v>99.324720290124176</v>
      </c>
      <c r="L45" s="163">
        <v>99.976459506222426</v>
      </c>
      <c r="M45" s="163">
        <v>101.00961749695966</v>
      </c>
      <c r="N45" s="163">
        <v>102.64924078280767</v>
      </c>
      <c r="O45" s="163" t="s">
        <v>15</v>
      </c>
      <c r="P45" s="163">
        <v>100.00328478091502</v>
      </c>
      <c r="Q45" s="163">
        <v>98.878797224507693</v>
      </c>
      <c r="R45" s="163">
        <v>98.742840978372342</v>
      </c>
      <c r="S45" s="163">
        <v>98.562540904491826</v>
      </c>
      <c r="T45" s="163">
        <v>101.58005874103873</v>
      </c>
      <c r="U45" s="163">
        <v>103.95818207110246</v>
      </c>
      <c r="V45" s="163">
        <v>107.25637226788891</v>
      </c>
      <c r="W45" s="163">
        <v>105.33746960388173</v>
      </c>
      <c r="X45" s="163">
        <v>105.31207820253925</v>
      </c>
      <c r="Y45" s="163">
        <v>103.95917111942536</v>
      </c>
      <c r="Z45" s="163">
        <v>106.10961124937131</v>
      </c>
      <c r="AA45" s="163">
        <v>111.07009069508021</v>
      </c>
      <c r="AB45" s="163" t="s">
        <v>15</v>
      </c>
      <c r="AC45" s="163">
        <v>100.13858916339431</v>
      </c>
      <c r="AD45" s="163">
        <v>100.13977034549268</v>
      </c>
      <c r="AE45" s="163">
        <v>99.357463104432398</v>
      </c>
      <c r="AF45" s="163">
        <v>100.43760961228003</v>
      </c>
      <c r="AG45" s="163">
        <v>98.707374199084072</v>
      </c>
      <c r="AH45" s="163">
        <v>99.80383510839502</v>
      </c>
      <c r="AI45" s="163">
        <v>101.63937735899839</v>
      </c>
      <c r="AJ45" s="163">
        <v>101.79803177308331</v>
      </c>
      <c r="AK45" s="163">
        <v>103.22572744976368</v>
      </c>
      <c r="AL45" s="163">
        <v>102.57371888849187</v>
      </c>
      <c r="AM45" s="163">
        <v>102.1485729517869</v>
      </c>
      <c r="AN45" s="163">
        <v>102.34951306514219</v>
      </c>
      <c r="AO45" s="163" t="s">
        <v>15</v>
      </c>
      <c r="AP45" s="163">
        <v>102.32138126131008</v>
      </c>
      <c r="AQ45" s="163">
        <v>103.82335593778424</v>
      </c>
      <c r="AR45" s="163">
        <v>103.23529214030742</v>
      </c>
      <c r="AS45" s="163">
        <v>103.84374586240483</v>
      </c>
      <c r="AT45" s="163">
        <v>104.60599236179675</v>
      </c>
      <c r="AU45" s="163">
        <v>105.55439565678897</v>
      </c>
      <c r="AV45" s="163">
        <v>106.86728769541205</v>
      </c>
      <c r="AW45" s="163">
        <v>106.33067356275151</v>
      </c>
      <c r="AX45" s="163">
        <v>106.01538983211172</v>
      </c>
      <c r="AY45" s="163">
        <v>107.06254290290178</v>
      </c>
      <c r="AZ45" s="163">
        <v>109.45172057206709</v>
      </c>
      <c r="BA45" s="163">
        <v>111.50045599109974</v>
      </c>
      <c r="BB45" s="163" t="s">
        <v>15</v>
      </c>
      <c r="BC45" s="163">
        <v>103.86075331546127</v>
      </c>
      <c r="BD45" s="163">
        <v>104.69174474556553</v>
      </c>
      <c r="BE45" s="163">
        <v>103.85160252308106</v>
      </c>
      <c r="BF45" s="163">
        <v>103.19269397418978</v>
      </c>
      <c r="BG45" s="163">
        <v>104.21892113828679</v>
      </c>
      <c r="BH45" s="163">
        <v>104.99019511173533</v>
      </c>
      <c r="BI45" s="163">
        <v>105.92244539002316</v>
      </c>
      <c r="BJ45" s="163">
        <v>108.9031597934617</v>
      </c>
      <c r="BK45" s="163">
        <v>109.60332304176437</v>
      </c>
      <c r="BL45" s="163">
        <v>110.93416473348169</v>
      </c>
      <c r="BM45" s="163">
        <v>111.42261206841471</v>
      </c>
      <c r="BN45" s="163">
        <v>117.91954739507484</v>
      </c>
    </row>
    <row r="46" spans="1:66" s="170" customFormat="1" ht="12.75" customHeight="1">
      <c r="A46" s="161" t="s">
        <v>2966</v>
      </c>
      <c r="B46" s="163" t="s">
        <v>15</v>
      </c>
      <c r="C46" s="163">
        <v>100</v>
      </c>
      <c r="D46" s="163">
        <v>100</v>
      </c>
      <c r="E46" s="163">
        <v>99.999999999999943</v>
      </c>
      <c r="F46" s="163">
        <v>99.999999999999901</v>
      </c>
      <c r="G46" s="163">
        <v>99.999999999999872</v>
      </c>
      <c r="H46" s="163">
        <v>99.999999999999872</v>
      </c>
      <c r="I46" s="163">
        <v>99.999999999999829</v>
      </c>
      <c r="J46" s="163">
        <v>99.999999999999815</v>
      </c>
      <c r="K46" s="163">
        <v>99.999999999999773</v>
      </c>
      <c r="L46" s="163">
        <v>99.999999999999758</v>
      </c>
      <c r="M46" s="163">
        <v>101.26956466768848</v>
      </c>
      <c r="N46" s="163">
        <v>101.26956466768848</v>
      </c>
      <c r="O46" s="163" t="s">
        <v>15</v>
      </c>
      <c r="P46" s="163">
        <v>100</v>
      </c>
      <c r="Q46" s="163">
        <v>99.999999999999943</v>
      </c>
      <c r="R46" s="163">
        <v>99.999999999999915</v>
      </c>
      <c r="S46" s="163">
        <v>99.999999999999901</v>
      </c>
      <c r="T46" s="163">
        <v>99.999999999999872</v>
      </c>
      <c r="U46" s="163">
        <v>99.999999999999901</v>
      </c>
      <c r="V46" s="163">
        <v>99.999999999999929</v>
      </c>
      <c r="W46" s="163">
        <v>99.999999999999943</v>
      </c>
      <c r="X46" s="163">
        <v>100</v>
      </c>
      <c r="Y46" s="163">
        <v>100</v>
      </c>
      <c r="Z46" s="163">
        <v>100</v>
      </c>
      <c r="AA46" s="163">
        <v>100</v>
      </c>
      <c r="AB46" s="163" t="s">
        <v>15</v>
      </c>
      <c r="AC46" s="163">
        <v>100.32207420130067</v>
      </c>
      <c r="AD46" s="163">
        <v>100.32207420130067</v>
      </c>
      <c r="AE46" s="163">
        <v>100.32207420130067</v>
      </c>
      <c r="AF46" s="163">
        <v>100.32207420130067</v>
      </c>
      <c r="AG46" s="163">
        <v>100.32207420130067</v>
      </c>
      <c r="AH46" s="163">
        <v>100.32207420130067</v>
      </c>
      <c r="AI46" s="163">
        <v>100.32207420130067</v>
      </c>
      <c r="AJ46" s="163">
        <v>100.32207420130067</v>
      </c>
      <c r="AK46" s="163">
        <v>100.32207420130067</v>
      </c>
      <c r="AL46" s="163">
        <v>100.32207420130067</v>
      </c>
      <c r="AM46" s="163">
        <v>100.32207420130067</v>
      </c>
      <c r="AN46" s="163">
        <v>100.32207420130067</v>
      </c>
      <c r="AO46" s="163" t="s">
        <v>15</v>
      </c>
      <c r="AP46" s="163">
        <v>100.30375966383214</v>
      </c>
      <c r="AQ46" s="163">
        <v>100.40501288510953</v>
      </c>
      <c r="AR46" s="163">
        <v>100.40501288510953</v>
      </c>
      <c r="AS46" s="163">
        <v>100.40501288510953</v>
      </c>
      <c r="AT46" s="163">
        <v>100.40501288510953</v>
      </c>
      <c r="AU46" s="163">
        <v>100.40501288510953</v>
      </c>
      <c r="AV46" s="163">
        <v>100.40501288510953</v>
      </c>
      <c r="AW46" s="163">
        <v>100.40501288510953</v>
      </c>
      <c r="AX46" s="163">
        <v>100.40501288510953</v>
      </c>
      <c r="AY46" s="163">
        <v>100.40501288510953</v>
      </c>
      <c r="AZ46" s="163">
        <v>100.40501288510953</v>
      </c>
      <c r="BA46" s="163">
        <v>100.40501288510953</v>
      </c>
      <c r="BB46" s="163" t="s">
        <v>15</v>
      </c>
      <c r="BC46" s="163">
        <v>99.928233376193205</v>
      </c>
      <c r="BD46" s="163">
        <v>99.928233376193205</v>
      </c>
      <c r="BE46" s="163">
        <v>99.928233376193205</v>
      </c>
      <c r="BF46" s="163">
        <v>99.928233376193205</v>
      </c>
      <c r="BG46" s="163">
        <v>99.928233376193205</v>
      </c>
      <c r="BH46" s="163">
        <v>99.928233376193205</v>
      </c>
      <c r="BI46" s="163">
        <v>99.928233376193205</v>
      </c>
      <c r="BJ46" s="163">
        <v>99.928233376193205</v>
      </c>
      <c r="BK46" s="163">
        <v>99.928233376193205</v>
      </c>
      <c r="BL46" s="163">
        <v>99.928233376193205</v>
      </c>
      <c r="BM46" s="163">
        <v>99.928233376193205</v>
      </c>
      <c r="BN46" s="163">
        <v>99.928233376193205</v>
      </c>
    </row>
    <row r="47" spans="1:66" s="170" customFormat="1" ht="12.75" customHeight="1">
      <c r="A47" s="161" t="s">
        <v>2997</v>
      </c>
      <c r="B47" s="163" t="s">
        <v>15</v>
      </c>
      <c r="C47" s="163">
        <v>99.693353772128873</v>
      </c>
      <c r="D47" s="163">
        <v>99.882508294890755</v>
      </c>
      <c r="E47" s="163">
        <v>99.9661501066319</v>
      </c>
      <c r="F47" s="163">
        <v>101.18925743542644</v>
      </c>
      <c r="G47" s="163">
        <v>101.35584793696543</v>
      </c>
      <c r="H47" s="163">
        <v>101.31632233819965</v>
      </c>
      <c r="I47" s="163">
        <v>101.60614671174454</v>
      </c>
      <c r="J47" s="163">
        <v>107.23931425612814</v>
      </c>
      <c r="K47" s="163">
        <v>107.57069198909535</v>
      </c>
      <c r="L47" s="163">
        <v>109.39848611356591</v>
      </c>
      <c r="M47" s="163">
        <v>110.37904244870292</v>
      </c>
      <c r="N47" s="163">
        <v>111.32805056560903</v>
      </c>
      <c r="O47" s="163" t="s">
        <v>15</v>
      </c>
      <c r="P47" s="163">
        <v>98.52199774371951</v>
      </c>
      <c r="Q47" s="163">
        <v>95.51567991766278</v>
      </c>
      <c r="R47" s="163">
        <v>95.581627272418118</v>
      </c>
      <c r="S47" s="163">
        <v>96.295187558722745</v>
      </c>
      <c r="T47" s="163">
        <v>120.42128016997002</v>
      </c>
      <c r="U47" s="163">
        <v>129.86480864479392</v>
      </c>
      <c r="V47" s="163">
        <v>140.42915370090537</v>
      </c>
      <c r="W47" s="163">
        <v>132.78593583937032</v>
      </c>
      <c r="X47" s="163">
        <v>132.07456628127991</v>
      </c>
      <c r="Y47" s="163">
        <v>122.64288693733066</v>
      </c>
      <c r="Z47" s="163">
        <v>119.51613104278059</v>
      </c>
      <c r="AA47" s="163">
        <v>119.8269361621667</v>
      </c>
      <c r="AB47" s="163" t="s">
        <v>15</v>
      </c>
      <c r="AC47" s="163">
        <v>99.965680195070334</v>
      </c>
      <c r="AD47" s="163">
        <v>100.37751441646871</v>
      </c>
      <c r="AE47" s="163">
        <v>102.84800270053411</v>
      </c>
      <c r="AF47" s="163">
        <v>109.03101938246549</v>
      </c>
      <c r="AG47" s="163">
        <v>104.28576979961011</v>
      </c>
      <c r="AH47" s="163">
        <v>109.23593625443135</v>
      </c>
      <c r="AI47" s="163">
        <v>115.46668940262177</v>
      </c>
      <c r="AJ47" s="163">
        <v>114.97486796012444</v>
      </c>
      <c r="AK47" s="163">
        <v>113.56169118888495</v>
      </c>
      <c r="AL47" s="163">
        <v>108.9938967097019</v>
      </c>
      <c r="AM47" s="163">
        <v>105.75483999649211</v>
      </c>
      <c r="AN47" s="163">
        <v>103.14785979745871</v>
      </c>
      <c r="AO47" s="163" t="s">
        <v>15</v>
      </c>
      <c r="AP47" s="163">
        <v>100.50236054185189</v>
      </c>
      <c r="AQ47" s="163">
        <v>104.03969890706529</v>
      </c>
      <c r="AR47" s="163">
        <v>106.39704807824113</v>
      </c>
      <c r="AS47" s="163">
        <v>109.32162670418404</v>
      </c>
      <c r="AT47" s="163">
        <v>113.75203168980497</v>
      </c>
      <c r="AU47" s="163">
        <v>119.3648485873163</v>
      </c>
      <c r="AV47" s="163">
        <v>127.29862049767252</v>
      </c>
      <c r="AW47" s="163">
        <v>120.83443081990859</v>
      </c>
      <c r="AX47" s="163">
        <v>118.41509117483568</v>
      </c>
      <c r="AY47" s="163">
        <v>118.76394018726913</v>
      </c>
      <c r="AZ47" s="163">
        <v>119.24788963751858</v>
      </c>
      <c r="BA47" s="163">
        <v>119.07270715260363</v>
      </c>
      <c r="BB47" s="163" t="s">
        <v>15</v>
      </c>
      <c r="BC47" s="163">
        <v>101.09244355476233</v>
      </c>
      <c r="BD47" s="163">
        <v>105.32979413910326</v>
      </c>
      <c r="BE47" s="163">
        <v>106.32972522064988</v>
      </c>
      <c r="BF47" s="163">
        <v>108.60929145316338</v>
      </c>
      <c r="BG47" s="163">
        <v>117.31827554970742</v>
      </c>
      <c r="BH47" s="163">
        <v>128.17090240000283</v>
      </c>
      <c r="BI47" s="163">
        <v>132.2877227088442</v>
      </c>
      <c r="BJ47" s="163">
        <v>131.02691387525175</v>
      </c>
      <c r="BK47" s="163">
        <v>130.9428427636567</v>
      </c>
      <c r="BL47" s="163">
        <v>130.39077226969832</v>
      </c>
      <c r="BM47" s="163">
        <v>128.01457526572577</v>
      </c>
      <c r="BN47" s="163">
        <v>126.73092633673733</v>
      </c>
    </row>
    <row r="48" spans="1:66" s="170" customFormat="1" ht="12.75" customHeight="1">
      <c r="A48" s="161" t="s">
        <v>3809</v>
      </c>
      <c r="B48" s="163" t="s">
        <v>15</v>
      </c>
      <c r="C48" s="163" t="s">
        <v>15</v>
      </c>
      <c r="D48" s="163" t="s">
        <v>15</v>
      </c>
      <c r="E48" s="163" t="s">
        <v>15</v>
      </c>
      <c r="F48" s="163" t="s">
        <v>15</v>
      </c>
      <c r="G48" s="163" t="s">
        <v>15</v>
      </c>
      <c r="H48" s="163" t="s">
        <v>15</v>
      </c>
      <c r="I48" s="163" t="s">
        <v>15</v>
      </c>
      <c r="J48" s="163" t="s">
        <v>15</v>
      </c>
      <c r="K48" s="163" t="s">
        <v>15</v>
      </c>
      <c r="L48" s="163" t="s">
        <v>15</v>
      </c>
      <c r="M48" s="163" t="s">
        <v>15</v>
      </c>
      <c r="N48" s="163" t="s">
        <v>15</v>
      </c>
      <c r="O48" s="163" t="s">
        <v>15</v>
      </c>
      <c r="P48" s="163" t="s">
        <v>15</v>
      </c>
      <c r="Q48" s="163" t="s">
        <v>15</v>
      </c>
      <c r="R48" s="163" t="s">
        <v>15</v>
      </c>
      <c r="S48" s="163" t="s">
        <v>15</v>
      </c>
      <c r="T48" s="163" t="s">
        <v>15</v>
      </c>
      <c r="U48" s="163" t="s">
        <v>15</v>
      </c>
      <c r="V48" s="163" t="s">
        <v>15</v>
      </c>
      <c r="W48" s="163" t="s">
        <v>15</v>
      </c>
      <c r="X48" s="163" t="s">
        <v>15</v>
      </c>
      <c r="Y48" s="163" t="s">
        <v>15</v>
      </c>
      <c r="Z48" s="163" t="s">
        <v>15</v>
      </c>
      <c r="AA48" s="163" t="s">
        <v>15</v>
      </c>
      <c r="AB48" s="163" t="s">
        <v>15</v>
      </c>
      <c r="AC48" s="163" t="s">
        <v>15</v>
      </c>
      <c r="AD48" s="163" t="s">
        <v>15</v>
      </c>
      <c r="AE48" s="163" t="s">
        <v>15</v>
      </c>
      <c r="AF48" s="163" t="s">
        <v>15</v>
      </c>
      <c r="AG48" s="163" t="s">
        <v>15</v>
      </c>
      <c r="AH48" s="163" t="s">
        <v>15</v>
      </c>
      <c r="AI48" s="163" t="s">
        <v>15</v>
      </c>
      <c r="AJ48" s="163" t="s">
        <v>15</v>
      </c>
      <c r="AK48" s="163" t="s">
        <v>15</v>
      </c>
      <c r="AL48" s="163" t="s">
        <v>15</v>
      </c>
      <c r="AM48" s="163" t="s">
        <v>15</v>
      </c>
      <c r="AN48" s="163" t="s">
        <v>15</v>
      </c>
      <c r="AO48" s="163" t="s">
        <v>15</v>
      </c>
      <c r="AP48" s="163" t="s">
        <v>15</v>
      </c>
      <c r="AQ48" s="163" t="s">
        <v>15</v>
      </c>
      <c r="AR48" s="163" t="s">
        <v>15</v>
      </c>
      <c r="AS48" s="163" t="s">
        <v>15</v>
      </c>
      <c r="AT48" s="163" t="s">
        <v>15</v>
      </c>
      <c r="AU48" s="163" t="s">
        <v>15</v>
      </c>
      <c r="AV48" s="163" t="s">
        <v>15</v>
      </c>
      <c r="AW48" s="163" t="s">
        <v>15</v>
      </c>
      <c r="AX48" s="163" t="s">
        <v>15</v>
      </c>
      <c r="AY48" s="163" t="s">
        <v>15</v>
      </c>
      <c r="AZ48" s="163" t="s">
        <v>15</v>
      </c>
      <c r="BA48" s="163" t="s">
        <v>15</v>
      </c>
      <c r="BB48" s="163" t="s">
        <v>15</v>
      </c>
      <c r="BC48" s="163" t="s">
        <v>15</v>
      </c>
      <c r="BD48" s="163" t="s">
        <v>15</v>
      </c>
      <c r="BE48" s="163" t="s">
        <v>15</v>
      </c>
      <c r="BF48" s="163" t="s">
        <v>15</v>
      </c>
      <c r="BG48" s="163" t="s">
        <v>15</v>
      </c>
      <c r="BH48" s="163" t="s">
        <v>15</v>
      </c>
      <c r="BI48" s="163" t="s">
        <v>15</v>
      </c>
      <c r="BJ48" s="163" t="s">
        <v>15</v>
      </c>
      <c r="BK48" s="163" t="s">
        <v>15</v>
      </c>
      <c r="BL48" s="163" t="s">
        <v>15</v>
      </c>
      <c r="BM48" s="163" t="s">
        <v>15</v>
      </c>
      <c r="BN48" s="163" t="s">
        <v>15</v>
      </c>
    </row>
    <row r="49" spans="1:66" s="170" customFormat="1" ht="12.75" customHeight="1">
      <c r="A49" s="161" t="s">
        <v>2998</v>
      </c>
      <c r="B49" s="163" t="s">
        <v>15</v>
      </c>
      <c r="C49" s="163">
        <v>100</v>
      </c>
      <c r="D49" s="163">
        <v>99.999999999999943</v>
      </c>
      <c r="E49" s="163">
        <v>99.999999999999929</v>
      </c>
      <c r="F49" s="163">
        <v>99.999999999999901</v>
      </c>
      <c r="G49" s="163">
        <v>99.999999999999858</v>
      </c>
      <c r="H49" s="163">
        <v>99.999999999999829</v>
      </c>
      <c r="I49" s="163">
        <v>100.05947588497071</v>
      </c>
      <c r="J49" s="163">
        <v>100.11895176994159</v>
      </c>
      <c r="K49" s="163">
        <v>100.11895176994159</v>
      </c>
      <c r="L49" s="163">
        <v>100.77123833110247</v>
      </c>
      <c r="M49" s="163">
        <v>100.77123833110247</v>
      </c>
      <c r="N49" s="163">
        <v>100.77123833110247</v>
      </c>
      <c r="O49" s="163" t="s">
        <v>15</v>
      </c>
      <c r="P49" s="163">
        <v>100</v>
      </c>
      <c r="Q49" s="163">
        <v>99.999999999999943</v>
      </c>
      <c r="R49" s="163">
        <v>99.999999999999915</v>
      </c>
      <c r="S49" s="163">
        <v>99.999999999999886</v>
      </c>
      <c r="T49" s="163">
        <v>99.999999999999872</v>
      </c>
      <c r="U49" s="163">
        <v>99.999999999999901</v>
      </c>
      <c r="V49" s="163">
        <v>99.999999999999915</v>
      </c>
      <c r="W49" s="163">
        <v>99.999999999999943</v>
      </c>
      <c r="X49" s="163">
        <v>100</v>
      </c>
      <c r="Y49" s="163">
        <v>100</v>
      </c>
      <c r="Z49" s="163">
        <v>99.981455728466571</v>
      </c>
      <c r="AA49" s="163">
        <v>99.981455728466571</v>
      </c>
      <c r="AB49" s="163" t="s">
        <v>15</v>
      </c>
      <c r="AC49" s="163">
        <v>100.73890962930798</v>
      </c>
      <c r="AD49" s="163">
        <v>100.73890962930798</v>
      </c>
      <c r="AE49" s="163">
        <v>100</v>
      </c>
      <c r="AF49" s="163">
        <v>100</v>
      </c>
      <c r="AG49" s="163">
        <v>100</v>
      </c>
      <c r="AH49" s="163">
        <v>100.11167056596193</v>
      </c>
      <c r="AI49" s="163">
        <v>100.44668226384745</v>
      </c>
      <c r="AJ49" s="163">
        <v>100.44668226384745</v>
      </c>
      <c r="AK49" s="163">
        <v>100.44668226384745</v>
      </c>
      <c r="AL49" s="163">
        <v>100.44668226384745</v>
      </c>
      <c r="AM49" s="163">
        <v>100.44668226384745</v>
      </c>
      <c r="AN49" s="163">
        <v>102.5944642420709</v>
      </c>
      <c r="AO49" s="163" t="s">
        <v>15</v>
      </c>
      <c r="AP49" s="163">
        <v>100.55822944505204</v>
      </c>
      <c r="AQ49" s="163">
        <v>100.72022368337971</v>
      </c>
      <c r="AR49" s="163">
        <v>100.73831771230088</v>
      </c>
      <c r="AS49" s="163">
        <v>100.73831771230088</v>
      </c>
      <c r="AT49" s="163">
        <v>100.73831771230088</v>
      </c>
      <c r="AU49" s="163">
        <v>100.73831771230088</v>
      </c>
      <c r="AV49" s="163">
        <v>100.73831771230088</v>
      </c>
      <c r="AW49" s="163">
        <v>100.73831771230088</v>
      </c>
      <c r="AX49" s="163">
        <v>100.73831771230088</v>
      </c>
      <c r="AY49" s="163">
        <v>100.73831771230088</v>
      </c>
      <c r="AZ49" s="163">
        <v>136.91306172227956</v>
      </c>
      <c r="BA49" s="163">
        <v>136.91306172227956</v>
      </c>
      <c r="BB49" s="163" t="s">
        <v>15</v>
      </c>
      <c r="BC49" s="163">
        <v>100</v>
      </c>
      <c r="BD49" s="163">
        <v>99.942434072728005</v>
      </c>
      <c r="BE49" s="163">
        <v>99.827305672070594</v>
      </c>
      <c r="BF49" s="163">
        <v>99.827305672070594</v>
      </c>
      <c r="BG49" s="163">
        <v>99.827305672070594</v>
      </c>
      <c r="BH49" s="163">
        <v>99.827305672070594</v>
      </c>
      <c r="BI49" s="163">
        <v>101.47106954390257</v>
      </c>
      <c r="BJ49" s="163">
        <v>101.47106954390257</v>
      </c>
      <c r="BK49" s="163">
        <v>101.47106954390257</v>
      </c>
      <c r="BL49" s="163">
        <v>101.47106954390257</v>
      </c>
      <c r="BM49" s="163">
        <v>101.47106954390257</v>
      </c>
      <c r="BN49" s="163">
        <v>106.07488015591949</v>
      </c>
    </row>
    <row r="50" spans="1:66" s="170" customFormat="1" ht="12.75" customHeight="1">
      <c r="A50" s="161" t="s">
        <v>2967</v>
      </c>
      <c r="B50" s="163" t="s">
        <v>15</v>
      </c>
      <c r="C50" s="163">
        <v>100.25934573707069</v>
      </c>
      <c r="D50" s="163">
        <v>98.872769864414394</v>
      </c>
      <c r="E50" s="163">
        <v>97.449947425643529</v>
      </c>
      <c r="F50" s="163">
        <v>97.315175406038804</v>
      </c>
      <c r="G50" s="163">
        <v>97.052315955947719</v>
      </c>
      <c r="H50" s="163">
        <v>96.392841792267575</v>
      </c>
      <c r="I50" s="163">
        <v>97.444078986244023</v>
      </c>
      <c r="J50" s="163">
        <v>97.538968833631785</v>
      </c>
      <c r="K50" s="163">
        <v>98.093099506037447</v>
      </c>
      <c r="L50" s="163">
        <v>98.569324696349696</v>
      </c>
      <c r="M50" s="163">
        <v>99.699733647695908</v>
      </c>
      <c r="N50" s="163">
        <v>101.69545637875213</v>
      </c>
      <c r="O50" s="163" t="s">
        <v>15</v>
      </c>
      <c r="P50" s="163">
        <v>100.26079787379567</v>
      </c>
      <c r="Q50" s="163">
        <v>99.311402462170676</v>
      </c>
      <c r="R50" s="163">
        <v>99.122090759399157</v>
      </c>
      <c r="S50" s="163">
        <v>98.762375312295021</v>
      </c>
      <c r="T50" s="163">
        <v>98.5231165984207</v>
      </c>
      <c r="U50" s="163">
        <v>98.296487557482322</v>
      </c>
      <c r="V50" s="163">
        <v>99.056257725236364</v>
      </c>
      <c r="W50" s="163">
        <v>99.248985948339026</v>
      </c>
      <c r="X50" s="163">
        <v>99.510319379571683</v>
      </c>
      <c r="Y50" s="163">
        <v>101.36068134693083</v>
      </c>
      <c r="Z50" s="163">
        <v>106.10442892866662</v>
      </c>
      <c r="AA50" s="163">
        <v>113.85332292593067</v>
      </c>
      <c r="AB50" s="163" t="s">
        <v>15</v>
      </c>
      <c r="AC50" s="163">
        <v>100.15966204519928</v>
      </c>
      <c r="AD50" s="163">
        <v>100.00106290730403</v>
      </c>
      <c r="AE50" s="163">
        <v>97.919298869282585</v>
      </c>
      <c r="AF50" s="163">
        <v>97.12446977266697</v>
      </c>
      <c r="AG50" s="163">
        <v>96.388810845606372</v>
      </c>
      <c r="AH50" s="163">
        <v>96.091101701867302</v>
      </c>
      <c r="AI50" s="163">
        <v>96.383674897972526</v>
      </c>
      <c r="AJ50" s="163">
        <v>96.812068790713795</v>
      </c>
      <c r="AK50" s="163">
        <v>99.494017923063154</v>
      </c>
      <c r="AL50" s="163">
        <v>100.29914919026275</v>
      </c>
      <c r="AM50" s="163">
        <v>100.92561383850671</v>
      </c>
      <c r="AN50" s="163">
        <v>102.1004654638912</v>
      </c>
      <c r="AO50" s="163" t="s">
        <v>15</v>
      </c>
      <c r="AP50" s="163">
        <v>103.22876857991655</v>
      </c>
      <c r="AQ50" s="163">
        <v>104.07084731354064</v>
      </c>
      <c r="AR50" s="163">
        <v>102.26206097757668</v>
      </c>
      <c r="AS50" s="163">
        <v>102.02223525810186</v>
      </c>
      <c r="AT50" s="163">
        <v>101.42020854641069</v>
      </c>
      <c r="AU50" s="163">
        <v>100.63165191727323</v>
      </c>
      <c r="AV50" s="163">
        <v>101.03265793643644</v>
      </c>
      <c r="AW50" s="163">
        <v>101.32571131623564</v>
      </c>
      <c r="AX50" s="163">
        <v>101.30233432556417</v>
      </c>
      <c r="AY50" s="163">
        <v>102.4702924394129</v>
      </c>
      <c r="AZ50" s="163">
        <v>103.63876955469335</v>
      </c>
      <c r="BA50" s="163">
        <v>106.04552062582968</v>
      </c>
      <c r="BB50" s="163" t="s">
        <v>15</v>
      </c>
      <c r="BC50" s="163">
        <v>104.54607126606892</v>
      </c>
      <c r="BD50" s="163">
        <v>104.89016457305682</v>
      </c>
      <c r="BE50" s="163">
        <v>103.71022141065073</v>
      </c>
      <c r="BF50" s="163">
        <v>102.54168101108587</v>
      </c>
      <c r="BG50" s="163">
        <v>102.4090584882056</v>
      </c>
      <c r="BH50" s="163">
        <v>101.64154993356985</v>
      </c>
      <c r="BI50" s="163">
        <v>102.03366619479431</v>
      </c>
      <c r="BJ50" s="163">
        <v>105.87114698527904</v>
      </c>
      <c r="BK50" s="163">
        <v>106.73916231058354</v>
      </c>
      <c r="BL50" s="163">
        <v>108.45082624053207</v>
      </c>
      <c r="BM50" s="163">
        <v>109.4213433473156</v>
      </c>
      <c r="BN50" s="163">
        <v>117.28155438128378</v>
      </c>
    </row>
    <row r="51" spans="1:66" s="170" customFormat="1" ht="12.75" customHeight="1">
      <c r="A51" s="165" t="s">
        <v>2999</v>
      </c>
      <c r="B51" s="163" t="s">
        <v>15</v>
      </c>
      <c r="C51" s="163">
        <v>100.82428065640457</v>
      </c>
      <c r="D51" s="163">
        <v>98.951061985775041</v>
      </c>
      <c r="E51" s="163">
        <v>98.729169549795273</v>
      </c>
      <c r="F51" s="163">
        <v>98.368864922665992</v>
      </c>
      <c r="G51" s="163">
        <v>98.523842466916463</v>
      </c>
      <c r="H51" s="163">
        <v>94.210795150320479</v>
      </c>
      <c r="I51" s="163">
        <v>101.15520232339543</v>
      </c>
      <c r="J51" s="163">
        <v>101.38008200833863</v>
      </c>
      <c r="K51" s="163">
        <v>104.08448450515266</v>
      </c>
      <c r="L51" s="163">
        <v>101.96211846008711</v>
      </c>
      <c r="M51" s="163">
        <v>104.58529436763146</v>
      </c>
      <c r="N51" s="163">
        <v>106.02066716567391</v>
      </c>
      <c r="O51" s="163" t="s">
        <v>15</v>
      </c>
      <c r="P51" s="163">
        <v>100.79889321715146</v>
      </c>
      <c r="Q51" s="163">
        <v>100.04361339290355</v>
      </c>
      <c r="R51" s="163">
        <v>100.98392461768594</v>
      </c>
      <c r="S51" s="163">
        <v>100.96764405055067</v>
      </c>
      <c r="T51" s="163">
        <v>100.93320663539409</v>
      </c>
      <c r="U51" s="163">
        <v>100.86888516596841</v>
      </c>
      <c r="V51" s="163">
        <v>100.86888516596841</v>
      </c>
      <c r="W51" s="163">
        <v>101.20867253892543</v>
      </c>
      <c r="X51" s="163">
        <v>101.94810078049379</v>
      </c>
      <c r="Y51" s="163">
        <v>101.44025911093696</v>
      </c>
      <c r="Z51" s="163">
        <v>101.97979886263894</v>
      </c>
      <c r="AA51" s="163">
        <v>113.47097689438068</v>
      </c>
      <c r="AB51" s="163" t="s">
        <v>15</v>
      </c>
      <c r="AC51" s="163">
        <v>99.417680043224024</v>
      </c>
      <c r="AD51" s="163">
        <v>98.573024191751458</v>
      </c>
      <c r="AE51" s="163">
        <v>98.849953885044471</v>
      </c>
      <c r="AF51" s="163">
        <v>101.2965560970368</v>
      </c>
      <c r="AG51" s="163">
        <v>100.74578599177919</v>
      </c>
      <c r="AH51" s="163">
        <v>100.63850908244373</v>
      </c>
      <c r="AI51" s="163">
        <v>100.46374307361354</v>
      </c>
      <c r="AJ51" s="163">
        <v>101.03620264920671</v>
      </c>
      <c r="AK51" s="163">
        <v>102.09377225357537</v>
      </c>
      <c r="AL51" s="163">
        <v>103.6751334512937</v>
      </c>
      <c r="AM51" s="163">
        <v>105.09237687563943</v>
      </c>
      <c r="AN51" s="163">
        <v>106.83627317485494</v>
      </c>
      <c r="AO51" s="163" t="s">
        <v>15</v>
      </c>
      <c r="AP51" s="163">
        <v>109.01460945905926</v>
      </c>
      <c r="AQ51" s="163">
        <v>109.79151582677349</v>
      </c>
      <c r="AR51" s="163">
        <v>109.90484407887958</v>
      </c>
      <c r="AS51" s="163">
        <v>109.91210420966443</v>
      </c>
      <c r="AT51" s="163">
        <v>109.90393648085421</v>
      </c>
      <c r="AU51" s="163">
        <v>109.66134649124261</v>
      </c>
      <c r="AV51" s="163">
        <v>109.61987830505797</v>
      </c>
      <c r="AW51" s="163">
        <v>109.75365415132102</v>
      </c>
      <c r="AX51" s="163">
        <v>109.79307685841646</v>
      </c>
      <c r="AY51" s="163">
        <v>110.10784022993576</v>
      </c>
      <c r="AZ51" s="163">
        <v>109.98632125649725</v>
      </c>
      <c r="BA51" s="163">
        <v>110.6599163174901</v>
      </c>
      <c r="BB51" s="163" t="s">
        <v>15</v>
      </c>
      <c r="BC51" s="163">
        <v>122.58580489070228</v>
      </c>
      <c r="BD51" s="163">
        <v>125.97666411676008</v>
      </c>
      <c r="BE51" s="163">
        <v>125.54774736725129</v>
      </c>
      <c r="BF51" s="163">
        <v>124.93719722391026</v>
      </c>
      <c r="BG51" s="163">
        <v>124.92104270444379</v>
      </c>
      <c r="BH51" s="163">
        <v>121.69030443868746</v>
      </c>
      <c r="BI51" s="163">
        <v>121.58278607144473</v>
      </c>
      <c r="BJ51" s="163">
        <v>121.41807176531599</v>
      </c>
      <c r="BK51" s="163">
        <v>121.78791151670568</v>
      </c>
      <c r="BL51" s="163">
        <v>121.24804904821775</v>
      </c>
      <c r="BM51" s="163">
        <v>118.50424153382274</v>
      </c>
      <c r="BN51" s="163">
        <v>121.79412236601597</v>
      </c>
    </row>
    <row r="52" spans="1:66" s="170" customFormat="1" ht="12.75" customHeight="1">
      <c r="A52" s="165" t="s">
        <v>3810</v>
      </c>
      <c r="B52" s="163" t="s">
        <v>15</v>
      </c>
      <c r="C52" s="163">
        <v>100.72635231899763</v>
      </c>
      <c r="D52" s="163">
        <v>94.934653111463675</v>
      </c>
      <c r="E52" s="163">
        <v>87.917745999134567</v>
      </c>
      <c r="F52" s="163">
        <v>87.472218766620671</v>
      </c>
      <c r="G52" s="163">
        <v>86.049313382847785</v>
      </c>
      <c r="H52" s="163">
        <v>86.028012523034377</v>
      </c>
      <c r="I52" s="163">
        <v>86.005190169973943</v>
      </c>
      <c r="J52" s="163">
        <v>86.333029757750566</v>
      </c>
      <c r="K52" s="163">
        <v>87.105744709714514</v>
      </c>
      <c r="L52" s="163">
        <v>91.060013041298163</v>
      </c>
      <c r="M52" s="163">
        <v>93.972474617485233</v>
      </c>
      <c r="N52" s="163">
        <v>103.41105320349648</v>
      </c>
      <c r="O52" s="163" t="s">
        <v>15</v>
      </c>
      <c r="P52" s="163">
        <v>100.58831705395319</v>
      </c>
      <c r="Q52" s="163">
        <v>96.452986362357024</v>
      </c>
      <c r="R52" s="163">
        <v>94.965436290645599</v>
      </c>
      <c r="S52" s="163">
        <v>93.17239384134453</v>
      </c>
      <c r="T52" s="163">
        <v>91.997646217545565</v>
      </c>
      <c r="U52" s="163">
        <v>91.413080967792936</v>
      </c>
      <c r="V52" s="163">
        <v>92.65059296223059</v>
      </c>
      <c r="W52" s="163">
        <v>93.037975981978576</v>
      </c>
      <c r="X52" s="163">
        <v>93.455980194605502</v>
      </c>
      <c r="Y52" s="163">
        <v>98.626425688320154</v>
      </c>
      <c r="Z52" s="163">
        <v>111.19306985085792</v>
      </c>
      <c r="AA52" s="163">
        <v>127.57007766274624</v>
      </c>
      <c r="AB52" s="163" t="s">
        <v>15</v>
      </c>
      <c r="AC52" s="163">
        <v>100.56619936395401</v>
      </c>
      <c r="AD52" s="163">
        <v>100.46585421422157</v>
      </c>
      <c r="AE52" s="163">
        <v>95.458853960837047</v>
      </c>
      <c r="AF52" s="163">
        <v>92.78706570360815</v>
      </c>
      <c r="AG52" s="163">
        <v>91.228292535046933</v>
      </c>
      <c r="AH52" s="163">
        <v>90.559943327500406</v>
      </c>
      <c r="AI52" s="163">
        <v>91.307741787024696</v>
      </c>
      <c r="AJ52" s="163">
        <v>92.133719147589659</v>
      </c>
      <c r="AK52" s="163">
        <v>98.125026995748613</v>
      </c>
      <c r="AL52" s="163">
        <v>99.513256030073421</v>
      </c>
      <c r="AM52" s="163">
        <v>100.53276806082998</v>
      </c>
      <c r="AN52" s="163">
        <v>102.74149267387386</v>
      </c>
      <c r="AO52" s="163" t="s">
        <v>15</v>
      </c>
      <c r="AP52" s="163">
        <v>104.42704046134175</v>
      </c>
      <c r="AQ52" s="163">
        <v>106.05390532900813</v>
      </c>
      <c r="AR52" s="163">
        <v>101.75980717263047</v>
      </c>
      <c r="AS52" s="163">
        <v>101.19445097862784</v>
      </c>
      <c r="AT52" s="163">
        <v>99.784167004731813</v>
      </c>
      <c r="AU52" s="163">
        <v>98.015222304958911</v>
      </c>
      <c r="AV52" s="163">
        <v>99.139443972244706</v>
      </c>
      <c r="AW52" s="163">
        <v>99.886633626152616</v>
      </c>
      <c r="AX52" s="163">
        <v>99.804319700069371</v>
      </c>
      <c r="AY52" s="163">
        <v>102.88123958509259</v>
      </c>
      <c r="AZ52" s="163">
        <v>105.87664429301498</v>
      </c>
      <c r="BA52" s="163">
        <v>112.52034126007287</v>
      </c>
      <c r="BB52" s="163" t="s">
        <v>15</v>
      </c>
      <c r="BC52" s="163">
        <v>101.61246560807513</v>
      </c>
      <c r="BD52" s="163">
        <v>100.7382490638868</v>
      </c>
      <c r="BE52" s="163">
        <v>97.863997096584484</v>
      </c>
      <c r="BF52" s="163">
        <v>95.100352024234567</v>
      </c>
      <c r="BG52" s="163">
        <v>94.76300185109902</v>
      </c>
      <c r="BH52" s="163">
        <v>94.332821905800728</v>
      </c>
      <c r="BI52" s="163">
        <v>95.451129619875658</v>
      </c>
      <c r="BJ52" s="163">
        <v>105.94194808588652</v>
      </c>
      <c r="BK52" s="163">
        <v>108.10684770410725</v>
      </c>
      <c r="BL52" s="163">
        <v>113.0245225583845</v>
      </c>
      <c r="BM52" s="163">
        <v>117.05872801064187</v>
      </c>
      <c r="BN52" s="163">
        <v>136.6929583529643</v>
      </c>
    </row>
    <row r="53" spans="1:66" s="170" customFormat="1" ht="12.75" customHeight="1">
      <c r="A53" s="165" t="s">
        <v>3811</v>
      </c>
      <c r="B53" s="163" t="s">
        <v>15</v>
      </c>
      <c r="C53" s="163">
        <v>100</v>
      </c>
      <c r="D53" s="163">
        <v>99.999999999999929</v>
      </c>
      <c r="E53" s="163">
        <v>99.999999999999943</v>
      </c>
      <c r="F53" s="163">
        <v>100</v>
      </c>
      <c r="G53" s="163">
        <v>100</v>
      </c>
      <c r="H53" s="163">
        <v>100</v>
      </c>
      <c r="I53" s="163">
        <v>100</v>
      </c>
      <c r="J53" s="163">
        <v>99.999999999999929</v>
      </c>
      <c r="K53" s="163">
        <v>99.999999999999915</v>
      </c>
      <c r="L53" s="163">
        <v>99.999999999999886</v>
      </c>
      <c r="M53" s="163">
        <v>99.999999999999858</v>
      </c>
      <c r="N53" s="163">
        <v>99.999999999999829</v>
      </c>
      <c r="O53" s="163" t="s">
        <v>15</v>
      </c>
      <c r="P53" s="163">
        <v>100</v>
      </c>
      <c r="Q53" s="163">
        <v>100</v>
      </c>
      <c r="R53" s="163">
        <v>99.999999999999929</v>
      </c>
      <c r="S53" s="163">
        <v>99.999999999999901</v>
      </c>
      <c r="T53" s="163">
        <v>99.999999999999886</v>
      </c>
      <c r="U53" s="163">
        <v>99.999999999999858</v>
      </c>
      <c r="V53" s="163">
        <v>99.999999999999829</v>
      </c>
      <c r="W53" s="163">
        <v>99.999999999999801</v>
      </c>
      <c r="X53" s="163">
        <v>99.999999999999773</v>
      </c>
      <c r="Y53" s="163">
        <v>99.999999999999758</v>
      </c>
      <c r="Z53" s="163">
        <v>99.988250469381711</v>
      </c>
      <c r="AA53" s="163">
        <v>99.988250469381711</v>
      </c>
      <c r="AB53" s="163" t="s">
        <v>15</v>
      </c>
      <c r="AC53" s="163">
        <v>100</v>
      </c>
      <c r="AD53" s="163">
        <v>99.999999999999943</v>
      </c>
      <c r="AE53" s="163">
        <v>99.999999999999929</v>
      </c>
      <c r="AF53" s="163">
        <v>99.999999999999901</v>
      </c>
      <c r="AG53" s="163">
        <v>99.999999999999872</v>
      </c>
      <c r="AH53" s="163">
        <v>99.999999999999844</v>
      </c>
      <c r="AI53" s="163">
        <v>99.999999999999815</v>
      </c>
      <c r="AJ53" s="163">
        <v>99.999999999999801</v>
      </c>
      <c r="AK53" s="163">
        <v>99.999999999999773</v>
      </c>
      <c r="AL53" s="163">
        <v>99.999999999999744</v>
      </c>
      <c r="AM53" s="163">
        <v>99.999999999999716</v>
      </c>
      <c r="AN53" s="163">
        <v>99.999999999999687</v>
      </c>
      <c r="AO53" s="163" t="s">
        <v>15</v>
      </c>
      <c r="AP53" s="163">
        <v>100.22798818950595</v>
      </c>
      <c r="AQ53" s="163">
        <v>100.45597340526584</v>
      </c>
      <c r="AR53" s="163">
        <v>100.45597340526584</v>
      </c>
      <c r="AS53" s="163">
        <v>100.45597340526584</v>
      </c>
      <c r="AT53" s="163">
        <v>100.45597340526584</v>
      </c>
      <c r="AU53" s="163">
        <v>100.45597340526584</v>
      </c>
      <c r="AV53" s="163">
        <v>100.45597340526584</v>
      </c>
      <c r="AW53" s="163">
        <v>100.45597340526584</v>
      </c>
      <c r="AX53" s="163">
        <v>100.45597340526584</v>
      </c>
      <c r="AY53" s="163">
        <v>100.45597340526584</v>
      </c>
      <c r="AZ53" s="163">
        <v>100.40655800888297</v>
      </c>
      <c r="BA53" s="163">
        <v>100.36670880697154</v>
      </c>
      <c r="BB53" s="163" t="s">
        <v>15</v>
      </c>
      <c r="BC53" s="163">
        <v>100.37907282297176</v>
      </c>
      <c r="BD53" s="163">
        <v>101.13722111361554</v>
      </c>
      <c r="BE53" s="163">
        <v>101.13722111361554</v>
      </c>
      <c r="BF53" s="163">
        <v>101.13722111361554</v>
      </c>
      <c r="BG53" s="163">
        <v>101.13722111361554</v>
      </c>
      <c r="BH53" s="163">
        <v>101.13722111361554</v>
      </c>
      <c r="BI53" s="163">
        <v>101.13722111361554</v>
      </c>
      <c r="BJ53" s="163">
        <v>101.13722111361554</v>
      </c>
      <c r="BK53" s="163">
        <v>101.13722111361554</v>
      </c>
      <c r="BL53" s="163">
        <v>101.13722111361554</v>
      </c>
      <c r="BM53" s="163">
        <v>101.13722111361554</v>
      </c>
      <c r="BN53" s="163">
        <v>101.13722111361554</v>
      </c>
    </row>
    <row r="54" spans="1:66" s="170" customFormat="1" ht="12.75" customHeight="1">
      <c r="A54" s="593" t="s">
        <v>3000</v>
      </c>
      <c r="B54" s="163" t="s">
        <v>15</v>
      </c>
      <c r="C54" s="163">
        <v>100.00366879990703</v>
      </c>
      <c r="D54" s="163">
        <v>100.06950772408223</v>
      </c>
      <c r="E54" s="163">
        <v>100.02135926906971</v>
      </c>
      <c r="F54" s="163">
        <v>99.945467812154135</v>
      </c>
      <c r="G54" s="163">
        <v>99.667466686090748</v>
      </c>
      <c r="H54" s="163">
        <v>99.673504838307807</v>
      </c>
      <c r="I54" s="163">
        <v>99.389878080066367</v>
      </c>
      <c r="J54" s="163">
        <v>99.507215948139532</v>
      </c>
      <c r="K54" s="163">
        <v>99.438100965257561</v>
      </c>
      <c r="L54" s="163">
        <v>99.010840238893337</v>
      </c>
      <c r="M54" s="163">
        <v>98.803455870860802</v>
      </c>
      <c r="N54" s="163">
        <v>99.291680572552593</v>
      </c>
      <c r="O54" s="163" t="s">
        <v>15</v>
      </c>
      <c r="P54" s="163">
        <v>100.38205036045917</v>
      </c>
      <c r="Q54" s="163">
        <v>100.56331687563895</v>
      </c>
      <c r="R54" s="163">
        <v>100.64200156880456</v>
      </c>
      <c r="S54" s="163">
        <v>100.67931385843707</v>
      </c>
      <c r="T54" s="163">
        <v>100.79415711601938</v>
      </c>
      <c r="U54" s="163">
        <v>101.18075044855574</v>
      </c>
      <c r="V54" s="163">
        <v>101.39205602941497</v>
      </c>
      <c r="W54" s="163">
        <v>101.46150716887223</v>
      </c>
      <c r="X54" s="163">
        <v>101.48175030987765</v>
      </c>
      <c r="Y54" s="163">
        <v>101.55083409703458</v>
      </c>
      <c r="Z54" s="163">
        <v>101.55751001561359</v>
      </c>
      <c r="AA54" s="163">
        <v>101.33992445892042</v>
      </c>
      <c r="AB54" s="163" t="s">
        <v>15</v>
      </c>
      <c r="AC54" s="163">
        <v>99.988096988790119</v>
      </c>
      <c r="AD54" s="163">
        <v>100.52557593154812</v>
      </c>
      <c r="AE54" s="163">
        <v>100.65086534333562</v>
      </c>
      <c r="AF54" s="163">
        <v>100.71774111206402</v>
      </c>
      <c r="AG54" s="163">
        <v>100.73072781434578</v>
      </c>
      <c r="AH54" s="163">
        <v>100.76015894129304</v>
      </c>
      <c r="AI54" s="163">
        <v>100.73434541027733</v>
      </c>
      <c r="AJ54" s="163">
        <v>100.41814819517514</v>
      </c>
      <c r="AK54" s="163">
        <v>100.44177099695753</v>
      </c>
      <c r="AL54" s="163">
        <v>100.50829074660147</v>
      </c>
      <c r="AM54" s="163">
        <v>100.59338619682241</v>
      </c>
      <c r="AN54" s="163">
        <v>100.65950627301507</v>
      </c>
      <c r="AO54" s="163" t="s">
        <v>15</v>
      </c>
      <c r="AP54" s="163">
        <v>100.01558177023556</v>
      </c>
      <c r="AQ54" s="163">
        <v>100.10550024910152</v>
      </c>
      <c r="AR54" s="163">
        <v>100.20115217236727</v>
      </c>
      <c r="AS54" s="163">
        <v>100.35842264281081</v>
      </c>
      <c r="AT54" s="163">
        <v>100.44693445760804</v>
      </c>
      <c r="AU54" s="163">
        <v>100.51837828704069</v>
      </c>
      <c r="AV54" s="163">
        <v>100.66004420945455</v>
      </c>
      <c r="AW54" s="163">
        <v>101.03499491105006</v>
      </c>
      <c r="AX54" s="163">
        <v>101.09020884425628</v>
      </c>
      <c r="AY54" s="163">
        <v>101.21073217165109</v>
      </c>
      <c r="AZ54" s="163">
        <v>101.20214920152107</v>
      </c>
      <c r="BA54" s="163">
        <v>101.27477407725173</v>
      </c>
      <c r="BB54" s="163" t="s">
        <v>15</v>
      </c>
      <c r="BC54" s="163">
        <v>101.39179165291281</v>
      </c>
      <c r="BD54" s="163">
        <v>101.51030494708149</v>
      </c>
      <c r="BE54" s="163">
        <v>101.74965935967192</v>
      </c>
      <c r="BF54" s="163">
        <v>102.12025136418875</v>
      </c>
      <c r="BG54" s="163">
        <v>104.37297417381937</v>
      </c>
      <c r="BH54" s="163">
        <v>104.65333933289833</v>
      </c>
      <c r="BI54" s="163">
        <v>104.85406385266982</v>
      </c>
      <c r="BJ54" s="163">
        <v>105.20389732454811</v>
      </c>
      <c r="BK54" s="163">
        <v>105.6929076498751</v>
      </c>
      <c r="BL54" s="163">
        <v>108.64814850377473</v>
      </c>
      <c r="BM54" s="163">
        <v>112.70744573273035</v>
      </c>
      <c r="BN54" s="163">
        <v>118.90594445489391</v>
      </c>
    </row>
    <row r="55" spans="1:66" s="170" customFormat="1" ht="12.75" customHeight="1">
      <c r="A55" s="161" t="s">
        <v>2968</v>
      </c>
      <c r="B55" s="163" t="s">
        <v>15</v>
      </c>
      <c r="C55" s="163">
        <v>99.985703483544711</v>
      </c>
      <c r="D55" s="163">
        <v>99.973813991088107</v>
      </c>
      <c r="E55" s="163">
        <v>100.00022842518861</v>
      </c>
      <c r="F55" s="163">
        <v>100.04112177965361</v>
      </c>
      <c r="G55" s="163">
        <v>100.12809360401815</v>
      </c>
      <c r="H55" s="163">
        <v>100.07607491055981</v>
      </c>
      <c r="I55" s="163">
        <v>100.2018283702641</v>
      </c>
      <c r="J55" s="163">
        <v>100.11160166366176</v>
      </c>
      <c r="K55" s="163">
        <v>100.21193394190195</v>
      </c>
      <c r="L55" s="163">
        <v>100.43742372326949</v>
      </c>
      <c r="M55" s="163">
        <v>100.38841730429351</v>
      </c>
      <c r="N55" s="163">
        <v>100.49102552603244</v>
      </c>
      <c r="O55" s="163" t="s">
        <v>15</v>
      </c>
      <c r="P55" s="163">
        <v>99.919702387054457</v>
      </c>
      <c r="Q55" s="163">
        <v>99.870104398020061</v>
      </c>
      <c r="R55" s="163">
        <v>99.870429531505138</v>
      </c>
      <c r="S55" s="163">
        <v>99.859999596962595</v>
      </c>
      <c r="T55" s="163">
        <v>99.958363883594785</v>
      </c>
      <c r="U55" s="163">
        <v>100.04075027931343</v>
      </c>
      <c r="V55" s="163">
        <v>100.11021688329681</v>
      </c>
      <c r="W55" s="163">
        <v>100.08420700390978</v>
      </c>
      <c r="X55" s="163">
        <v>100.06665083273008</v>
      </c>
      <c r="Y55" s="163">
        <v>100.14928859729481</v>
      </c>
      <c r="Z55" s="163">
        <v>99.589021706367902</v>
      </c>
      <c r="AA55" s="163">
        <v>99.541994855598432</v>
      </c>
      <c r="AB55" s="163" t="s">
        <v>15</v>
      </c>
      <c r="AC55" s="163">
        <v>100.09445880844066</v>
      </c>
      <c r="AD55" s="163">
        <v>100.24816130598731</v>
      </c>
      <c r="AE55" s="163">
        <v>100.31849135735584</v>
      </c>
      <c r="AF55" s="163">
        <v>100.35514076387422</v>
      </c>
      <c r="AG55" s="163">
        <v>100.2149472695971</v>
      </c>
      <c r="AH55" s="163">
        <v>100.24684086094044</v>
      </c>
      <c r="AI55" s="163">
        <v>100.35715795372214</v>
      </c>
      <c r="AJ55" s="163">
        <v>100.37154066311641</v>
      </c>
      <c r="AK55" s="163">
        <v>100.38830912907515</v>
      </c>
      <c r="AL55" s="163">
        <v>100.50708203780631</v>
      </c>
      <c r="AM55" s="163">
        <v>100.53908686287355</v>
      </c>
      <c r="AN55" s="163">
        <v>100.58704253842028</v>
      </c>
      <c r="AO55" s="163" t="s">
        <v>15</v>
      </c>
      <c r="AP55" s="163">
        <v>100.0686262942687</v>
      </c>
      <c r="AQ55" s="163">
        <v>100.17882945388104</v>
      </c>
      <c r="AR55" s="163">
        <v>100.52708415676304</v>
      </c>
      <c r="AS55" s="163">
        <v>101.13787166442465</v>
      </c>
      <c r="AT55" s="163">
        <v>101.58722510739035</v>
      </c>
      <c r="AU55" s="163">
        <v>101.61518245989545</v>
      </c>
      <c r="AV55" s="163">
        <v>101.94452647542873</v>
      </c>
      <c r="AW55" s="163">
        <v>102.50686347785782</v>
      </c>
      <c r="AX55" s="163">
        <v>102.63444341928825</v>
      </c>
      <c r="AY55" s="163">
        <v>103.00613953222894</v>
      </c>
      <c r="AZ55" s="163">
        <v>102.94706355772887</v>
      </c>
      <c r="BA55" s="163">
        <v>103.07271813683619</v>
      </c>
      <c r="BB55" s="163" t="s">
        <v>15</v>
      </c>
      <c r="BC55" s="163">
        <v>104.23734706003222</v>
      </c>
      <c r="BD55" s="163">
        <v>104.19966068289671</v>
      </c>
      <c r="BE55" s="163">
        <v>104.29610079040576</v>
      </c>
      <c r="BF55" s="163">
        <v>104.59940352505448</v>
      </c>
      <c r="BG55" s="163">
        <v>105.77061488524855</v>
      </c>
      <c r="BH55" s="163">
        <v>105.83923753093953</v>
      </c>
      <c r="BI55" s="163">
        <v>105.86869889865804</v>
      </c>
      <c r="BJ55" s="163">
        <v>105.8715364447055</v>
      </c>
      <c r="BK55" s="163">
        <v>106.166067924186</v>
      </c>
      <c r="BL55" s="163">
        <v>108.42941177725616</v>
      </c>
      <c r="BM55" s="163">
        <v>110.12894782942205</v>
      </c>
      <c r="BN55" s="163">
        <v>111.17547905129996</v>
      </c>
    </row>
    <row r="56" spans="1:66" s="170" customFormat="1" ht="12.75" customHeight="1">
      <c r="A56" s="165" t="s">
        <v>3812</v>
      </c>
      <c r="B56" s="163" t="s">
        <v>15</v>
      </c>
      <c r="C56" s="163">
        <v>100.0802802418313</v>
      </c>
      <c r="D56" s="163">
        <v>100.27815006867496</v>
      </c>
      <c r="E56" s="163">
        <v>100.43503502171183</v>
      </c>
      <c r="F56" s="163">
        <v>100.4642458160874</v>
      </c>
      <c r="G56" s="163">
        <v>100.69134241416961</v>
      </c>
      <c r="H56" s="163">
        <v>100.63089153338869</v>
      </c>
      <c r="I56" s="163">
        <v>101.41447297872386</v>
      </c>
      <c r="J56" s="163">
        <v>101.41775752790474</v>
      </c>
      <c r="K56" s="163">
        <v>101.42169445368283</v>
      </c>
      <c r="L56" s="163">
        <v>101.42759184821782</v>
      </c>
      <c r="M56" s="163">
        <v>101.66156817654372</v>
      </c>
      <c r="N56" s="163">
        <v>102.40136866915428</v>
      </c>
      <c r="O56" s="163" t="s">
        <v>15</v>
      </c>
      <c r="P56" s="163">
        <v>100.23857350716112</v>
      </c>
      <c r="Q56" s="163">
        <v>100.26301333950104</v>
      </c>
      <c r="R56" s="163">
        <v>100.41628706254015</v>
      </c>
      <c r="S56" s="163">
        <v>100.4156824141081</v>
      </c>
      <c r="T56" s="163">
        <v>100.43113168326899</v>
      </c>
      <c r="U56" s="163">
        <v>100.49655612698798</v>
      </c>
      <c r="V56" s="163">
        <v>100.57058896334541</v>
      </c>
      <c r="W56" s="163">
        <v>100.59621371683593</v>
      </c>
      <c r="X56" s="163">
        <v>100.60141187363061</v>
      </c>
      <c r="Y56" s="163">
        <v>100.69742347523135</v>
      </c>
      <c r="Z56" s="163">
        <v>100.72327929981005</v>
      </c>
      <c r="AA56" s="163">
        <v>100.79448562037999</v>
      </c>
      <c r="AB56" s="163" t="s">
        <v>15</v>
      </c>
      <c r="AC56" s="163">
        <v>100.11241495775809</v>
      </c>
      <c r="AD56" s="163">
        <v>100.54792624163642</v>
      </c>
      <c r="AE56" s="163">
        <v>100.80157306198696</v>
      </c>
      <c r="AF56" s="163">
        <v>100.84991932361032</v>
      </c>
      <c r="AG56" s="163">
        <v>100.86607175116886</v>
      </c>
      <c r="AH56" s="163">
        <v>101.07869588137449</v>
      </c>
      <c r="AI56" s="163">
        <v>101.28339399269906</v>
      </c>
      <c r="AJ56" s="163">
        <v>101.27150028084783</v>
      </c>
      <c r="AK56" s="163">
        <v>101.27369134099682</v>
      </c>
      <c r="AL56" s="163">
        <v>101.33054955879024</v>
      </c>
      <c r="AM56" s="163">
        <v>101.33950175650214</v>
      </c>
      <c r="AN56" s="163">
        <v>101.24313173268484</v>
      </c>
      <c r="AO56" s="163" t="s">
        <v>15</v>
      </c>
      <c r="AP56" s="163">
        <v>99.981194971567277</v>
      </c>
      <c r="AQ56" s="163">
        <v>99.848729525343003</v>
      </c>
      <c r="AR56" s="163">
        <v>100.07411107908459</v>
      </c>
      <c r="AS56" s="163">
        <v>100.16303045332158</v>
      </c>
      <c r="AT56" s="163">
        <v>100.50372538872716</v>
      </c>
      <c r="AU56" s="163">
        <v>100.64816045418365</v>
      </c>
      <c r="AV56" s="163">
        <v>100.67578772537584</v>
      </c>
      <c r="AW56" s="163">
        <v>100.77923992368871</v>
      </c>
      <c r="AX56" s="163">
        <v>100.87560104810179</v>
      </c>
      <c r="AY56" s="163">
        <v>101.51516084262893</v>
      </c>
      <c r="AZ56" s="163">
        <v>101.44795612487445</v>
      </c>
      <c r="BA56" s="163">
        <v>101.4724494014996</v>
      </c>
      <c r="BB56" s="163" t="s">
        <v>15</v>
      </c>
      <c r="BC56" s="163">
        <v>101.70590319052511</v>
      </c>
      <c r="BD56" s="163">
        <v>101.65809516099765</v>
      </c>
      <c r="BE56" s="163">
        <v>101.83986463922123</v>
      </c>
      <c r="BF56" s="163">
        <v>102.00559969102937</v>
      </c>
      <c r="BG56" s="163">
        <v>102.64306419253681</v>
      </c>
      <c r="BH56" s="163">
        <v>102.70479357254452</v>
      </c>
      <c r="BI56" s="163">
        <v>102.74969138691381</v>
      </c>
      <c r="BJ56" s="163">
        <v>102.72254032830365</v>
      </c>
      <c r="BK56" s="163">
        <v>102.82239086285372</v>
      </c>
      <c r="BL56" s="163">
        <v>102.90544230676144</v>
      </c>
      <c r="BM56" s="163">
        <v>103.14943613250578</v>
      </c>
      <c r="BN56" s="163">
        <v>103.29484124992143</v>
      </c>
    </row>
    <row r="57" spans="1:66" s="170" customFormat="1" ht="12.75" customHeight="1">
      <c r="A57" s="165" t="s">
        <v>3813</v>
      </c>
      <c r="B57" s="163" t="s">
        <v>15</v>
      </c>
      <c r="C57" s="163">
        <v>99.854372808485351</v>
      </c>
      <c r="D57" s="163">
        <v>99.551208445724797</v>
      </c>
      <c r="E57" s="163">
        <v>99.396451702823825</v>
      </c>
      <c r="F57" s="163">
        <v>99.453567441488616</v>
      </c>
      <c r="G57" s="163">
        <v>99.345962201520948</v>
      </c>
      <c r="H57" s="163">
        <v>99.302406077602811</v>
      </c>
      <c r="I57" s="163">
        <v>98.776784178849354</v>
      </c>
      <c r="J57" s="163">
        <v>98.594206008452062</v>
      </c>
      <c r="K57" s="163">
        <v>98.789721647074984</v>
      </c>
      <c r="L57" s="163">
        <v>99.232049740186952</v>
      </c>
      <c r="M57" s="163">
        <v>98.903067671423273</v>
      </c>
      <c r="N57" s="163">
        <v>98.374603840769296</v>
      </c>
      <c r="O57" s="163" t="s">
        <v>15</v>
      </c>
      <c r="P57" s="163">
        <v>99.603578808808663</v>
      </c>
      <c r="Q57" s="163">
        <v>99.48058094270003</v>
      </c>
      <c r="R57" s="163">
        <v>99.32927536280701</v>
      </c>
      <c r="S57" s="163">
        <v>99.309104801388301</v>
      </c>
      <c r="T57" s="163">
        <v>99.489669671141954</v>
      </c>
      <c r="U57" s="163">
        <v>99.584010906128313</v>
      </c>
      <c r="V57" s="163">
        <v>99.650137785804233</v>
      </c>
      <c r="W57" s="163">
        <v>99.587437809788028</v>
      </c>
      <c r="X57" s="163">
        <v>99.553721137145672</v>
      </c>
      <c r="Y57" s="163">
        <v>99.626737414783278</v>
      </c>
      <c r="Z57" s="163">
        <v>98.650339595545816</v>
      </c>
      <c r="AA57" s="163">
        <v>98.519283024284775</v>
      </c>
      <c r="AB57" s="163" t="s">
        <v>15</v>
      </c>
      <c r="AC57" s="163">
        <v>100.08154757130916</v>
      </c>
      <c r="AD57" s="163">
        <v>100.03261753324144</v>
      </c>
      <c r="AE57" s="163">
        <v>99.971135009839102</v>
      </c>
      <c r="AF57" s="163">
        <v>99.999373878703565</v>
      </c>
      <c r="AG57" s="163">
        <v>99.746760998973983</v>
      </c>
      <c r="AH57" s="163">
        <v>99.648701625296937</v>
      </c>
      <c r="AI57" s="163">
        <v>99.691154740698266</v>
      </c>
      <c r="AJ57" s="163">
        <v>99.724431317573234</v>
      </c>
      <c r="AK57" s="163">
        <v>99.751681559988882</v>
      </c>
      <c r="AL57" s="163">
        <v>99.914973771967453</v>
      </c>
      <c r="AM57" s="163">
        <v>99.963554419223826</v>
      </c>
      <c r="AN57" s="163">
        <v>100.11528642764198</v>
      </c>
      <c r="AO57" s="163" t="s">
        <v>15</v>
      </c>
      <c r="AP57" s="163">
        <v>100.13220136828292</v>
      </c>
      <c r="AQ57" s="163">
        <v>100.41885930520293</v>
      </c>
      <c r="AR57" s="163">
        <v>100.85646035799243</v>
      </c>
      <c r="AS57" s="163">
        <v>101.84672062419207</v>
      </c>
      <c r="AT57" s="163">
        <v>102.37508433998642</v>
      </c>
      <c r="AU57" s="163">
        <v>102.31834573922112</v>
      </c>
      <c r="AV57" s="163">
        <v>103.08581482787798</v>
      </c>
      <c r="AW57" s="163">
        <v>104.31407349617618</v>
      </c>
      <c r="AX57" s="163">
        <v>104.48633465079386</v>
      </c>
      <c r="AY57" s="163">
        <v>104.46443425105292</v>
      </c>
      <c r="AZ57" s="163">
        <v>104.41763579375285</v>
      </c>
      <c r="BA57" s="163">
        <v>104.69008125558223</v>
      </c>
      <c r="BB57" s="163" t="s">
        <v>15</v>
      </c>
      <c r="BC57" s="163">
        <v>107.81896803468211</v>
      </c>
      <c r="BD57" s="163">
        <v>107.79560230788445</v>
      </c>
      <c r="BE57" s="163">
        <v>107.77131389852366</v>
      </c>
      <c r="BF57" s="163">
        <v>108.26925468311339</v>
      </c>
      <c r="BG57" s="163">
        <v>110.19563939210374</v>
      </c>
      <c r="BH57" s="163">
        <v>110.27439837438334</v>
      </c>
      <c r="BI57" s="163">
        <v>110.28073411942827</v>
      </c>
      <c r="BJ57" s="163">
        <v>110.32835813904858</v>
      </c>
      <c r="BK57" s="163">
        <v>110.91299233069986</v>
      </c>
      <c r="BL57" s="163">
        <v>116.42769923196494</v>
      </c>
      <c r="BM57" s="163">
        <v>120.29737453365117</v>
      </c>
      <c r="BN57" s="163">
        <v>122.68745200487079</v>
      </c>
    </row>
    <row r="58" spans="1:66" s="170" customFormat="1" ht="12.75" customHeight="1">
      <c r="A58" s="161" t="s">
        <v>3001</v>
      </c>
      <c r="B58" s="163" t="s">
        <v>15</v>
      </c>
      <c r="C58" s="163">
        <v>99.958232614268098</v>
      </c>
      <c r="D58" s="163">
        <v>99.937348707524109</v>
      </c>
      <c r="E58" s="163">
        <v>100.22258259566578</v>
      </c>
      <c r="F58" s="163">
        <v>100.22258259566578</v>
      </c>
      <c r="G58" s="163">
        <v>100.22303301955347</v>
      </c>
      <c r="H58" s="163">
        <v>100.24004116252168</v>
      </c>
      <c r="I58" s="163">
        <v>100.32050101724685</v>
      </c>
      <c r="J58" s="163">
        <v>100.41772167363567</v>
      </c>
      <c r="K58" s="163">
        <v>100.42942576423302</v>
      </c>
      <c r="L58" s="163">
        <v>100.73381621480063</v>
      </c>
      <c r="M58" s="163">
        <v>101.51922161264137</v>
      </c>
      <c r="N58" s="163">
        <v>101.96224333011268</v>
      </c>
      <c r="O58" s="163" t="s">
        <v>15</v>
      </c>
      <c r="P58" s="163">
        <v>100.02580010195497</v>
      </c>
      <c r="Q58" s="163">
        <v>100.03911925791805</v>
      </c>
      <c r="R58" s="163">
        <v>100.47177865158139</v>
      </c>
      <c r="S58" s="163">
        <v>100.80012807690628</v>
      </c>
      <c r="T58" s="163">
        <v>100.86641779555241</v>
      </c>
      <c r="U58" s="163">
        <v>100.99527380370259</v>
      </c>
      <c r="V58" s="163">
        <v>101.0397704615515</v>
      </c>
      <c r="W58" s="163">
        <v>101.05968998155525</v>
      </c>
      <c r="X58" s="163">
        <v>101.03621509878134</v>
      </c>
      <c r="Y58" s="163">
        <v>101.15162807160583</v>
      </c>
      <c r="Z58" s="163">
        <v>101.29146303142878</v>
      </c>
      <c r="AA58" s="163">
        <v>101.37109763230453</v>
      </c>
      <c r="AB58" s="163" t="s">
        <v>15</v>
      </c>
      <c r="AC58" s="163">
        <v>100.04959763469341</v>
      </c>
      <c r="AD58" s="163">
        <v>100.05283176436637</v>
      </c>
      <c r="AE58" s="163">
        <v>100.08116722510547</v>
      </c>
      <c r="AF58" s="163">
        <v>100.10446772771628</v>
      </c>
      <c r="AG58" s="163">
        <v>100.25890542428786</v>
      </c>
      <c r="AH58" s="163">
        <v>100.96896212512283</v>
      </c>
      <c r="AI58" s="163">
        <v>100.98140601108608</v>
      </c>
      <c r="AJ58" s="163">
        <v>100.84004132111906</v>
      </c>
      <c r="AK58" s="163">
        <v>100.68571006254436</v>
      </c>
      <c r="AL58" s="163">
        <v>100.74435886776286</v>
      </c>
      <c r="AM58" s="163">
        <v>100.80795475477946</v>
      </c>
      <c r="AN58" s="163">
        <v>100.99999550175083</v>
      </c>
      <c r="AO58" s="163" t="s">
        <v>15</v>
      </c>
      <c r="AP58" s="163">
        <v>100.01953365298961</v>
      </c>
      <c r="AQ58" s="163">
        <v>100.31978331482831</v>
      </c>
      <c r="AR58" s="163">
        <v>100.40589672823413</v>
      </c>
      <c r="AS58" s="163">
        <v>100.59539637308865</v>
      </c>
      <c r="AT58" s="163">
        <v>100.82795058737595</v>
      </c>
      <c r="AU58" s="163">
        <v>100.80593530618781</v>
      </c>
      <c r="AV58" s="163">
        <v>100.81162821919145</v>
      </c>
      <c r="AW58" s="163">
        <v>100.68903443403457</v>
      </c>
      <c r="AX58" s="163">
        <v>100.73645601239679</v>
      </c>
      <c r="AY58" s="163">
        <v>100.78100133241652</v>
      </c>
      <c r="AZ58" s="163">
        <v>100.8460295207496</v>
      </c>
      <c r="BA58" s="163">
        <v>101.11509976753213</v>
      </c>
      <c r="BB58" s="163" t="s">
        <v>15</v>
      </c>
      <c r="BC58" s="163">
        <v>100.61698075009097</v>
      </c>
      <c r="BD58" s="163">
        <v>100.62951503419831</v>
      </c>
      <c r="BE58" s="163">
        <v>100.64833519363991</v>
      </c>
      <c r="BF58" s="163">
        <v>100.70310286262489</v>
      </c>
      <c r="BG58" s="163">
        <v>100.75928748498562</v>
      </c>
      <c r="BH58" s="163">
        <v>100.80134427830627</v>
      </c>
      <c r="BI58" s="163">
        <v>100.8248796722212</v>
      </c>
      <c r="BJ58" s="163">
        <v>100.86219728259485</v>
      </c>
      <c r="BK58" s="163">
        <v>100.88798465905744</v>
      </c>
      <c r="BL58" s="163">
        <v>100.9167400357445</v>
      </c>
      <c r="BM58" s="163">
        <v>100.91991448066993</v>
      </c>
      <c r="BN58" s="163">
        <v>100.92294977852312</v>
      </c>
    </row>
    <row r="59" spans="1:66" s="170" customFormat="1" ht="12.75" customHeight="1">
      <c r="A59" s="161" t="s">
        <v>2971</v>
      </c>
      <c r="B59" s="163" t="s">
        <v>15</v>
      </c>
      <c r="C59" s="163">
        <v>100.0753433356679</v>
      </c>
      <c r="D59" s="163">
        <v>100.08892293207219</v>
      </c>
      <c r="E59" s="163">
        <v>100.13715015586737</v>
      </c>
      <c r="F59" s="163">
        <v>100.17113694975399</v>
      </c>
      <c r="G59" s="163">
        <v>100.96493246213132</v>
      </c>
      <c r="H59" s="163">
        <v>100.71943122409411</v>
      </c>
      <c r="I59" s="163">
        <v>100.68764151889344</v>
      </c>
      <c r="J59" s="163">
        <v>100.83262834399267</v>
      </c>
      <c r="K59" s="163">
        <v>100.85112210762448</v>
      </c>
      <c r="L59" s="163">
        <v>100.93665411294425</v>
      </c>
      <c r="M59" s="163">
        <v>100.90296442805086</v>
      </c>
      <c r="N59" s="163">
        <v>101.24660704486277</v>
      </c>
      <c r="O59" s="163" t="s">
        <v>15</v>
      </c>
      <c r="P59" s="163">
        <v>99.974264435289115</v>
      </c>
      <c r="Q59" s="163">
        <v>99.591201333127316</v>
      </c>
      <c r="R59" s="163">
        <v>99.310801207654109</v>
      </c>
      <c r="S59" s="163">
        <v>99.281695700911769</v>
      </c>
      <c r="T59" s="163">
        <v>99.3014027261856</v>
      </c>
      <c r="U59" s="163">
        <v>99.268722902143793</v>
      </c>
      <c r="V59" s="163">
        <v>99.261516860378535</v>
      </c>
      <c r="W59" s="163">
        <v>99.407619938425228</v>
      </c>
      <c r="X59" s="163">
        <v>99.414869106221772</v>
      </c>
      <c r="Y59" s="163">
        <v>100.45383344540315</v>
      </c>
      <c r="Z59" s="163">
        <v>100.48695532741851</v>
      </c>
      <c r="AA59" s="163">
        <v>100.46038511254199</v>
      </c>
      <c r="AB59" s="163" t="s">
        <v>15</v>
      </c>
      <c r="AC59" s="163">
        <v>100.01042590973297</v>
      </c>
      <c r="AD59" s="163">
        <v>100.34297935099279</v>
      </c>
      <c r="AE59" s="163">
        <v>100.38331625511157</v>
      </c>
      <c r="AF59" s="163">
        <v>100.47874464599715</v>
      </c>
      <c r="AG59" s="163">
        <v>100.65056973074198</v>
      </c>
      <c r="AH59" s="163">
        <v>100.65643904531979</v>
      </c>
      <c r="AI59" s="163">
        <v>100.87489872084832</v>
      </c>
      <c r="AJ59" s="163">
        <v>100.78435613012529</v>
      </c>
      <c r="AK59" s="163">
        <v>100.85823000282812</v>
      </c>
      <c r="AL59" s="163">
        <v>100.97502902676005</v>
      </c>
      <c r="AM59" s="163">
        <v>101.18459386510695</v>
      </c>
      <c r="AN59" s="163">
        <v>101.16627783161205</v>
      </c>
      <c r="AO59" s="163" t="s">
        <v>15</v>
      </c>
      <c r="AP59" s="163">
        <v>99.927210383854998</v>
      </c>
      <c r="AQ59" s="163">
        <v>100.19145795657809</v>
      </c>
      <c r="AR59" s="163">
        <v>100.17663737923262</v>
      </c>
      <c r="AS59" s="163">
        <v>101.26625908701314</v>
      </c>
      <c r="AT59" s="163">
        <v>101.34076861934416</v>
      </c>
      <c r="AU59" s="163">
        <v>101.40380934478968</v>
      </c>
      <c r="AV59" s="163">
        <v>101.64788826138427</v>
      </c>
      <c r="AW59" s="163">
        <v>102.16822572881196</v>
      </c>
      <c r="AX59" s="163">
        <v>102.1708981846875</v>
      </c>
      <c r="AY59" s="163">
        <v>102.16940897433227</v>
      </c>
      <c r="AZ59" s="163">
        <v>102.15105167309278</v>
      </c>
      <c r="BA59" s="163">
        <v>102.15126974303459</v>
      </c>
      <c r="BB59" s="163" t="s">
        <v>15</v>
      </c>
      <c r="BC59" s="163">
        <v>100.60599025952159</v>
      </c>
      <c r="BD59" s="163">
        <v>100.7859549057561</v>
      </c>
      <c r="BE59" s="163">
        <v>100.79396045419389</v>
      </c>
      <c r="BF59" s="163">
        <v>101.41607560539858</v>
      </c>
      <c r="BG59" s="163">
        <v>102.02349071369075</v>
      </c>
      <c r="BH59" s="163">
        <v>102.05299549854099</v>
      </c>
      <c r="BI59" s="163">
        <v>102.05416821071208</v>
      </c>
      <c r="BJ59" s="163">
        <v>102.05728350105852</v>
      </c>
      <c r="BK59" s="163">
        <v>102.20144146524237</v>
      </c>
      <c r="BL59" s="163">
        <v>102.69616813375688</v>
      </c>
      <c r="BM59" s="163">
        <v>103.04522989921607</v>
      </c>
      <c r="BN59" s="163">
        <v>103.07232382455642</v>
      </c>
    </row>
    <row r="60" spans="1:66" s="170" customFormat="1" ht="12.75" customHeight="1">
      <c r="A60" s="165" t="s">
        <v>3814</v>
      </c>
      <c r="B60" s="163" t="s">
        <v>15</v>
      </c>
      <c r="C60" s="163">
        <v>99.891193207562736</v>
      </c>
      <c r="D60" s="163">
        <v>99.913542618131729</v>
      </c>
      <c r="E60" s="163">
        <v>99.840625184247216</v>
      </c>
      <c r="F60" s="163">
        <v>99.895587313625882</v>
      </c>
      <c r="G60" s="163">
        <v>101.19979758917457</v>
      </c>
      <c r="H60" s="163">
        <v>100.80548757061636</v>
      </c>
      <c r="I60" s="163">
        <v>100.45017633912036</v>
      </c>
      <c r="J60" s="163">
        <v>100.38496437905057</v>
      </c>
      <c r="K60" s="163">
        <v>100.34612527746596</v>
      </c>
      <c r="L60" s="163">
        <v>100.34576779506561</v>
      </c>
      <c r="M60" s="163">
        <v>100.28862773539959</v>
      </c>
      <c r="N60" s="163">
        <v>100.89927361553683</v>
      </c>
      <c r="O60" s="163" t="s">
        <v>15</v>
      </c>
      <c r="P60" s="163">
        <v>99.993880188241292</v>
      </c>
      <c r="Q60" s="163">
        <v>99.726847072819041</v>
      </c>
      <c r="R60" s="163">
        <v>99.753432201310034</v>
      </c>
      <c r="S60" s="163">
        <v>99.804199245765645</v>
      </c>
      <c r="T60" s="163">
        <v>99.731747481883573</v>
      </c>
      <c r="U60" s="163">
        <v>99.65650988927834</v>
      </c>
      <c r="V60" s="163">
        <v>99.631604659426301</v>
      </c>
      <c r="W60" s="163">
        <v>99.848897611846169</v>
      </c>
      <c r="X60" s="163">
        <v>99.848897611846169</v>
      </c>
      <c r="Y60" s="163">
        <v>101.4822846353192</v>
      </c>
      <c r="Z60" s="163">
        <v>101.53435275035685</v>
      </c>
      <c r="AA60" s="163">
        <v>101.58907687841518</v>
      </c>
      <c r="AB60" s="163" t="s">
        <v>15</v>
      </c>
      <c r="AC60" s="163">
        <v>100.09811115380299</v>
      </c>
      <c r="AD60" s="163">
        <v>100.27121946921835</v>
      </c>
      <c r="AE60" s="163">
        <v>100.27344323335319</v>
      </c>
      <c r="AF60" s="163">
        <v>100.42254411205312</v>
      </c>
      <c r="AG60" s="163">
        <v>100.42996277529551</v>
      </c>
      <c r="AH60" s="163">
        <v>100.43730718844192</v>
      </c>
      <c r="AI60" s="163">
        <v>100.77642350565152</v>
      </c>
      <c r="AJ60" s="163">
        <v>100.7870623525539</v>
      </c>
      <c r="AK60" s="163">
        <v>100.81352116297084</v>
      </c>
      <c r="AL60" s="163">
        <v>100.82136185122368</v>
      </c>
      <c r="AM60" s="163">
        <v>100.76782723183024</v>
      </c>
      <c r="AN60" s="163">
        <v>100.61636309665496</v>
      </c>
      <c r="AO60" s="163" t="s">
        <v>15</v>
      </c>
      <c r="AP60" s="163">
        <v>100.00825895165559</v>
      </c>
      <c r="AQ60" s="163">
        <v>100.0926208051023</v>
      </c>
      <c r="AR60" s="163">
        <v>100.03546092342697</v>
      </c>
      <c r="AS60" s="163">
        <v>100.13705850257001</v>
      </c>
      <c r="AT60" s="163">
        <v>100.33482103244296</v>
      </c>
      <c r="AU60" s="163">
        <v>100.49784228841176</v>
      </c>
      <c r="AV60" s="163">
        <v>100.85461658108534</v>
      </c>
      <c r="AW60" s="163">
        <v>101.57027234526281</v>
      </c>
      <c r="AX60" s="163">
        <v>101.57462113640092</v>
      </c>
      <c r="AY60" s="163">
        <v>101.58502635896932</v>
      </c>
      <c r="AZ60" s="163">
        <v>101.57693486368053</v>
      </c>
      <c r="BA60" s="163">
        <v>101.57679831939505</v>
      </c>
      <c r="BB60" s="163" t="s">
        <v>15</v>
      </c>
      <c r="BC60" s="163">
        <v>100.23964117326642</v>
      </c>
      <c r="BD60" s="163">
        <v>100.23833157652203</v>
      </c>
      <c r="BE60" s="163">
        <v>100.21626280827869</v>
      </c>
      <c r="BF60" s="163">
        <v>100.23795892154756</v>
      </c>
      <c r="BG60" s="163">
        <v>100.25019013192475</v>
      </c>
      <c r="BH60" s="163">
        <v>100.2815663997096</v>
      </c>
      <c r="BI60" s="163">
        <v>100.27843507442526</v>
      </c>
      <c r="BJ60" s="163">
        <v>100.27744169387213</v>
      </c>
      <c r="BK60" s="163">
        <v>100.4638906069425</v>
      </c>
      <c r="BL60" s="163">
        <v>100.83378014305653</v>
      </c>
      <c r="BM60" s="163">
        <v>101.01142871653823</v>
      </c>
      <c r="BN60" s="163">
        <v>101.02530478728693</v>
      </c>
    </row>
    <row r="61" spans="1:66" s="170" customFormat="1" ht="12.75" customHeight="1">
      <c r="A61" s="165" t="s">
        <v>3815</v>
      </c>
      <c r="B61" s="163" t="s">
        <v>15</v>
      </c>
      <c r="C61" s="163">
        <v>100.36751626455047</v>
      </c>
      <c r="D61" s="163">
        <v>100.36751626455047</v>
      </c>
      <c r="E61" s="163">
        <v>100.81209332296488</v>
      </c>
      <c r="F61" s="163">
        <v>100.81496028621062</v>
      </c>
      <c r="G61" s="163">
        <v>100.8220373244995</v>
      </c>
      <c r="H61" s="163">
        <v>100.79189256164997</v>
      </c>
      <c r="I61" s="163">
        <v>100.78298355402042</v>
      </c>
      <c r="J61" s="163">
        <v>100.77642780110175</v>
      </c>
      <c r="K61" s="163">
        <v>100.99365780490868</v>
      </c>
      <c r="L61" s="163">
        <v>101.38352862625312</v>
      </c>
      <c r="M61" s="163">
        <v>101.36260116596669</v>
      </c>
      <c r="N61" s="163">
        <v>101.22043998032353</v>
      </c>
      <c r="O61" s="163" t="s">
        <v>15</v>
      </c>
      <c r="P61" s="163">
        <v>99.880391866294332</v>
      </c>
      <c r="Q61" s="163">
        <v>98.799082589682698</v>
      </c>
      <c r="R61" s="163">
        <v>97.329905256047795</v>
      </c>
      <c r="S61" s="163">
        <v>96.854523984761727</v>
      </c>
      <c r="T61" s="163">
        <v>96.862643554647974</v>
      </c>
      <c r="U61" s="163">
        <v>96.942210950026436</v>
      </c>
      <c r="V61" s="163">
        <v>96.984909652485655</v>
      </c>
      <c r="W61" s="163">
        <v>96.986055121490736</v>
      </c>
      <c r="X61" s="163">
        <v>96.985559605209957</v>
      </c>
      <c r="Y61" s="163">
        <v>96.985130366495312</v>
      </c>
      <c r="Z61" s="163">
        <v>96.985130366495312</v>
      </c>
      <c r="AA61" s="163">
        <v>96.631556401667339</v>
      </c>
      <c r="AB61" s="163" t="s">
        <v>15</v>
      </c>
      <c r="AC61" s="163">
        <v>99.698462186145804</v>
      </c>
      <c r="AD61" s="163">
        <v>100.89604561901302</v>
      </c>
      <c r="AE61" s="163">
        <v>100.89588014523187</v>
      </c>
      <c r="AF61" s="163">
        <v>100.89620390664602</v>
      </c>
      <c r="AG61" s="163">
        <v>101.96898465547903</v>
      </c>
      <c r="AH61" s="163">
        <v>101.97491300772008</v>
      </c>
      <c r="AI61" s="163">
        <v>101.98191575699451</v>
      </c>
      <c r="AJ61" s="163">
        <v>101.08361803283769</v>
      </c>
      <c r="AK61" s="163">
        <v>101.1851935449474</v>
      </c>
      <c r="AL61" s="163">
        <v>101.37619064249559</v>
      </c>
      <c r="AM61" s="163">
        <v>102.77700269734824</v>
      </c>
      <c r="AN61" s="163">
        <v>103.22841718009379</v>
      </c>
      <c r="AO61" s="163" t="s">
        <v>15</v>
      </c>
      <c r="AP61" s="163">
        <v>99.997702471024894</v>
      </c>
      <c r="AQ61" s="163">
        <v>101.1834256008963</v>
      </c>
      <c r="AR61" s="163">
        <v>101.30472865103837</v>
      </c>
      <c r="AS61" s="163">
        <v>101.18994468667262</v>
      </c>
      <c r="AT61" s="163">
        <v>100.90107911051301</v>
      </c>
      <c r="AU61" s="163">
        <v>100.67311962210795</v>
      </c>
      <c r="AV61" s="163">
        <v>100.60004159810727</v>
      </c>
      <c r="AW61" s="163">
        <v>100.59618011380962</v>
      </c>
      <c r="AX61" s="163">
        <v>100.59415601897072</v>
      </c>
      <c r="AY61" s="163">
        <v>100.55198236890901</v>
      </c>
      <c r="AZ61" s="163">
        <v>100.49897910250785</v>
      </c>
      <c r="BA61" s="163">
        <v>100.50452391864543</v>
      </c>
      <c r="BB61" s="163" t="s">
        <v>15</v>
      </c>
      <c r="BC61" s="163">
        <v>102.05629157197617</v>
      </c>
      <c r="BD61" s="163">
        <v>102.89361698318989</v>
      </c>
      <c r="BE61" s="163">
        <v>102.99696787578638</v>
      </c>
      <c r="BF61" s="163">
        <v>103.04752083991464</v>
      </c>
      <c r="BG61" s="163">
        <v>103.06015336745983</v>
      </c>
      <c r="BH61" s="163">
        <v>103.09327461249151</v>
      </c>
      <c r="BI61" s="163">
        <v>103.11316333957512</v>
      </c>
      <c r="BJ61" s="163">
        <v>103.13457416747778</v>
      </c>
      <c r="BK61" s="163">
        <v>103.1428790747367</v>
      </c>
      <c r="BL61" s="163">
        <v>104.42296991516109</v>
      </c>
      <c r="BM61" s="163">
        <v>105.71787298668379</v>
      </c>
      <c r="BN61" s="163">
        <v>105.81001563478745</v>
      </c>
    </row>
    <row r="62" spans="1:66" s="170" customFormat="1" ht="12.75" customHeight="1">
      <c r="A62" s="161" t="s">
        <v>2970</v>
      </c>
      <c r="B62" s="163" t="s">
        <v>15</v>
      </c>
      <c r="C62" s="163">
        <v>100.39530786405923</v>
      </c>
      <c r="D62" s="163">
        <v>100.59608378123866</v>
      </c>
      <c r="E62" s="163">
        <v>100.55667946824067</v>
      </c>
      <c r="F62" s="163">
        <v>100.41138776691399</v>
      </c>
      <c r="G62" s="163">
        <v>100.28658742502847</v>
      </c>
      <c r="H62" s="163">
        <v>100.23044908640631</v>
      </c>
      <c r="I62" s="163">
        <v>100.14842385815774</v>
      </c>
      <c r="J62" s="163">
        <v>100.07908171418352</v>
      </c>
      <c r="K62" s="163">
        <v>100.13046007193537</v>
      </c>
      <c r="L62" s="163">
        <v>100.14610318707034</v>
      </c>
      <c r="M62" s="163">
        <v>100.23780342039656</v>
      </c>
      <c r="N62" s="163">
        <v>100.27206993434099</v>
      </c>
      <c r="O62" s="163" t="s">
        <v>15</v>
      </c>
      <c r="P62" s="163">
        <v>99.982476097769066</v>
      </c>
      <c r="Q62" s="163">
        <v>100.06263494817524</v>
      </c>
      <c r="R62" s="163">
        <v>100.0029525159901</v>
      </c>
      <c r="S62" s="163">
        <v>100.2216893653062</v>
      </c>
      <c r="T62" s="163">
        <v>100.45984479824295</v>
      </c>
      <c r="U62" s="163">
        <v>100.50334987730696</v>
      </c>
      <c r="V62" s="163">
        <v>100.50993902503673</v>
      </c>
      <c r="W62" s="163">
        <v>100.52414013987018</v>
      </c>
      <c r="X62" s="163">
        <v>100.54876378749881</v>
      </c>
      <c r="Y62" s="163">
        <v>100.60582231523389</v>
      </c>
      <c r="Z62" s="163">
        <v>100.68858387539623</v>
      </c>
      <c r="AA62" s="163">
        <v>100.78109869084687</v>
      </c>
      <c r="AB62" s="163" t="s">
        <v>15</v>
      </c>
      <c r="AC62" s="163">
        <v>100.0226644296265</v>
      </c>
      <c r="AD62" s="163">
        <v>100.04080152389992</v>
      </c>
      <c r="AE62" s="163">
        <v>100.05548849999077</v>
      </c>
      <c r="AF62" s="163">
        <v>100.05553417961298</v>
      </c>
      <c r="AG62" s="163">
        <v>99.914857195325396</v>
      </c>
      <c r="AH62" s="163">
        <v>99.997027169850071</v>
      </c>
      <c r="AI62" s="163">
        <v>100.05780752667381</v>
      </c>
      <c r="AJ62" s="163">
        <v>100.02063455861941</v>
      </c>
      <c r="AK62" s="163">
        <v>100.06483491507521</v>
      </c>
      <c r="AL62" s="163">
        <v>99.960490137784902</v>
      </c>
      <c r="AM62" s="163">
        <v>100.08949413570423</v>
      </c>
      <c r="AN62" s="163">
        <v>100.10911649683889</v>
      </c>
      <c r="AO62" s="163" t="s">
        <v>15</v>
      </c>
      <c r="AP62" s="163">
        <v>100.07910283419869</v>
      </c>
      <c r="AQ62" s="163">
        <v>100.55228080456757</v>
      </c>
      <c r="AR62" s="163">
        <v>101.06796911549219</v>
      </c>
      <c r="AS62" s="163">
        <v>101.42248612881775</v>
      </c>
      <c r="AT62" s="163">
        <v>101.72052630869655</v>
      </c>
      <c r="AU62" s="163">
        <v>102.02785893942956</v>
      </c>
      <c r="AV62" s="163">
        <v>101.98307087093723</v>
      </c>
      <c r="AW62" s="163">
        <v>102.42832958452384</v>
      </c>
      <c r="AX62" s="163">
        <v>102.38865260170171</v>
      </c>
      <c r="AY62" s="163">
        <v>102.36860626166467</v>
      </c>
      <c r="AZ62" s="163">
        <v>102.38861864701259</v>
      </c>
      <c r="BA62" s="163">
        <v>102.39372855426265</v>
      </c>
      <c r="BB62" s="163" t="s">
        <v>15</v>
      </c>
      <c r="BC62" s="163">
        <v>100.01349518391176</v>
      </c>
      <c r="BD62" s="163">
        <v>100.24068818502386</v>
      </c>
      <c r="BE62" s="163">
        <v>100.80280274226223</v>
      </c>
      <c r="BF62" s="163">
        <v>100.9475705007922</v>
      </c>
      <c r="BG62" s="163">
        <v>104.35390288466211</v>
      </c>
      <c r="BH62" s="163">
        <v>105.43356196724784</v>
      </c>
      <c r="BI62" s="163">
        <v>105.90272723571186</v>
      </c>
      <c r="BJ62" s="163">
        <v>106.38841084973836</v>
      </c>
      <c r="BK62" s="163">
        <v>106.44849697155911</v>
      </c>
      <c r="BL62" s="163">
        <v>106.49084377988127</v>
      </c>
      <c r="BM62" s="163">
        <v>106.63840856979799</v>
      </c>
      <c r="BN62" s="163">
        <v>110.0036551553933</v>
      </c>
    </row>
    <row r="63" spans="1:66" s="170" customFormat="1" ht="12.75" customHeight="1">
      <c r="A63" s="161" t="s">
        <v>3816</v>
      </c>
      <c r="B63" s="163" t="s">
        <v>15</v>
      </c>
      <c r="C63" s="163">
        <v>100.06628281458943</v>
      </c>
      <c r="D63" s="163">
        <v>100.06715504711197</v>
      </c>
      <c r="E63" s="163">
        <v>100.64860706354608</v>
      </c>
      <c r="F63" s="163">
        <v>100.64932535673752</v>
      </c>
      <c r="G63" s="163">
        <v>100.62446450776403</v>
      </c>
      <c r="H63" s="163">
        <v>100.97249441212379</v>
      </c>
      <c r="I63" s="163">
        <v>101.33517806696352</v>
      </c>
      <c r="J63" s="163">
        <v>101.26470129706884</v>
      </c>
      <c r="K63" s="163">
        <v>100.84454745224375</v>
      </c>
      <c r="L63" s="163">
        <v>100.35471882443703</v>
      </c>
      <c r="M63" s="163">
        <v>100.29446845905437</v>
      </c>
      <c r="N63" s="163">
        <v>101.22293391130262</v>
      </c>
      <c r="O63" s="163" t="s">
        <v>15</v>
      </c>
      <c r="P63" s="163">
        <v>100.98447058003264</v>
      </c>
      <c r="Q63" s="163">
        <v>101.6529784856486</v>
      </c>
      <c r="R63" s="163">
        <v>102.97179444749725</v>
      </c>
      <c r="S63" s="163">
        <v>104.40356742896746</v>
      </c>
      <c r="T63" s="163">
        <v>105.18532438694241</v>
      </c>
      <c r="U63" s="163">
        <v>105.27045472063932</v>
      </c>
      <c r="V63" s="163">
        <v>105.45577199309896</v>
      </c>
      <c r="W63" s="163">
        <v>105.54989408603963</v>
      </c>
      <c r="X63" s="163">
        <v>105.6390934665552</v>
      </c>
      <c r="Y63" s="163">
        <v>105.10344737174752</v>
      </c>
      <c r="Z63" s="163">
        <v>105.50538162523387</v>
      </c>
      <c r="AA63" s="163">
        <v>105.47983648140244</v>
      </c>
      <c r="AB63" s="163" t="s">
        <v>15</v>
      </c>
      <c r="AC63" s="163">
        <v>106.27273266099995</v>
      </c>
      <c r="AD63" s="163">
        <v>114.0888626297909</v>
      </c>
      <c r="AE63" s="163">
        <v>113.88164033339893</v>
      </c>
      <c r="AF63" s="163">
        <v>113.84920366547782</v>
      </c>
      <c r="AG63" s="163">
        <v>114.58878285424758</v>
      </c>
      <c r="AH63" s="163">
        <v>114.53127734287128</v>
      </c>
      <c r="AI63" s="163">
        <v>113.35066986925916</v>
      </c>
      <c r="AJ63" s="163">
        <v>113.54754745746172</v>
      </c>
      <c r="AK63" s="163">
        <v>113.79398343644134</v>
      </c>
      <c r="AL63" s="163">
        <v>114.48215467546734</v>
      </c>
      <c r="AM63" s="163">
        <v>115.29395954939557</v>
      </c>
      <c r="AN63" s="163">
        <v>115.30704341644974</v>
      </c>
      <c r="AO63" s="163" t="s">
        <v>15</v>
      </c>
      <c r="AP63" s="163">
        <v>100.02791653644113</v>
      </c>
      <c r="AQ63" s="163">
        <v>99.552413732011715</v>
      </c>
      <c r="AR63" s="163">
        <v>100.3726860735795</v>
      </c>
      <c r="AS63" s="163">
        <v>100.84097732913028</v>
      </c>
      <c r="AT63" s="163">
        <v>101.05679010402405</v>
      </c>
      <c r="AU63" s="163">
        <v>100.80432346544799</v>
      </c>
      <c r="AV63" s="163">
        <v>100.82565644954822</v>
      </c>
      <c r="AW63" s="163">
        <v>100.88635678482372</v>
      </c>
      <c r="AX63" s="163">
        <v>100.8217931779465</v>
      </c>
      <c r="AY63" s="163">
        <v>100.80249411577131</v>
      </c>
      <c r="AZ63" s="163">
        <v>100.79667312657101</v>
      </c>
      <c r="BA63" s="163">
        <v>100.80062603420161</v>
      </c>
      <c r="BB63" s="163" t="s">
        <v>15</v>
      </c>
      <c r="BC63" s="163">
        <v>99.874913576399678</v>
      </c>
      <c r="BD63" s="163">
        <v>99.917723549073571</v>
      </c>
      <c r="BE63" s="163">
        <v>99.925429445480631</v>
      </c>
      <c r="BF63" s="163">
        <v>101.3070629569627</v>
      </c>
      <c r="BG63" s="163">
        <v>104.94498182682321</v>
      </c>
      <c r="BH63" s="163">
        <v>105.41005033781281</v>
      </c>
      <c r="BI63" s="163">
        <v>105.80546045149784</v>
      </c>
      <c r="BJ63" s="163">
        <v>106.15602296273252</v>
      </c>
      <c r="BK63" s="163">
        <v>106.22008896535617</v>
      </c>
      <c r="BL63" s="163">
        <v>107.47682647948207</v>
      </c>
      <c r="BM63" s="163">
        <v>121.77048668389475</v>
      </c>
      <c r="BN63" s="163">
        <v>139.13522148825044</v>
      </c>
    </row>
    <row r="64" spans="1:66" s="170" customFormat="1" ht="12.75" customHeight="1">
      <c r="A64" s="161" t="s">
        <v>3817</v>
      </c>
      <c r="B64" s="163" t="s">
        <v>15</v>
      </c>
      <c r="C64" s="163">
        <v>99.90295070325061</v>
      </c>
      <c r="D64" s="163">
        <v>100.01481620774322</v>
      </c>
      <c r="E64" s="163">
        <v>99.712645186298175</v>
      </c>
      <c r="F64" s="163">
        <v>99.544048634509281</v>
      </c>
      <c r="G64" s="163">
        <v>98.733319898590082</v>
      </c>
      <c r="H64" s="163">
        <v>98.777701385548923</v>
      </c>
      <c r="I64" s="163">
        <v>97.991888123749277</v>
      </c>
      <c r="J64" s="163">
        <v>98.302379539233428</v>
      </c>
      <c r="K64" s="163">
        <v>98.137322477187283</v>
      </c>
      <c r="L64" s="163">
        <v>97.023667997246633</v>
      </c>
      <c r="M64" s="163">
        <v>96.442694648362632</v>
      </c>
      <c r="N64" s="163">
        <v>97.219436905325011</v>
      </c>
      <c r="O64" s="163" t="s">
        <v>15</v>
      </c>
      <c r="P64" s="163">
        <v>100.77109733102077</v>
      </c>
      <c r="Q64" s="163">
        <v>101.1633213377489</v>
      </c>
      <c r="R64" s="163">
        <v>101.12449195608106</v>
      </c>
      <c r="S64" s="163">
        <v>100.87925156583535</v>
      </c>
      <c r="T64" s="163">
        <v>100.88843138128868</v>
      </c>
      <c r="U64" s="163">
        <v>101.39980105605872</v>
      </c>
      <c r="V64" s="163">
        <v>101.67224284946634</v>
      </c>
      <c r="W64" s="163">
        <v>101.75835667427778</v>
      </c>
      <c r="X64" s="163">
        <v>101.78520781530003</v>
      </c>
      <c r="Y64" s="163">
        <v>101.81556551666648</v>
      </c>
      <c r="Z64" s="163">
        <v>101.88281163813019</v>
      </c>
      <c r="AA64" s="163">
        <v>101.57944032643471</v>
      </c>
      <c r="AB64" s="163" t="s">
        <v>15</v>
      </c>
      <c r="AC64" s="163">
        <v>99.721746863645038</v>
      </c>
      <c r="AD64" s="163">
        <v>100.12146392319781</v>
      </c>
      <c r="AE64" s="163">
        <v>100.28702320577763</v>
      </c>
      <c r="AF64" s="163">
        <v>100.36813470184536</v>
      </c>
      <c r="AG64" s="163">
        <v>100.36978845238363</v>
      </c>
      <c r="AH64" s="163">
        <v>100.35750686740477</v>
      </c>
      <c r="AI64" s="163">
        <v>100.3315183449852</v>
      </c>
      <c r="AJ64" s="163">
        <v>99.899369000874742</v>
      </c>
      <c r="AK64" s="163">
        <v>99.92219185920797</v>
      </c>
      <c r="AL64" s="163">
        <v>99.965679526094988</v>
      </c>
      <c r="AM64" s="163">
        <v>100.02214992437359</v>
      </c>
      <c r="AN64" s="163">
        <v>100.09358979901188</v>
      </c>
      <c r="AO64" s="163" t="s">
        <v>15</v>
      </c>
      <c r="AP64" s="163">
        <v>100.00727336812618</v>
      </c>
      <c r="AQ64" s="163">
        <v>100.06892586599652</v>
      </c>
      <c r="AR64" s="163">
        <v>100.0704528563559</v>
      </c>
      <c r="AS64" s="163">
        <v>100.069434862783</v>
      </c>
      <c r="AT64" s="163">
        <v>100.07193647605163</v>
      </c>
      <c r="AU64" s="163">
        <v>100.1548950548524</v>
      </c>
      <c r="AV64" s="163">
        <v>100.2139536856552</v>
      </c>
      <c r="AW64" s="163">
        <v>100.49427911934683</v>
      </c>
      <c r="AX64" s="163">
        <v>100.58939015906385</v>
      </c>
      <c r="AY64" s="163">
        <v>100.64812926509452</v>
      </c>
      <c r="AZ64" s="163">
        <v>100.65869724403393</v>
      </c>
      <c r="BA64" s="163">
        <v>100.70686617876031</v>
      </c>
      <c r="BB64" s="163" t="s">
        <v>15</v>
      </c>
      <c r="BC64" s="163">
        <v>100.05943394408314</v>
      </c>
      <c r="BD64" s="163">
        <v>100.30545842045375</v>
      </c>
      <c r="BE64" s="163">
        <v>100.77879776381202</v>
      </c>
      <c r="BF64" s="163">
        <v>101.09926378391658</v>
      </c>
      <c r="BG64" s="163">
        <v>105.36123053817465</v>
      </c>
      <c r="BH64" s="163">
        <v>105.72780844454878</v>
      </c>
      <c r="BI64" s="163">
        <v>106.17579777499901</v>
      </c>
      <c r="BJ64" s="163">
        <v>107.25460428250896</v>
      </c>
      <c r="BK64" s="163">
        <v>108.69056814343136</v>
      </c>
      <c r="BL64" s="163">
        <v>116.98327622590665</v>
      </c>
      <c r="BM64" s="163">
        <v>128.2065464081316</v>
      </c>
      <c r="BN64" s="163">
        <v>146.93586842408826</v>
      </c>
    </row>
    <row r="65" spans="1:66" s="170" customFormat="1" ht="12.75" customHeight="1">
      <c r="A65" s="593" t="s">
        <v>2973</v>
      </c>
      <c r="B65" s="163" t="s">
        <v>15</v>
      </c>
      <c r="C65" s="163">
        <v>100.19207044775543</v>
      </c>
      <c r="D65" s="163">
        <v>98.44578795896696</v>
      </c>
      <c r="E65" s="163">
        <v>97.845808756998707</v>
      </c>
      <c r="F65" s="163">
        <v>97.779569199706145</v>
      </c>
      <c r="G65" s="163">
        <v>97.794345829498582</v>
      </c>
      <c r="H65" s="163">
        <v>97.098296239845183</v>
      </c>
      <c r="I65" s="163">
        <v>96.892080221508309</v>
      </c>
      <c r="J65" s="163">
        <v>96.570535572489632</v>
      </c>
      <c r="K65" s="163">
        <v>96.611338111963008</v>
      </c>
      <c r="L65" s="163">
        <v>96.715055453020028</v>
      </c>
      <c r="M65" s="163">
        <v>96.799166604113978</v>
      </c>
      <c r="N65" s="163">
        <v>96.838651557957661</v>
      </c>
      <c r="O65" s="163" t="s">
        <v>15</v>
      </c>
      <c r="P65" s="163">
        <v>98.552085850713382</v>
      </c>
      <c r="Q65" s="163">
        <v>97.76600695122319</v>
      </c>
      <c r="R65" s="163">
        <v>97.340944362420885</v>
      </c>
      <c r="S65" s="163">
        <v>97.247206671009351</v>
      </c>
      <c r="T65" s="163">
        <v>97.118654467125324</v>
      </c>
      <c r="U65" s="163">
        <v>96.848262371769835</v>
      </c>
      <c r="V65" s="163">
        <v>97.098395006253895</v>
      </c>
      <c r="W65" s="163">
        <v>93.700498531150217</v>
      </c>
      <c r="X65" s="163">
        <v>93.581635052898079</v>
      </c>
      <c r="Y65" s="163">
        <v>93.464993344878124</v>
      </c>
      <c r="Z65" s="163">
        <v>93.546380396219647</v>
      </c>
      <c r="AA65" s="163">
        <v>95.257641718914343</v>
      </c>
      <c r="AB65" s="163" t="s">
        <v>15</v>
      </c>
      <c r="AC65" s="163">
        <v>101.2369847877374</v>
      </c>
      <c r="AD65" s="163">
        <v>101.16978125776753</v>
      </c>
      <c r="AE65" s="163">
        <v>101.21091019990172</v>
      </c>
      <c r="AF65" s="163">
        <v>100.44770657895828</v>
      </c>
      <c r="AG65" s="163">
        <v>100.20322771286187</v>
      </c>
      <c r="AH65" s="163">
        <v>100.02742586870244</v>
      </c>
      <c r="AI65" s="163">
        <v>99.935334405088682</v>
      </c>
      <c r="AJ65" s="163">
        <v>99.872975308582241</v>
      </c>
      <c r="AK65" s="163">
        <v>99.917432281389424</v>
      </c>
      <c r="AL65" s="163">
        <v>99.832331801919295</v>
      </c>
      <c r="AM65" s="163">
        <v>99.817553505175965</v>
      </c>
      <c r="AN65" s="163">
        <v>100.01071881242545</v>
      </c>
      <c r="AO65" s="163" t="s">
        <v>15</v>
      </c>
      <c r="AP65" s="163">
        <v>99.90809233749269</v>
      </c>
      <c r="AQ65" s="163">
        <v>99.48592008296734</v>
      </c>
      <c r="AR65" s="163">
        <v>99.621946370370878</v>
      </c>
      <c r="AS65" s="163">
        <v>99.985095247793595</v>
      </c>
      <c r="AT65" s="163">
        <v>99.940993564331777</v>
      </c>
      <c r="AU65" s="163">
        <v>100.25624702122545</v>
      </c>
      <c r="AV65" s="163">
        <v>100.21127804033875</v>
      </c>
      <c r="AW65" s="163">
        <v>100.42379049731917</v>
      </c>
      <c r="AX65" s="163">
        <v>100.44671295457771</v>
      </c>
      <c r="AY65" s="163">
        <v>100.48333306455599</v>
      </c>
      <c r="AZ65" s="163">
        <v>100.48810123276431</v>
      </c>
      <c r="BA65" s="163">
        <v>100.75064624380011</v>
      </c>
      <c r="BB65" s="163" t="s">
        <v>15</v>
      </c>
      <c r="BC65" s="163">
        <v>100.0834703931949</v>
      </c>
      <c r="BD65" s="163">
        <v>100.14032979011567</v>
      </c>
      <c r="BE65" s="163">
        <v>100.79398671766513</v>
      </c>
      <c r="BF65" s="163">
        <v>101.94087842998786</v>
      </c>
      <c r="BG65" s="163">
        <v>102.00622647941803</v>
      </c>
      <c r="BH65" s="163">
        <v>100.9507631910929</v>
      </c>
      <c r="BI65" s="163">
        <v>100.36430454626246</v>
      </c>
      <c r="BJ65" s="163">
        <v>100.46181937202445</v>
      </c>
      <c r="BK65" s="163">
        <v>100.54751406095599</v>
      </c>
      <c r="BL65" s="163">
        <v>100.60459242369228</v>
      </c>
      <c r="BM65" s="163">
        <v>100.59152273914465</v>
      </c>
      <c r="BN65" s="163">
        <v>101.12476662491396</v>
      </c>
    </row>
    <row r="66" spans="1:66" s="170" customFormat="1" ht="12.75" customHeight="1">
      <c r="A66" s="161" t="s">
        <v>3818</v>
      </c>
      <c r="B66" s="163" t="s">
        <v>15</v>
      </c>
      <c r="C66" s="163">
        <v>100.31129574900801</v>
      </c>
      <c r="D66" s="163">
        <v>97.661326718771022</v>
      </c>
      <c r="E66" s="163">
        <v>96.687047196276311</v>
      </c>
      <c r="F66" s="163">
        <v>96.602949913932719</v>
      </c>
      <c r="G66" s="163">
        <v>96.622343572516598</v>
      </c>
      <c r="H66" s="163">
        <v>95.464549655130284</v>
      </c>
      <c r="I66" s="163">
        <v>95.121768932522997</v>
      </c>
      <c r="J66" s="163">
        <v>94.590191361427827</v>
      </c>
      <c r="K66" s="163">
        <v>94.652798600292584</v>
      </c>
      <c r="L66" s="163">
        <v>94.817179266643791</v>
      </c>
      <c r="M66" s="163">
        <v>94.951757182184224</v>
      </c>
      <c r="N66" s="163">
        <v>95.014138947633398</v>
      </c>
      <c r="O66" s="163" t="s">
        <v>15</v>
      </c>
      <c r="P66" s="163">
        <v>97.612034774463282</v>
      </c>
      <c r="Q66" s="163">
        <v>96.278827164828513</v>
      </c>
      <c r="R66" s="163">
        <v>95.546233094440296</v>
      </c>
      <c r="S66" s="163">
        <v>95.182573705754777</v>
      </c>
      <c r="T66" s="163">
        <v>94.867125377859495</v>
      </c>
      <c r="U66" s="163">
        <v>94.52931183148641</v>
      </c>
      <c r="V66" s="163">
        <v>94.658331496200091</v>
      </c>
      <c r="W66" s="163">
        <v>90.560873048674381</v>
      </c>
      <c r="X66" s="163">
        <v>90.412157469156867</v>
      </c>
      <c r="Y66" s="163">
        <v>90.259526215904955</v>
      </c>
      <c r="Z66" s="163">
        <v>90.356853049129995</v>
      </c>
      <c r="AA66" s="163">
        <v>92.395900095174611</v>
      </c>
      <c r="AB66" s="163" t="s">
        <v>15</v>
      </c>
      <c r="AC66" s="163">
        <v>101.50259232805942</v>
      </c>
      <c r="AD66" s="163">
        <v>101.38706961198574</v>
      </c>
      <c r="AE66" s="163">
        <v>101.34183030616097</v>
      </c>
      <c r="AF66" s="163">
        <v>100.4117899570637</v>
      </c>
      <c r="AG66" s="163">
        <v>100.05812081521594</v>
      </c>
      <c r="AH66" s="163">
        <v>99.840393006320454</v>
      </c>
      <c r="AI66" s="163">
        <v>99.725091264111185</v>
      </c>
      <c r="AJ66" s="163">
        <v>99.647034845524857</v>
      </c>
      <c r="AK66" s="163">
        <v>99.70109775468552</v>
      </c>
      <c r="AL66" s="163">
        <v>99.591071650326796</v>
      </c>
      <c r="AM66" s="163">
        <v>99.531119518640736</v>
      </c>
      <c r="AN66" s="163">
        <v>99.751073153320505</v>
      </c>
      <c r="AO66" s="163" t="s">
        <v>15</v>
      </c>
      <c r="AP66" s="163">
        <v>99.908330946072894</v>
      </c>
      <c r="AQ66" s="163">
        <v>99.468732622371547</v>
      </c>
      <c r="AR66" s="163">
        <v>99.454200664259645</v>
      </c>
      <c r="AS66" s="163">
        <v>99.442149016603437</v>
      </c>
      <c r="AT66" s="163">
        <v>99.316393860252134</v>
      </c>
      <c r="AU66" s="163">
        <v>99.696371165524894</v>
      </c>
      <c r="AV66" s="163">
        <v>99.620706545068089</v>
      </c>
      <c r="AW66" s="163">
        <v>99.905415294446797</v>
      </c>
      <c r="AX66" s="163">
        <v>99.927774556720763</v>
      </c>
      <c r="AY66" s="163">
        <v>99.976760049481186</v>
      </c>
      <c r="AZ66" s="163">
        <v>99.980014322760553</v>
      </c>
      <c r="BA66" s="163">
        <v>99.907251926008783</v>
      </c>
      <c r="BB66" s="163" t="s">
        <v>15</v>
      </c>
      <c r="BC66" s="163">
        <v>100.01891191593005</v>
      </c>
      <c r="BD66" s="163">
        <v>100.05077752422412</v>
      </c>
      <c r="BE66" s="163">
        <v>100.08169519069625</v>
      </c>
      <c r="BF66" s="163">
        <v>99.93028238559576</v>
      </c>
      <c r="BG66" s="163">
        <v>100.02023656563269</v>
      </c>
      <c r="BH66" s="163">
        <v>98.646021724859509</v>
      </c>
      <c r="BI66" s="163">
        <v>97.882451658386984</v>
      </c>
      <c r="BJ66" s="163">
        <v>97.937429834945661</v>
      </c>
      <c r="BK66" s="163">
        <v>98.015043440329904</v>
      </c>
      <c r="BL66" s="163">
        <v>98.089359557268168</v>
      </c>
      <c r="BM66" s="163">
        <v>98.072342807686994</v>
      </c>
      <c r="BN66" s="163">
        <v>98.766627175207304</v>
      </c>
    </row>
    <row r="67" spans="1:66" s="170" customFormat="1" ht="12.75" customHeight="1">
      <c r="A67" s="161" t="s">
        <v>3819</v>
      </c>
      <c r="B67" s="163" t="s">
        <v>15</v>
      </c>
      <c r="C67" s="163">
        <v>100.00279557081113</v>
      </c>
      <c r="D67" s="163">
        <v>99.691151175882609</v>
      </c>
      <c r="E67" s="163">
        <v>99.685451529355063</v>
      </c>
      <c r="F67" s="163">
        <v>99.647564872044697</v>
      </c>
      <c r="G67" s="163">
        <v>99.655010999233852</v>
      </c>
      <c r="H67" s="163">
        <v>99.665864573295153</v>
      </c>
      <c r="I67" s="163">
        <v>99.668720776995528</v>
      </c>
      <c r="J67" s="163">
        <v>99.668720776995528</v>
      </c>
      <c r="K67" s="163">
        <v>99.67614690661641</v>
      </c>
      <c r="L67" s="163">
        <v>99.68700048067771</v>
      </c>
      <c r="M67" s="163">
        <v>99.69385536955852</v>
      </c>
      <c r="N67" s="163">
        <v>99.698425087799109</v>
      </c>
      <c r="O67" s="163" t="s">
        <v>15</v>
      </c>
      <c r="P67" s="163">
        <v>100</v>
      </c>
      <c r="Q67" s="163">
        <v>100.05663637515119</v>
      </c>
      <c r="R67" s="163">
        <v>100.1052493075935</v>
      </c>
      <c r="S67" s="163">
        <v>100.42725864797244</v>
      </c>
      <c r="T67" s="163">
        <v>100.58657329434743</v>
      </c>
      <c r="U67" s="163">
        <v>100.65496990671112</v>
      </c>
      <c r="V67" s="163">
        <v>101.45929782082183</v>
      </c>
      <c r="W67" s="163">
        <v>101.62043879680311</v>
      </c>
      <c r="X67" s="163">
        <v>101.65151692669497</v>
      </c>
      <c r="Y67" s="163">
        <v>101.71367355941774</v>
      </c>
      <c r="Z67" s="163">
        <v>101.71367355941774</v>
      </c>
      <c r="AA67" s="163">
        <v>101.74851082108245</v>
      </c>
      <c r="AB67" s="163" t="s">
        <v>15</v>
      </c>
      <c r="AC67" s="163">
        <v>100.00773375348683</v>
      </c>
      <c r="AD67" s="163">
        <v>100.16415493469914</v>
      </c>
      <c r="AE67" s="163">
        <v>100.60500241645471</v>
      </c>
      <c r="AF67" s="163">
        <v>100.61393132000744</v>
      </c>
      <c r="AG67" s="163">
        <v>100.87479299972071</v>
      </c>
      <c r="AH67" s="163">
        <v>100.89302757279282</v>
      </c>
      <c r="AI67" s="163">
        <v>100.90835496835069</v>
      </c>
      <c r="AJ67" s="163">
        <v>100.91864422127863</v>
      </c>
      <c r="AK67" s="163">
        <v>100.91864422127863</v>
      </c>
      <c r="AL67" s="163">
        <v>100.94890134851087</v>
      </c>
      <c r="AM67" s="163">
        <v>101.14319084877775</v>
      </c>
      <c r="AN67" s="163">
        <v>101.21237782634719</v>
      </c>
      <c r="AO67" s="163" t="s">
        <v>15</v>
      </c>
      <c r="AP67" s="163">
        <v>99.907003983468428</v>
      </c>
      <c r="AQ67" s="163">
        <v>99.564316433562169</v>
      </c>
      <c r="AR67" s="163">
        <v>100.38707692085558</v>
      </c>
      <c r="AS67" s="163">
        <v>102.46161019643026</v>
      </c>
      <c r="AT67" s="163">
        <v>102.78995063449419</v>
      </c>
      <c r="AU67" s="163">
        <v>102.80998226492284</v>
      </c>
      <c r="AV67" s="163">
        <v>102.8464901037929</v>
      </c>
      <c r="AW67" s="163">
        <v>102.86849619568517</v>
      </c>
      <c r="AX67" s="163">
        <v>102.89316440279647</v>
      </c>
      <c r="AY67" s="163">
        <v>102.89715797971827</v>
      </c>
      <c r="AZ67" s="163">
        <v>102.90601833807722</v>
      </c>
      <c r="BA67" s="163">
        <v>104.06654668526043</v>
      </c>
      <c r="BB67" s="163" t="s">
        <v>15</v>
      </c>
      <c r="BC67" s="163">
        <v>100.24894105722106</v>
      </c>
      <c r="BD67" s="163">
        <v>100.36986235547229</v>
      </c>
      <c r="BE67" s="163">
        <v>102.61967029852417</v>
      </c>
      <c r="BF67" s="163">
        <v>107.09426303026149</v>
      </c>
      <c r="BG67" s="163">
        <v>107.09654278962171</v>
      </c>
      <c r="BH67" s="163">
        <v>107.09654278962171</v>
      </c>
      <c r="BI67" s="163">
        <v>107.09654278962171</v>
      </c>
      <c r="BJ67" s="163">
        <v>107.3316450934757</v>
      </c>
      <c r="BK67" s="163">
        <v>107.44255945862378</v>
      </c>
      <c r="BL67" s="163">
        <v>107.44255945862378</v>
      </c>
      <c r="BM67" s="163">
        <v>107.44255945862378</v>
      </c>
      <c r="BN67" s="163">
        <v>107.44255945862378</v>
      </c>
    </row>
    <row r="68" spans="1:66" s="170" customFormat="1" ht="12.75" customHeight="1">
      <c r="A68" s="164" t="s">
        <v>2974</v>
      </c>
      <c r="B68" s="163" t="s">
        <v>15</v>
      </c>
      <c r="C68" s="163">
        <v>99.640262507730085</v>
      </c>
      <c r="D68" s="163">
        <v>100.41474947687787</v>
      </c>
      <c r="E68" s="163">
        <v>100.46035257956412</v>
      </c>
      <c r="F68" s="163">
        <v>98.789501682639596</v>
      </c>
      <c r="G68" s="163">
        <v>97.393758388330596</v>
      </c>
      <c r="H68" s="163">
        <v>96.79078483864707</v>
      </c>
      <c r="I68" s="163">
        <v>96.141481028054997</v>
      </c>
      <c r="J68" s="163">
        <v>99.773767205667298</v>
      </c>
      <c r="K68" s="163">
        <v>102.81001001326773</v>
      </c>
      <c r="L68" s="163">
        <v>103.50660408740579</v>
      </c>
      <c r="M68" s="163">
        <v>110.33487535442103</v>
      </c>
      <c r="N68" s="163">
        <v>111.59516506903053</v>
      </c>
      <c r="O68" s="163" t="s">
        <v>15</v>
      </c>
      <c r="P68" s="163">
        <v>98.382077607088704</v>
      </c>
      <c r="Q68" s="163">
        <v>96.520783621175838</v>
      </c>
      <c r="R68" s="163">
        <v>96.216979829663202</v>
      </c>
      <c r="S68" s="163">
        <v>96.116284097866298</v>
      </c>
      <c r="T68" s="163">
        <v>96.02780512162964</v>
      </c>
      <c r="U68" s="163">
        <v>96.003651541634071</v>
      </c>
      <c r="V68" s="163">
        <v>96.857075694252075</v>
      </c>
      <c r="W68" s="163">
        <v>97.043384156387191</v>
      </c>
      <c r="X68" s="163">
        <v>99.606646138038073</v>
      </c>
      <c r="Y68" s="163">
        <v>98.768603222347224</v>
      </c>
      <c r="Z68" s="163">
        <v>100.14393108961383</v>
      </c>
      <c r="AA68" s="163">
        <v>101.3143979245487</v>
      </c>
      <c r="AB68" s="163" t="s">
        <v>15</v>
      </c>
      <c r="AC68" s="163">
        <v>99.806405164342181</v>
      </c>
      <c r="AD68" s="163">
        <v>99.612344396362246</v>
      </c>
      <c r="AE68" s="163">
        <v>99.576149774335803</v>
      </c>
      <c r="AF68" s="163">
        <v>99.675673821457039</v>
      </c>
      <c r="AG68" s="163">
        <v>99.978872768619112</v>
      </c>
      <c r="AH68" s="163">
        <v>100.18864507172228</v>
      </c>
      <c r="AI68" s="163">
        <v>100.18520571199221</v>
      </c>
      <c r="AJ68" s="163">
        <v>100.20307845128005</v>
      </c>
      <c r="AK68" s="163">
        <v>100.65017336409963</v>
      </c>
      <c r="AL68" s="163">
        <v>102.89551535469631</v>
      </c>
      <c r="AM68" s="163">
        <v>106.26902909233749</v>
      </c>
      <c r="AN68" s="163">
        <v>107.1226692432534</v>
      </c>
      <c r="AO68" s="163" t="s">
        <v>15</v>
      </c>
      <c r="AP68" s="163">
        <v>99.256520695289481</v>
      </c>
      <c r="AQ68" s="163">
        <v>99.702097704598245</v>
      </c>
      <c r="AR68" s="163">
        <v>100.1675122798482</v>
      </c>
      <c r="AS68" s="163">
        <v>100.22621475083959</v>
      </c>
      <c r="AT68" s="163">
        <v>100.00565699551483</v>
      </c>
      <c r="AU68" s="163">
        <v>99.843926491786178</v>
      </c>
      <c r="AV68" s="163">
        <v>99.87575493422024</v>
      </c>
      <c r="AW68" s="163">
        <v>100.17536681762522</v>
      </c>
      <c r="AX68" s="163">
        <v>100.82990506234668</v>
      </c>
      <c r="AY68" s="163">
        <v>100.50687747787353</v>
      </c>
      <c r="AZ68" s="163">
        <v>100.00230571213329</v>
      </c>
      <c r="BA68" s="163">
        <v>99.873878965885893</v>
      </c>
      <c r="BB68" s="163" t="s">
        <v>15</v>
      </c>
      <c r="BC68" s="163">
        <v>100.65705779510867</v>
      </c>
      <c r="BD68" s="163">
        <v>100.46058215429836</v>
      </c>
      <c r="BE68" s="163">
        <v>100.1418310473513</v>
      </c>
      <c r="BF68" s="163">
        <v>100.1792432167401</v>
      </c>
      <c r="BG68" s="163">
        <v>100.93945362291186</v>
      </c>
      <c r="BH68" s="163">
        <v>101.12777571222841</v>
      </c>
      <c r="BI68" s="163">
        <v>101.93343556404079</v>
      </c>
      <c r="BJ68" s="163">
        <v>102.79605206349814</v>
      </c>
      <c r="BK68" s="163">
        <v>102.84824199105358</v>
      </c>
      <c r="BL68" s="163">
        <v>102.6108880941226</v>
      </c>
      <c r="BM68" s="163">
        <v>102.75096069110346</v>
      </c>
      <c r="BN68" s="163">
        <v>103.3538683738941</v>
      </c>
    </row>
    <row r="69" spans="1:66" s="170" customFormat="1" ht="12.75" customHeight="1">
      <c r="A69" s="161" t="s">
        <v>2975</v>
      </c>
      <c r="B69" s="163" t="s">
        <v>15</v>
      </c>
      <c r="C69" s="163">
        <v>100.12091059995292</v>
      </c>
      <c r="D69" s="163">
        <v>99.824514305534208</v>
      </c>
      <c r="E69" s="163">
        <v>99.061563777053024</v>
      </c>
      <c r="F69" s="163">
        <v>97.825880625205571</v>
      </c>
      <c r="G69" s="163">
        <v>96.701723703383479</v>
      </c>
      <c r="H69" s="163">
        <v>94.21462416653695</v>
      </c>
      <c r="I69" s="163">
        <v>94.59304755884709</v>
      </c>
      <c r="J69" s="163">
        <v>96.187725867700479</v>
      </c>
      <c r="K69" s="163">
        <v>95.760262911675184</v>
      </c>
      <c r="L69" s="163">
        <v>94.630450242928887</v>
      </c>
      <c r="M69" s="163">
        <v>95.345168030124455</v>
      </c>
      <c r="N69" s="163">
        <v>97.355544381547716</v>
      </c>
      <c r="O69" s="163" t="s">
        <v>15</v>
      </c>
      <c r="P69" s="163">
        <v>99.71074086795511</v>
      </c>
      <c r="Q69" s="163">
        <v>97.940900398403912</v>
      </c>
      <c r="R69" s="163">
        <v>99.940413603561012</v>
      </c>
      <c r="S69" s="163">
        <v>100.2138256218355</v>
      </c>
      <c r="T69" s="163">
        <v>100.93141458365949</v>
      </c>
      <c r="U69" s="163">
        <v>100.38309295309824</v>
      </c>
      <c r="V69" s="163">
        <v>99.277576184031318</v>
      </c>
      <c r="W69" s="163">
        <v>98.785861416785949</v>
      </c>
      <c r="X69" s="163">
        <v>99.593394406227929</v>
      </c>
      <c r="Y69" s="163">
        <v>98.689258196379143</v>
      </c>
      <c r="Z69" s="163">
        <v>98.43864644286613</v>
      </c>
      <c r="AA69" s="163">
        <v>97.969642775074959</v>
      </c>
      <c r="AB69" s="163" t="s">
        <v>15</v>
      </c>
      <c r="AC69" s="163">
        <v>99.73552602862668</v>
      </c>
      <c r="AD69" s="163">
        <v>99.803987025571544</v>
      </c>
      <c r="AE69" s="163">
        <v>99.583965342981884</v>
      </c>
      <c r="AF69" s="163">
        <v>100.12058085678601</v>
      </c>
      <c r="AG69" s="163">
        <v>99.770562104835733</v>
      </c>
      <c r="AH69" s="163">
        <v>101.41330292637338</v>
      </c>
      <c r="AI69" s="163">
        <v>101.88249581050133</v>
      </c>
      <c r="AJ69" s="163">
        <v>101.87661491471887</v>
      </c>
      <c r="AK69" s="163">
        <v>101.82242771107512</v>
      </c>
      <c r="AL69" s="163">
        <v>101.73422645036156</v>
      </c>
      <c r="AM69" s="163">
        <v>102.58338801073508</v>
      </c>
      <c r="AN69" s="163">
        <v>103.25270472493288</v>
      </c>
      <c r="AO69" s="163" t="s">
        <v>15</v>
      </c>
      <c r="AP69" s="163">
        <v>100.10097396699076</v>
      </c>
      <c r="AQ69" s="163">
        <v>100.21565382377293</v>
      </c>
      <c r="AR69" s="163">
        <v>100.16067067248342</v>
      </c>
      <c r="AS69" s="163">
        <v>99.794011614029259</v>
      </c>
      <c r="AT69" s="163">
        <v>99.752349432071099</v>
      </c>
      <c r="AU69" s="163">
        <v>100.58009053341492</v>
      </c>
      <c r="AV69" s="163">
        <v>98.126997112221204</v>
      </c>
      <c r="AW69" s="163">
        <v>97.443546046062551</v>
      </c>
      <c r="AX69" s="163">
        <v>97.021021707076912</v>
      </c>
      <c r="AY69" s="163">
        <v>96.72299425072579</v>
      </c>
      <c r="AZ69" s="163">
        <v>97.330953926529034</v>
      </c>
      <c r="BA69" s="163">
        <v>96.84357041386653</v>
      </c>
      <c r="BB69" s="163" t="s">
        <v>15</v>
      </c>
      <c r="BC69" s="163">
        <v>103.20043226980596</v>
      </c>
      <c r="BD69" s="163">
        <v>103.91722101635825</v>
      </c>
      <c r="BE69" s="163">
        <v>102.96251066623081</v>
      </c>
      <c r="BF69" s="163">
        <v>103.023061593213</v>
      </c>
      <c r="BG69" s="163">
        <v>103.08934457225089</v>
      </c>
      <c r="BH69" s="163">
        <v>103.09301254853453</v>
      </c>
      <c r="BI69" s="163">
        <v>103.05790901497325</v>
      </c>
      <c r="BJ69" s="163">
        <v>102.87127677890872</v>
      </c>
      <c r="BK69" s="163">
        <v>104.40248257894254</v>
      </c>
      <c r="BL69" s="163">
        <v>101.2546302369245</v>
      </c>
      <c r="BM69" s="163">
        <v>100.65417598535815</v>
      </c>
      <c r="BN69" s="163">
        <v>100.85845290500701</v>
      </c>
    </row>
    <row r="70" spans="1:66" s="170" customFormat="1" ht="12.75" customHeight="1">
      <c r="A70" s="161" t="s">
        <v>3820</v>
      </c>
      <c r="B70" s="163" t="s">
        <v>15</v>
      </c>
      <c r="C70" s="163">
        <v>98.730693695008455</v>
      </c>
      <c r="D70" s="163">
        <v>99.724720192462996</v>
      </c>
      <c r="E70" s="163">
        <v>100.12423318360221</v>
      </c>
      <c r="F70" s="163">
        <v>96.276887318089265</v>
      </c>
      <c r="G70" s="163">
        <v>93.081881428705728</v>
      </c>
      <c r="H70" s="163">
        <v>92.404066580083125</v>
      </c>
      <c r="I70" s="163">
        <v>90.932101094174726</v>
      </c>
      <c r="J70" s="163">
        <v>100.21348171632027</v>
      </c>
      <c r="K70" s="163">
        <v>109.5490469408314</v>
      </c>
      <c r="L70" s="163">
        <v>111.9851017133026</v>
      </c>
      <c r="M70" s="163">
        <v>122.31563174838544</v>
      </c>
      <c r="N70" s="163">
        <v>115.74221594028609</v>
      </c>
      <c r="O70" s="163" t="s">
        <v>15</v>
      </c>
      <c r="P70" s="163">
        <v>95.663268222298342</v>
      </c>
      <c r="Q70" s="163">
        <v>92.312437929272349</v>
      </c>
      <c r="R70" s="163">
        <v>92.544930800085424</v>
      </c>
      <c r="S70" s="163">
        <v>92.981448637351576</v>
      </c>
      <c r="T70" s="163">
        <v>92.54484476292329</v>
      </c>
      <c r="U70" s="163">
        <v>92.756283514993086</v>
      </c>
      <c r="V70" s="163">
        <v>95.380496494208387</v>
      </c>
      <c r="W70" s="163">
        <v>98.219422715137966</v>
      </c>
      <c r="X70" s="163">
        <v>109.6447336065375</v>
      </c>
      <c r="Y70" s="163">
        <v>109.45425025436812</v>
      </c>
      <c r="Z70" s="163">
        <v>112.10413194290369</v>
      </c>
      <c r="AA70" s="163">
        <v>110.86504871261901</v>
      </c>
      <c r="AB70" s="163" t="s">
        <v>15</v>
      </c>
      <c r="AC70" s="163">
        <v>98.006905875356679</v>
      </c>
      <c r="AD70" s="163">
        <v>97.314286474433459</v>
      </c>
      <c r="AE70" s="163">
        <v>97.124362863954772</v>
      </c>
      <c r="AF70" s="163">
        <v>97.820383694322516</v>
      </c>
      <c r="AG70" s="163">
        <v>100.58561980610612</v>
      </c>
      <c r="AH70" s="163">
        <v>101.55448585608457</v>
      </c>
      <c r="AI70" s="163">
        <v>101.40079199930886</v>
      </c>
      <c r="AJ70" s="163">
        <v>101.41473482624247</v>
      </c>
      <c r="AK70" s="163">
        <v>105.72075881905027</v>
      </c>
      <c r="AL70" s="163">
        <v>116.02313638734564</v>
      </c>
      <c r="AM70" s="163">
        <v>118.46276178561637</v>
      </c>
      <c r="AN70" s="163">
        <v>117.23508991473656</v>
      </c>
      <c r="AO70" s="163" t="s">
        <v>15</v>
      </c>
      <c r="AP70" s="163">
        <v>96.459843927661765</v>
      </c>
      <c r="AQ70" s="163">
        <v>95.449503152537787</v>
      </c>
      <c r="AR70" s="163">
        <v>96.136170206784413</v>
      </c>
      <c r="AS70" s="163">
        <v>96.196382300049322</v>
      </c>
      <c r="AT70" s="163">
        <v>96.408837660178406</v>
      </c>
      <c r="AU70" s="163">
        <v>98.665386880478394</v>
      </c>
      <c r="AV70" s="163">
        <v>99.246402293195786</v>
      </c>
      <c r="AW70" s="163">
        <v>100.22465224473594</v>
      </c>
      <c r="AX70" s="163">
        <v>105.00683170338552</v>
      </c>
      <c r="AY70" s="163">
        <v>103.49232934765442</v>
      </c>
      <c r="AZ70" s="163">
        <v>101.29722772251355</v>
      </c>
      <c r="BA70" s="163">
        <v>100.50222355834218</v>
      </c>
      <c r="BB70" s="163" t="s">
        <v>15</v>
      </c>
      <c r="BC70" s="163">
        <v>99.330840186701238</v>
      </c>
      <c r="BD70" s="163">
        <v>97.144153868777622</v>
      </c>
      <c r="BE70" s="163">
        <v>96.437792799563738</v>
      </c>
      <c r="BF70" s="163">
        <v>96.256056642598637</v>
      </c>
      <c r="BG70" s="163">
        <v>99.316072327142749</v>
      </c>
      <c r="BH70" s="163">
        <v>100.41025043881116</v>
      </c>
      <c r="BI70" s="163">
        <v>103.01070777144155</v>
      </c>
      <c r="BJ70" s="163">
        <v>107.24409927598306</v>
      </c>
      <c r="BK70" s="163">
        <v>107.81432127836375</v>
      </c>
      <c r="BL70" s="163">
        <v>107.83920552318401</v>
      </c>
      <c r="BM70" s="163">
        <v>111.19858535428757</v>
      </c>
      <c r="BN70" s="163">
        <v>112.66676808513438</v>
      </c>
    </row>
    <row r="71" spans="1:66" s="170" customFormat="1" ht="12.75" customHeight="1">
      <c r="A71" s="165" t="s">
        <v>3002</v>
      </c>
      <c r="B71" s="163" t="s">
        <v>15</v>
      </c>
      <c r="C71" s="163">
        <v>98.274851684158662</v>
      </c>
      <c r="D71" s="163">
        <v>99.555303454431893</v>
      </c>
      <c r="E71" s="163">
        <v>100.07321252936438</v>
      </c>
      <c r="F71" s="163">
        <v>94.887523101554478</v>
      </c>
      <c r="G71" s="163">
        <v>90.61248086949729</v>
      </c>
      <c r="H71" s="163">
        <v>89.521960488322975</v>
      </c>
      <c r="I71" s="163">
        <v>87.095172620647773</v>
      </c>
      <c r="J71" s="163">
        <v>101.7546667152528</v>
      </c>
      <c r="K71" s="163">
        <v>116.49321476649826</v>
      </c>
      <c r="L71" s="163">
        <v>120.18658154584274</v>
      </c>
      <c r="M71" s="163">
        <v>136.19876684593063</v>
      </c>
      <c r="N71" s="163">
        <v>125.28651083767575</v>
      </c>
      <c r="O71" s="163" t="s">
        <v>15</v>
      </c>
      <c r="P71" s="163">
        <v>93.112300530380224</v>
      </c>
      <c r="Q71" s="163">
        <v>87.730543744924134</v>
      </c>
      <c r="R71" s="163">
        <v>86.778953285135557</v>
      </c>
      <c r="S71" s="163">
        <v>87.48906145106227</v>
      </c>
      <c r="T71" s="163">
        <v>86.741557785982479</v>
      </c>
      <c r="U71" s="163">
        <v>87.059035407765251</v>
      </c>
      <c r="V71" s="163">
        <v>90.982209320843594</v>
      </c>
      <c r="W71" s="163">
        <v>95.227212013392631</v>
      </c>
      <c r="X71" s="163">
        <v>112.17799524174271</v>
      </c>
      <c r="Y71" s="163">
        <v>111.77696768639859</v>
      </c>
      <c r="Z71" s="163">
        <v>115.82223967037848</v>
      </c>
      <c r="AA71" s="163">
        <v>113.55968494666737</v>
      </c>
      <c r="AB71" s="163" t="s">
        <v>15</v>
      </c>
      <c r="AC71" s="163">
        <v>96.900672342268763</v>
      </c>
      <c r="AD71" s="163">
        <v>95.797712519230359</v>
      </c>
      <c r="AE71" s="163">
        <v>95.475217416022815</v>
      </c>
      <c r="AF71" s="163">
        <v>96.32983016491275</v>
      </c>
      <c r="AG71" s="163">
        <v>100.37393916257413</v>
      </c>
      <c r="AH71" s="163">
        <v>100.05130051920035</v>
      </c>
      <c r="AI71" s="163">
        <v>99.781621598157699</v>
      </c>
      <c r="AJ71" s="163">
        <v>99.723600947086936</v>
      </c>
      <c r="AK71" s="163">
        <v>105.89647230511679</v>
      </c>
      <c r="AL71" s="163">
        <v>121.18965965397481</v>
      </c>
      <c r="AM71" s="163">
        <v>124.69768549086091</v>
      </c>
      <c r="AN71" s="163">
        <v>121.15023765104158</v>
      </c>
      <c r="AO71" s="163" t="s">
        <v>15</v>
      </c>
      <c r="AP71" s="163">
        <v>94.183658891929369</v>
      </c>
      <c r="AQ71" s="163">
        <v>92.583999283271311</v>
      </c>
      <c r="AR71" s="163">
        <v>93.567620228077544</v>
      </c>
      <c r="AS71" s="163">
        <v>93.433824546163393</v>
      </c>
      <c r="AT71" s="163">
        <v>93.706035594715061</v>
      </c>
      <c r="AU71" s="163">
        <v>94.662048689377755</v>
      </c>
      <c r="AV71" s="163">
        <v>95.315766123454864</v>
      </c>
      <c r="AW71" s="163">
        <v>96.959400275125006</v>
      </c>
      <c r="AX71" s="163">
        <v>102.33271374852484</v>
      </c>
      <c r="AY71" s="163">
        <v>100.62689147421619</v>
      </c>
      <c r="AZ71" s="163">
        <v>98.152489355850378</v>
      </c>
      <c r="BA71" s="163">
        <v>97.25478669072784</v>
      </c>
      <c r="BB71" s="163" t="s">
        <v>15</v>
      </c>
      <c r="BC71" s="163">
        <v>99.22196891250141</v>
      </c>
      <c r="BD71" s="163">
        <v>96.666474484299485</v>
      </c>
      <c r="BE71" s="163">
        <v>95.803485643888777</v>
      </c>
      <c r="BF71" s="163">
        <v>95.589939447475842</v>
      </c>
      <c r="BG71" s="163">
        <v>99.133925900405316</v>
      </c>
      <c r="BH71" s="163">
        <v>100.33973419186388</v>
      </c>
      <c r="BI71" s="163">
        <v>103.20835692804108</v>
      </c>
      <c r="BJ71" s="163">
        <v>107.85204930883891</v>
      </c>
      <c r="BK71" s="163">
        <v>108.48054045782251</v>
      </c>
      <c r="BL71" s="163">
        <v>108.49815729359658</v>
      </c>
      <c r="BM71" s="163">
        <v>112.20544612532856</v>
      </c>
      <c r="BN71" s="163">
        <v>113.82729779130467</v>
      </c>
    </row>
    <row r="72" spans="1:66" s="170" customFormat="1" ht="12.75" customHeight="1">
      <c r="A72" s="165" t="s">
        <v>3821</v>
      </c>
      <c r="B72" s="163" t="s">
        <v>15</v>
      </c>
      <c r="C72" s="163" t="s">
        <v>15</v>
      </c>
      <c r="D72" s="163" t="s">
        <v>15</v>
      </c>
      <c r="E72" s="163" t="s">
        <v>15</v>
      </c>
      <c r="F72" s="163" t="s">
        <v>15</v>
      </c>
      <c r="G72" s="163" t="s">
        <v>15</v>
      </c>
      <c r="H72" s="163" t="s">
        <v>15</v>
      </c>
      <c r="I72" s="163" t="s">
        <v>15</v>
      </c>
      <c r="J72" s="163" t="s">
        <v>15</v>
      </c>
      <c r="K72" s="163" t="s">
        <v>15</v>
      </c>
      <c r="L72" s="163" t="s">
        <v>15</v>
      </c>
      <c r="M72" s="163" t="s">
        <v>15</v>
      </c>
      <c r="N72" s="163" t="s">
        <v>15</v>
      </c>
      <c r="O72" s="163" t="s">
        <v>15</v>
      </c>
      <c r="P72" s="163" t="s">
        <v>15</v>
      </c>
      <c r="Q72" s="163" t="s">
        <v>15</v>
      </c>
      <c r="R72" s="163" t="s">
        <v>15</v>
      </c>
      <c r="S72" s="163" t="s">
        <v>15</v>
      </c>
      <c r="T72" s="163" t="s">
        <v>15</v>
      </c>
      <c r="U72" s="163" t="s">
        <v>15</v>
      </c>
      <c r="V72" s="163" t="s">
        <v>15</v>
      </c>
      <c r="W72" s="163" t="s">
        <v>15</v>
      </c>
      <c r="X72" s="163" t="s">
        <v>15</v>
      </c>
      <c r="Y72" s="163" t="s">
        <v>15</v>
      </c>
      <c r="Z72" s="163" t="s">
        <v>15</v>
      </c>
      <c r="AA72" s="163" t="s">
        <v>15</v>
      </c>
      <c r="AB72" s="163" t="s">
        <v>15</v>
      </c>
      <c r="AC72" s="163" t="s">
        <v>15</v>
      </c>
      <c r="AD72" s="163" t="s">
        <v>15</v>
      </c>
      <c r="AE72" s="163" t="s">
        <v>15</v>
      </c>
      <c r="AF72" s="163" t="s">
        <v>15</v>
      </c>
      <c r="AG72" s="163" t="s">
        <v>15</v>
      </c>
      <c r="AH72" s="163" t="s">
        <v>15</v>
      </c>
      <c r="AI72" s="163" t="s">
        <v>15</v>
      </c>
      <c r="AJ72" s="163" t="s">
        <v>15</v>
      </c>
      <c r="AK72" s="163" t="s">
        <v>15</v>
      </c>
      <c r="AL72" s="163" t="s">
        <v>15</v>
      </c>
      <c r="AM72" s="163" t="s">
        <v>15</v>
      </c>
      <c r="AN72" s="163" t="s">
        <v>15</v>
      </c>
      <c r="AO72" s="163" t="s">
        <v>15</v>
      </c>
      <c r="AP72" s="163" t="s">
        <v>15</v>
      </c>
      <c r="AQ72" s="163" t="s">
        <v>15</v>
      </c>
      <c r="AR72" s="163" t="s">
        <v>15</v>
      </c>
      <c r="AS72" s="163" t="s">
        <v>15</v>
      </c>
      <c r="AT72" s="163" t="s">
        <v>15</v>
      </c>
      <c r="AU72" s="163" t="s">
        <v>15</v>
      </c>
      <c r="AV72" s="163" t="s">
        <v>15</v>
      </c>
      <c r="AW72" s="163" t="s">
        <v>15</v>
      </c>
      <c r="AX72" s="163" t="s">
        <v>15</v>
      </c>
      <c r="AY72" s="163" t="s">
        <v>15</v>
      </c>
      <c r="AZ72" s="163" t="s">
        <v>15</v>
      </c>
      <c r="BA72" s="163" t="s">
        <v>15</v>
      </c>
      <c r="BB72" s="163" t="s">
        <v>15</v>
      </c>
      <c r="BC72" s="163" t="s">
        <v>15</v>
      </c>
      <c r="BD72" s="163" t="s">
        <v>15</v>
      </c>
      <c r="BE72" s="163" t="s">
        <v>15</v>
      </c>
      <c r="BF72" s="163" t="s">
        <v>15</v>
      </c>
      <c r="BG72" s="163" t="s">
        <v>15</v>
      </c>
      <c r="BH72" s="163" t="s">
        <v>15</v>
      </c>
      <c r="BI72" s="163" t="s">
        <v>15</v>
      </c>
      <c r="BJ72" s="163" t="s">
        <v>15</v>
      </c>
      <c r="BK72" s="163" t="s">
        <v>15</v>
      </c>
      <c r="BL72" s="163" t="s">
        <v>15</v>
      </c>
      <c r="BM72" s="163" t="s">
        <v>15</v>
      </c>
      <c r="BN72" s="163" t="s">
        <v>15</v>
      </c>
    </row>
    <row r="73" spans="1:66" s="170" customFormat="1" ht="12.75" customHeight="1">
      <c r="A73" s="161" t="s">
        <v>2976</v>
      </c>
      <c r="B73" s="163" t="s">
        <v>15</v>
      </c>
      <c r="C73" s="163">
        <v>100.18253766684451</v>
      </c>
      <c r="D73" s="163">
        <v>101.08716513450517</v>
      </c>
      <c r="E73" s="163">
        <v>101.09107458448572</v>
      </c>
      <c r="F73" s="163">
        <v>100.91702453367608</v>
      </c>
      <c r="G73" s="163">
        <v>100.78275496786948</v>
      </c>
      <c r="H73" s="163">
        <v>100.68189229330393</v>
      </c>
      <c r="I73" s="163">
        <v>100.32836631137205</v>
      </c>
      <c r="J73" s="163">
        <v>100.7152796333645</v>
      </c>
      <c r="K73" s="163">
        <v>100.41638519259617</v>
      </c>
      <c r="L73" s="163">
        <v>100.40143407540229</v>
      </c>
      <c r="M73" s="163">
        <v>106.40496140970779</v>
      </c>
      <c r="N73" s="163">
        <v>112.690910151705</v>
      </c>
      <c r="O73" s="163" t="s">
        <v>15</v>
      </c>
      <c r="P73" s="163">
        <v>99.670139803371754</v>
      </c>
      <c r="Q73" s="163">
        <v>98.66467524464862</v>
      </c>
      <c r="R73" s="163">
        <v>97.501604025516571</v>
      </c>
      <c r="S73" s="163">
        <v>96.996211383078062</v>
      </c>
      <c r="T73" s="163">
        <v>96.922637939669372</v>
      </c>
      <c r="U73" s="163">
        <v>96.939079264288267</v>
      </c>
      <c r="V73" s="163">
        <v>97.842016562199376</v>
      </c>
      <c r="W73" s="163">
        <v>97.784962654448677</v>
      </c>
      <c r="X73" s="163">
        <v>99.488881588916428</v>
      </c>
      <c r="Y73" s="163">
        <v>98.567740098454792</v>
      </c>
      <c r="Z73" s="163">
        <v>100.01671728987726</v>
      </c>
      <c r="AA73" s="163">
        <v>101.72850700758953</v>
      </c>
      <c r="AB73" s="163" t="s">
        <v>15</v>
      </c>
      <c r="AC73" s="163">
        <v>100.06420710133676</v>
      </c>
      <c r="AD73" s="163">
        <v>99.905149677507993</v>
      </c>
      <c r="AE73" s="163">
        <v>99.913925958577423</v>
      </c>
      <c r="AF73" s="163">
        <v>99.874606027396425</v>
      </c>
      <c r="AG73" s="163">
        <v>99.921922386465226</v>
      </c>
      <c r="AH73" s="163">
        <v>99.841833195404234</v>
      </c>
      <c r="AI73" s="163">
        <v>99.798147388409006</v>
      </c>
      <c r="AJ73" s="163">
        <v>99.819629331217641</v>
      </c>
      <c r="AK73" s="163">
        <v>99.798208583761053</v>
      </c>
      <c r="AL73" s="163">
        <v>101.23145789349186</v>
      </c>
      <c r="AM73" s="163">
        <v>105.05986430367329</v>
      </c>
      <c r="AN73" s="163">
        <v>106.22489059051243</v>
      </c>
      <c r="AO73" s="163" t="s">
        <v>15</v>
      </c>
      <c r="AP73" s="163">
        <v>99.577062839144119</v>
      </c>
      <c r="AQ73" s="163">
        <v>100.28618667259732</v>
      </c>
      <c r="AR73" s="163">
        <v>100.78315458651528</v>
      </c>
      <c r="AS73" s="163">
        <v>100.89499717081122</v>
      </c>
      <c r="AT73" s="163">
        <v>100.58595834143622</v>
      </c>
      <c r="AU73" s="163">
        <v>99.93128813124855</v>
      </c>
      <c r="AV73" s="163">
        <v>100.45965232126204</v>
      </c>
      <c r="AW73" s="163">
        <v>100.80283340039709</v>
      </c>
      <c r="AX73" s="163">
        <v>100.38566398833598</v>
      </c>
      <c r="AY73" s="163">
        <v>100.45015722400731</v>
      </c>
      <c r="AZ73" s="163">
        <v>100.20151840591384</v>
      </c>
      <c r="BA73" s="163">
        <v>100.39162248456235</v>
      </c>
      <c r="BB73" s="163" t="s">
        <v>15</v>
      </c>
      <c r="BC73" s="163">
        <v>100.42651292305689</v>
      </c>
      <c r="BD73" s="163">
        <v>100.64847834920378</v>
      </c>
      <c r="BE73" s="163">
        <v>100.62548045890229</v>
      </c>
      <c r="BF73" s="163">
        <v>100.72935205817137</v>
      </c>
      <c r="BG73" s="163">
        <v>100.91088145154342</v>
      </c>
      <c r="BH73" s="163">
        <v>100.96854776623796</v>
      </c>
      <c r="BI73" s="163">
        <v>101.57372128387179</v>
      </c>
      <c r="BJ73" s="163">
        <v>101.99474064085491</v>
      </c>
      <c r="BK73" s="163">
        <v>101.77686973542865</v>
      </c>
      <c r="BL73" s="163">
        <v>101.854041697778</v>
      </c>
      <c r="BM73" s="163">
        <v>101.54037144087667</v>
      </c>
      <c r="BN73" s="163">
        <v>102.04571647666462</v>
      </c>
    </row>
    <row r="74" spans="1:66" s="170" customFormat="1" ht="12.75" customHeight="1">
      <c r="A74" s="164" t="s">
        <v>2982</v>
      </c>
      <c r="B74" s="163" t="s">
        <v>15</v>
      </c>
      <c r="C74" s="163">
        <v>100.15271899804259</v>
      </c>
      <c r="D74" s="163">
        <v>99.964462956808958</v>
      </c>
      <c r="E74" s="163">
        <v>99.51010620910688</v>
      </c>
      <c r="F74" s="163">
        <v>98.78153864764478</v>
      </c>
      <c r="G74" s="163">
        <v>97.923166537957556</v>
      </c>
      <c r="H74" s="163">
        <v>96.610719334848909</v>
      </c>
      <c r="I74" s="163">
        <v>103.18151465827282</v>
      </c>
      <c r="J74" s="163">
        <v>110.48981880887816</v>
      </c>
      <c r="K74" s="163">
        <v>110.23061337689082</v>
      </c>
      <c r="L74" s="163">
        <v>109.54552446050529</v>
      </c>
      <c r="M74" s="163">
        <v>109.96762811220808</v>
      </c>
      <c r="N74" s="163">
        <v>111.19792957288497</v>
      </c>
      <c r="O74" s="163" t="s">
        <v>15</v>
      </c>
      <c r="P74" s="163">
        <v>99.818694440894376</v>
      </c>
      <c r="Q74" s="163">
        <v>112.8638109397333</v>
      </c>
      <c r="R74" s="163">
        <v>113.26919419808661</v>
      </c>
      <c r="S74" s="163">
        <v>113.43651233673573</v>
      </c>
      <c r="T74" s="163">
        <v>113.87564070046355</v>
      </c>
      <c r="U74" s="163">
        <v>99.485892671666576</v>
      </c>
      <c r="V74" s="163">
        <v>118.40115919629967</v>
      </c>
      <c r="W74" s="163">
        <v>117.80891697147788</v>
      </c>
      <c r="X74" s="163">
        <v>118.78154413165123</v>
      </c>
      <c r="Y74" s="163">
        <v>95.998063602184715</v>
      </c>
      <c r="Z74" s="163">
        <v>95.535367396637355</v>
      </c>
      <c r="AA74" s="163">
        <v>95.83272113677188</v>
      </c>
      <c r="AB74" s="163" t="s">
        <v>15</v>
      </c>
      <c r="AC74" s="163">
        <v>99.838958007479221</v>
      </c>
      <c r="AD74" s="163">
        <v>99.88064553946316</v>
      </c>
      <c r="AE74" s="163">
        <v>99.746670385762698</v>
      </c>
      <c r="AF74" s="163">
        <v>100.07342387285934</v>
      </c>
      <c r="AG74" s="163">
        <v>99.860298132497164</v>
      </c>
      <c r="AH74" s="163">
        <v>99.841375135777596</v>
      </c>
      <c r="AI74" s="163">
        <v>99.7900174733211</v>
      </c>
      <c r="AJ74" s="163">
        <v>99.786706672356175</v>
      </c>
      <c r="AK74" s="163">
        <v>99.754969483107644</v>
      </c>
      <c r="AL74" s="163">
        <v>99.703651917964933</v>
      </c>
      <c r="AM74" s="163">
        <v>99.660244829438241</v>
      </c>
      <c r="AN74" s="163">
        <v>100.04519932614056</v>
      </c>
      <c r="AO74" s="163" t="s">
        <v>15</v>
      </c>
      <c r="AP74" s="163">
        <v>100.07742339795236</v>
      </c>
      <c r="AQ74" s="163">
        <v>100.13709052273101</v>
      </c>
      <c r="AR74" s="163">
        <v>100.12082692297135</v>
      </c>
      <c r="AS74" s="163">
        <v>99.902604652359642</v>
      </c>
      <c r="AT74" s="163">
        <v>99.612658869136041</v>
      </c>
      <c r="AU74" s="163">
        <v>99.315937461170762</v>
      </c>
      <c r="AV74" s="163">
        <v>100.42107792575881</v>
      </c>
      <c r="AW74" s="163">
        <v>100.36810853049761</v>
      </c>
      <c r="AX74" s="163">
        <v>100.33003783310114</v>
      </c>
      <c r="AY74" s="163">
        <v>100.30318443245361</v>
      </c>
      <c r="AZ74" s="163">
        <v>100.27450748388827</v>
      </c>
      <c r="BA74" s="163">
        <v>100.23127292123723</v>
      </c>
      <c r="BB74" s="163" t="s">
        <v>15</v>
      </c>
      <c r="BC74" s="163">
        <v>99.954293336804142</v>
      </c>
      <c r="BD74" s="163">
        <v>101.41632930843632</v>
      </c>
      <c r="BE74" s="163">
        <v>101.33924790743734</v>
      </c>
      <c r="BF74" s="163">
        <v>101.32541715775443</v>
      </c>
      <c r="BG74" s="163">
        <v>101.31214512649167</v>
      </c>
      <c r="BH74" s="163">
        <v>101.31226747464481</v>
      </c>
      <c r="BI74" s="163">
        <v>101.31109511246608</v>
      </c>
      <c r="BJ74" s="163">
        <v>101.30486035644064</v>
      </c>
      <c r="BK74" s="163">
        <v>101.30393781196096</v>
      </c>
      <c r="BL74" s="163">
        <v>101.20191524485314</v>
      </c>
      <c r="BM74" s="163">
        <v>101.16691431805367</v>
      </c>
      <c r="BN74" s="163">
        <v>101.16577026422074</v>
      </c>
    </row>
    <row r="75" spans="1:66" s="170" customFormat="1" ht="12.75" customHeight="1">
      <c r="A75" s="161" t="s">
        <v>3822</v>
      </c>
      <c r="B75" s="163" t="s">
        <v>15</v>
      </c>
      <c r="C75" s="163">
        <v>100.23967100627198</v>
      </c>
      <c r="D75" s="163">
        <v>99.9812633598508</v>
      </c>
      <c r="E75" s="163">
        <v>99.3577072682872</v>
      </c>
      <c r="F75" s="163">
        <v>98.357781121690209</v>
      </c>
      <c r="G75" s="163">
        <v>97.448101281728512</v>
      </c>
      <c r="H75" s="163">
        <v>95.2572650682702</v>
      </c>
      <c r="I75" s="163">
        <v>95.590614221080557</v>
      </c>
      <c r="J75" s="163">
        <v>96.995362861206999</v>
      </c>
      <c r="K75" s="163">
        <v>96.618808193106474</v>
      </c>
      <c r="L75" s="163">
        <v>95.623535571304984</v>
      </c>
      <c r="M75" s="163">
        <v>96.236737884121808</v>
      </c>
      <c r="N75" s="163">
        <v>98.024046427200972</v>
      </c>
      <c r="O75" s="163" t="s">
        <v>15</v>
      </c>
      <c r="P75" s="163">
        <v>99.741253212758735</v>
      </c>
      <c r="Q75" s="163">
        <v>98.158142819137723</v>
      </c>
      <c r="R75" s="163">
        <v>98.736730727157905</v>
      </c>
      <c r="S75" s="163">
        <v>98.975443699716564</v>
      </c>
      <c r="T75" s="163">
        <v>99.602134124525804</v>
      </c>
      <c r="U75" s="163">
        <v>113.53945886789791</v>
      </c>
      <c r="V75" s="163">
        <v>112.86165795248526</v>
      </c>
      <c r="W75" s="163">
        <v>112.5601899255702</v>
      </c>
      <c r="X75" s="163">
        <v>113.05528555589268</v>
      </c>
      <c r="Y75" s="163">
        <v>112.49538479510011</v>
      </c>
      <c r="Z75" s="163">
        <v>112.04424187545258</v>
      </c>
      <c r="AA75" s="163">
        <v>111.75917658328207</v>
      </c>
      <c r="AB75" s="163" t="s">
        <v>15</v>
      </c>
      <c r="AC75" s="163">
        <v>99.765290643001606</v>
      </c>
      <c r="AD75" s="163">
        <v>99.825991597335133</v>
      </c>
      <c r="AE75" s="163">
        <v>99.630795143741452</v>
      </c>
      <c r="AF75" s="163">
        <v>100.10698749003379</v>
      </c>
      <c r="AG75" s="163">
        <v>99.79636328425326</v>
      </c>
      <c r="AH75" s="163">
        <v>99.768807492855956</v>
      </c>
      <c r="AI75" s="163">
        <v>99.693972074867176</v>
      </c>
      <c r="AJ75" s="163">
        <v>99.68898964114085</v>
      </c>
      <c r="AK75" s="163">
        <v>99.642678356598552</v>
      </c>
      <c r="AL75" s="163">
        <v>99.567917610741674</v>
      </c>
      <c r="AM75" s="163">
        <v>99.504676771135223</v>
      </c>
      <c r="AN75" s="163">
        <v>100.0656437520551</v>
      </c>
      <c r="AO75" s="163" t="s">
        <v>15</v>
      </c>
      <c r="AP75" s="163">
        <v>100.10032436449092</v>
      </c>
      <c r="AQ75" s="163">
        <v>100.19976950263099</v>
      </c>
      <c r="AR75" s="163">
        <v>100.17068318289847</v>
      </c>
      <c r="AS75" s="163">
        <v>99.852712414337731</v>
      </c>
      <c r="AT75" s="163">
        <v>99.430286649210871</v>
      </c>
      <c r="AU75" s="163">
        <v>98.99798349994083</v>
      </c>
      <c r="AV75" s="163">
        <v>140.95211026769024</v>
      </c>
      <c r="AW75" s="163">
        <v>140.95211026769024</v>
      </c>
      <c r="AX75" s="163">
        <v>140.95211026769024</v>
      </c>
      <c r="AY75" s="163">
        <v>140.95211026769024</v>
      </c>
      <c r="AZ75" s="163">
        <v>140.95211026769024</v>
      </c>
      <c r="BA75" s="163">
        <v>140.95211026769024</v>
      </c>
      <c r="BB75" s="163" t="s">
        <v>15</v>
      </c>
      <c r="BC75" s="163">
        <v>100</v>
      </c>
      <c r="BD75" s="163">
        <v>136.1537220100486</v>
      </c>
      <c r="BE75" s="163">
        <v>136.1537220100486</v>
      </c>
      <c r="BF75" s="163">
        <v>136.1537220100486</v>
      </c>
      <c r="BG75" s="163">
        <v>136.1537220100486</v>
      </c>
      <c r="BH75" s="163">
        <v>136.1537220100486</v>
      </c>
      <c r="BI75" s="163">
        <v>136.1537220100486</v>
      </c>
      <c r="BJ75" s="163">
        <v>136.1537220100486</v>
      </c>
      <c r="BK75" s="163">
        <v>136.1537220100486</v>
      </c>
      <c r="BL75" s="163">
        <v>136.1537220100486</v>
      </c>
      <c r="BM75" s="163">
        <v>136.1537220100486</v>
      </c>
      <c r="BN75" s="163">
        <v>136.1537220100486</v>
      </c>
    </row>
    <row r="76" spans="1:66" s="170" customFormat="1" ht="12.75" customHeight="1">
      <c r="A76" s="161" t="s">
        <v>3823</v>
      </c>
      <c r="B76" s="163" t="s">
        <v>15</v>
      </c>
      <c r="C76" s="163">
        <v>100.14848080209808</v>
      </c>
      <c r="D76" s="163">
        <v>99.963644075204144</v>
      </c>
      <c r="E76" s="163">
        <v>99.517535558279945</v>
      </c>
      <c r="F76" s="163">
        <v>98.802196347369957</v>
      </c>
      <c r="G76" s="163">
        <v>97.946325416769071</v>
      </c>
      <c r="H76" s="163">
        <v>96.670319400694865</v>
      </c>
      <c r="I76" s="163">
        <v>103.500439676442</v>
      </c>
      <c r="J76" s="163">
        <v>111.05422520899815</v>
      </c>
      <c r="K76" s="163">
        <v>110.79988523925969</v>
      </c>
      <c r="L76" s="163">
        <v>110.127656971918</v>
      </c>
      <c r="M76" s="163">
        <v>110.54183740774215</v>
      </c>
      <c r="N76" s="163">
        <v>111.74904453125478</v>
      </c>
      <c r="O76" s="163" t="s">
        <v>15</v>
      </c>
      <c r="P76" s="163">
        <v>99.821971171244826</v>
      </c>
      <c r="Q76" s="163">
        <v>113.48604421540094</v>
      </c>
      <c r="R76" s="163">
        <v>113.88409875562739</v>
      </c>
      <c r="S76" s="163">
        <v>114.04839600185564</v>
      </c>
      <c r="T76" s="163">
        <v>114.47958814978551</v>
      </c>
      <c r="U76" s="163">
        <v>99.118920502035976</v>
      </c>
      <c r="V76" s="163">
        <v>98.144654052505743</v>
      </c>
      <c r="W76" s="163">
        <v>97.711336905422186</v>
      </c>
      <c r="X76" s="163">
        <v>98.422966923128271</v>
      </c>
      <c r="Y76" s="163">
        <v>97.620258970470573</v>
      </c>
      <c r="Z76" s="163">
        <v>96.976014008427583</v>
      </c>
      <c r="AA76" s="163">
        <v>96.56627082902574</v>
      </c>
      <c r="AB76" s="163" t="s">
        <v>15</v>
      </c>
      <c r="AC76" s="163">
        <v>99.841205392497073</v>
      </c>
      <c r="AD76" s="163">
        <v>99.882312878203649</v>
      </c>
      <c r="AE76" s="163">
        <v>99.750205414940254</v>
      </c>
      <c r="AF76" s="163">
        <v>100.07239994087918</v>
      </c>
      <c r="AG76" s="163">
        <v>99.862248605696237</v>
      </c>
      <c r="AH76" s="163">
        <v>99.843588971370082</v>
      </c>
      <c r="AI76" s="163">
        <v>99.792947549495992</v>
      </c>
      <c r="AJ76" s="163">
        <v>99.789687745365953</v>
      </c>
      <c r="AK76" s="163">
        <v>99.758395170956618</v>
      </c>
      <c r="AL76" s="163">
        <v>99.707792791615418</v>
      </c>
      <c r="AM76" s="163">
        <v>99.664990775298662</v>
      </c>
      <c r="AN76" s="163">
        <v>100.0445756239513</v>
      </c>
      <c r="AO76" s="163" t="s">
        <v>15</v>
      </c>
      <c r="AP76" s="163">
        <v>100.07672460646143</v>
      </c>
      <c r="AQ76" s="163">
        <v>100.13517795988174</v>
      </c>
      <c r="AR76" s="163">
        <v>100.11930555527159</v>
      </c>
      <c r="AS76" s="163">
        <v>99.904127241152423</v>
      </c>
      <c r="AT76" s="163">
        <v>99.618224258665961</v>
      </c>
      <c r="AU76" s="163">
        <v>99.325640305701938</v>
      </c>
      <c r="AV76" s="163">
        <v>99.270064063371123</v>
      </c>
      <c r="AW76" s="163">
        <v>99.215589186119672</v>
      </c>
      <c r="AX76" s="163">
        <v>99.176436453540418</v>
      </c>
      <c r="AY76" s="163">
        <v>99.14881983271917</v>
      </c>
      <c r="AZ76" s="163">
        <v>99.119327835588706</v>
      </c>
      <c r="BA76" s="163">
        <v>99.074864471757223</v>
      </c>
      <c r="BB76" s="163" t="s">
        <v>15</v>
      </c>
      <c r="BC76" s="163">
        <v>99.952445620265649</v>
      </c>
      <c r="BD76" s="163">
        <v>100.01205145239844</v>
      </c>
      <c r="BE76" s="163">
        <v>99.931853994144831</v>
      </c>
      <c r="BF76" s="163">
        <v>99.917464128938249</v>
      </c>
      <c r="BG76" s="163">
        <v>99.90365556864559</v>
      </c>
      <c r="BH76" s="163">
        <v>99.903784041445093</v>
      </c>
      <c r="BI76" s="163">
        <v>99.902552991795062</v>
      </c>
      <c r="BJ76" s="163">
        <v>99.896006129091376</v>
      </c>
      <c r="BK76" s="163">
        <v>99.895037402805698</v>
      </c>
      <c r="BL76" s="163">
        <v>99.787907671215876</v>
      </c>
      <c r="BM76" s="163">
        <v>99.751154627259851</v>
      </c>
      <c r="BN76" s="163">
        <v>99.749953303047789</v>
      </c>
    </row>
    <row r="77" spans="1:66" s="170" customFormat="1" ht="12.75" customHeight="1">
      <c r="A77" s="164" t="s">
        <v>2977</v>
      </c>
      <c r="B77" s="163" t="s">
        <v>15</v>
      </c>
      <c r="C77" s="163">
        <v>100.27325946132682</v>
      </c>
      <c r="D77" s="163">
        <v>100.96105127817924</v>
      </c>
      <c r="E77" s="163">
        <v>100.39336848724969</v>
      </c>
      <c r="F77" s="163">
        <v>100.41153403375331</v>
      </c>
      <c r="G77" s="163">
        <v>100.39248209974328</v>
      </c>
      <c r="H77" s="163">
        <v>100.40140931563077</v>
      </c>
      <c r="I77" s="163">
        <v>99.483927186224491</v>
      </c>
      <c r="J77" s="163">
        <v>99.787209899772293</v>
      </c>
      <c r="K77" s="163">
        <v>100.14995684523782</v>
      </c>
      <c r="L77" s="163">
        <v>100.07276843276338</v>
      </c>
      <c r="M77" s="163">
        <v>99.376270621913946</v>
      </c>
      <c r="N77" s="163">
        <v>99.230533274594734</v>
      </c>
      <c r="O77" s="163" t="s">
        <v>15</v>
      </c>
      <c r="P77" s="163">
        <v>100.02257086531587</v>
      </c>
      <c r="Q77" s="163">
        <v>100.12635701450274</v>
      </c>
      <c r="R77" s="163">
        <v>100.16694219745568</v>
      </c>
      <c r="S77" s="163">
        <v>100.17438409686068</v>
      </c>
      <c r="T77" s="163">
        <v>100.187307665099</v>
      </c>
      <c r="U77" s="163">
        <v>99.879090056779717</v>
      </c>
      <c r="V77" s="163">
        <v>99.882822824313351</v>
      </c>
      <c r="W77" s="163">
        <v>100.06302227885382</v>
      </c>
      <c r="X77" s="163">
        <v>100.64528720405595</v>
      </c>
      <c r="Y77" s="163">
        <v>100.6747761025848</v>
      </c>
      <c r="Z77" s="163">
        <v>100.71264257187609</v>
      </c>
      <c r="AA77" s="163">
        <v>100.64148106264645</v>
      </c>
      <c r="AB77" s="163" t="s">
        <v>15</v>
      </c>
      <c r="AC77" s="163">
        <v>100.05419614514122</v>
      </c>
      <c r="AD77" s="163">
        <v>100.53226939162315</v>
      </c>
      <c r="AE77" s="163">
        <v>100.55034462366652</v>
      </c>
      <c r="AF77" s="163">
        <v>100.6509805220349</v>
      </c>
      <c r="AG77" s="163">
        <v>100.63786012584681</v>
      </c>
      <c r="AH77" s="163">
        <v>100.27349291478744</v>
      </c>
      <c r="AI77" s="163">
        <v>100.22323049014199</v>
      </c>
      <c r="AJ77" s="163">
        <v>100.2405278825108</v>
      </c>
      <c r="AK77" s="163">
        <v>100.73121737953707</v>
      </c>
      <c r="AL77" s="163">
        <v>100.74828479070142</v>
      </c>
      <c r="AM77" s="163">
        <v>100.65928966564366</v>
      </c>
      <c r="AN77" s="163">
        <v>100.64372037115071</v>
      </c>
      <c r="AO77" s="163" t="s">
        <v>15</v>
      </c>
      <c r="AP77" s="163">
        <v>99.759958660607779</v>
      </c>
      <c r="AQ77" s="163">
        <v>99.786311842998714</v>
      </c>
      <c r="AR77" s="163">
        <v>99.752297807689246</v>
      </c>
      <c r="AS77" s="163">
        <v>99.822053324413545</v>
      </c>
      <c r="AT77" s="163">
        <v>99.631073225359359</v>
      </c>
      <c r="AU77" s="163">
        <v>101.0055505633418</v>
      </c>
      <c r="AV77" s="163">
        <v>101.31808723608692</v>
      </c>
      <c r="AW77" s="163">
        <v>101.71725675948944</v>
      </c>
      <c r="AX77" s="163">
        <v>101.87709151844236</v>
      </c>
      <c r="AY77" s="163">
        <v>101.91714945783714</v>
      </c>
      <c r="AZ77" s="163">
        <v>101.88258578041116</v>
      </c>
      <c r="BA77" s="163">
        <v>101.8393230386486</v>
      </c>
      <c r="BB77" s="163" t="s">
        <v>15</v>
      </c>
      <c r="BC77" s="163">
        <v>99.526026626216066</v>
      </c>
      <c r="BD77" s="163">
        <v>98.979244115154245</v>
      </c>
      <c r="BE77" s="163">
        <v>99.202935631701578</v>
      </c>
      <c r="BF77" s="163">
        <v>100.35311565298495</v>
      </c>
      <c r="BG77" s="163">
        <v>101.40808188346553</v>
      </c>
      <c r="BH77" s="163">
        <v>101.49907089714767</v>
      </c>
      <c r="BI77" s="163">
        <v>101.49348426713141</v>
      </c>
      <c r="BJ77" s="163">
        <v>101.71406287753892</v>
      </c>
      <c r="BK77" s="163">
        <v>101.9430705870169</v>
      </c>
      <c r="BL77" s="163">
        <v>102.03176044968902</v>
      </c>
      <c r="BM77" s="163">
        <v>102.06813881558112</v>
      </c>
      <c r="BN77" s="163">
        <v>102.10065549394804</v>
      </c>
    </row>
    <row r="78" spans="1:66" s="170" customFormat="1" ht="12.75" customHeight="1">
      <c r="A78" s="160" t="s">
        <v>3824</v>
      </c>
      <c r="B78" s="163" t="s">
        <v>15</v>
      </c>
      <c r="C78" s="163">
        <v>99.993622705409095</v>
      </c>
      <c r="D78" s="163">
        <v>101.37031626384889</v>
      </c>
      <c r="E78" s="163">
        <v>102.11031526881268</v>
      </c>
      <c r="F78" s="163">
        <v>102.09533416685932</v>
      </c>
      <c r="G78" s="163">
        <v>102.00124548972211</v>
      </c>
      <c r="H78" s="163">
        <v>101.99591408010681</v>
      </c>
      <c r="I78" s="163">
        <v>98.990107369134421</v>
      </c>
      <c r="J78" s="163">
        <v>99.030462647697874</v>
      </c>
      <c r="K78" s="163">
        <v>99.393127157714545</v>
      </c>
      <c r="L78" s="163">
        <v>99.437560920417383</v>
      </c>
      <c r="M78" s="163">
        <v>97.88429171371304</v>
      </c>
      <c r="N78" s="163">
        <v>97.318266103830652</v>
      </c>
      <c r="O78" s="163" t="s">
        <v>15</v>
      </c>
      <c r="P78" s="163">
        <v>99.905128771527302</v>
      </c>
      <c r="Q78" s="163">
        <v>100.05750698719062</v>
      </c>
      <c r="R78" s="163">
        <v>100.03965401680006</v>
      </c>
      <c r="S78" s="163">
        <v>99.900265466615906</v>
      </c>
      <c r="T78" s="163">
        <v>99.932564595690536</v>
      </c>
      <c r="U78" s="163">
        <v>99.930005836936715</v>
      </c>
      <c r="V78" s="163">
        <v>99.927609295638717</v>
      </c>
      <c r="W78" s="163">
        <v>99.906771751940511</v>
      </c>
      <c r="X78" s="163">
        <v>99.736190989950785</v>
      </c>
      <c r="Y78" s="163">
        <v>99.742357598469226</v>
      </c>
      <c r="Z78" s="163">
        <v>99.749084124737124</v>
      </c>
      <c r="AA78" s="163">
        <v>99.550034632078663</v>
      </c>
      <c r="AB78" s="163" t="s">
        <v>15</v>
      </c>
      <c r="AC78" s="163">
        <v>100.00823999109301</v>
      </c>
      <c r="AD78" s="163">
        <v>100.70630519219306</v>
      </c>
      <c r="AE78" s="163">
        <v>100.70652645104828</v>
      </c>
      <c r="AF78" s="163">
        <v>100.62285183393833</v>
      </c>
      <c r="AG78" s="163">
        <v>100.55159876109454</v>
      </c>
      <c r="AH78" s="163">
        <v>100.49372247950537</v>
      </c>
      <c r="AI78" s="163">
        <v>100.49308293576713</v>
      </c>
      <c r="AJ78" s="163">
        <v>100.49053433431506</v>
      </c>
      <c r="AK78" s="163">
        <v>100.48911400959017</v>
      </c>
      <c r="AL78" s="163">
        <v>100.10913219926995</v>
      </c>
      <c r="AM78" s="163">
        <v>99.696067777768988</v>
      </c>
      <c r="AN78" s="163">
        <v>99.632893963903797</v>
      </c>
      <c r="AO78" s="163" t="s">
        <v>15</v>
      </c>
      <c r="AP78" s="163">
        <v>99.099135106353401</v>
      </c>
      <c r="AQ78" s="163">
        <v>98.694976415305462</v>
      </c>
      <c r="AR78" s="163">
        <v>98.483961452466176</v>
      </c>
      <c r="AS78" s="163">
        <v>98.402627646118674</v>
      </c>
      <c r="AT78" s="163">
        <v>97.966245534767424</v>
      </c>
      <c r="AU78" s="163">
        <v>97.668323596801059</v>
      </c>
      <c r="AV78" s="163">
        <v>97.797675981970016</v>
      </c>
      <c r="AW78" s="163">
        <v>97.779556034632577</v>
      </c>
      <c r="AX78" s="163">
        <v>97.259190827855008</v>
      </c>
      <c r="AY78" s="163">
        <v>97.254590649945456</v>
      </c>
      <c r="AZ78" s="163">
        <v>97.160600208493008</v>
      </c>
      <c r="BA78" s="163">
        <v>97.135175495858562</v>
      </c>
      <c r="BB78" s="163" t="s">
        <v>15</v>
      </c>
      <c r="BC78" s="163">
        <v>98.833261215904585</v>
      </c>
      <c r="BD78" s="163">
        <v>96.99429863863871</v>
      </c>
      <c r="BE78" s="163">
        <v>96.899191688965644</v>
      </c>
      <c r="BF78" s="163">
        <v>96.850400166183832</v>
      </c>
      <c r="BG78" s="163">
        <v>96.740022065231685</v>
      </c>
      <c r="BH78" s="163">
        <v>96.754084720263364</v>
      </c>
      <c r="BI78" s="163">
        <v>96.739490493732646</v>
      </c>
      <c r="BJ78" s="163">
        <v>96.747030916235715</v>
      </c>
      <c r="BK78" s="163">
        <v>96.593009994499326</v>
      </c>
      <c r="BL78" s="163">
        <v>96.571131803241286</v>
      </c>
      <c r="BM78" s="163">
        <v>96.57474822841445</v>
      </c>
      <c r="BN78" s="163">
        <v>96.573833633133148</v>
      </c>
    </row>
    <row r="79" spans="1:66" s="170" customFormat="1" ht="12.75" customHeight="1">
      <c r="A79" s="160" t="s">
        <v>3825</v>
      </c>
      <c r="B79" s="163" t="s">
        <v>15</v>
      </c>
      <c r="C79" s="163">
        <v>100.29779524812747</v>
      </c>
      <c r="D79" s="163">
        <v>100.35627642533296</v>
      </c>
      <c r="E79" s="163">
        <v>100.76230077321115</v>
      </c>
      <c r="F79" s="163">
        <v>100.83237600134629</v>
      </c>
      <c r="G79" s="163">
        <v>101.12452082633017</v>
      </c>
      <c r="H79" s="163">
        <v>101.30736170443588</v>
      </c>
      <c r="I79" s="163">
        <v>101.30526244135245</v>
      </c>
      <c r="J79" s="163">
        <v>101.30946163873217</v>
      </c>
      <c r="K79" s="163">
        <v>101.31156112430321</v>
      </c>
      <c r="L79" s="163">
        <v>101.3116897404182</v>
      </c>
      <c r="M79" s="163">
        <v>101.3116897404182</v>
      </c>
      <c r="N79" s="163">
        <v>101.71088429905548</v>
      </c>
      <c r="O79" s="163" t="s">
        <v>15</v>
      </c>
      <c r="P79" s="163">
        <v>100.72703986042949</v>
      </c>
      <c r="Q79" s="163">
        <v>100.73940743571568</v>
      </c>
      <c r="R79" s="163">
        <v>100.7120119718826</v>
      </c>
      <c r="S79" s="163">
        <v>100.61611957552469</v>
      </c>
      <c r="T79" s="163">
        <v>100.72615466775557</v>
      </c>
      <c r="U79" s="163">
        <v>100.74312765997875</v>
      </c>
      <c r="V79" s="163">
        <v>100.77369796142585</v>
      </c>
      <c r="W79" s="163">
        <v>100.7781779970891</v>
      </c>
      <c r="X79" s="163">
        <v>100.7826809350848</v>
      </c>
      <c r="Y79" s="163">
        <v>100.81557171391805</v>
      </c>
      <c r="Z79" s="163">
        <v>100.83226648811343</v>
      </c>
      <c r="AA79" s="163">
        <v>100.8164323151927</v>
      </c>
      <c r="AB79" s="163" t="s">
        <v>15</v>
      </c>
      <c r="AC79" s="163">
        <v>99.996584171425667</v>
      </c>
      <c r="AD79" s="163">
        <v>100.05122835384579</v>
      </c>
      <c r="AE79" s="163">
        <v>100.09405788524323</v>
      </c>
      <c r="AF79" s="163">
        <v>100.1717086111168</v>
      </c>
      <c r="AG79" s="163">
        <v>100.32603636560688</v>
      </c>
      <c r="AH79" s="163">
        <v>100.59390673024311</v>
      </c>
      <c r="AI79" s="163">
        <v>100.61777144149609</v>
      </c>
      <c r="AJ79" s="163">
        <v>100.59953318694623</v>
      </c>
      <c r="AK79" s="163">
        <v>100.53749674543231</v>
      </c>
      <c r="AL79" s="163">
        <v>100.63140222008519</v>
      </c>
      <c r="AM79" s="163">
        <v>100.63332842291408</v>
      </c>
      <c r="AN79" s="163">
        <v>100.63826504804048</v>
      </c>
      <c r="AO79" s="163" t="s">
        <v>15</v>
      </c>
      <c r="AP79" s="163">
        <v>100.27283050840252</v>
      </c>
      <c r="AQ79" s="163">
        <v>100.77960610151844</v>
      </c>
      <c r="AR79" s="163">
        <v>100.7551532680685</v>
      </c>
      <c r="AS79" s="163">
        <v>100.74354584933684</v>
      </c>
      <c r="AT79" s="163">
        <v>100.87115708560771</v>
      </c>
      <c r="AU79" s="163">
        <v>114.93845383139939</v>
      </c>
      <c r="AV79" s="163">
        <v>116.61291679532147</v>
      </c>
      <c r="AW79" s="163">
        <v>116.8569624255089</v>
      </c>
      <c r="AX79" s="163">
        <v>116.86525279568545</v>
      </c>
      <c r="AY79" s="163">
        <v>116.87612381022583</v>
      </c>
      <c r="AZ79" s="163">
        <v>116.87527722180255</v>
      </c>
      <c r="BA79" s="163">
        <v>116.87299891679312</v>
      </c>
      <c r="BB79" s="163" t="s">
        <v>15</v>
      </c>
      <c r="BC79" s="163">
        <v>100.0062873856552</v>
      </c>
      <c r="BD79" s="163">
        <v>100.45274049111607</v>
      </c>
      <c r="BE79" s="163">
        <v>101.0376215938342</v>
      </c>
      <c r="BF79" s="163">
        <v>101.11502060647737</v>
      </c>
      <c r="BG79" s="163">
        <v>101.19699857570339</v>
      </c>
      <c r="BH79" s="163">
        <v>101.50925824774784</v>
      </c>
      <c r="BI79" s="163">
        <v>101.49005044016705</v>
      </c>
      <c r="BJ79" s="163">
        <v>101.49047346191034</v>
      </c>
      <c r="BK79" s="163">
        <v>101.49673915785257</v>
      </c>
      <c r="BL79" s="163">
        <v>101.55123094964517</v>
      </c>
      <c r="BM79" s="163">
        <v>101.63407583684238</v>
      </c>
      <c r="BN79" s="163">
        <v>101.66258648684196</v>
      </c>
    </row>
    <row r="80" spans="1:66" s="170" customFormat="1" ht="12.75" customHeight="1">
      <c r="A80" s="160" t="s">
        <v>2978</v>
      </c>
      <c r="B80" s="163" t="s">
        <v>15</v>
      </c>
      <c r="C80" s="163">
        <v>101.21599122356808</v>
      </c>
      <c r="D80" s="163">
        <v>101.7039328979201</v>
      </c>
      <c r="E80" s="163">
        <v>101.46371819646474</v>
      </c>
      <c r="F80" s="163">
        <v>101.62177171586484</v>
      </c>
      <c r="G80" s="163">
        <v>101.62177171586484</v>
      </c>
      <c r="H80" s="163">
        <v>101.62177171586484</v>
      </c>
      <c r="I80" s="163">
        <v>101.62177171586484</v>
      </c>
      <c r="J80" s="163">
        <v>101.62177171586484</v>
      </c>
      <c r="K80" s="163">
        <v>101.62177171586484</v>
      </c>
      <c r="L80" s="163">
        <v>101.62177171586484</v>
      </c>
      <c r="M80" s="163">
        <v>101.62177171586484</v>
      </c>
      <c r="N80" s="163">
        <v>101.62255267599211</v>
      </c>
      <c r="O80" s="163" t="s">
        <v>15</v>
      </c>
      <c r="P80" s="163">
        <v>100</v>
      </c>
      <c r="Q80" s="163">
        <v>99.999999999999943</v>
      </c>
      <c r="R80" s="163">
        <v>99.999999999999915</v>
      </c>
      <c r="S80" s="163">
        <v>99.999999999999872</v>
      </c>
      <c r="T80" s="163">
        <v>100.23337440268864</v>
      </c>
      <c r="U80" s="163">
        <v>100.23337440268864</v>
      </c>
      <c r="V80" s="163">
        <v>100.23337440268864</v>
      </c>
      <c r="W80" s="163">
        <v>100.23337440268864</v>
      </c>
      <c r="X80" s="163">
        <v>100.23337440268864</v>
      </c>
      <c r="Y80" s="163">
        <v>100.23337440268864</v>
      </c>
      <c r="Z80" s="163">
        <v>100.23337440268864</v>
      </c>
      <c r="AA80" s="163">
        <v>100.23337440268864</v>
      </c>
      <c r="AB80" s="163" t="s">
        <v>15</v>
      </c>
      <c r="AC80" s="163">
        <v>100</v>
      </c>
      <c r="AD80" s="163">
        <v>101.38590251809154</v>
      </c>
      <c r="AE80" s="163">
        <v>101.38590251809154</v>
      </c>
      <c r="AF80" s="163">
        <v>102.18174483755105</v>
      </c>
      <c r="AG80" s="163">
        <v>102.18174483755105</v>
      </c>
      <c r="AH80" s="163">
        <v>102.18174483755105</v>
      </c>
      <c r="AI80" s="163">
        <v>102.18174483755105</v>
      </c>
      <c r="AJ80" s="163">
        <v>102.18174483755105</v>
      </c>
      <c r="AK80" s="163">
        <v>102.18174483755105</v>
      </c>
      <c r="AL80" s="163">
        <v>102.18174483755105</v>
      </c>
      <c r="AM80" s="163">
        <v>102.28154796418265</v>
      </c>
      <c r="AN80" s="163">
        <v>102.50820473115789</v>
      </c>
      <c r="AO80" s="163" t="s">
        <v>15</v>
      </c>
      <c r="AP80" s="163">
        <v>100.57388759687744</v>
      </c>
      <c r="AQ80" s="163">
        <v>101.26629108338115</v>
      </c>
      <c r="AR80" s="163">
        <v>102.34055277713341</v>
      </c>
      <c r="AS80" s="163">
        <v>102.63466642494335</v>
      </c>
      <c r="AT80" s="163">
        <v>102.45826039637356</v>
      </c>
      <c r="AU80" s="163">
        <v>102.45826039637356</v>
      </c>
      <c r="AV80" s="163">
        <v>102.45826039637356</v>
      </c>
      <c r="AW80" s="163">
        <v>102.76676085843992</v>
      </c>
      <c r="AX80" s="163">
        <v>102.79003229647579</v>
      </c>
      <c r="AY80" s="163">
        <v>102.79003229647579</v>
      </c>
      <c r="AZ80" s="163">
        <v>102.79003229647579</v>
      </c>
      <c r="BA80" s="163">
        <v>102.17383050666335</v>
      </c>
      <c r="BB80" s="163" t="s">
        <v>15</v>
      </c>
      <c r="BC80" s="163">
        <v>100</v>
      </c>
      <c r="BD80" s="163">
        <v>100</v>
      </c>
      <c r="BE80" s="163">
        <v>99.370651184557502</v>
      </c>
      <c r="BF80" s="163">
        <v>99.874092998452582</v>
      </c>
      <c r="BG80" s="163">
        <v>100.70209005620048</v>
      </c>
      <c r="BH80" s="163">
        <v>100.71034718945661</v>
      </c>
      <c r="BI80" s="163">
        <v>100.71034718945661</v>
      </c>
      <c r="BJ80" s="163">
        <v>100.71034718945661</v>
      </c>
      <c r="BK80" s="163">
        <v>100.73236612339689</v>
      </c>
      <c r="BL80" s="163">
        <v>101.20271982115676</v>
      </c>
      <c r="BM80" s="163">
        <v>101.11652057219975</v>
      </c>
      <c r="BN80" s="163">
        <v>101.49277302937054</v>
      </c>
    </row>
    <row r="81" spans="1:66" s="170" customFormat="1" ht="12.75" customHeight="1">
      <c r="A81" s="161" t="s">
        <v>3003</v>
      </c>
      <c r="B81" s="163" t="s">
        <v>15</v>
      </c>
      <c r="C81" s="163">
        <v>100.33092660470169</v>
      </c>
      <c r="D81" s="163">
        <v>100.61930316285341</v>
      </c>
      <c r="E81" s="163">
        <v>98.897631510413191</v>
      </c>
      <c r="F81" s="163">
        <v>98.9117584639244</v>
      </c>
      <c r="G81" s="163">
        <v>98.904700701052079</v>
      </c>
      <c r="H81" s="163">
        <v>98.904700701052079</v>
      </c>
      <c r="I81" s="163">
        <v>100.05390493867164</v>
      </c>
      <c r="J81" s="163">
        <v>100.75857922644343</v>
      </c>
      <c r="K81" s="163">
        <v>101.24398471443314</v>
      </c>
      <c r="L81" s="163">
        <v>101.00218241367283</v>
      </c>
      <c r="M81" s="163">
        <v>101.04501018474366</v>
      </c>
      <c r="N81" s="163">
        <v>101.26656230068045</v>
      </c>
      <c r="O81" s="163" t="s">
        <v>15</v>
      </c>
      <c r="P81" s="163">
        <v>100.05066067711397</v>
      </c>
      <c r="Q81" s="163">
        <v>100.13207709656891</v>
      </c>
      <c r="R81" s="163">
        <v>100.25641151141865</v>
      </c>
      <c r="S81" s="163">
        <v>100.44706792621605</v>
      </c>
      <c r="T81" s="163">
        <v>100.38392430814773</v>
      </c>
      <c r="U81" s="163">
        <v>99.553879359390308</v>
      </c>
      <c r="V81" s="163">
        <v>99.558987436600589</v>
      </c>
      <c r="W81" s="163">
        <v>100.06666310244169</v>
      </c>
      <c r="X81" s="163">
        <v>101.8299255805414</v>
      </c>
      <c r="Y81" s="163">
        <v>101.89372134534879</v>
      </c>
      <c r="Z81" s="163">
        <v>101.98348117631724</v>
      </c>
      <c r="AA81" s="163">
        <v>102.02811626842569</v>
      </c>
      <c r="AB81" s="163" t="s">
        <v>15</v>
      </c>
      <c r="AC81" s="163">
        <v>100.13579606235743</v>
      </c>
      <c r="AD81" s="163">
        <v>100.22470161639201</v>
      </c>
      <c r="AE81" s="163">
        <v>100.26191761058563</v>
      </c>
      <c r="AF81" s="163">
        <v>100.39429048304662</v>
      </c>
      <c r="AG81" s="163">
        <v>100.40260329033129</v>
      </c>
      <c r="AH81" s="163">
        <v>99.43134548759727</v>
      </c>
      <c r="AI81" s="163">
        <v>99.292201901888106</v>
      </c>
      <c r="AJ81" s="163">
        <v>99.345767562794251</v>
      </c>
      <c r="AK81" s="163">
        <v>100.67029343424032</v>
      </c>
      <c r="AL81" s="163">
        <v>101.12851256296065</v>
      </c>
      <c r="AM81" s="163">
        <v>101.33842827946293</v>
      </c>
      <c r="AN81" s="163">
        <v>101.30772884089502</v>
      </c>
      <c r="AO81" s="163" t="s">
        <v>15</v>
      </c>
      <c r="AP81" s="163">
        <v>100.15897669449365</v>
      </c>
      <c r="AQ81" s="163">
        <v>100.37232949827997</v>
      </c>
      <c r="AR81" s="163">
        <v>100.23642888954039</v>
      </c>
      <c r="AS81" s="163">
        <v>100.43633000390746</v>
      </c>
      <c r="AT81" s="163">
        <v>100.43945920630193</v>
      </c>
      <c r="AU81" s="163">
        <v>100.92597503395395</v>
      </c>
      <c r="AV81" s="163">
        <v>100.96158885500253</v>
      </c>
      <c r="AW81" s="163">
        <v>101.97833507514993</v>
      </c>
      <c r="AX81" s="163">
        <v>103.0909255729424</v>
      </c>
      <c r="AY81" s="163">
        <v>103.20818024952385</v>
      </c>
      <c r="AZ81" s="163">
        <v>103.22720641020547</v>
      </c>
      <c r="BA81" s="163">
        <v>103.25364919968916</v>
      </c>
      <c r="BB81" s="163" t="s">
        <v>15</v>
      </c>
      <c r="BC81" s="163">
        <v>100.03006524027205</v>
      </c>
      <c r="BD81" s="163">
        <v>100.44120467023647</v>
      </c>
      <c r="BE81" s="163">
        <v>101.0340408459524</v>
      </c>
      <c r="BF81" s="163">
        <v>104.24497337527629</v>
      </c>
      <c r="BG81" s="163">
        <v>107.19308957199438</v>
      </c>
      <c r="BH81" s="163">
        <v>107.286876629788</v>
      </c>
      <c r="BI81" s="163">
        <v>107.29474692116379</v>
      </c>
      <c r="BJ81" s="163">
        <v>107.86006949682874</v>
      </c>
      <c r="BK81" s="163">
        <v>108.60215366742354</v>
      </c>
      <c r="BL81" s="163">
        <v>108.74580465305408</v>
      </c>
      <c r="BM81" s="163">
        <v>108.81883482532228</v>
      </c>
      <c r="BN81" s="163">
        <v>108.82348967983171</v>
      </c>
    </row>
    <row r="82" spans="1:66" s="170" customFormat="1" ht="12.75" customHeight="1">
      <c r="A82" s="164" t="s">
        <v>2905</v>
      </c>
      <c r="B82" s="163" t="s">
        <v>15</v>
      </c>
      <c r="C82" s="163">
        <v>99.960093830092319</v>
      </c>
      <c r="D82" s="163">
        <v>99.936840397337008</v>
      </c>
      <c r="E82" s="163">
        <v>99.945592382965259</v>
      </c>
      <c r="F82" s="163">
        <v>100.03453837608187</v>
      </c>
      <c r="G82" s="163">
        <v>99.873831038480191</v>
      </c>
      <c r="H82" s="163">
        <v>100.98427849660936</v>
      </c>
      <c r="I82" s="163">
        <v>101.06297298696008</v>
      </c>
      <c r="J82" s="163">
        <v>101.06851436716946</v>
      </c>
      <c r="K82" s="163">
        <v>102.5420577324131</v>
      </c>
      <c r="L82" s="163">
        <v>102.7042137003092</v>
      </c>
      <c r="M82" s="163">
        <v>102.9327270364516</v>
      </c>
      <c r="N82" s="163">
        <v>103.15974549440061</v>
      </c>
      <c r="O82" s="163" t="s">
        <v>15</v>
      </c>
      <c r="P82" s="163">
        <v>99.907833257290349</v>
      </c>
      <c r="Q82" s="163">
        <v>100.80399293154387</v>
      </c>
      <c r="R82" s="163">
        <v>100.92944494203149</v>
      </c>
      <c r="S82" s="163">
        <v>100.92820148577017</v>
      </c>
      <c r="T82" s="163">
        <v>101.11637360254599</v>
      </c>
      <c r="U82" s="163">
        <v>100.93126879394079</v>
      </c>
      <c r="V82" s="163">
        <v>100.7663489475006</v>
      </c>
      <c r="W82" s="163">
        <v>100.81575314653819</v>
      </c>
      <c r="X82" s="163">
        <v>103.49346773331722</v>
      </c>
      <c r="Y82" s="163">
        <v>103.71119760489242</v>
      </c>
      <c r="Z82" s="163">
        <v>103.82664993138992</v>
      </c>
      <c r="AA82" s="163">
        <v>103.86460328011171</v>
      </c>
      <c r="AB82" s="163" t="s">
        <v>15</v>
      </c>
      <c r="AC82" s="163">
        <v>100.28119891805713</v>
      </c>
      <c r="AD82" s="163">
        <v>100.28873402063607</v>
      </c>
      <c r="AE82" s="163">
        <v>100.16731501283623</v>
      </c>
      <c r="AF82" s="163">
        <v>100.25162090951389</v>
      </c>
      <c r="AG82" s="163">
        <v>100.11350570444937</v>
      </c>
      <c r="AH82" s="163">
        <v>100.1688340511862</v>
      </c>
      <c r="AI82" s="163">
        <v>100.13528920649347</v>
      </c>
      <c r="AJ82" s="163">
        <v>100.05690251367123</v>
      </c>
      <c r="AK82" s="163">
        <v>102.80469205280734</v>
      </c>
      <c r="AL82" s="163">
        <v>103.08917863855926</v>
      </c>
      <c r="AM82" s="163">
        <v>103.00123221054119</v>
      </c>
      <c r="AN82" s="163">
        <v>103.12369968611826</v>
      </c>
      <c r="AO82" s="163" t="s">
        <v>15</v>
      </c>
      <c r="AP82" s="163">
        <v>99.880549909076393</v>
      </c>
      <c r="AQ82" s="163">
        <v>100.55910892108908</v>
      </c>
      <c r="AR82" s="163">
        <v>100.8609821962653</v>
      </c>
      <c r="AS82" s="163">
        <v>100.90712710213306</v>
      </c>
      <c r="AT82" s="163">
        <v>100.98536568214087</v>
      </c>
      <c r="AU82" s="163">
        <v>100.90716560565332</v>
      </c>
      <c r="AV82" s="163">
        <v>100.86151952505908</v>
      </c>
      <c r="AW82" s="163">
        <v>101.82602153087363</v>
      </c>
      <c r="AX82" s="163">
        <v>116.00961119210402</v>
      </c>
      <c r="AY82" s="163">
        <v>116.19068865082933</v>
      </c>
      <c r="AZ82" s="163">
        <v>120.42324778163199</v>
      </c>
      <c r="BA82" s="163">
        <v>120.45194247191122</v>
      </c>
      <c r="BB82" s="163" t="s">
        <v>15</v>
      </c>
      <c r="BC82" s="163">
        <v>100.14732830040379</v>
      </c>
      <c r="BD82" s="163">
        <v>100.21667374703244</v>
      </c>
      <c r="BE82" s="163">
        <v>100.25307637223895</v>
      </c>
      <c r="BF82" s="163">
        <v>100.08792752796643</v>
      </c>
      <c r="BG82" s="163">
        <v>100.29530801893279</v>
      </c>
      <c r="BH82" s="163">
        <v>100.27271005028136</v>
      </c>
      <c r="BI82" s="163">
        <v>100.49238373212721</v>
      </c>
      <c r="BJ82" s="163">
        <v>100.55177510319324</v>
      </c>
      <c r="BK82" s="163">
        <v>112.80034959819425</v>
      </c>
      <c r="BL82" s="163">
        <v>114.45262010281976</v>
      </c>
      <c r="BM82" s="163">
        <v>115.03315199765854</v>
      </c>
      <c r="BN82" s="163">
        <v>115.2409163347515</v>
      </c>
    </row>
    <row r="83" spans="1:66" s="170" customFormat="1" ht="12.75" customHeight="1">
      <c r="A83" s="164" t="s">
        <v>2979</v>
      </c>
      <c r="B83" s="163" t="s">
        <v>15</v>
      </c>
      <c r="C83" s="163">
        <v>102.46681792877159</v>
      </c>
      <c r="D83" s="163">
        <v>102.91174979617301</v>
      </c>
      <c r="E83" s="163">
        <v>103.1644847611217</v>
      </c>
      <c r="F83" s="163">
        <v>103.12191573906739</v>
      </c>
      <c r="G83" s="163">
        <v>103.62939078572275</v>
      </c>
      <c r="H83" s="163">
        <v>103.89303382233226</v>
      </c>
      <c r="I83" s="163">
        <v>104.24069928117426</v>
      </c>
      <c r="J83" s="163">
        <v>104.331420555547</v>
      </c>
      <c r="K83" s="163">
        <v>104.31406264547695</v>
      </c>
      <c r="L83" s="163">
        <v>104.09319228827441</v>
      </c>
      <c r="M83" s="163">
        <v>104.74992344054273</v>
      </c>
      <c r="N83" s="163">
        <v>105.14848379385408</v>
      </c>
      <c r="O83" s="163" t="s">
        <v>15</v>
      </c>
      <c r="P83" s="163">
        <v>100.1293662899791</v>
      </c>
      <c r="Q83" s="163">
        <v>100.61316447766005</v>
      </c>
      <c r="R83" s="163">
        <v>100.69113576431985</v>
      </c>
      <c r="S83" s="163">
        <v>100.72532700309489</v>
      </c>
      <c r="T83" s="163">
        <v>101.01638633228103</v>
      </c>
      <c r="U83" s="163">
        <v>101.20761174586117</v>
      </c>
      <c r="V83" s="163">
        <v>101.48072402234862</v>
      </c>
      <c r="W83" s="163">
        <v>101.78877013191436</v>
      </c>
      <c r="X83" s="163">
        <v>102.0532967584608</v>
      </c>
      <c r="Y83" s="163">
        <v>102.20333536124464</v>
      </c>
      <c r="Z83" s="163">
        <v>102.2210930983324</v>
      </c>
      <c r="AA83" s="163">
        <v>102.20187414552097</v>
      </c>
      <c r="AB83" s="163" t="s">
        <v>15</v>
      </c>
      <c r="AC83" s="163">
        <v>100.04988371218417</v>
      </c>
      <c r="AD83" s="163">
        <v>100.06091400824954</v>
      </c>
      <c r="AE83" s="163">
        <v>100.05438185344471</v>
      </c>
      <c r="AF83" s="163">
        <v>100.3665874182406</v>
      </c>
      <c r="AG83" s="163">
        <v>100.36686664087924</v>
      </c>
      <c r="AH83" s="163">
        <v>100.37512842435652</v>
      </c>
      <c r="AI83" s="163">
        <v>100.8586118232421</v>
      </c>
      <c r="AJ83" s="163">
        <v>101.08243501600738</v>
      </c>
      <c r="AK83" s="163">
        <v>101.14020562813344</v>
      </c>
      <c r="AL83" s="163">
        <v>101.05659860525749</v>
      </c>
      <c r="AM83" s="163">
        <v>101.060584995908</v>
      </c>
      <c r="AN83" s="163">
        <v>101.0719602845985</v>
      </c>
      <c r="AO83" s="163" t="s">
        <v>15</v>
      </c>
      <c r="AP83" s="163">
        <v>100.03221519166789</v>
      </c>
      <c r="AQ83" s="163">
        <v>100.0876698844059</v>
      </c>
      <c r="AR83" s="163">
        <v>100.25862806537862</v>
      </c>
      <c r="AS83" s="163">
        <v>100.24914412342869</v>
      </c>
      <c r="AT83" s="163">
        <v>101.63491874432242</v>
      </c>
      <c r="AU83" s="163">
        <v>102.53746666146253</v>
      </c>
      <c r="AV83" s="163">
        <v>102.56510922690161</v>
      </c>
      <c r="AW83" s="163">
        <v>102.56021559384874</v>
      </c>
      <c r="AX83" s="163">
        <v>102.55448659655613</v>
      </c>
      <c r="AY83" s="163">
        <v>102.62921534982009</v>
      </c>
      <c r="AZ83" s="163">
        <v>102.62388680403262</v>
      </c>
      <c r="BA83" s="163">
        <v>102.68517259042747</v>
      </c>
      <c r="BB83" s="163" t="s">
        <v>15</v>
      </c>
      <c r="BC83" s="163">
        <v>100.11778040719146</v>
      </c>
      <c r="BD83" s="163">
        <v>100.64757359261918</v>
      </c>
      <c r="BE83" s="163">
        <v>100.95465097047121</v>
      </c>
      <c r="BF83" s="163">
        <v>101.62863348322506</v>
      </c>
      <c r="BG83" s="163">
        <v>101.74838222976544</v>
      </c>
      <c r="BH83" s="163">
        <v>102.10528939825269</v>
      </c>
      <c r="BI83" s="163">
        <v>103.54739235316673</v>
      </c>
      <c r="BJ83" s="163">
        <v>104.5590571526441</v>
      </c>
      <c r="BK83" s="163">
        <v>106.69800854035034</v>
      </c>
      <c r="BL83" s="163">
        <v>122.54593066300966</v>
      </c>
      <c r="BM83" s="163">
        <v>123.77429330597407</v>
      </c>
      <c r="BN83" s="163">
        <v>124.75014358902048</v>
      </c>
    </row>
    <row r="84" spans="1:66" s="170" customFormat="1" ht="12.75" customHeight="1">
      <c r="A84" s="161" t="s">
        <v>3004</v>
      </c>
      <c r="B84" s="163" t="s">
        <v>15</v>
      </c>
      <c r="C84" s="163">
        <v>102.93967132164133</v>
      </c>
      <c r="D84" s="163">
        <v>103.48764505645791</v>
      </c>
      <c r="E84" s="163">
        <v>103.82769125521747</v>
      </c>
      <c r="F84" s="163">
        <v>103.83742437431363</v>
      </c>
      <c r="G84" s="163">
        <v>104.47828940690189</v>
      </c>
      <c r="H84" s="163">
        <v>104.99879697066439</v>
      </c>
      <c r="I84" s="163">
        <v>105.07569003646256</v>
      </c>
      <c r="J84" s="163">
        <v>105.10620013551681</v>
      </c>
      <c r="K84" s="163">
        <v>105.11595828975997</v>
      </c>
      <c r="L84" s="163">
        <v>105.11595828975997</v>
      </c>
      <c r="M84" s="163">
        <v>105.89672041616581</v>
      </c>
      <c r="N84" s="163">
        <v>106.25113559822381</v>
      </c>
      <c r="O84" s="163" t="s">
        <v>15</v>
      </c>
      <c r="P84" s="163">
        <v>100.18455039573495</v>
      </c>
      <c r="Q84" s="163">
        <v>100.53524239197505</v>
      </c>
      <c r="R84" s="163">
        <v>100.54472360242114</v>
      </c>
      <c r="S84" s="163">
        <v>100.55434278079755</v>
      </c>
      <c r="T84" s="163">
        <v>100.87385182164807</v>
      </c>
      <c r="U84" s="163">
        <v>101.07797856991863</v>
      </c>
      <c r="V84" s="163">
        <v>101.37827855537873</v>
      </c>
      <c r="W84" s="163">
        <v>101.73413223656399</v>
      </c>
      <c r="X84" s="163">
        <v>101.99771975171683</v>
      </c>
      <c r="Y84" s="163">
        <v>102.19322046186099</v>
      </c>
      <c r="Z84" s="163">
        <v>102.29097079705166</v>
      </c>
      <c r="AA84" s="163">
        <v>102.30338624438298</v>
      </c>
      <c r="AB84" s="163" t="s">
        <v>15</v>
      </c>
      <c r="AC84" s="163">
        <v>100.06355944253373</v>
      </c>
      <c r="AD84" s="163">
        <v>100.0734648257509</v>
      </c>
      <c r="AE84" s="163">
        <v>100.0734648257509</v>
      </c>
      <c r="AF84" s="163">
        <v>100.39963718045621</v>
      </c>
      <c r="AG84" s="163">
        <v>100.41137273484986</v>
      </c>
      <c r="AH84" s="163">
        <v>100.42148302813432</v>
      </c>
      <c r="AI84" s="163">
        <v>100.91215554331245</v>
      </c>
      <c r="AJ84" s="163">
        <v>101.15902665168583</v>
      </c>
      <c r="AK84" s="163">
        <v>101.22432809766642</v>
      </c>
      <c r="AL84" s="163">
        <v>101.18859956134185</v>
      </c>
      <c r="AM84" s="163">
        <v>101.28939491395393</v>
      </c>
      <c r="AN84" s="163">
        <v>101.28120350479325</v>
      </c>
      <c r="AO84" s="163" t="s">
        <v>15</v>
      </c>
      <c r="AP84" s="163">
        <v>100</v>
      </c>
      <c r="AQ84" s="163">
        <v>100.05730444040979</v>
      </c>
      <c r="AR84" s="163">
        <v>100.2317479137772</v>
      </c>
      <c r="AS84" s="163">
        <v>100.2317479137772</v>
      </c>
      <c r="AT84" s="163">
        <v>101.76508292864177</v>
      </c>
      <c r="AU84" s="163">
        <v>102.71518696811326</v>
      </c>
      <c r="AV84" s="163">
        <v>102.75771614678236</v>
      </c>
      <c r="AW84" s="163">
        <v>102.76710985663841</v>
      </c>
      <c r="AX84" s="163">
        <v>102.76915598180794</v>
      </c>
      <c r="AY84" s="163">
        <v>102.85313315572841</v>
      </c>
      <c r="AZ84" s="163">
        <v>102.85313315572841</v>
      </c>
      <c r="BA84" s="163">
        <v>102.90689842816143</v>
      </c>
      <c r="BB84" s="163" t="s">
        <v>15</v>
      </c>
      <c r="BC84" s="163">
        <v>100.11389909090104</v>
      </c>
      <c r="BD84" s="163">
        <v>100.65656221830821</v>
      </c>
      <c r="BE84" s="163">
        <v>100.98039448356954</v>
      </c>
      <c r="BF84" s="163">
        <v>101.69173970674524</v>
      </c>
      <c r="BG84" s="163">
        <v>101.82065131988467</v>
      </c>
      <c r="BH84" s="163">
        <v>102.19480808393959</v>
      </c>
      <c r="BI84" s="163">
        <v>103.70529063986018</v>
      </c>
      <c r="BJ84" s="163">
        <v>104.50625398465678</v>
      </c>
      <c r="BK84" s="163">
        <v>106.76106545598856</v>
      </c>
      <c r="BL84" s="163">
        <v>123.53867131493547</v>
      </c>
      <c r="BM84" s="163">
        <v>124.85670875026136</v>
      </c>
      <c r="BN84" s="163">
        <v>125.85138834064608</v>
      </c>
    </row>
    <row r="85" spans="1:66" s="170" customFormat="1" ht="12.75" customHeight="1">
      <c r="A85" s="161" t="s">
        <v>3005</v>
      </c>
      <c r="B85" s="163" t="s">
        <v>15</v>
      </c>
      <c r="C85" s="163">
        <v>100.05783624311195</v>
      </c>
      <c r="D85" s="163">
        <v>99.977814763022607</v>
      </c>
      <c r="E85" s="163">
        <v>99.784700567686897</v>
      </c>
      <c r="F85" s="163">
        <v>99.475040951474796</v>
      </c>
      <c r="G85" s="163">
        <v>99.30137686971193</v>
      </c>
      <c r="H85" s="163">
        <v>98.628135946330929</v>
      </c>
      <c r="I85" s="163">
        <v>99.955913893845079</v>
      </c>
      <c r="J85" s="163">
        <v>100.26442027571439</v>
      </c>
      <c r="K85" s="163">
        <v>100.14870130868962</v>
      </c>
      <c r="L85" s="163">
        <v>99.127596585865419</v>
      </c>
      <c r="M85" s="163">
        <v>99.32559275575781</v>
      </c>
      <c r="N85" s="163">
        <v>99.874303202145498</v>
      </c>
      <c r="O85" s="163" t="s">
        <v>15</v>
      </c>
      <c r="P85" s="163">
        <v>99.930592344053011</v>
      </c>
      <c r="Q85" s="163">
        <v>100.89384095568323</v>
      </c>
      <c r="R85" s="163">
        <v>101.21851448602914</v>
      </c>
      <c r="S85" s="163">
        <v>101.34121464124075</v>
      </c>
      <c r="T85" s="163">
        <v>101.52979769812841</v>
      </c>
      <c r="U85" s="163">
        <v>101.5939017010997</v>
      </c>
      <c r="V85" s="163">
        <v>101.60024592519122</v>
      </c>
      <c r="W85" s="163">
        <v>101.44068799807361</v>
      </c>
      <c r="X85" s="163">
        <v>101.71206225471899</v>
      </c>
      <c r="Y85" s="163">
        <v>101.41867232195749</v>
      </c>
      <c r="Z85" s="163">
        <v>100.65832536739912</v>
      </c>
      <c r="AA85" s="163">
        <v>100.33161873016276</v>
      </c>
      <c r="AB85" s="163" t="s">
        <v>15</v>
      </c>
      <c r="AC85" s="163">
        <v>99.914307212369252</v>
      </c>
      <c r="AD85" s="163">
        <v>99.936489508558935</v>
      </c>
      <c r="AE85" s="163">
        <v>99.865199811593456</v>
      </c>
      <c r="AF85" s="163">
        <v>100.03894341193377</v>
      </c>
      <c r="AG85" s="163">
        <v>99.925648491154604</v>
      </c>
      <c r="AH85" s="163">
        <v>99.915584782455255</v>
      </c>
      <c r="AI85" s="163">
        <v>100.32779774833311</v>
      </c>
      <c r="AJ85" s="163">
        <v>100.32313181135495</v>
      </c>
      <c r="AK85" s="163">
        <v>100.3062443197755</v>
      </c>
      <c r="AL85" s="163">
        <v>99.74798640388282</v>
      </c>
      <c r="AM85" s="163">
        <v>98.792241951792732</v>
      </c>
      <c r="AN85" s="163">
        <v>98.997594771466538</v>
      </c>
      <c r="AO85" s="163" t="s">
        <v>15</v>
      </c>
      <c r="AP85" s="163">
        <v>100.35895256862651</v>
      </c>
      <c r="AQ85" s="163">
        <v>100.39564649443994</v>
      </c>
      <c r="AR85" s="163">
        <v>100.53125566036682</v>
      </c>
      <c r="AS85" s="163">
        <v>100.42558236936985</v>
      </c>
      <c r="AT85" s="163">
        <v>100.31474953356789</v>
      </c>
      <c r="AU85" s="163">
        <v>100.73496716290261</v>
      </c>
      <c r="AV85" s="163">
        <v>100.47630325874945</v>
      </c>
      <c r="AW85" s="163">
        <v>100.19613192749503</v>
      </c>
      <c r="AX85" s="163">
        <v>100.04054930156967</v>
      </c>
      <c r="AY85" s="163">
        <v>99.938317733173093</v>
      </c>
      <c r="AZ85" s="163">
        <v>99.830267428664044</v>
      </c>
      <c r="BA85" s="163">
        <v>100.03738075519261</v>
      </c>
      <c r="BB85" s="163" t="s">
        <v>15</v>
      </c>
      <c r="BC85" s="163">
        <v>100.19468614156879</v>
      </c>
      <c r="BD85" s="163">
        <v>100.46946987523586</v>
      </c>
      <c r="BE85" s="163">
        <v>100.44456015793379</v>
      </c>
      <c r="BF85" s="163">
        <v>100.37822509068677</v>
      </c>
      <c r="BG85" s="163">
        <v>100.31641765059354</v>
      </c>
      <c r="BH85" s="163">
        <v>100.35798990734486</v>
      </c>
      <c r="BI85" s="163">
        <v>100.55003482196582</v>
      </c>
      <c r="BJ85" s="163">
        <v>105.40753438202286</v>
      </c>
      <c r="BK85" s="163">
        <v>105.42876633488156</v>
      </c>
      <c r="BL85" s="163">
        <v>104.28515209020659</v>
      </c>
      <c r="BM85" s="163">
        <v>103.87488882046971</v>
      </c>
      <c r="BN85" s="163">
        <v>104.50587780085073</v>
      </c>
    </row>
    <row r="86" spans="1:66" s="170" customFormat="1" ht="12.75" customHeight="1">
      <c r="A86" s="164" t="s">
        <v>3007</v>
      </c>
      <c r="B86" s="163" t="s">
        <v>15</v>
      </c>
      <c r="C86" s="163">
        <v>102.14003047088644</v>
      </c>
      <c r="D86" s="163">
        <v>102.39210129306187</v>
      </c>
      <c r="E86" s="163">
        <v>102.70518859919608</v>
      </c>
      <c r="F86" s="163">
        <v>102.80419357061257</v>
      </c>
      <c r="G86" s="163">
        <v>102.98239026365555</v>
      </c>
      <c r="H86" s="163">
        <v>102.91180608245915</v>
      </c>
      <c r="I86" s="163">
        <v>129.038971051896</v>
      </c>
      <c r="J86" s="163">
        <v>147.06826579250639</v>
      </c>
      <c r="K86" s="163">
        <v>147.39189475386073</v>
      </c>
      <c r="L86" s="163">
        <v>147.46001761260953</v>
      </c>
      <c r="M86" s="163">
        <v>147.30629878891918</v>
      </c>
      <c r="N86" s="163">
        <v>151.70799634363303</v>
      </c>
      <c r="O86" s="163" t="s">
        <v>15</v>
      </c>
      <c r="P86" s="163">
        <v>100.28663296236206</v>
      </c>
      <c r="Q86" s="163">
        <v>101.08438056409138</v>
      </c>
      <c r="R86" s="163">
        <v>101.12914890295104</v>
      </c>
      <c r="S86" s="163">
        <v>101.13550872749353</v>
      </c>
      <c r="T86" s="163">
        <v>97.931767244694228</v>
      </c>
      <c r="U86" s="163">
        <v>98.077071445289732</v>
      </c>
      <c r="V86" s="163">
        <v>98.186762404795346</v>
      </c>
      <c r="W86" s="163">
        <v>98.235851186124293</v>
      </c>
      <c r="X86" s="163">
        <v>98.294256533967314</v>
      </c>
      <c r="Y86" s="163">
        <v>98.306850089530059</v>
      </c>
      <c r="Z86" s="163">
        <v>98.3022444185588</v>
      </c>
      <c r="AA86" s="163">
        <v>100.31556087252977</v>
      </c>
      <c r="AB86" s="163" t="s">
        <v>15</v>
      </c>
      <c r="AC86" s="163">
        <v>100.40892837358237</v>
      </c>
      <c r="AD86" s="163">
        <v>100.59493686936727</v>
      </c>
      <c r="AE86" s="163">
        <v>101.25004295141669</v>
      </c>
      <c r="AF86" s="163">
        <v>102.05232238150232</v>
      </c>
      <c r="AG86" s="163">
        <v>100.97557420848031</v>
      </c>
      <c r="AH86" s="163">
        <v>101.03971397625686</v>
      </c>
      <c r="AI86" s="163">
        <v>101.33103738579582</v>
      </c>
      <c r="AJ86" s="163">
        <v>101.8566064444848</v>
      </c>
      <c r="AK86" s="163">
        <v>101.86783585213671</v>
      </c>
      <c r="AL86" s="163">
        <v>101.90021778291249</v>
      </c>
      <c r="AM86" s="163">
        <v>102.0180008704086</v>
      </c>
      <c r="AN86" s="163">
        <v>103.16924567044228</v>
      </c>
      <c r="AO86" s="163" t="s">
        <v>15</v>
      </c>
      <c r="AP86" s="163">
        <v>100.28839546827648</v>
      </c>
      <c r="AQ86" s="163">
        <v>100.21220525625276</v>
      </c>
      <c r="AR86" s="163">
        <v>100.17200222746072</v>
      </c>
      <c r="AS86" s="163">
        <v>102.81447364935066</v>
      </c>
      <c r="AT86" s="163">
        <v>102.20077097000441</v>
      </c>
      <c r="AU86" s="163">
        <v>103.85023103605191</v>
      </c>
      <c r="AV86" s="163">
        <v>105.03717509264918</v>
      </c>
      <c r="AW86" s="163">
        <v>106.96044691365077</v>
      </c>
      <c r="AX86" s="163">
        <v>107.02001418348925</v>
      </c>
      <c r="AY86" s="163">
        <v>107.00243042956048</v>
      </c>
      <c r="AZ86" s="163">
        <v>107.14091189822183</v>
      </c>
      <c r="BA86" s="163">
        <v>107.65118151455415</v>
      </c>
      <c r="BB86" s="163" t="s">
        <v>15</v>
      </c>
      <c r="BC86" s="163">
        <v>100.19837317682006</v>
      </c>
      <c r="BD86" s="163">
        <v>101.30904571816002</v>
      </c>
      <c r="BE86" s="163">
        <v>102.26897375665929</v>
      </c>
      <c r="BF86" s="163">
        <v>102.3349376768322</v>
      </c>
      <c r="BG86" s="163">
        <v>102.79601521343402</v>
      </c>
      <c r="BH86" s="163">
        <v>102.92300552728781</v>
      </c>
      <c r="BI86" s="163">
        <v>104.60610024892169</v>
      </c>
      <c r="BJ86" s="163">
        <v>104.76441786294053</v>
      </c>
      <c r="BK86" s="163">
        <v>105.37179842304076</v>
      </c>
      <c r="BL86" s="163">
        <v>106.8194906723306</v>
      </c>
      <c r="BM86" s="163">
        <v>107.24733067115457</v>
      </c>
      <c r="BN86" s="163">
        <v>107.48927745803218</v>
      </c>
    </row>
    <row r="87" spans="1:66" s="170" customFormat="1" ht="12.75" customHeight="1">
      <c r="A87" s="161" t="s">
        <v>3006</v>
      </c>
      <c r="B87" s="163" t="s">
        <v>15</v>
      </c>
      <c r="C87" s="163">
        <v>100.12034089947545</v>
      </c>
      <c r="D87" s="163">
        <v>100.47090951496935</v>
      </c>
      <c r="E87" s="163">
        <v>100.80801543976472</v>
      </c>
      <c r="F87" s="163">
        <v>100.94666717674987</v>
      </c>
      <c r="G87" s="163">
        <v>101.0205436379851</v>
      </c>
      <c r="H87" s="163">
        <v>100.92349471494148</v>
      </c>
      <c r="I87" s="163">
        <v>100.92976304464263</v>
      </c>
      <c r="J87" s="163">
        <v>100.29983347466154</v>
      </c>
      <c r="K87" s="163">
        <v>100.72526006758042</v>
      </c>
      <c r="L87" s="163">
        <v>100.76033762302347</v>
      </c>
      <c r="M87" s="163">
        <v>100.55995403964533</v>
      </c>
      <c r="N87" s="163">
        <v>100.88648517584291</v>
      </c>
      <c r="O87" s="163" t="s">
        <v>15</v>
      </c>
      <c r="P87" s="163">
        <v>100.35249067853459</v>
      </c>
      <c r="Q87" s="163">
        <v>101.37501420296687</v>
      </c>
      <c r="R87" s="163">
        <v>101.41917102280101</v>
      </c>
      <c r="S87" s="163">
        <v>101.41416410667202</v>
      </c>
      <c r="T87" s="163">
        <v>101.41422639583044</v>
      </c>
      <c r="U87" s="163">
        <v>101.57979836787034</v>
      </c>
      <c r="V87" s="163">
        <v>101.67550731918942</v>
      </c>
      <c r="W87" s="163">
        <v>101.71669297781256</v>
      </c>
      <c r="X87" s="163">
        <v>101.78340083965463</v>
      </c>
      <c r="Y87" s="163">
        <v>101.80405843948263</v>
      </c>
      <c r="Z87" s="163">
        <v>101.79324386999184</v>
      </c>
      <c r="AA87" s="163">
        <v>103.11630283648063</v>
      </c>
      <c r="AB87" s="163" t="s">
        <v>15</v>
      </c>
      <c r="AC87" s="163">
        <v>100.45804009937589</v>
      </c>
      <c r="AD87" s="163">
        <v>100.66446907267961</v>
      </c>
      <c r="AE87" s="163">
        <v>101.39504379071376</v>
      </c>
      <c r="AF87" s="163">
        <v>101.67171219185892</v>
      </c>
      <c r="AG87" s="163">
        <v>101.85864577485921</v>
      </c>
      <c r="AH87" s="163">
        <v>101.92728845223054</v>
      </c>
      <c r="AI87" s="163">
        <v>102.24917229204831</v>
      </c>
      <c r="AJ87" s="163">
        <v>102.82761140801253</v>
      </c>
      <c r="AK87" s="163">
        <v>102.8374872675838</v>
      </c>
      <c r="AL87" s="163">
        <v>102.82547719968645</v>
      </c>
      <c r="AM87" s="163">
        <v>102.94722620201753</v>
      </c>
      <c r="AN87" s="163">
        <v>103.12467099060494</v>
      </c>
      <c r="AO87" s="163" t="s">
        <v>15</v>
      </c>
      <c r="AP87" s="163">
        <v>100.31114776397303</v>
      </c>
      <c r="AQ87" s="163">
        <v>100.19944644392325</v>
      </c>
      <c r="AR87" s="163">
        <v>100.11473980043364</v>
      </c>
      <c r="AS87" s="163">
        <v>100.06443966403278</v>
      </c>
      <c r="AT87" s="163">
        <v>100.086431714477</v>
      </c>
      <c r="AU87" s="163">
        <v>100.92406490631996</v>
      </c>
      <c r="AV87" s="163">
        <v>101.05714441830473</v>
      </c>
      <c r="AW87" s="163">
        <v>101.44991915430037</v>
      </c>
      <c r="AX87" s="163">
        <v>101.53418891040842</v>
      </c>
      <c r="AY87" s="163">
        <v>101.52231632881994</v>
      </c>
      <c r="AZ87" s="163">
        <v>101.63390408986317</v>
      </c>
      <c r="BA87" s="163">
        <v>102.31392357723391</v>
      </c>
      <c r="BB87" s="163" t="s">
        <v>15</v>
      </c>
      <c r="BC87" s="163">
        <v>100.20584080026347</v>
      </c>
      <c r="BD87" s="163">
        <v>101.58274932896695</v>
      </c>
      <c r="BE87" s="163">
        <v>102.92791935901535</v>
      </c>
      <c r="BF87" s="163">
        <v>103.01739768424731</v>
      </c>
      <c r="BG87" s="163">
        <v>103.57420437846481</v>
      </c>
      <c r="BH87" s="163">
        <v>103.66127236856887</v>
      </c>
      <c r="BI87" s="163">
        <v>103.74406278192659</v>
      </c>
      <c r="BJ87" s="163">
        <v>103.86865656679431</v>
      </c>
      <c r="BK87" s="163">
        <v>104.67682315895503</v>
      </c>
      <c r="BL87" s="163">
        <v>106.60584121682848</v>
      </c>
      <c r="BM87" s="163">
        <v>107.17585043679225</v>
      </c>
      <c r="BN87" s="163">
        <v>107.49329333115993</v>
      </c>
    </row>
    <row r="88" spans="1:66" s="170" customFormat="1" ht="12.75" customHeight="1">
      <c r="A88" s="161" t="s">
        <v>3826</v>
      </c>
      <c r="B88" s="163" t="s">
        <v>15</v>
      </c>
      <c r="C88" s="163">
        <v>100.02453941909499</v>
      </c>
      <c r="D88" s="163">
        <v>100.05324148247648</v>
      </c>
      <c r="E88" s="163">
        <v>101.19013467843165</v>
      </c>
      <c r="F88" s="163">
        <v>101.19353384970692</v>
      </c>
      <c r="G88" s="163">
        <v>101.22497232957105</v>
      </c>
      <c r="H88" s="163">
        <v>101.29843568935148</v>
      </c>
      <c r="I88" s="163">
        <v>101.29926674754743</v>
      </c>
      <c r="J88" s="163">
        <v>101.30052845583499</v>
      </c>
      <c r="K88" s="163">
        <v>101.17470849351209</v>
      </c>
      <c r="L88" s="163">
        <v>101.73637294654057</v>
      </c>
      <c r="M88" s="163">
        <v>101.77791488351924</v>
      </c>
      <c r="N88" s="163">
        <v>101.83846236952164</v>
      </c>
      <c r="O88" s="163" t="s">
        <v>15</v>
      </c>
      <c r="P88" s="163">
        <v>100.00176003186787</v>
      </c>
      <c r="Q88" s="163">
        <v>100.16800831768819</v>
      </c>
      <c r="R88" s="163">
        <v>100.22865279557497</v>
      </c>
      <c r="S88" s="163">
        <v>100.37336104627335</v>
      </c>
      <c r="T88" s="163">
        <v>100.3907653295482</v>
      </c>
      <c r="U88" s="163">
        <v>100.39831579782967</v>
      </c>
      <c r="V88" s="163">
        <v>100.88729597475401</v>
      </c>
      <c r="W88" s="163">
        <v>101.13328827659467</v>
      </c>
      <c r="X88" s="163">
        <v>101.13375122260197</v>
      </c>
      <c r="Y88" s="163">
        <v>101.03030653178197</v>
      </c>
      <c r="Z88" s="163">
        <v>101.12193743264986</v>
      </c>
      <c r="AA88" s="163">
        <v>101.53811599153106</v>
      </c>
      <c r="AB88" s="163" t="s">
        <v>15</v>
      </c>
      <c r="AC88" s="163">
        <v>99.995686913111797</v>
      </c>
      <c r="AD88" s="163">
        <v>100.02574963157846</v>
      </c>
      <c r="AE88" s="163">
        <v>100.0723904563836</v>
      </c>
      <c r="AF88" s="163">
        <v>100.11980996066232</v>
      </c>
      <c r="AG88" s="163">
        <v>100.52977962291921</v>
      </c>
      <c r="AH88" s="163">
        <v>100.58251165861518</v>
      </c>
      <c r="AI88" s="163">
        <v>100.65332377688385</v>
      </c>
      <c r="AJ88" s="163">
        <v>100.81884554096581</v>
      </c>
      <c r="AK88" s="163">
        <v>100.86382437629224</v>
      </c>
      <c r="AL88" s="163">
        <v>100.86869953709135</v>
      </c>
      <c r="AM88" s="163">
        <v>101.03734771292933</v>
      </c>
      <c r="AN88" s="163">
        <v>101.02847523250095</v>
      </c>
      <c r="AO88" s="163" t="s">
        <v>15</v>
      </c>
      <c r="AP88" s="163">
        <v>100.20171502793877</v>
      </c>
      <c r="AQ88" s="163">
        <v>100.23142922524622</v>
      </c>
      <c r="AR88" s="163">
        <v>100.69764479426038</v>
      </c>
      <c r="AS88" s="163">
        <v>100.72702390938117</v>
      </c>
      <c r="AT88" s="163">
        <v>101.52620206546341</v>
      </c>
      <c r="AU88" s="163">
        <v>118.72658286785014</v>
      </c>
      <c r="AV88" s="163">
        <v>127.64903264323179</v>
      </c>
      <c r="AW88" s="163">
        <v>141.01842442857961</v>
      </c>
      <c r="AX88" s="163">
        <v>140.98956328326614</v>
      </c>
      <c r="AY88" s="163">
        <v>140.91820529025506</v>
      </c>
      <c r="AZ88" s="163">
        <v>141.36909354091011</v>
      </c>
      <c r="BA88" s="163">
        <v>141.37899501279622</v>
      </c>
      <c r="BB88" s="163" t="s">
        <v>15</v>
      </c>
      <c r="BC88" s="163">
        <v>100.32441321955486</v>
      </c>
      <c r="BD88" s="163">
        <v>100.69839544126013</v>
      </c>
      <c r="BE88" s="163">
        <v>100.71625900743032</v>
      </c>
      <c r="BF88" s="163">
        <v>100.73063868297891</v>
      </c>
      <c r="BG88" s="163">
        <v>100.74163379744883</v>
      </c>
      <c r="BH88" s="163">
        <v>100.75851240086622</v>
      </c>
      <c r="BI88" s="163">
        <v>102.85457532677368</v>
      </c>
      <c r="BJ88" s="163">
        <v>102.87405986265949</v>
      </c>
      <c r="BK88" s="163">
        <v>102.88539702523948</v>
      </c>
      <c r="BL88" s="163">
        <v>102.89703606880525</v>
      </c>
      <c r="BM88" s="163">
        <v>102.90091267805033</v>
      </c>
      <c r="BN88" s="163">
        <v>102.93050349538335</v>
      </c>
    </row>
    <row r="89" spans="1:66" s="170" customFormat="1" ht="12.75" customHeight="1" thickBot="1">
      <c r="A89" s="947" t="s">
        <v>3827</v>
      </c>
      <c r="B89" s="594" t="s">
        <v>15</v>
      </c>
      <c r="C89" s="594">
        <v>109.24667307044361</v>
      </c>
      <c r="D89" s="594">
        <v>109.24667307044361</v>
      </c>
      <c r="E89" s="594">
        <v>109.24667307044361</v>
      </c>
      <c r="F89" s="594">
        <v>109.24667307044361</v>
      </c>
      <c r="G89" s="594">
        <v>109.80000002024816</v>
      </c>
      <c r="H89" s="594">
        <v>109.80000002024816</v>
      </c>
      <c r="I89" s="594">
        <v>282.19656272525117</v>
      </c>
      <c r="J89" s="594">
        <v>404.43401218999668</v>
      </c>
      <c r="K89" s="594">
        <v>404.43401218999668</v>
      </c>
      <c r="L89" s="594">
        <v>404.43401218999668</v>
      </c>
      <c r="M89" s="594">
        <v>404.43401218999668</v>
      </c>
      <c r="N89" s="594">
        <v>431.66860658564065</v>
      </c>
      <c r="O89" s="594" t="s">
        <v>15</v>
      </c>
      <c r="P89" s="594">
        <v>100.10675854246539</v>
      </c>
      <c r="Q89" s="594">
        <v>100.14764759269173</v>
      </c>
      <c r="R89" s="594">
        <v>100.18853664291802</v>
      </c>
      <c r="S89" s="594">
        <v>100.18853664291802</v>
      </c>
      <c r="T89" s="594">
        <v>81.07068794675493</v>
      </c>
      <c r="U89" s="594">
        <v>81.07068794675493</v>
      </c>
      <c r="V89" s="594">
        <v>81.07068794675493</v>
      </c>
      <c r="W89" s="594">
        <v>81.07068794675493</v>
      </c>
      <c r="X89" s="594">
        <v>81.07068794675493</v>
      </c>
      <c r="Y89" s="594">
        <v>81.07068794675493</v>
      </c>
      <c r="Z89" s="594">
        <v>81.07068794675493</v>
      </c>
      <c r="AA89" s="594">
        <v>98.602672927703836</v>
      </c>
      <c r="AB89" s="594" t="s">
        <v>15</v>
      </c>
      <c r="AC89" s="594">
        <v>100</v>
      </c>
      <c r="AD89" s="594">
        <v>100</v>
      </c>
      <c r="AE89" s="594">
        <v>100</v>
      </c>
      <c r="AF89" s="594">
        <v>110.38858425168685</v>
      </c>
      <c r="AG89" s="594">
        <v>86.594475294886522</v>
      </c>
      <c r="AH89" s="594">
        <v>86.594475294886522</v>
      </c>
      <c r="AI89" s="594">
        <v>86.594475294886522</v>
      </c>
      <c r="AJ89" s="594">
        <v>86.594475294886522</v>
      </c>
      <c r="AK89" s="594">
        <v>86.594475294886522</v>
      </c>
      <c r="AL89" s="594">
        <v>87.40002312126532</v>
      </c>
      <c r="AM89" s="594">
        <v>87.40002312126532</v>
      </c>
      <c r="AN89" s="594">
        <v>106.07192383900359</v>
      </c>
      <c r="AO89" s="594" t="s">
        <v>15</v>
      </c>
      <c r="AP89" s="594">
        <v>100</v>
      </c>
      <c r="AQ89" s="594">
        <v>100.4020901588041</v>
      </c>
      <c r="AR89" s="594">
        <v>100.60313520142961</v>
      </c>
      <c r="AS89" s="594">
        <v>149.713991133207</v>
      </c>
      <c r="AT89" s="594">
        <v>137.36740982764775</v>
      </c>
      <c r="AU89" s="594">
        <v>137.36740982764775</v>
      </c>
      <c r="AV89" s="594">
        <v>137.36740982764772</v>
      </c>
      <c r="AW89" s="594">
        <v>137.36740982764772</v>
      </c>
      <c r="AX89" s="594">
        <v>137.36740982764772</v>
      </c>
      <c r="AY89" s="594">
        <v>137.36740982764772</v>
      </c>
      <c r="AZ89" s="594">
        <v>137.36740982764772</v>
      </c>
      <c r="BA89" s="594">
        <v>137.36740982764772</v>
      </c>
      <c r="BB89" s="594" t="s">
        <v>15</v>
      </c>
      <c r="BC89" s="594">
        <v>100</v>
      </c>
      <c r="BD89" s="594">
        <v>100.55396706187649</v>
      </c>
      <c r="BE89" s="594">
        <v>100.55396706187649</v>
      </c>
      <c r="BF89" s="594">
        <v>100.55396706187649</v>
      </c>
      <c r="BG89" s="594">
        <v>101.04558170244589</v>
      </c>
      <c r="BH89" s="594">
        <v>101.56178444096997</v>
      </c>
      <c r="BI89" s="594">
        <v>113.19536709123201</v>
      </c>
      <c r="BJ89" s="594">
        <v>113.73627769423609</v>
      </c>
      <c r="BK89" s="594">
        <v>113.73627769423609</v>
      </c>
      <c r="BL89" s="594">
        <v>113.73627769423609</v>
      </c>
      <c r="BM89" s="594">
        <v>113.73627769423609</v>
      </c>
      <c r="BN89" s="594">
        <v>113.73627769423609</v>
      </c>
    </row>
    <row r="90" spans="1:66" s="155" customFormat="1" ht="5.0999999999999996" customHeight="1">
      <c r="A90" s="166"/>
    </row>
    <row r="91" spans="1:66" s="155" customFormat="1" ht="12.75" customHeight="1">
      <c r="A91" s="155" t="s">
        <v>2924</v>
      </c>
      <c r="F91" s="167"/>
      <c r="S91" s="167"/>
      <c r="AF91" s="167"/>
      <c r="AS91" s="167"/>
      <c r="BF91" s="167"/>
    </row>
    <row r="92" spans="1:66" s="155" customFormat="1" ht="12.75">
      <c r="A92" s="916" t="s">
        <v>3748</v>
      </c>
      <c r="F92" s="167"/>
      <c r="S92" s="167"/>
      <c r="AF92" s="167"/>
      <c r="AS92" s="167"/>
      <c r="BF92" s="167"/>
    </row>
  </sheetData>
  <mergeCells count="10">
    <mergeCell ref="AC7:AN7"/>
    <mergeCell ref="AO7:AO8"/>
    <mergeCell ref="AP7:BA7"/>
    <mergeCell ref="BB7:BB8"/>
    <mergeCell ref="BC7:BN7"/>
    <mergeCell ref="AB7:AB8"/>
    <mergeCell ref="B7:B8"/>
    <mergeCell ref="C7:N7"/>
    <mergeCell ref="O7:O8"/>
    <mergeCell ref="P7:AA7"/>
  </mergeCells>
  <hyperlinks>
    <hyperlink ref="A1" location="'Table of contents'!A1" display="return to the CONTENTS"/>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22"/>
  <sheetViews>
    <sheetView zoomScale="80" zoomScaleNormal="80" workbookViewId="0">
      <pane xSplit="1" topLeftCell="B1" activePane="topRight" state="frozen"/>
      <selection pane="topRight" activeCell="A3" sqref="A3"/>
    </sheetView>
  </sheetViews>
  <sheetFormatPr defaultColWidth="9.140625" defaultRowHeight="15"/>
  <cols>
    <col min="1" max="1" width="41" style="34" customWidth="1"/>
    <col min="2" max="196" width="9.140625" style="34" customWidth="1"/>
    <col min="197" max="16384" width="9.140625" style="34"/>
  </cols>
  <sheetData>
    <row r="1" spans="1:196" ht="15" customHeight="1">
      <c r="A1" s="649" t="s">
        <v>2688</v>
      </c>
    </row>
    <row r="2" spans="1:196" ht="5.0999999999999996" customHeight="1">
      <c r="A2" s="65"/>
    </row>
    <row r="3" spans="1:196" s="47" customFormat="1" ht="18.75" customHeight="1">
      <c r="A3" s="210" t="s">
        <v>3013</v>
      </c>
    </row>
    <row r="4" spans="1:196" s="32" customFormat="1" ht="5.0999999999999996" customHeight="1">
      <c r="A4" s="179"/>
    </row>
    <row r="5" spans="1:196" s="32" customFormat="1" ht="13.5" customHeight="1" thickBot="1">
      <c r="A5" s="583" t="s">
        <v>2936</v>
      </c>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c r="EH5" s="40"/>
      <c r="EI5" s="40"/>
      <c r="EJ5" s="40"/>
      <c r="EK5" s="40"/>
      <c r="EL5" s="40"/>
      <c r="EM5" s="40"/>
      <c r="EN5" s="40"/>
      <c r="EO5" s="40"/>
      <c r="EP5" s="40"/>
      <c r="EQ5" s="40"/>
      <c r="ER5" s="40"/>
      <c r="ES5" s="40"/>
      <c r="ET5" s="40"/>
      <c r="EU5" s="40"/>
      <c r="EV5" s="40"/>
      <c r="EW5" s="40"/>
      <c r="EX5" s="40"/>
      <c r="EY5" s="40"/>
      <c r="EZ5" s="40"/>
      <c r="FA5" s="40"/>
      <c r="FB5" s="40"/>
      <c r="FC5" s="40"/>
      <c r="FD5" s="40"/>
      <c r="FE5" s="40"/>
      <c r="FF5" s="40"/>
      <c r="FG5" s="40"/>
      <c r="FH5" s="40"/>
      <c r="FI5" s="40"/>
      <c r="FJ5" s="40"/>
      <c r="FK5" s="40"/>
      <c r="FL5" s="40"/>
      <c r="FM5" s="40"/>
      <c r="FN5" s="40"/>
      <c r="FO5" s="40"/>
      <c r="FP5" s="40"/>
      <c r="FQ5" s="40"/>
      <c r="FR5" s="40"/>
      <c r="FS5" s="40"/>
      <c r="FT5" s="40"/>
      <c r="FU5" s="40"/>
      <c r="FV5" s="40"/>
      <c r="FW5" s="40"/>
      <c r="FX5" s="40"/>
      <c r="FY5" s="40"/>
      <c r="FZ5" s="40"/>
      <c r="GA5" s="40"/>
      <c r="GB5" s="40"/>
      <c r="GC5" s="40"/>
      <c r="GD5" s="40"/>
      <c r="GE5" s="40"/>
      <c r="GF5" s="40"/>
      <c r="GG5" s="40"/>
      <c r="GH5" s="40"/>
      <c r="GI5" s="40"/>
      <c r="GJ5" s="40"/>
      <c r="GK5" s="40"/>
      <c r="GL5" s="40"/>
      <c r="GM5" s="40"/>
      <c r="GN5" s="40"/>
    </row>
    <row r="6" spans="1:196" s="32" customFormat="1" ht="17.100000000000001" customHeight="1">
      <c r="A6" s="698"/>
      <c r="B6" s="1029">
        <v>1993</v>
      </c>
      <c r="C6" s="1038">
        <v>1993</v>
      </c>
      <c r="D6" s="1031"/>
      <c r="E6" s="1031"/>
      <c r="F6" s="1031"/>
      <c r="G6" s="1031"/>
      <c r="H6" s="1031"/>
      <c r="I6" s="1031"/>
      <c r="J6" s="1031"/>
      <c r="K6" s="1031"/>
      <c r="L6" s="1031"/>
      <c r="M6" s="1031"/>
      <c r="N6" s="1032"/>
      <c r="O6" s="1029">
        <v>1994</v>
      </c>
      <c r="P6" s="1038">
        <v>1994</v>
      </c>
      <c r="Q6" s="1031"/>
      <c r="R6" s="1031"/>
      <c r="S6" s="1031"/>
      <c r="T6" s="1031"/>
      <c r="U6" s="1031"/>
      <c r="V6" s="1031"/>
      <c r="W6" s="1031"/>
      <c r="X6" s="1031"/>
      <c r="Y6" s="1031"/>
      <c r="Z6" s="1031"/>
      <c r="AA6" s="1032"/>
      <c r="AB6" s="1029">
        <v>1995</v>
      </c>
      <c r="AC6" s="1038">
        <v>1995</v>
      </c>
      <c r="AD6" s="1031"/>
      <c r="AE6" s="1031"/>
      <c r="AF6" s="1031"/>
      <c r="AG6" s="1031"/>
      <c r="AH6" s="1031"/>
      <c r="AI6" s="1031"/>
      <c r="AJ6" s="1031"/>
      <c r="AK6" s="1031"/>
      <c r="AL6" s="1031"/>
      <c r="AM6" s="1031"/>
      <c r="AN6" s="1032"/>
      <c r="AO6" s="1029">
        <v>1996</v>
      </c>
      <c r="AP6" s="1038">
        <v>1996</v>
      </c>
      <c r="AQ6" s="1031"/>
      <c r="AR6" s="1031"/>
      <c r="AS6" s="1031"/>
      <c r="AT6" s="1031"/>
      <c r="AU6" s="1031"/>
      <c r="AV6" s="1031"/>
      <c r="AW6" s="1031"/>
      <c r="AX6" s="1031"/>
      <c r="AY6" s="1031"/>
      <c r="AZ6" s="1031"/>
      <c r="BA6" s="1032"/>
      <c r="BB6" s="1029">
        <v>1997</v>
      </c>
      <c r="BC6" s="1038">
        <v>1997</v>
      </c>
      <c r="BD6" s="1031"/>
      <c r="BE6" s="1031"/>
      <c r="BF6" s="1031"/>
      <c r="BG6" s="1031"/>
      <c r="BH6" s="1031"/>
      <c r="BI6" s="1031"/>
      <c r="BJ6" s="1031"/>
      <c r="BK6" s="1031"/>
      <c r="BL6" s="1031"/>
      <c r="BM6" s="1031"/>
      <c r="BN6" s="1032"/>
      <c r="BO6" s="1029">
        <v>1998</v>
      </c>
      <c r="BP6" s="1038">
        <v>1998</v>
      </c>
      <c r="BQ6" s="1031"/>
      <c r="BR6" s="1031"/>
      <c r="BS6" s="1031"/>
      <c r="BT6" s="1031"/>
      <c r="BU6" s="1031"/>
      <c r="BV6" s="1031"/>
      <c r="BW6" s="1031"/>
      <c r="BX6" s="1031"/>
      <c r="BY6" s="1031"/>
      <c r="BZ6" s="1031"/>
      <c r="CA6" s="1032"/>
      <c r="CB6" s="1029">
        <v>1999</v>
      </c>
      <c r="CC6" s="1038">
        <v>1999</v>
      </c>
      <c r="CD6" s="1031"/>
      <c r="CE6" s="1031"/>
      <c r="CF6" s="1031"/>
      <c r="CG6" s="1031"/>
      <c r="CH6" s="1031"/>
      <c r="CI6" s="1031"/>
      <c r="CJ6" s="1031"/>
      <c r="CK6" s="1031"/>
      <c r="CL6" s="1031"/>
      <c r="CM6" s="1031"/>
      <c r="CN6" s="1032"/>
      <c r="CO6" s="1029">
        <v>2000</v>
      </c>
      <c r="CP6" s="1038">
        <v>2000</v>
      </c>
      <c r="CQ6" s="1031"/>
      <c r="CR6" s="1031"/>
      <c r="CS6" s="1031"/>
      <c r="CT6" s="1031"/>
      <c r="CU6" s="1031"/>
      <c r="CV6" s="1031"/>
      <c r="CW6" s="1031"/>
      <c r="CX6" s="1031"/>
      <c r="CY6" s="1031"/>
      <c r="CZ6" s="1031"/>
      <c r="DA6" s="1032"/>
      <c r="DB6" s="1029">
        <v>2001</v>
      </c>
      <c r="DC6" s="1038">
        <v>2001</v>
      </c>
      <c r="DD6" s="1031"/>
      <c r="DE6" s="1031"/>
      <c r="DF6" s="1031"/>
      <c r="DG6" s="1031"/>
      <c r="DH6" s="1031"/>
      <c r="DI6" s="1031"/>
      <c r="DJ6" s="1031"/>
      <c r="DK6" s="1031"/>
      <c r="DL6" s="1031"/>
      <c r="DM6" s="1031"/>
      <c r="DN6" s="1032"/>
      <c r="DO6" s="1029">
        <v>2002</v>
      </c>
      <c r="DP6" s="1038">
        <v>2002</v>
      </c>
      <c r="DQ6" s="1031"/>
      <c r="DR6" s="1031"/>
      <c r="DS6" s="1031"/>
      <c r="DT6" s="1031"/>
      <c r="DU6" s="1031"/>
      <c r="DV6" s="1031"/>
      <c r="DW6" s="1031"/>
      <c r="DX6" s="1031"/>
      <c r="DY6" s="1031"/>
      <c r="DZ6" s="1031"/>
      <c r="EA6" s="1032"/>
      <c r="EB6" s="1029">
        <v>2003</v>
      </c>
      <c r="EC6" s="1038">
        <v>2003</v>
      </c>
      <c r="ED6" s="1031"/>
      <c r="EE6" s="1031"/>
      <c r="EF6" s="1031"/>
      <c r="EG6" s="1031"/>
      <c r="EH6" s="1031"/>
      <c r="EI6" s="1031"/>
      <c r="EJ6" s="1031"/>
      <c r="EK6" s="1031"/>
      <c r="EL6" s="1031"/>
      <c r="EM6" s="1031"/>
      <c r="EN6" s="1032"/>
      <c r="EO6" s="1029">
        <v>2004</v>
      </c>
      <c r="EP6" s="1038">
        <v>2004</v>
      </c>
      <c r="EQ6" s="1031"/>
      <c r="ER6" s="1031"/>
      <c r="ES6" s="1031"/>
      <c r="ET6" s="1031"/>
      <c r="EU6" s="1031"/>
      <c r="EV6" s="1031"/>
      <c r="EW6" s="1031"/>
      <c r="EX6" s="1031"/>
      <c r="EY6" s="1031"/>
      <c r="EZ6" s="1031"/>
      <c r="FA6" s="1032"/>
      <c r="FB6" s="1029">
        <v>2005</v>
      </c>
      <c r="FC6" s="1038">
        <v>2005</v>
      </c>
      <c r="FD6" s="1031"/>
      <c r="FE6" s="1031"/>
      <c r="FF6" s="1031"/>
      <c r="FG6" s="1031"/>
      <c r="FH6" s="1031"/>
      <c r="FI6" s="1031"/>
      <c r="FJ6" s="1031"/>
      <c r="FK6" s="1031"/>
      <c r="FL6" s="1031"/>
      <c r="FM6" s="1031"/>
      <c r="FN6" s="1032"/>
      <c r="FO6" s="1029">
        <v>2006</v>
      </c>
      <c r="FP6" s="1038">
        <v>2006</v>
      </c>
      <c r="FQ6" s="1031"/>
      <c r="FR6" s="1031"/>
      <c r="FS6" s="1031"/>
      <c r="FT6" s="1031"/>
      <c r="FU6" s="1031"/>
      <c r="FV6" s="1031"/>
      <c r="FW6" s="1031"/>
      <c r="FX6" s="1031"/>
      <c r="FY6" s="1031"/>
      <c r="FZ6" s="1031"/>
      <c r="GA6" s="1032"/>
      <c r="GB6" s="1029">
        <v>2007</v>
      </c>
      <c r="GC6" s="1038">
        <v>2007</v>
      </c>
      <c r="GD6" s="1031"/>
      <c r="GE6" s="1031"/>
      <c r="GF6" s="1031"/>
      <c r="GG6" s="1031"/>
      <c r="GH6" s="1031"/>
      <c r="GI6" s="1031"/>
      <c r="GJ6" s="1031"/>
      <c r="GK6" s="1031"/>
      <c r="GL6" s="1031"/>
      <c r="GM6" s="1031"/>
      <c r="GN6" s="1032"/>
    </row>
    <row r="7" spans="1:196" s="32" customFormat="1" ht="17.100000000000001" customHeight="1" thickBot="1">
      <c r="A7" s="703"/>
      <c r="B7" s="1030"/>
      <c r="C7" s="673" t="s">
        <v>2646</v>
      </c>
      <c r="D7" s="673" t="s">
        <v>2647</v>
      </c>
      <c r="E7" s="673" t="s">
        <v>2648</v>
      </c>
      <c r="F7" s="673" t="s">
        <v>2649</v>
      </c>
      <c r="G7" s="673" t="s">
        <v>2650</v>
      </c>
      <c r="H7" s="673" t="s">
        <v>2651</v>
      </c>
      <c r="I7" s="673" t="s">
        <v>2652</v>
      </c>
      <c r="J7" s="673" t="s">
        <v>2653</v>
      </c>
      <c r="K7" s="673" t="s">
        <v>2654</v>
      </c>
      <c r="L7" s="673" t="s">
        <v>2655</v>
      </c>
      <c r="M7" s="673" t="s">
        <v>2656</v>
      </c>
      <c r="N7" s="673" t="s">
        <v>2657</v>
      </c>
      <c r="O7" s="1030"/>
      <c r="P7" s="673" t="s">
        <v>2646</v>
      </c>
      <c r="Q7" s="673" t="s">
        <v>2647</v>
      </c>
      <c r="R7" s="673" t="s">
        <v>2648</v>
      </c>
      <c r="S7" s="673" t="s">
        <v>2649</v>
      </c>
      <c r="T7" s="673" t="s">
        <v>2650</v>
      </c>
      <c r="U7" s="673" t="s">
        <v>2651</v>
      </c>
      <c r="V7" s="673" t="s">
        <v>2652</v>
      </c>
      <c r="W7" s="673" t="s">
        <v>2653</v>
      </c>
      <c r="X7" s="673" t="s">
        <v>2654</v>
      </c>
      <c r="Y7" s="673" t="s">
        <v>2655</v>
      </c>
      <c r="Z7" s="673" t="s">
        <v>2656</v>
      </c>
      <c r="AA7" s="673" t="s">
        <v>2657</v>
      </c>
      <c r="AB7" s="1030"/>
      <c r="AC7" s="673" t="s">
        <v>2646</v>
      </c>
      <c r="AD7" s="673" t="s">
        <v>2647</v>
      </c>
      <c r="AE7" s="673" t="s">
        <v>2648</v>
      </c>
      <c r="AF7" s="673" t="s">
        <v>2649</v>
      </c>
      <c r="AG7" s="673" t="s">
        <v>2650</v>
      </c>
      <c r="AH7" s="673" t="s">
        <v>2651</v>
      </c>
      <c r="AI7" s="673" t="s">
        <v>2652</v>
      </c>
      <c r="AJ7" s="673" t="s">
        <v>2653</v>
      </c>
      <c r="AK7" s="673" t="s">
        <v>2654</v>
      </c>
      <c r="AL7" s="673" t="s">
        <v>2655</v>
      </c>
      <c r="AM7" s="673" t="s">
        <v>2656</v>
      </c>
      <c r="AN7" s="673" t="s">
        <v>2657</v>
      </c>
      <c r="AO7" s="1030"/>
      <c r="AP7" s="673" t="s">
        <v>2646</v>
      </c>
      <c r="AQ7" s="673" t="s">
        <v>2647</v>
      </c>
      <c r="AR7" s="673" t="s">
        <v>2648</v>
      </c>
      <c r="AS7" s="673" t="s">
        <v>2649</v>
      </c>
      <c r="AT7" s="673" t="s">
        <v>2650</v>
      </c>
      <c r="AU7" s="673" t="s">
        <v>2651</v>
      </c>
      <c r="AV7" s="673" t="s">
        <v>2652</v>
      </c>
      <c r="AW7" s="673" t="s">
        <v>2653</v>
      </c>
      <c r="AX7" s="673" t="s">
        <v>2654</v>
      </c>
      <c r="AY7" s="673" t="s">
        <v>2655</v>
      </c>
      <c r="AZ7" s="673" t="s">
        <v>2656</v>
      </c>
      <c r="BA7" s="673" t="s">
        <v>2657</v>
      </c>
      <c r="BB7" s="1030"/>
      <c r="BC7" s="673" t="s">
        <v>2646</v>
      </c>
      <c r="BD7" s="673" t="s">
        <v>2647</v>
      </c>
      <c r="BE7" s="673" t="s">
        <v>2648</v>
      </c>
      <c r="BF7" s="673" t="s">
        <v>2649</v>
      </c>
      <c r="BG7" s="673" t="s">
        <v>2650</v>
      </c>
      <c r="BH7" s="673" t="s">
        <v>2651</v>
      </c>
      <c r="BI7" s="673" t="s">
        <v>2652</v>
      </c>
      <c r="BJ7" s="673" t="s">
        <v>2653</v>
      </c>
      <c r="BK7" s="673" t="s">
        <v>2654</v>
      </c>
      <c r="BL7" s="673" t="s">
        <v>2655</v>
      </c>
      <c r="BM7" s="673" t="s">
        <v>2656</v>
      </c>
      <c r="BN7" s="673" t="s">
        <v>2657</v>
      </c>
      <c r="BO7" s="1030"/>
      <c r="BP7" s="673" t="s">
        <v>2646</v>
      </c>
      <c r="BQ7" s="673" t="s">
        <v>2647</v>
      </c>
      <c r="BR7" s="673" t="s">
        <v>2648</v>
      </c>
      <c r="BS7" s="673" t="s">
        <v>2649</v>
      </c>
      <c r="BT7" s="673" t="s">
        <v>2650</v>
      </c>
      <c r="BU7" s="673" t="s">
        <v>2651</v>
      </c>
      <c r="BV7" s="673" t="s">
        <v>2652</v>
      </c>
      <c r="BW7" s="673" t="s">
        <v>2653</v>
      </c>
      <c r="BX7" s="673" t="s">
        <v>2654</v>
      </c>
      <c r="BY7" s="673" t="s">
        <v>2655</v>
      </c>
      <c r="BZ7" s="673" t="s">
        <v>2656</v>
      </c>
      <c r="CA7" s="673" t="s">
        <v>2657</v>
      </c>
      <c r="CB7" s="1030"/>
      <c r="CC7" s="673" t="s">
        <v>2646</v>
      </c>
      <c r="CD7" s="673" t="s">
        <v>2647</v>
      </c>
      <c r="CE7" s="673" t="s">
        <v>2648</v>
      </c>
      <c r="CF7" s="673" t="s">
        <v>2649</v>
      </c>
      <c r="CG7" s="673" t="s">
        <v>2650</v>
      </c>
      <c r="CH7" s="673" t="s">
        <v>2651</v>
      </c>
      <c r="CI7" s="673" t="s">
        <v>2652</v>
      </c>
      <c r="CJ7" s="673" t="s">
        <v>2653</v>
      </c>
      <c r="CK7" s="673" t="s">
        <v>2654</v>
      </c>
      <c r="CL7" s="673" t="s">
        <v>2655</v>
      </c>
      <c r="CM7" s="673" t="s">
        <v>2656</v>
      </c>
      <c r="CN7" s="673" t="s">
        <v>2657</v>
      </c>
      <c r="CO7" s="1030"/>
      <c r="CP7" s="673" t="s">
        <v>2646</v>
      </c>
      <c r="CQ7" s="673" t="s">
        <v>2647</v>
      </c>
      <c r="CR7" s="673" t="s">
        <v>2648</v>
      </c>
      <c r="CS7" s="673" t="s">
        <v>2649</v>
      </c>
      <c r="CT7" s="673" t="s">
        <v>2650</v>
      </c>
      <c r="CU7" s="673" t="s">
        <v>2651</v>
      </c>
      <c r="CV7" s="673" t="s">
        <v>2652</v>
      </c>
      <c r="CW7" s="673" t="s">
        <v>2653</v>
      </c>
      <c r="CX7" s="673" t="s">
        <v>2654</v>
      </c>
      <c r="CY7" s="673" t="s">
        <v>2655</v>
      </c>
      <c r="CZ7" s="673" t="s">
        <v>2656</v>
      </c>
      <c r="DA7" s="673" t="s">
        <v>2657</v>
      </c>
      <c r="DB7" s="1030"/>
      <c r="DC7" s="673" t="s">
        <v>2646</v>
      </c>
      <c r="DD7" s="673" t="s">
        <v>2647</v>
      </c>
      <c r="DE7" s="673" t="s">
        <v>2648</v>
      </c>
      <c r="DF7" s="673" t="s">
        <v>2649</v>
      </c>
      <c r="DG7" s="673" t="s">
        <v>2650</v>
      </c>
      <c r="DH7" s="673" t="s">
        <v>2651</v>
      </c>
      <c r="DI7" s="673" t="s">
        <v>2652</v>
      </c>
      <c r="DJ7" s="673" t="s">
        <v>2653</v>
      </c>
      <c r="DK7" s="673" t="s">
        <v>2654</v>
      </c>
      <c r="DL7" s="673" t="s">
        <v>2655</v>
      </c>
      <c r="DM7" s="673" t="s">
        <v>2656</v>
      </c>
      <c r="DN7" s="673" t="s">
        <v>2657</v>
      </c>
      <c r="DO7" s="1030"/>
      <c r="DP7" s="673" t="s">
        <v>2646</v>
      </c>
      <c r="DQ7" s="673" t="s">
        <v>2647</v>
      </c>
      <c r="DR7" s="673" t="s">
        <v>2648</v>
      </c>
      <c r="DS7" s="673" t="s">
        <v>2649</v>
      </c>
      <c r="DT7" s="673" t="s">
        <v>2650</v>
      </c>
      <c r="DU7" s="673" t="s">
        <v>2651</v>
      </c>
      <c r="DV7" s="673" t="s">
        <v>2652</v>
      </c>
      <c r="DW7" s="673" t="s">
        <v>2653</v>
      </c>
      <c r="DX7" s="673" t="s">
        <v>2654</v>
      </c>
      <c r="DY7" s="673" t="s">
        <v>2655</v>
      </c>
      <c r="DZ7" s="673" t="s">
        <v>2656</v>
      </c>
      <c r="EA7" s="673" t="s">
        <v>2657</v>
      </c>
      <c r="EB7" s="1030"/>
      <c r="EC7" s="673" t="s">
        <v>2646</v>
      </c>
      <c r="ED7" s="673" t="s">
        <v>2647</v>
      </c>
      <c r="EE7" s="673" t="s">
        <v>2648</v>
      </c>
      <c r="EF7" s="673" t="s">
        <v>2649</v>
      </c>
      <c r="EG7" s="673" t="s">
        <v>2650</v>
      </c>
      <c r="EH7" s="673" t="s">
        <v>2651</v>
      </c>
      <c r="EI7" s="673" t="s">
        <v>2652</v>
      </c>
      <c r="EJ7" s="673" t="s">
        <v>2653</v>
      </c>
      <c r="EK7" s="673" t="s">
        <v>2654</v>
      </c>
      <c r="EL7" s="673" t="s">
        <v>2655</v>
      </c>
      <c r="EM7" s="673" t="s">
        <v>2656</v>
      </c>
      <c r="EN7" s="673" t="s">
        <v>2657</v>
      </c>
      <c r="EO7" s="1030"/>
      <c r="EP7" s="673" t="s">
        <v>2646</v>
      </c>
      <c r="EQ7" s="673" t="s">
        <v>2647</v>
      </c>
      <c r="ER7" s="673" t="s">
        <v>2648</v>
      </c>
      <c r="ES7" s="673" t="s">
        <v>2649</v>
      </c>
      <c r="ET7" s="673" t="s">
        <v>2650</v>
      </c>
      <c r="EU7" s="673" t="s">
        <v>2651</v>
      </c>
      <c r="EV7" s="673" t="s">
        <v>2652</v>
      </c>
      <c r="EW7" s="673" t="s">
        <v>2653</v>
      </c>
      <c r="EX7" s="673" t="s">
        <v>2654</v>
      </c>
      <c r="EY7" s="673" t="s">
        <v>2655</v>
      </c>
      <c r="EZ7" s="673" t="s">
        <v>2656</v>
      </c>
      <c r="FA7" s="673" t="s">
        <v>2657</v>
      </c>
      <c r="FB7" s="1030"/>
      <c r="FC7" s="673" t="s">
        <v>2646</v>
      </c>
      <c r="FD7" s="673" t="s">
        <v>2647</v>
      </c>
      <c r="FE7" s="673" t="s">
        <v>2648</v>
      </c>
      <c r="FF7" s="673" t="s">
        <v>2649</v>
      </c>
      <c r="FG7" s="673" t="s">
        <v>2650</v>
      </c>
      <c r="FH7" s="673" t="s">
        <v>2651</v>
      </c>
      <c r="FI7" s="673" t="s">
        <v>2652</v>
      </c>
      <c r="FJ7" s="673" t="s">
        <v>2653</v>
      </c>
      <c r="FK7" s="673" t="s">
        <v>2654</v>
      </c>
      <c r="FL7" s="673" t="s">
        <v>2655</v>
      </c>
      <c r="FM7" s="673" t="s">
        <v>2656</v>
      </c>
      <c r="FN7" s="673" t="s">
        <v>2657</v>
      </c>
      <c r="FO7" s="1030"/>
      <c r="FP7" s="673" t="s">
        <v>2646</v>
      </c>
      <c r="FQ7" s="673" t="s">
        <v>2647</v>
      </c>
      <c r="FR7" s="673" t="s">
        <v>2648</v>
      </c>
      <c r="FS7" s="673" t="s">
        <v>2649</v>
      </c>
      <c r="FT7" s="673" t="s">
        <v>2650</v>
      </c>
      <c r="FU7" s="673" t="s">
        <v>2651</v>
      </c>
      <c r="FV7" s="673" t="s">
        <v>2652</v>
      </c>
      <c r="FW7" s="673" t="s">
        <v>2653</v>
      </c>
      <c r="FX7" s="673" t="s">
        <v>2654</v>
      </c>
      <c r="FY7" s="673" t="s">
        <v>2655</v>
      </c>
      <c r="FZ7" s="673" t="s">
        <v>2656</v>
      </c>
      <c r="GA7" s="673" t="s">
        <v>2657</v>
      </c>
      <c r="GB7" s="1030"/>
      <c r="GC7" s="673" t="s">
        <v>2646</v>
      </c>
      <c r="GD7" s="673" t="s">
        <v>2647</v>
      </c>
      <c r="GE7" s="673" t="s">
        <v>2648</v>
      </c>
      <c r="GF7" s="673" t="s">
        <v>2649</v>
      </c>
      <c r="GG7" s="673" t="s">
        <v>2650</v>
      </c>
      <c r="GH7" s="673" t="s">
        <v>2651</v>
      </c>
      <c r="GI7" s="673" t="s">
        <v>2652</v>
      </c>
      <c r="GJ7" s="673" t="s">
        <v>2653</v>
      </c>
      <c r="GK7" s="673" t="s">
        <v>2654</v>
      </c>
      <c r="GL7" s="673" t="s">
        <v>2655</v>
      </c>
      <c r="GM7" s="673" t="s">
        <v>2656</v>
      </c>
      <c r="GN7" s="673" t="s">
        <v>2657</v>
      </c>
    </row>
    <row r="8" spans="1:196" s="32" customFormat="1" ht="5.0999999999999996" customHeight="1">
      <c r="A8" s="173"/>
      <c r="B8" s="182"/>
      <c r="C8" s="182"/>
      <c r="D8" s="182"/>
      <c r="E8" s="182"/>
      <c r="F8" s="182"/>
      <c r="G8" s="182"/>
      <c r="H8" s="182"/>
      <c r="I8" s="182"/>
      <c r="J8" s="182"/>
      <c r="K8" s="182"/>
      <c r="L8" s="182"/>
      <c r="M8" s="182"/>
      <c r="N8" s="182"/>
      <c r="O8" s="182"/>
      <c r="P8" s="182"/>
      <c r="Q8" s="182"/>
      <c r="R8" s="182"/>
      <c r="S8" s="182"/>
      <c r="T8" s="182"/>
      <c r="U8" s="182"/>
      <c r="V8" s="182"/>
      <c r="W8" s="182"/>
      <c r="X8" s="182"/>
      <c r="Y8" s="182"/>
      <c r="Z8" s="182"/>
      <c r="AA8" s="182"/>
      <c r="AB8" s="182"/>
      <c r="AC8" s="182"/>
      <c r="AD8" s="182"/>
      <c r="AE8" s="182"/>
      <c r="AF8" s="182"/>
      <c r="AG8" s="182"/>
      <c r="AH8" s="182"/>
      <c r="AI8" s="182"/>
      <c r="AJ8" s="182"/>
      <c r="AK8" s="182"/>
      <c r="AL8" s="182"/>
      <c r="AM8" s="182"/>
      <c r="AN8" s="182"/>
      <c r="AO8" s="182"/>
      <c r="AP8" s="182"/>
      <c r="AQ8" s="182"/>
      <c r="AR8" s="182"/>
      <c r="AS8" s="182"/>
      <c r="AT8" s="182"/>
      <c r="AU8" s="182"/>
      <c r="AV8" s="182"/>
      <c r="AW8" s="182"/>
      <c r="AX8" s="182"/>
      <c r="AY8" s="182"/>
      <c r="AZ8" s="182"/>
      <c r="BA8" s="182"/>
      <c r="BB8" s="182"/>
      <c r="BC8" s="182"/>
      <c r="BD8" s="182"/>
      <c r="BE8" s="182"/>
      <c r="BF8" s="182"/>
      <c r="BG8" s="182"/>
      <c r="BH8" s="182"/>
      <c r="BI8" s="182"/>
      <c r="BJ8" s="182"/>
      <c r="BK8" s="182"/>
      <c r="BL8" s="182"/>
      <c r="BM8" s="182"/>
      <c r="BN8" s="182"/>
      <c r="BO8" s="182"/>
      <c r="BP8" s="182"/>
      <c r="BQ8" s="182"/>
      <c r="BR8" s="182"/>
      <c r="BS8" s="182"/>
      <c r="BT8" s="182"/>
      <c r="BU8" s="182"/>
      <c r="BV8" s="182"/>
      <c r="BW8" s="182"/>
      <c r="BX8" s="182"/>
      <c r="BY8" s="182"/>
      <c r="BZ8" s="182"/>
      <c r="CA8" s="182"/>
      <c r="CB8" s="182"/>
      <c r="CC8" s="182"/>
      <c r="CD8" s="182"/>
      <c r="CE8" s="182"/>
      <c r="CF8" s="182"/>
      <c r="CG8" s="182"/>
      <c r="CH8" s="182"/>
      <c r="CI8" s="182"/>
      <c r="CJ8" s="182"/>
      <c r="CK8" s="182"/>
      <c r="CL8" s="182"/>
      <c r="CM8" s="182"/>
      <c r="CN8" s="182"/>
      <c r="CO8" s="182"/>
      <c r="CP8" s="182"/>
      <c r="CQ8" s="182"/>
      <c r="CR8" s="182"/>
      <c r="CS8" s="182"/>
      <c r="CT8" s="182"/>
      <c r="CU8" s="182"/>
      <c r="CV8" s="182"/>
      <c r="CW8" s="182"/>
      <c r="CX8" s="182"/>
      <c r="CY8" s="182"/>
      <c r="CZ8" s="182"/>
      <c r="DA8" s="182"/>
      <c r="DB8" s="182"/>
      <c r="DC8" s="182"/>
      <c r="DD8" s="182"/>
      <c r="DE8" s="182"/>
      <c r="DF8" s="182"/>
      <c r="DG8" s="182"/>
      <c r="DH8" s="182"/>
      <c r="DI8" s="182"/>
      <c r="DJ8" s="182"/>
      <c r="DK8" s="182"/>
      <c r="DL8" s="182"/>
      <c r="DM8" s="182"/>
      <c r="DN8" s="182"/>
      <c r="DO8" s="182"/>
      <c r="DP8" s="182"/>
      <c r="DQ8" s="182"/>
      <c r="DR8" s="182"/>
      <c r="DS8" s="182"/>
      <c r="DT8" s="182"/>
      <c r="DU8" s="182"/>
      <c r="DV8" s="182"/>
      <c r="DW8" s="182"/>
      <c r="DX8" s="182"/>
      <c r="DY8" s="182"/>
      <c r="DZ8" s="182"/>
      <c r="EA8" s="182"/>
      <c r="EB8" s="182"/>
      <c r="EC8" s="182"/>
      <c r="ED8" s="182"/>
      <c r="EE8" s="182"/>
      <c r="EF8" s="182"/>
      <c r="EG8" s="182"/>
      <c r="EH8" s="182"/>
      <c r="EI8" s="182"/>
      <c r="EJ8" s="182"/>
      <c r="EK8" s="182"/>
      <c r="EL8" s="182"/>
      <c r="EM8" s="182"/>
      <c r="EN8" s="182"/>
      <c r="EO8" s="182"/>
      <c r="EP8" s="182"/>
      <c r="EQ8" s="182"/>
      <c r="ER8" s="182"/>
      <c r="ES8" s="182"/>
      <c r="ET8" s="182"/>
      <c r="EU8" s="182"/>
      <c r="EV8" s="182"/>
      <c r="EW8" s="182"/>
      <c r="EX8" s="182"/>
      <c r="EY8" s="182"/>
      <c r="EZ8" s="182"/>
      <c r="FA8" s="182"/>
      <c r="FB8" s="182"/>
      <c r="FC8" s="182"/>
      <c r="FD8" s="182"/>
      <c r="FE8" s="182"/>
      <c r="FF8" s="182"/>
      <c r="FG8" s="182"/>
      <c r="FH8" s="182"/>
      <c r="FI8" s="182"/>
      <c r="FJ8" s="182"/>
      <c r="FK8" s="182"/>
      <c r="FL8" s="182"/>
      <c r="FM8" s="182"/>
      <c r="FN8" s="182"/>
      <c r="FO8" s="182"/>
      <c r="FP8" s="182"/>
      <c r="FQ8" s="182"/>
      <c r="FR8" s="182"/>
      <c r="FS8" s="182"/>
      <c r="FT8" s="182"/>
      <c r="FU8" s="182"/>
      <c r="FV8" s="182"/>
      <c r="FW8" s="182"/>
      <c r="FX8" s="182"/>
      <c r="FY8" s="182"/>
      <c r="FZ8" s="182"/>
      <c r="GA8" s="182"/>
      <c r="GB8" s="182"/>
      <c r="GC8" s="182"/>
      <c r="GD8" s="182"/>
      <c r="GE8" s="182"/>
      <c r="GF8" s="182"/>
      <c r="GG8" s="182"/>
      <c r="GH8" s="182"/>
      <c r="GI8" s="182"/>
      <c r="GJ8" s="182"/>
      <c r="GK8" s="182"/>
      <c r="GL8" s="182"/>
      <c r="GM8" s="182"/>
      <c r="GN8" s="182"/>
    </row>
    <row r="9" spans="1:196" s="180" customFormat="1" ht="12.75" customHeight="1">
      <c r="A9" s="722" t="s">
        <v>3014</v>
      </c>
      <c r="B9" s="174">
        <v>1029.8670606740725</v>
      </c>
      <c r="C9" s="174">
        <v>149.90508411939274</v>
      </c>
      <c r="D9" s="174">
        <v>128.01047928043025</v>
      </c>
      <c r="E9" s="174">
        <v>117.87902184993415</v>
      </c>
      <c r="F9" s="174">
        <v>115.40929121277439</v>
      </c>
      <c r="G9" s="174">
        <v>124.93137560334733</v>
      </c>
      <c r="H9" s="174">
        <v>116.08331611720577</v>
      </c>
      <c r="I9" s="174">
        <v>125.31723960020862</v>
      </c>
      <c r="J9" s="174">
        <v>111.55962003064175</v>
      </c>
      <c r="K9" s="174">
        <v>123.3084758550423</v>
      </c>
      <c r="L9" s="174">
        <v>123.05385806368791</v>
      </c>
      <c r="M9" s="174">
        <v>116.85300580124691</v>
      </c>
      <c r="N9" s="174">
        <v>109.73742312037041</v>
      </c>
      <c r="O9" s="174">
        <v>162.12409833080812</v>
      </c>
      <c r="P9" s="174">
        <v>105.00278540258292</v>
      </c>
      <c r="Q9" s="174">
        <v>112.81934949166819</v>
      </c>
      <c r="R9" s="174">
        <v>106.85212687080458</v>
      </c>
      <c r="S9" s="174">
        <v>103.51256527773167</v>
      </c>
      <c r="T9" s="174">
        <v>101.90787918620555</v>
      </c>
      <c r="U9" s="174">
        <v>100.92727815564939</v>
      </c>
      <c r="V9" s="174">
        <v>100.59314108693911</v>
      </c>
      <c r="W9" s="174">
        <v>102.1983724905418</v>
      </c>
      <c r="X9" s="174">
        <v>101.53207661466601</v>
      </c>
      <c r="Y9" s="174">
        <v>102.76969107205967</v>
      </c>
      <c r="Z9" s="174">
        <v>106.52244674144097</v>
      </c>
      <c r="AA9" s="174">
        <v>105.28070705683076</v>
      </c>
      <c r="AB9" s="174">
        <v>132.09937466619192</v>
      </c>
      <c r="AC9" s="174">
        <v>105.81875293923851</v>
      </c>
      <c r="AD9" s="174">
        <v>106.23834668555332</v>
      </c>
      <c r="AE9" s="174">
        <v>101.40689310091464</v>
      </c>
      <c r="AF9" s="174">
        <v>101.4751733999999</v>
      </c>
      <c r="AG9" s="174">
        <v>100.86852291414252</v>
      </c>
      <c r="AH9" s="174">
        <v>101.14449711890336</v>
      </c>
      <c r="AI9" s="174">
        <v>101.94685402927088</v>
      </c>
      <c r="AJ9" s="174">
        <v>102.62567033516603</v>
      </c>
      <c r="AK9" s="174">
        <v>102.132717100292</v>
      </c>
      <c r="AL9" s="174">
        <v>99.507293512853124</v>
      </c>
      <c r="AM9" s="174">
        <v>101.63949272222166</v>
      </c>
      <c r="AN9" s="174">
        <v>103.56654664663468</v>
      </c>
      <c r="AO9" s="174">
        <v>134.83275207022095</v>
      </c>
      <c r="AP9" s="174">
        <v>103.92905492590995</v>
      </c>
      <c r="AQ9" s="174">
        <v>103.94390539524407</v>
      </c>
      <c r="AR9" s="174">
        <v>104.71413041339792</v>
      </c>
      <c r="AS9" s="174">
        <v>104.86741441950282</v>
      </c>
      <c r="AT9" s="174">
        <v>102.73253733869423</v>
      </c>
      <c r="AU9" s="174">
        <v>101.02372889693252</v>
      </c>
      <c r="AV9" s="174">
        <v>97.603574998374015</v>
      </c>
      <c r="AW9" s="174">
        <v>100.01558306943328</v>
      </c>
      <c r="AX9" s="174">
        <v>100.52341022068232</v>
      </c>
      <c r="AY9" s="174">
        <v>100.97770708450111</v>
      </c>
      <c r="AZ9" s="174">
        <v>106.19708005731393</v>
      </c>
      <c r="BA9" s="174">
        <v>104.07428599671691</v>
      </c>
      <c r="BB9" s="174">
        <v>113.02061327556862</v>
      </c>
      <c r="BC9" s="174">
        <v>102.473620456473</v>
      </c>
      <c r="BD9" s="174">
        <v>101.94391753881528</v>
      </c>
      <c r="BE9" s="174">
        <v>101.36800880196463</v>
      </c>
      <c r="BF9" s="174">
        <v>102.10766643777984</v>
      </c>
      <c r="BG9" s="174">
        <v>103.23270648734639</v>
      </c>
      <c r="BH9" s="174">
        <v>100.9898367511606</v>
      </c>
      <c r="BI9" s="174">
        <v>99.685440583213122</v>
      </c>
      <c r="BJ9" s="174">
        <v>98.582013982032322</v>
      </c>
      <c r="BK9" s="174">
        <v>99.792138293429289</v>
      </c>
      <c r="BL9" s="174">
        <v>100.14868419599907</v>
      </c>
      <c r="BM9" s="174">
        <v>101.26876442608364</v>
      </c>
      <c r="BN9" s="174">
        <v>100.80533184162191</v>
      </c>
      <c r="BO9" s="174">
        <v>116.82156993739758</v>
      </c>
      <c r="BP9" s="174">
        <v>101.90077866743887</v>
      </c>
      <c r="BQ9" s="174">
        <v>100.71108422553685</v>
      </c>
      <c r="BR9" s="174">
        <v>100.944684221974</v>
      </c>
      <c r="BS9" s="174">
        <v>100.69679309887375</v>
      </c>
      <c r="BT9" s="174">
        <v>102.82071835454747</v>
      </c>
      <c r="BU9" s="174">
        <v>102.51764557606205</v>
      </c>
      <c r="BV9" s="174">
        <v>97.149256636679496</v>
      </c>
      <c r="BW9" s="174">
        <v>98.507851465393202</v>
      </c>
      <c r="BX9" s="174">
        <v>101.12438661781979</v>
      </c>
      <c r="BY9" s="174">
        <v>100.65863279227554</v>
      </c>
      <c r="BZ9" s="174">
        <v>105.43516700434515</v>
      </c>
      <c r="CA9" s="174">
        <v>103.43967961569605</v>
      </c>
      <c r="CB9" s="174">
        <v>139.93534074722677</v>
      </c>
      <c r="CC9" s="174">
        <v>103.30210990721906</v>
      </c>
      <c r="CD9" s="174">
        <v>101.67774537983314</v>
      </c>
      <c r="CE9" s="174">
        <v>102.73942243052025</v>
      </c>
      <c r="CF9" s="174">
        <v>105.47998737016415</v>
      </c>
      <c r="CG9" s="174">
        <v>107.92438612845308</v>
      </c>
      <c r="CH9" s="174">
        <v>107.93699514613651</v>
      </c>
      <c r="CI9" s="174">
        <v>99.955090853970276</v>
      </c>
      <c r="CJ9" s="174">
        <v>98.657096836262468</v>
      </c>
      <c r="CK9" s="174">
        <v>101.33013367951422</v>
      </c>
      <c r="CL9" s="174">
        <v>102.83210406185053</v>
      </c>
      <c r="CM9" s="174">
        <v>101.19810782948453</v>
      </c>
      <c r="CN9" s="174">
        <v>101.48976126365731</v>
      </c>
      <c r="CO9" s="174">
        <v>109.5674645098556</v>
      </c>
      <c r="CP9" s="174">
        <v>101.91420314137534</v>
      </c>
      <c r="CQ9" s="174">
        <v>101.06332132553482</v>
      </c>
      <c r="CR9" s="174">
        <v>101.41351776858957</v>
      </c>
      <c r="CS9" s="174">
        <v>100.41558699919435</v>
      </c>
      <c r="CT9" s="174">
        <v>101.3842377702755</v>
      </c>
      <c r="CU9" s="174">
        <v>100.73708015111748</v>
      </c>
      <c r="CV9" s="174">
        <v>98.253010553311213</v>
      </c>
      <c r="CW9" s="174">
        <v>99.46591672646133</v>
      </c>
      <c r="CX9" s="174">
        <v>101.0256603125153</v>
      </c>
      <c r="CY9" s="174">
        <v>101.44568624539177</v>
      </c>
      <c r="CZ9" s="174">
        <v>101.10168943295818</v>
      </c>
      <c r="DA9" s="174">
        <v>101.00728015403438</v>
      </c>
      <c r="DB9" s="174">
        <v>103.69166048115972</v>
      </c>
      <c r="DC9" s="174">
        <v>100.91232702066402</v>
      </c>
      <c r="DD9" s="174">
        <v>101.30880224864262</v>
      </c>
      <c r="DE9" s="174">
        <v>100.56590756732298</v>
      </c>
      <c r="DF9" s="174">
        <v>101.65636691771016</v>
      </c>
      <c r="DG9" s="174">
        <v>102.27154965675427</v>
      </c>
      <c r="DH9" s="174">
        <v>99.111224835124062</v>
      </c>
      <c r="DI9" s="174">
        <v>98.150210004636634</v>
      </c>
      <c r="DJ9" s="174">
        <v>97.610430584370533</v>
      </c>
      <c r="DK9" s="174">
        <v>100.00937957986082</v>
      </c>
      <c r="DL9" s="174">
        <v>100.39735101616141</v>
      </c>
      <c r="DM9" s="174">
        <v>100.32422593725904</v>
      </c>
      <c r="DN9" s="174">
        <v>101.42475996494314</v>
      </c>
      <c r="DO9" s="174">
        <v>102.27745445331497</v>
      </c>
      <c r="DP9" s="174">
        <v>100.71568240339239</v>
      </c>
      <c r="DQ9" s="174">
        <v>100.41974057403698</v>
      </c>
      <c r="DR9" s="174">
        <v>99.938371030132345</v>
      </c>
      <c r="DS9" s="174">
        <v>100.48867171160074</v>
      </c>
      <c r="DT9" s="174">
        <v>101.32933720658298</v>
      </c>
      <c r="DU9" s="174">
        <v>100.16374867778224</v>
      </c>
      <c r="DV9" s="174">
        <v>98.883859947221353</v>
      </c>
      <c r="DW9" s="174">
        <v>99.268624490936915</v>
      </c>
      <c r="DX9" s="174">
        <v>100.10346185382197</v>
      </c>
      <c r="DY9" s="174">
        <v>99.736045095074985</v>
      </c>
      <c r="DZ9" s="174">
        <v>100.27230689753661</v>
      </c>
      <c r="EA9" s="174">
        <v>100.95989978550242</v>
      </c>
      <c r="EB9" s="174">
        <v>105.58172936890664</v>
      </c>
      <c r="EC9" s="174">
        <v>100.8988560618792</v>
      </c>
      <c r="ED9" s="174">
        <v>100.44283281173129</v>
      </c>
      <c r="EE9" s="174">
        <v>100.65848721006172</v>
      </c>
      <c r="EF9" s="174">
        <v>100.9958678775678</v>
      </c>
      <c r="EG9" s="174">
        <v>101.41540668879729</v>
      </c>
      <c r="EH9" s="174">
        <v>98.106771496988785</v>
      </c>
      <c r="EI9" s="174">
        <v>98.258788071067869</v>
      </c>
      <c r="EJ9" s="174">
        <v>99.333054064900054</v>
      </c>
      <c r="EK9" s="174">
        <v>99.887624149285742</v>
      </c>
      <c r="EL9" s="174">
        <v>102.62344934072107</v>
      </c>
      <c r="EM9" s="174">
        <v>102.07095598255943</v>
      </c>
      <c r="EN9" s="174">
        <v>100.83991742373495</v>
      </c>
      <c r="EO9" s="174">
        <v>102.76415344449023</v>
      </c>
      <c r="EP9" s="174">
        <v>101.01002549687365</v>
      </c>
      <c r="EQ9" s="174">
        <v>100.21935281752836</v>
      </c>
      <c r="ER9" s="174">
        <v>100.09798818333783</v>
      </c>
      <c r="ES9" s="174">
        <v>99.337977299142992</v>
      </c>
      <c r="ET9" s="174">
        <v>100.03917718337941</v>
      </c>
      <c r="EU9" s="174">
        <v>100.28947470158151</v>
      </c>
      <c r="EV9" s="174">
        <v>99.77627316220368</v>
      </c>
      <c r="EW9" s="174">
        <v>99.123254139730051</v>
      </c>
      <c r="EX9" s="174">
        <v>100.3557831146646</v>
      </c>
      <c r="EY9" s="174">
        <v>99.910049722658712</v>
      </c>
      <c r="EZ9" s="174">
        <v>101.03057449497366</v>
      </c>
      <c r="FA9" s="174">
        <v>101.56690389220419</v>
      </c>
      <c r="FB9" s="174">
        <v>104.92144546579962</v>
      </c>
      <c r="FC9" s="174">
        <v>100.98376022300408</v>
      </c>
      <c r="FD9" s="174">
        <v>99.990102375114816</v>
      </c>
      <c r="FE9" s="174">
        <v>100.33967840829361</v>
      </c>
      <c r="FF9" s="174">
        <v>100.63419255736359</v>
      </c>
      <c r="FG9" s="174">
        <v>101.32048097880224</v>
      </c>
      <c r="FH9" s="174">
        <v>100.25054599161058</v>
      </c>
      <c r="FI9" s="174">
        <v>98.737869729604782</v>
      </c>
      <c r="FJ9" s="174">
        <v>99.388157825557883</v>
      </c>
      <c r="FK9" s="174">
        <v>100.49322324316134</v>
      </c>
      <c r="FL9" s="174">
        <v>100.56635145913073</v>
      </c>
      <c r="FM9" s="174">
        <v>100.95294278944877</v>
      </c>
      <c r="FN9" s="174">
        <v>101.18721496542497</v>
      </c>
      <c r="FO9" s="174">
        <v>105.09755458948209</v>
      </c>
      <c r="FP9" s="174">
        <v>101.34449929505602</v>
      </c>
      <c r="FQ9" s="174">
        <v>101.31050200344089</v>
      </c>
      <c r="FR9" s="174">
        <v>100.35261848448762</v>
      </c>
      <c r="FS9" s="174">
        <v>100.50206449449925</v>
      </c>
      <c r="FT9" s="174">
        <v>100.11322600181281</v>
      </c>
      <c r="FU9" s="174">
        <v>100.38286693689422</v>
      </c>
      <c r="FV9" s="174">
        <v>98.694932763101008</v>
      </c>
      <c r="FW9" s="174">
        <v>99.058200228140862</v>
      </c>
      <c r="FX9" s="174">
        <v>100.74179146714961</v>
      </c>
      <c r="FY9" s="174">
        <v>100.36107544770249</v>
      </c>
      <c r="FZ9" s="174">
        <v>100.70942925644736</v>
      </c>
      <c r="GA9" s="174">
        <v>101.45017952186046</v>
      </c>
      <c r="GB9" s="175">
        <v>120.09406347164564</v>
      </c>
      <c r="GC9" s="175">
        <v>102.07426391163639</v>
      </c>
      <c r="GD9" s="175">
        <v>99.815600878933679</v>
      </c>
      <c r="GE9" s="175">
        <v>100.11415414315081</v>
      </c>
      <c r="GF9" s="175">
        <v>100.16257662161993</v>
      </c>
      <c r="GG9" s="176">
        <v>101.54645658398896</v>
      </c>
      <c r="GH9" s="175">
        <v>100.77462438270679</v>
      </c>
      <c r="GI9" s="175">
        <v>99.85112320217543</v>
      </c>
      <c r="GJ9" s="175">
        <v>101.94439021697707</v>
      </c>
      <c r="GK9" s="175">
        <v>103.59893375981726</v>
      </c>
      <c r="GL9" s="175">
        <v>108.95492378400995</v>
      </c>
      <c r="GM9" s="175">
        <v>99.484929218987304</v>
      </c>
      <c r="GN9" s="175">
        <v>100.48807098225542</v>
      </c>
    </row>
    <row r="10" spans="1:196" s="32" customFormat="1" ht="12.75" customHeight="1">
      <c r="A10" s="73" t="s">
        <v>3015</v>
      </c>
      <c r="B10" s="17">
        <v>1202.2100300427282</v>
      </c>
      <c r="C10" s="17">
        <v>160.72981260446301</v>
      </c>
      <c r="D10" s="17">
        <v>129.25892130196252</v>
      </c>
      <c r="E10" s="17">
        <v>119.38224797104395</v>
      </c>
      <c r="F10" s="17">
        <v>117.64493193086041</v>
      </c>
      <c r="G10" s="17">
        <v>124.21289726417086</v>
      </c>
      <c r="H10" s="17">
        <v>116.64667261700212</v>
      </c>
      <c r="I10" s="17">
        <v>124.36962160136858</v>
      </c>
      <c r="J10" s="17">
        <v>113.65860144098305</v>
      </c>
      <c r="K10" s="17">
        <v>125.05833454922448</v>
      </c>
      <c r="L10" s="17">
        <v>125.22326630672826</v>
      </c>
      <c r="M10" s="17">
        <v>116.93299139529707</v>
      </c>
      <c r="N10" s="17">
        <v>109.85504598646305</v>
      </c>
      <c r="O10" s="17">
        <v>152.76587399880086</v>
      </c>
      <c r="P10" s="17">
        <v>104.95798617770681</v>
      </c>
      <c r="Q10" s="17">
        <v>113.97558896969512</v>
      </c>
      <c r="R10" s="17">
        <v>107.18163735682</v>
      </c>
      <c r="S10" s="17">
        <v>102.86481677542068</v>
      </c>
      <c r="T10" s="17">
        <v>101.02548751710026</v>
      </c>
      <c r="U10" s="17">
        <v>100.61091133332241</v>
      </c>
      <c r="V10" s="17">
        <v>100.62563724994511</v>
      </c>
      <c r="W10" s="17">
        <v>101.8054262465516</v>
      </c>
      <c r="X10" s="17">
        <v>101.41092724344576</v>
      </c>
      <c r="Y10" s="17">
        <v>102.37785177954191</v>
      </c>
      <c r="Z10" s="17">
        <v>103.26241433408832</v>
      </c>
      <c r="AA10" s="17">
        <v>103.75836545988237</v>
      </c>
      <c r="AB10" s="17">
        <v>131.91801330910889</v>
      </c>
      <c r="AC10" s="17">
        <v>105.76811167490699</v>
      </c>
      <c r="AD10" s="17">
        <v>106.68052552328406</v>
      </c>
      <c r="AE10" s="17">
        <v>100.67487286930145</v>
      </c>
      <c r="AF10" s="17">
        <v>102.25753183782756</v>
      </c>
      <c r="AG10" s="17">
        <v>100.04255709095619</v>
      </c>
      <c r="AH10" s="17">
        <v>101.10645432654893</v>
      </c>
      <c r="AI10" s="17">
        <v>101.58443179427525</v>
      </c>
      <c r="AJ10" s="17">
        <v>103.41104381178276</v>
      </c>
      <c r="AK10" s="17">
        <v>102.07077205318413</v>
      </c>
      <c r="AL10" s="17">
        <v>98.883515219171869</v>
      </c>
      <c r="AM10" s="17">
        <v>101.32310283478725</v>
      </c>
      <c r="AN10" s="17">
        <v>104.50962511048598</v>
      </c>
      <c r="AO10" s="17">
        <v>135.38886274417536</v>
      </c>
      <c r="AP10" s="17">
        <v>102.97937046409153</v>
      </c>
      <c r="AQ10" s="17">
        <v>104.96559219304045</v>
      </c>
      <c r="AR10" s="17">
        <v>104.74151461508715</v>
      </c>
      <c r="AS10" s="17">
        <v>104.36535331140726</v>
      </c>
      <c r="AT10" s="17">
        <v>102.50940614214548</v>
      </c>
      <c r="AU10" s="17">
        <v>100.70901942693379</v>
      </c>
      <c r="AV10" s="17">
        <v>98.172274325721943</v>
      </c>
      <c r="AW10" s="17">
        <v>100.47131944256932</v>
      </c>
      <c r="AX10" s="17">
        <v>101.17950845249734</v>
      </c>
      <c r="AY10" s="17">
        <v>100.32015040103764</v>
      </c>
      <c r="AZ10" s="17">
        <v>106.97056429080104</v>
      </c>
      <c r="BA10" s="17">
        <v>103.63405233739212</v>
      </c>
      <c r="BB10" s="17">
        <v>114.69550309986229</v>
      </c>
      <c r="BC10" s="17">
        <v>101.82705824850726</v>
      </c>
      <c r="BD10" s="17">
        <v>102.06947297651972</v>
      </c>
      <c r="BE10" s="17">
        <v>101.99020905879392</v>
      </c>
      <c r="BF10" s="17">
        <v>102.71632356296709</v>
      </c>
      <c r="BG10" s="17">
        <v>103.0684614638721</v>
      </c>
      <c r="BH10" s="17">
        <v>100.77143312260006</v>
      </c>
      <c r="BI10" s="17">
        <v>99.182234300109371</v>
      </c>
      <c r="BJ10" s="17">
        <v>99.218985964317156</v>
      </c>
      <c r="BK10" s="17">
        <v>99.634937933162306</v>
      </c>
      <c r="BL10" s="17">
        <v>100.3985429540392</v>
      </c>
      <c r="BM10" s="17">
        <v>101.98994266852881</v>
      </c>
      <c r="BN10" s="17">
        <v>101.01853365742359</v>
      </c>
      <c r="BO10" s="17">
        <v>116.77257914340827</v>
      </c>
      <c r="BP10" s="17">
        <v>101.53006991508397</v>
      </c>
      <c r="BQ10" s="17">
        <v>100.7852639378481</v>
      </c>
      <c r="BR10" s="17">
        <v>101.12374456067006</v>
      </c>
      <c r="BS10" s="17">
        <v>100.82792249645848</v>
      </c>
      <c r="BT10" s="17">
        <v>102.59740928016576</v>
      </c>
      <c r="BU10" s="17">
        <v>103.01357939784559</v>
      </c>
      <c r="BV10" s="17">
        <v>96.443897425731947</v>
      </c>
      <c r="BW10" s="17">
        <v>98.466970996334567</v>
      </c>
      <c r="BX10" s="17">
        <v>101.61977911629441</v>
      </c>
      <c r="BY10" s="17">
        <v>100.72139600466438</v>
      </c>
      <c r="BZ10" s="17">
        <v>105.66231670060237</v>
      </c>
      <c r="CA10" s="17">
        <v>103.10954564195589</v>
      </c>
      <c r="CB10" s="17">
        <v>136.90918316538011</v>
      </c>
      <c r="CC10" s="17">
        <v>103.1336848096002</v>
      </c>
      <c r="CD10" s="17">
        <v>101.79433981296361</v>
      </c>
      <c r="CE10" s="17">
        <v>102.96195602950864</v>
      </c>
      <c r="CF10" s="17">
        <v>105.13767014091606</v>
      </c>
      <c r="CG10" s="17">
        <v>108.0895421088097</v>
      </c>
      <c r="CH10" s="17">
        <v>107.48141537193887</v>
      </c>
      <c r="CI10" s="17">
        <v>99.37917169410872</v>
      </c>
      <c r="CJ10" s="17">
        <v>98.711260522374133</v>
      </c>
      <c r="CK10" s="17">
        <v>101.3250796316194</v>
      </c>
      <c r="CL10" s="17">
        <v>102.36854350042562</v>
      </c>
      <c r="CM10" s="17">
        <v>100.62474672065179</v>
      </c>
      <c r="CN10" s="17">
        <v>101.27584577098479</v>
      </c>
      <c r="CO10" s="17">
        <v>108.54525899640855</v>
      </c>
      <c r="CP10" s="17">
        <v>101.90028638198385</v>
      </c>
      <c r="CQ10" s="17">
        <v>100.778633448278</v>
      </c>
      <c r="CR10" s="17">
        <v>101.27889242419461</v>
      </c>
      <c r="CS10" s="17">
        <v>100.11324255409005</v>
      </c>
      <c r="CT10" s="17">
        <v>101.43587309488878</v>
      </c>
      <c r="CU10" s="17">
        <v>100.9145084671209</v>
      </c>
      <c r="CV10" s="17">
        <v>98.405503960132748</v>
      </c>
      <c r="CW10" s="17">
        <v>99.626661073027549</v>
      </c>
      <c r="CX10" s="17">
        <v>100.84981758818789</v>
      </c>
      <c r="CY10" s="17">
        <v>101.14537322144909</v>
      </c>
      <c r="CZ10" s="17">
        <v>100.63405124508806</v>
      </c>
      <c r="DA10" s="17">
        <v>101.19295801654407</v>
      </c>
      <c r="DB10" s="17">
        <v>104.04456309409511</v>
      </c>
      <c r="DC10" s="17">
        <v>101.00272820942713</v>
      </c>
      <c r="DD10" s="17">
        <v>101.54845216488017</v>
      </c>
      <c r="DE10" s="17">
        <v>100.56131677930551</v>
      </c>
      <c r="DF10" s="17">
        <v>101.59698820229006</v>
      </c>
      <c r="DG10" s="17">
        <v>102.35113009189445</v>
      </c>
      <c r="DH10" s="17">
        <v>98.812395027863928</v>
      </c>
      <c r="DI10" s="17">
        <v>98.414148948923113</v>
      </c>
      <c r="DJ10" s="17">
        <v>97.568021455149918</v>
      </c>
      <c r="DK10" s="17">
        <v>100.13303459763306</v>
      </c>
      <c r="DL10" s="17">
        <v>100.36993695275439</v>
      </c>
      <c r="DM10" s="17">
        <v>100.44261533584982</v>
      </c>
      <c r="DN10" s="17">
        <v>101.28219126276608</v>
      </c>
      <c r="DO10" s="17">
        <v>102.14713215289875</v>
      </c>
      <c r="DP10" s="17">
        <v>100.56872439066812</v>
      </c>
      <c r="DQ10" s="17">
        <v>100.65907097985958</v>
      </c>
      <c r="DR10" s="17">
        <v>100.11523509171147</v>
      </c>
      <c r="DS10" s="17">
        <v>100.11740379199306</v>
      </c>
      <c r="DT10" s="17">
        <v>101.2527855884628</v>
      </c>
      <c r="DU10" s="17">
        <v>100.38497627605952</v>
      </c>
      <c r="DV10" s="17">
        <v>98.84454708746236</v>
      </c>
      <c r="DW10" s="17">
        <v>99.434218773002542</v>
      </c>
      <c r="DX10" s="17">
        <v>100.44614733271631</v>
      </c>
      <c r="DY10" s="17">
        <v>99.593593023830408</v>
      </c>
      <c r="DZ10" s="17">
        <v>99.90423168820324</v>
      </c>
      <c r="EA10" s="17">
        <v>100.82952398533662</v>
      </c>
      <c r="EB10" s="17">
        <v>104.75156073075136</v>
      </c>
      <c r="EC10" s="17">
        <v>100.79394343015665</v>
      </c>
      <c r="ED10" s="17">
        <v>100.32435054758201</v>
      </c>
      <c r="EE10" s="17">
        <v>100.41969747295485</v>
      </c>
      <c r="EF10" s="17">
        <v>100.5577214531032</v>
      </c>
      <c r="EG10" s="17">
        <v>101.51119548860403</v>
      </c>
      <c r="EH10" s="17">
        <v>98.387653039169138</v>
      </c>
      <c r="EI10" s="17">
        <v>99.232811047357856</v>
      </c>
      <c r="EJ10" s="17">
        <v>98.822337025922508</v>
      </c>
      <c r="EK10" s="17">
        <v>99.744989424822222</v>
      </c>
      <c r="EL10" s="17">
        <v>102.45081066863958</v>
      </c>
      <c r="EM10" s="17">
        <v>101.75298817587841</v>
      </c>
      <c r="EN10" s="17">
        <v>100.70330982534712</v>
      </c>
      <c r="EO10" s="17">
        <v>103.90846631923797</v>
      </c>
      <c r="EP10" s="17">
        <v>101.58848934241307</v>
      </c>
      <c r="EQ10" s="17">
        <v>100.32857918629401</v>
      </c>
      <c r="ER10" s="17">
        <v>100.27342309973702</v>
      </c>
      <c r="ES10" s="17">
        <v>99.263786146540184</v>
      </c>
      <c r="ET10" s="17">
        <v>100.09189593495982</v>
      </c>
      <c r="EU10" s="17">
        <v>100.40447033933519</v>
      </c>
      <c r="EV10" s="17">
        <v>99.646265008863324</v>
      </c>
      <c r="EW10" s="17">
        <v>98.730611876949609</v>
      </c>
      <c r="EX10" s="17">
        <v>100.17732755902044</v>
      </c>
      <c r="EY10" s="17">
        <v>99.699672213575525</v>
      </c>
      <c r="EZ10" s="17">
        <v>101.45382790498533</v>
      </c>
      <c r="FA10" s="17">
        <v>102.23713356829091</v>
      </c>
      <c r="FB10" s="17">
        <v>104.05308237486193</v>
      </c>
      <c r="FC10" s="17">
        <v>100.97022203354713</v>
      </c>
      <c r="FD10" s="17">
        <v>99.639242332680254</v>
      </c>
      <c r="FE10" s="17">
        <v>100.13596479377902</v>
      </c>
      <c r="FF10" s="17">
        <v>101.02776505880465</v>
      </c>
      <c r="FG10" s="17">
        <v>101.54695066435188</v>
      </c>
      <c r="FH10" s="17">
        <v>100.01356440370583</v>
      </c>
      <c r="FI10" s="17">
        <v>98.70175883642743</v>
      </c>
      <c r="FJ10" s="17">
        <v>99.268177683011004</v>
      </c>
      <c r="FK10" s="17">
        <v>100.4936514001332</v>
      </c>
      <c r="FL10" s="17">
        <v>100.4196312556186</v>
      </c>
      <c r="FM10" s="17">
        <v>100.83541809694519</v>
      </c>
      <c r="FN10" s="17">
        <v>100.96464084787502</v>
      </c>
      <c r="FO10" s="17">
        <v>104.10979003183054</v>
      </c>
      <c r="FP10" s="17">
        <v>100.95594256448501</v>
      </c>
      <c r="FQ10" s="17">
        <v>101.033781254419</v>
      </c>
      <c r="FR10" s="17">
        <v>100.51058495192173</v>
      </c>
      <c r="FS10" s="17">
        <v>100.02211717931466</v>
      </c>
      <c r="FT10" s="17">
        <v>99.985305859541938</v>
      </c>
      <c r="FU10" s="17">
        <v>100.60454559929532</v>
      </c>
      <c r="FV10" s="17">
        <v>99.208597209253369</v>
      </c>
      <c r="FW10" s="17">
        <v>98.913938598766947</v>
      </c>
      <c r="FX10" s="17">
        <v>100.43904817764273</v>
      </c>
      <c r="FY10" s="17">
        <v>100.40362899564821</v>
      </c>
      <c r="FZ10" s="17">
        <v>100.78700577805387</v>
      </c>
      <c r="GA10" s="17">
        <v>101.19710834801383</v>
      </c>
      <c r="GB10" s="17">
        <v>119.97716647406334</v>
      </c>
      <c r="GC10" s="17">
        <v>102.20605616389911</v>
      </c>
      <c r="GD10" s="17">
        <v>99.636737112024676</v>
      </c>
      <c r="GE10" s="17">
        <v>100.19885822260738</v>
      </c>
      <c r="GF10" s="17">
        <v>99.952620016844492</v>
      </c>
      <c r="GG10" s="17">
        <v>101.6623623407292</v>
      </c>
      <c r="GH10" s="17">
        <v>100.67575672827604</v>
      </c>
      <c r="GI10" s="17">
        <v>99.827436054411379</v>
      </c>
      <c r="GJ10" s="17">
        <v>101.97473744466987</v>
      </c>
      <c r="GK10" s="17">
        <v>103.11970334522644</v>
      </c>
      <c r="GL10" s="17">
        <v>109.62370502381953</v>
      </c>
      <c r="GM10" s="17">
        <v>99.191722752546482</v>
      </c>
      <c r="GN10" s="17">
        <v>100.69231862863586</v>
      </c>
    </row>
    <row r="11" spans="1:196" s="32" customFormat="1" ht="12.75" customHeight="1">
      <c r="A11" s="73" t="s">
        <v>3016</v>
      </c>
      <c r="B11" s="15" t="s">
        <v>15</v>
      </c>
      <c r="C11" s="15" t="s">
        <v>15</v>
      </c>
      <c r="D11" s="15" t="s">
        <v>15</v>
      </c>
      <c r="E11" s="15" t="s">
        <v>15</v>
      </c>
      <c r="F11" s="15" t="s">
        <v>15</v>
      </c>
      <c r="G11" s="15" t="s">
        <v>15</v>
      </c>
      <c r="H11" s="15" t="s">
        <v>15</v>
      </c>
      <c r="I11" s="15" t="s">
        <v>15</v>
      </c>
      <c r="J11" s="15" t="s">
        <v>15</v>
      </c>
      <c r="K11" s="15" t="s">
        <v>15</v>
      </c>
      <c r="L11" s="15" t="s">
        <v>15</v>
      </c>
      <c r="M11" s="15" t="s">
        <v>15</v>
      </c>
      <c r="N11" s="15" t="s">
        <v>15</v>
      </c>
      <c r="O11" s="15" t="s">
        <v>15</v>
      </c>
      <c r="P11" s="15" t="s">
        <v>15</v>
      </c>
      <c r="Q11" s="15" t="s">
        <v>15</v>
      </c>
      <c r="R11" s="15" t="s">
        <v>15</v>
      </c>
      <c r="S11" s="15" t="s">
        <v>15</v>
      </c>
      <c r="T11" s="15" t="s">
        <v>15</v>
      </c>
      <c r="U11" s="15" t="s">
        <v>15</v>
      </c>
      <c r="V11" s="15" t="s">
        <v>15</v>
      </c>
      <c r="W11" s="15" t="s">
        <v>15</v>
      </c>
      <c r="X11" s="15" t="s">
        <v>15</v>
      </c>
      <c r="Y11" s="15" t="s">
        <v>15</v>
      </c>
      <c r="Z11" s="15" t="s">
        <v>15</v>
      </c>
      <c r="AA11" s="15" t="s">
        <v>15</v>
      </c>
      <c r="AB11" s="15" t="s">
        <v>15</v>
      </c>
      <c r="AC11" s="15" t="s">
        <v>15</v>
      </c>
      <c r="AD11" s="15" t="s">
        <v>15</v>
      </c>
      <c r="AE11" s="15" t="s">
        <v>15</v>
      </c>
      <c r="AF11" s="15" t="s">
        <v>15</v>
      </c>
      <c r="AG11" s="15" t="s">
        <v>15</v>
      </c>
      <c r="AH11" s="15" t="s">
        <v>15</v>
      </c>
      <c r="AI11" s="15" t="s">
        <v>15</v>
      </c>
      <c r="AJ11" s="15" t="s">
        <v>15</v>
      </c>
      <c r="AK11" s="15" t="s">
        <v>15</v>
      </c>
      <c r="AL11" s="15" t="s">
        <v>15</v>
      </c>
      <c r="AM11" s="15" t="s">
        <v>15</v>
      </c>
      <c r="AN11" s="15" t="s">
        <v>15</v>
      </c>
      <c r="AO11" s="15" t="s">
        <v>15</v>
      </c>
      <c r="AP11" s="15" t="s">
        <v>15</v>
      </c>
      <c r="AQ11" s="15" t="s">
        <v>15</v>
      </c>
      <c r="AR11" s="15" t="s">
        <v>15</v>
      </c>
      <c r="AS11" s="15" t="s">
        <v>15</v>
      </c>
      <c r="AT11" s="15" t="s">
        <v>15</v>
      </c>
      <c r="AU11" s="15" t="s">
        <v>15</v>
      </c>
      <c r="AV11" s="15" t="s">
        <v>15</v>
      </c>
      <c r="AW11" s="15" t="s">
        <v>15</v>
      </c>
      <c r="AX11" s="15" t="s">
        <v>15</v>
      </c>
      <c r="AY11" s="15" t="s">
        <v>15</v>
      </c>
      <c r="AZ11" s="15" t="s">
        <v>15</v>
      </c>
      <c r="BA11" s="15" t="s">
        <v>15</v>
      </c>
      <c r="BB11" s="15" t="s">
        <v>15</v>
      </c>
      <c r="BC11" s="15" t="s">
        <v>15</v>
      </c>
      <c r="BD11" s="15" t="s">
        <v>15</v>
      </c>
      <c r="BE11" s="15" t="s">
        <v>15</v>
      </c>
      <c r="BF11" s="15" t="s">
        <v>15</v>
      </c>
      <c r="BG11" s="15" t="s">
        <v>15</v>
      </c>
      <c r="BH11" s="15" t="s">
        <v>15</v>
      </c>
      <c r="BI11" s="15" t="s">
        <v>15</v>
      </c>
      <c r="BJ11" s="15" t="s">
        <v>15</v>
      </c>
      <c r="BK11" s="15" t="s">
        <v>15</v>
      </c>
      <c r="BL11" s="15" t="s">
        <v>15</v>
      </c>
      <c r="BM11" s="15" t="s">
        <v>15</v>
      </c>
      <c r="BN11" s="15" t="s">
        <v>15</v>
      </c>
      <c r="BO11" s="15" t="s">
        <v>15</v>
      </c>
      <c r="BP11" s="15" t="s">
        <v>15</v>
      </c>
      <c r="BQ11" s="15" t="s">
        <v>15</v>
      </c>
      <c r="BR11" s="15" t="s">
        <v>15</v>
      </c>
      <c r="BS11" s="15" t="s">
        <v>15</v>
      </c>
      <c r="BT11" s="15" t="s">
        <v>15</v>
      </c>
      <c r="BU11" s="15" t="s">
        <v>15</v>
      </c>
      <c r="BV11" s="15" t="s">
        <v>15</v>
      </c>
      <c r="BW11" s="15" t="s">
        <v>15</v>
      </c>
      <c r="BX11" s="15" t="s">
        <v>15</v>
      </c>
      <c r="BY11" s="15" t="s">
        <v>15</v>
      </c>
      <c r="BZ11" s="15" t="s">
        <v>15</v>
      </c>
      <c r="CA11" s="15" t="s">
        <v>15</v>
      </c>
      <c r="CB11" s="15" t="s">
        <v>15</v>
      </c>
      <c r="CC11" s="15" t="s">
        <v>15</v>
      </c>
      <c r="CD11" s="15" t="s">
        <v>15</v>
      </c>
      <c r="CE11" s="15" t="s">
        <v>15</v>
      </c>
      <c r="CF11" s="15" t="s">
        <v>15</v>
      </c>
      <c r="CG11" s="15" t="s">
        <v>15</v>
      </c>
      <c r="CH11" s="15" t="s">
        <v>15</v>
      </c>
      <c r="CI11" s="15" t="s">
        <v>15</v>
      </c>
      <c r="CJ11" s="15" t="s">
        <v>15</v>
      </c>
      <c r="CK11" s="15" t="s">
        <v>15</v>
      </c>
      <c r="CL11" s="15" t="s">
        <v>15</v>
      </c>
      <c r="CM11" s="15" t="s">
        <v>15</v>
      </c>
      <c r="CN11" s="15" t="s">
        <v>15</v>
      </c>
      <c r="CO11" s="15" t="s">
        <v>15</v>
      </c>
      <c r="CP11" s="15" t="s">
        <v>15</v>
      </c>
      <c r="CQ11" s="15" t="s">
        <v>15</v>
      </c>
      <c r="CR11" s="15" t="s">
        <v>15</v>
      </c>
      <c r="CS11" s="15" t="s">
        <v>15</v>
      </c>
      <c r="CT11" s="15" t="s">
        <v>15</v>
      </c>
      <c r="CU11" s="15" t="s">
        <v>15</v>
      </c>
      <c r="CV11" s="15" t="s">
        <v>15</v>
      </c>
      <c r="CW11" s="15" t="s">
        <v>15</v>
      </c>
      <c r="CX11" s="15" t="s">
        <v>15</v>
      </c>
      <c r="CY11" s="15" t="s">
        <v>15</v>
      </c>
      <c r="CZ11" s="15" t="s">
        <v>15</v>
      </c>
      <c r="DA11" s="15" t="s">
        <v>15</v>
      </c>
      <c r="DB11" s="15">
        <v>96.228066227782676</v>
      </c>
      <c r="DC11" s="15" t="s">
        <v>15</v>
      </c>
      <c r="DD11" s="15" t="s">
        <v>15</v>
      </c>
      <c r="DE11" s="15" t="s">
        <v>15</v>
      </c>
      <c r="DF11" s="15" t="s">
        <v>15</v>
      </c>
      <c r="DG11" s="15" t="s">
        <v>15</v>
      </c>
      <c r="DH11" s="15" t="s">
        <v>15</v>
      </c>
      <c r="DI11" s="15" t="s">
        <v>15</v>
      </c>
      <c r="DJ11" s="15" t="s">
        <v>15</v>
      </c>
      <c r="DK11" s="15" t="s">
        <v>15</v>
      </c>
      <c r="DL11" s="15" t="s">
        <v>15</v>
      </c>
      <c r="DM11" s="15">
        <v>98.702898080504383</v>
      </c>
      <c r="DN11" s="15">
        <v>99.812295476364582</v>
      </c>
      <c r="DO11" s="14">
        <v>104.08352389670945</v>
      </c>
      <c r="DP11" s="14">
        <v>101.70945476650898</v>
      </c>
      <c r="DQ11" s="14">
        <v>99.706668499877694</v>
      </c>
      <c r="DR11" s="14">
        <v>99.855992473733863</v>
      </c>
      <c r="DS11" s="14">
        <v>100.46819457756919</v>
      </c>
      <c r="DT11" s="14">
        <v>101.68600471180224</v>
      </c>
      <c r="DU11" s="14">
        <v>99.02192979062842</v>
      </c>
      <c r="DV11" s="14">
        <v>99.634276317135274</v>
      </c>
      <c r="DW11" s="14">
        <v>101.1469299785183</v>
      </c>
      <c r="DX11" s="14">
        <v>100.30114204680112</v>
      </c>
      <c r="DY11" s="14">
        <v>100.31746332774807</v>
      </c>
      <c r="DZ11" s="14">
        <v>100.07248468732857</v>
      </c>
      <c r="EA11" s="14">
        <v>100.12501089927137</v>
      </c>
      <c r="EB11" s="14">
        <v>104.49638715634455</v>
      </c>
      <c r="EC11" s="14">
        <v>101.35582341004721</v>
      </c>
      <c r="ED11" s="14">
        <v>100.08037725541234</v>
      </c>
      <c r="EE11" s="14">
        <v>100.64930374815316</v>
      </c>
      <c r="EF11" s="14">
        <v>104.87631671769134</v>
      </c>
      <c r="EG11" s="14">
        <v>100.97122032553739</v>
      </c>
      <c r="EH11" s="14">
        <v>97.170860260283646</v>
      </c>
      <c r="EI11" s="14">
        <v>93.081845871216885</v>
      </c>
      <c r="EJ11" s="14">
        <v>100.3829964060461</v>
      </c>
      <c r="EK11" s="14">
        <v>99.969997905819056</v>
      </c>
      <c r="EL11" s="14">
        <v>102.47204963136028</v>
      </c>
      <c r="EM11" s="14">
        <v>102.76928358087957</v>
      </c>
      <c r="EN11" s="14">
        <v>101.1014040085432</v>
      </c>
      <c r="EO11" s="14">
        <v>104.78027179560718</v>
      </c>
      <c r="EP11" s="14">
        <v>101.06325103480103</v>
      </c>
      <c r="EQ11" s="14">
        <v>100.71847313438576</v>
      </c>
      <c r="ER11" s="14">
        <v>99.395638415443528</v>
      </c>
      <c r="ES11" s="14">
        <v>99.899676983122333</v>
      </c>
      <c r="ET11" s="14">
        <v>101.64270063637582</v>
      </c>
      <c r="EU11" s="14">
        <v>99.598410722887792</v>
      </c>
      <c r="EV11" s="14">
        <v>101.87501295119581</v>
      </c>
      <c r="EW11" s="14">
        <v>100.02455864641018</v>
      </c>
      <c r="EX11" s="14">
        <v>100.05566469126927</v>
      </c>
      <c r="EY11" s="14">
        <v>100.69947710834339</v>
      </c>
      <c r="EZ11" s="14">
        <v>99.969521269730208</v>
      </c>
      <c r="FA11" s="14">
        <v>99.771448399917546</v>
      </c>
      <c r="FB11" s="14">
        <v>102.87454462810967</v>
      </c>
      <c r="FC11" s="14">
        <v>100.68778448849631</v>
      </c>
      <c r="FD11" s="14">
        <v>99.996710407829369</v>
      </c>
      <c r="FE11" s="14">
        <v>99.792341937772733</v>
      </c>
      <c r="FF11" s="14">
        <v>100.61187275112387</v>
      </c>
      <c r="FG11" s="14">
        <v>101.89033726515149</v>
      </c>
      <c r="FH11" s="14">
        <v>99.380066819569194</v>
      </c>
      <c r="FI11" s="14">
        <v>98.503849427358716</v>
      </c>
      <c r="FJ11" s="14">
        <v>99.576250245831389</v>
      </c>
      <c r="FK11" s="14">
        <v>100.11310065906099</v>
      </c>
      <c r="FL11" s="14">
        <v>100.39287870033912</v>
      </c>
      <c r="FM11" s="14">
        <v>100.64230932211635</v>
      </c>
      <c r="FN11" s="14">
        <v>101.29390451087662</v>
      </c>
      <c r="FO11" s="14">
        <v>105.41307371882938</v>
      </c>
      <c r="FP11" s="14">
        <v>101.64147695724866</v>
      </c>
      <c r="FQ11" s="14">
        <v>100.66912666220453</v>
      </c>
      <c r="FR11" s="14">
        <v>99.551192220311819</v>
      </c>
      <c r="FS11" s="14">
        <v>101.64187904698491</v>
      </c>
      <c r="FT11" s="14">
        <v>100.89492566190653</v>
      </c>
      <c r="FU11" s="14">
        <v>99.915309860918995</v>
      </c>
      <c r="FV11" s="14">
        <v>97.975674771921177</v>
      </c>
      <c r="FW11" s="14">
        <v>98.901786533499958</v>
      </c>
      <c r="FX11" s="14">
        <v>100.29569933884734</v>
      </c>
      <c r="FY11" s="14">
        <v>101.87372459381132</v>
      </c>
      <c r="FZ11" s="14">
        <v>99.636105148490856</v>
      </c>
      <c r="GA11" s="14">
        <v>102.38186965032574</v>
      </c>
      <c r="GB11" s="14">
        <v>118.90124970910219</v>
      </c>
      <c r="GC11" s="14">
        <v>102.03554296376664</v>
      </c>
      <c r="GD11" s="14">
        <v>100.70746796886509</v>
      </c>
      <c r="GE11" s="14">
        <v>98.964749360913402</v>
      </c>
      <c r="GF11" s="14">
        <v>101.43537683410837</v>
      </c>
      <c r="GG11" s="14">
        <v>101.39388291122732</v>
      </c>
      <c r="GH11" s="14">
        <v>99.966555520324903</v>
      </c>
      <c r="GI11" s="14">
        <v>99.627163035035281</v>
      </c>
      <c r="GJ11" s="14">
        <v>103.19234656825822</v>
      </c>
      <c r="GK11" s="14">
        <v>103.21377610678209</v>
      </c>
      <c r="GL11" s="14">
        <v>106.33758086222738</v>
      </c>
      <c r="GM11" s="14">
        <v>99.891374268259142</v>
      </c>
      <c r="GN11" s="14">
        <v>100.83019984487993</v>
      </c>
    </row>
    <row r="12" spans="1:196" s="32" customFormat="1" ht="12.75" customHeight="1">
      <c r="A12" s="73" t="s">
        <v>3017</v>
      </c>
      <c r="B12" s="15" t="s">
        <v>15</v>
      </c>
      <c r="C12" s="15" t="s">
        <v>15</v>
      </c>
      <c r="D12" s="15" t="s">
        <v>15</v>
      </c>
      <c r="E12" s="15" t="s">
        <v>15</v>
      </c>
      <c r="F12" s="15" t="s">
        <v>15</v>
      </c>
      <c r="G12" s="15" t="s">
        <v>15</v>
      </c>
      <c r="H12" s="15" t="s">
        <v>15</v>
      </c>
      <c r="I12" s="15" t="s">
        <v>15</v>
      </c>
      <c r="J12" s="15" t="s">
        <v>15</v>
      </c>
      <c r="K12" s="15" t="s">
        <v>15</v>
      </c>
      <c r="L12" s="15" t="s">
        <v>15</v>
      </c>
      <c r="M12" s="15" t="s">
        <v>15</v>
      </c>
      <c r="N12" s="15" t="s">
        <v>15</v>
      </c>
      <c r="O12" s="17">
        <v>170.1555389427258</v>
      </c>
      <c r="P12" s="17">
        <v>105.65986482903284</v>
      </c>
      <c r="Q12" s="17">
        <v>105.0751084661036</v>
      </c>
      <c r="R12" s="17">
        <v>115.92321215968879</v>
      </c>
      <c r="S12" s="17">
        <v>106.66818804722801</v>
      </c>
      <c r="T12" s="17">
        <v>108.30977481410149</v>
      </c>
      <c r="U12" s="17">
        <v>101.53329999813259</v>
      </c>
      <c r="V12" s="17">
        <v>96.61670653353292</v>
      </c>
      <c r="W12" s="17">
        <v>105.12099593848643</v>
      </c>
      <c r="X12" s="17">
        <v>100.61751049840579</v>
      </c>
      <c r="Y12" s="17">
        <v>104.60298589383</v>
      </c>
      <c r="Z12" s="17">
        <v>98.644045775286159</v>
      </c>
      <c r="AA12" s="17">
        <v>106.88690271605925</v>
      </c>
      <c r="AB12" s="17">
        <v>145.51266268275182</v>
      </c>
      <c r="AC12" s="17">
        <v>107.78336773839096</v>
      </c>
      <c r="AD12" s="17">
        <v>106.26241211300609</v>
      </c>
      <c r="AE12" s="17">
        <v>106.26973157818691</v>
      </c>
      <c r="AF12" s="17">
        <v>99.465803854229634</v>
      </c>
      <c r="AG12" s="17">
        <v>101.38523116222657</v>
      </c>
      <c r="AH12" s="17">
        <v>101.78542509568544</v>
      </c>
      <c r="AI12" s="17">
        <v>101.80864922730682</v>
      </c>
      <c r="AJ12" s="17">
        <v>101.26342456372832</v>
      </c>
      <c r="AK12" s="17">
        <v>103.50174004081514</v>
      </c>
      <c r="AL12" s="17">
        <v>100.92145030119535</v>
      </c>
      <c r="AM12" s="17">
        <v>106.14687657738654</v>
      </c>
      <c r="AN12" s="17">
        <v>101.89433950098767</v>
      </c>
      <c r="AO12" s="17">
        <v>129.22022323653144</v>
      </c>
      <c r="AP12" s="17">
        <v>105.04873629377084</v>
      </c>
      <c r="AQ12" s="17">
        <v>106.42463986805485</v>
      </c>
      <c r="AR12" s="17">
        <v>104.63712912951013</v>
      </c>
      <c r="AS12" s="17">
        <v>101.34868015822266</v>
      </c>
      <c r="AT12" s="17">
        <v>107.22827461155219</v>
      </c>
      <c r="AU12" s="17">
        <v>97.58571299763183</v>
      </c>
      <c r="AV12" s="17">
        <v>95.664707055285504</v>
      </c>
      <c r="AW12" s="17">
        <v>97.862170039760983</v>
      </c>
      <c r="AX12" s="17">
        <v>100.26923013132844</v>
      </c>
      <c r="AY12" s="17">
        <v>102.0536942784603</v>
      </c>
      <c r="AZ12" s="17">
        <v>104.93210220251237</v>
      </c>
      <c r="BA12" s="17">
        <v>103.61595226901824</v>
      </c>
      <c r="BB12" s="17">
        <v>105.99026055059966</v>
      </c>
      <c r="BC12" s="17">
        <v>106.36356359534076</v>
      </c>
      <c r="BD12" s="17">
        <v>101.85224197912962</v>
      </c>
      <c r="BE12" s="17">
        <v>100.17296984876832</v>
      </c>
      <c r="BF12" s="17">
        <v>98.31433664066806</v>
      </c>
      <c r="BG12" s="17">
        <v>102.33263095829103</v>
      </c>
      <c r="BH12" s="17">
        <v>101.44688566948705</v>
      </c>
      <c r="BI12" s="17">
        <v>99.253263286097294</v>
      </c>
      <c r="BJ12" s="17">
        <v>98.451893658271345</v>
      </c>
      <c r="BK12" s="17">
        <v>98.353825857970818</v>
      </c>
      <c r="BL12" s="17">
        <v>101.25166870284339</v>
      </c>
      <c r="BM12" s="17">
        <v>100.04907851768832</v>
      </c>
      <c r="BN12" s="17">
        <v>98.28942991985231</v>
      </c>
      <c r="BO12" s="17">
        <v>116.42872624776545</v>
      </c>
      <c r="BP12" s="17">
        <v>103.74032652843019</v>
      </c>
      <c r="BQ12" s="17">
        <v>99.438117398641822</v>
      </c>
      <c r="BR12" s="17">
        <v>101.00229710244959</v>
      </c>
      <c r="BS12" s="17">
        <v>99.740985447484334</v>
      </c>
      <c r="BT12" s="17">
        <v>105.36392068680603</v>
      </c>
      <c r="BU12" s="17">
        <v>101.14760203779423</v>
      </c>
      <c r="BV12" s="17">
        <v>96.017679633238103</v>
      </c>
      <c r="BW12" s="17">
        <v>100.55675212698247</v>
      </c>
      <c r="BX12" s="17">
        <v>99.125228464476635</v>
      </c>
      <c r="BY12" s="17">
        <v>100.99223898790244</v>
      </c>
      <c r="BZ12" s="17">
        <v>105.78352574407003</v>
      </c>
      <c r="CA12" s="17">
        <v>102.81454037306112</v>
      </c>
      <c r="CB12" s="17">
        <v>150.59517862562345</v>
      </c>
      <c r="CC12" s="17">
        <v>105.31924365901337</v>
      </c>
      <c r="CD12" s="17">
        <v>100.49395457762039</v>
      </c>
      <c r="CE12" s="17">
        <v>103.0216149004595</v>
      </c>
      <c r="CF12" s="17">
        <v>106.13385367651729</v>
      </c>
      <c r="CG12" s="17">
        <v>104.32241946945973</v>
      </c>
      <c r="CH12" s="17">
        <v>110.20076745409139</v>
      </c>
      <c r="CI12" s="17">
        <v>99.475789421965089</v>
      </c>
      <c r="CJ12" s="17">
        <v>101.46142507328537</v>
      </c>
      <c r="CK12" s="17">
        <v>100.63058241409782</v>
      </c>
      <c r="CL12" s="17">
        <v>104.37524660866903</v>
      </c>
      <c r="CM12" s="17">
        <v>104.3913997574851</v>
      </c>
      <c r="CN12" s="17">
        <v>102.28413317418361</v>
      </c>
      <c r="CO12" s="17">
        <v>113.36188664288029</v>
      </c>
      <c r="CP12" s="17">
        <v>102.94880933345236</v>
      </c>
      <c r="CQ12" s="17">
        <v>101.92078404688911</v>
      </c>
      <c r="CR12" s="17">
        <v>101.04197183282236</v>
      </c>
      <c r="CS12" s="17">
        <v>100.28688544538866</v>
      </c>
      <c r="CT12" s="17">
        <v>100.13109911642151</v>
      </c>
      <c r="CU12" s="17">
        <v>100.73155830306084</v>
      </c>
      <c r="CV12" s="17">
        <v>98.45644485119</v>
      </c>
      <c r="CW12" s="17">
        <v>98.629882404779195</v>
      </c>
      <c r="CX12" s="17">
        <v>101.99864437361737</v>
      </c>
      <c r="CY12" s="17">
        <v>102.6038953280636</v>
      </c>
      <c r="CZ12" s="17">
        <v>101.96237053797734</v>
      </c>
      <c r="DA12" s="17">
        <v>102.01207883834952</v>
      </c>
      <c r="DB12" s="17">
        <v>102.2650691353614</v>
      </c>
      <c r="DC12" s="17">
        <v>100.87157619540747</v>
      </c>
      <c r="DD12" s="17">
        <v>100.10526273274544</v>
      </c>
      <c r="DE12" s="17">
        <v>100.49528625494355</v>
      </c>
      <c r="DF12" s="17">
        <v>101.37594328006996</v>
      </c>
      <c r="DG12" s="17">
        <v>101.35884516484579</v>
      </c>
      <c r="DH12" s="17">
        <v>98.954527308539795</v>
      </c>
      <c r="DI12" s="17">
        <v>98.06072615737196</v>
      </c>
      <c r="DJ12" s="17">
        <v>97.69887748421732</v>
      </c>
      <c r="DK12" s="17">
        <v>99.834404723611271</v>
      </c>
      <c r="DL12" s="17">
        <v>100.50603649329869</v>
      </c>
      <c r="DM12" s="17">
        <v>100.89782423156797</v>
      </c>
      <c r="DN12" s="17">
        <v>102.18445142502259</v>
      </c>
      <c r="DO12" s="17">
        <v>100.3360780214644</v>
      </c>
      <c r="DP12" s="17">
        <v>100.80708916879485</v>
      </c>
      <c r="DQ12" s="17">
        <v>100.030931395921</v>
      </c>
      <c r="DR12" s="17">
        <v>100.12871328855609</v>
      </c>
      <c r="DS12" s="17">
        <v>100.44297886600187</v>
      </c>
      <c r="DT12" s="17">
        <v>100.63972595013962</v>
      </c>
      <c r="DU12" s="17">
        <v>97.918439793171359</v>
      </c>
      <c r="DV12" s="17">
        <v>98.883301227282914</v>
      </c>
      <c r="DW12" s="17">
        <v>98.098273408201649</v>
      </c>
      <c r="DX12" s="17">
        <v>99.959300654473935</v>
      </c>
      <c r="DY12" s="17">
        <v>100.18065072562861</v>
      </c>
      <c r="DZ12" s="17">
        <v>101.94733320959872</v>
      </c>
      <c r="EA12" s="17">
        <v>101.37812827055058</v>
      </c>
      <c r="EB12" s="17">
        <v>110.10496546153989</v>
      </c>
      <c r="EC12" s="17">
        <v>100.61874041552889</v>
      </c>
      <c r="ED12" s="17">
        <v>100.36848172649768</v>
      </c>
      <c r="EE12" s="17">
        <v>101.76075080788966</v>
      </c>
      <c r="EF12" s="17">
        <v>100.9526549041183</v>
      </c>
      <c r="EG12" s="17">
        <v>101.19559730445688</v>
      </c>
      <c r="EH12" s="17">
        <v>99.70996279399337</v>
      </c>
      <c r="EI12" s="17">
        <v>96.502337984748294</v>
      </c>
      <c r="EJ12" s="17">
        <v>100.45095060034048</v>
      </c>
      <c r="EK12" s="17">
        <v>100.46660368005045</v>
      </c>
      <c r="EL12" s="17">
        <v>103.04044052238572</v>
      </c>
      <c r="EM12" s="17">
        <v>103.4363944887597</v>
      </c>
      <c r="EN12" s="17">
        <v>101.36481215784958</v>
      </c>
      <c r="EO12" s="17">
        <v>100.36899665202658</v>
      </c>
      <c r="EP12" s="17">
        <v>100.82496117423464</v>
      </c>
      <c r="EQ12" s="17">
        <v>99.54438186517352</v>
      </c>
      <c r="ER12" s="17">
        <v>100.15450504799315</v>
      </c>
      <c r="ES12" s="17">
        <v>98.829676925533178</v>
      </c>
      <c r="ET12" s="17">
        <v>99.785056473175331</v>
      </c>
      <c r="EU12" s="17">
        <v>99.731453747656317</v>
      </c>
      <c r="EV12" s="17">
        <v>98.687789559685172</v>
      </c>
      <c r="EW12" s="17">
        <v>99.632447867142858</v>
      </c>
      <c r="EX12" s="17">
        <v>101.8772358158198</v>
      </c>
      <c r="EY12" s="17">
        <v>100.50906272492672</v>
      </c>
      <c r="EZ12" s="17">
        <v>100.43427626848663</v>
      </c>
      <c r="FA12" s="17">
        <v>100.39930134651465</v>
      </c>
      <c r="FB12" s="17">
        <v>104.3870212421271</v>
      </c>
      <c r="FC12" s="17">
        <v>100.66282468164339</v>
      </c>
      <c r="FD12" s="17">
        <v>100.51813002339635</v>
      </c>
      <c r="FE12" s="17">
        <v>100.36281770115998</v>
      </c>
      <c r="FF12" s="17">
        <v>99.704952395781106</v>
      </c>
      <c r="FG12" s="17">
        <v>100.3996612875174</v>
      </c>
      <c r="FH12" s="17">
        <v>99.342893145345229</v>
      </c>
      <c r="FI12" s="17">
        <v>99.072626411019854</v>
      </c>
      <c r="FJ12" s="17">
        <v>99.813572982124128</v>
      </c>
      <c r="FK12" s="17">
        <v>101.03612959999342</v>
      </c>
      <c r="FL12" s="17">
        <v>100.47595686496338</v>
      </c>
      <c r="FM12" s="17">
        <v>100.20431084953985</v>
      </c>
      <c r="FN12" s="17">
        <v>102.75567766144714</v>
      </c>
      <c r="FO12" s="17">
        <v>109.53859360776306</v>
      </c>
      <c r="FP12" s="17">
        <v>102.49091899451042</v>
      </c>
      <c r="FQ12" s="17">
        <v>103.08152469503902</v>
      </c>
      <c r="FR12" s="17">
        <v>99.481589465151998</v>
      </c>
      <c r="FS12" s="17">
        <v>100.5304524696118</v>
      </c>
      <c r="FT12" s="17">
        <v>99.839726637492006</v>
      </c>
      <c r="FU12" s="17">
        <v>99.466843658873827</v>
      </c>
      <c r="FV12" s="17">
        <v>98.091966991581756</v>
      </c>
      <c r="FW12" s="17">
        <v>100.82882928634025</v>
      </c>
      <c r="FX12" s="17">
        <v>101.97621565606897</v>
      </c>
      <c r="FY12" s="17">
        <v>99.708469621111703</v>
      </c>
      <c r="FZ12" s="17">
        <v>101.06899150796038</v>
      </c>
      <c r="GA12" s="17">
        <v>102.70978610201269</v>
      </c>
      <c r="GB12" s="17">
        <v>121.24389917229273</v>
      </c>
      <c r="GC12" s="17">
        <v>102.14543341609202</v>
      </c>
      <c r="GD12" s="17">
        <v>99.788334551351966</v>
      </c>
      <c r="GE12" s="17">
        <v>100.213355144126</v>
      </c>
      <c r="GF12" s="17">
        <v>100.04023145144959</v>
      </c>
      <c r="GG12" s="17">
        <v>100.02894598945997</v>
      </c>
      <c r="GH12" s="17">
        <v>99.520335436657561</v>
      </c>
      <c r="GI12" s="17">
        <v>99.474126994655222</v>
      </c>
      <c r="GJ12" s="17">
        <v>103.98030799385502</v>
      </c>
      <c r="GK12" s="17">
        <v>105.22497465925416</v>
      </c>
      <c r="GL12" s="17">
        <v>107.80632630777562</v>
      </c>
      <c r="GM12" s="17">
        <v>100.57859368512769</v>
      </c>
      <c r="GN12" s="17">
        <v>100.9935129769366</v>
      </c>
    </row>
    <row r="13" spans="1:196" s="32" customFormat="1" ht="12.75" customHeight="1">
      <c r="A13" s="73" t="s">
        <v>3018</v>
      </c>
      <c r="B13" s="17">
        <v>990.29759176225161</v>
      </c>
      <c r="C13" s="17">
        <v>141.14507443441192</v>
      </c>
      <c r="D13" s="17">
        <v>117.53242007288465</v>
      </c>
      <c r="E13" s="17">
        <v>114.67214161679455</v>
      </c>
      <c r="F13" s="17">
        <v>109.39733880183491</v>
      </c>
      <c r="G13" s="17">
        <v>157.71192582161729</v>
      </c>
      <c r="H13" s="17">
        <v>102.80964383245153</v>
      </c>
      <c r="I13" s="17">
        <v>196.01408616718655</v>
      </c>
      <c r="J13" s="17">
        <v>87.951376058587073</v>
      </c>
      <c r="K13" s="17">
        <v>111.97852945617926</v>
      </c>
      <c r="L13" s="17">
        <v>110.52752934016046</v>
      </c>
      <c r="M13" s="17">
        <v>124.27794733263143</v>
      </c>
      <c r="N13" s="17">
        <v>110.6751278134869</v>
      </c>
      <c r="O13" s="17">
        <v>279.97707585748202</v>
      </c>
      <c r="P13" s="17">
        <v>111.89467520177669</v>
      </c>
      <c r="Q13" s="17">
        <v>134.47551662823614</v>
      </c>
      <c r="R13" s="17">
        <v>102.49069036551815</v>
      </c>
      <c r="S13" s="17">
        <v>104.04845777246514</v>
      </c>
      <c r="T13" s="17">
        <v>103.22699851235075</v>
      </c>
      <c r="U13" s="17">
        <v>101.18485010083297</v>
      </c>
      <c r="V13" s="17">
        <v>101.68037300436316</v>
      </c>
      <c r="W13" s="17">
        <v>103.17411269411313</v>
      </c>
      <c r="X13" s="17">
        <v>102.70902305122524</v>
      </c>
      <c r="Y13" s="17">
        <v>102.40038080301311</v>
      </c>
      <c r="Z13" s="17">
        <v>139.9791965850325</v>
      </c>
      <c r="AA13" s="17">
        <v>108.15819572276477</v>
      </c>
      <c r="AB13" s="17">
        <v>131.51238159438731</v>
      </c>
      <c r="AC13" s="17">
        <v>105.08880462885246</v>
      </c>
      <c r="AD13" s="17">
        <v>105.64812057458161</v>
      </c>
      <c r="AE13" s="17">
        <v>101.05614940962057</v>
      </c>
      <c r="AF13" s="17">
        <v>100.40912923703638</v>
      </c>
      <c r="AG13" s="17">
        <v>101.6594566042348</v>
      </c>
      <c r="AH13" s="17">
        <v>103.31691812387749</v>
      </c>
      <c r="AI13" s="17">
        <v>102.65777961104179</v>
      </c>
      <c r="AJ13" s="17">
        <v>101.32760749872696</v>
      </c>
      <c r="AK13" s="17">
        <v>103.2043223844241</v>
      </c>
      <c r="AL13" s="17">
        <v>100.31404098592034</v>
      </c>
      <c r="AM13" s="17">
        <v>100.47475522229125</v>
      </c>
      <c r="AN13" s="17">
        <v>102.7204745121515</v>
      </c>
      <c r="AO13" s="17">
        <v>134.74261749089379</v>
      </c>
      <c r="AP13" s="17">
        <v>104.62131239786299</v>
      </c>
      <c r="AQ13" s="17">
        <v>101.99662124464577</v>
      </c>
      <c r="AR13" s="17">
        <v>104.72596711987654</v>
      </c>
      <c r="AS13" s="17">
        <v>106.11531521605251</v>
      </c>
      <c r="AT13" s="17">
        <v>102.68665955647882</v>
      </c>
      <c r="AU13" s="17">
        <v>103.01766299313667</v>
      </c>
      <c r="AV13" s="17">
        <v>98.504545573145521</v>
      </c>
      <c r="AW13" s="17">
        <v>98.727422782368137</v>
      </c>
      <c r="AX13" s="17">
        <v>99.292854012464204</v>
      </c>
      <c r="AY13" s="17">
        <v>101.15459225114995</v>
      </c>
      <c r="AZ13" s="17">
        <v>103.62740113611805</v>
      </c>
      <c r="BA13" s="17">
        <v>106.11299833915304</v>
      </c>
      <c r="BB13" s="17">
        <v>112.09192095189103</v>
      </c>
      <c r="BC13" s="17">
        <v>101.11402936500984</v>
      </c>
      <c r="BD13" s="17">
        <v>102.67192461939921</v>
      </c>
      <c r="BE13" s="17">
        <v>99.520607666399698</v>
      </c>
      <c r="BF13" s="17">
        <v>102.76481268596784</v>
      </c>
      <c r="BG13" s="17">
        <v>100.88199035103209</v>
      </c>
      <c r="BH13" s="17">
        <v>103.2229213353115</v>
      </c>
      <c r="BI13" s="17">
        <v>100.21385867055011</v>
      </c>
      <c r="BJ13" s="17">
        <v>98.736648148737004</v>
      </c>
      <c r="BK13" s="17">
        <v>99.816964407240647</v>
      </c>
      <c r="BL13" s="17">
        <v>99.618040209024699</v>
      </c>
      <c r="BM13" s="17">
        <v>103.03111054043586</v>
      </c>
      <c r="BN13" s="17">
        <v>100.01083471749561</v>
      </c>
      <c r="BO13" s="17">
        <v>121.10080394735105</v>
      </c>
      <c r="BP13" s="17">
        <v>101.57385181178125</v>
      </c>
      <c r="BQ13" s="17">
        <v>100.64995734379316</v>
      </c>
      <c r="BR13" s="17">
        <v>100.34292218285744</v>
      </c>
      <c r="BS13" s="17">
        <v>100.93604954037008</v>
      </c>
      <c r="BT13" s="17">
        <v>103.32585661784496</v>
      </c>
      <c r="BU13" s="17">
        <v>101.30910084422172</v>
      </c>
      <c r="BV13" s="17">
        <v>99.386445268490291</v>
      </c>
      <c r="BW13" s="17">
        <v>97.395432946224645</v>
      </c>
      <c r="BX13" s="17">
        <v>102.2891954476374</v>
      </c>
      <c r="BY13" s="17">
        <v>100.48959006932765</v>
      </c>
      <c r="BZ13" s="17">
        <v>107.04782465346037</v>
      </c>
      <c r="CA13" s="17">
        <v>104.89784175586476</v>
      </c>
      <c r="CB13" s="17">
        <v>140.54298956761212</v>
      </c>
      <c r="CC13" s="17">
        <v>105.3775044989804</v>
      </c>
      <c r="CD13" s="17">
        <v>101.73076102796112</v>
      </c>
      <c r="CE13" s="17">
        <v>101.46412644375748</v>
      </c>
      <c r="CF13" s="17">
        <v>105.46527531331793</v>
      </c>
      <c r="CG13" s="17">
        <v>110.1061531071275</v>
      </c>
      <c r="CH13" s="17">
        <v>110.03880753955038</v>
      </c>
      <c r="CI13" s="17">
        <v>100.60234273927007</v>
      </c>
      <c r="CJ13" s="17">
        <v>96.095688589427326</v>
      </c>
      <c r="CK13" s="17">
        <v>99.993343690730626</v>
      </c>
      <c r="CL13" s="17">
        <v>103.75882630295494</v>
      </c>
      <c r="CM13" s="17">
        <v>100.82257240290443</v>
      </c>
      <c r="CN13" s="17">
        <v>99.991617859423926</v>
      </c>
      <c r="CO13" s="17">
        <v>111.85726454530669</v>
      </c>
      <c r="CP13" s="17">
        <v>102.49839671837337</v>
      </c>
      <c r="CQ13" s="17">
        <v>101.94459941122818</v>
      </c>
      <c r="CR13" s="17">
        <v>102.29748442711677</v>
      </c>
      <c r="CS13" s="17">
        <v>100.36372367863051</v>
      </c>
      <c r="CT13" s="17">
        <v>103.30833552906174</v>
      </c>
      <c r="CU13" s="17">
        <v>100.77287390071727</v>
      </c>
      <c r="CV13" s="17">
        <v>98.174552405262645</v>
      </c>
      <c r="CW13" s="17">
        <v>98.625867965624764</v>
      </c>
      <c r="CX13" s="17">
        <v>100.51253525534685</v>
      </c>
      <c r="CY13" s="17">
        <v>101.32770687472943</v>
      </c>
      <c r="CZ13" s="17">
        <v>101.79696279823418</v>
      </c>
      <c r="DA13" s="17">
        <v>99.767515465670158</v>
      </c>
      <c r="DB13" s="17">
        <v>104.82404600123854</v>
      </c>
      <c r="DC13" s="17">
        <v>100.48890432466051</v>
      </c>
      <c r="DD13" s="17">
        <v>101.24320911899665</v>
      </c>
      <c r="DE13" s="17">
        <v>100.3506691769263</v>
      </c>
      <c r="DF13" s="17">
        <v>101.99631618844356</v>
      </c>
      <c r="DG13" s="17">
        <v>104.92710064074329</v>
      </c>
      <c r="DH13" s="17">
        <v>100.64695623791017</v>
      </c>
      <c r="DI13" s="17">
        <v>96.850861669392756</v>
      </c>
      <c r="DJ13" s="17">
        <v>96.733307922321714</v>
      </c>
      <c r="DK13" s="17">
        <v>99.252438939059161</v>
      </c>
      <c r="DL13" s="17">
        <v>100.73606694255646</v>
      </c>
      <c r="DM13" s="17">
        <v>99.493188711011797</v>
      </c>
      <c r="DN13" s="17">
        <v>102.27878569880238</v>
      </c>
      <c r="DO13" s="17">
        <v>102.3547413690338</v>
      </c>
      <c r="DP13" s="17">
        <v>101.58993175220563</v>
      </c>
      <c r="DQ13" s="17">
        <v>100.31823942310467</v>
      </c>
      <c r="DR13" s="17">
        <v>99.412260772648679</v>
      </c>
      <c r="DS13" s="17">
        <v>102.43304300009193</v>
      </c>
      <c r="DT13" s="17">
        <v>102.11292366241108</v>
      </c>
      <c r="DU13" s="17">
        <v>101.06664406247958</v>
      </c>
      <c r="DV13" s="17">
        <v>97.593233714448786</v>
      </c>
      <c r="DW13" s="17">
        <v>97.458385487500436</v>
      </c>
      <c r="DX13" s="17">
        <v>99.298136301918973</v>
      </c>
      <c r="DY13" s="17">
        <v>99.801301221147625</v>
      </c>
      <c r="DZ13" s="17">
        <v>100.42143432343076</v>
      </c>
      <c r="EA13" s="17">
        <v>100.96391249788705</v>
      </c>
      <c r="EB13" s="17">
        <v>105.91815314179827</v>
      </c>
      <c r="EC13" s="17">
        <v>100.65257590850483</v>
      </c>
      <c r="ED13" s="17">
        <v>100.97687087228509</v>
      </c>
      <c r="EE13" s="17">
        <v>101.02612639222824</v>
      </c>
      <c r="EF13" s="17">
        <v>101.81517196106087</v>
      </c>
      <c r="EG13" s="17">
        <v>101.88811512509388</v>
      </c>
      <c r="EH13" s="17">
        <v>96.914523537883085</v>
      </c>
      <c r="EI13" s="17">
        <v>97.44153446049981</v>
      </c>
      <c r="EJ13" s="17">
        <v>99.868059977081771</v>
      </c>
      <c r="EK13" s="17">
        <v>99.891891924974288</v>
      </c>
      <c r="EL13" s="17">
        <v>103.73706417465378</v>
      </c>
      <c r="EM13" s="17">
        <v>101.63700717204568</v>
      </c>
      <c r="EN13" s="17">
        <v>100.10435473232167</v>
      </c>
      <c r="EO13" s="17">
        <v>101.77069563703667</v>
      </c>
      <c r="EP13" s="17">
        <v>99.655246057377582</v>
      </c>
      <c r="EQ13" s="17">
        <v>100.48025836030207</v>
      </c>
      <c r="ER13" s="17">
        <v>99.826552906440767</v>
      </c>
      <c r="ES13" s="17">
        <v>99.482281164876369</v>
      </c>
      <c r="ET13" s="17">
        <v>100.02482024027195</v>
      </c>
      <c r="EU13" s="17">
        <v>101.64810399736406</v>
      </c>
      <c r="EV13" s="17">
        <v>100.06726771306099</v>
      </c>
      <c r="EW13" s="17">
        <v>99.59110222578154</v>
      </c>
      <c r="EX13" s="17">
        <v>99.70070208981349</v>
      </c>
      <c r="EY13" s="17">
        <v>100.25104895341043</v>
      </c>
      <c r="EZ13" s="17">
        <v>100.13039832896769</v>
      </c>
      <c r="FA13" s="17">
        <v>100.92001250160479</v>
      </c>
      <c r="FB13" s="17">
        <v>105.30009433633963</v>
      </c>
      <c r="FC13" s="17">
        <v>100.88514642213076</v>
      </c>
      <c r="FD13" s="17">
        <v>100.20975584196823</v>
      </c>
      <c r="FE13" s="17">
        <v>100.88613976110794</v>
      </c>
      <c r="FF13" s="17">
        <v>100.03760542513575</v>
      </c>
      <c r="FG13" s="17">
        <v>102.07598652696706</v>
      </c>
      <c r="FH13" s="17">
        <v>100.99835981227261</v>
      </c>
      <c r="FI13" s="17">
        <v>98.616176892204933</v>
      </c>
      <c r="FJ13" s="17">
        <v>99.248119983578505</v>
      </c>
      <c r="FK13" s="17">
        <v>99.978666519585772</v>
      </c>
      <c r="FL13" s="17">
        <v>100.85325781322636</v>
      </c>
      <c r="FM13" s="17">
        <v>100.54973341773992</v>
      </c>
      <c r="FN13" s="17">
        <v>100.88118671035498</v>
      </c>
      <c r="FO13" s="17">
        <v>104.92498924242788</v>
      </c>
      <c r="FP13" s="17">
        <v>101.10533905095222</v>
      </c>
      <c r="FQ13" s="17">
        <v>101.43673383550691</v>
      </c>
      <c r="FR13" s="17">
        <v>100.09783369502476</v>
      </c>
      <c r="FS13" s="17">
        <v>100.92052126076563</v>
      </c>
      <c r="FT13" s="17">
        <v>100.72030143321014</v>
      </c>
      <c r="FU13" s="17">
        <v>101.79613202485838</v>
      </c>
      <c r="FV13" s="17">
        <v>97.861053269342804</v>
      </c>
      <c r="FW13" s="17">
        <v>98.595856249352664</v>
      </c>
      <c r="FX13" s="17">
        <v>100.24946089500155</v>
      </c>
      <c r="FY13" s="17">
        <v>101.06936048151083</v>
      </c>
      <c r="FZ13" s="17">
        <v>100.18727537582744</v>
      </c>
      <c r="GA13" s="17">
        <v>100.84966305823826</v>
      </c>
      <c r="GB13" s="17">
        <v>122.13758789110855</v>
      </c>
      <c r="GC13" s="17">
        <v>101.54605363296373</v>
      </c>
      <c r="GD13" s="17">
        <v>99.232865561295839</v>
      </c>
      <c r="GE13" s="17">
        <v>100.03475431295168</v>
      </c>
      <c r="GF13" s="17">
        <v>100.70468875979101</v>
      </c>
      <c r="GG13" s="17">
        <v>101.74259969271581</v>
      </c>
      <c r="GH13" s="17">
        <v>102.19557351824302</v>
      </c>
      <c r="GI13" s="17">
        <v>99.427887342111347</v>
      </c>
      <c r="GJ13" s="17">
        <v>101.16944001828729</v>
      </c>
      <c r="GK13" s="17">
        <v>104.40269337870458</v>
      </c>
      <c r="GL13" s="17">
        <v>112.10583833648988</v>
      </c>
      <c r="GM13" s="17">
        <v>98.06162814509733</v>
      </c>
      <c r="GN13" s="17">
        <v>100.23021179778362</v>
      </c>
    </row>
    <row r="14" spans="1:196" s="32" customFormat="1" ht="12.75" customHeight="1">
      <c r="A14" s="73" t="s">
        <v>3019</v>
      </c>
      <c r="B14" s="17">
        <v>652.12470621948989</v>
      </c>
      <c r="C14" s="17">
        <v>107.79442888298433</v>
      </c>
      <c r="D14" s="17">
        <v>113.80668270389663</v>
      </c>
      <c r="E14" s="17">
        <v>116.08868141147258</v>
      </c>
      <c r="F14" s="17">
        <v>110.62159975315195</v>
      </c>
      <c r="G14" s="17">
        <v>119.4271780858131</v>
      </c>
      <c r="H14" s="17">
        <v>106.33124942100243</v>
      </c>
      <c r="I14" s="17">
        <v>128.49843726378145</v>
      </c>
      <c r="J14" s="17">
        <v>124.61278238353255</v>
      </c>
      <c r="K14" s="17">
        <v>108.22764459641301</v>
      </c>
      <c r="L14" s="17">
        <v>121.03130345900514</v>
      </c>
      <c r="M14" s="17">
        <v>116.95323218168832</v>
      </c>
      <c r="N14" s="17">
        <v>132.88136721542008</v>
      </c>
      <c r="O14" s="17">
        <v>158.04590896229993</v>
      </c>
      <c r="P14" s="17">
        <v>108.48619178997743</v>
      </c>
      <c r="Q14" s="17">
        <v>109.94636722878309</v>
      </c>
      <c r="R14" s="17">
        <v>104.21858991724142</v>
      </c>
      <c r="S14" s="17">
        <v>103.11913733797104</v>
      </c>
      <c r="T14" s="17">
        <v>104.15768733857433</v>
      </c>
      <c r="U14" s="17">
        <v>104.3937849839532</v>
      </c>
      <c r="V14" s="17">
        <v>101.68034035722006</v>
      </c>
      <c r="W14" s="17">
        <v>98.445209370176372</v>
      </c>
      <c r="X14" s="17">
        <v>99.345864285513073</v>
      </c>
      <c r="Y14" s="17">
        <v>100.71129778538332</v>
      </c>
      <c r="Z14" s="17">
        <v>107.56701492417517</v>
      </c>
      <c r="AA14" s="17">
        <v>105.25404463960422</v>
      </c>
      <c r="AB14" s="17">
        <v>133.41573660294836</v>
      </c>
      <c r="AC14" s="17">
        <v>106.82375392409882</v>
      </c>
      <c r="AD14" s="17">
        <v>107.85570436527665</v>
      </c>
      <c r="AE14" s="17">
        <v>100.78166638959669</v>
      </c>
      <c r="AF14" s="17">
        <v>106.16879906335579</v>
      </c>
      <c r="AG14" s="17">
        <v>103.46753224413278</v>
      </c>
      <c r="AH14" s="17">
        <v>99.542396321166194</v>
      </c>
      <c r="AI14" s="17">
        <v>101.81235577941862</v>
      </c>
      <c r="AJ14" s="17">
        <v>102.16979955577872</v>
      </c>
      <c r="AK14" s="17">
        <v>98.779387220260688</v>
      </c>
      <c r="AL14" s="17">
        <v>98.032834994399209</v>
      </c>
      <c r="AM14" s="17">
        <v>101.52478070377245</v>
      </c>
      <c r="AN14" s="17">
        <v>102.74779330262236</v>
      </c>
      <c r="AO14" s="17">
        <v>129.1958990242621</v>
      </c>
      <c r="AP14" s="17">
        <v>105.1735201061139</v>
      </c>
      <c r="AQ14" s="17">
        <v>103.65426362370202</v>
      </c>
      <c r="AR14" s="17">
        <v>105.23286917806578</v>
      </c>
      <c r="AS14" s="17">
        <v>101.53700181893079</v>
      </c>
      <c r="AT14" s="17">
        <v>102.18495338132594</v>
      </c>
      <c r="AU14" s="17">
        <v>106.4298267867712</v>
      </c>
      <c r="AV14" s="17">
        <v>99.354981156550281</v>
      </c>
      <c r="AW14" s="17">
        <v>99.620259395556104</v>
      </c>
      <c r="AX14" s="17">
        <v>97.976497659798724</v>
      </c>
      <c r="AY14" s="17">
        <v>99.004543711979693</v>
      </c>
      <c r="AZ14" s="17">
        <v>102.19286057706253</v>
      </c>
      <c r="BA14" s="17">
        <v>103.94274633839755</v>
      </c>
      <c r="BB14" s="17">
        <v>114.22621094416702</v>
      </c>
      <c r="BC14" s="17">
        <v>101.3580359313621</v>
      </c>
      <c r="BD14" s="17">
        <v>103.63300315913966</v>
      </c>
      <c r="BE14" s="17">
        <v>100.66516201566245</v>
      </c>
      <c r="BF14" s="17">
        <v>103.0863040415543</v>
      </c>
      <c r="BG14" s="17">
        <v>101.70359274154505</v>
      </c>
      <c r="BH14" s="17">
        <v>101.94659821490852</v>
      </c>
      <c r="BI14" s="17">
        <v>99.661940153106841</v>
      </c>
      <c r="BJ14" s="17">
        <v>98.184131145648038</v>
      </c>
      <c r="BK14" s="17">
        <v>97.294642373477387</v>
      </c>
      <c r="BL14" s="17">
        <v>99.835684455131542</v>
      </c>
      <c r="BM14" s="17">
        <v>103.09150457948873</v>
      </c>
      <c r="BN14" s="17">
        <v>103.14592112431787</v>
      </c>
      <c r="BO14" s="17">
        <v>114.68711236347082</v>
      </c>
      <c r="BP14" s="17">
        <v>102.75186217934807</v>
      </c>
      <c r="BQ14" s="17">
        <v>101.40817785148208</v>
      </c>
      <c r="BR14" s="17">
        <v>101.68237261682349</v>
      </c>
      <c r="BS14" s="17">
        <v>100.3064298341973</v>
      </c>
      <c r="BT14" s="17">
        <v>101.53229446246444</v>
      </c>
      <c r="BU14" s="17">
        <v>101.97444365102936</v>
      </c>
      <c r="BV14" s="17">
        <v>97.357348114198089</v>
      </c>
      <c r="BW14" s="17">
        <v>98.082100692867925</v>
      </c>
      <c r="BX14" s="17">
        <v>98.674609373899131</v>
      </c>
      <c r="BY14" s="17">
        <v>100.34963470348035</v>
      </c>
      <c r="BZ14" s="17">
        <v>107.3423000602447</v>
      </c>
      <c r="CA14" s="17">
        <v>102.69075449811804</v>
      </c>
      <c r="CB14" s="17">
        <v>142.54411837542651</v>
      </c>
      <c r="CC14" s="17">
        <v>103.99623044304384</v>
      </c>
      <c r="CD14" s="17">
        <v>100.41403861923388</v>
      </c>
      <c r="CE14" s="17">
        <v>101.92005595684731</v>
      </c>
      <c r="CF14" s="17">
        <v>108.07586494429349</v>
      </c>
      <c r="CG14" s="17">
        <v>105.90553871362883</v>
      </c>
      <c r="CH14" s="17">
        <v>112.18064288922247</v>
      </c>
      <c r="CI14" s="17">
        <v>101.793025272534</v>
      </c>
      <c r="CJ14" s="17">
        <v>95.837466820351196</v>
      </c>
      <c r="CK14" s="17">
        <v>99.715391495393831</v>
      </c>
      <c r="CL14" s="17">
        <v>102.54789763075436</v>
      </c>
      <c r="CM14" s="17">
        <v>102.03372967031396</v>
      </c>
      <c r="CN14" s="17">
        <v>102.47695893955043</v>
      </c>
      <c r="CO14" s="17">
        <v>107.5290737788889</v>
      </c>
      <c r="CP14" s="17">
        <v>102.82145683706909</v>
      </c>
      <c r="CQ14" s="17">
        <v>100.70465133441455</v>
      </c>
      <c r="CR14" s="17">
        <v>101.0571550475387</v>
      </c>
      <c r="CS14" s="17">
        <v>100.46749753200035</v>
      </c>
      <c r="CT14" s="17">
        <v>101.29407778617315</v>
      </c>
      <c r="CU14" s="17">
        <v>99.468845189295948</v>
      </c>
      <c r="CV14" s="17">
        <v>99.782943160877764</v>
      </c>
      <c r="CW14" s="17">
        <v>98.323945654802529</v>
      </c>
      <c r="CX14" s="17">
        <v>100.32026653835402</v>
      </c>
      <c r="CY14" s="17">
        <v>101.27073028582987</v>
      </c>
      <c r="CZ14" s="17">
        <v>99.908617607296492</v>
      </c>
      <c r="DA14" s="17">
        <v>101.93836927397413</v>
      </c>
      <c r="DB14" s="17">
        <v>104.06148009949179</v>
      </c>
      <c r="DC14" s="17">
        <v>101.90290558828801</v>
      </c>
      <c r="DD14" s="17">
        <v>102.16455101252666</v>
      </c>
      <c r="DE14" s="17">
        <v>100.87893165536653</v>
      </c>
      <c r="DF14" s="17">
        <v>101.58436249802776</v>
      </c>
      <c r="DG14" s="17">
        <v>102.11508636927303</v>
      </c>
      <c r="DH14" s="17">
        <v>99.778582545284578</v>
      </c>
      <c r="DI14" s="17">
        <v>98.375188627234976</v>
      </c>
      <c r="DJ14" s="17">
        <v>95.749092445134636</v>
      </c>
      <c r="DK14" s="17">
        <v>99.307814518410225</v>
      </c>
      <c r="DL14" s="17">
        <v>101.12755825087805</v>
      </c>
      <c r="DM14" s="17">
        <v>98.629752660561522</v>
      </c>
      <c r="DN14" s="17">
        <v>102.60475631689904</v>
      </c>
      <c r="DO14" s="17">
        <v>103.70674792573469</v>
      </c>
      <c r="DP14" s="17">
        <v>101.78643379841839</v>
      </c>
      <c r="DQ14" s="17">
        <v>101.32902062562866</v>
      </c>
      <c r="DR14" s="17">
        <v>99.2991953891229</v>
      </c>
      <c r="DS14" s="17">
        <v>99.24442667674289</v>
      </c>
      <c r="DT14" s="17">
        <v>101.95881111783289</v>
      </c>
      <c r="DU14" s="17">
        <v>101.76428095221466</v>
      </c>
      <c r="DV14" s="17">
        <v>98.535707983940895</v>
      </c>
      <c r="DW14" s="17">
        <v>98.385364818615514</v>
      </c>
      <c r="DX14" s="17">
        <v>97.554252575110539</v>
      </c>
      <c r="DY14" s="17">
        <v>100.20958333108312</v>
      </c>
      <c r="DZ14" s="17">
        <v>100.93704492311069</v>
      </c>
      <c r="EA14" s="17">
        <v>102.79715475556938</v>
      </c>
      <c r="EB14" s="17">
        <v>106.4830671354581</v>
      </c>
      <c r="EC14" s="17">
        <v>102.6260442671731</v>
      </c>
      <c r="ED14" s="17">
        <v>99.981860884877705</v>
      </c>
      <c r="EE14" s="17">
        <v>99.857635227192304</v>
      </c>
      <c r="EF14" s="17">
        <v>100.61749623324849</v>
      </c>
      <c r="EG14" s="17">
        <v>105.04769087589325</v>
      </c>
      <c r="EH14" s="17">
        <v>97.330021597983148</v>
      </c>
      <c r="EI14" s="17">
        <v>97.397751609692676</v>
      </c>
      <c r="EJ14" s="17">
        <v>98.440477727462451</v>
      </c>
      <c r="EK14" s="17">
        <v>99.261723558525759</v>
      </c>
      <c r="EL14" s="17">
        <v>101.7056708140274</v>
      </c>
      <c r="EM14" s="17">
        <v>103.4224651585439</v>
      </c>
      <c r="EN14" s="17">
        <v>100.90965751192881</v>
      </c>
      <c r="EO14" s="17">
        <v>99.451189127707906</v>
      </c>
      <c r="EP14" s="17">
        <v>100.38374095822999</v>
      </c>
      <c r="EQ14" s="17">
        <v>99.606351823107389</v>
      </c>
      <c r="ER14" s="17">
        <v>99.627194524272326</v>
      </c>
      <c r="ES14" s="17">
        <v>99.387925792447561</v>
      </c>
      <c r="ET14" s="17">
        <v>98.627547801502629</v>
      </c>
      <c r="EU14" s="17">
        <v>100.89284449287854</v>
      </c>
      <c r="EV14" s="17">
        <v>99.897949977948812</v>
      </c>
      <c r="EW14" s="17">
        <v>99.283445336885521</v>
      </c>
      <c r="EX14" s="17">
        <v>99.830560609851631</v>
      </c>
      <c r="EY14" s="17">
        <v>100.19732441993121</v>
      </c>
      <c r="EZ14" s="17">
        <v>100.91779672477217</v>
      </c>
      <c r="FA14" s="17">
        <v>100.82509266655175</v>
      </c>
      <c r="FB14" s="17">
        <v>105.84266701925633</v>
      </c>
      <c r="FC14" s="17">
        <v>101.46877043228449</v>
      </c>
      <c r="FD14" s="17">
        <v>100.48867103600381</v>
      </c>
      <c r="FE14" s="17">
        <v>100.05124073806479</v>
      </c>
      <c r="FF14" s="17">
        <v>98.721889151275562</v>
      </c>
      <c r="FG14" s="17">
        <v>102.46898921435266</v>
      </c>
      <c r="FH14" s="17">
        <v>101.55256928427691</v>
      </c>
      <c r="FI14" s="17">
        <v>97.805507251917803</v>
      </c>
      <c r="FJ14" s="17">
        <v>97.936479591280929</v>
      </c>
      <c r="FK14" s="17">
        <v>98.833706413897247</v>
      </c>
      <c r="FL14" s="17">
        <v>101.4679423685922</v>
      </c>
      <c r="FM14" s="17">
        <v>102.96682654537577</v>
      </c>
      <c r="FN14" s="17">
        <v>102.106386668678</v>
      </c>
      <c r="FO14" s="17">
        <v>104.18688248123146</v>
      </c>
      <c r="FP14" s="17">
        <v>102.43601420599569</v>
      </c>
      <c r="FQ14" s="17">
        <v>101.59148356795662</v>
      </c>
      <c r="FR14" s="17">
        <v>99.592337977997175</v>
      </c>
      <c r="FS14" s="17">
        <v>100.34796064326549</v>
      </c>
      <c r="FT14" s="17">
        <v>100.39976536230756</v>
      </c>
      <c r="FU14" s="17">
        <v>102.27589662374179</v>
      </c>
      <c r="FV14" s="17">
        <v>96.802477079121942</v>
      </c>
      <c r="FW14" s="17">
        <v>99.536376960895495</v>
      </c>
      <c r="FX14" s="17">
        <v>98.536063287059264</v>
      </c>
      <c r="FY14" s="17">
        <v>100.49145194195135</v>
      </c>
      <c r="FZ14" s="17">
        <v>102.07683118883457</v>
      </c>
      <c r="GA14" s="17">
        <v>100.17117995231742</v>
      </c>
      <c r="GB14" s="17">
        <v>116.18414756270144</v>
      </c>
      <c r="GC14" s="17">
        <v>100.56204743822872</v>
      </c>
      <c r="GD14" s="17">
        <v>100.18209726513687</v>
      </c>
      <c r="GE14" s="17">
        <v>99.515827243931739</v>
      </c>
      <c r="GF14" s="17">
        <v>100.30988955902225</v>
      </c>
      <c r="GG14" s="17">
        <v>101.54328861562951</v>
      </c>
      <c r="GH14" s="17">
        <v>101.58055508401516</v>
      </c>
      <c r="GI14" s="17">
        <v>100.06768093008387</v>
      </c>
      <c r="GJ14" s="17">
        <v>101.28399102408055</v>
      </c>
      <c r="GK14" s="17">
        <v>102.50582124413825</v>
      </c>
      <c r="GL14" s="17">
        <v>107.72035592659796</v>
      </c>
      <c r="GM14" s="17">
        <v>99.445040891132876</v>
      </c>
      <c r="GN14" s="17">
        <v>100.68936910469432</v>
      </c>
    </row>
    <row r="15" spans="1:196" s="32" customFormat="1" ht="12.75" customHeight="1">
      <c r="A15" s="73" t="s">
        <v>3020</v>
      </c>
      <c r="B15" s="17">
        <v>613.19573956872603</v>
      </c>
      <c r="C15" s="17">
        <v>132.48486149193749</v>
      </c>
      <c r="D15" s="17">
        <v>118.29291446515344</v>
      </c>
      <c r="E15" s="17">
        <v>114.49123345576882</v>
      </c>
      <c r="F15" s="17">
        <v>109.39073774189887</v>
      </c>
      <c r="G15" s="17">
        <v>120.69952750620897</v>
      </c>
      <c r="H15" s="17">
        <v>115.32637867749847</v>
      </c>
      <c r="I15" s="17">
        <v>113.08775273712199</v>
      </c>
      <c r="J15" s="17">
        <v>111.51386224993803</v>
      </c>
      <c r="K15" s="17">
        <v>120.43343883412183</v>
      </c>
      <c r="L15" s="17">
        <v>118.72618944410975</v>
      </c>
      <c r="M15" s="17">
        <v>112.96040444797156</v>
      </c>
      <c r="N15" s="17">
        <v>110.18509320111411</v>
      </c>
      <c r="O15" s="17">
        <v>152.36995921226239</v>
      </c>
      <c r="P15" s="17">
        <v>104.47177234897818</v>
      </c>
      <c r="Q15" s="17">
        <v>106.92380142455811</v>
      </c>
      <c r="R15" s="17">
        <v>103.75065281720617</v>
      </c>
      <c r="S15" s="17">
        <v>101.83043520273762</v>
      </c>
      <c r="T15" s="17">
        <v>103.93960377562763</v>
      </c>
      <c r="U15" s="17">
        <v>100.81252698390976</v>
      </c>
      <c r="V15" s="17">
        <v>97.957853549148851</v>
      </c>
      <c r="W15" s="17">
        <v>103.48318956857551</v>
      </c>
      <c r="X15" s="17">
        <v>104.06691387839042</v>
      </c>
      <c r="Y15" s="17">
        <v>103.9032821919419</v>
      </c>
      <c r="Z15" s="17">
        <v>102.04383138707311</v>
      </c>
      <c r="AA15" s="17">
        <v>110.16007858073142</v>
      </c>
      <c r="AB15" s="17">
        <v>125.67001826681479</v>
      </c>
      <c r="AC15" s="17">
        <v>105.14624311992971</v>
      </c>
      <c r="AD15" s="17">
        <v>106.37374806699846</v>
      </c>
      <c r="AE15" s="17">
        <v>102.14069571738568</v>
      </c>
      <c r="AF15" s="17">
        <v>99.879507239533211</v>
      </c>
      <c r="AG15" s="17">
        <v>101.80831833182478</v>
      </c>
      <c r="AH15" s="17">
        <v>101.21900542448333</v>
      </c>
      <c r="AI15" s="17">
        <v>102.04092073176412</v>
      </c>
      <c r="AJ15" s="17">
        <v>98.932292598389651</v>
      </c>
      <c r="AK15" s="17">
        <v>101.42753988955569</v>
      </c>
      <c r="AL15" s="17">
        <v>99.872543664114161</v>
      </c>
      <c r="AM15" s="17">
        <v>102.42454202222827</v>
      </c>
      <c r="AN15" s="17">
        <v>102.03858995811864</v>
      </c>
      <c r="AO15" s="17">
        <v>137.34949236884148</v>
      </c>
      <c r="AP15" s="17">
        <v>106.43832662919502</v>
      </c>
      <c r="AQ15" s="17">
        <v>101.59303791724486</v>
      </c>
      <c r="AR15" s="17">
        <v>104.6098621167741</v>
      </c>
      <c r="AS15" s="17">
        <v>107.45102067645971</v>
      </c>
      <c r="AT15" s="17">
        <v>101.48080691334928</v>
      </c>
      <c r="AU15" s="17">
        <v>100.13404246640188</v>
      </c>
      <c r="AV15" s="17">
        <v>96.681060963655582</v>
      </c>
      <c r="AW15" s="17">
        <v>100.02252569542203</v>
      </c>
      <c r="AX15" s="17">
        <v>100.67299690264196</v>
      </c>
      <c r="AY15" s="17">
        <v>103.25207364915225</v>
      </c>
      <c r="AZ15" s="17">
        <v>104.68215723515692</v>
      </c>
      <c r="BA15" s="17">
        <v>105.67994278567944</v>
      </c>
      <c r="BB15" s="17">
        <v>109.72502711675057</v>
      </c>
      <c r="BC15" s="17">
        <v>104.15185937362055</v>
      </c>
      <c r="BD15" s="17">
        <v>101.14141333809627</v>
      </c>
      <c r="BE15" s="17">
        <v>100.43288841025992</v>
      </c>
      <c r="BF15" s="17">
        <v>100.19375628129595</v>
      </c>
      <c r="BG15" s="17">
        <v>105.79455060233447</v>
      </c>
      <c r="BH15" s="17">
        <v>100.07353235036209</v>
      </c>
      <c r="BI15" s="17">
        <v>101.20219331406533</v>
      </c>
      <c r="BJ15" s="17">
        <v>97.335783981428577</v>
      </c>
      <c r="BK15" s="17">
        <v>100.21068634009849</v>
      </c>
      <c r="BL15" s="17">
        <v>99.503414326214013</v>
      </c>
      <c r="BM15" s="17">
        <v>99.29269432470565</v>
      </c>
      <c r="BN15" s="17">
        <v>100.24869787087157</v>
      </c>
      <c r="BO15" s="17">
        <v>114.99262500161092</v>
      </c>
      <c r="BP15" s="17">
        <v>102.10301064985585</v>
      </c>
      <c r="BQ15" s="17">
        <v>100.92763352177032</v>
      </c>
      <c r="BR15" s="17">
        <v>100.70828138135906</v>
      </c>
      <c r="BS15" s="17">
        <v>100.72257498190326</v>
      </c>
      <c r="BT15" s="17">
        <v>102.23874059182198</v>
      </c>
      <c r="BU15" s="17">
        <v>102.05331675172683</v>
      </c>
      <c r="BV15" s="17">
        <v>97.953337802925589</v>
      </c>
      <c r="BW15" s="17">
        <v>98.910254349127797</v>
      </c>
      <c r="BX15" s="17">
        <v>100.64662662847826</v>
      </c>
      <c r="BY15" s="17">
        <v>100.877034747702</v>
      </c>
      <c r="BZ15" s="17">
        <v>104.01895051206208</v>
      </c>
      <c r="CA15" s="17">
        <v>103.04387287487147</v>
      </c>
      <c r="CB15" s="17">
        <v>148.16195865552302</v>
      </c>
      <c r="CC15" s="17">
        <v>102.68906830383553</v>
      </c>
      <c r="CD15" s="17">
        <v>101.77037159726706</v>
      </c>
      <c r="CE15" s="17">
        <v>103.46932513081315</v>
      </c>
      <c r="CF15" s="17">
        <v>106.62461661522701</v>
      </c>
      <c r="CG15" s="17">
        <v>107.91698292728181</v>
      </c>
      <c r="CH15" s="17">
        <v>106.65626646890038</v>
      </c>
      <c r="CI15" s="17">
        <v>101.75200869870847</v>
      </c>
      <c r="CJ15" s="17">
        <v>99.556414621792371</v>
      </c>
      <c r="CK15" s="17">
        <v>102.50936055736481</v>
      </c>
      <c r="CL15" s="17">
        <v>102.11550522769377</v>
      </c>
      <c r="CM15" s="17">
        <v>102.8649446286061</v>
      </c>
      <c r="CN15" s="17">
        <v>102.35546012645871</v>
      </c>
      <c r="CO15" s="17">
        <v>111.52945686450295</v>
      </c>
      <c r="CP15" s="17">
        <v>101.11762391313755</v>
      </c>
      <c r="CQ15" s="17">
        <v>101.21638147760407</v>
      </c>
      <c r="CR15" s="17">
        <v>102.07505168446833</v>
      </c>
      <c r="CS15" s="17">
        <v>101.22917906609872</v>
      </c>
      <c r="CT15" s="17">
        <v>100.77996664018794</v>
      </c>
      <c r="CU15" s="17">
        <v>100.66458616619485</v>
      </c>
      <c r="CV15" s="17">
        <v>97.516733898652504</v>
      </c>
      <c r="CW15" s="17">
        <v>99.850186890347814</v>
      </c>
      <c r="CX15" s="17">
        <v>101.72718328620111</v>
      </c>
      <c r="CY15" s="17">
        <v>102.52792115406064</v>
      </c>
      <c r="CZ15" s="17">
        <v>102.03193514793678</v>
      </c>
      <c r="DA15" s="17">
        <v>100.32111771491053</v>
      </c>
      <c r="DB15" s="17">
        <v>105.34287208527398</v>
      </c>
      <c r="DC15" s="17">
        <v>100.41985863486541</v>
      </c>
      <c r="DD15" s="17">
        <v>100.82974290900373</v>
      </c>
      <c r="DE15" s="17">
        <v>101.06135591322941</v>
      </c>
      <c r="DF15" s="17">
        <v>101.54701056582923</v>
      </c>
      <c r="DG15" s="17">
        <v>101.01444268665955</v>
      </c>
      <c r="DH15" s="17">
        <v>98.890966362241798</v>
      </c>
      <c r="DI15" s="17">
        <v>99.33717991951751</v>
      </c>
      <c r="DJ15" s="17">
        <v>99.239857454080891</v>
      </c>
      <c r="DK15" s="17">
        <v>100.04179223806598</v>
      </c>
      <c r="DL15" s="17">
        <v>100.64560127198195</v>
      </c>
      <c r="DM15" s="17">
        <v>100.53059101148096</v>
      </c>
      <c r="DN15" s="17">
        <v>101.70262171216015</v>
      </c>
      <c r="DO15" s="17">
        <v>104.83483550329595</v>
      </c>
      <c r="DP15" s="17">
        <v>100.56524467051258</v>
      </c>
      <c r="DQ15" s="17">
        <v>100.13563781442905</v>
      </c>
      <c r="DR15" s="17">
        <v>99.781820616863698</v>
      </c>
      <c r="DS15" s="17">
        <v>101.0208132038902</v>
      </c>
      <c r="DT15" s="17">
        <v>100.85963465663035</v>
      </c>
      <c r="DU15" s="17">
        <v>100.3788536261069</v>
      </c>
      <c r="DV15" s="17">
        <v>99.64615540052948</v>
      </c>
      <c r="DW15" s="17">
        <v>99.720875720017844</v>
      </c>
      <c r="DX15" s="17">
        <v>99.72984411543419</v>
      </c>
      <c r="DY15" s="17">
        <v>100.25610367863489</v>
      </c>
      <c r="DZ15" s="17">
        <v>101.15108152787084</v>
      </c>
      <c r="EA15" s="17">
        <v>101.50653540196133</v>
      </c>
      <c r="EB15" s="17">
        <v>106.83636481748266</v>
      </c>
      <c r="EC15" s="17">
        <v>100.75711520707516</v>
      </c>
      <c r="ED15" s="17">
        <v>101.13166372234825</v>
      </c>
      <c r="EE15" s="17">
        <v>101.44647773332574</v>
      </c>
      <c r="EF15" s="17">
        <v>100.46255363660501</v>
      </c>
      <c r="EG15" s="17">
        <v>100.96943814829001</v>
      </c>
      <c r="EH15" s="17">
        <v>97.409344456032159</v>
      </c>
      <c r="EI15" s="17">
        <v>97.734295164022242</v>
      </c>
      <c r="EJ15" s="17">
        <v>100.45115850178195</v>
      </c>
      <c r="EK15" s="17">
        <v>100.03262265397143</v>
      </c>
      <c r="EL15" s="17">
        <v>102.68195334468055</v>
      </c>
      <c r="EM15" s="17">
        <v>102.40328770210903</v>
      </c>
      <c r="EN15" s="17">
        <v>101.28718794972455</v>
      </c>
      <c r="EO15" s="17">
        <v>99.465051263785085</v>
      </c>
      <c r="EP15" s="17">
        <v>99.441696994474796</v>
      </c>
      <c r="EQ15" s="17">
        <v>100.01317624972641</v>
      </c>
      <c r="ER15" s="17">
        <v>99.876333923016915</v>
      </c>
      <c r="ES15" s="17">
        <v>99.630234545051749</v>
      </c>
      <c r="ET15" s="17">
        <v>99.483965150761861</v>
      </c>
      <c r="EU15" s="17">
        <v>100.13652855126128</v>
      </c>
      <c r="EV15" s="17">
        <v>99.941052316649916</v>
      </c>
      <c r="EW15" s="17">
        <v>99.845174502708161</v>
      </c>
      <c r="EX15" s="17">
        <v>100.39190206781386</v>
      </c>
      <c r="EY15" s="17">
        <v>99.922179771909938</v>
      </c>
      <c r="EZ15" s="17">
        <v>100.37096108222508</v>
      </c>
      <c r="FA15" s="17">
        <v>100.41665190913973</v>
      </c>
      <c r="FB15" s="17">
        <v>108.36751647402399</v>
      </c>
      <c r="FC15" s="17">
        <v>101.27200624391936</v>
      </c>
      <c r="FD15" s="17">
        <v>100.34208786650231</v>
      </c>
      <c r="FE15" s="17">
        <v>100.79573859186644</v>
      </c>
      <c r="FF15" s="17">
        <v>100.80920273410476</v>
      </c>
      <c r="FG15" s="17">
        <v>100.32826169116996</v>
      </c>
      <c r="FH15" s="17">
        <v>100.8780251498238</v>
      </c>
      <c r="FI15" s="17">
        <v>98.788813774185897</v>
      </c>
      <c r="FJ15" s="17">
        <v>99.644997889704939</v>
      </c>
      <c r="FK15" s="17">
        <v>100.71087588926095</v>
      </c>
      <c r="FL15" s="17">
        <v>101.10254455365042</v>
      </c>
      <c r="FM15" s="17">
        <v>102.12060874080977</v>
      </c>
      <c r="FN15" s="17">
        <v>101.30928157576102</v>
      </c>
      <c r="FO15" s="17">
        <v>107.29765897537753</v>
      </c>
      <c r="FP15" s="17">
        <v>102.06501552816287</v>
      </c>
      <c r="FQ15" s="17">
        <v>101.50612260843491</v>
      </c>
      <c r="FR15" s="17">
        <v>100.88343999233369</v>
      </c>
      <c r="FS15" s="17">
        <v>102.09330147866768</v>
      </c>
      <c r="FT15" s="17">
        <v>99.57568189902932</v>
      </c>
      <c r="FU15" s="17">
        <v>99.70279855970054</v>
      </c>
      <c r="FV15" s="17">
        <v>97.145369884042424</v>
      </c>
      <c r="FW15" s="17">
        <v>99.556932243447989</v>
      </c>
      <c r="FX15" s="17">
        <v>102.20158190261361</v>
      </c>
      <c r="FY15" s="17">
        <v>100.203217299767</v>
      </c>
      <c r="FZ15" s="17">
        <v>100.58260971233837</v>
      </c>
      <c r="GA15" s="17">
        <v>101.6687625720772</v>
      </c>
      <c r="GB15" s="17">
        <v>120.59989994117859</v>
      </c>
      <c r="GC15" s="17">
        <v>101.70921761875411</v>
      </c>
      <c r="GD15" s="17">
        <v>100.7023012610119</v>
      </c>
      <c r="GE15" s="17">
        <v>100.37065573547505</v>
      </c>
      <c r="GF15" s="17">
        <v>100.78702400517014</v>
      </c>
      <c r="GG15" s="17">
        <v>101.75221096944715</v>
      </c>
      <c r="GH15" s="17">
        <v>100.61522141655988</v>
      </c>
      <c r="GI15" s="17">
        <v>100.86199090454966</v>
      </c>
      <c r="GJ15" s="17">
        <v>101.57151454969267</v>
      </c>
      <c r="GK15" s="17">
        <v>104.80080945514769</v>
      </c>
      <c r="GL15" s="17">
        <v>105.94534783262964</v>
      </c>
      <c r="GM15" s="17">
        <v>100.17134586404714</v>
      </c>
      <c r="GN15" s="17">
        <v>99.78970874187938</v>
      </c>
    </row>
    <row r="16" spans="1:196" s="32" customFormat="1" ht="12.75" customHeight="1">
      <c r="A16" s="73" t="s">
        <v>3021</v>
      </c>
      <c r="B16" s="14">
        <v>577.77820923566219</v>
      </c>
      <c r="C16" s="14">
        <v>115.65647736925814</v>
      </c>
      <c r="D16" s="14">
        <v>159.21759434551876</v>
      </c>
      <c r="E16" s="14">
        <v>117.38371158355368</v>
      </c>
      <c r="F16" s="14">
        <v>104.73026533905056</v>
      </c>
      <c r="G16" s="14">
        <v>116.95933898621436</v>
      </c>
      <c r="H16" s="14">
        <v>108.88139608606568</v>
      </c>
      <c r="I16" s="14">
        <v>109.3628570075339</v>
      </c>
      <c r="J16" s="14">
        <v>121.31270384772522</v>
      </c>
      <c r="K16" s="14">
        <v>109.7474570684883</v>
      </c>
      <c r="L16" s="14">
        <v>120.28279056180986</v>
      </c>
      <c r="M16" s="14">
        <v>106.37142840510323</v>
      </c>
      <c r="N16" s="14">
        <v>107.58022065364985</v>
      </c>
      <c r="O16" s="14">
        <v>159.67260148894377</v>
      </c>
      <c r="P16" s="14">
        <v>107.6717901277452</v>
      </c>
      <c r="Q16" s="14">
        <v>104.54921945074875</v>
      </c>
      <c r="R16" s="14">
        <v>110.06949722103279</v>
      </c>
      <c r="S16" s="14">
        <v>107.84831878230459</v>
      </c>
      <c r="T16" s="14">
        <v>104.07002410047268</v>
      </c>
      <c r="U16" s="14">
        <v>99.685898368062738</v>
      </c>
      <c r="V16" s="14">
        <v>102.68906717479705</v>
      </c>
      <c r="W16" s="14">
        <v>98.947788103648477</v>
      </c>
      <c r="X16" s="14">
        <v>98.071942424304666</v>
      </c>
      <c r="Y16" s="14">
        <v>108.53163408984065</v>
      </c>
      <c r="Z16" s="14">
        <v>105.03106086248366</v>
      </c>
      <c r="AA16" s="14">
        <v>101.39551800276219</v>
      </c>
      <c r="AB16" s="14">
        <v>123.89087061182286</v>
      </c>
      <c r="AC16" s="14">
        <v>105.12499235117787</v>
      </c>
      <c r="AD16" s="14">
        <v>105.12178923156912</v>
      </c>
      <c r="AE16" s="14">
        <v>100.26649465628175</v>
      </c>
      <c r="AF16" s="14">
        <v>100.21746806695326</v>
      </c>
      <c r="AG16" s="14">
        <v>100.24535383384369</v>
      </c>
      <c r="AH16" s="14">
        <v>103.71870157613665</v>
      </c>
      <c r="AI16" s="14">
        <v>103.65093847708712</v>
      </c>
      <c r="AJ16" s="14">
        <v>97.706909566575391</v>
      </c>
      <c r="AK16" s="14">
        <v>101.38419985223072</v>
      </c>
      <c r="AL16" s="14">
        <v>98.887472703737515</v>
      </c>
      <c r="AM16" s="14">
        <v>103.63023180085666</v>
      </c>
      <c r="AN16" s="14">
        <v>101.98198472100728</v>
      </c>
      <c r="AO16" s="14">
        <v>128.07566844637029</v>
      </c>
      <c r="AP16" s="14">
        <v>104.91091552208501</v>
      </c>
      <c r="AQ16" s="14">
        <v>102.01201404859894</v>
      </c>
      <c r="AR16" s="14">
        <v>104.90467858540902</v>
      </c>
      <c r="AS16" s="14">
        <v>105.56888742960335</v>
      </c>
      <c r="AT16" s="14">
        <v>108.16708940711275</v>
      </c>
      <c r="AU16" s="14">
        <v>101.64924386004837</v>
      </c>
      <c r="AV16" s="14">
        <v>95.032469587091256</v>
      </c>
      <c r="AW16" s="14">
        <v>96.442636785886748</v>
      </c>
      <c r="AX16" s="14">
        <v>99.356561190632604</v>
      </c>
      <c r="AY16" s="14">
        <v>100.49959789826414</v>
      </c>
      <c r="AZ16" s="14">
        <v>103.6288862548794</v>
      </c>
      <c r="BA16" s="14">
        <v>103.62910237591325</v>
      </c>
      <c r="BB16" s="14">
        <v>111.00664970044136</v>
      </c>
      <c r="BC16" s="14">
        <v>100.75409120306573</v>
      </c>
      <c r="BD16" s="14">
        <v>103.57507749254906</v>
      </c>
      <c r="BE16" s="14">
        <v>100.72560846532399</v>
      </c>
      <c r="BF16" s="14">
        <v>101.17436897459602</v>
      </c>
      <c r="BG16" s="14">
        <v>103.16490486318311</v>
      </c>
      <c r="BH16" s="14">
        <v>100.27560145663213</v>
      </c>
      <c r="BI16" s="14">
        <v>99.80415364138797</v>
      </c>
      <c r="BJ16" s="14">
        <v>97.678457676868149</v>
      </c>
      <c r="BK16" s="14">
        <v>100.39498450244446</v>
      </c>
      <c r="BL16" s="14">
        <v>101.2713186947455</v>
      </c>
      <c r="BM16" s="14">
        <v>100.12545037783993</v>
      </c>
      <c r="BN16" s="14">
        <v>101.67238294733112</v>
      </c>
      <c r="BO16" s="14">
        <v>115.37585878488774</v>
      </c>
      <c r="BP16" s="14">
        <v>101.99716007173404</v>
      </c>
      <c r="BQ16" s="14">
        <v>100.72260343532481</v>
      </c>
      <c r="BR16" s="14">
        <v>100.84114931916133</v>
      </c>
      <c r="BS16" s="14">
        <v>102.42313677806563</v>
      </c>
      <c r="BT16" s="14">
        <v>102.33131466435788</v>
      </c>
      <c r="BU16" s="14">
        <v>103.60417665378989</v>
      </c>
      <c r="BV16" s="14">
        <v>97.590497207036265</v>
      </c>
      <c r="BW16" s="14">
        <v>97.222639811669069</v>
      </c>
      <c r="BX16" s="14">
        <v>98.554284865821401</v>
      </c>
      <c r="BY16" s="14">
        <v>100.93290583472955</v>
      </c>
      <c r="BZ16" s="14">
        <v>104.47560065079298</v>
      </c>
      <c r="CA16" s="14">
        <v>104.0112088370722</v>
      </c>
      <c r="CB16" s="14">
        <v>137.92226308537354</v>
      </c>
      <c r="CC16" s="14">
        <v>103.57365605872877</v>
      </c>
      <c r="CD16" s="14">
        <v>101.86851675976669</v>
      </c>
      <c r="CE16" s="14">
        <v>101.41969879323598</v>
      </c>
      <c r="CF16" s="14">
        <v>103.64034720878566</v>
      </c>
      <c r="CG16" s="14">
        <v>108.30593194392837</v>
      </c>
      <c r="CH16" s="14">
        <v>111.53535608348577</v>
      </c>
      <c r="CI16" s="14">
        <v>98.428428039813781</v>
      </c>
      <c r="CJ16" s="14">
        <v>96.204843868258678</v>
      </c>
      <c r="CK16" s="14">
        <v>101.30543771297398</v>
      </c>
      <c r="CL16" s="14">
        <v>103.58282036962241</v>
      </c>
      <c r="CM16" s="14">
        <v>100.91221170115439</v>
      </c>
      <c r="CN16" s="14">
        <v>102.67090859361268</v>
      </c>
      <c r="CO16" s="14">
        <v>109.77728636911723</v>
      </c>
      <c r="CP16" s="14">
        <v>101.22023190957341</v>
      </c>
      <c r="CQ16" s="14">
        <v>101.30946488860101</v>
      </c>
      <c r="CR16" s="14">
        <v>101.10441594724864</v>
      </c>
      <c r="CS16" s="14">
        <v>102.17140916798071</v>
      </c>
      <c r="CT16" s="14">
        <v>102.10229795932688</v>
      </c>
      <c r="CU16" s="14">
        <v>99.957598582005375</v>
      </c>
      <c r="CV16" s="14">
        <v>96.561785970456668</v>
      </c>
      <c r="CW16" s="14">
        <v>98.437913054031455</v>
      </c>
      <c r="CX16" s="14">
        <v>100.33280321655494</v>
      </c>
      <c r="CY16" s="14">
        <v>102.16394980207004</v>
      </c>
      <c r="CZ16" s="14">
        <v>102.67551481124822</v>
      </c>
      <c r="DA16" s="14">
        <v>101.50000745846121</v>
      </c>
      <c r="DB16" s="14">
        <v>102.79950302630117</v>
      </c>
      <c r="DC16" s="14">
        <v>100.51394741653618</v>
      </c>
      <c r="DD16" s="14">
        <v>101.26388322015636</v>
      </c>
      <c r="DE16" s="14">
        <v>100.35007831430404</v>
      </c>
      <c r="DF16" s="14">
        <v>100.71186262142734</v>
      </c>
      <c r="DG16" s="14">
        <v>102.88124009899474</v>
      </c>
      <c r="DH16" s="14">
        <v>101.04446929466452</v>
      </c>
      <c r="DI16" s="14">
        <v>96.981336580792615</v>
      </c>
      <c r="DJ16" s="14">
        <v>97.535141996265565</v>
      </c>
      <c r="DK16" s="14">
        <v>99.600222359038128</v>
      </c>
      <c r="DL16" s="14">
        <v>100.92927099114021</v>
      </c>
      <c r="DM16" s="14">
        <v>100.45024215395347</v>
      </c>
      <c r="DN16" s="14">
        <v>100.64353090706015</v>
      </c>
      <c r="DO16" s="14">
        <v>100.99616411608963</v>
      </c>
      <c r="DP16" s="14">
        <v>100.63551678128555</v>
      </c>
      <c r="DQ16" s="14">
        <v>99.767902202273589</v>
      </c>
      <c r="DR16" s="14">
        <v>99.879208953994407</v>
      </c>
      <c r="DS16" s="14">
        <v>102.01638921117349</v>
      </c>
      <c r="DT16" s="14">
        <v>102.41901564219511</v>
      </c>
      <c r="DU16" s="14">
        <v>99.76771613064048</v>
      </c>
      <c r="DV16" s="14">
        <v>98.533819869495716</v>
      </c>
      <c r="DW16" s="14">
        <v>96.601782376734377</v>
      </c>
      <c r="DX16" s="14">
        <v>99.626627312831445</v>
      </c>
      <c r="DY16" s="14">
        <v>100.57508752456947</v>
      </c>
      <c r="DZ16" s="14">
        <v>100.52271754224161</v>
      </c>
      <c r="EA16" s="14">
        <v>100.77355057666753</v>
      </c>
      <c r="EB16" s="14">
        <v>106.59911374636593</v>
      </c>
      <c r="EC16" s="14">
        <v>100.76034106092176</v>
      </c>
      <c r="ED16" s="14">
        <v>100.03280769060289</v>
      </c>
      <c r="EE16" s="14">
        <v>100.69282197613936</v>
      </c>
      <c r="EF16" s="14">
        <v>102.97211304382053</v>
      </c>
      <c r="EG16" s="14">
        <v>101.86299214595749</v>
      </c>
      <c r="EH16" s="14">
        <v>97.736135683395815</v>
      </c>
      <c r="EI16" s="14">
        <v>97.404992929538821</v>
      </c>
      <c r="EJ16" s="14">
        <v>98.912630510609773</v>
      </c>
      <c r="EK16" s="14">
        <v>99.986218825067027</v>
      </c>
      <c r="EL16" s="14">
        <v>102.6784370693227</v>
      </c>
      <c r="EM16" s="14">
        <v>102.11781581003983</v>
      </c>
      <c r="EN16" s="14">
        <v>101.42499199273391</v>
      </c>
      <c r="EO16" s="14">
        <v>103.71130511615374</v>
      </c>
      <c r="EP16" s="14">
        <v>100.74277925532931</v>
      </c>
      <c r="EQ16" s="14">
        <v>100.55638959803856</v>
      </c>
      <c r="ER16" s="14">
        <v>100.67863160563604</v>
      </c>
      <c r="ES16" s="14">
        <v>99.783761417590796</v>
      </c>
      <c r="ET16" s="14">
        <v>99.883374879820437</v>
      </c>
      <c r="EU16" s="14">
        <v>100.93496120844488</v>
      </c>
      <c r="EV16" s="14">
        <v>98.058536807554091</v>
      </c>
      <c r="EW16" s="14">
        <v>98.356831790211501</v>
      </c>
      <c r="EX16" s="14">
        <v>101.47219031972816</v>
      </c>
      <c r="EY16" s="14">
        <v>101.48977092160807</v>
      </c>
      <c r="EZ16" s="14">
        <v>100.55120462076694</v>
      </c>
      <c r="FA16" s="14">
        <v>101.21012741352683</v>
      </c>
      <c r="FB16" s="14">
        <v>105.30222604389037</v>
      </c>
      <c r="FC16" s="14">
        <v>100.90440611361657</v>
      </c>
      <c r="FD16" s="14">
        <v>100.67767327287451</v>
      </c>
      <c r="FE16" s="14">
        <v>100.48624828026685</v>
      </c>
      <c r="FF16" s="14">
        <v>99.807809753935032</v>
      </c>
      <c r="FG16" s="14">
        <v>100.23936233191608</v>
      </c>
      <c r="FH16" s="14">
        <v>100.47712665673603</v>
      </c>
      <c r="FI16" s="14">
        <v>98.7922488976088</v>
      </c>
      <c r="FJ16" s="14">
        <v>99.666677546461514</v>
      </c>
      <c r="FK16" s="14">
        <v>100.52266256842518</v>
      </c>
      <c r="FL16" s="14">
        <v>101.49282176448683</v>
      </c>
      <c r="FM16" s="14">
        <v>101.61186238609861</v>
      </c>
      <c r="FN16" s="14">
        <v>100.53123485298281</v>
      </c>
      <c r="FO16" s="14">
        <v>107.35377209258863</v>
      </c>
      <c r="FP16" s="14">
        <v>101.51840815380122</v>
      </c>
      <c r="FQ16" s="14">
        <v>102.05018124255089</v>
      </c>
      <c r="FR16" s="14">
        <v>100.45974499578945</v>
      </c>
      <c r="FS16" s="14">
        <v>100.18005973613695</v>
      </c>
      <c r="FT16" s="14">
        <v>100.92360487637416</v>
      </c>
      <c r="FU16" s="14">
        <v>99.918593428791269</v>
      </c>
      <c r="FV16" s="14">
        <v>99.103446957447929</v>
      </c>
      <c r="FW16" s="14">
        <v>98.765363479551056</v>
      </c>
      <c r="FX16" s="14">
        <v>100.0583771391745</v>
      </c>
      <c r="FY16" s="14">
        <v>100.78090829216796</v>
      </c>
      <c r="FZ16" s="14">
        <v>101.04943493233813</v>
      </c>
      <c r="GA16" s="14">
        <v>102.37343282677003</v>
      </c>
      <c r="GB16" s="14">
        <v>121.81502271731235</v>
      </c>
      <c r="GC16" s="14">
        <v>101.70229273862819</v>
      </c>
      <c r="GD16" s="14">
        <v>99.952370447838518</v>
      </c>
      <c r="GE16" s="14">
        <v>101.0403646738679</v>
      </c>
      <c r="GF16" s="14">
        <v>99.379978070894452</v>
      </c>
      <c r="GG16" s="14">
        <v>101.18453556281986</v>
      </c>
      <c r="GH16" s="14">
        <v>100.79623015502179</v>
      </c>
      <c r="GI16" s="14">
        <v>98.622565628575103</v>
      </c>
      <c r="GJ16" s="14">
        <v>99.768637592826636</v>
      </c>
      <c r="GK16" s="14">
        <v>103.76416885776163</v>
      </c>
      <c r="GL16" s="14">
        <v>108.62119282623335</v>
      </c>
      <c r="GM16" s="14">
        <v>103.59091897707522</v>
      </c>
      <c r="GN16" s="14">
        <v>101.85228385623253</v>
      </c>
    </row>
    <row r="17" spans="1:196" s="32" customFormat="1" ht="12.75" customHeight="1" thickBot="1">
      <c r="A17" s="136" t="s">
        <v>3022</v>
      </c>
      <c r="B17" s="87">
        <v>681.62036012705175</v>
      </c>
      <c r="C17" s="87">
        <v>119.61885490188125</v>
      </c>
      <c r="D17" s="87">
        <v>139.11189849204385</v>
      </c>
      <c r="E17" s="87">
        <v>112.48429852162809</v>
      </c>
      <c r="F17" s="87">
        <v>109.74714275563559</v>
      </c>
      <c r="G17" s="87">
        <v>123.94102664656772</v>
      </c>
      <c r="H17" s="87">
        <v>121.46583782781113</v>
      </c>
      <c r="I17" s="87">
        <v>116.35872494567249</v>
      </c>
      <c r="J17" s="87">
        <v>109.91683303881803</v>
      </c>
      <c r="K17" s="87">
        <v>120.48249816619328</v>
      </c>
      <c r="L17" s="87">
        <v>115.30094720118431</v>
      </c>
      <c r="M17" s="87">
        <v>117.88624909764462</v>
      </c>
      <c r="N17" s="87">
        <v>105.2303757744659</v>
      </c>
      <c r="O17" s="87">
        <v>174.93176818228375</v>
      </c>
      <c r="P17" s="87">
        <v>101.64107273009944</v>
      </c>
      <c r="Q17" s="87">
        <v>105.96327236421166</v>
      </c>
      <c r="R17" s="87">
        <v>105.61281424077961</v>
      </c>
      <c r="S17" s="87">
        <v>107.41531599039334</v>
      </c>
      <c r="T17" s="87">
        <v>100.77168035112756</v>
      </c>
      <c r="U17" s="87">
        <v>102.37223232161608</v>
      </c>
      <c r="V17" s="87">
        <v>104.70816723247407</v>
      </c>
      <c r="W17" s="87">
        <v>101.99586177633321</v>
      </c>
      <c r="X17" s="87">
        <v>100.29136448221377</v>
      </c>
      <c r="Y17" s="87">
        <v>103.06733425789803</v>
      </c>
      <c r="Z17" s="87">
        <v>117.28362659450633</v>
      </c>
      <c r="AA17" s="87">
        <v>107.19030451445761</v>
      </c>
      <c r="AB17" s="87">
        <v>134.78553706181128</v>
      </c>
      <c r="AC17" s="87">
        <v>106.11525288066066</v>
      </c>
      <c r="AD17" s="87">
        <v>104.40361253490491</v>
      </c>
      <c r="AE17" s="87">
        <v>101.32429047043159</v>
      </c>
      <c r="AF17" s="87">
        <v>101.31214860101032</v>
      </c>
      <c r="AG17" s="87">
        <v>102.20044344464472</v>
      </c>
      <c r="AH17" s="87">
        <v>99.808128229796594</v>
      </c>
      <c r="AI17" s="87">
        <v>102.91541419644605</v>
      </c>
      <c r="AJ17" s="87">
        <v>105.98202692255944</v>
      </c>
      <c r="AK17" s="87">
        <v>102.54479476138962</v>
      </c>
      <c r="AL17" s="87">
        <v>100.72851057488792</v>
      </c>
      <c r="AM17" s="87">
        <v>99.920656560687178</v>
      </c>
      <c r="AN17" s="87">
        <v>103.2101018258913</v>
      </c>
      <c r="AO17" s="87">
        <v>132.48219164243591</v>
      </c>
      <c r="AP17" s="87">
        <v>104.61758495641529</v>
      </c>
      <c r="AQ17" s="87">
        <v>101.9327361331309</v>
      </c>
      <c r="AR17" s="87">
        <v>104.62121106670563</v>
      </c>
      <c r="AS17" s="87">
        <v>105.51038321695849</v>
      </c>
      <c r="AT17" s="87">
        <v>103.35653833455795</v>
      </c>
      <c r="AU17" s="87">
        <v>103.34481739886856</v>
      </c>
      <c r="AV17" s="87">
        <v>96.077989609600834</v>
      </c>
      <c r="AW17" s="87">
        <v>99.583785049373347</v>
      </c>
      <c r="AX17" s="87">
        <v>98.114211713340325</v>
      </c>
      <c r="AY17" s="87">
        <v>101.45438879309259</v>
      </c>
      <c r="AZ17" s="87">
        <v>106.88667138014858</v>
      </c>
      <c r="BA17" s="87">
        <v>103.50436947793571</v>
      </c>
      <c r="BB17" s="87">
        <v>120.79511242589156</v>
      </c>
      <c r="BC17" s="87">
        <v>108.86908856403575</v>
      </c>
      <c r="BD17" s="87">
        <v>101.84017090950834</v>
      </c>
      <c r="BE17" s="87">
        <v>101.28490607688431</v>
      </c>
      <c r="BF17" s="87">
        <v>103.55969429232201</v>
      </c>
      <c r="BG17" s="87">
        <v>102.00302208135187</v>
      </c>
      <c r="BH17" s="87">
        <v>102.25418607600896</v>
      </c>
      <c r="BI17" s="87">
        <v>99.958603460811247</v>
      </c>
      <c r="BJ17" s="87">
        <v>97.300254172065635</v>
      </c>
      <c r="BK17" s="87">
        <v>101.10923567391986</v>
      </c>
      <c r="BL17" s="87">
        <v>99.485500669828923</v>
      </c>
      <c r="BM17" s="87">
        <v>100.05165632741355</v>
      </c>
      <c r="BN17" s="87">
        <v>101.7388856835416</v>
      </c>
      <c r="BO17" s="87">
        <v>117.93150366716813</v>
      </c>
      <c r="BP17" s="87">
        <v>102.35909235140197</v>
      </c>
      <c r="BQ17" s="87">
        <v>100.73435233630335</v>
      </c>
      <c r="BR17" s="87">
        <v>100.56823082512562</v>
      </c>
      <c r="BS17" s="87">
        <v>100.37171198008197</v>
      </c>
      <c r="BT17" s="87">
        <v>103.18394770127173</v>
      </c>
      <c r="BU17" s="87">
        <v>102.12262467772423</v>
      </c>
      <c r="BV17" s="87">
        <v>98.91029217823035</v>
      </c>
      <c r="BW17" s="87">
        <v>97.83444424041592</v>
      </c>
      <c r="BX17" s="87">
        <v>100.65277046062332</v>
      </c>
      <c r="BY17" s="87">
        <v>100.03297327114815</v>
      </c>
      <c r="BZ17" s="87">
        <v>104.98326479842994</v>
      </c>
      <c r="CA17" s="87">
        <v>105.12289424740162</v>
      </c>
      <c r="CB17" s="87">
        <v>137.23035764172931</v>
      </c>
      <c r="CC17" s="87">
        <v>102.61935799593125</v>
      </c>
      <c r="CD17" s="87">
        <v>101.83938790719438</v>
      </c>
      <c r="CE17" s="87">
        <v>101.5564570087451</v>
      </c>
      <c r="CF17" s="87">
        <v>105.08827302230472</v>
      </c>
      <c r="CG17" s="87">
        <v>108.41911776911626</v>
      </c>
      <c r="CH17" s="87">
        <v>108.38508173596981</v>
      </c>
      <c r="CI17" s="87">
        <v>100.19834648626058</v>
      </c>
      <c r="CJ17" s="87">
        <v>97.736213011181931</v>
      </c>
      <c r="CK17" s="87">
        <v>101.16693422297776</v>
      </c>
      <c r="CL17" s="87">
        <v>104.52992817756824</v>
      </c>
      <c r="CM17" s="87">
        <v>99.979349371815999</v>
      </c>
      <c r="CN17" s="87">
        <v>101.125885413463</v>
      </c>
      <c r="CO17" s="87">
        <v>110.23509748249984</v>
      </c>
      <c r="CP17" s="87">
        <v>102.16103005492208</v>
      </c>
      <c r="CQ17" s="87">
        <v>101.30991500610318</v>
      </c>
      <c r="CR17" s="87">
        <v>101.0422905439198</v>
      </c>
      <c r="CS17" s="87">
        <v>100.66170465824804</v>
      </c>
      <c r="CT17" s="87">
        <v>101.8811861584943</v>
      </c>
      <c r="CU17" s="87">
        <v>100.19652187160122</v>
      </c>
      <c r="CV17" s="87">
        <v>98.443972684009964</v>
      </c>
      <c r="CW17" s="87">
        <v>99.2805445908389</v>
      </c>
      <c r="CX17" s="87">
        <v>101.12178976535546</v>
      </c>
      <c r="CY17" s="87">
        <v>101.316485026169</v>
      </c>
      <c r="CZ17" s="87">
        <v>101.92568751555639</v>
      </c>
      <c r="DA17" s="87">
        <v>100.50942044466278</v>
      </c>
      <c r="DB17" s="87">
        <v>101.10206109259796</v>
      </c>
      <c r="DC17" s="87">
        <v>101.0995919585684</v>
      </c>
      <c r="DD17" s="87">
        <v>101.10015857563887</v>
      </c>
      <c r="DE17" s="87">
        <v>100.18433840596117</v>
      </c>
      <c r="DF17" s="87">
        <v>102.2789451098437</v>
      </c>
      <c r="DG17" s="87">
        <v>102.35632612875452</v>
      </c>
      <c r="DH17" s="87">
        <v>100.22130920450134</v>
      </c>
      <c r="DI17" s="87">
        <v>96.073514499670239</v>
      </c>
      <c r="DJ17" s="87">
        <v>96.647589393151378</v>
      </c>
      <c r="DK17" s="87">
        <v>99.829501009560531</v>
      </c>
      <c r="DL17" s="87">
        <v>99.887698484210006</v>
      </c>
      <c r="DM17" s="87">
        <v>100.09122807161521</v>
      </c>
      <c r="DN17" s="87">
        <v>101.54051110547006</v>
      </c>
      <c r="DO17" s="87">
        <v>100.48645159898513</v>
      </c>
      <c r="DP17" s="87">
        <v>100.85455570690954</v>
      </c>
      <c r="DQ17" s="87">
        <v>99.776619425927692</v>
      </c>
      <c r="DR17" s="87">
        <v>99.243771704367418</v>
      </c>
      <c r="DS17" s="87">
        <v>101.21325627152882</v>
      </c>
      <c r="DT17" s="87">
        <v>102.09977417102071</v>
      </c>
      <c r="DU17" s="87">
        <v>99.80746223755682</v>
      </c>
      <c r="DV17" s="87">
        <v>98.699892267793828</v>
      </c>
      <c r="DW17" s="87">
        <v>99.115021954645499</v>
      </c>
      <c r="DX17" s="87">
        <v>99.321955177142883</v>
      </c>
      <c r="DY17" s="87">
        <v>99.265578610948964</v>
      </c>
      <c r="DZ17" s="87">
        <v>100.20719231855466</v>
      </c>
      <c r="EA17" s="87">
        <v>100.9382472475021</v>
      </c>
      <c r="EB17" s="87">
        <v>105.67823756184151</v>
      </c>
      <c r="EC17" s="87">
        <v>101.5652026338519</v>
      </c>
      <c r="ED17" s="87">
        <v>100.43574981746499</v>
      </c>
      <c r="EE17" s="87">
        <v>100.35249546124945</v>
      </c>
      <c r="EF17" s="87">
        <v>101.99598020952358</v>
      </c>
      <c r="EG17" s="87">
        <v>100.92887972259466</v>
      </c>
      <c r="EH17" s="87">
        <v>97.280969542075809</v>
      </c>
      <c r="EI17" s="87">
        <v>97.292797246537759</v>
      </c>
      <c r="EJ17" s="87">
        <v>99.703170084375543</v>
      </c>
      <c r="EK17" s="87">
        <v>100.15505401767646</v>
      </c>
      <c r="EL17" s="87">
        <v>102.85270886126557</v>
      </c>
      <c r="EM17" s="87">
        <v>102.24225255181334</v>
      </c>
      <c r="EN17" s="87">
        <v>100.89655803912936</v>
      </c>
      <c r="EO17" s="87">
        <v>101.96151598526555</v>
      </c>
      <c r="EP17" s="87">
        <v>100.403248461961</v>
      </c>
      <c r="EQ17" s="87">
        <v>100.04223494696971</v>
      </c>
      <c r="ER17" s="87">
        <v>99.686055861694683</v>
      </c>
      <c r="ES17" s="87">
        <v>99.46752781536172</v>
      </c>
      <c r="ET17" s="87">
        <v>100.16000535453529</v>
      </c>
      <c r="EU17" s="87">
        <v>99.676502563689411</v>
      </c>
      <c r="EV17" s="87">
        <v>100.49432874847855</v>
      </c>
      <c r="EW17" s="87">
        <v>99.658516368553919</v>
      </c>
      <c r="EX17" s="87">
        <v>100.555007266266</v>
      </c>
      <c r="EY17" s="87">
        <v>100.00384910764811</v>
      </c>
      <c r="EZ17" s="87">
        <v>100.73996537845997</v>
      </c>
      <c r="FA17" s="87">
        <v>101.0704223937727</v>
      </c>
      <c r="FB17" s="87">
        <v>106.52921825746024</v>
      </c>
      <c r="FC17" s="87">
        <v>101.05722437256399</v>
      </c>
      <c r="FD17" s="87">
        <v>100.93679538918975</v>
      </c>
      <c r="FE17" s="87">
        <v>100.88745203655654</v>
      </c>
      <c r="FF17" s="87">
        <v>99.546075202070128</v>
      </c>
      <c r="FG17" s="87">
        <v>101.36721286364809</v>
      </c>
      <c r="FH17" s="87">
        <v>101.31670318354141</v>
      </c>
      <c r="FI17" s="87">
        <v>98.887640341592714</v>
      </c>
      <c r="FJ17" s="87">
        <v>99.610896608291412</v>
      </c>
      <c r="FK17" s="87">
        <v>100.39866937707667</v>
      </c>
      <c r="FL17" s="87">
        <v>100.52550282347316</v>
      </c>
      <c r="FM17" s="87">
        <v>100.72492366303479</v>
      </c>
      <c r="FN17" s="87">
        <v>101.11426793236964</v>
      </c>
      <c r="FO17" s="87">
        <v>103.73938684870832</v>
      </c>
      <c r="FP17" s="87">
        <v>101.5843068714765</v>
      </c>
      <c r="FQ17" s="87">
        <v>101.24909012026518</v>
      </c>
      <c r="FR17" s="87">
        <v>99.985695454411669</v>
      </c>
      <c r="FS17" s="87">
        <v>100.64105496883889</v>
      </c>
      <c r="FT17" s="87">
        <v>101.09757016684613</v>
      </c>
      <c r="FU17" s="87">
        <v>100.00112460841333</v>
      </c>
      <c r="FV17" s="87">
        <v>98.275182091852699</v>
      </c>
      <c r="FW17" s="87">
        <v>98.11959385623291</v>
      </c>
      <c r="FX17" s="87">
        <v>100.79880348895396</v>
      </c>
      <c r="FY17" s="87">
        <v>99.730447034050343</v>
      </c>
      <c r="FZ17" s="87">
        <v>100.42188079261938</v>
      </c>
      <c r="GA17" s="87">
        <v>101.84886163045938</v>
      </c>
      <c r="GB17" s="87">
        <v>119.47528663461486</v>
      </c>
      <c r="GC17" s="87">
        <v>101.99125542631249</v>
      </c>
      <c r="GD17" s="87">
        <v>99.751707814020179</v>
      </c>
      <c r="GE17" s="87">
        <v>99.46502698742502</v>
      </c>
      <c r="GF17" s="87">
        <v>100.32717982577014</v>
      </c>
      <c r="GG17" s="87">
        <v>101.83064242815927</v>
      </c>
      <c r="GH17" s="87">
        <v>102.34609575093194</v>
      </c>
      <c r="GI17" s="87">
        <v>99.089845906650396</v>
      </c>
      <c r="GJ17" s="87">
        <v>100.92661414899446</v>
      </c>
      <c r="GK17" s="87">
        <v>103.62726489773854</v>
      </c>
      <c r="GL17" s="87">
        <v>109.91452629742653</v>
      </c>
      <c r="GM17" s="87">
        <v>99.6185493208053</v>
      </c>
      <c r="GN17" s="87">
        <v>99.506587416731847</v>
      </c>
    </row>
    <row r="18" spans="1:196" s="32" customFormat="1" ht="5.0999999999999996" customHeight="1">
      <c r="A18" s="30"/>
      <c r="B18" s="34"/>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c r="FU18" s="34"/>
      <c r="FV18" s="34"/>
      <c r="FW18" s="34"/>
      <c r="FX18" s="34"/>
      <c r="FY18" s="34"/>
      <c r="FZ18" s="34"/>
      <c r="GA18" s="34"/>
      <c r="GB18" s="34"/>
      <c r="GC18" s="34"/>
      <c r="GD18" s="34"/>
      <c r="GE18" s="34"/>
      <c r="GF18" s="34"/>
      <c r="GG18" s="34"/>
      <c r="GH18" s="34"/>
      <c r="GI18" s="34"/>
      <c r="GJ18" s="34"/>
      <c r="GK18" s="34"/>
      <c r="GL18" s="34"/>
      <c r="GM18" s="34"/>
      <c r="GN18" s="34"/>
    </row>
    <row r="19" spans="1:196" s="32" customFormat="1" ht="12.75" customHeight="1">
      <c r="A19" s="155" t="s">
        <v>2924</v>
      </c>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c r="FS19" s="34"/>
      <c r="FT19" s="34"/>
      <c r="FU19" s="34"/>
      <c r="FV19" s="34"/>
      <c r="FW19" s="34"/>
      <c r="FX19" s="34"/>
      <c r="FY19" s="34"/>
      <c r="FZ19" s="34"/>
      <c r="GA19" s="34"/>
      <c r="GB19" s="34"/>
      <c r="GC19" s="34"/>
      <c r="GD19" s="34"/>
      <c r="GE19" s="34"/>
      <c r="GF19" s="34"/>
      <c r="GG19" s="34"/>
      <c r="GH19" s="34"/>
      <c r="GI19" s="34"/>
      <c r="GJ19" s="34"/>
      <c r="GK19" s="34"/>
      <c r="GL19" s="34"/>
      <c r="GM19" s="34"/>
      <c r="GN19" s="34"/>
    </row>
    <row r="20" spans="1:196" s="32" customFormat="1" ht="12.75" customHeight="1">
      <c r="A20" s="914" t="s">
        <v>3748</v>
      </c>
    </row>
    <row r="21" spans="1:196" s="32" customFormat="1" ht="12.75" customHeight="1">
      <c r="A21" s="915" t="s">
        <v>3751</v>
      </c>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178"/>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c r="FN21" s="34"/>
      <c r="FO21" s="34"/>
      <c r="FP21" s="34"/>
      <c r="FQ21" s="34"/>
      <c r="FR21" s="34"/>
      <c r="FS21" s="34"/>
      <c r="FT21" s="34"/>
      <c r="FU21" s="34"/>
      <c r="FV21" s="34"/>
      <c r="FW21" s="34"/>
      <c r="FX21" s="34"/>
      <c r="FY21" s="34"/>
      <c r="FZ21" s="34"/>
      <c r="GA21" s="34"/>
      <c r="GB21" s="34"/>
      <c r="GC21" s="34"/>
      <c r="GD21" s="34"/>
      <c r="GE21" s="34"/>
      <c r="GF21" s="34"/>
      <c r="GG21" s="34"/>
      <c r="GH21" s="34"/>
      <c r="GI21" s="34"/>
      <c r="GJ21" s="34"/>
      <c r="GK21" s="34"/>
      <c r="GL21" s="34"/>
      <c r="GM21" s="34"/>
      <c r="GN21" s="34"/>
    </row>
    <row r="22" spans="1:196" s="32" customFormat="1" ht="12.75" customHeight="1">
      <c r="A22" s="914" t="s">
        <v>3752</v>
      </c>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177"/>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c r="FN22" s="34"/>
      <c r="FO22" s="34"/>
      <c r="FP22" s="34"/>
      <c r="FQ22" s="34"/>
      <c r="FR22" s="34"/>
      <c r="FS22" s="34"/>
      <c r="FT22" s="34"/>
      <c r="FU22" s="34"/>
      <c r="FV22" s="34"/>
      <c r="FW22" s="34"/>
      <c r="FX22" s="34"/>
      <c r="FY22" s="34"/>
      <c r="FZ22" s="34"/>
      <c r="GA22" s="34"/>
      <c r="GB22" s="34"/>
      <c r="GC22" s="34"/>
      <c r="GD22" s="34"/>
      <c r="GE22" s="34"/>
      <c r="GF22" s="34"/>
      <c r="GG22" s="34"/>
      <c r="GH22" s="34"/>
      <c r="GI22" s="34"/>
      <c r="GJ22" s="34"/>
      <c r="GK22" s="34"/>
      <c r="GL22" s="34"/>
      <c r="GM22" s="34"/>
      <c r="GN22" s="34"/>
    </row>
  </sheetData>
  <mergeCells count="30">
    <mergeCell ref="BO6:BO7"/>
    <mergeCell ref="B6:B7"/>
    <mergeCell ref="C6:N6"/>
    <mergeCell ref="O6:O7"/>
    <mergeCell ref="P6:AA6"/>
    <mergeCell ref="AB6:AB7"/>
    <mergeCell ref="AC6:AN6"/>
    <mergeCell ref="AO6:AO7"/>
    <mergeCell ref="AP6:BA6"/>
    <mergeCell ref="BB6:BB7"/>
    <mergeCell ref="BC6:BN6"/>
    <mergeCell ref="EO6:EO7"/>
    <mergeCell ref="BP6:CA6"/>
    <mergeCell ref="CB6:CB7"/>
    <mergeCell ref="CC6:CN6"/>
    <mergeCell ref="CO6:CO7"/>
    <mergeCell ref="CP6:DA6"/>
    <mergeCell ref="DB6:DB7"/>
    <mergeCell ref="DC6:DN6"/>
    <mergeCell ref="DO6:DO7"/>
    <mergeCell ref="DP6:EA6"/>
    <mergeCell ref="EB6:EB7"/>
    <mergeCell ref="EC6:EN6"/>
    <mergeCell ref="GC6:GN6"/>
    <mergeCell ref="EP6:FA6"/>
    <mergeCell ref="FB6:FB7"/>
    <mergeCell ref="FC6:FN6"/>
    <mergeCell ref="FO6:FO7"/>
    <mergeCell ref="FP6:GA6"/>
    <mergeCell ref="GB6:GB7"/>
  </mergeCells>
  <hyperlinks>
    <hyperlink ref="A1" location="'Table of contents'!A1" display="return to the CONTENTS"/>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22"/>
  <sheetViews>
    <sheetView zoomScale="80" zoomScaleNormal="80" workbookViewId="0">
      <pane xSplit="1" topLeftCell="B1" activePane="topRight" state="frozen"/>
      <selection pane="topRight"/>
    </sheetView>
  </sheetViews>
  <sheetFormatPr defaultColWidth="9.140625" defaultRowHeight="15"/>
  <cols>
    <col min="1" max="1" width="41" style="34" customWidth="1"/>
    <col min="2" max="196" width="9.140625" style="34" customWidth="1"/>
    <col min="197" max="16384" width="9.140625" style="34"/>
  </cols>
  <sheetData>
    <row r="1" spans="1:196" ht="15" customHeight="1">
      <c r="A1" s="649" t="s">
        <v>2688</v>
      </c>
    </row>
    <row r="2" spans="1:196" ht="5.0999999999999996" customHeight="1">
      <c r="A2" s="65"/>
    </row>
    <row r="3" spans="1:196" s="47" customFormat="1" ht="18.75" customHeight="1">
      <c r="A3" s="210" t="s">
        <v>3023</v>
      </c>
    </row>
    <row r="4" spans="1:196" s="32" customFormat="1" ht="5.0999999999999996" customHeight="1">
      <c r="A4" s="179"/>
    </row>
    <row r="5" spans="1:196" s="32" customFormat="1" ht="13.5" customHeight="1" thickBot="1">
      <c r="A5" s="156" t="s">
        <v>2983</v>
      </c>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c r="EH5" s="40"/>
      <c r="EI5" s="40"/>
      <c r="EJ5" s="40"/>
      <c r="EK5" s="40"/>
      <c r="EL5" s="40"/>
      <c r="EM5" s="40"/>
      <c r="EN5" s="40"/>
      <c r="EO5" s="40"/>
      <c r="EP5" s="40"/>
      <c r="EQ5" s="40"/>
      <c r="ER5" s="40"/>
      <c r="ES5" s="40"/>
      <c r="ET5" s="40"/>
      <c r="EU5" s="40"/>
      <c r="EV5" s="40"/>
      <c r="EW5" s="40"/>
      <c r="EX5" s="40"/>
      <c r="EY5" s="40"/>
      <c r="EZ5" s="40"/>
      <c r="FA5" s="40"/>
      <c r="FB5" s="40"/>
      <c r="FC5" s="40"/>
      <c r="FD5" s="40"/>
      <c r="FE5" s="40"/>
      <c r="FF5" s="40"/>
      <c r="FG5" s="40"/>
      <c r="FH5" s="40"/>
      <c r="FI5" s="40"/>
      <c r="FJ5" s="40"/>
      <c r="FK5" s="40"/>
      <c r="FL5" s="40"/>
      <c r="FM5" s="40"/>
      <c r="FN5" s="40"/>
      <c r="FO5" s="40"/>
      <c r="FP5" s="40"/>
      <c r="FQ5" s="40"/>
      <c r="FR5" s="40"/>
      <c r="FS5" s="40"/>
      <c r="FT5" s="40"/>
      <c r="FU5" s="40"/>
      <c r="FV5" s="40"/>
      <c r="FW5" s="40"/>
      <c r="FX5" s="40"/>
      <c r="FY5" s="40"/>
      <c r="FZ5" s="40"/>
      <c r="GA5" s="40"/>
      <c r="GB5" s="40"/>
      <c r="GC5" s="40"/>
      <c r="GD5" s="40"/>
      <c r="GE5" s="40"/>
      <c r="GF5" s="40"/>
      <c r="GG5" s="40"/>
      <c r="GH5" s="40"/>
      <c r="GI5" s="40"/>
      <c r="GJ5" s="40"/>
      <c r="GK5" s="40"/>
      <c r="GL5" s="40"/>
      <c r="GM5" s="40"/>
      <c r="GN5" s="40"/>
    </row>
    <row r="6" spans="1:196" s="32" customFormat="1" ht="17.100000000000001" customHeight="1">
      <c r="A6" s="698"/>
      <c r="B6" s="1029">
        <v>1993</v>
      </c>
      <c r="C6" s="1038">
        <v>1993</v>
      </c>
      <c r="D6" s="1031"/>
      <c r="E6" s="1031"/>
      <c r="F6" s="1031"/>
      <c r="G6" s="1031"/>
      <c r="H6" s="1031"/>
      <c r="I6" s="1031"/>
      <c r="J6" s="1031"/>
      <c r="K6" s="1031"/>
      <c r="L6" s="1031"/>
      <c r="M6" s="1031"/>
      <c r="N6" s="1032"/>
      <c r="O6" s="1029">
        <v>1994</v>
      </c>
      <c r="P6" s="1038">
        <v>1994</v>
      </c>
      <c r="Q6" s="1031"/>
      <c r="R6" s="1031"/>
      <c r="S6" s="1031"/>
      <c r="T6" s="1031"/>
      <c r="U6" s="1031"/>
      <c r="V6" s="1031"/>
      <c r="W6" s="1031"/>
      <c r="X6" s="1031"/>
      <c r="Y6" s="1031"/>
      <c r="Z6" s="1031"/>
      <c r="AA6" s="1032"/>
      <c r="AB6" s="1029">
        <v>1995</v>
      </c>
      <c r="AC6" s="1038">
        <v>1995</v>
      </c>
      <c r="AD6" s="1031"/>
      <c r="AE6" s="1031"/>
      <c r="AF6" s="1031"/>
      <c r="AG6" s="1031"/>
      <c r="AH6" s="1031"/>
      <c r="AI6" s="1031"/>
      <c r="AJ6" s="1031"/>
      <c r="AK6" s="1031"/>
      <c r="AL6" s="1031"/>
      <c r="AM6" s="1031"/>
      <c r="AN6" s="1032"/>
      <c r="AO6" s="1029">
        <v>1996</v>
      </c>
      <c r="AP6" s="1038">
        <v>1996</v>
      </c>
      <c r="AQ6" s="1031"/>
      <c r="AR6" s="1031"/>
      <c r="AS6" s="1031"/>
      <c r="AT6" s="1031"/>
      <c r="AU6" s="1031"/>
      <c r="AV6" s="1031"/>
      <c r="AW6" s="1031"/>
      <c r="AX6" s="1031"/>
      <c r="AY6" s="1031"/>
      <c r="AZ6" s="1031"/>
      <c r="BA6" s="1032"/>
      <c r="BB6" s="1029">
        <v>1997</v>
      </c>
      <c r="BC6" s="1038">
        <v>1997</v>
      </c>
      <c r="BD6" s="1031"/>
      <c r="BE6" s="1031"/>
      <c r="BF6" s="1031"/>
      <c r="BG6" s="1031"/>
      <c r="BH6" s="1031"/>
      <c r="BI6" s="1031"/>
      <c r="BJ6" s="1031"/>
      <c r="BK6" s="1031"/>
      <c r="BL6" s="1031"/>
      <c r="BM6" s="1031"/>
      <c r="BN6" s="1032"/>
      <c r="BO6" s="1029">
        <v>1998</v>
      </c>
      <c r="BP6" s="1038">
        <v>1998</v>
      </c>
      <c r="BQ6" s="1031"/>
      <c r="BR6" s="1031"/>
      <c r="BS6" s="1031"/>
      <c r="BT6" s="1031"/>
      <c r="BU6" s="1031"/>
      <c r="BV6" s="1031"/>
      <c r="BW6" s="1031"/>
      <c r="BX6" s="1031"/>
      <c r="BY6" s="1031"/>
      <c r="BZ6" s="1031"/>
      <c r="CA6" s="1032"/>
      <c r="CB6" s="1029">
        <v>1999</v>
      </c>
      <c r="CC6" s="1038">
        <v>1999</v>
      </c>
      <c r="CD6" s="1031"/>
      <c r="CE6" s="1031"/>
      <c r="CF6" s="1031"/>
      <c r="CG6" s="1031"/>
      <c r="CH6" s="1031"/>
      <c r="CI6" s="1031"/>
      <c r="CJ6" s="1031"/>
      <c r="CK6" s="1031"/>
      <c r="CL6" s="1031"/>
      <c r="CM6" s="1031"/>
      <c r="CN6" s="1032"/>
      <c r="CO6" s="1029">
        <v>2000</v>
      </c>
      <c r="CP6" s="1038">
        <v>2000</v>
      </c>
      <c r="CQ6" s="1031"/>
      <c r="CR6" s="1031"/>
      <c r="CS6" s="1031"/>
      <c r="CT6" s="1031"/>
      <c r="CU6" s="1031"/>
      <c r="CV6" s="1031"/>
      <c r="CW6" s="1031"/>
      <c r="CX6" s="1031"/>
      <c r="CY6" s="1031"/>
      <c r="CZ6" s="1031"/>
      <c r="DA6" s="1032"/>
      <c r="DB6" s="1029">
        <v>2001</v>
      </c>
      <c r="DC6" s="1038">
        <v>2001</v>
      </c>
      <c r="DD6" s="1031"/>
      <c r="DE6" s="1031"/>
      <c r="DF6" s="1031"/>
      <c r="DG6" s="1031"/>
      <c r="DH6" s="1031"/>
      <c r="DI6" s="1031"/>
      <c r="DJ6" s="1031"/>
      <c r="DK6" s="1031"/>
      <c r="DL6" s="1031"/>
      <c r="DM6" s="1031"/>
      <c r="DN6" s="1032"/>
      <c r="DO6" s="1029">
        <v>2002</v>
      </c>
      <c r="DP6" s="1038">
        <v>2002</v>
      </c>
      <c r="DQ6" s="1031"/>
      <c r="DR6" s="1031"/>
      <c r="DS6" s="1031"/>
      <c r="DT6" s="1031"/>
      <c r="DU6" s="1031"/>
      <c r="DV6" s="1031"/>
      <c r="DW6" s="1031"/>
      <c r="DX6" s="1031"/>
      <c r="DY6" s="1031"/>
      <c r="DZ6" s="1031"/>
      <c r="EA6" s="1032"/>
      <c r="EB6" s="1029">
        <v>2003</v>
      </c>
      <c r="EC6" s="1038">
        <v>2003</v>
      </c>
      <c r="ED6" s="1031"/>
      <c r="EE6" s="1031"/>
      <c r="EF6" s="1031"/>
      <c r="EG6" s="1031"/>
      <c r="EH6" s="1031"/>
      <c r="EI6" s="1031"/>
      <c r="EJ6" s="1031"/>
      <c r="EK6" s="1031"/>
      <c r="EL6" s="1031"/>
      <c r="EM6" s="1031"/>
      <c r="EN6" s="1032"/>
      <c r="EO6" s="1029">
        <v>2004</v>
      </c>
      <c r="EP6" s="1038">
        <v>2004</v>
      </c>
      <c r="EQ6" s="1031"/>
      <c r="ER6" s="1031"/>
      <c r="ES6" s="1031"/>
      <c r="ET6" s="1031"/>
      <c r="EU6" s="1031"/>
      <c r="EV6" s="1031"/>
      <c r="EW6" s="1031"/>
      <c r="EX6" s="1031"/>
      <c r="EY6" s="1031"/>
      <c r="EZ6" s="1031"/>
      <c r="FA6" s="1032"/>
      <c r="FB6" s="1029">
        <v>2005</v>
      </c>
      <c r="FC6" s="1038">
        <v>2005</v>
      </c>
      <c r="FD6" s="1031"/>
      <c r="FE6" s="1031"/>
      <c r="FF6" s="1031"/>
      <c r="FG6" s="1031"/>
      <c r="FH6" s="1031"/>
      <c r="FI6" s="1031"/>
      <c r="FJ6" s="1031"/>
      <c r="FK6" s="1031"/>
      <c r="FL6" s="1031"/>
      <c r="FM6" s="1031"/>
      <c r="FN6" s="1032"/>
      <c r="FO6" s="1029">
        <v>2006</v>
      </c>
      <c r="FP6" s="1038">
        <v>2006</v>
      </c>
      <c r="FQ6" s="1031"/>
      <c r="FR6" s="1031"/>
      <c r="FS6" s="1031"/>
      <c r="FT6" s="1031"/>
      <c r="FU6" s="1031"/>
      <c r="FV6" s="1031"/>
      <c r="FW6" s="1031"/>
      <c r="FX6" s="1031"/>
      <c r="FY6" s="1031"/>
      <c r="FZ6" s="1031"/>
      <c r="GA6" s="1032"/>
      <c r="GB6" s="1029">
        <v>2007</v>
      </c>
      <c r="GC6" s="1038">
        <v>2007</v>
      </c>
      <c r="GD6" s="1031"/>
      <c r="GE6" s="1031"/>
      <c r="GF6" s="1031"/>
      <c r="GG6" s="1031"/>
      <c r="GH6" s="1031"/>
      <c r="GI6" s="1031"/>
      <c r="GJ6" s="1031"/>
      <c r="GK6" s="1031"/>
      <c r="GL6" s="1031"/>
      <c r="GM6" s="1031"/>
      <c r="GN6" s="1032"/>
    </row>
    <row r="7" spans="1:196" s="32" customFormat="1" ht="17.100000000000001" customHeight="1" thickBot="1">
      <c r="A7" s="703"/>
      <c r="B7" s="1030"/>
      <c r="C7" s="673" t="s">
        <v>2646</v>
      </c>
      <c r="D7" s="673" t="s">
        <v>2647</v>
      </c>
      <c r="E7" s="673" t="s">
        <v>2648</v>
      </c>
      <c r="F7" s="673" t="s">
        <v>2649</v>
      </c>
      <c r="G7" s="673" t="s">
        <v>2650</v>
      </c>
      <c r="H7" s="673" t="s">
        <v>2651</v>
      </c>
      <c r="I7" s="673" t="s">
        <v>2652</v>
      </c>
      <c r="J7" s="673" t="s">
        <v>2653</v>
      </c>
      <c r="K7" s="673" t="s">
        <v>2654</v>
      </c>
      <c r="L7" s="673" t="s">
        <v>2655</v>
      </c>
      <c r="M7" s="673" t="s">
        <v>2656</v>
      </c>
      <c r="N7" s="673" t="s">
        <v>2657</v>
      </c>
      <c r="O7" s="1030"/>
      <c r="P7" s="673" t="s">
        <v>2646</v>
      </c>
      <c r="Q7" s="673" t="s">
        <v>2647</v>
      </c>
      <c r="R7" s="673" t="s">
        <v>2648</v>
      </c>
      <c r="S7" s="673" t="s">
        <v>2649</v>
      </c>
      <c r="T7" s="673" t="s">
        <v>2650</v>
      </c>
      <c r="U7" s="673" t="s">
        <v>2651</v>
      </c>
      <c r="V7" s="673" t="s">
        <v>2652</v>
      </c>
      <c r="W7" s="673" t="s">
        <v>2653</v>
      </c>
      <c r="X7" s="673" t="s">
        <v>2654</v>
      </c>
      <c r="Y7" s="673" t="s">
        <v>2655</v>
      </c>
      <c r="Z7" s="673" t="s">
        <v>2656</v>
      </c>
      <c r="AA7" s="673" t="s">
        <v>2657</v>
      </c>
      <c r="AB7" s="1030"/>
      <c r="AC7" s="673" t="s">
        <v>2646</v>
      </c>
      <c r="AD7" s="673" t="s">
        <v>2647</v>
      </c>
      <c r="AE7" s="673" t="s">
        <v>2648</v>
      </c>
      <c r="AF7" s="673" t="s">
        <v>2649</v>
      </c>
      <c r="AG7" s="673" t="s">
        <v>2650</v>
      </c>
      <c r="AH7" s="673" t="s">
        <v>2651</v>
      </c>
      <c r="AI7" s="673" t="s">
        <v>2652</v>
      </c>
      <c r="AJ7" s="673" t="s">
        <v>2653</v>
      </c>
      <c r="AK7" s="673" t="s">
        <v>2654</v>
      </c>
      <c r="AL7" s="673" t="s">
        <v>2655</v>
      </c>
      <c r="AM7" s="673" t="s">
        <v>2656</v>
      </c>
      <c r="AN7" s="673" t="s">
        <v>2657</v>
      </c>
      <c r="AO7" s="1030"/>
      <c r="AP7" s="673" t="s">
        <v>2646</v>
      </c>
      <c r="AQ7" s="673" t="s">
        <v>2647</v>
      </c>
      <c r="AR7" s="673" t="s">
        <v>2648</v>
      </c>
      <c r="AS7" s="673" t="s">
        <v>2649</v>
      </c>
      <c r="AT7" s="673" t="s">
        <v>2650</v>
      </c>
      <c r="AU7" s="673" t="s">
        <v>2651</v>
      </c>
      <c r="AV7" s="673" t="s">
        <v>2652</v>
      </c>
      <c r="AW7" s="673" t="s">
        <v>2653</v>
      </c>
      <c r="AX7" s="673" t="s">
        <v>2654</v>
      </c>
      <c r="AY7" s="673" t="s">
        <v>2655</v>
      </c>
      <c r="AZ7" s="673" t="s">
        <v>2656</v>
      </c>
      <c r="BA7" s="673" t="s">
        <v>2657</v>
      </c>
      <c r="BB7" s="1030"/>
      <c r="BC7" s="673" t="s">
        <v>2646</v>
      </c>
      <c r="BD7" s="673" t="s">
        <v>2647</v>
      </c>
      <c r="BE7" s="673" t="s">
        <v>2648</v>
      </c>
      <c r="BF7" s="673" t="s">
        <v>2649</v>
      </c>
      <c r="BG7" s="673" t="s">
        <v>2650</v>
      </c>
      <c r="BH7" s="673" t="s">
        <v>2651</v>
      </c>
      <c r="BI7" s="673" t="s">
        <v>2652</v>
      </c>
      <c r="BJ7" s="673" t="s">
        <v>2653</v>
      </c>
      <c r="BK7" s="673" t="s">
        <v>2654</v>
      </c>
      <c r="BL7" s="673" t="s">
        <v>2655</v>
      </c>
      <c r="BM7" s="673" t="s">
        <v>2656</v>
      </c>
      <c r="BN7" s="673" t="s">
        <v>2657</v>
      </c>
      <c r="BO7" s="1030"/>
      <c r="BP7" s="673" t="s">
        <v>2646</v>
      </c>
      <c r="BQ7" s="673" t="s">
        <v>2647</v>
      </c>
      <c r="BR7" s="673" t="s">
        <v>2648</v>
      </c>
      <c r="BS7" s="673" t="s">
        <v>2649</v>
      </c>
      <c r="BT7" s="673" t="s">
        <v>2650</v>
      </c>
      <c r="BU7" s="673" t="s">
        <v>2651</v>
      </c>
      <c r="BV7" s="673" t="s">
        <v>2652</v>
      </c>
      <c r="BW7" s="673" t="s">
        <v>2653</v>
      </c>
      <c r="BX7" s="673" t="s">
        <v>2654</v>
      </c>
      <c r="BY7" s="673" t="s">
        <v>2655</v>
      </c>
      <c r="BZ7" s="673" t="s">
        <v>2656</v>
      </c>
      <c r="CA7" s="673" t="s">
        <v>2657</v>
      </c>
      <c r="CB7" s="1030"/>
      <c r="CC7" s="673" t="s">
        <v>2646</v>
      </c>
      <c r="CD7" s="673" t="s">
        <v>2647</v>
      </c>
      <c r="CE7" s="673" t="s">
        <v>2648</v>
      </c>
      <c r="CF7" s="673" t="s">
        <v>2649</v>
      </c>
      <c r="CG7" s="673" t="s">
        <v>2650</v>
      </c>
      <c r="CH7" s="673" t="s">
        <v>2651</v>
      </c>
      <c r="CI7" s="673" t="s">
        <v>2652</v>
      </c>
      <c r="CJ7" s="673" t="s">
        <v>2653</v>
      </c>
      <c r="CK7" s="673" t="s">
        <v>2654</v>
      </c>
      <c r="CL7" s="673" t="s">
        <v>2655</v>
      </c>
      <c r="CM7" s="673" t="s">
        <v>2656</v>
      </c>
      <c r="CN7" s="673" t="s">
        <v>2657</v>
      </c>
      <c r="CO7" s="1030"/>
      <c r="CP7" s="673" t="s">
        <v>2646</v>
      </c>
      <c r="CQ7" s="673" t="s">
        <v>2647</v>
      </c>
      <c r="CR7" s="673" t="s">
        <v>2648</v>
      </c>
      <c r="CS7" s="673" t="s">
        <v>2649</v>
      </c>
      <c r="CT7" s="673" t="s">
        <v>2650</v>
      </c>
      <c r="CU7" s="673" t="s">
        <v>2651</v>
      </c>
      <c r="CV7" s="673" t="s">
        <v>2652</v>
      </c>
      <c r="CW7" s="673" t="s">
        <v>2653</v>
      </c>
      <c r="CX7" s="673" t="s">
        <v>2654</v>
      </c>
      <c r="CY7" s="673" t="s">
        <v>2655</v>
      </c>
      <c r="CZ7" s="673" t="s">
        <v>2656</v>
      </c>
      <c r="DA7" s="673" t="s">
        <v>2657</v>
      </c>
      <c r="DB7" s="1030"/>
      <c r="DC7" s="673" t="s">
        <v>2646</v>
      </c>
      <c r="DD7" s="673" t="s">
        <v>2647</v>
      </c>
      <c r="DE7" s="673" t="s">
        <v>2648</v>
      </c>
      <c r="DF7" s="673" t="s">
        <v>2649</v>
      </c>
      <c r="DG7" s="673" t="s">
        <v>2650</v>
      </c>
      <c r="DH7" s="673" t="s">
        <v>2651</v>
      </c>
      <c r="DI7" s="673" t="s">
        <v>2652</v>
      </c>
      <c r="DJ7" s="673" t="s">
        <v>2653</v>
      </c>
      <c r="DK7" s="673" t="s">
        <v>2654</v>
      </c>
      <c r="DL7" s="673" t="s">
        <v>2655</v>
      </c>
      <c r="DM7" s="673" t="s">
        <v>2656</v>
      </c>
      <c r="DN7" s="673" t="s">
        <v>2657</v>
      </c>
      <c r="DO7" s="1030"/>
      <c r="DP7" s="673" t="s">
        <v>2646</v>
      </c>
      <c r="DQ7" s="673" t="s">
        <v>2647</v>
      </c>
      <c r="DR7" s="673" t="s">
        <v>2648</v>
      </c>
      <c r="DS7" s="673" t="s">
        <v>2649</v>
      </c>
      <c r="DT7" s="673" t="s">
        <v>2650</v>
      </c>
      <c r="DU7" s="673" t="s">
        <v>2651</v>
      </c>
      <c r="DV7" s="673" t="s">
        <v>2652</v>
      </c>
      <c r="DW7" s="673" t="s">
        <v>2653</v>
      </c>
      <c r="DX7" s="673" t="s">
        <v>2654</v>
      </c>
      <c r="DY7" s="673" t="s">
        <v>2655</v>
      </c>
      <c r="DZ7" s="673" t="s">
        <v>2656</v>
      </c>
      <c r="EA7" s="673" t="s">
        <v>2657</v>
      </c>
      <c r="EB7" s="1030"/>
      <c r="EC7" s="673" t="s">
        <v>2646</v>
      </c>
      <c r="ED7" s="673" t="s">
        <v>2647</v>
      </c>
      <c r="EE7" s="673" t="s">
        <v>2648</v>
      </c>
      <c r="EF7" s="673" t="s">
        <v>2649</v>
      </c>
      <c r="EG7" s="673" t="s">
        <v>2650</v>
      </c>
      <c r="EH7" s="673" t="s">
        <v>2651</v>
      </c>
      <c r="EI7" s="673" t="s">
        <v>2652</v>
      </c>
      <c r="EJ7" s="673" t="s">
        <v>2653</v>
      </c>
      <c r="EK7" s="673" t="s">
        <v>2654</v>
      </c>
      <c r="EL7" s="673" t="s">
        <v>2655</v>
      </c>
      <c r="EM7" s="673" t="s">
        <v>2656</v>
      </c>
      <c r="EN7" s="673" t="s">
        <v>2657</v>
      </c>
      <c r="EO7" s="1030"/>
      <c r="EP7" s="673" t="s">
        <v>2646</v>
      </c>
      <c r="EQ7" s="673" t="s">
        <v>2647</v>
      </c>
      <c r="ER7" s="673" t="s">
        <v>2648</v>
      </c>
      <c r="ES7" s="673" t="s">
        <v>2649</v>
      </c>
      <c r="ET7" s="673" t="s">
        <v>2650</v>
      </c>
      <c r="EU7" s="673" t="s">
        <v>2651</v>
      </c>
      <c r="EV7" s="673" t="s">
        <v>2652</v>
      </c>
      <c r="EW7" s="673" t="s">
        <v>2653</v>
      </c>
      <c r="EX7" s="673" t="s">
        <v>2654</v>
      </c>
      <c r="EY7" s="673" t="s">
        <v>2655</v>
      </c>
      <c r="EZ7" s="673" t="s">
        <v>2656</v>
      </c>
      <c r="FA7" s="673" t="s">
        <v>2657</v>
      </c>
      <c r="FB7" s="1030"/>
      <c r="FC7" s="673" t="s">
        <v>2646</v>
      </c>
      <c r="FD7" s="673" t="s">
        <v>2647</v>
      </c>
      <c r="FE7" s="673" t="s">
        <v>2648</v>
      </c>
      <c r="FF7" s="673" t="s">
        <v>2649</v>
      </c>
      <c r="FG7" s="673" t="s">
        <v>2650</v>
      </c>
      <c r="FH7" s="673" t="s">
        <v>2651</v>
      </c>
      <c r="FI7" s="673" t="s">
        <v>2652</v>
      </c>
      <c r="FJ7" s="673" t="s">
        <v>2653</v>
      </c>
      <c r="FK7" s="673" t="s">
        <v>2654</v>
      </c>
      <c r="FL7" s="673" t="s">
        <v>2655</v>
      </c>
      <c r="FM7" s="673" t="s">
        <v>2656</v>
      </c>
      <c r="FN7" s="673" t="s">
        <v>2657</v>
      </c>
      <c r="FO7" s="1030"/>
      <c r="FP7" s="673" t="s">
        <v>2646</v>
      </c>
      <c r="FQ7" s="673" t="s">
        <v>2647</v>
      </c>
      <c r="FR7" s="673" t="s">
        <v>2648</v>
      </c>
      <c r="FS7" s="673" t="s">
        <v>2649</v>
      </c>
      <c r="FT7" s="673" t="s">
        <v>2650</v>
      </c>
      <c r="FU7" s="673" t="s">
        <v>2651</v>
      </c>
      <c r="FV7" s="673" t="s">
        <v>2652</v>
      </c>
      <c r="FW7" s="673" t="s">
        <v>2653</v>
      </c>
      <c r="FX7" s="673" t="s">
        <v>2654</v>
      </c>
      <c r="FY7" s="673" t="s">
        <v>2655</v>
      </c>
      <c r="FZ7" s="673" t="s">
        <v>2656</v>
      </c>
      <c r="GA7" s="673" t="s">
        <v>2657</v>
      </c>
      <c r="GB7" s="1030"/>
      <c r="GC7" s="673" t="s">
        <v>2646</v>
      </c>
      <c r="GD7" s="673" t="s">
        <v>2647</v>
      </c>
      <c r="GE7" s="673" t="s">
        <v>2648</v>
      </c>
      <c r="GF7" s="673" t="s">
        <v>2649</v>
      </c>
      <c r="GG7" s="673" t="s">
        <v>2650</v>
      </c>
      <c r="GH7" s="673" t="s">
        <v>2651</v>
      </c>
      <c r="GI7" s="673" t="s">
        <v>2652</v>
      </c>
      <c r="GJ7" s="673" t="s">
        <v>2653</v>
      </c>
      <c r="GK7" s="673" t="s">
        <v>2654</v>
      </c>
      <c r="GL7" s="673" t="s">
        <v>2655</v>
      </c>
      <c r="GM7" s="673" t="s">
        <v>2656</v>
      </c>
      <c r="GN7" s="673" t="s">
        <v>2657</v>
      </c>
    </row>
    <row r="8" spans="1:196" s="32" customFormat="1" ht="5.0999999999999996" customHeight="1">
      <c r="A8" s="173"/>
      <c r="B8" s="182"/>
      <c r="C8" s="182"/>
      <c r="D8" s="182"/>
      <c r="E8" s="182"/>
      <c r="F8" s="182"/>
      <c r="G8" s="182"/>
      <c r="H8" s="182"/>
      <c r="I8" s="182"/>
      <c r="J8" s="182"/>
      <c r="K8" s="182"/>
      <c r="L8" s="182"/>
      <c r="M8" s="182"/>
      <c r="N8" s="182"/>
      <c r="O8" s="182"/>
      <c r="P8" s="182"/>
      <c r="Q8" s="182"/>
      <c r="R8" s="182"/>
      <c r="S8" s="182"/>
      <c r="T8" s="182"/>
      <c r="U8" s="182"/>
      <c r="V8" s="182"/>
      <c r="W8" s="182"/>
      <c r="X8" s="182"/>
      <c r="Y8" s="182"/>
      <c r="Z8" s="182"/>
      <c r="AA8" s="182"/>
      <c r="AB8" s="182"/>
      <c r="AC8" s="182"/>
      <c r="AD8" s="182"/>
      <c r="AE8" s="182"/>
      <c r="AF8" s="182"/>
      <c r="AG8" s="182"/>
      <c r="AH8" s="182"/>
      <c r="AI8" s="182"/>
      <c r="AJ8" s="182"/>
      <c r="AK8" s="182"/>
      <c r="AL8" s="182"/>
      <c r="AM8" s="182"/>
      <c r="AN8" s="182"/>
      <c r="AO8" s="182"/>
      <c r="AP8" s="182"/>
      <c r="AQ8" s="182"/>
      <c r="AR8" s="182"/>
      <c r="AS8" s="182"/>
      <c r="AT8" s="182"/>
      <c r="AU8" s="182"/>
      <c r="AV8" s="182"/>
      <c r="AW8" s="182"/>
      <c r="AX8" s="182"/>
      <c r="AY8" s="182"/>
      <c r="AZ8" s="182"/>
      <c r="BA8" s="182"/>
      <c r="BB8" s="182"/>
      <c r="BC8" s="182"/>
      <c r="BD8" s="182"/>
      <c r="BE8" s="182"/>
      <c r="BF8" s="182"/>
      <c r="BG8" s="182"/>
      <c r="BH8" s="182"/>
      <c r="BI8" s="182"/>
      <c r="BJ8" s="182"/>
      <c r="BK8" s="182"/>
      <c r="BL8" s="182"/>
      <c r="BM8" s="182"/>
      <c r="BN8" s="182"/>
      <c r="BO8" s="182"/>
      <c r="BP8" s="182"/>
      <c r="BQ8" s="182"/>
      <c r="BR8" s="182"/>
      <c r="BS8" s="182"/>
      <c r="BT8" s="182"/>
      <c r="BU8" s="182"/>
      <c r="BV8" s="182"/>
      <c r="BW8" s="182"/>
      <c r="BX8" s="182"/>
      <c r="BY8" s="182"/>
      <c r="BZ8" s="182"/>
      <c r="CA8" s="182"/>
      <c r="CB8" s="182"/>
      <c r="CC8" s="182"/>
      <c r="CD8" s="182"/>
      <c r="CE8" s="182"/>
      <c r="CF8" s="182"/>
      <c r="CG8" s="182"/>
      <c r="CH8" s="182"/>
      <c r="CI8" s="182"/>
      <c r="CJ8" s="182"/>
      <c r="CK8" s="182"/>
      <c r="CL8" s="182"/>
      <c r="CM8" s="182"/>
      <c r="CN8" s="182"/>
      <c r="CO8" s="182"/>
      <c r="CP8" s="182"/>
      <c r="CQ8" s="182"/>
      <c r="CR8" s="182"/>
      <c r="CS8" s="182"/>
      <c r="CT8" s="182"/>
      <c r="CU8" s="182"/>
      <c r="CV8" s="182"/>
      <c r="CW8" s="182"/>
      <c r="CX8" s="182"/>
      <c r="CY8" s="182"/>
      <c r="CZ8" s="182"/>
      <c r="DA8" s="182"/>
      <c r="DB8" s="182"/>
      <c r="DC8" s="182"/>
      <c r="DD8" s="182"/>
      <c r="DE8" s="182"/>
      <c r="DF8" s="182"/>
      <c r="DG8" s="182"/>
      <c r="DH8" s="182"/>
      <c r="DI8" s="182"/>
      <c r="DJ8" s="182"/>
      <c r="DK8" s="182"/>
      <c r="DL8" s="182"/>
      <c r="DM8" s="182"/>
      <c r="DN8" s="182"/>
      <c r="DO8" s="182"/>
      <c r="DP8" s="182"/>
      <c r="DQ8" s="182"/>
      <c r="DR8" s="182"/>
      <c r="DS8" s="182"/>
      <c r="DT8" s="182"/>
      <c r="DU8" s="182"/>
      <c r="DV8" s="182"/>
      <c r="DW8" s="182"/>
      <c r="DX8" s="182"/>
      <c r="DY8" s="182"/>
      <c r="DZ8" s="182"/>
      <c r="EA8" s="182"/>
      <c r="EB8" s="182"/>
      <c r="EC8" s="182"/>
      <c r="ED8" s="182"/>
      <c r="EE8" s="182"/>
      <c r="EF8" s="182"/>
      <c r="EG8" s="182"/>
      <c r="EH8" s="182"/>
      <c r="EI8" s="182"/>
      <c r="EJ8" s="182"/>
      <c r="EK8" s="182"/>
      <c r="EL8" s="182"/>
      <c r="EM8" s="182"/>
      <c r="EN8" s="182"/>
      <c r="EO8" s="182"/>
      <c r="EP8" s="182"/>
      <c r="EQ8" s="182"/>
      <c r="ER8" s="182"/>
      <c r="ES8" s="182"/>
      <c r="ET8" s="182"/>
      <c r="EU8" s="182"/>
      <c r="EV8" s="182"/>
      <c r="EW8" s="182"/>
      <c r="EX8" s="182"/>
      <c r="EY8" s="182"/>
      <c r="EZ8" s="182"/>
      <c r="FA8" s="182"/>
      <c r="FB8" s="182"/>
      <c r="FC8" s="182"/>
      <c r="FD8" s="182"/>
      <c r="FE8" s="182"/>
      <c r="FF8" s="182"/>
      <c r="FG8" s="182"/>
      <c r="FH8" s="182"/>
      <c r="FI8" s="182"/>
      <c r="FJ8" s="182"/>
      <c r="FK8" s="182"/>
      <c r="FL8" s="182"/>
      <c r="FM8" s="182"/>
      <c r="FN8" s="182"/>
      <c r="FO8" s="182"/>
      <c r="FP8" s="182"/>
      <c r="FQ8" s="182"/>
      <c r="FR8" s="182"/>
      <c r="FS8" s="182"/>
      <c r="FT8" s="182"/>
      <c r="FU8" s="182"/>
      <c r="FV8" s="182"/>
      <c r="FW8" s="182"/>
      <c r="FX8" s="182"/>
      <c r="FY8" s="182"/>
      <c r="FZ8" s="182"/>
      <c r="GA8" s="182"/>
      <c r="GB8" s="182"/>
      <c r="GC8" s="182"/>
      <c r="GD8" s="182"/>
      <c r="GE8" s="182"/>
      <c r="GF8" s="182"/>
      <c r="GG8" s="182"/>
      <c r="GH8" s="182"/>
      <c r="GI8" s="182"/>
      <c r="GJ8" s="182"/>
      <c r="GK8" s="182"/>
      <c r="GL8" s="182"/>
      <c r="GM8" s="182"/>
      <c r="GN8" s="182"/>
    </row>
    <row r="9" spans="1:196" s="180" customFormat="1" ht="12.75" customHeight="1">
      <c r="A9" s="722" t="s">
        <v>3014</v>
      </c>
      <c r="B9" s="174">
        <v>1029.8670606740725</v>
      </c>
      <c r="C9" s="174">
        <v>1048.4884131338179</v>
      </c>
      <c r="D9" s="174">
        <v>1170.4445859582913</v>
      </c>
      <c r="E9" s="174">
        <v>1186.7833279166668</v>
      </c>
      <c r="F9" s="174">
        <v>1109.8708807519345</v>
      </c>
      <c r="G9" s="174">
        <v>1134.5101394440819</v>
      </c>
      <c r="H9" s="174">
        <v>1296.6355672451491</v>
      </c>
      <c r="I9" s="174">
        <v>1338.3444019418075</v>
      </c>
      <c r="J9" s="174">
        <v>1411.7786356862387</v>
      </c>
      <c r="K9" s="174">
        <v>1314.0548454715597</v>
      </c>
      <c r="L9" s="174">
        <v>1230.8148828887311</v>
      </c>
      <c r="M9" s="174">
        <v>1123.7944650330603</v>
      </c>
      <c r="N9" s="174">
        <v>1029.8670606740725</v>
      </c>
      <c r="O9" s="174">
        <v>162.12409833080812</v>
      </c>
      <c r="P9" s="174">
        <v>721.38253749299543</v>
      </c>
      <c r="Q9" s="174">
        <v>635.77536051808727</v>
      </c>
      <c r="R9" s="174">
        <v>576.30228362340392</v>
      </c>
      <c r="S9" s="174">
        <v>516.89536541118969</v>
      </c>
      <c r="T9" s="174">
        <v>421.63716036775742</v>
      </c>
      <c r="U9" s="174">
        <v>366.58748551108442</v>
      </c>
      <c r="V9" s="174">
        <v>294.26267900862194</v>
      </c>
      <c r="W9" s="174">
        <v>269.57035951832552</v>
      </c>
      <c r="X9" s="174">
        <v>221.96396643352458</v>
      </c>
      <c r="Y9" s="174">
        <v>185.3754820730299</v>
      </c>
      <c r="Z9" s="174">
        <v>168.98709434894621</v>
      </c>
      <c r="AA9" s="174">
        <v>162.12409833080812</v>
      </c>
      <c r="AB9" s="174">
        <v>132.09937466619192</v>
      </c>
      <c r="AC9" s="174">
        <v>163.38395063510941</v>
      </c>
      <c r="AD9" s="174">
        <v>153.85340252923513</v>
      </c>
      <c r="AE9" s="174">
        <v>146.01296202890131</v>
      </c>
      <c r="AF9" s="174">
        <v>143.13905370595458</v>
      </c>
      <c r="AG9" s="174">
        <v>141.67918157011499</v>
      </c>
      <c r="AH9" s="174">
        <v>141.98410810234415</v>
      </c>
      <c r="AI9" s="174">
        <v>143.89483206092359</v>
      </c>
      <c r="AJ9" s="174">
        <v>144.49646543427198</v>
      </c>
      <c r="AK9" s="174">
        <v>145.35127339313081</v>
      </c>
      <c r="AL9" s="174">
        <v>140.73713439360012</v>
      </c>
      <c r="AM9" s="174">
        <v>134.2857903148381</v>
      </c>
      <c r="AN9" s="174">
        <v>132.09937466619192</v>
      </c>
      <c r="AO9" s="174">
        <v>134.83275207022095</v>
      </c>
      <c r="AP9" s="174">
        <v>129.74036060738908</v>
      </c>
      <c r="AQ9" s="174">
        <v>126.93834373039184</v>
      </c>
      <c r="AR9" s="174">
        <v>131.07825191545186</v>
      </c>
      <c r="AS9" s="174">
        <v>135.46010225395378</v>
      </c>
      <c r="AT9" s="174">
        <v>137.96335676049139</v>
      </c>
      <c r="AU9" s="174">
        <v>137.7986262040331</v>
      </c>
      <c r="AV9" s="174">
        <v>131.92794103795106</v>
      </c>
      <c r="AW9" s="174">
        <v>128.57260666816904</v>
      </c>
      <c r="AX9" s="174">
        <v>126.54668601986936</v>
      </c>
      <c r="AY9" s="174">
        <v>128.41665914446904</v>
      </c>
      <c r="AZ9" s="174">
        <v>134.17495371733966</v>
      </c>
      <c r="BA9" s="174">
        <v>134.83275207022095</v>
      </c>
      <c r="BB9" s="174">
        <v>113.02061327556862</v>
      </c>
      <c r="BC9" s="174">
        <v>132.94453866241233</v>
      </c>
      <c r="BD9" s="174">
        <v>130.38654873609275</v>
      </c>
      <c r="BE9" s="174">
        <v>126.2200695145815</v>
      </c>
      <c r="BF9" s="174">
        <v>122.89839343413247</v>
      </c>
      <c r="BG9" s="174">
        <v>123.49674315280059</v>
      </c>
      <c r="BH9" s="174">
        <v>123.45531160333204</v>
      </c>
      <c r="BI9" s="174">
        <v>126.08858978496468</v>
      </c>
      <c r="BJ9" s="174">
        <v>124.28130436960878</v>
      </c>
      <c r="BK9" s="174">
        <v>123.3772022428667</v>
      </c>
      <c r="BL9" s="174">
        <v>122.36428040564292</v>
      </c>
      <c r="BM9" s="174">
        <v>116.68568928522873</v>
      </c>
      <c r="BN9" s="174">
        <v>113.02061327556862</v>
      </c>
      <c r="BO9" s="174">
        <v>116.82156993739758</v>
      </c>
      <c r="BP9" s="174">
        <v>112.38881232993825</v>
      </c>
      <c r="BQ9" s="174">
        <v>111.02966628939699</v>
      </c>
      <c r="BR9" s="174">
        <v>110.56599350540965</v>
      </c>
      <c r="BS9" s="174">
        <v>109.03824717774775</v>
      </c>
      <c r="BT9" s="174">
        <v>108.60308989681432</v>
      </c>
      <c r="BU9" s="174">
        <v>110.24607462175015</v>
      </c>
      <c r="BV9" s="174">
        <v>107.44120840469581</v>
      </c>
      <c r="BW9" s="174">
        <v>107.3603811819177</v>
      </c>
      <c r="BX9" s="174">
        <v>108.79366731428786</v>
      </c>
      <c r="BY9" s="174">
        <v>109.34763543055499</v>
      </c>
      <c r="BZ9" s="174">
        <v>113.8464191647754</v>
      </c>
      <c r="CA9" s="174">
        <v>116.82156993739758</v>
      </c>
      <c r="CB9" s="174">
        <v>139.93534074722677</v>
      </c>
      <c r="CC9" s="174">
        <v>118.42809068801621</v>
      </c>
      <c r="CD9" s="174">
        <v>119.56480603296487</v>
      </c>
      <c r="CE9" s="174">
        <v>121.69059925762751</v>
      </c>
      <c r="CF9" s="174">
        <v>127.47101946095462</v>
      </c>
      <c r="CG9" s="174">
        <v>133.79824362881607</v>
      </c>
      <c r="CH9" s="174">
        <v>140.8711670266575</v>
      </c>
      <c r="CI9" s="174">
        <v>144.93976368253604</v>
      </c>
      <c r="CJ9" s="174">
        <v>145.15935621716872</v>
      </c>
      <c r="CK9" s="174">
        <v>145.45469656006753</v>
      </c>
      <c r="CL9" s="174">
        <v>148.59542672128939</v>
      </c>
      <c r="CM9" s="174">
        <v>142.62391233932021</v>
      </c>
      <c r="CN9" s="174">
        <v>139.93534074722677</v>
      </c>
      <c r="CO9" s="174">
        <v>109.5674645098556</v>
      </c>
      <c r="CP9" s="174">
        <v>138.05525961368591</v>
      </c>
      <c r="CQ9" s="174">
        <v>137.22101145041108</v>
      </c>
      <c r="CR9" s="174">
        <v>135.45010429040647</v>
      </c>
      <c r="CS9" s="174">
        <v>128.94675161167581</v>
      </c>
      <c r="CT9" s="174">
        <v>121.13266143152237</v>
      </c>
      <c r="CU9" s="174">
        <v>113.05253223905616</v>
      </c>
      <c r="CV9" s="174">
        <v>111.1672960847576</v>
      </c>
      <c r="CW9" s="174">
        <v>112.03847809765574</v>
      </c>
      <c r="CX9" s="174">
        <v>111.70182865862787</v>
      </c>
      <c r="CY9" s="174">
        <v>110.19582616265447</v>
      </c>
      <c r="CZ9" s="174">
        <v>110.09083502111649</v>
      </c>
      <c r="DA9" s="174">
        <v>109.5674645098556</v>
      </c>
      <c r="DB9" s="174">
        <v>103.69166048115972</v>
      </c>
      <c r="DC9" s="174">
        <v>108.49034583202891</v>
      </c>
      <c r="DD9" s="174">
        <v>108.7508732469241</v>
      </c>
      <c r="DE9" s="174">
        <v>107.84193771654363</v>
      </c>
      <c r="DF9" s="174">
        <v>109.17448094704423</v>
      </c>
      <c r="DG9" s="174">
        <v>110.12997281417216</v>
      </c>
      <c r="DH9" s="174">
        <v>108.35252004820428</v>
      </c>
      <c r="DI9" s="174">
        <v>108.20032952924107</v>
      </c>
      <c r="DJ9" s="174">
        <v>106.22000614580232</v>
      </c>
      <c r="DK9" s="174">
        <v>105.151472217546</v>
      </c>
      <c r="DL9" s="174">
        <v>104.06484156018674</v>
      </c>
      <c r="DM9" s="174">
        <v>103.26484976131722</v>
      </c>
      <c r="DN9" s="174">
        <v>103.69166048115972</v>
      </c>
      <c r="DO9" s="174">
        <v>102.27745445331497</v>
      </c>
      <c r="DP9" s="174">
        <v>103.49244174344716</v>
      </c>
      <c r="DQ9" s="174">
        <v>102.58422381967829</v>
      </c>
      <c r="DR9" s="174">
        <v>101.94409288322655</v>
      </c>
      <c r="DS9" s="174">
        <v>100.77309265805346</v>
      </c>
      <c r="DT9" s="174">
        <v>99.844685267500026</v>
      </c>
      <c r="DU9" s="174">
        <v>100.90499818343426</v>
      </c>
      <c r="DV9" s="174">
        <v>101.65925719076363</v>
      </c>
      <c r="DW9" s="174">
        <v>103.38621409700927</v>
      </c>
      <c r="DX9" s="174">
        <v>103.48347307571053</v>
      </c>
      <c r="DY9" s="174">
        <v>102.80183921996726</v>
      </c>
      <c r="DZ9" s="174">
        <v>102.7483811869084</v>
      </c>
      <c r="EA9" s="174">
        <v>102.27745445331497</v>
      </c>
      <c r="EB9" s="174">
        <v>105.58172936890664</v>
      </c>
      <c r="EC9" s="174">
        <v>102.64082374891011</v>
      </c>
      <c r="ED9" s="174">
        <v>102.7880262442734</v>
      </c>
      <c r="EE9" s="174">
        <v>103.5222612300154</v>
      </c>
      <c r="EF9" s="174">
        <v>103.82250194490281</v>
      </c>
      <c r="EG9" s="174">
        <v>104.09741733424886</v>
      </c>
      <c r="EH9" s="174">
        <v>101.70019874434601</v>
      </c>
      <c r="EI9" s="174">
        <v>101.0964422652858</v>
      </c>
      <c r="EJ9" s="174">
        <v>101.1815752851462</v>
      </c>
      <c r="EK9" s="174">
        <v>100.95772331072412</v>
      </c>
      <c r="EL9" s="174">
        <v>103.88008469623347</v>
      </c>
      <c r="EM9" s="174">
        <v>105.73896470744832</v>
      </c>
      <c r="EN9" s="174">
        <v>105.58172936890664</v>
      </c>
      <c r="EO9" s="174">
        <v>102.76415344449023</v>
      </c>
      <c r="EP9" s="174">
        <v>105.69805835079798</v>
      </c>
      <c r="EQ9" s="174">
        <v>105.46288575753017</v>
      </c>
      <c r="ER9" s="174">
        <v>104.86814867221305</v>
      </c>
      <c r="ES9" s="174">
        <v>103.14681813381389</v>
      </c>
      <c r="ET9" s="174">
        <v>101.74709299203811</v>
      </c>
      <c r="EU9" s="174">
        <v>104.01078695059974</v>
      </c>
      <c r="EV9" s="174">
        <v>105.60785589462409</v>
      </c>
      <c r="EW9" s="174">
        <v>105.3848030501039</v>
      </c>
      <c r="EX9" s="174">
        <v>105.87872650441345</v>
      </c>
      <c r="EY9" s="174">
        <v>103.0792562283349</v>
      </c>
      <c r="EZ9" s="174">
        <v>102.02859741063564</v>
      </c>
      <c r="FA9" s="174">
        <v>102.76415344449023</v>
      </c>
      <c r="FB9" s="174">
        <v>104.92144546579962</v>
      </c>
      <c r="FC9" s="174">
        <v>102.73743205103527</v>
      </c>
      <c r="FD9" s="174">
        <v>102.5024215357208</v>
      </c>
      <c r="FE9" s="174">
        <v>102.74991735226114</v>
      </c>
      <c r="FF9" s="174">
        <v>104.09065343602329</v>
      </c>
      <c r="FG9" s="174">
        <v>105.4238486208571</v>
      </c>
      <c r="FH9" s="174">
        <v>105.38292693451672</v>
      </c>
      <c r="FI9" s="174">
        <v>104.28617327156698</v>
      </c>
      <c r="FJ9" s="174">
        <v>104.56487469153421</v>
      </c>
      <c r="FK9" s="174">
        <v>104.70807929188521</v>
      </c>
      <c r="FL9" s="174">
        <v>105.3958989301766</v>
      </c>
      <c r="FM9" s="174">
        <v>105.31491291747521</v>
      </c>
      <c r="FN9" s="174">
        <v>104.92144546579962</v>
      </c>
      <c r="FO9" s="174">
        <v>105.09755458948209</v>
      </c>
      <c r="FP9" s="174">
        <v>105.29564197905607</v>
      </c>
      <c r="FQ9" s="174">
        <v>106.68610286699396</v>
      </c>
      <c r="FR9" s="174">
        <v>106.70047846461574</v>
      </c>
      <c r="FS9" s="174">
        <v>106.56038564757253</v>
      </c>
      <c r="FT9" s="174">
        <v>105.2906960973437</v>
      </c>
      <c r="FU9" s="174">
        <v>105.42966954930213</v>
      </c>
      <c r="FV9" s="174">
        <v>105.38382259916699</v>
      </c>
      <c r="FW9" s="174">
        <v>105.03396006350683</v>
      </c>
      <c r="FX9" s="174">
        <v>105.29375972032813</v>
      </c>
      <c r="FY9" s="174">
        <v>105.07883412434033</v>
      </c>
      <c r="FZ9" s="174">
        <v>104.82513583226221</v>
      </c>
      <c r="GA9" s="174">
        <v>105.09755458948209</v>
      </c>
      <c r="GB9" s="175">
        <v>120.09406347164564</v>
      </c>
      <c r="GC9" s="175">
        <v>105.85434432313335</v>
      </c>
      <c r="GD9" s="175">
        <v>104.29239590482177</v>
      </c>
      <c r="GE9" s="175">
        <v>104.04456961118377</v>
      </c>
      <c r="GF9" s="175">
        <v>103.69311544156442</v>
      </c>
      <c r="GG9" s="176">
        <v>105.17759606562585</v>
      </c>
      <c r="GH9" s="175">
        <v>105.58806557749266</v>
      </c>
      <c r="GI9" s="175">
        <v>106.82500762186376</v>
      </c>
      <c r="GJ9" s="175">
        <v>109.93909367034635</v>
      </c>
      <c r="GK9" s="175">
        <v>113.05708104746704</v>
      </c>
      <c r="GL9" s="175">
        <v>122.73620469045687</v>
      </c>
      <c r="GM9" s="175">
        <v>121.24388675805685</v>
      </c>
      <c r="GN9" s="175">
        <v>120.09406347164564</v>
      </c>
    </row>
    <row r="10" spans="1:196" s="32" customFormat="1" ht="12.75" customHeight="1">
      <c r="A10" s="73" t="s">
        <v>3015</v>
      </c>
      <c r="B10" s="17">
        <v>1202.2100300427282</v>
      </c>
      <c r="C10" s="17">
        <v>1337.2101495942009</v>
      </c>
      <c r="D10" s="17">
        <v>1485.9860915426009</v>
      </c>
      <c r="E10" s="17">
        <v>1500.2604510448334</v>
      </c>
      <c r="F10" s="17">
        <v>1390.4331463547414</v>
      </c>
      <c r="G10" s="17">
        <v>1345.3767581787406</v>
      </c>
      <c r="H10" s="17">
        <v>1560.2254115673502</v>
      </c>
      <c r="I10" s="17">
        <v>1524.6080269882093</v>
      </c>
      <c r="J10" s="17">
        <v>1712.0969402161772</v>
      </c>
      <c r="K10" s="17">
        <v>1592.6109915482457</v>
      </c>
      <c r="L10" s="17">
        <v>1484.4090707027915</v>
      </c>
      <c r="M10" s="17">
        <v>1325.3243445347678</v>
      </c>
      <c r="N10" s="17">
        <v>1202.2100300427282</v>
      </c>
      <c r="O10" s="17">
        <v>152.76587399880086</v>
      </c>
      <c r="P10" s="17">
        <v>785.05375991722804</v>
      </c>
      <c r="Q10" s="17">
        <v>692.23047630431665</v>
      </c>
      <c r="R10" s="17">
        <v>621.48600097213648</v>
      </c>
      <c r="S10" s="17">
        <v>543.40669478272673</v>
      </c>
      <c r="T10" s="17">
        <v>441.96639374513927</v>
      </c>
      <c r="U10" s="17">
        <v>381.20797323899927</v>
      </c>
      <c r="V10" s="17">
        <v>308.42978163014863</v>
      </c>
      <c r="W10" s="17">
        <v>276.26440047559794</v>
      </c>
      <c r="X10" s="17">
        <v>224.02528482064099</v>
      </c>
      <c r="Y10" s="17">
        <v>183.15468108025971</v>
      </c>
      <c r="Z10" s="17">
        <v>161.74215966990346</v>
      </c>
      <c r="AA10" s="17">
        <v>152.76587399880086</v>
      </c>
      <c r="AB10" s="17">
        <v>131.91801330910889</v>
      </c>
      <c r="AC10" s="17">
        <v>153.94500799455949</v>
      </c>
      <c r="AD10" s="17">
        <v>144.09168228920012</v>
      </c>
      <c r="AE10" s="17">
        <v>135.34418911418084</v>
      </c>
      <c r="AF10" s="17">
        <v>134.5451551002551</v>
      </c>
      <c r="AG10" s="17">
        <v>133.23609409111199</v>
      </c>
      <c r="AH10" s="17">
        <v>133.89232721728837</v>
      </c>
      <c r="AI10" s="17">
        <v>135.16809784962462</v>
      </c>
      <c r="AJ10" s="17">
        <v>137.2998925895302</v>
      </c>
      <c r="AK10" s="17">
        <v>138.19325412329619</v>
      </c>
      <c r="AL10" s="17">
        <v>133.47647474293379</v>
      </c>
      <c r="AM10" s="17">
        <v>130.96973050279169</v>
      </c>
      <c r="AN10" s="17">
        <v>131.91801330910889</v>
      </c>
      <c r="AO10" s="17">
        <v>135.38886274417536</v>
      </c>
      <c r="AP10" s="17">
        <v>128.43978916065512</v>
      </c>
      <c r="AQ10" s="17">
        <v>126.37506671688543</v>
      </c>
      <c r="AR10" s="17">
        <v>131.47983722505907</v>
      </c>
      <c r="AS10" s="17">
        <v>134.19001435592571</v>
      </c>
      <c r="AT10" s="17">
        <v>137.4988712985969</v>
      </c>
      <c r="AU10" s="17">
        <v>136.95838305305665</v>
      </c>
      <c r="AV10" s="17">
        <v>132.35803670705474</v>
      </c>
      <c r="AW10" s="17">
        <v>128.59541975990192</v>
      </c>
      <c r="AX10" s="17">
        <v>127.47254771199268</v>
      </c>
      <c r="AY10" s="17">
        <v>129.32454039610394</v>
      </c>
      <c r="AZ10" s="17">
        <v>136.53272230891585</v>
      </c>
      <c r="BA10" s="17">
        <v>135.38886274417536</v>
      </c>
      <c r="BB10" s="17">
        <v>114.69550309986229</v>
      </c>
      <c r="BC10" s="17">
        <v>133.87389678845923</v>
      </c>
      <c r="BD10" s="17">
        <v>130.18016480468185</v>
      </c>
      <c r="BE10" s="17">
        <v>126.76064760500694</v>
      </c>
      <c r="BF10" s="17">
        <v>124.75775993970595</v>
      </c>
      <c r="BG10" s="17">
        <v>125.43815105936839</v>
      </c>
      <c r="BH10" s="17">
        <v>125.51589045778285</v>
      </c>
      <c r="BI10" s="17">
        <v>126.80715142104999</v>
      </c>
      <c r="BJ10" s="17">
        <v>125.22655268016108</v>
      </c>
      <c r="BK10" s="17">
        <v>123.31488850560599</v>
      </c>
      <c r="BL10" s="17">
        <v>123.41124969420483</v>
      </c>
      <c r="BM10" s="17">
        <v>117.66513867073097</v>
      </c>
      <c r="BN10" s="17">
        <v>114.69550309986229</v>
      </c>
      <c r="BO10" s="17">
        <v>116.77257914340827</v>
      </c>
      <c r="BP10" s="17">
        <v>114.36098271890774</v>
      </c>
      <c r="BQ10" s="17">
        <v>112.92212540539172</v>
      </c>
      <c r="BR10" s="17">
        <v>111.96278809625785</v>
      </c>
      <c r="BS10" s="17">
        <v>109.90439424885112</v>
      </c>
      <c r="BT10" s="17">
        <v>109.40209990803579</v>
      </c>
      <c r="BU10" s="17">
        <v>111.83627696806046</v>
      </c>
      <c r="BV10" s="17">
        <v>108.74857277107617</v>
      </c>
      <c r="BW10" s="17">
        <v>107.92432977286607</v>
      </c>
      <c r="BX10" s="17">
        <v>110.07430506104075</v>
      </c>
      <c r="BY10" s="17">
        <v>110.42827260019787</v>
      </c>
      <c r="BZ10" s="17">
        <v>114.40448741210052</v>
      </c>
      <c r="CA10" s="17">
        <v>116.77257914340827</v>
      </c>
      <c r="CB10" s="17">
        <v>136.90918316538011</v>
      </c>
      <c r="CC10" s="17">
        <v>118.6169415804879</v>
      </c>
      <c r="CD10" s="17">
        <v>119.80455065598399</v>
      </c>
      <c r="CE10" s="17">
        <v>121.98233886973784</v>
      </c>
      <c r="CF10" s="17">
        <v>127.1963022698837</v>
      </c>
      <c r="CG10" s="17">
        <v>134.00523626032117</v>
      </c>
      <c r="CH10" s="17">
        <v>139.81722161973153</v>
      </c>
      <c r="CI10" s="17">
        <v>144.07256492138902</v>
      </c>
      <c r="CJ10" s="17">
        <v>144.42999867043019</v>
      </c>
      <c r="CK10" s="17">
        <v>144.0111486537314</v>
      </c>
      <c r="CL10" s="17">
        <v>146.36623518227501</v>
      </c>
      <c r="CM10" s="17">
        <v>139.38806003472581</v>
      </c>
      <c r="CN10" s="17">
        <v>136.90918316538011</v>
      </c>
      <c r="CO10" s="17">
        <v>108.54525899640855</v>
      </c>
      <c r="CP10" s="17">
        <v>135.27185186217915</v>
      </c>
      <c r="CQ10" s="17">
        <v>133.92210607914569</v>
      </c>
      <c r="CR10" s="17">
        <v>131.73295358650833</v>
      </c>
      <c r="CS10" s="17">
        <v>125.43756312173009</v>
      </c>
      <c r="CT10" s="17">
        <v>117.71600180653252</v>
      </c>
      <c r="CU10" s="17">
        <v>110.52378143619393</v>
      </c>
      <c r="CV10" s="17">
        <v>109.44092435470318</v>
      </c>
      <c r="CW10" s="17">
        <v>110.45582662510431</v>
      </c>
      <c r="CX10" s="17">
        <v>109.93773710509981</v>
      </c>
      <c r="CY10" s="17">
        <v>108.62412485697466</v>
      </c>
      <c r="CZ10" s="17">
        <v>108.63416906435938</v>
      </c>
      <c r="DA10" s="17">
        <v>108.54525899640855</v>
      </c>
      <c r="DB10" s="17">
        <v>104.04456309409511</v>
      </c>
      <c r="DC10" s="17">
        <v>107.58917395941636</v>
      </c>
      <c r="DD10" s="17">
        <v>108.41101641732422</v>
      </c>
      <c r="DE10" s="17">
        <v>107.64289742140205</v>
      </c>
      <c r="DF10" s="17">
        <v>109.23823762349724</v>
      </c>
      <c r="DG10" s="17">
        <v>110.22389544133793</v>
      </c>
      <c r="DH10" s="17">
        <v>107.92786154637047</v>
      </c>
      <c r="DI10" s="17">
        <v>107.9373430805926</v>
      </c>
      <c r="DJ10" s="17">
        <v>105.70697534246993</v>
      </c>
      <c r="DK10" s="17">
        <v>104.95567044454859</v>
      </c>
      <c r="DL10" s="17">
        <v>104.15102233385664</v>
      </c>
      <c r="DM10" s="17">
        <v>103.95289609912903</v>
      </c>
      <c r="DN10" s="17">
        <v>104.04456309409511</v>
      </c>
      <c r="DO10" s="17">
        <v>102.14713215289875</v>
      </c>
      <c r="DP10" s="17">
        <v>103.59748865853808</v>
      </c>
      <c r="DQ10" s="17">
        <v>102.69017231332865</v>
      </c>
      <c r="DR10" s="17">
        <v>102.23464719858313</v>
      </c>
      <c r="DS10" s="17">
        <v>100.74577638790463</v>
      </c>
      <c r="DT10" s="17">
        <v>99.664659162913964</v>
      </c>
      <c r="DU10" s="17">
        <v>101.25080403940649</v>
      </c>
      <c r="DV10" s="17">
        <v>101.69360782371577</v>
      </c>
      <c r="DW10" s="17">
        <v>103.63871581435606</v>
      </c>
      <c r="DX10" s="17">
        <v>103.96279070032699</v>
      </c>
      <c r="DY10" s="17">
        <v>103.15865667529332</v>
      </c>
      <c r="DZ10" s="17">
        <v>102.60571474241493</v>
      </c>
      <c r="EA10" s="17">
        <v>102.14713215289875</v>
      </c>
      <c r="EB10" s="17">
        <v>104.75156073075136</v>
      </c>
      <c r="EC10" s="17">
        <v>102.38308720043928</v>
      </c>
      <c r="ED10" s="17">
        <v>102.22999003982738</v>
      </c>
      <c r="EE10" s="17">
        <v>102.57808305029327</v>
      </c>
      <c r="EF10" s="17">
        <v>102.77182991959333</v>
      </c>
      <c r="EG10" s="17">
        <v>103.23036671769898</v>
      </c>
      <c r="EH10" s="17">
        <v>100.92409276579633</v>
      </c>
      <c r="EI10" s="17">
        <v>101.40585096917283</v>
      </c>
      <c r="EJ10" s="17">
        <v>100.81614163859352</v>
      </c>
      <c r="EK10" s="17">
        <v>100.11135861957466</v>
      </c>
      <c r="EL10" s="17">
        <v>102.99021238220361</v>
      </c>
      <c r="EM10" s="17">
        <v>104.89720778273535</v>
      </c>
      <c r="EN10" s="17">
        <v>104.75156073075136</v>
      </c>
      <c r="EO10" s="17">
        <v>103.90846631923797</v>
      </c>
      <c r="EP10" s="17">
        <v>105.57730403981012</v>
      </c>
      <c r="EQ10" s="17">
        <v>105.58175408880155</v>
      </c>
      <c r="ER10" s="17">
        <v>105.41779611537108</v>
      </c>
      <c r="ES10" s="17">
        <v>104.06133234769904</v>
      </c>
      <c r="ET10" s="17">
        <v>102.60637753368253</v>
      </c>
      <c r="EU10" s="17">
        <v>104.64963868540423</v>
      </c>
      <c r="EV10" s="17">
        <v>105.12629441414747</v>
      </c>
      <c r="EW10" s="17">
        <v>105.02871804319425</v>
      </c>
      <c r="EX10" s="17">
        <v>105.48395815357843</v>
      </c>
      <c r="EY10" s="17">
        <v>102.65136979459231</v>
      </c>
      <c r="EZ10" s="17">
        <v>102.34956822447808</v>
      </c>
      <c r="FA10" s="17">
        <v>103.90846631923797</v>
      </c>
      <c r="FB10" s="17">
        <v>104.05308237486193</v>
      </c>
      <c r="FC10" s="17">
        <v>103.27607963590965</v>
      </c>
      <c r="FD10" s="17">
        <v>102.56649111818943</v>
      </c>
      <c r="FE10" s="17">
        <v>102.4</v>
      </c>
      <c r="FF10" s="17">
        <v>104.35117579437205</v>
      </c>
      <c r="FG10" s="17">
        <v>105.76</v>
      </c>
      <c r="FH10" s="17">
        <v>105.3497428999701</v>
      </c>
      <c r="FI10" s="17">
        <v>104.35117579437205</v>
      </c>
      <c r="FJ10" s="17">
        <v>104.9193442971589</v>
      </c>
      <c r="FK10" s="17">
        <v>105.25064171548497</v>
      </c>
      <c r="FL10" s="17">
        <v>106.01068585105217</v>
      </c>
      <c r="FM10" s="17">
        <v>105.36449980523091</v>
      </c>
      <c r="FN10" s="17">
        <v>104.05308237486193</v>
      </c>
      <c r="FO10" s="17">
        <v>104.10979003183054</v>
      </c>
      <c r="FP10" s="17">
        <v>104.03836691974391</v>
      </c>
      <c r="FQ10" s="17">
        <v>105.49447546319608</v>
      </c>
      <c r="FR10" s="17">
        <v>105.88914242588621</v>
      </c>
      <c r="FS10" s="17">
        <v>104.83510355370467</v>
      </c>
      <c r="FT10" s="17">
        <v>103.22289172700498</v>
      </c>
      <c r="FU10" s="17">
        <v>103.83283687123355</v>
      </c>
      <c r="FV10" s="17">
        <v>104.36602358144134</v>
      </c>
      <c r="FW10" s="17">
        <v>103.99359280369764</v>
      </c>
      <c r="FX10" s="17">
        <v>103.93708788814995</v>
      </c>
      <c r="FY10" s="17">
        <v>103.92052510774381</v>
      </c>
      <c r="FZ10" s="17">
        <v>103.87063159120153</v>
      </c>
      <c r="GA10" s="17">
        <v>104.10979003183054</v>
      </c>
      <c r="GB10" s="17">
        <v>119.97716647406334</v>
      </c>
      <c r="GC10" s="17">
        <v>105.39895697975736</v>
      </c>
      <c r="GD10" s="17">
        <v>103.94155339023668</v>
      </c>
      <c r="GE10" s="17">
        <v>103.61918574613537</v>
      </c>
      <c r="GF10" s="17">
        <v>103.54718927585556</v>
      </c>
      <c r="GG10" s="17">
        <v>105.28398933253335</v>
      </c>
      <c r="GH10" s="17">
        <v>105.35851272210091</v>
      </c>
      <c r="GI10" s="17">
        <v>106.01571322865566</v>
      </c>
      <c r="GJ10" s="17">
        <v>109.29626981445813</v>
      </c>
      <c r="GK10" s="17">
        <v>112.21331866937719</v>
      </c>
      <c r="GL10" s="17">
        <v>122.51787976795976</v>
      </c>
      <c r="GM10" s="17">
        <v>120.57863479876812</v>
      </c>
      <c r="GN10" s="17">
        <v>119.97716647406334</v>
      </c>
    </row>
    <row r="11" spans="1:196" s="32" customFormat="1" ht="12.75" customHeight="1">
      <c r="A11" s="73" t="s">
        <v>3016</v>
      </c>
      <c r="B11" s="15" t="s">
        <v>15</v>
      </c>
      <c r="C11" s="15" t="s">
        <v>15</v>
      </c>
      <c r="D11" s="15" t="s">
        <v>15</v>
      </c>
      <c r="E11" s="15" t="s">
        <v>15</v>
      </c>
      <c r="F11" s="15" t="s">
        <v>15</v>
      </c>
      <c r="G11" s="15" t="s">
        <v>15</v>
      </c>
      <c r="H11" s="15" t="s">
        <v>15</v>
      </c>
      <c r="I11" s="15" t="s">
        <v>15</v>
      </c>
      <c r="J11" s="15" t="s">
        <v>15</v>
      </c>
      <c r="K11" s="15" t="s">
        <v>15</v>
      </c>
      <c r="L11" s="15" t="s">
        <v>15</v>
      </c>
      <c r="M11" s="15" t="s">
        <v>15</v>
      </c>
      <c r="N11" s="15" t="s">
        <v>15</v>
      </c>
      <c r="O11" s="15" t="s">
        <v>15</v>
      </c>
      <c r="P11" s="15" t="s">
        <v>15</v>
      </c>
      <c r="Q11" s="15" t="s">
        <v>15</v>
      </c>
      <c r="R11" s="15" t="s">
        <v>15</v>
      </c>
      <c r="S11" s="15" t="s">
        <v>15</v>
      </c>
      <c r="T11" s="15" t="s">
        <v>15</v>
      </c>
      <c r="U11" s="15" t="s">
        <v>15</v>
      </c>
      <c r="V11" s="15" t="s">
        <v>15</v>
      </c>
      <c r="W11" s="15" t="s">
        <v>15</v>
      </c>
      <c r="X11" s="15" t="s">
        <v>15</v>
      </c>
      <c r="Y11" s="15" t="s">
        <v>15</v>
      </c>
      <c r="Z11" s="15" t="s">
        <v>15</v>
      </c>
      <c r="AA11" s="15" t="s">
        <v>15</v>
      </c>
      <c r="AB11" s="15" t="s">
        <v>15</v>
      </c>
      <c r="AC11" s="15" t="s">
        <v>15</v>
      </c>
      <c r="AD11" s="15" t="s">
        <v>15</v>
      </c>
      <c r="AE11" s="15" t="s">
        <v>15</v>
      </c>
      <c r="AF11" s="15" t="s">
        <v>15</v>
      </c>
      <c r="AG11" s="15" t="s">
        <v>15</v>
      </c>
      <c r="AH11" s="15" t="s">
        <v>15</v>
      </c>
      <c r="AI11" s="15" t="s">
        <v>15</v>
      </c>
      <c r="AJ11" s="15" t="s">
        <v>15</v>
      </c>
      <c r="AK11" s="15" t="s">
        <v>15</v>
      </c>
      <c r="AL11" s="15" t="s">
        <v>15</v>
      </c>
      <c r="AM11" s="15" t="s">
        <v>15</v>
      </c>
      <c r="AN11" s="15" t="s">
        <v>15</v>
      </c>
      <c r="AO11" s="15" t="s">
        <v>15</v>
      </c>
      <c r="AP11" s="15" t="s">
        <v>15</v>
      </c>
      <c r="AQ11" s="15" t="s">
        <v>15</v>
      </c>
      <c r="AR11" s="15" t="s">
        <v>15</v>
      </c>
      <c r="AS11" s="15" t="s">
        <v>15</v>
      </c>
      <c r="AT11" s="15" t="s">
        <v>15</v>
      </c>
      <c r="AU11" s="15" t="s">
        <v>15</v>
      </c>
      <c r="AV11" s="15" t="s">
        <v>15</v>
      </c>
      <c r="AW11" s="15" t="s">
        <v>15</v>
      </c>
      <c r="AX11" s="15" t="s">
        <v>15</v>
      </c>
      <c r="AY11" s="15" t="s">
        <v>15</v>
      </c>
      <c r="AZ11" s="15" t="s">
        <v>15</v>
      </c>
      <c r="BA11" s="15" t="s">
        <v>15</v>
      </c>
      <c r="BB11" s="15" t="s">
        <v>15</v>
      </c>
      <c r="BC11" s="15" t="s">
        <v>15</v>
      </c>
      <c r="BD11" s="15" t="s">
        <v>15</v>
      </c>
      <c r="BE11" s="15" t="s">
        <v>15</v>
      </c>
      <c r="BF11" s="15" t="s">
        <v>15</v>
      </c>
      <c r="BG11" s="15" t="s">
        <v>15</v>
      </c>
      <c r="BH11" s="15" t="s">
        <v>15</v>
      </c>
      <c r="BI11" s="15" t="s">
        <v>15</v>
      </c>
      <c r="BJ11" s="15" t="s">
        <v>15</v>
      </c>
      <c r="BK11" s="15" t="s">
        <v>15</v>
      </c>
      <c r="BL11" s="15" t="s">
        <v>15</v>
      </c>
      <c r="BM11" s="15" t="s">
        <v>15</v>
      </c>
      <c r="BN11" s="15" t="s">
        <v>15</v>
      </c>
      <c r="BO11" s="15" t="s">
        <v>15</v>
      </c>
      <c r="BP11" s="15" t="s">
        <v>15</v>
      </c>
      <c r="BQ11" s="15" t="s">
        <v>15</v>
      </c>
      <c r="BR11" s="15" t="s">
        <v>15</v>
      </c>
      <c r="BS11" s="15" t="s">
        <v>15</v>
      </c>
      <c r="BT11" s="15" t="s">
        <v>15</v>
      </c>
      <c r="BU11" s="15" t="s">
        <v>15</v>
      </c>
      <c r="BV11" s="15" t="s">
        <v>15</v>
      </c>
      <c r="BW11" s="15" t="s">
        <v>15</v>
      </c>
      <c r="BX11" s="15" t="s">
        <v>15</v>
      </c>
      <c r="BY11" s="15" t="s">
        <v>15</v>
      </c>
      <c r="BZ11" s="15" t="s">
        <v>15</v>
      </c>
      <c r="CA11" s="15" t="s">
        <v>15</v>
      </c>
      <c r="CB11" s="15" t="s">
        <v>15</v>
      </c>
      <c r="CC11" s="15" t="s">
        <v>15</v>
      </c>
      <c r="CD11" s="15" t="s">
        <v>15</v>
      </c>
      <c r="CE11" s="15" t="s">
        <v>15</v>
      </c>
      <c r="CF11" s="15" t="s">
        <v>15</v>
      </c>
      <c r="CG11" s="15" t="s">
        <v>15</v>
      </c>
      <c r="CH11" s="15" t="s">
        <v>15</v>
      </c>
      <c r="CI11" s="15" t="s">
        <v>15</v>
      </c>
      <c r="CJ11" s="15" t="s">
        <v>15</v>
      </c>
      <c r="CK11" s="15" t="s">
        <v>15</v>
      </c>
      <c r="CL11" s="15" t="s">
        <v>15</v>
      </c>
      <c r="CM11" s="15" t="s">
        <v>15</v>
      </c>
      <c r="CN11" s="15" t="s">
        <v>15</v>
      </c>
      <c r="CO11" s="15" t="s">
        <v>15</v>
      </c>
      <c r="CP11" s="15" t="s">
        <v>15</v>
      </c>
      <c r="CQ11" s="15" t="s">
        <v>15</v>
      </c>
      <c r="CR11" s="15" t="s">
        <v>15</v>
      </c>
      <c r="CS11" s="15" t="s">
        <v>15</v>
      </c>
      <c r="CT11" s="15" t="s">
        <v>15</v>
      </c>
      <c r="CU11" s="15" t="s">
        <v>15</v>
      </c>
      <c r="CV11" s="15" t="s">
        <v>15</v>
      </c>
      <c r="CW11" s="15" t="s">
        <v>15</v>
      </c>
      <c r="CX11" s="15" t="s">
        <v>15</v>
      </c>
      <c r="CY11" s="15" t="s">
        <v>15</v>
      </c>
      <c r="CZ11" s="15" t="s">
        <v>15</v>
      </c>
      <c r="DA11" s="15" t="s">
        <v>15</v>
      </c>
      <c r="DB11" s="15">
        <v>96.228066227782676</v>
      </c>
      <c r="DC11" s="15" t="s">
        <v>15</v>
      </c>
      <c r="DD11" s="15" t="s">
        <v>15</v>
      </c>
      <c r="DE11" s="15" t="s">
        <v>15</v>
      </c>
      <c r="DF11" s="15" t="s">
        <v>15</v>
      </c>
      <c r="DG11" s="15" t="s">
        <v>15</v>
      </c>
      <c r="DH11" s="15" t="s">
        <v>15</v>
      </c>
      <c r="DI11" s="15" t="s">
        <v>15</v>
      </c>
      <c r="DJ11" s="15" t="s">
        <v>15</v>
      </c>
      <c r="DK11" s="15" t="s">
        <v>15</v>
      </c>
      <c r="DL11" s="15" t="s">
        <v>15</v>
      </c>
      <c r="DM11" s="15">
        <v>97.996534584639733</v>
      </c>
      <c r="DN11" s="15">
        <v>96.228066227782676</v>
      </c>
      <c r="DO11" s="14">
        <v>104.08352389670945</v>
      </c>
      <c r="DP11" s="14">
        <v>97.439208093152814</v>
      </c>
      <c r="DQ11" s="14">
        <v>97.058581463474695</v>
      </c>
      <c r="DR11" s="14">
        <v>96.197540439292027</v>
      </c>
      <c r="DS11" s="14">
        <v>95.783578988566902</v>
      </c>
      <c r="DT11" s="14">
        <v>97.19464780824822</v>
      </c>
      <c r="DU11" s="14">
        <v>95.563781958499618</v>
      </c>
      <c r="DV11" s="14">
        <v>95.889940962455015</v>
      </c>
      <c r="DW11" s="14">
        <v>98.554021790569323</v>
      </c>
      <c r="DX11" s="14">
        <v>99.065190855107474</v>
      </c>
      <c r="DY11" s="14">
        <v>102.34210397918177</v>
      </c>
      <c r="DZ11" s="14">
        <v>103.75844504877072</v>
      </c>
      <c r="EA11" s="14">
        <v>104.08352389670945</v>
      </c>
      <c r="EB11" s="14">
        <v>104.49638715634455</v>
      </c>
      <c r="EC11" s="14">
        <v>103.91845750686291</v>
      </c>
      <c r="ED11" s="14">
        <v>104.5374215143608</v>
      </c>
      <c r="EE11" s="14">
        <v>105.3950262062731</v>
      </c>
      <c r="EF11" s="14">
        <v>109.8834983961578</v>
      </c>
      <c r="EG11" s="14">
        <v>108.98779879487603</v>
      </c>
      <c r="EH11" s="14">
        <v>106.84731763779939</v>
      </c>
      <c r="EI11" s="14">
        <v>99.774104401488188</v>
      </c>
      <c r="EJ11" s="14">
        <v>98.998172230947091</v>
      </c>
      <c r="EK11" s="14">
        <v>98.67507139419611</v>
      </c>
      <c r="EL11" s="14">
        <v>100.77468970921679</v>
      </c>
      <c r="EM11" s="14">
        <v>103.51431354288671</v>
      </c>
      <c r="EN11" s="14">
        <v>104.49638715634455</v>
      </c>
      <c r="EO11" s="14">
        <v>104.78027179560718</v>
      </c>
      <c r="EP11" s="14">
        <v>104.19474927145174</v>
      </c>
      <c r="EQ11" s="14">
        <v>104.8590777036988</v>
      </c>
      <c r="ER11" s="14">
        <v>103.55580479921302</v>
      </c>
      <c r="ES11" s="14">
        <v>98.641826737877352</v>
      </c>
      <c r="ET11" s="14">
        <v>99.297816080841343</v>
      </c>
      <c r="EU11" s="14">
        <v>101.99413575506071</v>
      </c>
      <c r="EV11" s="14">
        <v>111.37452569103074</v>
      </c>
      <c r="EW11" s="14">
        <v>110.97684045649434</v>
      </c>
      <c r="EX11" s="14">
        <v>111.07193927994621</v>
      </c>
      <c r="EY11" s="14">
        <v>109.15060494190851</v>
      </c>
      <c r="EZ11" s="14">
        <v>106.17699513061696</v>
      </c>
      <c r="FA11" s="14">
        <v>104.78027179560718</v>
      </c>
      <c r="FB11" s="14">
        <v>102.87454462810967</v>
      </c>
      <c r="FC11" s="14">
        <v>104.39099590779288</v>
      </c>
      <c r="FD11" s="14">
        <v>103.64291536715746</v>
      </c>
      <c r="FE11" s="14">
        <v>104.1</v>
      </c>
      <c r="FF11" s="14">
        <v>101.3546930136871</v>
      </c>
      <c r="FG11" s="14">
        <v>105.05</v>
      </c>
      <c r="FH11" s="14">
        <v>104.82342287595937</v>
      </c>
      <c r="FI11" s="14">
        <v>101.3546930136871</v>
      </c>
      <c r="FJ11" s="14">
        <v>100.9004229730989</v>
      </c>
      <c r="FK11" s="14">
        <v>100.9583438660532</v>
      </c>
      <c r="FL11" s="14">
        <v>100.65095728974778</v>
      </c>
      <c r="FM11" s="14">
        <v>101.32833136002127</v>
      </c>
      <c r="FN11" s="14">
        <v>102.87454462810967</v>
      </c>
      <c r="FO11" s="14">
        <v>105.41307371882938</v>
      </c>
      <c r="FP11" s="14">
        <v>103.8489496061968</v>
      </c>
      <c r="FQ11" s="14">
        <v>104.54726979523303</v>
      </c>
      <c r="FR11" s="14">
        <v>104.2946297220283</v>
      </c>
      <c r="FS11" s="14">
        <v>105.36233795864878</v>
      </c>
      <c r="FT11" s="14">
        <v>104.33300685067405</v>
      </c>
      <c r="FU11" s="14">
        <v>104.89492553001358</v>
      </c>
      <c r="FV11" s="14">
        <v>104.3324821181973</v>
      </c>
      <c r="FW11" s="14">
        <v>103.62580283440757</v>
      </c>
      <c r="FX11" s="14">
        <v>103.81480841574306</v>
      </c>
      <c r="FY11" s="14">
        <v>105.34612950857607</v>
      </c>
      <c r="FZ11" s="14">
        <v>104.29289736494991</v>
      </c>
      <c r="GA11" s="14">
        <v>105.41307371882938</v>
      </c>
      <c r="GB11" s="14">
        <v>118.90124970910219</v>
      </c>
      <c r="GC11" s="14">
        <v>105.82176228021891</v>
      </c>
      <c r="GD11" s="14">
        <v>105.86206604338318</v>
      </c>
      <c r="GE11" s="14">
        <v>105.23844666396964</v>
      </c>
      <c r="GF11" s="14">
        <v>105.02463743179527</v>
      </c>
      <c r="GG11" s="14">
        <v>105.54401740913409</v>
      </c>
      <c r="GH11" s="14">
        <v>105.59814998176992</v>
      </c>
      <c r="GI11" s="14">
        <v>107.37812348751439</v>
      </c>
      <c r="GJ11" s="14">
        <v>112.10568950692337</v>
      </c>
      <c r="GK11" s="14">
        <v>115.36737480609303</v>
      </c>
      <c r="GL11" s="14">
        <v>120.42248966767499</v>
      </c>
      <c r="GM11" s="14">
        <v>120.7310138004877</v>
      </c>
      <c r="GN11" s="14">
        <v>118.90124970910219</v>
      </c>
    </row>
    <row r="12" spans="1:196" s="32" customFormat="1" ht="12.75" customHeight="1">
      <c r="A12" s="73" t="s">
        <v>3017</v>
      </c>
      <c r="B12" s="15" t="s">
        <v>15</v>
      </c>
      <c r="C12" s="15" t="s">
        <v>15</v>
      </c>
      <c r="D12" s="15" t="s">
        <v>15</v>
      </c>
      <c r="E12" s="15" t="s">
        <v>15</v>
      </c>
      <c r="F12" s="15" t="s">
        <v>15</v>
      </c>
      <c r="G12" s="15" t="s">
        <v>15</v>
      </c>
      <c r="H12" s="15" t="s">
        <v>15</v>
      </c>
      <c r="I12" s="15" t="s">
        <v>15</v>
      </c>
      <c r="J12" s="15" t="s">
        <v>15</v>
      </c>
      <c r="K12" s="15" t="s">
        <v>15</v>
      </c>
      <c r="L12" s="15" t="s">
        <v>15</v>
      </c>
      <c r="M12" s="15" t="s">
        <v>15</v>
      </c>
      <c r="N12" s="15" t="s">
        <v>15</v>
      </c>
      <c r="O12" s="17">
        <v>170.1555389427258</v>
      </c>
      <c r="P12" s="17">
        <v>489.03835673718311</v>
      </c>
      <c r="Q12" s="17">
        <v>434.39422057169566</v>
      </c>
      <c r="R12" s="17">
        <v>439.82732889090056</v>
      </c>
      <c r="S12" s="17">
        <v>428.88077359108047</v>
      </c>
      <c r="T12" s="17">
        <v>384.85635337187227</v>
      </c>
      <c r="U12" s="17">
        <v>338.82738737826833</v>
      </c>
      <c r="V12" s="17">
        <v>289.4777326413689</v>
      </c>
      <c r="W12" s="17">
        <v>272.88255418032122</v>
      </c>
      <c r="X12" s="17">
        <v>227.98288852224542</v>
      </c>
      <c r="Y12" s="17">
        <v>200.86293499172169</v>
      </c>
      <c r="Z12" s="17">
        <v>175.40599868343978</v>
      </c>
      <c r="AA12" s="17">
        <v>170.1555389427258</v>
      </c>
      <c r="AB12" s="17">
        <v>145.51266268275182</v>
      </c>
      <c r="AC12" s="17">
        <v>173.57524596745969</v>
      </c>
      <c r="AD12" s="17">
        <v>175.53657178056264</v>
      </c>
      <c r="AE12" s="17">
        <v>160.91880148713099</v>
      </c>
      <c r="AF12" s="17">
        <v>150.05334053382404</v>
      </c>
      <c r="AG12" s="17">
        <v>140.46001519989639</v>
      </c>
      <c r="AH12" s="17">
        <v>140.80880219918822</v>
      </c>
      <c r="AI12" s="17">
        <v>148.37551874363385</v>
      </c>
      <c r="AJ12" s="17">
        <v>142.93065828820914</v>
      </c>
      <c r="AK12" s="17">
        <v>147.02780624097426</v>
      </c>
      <c r="AL12" s="17">
        <v>141.85311550764729</v>
      </c>
      <c r="AM12" s="17">
        <v>152.64241268255415</v>
      </c>
      <c r="AN12" s="17">
        <v>145.51266268275182</v>
      </c>
      <c r="AO12" s="17">
        <v>129.22022323653144</v>
      </c>
      <c r="AP12" s="17">
        <v>141.82078042566292</v>
      </c>
      <c r="AQ12" s="17">
        <v>142.03729411446616</v>
      </c>
      <c r="AR12" s="17">
        <v>139.85520114470941</v>
      </c>
      <c r="AS12" s="17">
        <v>142.50264412532886</v>
      </c>
      <c r="AT12" s="17">
        <v>150.7153702958276</v>
      </c>
      <c r="AU12" s="17">
        <v>144.49678680610904</v>
      </c>
      <c r="AV12" s="17">
        <v>135.7767035035844</v>
      </c>
      <c r="AW12" s="17">
        <v>131.21621062048715</v>
      </c>
      <c r="AX12" s="17">
        <v>127.11813747747757</v>
      </c>
      <c r="AY12" s="17">
        <v>128.54428370437449</v>
      </c>
      <c r="AZ12" s="17">
        <v>127.07318717364626</v>
      </c>
      <c r="BA12" s="17">
        <v>129.22022323653144</v>
      </c>
      <c r="BB12" s="17">
        <v>105.99026055059966</v>
      </c>
      <c r="BC12" s="17">
        <v>130.83758945549496</v>
      </c>
      <c r="BD12" s="17">
        <v>125.21632055987013</v>
      </c>
      <c r="BE12" s="17">
        <v>119.87418623166408</v>
      </c>
      <c r="BF12" s="17">
        <v>116.2851956365589</v>
      </c>
      <c r="BG12" s="17">
        <v>110.97604670127407</v>
      </c>
      <c r="BH12" s="17">
        <v>115.36703453741239</v>
      </c>
      <c r="BI12" s="17">
        <v>119.69466071600152</v>
      </c>
      <c r="BJ12" s="17">
        <v>120.41594830246247</v>
      </c>
      <c r="BK12" s="17">
        <v>118.1156890738152</v>
      </c>
      <c r="BL12" s="17">
        <v>117.18743454869892</v>
      </c>
      <c r="BM12" s="17">
        <v>111.73410800273207</v>
      </c>
      <c r="BN12" s="17">
        <v>105.99026055059966</v>
      </c>
      <c r="BO12" s="17">
        <v>116.42872624776545</v>
      </c>
      <c r="BP12" s="17">
        <v>103.37623023035169</v>
      </c>
      <c r="BQ12" s="17">
        <v>100.92598374006437</v>
      </c>
      <c r="BR12" s="17">
        <v>101.76154515994232</v>
      </c>
      <c r="BS12" s="17">
        <v>103.23821674155332</v>
      </c>
      <c r="BT12" s="17">
        <v>106.29633166607262</v>
      </c>
      <c r="BU12" s="17">
        <v>105.98274143640019</v>
      </c>
      <c r="BV12" s="17">
        <v>102.52778172703158</v>
      </c>
      <c r="BW12" s="17">
        <v>104.71978090172883</v>
      </c>
      <c r="BX12" s="17">
        <v>105.54111257068659</v>
      </c>
      <c r="BY12" s="17">
        <v>105.27069232873363</v>
      </c>
      <c r="BZ12" s="17">
        <v>111.30442335942037</v>
      </c>
      <c r="CA12" s="17">
        <v>116.42872624776545</v>
      </c>
      <c r="CB12" s="17">
        <v>150.59517862562345</v>
      </c>
      <c r="CC12" s="17">
        <v>118.20075952080711</v>
      </c>
      <c r="CD12" s="17">
        <v>119.45581904677591</v>
      </c>
      <c r="CE12" s="17">
        <v>121.84407424885644</v>
      </c>
      <c r="CF12" s="17">
        <v>129.65363325478353</v>
      </c>
      <c r="CG12" s="17">
        <v>128.37203310182784</v>
      </c>
      <c r="CH12" s="17">
        <v>139.86190757322626</v>
      </c>
      <c r="CI12" s="17">
        <v>144.89908232579728</v>
      </c>
      <c r="CJ12" s="17">
        <v>146.20268727475914</v>
      </c>
      <c r="CK12" s="17">
        <v>148.42297767048984</v>
      </c>
      <c r="CL12" s="17">
        <v>153.39480589796665</v>
      </c>
      <c r="CM12" s="17">
        <v>151.37610880883429</v>
      </c>
      <c r="CN12" s="17">
        <v>150.59517862562345</v>
      </c>
      <c r="CO12" s="17">
        <v>113.36188664288029</v>
      </c>
      <c r="CP12" s="17">
        <v>147.20573069767485</v>
      </c>
      <c r="CQ12" s="17">
        <v>149.29578154190196</v>
      </c>
      <c r="CR12" s="17">
        <v>146.42694319916717</v>
      </c>
      <c r="CS12" s="17">
        <v>138.360208077344</v>
      </c>
      <c r="CT12" s="17">
        <v>132.80136502985368</v>
      </c>
      <c r="CU12" s="17">
        <v>121.3901568317446</v>
      </c>
      <c r="CV12" s="17">
        <v>120.14625217885376</v>
      </c>
      <c r="CW12" s="17">
        <v>116.79326123416911</v>
      </c>
      <c r="CX12" s="17">
        <v>118.38105307626732</v>
      </c>
      <c r="CY12" s="17">
        <v>116.37200939225795</v>
      </c>
      <c r="CZ12" s="17">
        <v>113.66420959454173</v>
      </c>
      <c r="DA12" s="17">
        <v>113.36188664288029</v>
      </c>
      <c r="DB12" s="17">
        <v>102.2650691353614</v>
      </c>
      <c r="DC12" s="17">
        <v>111.07453177262032</v>
      </c>
      <c r="DD12" s="17">
        <v>109.09595417652427</v>
      </c>
      <c r="DE12" s="17">
        <v>108.50569268744812</v>
      </c>
      <c r="DF12" s="17">
        <v>109.68400203671129</v>
      </c>
      <c r="DG12" s="17">
        <v>111.02887991445596</v>
      </c>
      <c r="DH12" s="17">
        <v>109.07019125502569</v>
      </c>
      <c r="DI12" s="17">
        <v>108.63181351669522</v>
      </c>
      <c r="DJ12" s="17">
        <v>107.60639656954187</v>
      </c>
      <c r="DK12" s="17">
        <v>105.3231698513805</v>
      </c>
      <c r="DL12" s="17">
        <v>103.16971221050153</v>
      </c>
      <c r="DM12" s="17">
        <v>102.09256055653817</v>
      </c>
      <c r="DN12" s="17">
        <v>102.2650691353614</v>
      </c>
      <c r="DO12" s="17">
        <v>100.3360780214644</v>
      </c>
      <c r="DP12" s="17">
        <v>102.19969125108904</v>
      </c>
      <c r="DQ12" s="17">
        <v>102.1238047345727</v>
      </c>
      <c r="DR12" s="17">
        <v>101.75129148111166</v>
      </c>
      <c r="DS12" s="17">
        <v>100.81487273159549</v>
      </c>
      <c r="DT12" s="17">
        <v>100.09961288435136</v>
      </c>
      <c r="DU12" s="17">
        <v>99.051535934023292</v>
      </c>
      <c r="DV12" s="17">
        <v>99.882422337668302</v>
      </c>
      <c r="DW12" s="17">
        <v>100.29074465811453</v>
      </c>
      <c r="DX12" s="17">
        <v>100.41621148436208</v>
      </c>
      <c r="DY12" s="17">
        <v>100.09297591708047</v>
      </c>
      <c r="DZ12" s="17">
        <v>101.1341131037625</v>
      </c>
      <c r="EA12" s="17">
        <v>100.3360780214644</v>
      </c>
      <c r="EB12" s="17">
        <v>110.10496546153989</v>
      </c>
      <c r="EC12" s="17">
        <v>101.26299522090592</v>
      </c>
      <c r="ED12" s="17">
        <v>101.50203593403373</v>
      </c>
      <c r="EE12" s="17">
        <v>103.09270498260173</v>
      </c>
      <c r="EF12" s="17">
        <v>103.34251128582954</v>
      </c>
      <c r="EG12" s="17">
        <v>103.94196402722666</v>
      </c>
      <c r="EH12" s="17">
        <v>105.24198896134482</v>
      </c>
      <c r="EI12" s="17">
        <v>102.70345832432221</v>
      </c>
      <c r="EJ12" s="17">
        <v>105.15919885788405</v>
      </c>
      <c r="EK12" s="17">
        <v>105.69687604810912</v>
      </c>
      <c r="EL12" s="17">
        <v>108.70960609220839</v>
      </c>
      <c r="EM12" s="17">
        <v>110.2034087417652</v>
      </c>
      <c r="EN12" s="17">
        <v>110.10496546153989</v>
      </c>
      <c r="EO12" s="17">
        <v>100.36899665202658</v>
      </c>
      <c r="EP12" s="17">
        <v>110.33062848833764</v>
      </c>
      <c r="EQ12" s="17">
        <v>109.42473199500608</v>
      </c>
      <c r="ER12" s="17">
        <v>107.69410853835726</v>
      </c>
      <c r="ES12" s="17">
        <v>105.42934553199517</v>
      </c>
      <c r="ET12" s="17">
        <v>103.95979151334794</v>
      </c>
      <c r="EU12" s="17">
        <v>106.76248319468711</v>
      </c>
      <c r="EV12" s="17">
        <v>106.37702327777305</v>
      </c>
      <c r="EW12" s="17">
        <v>105.5102332296758</v>
      </c>
      <c r="EX12" s="17">
        <v>106.99168199169715</v>
      </c>
      <c r="EY12" s="17">
        <v>104.36323468563448</v>
      </c>
      <c r="EZ12" s="17">
        <v>101.33421603194945</v>
      </c>
      <c r="FA12" s="17">
        <v>100.36899665202658</v>
      </c>
      <c r="FB12" s="17">
        <v>104.3870212421271</v>
      </c>
      <c r="FC12" s="17">
        <v>100.20759339540699</v>
      </c>
      <c r="FD12" s="17">
        <v>101.18782912222966</v>
      </c>
      <c r="FE12" s="17">
        <v>101.4</v>
      </c>
      <c r="FF12" s="17">
        <v>104.02005594715121</v>
      </c>
      <c r="FG12" s="17">
        <v>102.93</v>
      </c>
      <c r="FH12" s="17">
        <v>102.5</v>
      </c>
      <c r="FI12" s="17">
        <v>104.02005594715121</v>
      </c>
      <c r="FJ12" s="17">
        <v>103.11229200911175</v>
      </c>
      <c r="FK12" s="17">
        <v>102.2609890753164</v>
      </c>
      <c r="FL12" s="17">
        <v>102.22730616262916</v>
      </c>
      <c r="FM12" s="17">
        <v>101.99323522427098</v>
      </c>
      <c r="FN12" s="17">
        <v>104.3870212421271</v>
      </c>
      <c r="FO12" s="17">
        <v>109.53859360776306</v>
      </c>
      <c r="FP12" s="17">
        <v>106.28274908876143</v>
      </c>
      <c r="FQ12" s="17">
        <v>108.99315200451656</v>
      </c>
      <c r="FR12" s="17">
        <v>108.03614576178748</v>
      </c>
      <c r="FS12" s="17">
        <v>108.93062335953732</v>
      </c>
      <c r="FT12" s="17">
        <v>108.32311104639115</v>
      </c>
      <c r="FU12" s="17">
        <v>108.45826621266535</v>
      </c>
      <c r="FV12" s="17">
        <v>107.38470407718586</v>
      </c>
      <c r="FW12" s="17">
        <v>108.4769703345041</v>
      </c>
      <c r="FX12" s="17">
        <v>109.48628935355724</v>
      </c>
      <c r="FY12" s="17">
        <v>108.64997653726387</v>
      </c>
      <c r="FZ12" s="17">
        <v>109.58753633337564</v>
      </c>
      <c r="GA12" s="17">
        <v>109.53859360776306</v>
      </c>
      <c r="GB12" s="17">
        <v>121.24389917229273</v>
      </c>
      <c r="GC12" s="17">
        <v>109.16935109590943</v>
      </c>
      <c r="GD12" s="17">
        <v>105.68167052380531</v>
      </c>
      <c r="GE12" s="17">
        <v>106.45904269690523</v>
      </c>
      <c r="GF12" s="17">
        <v>105.93991183634105</v>
      </c>
      <c r="GG12" s="17">
        <v>106.14069244883211</v>
      </c>
      <c r="GH12" s="17">
        <v>106.19777332247236</v>
      </c>
      <c r="GI12" s="17">
        <v>107.69414778822633</v>
      </c>
      <c r="GJ12" s="17">
        <v>111.06020704013635</v>
      </c>
      <c r="GK12" s="17">
        <v>114.59836390540123</v>
      </c>
      <c r="GL12" s="17">
        <v>123.9055083331361</v>
      </c>
      <c r="GM12" s="17">
        <v>123.30430522803969</v>
      </c>
      <c r="GN12" s="17">
        <v>121.24389917229273</v>
      </c>
    </row>
    <row r="13" spans="1:196" s="32" customFormat="1" ht="12.75" customHeight="1">
      <c r="A13" s="73" t="s">
        <v>3018</v>
      </c>
      <c r="B13" s="17">
        <v>990.29759176225161</v>
      </c>
      <c r="C13" s="17">
        <v>954.72711905511073</v>
      </c>
      <c r="D13" s="17">
        <v>851.89494979843107</v>
      </c>
      <c r="E13" s="17">
        <v>772.69056311515487</v>
      </c>
      <c r="F13" s="17">
        <v>684.6380143733345</v>
      </c>
      <c r="G13" s="17">
        <v>1014.1616318080556</v>
      </c>
      <c r="H13" s="17">
        <v>975.21579556433937</v>
      </c>
      <c r="I13" s="17">
        <v>1540.1829545239775</v>
      </c>
      <c r="J13" s="17">
        <v>1101.7909140832926</v>
      </c>
      <c r="K13" s="17">
        <v>1156.076645477536</v>
      </c>
      <c r="L13" s="17">
        <v>933.33470821473111</v>
      </c>
      <c r="M13" s="17">
        <v>1041.0912186956873</v>
      </c>
      <c r="N13" s="17">
        <v>990.29759176225161</v>
      </c>
      <c r="O13" s="17">
        <v>279.97707585748202</v>
      </c>
      <c r="P13" s="17">
        <v>785.0718689785391</v>
      </c>
      <c r="Q13" s="17">
        <v>898.24531057656839</v>
      </c>
      <c r="R13" s="17">
        <v>802.82604563390032</v>
      </c>
      <c r="S13" s="17">
        <v>763.57261358146457</v>
      </c>
      <c r="T13" s="17">
        <v>499.78027112165108</v>
      </c>
      <c r="U13" s="17">
        <v>491.88179174331123</v>
      </c>
      <c r="V13" s="17">
        <v>255.15882575834499</v>
      </c>
      <c r="W13" s="17">
        <v>299.32204160344986</v>
      </c>
      <c r="X13" s="17">
        <v>274.54436685399833</v>
      </c>
      <c r="Y13" s="17">
        <v>254.35697224941464</v>
      </c>
      <c r="Z13" s="17">
        <v>286.49237765392195</v>
      </c>
      <c r="AA13" s="17">
        <v>279.97707585748202</v>
      </c>
      <c r="AB13" s="17">
        <v>131.51238159438731</v>
      </c>
      <c r="AC13" s="17">
        <v>262.9477780983554</v>
      </c>
      <c r="AD13" s="17">
        <v>206.57989842234491</v>
      </c>
      <c r="AE13" s="17">
        <v>203.68844238965414</v>
      </c>
      <c r="AF13" s="17">
        <v>196.56398157018899</v>
      </c>
      <c r="AG13" s="17">
        <v>193.57908146481071</v>
      </c>
      <c r="AH13" s="17">
        <v>197.657990205696</v>
      </c>
      <c r="AI13" s="17">
        <v>199.55798545336856</v>
      </c>
      <c r="AJ13" s="17">
        <v>195.98649986169775</v>
      </c>
      <c r="AK13" s="17">
        <v>196.93161626738163</v>
      </c>
      <c r="AL13" s="17">
        <v>192.91926524836097</v>
      </c>
      <c r="AM13" s="17">
        <v>138.47426207878351</v>
      </c>
      <c r="AN13" s="17">
        <v>131.51238159438731</v>
      </c>
      <c r="AO13" s="17">
        <v>134.74261749089379</v>
      </c>
      <c r="AP13" s="17">
        <v>130.92734290362063</v>
      </c>
      <c r="AQ13" s="17">
        <v>126.40212179904498</v>
      </c>
      <c r="AR13" s="17">
        <v>130.99236937825768</v>
      </c>
      <c r="AS13" s="17">
        <v>138.43658114649008</v>
      </c>
      <c r="AT13" s="17">
        <v>139.8353931173807</v>
      </c>
      <c r="AU13" s="17">
        <v>139.4303630447709</v>
      </c>
      <c r="AV13" s="17">
        <v>133.78941764435538</v>
      </c>
      <c r="AW13" s="17">
        <v>130.35622497794637</v>
      </c>
      <c r="AX13" s="17">
        <v>125.41569303791708</v>
      </c>
      <c r="AY13" s="17">
        <v>126.46657602923699</v>
      </c>
      <c r="AZ13" s="17">
        <v>130.43478011465271</v>
      </c>
      <c r="BA13" s="17">
        <v>134.74261749089379</v>
      </c>
      <c r="BB13" s="17">
        <v>112.09192095189103</v>
      </c>
      <c r="BC13" s="17">
        <v>130.2255598733133</v>
      </c>
      <c r="BD13" s="17">
        <v>131.08776255207331</v>
      </c>
      <c r="BE13" s="17">
        <v>124.57210131922467</v>
      </c>
      <c r="BF13" s="17">
        <v>120.63884116918662</v>
      </c>
      <c r="BG13" s="17">
        <v>118.51867090968892</v>
      </c>
      <c r="BH13" s="17">
        <v>118.75481435539403</v>
      </c>
      <c r="BI13" s="17">
        <v>120.8155229082475</v>
      </c>
      <c r="BJ13" s="17">
        <v>120.82681224843751</v>
      </c>
      <c r="BK13" s="17">
        <v>121.46458813771912</v>
      </c>
      <c r="BL13" s="17">
        <v>119.61952449013376</v>
      </c>
      <c r="BM13" s="17">
        <v>118.93121235713187</v>
      </c>
      <c r="BN13" s="17">
        <v>112.09192095189103</v>
      </c>
      <c r="BO13" s="17">
        <v>121.10080394735105</v>
      </c>
      <c r="BP13" s="17">
        <v>112.60166605530635</v>
      </c>
      <c r="BQ13" s="17">
        <v>110.38414763645387</v>
      </c>
      <c r="BR13" s="17">
        <v>111.29622493498226</v>
      </c>
      <c r="BS13" s="17">
        <v>109.31564005300305</v>
      </c>
      <c r="BT13" s="17">
        <v>111.96381148807286</v>
      </c>
      <c r="BU13" s="17">
        <v>109.88792917516761</v>
      </c>
      <c r="BV13" s="17">
        <v>108.98064203414413</v>
      </c>
      <c r="BW13" s="17">
        <v>107.50027484914951</v>
      </c>
      <c r="BX13" s="17">
        <v>110.16280338737432</v>
      </c>
      <c r="BY13" s="17">
        <v>111.12660849437488</v>
      </c>
      <c r="BZ13" s="17">
        <v>115.45892923061236</v>
      </c>
      <c r="CA13" s="17">
        <v>121.10080394735105</v>
      </c>
      <c r="CB13" s="17">
        <v>140.54298956761212</v>
      </c>
      <c r="CC13" s="17">
        <v>125.63568561364707</v>
      </c>
      <c r="CD13" s="17">
        <v>126.98479211560398</v>
      </c>
      <c r="CE13" s="17">
        <v>128.40368531596408</v>
      </c>
      <c r="CF13" s="17">
        <v>134.16544519781829</v>
      </c>
      <c r="CG13" s="17">
        <v>142.96945154080259</v>
      </c>
      <c r="CH13" s="17">
        <v>155.28899014042287</v>
      </c>
      <c r="CI13" s="17">
        <v>157.18880142597197</v>
      </c>
      <c r="CJ13" s="17">
        <v>155.09111315225235</v>
      </c>
      <c r="CK13" s="17">
        <v>151.61013744359605</v>
      </c>
      <c r="CL13" s="17">
        <v>156.54248271810525</v>
      </c>
      <c r="CM13" s="17">
        <v>147.43892133324533</v>
      </c>
      <c r="CN13" s="17">
        <v>140.54298956761212</v>
      </c>
      <c r="CO13" s="17">
        <v>111.85726454530669</v>
      </c>
      <c r="CP13" s="17">
        <v>136.7030902493415</v>
      </c>
      <c r="CQ13" s="17">
        <v>136.99044057987228</v>
      </c>
      <c r="CR13" s="17">
        <v>138.11558777526477</v>
      </c>
      <c r="CS13" s="17">
        <v>131.43467976551969</v>
      </c>
      <c r="CT13" s="17">
        <v>123.32006535692987</v>
      </c>
      <c r="CU13" s="17">
        <v>112.93576942094228</v>
      </c>
      <c r="CV13" s="17">
        <v>110.21034214064072</v>
      </c>
      <c r="CW13" s="17">
        <v>113.11215739188802</v>
      </c>
      <c r="CX13" s="17">
        <v>113.69946526465048</v>
      </c>
      <c r="CY13" s="17">
        <v>111.03543186303256</v>
      </c>
      <c r="CZ13" s="17">
        <v>112.10852349092988</v>
      </c>
      <c r="DA13" s="17">
        <v>111.85726454530669</v>
      </c>
      <c r="DB13" s="17">
        <v>104.82404600123854</v>
      </c>
      <c r="DC13" s="17">
        <v>109.66429502736423</v>
      </c>
      <c r="DD13" s="17">
        <v>108.90979236237916</v>
      </c>
      <c r="DE13" s="17">
        <v>106.83713880834948</v>
      </c>
      <c r="DF13" s="17">
        <v>108.57503280226781</v>
      </c>
      <c r="DG13" s="17">
        <v>110.27632315991323</v>
      </c>
      <c r="DH13" s="17">
        <v>110.13853075271309</v>
      </c>
      <c r="DI13" s="17">
        <v>108.65352930123848</v>
      </c>
      <c r="DJ13" s="17">
        <v>106.5685455909704</v>
      </c>
      <c r="DK13" s="17">
        <v>105.23252684077005</v>
      </c>
      <c r="DL13" s="17">
        <v>104.61808714838232</v>
      </c>
      <c r="DM13" s="17">
        <v>102.25028151390288</v>
      </c>
      <c r="DN13" s="17">
        <v>104.82404600123854</v>
      </c>
      <c r="DO13" s="17">
        <v>102.3547413690338</v>
      </c>
      <c r="DP13" s="17">
        <v>105.97257230361254</v>
      </c>
      <c r="DQ13" s="17">
        <v>105.00439459737892</v>
      </c>
      <c r="DR13" s="17">
        <v>104.0224678480661</v>
      </c>
      <c r="DS13" s="17">
        <v>104.46787021572759</v>
      </c>
      <c r="DT13" s="17">
        <v>101.66600993805648</v>
      </c>
      <c r="DU13" s="17">
        <v>102.08994711547787</v>
      </c>
      <c r="DV13" s="17">
        <v>102.87247730171916</v>
      </c>
      <c r="DW13" s="17">
        <v>103.64357183955644</v>
      </c>
      <c r="DX13" s="17">
        <v>103.69129094813519</v>
      </c>
      <c r="DY13" s="17">
        <v>102.72910265422233</v>
      </c>
      <c r="DZ13" s="17">
        <v>103.68772761216873</v>
      </c>
      <c r="EA13" s="17">
        <v>102.3547413690338</v>
      </c>
      <c r="EB13" s="17">
        <v>105.91815314179827</v>
      </c>
      <c r="EC13" s="17">
        <v>101.58886300410428</v>
      </c>
      <c r="ED13" s="17">
        <v>102.33253347277011</v>
      </c>
      <c r="EE13" s="17">
        <v>103.77932882619491</v>
      </c>
      <c r="EF13" s="17">
        <v>103.14245318255522</v>
      </c>
      <c r="EG13" s="17">
        <v>103.31835880225103</v>
      </c>
      <c r="EH13" s="17">
        <v>98.850539094712261</v>
      </c>
      <c r="EI13" s="17">
        <v>98.695496177968806</v>
      </c>
      <c r="EJ13" s="17">
        <v>101.13508767737207</v>
      </c>
      <c r="EK13" s="17">
        <v>101.65062498457101</v>
      </c>
      <c r="EL13" s="17">
        <v>105.61758611557505</v>
      </c>
      <c r="EM13" s="17">
        <v>106.78246326924278</v>
      </c>
      <c r="EN13" s="17">
        <v>105.91815314179827</v>
      </c>
      <c r="EO13" s="17">
        <v>101.77069563703667</v>
      </c>
      <c r="EP13" s="17">
        <v>104.86864859657325</v>
      </c>
      <c r="EQ13" s="17">
        <v>104.3528960033514</v>
      </c>
      <c r="ER13" s="17">
        <v>103.10901526048615</v>
      </c>
      <c r="ES13" s="17">
        <v>100.74675135656419</v>
      </c>
      <c r="ET13" s="17">
        <v>98.904329340663338</v>
      </c>
      <c r="EU13" s="17">
        <v>102.58148201568189</v>
      </c>
      <c r="EV13" s="17">
        <v>106.52890583847608</v>
      </c>
      <c r="EW13" s="17">
        <v>106.23347598616625</v>
      </c>
      <c r="EX13" s="17">
        <v>106.03014856518189</v>
      </c>
      <c r="EY13" s="17">
        <v>102.46707576425305</v>
      </c>
      <c r="EZ13" s="17">
        <v>100.94816245928486</v>
      </c>
      <c r="FA13" s="17">
        <v>101.77069563703667</v>
      </c>
      <c r="FB13" s="17">
        <v>105.30009433633963</v>
      </c>
      <c r="FC13" s="17">
        <v>103.02670393200499</v>
      </c>
      <c r="FD13" s="17">
        <v>102.74934613730957</v>
      </c>
      <c r="FE13" s="17">
        <v>103.8</v>
      </c>
      <c r="FF13" s="17">
        <v>104.34436836276892</v>
      </c>
      <c r="FG13" s="17">
        <v>106.56</v>
      </c>
      <c r="FH13" s="17">
        <v>105.8797468362697</v>
      </c>
      <c r="FI13" s="17">
        <v>104.34436836276892</v>
      </c>
      <c r="FJ13" s="17">
        <v>103.98501632606603</v>
      </c>
      <c r="FK13" s="17">
        <v>104.2749253754717</v>
      </c>
      <c r="FL13" s="17">
        <v>104.90130569341667</v>
      </c>
      <c r="FM13" s="17">
        <v>105.34062081718909</v>
      </c>
      <c r="FN13" s="17">
        <v>105.30009433633963</v>
      </c>
      <c r="FO13" s="17">
        <v>104.92498924242788</v>
      </c>
      <c r="FP13" s="17">
        <v>105.52992306147276</v>
      </c>
      <c r="FQ13" s="17">
        <v>106.82204169970649</v>
      </c>
      <c r="FR13" s="17">
        <v>105.98735356848579</v>
      </c>
      <c r="FS13" s="17">
        <v>106.92278092547257</v>
      </c>
      <c r="FT13" s="17">
        <v>105.50272489451365</v>
      </c>
      <c r="FU13" s="17">
        <v>106.33607647001809</v>
      </c>
      <c r="FV13" s="17">
        <v>105.52184004516911</v>
      </c>
      <c r="FW13" s="17">
        <v>104.8283451009663</v>
      </c>
      <c r="FX13" s="17">
        <v>105.11227493545677</v>
      </c>
      <c r="FY13" s="17">
        <v>105.33750358523494</v>
      </c>
      <c r="FZ13" s="17">
        <v>104.95778676260718</v>
      </c>
      <c r="GA13" s="17">
        <v>104.92498924242788</v>
      </c>
      <c r="GB13" s="17">
        <v>122.13758789110855</v>
      </c>
      <c r="GC13" s="17">
        <v>105.38235354396332</v>
      </c>
      <c r="GD13" s="17">
        <v>103.09276064348747</v>
      </c>
      <c r="GE13" s="17">
        <v>103.02779392645127</v>
      </c>
      <c r="GF13" s="17">
        <v>102.80745473125839</v>
      </c>
      <c r="GG13" s="17">
        <v>103.85093733149331</v>
      </c>
      <c r="GH13" s="17">
        <v>104.25844174911656</v>
      </c>
      <c r="GI13" s="17">
        <v>105.92770315034701</v>
      </c>
      <c r="GJ13" s="17">
        <v>108.69266536963956</v>
      </c>
      <c r="GK13" s="17">
        <v>113.1956911667185</v>
      </c>
      <c r="GL13" s="17">
        <v>125.5563287812117</v>
      </c>
      <c r="GM13" s="17">
        <v>122.89243297634771</v>
      </c>
      <c r="GN13" s="17">
        <v>122.13758789110855</v>
      </c>
    </row>
    <row r="14" spans="1:196" s="32" customFormat="1" ht="12.75" customHeight="1">
      <c r="A14" s="73" t="s">
        <v>3019</v>
      </c>
      <c r="B14" s="17">
        <v>652.12470621948989</v>
      </c>
      <c r="C14" s="17">
        <v>209.38356250186754</v>
      </c>
      <c r="D14" s="17">
        <v>222.24771495456781</v>
      </c>
      <c r="E14" s="17">
        <v>257.49180953383302</v>
      </c>
      <c r="F14" s="17">
        <v>269.08183863238463</v>
      </c>
      <c r="G14" s="17">
        <v>318.00420506092877</v>
      </c>
      <c r="H14" s="17">
        <v>319.63002840588905</v>
      </c>
      <c r="I14" s="17">
        <v>410.90244803479249</v>
      </c>
      <c r="J14" s="17">
        <v>506.57854579699142</v>
      </c>
      <c r="K14" s="17">
        <v>519.32244606853328</v>
      </c>
      <c r="L14" s="17">
        <v>466.06427481956052</v>
      </c>
      <c r="M14" s="17">
        <v>526.13961675939197</v>
      </c>
      <c r="N14" s="17">
        <v>652.12470621948989</v>
      </c>
      <c r="O14" s="17">
        <v>158.04590896229993</v>
      </c>
      <c r="P14" s="17">
        <v>656.30966908975211</v>
      </c>
      <c r="Q14" s="17">
        <v>634.04768664847791</v>
      </c>
      <c r="R14" s="17">
        <v>569.21618059022012</v>
      </c>
      <c r="S14" s="17">
        <v>530.61139625768044</v>
      </c>
      <c r="T14" s="17">
        <v>462.76950352105086</v>
      </c>
      <c r="U14" s="17">
        <v>454.33736846663226</v>
      </c>
      <c r="V14" s="17">
        <v>359.51548708609857</v>
      </c>
      <c r="W14" s="17">
        <v>284.02044092941304</v>
      </c>
      <c r="X14" s="17">
        <v>260.71209702571889</v>
      </c>
      <c r="Y14" s="17">
        <v>216.94101351806387</v>
      </c>
      <c r="Z14" s="17">
        <v>199.5301609322859</v>
      </c>
      <c r="AA14" s="17">
        <v>158.04590896229993</v>
      </c>
      <c r="AB14" s="17">
        <v>133.41573660294836</v>
      </c>
      <c r="AC14" s="17">
        <v>155.62402006315983</v>
      </c>
      <c r="AD14" s="17">
        <v>152.66478304954748</v>
      </c>
      <c r="AE14" s="17">
        <v>147.63019963096139</v>
      </c>
      <c r="AF14" s="17">
        <v>151.99623857337278</v>
      </c>
      <c r="AG14" s="17">
        <v>150.98910236415207</v>
      </c>
      <c r="AH14" s="17">
        <v>143.97233580542994</v>
      </c>
      <c r="AI14" s="17">
        <v>144.15926052095995</v>
      </c>
      <c r="AJ14" s="17">
        <v>149.61340268120529</v>
      </c>
      <c r="AK14" s="17">
        <v>148.7602965968926</v>
      </c>
      <c r="AL14" s="17">
        <v>144.80394881891405</v>
      </c>
      <c r="AM14" s="17">
        <v>136.67004852039003</v>
      </c>
      <c r="AN14" s="17">
        <v>133.41573660294836</v>
      </c>
      <c r="AO14" s="17">
        <v>129.1958990242621</v>
      </c>
      <c r="AP14" s="17">
        <v>131.35470474153308</v>
      </c>
      <c r="AQ14" s="17">
        <v>126.23787748286972</v>
      </c>
      <c r="AR14" s="17">
        <v>131.81339942442966</v>
      </c>
      <c r="AS14" s="17">
        <v>126.06281219335406</v>
      </c>
      <c r="AT14" s="17">
        <v>124.50014325945425</v>
      </c>
      <c r="AU14" s="17">
        <v>133.11442331848292</v>
      </c>
      <c r="AV14" s="17">
        <v>129.90153227695458</v>
      </c>
      <c r="AW14" s="17">
        <v>126.65997582040363</v>
      </c>
      <c r="AX14" s="17">
        <v>125.63046981539263</v>
      </c>
      <c r="AY14" s="17">
        <v>126.87572833229999</v>
      </c>
      <c r="AZ14" s="17">
        <v>127.71062913110252</v>
      </c>
      <c r="BA14" s="17">
        <v>129.1958990242621</v>
      </c>
      <c r="BB14" s="17">
        <v>114.22621094416702</v>
      </c>
      <c r="BC14" s="17">
        <v>124.50893116702434</v>
      </c>
      <c r="BD14" s="17">
        <v>124.48339321396548</v>
      </c>
      <c r="BE14" s="17">
        <v>119.08010343174391</v>
      </c>
      <c r="BF14" s="17">
        <v>120.89708704965729</v>
      </c>
      <c r="BG14" s="17">
        <v>120.3275795317285</v>
      </c>
      <c r="BH14" s="17">
        <v>115.25892482443005</v>
      </c>
      <c r="BI14" s="17">
        <v>115.61501934024048</v>
      </c>
      <c r="BJ14" s="17">
        <v>113.94831021505229</v>
      </c>
      <c r="BK14" s="17">
        <v>113.15530107976659</v>
      </c>
      <c r="BL14" s="17">
        <v>114.10523708780083</v>
      </c>
      <c r="BM14" s="17">
        <v>115.10863386498613</v>
      </c>
      <c r="BN14" s="17">
        <v>114.22621094416702</v>
      </c>
      <c r="BO14" s="17">
        <v>114.68711236347082</v>
      </c>
      <c r="BP14" s="17">
        <v>115.79699405533326</v>
      </c>
      <c r="BQ14" s="17">
        <v>113.31102843558408</v>
      </c>
      <c r="BR14" s="17">
        <v>114.45602415252539</v>
      </c>
      <c r="BS14" s="17">
        <v>111.3695486757251</v>
      </c>
      <c r="BT14" s="17">
        <v>111.18197012991486</v>
      </c>
      <c r="BU14" s="17">
        <v>111.21233809217404</v>
      </c>
      <c r="BV14" s="17">
        <v>108.64065356945743</v>
      </c>
      <c r="BW14" s="17">
        <v>108.52775696442889</v>
      </c>
      <c r="BX14" s="17">
        <v>110.06704751103283</v>
      </c>
      <c r="BY14" s="17">
        <v>110.633668421302</v>
      </c>
      <c r="BZ14" s="17">
        <v>115.19545166098798</v>
      </c>
      <c r="CA14" s="17">
        <v>114.68711236347082</v>
      </c>
      <c r="CB14" s="17">
        <v>142.54411837542651</v>
      </c>
      <c r="CC14" s="17">
        <v>116.07602152631316</v>
      </c>
      <c r="CD14" s="17">
        <v>114.93808837962358</v>
      </c>
      <c r="CE14" s="17">
        <v>115.20675705875611</v>
      </c>
      <c r="CF14" s="17">
        <v>124.1303268108864</v>
      </c>
      <c r="CG14" s="17">
        <v>129.476923585783</v>
      </c>
      <c r="CH14" s="17">
        <v>142.4357320043614</v>
      </c>
      <c r="CI14" s="17">
        <v>148.92521569737974</v>
      </c>
      <c r="CJ14" s="17">
        <v>145.5170241796128</v>
      </c>
      <c r="CK14" s="17">
        <v>147.05188221553743</v>
      </c>
      <c r="CL14" s="17">
        <v>150.27320635902305</v>
      </c>
      <c r="CM14" s="17">
        <v>142.84150521949334</v>
      </c>
      <c r="CN14" s="17">
        <v>142.54411837542651</v>
      </c>
      <c r="CO14" s="17">
        <v>107.5290737788889</v>
      </c>
      <c r="CP14" s="17">
        <v>140.93388936659198</v>
      </c>
      <c r="CQ14" s="17">
        <v>141.3417723759101</v>
      </c>
      <c r="CR14" s="17">
        <v>140.14510953304332</v>
      </c>
      <c r="CS14" s="17">
        <v>130.27911877818738</v>
      </c>
      <c r="CT14" s="17">
        <v>124.60635535895315</v>
      </c>
      <c r="CU14" s="17">
        <v>110.48653271707076</v>
      </c>
      <c r="CV14" s="17">
        <v>108.30478202836782</v>
      </c>
      <c r="CW14" s="17">
        <v>111.11472220226869</v>
      </c>
      <c r="CX14" s="17">
        <v>111.78874575427685</v>
      </c>
      <c r="CY14" s="17">
        <v>110.39648965828633</v>
      </c>
      <c r="CZ14" s="17">
        <v>108.09720183801694</v>
      </c>
      <c r="DA14" s="17">
        <v>107.5290737788889</v>
      </c>
      <c r="DB14" s="17">
        <v>104.06148009949179</v>
      </c>
      <c r="DC14" s="17">
        <v>106.56847216595344</v>
      </c>
      <c r="DD14" s="17">
        <v>108.11337874326074</v>
      </c>
      <c r="DE14" s="17">
        <v>107.92271106525462</v>
      </c>
      <c r="DF14" s="17">
        <v>109.1224532504234</v>
      </c>
      <c r="DG14" s="17">
        <v>110.00691236872086</v>
      </c>
      <c r="DH14" s="17">
        <v>110.34946435183394</v>
      </c>
      <c r="DI14" s="17">
        <v>108.79263556120698</v>
      </c>
      <c r="DJ14" s="17">
        <v>105.94363407944721</v>
      </c>
      <c r="DK14" s="17">
        <v>104.87442991935943</v>
      </c>
      <c r="DL14" s="17">
        <v>104.72616313483454</v>
      </c>
      <c r="DM14" s="17">
        <v>103.38563207358047</v>
      </c>
      <c r="DN14" s="17">
        <v>104.06148009949179</v>
      </c>
      <c r="DO14" s="17">
        <v>103.70674792573469</v>
      </c>
      <c r="DP14" s="17">
        <v>103.94254112740167</v>
      </c>
      <c r="DQ14" s="17">
        <v>103.09246983806872</v>
      </c>
      <c r="DR14" s="17">
        <v>101.47807017396242</v>
      </c>
      <c r="DS14" s="17">
        <v>99.140582733614281</v>
      </c>
      <c r="DT14" s="17">
        <v>98.988859613696533</v>
      </c>
      <c r="DU14" s="17">
        <v>100.95884170629175</v>
      </c>
      <c r="DV14" s="17">
        <v>101.12479984188951</v>
      </c>
      <c r="DW14" s="17">
        <v>103.9078255842463</v>
      </c>
      <c r="DX14" s="17">
        <v>102.07303736099145</v>
      </c>
      <c r="DY14" s="17">
        <v>101.14647995265152</v>
      </c>
      <c r="DZ14" s="17">
        <v>103.51264706343035</v>
      </c>
      <c r="EA14" s="17">
        <v>103.70674792573469</v>
      </c>
      <c r="EB14" s="17">
        <v>106.4830671354581</v>
      </c>
      <c r="EC14" s="17">
        <v>104.99336448670893</v>
      </c>
      <c r="ED14" s="17">
        <v>103.67475628984171</v>
      </c>
      <c r="EE14" s="17">
        <v>103.96151988296826</v>
      </c>
      <c r="EF14" s="17">
        <v>105.03450424641281</v>
      </c>
      <c r="EG14" s="17">
        <v>108.58815695566145</v>
      </c>
      <c r="EH14" s="17">
        <v>103.86260519670726</v>
      </c>
      <c r="EI14" s="17">
        <v>102.63341870214238</v>
      </c>
      <c r="EJ14" s="17">
        <v>102.65161899036266</v>
      </c>
      <c r="EK14" s="17">
        <v>104.44513634619679</v>
      </c>
      <c r="EL14" s="17">
        <v>106.00101468540342</v>
      </c>
      <c r="EM14" s="17">
        <v>108.59128132924604</v>
      </c>
      <c r="EN14" s="17">
        <v>106.4830671354581</v>
      </c>
      <c r="EO14" s="17">
        <v>99.451189127707906</v>
      </c>
      <c r="EP14" s="17">
        <v>104.15649072408783</v>
      </c>
      <c r="EQ14" s="17">
        <v>103.76530270495176</v>
      </c>
      <c r="ER14" s="17">
        <v>103.52515809055434</v>
      </c>
      <c r="ES14" s="17">
        <v>102.26006444756754</v>
      </c>
      <c r="ET14" s="17">
        <v>96.010291234318814</v>
      </c>
      <c r="EU14" s="17">
        <v>101.48109674350086</v>
      </c>
      <c r="EV14" s="17">
        <v>102.07641916070851</v>
      </c>
      <c r="EW14" s="17">
        <v>102.95052214176673</v>
      </c>
      <c r="EX14" s="17">
        <v>103.54049851280011</v>
      </c>
      <c r="EY14" s="17">
        <v>102.00494069852371</v>
      </c>
      <c r="EZ14" s="17">
        <v>99.534601641485253</v>
      </c>
      <c r="FA14" s="17">
        <v>99.451189127707906</v>
      </c>
      <c r="FB14" s="17">
        <v>105.84266701925633</v>
      </c>
      <c r="FC14" s="17">
        <v>100.52613881979239</v>
      </c>
      <c r="FD14" s="17">
        <v>101.41660556268155</v>
      </c>
      <c r="FE14" s="17">
        <v>101.8</v>
      </c>
      <c r="FF14" s="17">
        <v>103.57739366489143</v>
      </c>
      <c r="FG14" s="17">
        <v>105.11</v>
      </c>
      <c r="FH14" s="17">
        <v>105.79331963925524</v>
      </c>
      <c r="FI14" s="17">
        <v>103.57739366489143</v>
      </c>
      <c r="FJ14" s="17">
        <v>102.17217247406538</v>
      </c>
      <c r="FK14" s="17">
        <v>101.15193620354508</v>
      </c>
      <c r="FL14" s="17">
        <v>102.43465973360043</v>
      </c>
      <c r="FM14" s="17">
        <v>104.5144878637166</v>
      </c>
      <c r="FN14" s="17">
        <v>105.84266701925633</v>
      </c>
      <c r="FO14" s="17">
        <v>104.18688248123146</v>
      </c>
      <c r="FP14" s="17">
        <v>106.85160464835364</v>
      </c>
      <c r="FQ14" s="17">
        <v>108.02424717064608</v>
      </c>
      <c r="FR14" s="17">
        <v>107.52877480253605</v>
      </c>
      <c r="FS14" s="17">
        <v>109.29990658271382</v>
      </c>
      <c r="FT14" s="17">
        <v>107.09274151295656</v>
      </c>
      <c r="FU14" s="17">
        <v>107.85552977464714</v>
      </c>
      <c r="FV14" s="17">
        <v>106.74943305569442</v>
      </c>
      <c r="FW14" s="17">
        <v>108.4932994665191</v>
      </c>
      <c r="FX14" s="17">
        <v>108.16656594547771</v>
      </c>
      <c r="FY14" s="17">
        <v>107.12561041151518</v>
      </c>
      <c r="FZ14" s="17">
        <v>106.19966854235527</v>
      </c>
      <c r="GA14" s="17">
        <v>104.18688248123146</v>
      </c>
      <c r="GB14" s="17">
        <v>116.18414756270144</v>
      </c>
      <c r="GC14" s="17">
        <v>102.28088528951676</v>
      </c>
      <c r="GD14" s="17">
        <v>100.86193486469206</v>
      </c>
      <c r="GE14" s="17">
        <v>100.7844487765809</v>
      </c>
      <c r="GF14" s="17">
        <v>100.74621209279397</v>
      </c>
      <c r="GG14" s="17">
        <v>101.89368127060008</v>
      </c>
      <c r="GH14" s="17">
        <v>101.20093829242055</v>
      </c>
      <c r="GI14" s="17">
        <v>104.61450479819585</v>
      </c>
      <c r="GJ14" s="17">
        <v>106.39668921265175</v>
      </c>
      <c r="GK14" s="17">
        <v>110.68313104439329</v>
      </c>
      <c r="GL14" s="17">
        <v>118.64517867708312</v>
      </c>
      <c r="GM14" s="17">
        <v>115.58621586960926</v>
      </c>
      <c r="GN14" s="17">
        <v>116.18414756270144</v>
      </c>
    </row>
    <row r="15" spans="1:196" s="32" customFormat="1" ht="12.75" customHeight="1">
      <c r="A15" s="73" t="s">
        <v>3020</v>
      </c>
      <c r="B15" s="17">
        <v>613.19573956872603</v>
      </c>
      <c r="C15" s="17">
        <v>504.1841170282928</v>
      </c>
      <c r="D15" s="17">
        <v>551.08705004688568</v>
      </c>
      <c r="E15" s="17">
        <v>578.3889743270355</v>
      </c>
      <c r="F15" s="17">
        <v>569.24162332143158</v>
      </c>
      <c r="G15" s="17">
        <v>632.60573586112002</v>
      </c>
      <c r="H15" s="17">
        <v>721.53322164396775</v>
      </c>
      <c r="I15" s="17">
        <v>774.59951952583151</v>
      </c>
      <c r="J15" s="17">
        <v>731.4175493495959</v>
      </c>
      <c r="K15" s="17">
        <v>668.89801657217401</v>
      </c>
      <c r="L15" s="17">
        <v>677.91391568480503</v>
      </c>
      <c r="M15" s="17">
        <v>655.45828232898987</v>
      </c>
      <c r="N15" s="17">
        <v>613.19573956872603</v>
      </c>
      <c r="O15" s="17">
        <v>152.36995921226239</v>
      </c>
      <c r="P15" s="17">
        <v>483.53936433322832</v>
      </c>
      <c r="Q15" s="17">
        <v>437.06647356425918</v>
      </c>
      <c r="R15" s="17">
        <v>396.0646644122711</v>
      </c>
      <c r="S15" s="17">
        <v>368.69151792985878</v>
      </c>
      <c r="T15" s="17">
        <v>317.49627426746071</v>
      </c>
      <c r="U15" s="17">
        <v>277.53929399262626</v>
      </c>
      <c r="V15" s="17">
        <v>240.40758488022772</v>
      </c>
      <c r="W15" s="17">
        <v>223.09462857742454</v>
      </c>
      <c r="X15" s="17">
        <v>192.77677133238547</v>
      </c>
      <c r="Y15" s="17">
        <v>168.70868479468444</v>
      </c>
      <c r="Z15" s="17">
        <v>152.40455864915936</v>
      </c>
      <c r="AA15" s="17">
        <v>152.36995921226239</v>
      </c>
      <c r="AB15" s="17">
        <v>125.67001826681479</v>
      </c>
      <c r="AC15" s="17">
        <v>153.3536611400564</v>
      </c>
      <c r="AD15" s="17">
        <v>152.56475637722241</v>
      </c>
      <c r="AE15" s="17">
        <v>150.19732344024953</v>
      </c>
      <c r="AF15" s="17">
        <v>147.3197539030611</v>
      </c>
      <c r="AG15" s="17">
        <v>144.29895686638972</v>
      </c>
      <c r="AH15" s="17">
        <v>144.88077359808224</v>
      </c>
      <c r="AI15" s="17">
        <v>150.91967615297989</v>
      </c>
      <c r="AJ15" s="17">
        <v>144.28265713753012</v>
      </c>
      <c r="AK15" s="17">
        <v>140.62332029264425</v>
      </c>
      <c r="AL15" s="17">
        <v>135.16809478814542</v>
      </c>
      <c r="AM15" s="17">
        <v>135.67238721346911</v>
      </c>
      <c r="AN15" s="17">
        <v>125.67001826681479</v>
      </c>
      <c r="AO15" s="17">
        <v>137.34949236884148</v>
      </c>
      <c r="AP15" s="17">
        <v>127.21430699643126</v>
      </c>
      <c r="AQ15" s="17">
        <v>121.49696846410225</v>
      </c>
      <c r="AR15" s="17">
        <v>124.43405666437432</v>
      </c>
      <c r="AS15" s="17">
        <v>133.86696395521716</v>
      </c>
      <c r="AT15" s="17">
        <v>133.4363217447341</v>
      </c>
      <c r="AU15" s="17">
        <v>132.00602250647802</v>
      </c>
      <c r="AV15" s="17">
        <v>125.07219866299859</v>
      </c>
      <c r="AW15" s="17">
        <v>126.4504933220999</v>
      </c>
      <c r="AX15" s="17">
        <v>125.50979878261026</v>
      </c>
      <c r="AY15" s="17">
        <v>129.75685320658141</v>
      </c>
      <c r="AZ15" s="17">
        <v>132.6169201397326</v>
      </c>
      <c r="BA15" s="17">
        <v>137.34949236884148</v>
      </c>
      <c r="BB15" s="17">
        <v>109.72502711675057</v>
      </c>
      <c r="BC15" s="17">
        <v>134.39900332211693</v>
      </c>
      <c r="BD15" s="17">
        <v>133.80154217165122</v>
      </c>
      <c r="BE15" s="17">
        <v>128.45897205222826</v>
      </c>
      <c r="BF15" s="17">
        <v>119.78282623020714</v>
      </c>
      <c r="BG15" s="17">
        <v>124.87455171422468</v>
      </c>
      <c r="BH15" s="17">
        <v>124.79909112731009</v>
      </c>
      <c r="BI15" s="17">
        <v>130.63511736216412</v>
      </c>
      <c r="BJ15" s="17">
        <v>127.12607960602777</v>
      </c>
      <c r="BK15" s="17">
        <v>126.54229119021809</v>
      </c>
      <c r="BL15" s="17">
        <v>121.94805958932984</v>
      </c>
      <c r="BM15" s="17">
        <v>115.6696778524901</v>
      </c>
      <c r="BN15" s="17">
        <v>109.72502711675057</v>
      </c>
      <c r="BO15" s="17">
        <v>114.99262500161092</v>
      </c>
      <c r="BP15" s="17">
        <v>107.56654446339007</v>
      </c>
      <c r="BQ15" s="17">
        <v>107.33918402458218</v>
      </c>
      <c r="BR15" s="17">
        <v>107.63351447023393</v>
      </c>
      <c r="BS15" s="17">
        <v>108.20159992162819</v>
      </c>
      <c r="BT15" s="17">
        <v>104.56488772837935</v>
      </c>
      <c r="BU15" s="17">
        <v>106.633525946628</v>
      </c>
      <c r="BV15" s="17">
        <v>103.21031043025226</v>
      </c>
      <c r="BW15" s="17">
        <v>104.87980512959606</v>
      </c>
      <c r="BX15" s="17">
        <v>105.33605719375458</v>
      </c>
      <c r="BY15" s="17">
        <v>106.79019583070635</v>
      </c>
      <c r="BZ15" s="17">
        <v>111.8733273463379</v>
      </c>
      <c r="CA15" s="17">
        <v>114.99262500161092</v>
      </c>
      <c r="CB15" s="17">
        <v>148.16195865552302</v>
      </c>
      <c r="CC15" s="17">
        <v>115.6526673216608</v>
      </c>
      <c r="CD15" s="17">
        <v>116.61835831117257</v>
      </c>
      <c r="CE15" s="17">
        <v>119.81559675939278</v>
      </c>
      <c r="CF15" s="17">
        <v>126.83643236176411</v>
      </c>
      <c r="CG15" s="17">
        <v>133.88080708455746</v>
      </c>
      <c r="CH15" s="17">
        <v>139.91928425236989</v>
      </c>
      <c r="CI15" s="17">
        <v>145.34541188385091</v>
      </c>
      <c r="CJ15" s="17">
        <v>146.29492345463217</v>
      </c>
      <c r="CK15" s="17">
        <v>149.00250071451126</v>
      </c>
      <c r="CL15" s="17">
        <v>150.83180903073409</v>
      </c>
      <c r="CM15" s="17">
        <v>149.15845245314014</v>
      </c>
      <c r="CN15" s="17">
        <v>148.16195865552302</v>
      </c>
      <c r="CO15" s="17">
        <v>111.52945686450295</v>
      </c>
      <c r="CP15" s="17">
        <v>145.89464274449423</v>
      </c>
      <c r="CQ15" s="17">
        <v>145.10046080997157</v>
      </c>
      <c r="CR15" s="17">
        <v>143.14519803712597</v>
      </c>
      <c r="CS15" s="17">
        <v>135.90173962213348</v>
      </c>
      <c r="CT15" s="17">
        <v>126.9139704794293</v>
      </c>
      <c r="CU15" s="17">
        <v>119.78426340983597</v>
      </c>
      <c r="CV15" s="17">
        <v>114.79842304411764</v>
      </c>
      <c r="CW15" s="17">
        <v>115.13717161488903</v>
      </c>
      <c r="CX15" s="17">
        <v>114.25864034502666</v>
      </c>
      <c r="CY15" s="17">
        <v>114.72009899323332</v>
      </c>
      <c r="CZ15" s="17">
        <v>113.79108541693952</v>
      </c>
      <c r="DA15" s="17">
        <v>111.52945686450295</v>
      </c>
      <c r="DB15" s="17">
        <v>105.34287208527398</v>
      </c>
      <c r="DC15" s="17">
        <v>110.75984647940891</v>
      </c>
      <c r="DD15" s="17">
        <v>110.3367526296187</v>
      </c>
      <c r="DE15" s="17">
        <v>109.24101084250091</v>
      </c>
      <c r="DF15" s="17">
        <v>109.58399726823767</v>
      </c>
      <c r="DG15" s="17">
        <v>109.83895689258199</v>
      </c>
      <c r="DH15" s="17">
        <v>107.90369289747055</v>
      </c>
      <c r="DI15" s="17">
        <v>109.91804305583399</v>
      </c>
      <c r="DJ15" s="17">
        <v>109.24617433587356</v>
      </c>
      <c r="DK15" s="17">
        <v>107.43621048628307</v>
      </c>
      <c r="DL15" s="17">
        <v>105.46377885227338</v>
      </c>
      <c r="DM15" s="17">
        <v>103.91191980088304</v>
      </c>
      <c r="DN15" s="17">
        <v>105.34287208527398</v>
      </c>
      <c r="DO15" s="17">
        <v>104.83483550329595</v>
      </c>
      <c r="DP15" s="17">
        <v>105.4953855698015</v>
      </c>
      <c r="DQ15" s="17">
        <v>104.76916250837603</v>
      </c>
      <c r="DR15" s="17">
        <v>103.44268276556275</v>
      </c>
      <c r="DS15" s="17">
        <v>102.90666238958282</v>
      </c>
      <c r="DT15" s="17">
        <v>102.74895446923296</v>
      </c>
      <c r="DU15" s="17">
        <v>104.29488799940219</v>
      </c>
      <c r="DV15" s="17">
        <v>104.61928379172099</v>
      </c>
      <c r="DW15" s="17">
        <v>105.12637628221901</v>
      </c>
      <c r="DX15" s="17">
        <v>104.79857352112609</v>
      </c>
      <c r="DY15" s="17">
        <v>104.39300396163411</v>
      </c>
      <c r="DZ15" s="17">
        <v>105.0373512919862</v>
      </c>
      <c r="EA15" s="17">
        <v>104.83483550329595</v>
      </c>
      <c r="EB15" s="17">
        <v>106.83636481748266</v>
      </c>
      <c r="EC15" s="17">
        <v>105.94058941376821</v>
      </c>
      <c r="ED15" s="17">
        <v>106.91706428128012</v>
      </c>
      <c r="EE15" s="17">
        <v>108.60154260496167</v>
      </c>
      <c r="EF15" s="17">
        <v>107.80719269025647</v>
      </c>
      <c r="EG15" s="17">
        <v>107.85650708119306</v>
      </c>
      <c r="EH15" s="17">
        <v>104.35805248448953</v>
      </c>
      <c r="EI15" s="17">
        <v>102.32672492527274</v>
      </c>
      <c r="EJ15" s="17">
        <v>103.07707472260029</v>
      </c>
      <c r="EK15" s="17">
        <v>103.39485489153543</v>
      </c>
      <c r="EL15" s="17">
        <v>105.88440342260816</v>
      </c>
      <c r="EM15" s="17">
        <v>107.1487070706048</v>
      </c>
      <c r="EN15" s="17">
        <v>106.83636481748266</v>
      </c>
      <c r="EO15" s="17">
        <v>99.465051263785085</v>
      </c>
      <c r="EP15" s="17">
        <v>105.44157994536612</v>
      </c>
      <c r="EQ15" s="17">
        <v>104.27542602362179</v>
      </c>
      <c r="ER15" s="17">
        <v>102.65742428034872</v>
      </c>
      <c r="ES15" s="17">
        <v>101.80691880756309</v>
      </c>
      <c r="ET15" s="17">
        <v>100.30912470646027</v>
      </c>
      <c r="EU15" s="17">
        <v>102.91324952357203</v>
      </c>
      <c r="EV15" s="17">
        <v>105.44552889877694</v>
      </c>
      <c r="EW15" s="17">
        <v>104.80941574448815</v>
      </c>
      <c r="EX15" s="17">
        <v>105.18585159566148</v>
      </c>
      <c r="EY15" s="17">
        <v>102.35878097606931</v>
      </c>
      <c r="EZ15" s="17">
        <v>100.32733765013155</v>
      </c>
      <c r="FA15" s="17">
        <v>99.465051263785085</v>
      </c>
      <c r="FB15" s="17">
        <v>108.36751647402399</v>
      </c>
      <c r="FC15" s="17">
        <v>101.29579036847576</v>
      </c>
      <c r="FD15" s="17">
        <v>101.62892009629778</v>
      </c>
      <c r="FE15" s="17">
        <v>102.6</v>
      </c>
      <c r="FF15" s="17">
        <v>104.21830621806214</v>
      </c>
      <c r="FG15" s="17">
        <v>104.66</v>
      </c>
      <c r="FH15" s="17">
        <v>105.4338724817614</v>
      </c>
      <c r="FI15" s="17">
        <v>104.21830621806214</v>
      </c>
      <c r="FJ15" s="17">
        <v>104.00936204368844</v>
      </c>
      <c r="FK15" s="17">
        <v>104.33982957138745</v>
      </c>
      <c r="FL15" s="17">
        <v>105.5723793460221</v>
      </c>
      <c r="FM15" s="17">
        <v>107.41269714653279</v>
      </c>
      <c r="FN15" s="17">
        <v>108.36751647402399</v>
      </c>
      <c r="FO15" s="17">
        <v>107.29765897537753</v>
      </c>
      <c r="FP15" s="17">
        <v>109.2160870698047</v>
      </c>
      <c r="FQ15" s="17">
        <v>110.48306608559244</v>
      </c>
      <c r="FR15" s="17">
        <v>110.57919633632514</v>
      </c>
      <c r="FS15" s="17">
        <v>111.98774439879497</v>
      </c>
      <c r="FT15" s="17">
        <v>111.14770479299203</v>
      </c>
      <c r="FU15" s="17">
        <v>109.85283667964532</v>
      </c>
      <c r="FV15" s="17">
        <v>108.02533246779427</v>
      </c>
      <c r="FW15" s="17">
        <v>107.92986033254041</v>
      </c>
      <c r="FX15" s="17">
        <v>109.52742058010433</v>
      </c>
      <c r="FY15" s="17">
        <v>108.55315237735927</v>
      </c>
      <c r="FZ15" s="17">
        <v>106.91827529473603</v>
      </c>
      <c r="GA15" s="17">
        <v>107.29765897537753</v>
      </c>
      <c r="GB15" s="17">
        <v>120.59989994117859</v>
      </c>
      <c r="GC15" s="17">
        <v>106.92362010857941</v>
      </c>
      <c r="GD15" s="17">
        <v>106.07689789933323</v>
      </c>
      <c r="GE15" s="17">
        <v>105.53771561864065</v>
      </c>
      <c r="GF15" s="17">
        <v>104.18736707940934</v>
      </c>
      <c r="GG15" s="17">
        <v>106.46469854120713</v>
      </c>
      <c r="GH15" s="17">
        <v>107.43900243037498</v>
      </c>
      <c r="GI15" s="17">
        <v>111.54944079024428</v>
      </c>
      <c r="GJ15" s="17">
        <v>113.80669726273169</v>
      </c>
      <c r="GK15" s="17">
        <v>116.70107030159589</v>
      </c>
      <c r="GL15" s="17">
        <v>123.37527137341364</v>
      </c>
      <c r="GM15" s="17">
        <v>122.87081251085164</v>
      </c>
      <c r="GN15" s="17">
        <v>120.59989994117859</v>
      </c>
    </row>
    <row r="16" spans="1:196" s="32" customFormat="1" ht="12.75" customHeight="1">
      <c r="A16" s="73" t="s">
        <v>3021</v>
      </c>
      <c r="B16" s="14">
        <v>577.77820923566219</v>
      </c>
      <c r="C16" s="14">
        <v>693.59239832803871</v>
      </c>
      <c r="D16" s="14">
        <v>687.44592294325332</v>
      </c>
      <c r="E16" s="14">
        <v>771.10308292293746</v>
      </c>
      <c r="F16" s="14">
        <v>799.29122427945344</v>
      </c>
      <c r="G16" s="14">
        <v>879.46955504278378</v>
      </c>
      <c r="H16" s="14">
        <v>956.25721832801651</v>
      </c>
      <c r="I16" s="14">
        <v>1027.2049543758471</v>
      </c>
      <c r="J16" s="14">
        <v>1249.9849227279531</v>
      </c>
      <c r="K16" s="14">
        <v>818.58234318633004</v>
      </c>
      <c r="L16" s="14">
        <v>638.37785415463361</v>
      </c>
      <c r="M16" s="14">
        <v>598.63823002882168</v>
      </c>
      <c r="N16" s="14">
        <v>577.77820923566219</v>
      </c>
      <c r="O16" s="14">
        <v>159.67260148894377</v>
      </c>
      <c r="P16" s="14">
        <v>537.88958042173954</v>
      </c>
      <c r="Q16" s="14">
        <v>353.20176777539905</v>
      </c>
      <c r="R16" s="14">
        <v>331.19365942817132</v>
      </c>
      <c r="S16" s="14">
        <v>341.05403290111866</v>
      </c>
      <c r="T16" s="14">
        <v>303.46872452627599</v>
      </c>
      <c r="U16" s="14">
        <v>277.83949800845249</v>
      </c>
      <c r="V16" s="14">
        <v>260.88454211502898</v>
      </c>
      <c r="W16" s="14">
        <v>212.78850090685935</v>
      </c>
      <c r="X16" s="14">
        <v>190.15093531022319</v>
      </c>
      <c r="Y16" s="14">
        <v>171.57393536131121</v>
      </c>
      <c r="Z16" s="14">
        <v>169.41196256874903</v>
      </c>
      <c r="AA16" s="14">
        <v>159.67260148894377</v>
      </c>
      <c r="AB16" s="14">
        <v>123.89087061182286</v>
      </c>
      <c r="AC16" s="14">
        <v>155.89581068823082</v>
      </c>
      <c r="AD16" s="14">
        <v>156.74958301312725</v>
      </c>
      <c r="AE16" s="14">
        <v>142.78916161485708</v>
      </c>
      <c r="AF16" s="14">
        <v>132.68605765963878</v>
      </c>
      <c r="AG16" s="14">
        <v>127.80972152045329</v>
      </c>
      <c r="AH16" s="14">
        <v>132.98027686889014</v>
      </c>
      <c r="AI16" s="14">
        <v>134.2258808616993</v>
      </c>
      <c r="AJ16" s="14">
        <v>132.54258891679459</v>
      </c>
      <c r="AK16" s="14">
        <v>137.01904939880296</v>
      </c>
      <c r="AL16" s="14">
        <v>124.84348568916019</v>
      </c>
      <c r="AM16" s="14">
        <v>123.17841269578005</v>
      </c>
      <c r="AN16" s="14">
        <v>123.89087061182286</v>
      </c>
      <c r="AO16" s="14">
        <v>128.07566844637029</v>
      </c>
      <c r="AP16" s="14">
        <v>123.63857889563863</v>
      </c>
      <c r="AQ16" s="14">
        <v>119.98102904685911</v>
      </c>
      <c r="AR16" s="14">
        <v>125.53117900106845</v>
      </c>
      <c r="AS16" s="14">
        <v>132.23430166900309</v>
      </c>
      <c r="AT16" s="14">
        <v>142.68391485779989</v>
      </c>
      <c r="AU16" s="14">
        <v>139.83699984558871</v>
      </c>
      <c r="AV16" s="14">
        <v>128.20969718391547</v>
      </c>
      <c r="AW16" s="14">
        <v>126.55073538593216</v>
      </c>
      <c r="AX16" s="14">
        <v>124.01977726724911</v>
      </c>
      <c r="AY16" s="14">
        <v>126.04162495013114</v>
      </c>
      <c r="AZ16" s="14">
        <v>126.03998841223604</v>
      </c>
      <c r="BA16" s="14">
        <v>128.07566844637029</v>
      </c>
      <c r="BB16" s="14">
        <v>111.00664970044136</v>
      </c>
      <c r="BC16" s="14">
        <v>123.00100056626349</v>
      </c>
      <c r="BD16" s="14">
        <v>124.88566453792885</v>
      </c>
      <c r="BE16" s="14">
        <v>119.91061522520911</v>
      </c>
      <c r="BF16" s="14">
        <v>114.91909334420178</v>
      </c>
      <c r="BG16" s="14">
        <v>109.60466253461236</v>
      </c>
      <c r="BH16" s="14">
        <v>108.12351416250088</v>
      </c>
      <c r="BI16" s="14">
        <v>113.55251385771467</v>
      </c>
      <c r="BJ16" s="14">
        <v>115.00758159046829</v>
      </c>
      <c r="BK16" s="14">
        <v>116.20958126041967</v>
      </c>
      <c r="BL16" s="14">
        <v>117.10193657809809</v>
      </c>
      <c r="BM16" s="14">
        <v>113.1430102525805</v>
      </c>
      <c r="BN16" s="14">
        <v>111.00664970044136</v>
      </c>
      <c r="BO16" s="14">
        <v>115.37585878488774</v>
      </c>
      <c r="BP16" s="14">
        <v>112.37621106326161</v>
      </c>
      <c r="BQ16" s="14">
        <v>109.28135239197394</v>
      </c>
      <c r="BR16" s="14">
        <v>109.40670741296859</v>
      </c>
      <c r="BS16" s="14">
        <v>110.75708473763706</v>
      </c>
      <c r="BT16" s="14">
        <v>109.86214841786636</v>
      </c>
      <c r="BU16" s="14">
        <v>113.50894202486685</v>
      </c>
      <c r="BV16" s="14">
        <v>110.9913133420702</v>
      </c>
      <c r="BW16" s="14">
        <v>110.4733708529434</v>
      </c>
      <c r="BX16" s="14">
        <v>108.4478882594321</v>
      </c>
      <c r="BY16" s="14">
        <v>108.08549384705964</v>
      </c>
      <c r="BZ16" s="14">
        <v>112.78148411513556</v>
      </c>
      <c r="CA16" s="14">
        <v>115.37585878488774</v>
      </c>
      <c r="CB16" s="14">
        <v>137.92226308537354</v>
      </c>
      <c r="CC16" s="14">
        <v>117.15913959626059</v>
      </c>
      <c r="CD16" s="14">
        <v>118.49205013038619</v>
      </c>
      <c r="CE16" s="14">
        <v>119.17186698836342</v>
      </c>
      <c r="CF16" s="14">
        <v>120.58812159752397</v>
      </c>
      <c r="CG16" s="14">
        <v>127.62866316948183</v>
      </c>
      <c r="CH16" s="14">
        <v>137.39898190240282</v>
      </c>
      <c r="CI16" s="14">
        <v>138.57871606324042</v>
      </c>
      <c r="CJ16" s="14">
        <v>137.12797521393406</v>
      </c>
      <c r="CK16" s="14">
        <v>140.95591653528513</v>
      </c>
      <c r="CL16" s="14">
        <v>144.65660392674505</v>
      </c>
      <c r="CM16" s="14">
        <v>139.72274625362434</v>
      </c>
      <c r="CN16" s="14">
        <v>137.92226308537354</v>
      </c>
      <c r="CO16" s="14">
        <v>109.77728636911723</v>
      </c>
      <c r="CP16" s="14">
        <v>134.78930280332045</v>
      </c>
      <c r="CQ16" s="14">
        <v>134.04958248204574</v>
      </c>
      <c r="CR16" s="14">
        <v>133.63286330055303</v>
      </c>
      <c r="CS16" s="14">
        <v>131.73882876969193</v>
      </c>
      <c r="CT16" s="14">
        <v>124.1929865376121</v>
      </c>
      <c r="CU16" s="14">
        <v>111.3013230148739</v>
      </c>
      <c r="CV16" s="14">
        <v>109.19055343283171</v>
      </c>
      <c r="CW16" s="14">
        <v>111.72504182701515</v>
      </c>
      <c r="CX16" s="14">
        <v>110.65236860978173</v>
      </c>
      <c r="CY16" s="14">
        <v>109.13665984176268</v>
      </c>
      <c r="CZ16" s="14">
        <v>111.04367395313837</v>
      </c>
      <c r="DA16" s="14">
        <v>109.77728636911723</v>
      </c>
      <c r="DB16" s="14">
        <v>102.79950302630117</v>
      </c>
      <c r="DC16" s="14">
        <v>109.01053249882709</v>
      </c>
      <c r="DD16" s="14">
        <v>108.96148592697124</v>
      </c>
      <c r="DE16" s="14">
        <v>108.14852688253976</v>
      </c>
      <c r="DF16" s="14">
        <v>106.60359557336376</v>
      </c>
      <c r="DG16" s="14">
        <v>107.41687827602422</v>
      </c>
      <c r="DH16" s="14">
        <v>108.58485610562066</v>
      </c>
      <c r="DI16" s="14">
        <v>109.05664566703463</v>
      </c>
      <c r="DJ16" s="14">
        <v>108.05649054071466</v>
      </c>
      <c r="DK16" s="14">
        <v>107.26751511131579</v>
      </c>
      <c r="DL16" s="14">
        <v>105.971158340991</v>
      </c>
      <c r="DM16" s="14">
        <v>103.67432690265161</v>
      </c>
      <c r="DN16" s="14">
        <v>102.79950302630117</v>
      </c>
      <c r="DO16" s="14">
        <v>100.99616411608963</v>
      </c>
      <c r="DP16" s="14">
        <v>102.92383671929277</v>
      </c>
      <c r="DQ16" s="14">
        <v>101.40333304983562</v>
      </c>
      <c r="DR16" s="14">
        <v>100.92752153709428</v>
      </c>
      <c r="DS16" s="14">
        <v>102.23484156926597</v>
      </c>
      <c r="DT16" s="14">
        <v>101.77552124940124</v>
      </c>
      <c r="DU16" s="14">
        <v>100.48953083664117</v>
      </c>
      <c r="DV16" s="14">
        <v>102.09817351794237</v>
      </c>
      <c r="DW16" s="14">
        <v>101.12114810495652</v>
      </c>
      <c r="DX16" s="14">
        <v>101.14795627044046</v>
      </c>
      <c r="DY16" s="14">
        <v>100.79300538813838</v>
      </c>
      <c r="DZ16" s="14">
        <v>100.86585722688267</v>
      </c>
      <c r="EA16" s="14">
        <v>100.99616411608963</v>
      </c>
      <c r="EB16" s="14">
        <v>106.59911374636593</v>
      </c>
      <c r="EC16" s="14">
        <v>101.34236693786688</v>
      </c>
      <c r="ED16" s="14">
        <v>101.65157971571952</v>
      </c>
      <c r="EE16" s="14">
        <v>102.51238631094918</v>
      </c>
      <c r="EF16" s="14">
        <v>103.64200557541527</v>
      </c>
      <c r="EG16" s="14">
        <v>103.13294022953703</v>
      </c>
      <c r="EH16" s="14">
        <v>100.5346088791083</v>
      </c>
      <c r="EI16" s="14">
        <v>99.395658069413471</v>
      </c>
      <c r="EJ16" s="14">
        <v>101.79400050798628</v>
      </c>
      <c r="EK16" s="14">
        <v>102.16927191888794</v>
      </c>
      <c r="EL16" s="14">
        <v>104.27397674493581</v>
      </c>
      <c r="EM16" s="14">
        <v>105.93662317684898</v>
      </c>
      <c r="EN16" s="14">
        <v>106.59911374636593</v>
      </c>
      <c r="EO16" s="14">
        <v>103.71130511615374</v>
      </c>
      <c r="EP16" s="14">
        <v>106.58053428452376</v>
      </c>
      <c r="EQ16" s="14">
        <v>107.13838766007635</v>
      </c>
      <c r="ER16" s="14">
        <v>107.12265496534587</v>
      </c>
      <c r="ES16" s="14">
        <v>103.80711967775636</v>
      </c>
      <c r="ET16" s="14">
        <v>101.78972001048969</v>
      </c>
      <c r="EU16" s="14">
        <v>105.22072924978832</v>
      </c>
      <c r="EV16" s="14">
        <v>105.817782724414</v>
      </c>
      <c r="EW16" s="14">
        <v>105.22318334989524</v>
      </c>
      <c r="EX16" s="14">
        <v>106.78698537054179</v>
      </c>
      <c r="EY16" s="14">
        <v>105.55075624445213</v>
      </c>
      <c r="EZ16" s="14">
        <v>103.93147958389007</v>
      </c>
      <c r="FA16" s="14">
        <v>103.71130511615374</v>
      </c>
      <c r="FB16" s="14">
        <v>105.30222604389037</v>
      </c>
      <c r="FC16" s="14">
        <v>103.87769453422122</v>
      </c>
      <c r="FD16" s="14">
        <v>104.0029841212575</v>
      </c>
      <c r="FE16" s="14">
        <v>103.8</v>
      </c>
      <c r="FF16" s="14">
        <v>104.50279827088671</v>
      </c>
      <c r="FG16" s="14">
        <v>104.2</v>
      </c>
      <c r="FH16" s="14">
        <v>103.72667496777852</v>
      </c>
      <c r="FI16" s="14">
        <v>104.50279827088671</v>
      </c>
      <c r="FJ16" s="14">
        <v>105.89449160158829</v>
      </c>
      <c r="FK16" s="14">
        <v>104.90358209062762</v>
      </c>
      <c r="FL16" s="14">
        <v>104.90673555470063</v>
      </c>
      <c r="FM16" s="14">
        <v>106.01333735148017</v>
      </c>
      <c r="FN16" s="14">
        <v>105.30222604389037</v>
      </c>
      <c r="FO16" s="14">
        <v>107.35377209258863</v>
      </c>
      <c r="FP16" s="14">
        <v>105.87850228340355</v>
      </c>
      <c r="FQ16" s="14">
        <v>107.32191156648759</v>
      </c>
      <c r="FR16" s="14">
        <v>107.35895373716482</v>
      </c>
      <c r="FS16" s="14">
        <v>107.75936697853746</v>
      </c>
      <c r="FT16" s="14">
        <v>108.49494172417916</v>
      </c>
      <c r="FU16" s="14">
        <v>107.89183898793245</v>
      </c>
      <c r="FV16" s="14">
        <v>108.231700984599</v>
      </c>
      <c r="FW16" s="14">
        <v>107.25293097856974</v>
      </c>
      <c r="FX16" s="14">
        <v>106.75756036436736</v>
      </c>
      <c r="FY16" s="14">
        <v>106.00871779428248</v>
      </c>
      <c r="FZ16" s="14">
        <v>105.42195349506216</v>
      </c>
      <c r="GA16" s="14">
        <v>107.35377209258863</v>
      </c>
      <c r="GB16" s="14">
        <v>121.81502271731235</v>
      </c>
      <c r="GC16" s="14">
        <v>107.54822651883369</v>
      </c>
      <c r="GD16" s="14">
        <v>105.33739428123931</v>
      </c>
      <c r="GE16" s="14">
        <v>105.94620494425419</v>
      </c>
      <c r="GF16" s="14">
        <v>105.10007232763184</v>
      </c>
      <c r="GG16" s="14">
        <v>105.37180096883063</v>
      </c>
      <c r="GH16" s="14">
        <v>106.29733603959004</v>
      </c>
      <c r="GI16" s="14">
        <v>105.78154768126677</v>
      </c>
      <c r="GJ16" s="14">
        <v>106.85609329839312</v>
      </c>
      <c r="GK16" s="14">
        <v>110.8136472478737</v>
      </c>
      <c r="GL16" s="14">
        <v>119.43443207114764</v>
      </c>
      <c r="GM16" s="14">
        <v>122.43831530616328</v>
      </c>
      <c r="GN16" s="14">
        <v>121.81502271731235</v>
      </c>
    </row>
    <row r="17" spans="1:196" s="32" customFormat="1" ht="12.75" customHeight="1" thickBot="1">
      <c r="A17" s="136" t="s">
        <v>3022</v>
      </c>
      <c r="B17" s="87">
        <v>681.62036012705175</v>
      </c>
      <c r="C17" s="87">
        <v>666.06626232110352</v>
      </c>
      <c r="D17" s="87">
        <v>861.58405651045416</v>
      </c>
      <c r="E17" s="87">
        <v>837.76219318299286</v>
      </c>
      <c r="F17" s="87">
        <v>727.96270898046203</v>
      </c>
      <c r="G17" s="87">
        <v>811.29684975698387</v>
      </c>
      <c r="H17" s="87">
        <v>909.87972227075795</v>
      </c>
      <c r="I17" s="87">
        <v>1036.2304835157606</v>
      </c>
      <c r="J17" s="87">
        <v>936.05645805018514</v>
      </c>
      <c r="K17" s="87">
        <v>860.4984854962089</v>
      </c>
      <c r="L17" s="87">
        <v>796.5764665596754</v>
      </c>
      <c r="M17" s="87">
        <v>728.44969411277941</v>
      </c>
      <c r="N17" s="87">
        <v>681.62036012705175</v>
      </c>
      <c r="O17" s="87">
        <v>174.93176818228375</v>
      </c>
      <c r="P17" s="87">
        <v>579.17812919057349</v>
      </c>
      <c r="Q17" s="87">
        <v>441.16722233019698</v>
      </c>
      <c r="R17" s="87">
        <v>414.21702862929874</v>
      </c>
      <c r="S17" s="87">
        <v>405.41604912564486</v>
      </c>
      <c r="T17" s="87">
        <v>329.62819186747379</v>
      </c>
      <c r="U17" s="87">
        <v>277.81287678143343</v>
      </c>
      <c r="V17" s="87">
        <v>249.99652733343996</v>
      </c>
      <c r="W17" s="87">
        <v>231.98094906409659</v>
      </c>
      <c r="X17" s="87">
        <v>193.10427879263045</v>
      </c>
      <c r="Y17" s="87">
        <v>172.61560925620861</v>
      </c>
      <c r="Z17" s="87">
        <v>171.7332158360519</v>
      </c>
      <c r="AA17" s="87">
        <v>174.93176818228375</v>
      </c>
      <c r="AB17" s="87">
        <v>134.78553706181128</v>
      </c>
      <c r="AC17" s="87">
        <v>182.63216157523911</v>
      </c>
      <c r="AD17" s="87">
        <v>179.94402218889297</v>
      </c>
      <c r="AE17" s="87">
        <v>172.63719846644423</v>
      </c>
      <c r="AF17" s="87">
        <v>162.82822746300673</v>
      </c>
      <c r="AG17" s="87">
        <v>165.13684195838226</v>
      </c>
      <c r="AH17" s="87">
        <v>161.00068078876569</v>
      </c>
      <c r="AI17" s="87">
        <v>158.24411970174174</v>
      </c>
      <c r="AJ17" s="87">
        <v>164.42855879137448</v>
      </c>
      <c r="AK17" s="87">
        <v>168.12307720833593</v>
      </c>
      <c r="AL17" s="87">
        <v>164.30799615024344</v>
      </c>
      <c r="AM17" s="87">
        <v>139.98341738071912</v>
      </c>
      <c r="AN17" s="87">
        <v>134.78553706181128</v>
      </c>
      <c r="AO17" s="87">
        <v>132.48219164243591</v>
      </c>
      <c r="AP17" s="87">
        <v>132.88322829818156</v>
      </c>
      <c r="AQ17" s="87">
        <v>129.73833680428089</v>
      </c>
      <c r="AR17" s="87">
        <v>133.95980228655034</v>
      </c>
      <c r="AS17" s="87">
        <v>139.51091029157158</v>
      </c>
      <c r="AT17" s="87">
        <v>141.08906245059416</v>
      </c>
      <c r="AU17" s="87">
        <v>146.0885366206204</v>
      </c>
      <c r="AV17" s="87">
        <v>136.38280536602511</v>
      </c>
      <c r="AW17" s="87">
        <v>128.14923783185156</v>
      </c>
      <c r="AX17" s="87">
        <v>122.61238106521223</v>
      </c>
      <c r="AY17" s="87">
        <v>123.49596066139101</v>
      </c>
      <c r="AZ17" s="87">
        <v>132.10553871784003</v>
      </c>
      <c r="BA17" s="87">
        <v>132.48219164243591</v>
      </c>
      <c r="BB17" s="87">
        <v>120.79511242589156</v>
      </c>
      <c r="BC17" s="87">
        <v>137.86607156996374</v>
      </c>
      <c r="BD17" s="87">
        <v>137.740875247085</v>
      </c>
      <c r="BE17" s="87">
        <v>133.34840487990294</v>
      </c>
      <c r="BF17" s="87">
        <v>130.88304319144913</v>
      </c>
      <c r="BG17" s="87">
        <v>129.169050742754</v>
      </c>
      <c r="BH17" s="87">
        <v>127.80588792308045</v>
      </c>
      <c r="BI17" s="87">
        <v>132.96799946346377</v>
      </c>
      <c r="BJ17" s="87">
        <v>129.91894351205451</v>
      </c>
      <c r="BK17" s="87">
        <v>133.884835322801</v>
      </c>
      <c r="BL17" s="87">
        <v>131.28658141493142</v>
      </c>
      <c r="BM17" s="87">
        <v>122.89128059204661</v>
      </c>
      <c r="BN17" s="87">
        <v>120.79511242589156</v>
      </c>
      <c r="BO17" s="87">
        <v>117.93150366716813</v>
      </c>
      <c r="BP17" s="87">
        <v>113.5719810966099</v>
      </c>
      <c r="BQ17" s="87">
        <v>112.3387741511511</v>
      </c>
      <c r="BR17" s="87">
        <v>111.54388355623932</v>
      </c>
      <c r="BS17" s="87">
        <v>108.11011590903013</v>
      </c>
      <c r="BT17" s="87">
        <v>109.36174554748983</v>
      </c>
      <c r="BU17" s="87">
        <v>109.2210394823866</v>
      </c>
      <c r="BV17" s="87">
        <v>108.07558882561061</v>
      </c>
      <c r="BW17" s="87">
        <v>108.66893677390739</v>
      </c>
      <c r="BX17" s="87">
        <v>108.17834272408999</v>
      </c>
      <c r="BY17" s="87">
        <v>108.77365237523318</v>
      </c>
      <c r="BZ17" s="87">
        <v>114.13517346511557</v>
      </c>
      <c r="CA17" s="87">
        <v>117.93150366716813</v>
      </c>
      <c r="CB17" s="87">
        <v>137.23035764172931</v>
      </c>
      <c r="CC17" s="87">
        <v>118.23136485299095</v>
      </c>
      <c r="CD17" s="87">
        <v>119.52833912966443</v>
      </c>
      <c r="CE17" s="87">
        <v>120.70287539666786</v>
      </c>
      <c r="CF17" s="87">
        <v>126.37481690836754</v>
      </c>
      <c r="CG17" s="87">
        <v>132.78660550094398</v>
      </c>
      <c r="CH17" s="87">
        <v>140.92946725644725</v>
      </c>
      <c r="CI17" s="87">
        <v>142.76471415978241</v>
      </c>
      <c r="CJ17" s="87">
        <v>142.6213704379262</v>
      </c>
      <c r="CK17" s="87">
        <v>143.34992207223218</v>
      </c>
      <c r="CL17" s="87">
        <v>149.79417854404889</v>
      </c>
      <c r="CM17" s="87">
        <v>142.65439867272656</v>
      </c>
      <c r="CN17" s="87">
        <v>137.23035764172931</v>
      </c>
      <c r="CO17" s="87">
        <v>110.23509748249984</v>
      </c>
      <c r="CP17" s="87">
        <v>136.61745061516359</v>
      </c>
      <c r="CQ17" s="87">
        <v>135.90716317723425</v>
      </c>
      <c r="CR17" s="87">
        <v>135.21908378087193</v>
      </c>
      <c r="CS17" s="87">
        <v>129.52333390063464</v>
      </c>
      <c r="CT17" s="87">
        <v>121.71276767904415</v>
      </c>
      <c r="CU17" s="87">
        <v>112.51729291042496</v>
      </c>
      <c r="CV17" s="87">
        <v>110.53259811906879</v>
      </c>
      <c r="CW17" s="87">
        <v>112.29398518263058</v>
      </c>
      <c r="CX17" s="87">
        <v>112.24387542004608</v>
      </c>
      <c r="CY17" s="87">
        <v>108.7932912759305</v>
      </c>
      <c r="CZ17" s="87">
        <v>110.91121396620449</v>
      </c>
      <c r="DA17" s="87">
        <v>110.23509748249984</v>
      </c>
      <c r="DB17" s="87">
        <v>101.10206109259796</v>
      </c>
      <c r="DC17" s="87">
        <v>109.08976804155546</v>
      </c>
      <c r="DD17" s="87">
        <v>108.86390386682787</v>
      </c>
      <c r="DE17" s="87">
        <v>107.93953825153662</v>
      </c>
      <c r="DF17" s="87">
        <v>109.67370506482075</v>
      </c>
      <c r="DG17" s="87">
        <v>110.18518675175125</v>
      </c>
      <c r="DH17" s="87">
        <v>110.21244515207952</v>
      </c>
      <c r="DI17" s="87">
        <v>107.57284568549291</v>
      </c>
      <c r="DJ17" s="87">
        <v>104.70611839313526</v>
      </c>
      <c r="DK17" s="87">
        <v>103.36802360885228</v>
      </c>
      <c r="DL17" s="87">
        <v>101.91030583505585</v>
      </c>
      <c r="DM17" s="87">
        <v>100.07542266182755</v>
      </c>
      <c r="DN17" s="87">
        <v>101.10206109259796</v>
      </c>
      <c r="DO17" s="87">
        <v>100.48645159898513</v>
      </c>
      <c r="DP17" s="87">
        <v>100.85701885647038</v>
      </c>
      <c r="DQ17" s="87">
        <v>99.536662737742574</v>
      </c>
      <c r="DR17" s="87">
        <v>98.602176648913769</v>
      </c>
      <c r="DS17" s="87">
        <v>97.574797661230136</v>
      </c>
      <c r="DT17" s="87">
        <v>97.330230409627347</v>
      </c>
      <c r="DU17" s="87">
        <v>96.928321664204319</v>
      </c>
      <c r="DV17" s="87">
        <v>99.578067439053342</v>
      </c>
      <c r="DW17" s="87">
        <v>102.1203156994863</v>
      </c>
      <c r="DX17" s="87">
        <v>101.60112307491849</v>
      </c>
      <c r="DY17" s="87">
        <v>100.96833166246499</v>
      </c>
      <c r="DZ17" s="87">
        <v>101.08601974747022</v>
      </c>
      <c r="EA17" s="87">
        <v>100.48645159898513</v>
      </c>
      <c r="EB17" s="87">
        <v>105.67823756184151</v>
      </c>
      <c r="EC17" s="87">
        <v>101.29075521909816</v>
      </c>
      <c r="ED17" s="87">
        <v>101.95171261726199</v>
      </c>
      <c r="EE17" s="87">
        <v>102.99941530280357</v>
      </c>
      <c r="EF17" s="87">
        <v>103.63648559576886</v>
      </c>
      <c r="EG17" s="87">
        <v>103.01200809030104</v>
      </c>
      <c r="EH17" s="87">
        <v>100.03805739505268</v>
      </c>
      <c r="EI17" s="87">
        <v>98.5553475726485</v>
      </c>
      <c r="EJ17" s="87">
        <v>99.144830790067687</v>
      </c>
      <c r="EK17" s="87">
        <v>99.959668441601991</v>
      </c>
      <c r="EL17" s="87">
        <v>103.5751489357462</v>
      </c>
      <c r="EM17" s="87">
        <v>105.78739771281161</v>
      </c>
      <c r="EN17" s="87">
        <v>105.67823756184151</v>
      </c>
      <c r="EO17" s="87">
        <v>101.96151598526555</v>
      </c>
      <c r="EP17" s="87">
        <v>104.46922831626608</v>
      </c>
      <c r="EQ17" s="87">
        <v>104.05990997168924</v>
      </c>
      <c r="ER17" s="87">
        <v>103.36296051400629</v>
      </c>
      <c r="ES17" s="87">
        <v>100.80150404201844</v>
      </c>
      <c r="ET17" s="87">
        <v>100.03360001957451</v>
      </c>
      <c r="EU17" s="87">
        <v>102.51598592255846</v>
      </c>
      <c r="EV17" s="87">
        <v>105.87170366970733</v>
      </c>
      <c r="EW17" s="87">
        <v>105.82428727396771</v>
      </c>
      <c r="EX17" s="87">
        <v>106.24687970217832</v>
      </c>
      <c r="EY17" s="87">
        <v>103.3040067056173</v>
      </c>
      <c r="EZ17" s="87">
        <v>101.78611874485264</v>
      </c>
      <c r="FA17" s="87">
        <v>101.96151598526555</v>
      </c>
      <c r="FB17" s="87">
        <v>106.52921825746024</v>
      </c>
      <c r="FC17" s="87">
        <v>102.62564166132067</v>
      </c>
      <c r="FD17" s="87">
        <v>103.5433024816365</v>
      </c>
      <c r="FE17" s="87">
        <v>104.8</v>
      </c>
      <c r="FF17" s="87">
        <v>106.15964462055504</v>
      </c>
      <c r="FG17" s="87">
        <v>106.14</v>
      </c>
      <c r="FH17" s="87">
        <v>107.88448576047682</v>
      </c>
      <c r="FI17" s="87">
        <v>106.15964462055504</v>
      </c>
      <c r="FJ17" s="87">
        <v>106.10891843065585</v>
      </c>
      <c r="FK17" s="87">
        <v>105.94394559854533</v>
      </c>
      <c r="FL17" s="87">
        <v>106.49658485577189</v>
      </c>
      <c r="FM17" s="87">
        <v>106.48068360628132</v>
      </c>
      <c r="FN17" s="87">
        <v>106.52921825746024</v>
      </c>
      <c r="FO17" s="87">
        <v>103.73938684870832</v>
      </c>
      <c r="FP17" s="87">
        <v>107.08484094465508</v>
      </c>
      <c r="FQ17" s="87">
        <v>107.41615750246854</v>
      </c>
      <c r="FR17" s="87">
        <v>106.45604576308727</v>
      </c>
      <c r="FS17" s="87">
        <v>107.62703332763131</v>
      </c>
      <c r="FT17" s="87">
        <v>107.34073914339351</v>
      </c>
      <c r="FU17" s="87">
        <v>105.94693958006147</v>
      </c>
      <c r="FV17" s="87">
        <v>105.29075972829871</v>
      </c>
      <c r="FW17" s="87">
        <v>103.71442214781685</v>
      </c>
      <c r="FX17" s="87">
        <v>104.12777103433567</v>
      </c>
      <c r="FY17" s="87">
        <v>103.30422492041149</v>
      </c>
      <c r="FZ17" s="87">
        <v>102.99115757444055</v>
      </c>
      <c r="GA17" s="87">
        <v>103.73938684870832</v>
      </c>
      <c r="GB17" s="87">
        <v>119.47528663461486</v>
      </c>
      <c r="GC17" s="87">
        <v>104.15496869257585</v>
      </c>
      <c r="GD17" s="87">
        <v>102.61461107511465</v>
      </c>
      <c r="GE17" s="87">
        <v>102.08025271519034</v>
      </c>
      <c r="GF17" s="87">
        <v>101.76188906195365</v>
      </c>
      <c r="GG17" s="87">
        <v>102.49977839012475</v>
      </c>
      <c r="GH17" s="87">
        <v>104.90334158384478</v>
      </c>
      <c r="GI17" s="87">
        <v>105.77295031537422</v>
      </c>
      <c r="GJ17" s="87">
        <v>108.79891899595751</v>
      </c>
      <c r="GK17" s="87">
        <v>111.8518673747671</v>
      </c>
      <c r="GL17" s="87">
        <v>123.27373819734898</v>
      </c>
      <c r="GM17" s="87">
        <v>122.28760178205312</v>
      </c>
      <c r="GN17" s="87">
        <v>119.47528663461486</v>
      </c>
    </row>
    <row r="18" spans="1:196" s="32" customFormat="1" ht="5.0999999999999996" customHeight="1">
      <c r="A18" s="30"/>
      <c r="B18" s="34"/>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c r="FU18" s="34"/>
      <c r="FV18" s="34"/>
      <c r="FW18" s="34"/>
      <c r="FX18" s="34"/>
      <c r="FY18" s="34"/>
      <c r="FZ18" s="34"/>
      <c r="GA18" s="34"/>
      <c r="GB18" s="34"/>
      <c r="GC18" s="34"/>
      <c r="GD18" s="34"/>
      <c r="GE18" s="34"/>
      <c r="GF18" s="34"/>
      <c r="GG18" s="34"/>
      <c r="GH18" s="34"/>
      <c r="GI18" s="34"/>
      <c r="GJ18" s="34"/>
      <c r="GK18" s="34"/>
      <c r="GL18" s="34"/>
      <c r="GM18" s="34"/>
      <c r="GN18" s="34"/>
    </row>
    <row r="19" spans="1:196" s="32" customFormat="1" ht="12.75" customHeight="1">
      <c r="A19" s="155" t="s">
        <v>2924</v>
      </c>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c r="FS19" s="34"/>
      <c r="FT19" s="34"/>
      <c r="FU19" s="34"/>
      <c r="FV19" s="34"/>
      <c r="FW19" s="34"/>
      <c r="FX19" s="34"/>
      <c r="FY19" s="34"/>
      <c r="FZ19" s="34"/>
      <c r="GA19" s="34"/>
      <c r="GB19" s="34"/>
      <c r="GC19" s="34"/>
      <c r="GD19" s="34"/>
      <c r="GE19" s="34"/>
      <c r="GF19" s="34"/>
      <c r="GG19" s="34"/>
      <c r="GH19" s="34"/>
      <c r="GI19" s="34"/>
      <c r="GJ19" s="34"/>
      <c r="GK19" s="34"/>
      <c r="GL19" s="34"/>
      <c r="GM19" s="34"/>
      <c r="GN19" s="34"/>
    </row>
    <row r="20" spans="1:196" s="32" customFormat="1" ht="12.75" customHeight="1">
      <c r="A20" s="914" t="s">
        <v>3748</v>
      </c>
    </row>
    <row r="21" spans="1:196" s="32" customFormat="1" ht="12.75" customHeight="1">
      <c r="A21" s="915" t="s">
        <v>3751</v>
      </c>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178"/>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c r="FN21" s="34"/>
      <c r="FO21" s="34"/>
      <c r="FP21" s="34"/>
      <c r="FQ21" s="34"/>
      <c r="FR21" s="34"/>
      <c r="FS21" s="34"/>
      <c r="FT21" s="34"/>
      <c r="FU21" s="34"/>
      <c r="FV21" s="34"/>
      <c r="FW21" s="34"/>
      <c r="FX21" s="34"/>
      <c r="FY21" s="34"/>
      <c r="FZ21" s="34"/>
      <c r="GA21" s="34"/>
      <c r="GB21" s="34"/>
      <c r="GC21" s="34"/>
      <c r="GD21" s="34"/>
      <c r="GE21" s="34"/>
      <c r="GF21" s="34"/>
      <c r="GG21" s="34"/>
      <c r="GH21" s="34"/>
      <c r="GI21" s="34"/>
      <c r="GJ21" s="34"/>
      <c r="GK21" s="34"/>
      <c r="GL21" s="34"/>
      <c r="GM21" s="34"/>
      <c r="GN21" s="34"/>
    </row>
    <row r="22" spans="1:196" s="32" customFormat="1" ht="12.75" customHeight="1">
      <c r="A22" s="914" t="s">
        <v>3752</v>
      </c>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177"/>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c r="FN22" s="34"/>
      <c r="FO22" s="34"/>
      <c r="FP22" s="34"/>
      <c r="FQ22" s="34"/>
      <c r="FR22" s="34"/>
      <c r="FS22" s="34"/>
      <c r="FT22" s="34"/>
      <c r="FU22" s="34"/>
      <c r="FV22" s="34"/>
      <c r="FW22" s="34"/>
      <c r="FX22" s="34"/>
      <c r="FY22" s="34"/>
      <c r="FZ22" s="34"/>
      <c r="GA22" s="34"/>
      <c r="GB22" s="34"/>
      <c r="GC22" s="34"/>
      <c r="GD22" s="34"/>
      <c r="GE22" s="34"/>
      <c r="GF22" s="34"/>
      <c r="GG22" s="34"/>
      <c r="GH22" s="34"/>
      <c r="GI22" s="34"/>
      <c r="GJ22" s="34"/>
      <c r="GK22" s="34"/>
      <c r="GL22" s="34"/>
      <c r="GM22" s="34"/>
      <c r="GN22" s="34"/>
    </row>
  </sheetData>
  <mergeCells count="30">
    <mergeCell ref="BO6:BO7"/>
    <mergeCell ref="B6:B7"/>
    <mergeCell ref="C6:N6"/>
    <mergeCell ref="O6:O7"/>
    <mergeCell ref="P6:AA6"/>
    <mergeCell ref="AB6:AB7"/>
    <mergeCell ref="AC6:AN6"/>
    <mergeCell ref="AO6:AO7"/>
    <mergeCell ref="AP6:BA6"/>
    <mergeCell ref="BB6:BB7"/>
    <mergeCell ref="BC6:BN6"/>
    <mergeCell ref="EO6:EO7"/>
    <mergeCell ref="BP6:CA6"/>
    <mergeCell ref="CB6:CB7"/>
    <mergeCell ref="CC6:CN6"/>
    <mergeCell ref="CO6:CO7"/>
    <mergeCell ref="CP6:DA6"/>
    <mergeCell ref="DB6:DB7"/>
    <mergeCell ref="DC6:DN6"/>
    <mergeCell ref="DO6:DO7"/>
    <mergeCell ref="DP6:EA6"/>
    <mergeCell ref="EB6:EB7"/>
    <mergeCell ref="EC6:EN6"/>
    <mergeCell ref="GC6:GN6"/>
    <mergeCell ref="EP6:FA6"/>
    <mergeCell ref="FB6:FB7"/>
    <mergeCell ref="FC6:FN6"/>
    <mergeCell ref="FO6:FO7"/>
    <mergeCell ref="FP6:GA6"/>
    <mergeCell ref="GB6:GB7"/>
  </mergeCells>
  <hyperlinks>
    <hyperlink ref="A1" location="'Table of contents'!A1" display="return to the CONTENTS"/>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22"/>
  <sheetViews>
    <sheetView zoomScale="80" zoomScaleNormal="80" workbookViewId="0">
      <pane xSplit="1" topLeftCell="B1" activePane="topRight" state="frozen"/>
      <selection pane="topRight" activeCell="A3" sqref="A3"/>
    </sheetView>
  </sheetViews>
  <sheetFormatPr defaultColWidth="9.140625" defaultRowHeight="15"/>
  <cols>
    <col min="1" max="1" width="41" style="34" customWidth="1"/>
    <col min="2" max="196" width="9.140625" style="34" customWidth="1"/>
    <col min="197" max="16384" width="9.140625" style="34"/>
  </cols>
  <sheetData>
    <row r="1" spans="1:196" ht="15" customHeight="1">
      <c r="A1" s="649" t="s">
        <v>2688</v>
      </c>
    </row>
    <row r="2" spans="1:196" ht="5.0999999999999996" customHeight="1">
      <c r="A2" s="65"/>
    </row>
    <row r="3" spans="1:196" s="47" customFormat="1" ht="18.75" customHeight="1">
      <c r="A3" s="723" t="s">
        <v>3024</v>
      </c>
    </row>
    <row r="4" spans="1:196" s="32" customFormat="1" ht="5.0999999999999996" customHeight="1">
      <c r="A4" s="179"/>
    </row>
    <row r="5" spans="1:196" s="32" customFormat="1" ht="13.5" customHeight="1" thickBot="1">
      <c r="A5" s="156" t="s">
        <v>3009</v>
      </c>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c r="EH5" s="40"/>
      <c r="EI5" s="40"/>
      <c r="EJ5" s="40"/>
      <c r="EK5" s="40"/>
      <c r="EL5" s="40"/>
      <c r="EM5" s="40"/>
      <c r="EN5" s="40"/>
      <c r="EO5" s="40"/>
      <c r="EP5" s="40"/>
      <c r="EQ5" s="40"/>
      <c r="ER5" s="40"/>
      <c r="ES5" s="40"/>
      <c r="ET5" s="40"/>
      <c r="EU5" s="40"/>
      <c r="EV5" s="40"/>
      <c r="EW5" s="40"/>
      <c r="EX5" s="40"/>
      <c r="EY5" s="40"/>
      <c r="EZ5" s="40"/>
      <c r="FA5" s="40"/>
      <c r="FB5" s="40"/>
      <c r="FC5" s="40"/>
      <c r="FD5" s="40"/>
      <c r="FE5" s="40"/>
      <c r="FF5" s="40"/>
      <c r="FG5" s="40"/>
      <c r="FH5" s="40"/>
      <c r="FI5" s="40"/>
      <c r="FJ5" s="40"/>
      <c r="FK5" s="40"/>
      <c r="FL5" s="40"/>
      <c r="FM5" s="40"/>
      <c r="FN5" s="40"/>
      <c r="FO5" s="40"/>
      <c r="FP5" s="40"/>
      <c r="FQ5" s="40"/>
      <c r="FR5" s="40"/>
      <c r="FS5" s="40"/>
      <c r="FT5" s="40"/>
      <c r="FU5" s="40"/>
      <c r="FV5" s="40"/>
      <c r="FW5" s="40"/>
      <c r="FX5" s="40"/>
      <c r="FY5" s="40"/>
      <c r="FZ5" s="40"/>
      <c r="GA5" s="40"/>
      <c r="GB5" s="40"/>
      <c r="GC5" s="40"/>
      <c r="GD5" s="40"/>
      <c r="GE5" s="40"/>
      <c r="GF5" s="40"/>
      <c r="GG5" s="40"/>
      <c r="GH5" s="40"/>
      <c r="GI5" s="40"/>
      <c r="GJ5" s="40"/>
      <c r="GK5" s="40"/>
      <c r="GL5" s="40"/>
      <c r="GM5" s="40"/>
      <c r="GN5" s="40"/>
    </row>
    <row r="6" spans="1:196" s="32" customFormat="1" ht="17.100000000000001" customHeight="1">
      <c r="A6" s="698"/>
      <c r="B6" s="1029">
        <v>1993</v>
      </c>
      <c r="C6" s="1038">
        <v>1993</v>
      </c>
      <c r="D6" s="1031"/>
      <c r="E6" s="1031"/>
      <c r="F6" s="1031"/>
      <c r="G6" s="1031"/>
      <c r="H6" s="1031"/>
      <c r="I6" s="1031"/>
      <c r="J6" s="1031"/>
      <c r="K6" s="1031"/>
      <c r="L6" s="1031"/>
      <c r="M6" s="1031"/>
      <c r="N6" s="1032"/>
      <c r="O6" s="1029">
        <v>1994</v>
      </c>
      <c r="P6" s="1038">
        <v>1994</v>
      </c>
      <c r="Q6" s="1031"/>
      <c r="R6" s="1031"/>
      <c r="S6" s="1031"/>
      <c r="T6" s="1031"/>
      <c r="U6" s="1031"/>
      <c r="V6" s="1031"/>
      <c r="W6" s="1031"/>
      <c r="X6" s="1031"/>
      <c r="Y6" s="1031"/>
      <c r="Z6" s="1031"/>
      <c r="AA6" s="1032"/>
      <c r="AB6" s="1029">
        <v>1995</v>
      </c>
      <c r="AC6" s="1038">
        <v>1995</v>
      </c>
      <c r="AD6" s="1031"/>
      <c r="AE6" s="1031"/>
      <c r="AF6" s="1031"/>
      <c r="AG6" s="1031"/>
      <c r="AH6" s="1031"/>
      <c r="AI6" s="1031"/>
      <c r="AJ6" s="1031"/>
      <c r="AK6" s="1031"/>
      <c r="AL6" s="1031"/>
      <c r="AM6" s="1031"/>
      <c r="AN6" s="1032"/>
      <c r="AO6" s="1029">
        <v>1996</v>
      </c>
      <c r="AP6" s="1038">
        <v>1996</v>
      </c>
      <c r="AQ6" s="1031"/>
      <c r="AR6" s="1031"/>
      <c r="AS6" s="1031"/>
      <c r="AT6" s="1031"/>
      <c r="AU6" s="1031"/>
      <c r="AV6" s="1031"/>
      <c r="AW6" s="1031"/>
      <c r="AX6" s="1031"/>
      <c r="AY6" s="1031"/>
      <c r="AZ6" s="1031"/>
      <c r="BA6" s="1032"/>
      <c r="BB6" s="1029">
        <v>1997</v>
      </c>
      <c r="BC6" s="1038">
        <v>1997</v>
      </c>
      <c r="BD6" s="1031"/>
      <c r="BE6" s="1031"/>
      <c r="BF6" s="1031"/>
      <c r="BG6" s="1031"/>
      <c r="BH6" s="1031"/>
      <c r="BI6" s="1031"/>
      <c r="BJ6" s="1031"/>
      <c r="BK6" s="1031"/>
      <c r="BL6" s="1031"/>
      <c r="BM6" s="1031"/>
      <c r="BN6" s="1032"/>
      <c r="BO6" s="1029">
        <v>1998</v>
      </c>
      <c r="BP6" s="1038">
        <v>1998</v>
      </c>
      <c r="BQ6" s="1031"/>
      <c r="BR6" s="1031"/>
      <c r="BS6" s="1031"/>
      <c r="BT6" s="1031"/>
      <c r="BU6" s="1031"/>
      <c r="BV6" s="1031"/>
      <c r="BW6" s="1031"/>
      <c r="BX6" s="1031"/>
      <c r="BY6" s="1031"/>
      <c r="BZ6" s="1031"/>
      <c r="CA6" s="1032"/>
      <c r="CB6" s="1029">
        <v>1999</v>
      </c>
      <c r="CC6" s="1038">
        <v>1999</v>
      </c>
      <c r="CD6" s="1031"/>
      <c r="CE6" s="1031"/>
      <c r="CF6" s="1031"/>
      <c r="CG6" s="1031"/>
      <c r="CH6" s="1031"/>
      <c r="CI6" s="1031"/>
      <c r="CJ6" s="1031"/>
      <c r="CK6" s="1031"/>
      <c r="CL6" s="1031"/>
      <c r="CM6" s="1031"/>
      <c r="CN6" s="1032"/>
      <c r="CO6" s="1029">
        <v>2000</v>
      </c>
      <c r="CP6" s="1038">
        <v>2000</v>
      </c>
      <c r="CQ6" s="1031"/>
      <c r="CR6" s="1031"/>
      <c r="CS6" s="1031"/>
      <c r="CT6" s="1031"/>
      <c r="CU6" s="1031"/>
      <c r="CV6" s="1031"/>
      <c r="CW6" s="1031"/>
      <c r="CX6" s="1031"/>
      <c r="CY6" s="1031"/>
      <c r="CZ6" s="1031"/>
      <c r="DA6" s="1032"/>
      <c r="DB6" s="1029">
        <v>2001</v>
      </c>
      <c r="DC6" s="1038">
        <v>2001</v>
      </c>
      <c r="DD6" s="1031"/>
      <c r="DE6" s="1031"/>
      <c r="DF6" s="1031"/>
      <c r="DG6" s="1031"/>
      <c r="DH6" s="1031"/>
      <c r="DI6" s="1031"/>
      <c r="DJ6" s="1031"/>
      <c r="DK6" s="1031"/>
      <c r="DL6" s="1031"/>
      <c r="DM6" s="1031"/>
      <c r="DN6" s="1032"/>
      <c r="DO6" s="1029">
        <v>2002</v>
      </c>
      <c r="DP6" s="1038">
        <v>2002</v>
      </c>
      <c r="DQ6" s="1031"/>
      <c r="DR6" s="1031"/>
      <c r="DS6" s="1031"/>
      <c r="DT6" s="1031"/>
      <c r="DU6" s="1031"/>
      <c r="DV6" s="1031"/>
      <c r="DW6" s="1031"/>
      <c r="DX6" s="1031"/>
      <c r="DY6" s="1031"/>
      <c r="DZ6" s="1031"/>
      <c r="EA6" s="1032"/>
      <c r="EB6" s="1029">
        <v>2003</v>
      </c>
      <c r="EC6" s="1038">
        <v>2003</v>
      </c>
      <c r="ED6" s="1031"/>
      <c r="EE6" s="1031"/>
      <c r="EF6" s="1031"/>
      <c r="EG6" s="1031"/>
      <c r="EH6" s="1031"/>
      <c r="EI6" s="1031"/>
      <c r="EJ6" s="1031"/>
      <c r="EK6" s="1031"/>
      <c r="EL6" s="1031"/>
      <c r="EM6" s="1031"/>
      <c r="EN6" s="1032"/>
      <c r="EO6" s="1029">
        <v>2004</v>
      </c>
      <c r="EP6" s="1038">
        <v>2004</v>
      </c>
      <c r="EQ6" s="1031"/>
      <c r="ER6" s="1031"/>
      <c r="ES6" s="1031"/>
      <c r="ET6" s="1031"/>
      <c r="EU6" s="1031"/>
      <c r="EV6" s="1031"/>
      <c r="EW6" s="1031"/>
      <c r="EX6" s="1031"/>
      <c r="EY6" s="1031"/>
      <c r="EZ6" s="1031"/>
      <c r="FA6" s="1032"/>
      <c r="FB6" s="1029">
        <v>2005</v>
      </c>
      <c r="FC6" s="1038">
        <v>2005</v>
      </c>
      <c r="FD6" s="1031"/>
      <c r="FE6" s="1031"/>
      <c r="FF6" s="1031"/>
      <c r="FG6" s="1031"/>
      <c r="FH6" s="1031"/>
      <c r="FI6" s="1031"/>
      <c r="FJ6" s="1031"/>
      <c r="FK6" s="1031"/>
      <c r="FL6" s="1031"/>
      <c r="FM6" s="1031"/>
      <c r="FN6" s="1032"/>
      <c r="FO6" s="1029">
        <v>2006</v>
      </c>
      <c r="FP6" s="1038">
        <v>2006</v>
      </c>
      <c r="FQ6" s="1031"/>
      <c r="FR6" s="1031"/>
      <c r="FS6" s="1031"/>
      <c r="FT6" s="1031"/>
      <c r="FU6" s="1031"/>
      <c r="FV6" s="1031"/>
      <c r="FW6" s="1031"/>
      <c r="FX6" s="1031"/>
      <c r="FY6" s="1031"/>
      <c r="FZ6" s="1031"/>
      <c r="GA6" s="1032"/>
      <c r="GB6" s="1029">
        <v>2007</v>
      </c>
      <c r="GC6" s="1038">
        <v>2007</v>
      </c>
      <c r="GD6" s="1031"/>
      <c r="GE6" s="1031"/>
      <c r="GF6" s="1031"/>
      <c r="GG6" s="1031"/>
      <c r="GH6" s="1031"/>
      <c r="GI6" s="1031"/>
      <c r="GJ6" s="1031"/>
      <c r="GK6" s="1031"/>
      <c r="GL6" s="1031"/>
      <c r="GM6" s="1031"/>
      <c r="GN6" s="1032"/>
    </row>
    <row r="7" spans="1:196" s="32" customFormat="1" ht="17.100000000000001" customHeight="1" thickBot="1">
      <c r="A7" s="703"/>
      <c r="B7" s="1030"/>
      <c r="C7" s="673" t="s">
        <v>2646</v>
      </c>
      <c r="D7" s="673" t="s">
        <v>2647</v>
      </c>
      <c r="E7" s="673" t="s">
        <v>2648</v>
      </c>
      <c r="F7" s="673" t="s">
        <v>2649</v>
      </c>
      <c r="G7" s="673" t="s">
        <v>2650</v>
      </c>
      <c r="H7" s="673" t="s">
        <v>2651</v>
      </c>
      <c r="I7" s="673" t="s">
        <v>2652</v>
      </c>
      <c r="J7" s="673" t="s">
        <v>2653</v>
      </c>
      <c r="K7" s="673" t="s">
        <v>2654</v>
      </c>
      <c r="L7" s="673" t="s">
        <v>2655</v>
      </c>
      <c r="M7" s="673" t="s">
        <v>2656</v>
      </c>
      <c r="N7" s="673" t="s">
        <v>2657</v>
      </c>
      <c r="O7" s="1030"/>
      <c r="P7" s="673" t="s">
        <v>2646</v>
      </c>
      <c r="Q7" s="673" t="s">
        <v>2647</v>
      </c>
      <c r="R7" s="673" t="s">
        <v>2648</v>
      </c>
      <c r="S7" s="673" t="s">
        <v>2649</v>
      </c>
      <c r="T7" s="673" t="s">
        <v>2650</v>
      </c>
      <c r="U7" s="673" t="s">
        <v>2651</v>
      </c>
      <c r="V7" s="673" t="s">
        <v>2652</v>
      </c>
      <c r="W7" s="673" t="s">
        <v>2653</v>
      </c>
      <c r="X7" s="673" t="s">
        <v>2654</v>
      </c>
      <c r="Y7" s="673" t="s">
        <v>2655</v>
      </c>
      <c r="Z7" s="673" t="s">
        <v>2656</v>
      </c>
      <c r="AA7" s="673" t="s">
        <v>2657</v>
      </c>
      <c r="AB7" s="1030"/>
      <c r="AC7" s="673" t="s">
        <v>2646</v>
      </c>
      <c r="AD7" s="673" t="s">
        <v>2647</v>
      </c>
      <c r="AE7" s="673" t="s">
        <v>2648</v>
      </c>
      <c r="AF7" s="673" t="s">
        <v>2649</v>
      </c>
      <c r="AG7" s="673" t="s">
        <v>2650</v>
      </c>
      <c r="AH7" s="673" t="s">
        <v>2651</v>
      </c>
      <c r="AI7" s="673" t="s">
        <v>2652</v>
      </c>
      <c r="AJ7" s="673" t="s">
        <v>2653</v>
      </c>
      <c r="AK7" s="673" t="s">
        <v>2654</v>
      </c>
      <c r="AL7" s="673" t="s">
        <v>2655</v>
      </c>
      <c r="AM7" s="673" t="s">
        <v>2656</v>
      </c>
      <c r="AN7" s="673" t="s">
        <v>2657</v>
      </c>
      <c r="AO7" s="1030"/>
      <c r="AP7" s="673" t="s">
        <v>2646</v>
      </c>
      <c r="AQ7" s="673" t="s">
        <v>2647</v>
      </c>
      <c r="AR7" s="673" t="s">
        <v>2648</v>
      </c>
      <c r="AS7" s="673" t="s">
        <v>2649</v>
      </c>
      <c r="AT7" s="673" t="s">
        <v>2650</v>
      </c>
      <c r="AU7" s="673" t="s">
        <v>2651</v>
      </c>
      <c r="AV7" s="673" t="s">
        <v>2652</v>
      </c>
      <c r="AW7" s="673" t="s">
        <v>2653</v>
      </c>
      <c r="AX7" s="673" t="s">
        <v>2654</v>
      </c>
      <c r="AY7" s="673" t="s">
        <v>2655</v>
      </c>
      <c r="AZ7" s="673" t="s">
        <v>2656</v>
      </c>
      <c r="BA7" s="673" t="s">
        <v>2657</v>
      </c>
      <c r="BB7" s="1030"/>
      <c r="BC7" s="673" t="s">
        <v>2646</v>
      </c>
      <c r="BD7" s="673" t="s">
        <v>2647</v>
      </c>
      <c r="BE7" s="673" t="s">
        <v>2648</v>
      </c>
      <c r="BF7" s="673" t="s">
        <v>2649</v>
      </c>
      <c r="BG7" s="673" t="s">
        <v>2650</v>
      </c>
      <c r="BH7" s="673" t="s">
        <v>2651</v>
      </c>
      <c r="BI7" s="673" t="s">
        <v>2652</v>
      </c>
      <c r="BJ7" s="673" t="s">
        <v>2653</v>
      </c>
      <c r="BK7" s="673" t="s">
        <v>2654</v>
      </c>
      <c r="BL7" s="673" t="s">
        <v>2655</v>
      </c>
      <c r="BM7" s="673" t="s">
        <v>2656</v>
      </c>
      <c r="BN7" s="673" t="s">
        <v>2657</v>
      </c>
      <c r="BO7" s="1030"/>
      <c r="BP7" s="673" t="s">
        <v>2646</v>
      </c>
      <c r="BQ7" s="673" t="s">
        <v>2647</v>
      </c>
      <c r="BR7" s="673" t="s">
        <v>2648</v>
      </c>
      <c r="BS7" s="673" t="s">
        <v>2649</v>
      </c>
      <c r="BT7" s="673" t="s">
        <v>2650</v>
      </c>
      <c r="BU7" s="673" t="s">
        <v>2651</v>
      </c>
      <c r="BV7" s="673" t="s">
        <v>2652</v>
      </c>
      <c r="BW7" s="673" t="s">
        <v>2653</v>
      </c>
      <c r="BX7" s="673" t="s">
        <v>2654</v>
      </c>
      <c r="BY7" s="673" t="s">
        <v>2655</v>
      </c>
      <c r="BZ7" s="673" t="s">
        <v>2656</v>
      </c>
      <c r="CA7" s="673" t="s">
        <v>2657</v>
      </c>
      <c r="CB7" s="1030"/>
      <c r="CC7" s="673" t="s">
        <v>2646</v>
      </c>
      <c r="CD7" s="673" t="s">
        <v>2647</v>
      </c>
      <c r="CE7" s="673" t="s">
        <v>2648</v>
      </c>
      <c r="CF7" s="673" t="s">
        <v>2649</v>
      </c>
      <c r="CG7" s="673" t="s">
        <v>2650</v>
      </c>
      <c r="CH7" s="673" t="s">
        <v>2651</v>
      </c>
      <c r="CI7" s="673" t="s">
        <v>2652</v>
      </c>
      <c r="CJ7" s="673" t="s">
        <v>2653</v>
      </c>
      <c r="CK7" s="673" t="s">
        <v>2654</v>
      </c>
      <c r="CL7" s="673" t="s">
        <v>2655</v>
      </c>
      <c r="CM7" s="673" t="s">
        <v>2656</v>
      </c>
      <c r="CN7" s="673" t="s">
        <v>2657</v>
      </c>
      <c r="CO7" s="1030"/>
      <c r="CP7" s="673" t="s">
        <v>2646</v>
      </c>
      <c r="CQ7" s="673" t="s">
        <v>2647</v>
      </c>
      <c r="CR7" s="673" t="s">
        <v>2648</v>
      </c>
      <c r="CS7" s="673" t="s">
        <v>2649</v>
      </c>
      <c r="CT7" s="673" t="s">
        <v>2650</v>
      </c>
      <c r="CU7" s="673" t="s">
        <v>2651</v>
      </c>
      <c r="CV7" s="673" t="s">
        <v>2652</v>
      </c>
      <c r="CW7" s="673" t="s">
        <v>2653</v>
      </c>
      <c r="CX7" s="673" t="s">
        <v>2654</v>
      </c>
      <c r="CY7" s="673" t="s">
        <v>2655</v>
      </c>
      <c r="CZ7" s="673" t="s">
        <v>2656</v>
      </c>
      <c r="DA7" s="673" t="s">
        <v>2657</v>
      </c>
      <c r="DB7" s="1030"/>
      <c r="DC7" s="673" t="s">
        <v>2646</v>
      </c>
      <c r="DD7" s="673" t="s">
        <v>2647</v>
      </c>
      <c r="DE7" s="673" t="s">
        <v>2648</v>
      </c>
      <c r="DF7" s="673" t="s">
        <v>2649</v>
      </c>
      <c r="DG7" s="673" t="s">
        <v>2650</v>
      </c>
      <c r="DH7" s="673" t="s">
        <v>2651</v>
      </c>
      <c r="DI7" s="673" t="s">
        <v>2652</v>
      </c>
      <c r="DJ7" s="673" t="s">
        <v>2653</v>
      </c>
      <c r="DK7" s="673" t="s">
        <v>2654</v>
      </c>
      <c r="DL7" s="673" t="s">
        <v>2655</v>
      </c>
      <c r="DM7" s="673" t="s">
        <v>2656</v>
      </c>
      <c r="DN7" s="673" t="s">
        <v>2657</v>
      </c>
      <c r="DO7" s="1030"/>
      <c r="DP7" s="673" t="s">
        <v>2646</v>
      </c>
      <c r="DQ7" s="673" t="s">
        <v>2647</v>
      </c>
      <c r="DR7" s="673" t="s">
        <v>2648</v>
      </c>
      <c r="DS7" s="673" t="s">
        <v>2649</v>
      </c>
      <c r="DT7" s="673" t="s">
        <v>2650</v>
      </c>
      <c r="DU7" s="673" t="s">
        <v>2651</v>
      </c>
      <c r="DV7" s="673" t="s">
        <v>2652</v>
      </c>
      <c r="DW7" s="673" t="s">
        <v>2653</v>
      </c>
      <c r="DX7" s="673" t="s">
        <v>2654</v>
      </c>
      <c r="DY7" s="673" t="s">
        <v>2655</v>
      </c>
      <c r="DZ7" s="673" t="s">
        <v>2656</v>
      </c>
      <c r="EA7" s="673" t="s">
        <v>2657</v>
      </c>
      <c r="EB7" s="1030"/>
      <c r="EC7" s="673" t="s">
        <v>2646</v>
      </c>
      <c r="ED7" s="673" t="s">
        <v>2647</v>
      </c>
      <c r="EE7" s="673" t="s">
        <v>2648</v>
      </c>
      <c r="EF7" s="673" t="s">
        <v>2649</v>
      </c>
      <c r="EG7" s="673" t="s">
        <v>2650</v>
      </c>
      <c r="EH7" s="673" t="s">
        <v>2651</v>
      </c>
      <c r="EI7" s="673" t="s">
        <v>2652</v>
      </c>
      <c r="EJ7" s="673" t="s">
        <v>2653</v>
      </c>
      <c r="EK7" s="673" t="s">
        <v>2654</v>
      </c>
      <c r="EL7" s="673" t="s">
        <v>2655</v>
      </c>
      <c r="EM7" s="673" t="s">
        <v>2656</v>
      </c>
      <c r="EN7" s="673" t="s">
        <v>2657</v>
      </c>
      <c r="EO7" s="1030"/>
      <c r="EP7" s="673" t="s">
        <v>2646</v>
      </c>
      <c r="EQ7" s="673" t="s">
        <v>2647</v>
      </c>
      <c r="ER7" s="673" t="s">
        <v>2648</v>
      </c>
      <c r="ES7" s="673" t="s">
        <v>2649</v>
      </c>
      <c r="ET7" s="673" t="s">
        <v>2650</v>
      </c>
      <c r="EU7" s="673" t="s">
        <v>2651</v>
      </c>
      <c r="EV7" s="673" t="s">
        <v>2652</v>
      </c>
      <c r="EW7" s="673" t="s">
        <v>2653</v>
      </c>
      <c r="EX7" s="673" t="s">
        <v>2654</v>
      </c>
      <c r="EY7" s="673" t="s">
        <v>2655</v>
      </c>
      <c r="EZ7" s="673" t="s">
        <v>2656</v>
      </c>
      <c r="FA7" s="673" t="s">
        <v>2657</v>
      </c>
      <c r="FB7" s="1030"/>
      <c r="FC7" s="673" t="s">
        <v>2646</v>
      </c>
      <c r="FD7" s="673" t="s">
        <v>2647</v>
      </c>
      <c r="FE7" s="673" t="s">
        <v>2648</v>
      </c>
      <c r="FF7" s="673" t="s">
        <v>2649</v>
      </c>
      <c r="FG7" s="673" t="s">
        <v>2650</v>
      </c>
      <c r="FH7" s="673" t="s">
        <v>2651</v>
      </c>
      <c r="FI7" s="673" t="s">
        <v>2652</v>
      </c>
      <c r="FJ7" s="673" t="s">
        <v>2653</v>
      </c>
      <c r="FK7" s="673" t="s">
        <v>2654</v>
      </c>
      <c r="FL7" s="673" t="s">
        <v>2655</v>
      </c>
      <c r="FM7" s="673" t="s">
        <v>2656</v>
      </c>
      <c r="FN7" s="673" t="s">
        <v>2657</v>
      </c>
      <c r="FO7" s="1030"/>
      <c r="FP7" s="673" t="s">
        <v>2646</v>
      </c>
      <c r="FQ7" s="673" t="s">
        <v>2647</v>
      </c>
      <c r="FR7" s="673" t="s">
        <v>2648</v>
      </c>
      <c r="FS7" s="673" t="s">
        <v>2649</v>
      </c>
      <c r="FT7" s="673" t="s">
        <v>2650</v>
      </c>
      <c r="FU7" s="673" t="s">
        <v>2651</v>
      </c>
      <c r="FV7" s="673" t="s">
        <v>2652</v>
      </c>
      <c r="FW7" s="673" t="s">
        <v>2653</v>
      </c>
      <c r="FX7" s="673" t="s">
        <v>2654</v>
      </c>
      <c r="FY7" s="673" t="s">
        <v>2655</v>
      </c>
      <c r="FZ7" s="673" t="s">
        <v>2656</v>
      </c>
      <c r="GA7" s="673" t="s">
        <v>2657</v>
      </c>
      <c r="GB7" s="1030"/>
      <c r="GC7" s="673" t="s">
        <v>2646</v>
      </c>
      <c r="GD7" s="673" t="s">
        <v>2647</v>
      </c>
      <c r="GE7" s="673" t="s">
        <v>2648</v>
      </c>
      <c r="GF7" s="673" t="s">
        <v>2649</v>
      </c>
      <c r="GG7" s="673" t="s">
        <v>2650</v>
      </c>
      <c r="GH7" s="673" t="s">
        <v>2651</v>
      </c>
      <c r="GI7" s="673" t="s">
        <v>2652</v>
      </c>
      <c r="GJ7" s="673" t="s">
        <v>2653</v>
      </c>
      <c r="GK7" s="673" t="s">
        <v>2654</v>
      </c>
      <c r="GL7" s="673" t="s">
        <v>2655</v>
      </c>
      <c r="GM7" s="673" t="s">
        <v>2656</v>
      </c>
      <c r="GN7" s="673" t="s">
        <v>2657</v>
      </c>
    </row>
    <row r="8" spans="1:196" s="32" customFormat="1" ht="5.0999999999999996" customHeight="1">
      <c r="A8" s="173"/>
      <c r="B8" s="182"/>
      <c r="C8" s="182"/>
      <c r="D8" s="182"/>
      <c r="E8" s="182"/>
      <c r="F8" s="182"/>
      <c r="G8" s="182"/>
      <c r="H8" s="182"/>
      <c r="I8" s="182"/>
      <c r="J8" s="182"/>
      <c r="K8" s="182"/>
      <c r="L8" s="182"/>
      <c r="M8" s="182"/>
      <c r="N8" s="182"/>
      <c r="O8" s="182"/>
      <c r="P8" s="182"/>
      <c r="Q8" s="182"/>
      <c r="R8" s="182"/>
      <c r="S8" s="182"/>
      <c r="T8" s="182"/>
      <c r="U8" s="182"/>
      <c r="V8" s="182"/>
      <c r="W8" s="182"/>
      <c r="X8" s="182"/>
      <c r="Y8" s="182"/>
      <c r="Z8" s="182"/>
      <c r="AA8" s="182"/>
      <c r="AB8" s="182"/>
      <c r="AC8" s="182"/>
      <c r="AD8" s="182"/>
      <c r="AE8" s="182"/>
      <c r="AF8" s="182"/>
      <c r="AG8" s="182"/>
      <c r="AH8" s="182"/>
      <c r="AI8" s="182"/>
      <c r="AJ8" s="182"/>
      <c r="AK8" s="182"/>
      <c r="AL8" s="182"/>
      <c r="AM8" s="182"/>
      <c r="AN8" s="182"/>
      <c r="AO8" s="182"/>
      <c r="AP8" s="182"/>
      <c r="AQ8" s="182"/>
      <c r="AR8" s="182"/>
      <c r="AS8" s="182"/>
      <c r="AT8" s="182"/>
      <c r="AU8" s="182"/>
      <c r="AV8" s="182"/>
      <c r="AW8" s="182"/>
      <c r="AX8" s="182"/>
      <c r="AY8" s="182"/>
      <c r="AZ8" s="182"/>
      <c r="BA8" s="182"/>
      <c r="BB8" s="182"/>
      <c r="BC8" s="182"/>
      <c r="BD8" s="182"/>
      <c r="BE8" s="182"/>
      <c r="BF8" s="182"/>
      <c r="BG8" s="182"/>
      <c r="BH8" s="182"/>
      <c r="BI8" s="182"/>
      <c r="BJ8" s="182"/>
      <c r="BK8" s="182"/>
      <c r="BL8" s="182"/>
      <c r="BM8" s="182"/>
      <c r="BN8" s="182"/>
      <c r="BO8" s="182"/>
      <c r="BP8" s="182"/>
      <c r="BQ8" s="182"/>
      <c r="BR8" s="182"/>
      <c r="BS8" s="182"/>
      <c r="BT8" s="182"/>
      <c r="BU8" s="182"/>
      <c r="BV8" s="182"/>
      <c r="BW8" s="182"/>
      <c r="BX8" s="182"/>
      <c r="BY8" s="182"/>
      <c r="BZ8" s="182"/>
      <c r="CA8" s="182"/>
      <c r="CB8" s="182"/>
      <c r="CC8" s="182"/>
      <c r="CD8" s="182"/>
      <c r="CE8" s="182"/>
      <c r="CF8" s="182"/>
      <c r="CG8" s="182"/>
      <c r="CH8" s="182"/>
      <c r="CI8" s="182"/>
      <c r="CJ8" s="182"/>
      <c r="CK8" s="182"/>
      <c r="CL8" s="182"/>
      <c r="CM8" s="182"/>
      <c r="CN8" s="182"/>
      <c r="CO8" s="182"/>
      <c r="CP8" s="182"/>
      <c r="CQ8" s="182"/>
      <c r="CR8" s="182"/>
      <c r="CS8" s="182"/>
      <c r="CT8" s="182"/>
      <c r="CU8" s="182"/>
      <c r="CV8" s="182"/>
      <c r="CW8" s="182"/>
      <c r="CX8" s="182"/>
      <c r="CY8" s="182"/>
      <c r="CZ8" s="182"/>
      <c r="DA8" s="182"/>
      <c r="DB8" s="182"/>
      <c r="DC8" s="182"/>
      <c r="DD8" s="182"/>
      <c r="DE8" s="182"/>
      <c r="DF8" s="182"/>
      <c r="DG8" s="182"/>
      <c r="DH8" s="182"/>
      <c r="DI8" s="182"/>
      <c r="DJ8" s="182"/>
      <c r="DK8" s="182"/>
      <c r="DL8" s="182"/>
      <c r="DM8" s="182"/>
      <c r="DN8" s="182"/>
      <c r="DO8" s="182"/>
      <c r="DP8" s="182"/>
      <c r="DQ8" s="182"/>
      <c r="DR8" s="182"/>
      <c r="DS8" s="182"/>
      <c r="DT8" s="182"/>
      <c r="DU8" s="182"/>
      <c r="DV8" s="182"/>
      <c r="DW8" s="182"/>
      <c r="DX8" s="182"/>
      <c r="DY8" s="182"/>
      <c r="DZ8" s="182"/>
      <c r="EA8" s="182"/>
      <c r="EB8" s="182"/>
      <c r="EC8" s="182"/>
      <c r="ED8" s="182"/>
      <c r="EE8" s="182"/>
      <c r="EF8" s="182"/>
      <c r="EG8" s="182"/>
      <c r="EH8" s="182"/>
      <c r="EI8" s="182"/>
      <c r="EJ8" s="182"/>
      <c r="EK8" s="182"/>
      <c r="EL8" s="182"/>
      <c r="EM8" s="182"/>
      <c r="EN8" s="182"/>
      <c r="EO8" s="182"/>
      <c r="EP8" s="182"/>
      <c r="EQ8" s="182"/>
      <c r="ER8" s="182"/>
      <c r="ES8" s="182"/>
      <c r="ET8" s="182"/>
      <c r="EU8" s="182"/>
      <c r="EV8" s="182"/>
      <c r="EW8" s="182"/>
      <c r="EX8" s="182"/>
      <c r="EY8" s="182"/>
      <c r="EZ8" s="182"/>
      <c r="FA8" s="182"/>
      <c r="FB8" s="182"/>
      <c r="FC8" s="182"/>
      <c r="FD8" s="182"/>
      <c r="FE8" s="182"/>
      <c r="FF8" s="182"/>
      <c r="FG8" s="182"/>
      <c r="FH8" s="182"/>
      <c r="FI8" s="182"/>
      <c r="FJ8" s="182"/>
      <c r="FK8" s="182"/>
      <c r="FL8" s="182"/>
      <c r="FM8" s="182"/>
      <c r="FN8" s="182"/>
      <c r="FO8" s="182"/>
      <c r="FP8" s="182"/>
      <c r="FQ8" s="182"/>
      <c r="FR8" s="182"/>
      <c r="FS8" s="182"/>
      <c r="FT8" s="182"/>
      <c r="FU8" s="182"/>
      <c r="FV8" s="182"/>
      <c r="FW8" s="182"/>
      <c r="FX8" s="182"/>
      <c r="FY8" s="182"/>
      <c r="FZ8" s="182"/>
      <c r="GA8" s="182"/>
      <c r="GB8" s="182"/>
      <c r="GC8" s="182"/>
      <c r="GD8" s="182"/>
      <c r="GE8" s="182"/>
      <c r="GF8" s="182"/>
      <c r="GG8" s="182"/>
      <c r="GH8" s="182"/>
      <c r="GI8" s="182"/>
      <c r="GJ8" s="182"/>
      <c r="GK8" s="182"/>
      <c r="GL8" s="182"/>
      <c r="GM8" s="182"/>
      <c r="GN8" s="182"/>
    </row>
    <row r="9" spans="1:196" s="180" customFormat="1" ht="12.75" customHeight="1">
      <c r="A9" s="722" t="s">
        <v>3014</v>
      </c>
      <c r="B9" s="174">
        <v>1029.8670606740725</v>
      </c>
      <c r="C9" s="174">
        <v>149.90508411939274</v>
      </c>
      <c r="D9" s="174">
        <v>191.89421664696681</v>
      </c>
      <c r="E9" s="174">
        <v>226.20302557003797</v>
      </c>
      <c r="F9" s="174">
        <v>261.05930851223167</v>
      </c>
      <c r="G9" s="174">
        <v>326.14498526491735</v>
      </c>
      <c r="H9" s="174">
        <v>378.59991424548826</v>
      </c>
      <c r="I9" s="174">
        <v>474.45096166120288</v>
      </c>
      <c r="J9" s="174">
        <v>529.29569006096369</v>
      </c>
      <c r="K9" s="174">
        <v>652.66644818060297</v>
      </c>
      <c r="L9" s="174">
        <v>803.13124477347253</v>
      </c>
      <c r="M9" s="174">
        <v>938.4830000467723</v>
      </c>
      <c r="N9" s="174">
        <v>1029.8670606740725</v>
      </c>
      <c r="O9" s="174">
        <v>162.12409833080812</v>
      </c>
      <c r="P9" s="174">
        <v>105.00278540258292</v>
      </c>
      <c r="Q9" s="174">
        <v>118.46345943932637</v>
      </c>
      <c r="R9" s="174">
        <v>126.58072597565315</v>
      </c>
      <c r="S9" s="174">
        <v>131.02695660457459</v>
      </c>
      <c r="T9" s="174">
        <v>133.52679263795184</v>
      </c>
      <c r="U9" s="174">
        <v>134.76495741802285</v>
      </c>
      <c r="V9" s="174">
        <v>135.5643037512651</v>
      </c>
      <c r="W9" s="174">
        <v>138.54451211192747</v>
      </c>
      <c r="X9" s="174">
        <v>140.66712018289741</v>
      </c>
      <c r="Y9" s="174">
        <v>144.56316485192659</v>
      </c>
      <c r="Z9" s="174">
        <v>153.99222028713498</v>
      </c>
      <c r="AA9" s="174">
        <v>162.12409833080812</v>
      </c>
      <c r="AB9" s="174">
        <v>132.09937466619192</v>
      </c>
      <c r="AC9" s="174">
        <v>105.81875293923852</v>
      </c>
      <c r="AD9" s="174">
        <v>112.42009360591736</v>
      </c>
      <c r="AE9" s="174">
        <v>114.0017241469008</v>
      </c>
      <c r="AF9" s="174">
        <v>115.68344725705713</v>
      </c>
      <c r="AG9" s="174">
        <v>116.68818450435465</v>
      </c>
      <c r="AH9" s="174">
        <v>118.02367741410762</v>
      </c>
      <c r="AI9" s="174">
        <v>120.32142613333782</v>
      </c>
      <c r="AJ9" s="174">
        <v>123.48067012616961</v>
      </c>
      <c r="AK9" s="174">
        <v>126.1141634935056</v>
      </c>
      <c r="AL9" s="174">
        <v>125.49279082876208</v>
      </c>
      <c r="AM9" s="174">
        <v>127.5502360013125</v>
      </c>
      <c r="AN9" s="174">
        <v>132.09937466619192</v>
      </c>
      <c r="AO9" s="174">
        <v>134.83275207022095</v>
      </c>
      <c r="AP9" s="174">
        <v>103.92905492590995</v>
      </c>
      <c r="AQ9" s="174">
        <v>108.02791853035909</v>
      </c>
      <c r="AR9" s="174">
        <v>113.12049549275949</v>
      </c>
      <c r="AS9" s="174">
        <v>118.62653880178709</v>
      </c>
      <c r="AT9" s="174">
        <v>121.86805326814651</v>
      </c>
      <c r="AU9" s="174">
        <v>123.11565174558166</v>
      </c>
      <c r="AV9" s="174">
        <v>120.16527748623575</v>
      </c>
      <c r="AW9" s="174">
        <v>120.18400292486113</v>
      </c>
      <c r="AX9" s="174">
        <v>120.813058279795</v>
      </c>
      <c r="AY9" s="174">
        <v>121.99425610959899</v>
      </c>
      <c r="AZ9" s="174">
        <v>129.55433782603544</v>
      </c>
      <c r="BA9" s="174">
        <v>134.83275207022095</v>
      </c>
      <c r="BB9" s="174">
        <v>113.02061327556862</v>
      </c>
      <c r="BC9" s="174">
        <v>102.47362045647348</v>
      </c>
      <c r="BD9" s="174">
        <v>104.4656231371859</v>
      </c>
      <c r="BE9" s="174">
        <v>105.8947220567298</v>
      </c>
      <c r="BF9" s="174">
        <v>108.12662957289976</v>
      </c>
      <c r="BG9" s="174">
        <v>111.62204614165189</v>
      </c>
      <c r="BH9" s="174">
        <v>112.72692217675942</v>
      </c>
      <c r="BI9" s="174">
        <v>112.37232902779839</v>
      </c>
      <c r="BJ9" s="174">
        <v>110.77890511411961</v>
      </c>
      <c r="BK9" s="174">
        <v>110.54863819142906</v>
      </c>
      <c r="BL9" s="174">
        <v>110.71300654531191</v>
      </c>
      <c r="BM9" s="174">
        <v>112.11769378740648</v>
      </c>
      <c r="BN9" s="174">
        <v>113.02061327556862</v>
      </c>
      <c r="BO9" s="174">
        <v>116.82156993739758</v>
      </c>
      <c r="BP9" s="174">
        <v>101.90077866743887</v>
      </c>
      <c r="BQ9" s="174">
        <v>102.62537903024224</v>
      </c>
      <c r="BR9" s="174">
        <v>103.59486479368196</v>
      </c>
      <c r="BS9" s="174">
        <v>104.31670666235193</v>
      </c>
      <c r="BT9" s="174">
        <v>107.25918715403633</v>
      </c>
      <c r="BU9" s="174">
        <v>109.95959333434004</v>
      </c>
      <c r="BV9" s="174">
        <v>106.82492752502715</v>
      </c>
      <c r="BW9" s="174">
        <v>105.23094093436769</v>
      </c>
      <c r="BX9" s="174">
        <v>106.41414355203958</v>
      </c>
      <c r="BY9" s="174">
        <v>107.11502199709248</v>
      </c>
      <c r="BZ9" s="174">
        <v>112.9369023293755</v>
      </c>
      <c r="CA9" s="174">
        <v>116.82156993739758</v>
      </c>
      <c r="CB9" s="174">
        <v>139.93534074722677</v>
      </c>
      <c r="CC9" s="174">
        <v>103.30210990721906</v>
      </c>
      <c r="CD9" s="174">
        <v>105.03525628345758</v>
      </c>
      <c r="CE9" s="174">
        <v>107.91261565404106</v>
      </c>
      <c r="CF9" s="174">
        <v>113.82621336269629</v>
      </c>
      <c r="CG9" s="174">
        <v>122.8462420249532</v>
      </c>
      <c r="CH9" s="174">
        <v>132.59654229168484</v>
      </c>
      <c r="CI9" s="174">
        <v>132.5369943168767</v>
      </c>
      <c r="CJ9" s="174">
        <v>130.75715082707276</v>
      </c>
      <c r="CK9" s="174">
        <v>132.49639572859687</v>
      </c>
      <c r="CL9" s="174">
        <v>136.24883153383198</v>
      </c>
      <c r="CM9" s="174">
        <v>137.88123945202003</v>
      </c>
      <c r="CN9" s="174">
        <v>139.93534074722677</v>
      </c>
      <c r="CO9" s="174">
        <v>109.5674645098556</v>
      </c>
      <c r="CP9" s="174">
        <v>101.91420927500954</v>
      </c>
      <c r="CQ9" s="174">
        <v>102.99788479598087</v>
      </c>
      <c r="CR9" s="174">
        <v>104.45377819884347</v>
      </c>
      <c r="CS9" s="174">
        <v>104.88787452120516</v>
      </c>
      <c r="CT9" s="174">
        <v>106.33977209676686</v>
      </c>
      <c r="CU9" s="174">
        <v>107.12358144963569</v>
      </c>
      <c r="CV9" s="174">
        <v>105.28990897319166</v>
      </c>
      <c r="CW9" s="174">
        <v>104.69000969178821</v>
      </c>
      <c r="CX9" s="174">
        <v>105.76377357236528</v>
      </c>
      <c r="CY9" s="174">
        <v>107.29278589950827</v>
      </c>
      <c r="CZ9" s="174">
        <v>108.47481918408958</v>
      </c>
      <c r="DA9" s="174">
        <v>109.5674645098556</v>
      </c>
      <c r="DB9" s="174">
        <v>103.69166048115972</v>
      </c>
      <c r="DC9" s="174">
        <v>100.91232702066402</v>
      </c>
      <c r="DD9" s="174">
        <v>102.23025570826698</v>
      </c>
      <c r="DE9" s="174">
        <v>102.80878446141371</v>
      </c>
      <c r="DF9" s="174">
        <v>104.51167515573249</v>
      </c>
      <c r="DG9" s="174">
        <v>106.88570975400067</v>
      </c>
      <c r="DH9" s="174">
        <v>105.93573611090574</v>
      </c>
      <c r="DI9" s="174">
        <v>103.9761474628117</v>
      </c>
      <c r="DJ9" s="174">
        <v>101.49156524349054</v>
      </c>
      <c r="DK9" s="174">
        <v>101.50108472590456</v>
      </c>
      <c r="DL9" s="174">
        <v>101.90440031747778</v>
      </c>
      <c r="DM9" s="174">
        <v>102.23505632845485</v>
      </c>
      <c r="DN9" s="174">
        <v>103.69166048115972</v>
      </c>
      <c r="DO9" s="174">
        <v>102.27745445331497</v>
      </c>
      <c r="DP9" s="174">
        <v>100.71568240339236</v>
      </c>
      <c r="DQ9" s="174">
        <v>101.13842698685764</v>
      </c>
      <c r="DR9" s="174">
        <v>101.07609641616529</v>
      </c>
      <c r="DS9" s="174">
        <v>101.57002670654138</v>
      </c>
      <c r="DT9" s="174">
        <v>102.92023486228771</v>
      </c>
      <c r="DU9" s="174">
        <v>103.08876538604508</v>
      </c>
      <c r="DV9" s="174">
        <v>101.93816809932639</v>
      </c>
      <c r="DW9" s="174">
        <v>101.19259971934385</v>
      </c>
      <c r="DX9" s="174">
        <v>101.29729545894412</v>
      </c>
      <c r="DY9" s="174">
        <v>101.02991627902387</v>
      </c>
      <c r="DZ9" s="174">
        <v>101.3050277096271</v>
      </c>
      <c r="EA9" s="174">
        <v>102.27745445331497</v>
      </c>
      <c r="EB9" s="174">
        <v>105.58172936890664</v>
      </c>
      <c r="EC9" s="174">
        <v>100.8988560618792</v>
      </c>
      <c r="ED9" s="174">
        <v>101.34566930318272</v>
      </c>
      <c r="EE9" s="174">
        <v>102.01301757349562</v>
      </c>
      <c r="EF9" s="174">
        <v>103.02893244644764</v>
      </c>
      <c r="EG9" s="174">
        <v>104.4872108476911</v>
      </c>
      <c r="EH9" s="174">
        <v>102.50902918992119</v>
      </c>
      <c r="EI9" s="174">
        <v>100.72412974543377</v>
      </c>
      <c r="EJ9" s="174">
        <v>100.05235425643181</v>
      </c>
      <c r="EK9" s="174">
        <v>99.939919572176493</v>
      </c>
      <c r="EL9" s="174">
        <v>102.56179273330994</v>
      </c>
      <c r="EM9" s="174">
        <v>104.68580231574063</v>
      </c>
      <c r="EN9" s="174">
        <v>105.58172936890664</v>
      </c>
      <c r="EO9" s="174">
        <v>102.76415344449023</v>
      </c>
      <c r="EP9" s="174">
        <v>101.01002549687365</v>
      </c>
      <c r="EQ9" s="174">
        <v>101.23159383378714</v>
      </c>
      <c r="ER9" s="174">
        <v>101.33078883354881</v>
      </c>
      <c r="ES9" s="174">
        <v>100.65995600851325</v>
      </c>
      <c r="ET9" s="174">
        <v>100.69939174406832</v>
      </c>
      <c r="EU9" s="174">
        <v>100.99089100781389</v>
      </c>
      <c r="EV9" s="174">
        <v>100.7649472808998</v>
      </c>
      <c r="EW9" s="174">
        <v>99.881494777011298</v>
      </c>
      <c r="EX9" s="174">
        <v>100.23685627010252</v>
      </c>
      <c r="EY9" s="174">
        <v>100.14669293988938</v>
      </c>
      <c r="EZ9" s="174">
        <v>101.17877921488747</v>
      </c>
      <c r="FA9" s="174">
        <v>102.76415344449023</v>
      </c>
      <c r="FB9" s="174">
        <v>104.92144546579962</v>
      </c>
      <c r="FC9" s="174">
        <v>100.98376022300408</v>
      </c>
      <c r="FD9" s="174">
        <v>100.97376522922225</v>
      </c>
      <c r="FE9" s="174">
        <v>101.31675130774703</v>
      </c>
      <c r="FF9" s="174">
        <v>101.95929460390332</v>
      </c>
      <c r="FG9" s="174">
        <v>103.3056476952688</v>
      </c>
      <c r="FH9" s="174">
        <v>103.56447585467666</v>
      </c>
      <c r="FI9" s="174">
        <v>102.25735725553864</v>
      </c>
      <c r="FJ9" s="174">
        <v>101.6317036173793</v>
      </c>
      <c r="FK9" s="174">
        <v>102.13297480204105</v>
      </c>
      <c r="FL9" s="174">
        <v>102.71140639508599</v>
      </c>
      <c r="FM9" s="174">
        <v>103.6901873362694</v>
      </c>
      <c r="FN9" s="174">
        <v>104.92144546579962</v>
      </c>
      <c r="FO9" s="174">
        <v>105.09755458948209</v>
      </c>
      <c r="FP9" s="174">
        <v>101.34391320034071</v>
      </c>
      <c r="FQ9" s="174">
        <v>102.67202721319657</v>
      </c>
      <c r="FR9" s="174">
        <v>103.03466362880893</v>
      </c>
      <c r="FS9" s="174">
        <v>103.55196409191592</v>
      </c>
      <c r="FT9" s="174">
        <v>103.66921184065583</v>
      </c>
      <c r="FU9" s="174">
        <v>104.06612697653253</v>
      </c>
      <c r="FV9" s="174">
        <v>102.70799404865207</v>
      </c>
      <c r="FW9" s="174">
        <v>101.74069039502078</v>
      </c>
      <c r="FX9" s="174">
        <v>102.49539415499014</v>
      </c>
      <c r="FY9" s="174">
        <v>102.86547985830971</v>
      </c>
      <c r="FZ9" s="174">
        <v>103.59523766720953</v>
      </c>
      <c r="GA9" s="174">
        <v>105.09755458948209</v>
      </c>
      <c r="GB9" s="175">
        <v>120.09406347164564</v>
      </c>
      <c r="GC9" s="175">
        <v>102.07426391163639</v>
      </c>
      <c r="GD9" s="175">
        <v>101.88603986614841</v>
      </c>
      <c r="GE9" s="175">
        <v>102.00234700194792</v>
      </c>
      <c r="GF9" s="175">
        <v>102.16817897167674</v>
      </c>
      <c r="GG9" s="176">
        <v>103.74816550212584</v>
      </c>
      <c r="GH9" s="175">
        <v>104.55182408871633</v>
      </c>
      <c r="GI9" s="175">
        <v>104.39617068094587</v>
      </c>
      <c r="GJ9" s="175">
        <v>106.42758849256131</v>
      </c>
      <c r="GK9" s="175">
        <v>110.25784690457949</v>
      </c>
      <c r="GL9" s="175">
        <v>120.12951814898921</v>
      </c>
      <c r="GM9" s="175">
        <v>119.51076610163243</v>
      </c>
      <c r="GN9" s="175">
        <v>120.09406347164564</v>
      </c>
    </row>
    <row r="10" spans="1:196" s="32" customFormat="1" ht="12.75" customHeight="1">
      <c r="A10" s="73" t="s">
        <v>3015</v>
      </c>
      <c r="B10" s="17">
        <v>1202.2100300427282</v>
      </c>
      <c r="C10" s="17">
        <v>160.72981260446301</v>
      </c>
      <c r="D10" s="17">
        <v>207.7576219831947</v>
      </c>
      <c r="E10" s="17">
        <v>248.02571945472161</v>
      </c>
      <c r="F10" s="17">
        <v>291.78968882353405</v>
      </c>
      <c r="G10" s="17">
        <v>362.44042640582023</v>
      </c>
      <c r="H10" s="17">
        <v>422.77469762126361</v>
      </c>
      <c r="I10" s="17">
        <v>525.80329165789578</v>
      </c>
      <c r="J10" s="17">
        <v>597.62066762901736</v>
      </c>
      <c r="K10" s="17">
        <v>747.37445385880551</v>
      </c>
      <c r="L10" s="17">
        <v>935.88670266406791</v>
      </c>
      <c r="M10" s="17">
        <v>1094.3603174959039</v>
      </c>
      <c r="N10" s="17">
        <v>1202.2100300427282</v>
      </c>
      <c r="O10" s="17">
        <v>152.76587399880086</v>
      </c>
      <c r="P10" s="17">
        <v>104.9579861777068</v>
      </c>
      <c r="Q10" s="17">
        <v>119.62648291677253</v>
      </c>
      <c r="R10" s="17">
        <v>128.21762310257338</v>
      </c>
      <c r="S10" s="17">
        <v>131.89082307826158</v>
      </c>
      <c r="T10" s="17">
        <v>133.24334700512992</v>
      </c>
      <c r="U10" s="17">
        <v>134.05734571288235</v>
      </c>
      <c r="V10" s="17">
        <v>134.89605840394984</v>
      </c>
      <c r="W10" s="17">
        <v>137.3315072479383</v>
      </c>
      <c r="X10" s="17">
        <v>139.26915489753415</v>
      </c>
      <c r="Y10" s="17">
        <v>142.58076897561816</v>
      </c>
      <c r="Z10" s="17">
        <v>147.23234442033205</v>
      </c>
      <c r="AA10" s="17">
        <v>152.76587399880086</v>
      </c>
      <c r="AB10" s="17">
        <v>131.91801330910889</v>
      </c>
      <c r="AC10" s="17">
        <v>105.768111674907</v>
      </c>
      <c r="AD10" s="17">
        <v>112.83397737084475</v>
      </c>
      <c r="AE10" s="17">
        <v>113.5954632714743</v>
      </c>
      <c r="AF10" s="17">
        <v>116.15991702115554</v>
      </c>
      <c r="AG10" s="17">
        <v>116.20935130269687</v>
      </c>
      <c r="AH10" s="17">
        <v>117.49515469804</v>
      </c>
      <c r="AI10" s="17">
        <v>119.35678528580863</v>
      </c>
      <c r="AJ10" s="17">
        <v>123.42809752424304</v>
      </c>
      <c r="AK10" s="17">
        <v>125.9840120735519</v>
      </c>
      <c r="AL10" s="17">
        <v>124.57741975247403</v>
      </c>
      <c r="AM10" s="17">
        <v>126.22570712472383</v>
      </c>
      <c r="AN10" s="17">
        <v>131.91801330910889</v>
      </c>
      <c r="AO10" s="17">
        <v>135.38886274417536</v>
      </c>
      <c r="AP10" s="17">
        <v>102.97937046409153</v>
      </c>
      <c r="AQ10" s="17">
        <v>108.09290604429866</v>
      </c>
      <c r="AR10" s="17">
        <v>113.21814698226149</v>
      </c>
      <c r="AS10" s="17">
        <v>118.1605191106656</v>
      </c>
      <c r="AT10" s="17">
        <v>121.12564643481963</v>
      </c>
      <c r="AU10" s="17">
        <v>121.98445079904164</v>
      </c>
      <c r="AV10" s="17">
        <v>119.75490967316045</v>
      </c>
      <c r="AW10" s="17">
        <v>120.31933784588136</v>
      </c>
      <c r="AX10" s="17">
        <v>121.73851460576238</v>
      </c>
      <c r="AY10" s="17">
        <v>122.12826094848998</v>
      </c>
      <c r="AZ10" s="17">
        <v>130.64128989514174</v>
      </c>
      <c r="BA10" s="17">
        <v>135.38886274417536</v>
      </c>
      <c r="BB10" s="17">
        <v>114.69550309986229</v>
      </c>
      <c r="BC10" s="17">
        <v>101.82705824850726</v>
      </c>
      <c r="BD10" s="17">
        <v>103.9343417017451</v>
      </c>
      <c r="BE10" s="17">
        <v>106.00285238549105</v>
      </c>
      <c r="BF10" s="17">
        <v>108.88223284225538</v>
      </c>
      <c r="BG10" s="17">
        <v>112.22324219802348</v>
      </c>
      <c r="BH10" s="17">
        <v>113.08896945959472</v>
      </c>
      <c r="BI10" s="17">
        <v>112.16416665699438</v>
      </c>
      <c r="BJ10" s="17">
        <v>111.28814877239654</v>
      </c>
      <c r="BK10" s="17">
        <v>110.88187795634261</v>
      </c>
      <c r="BL10" s="17">
        <v>111.32378986824398</v>
      </c>
      <c r="BM10" s="17">
        <v>113.53906946305553</v>
      </c>
      <c r="BN10" s="17">
        <v>114.69550309986229</v>
      </c>
      <c r="BO10" s="17">
        <v>116.77257914340827</v>
      </c>
      <c r="BP10" s="17">
        <v>101.53006991508397</v>
      </c>
      <c r="BQ10" s="17">
        <v>102.32734894019909</v>
      </c>
      <c r="BR10" s="17">
        <v>103.47724695799243</v>
      </c>
      <c r="BS10" s="17">
        <v>104.33395836427354</v>
      </c>
      <c r="BT10" s="17">
        <v>107.04393828119147</v>
      </c>
      <c r="BU10" s="17">
        <v>110.26979235187599</v>
      </c>
      <c r="BV10" s="17">
        <v>106.34848542741091</v>
      </c>
      <c r="BW10" s="17">
        <v>104.71813230084976</v>
      </c>
      <c r="BX10" s="17">
        <v>106.41433473883248</v>
      </c>
      <c r="BY10" s="17">
        <v>107.18200349802859</v>
      </c>
      <c r="BZ10" s="17">
        <v>113.2509879821377</v>
      </c>
      <c r="CA10" s="17">
        <v>116.77257914340827</v>
      </c>
      <c r="CB10" s="17">
        <v>136.90918316538011</v>
      </c>
      <c r="CC10" s="17">
        <v>103.1336848096002</v>
      </c>
      <c r="CD10" s="17">
        <v>104.98425357671528</v>
      </c>
      <c r="CE10" s="17">
        <v>108.09384100556542</v>
      </c>
      <c r="CF10" s="17">
        <v>113.64734599907764</v>
      </c>
      <c r="CG10" s="17">
        <v>122.84089590921769</v>
      </c>
      <c r="CH10" s="17">
        <v>132.03113357879732</v>
      </c>
      <c r="CI10" s="17">
        <v>131.21144692895106</v>
      </c>
      <c r="CJ10" s="17">
        <v>129.52047321321353</v>
      </c>
      <c r="CK10" s="17">
        <v>131.23672262253891</v>
      </c>
      <c r="CL10" s="17">
        <v>134.34512148638663</v>
      </c>
      <c r="CM10" s="17">
        <v>135.18443822722847</v>
      </c>
      <c r="CN10" s="17">
        <v>136.90918316538011</v>
      </c>
      <c r="CO10" s="17">
        <v>108.54525899640855</v>
      </c>
      <c r="CP10" s="17">
        <v>101.90028317320858</v>
      </c>
      <c r="CQ10" s="17">
        <v>102.6937128618852</v>
      </c>
      <c r="CR10" s="17">
        <v>104.0070549758</v>
      </c>
      <c r="CS10" s="17">
        <v>104.12483522128844</v>
      </c>
      <c r="CT10" s="17">
        <v>105.61993571532821</v>
      </c>
      <c r="CU10" s="17">
        <v>106.58583897041254</v>
      </c>
      <c r="CV10" s="17">
        <v>104.88633198896795</v>
      </c>
      <c r="CW10" s="17">
        <v>104.49475048257959</v>
      </c>
      <c r="CX10" s="17">
        <v>105.38276525091361</v>
      </c>
      <c r="CY10" s="17">
        <v>106.58979122412011</v>
      </c>
      <c r="CZ10" s="17">
        <v>107.26562512251341</v>
      </c>
      <c r="DA10" s="17">
        <v>108.54525899640855</v>
      </c>
      <c r="DB10" s="17">
        <v>104.04456309409511</v>
      </c>
      <c r="DC10" s="17">
        <v>101.00272820942713</v>
      </c>
      <c r="DD10" s="17">
        <v>102.56670714097405</v>
      </c>
      <c r="DE10" s="17">
        <v>103.14242052923375</v>
      </c>
      <c r="DF10" s="17">
        <v>104.78959281664204</v>
      </c>
      <c r="DG10" s="17">
        <v>107.25333246652775</v>
      </c>
      <c r="DH10" s="17">
        <v>105.97958655737365</v>
      </c>
      <c r="DI10" s="17">
        <v>104.29890817002661</v>
      </c>
      <c r="DJ10" s="17">
        <v>101.76238110081866</v>
      </c>
      <c r="DK10" s="17">
        <v>101.89776027505795</v>
      </c>
      <c r="DL10" s="17">
        <v>102.27471774434447</v>
      </c>
      <c r="DM10" s="17">
        <v>102.72740132977806</v>
      </c>
      <c r="DN10" s="17">
        <v>104.04456309409511</v>
      </c>
      <c r="DO10" s="17">
        <v>102.14713215289875</v>
      </c>
      <c r="DP10" s="17">
        <v>100.56872439066812</v>
      </c>
      <c r="DQ10" s="17">
        <v>101.23154366794196</v>
      </c>
      <c r="DR10" s="17">
        <v>101.34819793012866</v>
      </c>
      <c r="DS10" s="17">
        <v>101.46718455761525</v>
      </c>
      <c r="DT10" s="17">
        <v>102.73835082277201</v>
      </c>
      <c r="DU10" s="17">
        <v>103.13386909985449</v>
      </c>
      <c r="DV10" s="17">
        <v>101.94220580552744</v>
      </c>
      <c r="DW10" s="17">
        <v>101.36543594269266</v>
      </c>
      <c r="DX10" s="17">
        <v>101.81767513144723</v>
      </c>
      <c r="DY10" s="17">
        <v>101.40388099673936</v>
      </c>
      <c r="DZ10" s="17">
        <v>101.30676821181237</v>
      </c>
      <c r="EA10" s="17">
        <v>102.14713215289875</v>
      </c>
      <c r="EB10" s="17">
        <v>104.75156073075136</v>
      </c>
      <c r="EC10" s="17">
        <v>100.79394343015665</v>
      </c>
      <c r="ED10" s="17">
        <v>101.12086913760186</v>
      </c>
      <c r="EE10" s="17">
        <v>101.54527087000231</v>
      </c>
      <c r="EF10" s="17">
        <v>102.11161063025607</v>
      </c>
      <c r="EG10" s="17">
        <v>103.65471668344144</v>
      </c>
      <c r="EH10" s="17">
        <v>101.98344300923812</v>
      </c>
      <c r="EI10" s="17">
        <v>101.20103730094714</v>
      </c>
      <c r="EJ10" s="17">
        <v>100.00923015527152</v>
      </c>
      <c r="EK10" s="17">
        <v>99.754196042221707</v>
      </c>
      <c r="EL10" s="17">
        <v>102.19898252124011</v>
      </c>
      <c r="EM10" s="17">
        <v>103.99051860070551</v>
      </c>
      <c r="EN10" s="17">
        <v>104.75156073075136</v>
      </c>
      <c r="EO10" s="17">
        <v>103.90846631923797</v>
      </c>
      <c r="EP10" s="17">
        <v>101.58848934241307</v>
      </c>
      <c r="EQ10" s="17">
        <v>101.92228797406273</v>
      </c>
      <c r="ER10" s="17">
        <v>102.20096705316431</v>
      </c>
      <c r="ES10" s="17">
        <v>101.44854937534902</v>
      </c>
      <c r="ET10" s="17">
        <v>101.54177646830065</v>
      </c>
      <c r="EU10" s="17">
        <v>101.95248283614897</v>
      </c>
      <c r="EV10" s="17">
        <v>101.59184123002491</v>
      </c>
      <c r="EW10" s="17">
        <v>100.30224646346275</v>
      </c>
      <c r="EX10" s="17">
        <v>100.4801099887591</v>
      </c>
      <c r="EY10" s="17">
        <v>100.17834029863297</v>
      </c>
      <c r="EZ10" s="17">
        <v>101.63476096464565</v>
      </c>
      <c r="FA10" s="17">
        <v>103.90846631923797</v>
      </c>
      <c r="FB10" s="17">
        <v>104.05308237486193</v>
      </c>
      <c r="FC10" s="17">
        <v>100.97022203354713</v>
      </c>
      <c r="FD10" s="17">
        <v>100.60596421585134</v>
      </c>
      <c r="FE10" s="17">
        <v>100.74275290762684</v>
      </c>
      <c r="FF10" s="17">
        <v>101.77815172128935</v>
      </c>
      <c r="FG10" s="17">
        <v>103.35260951550688</v>
      </c>
      <c r="FH10" s="17">
        <v>103.36662868070208</v>
      </c>
      <c r="FI10" s="17">
        <v>102.02468055777199</v>
      </c>
      <c r="FJ10" s="17">
        <v>101.27804117661347</v>
      </c>
      <c r="FK10" s="17">
        <v>101.77800164490931</v>
      </c>
      <c r="FL10" s="17">
        <v>102.20509395115536</v>
      </c>
      <c r="FM10" s="17">
        <v>103.05893380202313</v>
      </c>
      <c r="FN10" s="17">
        <v>104.05308237486193</v>
      </c>
      <c r="FO10" s="17">
        <v>104.10979003183054</v>
      </c>
      <c r="FP10" s="17">
        <v>100.95594256448501</v>
      </c>
      <c r="FQ10" s="17">
        <v>101.99960617393866</v>
      </c>
      <c r="FR10" s="17">
        <v>102.52040081408222</v>
      </c>
      <c r="FS10" s="17">
        <v>102.54307543496439</v>
      </c>
      <c r="FT10" s="17">
        <v>102.52800761142997</v>
      </c>
      <c r="FU10" s="17">
        <v>103.14783616949003</v>
      </c>
      <c r="FV10" s="17">
        <v>102.33152131544993</v>
      </c>
      <c r="FW10" s="17">
        <v>101.22013816114826</v>
      </c>
      <c r="FX10" s="17">
        <v>101.66454333315222</v>
      </c>
      <c r="FY10" s="17">
        <v>102.07489090833816</v>
      </c>
      <c r="FZ10" s="17">
        <v>102.87822619772898</v>
      </c>
      <c r="GA10" s="17">
        <v>104.10979003183054</v>
      </c>
      <c r="GB10" s="17">
        <v>119.97716647406334</v>
      </c>
      <c r="GC10" s="17">
        <v>102.20605616389908</v>
      </c>
      <c r="GD10" s="17">
        <v>101.83477949259245</v>
      </c>
      <c r="GE10" s="17">
        <v>102.03728632508755</v>
      </c>
      <c r="GF10" s="17">
        <v>101.98894107601437</v>
      </c>
      <c r="GG10" s="17">
        <v>103.68436682417055</v>
      </c>
      <c r="GH10" s="17">
        <v>104.38502090915527</v>
      </c>
      <c r="GI10" s="17">
        <v>104.20488999847093</v>
      </c>
      <c r="GJ10" s="17">
        <v>106.26266298044777</v>
      </c>
      <c r="GK10" s="17">
        <v>109.57774283217552</v>
      </c>
      <c r="GL10" s="17">
        <v>120.12318157410364</v>
      </c>
      <c r="GM10" s="17">
        <v>119.15225322852289</v>
      </c>
      <c r="GN10" s="17">
        <v>119.97716647406334</v>
      </c>
    </row>
    <row r="11" spans="1:196" s="32" customFormat="1" ht="12.75" customHeight="1">
      <c r="A11" s="73" t="s">
        <v>3016</v>
      </c>
      <c r="B11" s="15" t="s">
        <v>15</v>
      </c>
      <c r="C11" s="15" t="s">
        <v>15</v>
      </c>
      <c r="D11" s="15" t="s">
        <v>15</v>
      </c>
      <c r="E11" s="15" t="s">
        <v>15</v>
      </c>
      <c r="F11" s="15" t="s">
        <v>15</v>
      </c>
      <c r="G11" s="15" t="s">
        <v>15</v>
      </c>
      <c r="H11" s="15" t="s">
        <v>15</v>
      </c>
      <c r="I11" s="15" t="s">
        <v>15</v>
      </c>
      <c r="J11" s="15" t="s">
        <v>15</v>
      </c>
      <c r="K11" s="15" t="s">
        <v>15</v>
      </c>
      <c r="L11" s="15" t="s">
        <v>15</v>
      </c>
      <c r="M11" s="15" t="s">
        <v>15</v>
      </c>
      <c r="N11" s="15" t="s">
        <v>15</v>
      </c>
      <c r="O11" s="15" t="s">
        <v>15</v>
      </c>
      <c r="P11" s="15" t="s">
        <v>15</v>
      </c>
      <c r="Q11" s="15" t="s">
        <v>15</v>
      </c>
      <c r="R11" s="15" t="s">
        <v>15</v>
      </c>
      <c r="S11" s="15" t="s">
        <v>15</v>
      </c>
      <c r="T11" s="15" t="s">
        <v>15</v>
      </c>
      <c r="U11" s="15" t="s">
        <v>15</v>
      </c>
      <c r="V11" s="15" t="s">
        <v>15</v>
      </c>
      <c r="W11" s="15" t="s">
        <v>15</v>
      </c>
      <c r="X11" s="15" t="s">
        <v>15</v>
      </c>
      <c r="Y11" s="15" t="s">
        <v>15</v>
      </c>
      <c r="Z11" s="15" t="s">
        <v>15</v>
      </c>
      <c r="AA11" s="15" t="s">
        <v>15</v>
      </c>
      <c r="AB11" s="15" t="s">
        <v>15</v>
      </c>
      <c r="AC11" s="15" t="s">
        <v>15</v>
      </c>
      <c r="AD11" s="15" t="s">
        <v>15</v>
      </c>
      <c r="AE11" s="15" t="s">
        <v>15</v>
      </c>
      <c r="AF11" s="15" t="s">
        <v>15</v>
      </c>
      <c r="AG11" s="15" t="s">
        <v>15</v>
      </c>
      <c r="AH11" s="15" t="s">
        <v>15</v>
      </c>
      <c r="AI11" s="15" t="s">
        <v>15</v>
      </c>
      <c r="AJ11" s="15" t="s">
        <v>15</v>
      </c>
      <c r="AK11" s="15" t="s">
        <v>15</v>
      </c>
      <c r="AL11" s="15" t="s">
        <v>15</v>
      </c>
      <c r="AM11" s="15" t="s">
        <v>15</v>
      </c>
      <c r="AN11" s="15" t="s">
        <v>15</v>
      </c>
      <c r="AO11" s="15" t="s">
        <v>15</v>
      </c>
      <c r="AP11" s="15" t="s">
        <v>15</v>
      </c>
      <c r="AQ11" s="15" t="s">
        <v>15</v>
      </c>
      <c r="AR11" s="15" t="s">
        <v>15</v>
      </c>
      <c r="AS11" s="15" t="s">
        <v>15</v>
      </c>
      <c r="AT11" s="15" t="s">
        <v>15</v>
      </c>
      <c r="AU11" s="15" t="s">
        <v>15</v>
      </c>
      <c r="AV11" s="15" t="s">
        <v>15</v>
      </c>
      <c r="AW11" s="15" t="s">
        <v>15</v>
      </c>
      <c r="AX11" s="15" t="s">
        <v>15</v>
      </c>
      <c r="AY11" s="15" t="s">
        <v>15</v>
      </c>
      <c r="AZ11" s="15" t="s">
        <v>15</v>
      </c>
      <c r="BA11" s="15" t="s">
        <v>15</v>
      </c>
      <c r="BB11" s="15" t="s">
        <v>15</v>
      </c>
      <c r="BC11" s="15" t="s">
        <v>15</v>
      </c>
      <c r="BD11" s="15" t="s">
        <v>15</v>
      </c>
      <c r="BE11" s="15" t="s">
        <v>15</v>
      </c>
      <c r="BF11" s="15" t="s">
        <v>15</v>
      </c>
      <c r="BG11" s="15" t="s">
        <v>15</v>
      </c>
      <c r="BH11" s="15" t="s">
        <v>15</v>
      </c>
      <c r="BI11" s="15" t="s">
        <v>15</v>
      </c>
      <c r="BJ11" s="15" t="s">
        <v>15</v>
      </c>
      <c r="BK11" s="15" t="s">
        <v>15</v>
      </c>
      <c r="BL11" s="15" t="s">
        <v>15</v>
      </c>
      <c r="BM11" s="15" t="s">
        <v>15</v>
      </c>
      <c r="BN11" s="15" t="s">
        <v>15</v>
      </c>
      <c r="BO11" s="15" t="s">
        <v>15</v>
      </c>
      <c r="BP11" s="15" t="s">
        <v>15</v>
      </c>
      <c r="BQ11" s="15" t="s">
        <v>15</v>
      </c>
      <c r="BR11" s="15" t="s">
        <v>15</v>
      </c>
      <c r="BS11" s="15" t="s">
        <v>15</v>
      </c>
      <c r="BT11" s="15" t="s">
        <v>15</v>
      </c>
      <c r="BU11" s="15" t="s">
        <v>15</v>
      </c>
      <c r="BV11" s="15" t="s">
        <v>15</v>
      </c>
      <c r="BW11" s="15" t="s">
        <v>15</v>
      </c>
      <c r="BX11" s="15" t="s">
        <v>15</v>
      </c>
      <c r="BY11" s="15" t="s">
        <v>15</v>
      </c>
      <c r="BZ11" s="15" t="s">
        <v>15</v>
      </c>
      <c r="CA11" s="15" t="s">
        <v>15</v>
      </c>
      <c r="CB11" s="15" t="s">
        <v>15</v>
      </c>
      <c r="CC11" s="15" t="s">
        <v>15</v>
      </c>
      <c r="CD11" s="15" t="s">
        <v>15</v>
      </c>
      <c r="CE11" s="15" t="s">
        <v>15</v>
      </c>
      <c r="CF11" s="15" t="s">
        <v>15</v>
      </c>
      <c r="CG11" s="15" t="s">
        <v>15</v>
      </c>
      <c r="CH11" s="15" t="s">
        <v>15</v>
      </c>
      <c r="CI11" s="15" t="s">
        <v>15</v>
      </c>
      <c r="CJ11" s="15" t="s">
        <v>15</v>
      </c>
      <c r="CK11" s="15" t="s">
        <v>15</v>
      </c>
      <c r="CL11" s="15" t="s">
        <v>15</v>
      </c>
      <c r="CM11" s="15" t="s">
        <v>15</v>
      </c>
      <c r="CN11" s="15" t="s">
        <v>15</v>
      </c>
      <c r="CO11" s="15" t="s">
        <v>15</v>
      </c>
      <c r="CP11" s="15" t="s">
        <v>15</v>
      </c>
      <c r="CQ11" s="15" t="s">
        <v>15</v>
      </c>
      <c r="CR11" s="15" t="s">
        <v>15</v>
      </c>
      <c r="CS11" s="15" t="s">
        <v>15</v>
      </c>
      <c r="CT11" s="15" t="s">
        <v>15</v>
      </c>
      <c r="CU11" s="15" t="s">
        <v>15</v>
      </c>
      <c r="CV11" s="15" t="s">
        <v>15</v>
      </c>
      <c r="CW11" s="15" t="s">
        <v>15</v>
      </c>
      <c r="CX11" s="15" t="s">
        <v>15</v>
      </c>
      <c r="CY11" s="15" t="s">
        <v>15</v>
      </c>
      <c r="CZ11" s="15" t="s">
        <v>15</v>
      </c>
      <c r="DA11" s="15" t="s">
        <v>15</v>
      </c>
      <c r="DB11" s="15">
        <v>96.228066227782676</v>
      </c>
      <c r="DC11" s="15" t="s">
        <v>15</v>
      </c>
      <c r="DD11" s="15" t="s">
        <v>15</v>
      </c>
      <c r="DE11" s="15" t="s">
        <v>15</v>
      </c>
      <c r="DF11" s="15" t="s">
        <v>15</v>
      </c>
      <c r="DG11" s="15" t="s">
        <v>15</v>
      </c>
      <c r="DH11" s="15" t="s">
        <v>15</v>
      </c>
      <c r="DI11" s="15" t="s">
        <v>15</v>
      </c>
      <c r="DJ11" s="15" t="s">
        <v>15</v>
      </c>
      <c r="DK11" s="15" t="s">
        <v>15</v>
      </c>
      <c r="DL11" s="15" t="s">
        <v>15</v>
      </c>
      <c r="DM11" s="15">
        <v>96.40903033892188</v>
      </c>
      <c r="DN11" s="15">
        <v>96.228066227782676</v>
      </c>
      <c r="DO11" s="14">
        <v>104.08352389670945</v>
      </c>
      <c r="DP11" s="14">
        <v>101.70945476650897</v>
      </c>
      <c r="DQ11" s="14">
        <v>101.41110889707615</v>
      </c>
      <c r="DR11" s="14">
        <v>101.26506926779439</v>
      </c>
      <c r="DS11" s="14">
        <v>101.7391868310779</v>
      </c>
      <c r="DT11" s="14">
        <v>103.45451431479916</v>
      </c>
      <c r="DU11" s="14">
        <v>102.44265653003603</v>
      </c>
      <c r="DV11" s="14">
        <v>102.06799947374992</v>
      </c>
      <c r="DW11" s="14">
        <v>103.23864795818827</v>
      </c>
      <c r="DX11" s="14">
        <v>103.54954293573935</v>
      </c>
      <c r="DY11" s="14">
        <v>103.87827476061106</v>
      </c>
      <c r="DZ11" s="14">
        <v>103.95357060327359</v>
      </c>
      <c r="EA11" s="14">
        <v>104.08352389670945</v>
      </c>
      <c r="EB11" s="14">
        <v>104.49638715634455</v>
      </c>
      <c r="EC11" s="14">
        <v>101.35582341004721</v>
      </c>
      <c r="ED11" s="14">
        <v>101.43729043910477</v>
      </c>
      <c r="EE11" s="14">
        <v>102.0959265679509</v>
      </c>
      <c r="EF11" s="14">
        <v>107.07444730326576</v>
      </c>
      <c r="EG11" s="14">
        <v>108.11437609893191</v>
      </c>
      <c r="EH11" s="14">
        <v>105.05566932037065</v>
      </c>
      <c r="EI11" s="14">
        <v>97.787756195762682</v>
      </c>
      <c r="EJ11" s="14">
        <v>98.162279787545572</v>
      </c>
      <c r="EK11" s="14">
        <v>98.13282904791356</v>
      </c>
      <c r="EL11" s="14">
        <v>100.55872128663592</v>
      </c>
      <c r="EM11" s="14">
        <v>103.34347744436916</v>
      </c>
      <c r="EN11" s="14">
        <v>104.49638715634455</v>
      </c>
      <c r="EO11" s="14">
        <v>104.78027179560718</v>
      </c>
      <c r="EP11" s="14">
        <v>101.06325103480103</v>
      </c>
      <c r="EQ11" s="14">
        <v>101.7893633422229</v>
      </c>
      <c r="ER11" s="14">
        <v>101.17418753301793</v>
      </c>
      <c r="ES11" s="14">
        <v>101.07268653578332</v>
      </c>
      <c r="ET11" s="14">
        <v>102.73300820070878</v>
      </c>
      <c r="EU11" s="14">
        <v>102.32044345571994</v>
      </c>
      <c r="EV11" s="14">
        <v>104.23896502223566</v>
      </c>
      <c r="EW11" s="14">
        <v>104.26456470107711</v>
      </c>
      <c r="EX11" s="14">
        <v>104.32260324912122</v>
      </c>
      <c r="EY11" s="14">
        <v>105.05231597767673</v>
      </c>
      <c r="EZ11" s="14">
        <v>105.02029736564774</v>
      </c>
      <c r="FA11" s="14">
        <v>104.78027179560718</v>
      </c>
      <c r="FB11" s="14">
        <v>102.87454462810967</v>
      </c>
      <c r="FC11" s="14">
        <v>100.68778448849629</v>
      </c>
      <c r="FD11" s="14">
        <v>100.68447227102098</v>
      </c>
      <c r="FE11" s="14">
        <v>100.47539284693923</v>
      </c>
      <c r="FF11" s="14">
        <v>101.09017439735433</v>
      </c>
      <c r="FG11" s="14">
        <v>103.00111963539413</v>
      </c>
      <c r="FH11" s="14">
        <v>102.3625815185591</v>
      </c>
      <c r="FI11" s="14">
        <v>100.83108316899879</v>
      </c>
      <c r="FJ11" s="14">
        <v>100.40381170194459</v>
      </c>
      <c r="FK11" s="14">
        <v>100.51736907470186</v>
      </c>
      <c r="FL11" s="14">
        <v>100.9122804079376</v>
      </c>
      <c r="FM11" s="14">
        <v>101.56044939215798</v>
      </c>
      <c r="FN11" s="14">
        <v>102.87454462810967</v>
      </c>
      <c r="FO11" s="14">
        <v>105.41307371882938</v>
      </c>
      <c r="FP11" s="14">
        <v>101.64147695724866</v>
      </c>
      <c r="FQ11" s="14">
        <v>102.32158717942808</v>
      </c>
      <c r="FR11" s="14">
        <v>101.86235993586638</v>
      </c>
      <c r="FS11" s="14">
        <v>103.53481668041775</v>
      </c>
      <c r="FT11" s="14">
        <v>104.46137632389869</v>
      </c>
      <c r="FU11" s="14">
        <v>104.37290783900406</v>
      </c>
      <c r="FV11" s="14">
        <v>102.26006073433965</v>
      </c>
      <c r="FW11" s="14">
        <v>101.13702697650399</v>
      </c>
      <c r="FX11" s="14">
        <v>101.43608849660338</v>
      </c>
      <c r="FY11" s="14">
        <v>103.33672143376444</v>
      </c>
      <c r="FZ11" s="14">
        <v>102.96068442474864</v>
      </c>
      <c r="GA11" s="14">
        <v>105.41307371882938</v>
      </c>
      <c r="GB11" s="14">
        <v>118.90124970910219</v>
      </c>
      <c r="GC11" s="14">
        <v>102.03554296376664</v>
      </c>
      <c r="GD11" s="14">
        <v>102.75741174709287</v>
      </c>
      <c r="GE11" s="14">
        <v>101.69361498527223</v>
      </c>
      <c r="GF11" s="14">
        <v>103.1533015765382</v>
      </c>
      <c r="GG11" s="14">
        <v>104.59113781958035</v>
      </c>
      <c r="GH11" s="14">
        <v>104.55615785775035</v>
      </c>
      <c r="GI11" s="14">
        <v>104.16633385210979</v>
      </c>
      <c r="GJ11" s="14">
        <v>107.558159001449</v>
      </c>
      <c r="GK11" s="14">
        <v>111.014837416332</v>
      </c>
      <c r="GL11" s="14">
        <v>118.05049250666231</v>
      </c>
      <c r="GM11" s="14">
        <v>117.92225929535324</v>
      </c>
      <c r="GN11" s="14">
        <v>118.90124970910219</v>
      </c>
    </row>
    <row r="12" spans="1:196" s="32" customFormat="1" ht="12.75" customHeight="1">
      <c r="A12" s="73" t="s">
        <v>3017</v>
      </c>
      <c r="B12" s="15" t="s">
        <v>15</v>
      </c>
      <c r="C12" s="15" t="s">
        <v>15</v>
      </c>
      <c r="D12" s="15" t="s">
        <v>15</v>
      </c>
      <c r="E12" s="15" t="s">
        <v>15</v>
      </c>
      <c r="F12" s="15" t="s">
        <v>15</v>
      </c>
      <c r="G12" s="15" t="s">
        <v>15</v>
      </c>
      <c r="H12" s="15" t="s">
        <v>15</v>
      </c>
      <c r="I12" s="15" t="s">
        <v>15</v>
      </c>
      <c r="J12" s="15" t="s">
        <v>15</v>
      </c>
      <c r="K12" s="15" t="s">
        <v>15</v>
      </c>
      <c r="L12" s="15" t="s">
        <v>15</v>
      </c>
      <c r="M12" s="15" t="s">
        <v>15</v>
      </c>
      <c r="N12" s="15" t="s">
        <v>15</v>
      </c>
      <c r="O12" s="17">
        <v>170.1555389427258</v>
      </c>
      <c r="P12" s="17">
        <v>105.65986482903284</v>
      </c>
      <c r="Q12" s="17">
        <v>111.02221757424473</v>
      </c>
      <c r="R12" s="17">
        <v>128.70052082298301</v>
      </c>
      <c r="S12" s="17">
        <v>137.28251356922135</v>
      </c>
      <c r="T12" s="17">
        <v>148.69038130596201</v>
      </c>
      <c r="U12" s="17">
        <v>150.97025091974967</v>
      </c>
      <c r="V12" s="17">
        <v>145.86248428407282</v>
      </c>
      <c r="W12" s="17">
        <v>153.33209618003559</v>
      </c>
      <c r="X12" s="17">
        <v>154.27893797137298</v>
      </c>
      <c r="Y12" s="17">
        <v>161.38037572334599</v>
      </c>
      <c r="Z12" s="17">
        <v>159.19213170086624</v>
      </c>
      <c r="AA12" s="17">
        <v>170.1555389427258</v>
      </c>
      <c r="AB12" s="17">
        <v>145.51266268275182</v>
      </c>
      <c r="AC12" s="17">
        <v>107.78336773839096</v>
      </c>
      <c r="AD12" s="17">
        <v>114.53320641544586</v>
      </c>
      <c r="AE12" s="17">
        <v>121.71413102558506</v>
      </c>
      <c r="AF12" s="17">
        <v>121.06393882878849</v>
      </c>
      <c r="AG12" s="17">
        <v>122.74095423566378</v>
      </c>
      <c r="AH12" s="17">
        <v>124.9324020352711</v>
      </c>
      <c r="AI12" s="17">
        <v>127.19199095933786</v>
      </c>
      <c r="AJ12" s="17">
        <v>128.79896581621324</v>
      </c>
      <c r="AK12" s="17">
        <v>133.30917077435541</v>
      </c>
      <c r="AL12" s="17">
        <v>134.5375485299767</v>
      </c>
      <c r="AM12" s="17">
        <v>142.80740558835592</v>
      </c>
      <c r="AN12" s="17">
        <v>145.51266268275182</v>
      </c>
      <c r="AO12" s="17">
        <v>129.22022323653144</v>
      </c>
      <c r="AP12" s="17">
        <v>105.04873629377084</v>
      </c>
      <c r="AQ12" s="17">
        <v>111.79773928658825</v>
      </c>
      <c r="AR12" s="17">
        <v>116.98194482118043</v>
      </c>
      <c r="AS12" s="17">
        <v>118.55965709968667</v>
      </c>
      <c r="AT12" s="17">
        <v>127.12947469336666</v>
      </c>
      <c r="AU12" s="17">
        <v>124.06020430966578</v>
      </c>
      <c r="AV12" s="17">
        <v>118.68183102503042</v>
      </c>
      <c r="AW12" s="17">
        <v>116.14461528401708</v>
      </c>
      <c r="AX12" s="17">
        <v>116.45731158427715</v>
      </c>
      <c r="AY12" s="17">
        <v>118.84898872913212</v>
      </c>
      <c r="AZ12" s="17">
        <v>124.71074231990534</v>
      </c>
      <c r="BA12" s="17">
        <v>129.22022323653144</v>
      </c>
      <c r="BB12" s="17">
        <v>105.99026055059966</v>
      </c>
      <c r="BC12" s="17">
        <v>106.36356359534076</v>
      </c>
      <c r="BD12" s="17">
        <v>108.33367417075191</v>
      </c>
      <c r="BE12" s="17">
        <v>108.52105876313021</v>
      </c>
      <c r="BF12" s="17">
        <v>106.69175903840105</v>
      </c>
      <c r="BG12" s="17">
        <v>109.18048403967606</v>
      </c>
      <c r="BH12" s="17">
        <v>110.76020081712272</v>
      </c>
      <c r="BI12" s="17">
        <v>109.93311373322889</v>
      </c>
      <c r="BJ12" s="17">
        <v>108.23123222786499</v>
      </c>
      <c r="BK12" s="17">
        <v>106.44955766933033</v>
      </c>
      <c r="BL12" s="17">
        <v>107.78195346699258</v>
      </c>
      <c r="BM12" s="17">
        <v>107.83485125208966</v>
      </c>
      <c r="BN12" s="17">
        <v>105.99026055059966</v>
      </c>
      <c r="BO12" s="17">
        <v>116.42872624776545</v>
      </c>
      <c r="BP12" s="17">
        <v>103.74032652843019</v>
      </c>
      <c r="BQ12" s="17">
        <v>103.15742768307479</v>
      </c>
      <c r="BR12" s="17">
        <v>104.19137159170377</v>
      </c>
      <c r="BS12" s="17">
        <v>103.92150077681556</v>
      </c>
      <c r="BT12" s="17">
        <v>109.49576765502246</v>
      </c>
      <c r="BU12" s="17">
        <v>110.75234331592993</v>
      </c>
      <c r="BV12" s="17">
        <v>106.3418301913936</v>
      </c>
      <c r="BW12" s="17">
        <v>106.93389059285627</v>
      </c>
      <c r="BX12" s="17">
        <v>105.99846335612226</v>
      </c>
      <c r="BY12" s="17">
        <v>107.05022143611917</v>
      </c>
      <c r="BZ12" s="17">
        <v>113.2414985519611</v>
      </c>
      <c r="CA12" s="17">
        <v>116.42872624776545</v>
      </c>
      <c r="CB12" s="17">
        <v>150.59517862562345</v>
      </c>
      <c r="CC12" s="17">
        <v>105.31924365901335</v>
      </c>
      <c r="CD12" s="17">
        <v>105.8394728841822</v>
      </c>
      <c r="CE12" s="17">
        <v>109.03753416741846</v>
      </c>
      <c r="CF12" s="17">
        <v>115.72573696573045</v>
      </c>
      <c r="CG12" s="17">
        <v>120.72788875151295</v>
      </c>
      <c r="CH12" s="17">
        <v>133.04305993528894</v>
      </c>
      <c r="CI12" s="17">
        <v>132.34563414176682</v>
      </c>
      <c r="CJ12" s="17">
        <v>134.27976642251312</v>
      </c>
      <c r="CK12" s="17">
        <v>135.12651101526512</v>
      </c>
      <c r="CL12" s="17">
        <v>141.03862910587327</v>
      </c>
      <c r="CM12" s="17">
        <v>147.23219912238892</v>
      </c>
      <c r="CN12" s="17">
        <v>150.59517862562345</v>
      </c>
      <c r="CO12" s="17">
        <v>113.36188664288029</v>
      </c>
      <c r="CP12" s="17">
        <v>102.94882187359488</v>
      </c>
      <c r="CQ12" s="17">
        <v>104.92624642060318</v>
      </c>
      <c r="CR12" s="17">
        <v>106.01954835354364</v>
      </c>
      <c r="CS12" s="17">
        <v>106.32370300703676</v>
      </c>
      <c r="CT12" s="17">
        <v>106.46309244222563</v>
      </c>
      <c r="CU12" s="17">
        <v>107.24193203468207</v>
      </c>
      <c r="CV12" s="17">
        <v>105.58659367107741</v>
      </c>
      <c r="CW12" s="17">
        <v>104.13993317299568</v>
      </c>
      <c r="CX12" s="17">
        <v>106.22132008804665</v>
      </c>
      <c r="CY12" s="17">
        <v>108.98721207922679</v>
      </c>
      <c r="CZ12" s="17">
        <v>111.12594501923239</v>
      </c>
      <c r="DA12" s="17">
        <v>113.36188664288029</v>
      </c>
      <c r="DB12" s="17">
        <v>102.2650691353614</v>
      </c>
      <c r="DC12" s="17">
        <v>100.87157619540747</v>
      </c>
      <c r="DD12" s="17">
        <v>100.97775637307416</v>
      </c>
      <c r="DE12" s="17">
        <v>101.47788532094037</v>
      </c>
      <c r="DF12" s="17">
        <v>102.87416346477096</v>
      </c>
      <c r="DG12" s="17">
        <v>104.27206406088756</v>
      </c>
      <c r="DH12" s="17">
        <v>103.18192810630909</v>
      </c>
      <c r="DI12" s="17">
        <v>101.18094796422416</v>
      </c>
      <c r="DJ12" s="17">
        <v>98.852650388937064</v>
      </c>
      <c r="DK12" s="17">
        <v>98.688955069307909</v>
      </c>
      <c r="DL12" s="17">
        <v>99.188357196813755</v>
      </c>
      <c r="DM12" s="17">
        <v>100.07889430262095</v>
      </c>
      <c r="DN12" s="17">
        <v>102.2650691353614</v>
      </c>
      <c r="DO12" s="17">
        <v>100.3360780214644</v>
      </c>
      <c r="DP12" s="17">
        <v>100.80708916879485</v>
      </c>
      <c r="DQ12" s="17">
        <v>100.83827020866207</v>
      </c>
      <c r="DR12" s="17">
        <v>100.96806246237071</v>
      </c>
      <c r="DS12" s="17">
        <v>101.41532964049058</v>
      </c>
      <c r="DT12" s="17">
        <v>102.06410982162043</v>
      </c>
      <c r="DU12" s="17">
        <v>99.93958392611971</v>
      </c>
      <c r="DV12" s="17">
        <v>98.823559818958174</v>
      </c>
      <c r="DW12" s="17">
        <v>96.944205902919308</v>
      </c>
      <c r="DX12" s="17">
        <v>96.904750245591373</v>
      </c>
      <c r="DY12" s="17">
        <v>97.081612833159596</v>
      </c>
      <c r="DZ12" s="17">
        <v>98.972115320273772</v>
      </c>
      <c r="EA12" s="17">
        <v>100.3360780214644</v>
      </c>
      <c r="EB12" s="17">
        <v>110.10496546153989</v>
      </c>
      <c r="EC12" s="17">
        <v>100.61874041552889</v>
      </c>
      <c r="ED12" s="17">
        <v>100.98950208739225</v>
      </c>
      <c r="EE12" s="17">
        <v>102.76767556127977</v>
      </c>
      <c r="EF12" s="17">
        <v>103.74669686236268</v>
      </c>
      <c r="EG12" s="17">
        <v>104.98708957351215</v>
      </c>
      <c r="EH12" s="17">
        <v>104.68258795224546</v>
      </c>
      <c r="EI12" s="17">
        <v>101.02114483685732</v>
      </c>
      <c r="EJ12" s="17">
        <v>101.47670029596993</v>
      </c>
      <c r="EK12" s="17">
        <v>101.95019431394469</v>
      </c>
      <c r="EL12" s="17">
        <v>105.04992933451685</v>
      </c>
      <c r="EM12" s="17">
        <v>108.65985931661415</v>
      </c>
      <c r="EN12" s="17">
        <v>110.10496546153989</v>
      </c>
      <c r="EO12" s="17">
        <v>100.36899665202658</v>
      </c>
      <c r="EP12" s="17">
        <v>100.82496117423464</v>
      </c>
      <c r="EQ12" s="17">
        <v>100.36558436669307</v>
      </c>
      <c r="ER12" s="17">
        <v>100.52065426098744</v>
      </c>
      <c r="ES12" s="17">
        <v>99.344237849566099</v>
      </c>
      <c r="ET12" s="17">
        <v>99.130703841035157</v>
      </c>
      <c r="EU12" s="17">
        <v>98.86449205094813</v>
      </c>
      <c r="EV12" s="17">
        <v>97.56718186449136</v>
      </c>
      <c r="EW12" s="17">
        <v>97.208571606579824</v>
      </c>
      <c r="EX12" s="17">
        <v>99.033405728825372</v>
      </c>
      <c r="EY12" s="17">
        <v>99.537547882616266</v>
      </c>
      <c r="EZ12" s="17">
        <v>99.96981583130399</v>
      </c>
      <c r="FA12" s="17">
        <v>100.36899665202658</v>
      </c>
      <c r="FB12" s="17">
        <v>104.3870212421271</v>
      </c>
      <c r="FC12" s="17">
        <v>100.66282468164339</v>
      </c>
      <c r="FD12" s="17">
        <v>101.18438899871779</v>
      </c>
      <c r="FE12" s="17">
        <v>101.55150387281573</v>
      </c>
      <c r="FF12" s="17">
        <v>101.25187859359075</v>
      </c>
      <c r="FG12" s="17">
        <v>101.65654315521344</v>
      </c>
      <c r="FH12" s="17">
        <v>100.98855104193547</v>
      </c>
      <c r="FI12" s="17">
        <v>100.05200989167882</v>
      </c>
      <c r="FJ12" s="17">
        <v>99.865485913312895</v>
      </c>
      <c r="FK12" s="17">
        <v>100.90022177303797</v>
      </c>
      <c r="FL12" s="17">
        <v>101.38046330533001</v>
      </c>
      <c r="FM12" s="17">
        <v>101.58759459117657</v>
      </c>
      <c r="FN12" s="17">
        <v>104.3870212421271</v>
      </c>
      <c r="FO12" s="17">
        <v>109.53859360776306</v>
      </c>
      <c r="FP12" s="17">
        <v>102.49091899451042</v>
      </c>
      <c r="FQ12" s="17">
        <v>105.64920197349869</v>
      </c>
      <c r="FR12" s="17">
        <v>105.10150538048524</v>
      </c>
      <c r="FS12" s="17">
        <v>105.65901891137518</v>
      </c>
      <c r="FT12" s="17">
        <v>105.48967564897298</v>
      </c>
      <c r="FU12" s="17">
        <v>104.92725075401705</v>
      </c>
      <c r="FV12" s="17">
        <v>102.92520417480463</v>
      </c>
      <c r="FW12" s="17">
        <v>103.77827841003091</v>
      </c>
      <c r="FX12" s="17">
        <v>105.8291609955688</v>
      </c>
      <c r="FY12" s="17">
        <v>105.52063684154412</v>
      </c>
      <c r="FZ12" s="17">
        <v>106.64864348852593</v>
      </c>
      <c r="GA12" s="17">
        <v>109.53859360776306</v>
      </c>
      <c r="GB12" s="17">
        <v>121.24389917229273</v>
      </c>
      <c r="GC12" s="17">
        <v>102.14543341609202</v>
      </c>
      <c r="GD12" s="17">
        <v>101.92922682617838</v>
      </c>
      <c r="GE12" s="17">
        <v>102.14669807497987</v>
      </c>
      <c r="GF12" s="17">
        <v>102.18779317422326</v>
      </c>
      <c r="GG12" s="17">
        <v>102.21737244206483</v>
      </c>
      <c r="GH12" s="17">
        <v>101.72707192888051</v>
      </c>
      <c r="GI12" s="17">
        <v>101.19211671847886</v>
      </c>
      <c r="GJ12" s="17">
        <v>105.21987462937557</v>
      </c>
      <c r="GK12" s="17">
        <v>110.71758641525942</v>
      </c>
      <c r="GL12" s="17">
        <v>119.36056249092802</v>
      </c>
      <c r="GM12" s="17">
        <v>120.05117516803342</v>
      </c>
      <c r="GN12" s="17">
        <v>121.24389917229273</v>
      </c>
    </row>
    <row r="13" spans="1:196" s="32" customFormat="1" ht="12.75" customHeight="1">
      <c r="A13" s="73" t="s">
        <v>3018</v>
      </c>
      <c r="B13" s="17">
        <v>990.29759176225161</v>
      </c>
      <c r="C13" s="17">
        <v>141.14507443441192</v>
      </c>
      <c r="D13" s="17">
        <v>165.89122179643874</v>
      </c>
      <c r="E13" s="17">
        <v>190.23101678824298</v>
      </c>
      <c r="F13" s="17">
        <v>208.10766994200961</v>
      </c>
      <c r="G13" s="17">
        <v>328.21061404803834</v>
      </c>
      <c r="H13" s="17">
        <v>337.43216332309032</v>
      </c>
      <c r="I13" s="17">
        <v>661.4145713719239</v>
      </c>
      <c r="J13" s="17">
        <v>581.72321697361258</v>
      </c>
      <c r="K13" s="17">
        <v>651.40510387223037</v>
      </c>
      <c r="L13" s="17">
        <v>719.98196730568225</v>
      </c>
      <c r="M13" s="17">
        <v>894.77881013259935</v>
      </c>
      <c r="N13" s="17">
        <v>990.29759176225161</v>
      </c>
      <c r="O13" s="17">
        <v>279.97707585748202</v>
      </c>
      <c r="P13" s="17">
        <v>111.89467520177669</v>
      </c>
      <c r="Q13" s="17">
        <v>150.47094255707606</v>
      </c>
      <c r="R13" s="17">
        <v>154.21870782624953</v>
      </c>
      <c r="S13" s="17">
        <v>160.46218708983665</v>
      </c>
      <c r="T13" s="17">
        <v>165.64029948011114</v>
      </c>
      <c r="U13" s="17">
        <v>167.60288873552128</v>
      </c>
      <c r="V13" s="17">
        <v>170.41924243236582</v>
      </c>
      <c r="W13" s="17">
        <v>175.82854123962298</v>
      </c>
      <c r="X13" s="17">
        <v>180.59177695243747</v>
      </c>
      <c r="Y13" s="17">
        <v>184.92666729822403</v>
      </c>
      <c r="Z13" s="17">
        <v>258.85886315553</v>
      </c>
      <c r="AA13" s="17">
        <v>279.97707585748202</v>
      </c>
      <c r="AB13" s="17">
        <v>131.51238159438731</v>
      </c>
      <c r="AC13" s="17">
        <v>105.08880462885246</v>
      </c>
      <c r="AD13" s="17">
        <v>111.02434702467654</v>
      </c>
      <c r="AE13" s="17">
        <v>112.19693001031277</v>
      </c>
      <c r="AF13" s="17">
        <v>112.6559604540422</v>
      </c>
      <c r="AG13" s="17">
        <v>114.52543722986097</v>
      </c>
      <c r="AH13" s="17">
        <v>118.32415221378818</v>
      </c>
      <c r="AI13" s="17">
        <v>121.46894740626428</v>
      </c>
      <c r="AJ13" s="17">
        <v>123.08157826065455</v>
      </c>
      <c r="AK13" s="17">
        <v>127.02550882396319</v>
      </c>
      <c r="AL13" s="17">
        <v>127.42442098424431</v>
      </c>
      <c r="AM13" s="17">
        <v>128.0293750773414</v>
      </c>
      <c r="AN13" s="17">
        <v>131.51238159438731</v>
      </c>
      <c r="AO13" s="17">
        <v>134.74261749089379</v>
      </c>
      <c r="AP13" s="17">
        <v>104.62131239786301</v>
      </c>
      <c r="AQ13" s="17">
        <v>106.71020374762594</v>
      </c>
      <c r="AR13" s="17">
        <v>111.75329289029203</v>
      </c>
      <c r="AS13" s="17">
        <v>118.58735901485178</v>
      </c>
      <c r="AT13" s="17">
        <v>121.77339762860014</v>
      </c>
      <c r="AU13" s="17">
        <v>125.44810838432356</v>
      </c>
      <c r="AV13" s="17">
        <v>123.57208909408499</v>
      </c>
      <c r="AW13" s="17">
        <v>121.99953884092194</v>
      </c>
      <c r="AX13" s="17">
        <v>121.13682399719619</v>
      </c>
      <c r="AY13" s="17">
        <v>122.53546038035697</v>
      </c>
      <c r="AZ13" s="17">
        <v>126.98031306234152</v>
      </c>
      <c r="BA13" s="17">
        <v>134.74261749089379</v>
      </c>
      <c r="BB13" s="17">
        <v>112.09192095189103</v>
      </c>
      <c r="BC13" s="17">
        <v>101.11402936500984</v>
      </c>
      <c r="BD13" s="17">
        <v>103.81572000928007</v>
      </c>
      <c r="BE13" s="17">
        <v>103.31803540648363</v>
      </c>
      <c r="BF13" s="17">
        <v>106.17458555629484</v>
      </c>
      <c r="BG13" s="17">
        <v>107.11103515614965</v>
      </c>
      <c r="BH13" s="17">
        <v>110.56313956067021</v>
      </c>
      <c r="BI13" s="17">
        <v>110.79958842105313</v>
      </c>
      <c r="BJ13" s="17">
        <v>109.39979976954395</v>
      </c>
      <c r="BK13" s="17">
        <v>109.19955919755822</v>
      </c>
      <c r="BL13" s="17">
        <v>108.78246078950127</v>
      </c>
      <c r="BM13" s="17">
        <v>112.07977742463736</v>
      </c>
      <c r="BN13" s="17">
        <v>112.09192095189103</v>
      </c>
      <c r="BO13" s="17">
        <v>121.10080394735105</v>
      </c>
      <c r="BP13" s="17">
        <v>101.57385181178127</v>
      </c>
      <c r="BQ13" s="17">
        <v>102.23403852100552</v>
      </c>
      <c r="BR13" s="17">
        <v>102.58462171752507</v>
      </c>
      <c r="BS13" s="17">
        <v>103.54486459760237</v>
      </c>
      <c r="BT13" s="17">
        <v>106.98861832926035</v>
      </c>
      <c r="BU13" s="17">
        <v>108.38920723502984</v>
      </c>
      <c r="BV13" s="17">
        <v>107.72418012559346</v>
      </c>
      <c r="BW13" s="17">
        <v>104.91843162109265</v>
      </c>
      <c r="BX13" s="17">
        <v>107.32021958149525</v>
      </c>
      <c r="BY13" s="17">
        <v>107.84564871894685</v>
      </c>
      <c r="BZ13" s="17">
        <v>115.44642093704505</v>
      </c>
      <c r="CA13" s="17">
        <v>121.10080394735105</v>
      </c>
      <c r="CB13" s="17">
        <v>140.54298956761212</v>
      </c>
      <c r="CC13" s="17">
        <v>105.3775044989804</v>
      </c>
      <c r="CD13" s="17">
        <v>107.20133727908674</v>
      </c>
      <c r="CE13" s="17">
        <v>108.7709004062515</v>
      </c>
      <c r="CF13" s="17">
        <v>114.71552957422799</v>
      </c>
      <c r="CG13" s="17">
        <v>126.3088566306516</v>
      </c>
      <c r="CH13" s="17">
        <v>138.98875965320931</v>
      </c>
      <c r="CI13" s="17">
        <v>139.82594835538197</v>
      </c>
      <c r="CJ13" s="17">
        <v>134.36670789880134</v>
      </c>
      <c r="CK13" s="17">
        <v>134.35776403516851</v>
      </c>
      <c r="CL13" s="17">
        <v>139.40803900978455</v>
      </c>
      <c r="CM13" s="17">
        <v>140.55477106610931</v>
      </c>
      <c r="CN13" s="17">
        <v>140.54298956761212</v>
      </c>
      <c r="CO13" s="17">
        <v>111.85726454530669</v>
      </c>
      <c r="CP13" s="17">
        <v>102.49839249964421</v>
      </c>
      <c r="CQ13" s="17">
        <v>104.49157563671065</v>
      </c>
      <c r="CR13" s="17">
        <v>106.892253314613</v>
      </c>
      <c r="CS13" s="17">
        <v>107.28104575053996</v>
      </c>
      <c r="CT13" s="17">
        <v>110.83026270305405</v>
      </c>
      <c r="CU13" s="17">
        <v>111.68684087758234</v>
      </c>
      <c r="CV13" s="17">
        <v>109.64805612714439</v>
      </c>
      <c r="CW13" s="17">
        <v>108.14134706283154</v>
      </c>
      <c r="CX13" s="17">
        <v>108.69560959213555</v>
      </c>
      <c r="CY13" s="17">
        <v>110.13876867321939</v>
      </c>
      <c r="CZ13" s="17">
        <v>112.11792137271033</v>
      </c>
      <c r="DA13" s="17">
        <v>111.85726454530669</v>
      </c>
      <c r="DB13" s="17">
        <v>104.82404600123854</v>
      </c>
      <c r="DC13" s="17">
        <v>100.48890432466051</v>
      </c>
      <c r="DD13" s="17">
        <v>101.7381915468045</v>
      </c>
      <c r="DE13" s="17">
        <v>102.09495602572139</v>
      </c>
      <c r="DF13" s="17">
        <v>104.13309416044719</v>
      </c>
      <c r="DG13" s="17">
        <v>109.26383651005239</v>
      </c>
      <c r="DH13" s="17">
        <v>109.97072571613415</v>
      </c>
      <c r="DI13" s="17">
        <v>106.50759544016042</v>
      </c>
      <c r="DJ13" s="17">
        <v>103.02832025779108</v>
      </c>
      <c r="DK13" s="17">
        <v>102.25812065380239</v>
      </c>
      <c r="DL13" s="17">
        <v>103.01080887601455</v>
      </c>
      <c r="DM13" s="17">
        <v>102.48855154570531</v>
      </c>
      <c r="DN13" s="17">
        <v>104.82404600123854</v>
      </c>
      <c r="DO13" s="17">
        <v>102.3547413690338</v>
      </c>
      <c r="DP13" s="17">
        <v>101.58993175220563</v>
      </c>
      <c r="DQ13" s="17">
        <v>101.91323096494627</v>
      </c>
      <c r="DR13" s="17">
        <v>101.31424692870414</v>
      </c>
      <c r="DS13" s="17">
        <v>103.77926612169884</v>
      </c>
      <c r="DT13" s="17">
        <v>105.97204279226078</v>
      </c>
      <c r="DU13" s="17">
        <v>107.10238729459276</v>
      </c>
      <c r="DV13" s="17">
        <v>104.52468314616601</v>
      </c>
      <c r="DW13" s="17">
        <v>101.86806863017888</v>
      </c>
      <c r="DX13" s="17">
        <v>101.15309363652739</v>
      </c>
      <c r="DY13" s="17">
        <v>100.95210367470018</v>
      </c>
      <c r="DZ13" s="17">
        <v>101.37755048981076</v>
      </c>
      <c r="EA13" s="17">
        <v>102.3547413690338</v>
      </c>
      <c r="EB13" s="17">
        <v>105.91815314179827</v>
      </c>
      <c r="EC13" s="17">
        <v>100.65257590850483</v>
      </c>
      <c r="ED13" s="17">
        <v>101.63582160475968</v>
      </c>
      <c r="EE13" s="17">
        <v>102.67873359420412</v>
      </c>
      <c r="EF13" s="17">
        <v>104.54252917637849</v>
      </c>
      <c r="EG13" s="17">
        <v>106.51641248191339</v>
      </c>
      <c r="EH13" s="17">
        <v>103.22987364649259</v>
      </c>
      <c r="EI13" s="17">
        <v>100.58877290277751</v>
      </c>
      <c r="EJ13" s="17">
        <v>100.45605605275641</v>
      </c>
      <c r="EK13" s="17">
        <v>100.34745494431101</v>
      </c>
      <c r="EL13" s="17">
        <v>104.09750373321171</v>
      </c>
      <c r="EM13" s="17">
        <v>105.80158733524489</v>
      </c>
      <c r="EN13" s="17">
        <v>105.91815314179827</v>
      </c>
      <c r="EO13" s="17">
        <v>101.77069563703667</v>
      </c>
      <c r="EP13" s="17">
        <v>99.655246057377582</v>
      </c>
      <c r="EQ13" s="17">
        <v>100.13384870804775</v>
      </c>
      <c r="ER13" s="17">
        <v>99.960169457794635</v>
      </c>
      <c r="ES13" s="17">
        <v>99.442656832890123</v>
      </c>
      <c r="ET13" s="17">
        <v>99.467338739248845</v>
      </c>
      <c r="EU13" s="17">
        <v>101.10666392508205</v>
      </c>
      <c r="EV13" s="17">
        <v>101.17467606565671</v>
      </c>
      <c r="EW13" s="17">
        <v>100.76097506715149</v>
      </c>
      <c r="EX13" s="17">
        <v>100.45939957449195</v>
      </c>
      <c r="EY13" s="17">
        <v>100.71160184572612</v>
      </c>
      <c r="EZ13" s="17">
        <v>100.84292809160954</v>
      </c>
      <c r="FA13" s="17">
        <v>101.77069563703667</v>
      </c>
      <c r="FB13" s="17">
        <v>105.30009433633963</v>
      </c>
      <c r="FC13" s="17">
        <v>100.88514642213076</v>
      </c>
      <c r="FD13" s="17">
        <v>101.0967589104294</v>
      </c>
      <c r="FE13" s="17">
        <v>101.99261748832613</v>
      </c>
      <c r="FF13" s="17">
        <v>102.03097224573969</v>
      </c>
      <c r="FG13" s="17">
        <v>104.14912148289474</v>
      </c>
      <c r="FH13" s="17">
        <v>105.18890445661495</v>
      </c>
      <c r="FI13" s="17">
        <v>103.73327608990783</v>
      </c>
      <c r="FJ13" s="17">
        <v>102.95332631660847</v>
      </c>
      <c r="FK13" s="17">
        <v>102.93136278890293</v>
      </c>
      <c r="FL13" s="17">
        <v>103.80963268415961</v>
      </c>
      <c r="FM13" s="17">
        <v>104.38030892585751</v>
      </c>
      <c r="FN13" s="17">
        <v>105.30009433633963</v>
      </c>
      <c r="FO13" s="17">
        <v>104.92498924242788</v>
      </c>
      <c r="FP13" s="17">
        <v>101.10533905095222</v>
      </c>
      <c r="FQ13" s="17">
        <v>102.55795366660125</v>
      </c>
      <c r="FR13" s="17">
        <v>102.65828990221506</v>
      </c>
      <c r="FS13" s="17">
        <v>103.60328128670338</v>
      </c>
      <c r="FT13" s="17">
        <v>104.34953720666422</v>
      </c>
      <c r="FU13" s="17">
        <v>106.22379266222461</v>
      </c>
      <c r="FV13" s="17">
        <v>103.95172232189589</v>
      </c>
      <c r="FW13" s="17">
        <v>102.49209070922272</v>
      </c>
      <c r="FX13" s="17">
        <v>102.74776839601174</v>
      </c>
      <c r="FY13" s="17">
        <v>103.84651242687295</v>
      </c>
      <c r="FZ13" s="17">
        <v>104.04099137330407</v>
      </c>
      <c r="GA13" s="17">
        <v>104.92498924242788</v>
      </c>
      <c r="GB13" s="17">
        <v>122.13758789110855</v>
      </c>
      <c r="GC13" s="17">
        <v>101.54605363296373</v>
      </c>
      <c r="GD13" s="17">
        <v>100.76705888440027</v>
      </c>
      <c r="GE13" s="17">
        <v>100.80207978339715</v>
      </c>
      <c r="GF13" s="17">
        <v>101.51242070926631</v>
      </c>
      <c r="GG13" s="17">
        <v>103.28137584061436</v>
      </c>
      <c r="GH13" s="17">
        <v>105.54899437784795</v>
      </c>
      <c r="GI13" s="17">
        <v>104.94513522073809</v>
      </c>
      <c r="GJ13" s="17">
        <v>106.17240562925514</v>
      </c>
      <c r="GK13" s="17">
        <v>110.84685110190571</v>
      </c>
      <c r="GL13" s="17">
        <v>124.26579169739205</v>
      </c>
      <c r="GM13" s="17">
        <v>121.85705856585784</v>
      </c>
      <c r="GN13" s="17">
        <v>122.13758789110855</v>
      </c>
    </row>
    <row r="14" spans="1:196" s="32" customFormat="1" ht="12.75" customHeight="1">
      <c r="A14" s="73" t="s">
        <v>3019</v>
      </c>
      <c r="B14" s="17">
        <v>652.12470621948989</v>
      </c>
      <c r="C14" s="17">
        <v>107.79442888298433</v>
      </c>
      <c r="D14" s="17">
        <v>122.67726365133549</v>
      </c>
      <c r="E14" s="17">
        <v>142.41441776451111</v>
      </c>
      <c r="F14" s="17">
        <v>157.5411072102392</v>
      </c>
      <c r="G14" s="17">
        <v>188.14689866633412</v>
      </c>
      <c r="H14" s="17">
        <v>200.05894809878041</v>
      </c>
      <c r="I14" s="17">
        <v>257.07262191329244</v>
      </c>
      <c r="J14" s="17">
        <v>320.34534691245256</v>
      </c>
      <c r="K14" s="17">
        <v>346.70222353755548</v>
      </c>
      <c r="L14" s="17">
        <v>419.6182202688571</v>
      </c>
      <c r="M14" s="17">
        <v>490.75707142770477</v>
      </c>
      <c r="N14" s="17">
        <v>652.12470621948989</v>
      </c>
      <c r="O14" s="17">
        <v>158.04590896229993</v>
      </c>
      <c r="P14" s="17">
        <v>108.48619178997743</v>
      </c>
      <c r="Q14" s="17">
        <v>119.27662681793052</v>
      </c>
      <c r="R14" s="17">
        <v>124.30841857049739</v>
      </c>
      <c r="S14" s="17">
        <v>128.18576886837113</v>
      </c>
      <c r="T14" s="17">
        <v>133.51533235046554</v>
      </c>
      <c r="U14" s="17">
        <v>139.38170897455549</v>
      </c>
      <c r="V14" s="17">
        <v>141.72379608103799</v>
      </c>
      <c r="W14" s="17">
        <v>139.52028777933967</v>
      </c>
      <c r="X14" s="17">
        <v>138.60763574802007</v>
      </c>
      <c r="Y14" s="17">
        <v>139.5935487914679</v>
      </c>
      <c r="Z14" s="17">
        <v>150.15661346170404</v>
      </c>
      <c r="AA14" s="17">
        <v>158.04590896229993</v>
      </c>
      <c r="AB14" s="17">
        <v>133.41573660294836</v>
      </c>
      <c r="AC14" s="17">
        <v>106.82375392409882</v>
      </c>
      <c r="AD14" s="17">
        <v>115.21551222426665</v>
      </c>
      <c r="AE14" s="17">
        <v>116.1161131589254</v>
      </c>
      <c r="AF14" s="17">
        <v>123.27908285987834</v>
      </c>
      <c r="AG14" s="17">
        <v>127.55382480831578</v>
      </c>
      <c r="AH14" s="17">
        <v>126.97013381349971</v>
      </c>
      <c r="AI14" s="17">
        <v>129.27128437180423</v>
      </c>
      <c r="AJ14" s="17">
        <v>132.07621212585309</v>
      </c>
      <c r="AK14" s="17">
        <v>130.46407300164933</v>
      </c>
      <c r="AL14" s="17">
        <v>127.89762941267941</v>
      </c>
      <c r="AM14" s="17">
        <v>129.84778778654632</v>
      </c>
      <c r="AN14" s="17">
        <v>133.41573660294836</v>
      </c>
      <c r="AO14" s="17">
        <v>129.1958990242621</v>
      </c>
      <c r="AP14" s="17">
        <v>105.17352010611391</v>
      </c>
      <c r="AQ14" s="17">
        <v>109.01683779311855</v>
      </c>
      <c r="AR14" s="17">
        <v>114.72154629689663</v>
      </c>
      <c r="AS14" s="17">
        <v>116.48481855018547</v>
      </c>
      <c r="AT14" s="17">
        <v>119.02995753182913</v>
      </c>
      <c r="AU14" s="17">
        <v>126.68337762549307</v>
      </c>
      <c r="AV14" s="17">
        <v>125.86624596829009</v>
      </c>
      <c r="AW14" s="17">
        <v>125.38828072505925</v>
      </c>
      <c r="AX14" s="17">
        <v>122.85104593024955</v>
      </c>
      <c r="AY14" s="17">
        <v>121.62811746863818</v>
      </c>
      <c r="AZ14" s="17">
        <v>124.29525250723125</v>
      </c>
      <c r="BA14" s="17">
        <v>129.1958990242621</v>
      </c>
      <c r="BB14" s="17">
        <v>114.22621094416702</v>
      </c>
      <c r="BC14" s="17">
        <v>101.3580359313621</v>
      </c>
      <c r="BD14" s="17">
        <v>105.0403765787904</v>
      </c>
      <c r="BE14" s="17">
        <v>105.73906526490128</v>
      </c>
      <c r="BF14" s="17">
        <v>109.00249430967368</v>
      </c>
      <c r="BG14" s="17">
        <v>110.85945289083634</v>
      </c>
      <c r="BH14" s="17">
        <v>113.0174410218667</v>
      </c>
      <c r="BI14" s="17">
        <v>112.63537443378564</v>
      </c>
      <c r="BJ14" s="17">
        <v>110.59006375045981</v>
      </c>
      <c r="BK14" s="17">
        <v>107.59820702661051</v>
      </c>
      <c r="BL14" s="17">
        <v>107.42140644646605</v>
      </c>
      <c r="BM14" s="17">
        <v>110.74234414610974</v>
      </c>
      <c r="BN14" s="17">
        <v>114.22621094416702</v>
      </c>
      <c r="BO14" s="17">
        <v>114.68711236347082</v>
      </c>
      <c r="BP14" s="17">
        <v>102.75186217934808</v>
      </c>
      <c r="BQ14" s="17">
        <v>104.19879114454305</v>
      </c>
      <c r="BR14" s="17">
        <v>105.95180307381993</v>
      </c>
      <c r="BS14" s="17">
        <v>106.27647100830808</v>
      </c>
      <c r="BT14" s="17">
        <v>107.90493948847102</v>
      </c>
      <c r="BU14" s="17">
        <v>110.03546171534822</v>
      </c>
      <c r="BV14" s="17">
        <v>107.12760751127672</v>
      </c>
      <c r="BW14" s="17">
        <v>105.07300786907076</v>
      </c>
      <c r="BX14" s="17">
        <v>103.68038007221188</v>
      </c>
      <c r="BY14" s="17">
        <v>104.04288266164463</v>
      </c>
      <c r="BZ14" s="17">
        <v>111.68202329799088</v>
      </c>
      <c r="CA14" s="17">
        <v>114.68711236347082</v>
      </c>
      <c r="CB14" s="17">
        <v>142.54411837542651</v>
      </c>
      <c r="CC14" s="17">
        <v>103.99623044304384</v>
      </c>
      <c r="CD14" s="17">
        <v>104.42681499962549</v>
      </c>
      <c r="CE14" s="17">
        <v>106.43186828157172</v>
      </c>
      <c r="CF14" s="17">
        <v>115.02716222167979</v>
      </c>
      <c r="CG14" s="17">
        <v>121.82013581786973</v>
      </c>
      <c r="CH14" s="17">
        <v>136.65861152901024</v>
      </c>
      <c r="CI14" s="17">
        <v>139.10893497081946</v>
      </c>
      <c r="CJ14" s="17">
        <v>133.31847939680304</v>
      </c>
      <c r="CK14" s="17">
        <v>132.93904366622812</v>
      </c>
      <c r="CL14" s="17">
        <v>136.32619441014745</v>
      </c>
      <c r="CM14" s="17">
        <v>139.0987006742765</v>
      </c>
      <c r="CN14" s="17">
        <v>142.54411837542651</v>
      </c>
      <c r="CO14" s="17">
        <v>107.5290737788889</v>
      </c>
      <c r="CP14" s="17">
        <v>102.82145207282881</v>
      </c>
      <c r="CQ14" s="17">
        <v>103.54598480692441</v>
      </c>
      <c r="CR14" s="17">
        <v>104.64062641183448</v>
      </c>
      <c r="CS14" s="17">
        <v>105.12981875777949</v>
      </c>
      <c r="CT14" s="17">
        <v>106.49028038896802</v>
      </c>
      <c r="CU14" s="17">
        <v>105.92465214174976</v>
      </c>
      <c r="CV14" s="17">
        <v>105.69473543995964</v>
      </c>
      <c r="CW14" s="17">
        <v>103.9232342339732</v>
      </c>
      <c r="CX14" s="17">
        <v>104.25606557879989</v>
      </c>
      <c r="CY14" s="17">
        <v>105.58087897892436</v>
      </c>
      <c r="CZ14" s="17">
        <v>105.484396645476</v>
      </c>
      <c r="DA14" s="17">
        <v>107.5290737788889</v>
      </c>
      <c r="DB14" s="17">
        <v>104.06148009949179</v>
      </c>
      <c r="DC14" s="17">
        <v>101.90290558828801</v>
      </c>
      <c r="DD14" s="17">
        <v>104.10864596299336</v>
      </c>
      <c r="DE14" s="17">
        <v>105.02368980833559</v>
      </c>
      <c r="DF14" s="17">
        <v>106.68764576370387</v>
      </c>
      <c r="DG14" s="17">
        <v>108.94418161695026</v>
      </c>
      <c r="DH14" s="17">
        <v>108.70296018295346</v>
      </c>
      <c r="DI14" s="17">
        <v>106.93674212336859</v>
      </c>
      <c r="DJ14" s="17">
        <v>102.39096007351942</v>
      </c>
      <c r="DK14" s="17">
        <v>101.68222471343013</v>
      </c>
      <c r="DL14" s="17">
        <v>102.82875102786278</v>
      </c>
      <c r="DM14" s="17">
        <v>101.4197429387129</v>
      </c>
      <c r="DN14" s="17">
        <v>104.06148009949179</v>
      </c>
      <c r="DO14" s="17">
        <v>103.70674792573469</v>
      </c>
      <c r="DP14" s="17">
        <v>101.78643379841839</v>
      </c>
      <c r="DQ14" s="17">
        <v>103.13919649769123</v>
      </c>
      <c r="DR14" s="17">
        <v>102.41639225301383</v>
      </c>
      <c r="DS14" s="17">
        <v>101.64256131450769</v>
      </c>
      <c r="DT14" s="17">
        <v>103.63354710598638</v>
      </c>
      <c r="DU14" s="17">
        <v>105.46193403768171</v>
      </c>
      <c r="DV14" s="17">
        <v>103.91892016748487</v>
      </c>
      <c r="DW14" s="17">
        <v>102.23977220534211</v>
      </c>
      <c r="DX14" s="17">
        <v>99.739245609417111</v>
      </c>
      <c r="DY14" s="17">
        <v>99.948282442762505</v>
      </c>
      <c r="DZ14" s="17">
        <v>100.88484274912875</v>
      </c>
      <c r="EA14" s="17">
        <v>103.70674792573469</v>
      </c>
      <c r="EB14" s="17">
        <v>106.4830671354581</v>
      </c>
      <c r="EC14" s="17">
        <v>102.6260442671731</v>
      </c>
      <c r="ED14" s="17">
        <v>102.60742881085802</v>
      </c>
      <c r="EE14" s="17">
        <v>102.46135197794763</v>
      </c>
      <c r="EF14" s="17">
        <v>103.09404696694693</v>
      </c>
      <c r="EG14" s="17">
        <v>108.2979157692866</v>
      </c>
      <c r="EH14" s="17">
        <v>105.40638480841224</v>
      </c>
      <c r="EI14" s="17">
        <v>102.6634488564542</v>
      </c>
      <c r="EJ14" s="17">
        <v>101.06238950578262</v>
      </c>
      <c r="EK14" s="17">
        <v>100.31626969287049</v>
      </c>
      <c r="EL14" s="17">
        <v>102.02733502674279</v>
      </c>
      <c r="EM14" s="17">
        <v>105.51918502022393</v>
      </c>
      <c r="EN14" s="17">
        <v>106.4830671354581</v>
      </c>
      <c r="EO14" s="17">
        <v>99.451189127707906</v>
      </c>
      <c r="EP14" s="17">
        <v>100.38374095822999</v>
      </c>
      <c r="EQ14" s="17">
        <v>99.988582192051311</v>
      </c>
      <c r="ER14" s="17">
        <v>99.615819282536876</v>
      </c>
      <c r="ES14" s="17">
        <v>99.006096546066402</v>
      </c>
      <c r="ET14" s="17">
        <v>97.647285197373478</v>
      </c>
      <c r="EU14" s="17">
        <v>98.519123605703626</v>
      </c>
      <c r="EV14" s="17">
        <v>98.418584818339355</v>
      </c>
      <c r="EW14" s="17">
        <v>97.713361859452277</v>
      </c>
      <c r="EX14" s="17">
        <v>97.547796935024138</v>
      </c>
      <c r="EY14" s="17">
        <v>97.740282559481855</v>
      </c>
      <c r="EZ14" s="17">
        <v>98.637339671595839</v>
      </c>
      <c r="FA14" s="17">
        <v>99.451189127707906</v>
      </c>
      <c r="FB14" s="17">
        <v>105.84266701925633</v>
      </c>
      <c r="FC14" s="17">
        <v>101.46877043228449</v>
      </c>
      <c r="FD14" s="17">
        <v>101.96461892397623</v>
      </c>
      <c r="FE14" s="17">
        <v>102.01686634727784</v>
      </c>
      <c r="FF14" s="17">
        <v>100.71297771096457</v>
      </c>
      <c r="FG14" s="17">
        <v>103.1995702681017</v>
      </c>
      <c r="FH14" s="17">
        <v>104.80181509758999</v>
      </c>
      <c r="FI14" s="17">
        <v>102.50194686541488</v>
      </c>
      <c r="FJ14" s="17">
        <v>100.38679827251265</v>
      </c>
      <c r="FK14" s="17">
        <v>99.215993482966425</v>
      </c>
      <c r="FL14" s="17">
        <v>100.67242708772257</v>
      </c>
      <c r="FM14" s="17">
        <v>103.65920337843517</v>
      </c>
      <c r="FN14" s="17">
        <v>105.84266701925633</v>
      </c>
      <c r="FO14" s="17">
        <v>104.18688248123146</v>
      </c>
      <c r="FP14" s="17">
        <v>102.43601420599569</v>
      </c>
      <c r="FQ14" s="17">
        <v>104.06626653975381</v>
      </c>
      <c r="FR14" s="17">
        <v>103.64202789335502</v>
      </c>
      <c r="FS14" s="17">
        <v>104.00266136030616</v>
      </c>
      <c r="FT14" s="17">
        <v>104.4184279763027</v>
      </c>
      <c r="FU14" s="17">
        <v>106.79488345317962</v>
      </c>
      <c r="FV14" s="17">
        <v>103.38009257643921</v>
      </c>
      <c r="FW14" s="17">
        <v>102.90079864940726</v>
      </c>
      <c r="FX14" s="17">
        <v>101.39439608006937</v>
      </c>
      <c r="FY14" s="17">
        <v>101.8927008086347</v>
      </c>
      <c r="FZ14" s="17">
        <v>104.00884019817434</v>
      </c>
      <c r="GA14" s="17">
        <v>104.18688248123146</v>
      </c>
      <c r="GB14" s="17">
        <v>116.18414756270144</v>
      </c>
      <c r="GC14" s="17">
        <v>100.5620474382287</v>
      </c>
      <c r="GD14" s="17">
        <v>100.74516817637938</v>
      </c>
      <c r="GE14" s="17">
        <v>100.25738751901419</v>
      </c>
      <c r="GF14" s="17">
        <v>100.56807469508409</v>
      </c>
      <c r="GG14" s="17">
        <v>102.12013034281109</v>
      </c>
      <c r="GH14" s="17">
        <v>103.73419525474729</v>
      </c>
      <c r="GI14" s="17">
        <v>103.80440352291073</v>
      </c>
      <c r="GJ14" s="17">
        <v>105.08332750629043</v>
      </c>
      <c r="GK14" s="17">
        <v>107.71652785099045</v>
      </c>
      <c r="GL14" s="17">
        <v>116.03262719285992</v>
      </c>
      <c r="GM14" s="17">
        <v>115.3886935589953</v>
      </c>
      <c r="GN14" s="17">
        <v>116.18414756270144</v>
      </c>
    </row>
    <row r="15" spans="1:196" s="32" customFormat="1" ht="12.75" customHeight="1">
      <c r="A15" s="73" t="s">
        <v>3020</v>
      </c>
      <c r="B15" s="17">
        <v>613.19573956872603</v>
      </c>
      <c r="C15" s="17">
        <v>132.48486149193749</v>
      </c>
      <c r="D15" s="17">
        <v>156.72020388393463</v>
      </c>
      <c r="E15" s="17">
        <v>179.4308945011125</v>
      </c>
      <c r="F15" s="17">
        <v>196.28077923165523</v>
      </c>
      <c r="G15" s="17">
        <v>236.90997311811296</v>
      </c>
      <c r="H15" s="17">
        <v>273.21969272295479</v>
      </c>
      <c r="I15" s="17">
        <v>308.97801053565956</v>
      </c>
      <c r="J15" s="17">
        <v>344.55331305133444</v>
      </c>
      <c r="K15" s="17">
        <v>414.95740352461922</v>
      </c>
      <c r="L15" s="17">
        <v>492.66311302099825</v>
      </c>
      <c r="M15" s="17">
        <v>556.51424503448698</v>
      </c>
      <c r="N15" s="17">
        <v>613.19573956872603</v>
      </c>
      <c r="O15" s="17">
        <v>152.36995921226239</v>
      </c>
      <c r="P15" s="17">
        <v>104.47177234897818</v>
      </c>
      <c r="Q15" s="17">
        <v>111.70519041113782</v>
      </c>
      <c r="R15" s="17">
        <v>115.89486428225868</v>
      </c>
      <c r="S15" s="17">
        <v>118.01624467624612</v>
      </c>
      <c r="T15" s="17">
        <v>122.66561710736545</v>
      </c>
      <c r="U15" s="17">
        <v>123.66230834634221</v>
      </c>
      <c r="V15" s="17">
        <v>121.1369429054068</v>
      </c>
      <c r="W15" s="17">
        <v>125.35637226437919</v>
      </c>
      <c r="X15" s="17">
        <v>130.45450796544597</v>
      </c>
      <c r="Y15" s="17">
        <v>135.54651554344667</v>
      </c>
      <c r="Z15" s="17">
        <v>138.31685777220756</v>
      </c>
      <c r="AA15" s="17">
        <v>152.36995921226239</v>
      </c>
      <c r="AB15" s="17">
        <v>125.67001826681479</v>
      </c>
      <c r="AC15" s="17">
        <v>105.14624311992971</v>
      </c>
      <c r="AD15" s="17">
        <v>111.84799975830772</v>
      </c>
      <c r="AE15" s="17">
        <v>114.24232509911538</v>
      </c>
      <c r="AF15" s="17">
        <v>114.10467136798201</v>
      </c>
      <c r="AG15" s="17">
        <v>116.16804705779764</v>
      </c>
      <c r="AH15" s="17">
        <v>117.58414185294856</v>
      </c>
      <c r="AI15" s="17">
        <v>119.98394098129231</v>
      </c>
      <c r="AJ15" s="17">
        <v>118.70286356269126</v>
      </c>
      <c r="AK15" s="17">
        <v>120.39739429009356</v>
      </c>
      <c r="AL15" s="17">
        <v>120.24394018282936</v>
      </c>
      <c r="AM15" s="17">
        <v>123.15930504174509</v>
      </c>
      <c r="AN15" s="17">
        <v>125.67001826681479</v>
      </c>
      <c r="AO15" s="17">
        <v>137.34949236884148</v>
      </c>
      <c r="AP15" s="17">
        <v>106.43832662919502</v>
      </c>
      <c r="AQ15" s="17">
        <v>108.13392953087902</v>
      </c>
      <c r="AR15" s="17">
        <v>113.11875458370221</v>
      </c>
      <c r="AS15" s="17">
        <v>121.54725637668757</v>
      </c>
      <c r="AT15" s="17">
        <v>123.34713655209994</v>
      </c>
      <c r="AU15" s="17">
        <v>123.51247409617048</v>
      </c>
      <c r="AV15" s="17">
        <v>119.41317037863787</v>
      </c>
      <c r="AW15" s="17">
        <v>119.44006902569116</v>
      </c>
      <c r="AX15" s="17">
        <v>120.24389699074747</v>
      </c>
      <c r="AY15" s="17">
        <v>124.15431707949733</v>
      </c>
      <c r="AZ15" s="17">
        <v>129.96741741939471</v>
      </c>
      <c r="BA15" s="17">
        <v>137.34949236884148</v>
      </c>
      <c r="BB15" s="17">
        <v>109.72502711675057</v>
      </c>
      <c r="BC15" s="17">
        <v>104.15185937362055</v>
      </c>
      <c r="BD15" s="17">
        <v>105.34066258838632</v>
      </c>
      <c r="BE15" s="17">
        <v>105.79667010802247</v>
      </c>
      <c r="BF15" s="17">
        <v>106.0016578017587</v>
      </c>
      <c r="BG15" s="17">
        <v>112.14397750239505</v>
      </c>
      <c r="BH15" s="17">
        <v>112.22643960484207</v>
      </c>
      <c r="BI15" s="17">
        <v>113.57561835838503</v>
      </c>
      <c r="BJ15" s="17">
        <v>110.54971854088942</v>
      </c>
      <c r="BK15" s="17">
        <v>110.78263169687241</v>
      </c>
      <c r="BL15" s="17">
        <v>110.23250101882265</v>
      </c>
      <c r="BM15" s="17">
        <v>109.45282028309762</v>
      </c>
      <c r="BN15" s="17">
        <v>109.72502711675057</v>
      </c>
      <c r="BO15" s="17">
        <v>114.99262500161092</v>
      </c>
      <c r="BP15" s="17">
        <v>102.10301064985585</v>
      </c>
      <c r="BQ15" s="17">
        <v>103.05015240338062</v>
      </c>
      <c r="BR15" s="17">
        <v>103.7800374463159</v>
      </c>
      <c r="BS15" s="17">
        <v>104.5299260331128</v>
      </c>
      <c r="BT15" s="17">
        <v>106.87007991781761</v>
      </c>
      <c r="BU15" s="17">
        <v>109.064461171354</v>
      </c>
      <c r="BV15" s="17">
        <v>106.83228007411701</v>
      </c>
      <c r="BW15" s="17">
        <v>105.66807994828169</v>
      </c>
      <c r="BX15" s="17">
        <v>106.35135789102898</v>
      </c>
      <c r="BY15" s="17">
        <v>107.28409625438624</v>
      </c>
      <c r="BZ15" s="17">
        <v>111.59579099016308</v>
      </c>
      <c r="CA15" s="17">
        <v>114.99262500161092</v>
      </c>
      <c r="CB15" s="17">
        <v>148.16195865552302</v>
      </c>
      <c r="CC15" s="17">
        <v>102.68906830383553</v>
      </c>
      <c r="CD15" s="17">
        <v>104.50704640258479</v>
      </c>
      <c r="CE15" s="17">
        <v>108.13273562690023</v>
      </c>
      <c r="CF15" s="17">
        <v>115.29611479773936</v>
      </c>
      <c r="CG15" s="17">
        <v>124.42408852209563</v>
      </c>
      <c r="CH15" s="17">
        <v>132.70608740562679</v>
      </c>
      <c r="CI15" s="17">
        <v>135.03110960068904</v>
      </c>
      <c r="CJ15" s="17">
        <v>134.43213134246886</v>
      </c>
      <c r="CK15" s="17">
        <v>137.80551822280165</v>
      </c>
      <c r="CL15" s="17">
        <v>140.72080116485552</v>
      </c>
      <c r="CM15" s="17">
        <v>144.7523741991595</v>
      </c>
      <c r="CN15" s="17">
        <v>148.16195865552302</v>
      </c>
      <c r="CO15" s="17">
        <v>111.52945686450295</v>
      </c>
      <c r="CP15" s="17">
        <v>101.11762202594623</v>
      </c>
      <c r="CQ15" s="17">
        <v>102.34759805086355</v>
      </c>
      <c r="CR15" s="17">
        <v>104.47136360823089</v>
      </c>
      <c r="CS15" s="17">
        <v>105.75550373977116</v>
      </c>
      <c r="CT15" s="17">
        <v>106.58036138910406</v>
      </c>
      <c r="CU15" s="17">
        <v>107.28867972677654</v>
      </c>
      <c r="CV15" s="17">
        <v>104.6244163125382</v>
      </c>
      <c r="CW15" s="17">
        <v>104.46767522100495</v>
      </c>
      <c r="CX15" s="17">
        <v>106.27202344690501</v>
      </c>
      <c r="CY15" s="17">
        <v>108.9584964084676</v>
      </c>
      <c r="CZ15" s="17">
        <v>111.17246239365468</v>
      </c>
      <c r="DA15" s="17">
        <v>111.52945686450295</v>
      </c>
      <c r="DB15" s="17">
        <v>105.34287208527398</v>
      </c>
      <c r="DC15" s="17">
        <v>100.41985863486541</v>
      </c>
      <c r="DD15" s="17">
        <v>101.25308529111979</v>
      </c>
      <c r="DE15" s="17">
        <v>102.32774089918428</v>
      </c>
      <c r="DF15" s="17">
        <v>103.91076186266903</v>
      </c>
      <c r="DG15" s="17">
        <v>104.96487698703709</v>
      </c>
      <c r="DH15" s="17">
        <v>103.80078119341934</v>
      </c>
      <c r="DI15" s="17">
        <v>103.11276877197166</v>
      </c>
      <c r="DJ15" s="17">
        <v>102.32896474626072</v>
      </c>
      <c r="DK15" s="17">
        <v>102.37173031081792</v>
      </c>
      <c r="DL15" s="17">
        <v>103.0326435038545</v>
      </c>
      <c r="DM15" s="17">
        <v>103.57930829297253</v>
      </c>
      <c r="DN15" s="17">
        <v>105.34287208527398</v>
      </c>
      <c r="DO15" s="17">
        <v>104.83483550329595</v>
      </c>
      <c r="DP15" s="17">
        <v>100.5652446705126</v>
      </c>
      <c r="DQ15" s="17">
        <v>100.70164917045889</v>
      </c>
      <c r="DR15" s="17">
        <v>100.48193893349071</v>
      </c>
      <c r="DS15" s="17">
        <v>101.50767183364866</v>
      </c>
      <c r="DT15" s="17">
        <v>102.3802669598693</v>
      </c>
      <c r="DU15" s="17">
        <v>102.76813831366469</v>
      </c>
      <c r="DV15" s="17">
        <v>102.40449880626541</v>
      </c>
      <c r="DW15" s="17">
        <v>102.11866298630309</v>
      </c>
      <c r="DX15" s="17">
        <v>101.84278340900568</v>
      </c>
      <c r="DY15" s="17">
        <v>102.10360652374028</v>
      </c>
      <c r="DZ15" s="17">
        <v>103.27890227772498</v>
      </c>
      <c r="EA15" s="17">
        <v>104.83483550329595</v>
      </c>
      <c r="EB15" s="17">
        <v>106.83636481748266</v>
      </c>
      <c r="EC15" s="17">
        <v>100.75711520707516</v>
      </c>
      <c r="ED15" s="17">
        <v>101.89734692755825</v>
      </c>
      <c r="EE15" s="17">
        <v>103.37126936171505</v>
      </c>
      <c r="EF15" s="17">
        <v>103.84941692735244</v>
      </c>
      <c r="EG15" s="17">
        <v>104.85617279182293</v>
      </c>
      <c r="EH15" s="17">
        <v>102.13971053819905</v>
      </c>
      <c r="EI15" s="17">
        <v>99.825526177081414</v>
      </c>
      <c r="EJ15" s="17">
        <v>100.27589752537789</v>
      </c>
      <c r="EK15" s="17">
        <v>100.30861018444435</v>
      </c>
      <c r="EL15" s="17">
        <v>102.99884031028863</v>
      </c>
      <c r="EM15" s="17">
        <v>105.47419877278071</v>
      </c>
      <c r="EN15" s="17">
        <v>106.83636481748266</v>
      </c>
      <c r="EO15" s="17">
        <v>99.465051263785085</v>
      </c>
      <c r="EP15" s="17">
        <v>99.441696994474796</v>
      </c>
      <c r="EQ15" s="17">
        <v>99.454799680802992</v>
      </c>
      <c r="ER15" s="17">
        <v>99.331807831666367</v>
      </c>
      <c r="ES15" s="17">
        <v>98.964513120529276</v>
      </c>
      <c r="ET15" s="17">
        <v>98.45382174444849</v>
      </c>
      <c r="EU15" s="17">
        <v>98.588239320937532</v>
      </c>
      <c r="EV15" s="17">
        <v>98.530123837802208</v>
      </c>
      <c r="EW15" s="17">
        <v>98.377574083588058</v>
      </c>
      <c r="EX15" s="17">
        <v>98.763117830686753</v>
      </c>
      <c r="EY15" s="17">
        <v>98.686260147122056</v>
      </c>
      <c r="EZ15" s="17">
        <v>99.052347765771273</v>
      </c>
      <c r="FA15" s="17">
        <v>99.465051263785085</v>
      </c>
      <c r="FB15" s="17">
        <v>108.36751647402399</v>
      </c>
      <c r="FC15" s="17">
        <v>101.27200624391936</v>
      </c>
      <c r="FD15" s="17">
        <v>101.61844548944326</v>
      </c>
      <c r="FE15" s="17">
        <v>102.42706267665753</v>
      </c>
      <c r="FF15" s="17">
        <v>103.25590526830024</v>
      </c>
      <c r="FG15" s="17">
        <v>103.59485484916682</v>
      </c>
      <c r="FH15" s="17">
        <v>104.50444372866595</v>
      </c>
      <c r="FI15" s="17">
        <v>103.23870030086069</v>
      </c>
      <c r="FJ15" s="17">
        <v>102.87220073615144</v>
      </c>
      <c r="FK15" s="17">
        <v>103.60349440793688</v>
      </c>
      <c r="FL15" s="17">
        <v>104.7457690929231</v>
      </c>
      <c r="FM15" s="17">
        <v>106.96701702793607</v>
      </c>
      <c r="FN15" s="17">
        <v>108.36751647402399</v>
      </c>
      <c r="FO15" s="17">
        <v>107.29765897537753</v>
      </c>
      <c r="FP15" s="17">
        <v>102.06501552816287</v>
      </c>
      <c r="FQ15" s="17">
        <v>103.60223980233513</v>
      </c>
      <c r="FR15" s="17">
        <v>104.5175034217024</v>
      </c>
      <c r="FS15" s="17">
        <v>106.70536986629546</v>
      </c>
      <c r="FT15" s="17">
        <v>106.25259966724505</v>
      </c>
      <c r="FU15" s="17">
        <v>105.93681541067839</v>
      </c>
      <c r="FV15" s="17">
        <v>102.91271117407877</v>
      </c>
      <c r="FW15" s="17">
        <v>102.45673813347294</v>
      </c>
      <c r="FX15" s="17">
        <v>104.71240713822768</v>
      </c>
      <c r="FY15" s="17">
        <v>104.925200864535</v>
      </c>
      <c r="FZ15" s="17">
        <v>105.53650527546235</v>
      </c>
      <c r="GA15" s="17">
        <v>107.29765897537753</v>
      </c>
      <c r="GB15" s="17">
        <v>120.59989994117859</v>
      </c>
      <c r="GC15" s="17">
        <v>101.70921761875411</v>
      </c>
      <c r="GD15" s="17">
        <v>102.42352273665595</v>
      </c>
      <c r="GE15" s="17">
        <v>102.80316139815496</v>
      </c>
      <c r="GF15" s="17">
        <v>103.61224695643226</v>
      </c>
      <c r="GG15" s="17">
        <v>105.42775211329352</v>
      </c>
      <c r="GH15" s="17">
        <v>106.07636622329215</v>
      </c>
      <c r="GI15" s="17">
        <v>106.99073485201372</v>
      </c>
      <c r="GJ15" s="17">
        <v>108.67210981703622</v>
      </c>
      <c r="GK15" s="17">
        <v>113.88925074024097</v>
      </c>
      <c r="GL15" s="17">
        <v>120.64732123878468</v>
      </c>
      <c r="GM15" s="17">
        <v>120.85404543381102</v>
      </c>
      <c r="GN15" s="17">
        <v>120.59989994117859</v>
      </c>
    </row>
    <row r="16" spans="1:196" s="32" customFormat="1" ht="12.75" customHeight="1">
      <c r="A16" s="73" t="s">
        <v>3021</v>
      </c>
      <c r="B16" s="14">
        <v>577.77820923566219</v>
      </c>
      <c r="C16" s="14">
        <v>115.65647736925814</v>
      </c>
      <c r="D16" s="14">
        <v>184.14546097210217</v>
      </c>
      <c r="E16" s="14">
        <v>216.15677680169779</v>
      </c>
      <c r="F16" s="14">
        <v>226.38156589275741</v>
      </c>
      <c r="G16" s="14">
        <v>264.77438305481036</v>
      </c>
      <c r="H16" s="14">
        <v>288.29004474834483</v>
      </c>
      <c r="I16" s="14">
        <v>315.28222940508783</v>
      </c>
      <c r="J16" s="14">
        <v>382.47739724269985</v>
      </c>
      <c r="K16" s="14">
        <v>419.75921733560347</v>
      </c>
      <c r="L16" s="14">
        <v>504.89810025167623</v>
      </c>
      <c r="M16" s="14">
        <v>537.06732122793812</v>
      </c>
      <c r="N16" s="14">
        <v>577.77820923566219</v>
      </c>
      <c r="O16" s="14">
        <v>159.67260148894377</v>
      </c>
      <c r="P16" s="14">
        <v>107.6717901277452</v>
      </c>
      <c r="Q16" s="14">
        <v>112.57001614720596</v>
      </c>
      <c r="R16" s="14">
        <v>123.90525079486505</v>
      </c>
      <c r="S16" s="14">
        <v>133.62972986526006</v>
      </c>
      <c r="T16" s="14">
        <v>139.06849207617267</v>
      </c>
      <c r="U16" s="14">
        <v>138.63167567305084</v>
      </c>
      <c r="V16" s="14">
        <v>142.35957455744597</v>
      </c>
      <c r="W16" s="14">
        <v>140.86165017835708</v>
      </c>
      <c r="X16" s="14">
        <v>138.14575646084381</v>
      </c>
      <c r="Y16" s="14">
        <v>149.9318469127254</v>
      </c>
      <c r="Z16" s="14">
        <v>157.47500938315042</v>
      </c>
      <c r="AA16" s="14">
        <v>159.67260148894377</v>
      </c>
      <c r="AB16" s="14">
        <v>123.89087061182286</v>
      </c>
      <c r="AC16" s="14">
        <v>105.12499235117787</v>
      </c>
      <c r="AD16" s="14">
        <v>110.50927288910837</v>
      </c>
      <c r="AE16" s="14">
        <v>110.80377419605367</v>
      </c>
      <c r="AF16" s="14">
        <v>111.04473702190909</v>
      </c>
      <c r="AG16" s="14">
        <v>111.31718954147398</v>
      </c>
      <c r="AH16" s="14">
        <v>115.45674362346381</v>
      </c>
      <c r="AI16" s="14">
        <v>119.67199830080469</v>
      </c>
      <c r="AJ16" s="14">
        <v>116.92781115628088</v>
      </c>
      <c r="AK16" s="14">
        <v>118.54632574552272</v>
      </c>
      <c r="AL16" s="14">
        <v>117.22746551288753</v>
      </c>
      <c r="AM16" s="14">
        <v>121.48309424527466</v>
      </c>
      <c r="AN16" s="14">
        <v>123.89087061182286</v>
      </c>
      <c r="AO16" s="14">
        <v>128.07566844637029</v>
      </c>
      <c r="AP16" s="14">
        <v>104.91091552208501</v>
      </c>
      <c r="AQ16" s="14">
        <v>107.02173788090312</v>
      </c>
      <c r="AR16" s="14">
        <v>112.27081014048035</v>
      </c>
      <c r="AS16" s="14">
        <v>118.5230451735074</v>
      </c>
      <c r="AT16" s="14">
        <v>128.20292824086039</v>
      </c>
      <c r="AU16" s="14">
        <v>130.31730716327502</v>
      </c>
      <c r="AV16" s="14">
        <v>123.84375529665562</v>
      </c>
      <c r="AW16" s="14">
        <v>119.43818310275593</v>
      </c>
      <c r="AX16" s="14">
        <v>118.66967147946951</v>
      </c>
      <c r="AY16" s="14">
        <v>119.26254266405792</v>
      </c>
      <c r="AZ16" s="14">
        <v>123.59044468201358</v>
      </c>
      <c r="BA16" s="14">
        <v>128.07566844637029</v>
      </c>
      <c r="BB16" s="14">
        <v>111.00664970044136</v>
      </c>
      <c r="BC16" s="14">
        <v>100.75409120306573</v>
      </c>
      <c r="BD16" s="14">
        <v>104.35612804048885</v>
      </c>
      <c r="BE16" s="14">
        <v>105.11334493963498</v>
      </c>
      <c r="BF16" s="14">
        <v>106.34776345076615</v>
      </c>
      <c r="BG16" s="14">
        <v>109.71356898810592</v>
      </c>
      <c r="BH16" s="14">
        <v>110.01594118236022</v>
      </c>
      <c r="BI16" s="14">
        <v>109.80047896766183</v>
      </c>
      <c r="BJ16" s="14">
        <v>107.25141437742609</v>
      </c>
      <c r="BK16" s="14">
        <v>107.67504084286941</v>
      </c>
      <c r="BL16" s="14">
        <v>109.04393376667967</v>
      </c>
      <c r="BM16" s="14">
        <v>109.1807297936015</v>
      </c>
      <c r="BN16" s="14">
        <v>111.00664970044136</v>
      </c>
      <c r="BO16" s="14">
        <v>115.37585878488774</v>
      </c>
      <c r="BP16" s="14">
        <v>101.99716007173404</v>
      </c>
      <c r="BQ16" s="14">
        <v>102.73419505434616</v>
      </c>
      <c r="BR16" s="14">
        <v>103.59834303659166</v>
      </c>
      <c r="BS16" s="14">
        <v>106.10867258817788</v>
      </c>
      <c r="BT16" s="14">
        <v>108.58239963238157</v>
      </c>
      <c r="BU16" s="14">
        <v>112.49590113005669</v>
      </c>
      <c r="BV16" s="14">
        <v>109.78530925035828</v>
      </c>
      <c r="BW16" s="14">
        <v>106.73617577860281</v>
      </c>
      <c r="BX16" s="14">
        <v>105.1930747317281</v>
      </c>
      <c r="BY16" s="14">
        <v>106.17442706363181</v>
      </c>
      <c r="BZ16" s="14">
        <v>110.92637041226743</v>
      </c>
      <c r="CA16" s="14">
        <v>115.37585878488774</v>
      </c>
      <c r="CB16" s="14">
        <v>137.92226308537354</v>
      </c>
      <c r="CC16" s="14">
        <v>103.57365605872877</v>
      </c>
      <c r="CD16" s="14">
        <v>105.50894718088924</v>
      </c>
      <c r="CE16" s="14">
        <v>107.00685643077233</v>
      </c>
      <c r="CF16" s="14">
        <v>110.90227754205921</v>
      </c>
      <c r="CG16" s="14">
        <v>120.1137452389692</v>
      </c>
      <c r="CH16" s="14">
        <v>133.96929345749524</v>
      </c>
      <c r="CI16" s="14">
        <v>131.86386960625768</v>
      </c>
      <c r="CJ16" s="14">
        <v>126.8594298733444</v>
      </c>
      <c r="CK16" s="14">
        <v>128.51550071337482</v>
      </c>
      <c r="CL16" s="14">
        <v>133.11998025105584</v>
      </c>
      <c r="CM16" s="14">
        <v>134.33431628748039</v>
      </c>
      <c r="CN16" s="14">
        <v>137.92226308537354</v>
      </c>
      <c r="CO16" s="14">
        <v>109.77728636911723</v>
      </c>
      <c r="CP16" s="14">
        <v>101.22093835065165</v>
      </c>
      <c r="CQ16" s="14">
        <v>102.54639099826591</v>
      </c>
      <c r="CR16" s="14">
        <v>103.6789296937787</v>
      </c>
      <c r="CS16" s="14">
        <v>105.93022347841368</v>
      </c>
      <c r="CT16" s="14">
        <v>108.15719240491077</v>
      </c>
      <c r="CU16" s="14">
        <v>108.11133222166791</v>
      </c>
      <c r="CV16" s="14">
        <v>104.39423322969633</v>
      </c>
      <c r="CW16" s="14">
        <v>102.76350454007128</v>
      </c>
      <c r="CX16" s="14">
        <v>103.10550478862524</v>
      </c>
      <c r="CY16" s="14">
        <v>105.33665615542201</v>
      </c>
      <c r="CZ16" s="14">
        <v>108.15495399253392</v>
      </c>
      <c r="DA16" s="14">
        <v>109.77728636911723</v>
      </c>
      <c r="DB16" s="14">
        <v>102.79950302630117</v>
      </c>
      <c r="DC16" s="14">
        <v>100.51394741653618</v>
      </c>
      <c r="DD16" s="14">
        <v>101.78432633185056</v>
      </c>
      <c r="DE16" s="14">
        <v>102.14065118569884</v>
      </c>
      <c r="DF16" s="14">
        <v>102.8677523027723</v>
      </c>
      <c r="DG16" s="14">
        <v>105.83161923105438</v>
      </c>
      <c r="DH16" s="14">
        <v>106.936997997969</v>
      </c>
      <c r="DI16" s="14">
        <v>103.70892995780576</v>
      </c>
      <c r="DJ16" s="14">
        <v>101.15265209715345</v>
      </c>
      <c r="DK16" s="14">
        <v>100.74826641082907</v>
      </c>
      <c r="DL16" s="14">
        <v>101.68449082466158</v>
      </c>
      <c r="DM16" s="14">
        <v>102.1421864871096</v>
      </c>
      <c r="DN16" s="14">
        <v>102.79950302630117</v>
      </c>
      <c r="DO16" s="14">
        <v>100.99616411608963</v>
      </c>
      <c r="DP16" s="14">
        <v>100.63551678128555</v>
      </c>
      <c r="DQ16" s="14">
        <v>100.40194396310559</v>
      </c>
      <c r="DR16" s="14">
        <v>100.2806674047826</v>
      </c>
      <c r="DS16" s="14">
        <v>102.3027159632254</v>
      </c>
      <c r="DT16" s="14">
        <v>104.77743466476626</v>
      </c>
      <c r="DU16" s="14">
        <v>104.5340535853113</v>
      </c>
      <c r="DV16" s="14">
        <v>103.00139606203275</v>
      </c>
      <c r="DW16" s="14">
        <v>99.501184468843149</v>
      </c>
      <c r="DX16" s="14">
        <v>99.129674222627301</v>
      </c>
      <c r="DY16" s="14">
        <v>99.699756612227986</v>
      </c>
      <c r="DZ16" s="14">
        <v>100.22090472961229</v>
      </c>
      <c r="EA16" s="14">
        <v>100.99616411608963</v>
      </c>
      <c r="EB16" s="14">
        <v>106.59911374636593</v>
      </c>
      <c r="EC16" s="14">
        <v>100.76034106092176</v>
      </c>
      <c r="ED16" s="14">
        <v>100.79339820186748</v>
      </c>
      <c r="EE16" s="14">
        <v>101.49171701510764</v>
      </c>
      <c r="EF16" s="14">
        <v>104.50816557491109</v>
      </c>
      <c r="EG16" s="14">
        <v>106.45514449145593</v>
      </c>
      <c r="EH16" s="14">
        <v>104.04514446212443</v>
      </c>
      <c r="EI16" s="14">
        <v>101.34516560686076</v>
      </c>
      <c r="EJ16" s="14">
        <v>100.24316919707974</v>
      </c>
      <c r="EK16" s="14">
        <v>100.22935451057432</v>
      </c>
      <c r="EL16" s="14">
        <v>102.91393469612842</v>
      </c>
      <c r="EM16" s="14">
        <v>105.09346227585709</v>
      </c>
      <c r="EN16" s="14">
        <v>106.59911374636593</v>
      </c>
      <c r="EO16" s="14">
        <v>103.71130511615374</v>
      </c>
      <c r="EP16" s="14">
        <v>100.74277925532931</v>
      </c>
      <c r="EQ16" s="14">
        <v>101.30330159988092</v>
      </c>
      <c r="ER16" s="14">
        <v>101.99077782209052</v>
      </c>
      <c r="ES16" s="14">
        <v>101.7702344099399</v>
      </c>
      <c r="ET16" s="14">
        <v>101.65154475175228</v>
      </c>
      <c r="EU16" s="14">
        <v>102.60194726296616</v>
      </c>
      <c r="EV16" s="14">
        <v>100.60996822212292</v>
      </c>
      <c r="EW16" s="14">
        <v>98.956777208418671</v>
      </c>
      <c r="EX16" s="14">
        <v>100.41360930319598</v>
      </c>
      <c r="EY16" s="14">
        <v>101.90954205593212</v>
      </c>
      <c r="EZ16" s="14">
        <v>102.47127216074685</v>
      </c>
      <c r="FA16" s="14">
        <v>103.71130511615374</v>
      </c>
      <c r="FB16" s="14">
        <v>105.30222604389037</v>
      </c>
      <c r="FC16" s="14">
        <v>100.9044061136166</v>
      </c>
      <c r="FD16" s="14">
        <v>101.58820830500133</v>
      </c>
      <c r="FE16" s="14">
        <v>102.08217922083831</v>
      </c>
      <c r="FF16" s="14">
        <v>101.88598722940529</v>
      </c>
      <c r="FG16" s="14">
        <v>102.12986390433332</v>
      </c>
      <c r="FH16" s="14">
        <v>102.61715270950913</v>
      </c>
      <c r="FI16" s="14">
        <v>101.3777929164176</v>
      </c>
      <c r="FJ16" s="14">
        <v>101.03987796972542</v>
      </c>
      <c r="FK16" s="14">
        <v>101.56797559105566</v>
      </c>
      <c r="FL16" s="14">
        <v>103.08420443642761</v>
      </c>
      <c r="FM16" s="14">
        <v>104.74577995374736</v>
      </c>
      <c r="FN16" s="14">
        <v>105.30222604389037</v>
      </c>
      <c r="FO16" s="14">
        <v>107.35377209258863</v>
      </c>
      <c r="FP16" s="14">
        <v>101.45661487396352</v>
      </c>
      <c r="FQ16" s="14">
        <v>103.53665936143661</v>
      </c>
      <c r="FR16" s="14">
        <v>104.07601404163115</v>
      </c>
      <c r="FS16" s="14">
        <v>104.26341303789637</v>
      </c>
      <c r="FT16" s="14">
        <v>105.22639500498852</v>
      </c>
      <c r="FU16" s="14">
        <v>105.14073380480839</v>
      </c>
      <c r="FV16" s="14">
        <v>104.1980913569198</v>
      </c>
      <c r="FW16" s="14">
        <v>102.91162366741651</v>
      </c>
      <c r="FX16" s="14">
        <v>102.97170052919158</v>
      </c>
      <c r="FY16" s="14">
        <v>103.77581507721041</v>
      </c>
      <c r="FZ16" s="14">
        <v>104.86487473194927</v>
      </c>
      <c r="GA16" s="14">
        <v>107.35377209258863</v>
      </c>
      <c r="GB16" s="14">
        <v>121.81502271731235</v>
      </c>
      <c r="GC16" s="14">
        <v>101.70229273862819</v>
      </c>
      <c r="GD16" s="14">
        <v>101.65385239205884</v>
      </c>
      <c r="GE16" s="14">
        <v>102.71142316197161</v>
      </c>
      <c r="GF16" s="14">
        <v>102.07458981467099</v>
      </c>
      <c r="GG16" s="14">
        <v>103.28369963162827</v>
      </c>
      <c r="GH16" s="14">
        <v>104.10607559331741</v>
      </c>
      <c r="GI16" s="14">
        <v>102.67208272535349</v>
      </c>
      <c r="GJ16" s="14">
        <v>102.43453812326509</v>
      </c>
      <c r="GK16" s="14">
        <v>106.29034710689298</v>
      </c>
      <c r="GL16" s="14">
        <v>115.45384288665097</v>
      </c>
      <c r="GM16" s="14">
        <v>119.59969684063032</v>
      </c>
      <c r="GN16" s="14">
        <v>121.81502271731235</v>
      </c>
    </row>
    <row r="17" spans="1:196" s="32" customFormat="1" ht="12.75" customHeight="1" thickBot="1">
      <c r="A17" s="136" t="s">
        <v>3022</v>
      </c>
      <c r="B17" s="87">
        <v>681.62036012705175</v>
      </c>
      <c r="C17" s="87">
        <v>119.61885490188125</v>
      </c>
      <c r="D17" s="87">
        <v>166.40406000845027</v>
      </c>
      <c r="E17" s="87">
        <v>187.17843961201436</v>
      </c>
      <c r="F17" s="87">
        <v>205.42298932876855</v>
      </c>
      <c r="G17" s="87">
        <v>254.603361942145</v>
      </c>
      <c r="H17" s="87">
        <v>309.25610672080086</v>
      </c>
      <c r="I17" s="87">
        <v>359.84646259695205</v>
      </c>
      <c r="J17" s="87">
        <v>395.53183548878457</v>
      </c>
      <c r="K17" s="87">
        <v>476.5466364394855</v>
      </c>
      <c r="L17" s="87">
        <v>549.46278567011086</v>
      </c>
      <c r="M17" s="87">
        <v>647.74106821392411</v>
      </c>
      <c r="N17" s="87">
        <v>681.62036012705175</v>
      </c>
      <c r="O17" s="87">
        <v>174.93176818228375</v>
      </c>
      <c r="P17" s="87">
        <v>101.64107273009944</v>
      </c>
      <c r="Q17" s="87">
        <v>107.70220673090174</v>
      </c>
      <c r="R17" s="87">
        <v>113.74733152792768</v>
      </c>
      <c r="S17" s="87">
        <v>122.18205559136382</v>
      </c>
      <c r="T17" s="87">
        <v>123.1249105069661</v>
      </c>
      <c r="U17" s="87">
        <v>126.04571942997322</v>
      </c>
      <c r="V17" s="87">
        <v>131.9801626901114</v>
      </c>
      <c r="W17" s="87">
        <v>134.61430430958572</v>
      </c>
      <c r="X17" s="87">
        <v>135.00652258032301</v>
      </c>
      <c r="Y17" s="87">
        <v>139.14762389782607</v>
      </c>
      <c r="Z17" s="87">
        <v>163.19737962745441</v>
      </c>
      <c r="AA17" s="87">
        <v>174.93176818228375</v>
      </c>
      <c r="AB17" s="87">
        <v>134.78553706181128</v>
      </c>
      <c r="AC17" s="87">
        <v>106.11525288066068</v>
      </c>
      <c r="AD17" s="87">
        <v>110.78815745795949</v>
      </c>
      <c r="AE17" s="87">
        <v>112.255314469542</v>
      </c>
      <c r="AF17" s="87">
        <v>113.72827100791383</v>
      </c>
      <c r="AG17" s="87">
        <v>116.23079729201523</v>
      </c>
      <c r="AH17" s="87">
        <v>116.0077832037295</v>
      </c>
      <c r="AI17" s="87">
        <v>119.3898905842334</v>
      </c>
      <c r="AJ17" s="87">
        <v>126.53182598179649</v>
      </c>
      <c r="AK17" s="87">
        <v>129.75180126087187</v>
      </c>
      <c r="AL17" s="87">
        <v>130.69705685416488</v>
      </c>
      <c r="AM17" s="87">
        <v>130.59335731417616</v>
      </c>
      <c r="AN17" s="87">
        <v>134.78553706181128</v>
      </c>
      <c r="AO17" s="87">
        <v>132.48219164243591</v>
      </c>
      <c r="AP17" s="87">
        <v>104.61758495641529</v>
      </c>
      <c r="AQ17" s="87">
        <v>106.63956682247684</v>
      </c>
      <c r="AR17" s="87">
        <v>111.56760628596408</v>
      </c>
      <c r="AS17" s="87">
        <v>117.71540893830816</v>
      </c>
      <c r="AT17" s="87">
        <v>121.66657176500412</v>
      </c>
      <c r="AU17" s="87">
        <v>125.73609642600691</v>
      </c>
      <c r="AV17" s="87">
        <v>120.8047136596966</v>
      </c>
      <c r="AW17" s="87">
        <v>120.30190638038323</v>
      </c>
      <c r="AX17" s="87">
        <v>118.03326712123365</v>
      </c>
      <c r="AY17" s="87">
        <v>119.74992973036591</v>
      </c>
      <c r="AZ17" s="87">
        <v>127.99671386885505</v>
      </c>
      <c r="BA17" s="87">
        <v>132.48219164243591</v>
      </c>
      <c r="BB17" s="87">
        <v>120.79511242589156</v>
      </c>
      <c r="BC17" s="87">
        <v>108.86908856403575</v>
      </c>
      <c r="BD17" s="87">
        <v>110.872465861238</v>
      </c>
      <c r="BE17" s="87">
        <v>112.29707291268053</v>
      </c>
      <c r="BF17" s="87">
        <v>116.2945054075979</v>
      </c>
      <c r="BG17" s="87">
        <v>118.62391003031101</v>
      </c>
      <c r="BH17" s="87">
        <v>121.29791369303169</v>
      </c>
      <c r="BI17" s="87">
        <v>121.24770055465459</v>
      </c>
      <c r="BJ17" s="87">
        <v>117.97432081746398</v>
      </c>
      <c r="BK17" s="87">
        <v>119.28293407003594</v>
      </c>
      <c r="BL17" s="87">
        <v>118.6692241732372</v>
      </c>
      <c r="BM17" s="87">
        <v>118.73052433621525</v>
      </c>
      <c r="BN17" s="87">
        <v>120.79511242589156</v>
      </c>
      <c r="BO17" s="87">
        <v>117.93150366716813</v>
      </c>
      <c r="BP17" s="87">
        <v>102.359092351402</v>
      </c>
      <c r="BQ17" s="87">
        <v>103.11076873750341</v>
      </c>
      <c r="BR17" s="87">
        <v>103.69667590949389</v>
      </c>
      <c r="BS17" s="87">
        <v>104.08212887679626</v>
      </c>
      <c r="BT17" s="87">
        <v>107.3960494266037</v>
      </c>
      <c r="BU17" s="87">
        <v>109.67566447463368</v>
      </c>
      <c r="BV17" s="87">
        <v>108.48052018027579</v>
      </c>
      <c r="BW17" s="87">
        <v>106.13131402748506</v>
      </c>
      <c r="BX17" s="87">
        <v>106.82410789492785</v>
      </c>
      <c r="BY17" s="87">
        <v>106.85933129767564</v>
      </c>
      <c r="BZ17" s="87">
        <v>112.18441473807034</v>
      </c>
      <c r="CA17" s="87">
        <v>117.93150366716813</v>
      </c>
      <c r="CB17" s="87">
        <v>137.23035764172931</v>
      </c>
      <c r="CC17" s="87">
        <v>102.61935799593127</v>
      </c>
      <c r="CD17" s="87">
        <v>104.50692605734892</v>
      </c>
      <c r="CE17" s="87">
        <v>106.13353143259259</v>
      </c>
      <c r="CF17" s="87">
        <v>111.53389528009647</v>
      </c>
      <c r="CG17" s="87">
        <v>120.9240652762106</v>
      </c>
      <c r="CH17" s="87">
        <v>131.06364698807835</v>
      </c>
      <c r="CI17" s="87">
        <v>131.32360712664416</v>
      </c>
      <c r="CJ17" s="87">
        <v>128.35072039526463</v>
      </c>
      <c r="CK17" s="87">
        <v>129.84848887699548</v>
      </c>
      <c r="CL17" s="87">
        <v>135.73053216278106</v>
      </c>
      <c r="CM17" s="87">
        <v>135.70250295525196</v>
      </c>
      <c r="CN17" s="87">
        <v>137.23035764172931</v>
      </c>
      <c r="CO17" s="87">
        <v>110.23509748249984</v>
      </c>
      <c r="CP17" s="87">
        <v>102.16103283626377</v>
      </c>
      <c r="CQ17" s="87">
        <v>103.49925553577599</v>
      </c>
      <c r="CR17" s="87">
        <v>104.57801848925278</v>
      </c>
      <c r="CS17" s="87">
        <v>105.27001610909966</v>
      </c>
      <c r="CT17" s="87">
        <v>107.25034108118876</v>
      </c>
      <c r="CU17" s="87">
        <v>107.46111145878021</v>
      </c>
      <c r="CV17" s="87">
        <v>105.7749884174456</v>
      </c>
      <c r="CW17" s="87">
        <v>105.027882619633</v>
      </c>
      <c r="CX17" s="87">
        <v>106.20607465762961</v>
      </c>
      <c r="CY17" s="87">
        <v>107.60426172737918</v>
      </c>
      <c r="CZ17" s="87">
        <v>109.67638356166994</v>
      </c>
      <c r="DA17" s="87">
        <v>110.23509748249984</v>
      </c>
      <c r="DB17" s="87">
        <v>101.10206109259796</v>
      </c>
      <c r="DC17" s="87">
        <v>101.0995919585684</v>
      </c>
      <c r="DD17" s="87">
        <v>102.2118477894365</v>
      </c>
      <c r="DE17" s="87">
        <v>102.40026348035501</v>
      </c>
      <c r="DF17" s="87">
        <v>104.73390927740762</v>
      </c>
      <c r="DG17" s="87">
        <v>107.20178174737724</v>
      </c>
      <c r="DH17" s="87">
        <v>107.43902915777362</v>
      </c>
      <c r="DI17" s="87">
        <v>103.22045125619859</v>
      </c>
      <c r="DJ17" s="87">
        <v>99.760077899848767</v>
      </c>
      <c r="DK17" s="87">
        <v>99.589987974167897</v>
      </c>
      <c r="DL17" s="87">
        <v>99.478146908097841</v>
      </c>
      <c r="DM17" s="87">
        <v>99.568201885042058</v>
      </c>
      <c r="DN17" s="87">
        <v>101.10206109259796</v>
      </c>
      <c r="DO17" s="87">
        <v>100.48645159898513</v>
      </c>
      <c r="DP17" s="87">
        <v>100.85455570690954</v>
      </c>
      <c r="DQ17" s="87">
        <v>100.62926622139339</v>
      </c>
      <c r="DR17" s="87">
        <v>99.868279236539763</v>
      </c>
      <c r="DS17" s="87">
        <v>101.079937397645</v>
      </c>
      <c r="DT17" s="87">
        <v>103.20238781520466</v>
      </c>
      <c r="DU17" s="87">
        <v>103.00368424691733</v>
      </c>
      <c r="DV17" s="87">
        <v>101.66452538356592</v>
      </c>
      <c r="DW17" s="87">
        <v>100.76481665400752</v>
      </c>
      <c r="DX17" s="87">
        <v>100.08158603142354</v>
      </c>
      <c r="DY17" s="87">
        <v>99.346565457107232</v>
      </c>
      <c r="DZ17" s="87">
        <v>99.552403909482237</v>
      </c>
      <c r="EA17" s="87">
        <v>100.48645159898513</v>
      </c>
      <c r="EB17" s="87">
        <v>105.67823756184151</v>
      </c>
      <c r="EC17" s="87">
        <v>101.56520263385191</v>
      </c>
      <c r="ED17" s="87">
        <v>102.00777281893684</v>
      </c>
      <c r="EE17" s="87">
        <v>102.36734558824526</v>
      </c>
      <c r="EF17" s="87">
        <v>104.41057754720124</v>
      </c>
      <c r="EG17" s="87">
        <v>105.38042623028116</v>
      </c>
      <c r="EH17" s="87">
        <v>102.51510034438948</v>
      </c>
      <c r="EI17" s="87">
        <v>99.73980872515159</v>
      </c>
      <c r="EJ17" s="87">
        <v>99.443751135068723</v>
      </c>
      <c r="EK17" s="87">
        <v>99.597942666531836</v>
      </c>
      <c r="EL17" s="87">
        <v>102.4391820026182</v>
      </c>
      <c r="EM17" s="87">
        <v>104.73612717512862</v>
      </c>
      <c r="EN17" s="87">
        <v>105.67823756184151</v>
      </c>
      <c r="EO17" s="87">
        <v>101.96151598526555</v>
      </c>
      <c r="EP17" s="87">
        <v>100.403248461961</v>
      </c>
      <c r="EQ17" s="87">
        <v>100.44565372070477</v>
      </c>
      <c r="ER17" s="87">
        <v>100.13031047866616</v>
      </c>
      <c r="ES17" s="87">
        <v>99.597144426975333</v>
      </c>
      <c r="ET17" s="87">
        <v>99.756505191022725</v>
      </c>
      <c r="EU17" s="87">
        <v>99.433795454176732</v>
      </c>
      <c r="EV17" s="87">
        <v>99.925325290810079</v>
      </c>
      <c r="EW17" s="87">
        <v>99.58409666127271</v>
      </c>
      <c r="EX17" s="87">
        <v>100.13679563378813</v>
      </c>
      <c r="EY17" s="87">
        <v>100.14065000684744</v>
      </c>
      <c r="EZ17" s="87">
        <v>100.88165614666289</v>
      </c>
      <c r="FA17" s="87">
        <v>101.96151598526555</v>
      </c>
      <c r="FB17" s="87">
        <v>106.52921825746024</v>
      </c>
      <c r="FC17" s="87">
        <v>101.05722437256399</v>
      </c>
      <c r="FD17" s="87">
        <v>102.00392379092933</v>
      </c>
      <c r="FE17" s="87">
        <v>102.90915968997952</v>
      </c>
      <c r="FF17" s="87">
        <v>102.44202949480545</v>
      </c>
      <c r="FG17" s="87">
        <v>103.84263009984058</v>
      </c>
      <c r="FH17" s="87">
        <v>105.20992931623832</v>
      </c>
      <c r="FI17" s="87">
        <v>104.03961650588568</v>
      </c>
      <c r="FJ17" s="87">
        <v>103.63479482934066</v>
      </c>
      <c r="FK17" s="87">
        <v>104.0479550203215</v>
      </c>
      <c r="FL17" s="87">
        <v>104.59472996171937</v>
      </c>
      <c r="FM17" s="87">
        <v>105.35296190949921</v>
      </c>
      <c r="FN17" s="87">
        <v>106.52921825746024</v>
      </c>
      <c r="FO17" s="87">
        <v>103.73938684870832</v>
      </c>
      <c r="FP17" s="87">
        <v>101.5843068714765</v>
      </c>
      <c r="FQ17" s="87">
        <v>102.85318641234798</v>
      </c>
      <c r="FR17" s="87">
        <v>102.83847373140856</v>
      </c>
      <c r="FS17" s="87">
        <v>103.49772487714182</v>
      </c>
      <c r="FT17" s="87">
        <v>104.63368502875781</v>
      </c>
      <c r="FU17" s="87">
        <v>104.63486174798282</v>
      </c>
      <c r="FV17" s="87">
        <v>102.83010091438844</v>
      </c>
      <c r="FW17" s="87">
        <v>100.8964773791524</v>
      </c>
      <c r="FX17" s="87">
        <v>101.70244196068872</v>
      </c>
      <c r="FY17" s="87">
        <v>101.42830001194045</v>
      </c>
      <c r="FZ17" s="87">
        <v>101.85620652797118</v>
      </c>
      <c r="GA17" s="87">
        <v>103.73938684870832</v>
      </c>
      <c r="GB17" s="87">
        <v>119.47528663461486</v>
      </c>
      <c r="GC17" s="87">
        <v>101.99125542631249</v>
      </c>
      <c r="GD17" s="87">
        <v>101.73801910870621</v>
      </c>
      <c r="GE17" s="87">
        <v>101.19374816294626</v>
      </c>
      <c r="GF17" s="87">
        <v>101.52483369187605</v>
      </c>
      <c r="GG17" s="87">
        <v>103.38339037255768</v>
      </c>
      <c r="GH17" s="87">
        <v>105.80886370125762</v>
      </c>
      <c r="GI17" s="87">
        <v>104.84583999715392</v>
      </c>
      <c r="GJ17" s="87">
        <v>105.81735638519962</v>
      </c>
      <c r="GK17" s="87">
        <v>109.65563220907488</v>
      </c>
      <c r="GL17" s="87">
        <v>120.52746870105292</v>
      </c>
      <c r="GM17" s="87">
        <v>120.06771585307658</v>
      </c>
      <c r="GN17" s="87">
        <v>119.47528663461486</v>
      </c>
    </row>
    <row r="18" spans="1:196" s="32" customFormat="1" ht="5.0999999999999996" customHeight="1">
      <c r="A18" s="30"/>
      <c r="B18" s="34"/>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c r="FU18" s="34"/>
      <c r="FV18" s="34"/>
      <c r="FW18" s="34"/>
      <c r="FX18" s="34"/>
      <c r="FY18" s="34"/>
      <c r="FZ18" s="34"/>
      <c r="GA18" s="34"/>
      <c r="GB18" s="34"/>
      <c r="GC18" s="34"/>
      <c r="GD18" s="34"/>
      <c r="GE18" s="34"/>
      <c r="GF18" s="34"/>
      <c r="GG18" s="34"/>
      <c r="GH18" s="34"/>
      <c r="GI18" s="34"/>
      <c r="GJ18" s="34"/>
      <c r="GK18" s="34"/>
      <c r="GL18" s="34"/>
      <c r="GM18" s="34"/>
      <c r="GN18" s="34"/>
    </row>
    <row r="19" spans="1:196" s="32" customFormat="1" ht="12.75" customHeight="1">
      <c r="A19" s="155" t="s">
        <v>2924</v>
      </c>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c r="FS19" s="34"/>
      <c r="FT19" s="34"/>
      <c r="FU19" s="34"/>
      <c r="FV19" s="34"/>
      <c r="FW19" s="34"/>
      <c r="FX19" s="34"/>
      <c r="FY19" s="34"/>
      <c r="FZ19" s="34"/>
      <c r="GA19" s="34"/>
      <c r="GB19" s="34"/>
      <c r="GC19" s="34"/>
      <c r="GD19" s="34"/>
      <c r="GE19" s="34"/>
      <c r="GF19" s="34"/>
      <c r="GG19" s="34"/>
      <c r="GH19" s="34"/>
      <c r="GI19" s="34"/>
      <c r="GJ19" s="34"/>
      <c r="GK19" s="34"/>
      <c r="GL19" s="34"/>
      <c r="GM19" s="34"/>
      <c r="GN19" s="34"/>
    </row>
    <row r="20" spans="1:196" s="32" customFormat="1" ht="12.75" customHeight="1">
      <c r="A20" s="914" t="s">
        <v>3748</v>
      </c>
    </row>
    <row r="21" spans="1:196" s="32" customFormat="1" ht="12.75" customHeight="1">
      <c r="A21" s="915" t="s">
        <v>3751</v>
      </c>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178"/>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c r="FN21" s="34"/>
      <c r="FO21" s="34"/>
      <c r="FP21" s="34"/>
      <c r="FQ21" s="34"/>
      <c r="FR21" s="34"/>
      <c r="FS21" s="34"/>
      <c r="FT21" s="34"/>
      <c r="FU21" s="34"/>
      <c r="FV21" s="34"/>
      <c r="FW21" s="34"/>
      <c r="FX21" s="34"/>
      <c r="FY21" s="34"/>
      <c r="FZ21" s="34"/>
      <c r="GA21" s="34"/>
      <c r="GB21" s="34"/>
      <c r="GC21" s="34"/>
      <c r="GD21" s="34"/>
      <c r="GE21" s="34"/>
      <c r="GF21" s="34"/>
      <c r="GG21" s="34"/>
      <c r="GH21" s="34"/>
      <c r="GI21" s="34"/>
      <c r="GJ21" s="34"/>
      <c r="GK21" s="34"/>
      <c r="GL21" s="34"/>
      <c r="GM21" s="34"/>
      <c r="GN21" s="34"/>
    </row>
    <row r="22" spans="1:196" s="32" customFormat="1" ht="12.75" customHeight="1">
      <c r="A22" s="914" t="s">
        <v>3752</v>
      </c>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177"/>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c r="FN22" s="34"/>
      <c r="FO22" s="34"/>
      <c r="FP22" s="34"/>
      <c r="FQ22" s="34"/>
      <c r="FR22" s="34"/>
      <c r="FS22" s="34"/>
      <c r="FT22" s="34"/>
      <c r="FU22" s="34"/>
      <c r="FV22" s="34"/>
      <c r="FW22" s="34"/>
      <c r="FX22" s="34"/>
      <c r="FY22" s="34"/>
      <c r="FZ22" s="34"/>
      <c r="GA22" s="34"/>
      <c r="GB22" s="34"/>
      <c r="GC22" s="34"/>
      <c r="GD22" s="34"/>
      <c r="GE22" s="34"/>
      <c r="GF22" s="34"/>
      <c r="GG22" s="34"/>
      <c r="GH22" s="34"/>
      <c r="GI22" s="34"/>
      <c r="GJ22" s="34"/>
      <c r="GK22" s="34"/>
      <c r="GL22" s="34"/>
      <c r="GM22" s="34"/>
      <c r="GN22" s="34"/>
    </row>
  </sheetData>
  <mergeCells count="30">
    <mergeCell ref="BO6:BO7"/>
    <mergeCell ref="B6:B7"/>
    <mergeCell ref="C6:N6"/>
    <mergeCell ref="O6:O7"/>
    <mergeCell ref="P6:AA6"/>
    <mergeCell ref="AB6:AB7"/>
    <mergeCell ref="AC6:AN6"/>
    <mergeCell ref="AO6:AO7"/>
    <mergeCell ref="AP6:BA6"/>
    <mergeCell ref="BB6:BB7"/>
    <mergeCell ref="BC6:BN6"/>
    <mergeCell ref="EO6:EO7"/>
    <mergeCell ref="BP6:CA6"/>
    <mergeCell ref="CB6:CB7"/>
    <mergeCell ref="CC6:CN6"/>
    <mergeCell ref="CO6:CO7"/>
    <mergeCell ref="CP6:DA6"/>
    <mergeCell ref="DB6:DB7"/>
    <mergeCell ref="DC6:DN6"/>
    <mergeCell ref="DO6:DO7"/>
    <mergeCell ref="DP6:EA6"/>
    <mergeCell ref="EB6:EB7"/>
    <mergeCell ref="EC6:EN6"/>
    <mergeCell ref="GC6:GN6"/>
    <mergeCell ref="EP6:FA6"/>
    <mergeCell ref="FB6:FB7"/>
    <mergeCell ref="FC6:FN6"/>
    <mergeCell ref="FO6:FO7"/>
    <mergeCell ref="FP6:GA6"/>
    <mergeCell ref="GB6:GB7"/>
  </mergeCells>
  <hyperlinks>
    <hyperlink ref="A1" location="'Table of contents'!A1" display="return to the CONTENTS"/>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29"/>
  <sheetViews>
    <sheetView zoomScale="80" zoomScaleNormal="80" workbookViewId="0">
      <pane xSplit="1" topLeftCell="B1" activePane="topRight" state="frozen"/>
      <selection pane="topRight" activeCell="A19" sqref="A19"/>
    </sheetView>
  </sheetViews>
  <sheetFormatPr defaultRowHeight="15"/>
  <cols>
    <col min="1" max="1" width="63.28515625" style="34" customWidth="1"/>
    <col min="2" max="16384" width="9.140625" style="34"/>
  </cols>
  <sheetData>
    <row r="1" spans="1:196" ht="15" customHeight="1">
      <c r="A1" s="691" t="s">
        <v>3025</v>
      </c>
    </row>
    <row r="2" spans="1:196" ht="5.0999999999999996" customHeight="1">
      <c r="A2" s="65"/>
    </row>
    <row r="3" spans="1:196" s="204" customFormat="1" ht="18.75" customHeight="1">
      <c r="A3" s="723" t="s">
        <v>3026</v>
      </c>
    </row>
    <row r="4" spans="1:196" s="204" customFormat="1" ht="5.0999999999999996" customHeight="1">
      <c r="A4" s="205"/>
      <c r="B4" s="206"/>
      <c r="C4" s="206"/>
      <c r="D4" s="206"/>
      <c r="E4" s="206"/>
      <c r="F4" s="206"/>
      <c r="G4" s="206"/>
      <c r="H4" s="206"/>
      <c r="I4" s="206"/>
      <c r="J4" s="206"/>
      <c r="K4" s="206"/>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row>
    <row r="5" spans="1:196" s="202" customFormat="1" ht="12.75" customHeight="1" thickBot="1">
      <c r="A5" s="583" t="s">
        <v>2936</v>
      </c>
      <c r="B5" s="207"/>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7"/>
      <c r="AH5" s="207"/>
      <c r="AI5" s="207"/>
      <c r="AJ5" s="207"/>
      <c r="AK5" s="207"/>
      <c r="AL5" s="207"/>
      <c r="AM5" s="207"/>
      <c r="AN5" s="207"/>
      <c r="AO5" s="207"/>
      <c r="AP5" s="207"/>
      <c r="AQ5" s="207"/>
      <c r="AR5" s="207"/>
      <c r="AS5" s="207"/>
      <c r="AT5" s="207"/>
      <c r="AU5" s="207"/>
      <c r="AV5" s="207"/>
      <c r="AW5" s="207"/>
      <c r="AX5" s="207"/>
      <c r="AY5" s="207"/>
      <c r="AZ5" s="207"/>
      <c r="BA5" s="207"/>
      <c r="BB5" s="207"/>
      <c r="BC5" s="207"/>
      <c r="BD5" s="207"/>
      <c r="BE5" s="207"/>
      <c r="BF5" s="207"/>
      <c r="BG5" s="207"/>
      <c r="BH5" s="207"/>
      <c r="BI5" s="207"/>
      <c r="BJ5" s="207"/>
      <c r="BK5" s="207"/>
      <c r="BL5" s="207"/>
      <c r="BM5" s="207"/>
      <c r="BN5" s="207"/>
      <c r="BO5" s="207"/>
      <c r="BP5" s="207"/>
      <c r="BQ5" s="207"/>
      <c r="BR5" s="207"/>
      <c r="BS5" s="207"/>
      <c r="BT5" s="207"/>
      <c r="BU5" s="207"/>
      <c r="BV5" s="207"/>
      <c r="BW5" s="207"/>
      <c r="BX5" s="207"/>
      <c r="BY5" s="207"/>
      <c r="BZ5" s="207"/>
      <c r="CA5" s="207"/>
      <c r="CB5" s="207"/>
      <c r="CC5" s="207"/>
      <c r="CD5" s="207"/>
      <c r="CE5" s="207"/>
      <c r="CF5" s="207"/>
      <c r="CG5" s="207"/>
      <c r="CH5" s="207"/>
      <c r="CI5" s="207"/>
      <c r="CJ5" s="207"/>
      <c r="CK5" s="207"/>
      <c r="CL5" s="207"/>
      <c r="CM5" s="207"/>
      <c r="CN5" s="207"/>
      <c r="CO5" s="207"/>
      <c r="CP5" s="207"/>
      <c r="CQ5" s="207"/>
      <c r="CR5" s="207"/>
      <c r="CS5" s="207"/>
      <c r="CT5" s="207"/>
      <c r="CU5" s="207"/>
      <c r="CV5" s="207"/>
      <c r="CW5" s="207"/>
      <c r="CX5" s="207"/>
      <c r="CY5" s="207"/>
      <c r="CZ5" s="207"/>
      <c r="DA5" s="207"/>
      <c r="DB5" s="207"/>
      <c r="DC5" s="207"/>
      <c r="DD5" s="207"/>
      <c r="DE5" s="207"/>
      <c r="DF5" s="207"/>
      <c r="DG5" s="207"/>
      <c r="DH5" s="207"/>
      <c r="DI5" s="207"/>
      <c r="DJ5" s="207"/>
      <c r="DK5" s="207"/>
      <c r="DL5" s="207"/>
      <c r="DM5" s="207"/>
      <c r="DN5" s="207"/>
      <c r="DO5" s="207"/>
      <c r="DP5" s="207"/>
      <c r="DQ5" s="207"/>
      <c r="DR5" s="207"/>
      <c r="DS5" s="207"/>
      <c r="DT5" s="207"/>
      <c r="DU5" s="207"/>
      <c r="DV5" s="207"/>
      <c r="DW5" s="207"/>
      <c r="DX5" s="207"/>
      <c r="DY5" s="207"/>
      <c r="DZ5" s="207"/>
      <c r="EA5" s="207"/>
      <c r="EB5" s="207"/>
      <c r="EC5" s="207"/>
      <c r="ED5" s="207"/>
      <c r="EE5" s="207"/>
      <c r="EF5" s="207"/>
      <c r="EG5" s="207"/>
      <c r="EH5" s="207"/>
      <c r="EI5" s="207"/>
      <c r="EJ5" s="207"/>
      <c r="EK5" s="207"/>
      <c r="EL5" s="207"/>
      <c r="EM5" s="207"/>
      <c r="EN5" s="207"/>
      <c r="EO5" s="207"/>
      <c r="EP5" s="207"/>
      <c r="EQ5" s="207"/>
      <c r="ER5" s="207"/>
      <c r="ES5" s="207"/>
      <c r="ET5" s="207"/>
      <c r="EU5" s="207"/>
      <c r="EV5" s="207"/>
      <c r="EW5" s="207"/>
      <c r="EX5" s="207"/>
      <c r="EY5" s="207"/>
      <c r="EZ5" s="207"/>
      <c r="FA5" s="207"/>
      <c r="FB5" s="207"/>
      <c r="FC5" s="207"/>
      <c r="FD5" s="207"/>
      <c r="FE5" s="207"/>
      <c r="FF5" s="207"/>
      <c r="FG5" s="207"/>
      <c r="FH5" s="207"/>
      <c r="FI5" s="207"/>
      <c r="FJ5" s="207"/>
      <c r="FK5" s="207"/>
      <c r="FL5" s="207"/>
      <c r="FM5" s="207"/>
      <c r="FN5" s="207"/>
      <c r="FO5" s="207"/>
      <c r="FP5" s="207"/>
      <c r="FQ5" s="207"/>
      <c r="FR5" s="207"/>
      <c r="FS5" s="207"/>
      <c r="FT5" s="207"/>
      <c r="FU5" s="207"/>
      <c r="FV5" s="207"/>
      <c r="FW5" s="207"/>
      <c r="FX5" s="207"/>
      <c r="FY5" s="207"/>
      <c r="FZ5" s="207"/>
      <c r="GA5" s="207"/>
      <c r="GB5" s="207"/>
      <c r="GC5" s="207"/>
      <c r="GD5" s="207"/>
      <c r="GE5" s="207"/>
      <c r="GF5" s="207"/>
      <c r="GG5" s="207"/>
      <c r="GH5" s="207"/>
      <c r="GI5" s="207"/>
      <c r="GJ5" s="207"/>
      <c r="GK5" s="207"/>
      <c r="GL5" s="207"/>
      <c r="GM5" s="207"/>
      <c r="GN5" s="207"/>
    </row>
    <row r="6" spans="1:196" s="32" customFormat="1" ht="17.100000000000001" customHeight="1">
      <c r="A6" s="698"/>
      <c r="B6" s="1017" t="s">
        <v>0</v>
      </c>
      <c r="C6" s="1015" t="s">
        <v>0</v>
      </c>
      <c r="D6" s="1015"/>
      <c r="E6" s="1015"/>
      <c r="F6" s="1015"/>
      <c r="G6" s="1015"/>
      <c r="H6" s="1015"/>
      <c r="I6" s="1015"/>
      <c r="J6" s="1015"/>
      <c r="K6" s="1015"/>
      <c r="L6" s="1015"/>
      <c r="M6" s="1015"/>
      <c r="N6" s="1016"/>
      <c r="O6" s="1017" t="s">
        <v>1</v>
      </c>
      <c r="P6" s="1015" t="s">
        <v>1</v>
      </c>
      <c r="Q6" s="1015"/>
      <c r="R6" s="1015"/>
      <c r="S6" s="1015"/>
      <c r="T6" s="1015"/>
      <c r="U6" s="1015"/>
      <c r="V6" s="1015"/>
      <c r="W6" s="1015"/>
      <c r="X6" s="1015"/>
      <c r="Y6" s="1015"/>
      <c r="Z6" s="1015"/>
      <c r="AA6" s="1016"/>
      <c r="AB6" s="1017" t="s">
        <v>2</v>
      </c>
      <c r="AC6" s="1015" t="s">
        <v>2</v>
      </c>
      <c r="AD6" s="1015"/>
      <c r="AE6" s="1015"/>
      <c r="AF6" s="1015"/>
      <c r="AG6" s="1015"/>
      <c r="AH6" s="1015"/>
      <c r="AI6" s="1015"/>
      <c r="AJ6" s="1015"/>
      <c r="AK6" s="1015"/>
      <c r="AL6" s="1015"/>
      <c r="AM6" s="1015"/>
      <c r="AN6" s="1016"/>
      <c r="AO6" s="1017" t="s">
        <v>3</v>
      </c>
      <c r="AP6" s="1015" t="s">
        <v>3</v>
      </c>
      <c r="AQ6" s="1015"/>
      <c r="AR6" s="1015"/>
      <c r="AS6" s="1015"/>
      <c r="AT6" s="1015"/>
      <c r="AU6" s="1015"/>
      <c r="AV6" s="1015"/>
      <c r="AW6" s="1015"/>
      <c r="AX6" s="1015"/>
      <c r="AY6" s="1015"/>
      <c r="AZ6" s="1015"/>
      <c r="BA6" s="1016"/>
      <c r="BB6" s="1017" t="s">
        <v>4</v>
      </c>
      <c r="BC6" s="1015" t="s">
        <v>4</v>
      </c>
      <c r="BD6" s="1015"/>
      <c r="BE6" s="1015"/>
      <c r="BF6" s="1015"/>
      <c r="BG6" s="1015"/>
      <c r="BH6" s="1015"/>
      <c r="BI6" s="1015"/>
      <c r="BJ6" s="1015"/>
      <c r="BK6" s="1015"/>
      <c r="BL6" s="1015"/>
      <c r="BM6" s="1015"/>
      <c r="BN6" s="1016"/>
      <c r="BO6" s="1017" t="s">
        <v>5</v>
      </c>
      <c r="BP6" s="1015" t="s">
        <v>5</v>
      </c>
      <c r="BQ6" s="1015"/>
      <c r="BR6" s="1015"/>
      <c r="BS6" s="1015"/>
      <c r="BT6" s="1015"/>
      <c r="BU6" s="1015"/>
      <c r="BV6" s="1015"/>
      <c r="BW6" s="1015"/>
      <c r="BX6" s="1015"/>
      <c r="BY6" s="1015"/>
      <c r="BZ6" s="1015"/>
      <c r="CA6" s="1016"/>
      <c r="CB6" s="1017" t="s">
        <v>6</v>
      </c>
      <c r="CC6" s="1015" t="s">
        <v>6</v>
      </c>
      <c r="CD6" s="1015"/>
      <c r="CE6" s="1015"/>
      <c r="CF6" s="1015"/>
      <c r="CG6" s="1015"/>
      <c r="CH6" s="1015"/>
      <c r="CI6" s="1015"/>
      <c r="CJ6" s="1015"/>
      <c r="CK6" s="1015"/>
      <c r="CL6" s="1015"/>
      <c r="CM6" s="1015"/>
      <c r="CN6" s="1016"/>
      <c r="CO6" s="1017" t="s">
        <v>7</v>
      </c>
      <c r="CP6" s="1015" t="s">
        <v>7</v>
      </c>
      <c r="CQ6" s="1015"/>
      <c r="CR6" s="1015"/>
      <c r="CS6" s="1015"/>
      <c r="CT6" s="1015"/>
      <c r="CU6" s="1015"/>
      <c r="CV6" s="1015"/>
      <c r="CW6" s="1015"/>
      <c r="CX6" s="1015"/>
      <c r="CY6" s="1015"/>
      <c r="CZ6" s="1015"/>
      <c r="DA6" s="1016"/>
      <c r="DB6" s="1017" t="s">
        <v>8</v>
      </c>
      <c r="DC6" s="1015" t="s">
        <v>8</v>
      </c>
      <c r="DD6" s="1015"/>
      <c r="DE6" s="1015"/>
      <c r="DF6" s="1015"/>
      <c r="DG6" s="1015"/>
      <c r="DH6" s="1015"/>
      <c r="DI6" s="1015"/>
      <c r="DJ6" s="1015"/>
      <c r="DK6" s="1015"/>
      <c r="DL6" s="1015"/>
      <c r="DM6" s="1015"/>
      <c r="DN6" s="1016"/>
      <c r="DO6" s="1017" t="s">
        <v>9</v>
      </c>
      <c r="DP6" s="1015" t="s">
        <v>9</v>
      </c>
      <c r="DQ6" s="1015"/>
      <c r="DR6" s="1015"/>
      <c r="DS6" s="1015"/>
      <c r="DT6" s="1015"/>
      <c r="DU6" s="1015"/>
      <c r="DV6" s="1015"/>
      <c r="DW6" s="1015"/>
      <c r="DX6" s="1015"/>
      <c r="DY6" s="1015"/>
      <c r="DZ6" s="1015"/>
      <c r="EA6" s="1016"/>
      <c r="EB6" s="1017">
        <v>2003</v>
      </c>
      <c r="EC6" s="1015" t="s">
        <v>10</v>
      </c>
      <c r="ED6" s="1015"/>
      <c r="EE6" s="1015"/>
      <c r="EF6" s="1015"/>
      <c r="EG6" s="1015"/>
      <c r="EH6" s="1015"/>
      <c r="EI6" s="1015"/>
      <c r="EJ6" s="1015"/>
      <c r="EK6" s="1015"/>
      <c r="EL6" s="1015"/>
      <c r="EM6" s="1015"/>
      <c r="EN6" s="1016"/>
      <c r="EO6" s="1017">
        <v>2004</v>
      </c>
      <c r="EP6" s="1015" t="s">
        <v>11</v>
      </c>
      <c r="EQ6" s="1015"/>
      <c r="ER6" s="1015"/>
      <c r="ES6" s="1015"/>
      <c r="ET6" s="1015"/>
      <c r="EU6" s="1015"/>
      <c r="EV6" s="1015"/>
      <c r="EW6" s="1015"/>
      <c r="EX6" s="1015"/>
      <c r="EY6" s="1015"/>
      <c r="EZ6" s="1015"/>
      <c r="FA6" s="1016"/>
      <c r="FB6" s="1017">
        <v>2005</v>
      </c>
      <c r="FC6" s="1015" t="s">
        <v>12</v>
      </c>
      <c r="FD6" s="1015"/>
      <c r="FE6" s="1015"/>
      <c r="FF6" s="1015"/>
      <c r="FG6" s="1015"/>
      <c r="FH6" s="1015"/>
      <c r="FI6" s="1015"/>
      <c r="FJ6" s="1015"/>
      <c r="FK6" s="1015"/>
      <c r="FL6" s="1015"/>
      <c r="FM6" s="1015"/>
      <c r="FN6" s="1016"/>
      <c r="FO6" s="1017">
        <v>2006</v>
      </c>
      <c r="FP6" s="1015" t="s">
        <v>13</v>
      </c>
      <c r="FQ6" s="1015"/>
      <c r="FR6" s="1015"/>
      <c r="FS6" s="1015"/>
      <c r="FT6" s="1015"/>
      <c r="FU6" s="1015"/>
      <c r="FV6" s="1015"/>
      <c r="FW6" s="1015"/>
      <c r="FX6" s="1015"/>
      <c r="FY6" s="1015"/>
      <c r="FZ6" s="1015"/>
      <c r="GA6" s="1016"/>
      <c r="GB6" s="1017">
        <v>2007</v>
      </c>
      <c r="GC6" s="1015">
        <v>2007</v>
      </c>
      <c r="GD6" s="1015"/>
      <c r="GE6" s="1015"/>
      <c r="GF6" s="1015"/>
      <c r="GG6" s="1015"/>
      <c r="GH6" s="1015"/>
      <c r="GI6" s="1015"/>
      <c r="GJ6" s="1015"/>
      <c r="GK6" s="1015"/>
      <c r="GL6" s="1015"/>
      <c r="GM6" s="1015"/>
      <c r="GN6" s="1016"/>
    </row>
    <row r="7" spans="1:196" s="32" customFormat="1" ht="17.100000000000001" customHeight="1" thickBot="1">
      <c r="A7" s="703"/>
      <c r="B7" s="1014"/>
      <c r="C7" s="673" t="s">
        <v>2646</v>
      </c>
      <c r="D7" s="673" t="s">
        <v>2647</v>
      </c>
      <c r="E7" s="673" t="s">
        <v>2648</v>
      </c>
      <c r="F7" s="673" t="s">
        <v>2649</v>
      </c>
      <c r="G7" s="673" t="s">
        <v>2650</v>
      </c>
      <c r="H7" s="673" t="s">
        <v>2651</v>
      </c>
      <c r="I7" s="673" t="s">
        <v>2652</v>
      </c>
      <c r="J7" s="673" t="s">
        <v>2653</v>
      </c>
      <c r="K7" s="673" t="s">
        <v>2654</v>
      </c>
      <c r="L7" s="673" t="s">
        <v>2655</v>
      </c>
      <c r="M7" s="673" t="s">
        <v>2656</v>
      </c>
      <c r="N7" s="673" t="s">
        <v>2657</v>
      </c>
      <c r="O7" s="1014"/>
      <c r="P7" s="673" t="s">
        <v>2646</v>
      </c>
      <c r="Q7" s="673" t="s">
        <v>2647</v>
      </c>
      <c r="R7" s="673" t="s">
        <v>2648</v>
      </c>
      <c r="S7" s="673" t="s">
        <v>2649</v>
      </c>
      <c r="T7" s="673" t="s">
        <v>2650</v>
      </c>
      <c r="U7" s="673" t="s">
        <v>2651</v>
      </c>
      <c r="V7" s="673" t="s">
        <v>2652</v>
      </c>
      <c r="W7" s="673" t="s">
        <v>2653</v>
      </c>
      <c r="X7" s="673" t="s">
        <v>2654</v>
      </c>
      <c r="Y7" s="673" t="s">
        <v>2655</v>
      </c>
      <c r="Z7" s="673" t="s">
        <v>2656</v>
      </c>
      <c r="AA7" s="673" t="s">
        <v>2657</v>
      </c>
      <c r="AB7" s="1014"/>
      <c r="AC7" s="673" t="s">
        <v>2646</v>
      </c>
      <c r="AD7" s="673" t="s">
        <v>2647</v>
      </c>
      <c r="AE7" s="673" t="s">
        <v>2648</v>
      </c>
      <c r="AF7" s="673" t="s">
        <v>2649</v>
      </c>
      <c r="AG7" s="673" t="s">
        <v>2650</v>
      </c>
      <c r="AH7" s="673" t="s">
        <v>2651</v>
      </c>
      <c r="AI7" s="673" t="s">
        <v>2652</v>
      </c>
      <c r="AJ7" s="673" t="s">
        <v>2653</v>
      </c>
      <c r="AK7" s="673" t="s">
        <v>2654</v>
      </c>
      <c r="AL7" s="673" t="s">
        <v>2655</v>
      </c>
      <c r="AM7" s="673" t="s">
        <v>2656</v>
      </c>
      <c r="AN7" s="673" t="s">
        <v>2657</v>
      </c>
      <c r="AO7" s="1014"/>
      <c r="AP7" s="673" t="s">
        <v>2646</v>
      </c>
      <c r="AQ7" s="673" t="s">
        <v>2647</v>
      </c>
      <c r="AR7" s="673" t="s">
        <v>2648</v>
      </c>
      <c r="AS7" s="673" t="s">
        <v>2649</v>
      </c>
      <c r="AT7" s="673" t="s">
        <v>2650</v>
      </c>
      <c r="AU7" s="673" t="s">
        <v>2651</v>
      </c>
      <c r="AV7" s="673" t="s">
        <v>2652</v>
      </c>
      <c r="AW7" s="673" t="s">
        <v>2653</v>
      </c>
      <c r="AX7" s="673" t="s">
        <v>2654</v>
      </c>
      <c r="AY7" s="673" t="s">
        <v>2655</v>
      </c>
      <c r="AZ7" s="673" t="s">
        <v>2656</v>
      </c>
      <c r="BA7" s="673" t="s">
        <v>2657</v>
      </c>
      <c r="BB7" s="1014"/>
      <c r="BC7" s="673" t="s">
        <v>2646</v>
      </c>
      <c r="BD7" s="673" t="s">
        <v>2647</v>
      </c>
      <c r="BE7" s="673" t="s">
        <v>2648</v>
      </c>
      <c r="BF7" s="673" t="s">
        <v>2649</v>
      </c>
      <c r="BG7" s="673" t="s">
        <v>2650</v>
      </c>
      <c r="BH7" s="673" t="s">
        <v>2651</v>
      </c>
      <c r="BI7" s="673" t="s">
        <v>2652</v>
      </c>
      <c r="BJ7" s="673" t="s">
        <v>2653</v>
      </c>
      <c r="BK7" s="673" t="s">
        <v>2654</v>
      </c>
      <c r="BL7" s="673" t="s">
        <v>2655</v>
      </c>
      <c r="BM7" s="673" t="s">
        <v>2656</v>
      </c>
      <c r="BN7" s="673" t="s">
        <v>2657</v>
      </c>
      <c r="BO7" s="1014"/>
      <c r="BP7" s="673" t="s">
        <v>2646</v>
      </c>
      <c r="BQ7" s="673" t="s">
        <v>2647</v>
      </c>
      <c r="BR7" s="673" t="s">
        <v>2648</v>
      </c>
      <c r="BS7" s="673" t="s">
        <v>2649</v>
      </c>
      <c r="BT7" s="673" t="s">
        <v>2650</v>
      </c>
      <c r="BU7" s="673" t="s">
        <v>2651</v>
      </c>
      <c r="BV7" s="673" t="s">
        <v>2652</v>
      </c>
      <c r="BW7" s="673" t="s">
        <v>2653</v>
      </c>
      <c r="BX7" s="673" t="s">
        <v>2654</v>
      </c>
      <c r="BY7" s="673" t="s">
        <v>2655</v>
      </c>
      <c r="BZ7" s="673" t="s">
        <v>2656</v>
      </c>
      <c r="CA7" s="673" t="s">
        <v>2657</v>
      </c>
      <c r="CB7" s="1014"/>
      <c r="CC7" s="673" t="s">
        <v>2646</v>
      </c>
      <c r="CD7" s="673" t="s">
        <v>2647</v>
      </c>
      <c r="CE7" s="673" t="s">
        <v>2648</v>
      </c>
      <c r="CF7" s="673" t="s">
        <v>2649</v>
      </c>
      <c r="CG7" s="673" t="s">
        <v>2650</v>
      </c>
      <c r="CH7" s="673" t="s">
        <v>2651</v>
      </c>
      <c r="CI7" s="673" t="s">
        <v>2652</v>
      </c>
      <c r="CJ7" s="673" t="s">
        <v>2653</v>
      </c>
      <c r="CK7" s="673" t="s">
        <v>2654</v>
      </c>
      <c r="CL7" s="673" t="s">
        <v>2655</v>
      </c>
      <c r="CM7" s="673" t="s">
        <v>2656</v>
      </c>
      <c r="CN7" s="673" t="s">
        <v>2657</v>
      </c>
      <c r="CO7" s="1014"/>
      <c r="CP7" s="673" t="s">
        <v>2646</v>
      </c>
      <c r="CQ7" s="673" t="s">
        <v>2647</v>
      </c>
      <c r="CR7" s="673" t="s">
        <v>2648</v>
      </c>
      <c r="CS7" s="673" t="s">
        <v>2649</v>
      </c>
      <c r="CT7" s="673" t="s">
        <v>2650</v>
      </c>
      <c r="CU7" s="673" t="s">
        <v>2651</v>
      </c>
      <c r="CV7" s="673" t="s">
        <v>2652</v>
      </c>
      <c r="CW7" s="673" t="s">
        <v>2653</v>
      </c>
      <c r="CX7" s="673" t="s">
        <v>2654</v>
      </c>
      <c r="CY7" s="673" t="s">
        <v>2655</v>
      </c>
      <c r="CZ7" s="673" t="s">
        <v>2656</v>
      </c>
      <c r="DA7" s="673" t="s">
        <v>2657</v>
      </c>
      <c r="DB7" s="1014"/>
      <c r="DC7" s="673" t="s">
        <v>2646</v>
      </c>
      <c r="DD7" s="673" t="s">
        <v>2647</v>
      </c>
      <c r="DE7" s="673" t="s">
        <v>2648</v>
      </c>
      <c r="DF7" s="673" t="s">
        <v>2649</v>
      </c>
      <c r="DG7" s="673" t="s">
        <v>2650</v>
      </c>
      <c r="DH7" s="673" t="s">
        <v>2651</v>
      </c>
      <c r="DI7" s="673" t="s">
        <v>2652</v>
      </c>
      <c r="DJ7" s="673" t="s">
        <v>2653</v>
      </c>
      <c r="DK7" s="673" t="s">
        <v>2654</v>
      </c>
      <c r="DL7" s="673" t="s">
        <v>2655</v>
      </c>
      <c r="DM7" s="673" t="s">
        <v>2656</v>
      </c>
      <c r="DN7" s="673" t="s">
        <v>2657</v>
      </c>
      <c r="DO7" s="1014"/>
      <c r="DP7" s="673" t="s">
        <v>2646</v>
      </c>
      <c r="DQ7" s="673" t="s">
        <v>2647</v>
      </c>
      <c r="DR7" s="673" t="s">
        <v>2648</v>
      </c>
      <c r="DS7" s="673" t="s">
        <v>2649</v>
      </c>
      <c r="DT7" s="673" t="s">
        <v>2650</v>
      </c>
      <c r="DU7" s="673" t="s">
        <v>2651</v>
      </c>
      <c r="DV7" s="673" t="s">
        <v>2652</v>
      </c>
      <c r="DW7" s="673" t="s">
        <v>2653</v>
      </c>
      <c r="DX7" s="673" t="s">
        <v>2654</v>
      </c>
      <c r="DY7" s="673" t="s">
        <v>2655</v>
      </c>
      <c r="DZ7" s="673" t="s">
        <v>2656</v>
      </c>
      <c r="EA7" s="673" t="s">
        <v>2657</v>
      </c>
      <c r="EB7" s="1014"/>
      <c r="EC7" s="673" t="s">
        <v>2646</v>
      </c>
      <c r="ED7" s="673" t="s">
        <v>2647</v>
      </c>
      <c r="EE7" s="673" t="s">
        <v>2648</v>
      </c>
      <c r="EF7" s="673" t="s">
        <v>2649</v>
      </c>
      <c r="EG7" s="673" t="s">
        <v>2650</v>
      </c>
      <c r="EH7" s="673" t="s">
        <v>2651</v>
      </c>
      <c r="EI7" s="673" t="s">
        <v>2652</v>
      </c>
      <c r="EJ7" s="673" t="s">
        <v>2653</v>
      </c>
      <c r="EK7" s="673" t="s">
        <v>2654</v>
      </c>
      <c r="EL7" s="673" t="s">
        <v>2655</v>
      </c>
      <c r="EM7" s="673" t="s">
        <v>2656</v>
      </c>
      <c r="EN7" s="673" t="s">
        <v>2657</v>
      </c>
      <c r="EO7" s="1014"/>
      <c r="EP7" s="673" t="s">
        <v>2646</v>
      </c>
      <c r="EQ7" s="673" t="s">
        <v>2647</v>
      </c>
      <c r="ER7" s="673" t="s">
        <v>2648</v>
      </c>
      <c r="ES7" s="673" t="s">
        <v>2649</v>
      </c>
      <c r="ET7" s="673" t="s">
        <v>2650</v>
      </c>
      <c r="EU7" s="673" t="s">
        <v>2651</v>
      </c>
      <c r="EV7" s="673" t="s">
        <v>2652</v>
      </c>
      <c r="EW7" s="673" t="s">
        <v>2653</v>
      </c>
      <c r="EX7" s="673" t="s">
        <v>2654</v>
      </c>
      <c r="EY7" s="673" t="s">
        <v>2655</v>
      </c>
      <c r="EZ7" s="673" t="s">
        <v>2656</v>
      </c>
      <c r="FA7" s="673" t="s">
        <v>2657</v>
      </c>
      <c r="FB7" s="1014"/>
      <c r="FC7" s="673" t="s">
        <v>2646</v>
      </c>
      <c r="FD7" s="673" t="s">
        <v>2647</v>
      </c>
      <c r="FE7" s="673" t="s">
        <v>2648</v>
      </c>
      <c r="FF7" s="673" t="s">
        <v>2649</v>
      </c>
      <c r="FG7" s="673" t="s">
        <v>2650</v>
      </c>
      <c r="FH7" s="673" t="s">
        <v>2651</v>
      </c>
      <c r="FI7" s="673" t="s">
        <v>2652</v>
      </c>
      <c r="FJ7" s="673" t="s">
        <v>2653</v>
      </c>
      <c r="FK7" s="673" t="s">
        <v>2654</v>
      </c>
      <c r="FL7" s="673" t="s">
        <v>2655</v>
      </c>
      <c r="FM7" s="673" t="s">
        <v>2656</v>
      </c>
      <c r="FN7" s="673" t="s">
        <v>2657</v>
      </c>
      <c r="FO7" s="1014"/>
      <c r="FP7" s="673" t="s">
        <v>2646</v>
      </c>
      <c r="FQ7" s="673" t="s">
        <v>2647</v>
      </c>
      <c r="FR7" s="673" t="s">
        <v>2648</v>
      </c>
      <c r="FS7" s="673" t="s">
        <v>2649</v>
      </c>
      <c r="FT7" s="673" t="s">
        <v>2650</v>
      </c>
      <c r="FU7" s="673" t="s">
        <v>2651</v>
      </c>
      <c r="FV7" s="673" t="s">
        <v>2652</v>
      </c>
      <c r="FW7" s="673" t="s">
        <v>2653</v>
      </c>
      <c r="FX7" s="673" t="s">
        <v>2654</v>
      </c>
      <c r="FY7" s="673" t="s">
        <v>2655</v>
      </c>
      <c r="FZ7" s="673" t="s">
        <v>2656</v>
      </c>
      <c r="GA7" s="673" t="s">
        <v>2657</v>
      </c>
      <c r="GB7" s="1014"/>
      <c r="GC7" s="673" t="s">
        <v>2646</v>
      </c>
      <c r="GD7" s="673" t="s">
        <v>2647</v>
      </c>
      <c r="GE7" s="673" t="s">
        <v>2648</v>
      </c>
      <c r="GF7" s="673" t="s">
        <v>2649</v>
      </c>
      <c r="GG7" s="673" t="s">
        <v>2650</v>
      </c>
      <c r="GH7" s="673" t="s">
        <v>2651</v>
      </c>
      <c r="GI7" s="673" t="s">
        <v>2652</v>
      </c>
      <c r="GJ7" s="673" t="s">
        <v>2653</v>
      </c>
      <c r="GK7" s="673" t="s">
        <v>2654</v>
      </c>
      <c r="GL7" s="673" t="s">
        <v>2655</v>
      </c>
      <c r="GM7" s="673" t="s">
        <v>2656</v>
      </c>
      <c r="GN7" s="673" t="s">
        <v>2657</v>
      </c>
    </row>
    <row r="8" spans="1:196" s="201" customFormat="1" ht="5.0999999999999996" customHeight="1">
      <c r="A8" s="183"/>
      <c r="B8" s="184"/>
      <c r="C8" s="12"/>
      <c r="D8" s="12"/>
      <c r="E8" s="12"/>
      <c r="F8" s="12"/>
      <c r="G8" s="12"/>
      <c r="H8" s="12"/>
      <c r="I8" s="12"/>
      <c r="J8" s="12"/>
      <c r="K8" s="12"/>
      <c r="L8" s="12"/>
      <c r="M8" s="12"/>
      <c r="N8" s="184"/>
      <c r="O8" s="184"/>
      <c r="P8" s="12"/>
      <c r="Q8" s="12"/>
      <c r="R8" s="12"/>
      <c r="S8" s="12"/>
      <c r="T8" s="12"/>
      <c r="U8" s="12"/>
      <c r="V8" s="12"/>
      <c r="W8" s="12"/>
      <c r="X8" s="12"/>
      <c r="Y8" s="12"/>
      <c r="Z8" s="12"/>
      <c r="AA8" s="184"/>
      <c r="AB8" s="184"/>
      <c r="AC8" s="12"/>
      <c r="AD8" s="12"/>
      <c r="AE8" s="12"/>
      <c r="AF8" s="12"/>
      <c r="AG8" s="12"/>
      <c r="AH8" s="12"/>
      <c r="AI8" s="12"/>
      <c r="AJ8" s="12"/>
      <c r="AK8" s="12"/>
      <c r="AL8" s="12"/>
      <c r="AM8" s="12"/>
      <c r="AN8" s="184"/>
      <c r="AO8" s="184"/>
      <c r="AP8" s="12"/>
      <c r="AQ8" s="12"/>
      <c r="AR8" s="12"/>
      <c r="AS8" s="12"/>
      <c r="AT8" s="12"/>
      <c r="AU8" s="12"/>
      <c r="AV8" s="12"/>
      <c r="AW8" s="12"/>
      <c r="AX8" s="12"/>
      <c r="AY8" s="12"/>
      <c r="AZ8" s="12"/>
      <c r="BA8" s="184"/>
      <c r="BB8" s="184"/>
      <c r="BC8" s="12"/>
      <c r="BD8" s="12"/>
      <c r="BE8" s="12"/>
      <c r="BF8" s="12"/>
      <c r="BG8" s="12"/>
      <c r="BH8" s="12"/>
      <c r="BI8" s="12"/>
      <c r="BJ8" s="12"/>
      <c r="BK8" s="12"/>
      <c r="BL8" s="12"/>
      <c r="BM8" s="12"/>
      <c r="BN8" s="184"/>
      <c r="BO8" s="184"/>
      <c r="BP8" s="12"/>
      <c r="BQ8" s="12"/>
      <c r="BR8" s="12"/>
      <c r="BS8" s="12"/>
      <c r="BT8" s="12"/>
      <c r="BU8" s="12"/>
      <c r="BV8" s="12"/>
      <c r="BW8" s="12"/>
      <c r="BX8" s="12"/>
      <c r="BY8" s="12"/>
      <c r="BZ8" s="12"/>
      <c r="CA8" s="184"/>
      <c r="CB8" s="184"/>
      <c r="CC8" s="12"/>
      <c r="CD8" s="12"/>
      <c r="CE8" s="12"/>
      <c r="CF8" s="12"/>
      <c r="CG8" s="12"/>
      <c r="CH8" s="12"/>
      <c r="CI8" s="12"/>
      <c r="CJ8" s="12"/>
      <c r="CK8" s="12"/>
      <c r="CL8" s="12"/>
      <c r="CM8" s="12"/>
      <c r="CN8" s="184"/>
      <c r="CO8" s="184"/>
      <c r="CP8" s="12"/>
      <c r="CQ8" s="12"/>
      <c r="CR8" s="12"/>
      <c r="CS8" s="12"/>
      <c r="CT8" s="12"/>
      <c r="CU8" s="12"/>
      <c r="CV8" s="12"/>
      <c r="CW8" s="12"/>
      <c r="CX8" s="12"/>
      <c r="CY8" s="12"/>
      <c r="CZ8" s="12"/>
      <c r="DA8" s="184"/>
      <c r="DB8" s="184"/>
      <c r="DC8" s="12"/>
      <c r="DD8" s="12"/>
      <c r="DE8" s="12"/>
      <c r="DF8" s="12"/>
      <c r="DG8" s="12"/>
      <c r="DH8" s="12"/>
      <c r="DI8" s="12"/>
      <c r="DJ8" s="12"/>
      <c r="DK8" s="12"/>
      <c r="DL8" s="12"/>
      <c r="DM8" s="12"/>
      <c r="DN8" s="184"/>
      <c r="DO8" s="184"/>
      <c r="DP8" s="12"/>
      <c r="DQ8" s="12"/>
      <c r="DR8" s="12"/>
      <c r="DS8" s="12"/>
      <c r="DT8" s="12"/>
      <c r="DU8" s="12"/>
      <c r="DV8" s="12"/>
      <c r="DW8" s="12"/>
      <c r="DX8" s="12"/>
      <c r="DY8" s="12"/>
      <c r="DZ8" s="12"/>
      <c r="EA8" s="184"/>
      <c r="EB8" s="184"/>
      <c r="EC8" s="12"/>
      <c r="ED8" s="12"/>
      <c r="EE8" s="12"/>
      <c r="EF8" s="12"/>
      <c r="EG8" s="12"/>
      <c r="EH8" s="12"/>
      <c r="EI8" s="12"/>
      <c r="EJ8" s="12"/>
      <c r="EK8" s="12"/>
      <c r="EL8" s="12"/>
      <c r="EM8" s="12"/>
      <c r="EN8" s="184"/>
      <c r="EO8" s="184"/>
      <c r="EP8" s="12"/>
      <c r="EQ8" s="12"/>
      <c r="ER8" s="12"/>
      <c r="ES8" s="12"/>
      <c r="ET8" s="12"/>
      <c r="EU8" s="12"/>
      <c r="EV8" s="12"/>
      <c r="EW8" s="12"/>
      <c r="EX8" s="12"/>
      <c r="EY8" s="12"/>
      <c r="EZ8" s="12"/>
      <c r="FA8" s="184"/>
      <c r="FB8" s="184"/>
      <c r="FC8" s="12"/>
      <c r="FD8" s="12"/>
      <c r="FE8" s="12"/>
      <c r="FF8" s="12"/>
      <c r="FG8" s="12"/>
      <c r="FH8" s="12"/>
      <c r="FI8" s="12"/>
      <c r="FJ8" s="12"/>
      <c r="FK8" s="12"/>
      <c r="FL8" s="12"/>
      <c r="FM8" s="12"/>
      <c r="FN8" s="184"/>
      <c r="FO8" s="184"/>
      <c r="FP8" s="12"/>
      <c r="FQ8" s="12"/>
      <c r="FR8" s="12"/>
      <c r="FS8" s="12"/>
      <c r="FT8" s="12"/>
      <c r="FU8" s="12"/>
      <c r="FV8" s="12"/>
      <c r="FW8" s="12"/>
      <c r="FX8" s="12"/>
      <c r="FY8" s="12"/>
      <c r="FZ8" s="12"/>
      <c r="GA8" s="184"/>
      <c r="GB8" s="184"/>
      <c r="GC8" s="12"/>
      <c r="GD8" s="12"/>
      <c r="GE8" s="12"/>
      <c r="GF8" s="12"/>
      <c r="GG8" s="12"/>
      <c r="GH8" s="12"/>
      <c r="GI8" s="12"/>
      <c r="GJ8" s="12"/>
      <c r="GK8" s="12"/>
      <c r="GL8" s="12"/>
      <c r="GM8" s="12"/>
      <c r="GN8" s="184"/>
    </row>
    <row r="9" spans="1:196" s="201" customFormat="1" ht="12.75" customHeight="1">
      <c r="A9" s="186" t="s">
        <v>3027</v>
      </c>
      <c r="B9" s="187" t="s">
        <v>15</v>
      </c>
      <c r="C9" s="188">
        <v>100</v>
      </c>
      <c r="D9" s="188">
        <v>100.61199999999999</v>
      </c>
      <c r="E9" s="188">
        <v>100.965</v>
      </c>
      <c r="F9" s="188">
        <v>102.753</v>
      </c>
      <c r="G9" s="188">
        <v>102.575</v>
      </c>
      <c r="H9" s="188">
        <v>100.879</v>
      </c>
      <c r="I9" s="188">
        <v>105.994</v>
      </c>
      <c r="J9" s="188">
        <v>101.74299999999999</v>
      </c>
      <c r="K9" s="188">
        <v>100.873</v>
      </c>
      <c r="L9" s="188">
        <v>101.482</v>
      </c>
      <c r="M9" s="188">
        <v>103.283</v>
      </c>
      <c r="N9" s="188">
        <v>102.502</v>
      </c>
      <c r="O9" s="189">
        <v>146.80000000000001</v>
      </c>
      <c r="P9" s="18">
        <v>120.494</v>
      </c>
      <c r="Q9" s="18">
        <v>101.97499999999999</v>
      </c>
      <c r="R9" s="18">
        <v>101.747</v>
      </c>
      <c r="S9" s="18">
        <v>100.533</v>
      </c>
      <c r="T9" s="18">
        <v>101.10299999999999</v>
      </c>
      <c r="U9" s="18">
        <v>100</v>
      </c>
      <c r="V9" s="18">
        <v>102.836</v>
      </c>
      <c r="W9" s="18">
        <v>100.90300000000001</v>
      </c>
      <c r="X9" s="18">
        <v>101.081</v>
      </c>
      <c r="Y9" s="18">
        <v>103.086</v>
      </c>
      <c r="Z9" s="18">
        <v>100.218</v>
      </c>
      <c r="AA9" s="18">
        <v>100.083</v>
      </c>
      <c r="AB9" s="189">
        <v>115.8</v>
      </c>
      <c r="AC9" s="189">
        <v>104.675</v>
      </c>
      <c r="AD9" s="189">
        <v>102.113</v>
      </c>
      <c r="AE9" s="189">
        <v>100.19</v>
      </c>
      <c r="AF9" s="189">
        <v>99.822999999999993</v>
      </c>
      <c r="AG9" s="189">
        <v>100.065</v>
      </c>
      <c r="AH9" s="189">
        <v>99.51</v>
      </c>
      <c r="AI9" s="189">
        <v>100.551</v>
      </c>
      <c r="AJ9" s="189">
        <v>102.64</v>
      </c>
      <c r="AK9" s="189">
        <v>102.581</v>
      </c>
      <c r="AL9" s="189">
        <v>100.48</v>
      </c>
      <c r="AM9" s="189">
        <v>99.591999999999999</v>
      </c>
      <c r="AN9" s="189">
        <v>100.81</v>
      </c>
      <c r="AO9" s="189">
        <v>128.30000000000001</v>
      </c>
      <c r="AP9" s="189">
        <v>108.621</v>
      </c>
      <c r="AQ9" s="189">
        <v>100.78400000000001</v>
      </c>
      <c r="AR9" s="189">
        <v>100.12</v>
      </c>
      <c r="AS9" s="189">
        <v>104.9</v>
      </c>
      <c r="AT9" s="189">
        <v>100.89100000000001</v>
      </c>
      <c r="AU9" s="189">
        <v>101.27</v>
      </c>
      <c r="AV9" s="189">
        <v>106.82</v>
      </c>
      <c r="AW9" s="189">
        <v>100.75</v>
      </c>
      <c r="AX9" s="189">
        <v>102.667</v>
      </c>
      <c r="AY9" s="189">
        <v>100.22499999999999</v>
      </c>
      <c r="AZ9" s="189">
        <v>108.88800000000001</v>
      </c>
      <c r="BA9" s="189">
        <v>104.04600000000001</v>
      </c>
      <c r="BB9" s="189">
        <v>123.5</v>
      </c>
      <c r="BC9" s="189">
        <v>104.735</v>
      </c>
      <c r="BD9" s="189">
        <v>100.121</v>
      </c>
      <c r="BE9" s="189">
        <v>99.394000000000005</v>
      </c>
      <c r="BF9" s="189">
        <v>99.341999999999999</v>
      </c>
      <c r="BG9" s="189">
        <v>101.631</v>
      </c>
      <c r="BH9" s="189">
        <v>98.043999999999997</v>
      </c>
      <c r="BI9" s="189">
        <v>98.417000000000002</v>
      </c>
      <c r="BJ9" s="189">
        <v>100.379</v>
      </c>
      <c r="BK9" s="189">
        <v>101.108</v>
      </c>
      <c r="BL9" s="189">
        <v>99.388999999999996</v>
      </c>
      <c r="BM9" s="189">
        <v>99.078999999999994</v>
      </c>
      <c r="BN9" s="189">
        <v>100.07599999999999</v>
      </c>
      <c r="BO9" s="189">
        <v>109</v>
      </c>
      <c r="BP9" s="189">
        <v>101.137</v>
      </c>
      <c r="BQ9" s="189">
        <v>101.535</v>
      </c>
      <c r="BR9" s="189">
        <v>101.099</v>
      </c>
      <c r="BS9" s="189">
        <v>102.938</v>
      </c>
      <c r="BT9" s="189">
        <v>101.01900000000001</v>
      </c>
      <c r="BU9" s="189">
        <v>100.75700000000001</v>
      </c>
      <c r="BV9" s="189">
        <v>99.134</v>
      </c>
      <c r="BW9" s="189">
        <v>100.399</v>
      </c>
      <c r="BX9" s="189">
        <v>103.627</v>
      </c>
      <c r="BY9" s="189">
        <v>103.39100000000001</v>
      </c>
      <c r="BZ9" s="189">
        <v>106.572</v>
      </c>
      <c r="CA9" s="189">
        <v>104.28100000000001</v>
      </c>
      <c r="CB9" s="189">
        <v>151.30000000000001</v>
      </c>
      <c r="CC9" s="189">
        <v>110.536</v>
      </c>
      <c r="CD9" s="189">
        <v>100.133</v>
      </c>
      <c r="CE9" s="189">
        <v>104.02500000000001</v>
      </c>
      <c r="CF9" s="189">
        <v>110.413</v>
      </c>
      <c r="CG9" s="189">
        <v>102.827</v>
      </c>
      <c r="CH9" s="189">
        <v>101.227</v>
      </c>
      <c r="CI9" s="189">
        <v>97.201999999999998</v>
      </c>
      <c r="CJ9" s="189">
        <v>100.89700000000001</v>
      </c>
      <c r="CK9" s="189">
        <v>101.858</v>
      </c>
      <c r="CL9" s="189">
        <v>111.48699999999999</v>
      </c>
      <c r="CM9" s="189">
        <v>99.619</v>
      </c>
      <c r="CN9" s="189">
        <v>100.366</v>
      </c>
      <c r="CO9" s="189">
        <v>129.6</v>
      </c>
      <c r="CP9" s="189">
        <v>105.693</v>
      </c>
      <c r="CQ9" s="189">
        <v>101.006</v>
      </c>
      <c r="CR9" s="189">
        <v>103.199</v>
      </c>
      <c r="CS9" s="189">
        <v>104.958</v>
      </c>
      <c r="CT9" s="189">
        <v>100.223</v>
      </c>
      <c r="CU9" s="189">
        <v>97.691999999999993</v>
      </c>
      <c r="CV9" s="189">
        <v>100.45099999999999</v>
      </c>
      <c r="CW9" s="189">
        <v>100.13800000000001</v>
      </c>
      <c r="CX9" s="189">
        <v>103.136</v>
      </c>
      <c r="CY9" s="189">
        <v>99.83</v>
      </c>
      <c r="CZ9" s="189">
        <v>102.16200000000001</v>
      </c>
      <c r="DA9" s="189">
        <v>101.43899999999999</v>
      </c>
      <c r="DB9" s="189">
        <v>109.6</v>
      </c>
      <c r="DC9" s="189">
        <v>99.021000000000001</v>
      </c>
      <c r="DD9" s="189">
        <v>100.627</v>
      </c>
      <c r="DE9" s="189">
        <v>103.193</v>
      </c>
      <c r="DF9" s="189">
        <v>99.774000000000001</v>
      </c>
      <c r="DG9" s="189">
        <v>101.158</v>
      </c>
      <c r="DH9" s="189">
        <v>100.444</v>
      </c>
      <c r="DI9" s="189">
        <v>100.572</v>
      </c>
      <c r="DJ9" s="189">
        <v>99.415999999999997</v>
      </c>
      <c r="DK9" s="189">
        <v>100.191</v>
      </c>
      <c r="DL9" s="189">
        <v>99.527000000000001</v>
      </c>
      <c r="DM9" s="189">
        <v>99.551000000000002</v>
      </c>
      <c r="DN9" s="189">
        <v>100.193</v>
      </c>
      <c r="DO9" s="189">
        <v>105.5</v>
      </c>
      <c r="DP9" s="18">
        <v>100.874</v>
      </c>
      <c r="DQ9" s="18">
        <v>100.095</v>
      </c>
      <c r="DR9" s="18">
        <v>101.82299999999999</v>
      </c>
      <c r="DS9" s="18">
        <v>100.983</v>
      </c>
      <c r="DT9" s="18">
        <v>101.262</v>
      </c>
      <c r="DU9" s="18">
        <v>101.845</v>
      </c>
      <c r="DV9" s="18">
        <v>99.997</v>
      </c>
      <c r="DW9" s="18">
        <v>97.72</v>
      </c>
      <c r="DX9" s="18">
        <v>101.538</v>
      </c>
      <c r="DY9" s="18">
        <v>99.974999999999994</v>
      </c>
      <c r="DZ9" s="18">
        <v>100.151</v>
      </c>
      <c r="EA9" s="18">
        <v>100.715</v>
      </c>
      <c r="EB9" s="189">
        <v>107.4</v>
      </c>
      <c r="EC9" s="189">
        <v>103.30200000000001</v>
      </c>
      <c r="ED9" s="189">
        <v>102.26300000000001</v>
      </c>
      <c r="EE9" s="189">
        <v>97.980999999999995</v>
      </c>
      <c r="EF9" s="189">
        <v>97.79</v>
      </c>
      <c r="EG9" s="189">
        <v>100.30500000000001</v>
      </c>
      <c r="EH9" s="189">
        <v>99.659000000000006</v>
      </c>
      <c r="EI9" s="189">
        <v>101.426</v>
      </c>
      <c r="EJ9" s="189">
        <v>101.91500000000001</v>
      </c>
      <c r="EK9" s="189">
        <v>101.464</v>
      </c>
      <c r="EL9" s="189">
        <v>103.08499999999999</v>
      </c>
      <c r="EM9" s="189">
        <v>99.941000000000003</v>
      </c>
      <c r="EN9" s="189">
        <v>103.836</v>
      </c>
      <c r="EO9" s="189">
        <v>109</v>
      </c>
      <c r="EP9" s="189">
        <v>100.86799999999999</v>
      </c>
      <c r="EQ9" s="189">
        <v>97.415999999999997</v>
      </c>
      <c r="ER9" s="189">
        <v>101.40300000000001</v>
      </c>
      <c r="ES9" s="189">
        <v>102.051</v>
      </c>
      <c r="ET9" s="189">
        <v>98.656000000000006</v>
      </c>
      <c r="EU9" s="189">
        <v>98.887</v>
      </c>
      <c r="EV9" s="189">
        <v>101.169</v>
      </c>
      <c r="EW9" s="189">
        <v>99.733000000000004</v>
      </c>
      <c r="EX9" s="189">
        <v>100.976</v>
      </c>
      <c r="EY9" s="189">
        <v>101.325</v>
      </c>
      <c r="EZ9" s="189">
        <v>100.65900000000001</v>
      </c>
      <c r="FA9" s="189">
        <v>101.17</v>
      </c>
      <c r="FB9" s="189">
        <v>102.8</v>
      </c>
      <c r="FC9" s="189">
        <v>95.451999999999998</v>
      </c>
      <c r="FD9" s="189">
        <v>100.90900000000001</v>
      </c>
      <c r="FE9" s="189">
        <v>100.979</v>
      </c>
      <c r="FF9" s="189">
        <v>100.429</v>
      </c>
      <c r="FG9" s="189">
        <v>100.126</v>
      </c>
      <c r="FH9" s="189">
        <v>99.46</v>
      </c>
      <c r="FI9" s="189">
        <v>100.583</v>
      </c>
      <c r="FJ9" s="189">
        <v>100.636</v>
      </c>
      <c r="FK9" s="189">
        <v>101.17700000000001</v>
      </c>
      <c r="FL9" s="189">
        <v>104.723</v>
      </c>
      <c r="FM9" s="189">
        <v>101.011</v>
      </c>
      <c r="FN9" s="189">
        <v>100.842</v>
      </c>
      <c r="FO9" s="189">
        <v>115.3</v>
      </c>
      <c r="FP9" s="189">
        <v>101.625</v>
      </c>
      <c r="FQ9" s="189">
        <v>101.506</v>
      </c>
      <c r="FR9" s="189">
        <v>101.581</v>
      </c>
      <c r="FS9" s="189">
        <v>102.51300000000001</v>
      </c>
      <c r="FT9" s="189">
        <v>105.467</v>
      </c>
      <c r="FU9" s="189">
        <v>98.260999999999996</v>
      </c>
      <c r="FV9" s="189">
        <v>95.921000000000006</v>
      </c>
      <c r="FW9" s="189">
        <v>104.114</v>
      </c>
      <c r="FX9" s="189">
        <v>97.278000000000006</v>
      </c>
      <c r="FY9" s="189">
        <v>99.641999999999996</v>
      </c>
      <c r="FZ9" s="189">
        <v>101.66</v>
      </c>
      <c r="GA9" s="189">
        <v>100.73</v>
      </c>
      <c r="GB9" s="189">
        <v>111.9</v>
      </c>
      <c r="GC9" s="18">
        <v>96.481999999999999</v>
      </c>
      <c r="GD9" s="18">
        <v>109.108</v>
      </c>
      <c r="GE9" s="18">
        <v>99.927999999999997</v>
      </c>
      <c r="GF9" s="18">
        <v>100.246</v>
      </c>
      <c r="GG9" s="18">
        <v>99.007999999999996</v>
      </c>
      <c r="GH9" s="18">
        <v>101.23399999999999</v>
      </c>
      <c r="GI9" s="18">
        <v>101.291</v>
      </c>
      <c r="GJ9" s="18">
        <v>102.758</v>
      </c>
      <c r="GK9" s="18">
        <v>103.92100000000001</v>
      </c>
      <c r="GL9" s="18">
        <v>103.252</v>
      </c>
      <c r="GM9" s="18">
        <v>101.559</v>
      </c>
      <c r="GN9" s="18">
        <v>100.52</v>
      </c>
    </row>
    <row r="10" spans="1:196" s="201" customFormat="1" ht="12.75" customHeight="1">
      <c r="A10" s="190" t="s">
        <v>2892</v>
      </c>
      <c r="B10" s="191"/>
      <c r="C10" s="185"/>
      <c r="D10" s="185"/>
      <c r="E10" s="185"/>
      <c r="F10" s="185"/>
      <c r="G10" s="185"/>
      <c r="H10" s="185"/>
      <c r="I10" s="185"/>
      <c r="J10" s="185"/>
      <c r="K10" s="185"/>
      <c r="L10" s="185"/>
      <c r="M10" s="185"/>
      <c r="N10" s="185"/>
      <c r="O10" s="192"/>
      <c r="P10" s="12"/>
      <c r="Q10" s="12"/>
      <c r="R10" s="12"/>
      <c r="S10" s="12"/>
      <c r="T10" s="12"/>
      <c r="U10" s="12"/>
      <c r="V10" s="12"/>
      <c r="W10" s="12"/>
      <c r="X10" s="12"/>
      <c r="Y10" s="12"/>
      <c r="Z10" s="12"/>
      <c r="AA10" s="12"/>
      <c r="AB10" s="192"/>
      <c r="AC10" s="12"/>
      <c r="AD10" s="12"/>
      <c r="AE10" s="12"/>
      <c r="AF10" s="12"/>
      <c r="AG10" s="12"/>
      <c r="AH10" s="12"/>
      <c r="AI10" s="12"/>
      <c r="AJ10" s="12"/>
      <c r="AK10" s="12"/>
      <c r="AL10" s="12"/>
      <c r="AM10" s="12"/>
      <c r="AN10" s="12"/>
      <c r="AO10" s="192"/>
      <c r="AP10" s="12"/>
      <c r="AQ10" s="12"/>
      <c r="AR10" s="12"/>
      <c r="AS10" s="12"/>
      <c r="AT10" s="12"/>
      <c r="AU10" s="12"/>
      <c r="AV10" s="12"/>
      <c r="AW10" s="12"/>
      <c r="AX10" s="12"/>
      <c r="AY10" s="12"/>
      <c r="AZ10" s="12"/>
      <c r="BA10" s="12"/>
      <c r="BB10" s="192"/>
      <c r="BC10" s="12"/>
      <c r="BD10" s="12"/>
      <c r="BE10" s="12"/>
      <c r="BF10" s="12"/>
      <c r="BG10" s="12"/>
      <c r="BH10" s="12"/>
      <c r="BI10" s="12"/>
      <c r="BJ10" s="12"/>
      <c r="BK10" s="12"/>
      <c r="BL10" s="12"/>
      <c r="BM10" s="12"/>
      <c r="BN10" s="12"/>
      <c r="BO10" s="192"/>
      <c r="BP10" s="12"/>
      <c r="BQ10" s="12"/>
      <c r="BR10" s="12"/>
      <c r="BS10" s="12"/>
      <c r="BT10" s="12"/>
      <c r="BU10" s="12"/>
      <c r="BV10" s="12"/>
      <c r="BW10" s="12"/>
      <c r="BX10" s="12"/>
      <c r="BY10" s="12"/>
      <c r="BZ10" s="12"/>
      <c r="CA10" s="12"/>
      <c r="CB10" s="192"/>
      <c r="CC10" s="12"/>
      <c r="CD10" s="12"/>
      <c r="CE10" s="12"/>
      <c r="CF10" s="12"/>
      <c r="CG10" s="12"/>
      <c r="CH10" s="12"/>
      <c r="CI10" s="12"/>
      <c r="CJ10" s="12"/>
      <c r="CK10" s="12"/>
      <c r="CL10" s="12"/>
      <c r="CM10" s="12"/>
      <c r="CN10" s="12"/>
      <c r="CO10" s="192"/>
      <c r="CP10" s="12"/>
      <c r="CQ10" s="12"/>
      <c r="CR10" s="12"/>
      <c r="CS10" s="12"/>
      <c r="CT10" s="12"/>
      <c r="CU10" s="12"/>
      <c r="CV10" s="12"/>
      <c r="CW10" s="12"/>
      <c r="CX10" s="12"/>
      <c r="CY10" s="12"/>
      <c r="CZ10" s="12"/>
      <c r="DA10" s="12"/>
      <c r="DB10" s="192"/>
      <c r="DC10" s="12"/>
      <c r="DD10" s="12"/>
      <c r="DE10" s="12"/>
      <c r="DF10" s="12"/>
      <c r="DG10" s="12"/>
      <c r="DH10" s="12"/>
      <c r="DI10" s="12"/>
      <c r="DJ10" s="12"/>
      <c r="DK10" s="12"/>
      <c r="DL10" s="12"/>
      <c r="DM10" s="12"/>
      <c r="DN10" s="12"/>
      <c r="DO10" s="192"/>
      <c r="DP10" s="12"/>
      <c r="DQ10" s="12"/>
      <c r="DR10" s="12"/>
      <c r="DS10" s="12"/>
      <c r="DT10" s="12"/>
      <c r="DU10" s="12"/>
      <c r="DV10" s="12"/>
      <c r="DW10" s="12"/>
      <c r="DX10" s="12"/>
      <c r="DY10" s="12"/>
      <c r="DZ10" s="12"/>
      <c r="EA10" s="12"/>
      <c r="EB10" s="19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row>
    <row r="11" spans="1:196" s="208" customFormat="1" ht="12.75" customHeight="1">
      <c r="A11" s="193" t="s">
        <v>2895</v>
      </c>
      <c r="B11" s="187" t="s">
        <v>15</v>
      </c>
      <c r="C11" s="188">
        <v>100</v>
      </c>
      <c r="D11" s="188">
        <v>100.04600000000001</v>
      </c>
      <c r="E11" s="188">
        <v>107.791</v>
      </c>
      <c r="F11" s="188">
        <v>101.371</v>
      </c>
      <c r="G11" s="188">
        <v>136.18299999999999</v>
      </c>
      <c r="H11" s="188">
        <v>102.88</v>
      </c>
      <c r="I11" s="188">
        <v>139.03100000000001</v>
      </c>
      <c r="J11" s="188">
        <v>98.614000000000004</v>
      </c>
      <c r="K11" s="188">
        <v>101.363</v>
      </c>
      <c r="L11" s="188">
        <v>110.874</v>
      </c>
      <c r="M11" s="188">
        <v>142.71899999999999</v>
      </c>
      <c r="N11" s="188">
        <v>107.059</v>
      </c>
      <c r="O11" s="189">
        <v>325.3</v>
      </c>
      <c r="P11" s="18">
        <v>127.468</v>
      </c>
      <c r="Q11" s="18">
        <v>129.71</v>
      </c>
      <c r="R11" s="18">
        <v>99.918000000000006</v>
      </c>
      <c r="S11" s="18">
        <v>99.936999999999998</v>
      </c>
      <c r="T11" s="18">
        <v>100.357</v>
      </c>
      <c r="U11" s="18">
        <v>100.512</v>
      </c>
      <c r="V11" s="18">
        <v>100.756</v>
      </c>
      <c r="W11" s="18">
        <v>112.22799999999999</v>
      </c>
      <c r="X11" s="18">
        <v>100</v>
      </c>
      <c r="Y11" s="18">
        <v>99.998000000000005</v>
      </c>
      <c r="Z11" s="18">
        <v>100.50700000000001</v>
      </c>
      <c r="AA11" s="18">
        <v>98.924999999999997</v>
      </c>
      <c r="AB11" s="189">
        <v>100.6</v>
      </c>
      <c r="AC11" s="189">
        <v>107.675</v>
      </c>
      <c r="AD11" s="189">
        <v>100.005</v>
      </c>
      <c r="AE11" s="189">
        <v>99.793999999999997</v>
      </c>
      <c r="AF11" s="189">
        <v>74.105000000000004</v>
      </c>
      <c r="AG11" s="189">
        <v>103.13500000000001</v>
      </c>
      <c r="AH11" s="189">
        <v>100.02</v>
      </c>
      <c r="AI11" s="189">
        <v>93.424000000000007</v>
      </c>
      <c r="AJ11" s="189">
        <v>99.951999999999998</v>
      </c>
      <c r="AK11" s="189">
        <v>136.31399999999999</v>
      </c>
      <c r="AL11" s="189">
        <v>97.372</v>
      </c>
      <c r="AM11" s="189">
        <v>98.048000000000002</v>
      </c>
      <c r="AN11" s="189">
        <v>82.835999999999999</v>
      </c>
      <c r="AO11" s="189">
        <v>115.7</v>
      </c>
      <c r="AP11" s="189">
        <v>122.11499999999999</v>
      </c>
      <c r="AQ11" s="189">
        <v>101.206</v>
      </c>
      <c r="AR11" s="189">
        <v>99.968999999999994</v>
      </c>
      <c r="AS11" s="189">
        <v>105.283</v>
      </c>
      <c r="AT11" s="189">
        <v>95.894000000000005</v>
      </c>
      <c r="AU11" s="189">
        <v>124.377</v>
      </c>
      <c r="AV11" s="189">
        <v>98.474999999999994</v>
      </c>
      <c r="AW11" s="189">
        <v>91.451999999999998</v>
      </c>
      <c r="AX11" s="189">
        <v>85.52</v>
      </c>
      <c r="AY11" s="189">
        <v>105.312</v>
      </c>
      <c r="AZ11" s="189">
        <v>93.188000000000002</v>
      </c>
      <c r="BA11" s="189">
        <v>99.998000000000005</v>
      </c>
      <c r="BB11" s="189">
        <v>100.3</v>
      </c>
      <c r="BC11" s="189">
        <v>100.8</v>
      </c>
      <c r="BD11" s="189">
        <v>100.973</v>
      </c>
      <c r="BE11" s="189">
        <v>99.795000000000002</v>
      </c>
      <c r="BF11" s="189">
        <v>100.93</v>
      </c>
      <c r="BG11" s="189">
        <v>119.30200000000001</v>
      </c>
      <c r="BH11" s="189">
        <v>86.57</v>
      </c>
      <c r="BI11" s="189">
        <v>98.522000000000006</v>
      </c>
      <c r="BJ11" s="189">
        <v>106.604</v>
      </c>
      <c r="BK11" s="189">
        <v>110.871</v>
      </c>
      <c r="BL11" s="189">
        <v>93.641000000000005</v>
      </c>
      <c r="BM11" s="189">
        <v>96.709000000000003</v>
      </c>
      <c r="BN11" s="189">
        <v>113.536</v>
      </c>
      <c r="BO11" s="189">
        <v>128.9</v>
      </c>
      <c r="BP11" s="189">
        <v>102.07599999999999</v>
      </c>
      <c r="BQ11" s="189">
        <v>102.508</v>
      </c>
      <c r="BR11" s="189">
        <v>78.349999999999994</v>
      </c>
      <c r="BS11" s="189">
        <v>112.91500000000001</v>
      </c>
      <c r="BT11" s="189">
        <v>101.11799999999999</v>
      </c>
      <c r="BU11" s="189">
        <v>121.66800000000001</v>
      </c>
      <c r="BV11" s="189">
        <v>101.46599999999999</v>
      </c>
      <c r="BW11" s="189">
        <v>114.313</v>
      </c>
      <c r="BX11" s="189">
        <v>98.456000000000003</v>
      </c>
      <c r="BY11" s="189">
        <v>99.052000000000007</v>
      </c>
      <c r="BZ11" s="189">
        <v>93.938000000000002</v>
      </c>
      <c r="CA11" s="189">
        <v>110.28400000000001</v>
      </c>
      <c r="CB11" s="189">
        <v>143.9</v>
      </c>
      <c r="CC11" s="189">
        <v>106.655</v>
      </c>
      <c r="CD11" s="189">
        <v>93.105999999999995</v>
      </c>
      <c r="CE11" s="189">
        <v>100.014</v>
      </c>
      <c r="CF11" s="189">
        <v>155.94</v>
      </c>
      <c r="CG11" s="189">
        <v>101.117</v>
      </c>
      <c r="CH11" s="189">
        <v>99.956999999999994</v>
      </c>
      <c r="CI11" s="189">
        <v>101.747</v>
      </c>
      <c r="CJ11" s="189">
        <v>64.698999999999998</v>
      </c>
      <c r="CK11" s="189">
        <v>101.367</v>
      </c>
      <c r="CL11" s="189">
        <v>99.95</v>
      </c>
      <c r="CM11" s="189">
        <v>98.975999999999999</v>
      </c>
      <c r="CN11" s="189">
        <v>104.126</v>
      </c>
      <c r="CO11" s="189">
        <v>129.19999999999999</v>
      </c>
      <c r="CP11" s="189">
        <v>101.559</v>
      </c>
      <c r="CQ11" s="189">
        <v>101.54</v>
      </c>
      <c r="CR11" s="189">
        <v>150.56800000000001</v>
      </c>
      <c r="CS11" s="189">
        <v>99.89</v>
      </c>
      <c r="CT11" s="189">
        <v>99.995999999999995</v>
      </c>
      <c r="CU11" s="189">
        <v>99.662999999999997</v>
      </c>
      <c r="CV11" s="189">
        <v>100.35</v>
      </c>
      <c r="CW11" s="189">
        <v>99.971000000000004</v>
      </c>
      <c r="CX11" s="189">
        <v>99.525000000000006</v>
      </c>
      <c r="CY11" s="189">
        <v>98.221000000000004</v>
      </c>
      <c r="CZ11" s="189">
        <v>100.054</v>
      </c>
      <c r="DA11" s="189">
        <v>102.032</v>
      </c>
      <c r="DB11" s="189">
        <v>107.7</v>
      </c>
      <c r="DC11" s="189">
        <v>98.2</v>
      </c>
      <c r="DD11" s="189">
        <v>100.03</v>
      </c>
      <c r="DE11" s="189">
        <v>95.554000000000002</v>
      </c>
      <c r="DF11" s="189">
        <v>98.382999999999996</v>
      </c>
      <c r="DG11" s="189">
        <v>96.337000000000003</v>
      </c>
      <c r="DH11" s="189">
        <v>100.514</v>
      </c>
      <c r="DI11" s="189">
        <v>127.386</v>
      </c>
      <c r="DJ11" s="189">
        <v>100.511</v>
      </c>
      <c r="DK11" s="189">
        <v>85.227000000000004</v>
      </c>
      <c r="DL11" s="189">
        <v>113.15</v>
      </c>
      <c r="DM11" s="189">
        <v>99.933000000000007</v>
      </c>
      <c r="DN11" s="189">
        <v>98.460999999999999</v>
      </c>
      <c r="DO11" s="189">
        <v>98.5</v>
      </c>
      <c r="DP11" s="18">
        <v>100.65300000000001</v>
      </c>
      <c r="DQ11" s="18">
        <v>92.745000000000005</v>
      </c>
      <c r="DR11" s="18">
        <v>100.042</v>
      </c>
      <c r="DS11" s="18">
        <v>100.14</v>
      </c>
      <c r="DT11" s="18">
        <v>101.456</v>
      </c>
      <c r="DU11" s="18">
        <v>92.926000000000002</v>
      </c>
      <c r="DV11" s="18">
        <v>104.375</v>
      </c>
      <c r="DW11" s="18">
        <v>100.949</v>
      </c>
      <c r="DX11" s="18">
        <v>99.656000000000006</v>
      </c>
      <c r="DY11" s="18">
        <v>94.135999999999996</v>
      </c>
      <c r="DZ11" s="18">
        <v>104.854</v>
      </c>
      <c r="EA11" s="18">
        <v>90.164000000000001</v>
      </c>
      <c r="EB11" s="189">
        <v>96.5</v>
      </c>
      <c r="EC11" s="189">
        <v>98.9</v>
      </c>
      <c r="ED11" s="189">
        <v>112.746</v>
      </c>
      <c r="EE11" s="189">
        <v>100.46299999999999</v>
      </c>
      <c r="EF11" s="189">
        <v>95.239000000000004</v>
      </c>
      <c r="EG11" s="189">
        <v>100</v>
      </c>
      <c r="EH11" s="189">
        <v>103.256</v>
      </c>
      <c r="EI11" s="189">
        <v>89.546999999999997</v>
      </c>
      <c r="EJ11" s="189">
        <v>107.27800000000001</v>
      </c>
      <c r="EK11" s="189">
        <v>104.452</v>
      </c>
      <c r="EL11" s="189">
        <v>100</v>
      </c>
      <c r="EM11" s="189">
        <v>100</v>
      </c>
      <c r="EN11" s="189">
        <v>98.662999999999997</v>
      </c>
      <c r="EO11" s="189">
        <v>128.1</v>
      </c>
      <c r="EP11" s="189">
        <v>105.03100000000001</v>
      </c>
      <c r="EQ11" s="189">
        <v>105.62</v>
      </c>
      <c r="ER11" s="189">
        <v>128.476</v>
      </c>
      <c r="ES11" s="189">
        <v>100</v>
      </c>
      <c r="ET11" s="189">
        <v>93.076999999999998</v>
      </c>
      <c r="EU11" s="189">
        <v>94.804000000000002</v>
      </c>
      <c r="EV11" s="189">
        <v>94.45</v>
      </c>
      <c r="EW11" s="189">
        <v>97.432000000000002</v>
      </c>
      <c r="EX11" s="189">
        <v>105.991</v>
      </c>
      <c r="EY11" s="189">
        <v>112.729</v>
      </c>
      <c r="EZ11" s="189">
        <v>87.097999999999999</v>
      </c>
      <c r="FA11" s="189">
        <v>117.649</v>
      </c>
      <c r="FB11" s="189">
        <v>101.4</v>
      </c>
      <c r="FC11" s="189">
        <v>99.888000000000005</v>
      </c>
      <c r="FD11" s="189">
        <v>87.688000000000002</v>
      </c>
      <c r="FE11" s="189">
        <v>102.917</v>
      </c>
      <c r="FF11" s="189">
        <v>98.233999999999995</v>
      </c>
      <c r="FG11" s="189">
        <v>99.525999999999996</v>
      </c>
      <c r="FH11" s="189">
        <v>101.842</v>
      </c>
      <c r="FI11" s="189">
        <v>97.341999999999999</v>
      </c>
      <c r="FJ11" s="189">
        <v>103.541</v>
      </c>
      <c r="FK11" s="189">
        <v>102.467</v>
      </c>
      <c r="FL11" s="189">
        <v>99.963999999999999</v>
      </c>
      <c r="FM11" s="189">
        <v>97.968000000000004</v>
      </c>
      <c r="FN11" s="189">
        <v>96.646000000000001</v>
      </c>
      <c r="FO11" s="189">
        <v>105.9</v>
      </c>
      <c r="FP11" s="189">
        <v>100.101</v>
      </c>
      <c r="FQ11" s="189">
        <v>100</v>
      </c>
      <c r="FR11" s="189">
        <v>108.405</v>
      </c>
      <c r="FS11" s="189">
        <v>100</v>
      </c>
      <c r="FT11" s="189">
        <v>89.587999999999994</v>
      </c>
      <c r="FU11" s="189">
        <v>105.235</v>
      </c>
      <c r="FV11" s="189">
        <v>100.127</v>
      </c>
      <c r="FW11" s="189">
        <v>105.47</v>
      </c>
      <c r="FX11" s="189">
        <v>103.54900000000001</v>
      </c>
      <c r="FY11" s="189">
        <v>112.33199999999999</v>
      </c>
      <c r="FZ11" s="189">
        <v>100</v>
      </c>
      <c r="GA11" s="189">
        <v>95.287999999999997</v>
      </c>
      <c r="GB11" s="189">
        <v>119.4</v>
      </c>
      <c r="GC11" s="18">
        <v>129.02000000000001</v>
      </c>
      <c r="GD11" s="18">
        <v>83.224999999999994</v>
      </c>
      <c r="GE11" s="18">
        <v>101.744</v>
      </c>
      <c r="GF11" s="18">
        <v>92.066999999999993</v>
      </c>
      <c r="GG11" s="18">
        <v>102.99299999999999</v>
      </c>
      <c r="GH11" s="18">
        <v>102.93899999999999</v>
      </c>
      <c r="GI11" s="18">
        <v>101.901</v>
      </c>
      <c r="GJ11" s="18">
        <v>87.521000000000001</v>
      </c>
      <c r="GK11" s="18">
        <v>112.468</v>
      </c>
      <c r="GL11" s="18">
        <v>102.782</v>
      </c>
      <c r="GM11" s="18">
        <v>101.28700000000001</v>
      </c>
      <c r="GN11" s="18">
        <v>105.99299999999999</v>
      </c>
    </row>
    <row r="12" spans="1:196" s="208" customFormat="1" ht="12.75" customHeight="1">
      <c r="A12" s="193" t="s">
        <v>2896</v>
      </c>
      <c r="B12" s="187" t="s">
        <v>15</v>
      </c>
      <c r="C12" s="188">
        <v>100</v>
      </c>
      <c r="D12" s="188">
        <v>100.642</v>
      </c>
      <c r="E12" s="188">
        <v>100.908</v>
      </c>
      <c r="F12" s="188">
        <v>100.758</v>
      </c>
      <c r="G12" s="188">
        <v>102.232</v>
      </c>
      <c r="H12" s="188">
        <v>100.889</v>
      </c>
      <c r="I12" s="188">
        <v>100.636</v>
      </c>
      <c r="J12" s="188">
        <v>101.682</v>
      </c>
      <c r="K12" s="188">
        <v>100.953</v>
      </c>
      <c r="L12" s="188">
        <v>101.38800000000001</v>
      </c>
      <c r="M12" s="188">
        <v>102.47199999999999</v>
      </c>
      <c r="N12" s="188">
        <v>102.572</v>
      </c>
      <c r="O12" s="189">
        <v>130.1</v>
      </c>
      <c r="P12" s="18">
        <v>113.315</v>
      </c>
      <c r="Q12" s="18">
        <v>100.25700000000001</v>
      </c>
      <c r="R12" s="18">
        <v>102.164</v>
      </c>
      <c r="S12" s="18">
        <v>100.66</v>
      </c>
      <c r="T12" s="18">
        <v>101.334</v>
      </c>
      <c r="U12" s="18">
        <v>99.97</v>
      </c>
      <c r="V12" s="18">
        <v>100.285</v>
      </c>
      <c r="W12" s="18">
        <v>100.158</v>
      </c>
      <c r="X12" s="18">
        <v>101.369</v>
      </c>
      <c r="Y12" s="18">
        <v>103.899</v>
      </c>
      <c r="Z12" s="18">
        <v>100.24</v>
      </c>
      <c r="AA12" s="18">
        <v>100.173</v>
      </c>
      <c r="AB12" s="189">
        <v>117.3</v>
      </c>
      <c r="AC12" s="189">
        <v>104.86199999999999</v>
      </c>
      <c r="AD12" s="189">
        <v>102.64</v>
      </c>
      <c r="AE12" s="189">
        <v>100.249</v>
      </c>
      <c r="AF12" s="189">
        <v>101.414</v>
      </c>
      <c r="AG12" s="189">
        <v>99.935000000000002</v>
      </c>
      <c r="AH12" s="189">
        <v>99.397999999999996</v>
      </c>
      <c r="AI12" s="189">
        <v>100.991</v>
      </c>
      <c r="AJ12" s="189">
        <v>103.22499999999999</v>
      </c>
      <c r="AK12" s="189">
        <v>101.575</v>
      </c>
      <c r="AL12" s="189">
        <v>100.74</v>
      </c>
      <c r="AM12" s="189">
        <v>99.61</v>
      </c>
      <c r="AN12" s="189">
        <v>101.931</v>
      </c>
      <c r="AO12" s="189">
        <v>122.4</v>
      </c>
      <c r="AP12" s="189">
        <v>107.47199999999999</v>
      </c>
      <c r="AQ12" s="189">
        <v>100.896</v>
      </c>
      <c r="AR12" s="189">
        <v>100.148</v>
      </c>
      <c r="AS12" s="189">
        <v>100.889</v>
      </c>
      <c r="AT12" s="189">
        <v>100.81699999999999</v>
      </c>
      <c r="AU12" s="189">
        <v>100.387</v>
      </c>
      <c r="AV12" s="189">
        <v>100.91500000000001</v>
      </c>
      <c r="AW12" s="189">
        <v>100.982</v>
      </c>
      <c r="AX12" s="189">
        <v>104.405</v>
      </c>
      <c r="AY12" s="189">
        <v>100.06</v>
      </c>
      <c r="AZ12" s="189">
        <v>112.167</v>
      </c>
      <c r="BA12" s="189">
        <v>105.23399999999999</v>
      </c>
      <c r="BB12" s="189">
        <v>123.1</v>
      </c>
      <c r="BC12" s="189">
        <v>104.65</v>
      </c>
      <c r="BD12" s="189">
        <v>100.12</v>
      </c>
      <c r="BE12" s="189">
        <v>99.231999999999999</v>
      </c>
      <c r="BF12" s="189">
        <v>99.122</v>
      </c>
      <c r="BG12" s="189">
        <v>101.377</v>
      </c>
      <c r="BH12" s="189">
        <v>98.07</v>
      </c>
      <c r="BI12" s="189">
        <v>98.019000000000005</v>
      </c>
      <c r="BJ12" s="189">
        <v>100.233</v>
      </c>
      <c r="BK12" s="189">
        <v>100.985</v>
      </c>
      <c r="BL12" s="189">
        <v>99.497</v>
      </c>
      <c r="BM12" s="189">
        <v>98.625</v>
      </c>
      <c r="BN12" s="189">
        <v>99.531000000000006</v>
      </c>
      <c r="BO12" s="189">
        <v>107.8</v>
      </c>
      <c r="BP12" s="189">
        <v>101.38800000000001</v>
      </c>
      <c r="BQ12" s="189">
        <v>101.883</v>
      </c>
      <c r="BR12" s="189">
        <v>99.938999999999993</v>
      </c>
      <c r="BS12" s="189">
        <v>103.374</v>
      </c>
      <c r="BT12" s="189">
        <v>101.288</v>
      </c>
      <c r="BU12" s="189">
        <v>100.092</v>
      </c>
      <c r="BV12" s="189">
        <v>98.787999999999997</v>
      </c>
      <c r="BW12" s="189">
        <v>99.787000000000006</v>
      </c>
      <c r="BX12" s="189">
        <v>104.908</v>
      </c>
      <c r="BY12" s="189">
        <v>103.753</v>
      </c>
      <c r="BZ12" s="189">
        <v>108.913</v>
      </c>
      <c r="CA12" s="189">
        <v>105.005</v>
      </c>
      <c r="CB12" s="189">
        <v>153.30000000000001</v>
      </c>
      <c r="CC12" s="189">
        <v>106.379</v>
      </c>
      <c r="CD12" s="189">
        <v>100.508</v>
      </c>
      <c r="CE12" s="189">
        <v>105.15900000000001</v>
      </c>
      <c r="CF12" s="189">
        <v>108.85299999999999</v>
      </c>
      <c r="CG12" s="189">
        <v>103.66200000000001</v>
      </c>
      <c r="CH12" s="189">
        <v>101.608</v>
      </c>
      <c r="CI12" s="189">
        <v>96.25</v>
      </c>
      <c r="CJ12" s="189">
        <v>103.36</v>
      </c>
      <c r="CK12" s="189">
        <v>102.33499999999999</v>
      </c>
      <c r="CL12" s="189">
        <v>114.51600000000001</v>
      </c>
      <c r="CM12" s="189">
        <v>99.56</v>
      </c>
      <c r="CN12" s="189">
        <v>100.319</v>
      </c>
      <c r="CO12" s="189">
        <v>126.1</v>
      </c>
      <c r="CP12" s="189">
        <v>102.57599999999999</v>
      </c>
      <c r="CQ12" s="189">
        <v>101.24</v>
      </c>
      <c r="CR12" s="189">
        <v>102.369</v>
      </c>
      <c r="CS12" s="189">
        <v>99.524000000000001</v>
      </c>
      <c r="CT12" s="189">
        <v>100.30500000000001</v>
      </c>
      <c r="CU12" s="189">
        <v>99.415999999999997</v>
      </c>
      <c r="CV12" s="189">
        <v>100.586</v>
      </c>
      <c r="CW12" s="189">
        <v>100.18600000000001</v>
      </c>
      <c r="CX12" s="189">
        <v>104.21299999999999</v>
      </c>
      <c r="CY12" s="189">
        <v>99.86</v>
      </c>
      <c r="CZ12" s="189">
        <v>102.039</v>
      </c>
      <c r="DA12" s="189">
        <v>101.809</v>
      </c>
      <c r="DB12" s="189">
        <v>106</v>
      </c>
      <c r="DC12" s="189">
        <v>98.793999999999997</v>
      </c>
      <c r="DD12" s="189">
        <v>100.748</v>
      </c>
      <c r="DE12" s="189">
        <v>99.412000000000006</v>
      </c>
      <c r="DF12" s="189">
        <v>99.430999999999997</v>
      </c>
      <c r="DG12" s="189">
        <v>101.752</v>
      </c>
      <c r="DH12" s="189">
        <v>100.583</v>
      </c>
      <c r="DI12" s="189">
        <v>99.653000000000006</v>
      </c>
      <c r="DJ12" s="189">
        <v>99.17</v>
      </c>
      <c r="DK12" s="189">
        <v>101.05200000000001</v>
      </c>
      <c r="DL12" s="189">
        <v>98.76</v>
      </c>
      <c r="DM12" s="189">
        <v>98.201999999999998</v>
      </c>
      <c r="DN12" s="189">
        <v>100.351</v>
      </c>
      <c r="DO12" s="189">
        <v>103.3</v>
      </c>
      <c r="DP12" s="18">
        <v>101.187</v>
      </c>
      <c r="DQ12" s="18">
        <v>100.504</v>
      </c>
      <c r="DR12" s="18">
        <v>99.748999999999995</v>
      </c>
      <c r="DS12" s="18">
        <v>101.384</v>
      </c>
      <c r="DT12" s="18">
        <v>101.711</v>
      </c>
      <c r="DU12" s="18">
        <v>102.919</v>
      </c>
      <c r="DV12" s="18">
        <v>99.811999999999998</v>
      </c>
      <c r="DW12" s="18">
        <v>96.786000000000001</v>
      </c>
      <c r="DX12" s="18">
        <v>102.17700000000001</v>
      </c>
      <c r="DY12" s="18">
        <v>100.229</v>
      </c>
      <c r="DZ12" s="18">
        <v>100.006</v>
      </c>
      <c r="EA12" s="18">
        <v>101.432</v>
      </c>
      <c r="EB12" s="189">
        <v>109.7</v>
      </c>
      <c r="EC12" s="189">
        <v>104.61499999999999</v>
      </c>
      <c r="ED12" s="189">
        <v>102.621</v>
      </c>
      <c r="EE12" s="189">
        <v>97.23</v>
      </c>
      <c r="EF12" s="189">
        <v>97.167000000000002</v>
      </c>
      <c r="EG12" s="189">
        <v>100.422</v>
      </c>
      <c r="EH12" s="189">
        <v>99.396000000000001</v>
      </c>
      <c r="EI12" s="189">
        <v>101.898</v>
      </c>
      <c r="EJ12" s="189">
        <v>102.331</v>
      </c>
      <c r="EK12" s="189">
        <v>101.777</v>
      </c>
      <c r="EL12" s="189">
        <v>103.896</v>
      </c>
      <c r="EM12" s="189">
        <v>99.938000000000002</v>
      </c>
      <c r="EN12" s="189">
        <v>104.8</v>
      </c>
      <c r="EO12" s="189">
        <v>110.8</v>
      </c>
      <c r="EP12" s="189">
        <v>100.994</v>
      </c>
      <c r="EQ12" s="189">
        <v>96.718999999999994</v>
      </c>
      <c r="ER12" s="189">
        <v>101.23099999999999</v>
      </c>
      <c r="ES12" s="189">
        <v>102.562</v>
      </c>
      <c r="ET12" s="189">
        <v>98.483000000000004</v>
      </c>
      <c r="EU12" s="189">
        <v>98.718000000000004</v>
      </c>
      <c r="EV12" s="189">
        <v>101.55500000000001</v>
      </c>
      <c r="EW12" s="189">
        <v>99.724999999999994</v>
      </c>
      <c r="EX12" s="189">
        <v>101.03400000000001</v>
      </c>
      <c r="EY12" s="189">
        <v>101.386</v>
      </c>
      <c r="EZ12" s="189">
        <v>101.63200000000001</v>
      </c>
      <c r="FA12" s="189">
        <v>101.32899999999999</v>
      </c>
      <c r="FB12" s="189">
        <v>104.6</v>
      </c>
      <c r="FC12" s="189">
        <v>94.748999999999995</v>
      </c>
      <c r="FD12" s="189">
        <v>101.678</v>
      </c>
      <c r="FE12" s="189">
        <v>101.40300000000001</v>
      </c>
      <c r="FF12" s="189">
        <v>100.27800000000001</v>
      </c>
      <c r="FG12" s="189">
        <v>100.164</v>
      </c>
      <c r="FH12" s="189">
        <v>99.314999999999998</v>
      </c>
      <c r="FI12" s="189">
        <v>100.764</v>
      </c>
      <c r="FJ12" s="189">
        <v>100.69499999999999</v>
      </c>
      <c r="FK12" s="189">
        <v>101.36799999999999</v>
      </c>
      <c r="FL12" s="189">
        <v>105.69</v>
      </c>
      <c r="FM12" s="189">
        <v>101.249</v>
      </c>
      <c r="FN12" s="189">
        <v>101.08499999999999</v>
      </c>
      <c r="FO12" s="189">
        <v>117.1</v>
      </c>
      <c r="FP12" s="189">
        <v>101.699</v>
      </c>
      <c r="FQ12" s="189">
        <v>101.788</v>
      </c>
      <c r="FR12" s="189">
        <v>101.718</v>
      </c>
      <c r="FS12" s="189">
        <v>102.971</v>
      </c>
      <c r="FT12" s="189">
        <v>106.55800000000001</v>
      </c>
      <c r="FU12" s="189">
        <v>96.379000000000005</v>
      </c>
      <c r="FV12" s="189">
        <v>94.966999999999999</v>
      </c>
      <c r="FW12" s="189">
        <v>105.563</v>
      </c>
      <c r="FX12" s="189">
        <v>96.59</v>
      </c>
      <c r="FY12" s="189">
        <v>99.316000000000003</v>
      </c>
      <c r="FZ12" s="189">
        <v>101.88</v>
      </c>
      <c r="GA12" s="189">
        <v>100.98</v>
      </c>
      <c r="GB12" s="189">
        <v>112.8</v>
      </c>
      <c r="GC12" s="18">
        <v>94.155000000000001</v>
      </c>
      <c r="GD12" s="18">
        <v>111.997</v>
      </c>
      <c r="GE12" s="18">
        <v>99.876000000000005</v>
      </c>
      <c r="GF12" s="18">
        <v>100.508</v>
      </c>
      <c r="GG12" s="18">
        <v>98.721999999999994</v>
      </c>
      <c r="GH12" s="18">
        <v>101.46299999999999</v>
      </c>
      <c r="GI12" s="18">
        <v>101.56699999999999</v>
      </c>
      <c r="GJ12" s="18">
        <v>103.744</v>
      </c>
      <c r="GK12" s="18">
        <v>104.57299999999999</v>
      </c>
      <c r="GL12" s="18">
        <v>103.93899999999999</v>
      </c>
      <c r="GM12" s="18">
        <v>101.90300000000001</v>
      </c>
      <c r="GN12" s="18">
        <v>100.514</v>
      </c>
    </row>
    <row r="13" spans="1:196" s="201" customFormat="1" ht="12.75" customHeight="1">
      <c r="A13" s="194" t="s">
        <v>3028</v>
      </c>
      <c r="B13" s="195" t="s">
        <v>15</v>
      </c>
      <c r="C13" s="185">
        <v>100</v>
      </c>
      <c r="D13" s="185">
        <v>101.011</v>
      </c>
      <c r="E13" s="185">
        <v>104.944</v>
      </c>
      <c r="F13" s="185">
        <v>101.452</v>
      </c>
      <c r="G13" s="185">
        <v>107.6</v>
      </c>
      <c r="H13" s="185">
        <v>102.896</v>
      </c>
      <c r="I13" s="185">
        <v>103.563</v>
      </c>
      <c r="J13" s="185">
        <v>101.511</v>
      </c>
      <c r="K13" s="185">
        <v>115.075</v>
      </c>
      <c r="L13" s="185">
        <v>107.718</v>
      </c>
      <c r="M13" s="185">
        <v>112.259</v>
      </c>
      <c r="N13" s="185">
        <v>104.426</v>
      </c>
      <c r="O13" s="13">
        <v>265.3</v>
      </c>
      <c r="P13" s="12">
        <v>173.16300000000001</v>
      </c>
      <c r="Q13" s="12">
        <v>103.161</v>
      </c>
      <c r="R13" s="12">
        <v>104.502</v>
      </c>
      <c r="S13" s="12">
        <v>102.541</v>
      </c>
      <c r="T13" s="12">
        <v>100.491</v>
      </c>
      <c r="U13" s="12">
        <v>99.513000000000005</v>
      </c>
      <c r="V13" s="12">
        <v>99.522999999999996</v>
      </c>
      <c r="W13" s="12">
        <v>100.17700000000001</v>
      </c>
      <c r="X13" s="12">
        <v>100.22799999999999</v>
      </c>
      <c r="Y13" s="12">
        <v>100.30500000000001</v>
      </c>
      <c r="Z13" s="12">
        <v>100.215</v>
      </c>
      <c r="AA13" s="12">
        <v>101.124</v>
      </c>
      <c r="AB13" s="13">
        <v>132.4</v>
      </c>
      <c r="AC13" s="13">
        <v>115.512</v>
      </c>
      <c r="AD13" s="13">
        <v>104.93600000000001</v>
      </c>
      <c r="AE13" s="13">
        <v>101.51300000000001</v>
      </c>
      <c r="AF13" s="13">
        <v>101.36</v>
      </c>
      <c r="AG13" s="13">
        <v>99.861999999999995</v>
      </c>
      <c r="AH13" s="13">
        <v>100.997</v>
      </c>
      <c r="AI13" s="13">
        <v>100.498</v>
      </c>
      <c r="AJ13" s="13">
        <v>100.68899999999999</v>
      </c>
      <c r="AK13" s="13">
        <v>99.861999999999995</v>
      </c>
      <c r="AL13" s="13">
        <v>108.184</v>
      </c>
      <c r="AM13" s="13">
        <v>103.88200000000001</v>
      </c>
      <c r="AN13" s="13">
        <v>102.149</v>
      </c>
      <c r="AO13" s="13">
        <v>164.9</v>
      </c>
      <c r="AP13" s="13">
        <v>127.748</v>
      </c>
      <c r="AQ13" s="13">
        <v>104.992</v>
      </c>
      <c r="AR13" s="13">
        <v>100.733</v>
      </c>
      <c r="AS13" s="13">
        <v>103.941</v>
      </c>
      <c r="AT13" s="13">
        <v>102.569</v>
      </c>
      <c r="AU13" s="13">
        <v>100.07899999999999</v>
      </c>
      <c r="AV13" s="13">
        <v>103.02800000000001</v>
      </c>
      <c r="AW13" s="13">
        <v>100.325</v>
      </c>
      <c r="AX13" s="13">
        <v>99.316999999999993</v>
      </c>
      <c r="AY13" s="13">
        <v>100.04300000000001</v>
      </c>
      <c r="AZ13" s="13">
        <v>105.286</v>
      </c>
      <c r="BA13" s="13">
        <v>107.405</v>
      </c>
      <c r="BB13" s="13">
        <v>121.1</v>
      </c>
      <c r="BC13" s="13">
        <v>107.633</v>
      </c>
      <c r="BD13" s="13">
        <v>101.065</v>
      </c>
      <c r="BE13" s="13">
        <v>93.498999999999995</v>
      </c>
      <c r="BF13" s="13">
        <v>99.13</v>
      </c>
      <c r="BG13" s="13">
        <v>102.67700000000001</v>
      </c>
      <c r="BH13" s="13">
        <v>99.728999999999999</v>
      </c>
      <c r="BI13" s="13">
        <v>102.13200000000001</v>
      </c>
      <c r="BJ13" s="13">
        <v>100.20699999999999</v>
      </c>
      <c r="BK13" s="13">
        <v>99.751999999999995</v>
      </c>
      <c r="BL13" s="13">
        <v>101.48699999999999</v>
      </c>
      <c r="BM13" s="13">
        <v>99.213999999999999</v>
      </c>
      <c r="BN13" s="13">
        <v>98.819000000000003</v>
      </c>
      <c r="BO13" s="13">
        <v>106.5</v>
      </c>
      <c r="BP13" s="13">
        <v>102.474</v>
      </c>
      <c r="BQ13" s="13">
        <v>101.538</v>
      </c>
      <c r="BR13" s="13">
        <v>100.298</v>
      </c>
      <c r="BS13" s="13">
        <v>99.643000000000001</v>
      </c>
      <c r="BT13" s="13">
        <v>99.18</v>
      </c>
      <c r="BU13" s="13">
        <v>102.548</v>
      </c>
      <c r="BV13" s="13">
        <v>101.173</v>
      </c>
      <c r="BW13" s="13">
        <v>99.71</v>
      </c>
      <c r="BX13" s="13">
        <v>102.48099999999999</v>
      </c>
      <c r="BY13" s="13">
        <v>100.11199999999999</v>
      </c>
      <c r="BZ13" s="13">
        <v>100.428</v>
      </c>
      <c r="CA13" s="13">
        <v>103.604</v>
      </c>
      <c r="CB13" s="13">
        <v>135.5</v>
      </c>
      <c r="CC13" s="13">
        <v>109.658</v>
      </c>
      <c r="CD13" s="13">
        <v>99.054000000000002</v>
      </c>
      <c r="CE13" s="13">
        <v>104.43899999999999</v>
      </c>
      <c r="CF13" s="13">
        <v>104.928</v>
      </c>
      <c r="CG13" s="13">
        <v>104.02500000000001</v>
      </c>
      <c r="CH13" s="13">
        <v>102.27500000000001</v>
      </c>
      <c r="CI13" s="13">
        <v>101.035</v>
      </c>
      <c r="CJ13" s="13">
        <v>104.07899999999999</v>
      </c>
      <c r="CK13" s="13">
        <v>100.66200000000001</v>
      </c>
      <c r="CL13" s="13">
        <v>101.152</v>
      </c>
      <c r="CM13" s="13">
        <v>106.63</v>
      </c>
      <c r="CN13" s="13">
        <v>101.59099999999999</v>
      </c>
      <c r="CO13" s="13">
        <v>130</v>
      </c>
      <c r="CP13" s="13">
        <v>105.654</v>
      </c>
      <c r="CQ13" s="13">
        <v>100.447</v>
      </c>
      <c r="CR13" s="13">
        <v>101.854</v>
      </c>
      <c r="CS13" s="13">
        <v>100.471</v>
      </c>
      <c r="CT13" s="13">
        <v>104.303</v>
      </c>
      <c r="CU13" s="13">
        <v>100.47499999999999</v>
      </c>
      <c r="CV13" s="13">
        <v>98.582999999999998</v>
      </c>
      <c r="CW13" s="13">
        <v>100.06699999999999</v>
      </c>
      <c r="CX13" s="13">
        <v>102.736</v>
      </c>
      <c r="CY13" s="13">
        <v>100.524</v>
      </c>
      <c r="CZ13" s="13">
        <v>102.32299999999999</v>
      </c>
      <c r="DA13" s="13">
        <v>99.926000000000002</v>
      </c>
      <c r="DB13" s="13">
        <v>110</v>
      </c>
      <c r="DC13" s="13">
        <v>100.15300000000001</v>
      </c>
      <c r="DD13" s="13">
        <v>105.533</v>
      </c>
      <c r="DE13" s="13">
        <v>100.179</v>
      </c>
      <c r="DF13" s="13">
        <v>98.911000000000001</v>
      </c>
      <c r="DG13" s="13">
        <v>100.21</v>
      </c>
      <c r="DH13" s="13">
        <v>98.52</v>
      </c>
      <c r="DI13" s="13">
        <v>104.18</v>
      </c>
      <c r="DJ13" s="13">
        <v>98.930999999999997</v>
      </c>
      <c r="DK13" s="13">
        <v>99.858999999999995</v>
      </c>
      <c r="DL13" s="13">
        <v>96.346000000000004</v>
      </c>
      <c r="DM13" s="13">
        <v>98.781999999999996</v>
      </c>
      <c r="DN13" s="13">
        <v>100.673</v>
      </c>
      <c r="DO13" s="13">
        <v>98.3</v>
      </c>
      <c r="DP13" s="12">
        <v>100.461</v>
      </c>
      <c r="DQ13" s="12">
        <v>99.51</v>
      </c>
      <c r="DR13" s="12">
        <v>99.387</v>
      </c>
      <c r="DS13" s="12">
        <v>102.136</v>
      </c>
      <c r="DT13" s="12">
        <v>98.418999999999997</v>
      </c>
      <c r="DU13" s="12">
        <v>99.204999999999998</v>
      </c>
      <c r="DV13" s="12">
        <v>102.613</v>
      </c>
      <c r="DW13" s="12">
        <v>99.483999999999995</v>
      </c>
      <c r="DX13" s="12">
        <v>100.82</v>
      </c>
      <c r="DY13" s="12">
        <v>98.412999999999997</v>
      </c>
      <c r="DZ13" s="12">
        <v>100.246</v>
      </c>
      <c r="EA13" s="12">
        <v>100.294</v>
      </c>
      <c r="EB13" s="13">
        <v>104.7</v>
      </c>
      <c r="EC13" s="13">
        <v>101.208</v>
      </c>
      <c r="ED13" s="13">
        <v>100.50700000000001</v>
      </c>
      <c r="EE13" s="13">
        <v>99.594999999999999</v>
      </c>
      <c r="EF13" s="13">
        <v>102.193</v>
      </c>
      <c r="EG13" s="13">
        <v>100.69799999999999</v>
      </c>
      <c r="EH13" s="13">
        <v>99.997</v>
      </c>
      <c r="EI13" s="13">
        <v>100.149</v>
      </c>
      <c r="EJ13" s="13">
        <v>98.97</v>
      </c>
      <c r="EK13" s="13">
        <v>100.86</v>
      </c>
      <c r="EL13" s="13">
        <v>101.907</v>
      </c>
      <c r="EM13" s="13">
        <v>101.351</v>
      </c>
      <c r="EN13" s="13">
        <v>101.884</v>
      </c>
      <c r="EO13" s="13">
        <v>107.1</v>
      </c>
      <c r="EP13" s="13">
        <v>98.001000000000005</v>
      </c>
      <c r="EQ13" s="13">
        <v>99.977000000000004</v>
      </c>
      <c r="ER13" s="13">
        <v>101.46299999999999</v>
      </c>
      <c r="ES13" s="13">
        <v>100.839</v>
      </c>
      <c r="ET13" s="13">
        <v>103.221</v>
      </c>
      <c r="EU13" s="13">
        <v>99.058999999999997</v>
      </c>
      <c r="EV13" s="13">
        <v>100.822</v>
      </c>
      <c r="EW13" s="13">
        <v>99.831999999999994</v>
      </c>
      <c r="EX13" s="13">
        <v>100.17400000000001</v>
      </c>
      <c r="EY13" s="13">
        <v>99.603999999999999</v>
      </c>
      <c r="EZ13" s="13">
        <v>100.515</v>
      </c>
      <c r="FA13" s="13">
        <v>100.47799999999999</v>
      </c>
      <c r="FB13" s="13">
        <v>103.4</v>
      </c>
      <c r="FC13" s="13">
        <v>99.296000000000006</v>
      </c>
      <c r="FD13" s="13">
        <v>99.474999999999994</v>
      </c>
      <c r="FE13" s="13">
        <v>100.13500000000001</v>
      </c>
      <c r="FF13" s="13">
        <v>101.89</v>
      </c>
      <c r="FG13" s="13">
        <v>99.838999999999999</v>
      </c>
      <c r="FH13" s="13">
        <v>100.08799999999999</v>
      </c>
      <c r="FI13" s="13">
        <v>99.003</v>
      </c>
      <c r="FJ13" s="13">
        <v>102.00700000000001</v>
      </c>
      <c r="FK13" s="13">
        <v>100.27</v>
      </c>
      <c r="FL13" s="13">
        <v>99.986000000000004</v>
      </c>
      <c r="FM13" s="13">
        <v>103.38200000000001</v>
      </c>
      <c r="FN13" s="13">
        <v>100.096</v>
      </c>
      <c r="FO13" s="13">
        <v>101.9</v>
      </c>
      <c r="FP13" s="13">
        <v>96.084000000000003</v>
      </c>
      <c r="FQ13" s="13">
        <v>100.369</v>
      </c>
      <c r="FR13" s="13">
        <v>100.294</v>
      </c>
      <c r="FS13" s="13">
        <v>100.45</v>
      </c>
      <c r="FT13" s="13">
        <v>99.569000000000003</v>
      </c>
      <c r="FU13" s="13">
        <v>99.828999999999994</v>
      </c>
      <c r="FV13" s="13">
        <v>102.46899999999999</v>
      </c>
      <c r="FW13" s="13">
        <v>99.192999999999998</v>
      </c>
      <c r="FX13" s="13">
        <v>99.79</v>
      </c>
      <c r="FY13" s="13">
        <v>100.998</v>
      </c>
      <c r="FZ13" s="13">
        <v>101.596</v>
      </c>
      <c r="GA13" s="13">
        <v>98.838999999999999</v>
      </c>
      <c r="GB13" s="13">
        <v>120.7</v>
      </c>
      <c r="GC13" s="12">
        <v>100.636</v>
      </c>
      <c r="GD13" s="12">
        <v>100.07899999999999</v>
      </c>
      <c r="GE13" s="12">
        <v>100.316</v>
      </c>
      <c r="GF13" s="12">
        <v>100.123</v>
      </c>
      <c r="GG13" s="12">
        <v>101.336</v>
      </c>
      <c r="GH13" s="12">
        <v>100.14</v>
      </c>
      <c r="GI13" s="12">
        <v>103.214</v>
      </c>
      <c r="GJ13" s="12">
        <v>112.056</v>
      </c>
      <c r="GK13" s="12">
        <v>112.498</v>
      </c>
      <c r="GL13" s="12">
        <v>112.723</v>
      </c>
      <c r="GM13" s="12">
        <v>103.59</v>
      </c>
      <c r="GN13" s="12">
        <v>97.403999999999996</v>
      </c>
    </row>
    <row r="14" spans="1:196" s="201" customFormat="1" ht="12.75" customHeight="1">
      <c r="A14" s="194" t="s">
        <v>3029</v>
      </c>
      <c r="B14" s="195" t="s">
        <v>15</v>
      </c>
      <c r="C14" s="185">
        <v>100</v>
      </c>
      <c r="D14" s="185">
        <v>124.19</v>
      </c>
      <c r="E14" s="185">
        <v>154.91800000000001</v>
      </c>
      <c r="F14" s="185">
        <v>104.733</v>
      </c>
      <c r="G14" s="185">
        <v>224.86500000000001</v>
      </c>
      <c r="H14" s="185">
        <v>121.351</v>
      </c>
      <c r="I14" s="185">
        <v>105.155</v>
      </c>
      <c r="J14" s="185">
        <v>111.697</v>
      </c>
      <c r="K14" s="185">
        <v>86.605999999999995</v>
      </c>
      <c r="L14" s="185">
        <v>100.36499999999999</v>
      </c>
      <c r="M14" s="185">
        <v>102.732</v>
      </c>
      <c r="N14" s="185">
        <v>125.245</v>
      </c>
      <c r="O14" s="13">
        <v>220.3</v>
      </c>
      <c r="P14" s="12">
        <v>110.941</v>
      </c>
      <c r="Q14" s="12">
        <v>86.49</v>
      </c>
      <c r="R14" s="12">
        <v>99.899000000000001</v>
      </c>
      <c r="S14" s="12">
        <v>101.459</v>
      </c>
      <c r="T14" s="12">
        <v>99.688000000000002</v>
      </c>
      <c r="U14" s="12">
        <v>103.383</v>
      </c>
      <c r="V14" s="12">
        <v>96.942999999999998</v>
      </c>
      <c r="W14" s="12">
        <v>100.09099999999999</v>
      </c>
      <c r="X14" s="12">
        <v>100.848</v>
      </c>
      <c r="Y14" s="12">
        <v>241.4</v>
      </c>
      <c r="Z14" s="12">
        <v>100.717</v>
      </c>
      <c r="AA14" s="12">
        <v>101.09099999999999</v>
      </c>
      <c r="AB14" s="13">
        <v>277.8</v>
      </c>
      <c r="AC14" s="13">
        <v>106.79</v>
      </c>
      <c r="AD14" s="13">
        <v>125.483</v>
      </c>
      <c r="AE14" s="13">
        <v>100.18899999999999</v>
      </c>
      <c r="AF14" s="13">
        <v>103.78700000000001</v>
      </c>
      <c r="AG14" s="13">
        <v>99.584999999999994</v>
      </c>
      <c r="AH14" s="13">
        <v>100.047</v>
      </c>
      <c r="AI14" s="13">
        <v>101.065</v>
      </c>
      <c r="AJ14" s="13">
        <v>99.998999999999995</v>
      </c>
      <c r="AK14" s="13">
        <v>135.345</v>
      </c>
      <c r="AL14" s="13">
        <v>100.184</v>
      </c>
      <c r="AM14" s="13">
        <v>101.97499999999999</v>
      </c>
      <c r="AN14" s="13">
        <v>105.291</v>
      </c>
      <c r="AO14" s="13">
        <v>133.1</v>
      </c>
      <c r="AP14" s="13">
        <v>101.479</v>
      </c>
      <c r="AQ14" s="13">
        <v>100.34</v>
      </c>
      <c r="AR14" s="13">
        <v>98.706999999999994</v>
      </c>
      <c r="AS14" s="13">
        <v>99.525999999999996</v>
      </c>
      <c r="AT14" s="13">
        <v>100.023</v>
      </c>
      <c r="AU14" s="13">
        <v>99.912000000000006</v>
      </c>
      <c r="AV14" s="13">
        <v>99.947999999999993</v>
      </c>
      <c r="AW14" s="13">
        <v>99.995999999999995</v>
      </c>
      <c r="AX14" s="13">
        <v>101.61</v>
      </c>
      <c r="AY14" s="13">
        <v>99.507000000000005</v>
      </c>
      <c r="AZ14" s="13">
        <v>96.710999999999999</v>
      </c>
      <c r="BA14" s="13">
        <v>104.42700000000001</v>
      </c>
      <c r="BB14" s="13">
        <v>106.4</v>
      </c>
      <c r="BC14" s="13">
        <v>103.182</v>
      </c>
      <c r="BD14" s="13">
        <v>99.933000000000007</v>
      </c>
      <c r="BE14" s="13">
        <v>100.782</v>
      </c>
      <c r="BF14" s="13">
        <v>100.483</v>
      </c>
      <c r="BG14" s="13">
        <v>100.09699999999999</v>
      </c>
      <c r="BH14" s="13">
        <v>99.884</v>
      </c>
      <c r="BI14" s="13">
        <v>100.627</v>
      </c>
      <c r="BJ14" s="13">
        <v>100.527</v>
      </c>
      <c r="BK14" s="13">
        <v>99.906000000000006</v>
      </c>
      <c r="BL14" s="13">
        <v>99.91</v>
      </c>
      <c r="BM14" s="13">
        <v>100.38800000000001</v>
      </c>
      <c r="BN14" s="13">
        <v>100.682</v>
      </c>
      <c r="BO14" s="13">
        <v>129.1</v>
      </c>
      <c r="BP14" s="13">
        <v>130.44999999999999</v>
      </c>
      <c r="BQ14" s="13">
        <v>99.997</v>
      </c>
      <c r="BR14" s="13">
        <v>100.172</v>
      </c>
      <c r="BS14" s="13">
        <v>100.029</v>
      </c>
      <c r="BT14" s="13">
        <v>99.858999999999995</v>
      </c>
      <c r="BU14" s="13">
        <v>99.927000000000007</v>
      </c>
      <c r="BV14" s="13">
        <v>100.14400000000001</v>
      </c>
      <c r="BW14" s="13">
        <v>99.944999999999993</v>
      </c>
      <c r="BX14" s="13">
        <v>100.218</v>
      </c>
      <c r="BY14" s="13">
        <v>87.972999999999999</v>
      </c>
      <c r="BZ14" s="13">
        <v>100.048</v>
      </c>
      <c r="CA14" s="13">
        <v>103.157</v>
      </c>
      <c r="CB14" s="13">
        <v>109.8</v>
      </c>
      <c r="CC14" s="13">
        <v>106.51</v>
      </c>
      <c r="CD14" s="13">
        <v>100.36499999999999</v>
      </c>
      <c r="CE14" s="13">
        <v>99.991</v>
      </c>
      <c r="CF14" s="13">
        <v>100.08499999999999</v>
      </c>
      <c r="CG14" s="13">
        <v>100.624</v>
      </c>
      <c r="CH14" s="13">
        <v>99.861000000000004</v>
      </c>
      <c r="CI14" s="13">
        <v>100.529</v>
      </c>
      <c r="CJ14" s="13">
        <v>99.988</v>
      </c>
      <c r="CK14" s="13">
        <v>104.91</v>
      </c>
      <c r="CL14" s="13">
        <v>127.563</v>
      </c>
      <c r="CM14" s="13">
        <v>101.08199999999999</v>
      </c>
      <c r="CN14" s="13">
        <v>99.947000000000003</v>
      </c>
      <c r="CO14" s="13">
        <v>140</v>
      </c>
      <c r="CP14" s="13">
        <v>100.221</v>
      </c>
      <c r="CQ14" s="13">
        <v>100.226</v>
      </c>
      <c r="CR14" s="13">
        <v>100.358</v>
      </c>
      <c r="CS14" s="13">
        <v>100.14400000000001</v>
      </c>
      <c r="CT14" s="13">
        <v>101.259</v>
      </c>
      <c r="CU14" s="13">
        <v>100.015</v>
      </c>
      <c r="CV14" s="13">
        <v>99.795000000000002</v>
      </c>
      <c r="CW14" s="13">
        <v>99.99</v>
      </c>
      <c r="CX14" s="13">
        <v>129.13200000000001</v>
      </c>
      <c r="CY14" s="13">
        <v>100.25700000000001</v>
      </c>
      <c r="CZ14" s="13">
        <v>101.95699999999999</v>
      </c>
      <c r="DA14" s="13">
        <v>104.04900000000001</v>
      </c>
      <c r="DB14" s="13">
        <v>124.7</v>
      </c>
      <c r="DC14" s="13">
        <v>100.57299999999999</v>
      </c>
      <c r="DD14" s="13">
        <v>100.068</v>
      </c>
      <c r="DE14" s="13">
        <v>99.98</v>
      </c>
      <c r="DF14" s="13">
        <v>100.55200000000001</v>
      </c>
      <c r="DG14" s="13">
        <v>99.936999999999998</v>
      </c>
      <c r="DH14" s="13">
        <v>110.596</v>
      </c>
      <c r="DI14" s="13">
        <v>100.434</v>
      </c>
      <c r="DJ14" s="13">
        <v>101.196</v>
      </c>
      <c r="DK14" s="13">
        <v>100.045</v>
      </c>
      <c r="DL14" s="13">
        <v>70.658000000000001</v>
      </c>
      <c r="DM14" s="13">
        <v>99.832999999999998</v>
      </c>
      <c r="DN14" s="13">
        <v>106.316</v>
      </c>
      <c r="DO14" s="13">
        <v>92.2</v>
      </c>
      <c r="DP14" s="12">
        <v>104.447</v>
      </c>
      <c r="DQ14" s="12">
        <v>99.4</v>
      </c>
      <c r="DR14" s="12">
        <v>99.460999999999999</v>
      </c>
      <c r="DS14" s="12">
        <v>99.769000000000005</v>
      </c>
      <c r="DT14" s="12">
        <v>100.827</v>
      </c>
      <c r="DU14" s="12">
        <v>99.429000000000002</v>
      </c>
      <c r="DV14" s="12">
        <v>97.704999999999998</v>
      </c>
      <c r="DW14" s="12">
        <v>101.794</v>
      </c>
      <c r="DX14" s="12">
        <v>127.756</v>
      </c>
      <c r="DY14" s="12">
        <v>83.524000000000001</v>
      </c>
      <c r="DZ14" s="12">
        <v>103.879</v>
      </c>
      <c r="EA14" s="12">
        <v>104.726</v>
      </c>
      <c r="EB14" s="13">
        <v>115.3</v>
      </c>
      <c r="EC14" s="13">
        <v>100.017</v>
      </c>
      <c r="ED14" s="13">
        <v>102.789</v>
      </c>
      <c r="EE14" s="13">
        <v>100.185</v>
      </c>
      <c r="EF14" s="13">
        <v>100.81100000000001</v>
      </c>
      <c r="EG14" s="13">
        <v>99.158000000000001</v>
      </c>
      <c r="EH14" s="13">
        <v>100.745</v>
      </c>
      <c r="EI14" s="13">
        <v>99.846999999999994</v>
      </c>
      <c r="EJ14" s="13">
        <v>100.557</v>
      </c>
      <c r="EK14" s="13">
        <v>99.974999999999994</v>
      </c>
      <c r="EL14" s="13">
        <v>101.235</v>
      </c>
      <c r="EM14" s="13">
        <v>105.748</v>
      </c>
      <c r="EN14" s="13">
        <v>99.754999999999995</v>
      </c>
      <c r="EO14" s="13">
        <v>106.2</v>
      </c>
      <c r="EP14" s="13">
        <v>99.989000000000004</v>
      </c>
      <c r="EQ14" s="13">
        <v>100.006</v>
      </c>
      <c r="ER14" s="13">
        <v>107.247</v>
      </c>
      <c r="ES14" s="13">
        <v>100.256</v>
      </c>
      <c r="ET14" s="13">
        <v>100.02200000000001</v>
      </c>
      <c r="EU14" s="13">
        <v>99.965999999999994</v>
      </c>
      <c r="EV14" s="13">
        <v>86.391000000000005</v>
      </c>
      <c r="EW14" s="13">
        <v>99.911000000000001</v>
      </c>
      <c r="EX14" s="13">
        <v>104.01300000000001</v>
      </c>
      <c r="EY14" s="13">
        <v>99.602000000000004</v>
      </c>
      <c r="EZ14" s="13">
        <v>100</v>
      </c>
      <c r="FA14" s="13">
        <v>99.903000000000006</v>
      </c>
      <c r="FB14" s="13">
        <v>92.9</v>
      </c>
      <c r="FC14" s="13">
        <v>99.141000000000005</v>
      </c>
      <c r="FD14" s="13">
        <v>96.403999999999996</v>
      </c>
      <c r="FE14" s="13">
        <v>100.833</v>
      </c>
      <c r="FF14" s="13">
        <v>99.998999999999995</v>
      </c>
      <c r="FG14" s="13">
        <v>100</v>
      </c>
      <c r="FH14" s="13">
        <v>100</v>
      </c>
      <c r="FI14" s="13">
        <v>100</v>
      </c>
      <c r="FJ14" s="13">
        <v>100</v>
      </c>
      <c r="FK14" s="13">
        <v>100.17700000000001</v>
      </c>
      <c r="FL14" s="13">
        <v>100.283</v>
      </c>
      <c r="FM14" s="13">
        <v>100.37</v>
      </c>
      <c r="FN14" s="13">
        <v>99.95</v>
      </c>
      <c r="FO14" s="13">
        <v>100.7</v>
      </c>
      <c r="FP14" s="13">
        <v>100</v>
      </c>
      <c r="FQ14" s="13">
        <v>100</v>
      </c>
      <c r="FR14" s="13">
        <v>100.47199999999999</v>
      </c>
      <c r="FS14" s="13">
        <v>100</v>
      </c>
      <c r="FT14" s="13">
        <v>99.843999999999994</v>
      </c>
      <c r="FU14" s="13">
        <v>100</v>
      </c>
      <c r="FV14" s="13">
        <v>100.004</v>
      </c>
      <c r="FW14" s="13">
        <v>99.932000000000002</v>
      </c>
      <c r="FX14" s="13">
        <v>99.933999999999997</v>
      </c>
      <c r="FY14" s="13">
        <v>100</v>
      </c>
      <c r="FZ14" s="13">
        <v>100.348</v>
      </c>
      <c r="GA14" s="13">
        <v>100.111</v>
      </c>
      <c r="GB14" s="13">
        <v>105.6</v>
      </c>
      <c r="GC14" s="12">
        <v>104.645</v>
      </c>
      <c r="GD14" s="12">
        <v>100.06399999999999</v>
      </c>
      <c r="GE14" s="12">
        <v>100</v>
      </c>
      <c r="GF14" s="12">
        <v>99.460999999999999</v>
      </c>
      <c r="GG14" s="12">
        <v>100</v>
      </c>
      <c r="GH14" s="12">
        <v>100</v>
      </c>
      <c r="GI14" s="12">
        <v>100</v>
      </c>
      <c r="GJ14" s="12">
        <v>100</v>
      </c>
      <c r="GK14" s="12">
        <v>100.84099999999999</v>
      </c>
      <c r="GL14" s="12">
        <v>99.814999999999998</v>
      </c>
      <c r="GM14" s="12">
        <v>103.986</v>
      </c>
      <c r="GN14" s="12">
        <v>100</v>
      </c>
    </row>
    <row r="15" spans="1:196" s="201" customFormat="1" ht="12.75">
      <c r="A15" s="194" t="s">
        <v>3030</v>
      </c>
      <c r="B15" s="195" t="s">
        <v>15</v>
      </c>
      <c r="C15" s="185">
        <v>100</v>
      </c>
      <c r="D15" s="185">
        <v>111.78</v>
      </c>
      <c r="E15" s="185">
        <v>97.712999999999994</v>
      </c>
      <c r="F15" s="185">
        <v>100</v>
      </c>
      <c r="G15" s="185">
        <v>122.675</v>
      </c>
      <c r="H15" s="185">
        <v>104.65900000000001</v>
      </c>
      <c r="I15" s="185">
        <v>99.605999999999995</v>
      </c>
      <c r="J15" s="185">
        <v>100.593</v>
      </c>
      <c r="K15" s="185">
        <v>97.878</v>
      </c>
      <c r="L15" s="185">
        <v>100.193</v>
      </c>
      <c r="M15" s="185">
        <v>115.88500000000001</v>
      </c>
      <c r="N15" s="185">
        <v>148.67099999999999</v>
      </c>
      <c r="O15" s="13">
        <v>281.5</v>
      </c>
      <c r="P15" s="12">
        <v>157.91300000000001</v>
      </c>
      <c r="Q15" s="12">
        <v>103.00700000000001</v>
      </c>
      <c r="R15" s="12">
        <v>100</v>
      </c>
      <c r="S15" s="12">
        <v>100</v>
      </c>
      <c r="T15" s="12">
        <v>100</v>
      </c>
      <c r="U15" s="12">
        <v>100</v>
      </c>
      <c r="V15" s="12">
        <v>100</v>
      </c>
      <c r="W15" s="12">
        <v>107.71299999999999</v>
      </c>
      <c r="X15" s="12">
        <v>100</v>
      </c>
      <c r="Y15" s="12">
        <v>100</v>
      </c>
      <c r="Z15" s="12">
        <v>86.106999999999999</v>
      </c>
      <c r="AA15" s="12">
        <v>102.267</v>
      </c>
      <c r="AB15" s="13">
        <v>216</v>
      </c>
      <c r="AC15" s="13">
        <v>195.923</v>
      </c>
      <c r="AD15" s="13">
        <v>100</v>
      </c>
      <c r="AE15" s="13">
        <v>100</v>
      </c>
      <c r="AF15" s="13">
        <v>118.139</v>
      </c>
      <c r="AG15" s="13">
        <v>100</v>
      </c>
      <c r="AH15" s="13">
        <v>100</v>
      </c>
      <c r="AI15" s="13">
        <v>100</v>
      </c>
      <c r="AJ15" s="13">
        <v>100</v>
      </c>
      <c r="AK15" s="13">
        <v>100</v>
      </c>
      <c r="AL15" s="13">
        <v>105.696</v>
      </c>
      <c r="AM15" s="13">
        <v>108.05800000000001</v>
      </c>
      <c r="AN15" s="13">
        <v>100</v>
      </c>
      <c r="AO15" s="13">
        <v>122.4</v>
      </c>
      <c r="AP15" s="13">
        <v>106.277</v>
      </c>
      <c r="AQ15" s="13">
        <v>100</v>
      </c>
      <c r="AR15" s="13">
        <v>96.643000000000001</v>
      </c>
      <c r="AS15" s="13">
        <v>98.611000000000004</v>
      </c>
      <c r="AT15" s="13">
        <v>95.772999999999996</v>
      </c>
      <c r="AU15" s="13">
        <v>96.322000000000003</v>
      </c>
      <c r="AV15" s="13">
        <v>111.456</v>
      </c>
      <c r="AW15" s="13">
        <v>102.398</v>
      </c>
      <c r="AX15" s="13">
        <v>103.169</v>
      </c>
      <c r="AY15" s="13">
        <v>106.16200000000001</v>
      </c>
      <c r="AZ15" s="13">
        <v>97.861999999999995</v>
      </c>
      <c r="BA15" s="13">
        <v>100</v>
      </c>
      <c r="BB15" s="13">
        <v>123.3</v>
      </c>
      <c r="BC15" s="13">
        <v>104.39100000000001</v>
      </c>
      <c r="BD15" s="13">
        <v>100</v>
      </c>
      <c r="BE15" s="13">
        <v>102.392</v>
      </c>
      <c r="BF15" s="13">
        <v>102.336</v>
      </c>
      <c r="BG15" s="13">
        <v>100</v>
      </c>
      <c r="BH15" s="13">
        <v>100</v>
      </c>
      <c r="BI15" s="13">
        <v>105.07599999999999</v>
      </c>
      <c r="BJ15" s="13">
        <v>100</v>
      </c>
      <c r="BK15" s="13">
        <v>108.148</v>
      </c>
      <c r="BL15" s="13">
        <v>100</v>
      </c>
      <c r="BM15" s="13">
        <v>96.986000000000004</v>
      </c>
      <c r="BN15" s="13">
        <v>108.286</v>
      </c>
      <c r="BO15" s="13">
        <v>114.8</v>
      </c>
      <c r="BP15" s="13">
        <v>99.317999999999998</v>
      </c>
      <c r="BQ15" s="13">
        <v>103.541</v>
      </c>
      <c r="BR15" s="13">
        <v>100</v>
      </c>
      <c r="BS15" s="13">
        <v>96.67</v>
      </c>
      <c r="BT15" s="13">
        <v>100</v>
      </c>
      <c r="BU15" s="13">
        <v>100</v>
      </c>
      <c r="BV15" s="13">
        <v>100</v>
      </c>
      <c r="BW15" s="13">
        <v>100</v>
      </c>
      <c r="BX15" s="13">
        <v>100</v>
      </c>
      <c r="BY15" s="13">
        <v>100</v>
      </c>
      <c r="BZ15" s="13">
        <v>103.926</v>
      </c>
      <c r="CA15" s="13">
        <v>100</v>
      </c>
      <c r="CB15" s="13">
        <v>124.6</v>
      </c>
      <c r="CC15" s="13">
        <v>109.777</v>
      </c>
      <c r="CD15" s="13">
        <v>103.795</v>
      </c>
      <c r="CE15" s="13">
        <v>100</v>
      </c>
      <c r="CF15" s="13">
        <v>109.547</v>
      </c>
      <c r="CG15" s="13">
        <v>95.55</v>
      </c>
      <c r="CH15" s="13">
        <v>105.026</v>
      </c>
      <c r="CI15" s="13">
        <v>92.814999999999998</v>
      </c>
      <c r="CJ15" s="13">
        <v>101.533</v>
      </c>
      <c r="CK15" s="13">
        <v>106.431</v>
      </c>
      <c r="CL15" s="13">
        <v>94.013000000000005</v>
      </c>
      <c r="CM15" s="13">
        <v>111.13</v>
      </c>
      <c r="CN15" s="13">
        <v>106.497</v>
      </c>
      <c r="CO15" s="13">
        <v>117.2</v>
      </c>
      <c r="CP15" s="13">
        <v>92.384</v>
      </c>
      <c r="CQ15" s="13">
        <v>103.172</v>
      </c>
      <c r="CR15" s="13">
        <v>100</v>
      </c>
      <c r="CS15" s="13">
        <v>102.947</v>
      </c>
      <c r="CT15" s="13">
        <v>101.215</v>
      </c>
      <c r="CU15" s="13">
        <v>104.13500000000001</v>
      </c>
      <c r="CV15" s="13">
        <v>115.56100000000001</v>
      </c>
      <c r="CW15" s="13">
        <v>101.57899999999999</v>
      </c>
      <c r="CX15" s="13">
        <v>87.001000000000005</v>
      </c>
      <c r="CY15" s="13">
        <v>91.691999999999993</v>
      </c>
      <c r="CZ15" s="13">
        <v>100</v>
      </c>
      <c r="DA15" s="13">
        <v>100</v>
      </c>
      <c r="DB15" s="13">
        <v>148.80000000000001</v>
      </c>
      <c r="DC15" s="13">
        <v>100</v>
      </c>
      <c r="DD15" s="13">
        <v>161.63900000000001</v>
      </c>
      <c r="DE15" s="13">
        <v>100</v>
      </c>
      <c r="DF15" s="13">
        <v>100.03100000000001</v>
      </c>
      <c r="DG15" s="13">
        <v>100</v>
      </c>
      <c r="DH15" s="13">
        <v>100</v>
      </c>
      <c r="DI15" s="13">
        <v>100</v>
      </c>
      <c r="DJ15" s="13">
        <v>100</v>
      </c>
      <c r="DK15" s="13">
        <v>100</v>
      </c>
      <c r="DL15" s="13">
        <v>100</v>
      </c>
      <c r="DM15" s="13">
        <v>98.144000000000005</v>
      </c>
      <c r="DN15" s="13">
        <v>101.895</v>
      </c>
      <c r="DO15" s="13">
        <v>103.2</v>
      </c>
      <c r="DP15" s="12">
        <v>99.995999999999995</v>
      </c>
      <c r="DQ15" s="12">
        <v>100</v>
      </c>
      <c r="DR15" s="12">
        <v>99.656999999999996</v>
      </c>
      <c r="DS15" s="12">
        <v>100</v>
      </c>
      <c r="DT15" s="12">
        <v>100</v>
      </c>
      <c r="DU15" s="12">
        <v>100</v>
      </c>
      <c r="DV15" s="12">
        <v>100</v>
      </c>
      <c r="DW15" s="12">
        <v>103.996</v>
      </c>
      <c r="DX15" s="12">
        <v>95.326999999999998</v>
      </c>
      <c r="DY15" s="12">
        <v>100</v>
      </c>
      <c r="DZ15" s="12">
        <v>100</v>
      </c>
      <c r="EA15" s="12">
        <v>100</v>
      </c>
      <c r="EB15" s="13">
        <v>103.2</v>
      </c>
      <c r="EC15" s="13">
        <v>100</v>
      </c>
      <c r="ED15" s="13">
        <v>103.929</v>
      </c>
      <c r="EE15" s="13">
        <v>100</v>
      </c>
      <c r="EF15" s="13">
        <v>100</v>
      </c>
      <c r="EG15" s="13">
        <v>100</v>
      </c>
      <c r="EH15" s="13">
        <v>100</v>
      </c>
      <c r="EI15" s="13">
        <v>100</v>
      </c>
      <c r="EJ15" s="13">
        <v>100</v>
      </c>
      <c r="EK15" s="13">
        <v>102.898</v>
      </c>
      <c r="EL15" s="13">
        <v>100</v>
      </c>
      <c r="EM15" s="13">
        <v>97.879000000000005</v>
      </c>
      <c r="EN15" s="13">
        <v>100</v>
      </c>
      <c r="EO15" s="13">
        <v>100.4</v>
      </c>
      <c r="EP15" s="13">
        <v>100</v>
      </c>
      <c r="EQ15" s="13">
        <v>100</v>
      </c>
      <c r="ER15" s="13">
        <v>100</v>
      </c>
      <c r="ES15" s="13">
        <v>100</v>
      </c>
      <c r="ET15" s="13">
        <v>100</v>
      </c>
      <c r="EU15" s="13">
        <v>100</v>
      </c>
      <c r="EV15" s="13">
        <v>100</v>
      </c>
      <c r="EW15" s="13">
        <v>100</v>
      </c>
      <c r="EX15" s="13">
        <v>100</v>
      </c>
      <c r="EY15" s="13">
        <v>100</v>
      </c>
      <c r="EZ15" s="13">
        <v>100</v>
      </c>
      <c r="FA15" s="13">
        <v>100</v>
      </c>
      <c r="FB15" s="13">
        <v>100</v>
      </c>
      <c r="FC15" s="13">
        <v>100</v>
      </c>
      <c r="FD15" s="13">
        <v>100</v>
      </c>
      <c r="FE15" s="13">
        <v>100</v>
      </c>
      <c r="FF15" s="13">
        <v>100</v>
      </c>
      <c r="FG15" s="13">
        <v>100</v>
      </c>
      <c r="FH15" s="13">
        <v>100</v>
      </c>
      <c r="FI15" s="13">
        <v>100</v>
      </c>
      <c r="FJ15" s="13">
        <v>100</v>
      </c>
      <c r="FK15" s="13">
        <v>100</v>
      </c>
      <c r="FL15" s="13">
        <v>100</v>
      </c>
      <c r="FM15" s="13">
        <v>100</v>
      </c>
      <c r="FN15" s="13">
        <v>100</v>
      </c>
      <c r="FO15" s="13">
        <v>100</v>
      </c>
      <c r="FP15" s="13">
        <v>100</v>
      </c>
      <c r="FQ15" s="13">
        <v>100</v>
      </c>
      <c r="FR15" s="13">
        <v>100</v>
      </c>
      <c r="FS15" s="13">
        <v>100</v>
      </c>
      <c r="FT15" s="13">
        <v>100</v>
      </c>
      <c r="FU15" s="13">
        <v>100</v>
      </c>
      <c r="FV15" s="13">
        <v>100</v>
      </c>
      <c r="FW15" s="13">
        <v>100</v>
      </c>
      <c r="FX15" s="13">
        <v>100</v>
      </c>
      <c r="FY15" s="13">
        <v>100</v>
      </c>
      <c r="FZ15" s="13">
        <v>100</v>
      </c>
      <c r="GA15" s="13">
        <v>100</v>
      </c>
      <c r="GB15" s="13">
        <v>101.3</v>
      </c>
      <c r="GC15" s="12">
        <v>100</v>
      </c>
      <c r="GD15" s="12">
        <v>100</v>
      </c>
      <c r="GE15" s="12">
        <v>100</v>
      </c>
      <c r="GF15" s="12">
        <v>100</v>
      </c>
      <c r="GG15" s="12">
        <v>100</v>
      </c>
      <c r="GH15" s="12">
        <v>100</v>
      </c>
      <c r="GI15" s="12">
        <v>102.52500000000001</v>
      </c>
      <c r="GJ15" s="12">
        <v>100</v>
      </c>
      <c r="GK15" s="12">
        <v>100</v>
      </c>
      <c r="GL15" s="12">
        <v>100</v>
      </c>
      <c r="GM15" s="12">
        <v>100</v>
      </c>
      <c r="GN15" s="12">
        <v>100</v>
      </c>
    </row>
    <row r="16" spans="1:196" s="201" customFormat="1" ht="12.75" customHeight="1">
      <c r="A16" s="194" t="s">
        <v>3031</v>
      </c>
      <c r="B16" s="195" t="s">
        <v>15</v>
      </c>
      <c r="C16" s="185">
        <v>100</v>
      </c>
      <c r="D16" s="185">
        <v>100</v>
      </c>
      <c r="E16" s="185">
        <v>108.205</v>
      </c>
      <c r="F16" s="185">
        <v>139.46899999999999</v>
      </c>
      <c r="G16" s="185">
        <v>100</v>
      </c>
      <c r="H16" s="185">
        <v>100</v>
      </c>
      <c r="I16" s="185">
        <v>109.617</v>
      </c>
      <c r="J16" s="185">
        <v>100</v>
      </c>
      <c r="K16" s="185">
        <v>100</v>
      </c>
      <c r="L16" s="185">
        <v>100</v>
      </c>
      <c r="M16" s="185">
        <v>100</v>
      </c>
      <c r="N16" s="185">
        <v>122.233</v>
      </c>
      <c r="O16" s="13">
        <v>335.2</v>
      </c>
      <c r="P16" s="12">
        <v>169.03200000000001</v>
      </c>
      <c r="Q16" s="12">
        <v>100</v>
      </c>
      <c r="R16" s="12">
        <v>100</v>
      </c>
      <c r="S16" s="12">
        <v>126.227</v>
      </c>
      <c r="T16" s="12">
        <v>100</v>
      </c>
      <c r="U16" s="12">
        <v>100</v>
      </c>
      <c r="V16" s="12">
        <v>100</v>
      </c>
      <c r="W16" s="12">
        <v>100</v>
      </c>
      <c r="X16" s="12">
        <v>100</v>
      </c>
      <c r="Y16" s="12">
        <v>160.953</v>
      </c>
      <c r="Z16" s="12">
        <v>121.93300000000001</v>
      </c>
      <c r="AA16" s="12">
        <v>100</v>
      </c>
      <c r="AB16" s="13">
        <v>168.1</v>
      </c>
      <c r="AC16" s="13">
        <v>101.6</v>
      </c>
      <c r="AD16" s="13">
        <v>100</v>
      </c>
      <c r="AE16" s="13">
        <v>100</v>
      </c>
      <c r="AF16" s="13">
        <v>100</v>
      </c>
      <c r="AG16" s="13">
        <v>100</v>
      </c>
      <c r="AH16" s="13">
        <v>100.104</v>
      </c>
      <c r="AI16" s="13">
        <v>92.88</v>
      </c>
      <c r="AJ16" s="13">
        <v>100</v>
      </c>
      <c r="AK16" s="13">
        <v>100</v>
      </c>
      <c r="AL16" s="13">
        <v>99.819000000000003</v>
      </c>
      <c r="AM16" s="13">
        <v>108.22199999999999</v>
      </c>
      <c r="AN16" s="13">
        <v>100</v>
      </c>
      <c r="AO16" s="13">
        <v>104.1</v>
      </c>
      <c r="AP16" s="13">
        <v>99.102000000000004</v>
      </c>
      <c r="AQ16" s="13">
        <v>100</v>
      </c>
      <c r="AR16" s="13">
        <v>101.765</v>
      </c>
      <c r="AS16" s="13">
        <v>99.897000000000006</v>
      </c>
      <c r="AT16" s="13">
        <v>99.596999999999994</v>
      </c>
      <c r="AU16" s="13">
        <v>99.828999999999994</v>
      </c>
      <c r="AV16" s="13">
        <v>99.457999999999998</v>
      </c>
      <c r="AW16" s="13">
        <v>101.449</v>
      </c>
      <c r="AX16" s="13">
        <v>101.411</v>
      </c>
      <c r="AY16" s="13">
        <v>100.10299999999999</v>
      </c>
      <c r="AZ16" s="13">
        <v>100.40900000000001</v>
      </c>
      <c r="BA16" s="13">
        <v>103.20399999999999</v>
      </c>
      <c r="BB16" s="13">
        <v>128.4</v>
      </c>
      <c r="BC16" s="13">
        <v>110.71</v>
      </c>
      <c r="BD16" s="13">
        <v>97.126000000000005</v>
      </c>
      <c r="BE16" s="13">
        <v>100.11799999999999</v>
      </c>
      <c r="BF16" s="13">
        <v>98.451999999999998</v>
      </c>
      <c r="BG16" s="13">
        <v>100</v>
      </c>
      <c r="BH16" s="13">
        <v>124.54300000000001</v>
      </c>
      <c r="BI16" s="13">
        <v>100</v>
      </c>
      <c r="BJ16" s="13">
        <v>100.598</v>
      </c>
      <c r="BK16" s="13">
        <v>100</v>
      </c>
      <c r="BL16" s="13">
        <v>100</v>
      </c>
      <c r="BM16" s="13">
        <v>100</v>
      </c>
      <c r="BN16" s="13">
        <v>101.48699999999999</v>
      </c>
      <c r="BO16" s="13">
        <v>110.3</v>
      </c>
      <c r="BP16" s="13">
        <v>100</v>
      </c>
      <c r="BQ16" s="13">
        <v>100</v>
      </c>
      <c r="BR16" s="13">
        <v>100</v>
      </c>
      <c r="BS16" s="13">
        <v>100</v>
      </c>
      <c r="BT16" s="13">
        <v>100</v>
      </c>
      <c r="BU16" s="13">
        <v>100</v>
      </c>
      <c r="BV16" s="13">
        <v>100.401</v>
      </c>
      <c r="BW16" s="13">
        <v>99.566000000000003</v>
      </c>
      <c r="BX16" s="13">
        <v>100</v>
      </c>
      <c r="BY16" s="13">
        <v>100.435</v>
      </c>
      <c r="BZ16" s="13">
        <v>100</v>
      </c>
      <c r="CA16" s="13">
        <v>100</v>
      </c>
      <c r="CB16" s="13">
        <v>236.3</v>
      </c>
      <c r="CC16" s="13">
        <v>141.15700000000001</v>
      </c>
      <c r="CD16" s="13">
        <v>100</v>
      </c>
      <c r="CE16" s="13">
        <v>100</v>
      </c>
      <c r="CF16" s="13">
        <v>100</v>
      </c>
      <c r="CG16" s="13">
        <v>101.126</v>
      </c>
      <c r="CH16" s="13">
        <v>100.40900000000001</v>
      </c>
      <c r="CI16" s="13">
        <v>100</v>
      </c>
      <c r="CJ16" s="13">
        <v>94.855000000000004</v>
      </c>
      <c r="CK16" s="13">
        <v>235.97300000000001</v>
      </c>
      <c r="CL16" s="13">
        <v>142.97300000000001</v>
      </c>
      <c r="CM16" s="13">
        <v>100.134</v>
      </c>
      <c r="CN16" s="13">
        <v>100</v>
      </c>
      <c r="CO16" s="13">
        <v>101.1</v>
      </c>
      <c r="CP16" s="13">
        <v>83.325000000000003</v>
      </c>
      <c r="CQ16" s="13">
        <v>63.25</v>
      </c>
      <c r="CR16" s="13">
        <v>100</v>
      </c>
      <c r="CS16" s="13">
        <v>79.632999999999996</v>
      </c>
      <c r="CT16" s="13">
        <v>100</v>
      </c>
      <c r="CU16" s="13">
        <v>100</v>
      </c>
      <c r="CV16" s="13">
        <v>125.71299999999999</v>
      </c>
      <c r="CW16" s="13">
        <v>100</v>
      </c>
      <c r="CX16" s="13">
        <v>95.834999999999994</v>
      </c>
      <c r="CY16" s="13">
        <v>100</v>
      </c>
      <c r="CZ16" s="13">
        <v>100</v>
      </c>
      <c r="DA16" s="13">
        <v>100</v>
      </c>
      <c r="DB16" s="13">
        <v>122.1</v>
      </c>
      <c r="DC16" s="13">
        <v>100</v>
      </c>
      <c r="DD16" s="13">
        <v>123.023</v>
      </c>
      <c r="DE16" s="13">
        <v>100</v>
      </c>
      <c r="DF16" s="13">
        <v>104.532</v>
      </c>
      <c r="DG16" s="13">
        <v>100</v>
      </c>
      <c r="DH16" s="13">
        <v>100</v>
      </c>
      <c r="DI16" s="13">
        <v>100</v>
      </c>
      <c r="DJ16" s="13">
        <v>100</v>
      </c>
      <c r="DK16" s="13">
        <v>100</v>
      </c>
      <c r="DL16" s="13">
        <v>100</v>
      </c>
      <c r="DM16" s="13">
        <v>100</v>
      </c>
      <c r="DN16" s="13">
        <v>100.001</v>
      </c>
      <c r="DO16" s="13">
        <v>102.6</v>
      </c>
      <c r="DP16" s="12">
        <v>99.998999999999995</v>
      </c>
      <c r="DQ16" s="12">
        <v>100</v>
      </c>
      <c r="DR16" s="12">
        <v>100</v>
      </c>
      <c r="DS16" s="12">
        <v>100</v>
      </c>
      <c r="DT16" s="12">
        <v>100</v>
      </c>
      <c r="DU16" s="12">
        <v>100</v>
      </c>
      <c r="DV16" s="12">
        <v>100</v>
      </c>
      <c r="DW16" s="12">
        <v>100</v>
      </c>
      <c r="DX16" s="12">
        <v>100</v>
      </c>
      <c r="DY16" s="12">
        <v>100</v>
      </c>
      <c r="DZ16" s="12">
        <v>100</v>
      </c>
      <c r="EA16" s="12">
        <v>100</v>
      </c>
      <c r="EB16" s="13">
        <v>96.1</v>
      </c>
      <c r="EC16" s="13">
        <v>100</v>
      </c>
      <c r="ED16" s="13">
        <v>100</v>
      </c>
      <c r="EE16" s="13">
        <v>100</v>
      </c>
      <c r="EF16" s="13">
        <v>100</v>
      </c>
      <c r="EG16" s="13">
        <v>94.081999999999994</v>
      </c>
      <c r="EH16" s="13">
        <v>100</v>
      </c>
      <c r="EI16" s="13">
        <v>100</v>
      </c>
      <c r="EJ16" s="13">
        <v>100</v>
      </c>
      <c r="EK16" s="13">
        <v>100</v>
      </c>
      <c r="EL16" s="13">
        <v>100</v>
      </c>
      <c r="EM16" s="13">
        <v>100</v>
      </c>
      <c r="EN16" s="13">
        <v>100</v>
      </c>
      <c r="EO16" s="13">
        <v>98</v>
      </c>
      <c r="EP16" s="13">
        <v>100</v>
      </c>
      <c r="EQ16" s="13">
        <v>100</v>
      </c>
      <c r="ER16" s="13">
        <v>100</v>
      </c>
      <c r="ES16" s="13">
        <v>100</v>
      </c>
      <c r="ET16" s="13">
        <v>100</v>
      </c>
      <c r="EU16" s="13">
        <v>100</v>
      </c>
      <c r="EV16" s="13">
        <v>100</v>
      </c>
      <c r="EW16" s="13">
        <v>100</v>
      </c>
      <c r="EX16" s="13">
        <v>100</v>
      </c>
      <c r="EY16" s="13">
        <v>100</v>
      </c>
      <c r="EZ16" s="13">
        <v>100</v>
      </c>
      <c r="FA16" s="13">
        <v>100</v>
      </c>
      <c r="FB16" s="13">
        <v>100</v>
      </c>
      <c r="FC16" s="13">
        <v>100</v>
      </c>
      <c r="FD16" s="13">
        <v>100</v>
      </c>
      <c r="FE16" s="13">
        <v>100</v>
      </c>
      <c r="FF16" s="13">
        <v>100</v>
      </c>
      <c r="FG16" s="13">
        <v>100</v>
      </c>
      <c r="FH16" s="13">
        <v>100</v>
      </c>
      <c r="FI16" s="13">
        <v>100</v>
      </c>
      <c r="FJ16" s="13">
        <v>100</v>
      </c>
      <c r="FK16" s="13">
        <v>100</v>
      </c>
      <c r="FL16" s="13">
        <v>100</v>
      </c>
      <c r="FM16" s="13">
        <v>100</v>
      </c>
      <c r="FN16" s="13">
        <v>100</v>
      </c>
      <c r="FO16" s="13">
        <v>100</v>
      </c>
      <c r="FP16" s="13">
        <v>100</v>
      </c>
      <c r="FQ16" s="13">
        <v>100</v>
      </c>
      <c r="FR16" s="13">
        <v>100</v>
      </c>
      <c r="FS16" s="13">
        <v>100</v>
      </c>
      <c r="FT16" s="13">
        <v>100</v>
      </c>
      <c r="FU16" s="13">
        <v>100</v>
      </c>
      <c r="FV16" s="13">
        <v>100</v>
      </c>
      <c r="FW16" s="13">
        <v>100</v>
      </c>
      <c r="FX16" s="13">
        <v>100</v>
      </c>
      <c r="FY16" s="13">
        <v>100</v>
      </c>
      <c r="FZ16" s="13">
        <v>100</v>
      </c>
      <c r="GA16" s="13">
        <v>100</v>
      </c>
      <c r="GB16" s="13">
        <v>100</v>
      </c>
      <c r="GC16" s="12">
        <v>100</v>
      </c>
      <c r="GD16" s="12">
        <v>100</v>
      </c>
      <c r="GE16" s="12">
        <v>100</v>
      </c>
      <c r="GF16" s="12">
        <v>100</v>
      </c>
      <c r="GG16" s="12">
        <v>100</v>
      </c>
      <c r="GH16" s="12">
        <v>100</v>
      </c>
      <c r="GI16" s="12">
        <v>100</v>
      </c>
      <c r="GJ16" s="12">
        <v>100</v>
      </c>
      <c r="GK16" s="12">
        <v>100</v>
      </c>
      <c r="GL16" s="12">
        <v>100</v>
      </c>
      <c r="GM16" s="12">
        <v>100</v>
      </c>
      <c r="GN16" s="12">
        <v>100</v>
      </c>
    </row>
    <row r="17" spans="1:196" s="201" customFormat="1" ht="12.75">
      <c r="A17" s="194" t="s">
        <v>3032</v>
      </c>
      <c r="B17" s="195" t="s">
        <v>15</v>
      </c>
      <c r="C17" s="185">
        <v>100</v>
      </c>
      <c r="D17" s="185">
        <v>100</v>
      </c>
      <c r="E17" s="185">
        <v>100</v>
      </c>
      <c r="F17" s="185">
        <v>100</v>
      </c>
      <c r="G17" s="185">
        <v>100</v>
      </c>
      <c r="H17" s="185">
        <v>100.992</v>
      </c>
      <c r="I17" s="185">
        <v>112.623</v>
      </c>
      <c r="J17" s="185">
        <v>100</v>
      </c>
      <c r="K17" s="185">
        <v>111.208</v>
      </c>
      <c r="L17" s="185">
        <v>110.078</v>
      </c>
      <c r="M17" s="185">
        <v>109.86799999999999</v>
      </c>
      <c r="N17" s="185">
        <v>101.297</v>
      </c>
      <c r="O17" s="13">
        <v>513.4</v>
      </c>
      <c r="P17" s="12">
        <v>329.87799999999999</v>
      </c>
      <c r="Q17" s="12">
        <v>100.38800000000001</v>
      </c>
      <c r="R17" s="12">
        <v>100.193</v>
      </c>
      <c r="S17" s="12">
        <v>120.221</v>
      </c>
      <c r="T17" s="12">
        <v>100.642</v>
      </c>
      <c r="U17" s="12">
        <v>100.15900000000001</v>
      </c>
      <c r="V17" s="12">
        <v>101.43300000000001</v>
      </c>
      <c r="W17" s="12">
        <v>100</v>
      </c>
      <c r="X17" s="12">
        <v>100</v>
      </c>
      <c r="Y17" s="12">
        <v>100.157</v>
      </c>
      <c r="Z17" s="12">
        <v>100.157</v>
      </c>
      <c r="AA17" s="12">
        <v>100</v>
      </c>
      <c r="AB17" s="13">
        <v>130</v>
      </c>
      <c r="AC17" s="13">
        <v>115.925</v>
      </c>
      <c r="AD17" s="13">
        <v>100.06699999999999</v>
      </c>
      <c r="AE17" s="13">
        <v>100.205</v>
      </c>
      <c r="AF17" s="13">
        <v>107.119</v>
      </c>
      <c r="AG17" s="13">
        <v>100.566</v>
      </c>
      <c r="AH17" s="13">
        <v>99.938000000000002</v>
      </c>
      <c r="AI17" s="13">
        <v>100.185</v>
      </c>
      <c r="AJ17" s="13">
        <v>100.294</v>
      </c>
      <c r="AK17" s="13">
        <v>99.816000000000003</v>
      </c>
      <c r="AL17" s="13">
        <v>100.125</v>
      </c>
      <c r="AM17" s="13">
        <v>100.062</v>
      </c>
      <c r="AN17" s="13">
        <v>100</v>
      </c>
      <c r="AO17" s="13">
        <v>111.6</v>
      </c>
      <c r="AP17" s="13">
        <v>107.70099999999999</v>
      </c>
      <c r="AQ17" s="13">
        <v>100.114</v>
      </c>
      <c r="AR17" s="13">
        <v>100.087</v>
      </c>
      <c r="AS17" s="13">
        <v>100.399</v>
      </c>
      <c r="AT17" s="13">
        <v>100.28400000000001</v>
      </c>
      <c r="AU17" s="13">
        <v>100.057</v>
      </c>
      <c r="AV17" s="13">
        <v>100</v>
      </c>
      <c r="AW17" s="13">
        <v>100.51</v>
      </c>
      <c r="AX17" s="13">
        <v>99.775000000000006</v>
      </c>
      <c r="AY17" s="13">
        <v>100.056</v>
      </c>
      <c r="AZ17" s="13">
        <v>103.101</v>
      </c>
      <c r="BA17" s="13">
        <v>100.05500000000001</v>
      </c>
      <c r="BB17" s="13">
        <v>121.4</v>
      </c>
      <c r="BC17" s="13">
        <v>109.916</v>
      </c>
      <c r="BD17" s="13">
        <v>105.321</v>
      </c>
      <c r="BE17" s="13">
        <v>101.59099999999999</v>
      </c>
      <c r="BF17" s="13">
        <v>101.48099999999999</v>
      </c>
      <c r="BG17" s="13">
        <v>100</v>
      </c>
      <c r="BH17" s="13">
        <v>98.808999999999997</v>
      </c>
      <c r="BI17" s="13">
        <v>100.566</v>
      </c>
      <c r="BJ17" s="13">
        <v>100.093</v>
      </c>
      <c r="BK17" s="13">
        <v>100.354</v>
      </c>
      <c r="BL17" s="13">
        <v>100.202</v>
      </c>
      <c r="BM17" s="13">
        <v>99.715000000000003</v>
      </c>
      <c r="BN17" s="13">
        <v>100</v>
      </c>
      <c r="BO17" s="13">
        <v>123.1</v>
      </c>
      <c r="BP17" s="13">
        <v>109.131</v>
      </c>
      <c r="BQ17" s="13">
        <v>100</v>
      </c>
      <c r="BR17" s="13">
        <v>124.96599999999999</v>
      </c>
      <c r="BS17" s="13">
        <v>81.224999999999994</v>
      </c>
      <c r="BT17" s="13">
        <v>102.53400000000001</v>
      </c>
      <c r="BU17" s="13">
        <v>103.194</v>
      </c>
      <c r="BV17" s="13">
        <v>98.492999999999995</v>
      </c>
      <c r="BW17" s="13">
        <v>101.727</v>
      </c>
      <c r="BX17" s="13">
        <v>105.652</v>
      </c>
      <c r="BY17" s="13">
        <v>101.675</v>
      </c>
      <c r="BZ17" s="13">
        <v>106.452</v>
      </c>
      <c r="CA17" s="13">
        <v>110.66800000000001</v>
      </c>
      <c r="CB17" s="13">
        <v>188.7</v>
      </c>
      <c r="CC17" s="13">
        <v>131.12799999999999</v>
      </c>
      <c r="CD17" s="13">
        <v>101.545</v>
      </c>
      <c r="CE17" s="13">
        <v>101.81</v>
      </c>
      <c r="CF17" s="13">
        <v>105.596</v>
      </c>
      <c r="CG17" s="13">
        <v>101.83199999999999</v>
      </c>
      <c r="CH17" s="13">
        <v>110.726</v>
      </c>
      <c r="CI17" s="13">
        <v>97.771000000000001</v>
      </c>
      <c r="CJ17" s="13">
        <v>101.432</v>
      </c>
      <c r="CK17" s="13">
        <v>100.89400000000001</v>
      </c>
      <c r="CL17" s="13">
        <v>100.443</v>
      </c>
      <c r="CM17" s="13">
        <v>107.432</v>
      </c>
      <c r="CN17" s="13">
        <v>109.099</v>
      </c>
      <c r="CO17" s="13">
        <v>116.3</v>
      </c>
      <c r="CP17" s="13">
        <v>94.653000000000006</v>
      </c>
      <c r="CQ17" s="13">
        <v>101.52</v>
      </c>
      <c r="CR17" s="13">
        <v>98.632000000000005</v>
      </c>
      <c r="CS17" s="13">
        <v>98.085999999999999</v>
      </c>
      <c r="CT17" s="13">
        <v>101.077</v>
      </c>
      <c r="CU17" s="13">
        <v>100.268</v>
      </c>
      <c r="CV17" s="13">
        <v>101.283</v>
      </c>
      <c r="CW17" s="13">
        <v>98.33</v>
      </c>
      <c r="CX17" s="13">
        <v>99.132999999999996</v>
      </c>
      <c r="CY17" s="13">
        <v>101.122</v>
      </c>
      <c r="CZ17" s="13">
        <v>101.928</v>
      </c>
      <c r="DA17" s="13">
        <v>100.434</v>
      </c>
      <c r="DB17" s="13">
        <v>102.9</v>
      </c>
      <c r="DC17" s="13">
        <v>98.703999999999994</v>
      </c>
      <c r="DD17" s="13">
        <v>102.501</v>
      </c>
      <c r="DE17" s="13">
        <v>102.07899999999999</v>
      </c>
      <c r="DF17" s="13">
        <v>98.570999999999998</v>
      </c>
      <c r="DG17" s="13">
        <v>100.128</v>
      </c>
      <c r="DH17" s="13">
        <v>99.778000000000006</v>
      </c>
      <c r="DI17" s="13">
        <v>100.19199999999999</v>
      </c>
      <c r="DJ17" s="13">
        <v>98.661000000000001</v>
      </c>
      <c r="DK17" s="13">
        <v>99.789000000000001</v>
      </c>
      <c r="DL17" s="13">
        <v>100.194</v>
      </c>
      <c r="DM17" s="13">
        <v>99.786000000000001</v>
      </c>
      <c r="DN17" s="13">
        <v>100.907</v>
      </c>
      <c r="DO17" s="13">
        <v>98.6</v>
      </c>
      <c r="DP17" s="12">
        <v>101.13500000000001</v>
      </c>
      <c r="DQ17" s="12">
        <v>100.258</v>
      </c>
      <c r="DR17" s="12">
        <v>98.494</v>
      </c>
      <c r="DS17" s="12">
        <v>98.65</v>
      </c>
      <c r="DT17" s="12">
        <v>100.13</v>
      </c>
      <c r="DU17" s="12">
        <v>99.153999999999996</v>
      </c>
      <c r="DV17" s="12">
        <v>100.236</v>
      </c>
      <c r="DW17" s="12">
        <v>99.084000000000003</v>
      </c>
      <c r="DX17" s="12">
        <v>100.218</v>
      </c>
      <c r="DY17" s="12">
        <v>99.894999999999996</v>
      </c>
      <c r="DZ17" s="12">
        <v>99.852000000000004</v>
      </c>
      <c r="EA17" s="12">
        <v>100.209</v>
      </c>
      <c r="EB17" s="13">
        <v>99.1</v>
      </c>
      <c r="EC17" s="13">
        <v>100.818</v>
      </c>
      <c r="ED17" s="13">
        <v>100.09099999999999</v>
      </c>
      <c r="EE17" s="13">
        <v>100.358</v>
      </c>
      <c r="EF17" s="13">
        <v>99.799000000000007</v>
      </c>
      <c r="EG17" s="13">
        <v>99.158000000000001</v>
      </c>
      <c r="EH17" s="13">
        <v>99.447000000000003</v>
      </c>
      <c r="EI17" s="13">
        <v>98.543999999999997</v>
      </c>
      <c r="EJ17" s="13">
        <v>100.95</v>
      </c>
      <c r="EK17" s="13">
        <v>100.765</v>
      </c>
      <c r="EL17" s="13">
        <v>99.278999999999996</v>
      </c>
      <c r="EM17" s="13">
        <v>102.012</v>
      </c>
      <c r="EN17" s="13">
        <v>100.568</v>
      </c>
      <c r="EO17" s="13">
        <v>102.6</v>
      </c>
      <c r="EP17" s="13">
        <v>105.41200000000001</v>
      </c>
      <c r="EQ17" s="13">
        <v>96.147000000000006</v>
      </c>
      <c r="ER17" s="13">
        <v>99.358000000000004</v>
      </c>
      <c r="ES17" s="13">
        <v>99.438999999999993</v>
      </c>
      <c r="ET17" s="13">
        <v>101.43899999999999</v>
      </c>
      <c r="EU17" s="13">
        <v>98.945999999999998</v>
      </c>
      <c r="EV17" s="13">
        <v>98.78</v>
      </c>
      <c r="EW17" s="13">
        <v>99.641999999999996</v>
      </c>
      <c r="EX17" s="13">
        <v>101.36499999999999</v>
      </c>
      <c r="EY17" s="13">
        <v>99.486000000000004</v>
      </c>
      <c r="EZ17" s="13">
        <v>102.47</v>
      </c>
      <c r="FA17" s="13">
        <v>101.119</v>
      </c>
      <c r="FB17" s="13">
        <v>103.2</v>
      </c>
      <c r="FC17" s="13">
        <v>99.590999999999994</v>
      </c>
      <c r="FD17" s="13">
        <v>100</v>
      </c>
      <c r="FE17" s="13">
        <v>100.3</v>
      </c>
      <c r="FF17" s="13">
        <v>101.857</v>
      </c>
      <c r="FG17" s="13">
        <v>96.57</v>
      </c>
      <c r="FH17" s="13">
        <v>99.644000000000005</v>
      </c>
      <c r="FI17" s="13">
        <v>104.2</v>
      </c>
      <c r="FJ17" s="13">
        <v>99.808000000000007</v>
      </c>
      <c r="FK17" s="13">
        <v>99.512</v>
      </c>
      <c r="FL17" s="13">
        <v>101.425</v>
      </c>
      <c r="FM17" s="13">
        <v>100.69</v>
      </c>
      <c r="FN17" s="13">
        <v>100.071</v>
      </c>
      <c r="FO17" s="13">
        <v>102.4</v>
      </c>
      <c r="FP17" s="13">
        <v>105.03700000000001</v>
      </c>
      <c r="FQ17" s="13">
        <v>102.259</v>
      </c>
      <c r="FR17" s="13">
        <v>93.936999999999998</v>
      </c>
      <c r="FS17" s="13">
        <v>99.09</v>
      </c>
      <c r="FT17" s="13">
        <v>98.789000000000001</v>
      </c>
      <c r="FU17" s="13">
        <v>100.017</v>
      </c>
      <c r="FV17" s="13">
        <v>97.338999999999999</v>
      </c>
      <c r="FW17" s="13">
        <v>101.56</v>
      </c>
      <c r="FX17" s="13">
        <v>100</v>
      </c>
      <c r="FY17" s="13">
        <v>100.137</v>
      </c>
      <c r="FZ17" s="13">
        <v>101.425</v>
      </c>
      <c r="GA17" s="13">
        <v>100</v>
      </c>
      <c r="GB17" s="13">
        <v>105.7</v>
      </c>
      <c r="GC17" s="12">
        <v>110.96299999999999</v>
      </c>
      <c r="GD17" s="12">
        <v>99.771000000000001</v>
      </c>
      <c r="GE17" s="12">
        <v>99.19</v>
      </c>
      <c r="GF17" s="12">
        <v>95.515000000000001</v>
      </c>
      <c r="GG17" s="12">
        <v>99.835999999999999</v>
      </c>
      <c r="GH17" s="12">
        <v>96.277000000000001</v>
      </c>
      <c r="GI17" s="12">
        <v>103.114</v>
      </c>
      <c r="GJ17" s="12">
        <v>100.556</v>
      </c>
      <c r="GK17" s="12">
        <v>99.754999999999995</v>
      </c>
      <c r="GL17" s="12">
        <v>99.896000000000001</v>
      </c>
      <c r="GM17" s="12">
        <v>105.027</v>
      </c>
      <c r="GN17" s="12">
        <v>100</v>
      </c>
    </row>
    <row r="18" spans="1:196" s="201" customFormat="1" ht="12.75" customHeight="1">
      <c r="A18" s="194" t="s">
        <v>3033</v>
      </c>
      <c r="B18" s="195" t="s">
        <v>15</v>
      </c>
      <c r="C18" s="185">
        <v>100</v>
      </c>
      <c r="D18" s="185">
        <v>100</v>
      </c>
      <c r="E18" s="185">
        <v>100</v>
      </c>
      <c r="F18" s="185">
        <v>100</v>
      </c>
      <c r="G18" s="185">
        <v>100</v>
      </c>
      <c r="H18" s="185">
        <v>100</v>
      </c>
      <c r="I18" s="185">
        <v>100</v>
      </c>
      <c r="J18" s="185">
        <v>100</v>
      </c>
      <c r="K18" s="185">
        <v>100</v>
      </c>
      <c r="L18" s="185">
        <v>100</v>
      </c>
      <c r="M18" s="185">
        <v>100</v>
      </c>
      <c r="N18" s="185">
        <v>100</v>
      </c>
      <c r="O18" s="13">
        <v>106.1</v>
      </c>
      <c r="P18" s="12">
        <v>106.10599999999999</v>
      </c>
      <c r="Q18" s="12">
        <v>100</v>
      </c>
      <c r="R18" s="12">
        <v>100</v>
      </c>
      <c r="S18" s="12">
        <v>100</v>
      </c>
      <c r="T18" s="12">
        <v>100</v>
      </c>
      <c r="U18" s="12">
        <v>100</v>
      </c>
      <c r="V18" s="12">
        <v>100</v>
      </c>
      <c r="W18" s="12">
        <v>100</v>
      </c>
      <c r="X18" s="12">
        <v>100</v>
      </c>
      <c r="Y18" s="12">
        <v>100</v>
      </c>
      <c r="Z18" s="12">
        <v>100</v>
      </c>
      <c r="AA18" s="12">
        <v>100</v>
      </c>
      <c r="AB18" s="13">
        <v>126.5</v>
      </c>
      <c r="AC18" s="13">
        <v>106.44499999999999</v>
      </c>
      <c r="AD18" s="13">
        <v>98.507000000000005</v>
      </c>
      <c r="AE18" s="13">
        <v>98.375</v>
      </c>
      <c r="AF18" s="13">
        <v>121.4</v>
      </c>
      <c r="AG18" s="13">
        <v>91.778999999999996</v>
      </c>
      <c r="AH18" s="13">
        <v>94.581000000000003</v>
      </c>
      <c r="AI18" s="13">
        <v>110.395</v>
      </c>
      <c r="AJ18" s="13">
        <v>159.11199999999999</v>
      </c>
      <c r="AK18" s="13">
        <v>87.165999999999997</v>
      </c>
      <c r="AL18" s="13">
        <v>75.302999999999997</v>
      </c>
      <c r="AM18" s="13">
        <v>93.738</v>
      </c>
      <c r="AN18" s="13">
        <v>114.392</v>
      </c>
      <c r="AO18" s="13">
        <v>110</v>
      </c>
      <c r="AP18" s="13">
        <v>102.29900000000001</v>
      </c>
      <c r="AQ18" s="13">
        <v>96.006</v>
      </c>
      <c r="AR18" s="13">
        <v>95.911000000000001</v>
      </c>
      <c r="AS18" s="13">
        <v>100.366</v>
      </c>
      <c r="AT18" s="13">
        <v>95.525999999999996</v>
      </c>
      <c r="AU18" s="13">
        <v>98.918999999999997</v>
      </c>
      <c r="AV18" s="13">
        <v>103.949</v>
      </c>
      <c r="AW18" s="13">
        <v>120.76600000000001</v>
      </c>
      <c r="AX18" s="13">
        <v>100.155</v>
      </c>
      <c r="AY18" s="13">
        <v>93.096999999999994</v>
      </c>
      <c r="AZ18" s="13">
        <v>111.68899999999999</v>
      </c>
      <c r="BA18" s="13">
        <v>115.84099999999999</v>
      </c>
      <c r="BB18" s="13">
        <v>121</v>
      </c>
      <c r="BC18" s="13">
        <v>92.382000000000005</v>
      </c>
      <c r="BD18" s="13">
        <v>90.759</v>
      </c>
      <c r="BE18" s="13">
        <v>103.074</v>
      </c>
      <c r="BF18" s="13">
        <v>105.247</v>
      </c>
      <c r="BG18" s="13">
        <v>102.855</v>
      </c>
      <c r="BH18" s="13">
        <v>103.911</v>
      </c>
      <c r="BI18" s="13">
        <v>97.852000000000004</v>
      </c>
      <c r="BJ18" s="13">
        <v>98.811000000000007</v>
      </c>
      <c r="BK18" s="13">
        <v>102.631</v>
      </c>
      <c r="BL18" s="13">
        <v>97.257000000000005</v>
      </c>
      <c r="BM18" s="13">
        <v>99.646000000000001</v>
      </c>
      <c r="BN18" s="13">
        <v>101.07299999999999</v>
      </c>
      <c r="BO18" s="13">
        <v>110.4</v>
      </c>
      <c r="BP18" s="13">
        <v>98.426000000000002</v>
      </c>
      <c r="BQ18" s="13">
        <v>100</v>
      </c>
      <c r="BR18" s="13">
        <v>103.935</v>
      </c>
      <c r="BS18" s="13">
        <v>104.28100000000001</v>
      </c>
      <c r="BT18" s="13">
        <v>104.34099999999999</v>
      </c>
      <c r="BU18" s="13">
        <v>90.736999999999995</v>
      </c>
      <c r="BV18" s="13">
        <v>103.559</v>
      </c>
      <c r="BW18" s="13">
        <v>104.167</v>
      </c>
      <c r="BX18" s="13">
        <v>100.879</v>
      </c>
      <c r="BY18" s="13">
        <v>101.289</v>
      </c>
      <c r="BZ18" s="13">
        <v>108.512</v>
      </c>
      <c r="CA18" s="13">
        <v>103.581</v>
      </c>
      <c r="CB18" s="13">
        <v>150.6</v>
      </c>
      <c r="CC18" s="13">
        <v>119.08499999999999</v>
      </c>
      <c r="CD18" s="13">
        <v>98.213999999999999</v>
      </c>
      <c r="CE18" s="13">
        <v>100</v>
      </c>
      <c r="CF18" s="13">
        <v>109.39700000000001</v>
      </c>
      <c r="CG18" s="13">
        <v>99.727999999999994</v>
      </c>
      <c r="CH18" s="13">
        <v>99.537000000000006</v>
      </c>
      <c r="CI18" s="13">
        <v>103.059</v>
      </c>
      <c r="CJ18" s="13">
        <v>87.522000000000006</v>
      </c>
      <c r="CK18" s="13">
        <v>117.863</v>
      </c>
      <c r="CL18" s="13">
        <v>106.316</v>
      </c>
      <c r="CM18" s="13">
        <v>105.845</v>
      </c>
      <c r="CN18" s="13">
        <v>100.114</v>
      </c>
      <c r="CO18" s="13">
        <v>150.80000000000001</v>
      </c>
      <c r="CP18" s="13">
        <v>96.635999999999996</v>
      </c>
      <c r="CQ18" s="13">
        <v>106.30500000000001</v>
      </c>
      <c r="CR18" s="13">
        <v>105.52800000000001</v>
      </c>
      <c r="CS18" s="13">
        <v>110.298</v>
      </c>
      <c r="CT18" s="13">
        <v>95.537000000000006</v>
      </c>
      <c r="CU18" s="13">
        <v>102.98099999999999</v>
      </c>
      <c r="CV18" s="13">
        <v>102.54900000000001</v>
      </c>
      <c r="CW18" s="13">
        <v>100</v>
      </c>
      <c r="CX18" s="13">
        <v>126.36499999999999</v>
      </c>
      <c r="CY18" s="13">
        <v>107.548</v>
      </c>
      <c r="CZ18" s="13">
        <v>103.226</v>
      </c>
      <c r="DA18" s="13">
        <v>97.096999999999994</v>
      </c>
      <c r="DB18" s="13">
        <v>109.8</v>
      </c>
      <c r="DC18" s="13">
        <v>97.438999999999993</v>
      </c>
      <c r="DD18" s="13">
        <v>99.837999999999994</v>
      </c>
      <c r="DE18" s="13">
        <v>91.478999999999999</v>
      </c>
      <c r="DF18" s="13">
        <v>99.468999999999994</v>
      </c>
      <c r="DG18" s="13">
        <v>103.95399999999999</v>
      </c>
      <c r="DH18" s="13">
        <v>89.403999999999996</v>
      </c>
      <c r="DI18" s="13">
        <v>100</v>
      </c>
      <c r="DJ18" s="13">
        <v>94.244</v>
      </c>
      <c r="DK18" s="13">
        <v>100</v>
      </c>
      <c r="DL18" s="13">
        <v>106.626</v>
      </c>
      <c r="DM18" s="13">
        <v>101.595</v>
      </c>
      <c r="DN18" s="13">
        <v>101.456</v>
      </c>
      <c r="DO18" s="13">
        <v>86.9</v>
      </c>
      <c r="DP18" s="12">
        <v>96.754999999999995</v>
      </c>
      <c r="DQ18" s="12">
        <v>96.504999999999995</v>
      </c>
      <c r="DR18" s="12">
        <v>80.787000000000006</v>
      </c>
      <c r="DS18" s="12">
        <v>96.082999999999998</v>
      </c>
      <c r="DT18" s="12">
        <v>107.154</v>
      </c>
      <c r="DU18" s="12">
        <v>109.623</v>
      </c>
      <c r="DV18" s="12">
        <v>108.697</v>
      </c>
      <c r="DW18" s="12">
        <v>95.995000000000005</v>
      </c>
      <c r="DX18" s="12">
        <v>100.492</v>
      </c>
      <c r="DY18" s="12">
        <v>107.554</v>
      </c>
      <c r="DZ18" s="12">
        <v>100</v>
      </c>
      <c r="EA18" s="12">
        <v>96.668000000000006</v>
      </c>
      <c r="EB18" s="13">
        <v>110.3</v>
      </c>
      <c r="EC18" s="13">
        <v>96.647000000000006</v>
      </c>
      <c r="ED18" s="13">
        <v>107.09</v>
      </c>
      <c r="EE18" s="13">
        <v>97.256</v>
      </c>
      <c r="EF18" s="13">
        <v>100.137</v>
      </c>
      <c r="EG18" s="13">
        <v>97.828999999999994</v>
      </c>
      <c r="EH18" s="13">
        <v>96.674999999999997</v>
      </c>
      <c r="EI18" s="13">
        <v>98.881</v>
      </c>
      <c r="EJ18" s="13">
        <v>106.232</v>
      </c>
      <c r="EK18" s="13">
        <v>107.863</v>
      </c>
      <c r="EL18" s="13">
        <v>104.05</v>
      </c>
      <c r="EM18" s="13">
        <v>101.261</v>
      </c>
      <c r="EN18" s="13">
        <v>114.94799999999999</v>
      </c>
      <c r="EO18" s="13">
        <v>117.4</v>
      </c>
      <c r="EP18" s="13">
        <v>98.745999999999995</v>
      </c>
      <c r="EQ18" s="13">
        <v>90.254000000000005</v>
      </c>
      <c r="ER18" s="13">
        <v>94.997</v>
      </c>
      <c r="ES18" s="13">
        <v>103.634</v>
      </c>
      <c r="ET18" s="13">
        <v>102.108</v>
      </c>
      <c r="EU18" s="13">
        <v>97.227000000000004</v>
      </c>
      <c r="EV18" s="13">
        <v>96.846000000000004</v>
      </c>
      <c r="EW18" s="13">
        <v>111.334</v>
      </c>
      <c r="EX18" s="13">
        <v>100.32299999999999</v>
      </c>
      <c r="EY18" s="13">
        <v>110.872</v>
      </c>
      <c r="EZ18" s="13">
        <v>100.002</v>
      </c>
      <c r="FA18" s="13">
        <v>102.971</v>
      </c>
      <c r="FB18" s="13">
        <v>116.8</v>
      </c>
      <c r="FC18" s="13">
        <v>93.367999999999995</v>
      </c>
      <c r="FD18" s="13">
        <v>99.997</v>
      </c>
      <c r="FE18" s="13">
        <v>97.796000000000006</v>
      </c>
      <c r="FF18" s="13">
        <v>95.897999999999996</v>
      </c>
      <c r="FG18" s="13">
        <v>106.628</v>
      </c>
      <c r="FH18" s="13">
        <v>104.902</v>
      </c>
      <c r="FI18" s="13">
        <v>99.388999999999996</v>
      </c>
      <c r="FJ18" s="13">
        <v>103.252</v>
      </c>
      <c r="FK18" s="13">
        <v>102.896</v>
      </c>
      <c r="FL18" s="13">
        <v>108.952</v>
      </c>
      <c r="FM18" s="13">
        <v>109.61</v>
      </c>
      <c r="FN18" s="13">
        <v>103.923</v>
      </c>
      <c r="FO18" s="13">
        <v>121.6</v>
      </c>
      <c r="FP18" s="13">
        <v>96.775000000000006</v>
      </c>
      <c r="FQ18" s="13">
        <v>97.968999999999994</v>
      </c>
      <c r="FR18" s="13">
        <v>102.017</v>
      </c>
      <c r="FS18" s="13">
        <v>94.168999999999997</v>
      </c>
      <c r="FT18" s="13">
        <v>100.18300000000001</v>
      </c>
      <c r="FU18" s="13">
        <v>100.727</v>
      </c>
      <c r="FV18" s="13">
        <v>104.012</v>
      </c>
      <c r="FW18" s="13">
        <v>100.17100000000001</v>
      </c>
      <c r="FX18" s="13">
        <v>102.726</v>
      </c>
      <c r="FY18" s="13">
        <v>106.21299999999999</v>
      </c>
      <c r="FZ18" s="13">
        <v>98.533000000000001</v>
      </c>
      <c r="GA18" s="13">
        <v>96.15</v>
      </c>
      <c r="GB18" s="13">
        <v>103.7</v>
      </c>
      <c r="GC18" s="12">
        <v>99.45</v>
      </c>
      <c r="GD18" s="12">
        <v>100.9</v>
      </c>
      <c r="GE18" s="12">
        <v>95.03</v>
      </c>
      <c r="GF18" s="12">
        <v>99.73</v>
      </c>
      <c r="GG18" s="12">
        <v>98.58</v>
      </c>
      <c r="GH18" s="12">
        <v>102.33</v>
      </c>
      <c r="GI18" s="12">
        <v>104.02</v>
      </c>
      <c r="GJ18" s="12">
        <v>101.96</v>
      </c>
      <c r="GK18" s="12">
        <v>103.45</v>
      </c>
      <c r="GL18" s="12">
        <v>94.92</v>
      </c>
      <c r="GM18" s="12">
        <v>110.83</v>
      </c>
      <c r="GN18" s="12">
        <v>104.87</v>
      </c>
    </row>
    <row r="19" spans="1:196" s="201" customFormat="1" ht="12.75" customHeight="1">
      <c r="A19" s="194" t="s">
        <v>3034</v>
      </c>
      <c r="B19" s="195" t="s">
        <v>15</v>
      </c>
      <c r="C19" s="185">
        <v>100</v>
      </c>
      <c r="D19" s="185">
        <v>100</v>
      </c>
      <c r="E19" s="185">
        <v>100</v>
      </c>
      <c r="F19" s="185">
        <v>100</v>
      </c>
      <c r="G19" s="185">
        <v>100</v>
      </c>
      <c r="H19" s="185">
        <v>100</v>
      </c>
      <c r="I19" s="185">
        <v>100</v>
      </c>
      <c r="J19" s="185">
        <v>100</v>
      </c>
      <c r="K19" s="185">
        <v>100</v>
      </c>
      <c r="L19" s="185">
        <v>100</v>
      </c>
      <c r="M19" s="185">
        <v>100</v>
      </c>
      <c r="N19" s="185">
        <v>100</v>
      </c>
      <c r="O19" s="13">
        <v>100</v>
      </c>
      <c r="P19" s="12">
        <v>100</v>
      </c>
      <c r="Q19" s="12">
        <v>100</v>
      </c>
      <c r="R19" s="12">
        <v>100</v>
      </c>
      <c r="S19" s="12">
        <v>100</v>
      </c>
      <c r="T19" s="12">
        <v>100</v>
      </c>
      <c r="U19" s="12">
        <v>100</v>
      </c>
      <c r="V19" s="12">
        <v>100</v>
      </c>
      <c r="W19" s="12">
        <v>100</v>
      </c>
      <c r="X19" s="12">
        <v>100</v>
      </c>
      <c r="Y19" s="12">
        <v>100</v>
      </c>
      <c r="Z19" s="12">
        <v>100</v>
      </c>
      <c r="AA19" s="12">
        <v>100</v>
      </c>
      <c r="AB19" s="13">
        <v>109.1</v>
      </c>
      <c r="AC19" s="13">
        <v>100</v>
      </c>
      <c r="AD19" s="13">
        <v>103.69199999999999</v>
      </c>
      <c r="AE19" s="13">
        <v>107.122</v>
      </c>
      <c r="AF19" s="13">
        <v>85.042000000000002</v>
      </c>
      <c r="AG19" s="13">
        <v>120.521</v>
      </c>
      <c r="AH19" s="13">
        <v>99.459000000000003</v>
      </c>
      <c r="AI19" s="13">
        <v>98.37</v>
      </c>
      <c r="AJ19" s="13">
        <v>99.447999999999993</v>
      </c>
      <c r="AK19" s="13">
        <v>99.721999999999994</v>
      </c>
      <c r="AL19" s="13">
        <v>104.178</v>
      </c>
      <c r="AM19" s="13">
        <v>101.07</v>
      </c>
      <c r="AN19" s="13">
        <v>93.650999999999996</v>
      </c>
      <c r="AO19" s="13">
        <v>132.30000000000001</v>
      </c>
      <c r="AP19" s="13">
        <v>138.41800000000001</v>
      </c>
      <c r="AQ19" s="13">
        <v>84.694000000000003</v>
      </c>
      <c r="AR19" s="13">
        <v>101.205</v>
      </c>
      <c r="AS19" s="13">
        <v>101.19</v>
      </c>
      <c r="AT19" s="13">
        <v>103.059</v>
      </c>
      <c r="AU19" s="13">
        <v>89.269000000000005</v>
      </c>
      <c r="AV19" s="13">
        <v>92.072000000000003</v>
      </c>
      <c r="AW19" s="13">
        <v>122.77800000000001</v>
      </c>
      <c r="AX19" s="13">
        <v>140.27099999999999</v>
      </c>
      <c r="AY19" s="13">
        <v>90.968000000000004</v>
      </c>
      <c r="AZ19" s="13">
        <v>102.128</v>
      </c>
      <c r="BA19" s="13">
        <v>84.549000000000007</v>
      </c>
      <c r="BB19" s="13">
        <v>116.9</v>
      </c>
      <c r="BC19" s="13">
        <v>99.795000000000002</v>
      </c>
      <c r="BD19" s="13">
        <v>125.514</v>
      </c>
      <c r="BE19" s="13">
        <v>93.77</v>
      </c>
      <c r="BF19" s="13">
        <v>85.314999999999998</v>
      </c>
      <c r="BG19" s="13">
        <v>123.97499999999999</v>
      </c>
      <c r="BH19" s="13">
        <v>97.686000000000007</v>
      </c>
      <c r="BI19" s="13">
        <v>92.046999999999997</v>
      </c>
      <c r="BJ19" s="13">
        <v>104.044</v>
      </c>
      <c r="BK19" s="13">
        <v>104.947</v>
      </c>
      <c r="BL19" s="13">
        <v>87.542000000000002</v>
      </c>
      <c r="BM19" s="13">
        <v>109.80800000000001</v>
      </c>
      <c r="BN19" s="13">
        <v>75.831999999999994</v>
      </c>
      <c r="BO19" s="13">
        <v>99.9</v>
      </c>
      <c r="BP19" s="13">
        <v>112.471</v>
      </c>
      <c r="BQ19" s="13">
        <v>100.411</v>
      </c>
      <c r="BR19" s="13">
        <v>104.908</v>
      </c>
      <c r="BS19" s="13">
        <v>109.747</v>
      </c>
      <c r="BT19" s="13">
        <v>94.849000000000004</v>
      </c>
      <c r="BU19" s="13">
        <v>100.93600000000001</v>
      </c>
      <c r="BV19" s="13">
        <v>97.774000000000001</v>
      </c>
      <c r="BW19" s="13">
        <v>104.175</v>
      </c>
      <c r="BX19" s="13">
        <v>99.817999999999998</v>
      </c>
      <c r="BY19" s="13">
        <v>100.36499999999999</v>
      </c>
      <c r="BZ19" s="13">
        <v>115.273</v>
      </c>
      <c r="CA19" s="13">
        <v>100.946</v>
      </c>
      <c r="CB19" s="13">
        <v>139.30000000000001</v>
      </c>
      <c r="CC19" s="13">
        <v>109.21899999999999</v>
      </c>
      <c r="CD19" s="13">
        <v>100.429</v>
      </c>
      <c r="CE19" s="13">
        <v>107.265</v>
      </c>
      <c r="CF19" s="13">
        <v>100.53100000000001</v>
      </c>
      <c r="CG19" s="13">
        <v>102.90600000000001</v>
      </c>
      <c r="CH19" s="13">
        <v>97.561000000000007</v>
      </c>
      <c r="CI19" s="13">
        <v>101.316</v>
      </c>
      <c r="CJ19" s="13">
        <v>101.039</v>
      </c>
      <c r="CK19" s="13">
        <v>98.585999999999999</v>
      </c>
      <c r="CL19" s="13">
        <v>105.60599999999999</v>
      </c>
      <c r="CM19" s="13">
        <v>98.147999999999996</v>
      </c>
      <c r="CN19" s="13">
        <v>99.245000000000005</v>
      </c>
      <c r="CO19" s="13">
        <v>134.9</v>
      </c>
      <c r="CP19" s="13">
        <v>117.364</v>
      </c>
      <c r="CQ19" s="13">
        <v>104.968</v>
      </c>
      <c r="CR19" s="13">
        <v>99.382999999999996</v>
      </c>
      <c r="CS19" s="13">
        <v>105.072</v>
      </c>
      <c r="CT19" s="13">
        <v>105.123</v>
      </c>
      <c r="CU19" s="13">
        <v>102.718</v>
      </c>
      <c r="CV19" s="13">
        <v>98.174999999999997</v>
      </c>
      <c r="CW19" s="13">
        <v>100.18600000000001</v>
      </c>
      <c r="CX19" s="13">
        <v>98.236999999999995</v>
      </c>
      <c r="CY19" s="13">
        <v>97.638999999999996</v>
      </c>
      <c r="CZ19" s="13">
        <v>101.354</v>
      </c>
      <c r="DA19" s="13">
        <v>97.805000000000007</v>
      </c>
      <c r="DB19" s="13">
        <v>105.2</v>
      </c>
      <c r="DC19" s="13">
        <v>100.878</v>
      </c>
      <c r="DD19" s="13">
        <v>99.903000000000006</v>
      </c>
      <c r="DE19" s="13">
        <v>97.772999999999996</v>
      </c>
      <c r="DF19" s="13">
        <v>113.268</v>
      </c>
      <c r="DG19" s="13">
        <v>96.503</v>
      </c>
      <c r="DH19" s="13">
        <v>99.638000000000005</v>
      </c>
      <c r="DI19" s="13">
        <v>97.182000000000002</v>
      </c>
      <c r="DJ19" s="13">
        <v>103.55500000000001</v>
      </c>
      <c r="DK19" s="13">
        <v>99.277000000000001</v>
      </c>
      <c r="DL19" s="13">
        <v>99.272000000000006</v>
      </c>
      <c r="DM19" s="13">
        <v>100.733</v>
      </c>
      <c r="DN19" s="13">
        <v>100.91</v>
      </c>
      <c r="DO19" s="13">
        <v>101.6</v>
      </c>
      <c r="DP19" s="12">
        <v>97.656000000000006</v>
      </c>
      <c r="DQ19" s="12">
        <v>100.369</v>
      </c>
      <c r="DR19" s="12">
        <v>102.66800000000001</v>
      </c>
      <c r="DS19" s="12">
        <v>100.26900000000001</v>
      </c>
      <c r="DT19" s="12">
        <v>99.911000000000001</v>
      </c>
      <c r="DU19" s="12">
        <v>100</v>
      </c>
      <c r="DV19" s="12">
        <v>97.852999999999994</v>
      </c>
      <c r="DW19" s="12">
        <v>100</v>
      </c>
      <c r="DX19" s="12">
        <v>100</v>
      </c>
      <c r="DY19" s="12">
        <v>100.18300000000001</v>
      </c>
      <c r="DZ19" s="12">
        <v>100</v>
      </c>
      <c r="EA19" s="12">
        <v>99.087999999999994</v>
      </c>
      <c r="EB19" s="13">
        <v>99.1</v>
      </c>
      <c r="EC19" s="13">
        <v>100</v>
      </c>
      <c r="ED19" s="13">
        <v>98.894999999999996</v>
      </c>
      <c r="EE19" s="13">
        <v>101.676</v>
      </c>
      <c r="EF19" s="13">
        <v>98.26</v>
      </c>
      <c r="EG19" s="13">
        <v>100</v>
      </c>
      <c r="EH19" s="13">
        <v>102.33</v>
      </c>
      <c r="EI19" s="13">
        <v>100</v>
      </c>
      <c r="EJ19" s="13">
        <v>100</v>
      </c>
      <c r="EK19" s="13">
        <v>100</v>
      </c>
      <c r="EL19" s="13">
        <v>100</v>
      </c>
      <c r="EM19" s="13">
        <v>99.867999999999995</v>
      </c>
      <c r="EN19" s="13">
        <v>99.652000000000001</v>
      </c>
      <c r="EO19" s="13">
        <v>110.7</v>
      </c>
      <c r="EP19" s="13">
        <v>100</v>
      </c>
      <c r="EQ19" s="13">
        <v>104.56100000000001</v>
      </c>
      <c r="ER19" s="13">
        <v>98.748000000000005</v>
      </c>
      <c r="ES19" s="13">
        <v>108.834</v>
      </c>
      <c r="ET19" s="13">
        <v>100.164</v>
      </c>
      <c r="EU19" s="13">
        <v>100</v>
      </c>
      <c r="EV19" s="13">
        <v>100.54600000000001</v>
      </c>
      <c r="EW19" s="13">
        <v>100</v>
      </c>
      <c r="EX19" s="13">
        <v>100</v>
      </c>
      <c r="EY19" s="13">
        <v>100.13500000000001</v>
      </c>
      <c r="EZ19" s="13">
        <v>99.741</v>
      </c>
      <c r="FA19" s="13">
        <v>100.482</v>
      </c>
      <c r="FB19" s="13">
        <v>127.5</v>
      </c>
      <c r="FC19" s="13">
        <v>100</v>
      </c>
      <c r="FD19" s="13">
        <v>100</v>
      </c>
      <c r="FE19" s="13">
        <v>118.411</v>
      </c>
      <c r="FF19" s="13">
        <v>100</v>
      </c>
      <c r="FG19" s="13">
        <v>100</v>
      </c>
      <c r="FH19" s="13">
        <v>100.02800000000001</v>
      </c>
      <c r="FI19" s="13">
        <v>114.387</v>
      </c>
      <c r="FJ19" s="13">
        <v>100</v>
      </c>
      <c r="FK19" s="13">
        <v>100</v>
      </c>
      <c r="FL19" s="13">
        <v>100</v>
      </c>
      <c r="FM19" s="13">
        <v>100</v>
      </c>
      <c r="FN19" s="13">
        <v>100</v>
      </c>
      <c r="FO19" s="13">
        <v>117.1</v>
      </c>
      <c r="FP19" s="13">
        <v>100.05800000000001</v>
      </c>
      <c r="FQ19" s="13">
        <v>100</v>
      </c>
      <c r="FR19" s="13">
        <v>100.462</v>
      </c>
      <c r="FS19" s="13">
        <v>100</v>
      </c>
      <c r="FT19" s="13">
        <v>100</v>
      </c>
      <c r="FU19" s="13">
        <v>100</v>
      </c>
      <c r="FV19" s="13">
        <v>100</v>
      </c>
      <c r="FW19" s="13">
        <v>100</v>
      </c>
      <c r="FX19" s="13">
        <v>100</v>
      </c>
      <c r="FY19" s="13">
        <v>126.488</v>
      </c>
      <c r="FZ19" s="13">
        <v>100</v>
      </c>
      <c r="GA19" s="13">
        <v>100</v>
      </c>
      <c r="GB19" s="13">
        <v>119.1</v>
      </c>
      <c r="GC19" s="12">
        <v>100</v>
      </c>
      <c r="GD19" s="12">
        <v>100</v>
      </c>
      <c r="GE19" s="12">
        <v>100</v>
      </c>
      <c r="GF19" s="12">
        <v>100</v>
      </c>
      <c r="GG19" s="12">
        <v>100</v>
      </c>
      <c r="GH19" s="12">
        <v>100</v>
      </c>
      <c r="GI19" s="12">
        <v>100</v>
      </c>
      <c r="GJ19" s="12">
        <v>100</v>
      </c>
      <c r="GK19" s="12">
        <v>100</v>
      </c>
      <c r="GL19" s="12">
        <v>101.13500000000001</v>
      </c>
      <c r="GM19" s="12">
        <v>100</v>
      </c>
      <c r="GN19" s="12">
        <v>100</v>
      </c>
    </row>
    <row r="20" spans="1:196" s="201" customFormat="1" ht="12.75">
      <c r="A20" s="194" t="s">
        <v>3036</v>
      </c>
      <c r="B20" s="195" t="s">
        <v>15</v>
      </c>
      <c r="C20" s="185">
        <v>100</v>
      </c>
      <c r="D20" s="185">
        <v>117.26</v>
      </c>
      <c r="E20" s="185">
        <v>103.12</v>
      </c>
      <c r="F20" s="185">
        <v>104.339</v>
      </c>
      <c r="G20" s="185">
        <v>109.89100000000001</v>
      </c>
      <c r="H20" s="185">
        <v>107.61</v>
      </c>
      <c r="I20" s="185">
        <v>100.008</v>
      </c>
      <c r="J20" s="185">
        <v>134.803</v>
      </c>
      <c r="K20" s="185">
        <v>100.056</v>
      </c>
      <c r="L20" s="185">
        <v>115.92400000000001</v>
      </c>
      <c r="M20" s="185">
        <v>110.855</v>
      </c>
      <c r="N20" s="185">
        <v>133.376</v>
      </c>
      <c r="O20" s="13">
        <v>307.89999999999998</v>
      </c>
      <c r="P20" s="12">
        <v>147.57400000000001</v>
      </c>
      <c r="Q20" s="12">
        <v>100.161</v>
      </c>
      <c r="R20" s="12">
        <v>100.592</v>
      </c>
      <c r="S20" s="12">
        <v>101.01600000000001</v>
      </c>
      <c r="T20" s="12">
        <v>99.837000000000003</v>
      </c>
      <c r="U20" s="12">
        <v>100.946</v>
      </c>
      <c r="V20" s="12">
        <v>108.19</v>
      </c>
      <c r="W20" s="12">
        <v>99.837000000000003</v>
      </c>
      <c r="X20" s="12">
        <v>101.679</v>
      </c>
      <c r="Y20" s="12">
        <v>104.00700000000001</v>
      </c>
      <c r="Z20" s="12">
        <v>101.736</v>
      </c>
      <c r="AA20" s="12">
        <v>98.224999999999994</v>
      </c>
      <c r="AB20" s="13">
        <v>135.19999999999999</v>
      </c>
      <c r="AC20" s="13">
        <v>119.154</v>
      </c>
      <c r="AD20" s="13">
        <v>104.867</v>
      </c>
      <c r="AE20" s="13">
        <v>100.24</v>
      </c>
      <c r="AF20" s="13">
        <v>98.632000000000005</v>
      </c>
      <c r="AG20" s="13">
        <v>98.745999999999995</v>
      </c>
      <c r="AH20" s="13">
        <v>102.39700000000001</v>
      </c>
      <c r="AI20" s="13">
        <v>98.616</v>
      </c>
      <c r="AJ20" s="13">
        <v>102.44</v>
      </c>
      <c r="AK20" s="13">
        <v>101.19</v>
      </c>
      <c r="AL20" s="13">
        <v>99.93</v>
      </c>
      <c r="AM20" s="13">
        <v>97.638999999999996</v>
      </c>
      <c r="AN20" s="13">
        <v>101.37</v>
      </c>
      <c r="AO20" s="13">
        <v>118.7</v>
      </c>
      <c r="AP20" s="13">
        <v>99.242000000000004</v>
      </c>
      <c r="AQ20" s="13">
        <v>99.561000000000007</v>
      </c>
      <c r="AR20" s="13">
        <v>99.960999999999999</v>
      </c>
      <c r="AS20" s="13">
        <v>99.721000000000004</v>
      </c>
      <c r="AT20" s="13">
        <v>105.511</v>
      </c>
      <c r="AU20" s="13">
        <v>110.873</v>
      </c>
      <c r="AV20" s="13">
        <v>103.247</v>
      </c>
      <c r="AW20" s="13">
        <v>99.07</v>
      </c>
      <c r="AX20" s="13">
        <v>104.459</v>
      </c>
      <c r="AY20" s="13">
        <v>109.063</v>
      </c>
      <c r="AZ20" s="13">
        <v>108.167</v>
      </c>
      <c r="BA20" s="13">
        <v>103.983</v>
      </c>
      <c r="BB20" s="13">
        <v>144.69999999999999</v>
      </c>
      <c r="BC20" s="13">
        <v>103.65900000000001</v>
      </c>
      <c r="BD20" s="13">
        <v>100.224</v>
      </c>
      <c r="BE20" s="13">
        <v>104.914</v>
      </c>
      <c r="BF20" s="13">
        <v>100.167</v>
      </c>
      <c r="BG20" s="13">
        <v>105.154</v>
      </c>
      <c r="BH20" s="13">
        <v>96.17</v>
      </c>
      <c r="BI20" s="13">
        <v>102.369</v>
      </c>
      <c r="BJ20" s="13">
        <v>100.742</v>
      </c>
      <c r="BK20" s="13">
        <v>101.294</v>
      </c>
      <c r="BL20" s="13">
        <v>100.761</v>
      </c>
      <c r="BM20" s="13">
        <v>99.572000000000003</v>
      </c>
      <c r="BN20" s="13">
        <v>104.788</v>
      </c>
      <c r="BO20" s="13">
        <v>122.2</v>
      </c>
      <c r="BP20" s="13">
        <v>101.79900000000001</v>
      </c>
      <c r="BQ20" s="13">
        <v>99.954999999999998</v>
      </c>
      <c r="BR20" s="13">
        <v>100.18899999999999</v>
      </c>
      <c r="BS20" s="13">
        <v>101.55800000000001</v>
      </c>
      <c r="BT20" s="13">
        <v>104.32899999999999</v>
      </c>
      <c r="BU20" s="13">
        <v>99.289000000000001</v>
      </c>
      <c r="BV20" s="13">
        <v>101.149</v>
      </c>
      <c r="BW20" s="13">
        <v>95.29</v>
      </c>
      <c r="BX20" s="13">
        <v>112.747</v>
      </c>
      <c r="BY20" s="13">
        <v>103.661</v>
      </c>
      <c r="BZ20" s="13">
        <v>113.708</v>
      </c>
      <c r="CA20" s="13">
        <v>106.23399999999999</v>
      </c>
      <c r="CB20" s="13">
        <v>167</v>
      </c>
      <c r="CC20" s="13">
        <v>103.235</v>
      </c>
      <c r="CD20" s="13">
        <v>102.282</v>
      </c>
      <c r="CE20" s="13">
        <v>101.88200000000001</v>
      </c>
      <c r="CF20" s="13">
        <v>115.206</v>
      </c>
      <c r="CG20" s="13">
        <v>109.149</v>
      </c>
      <c r="CH20" s="13">
        <v>100.499</v>
      </c>
      <c r="CI20" s="13">
        <v>95.638999999999996</v>
      </c>
      <c r="CJ20" s="13">
        <v>105.98399999999999</v>
      </c>
      <c r="CK20" s="13">
        <v>101.645</v>
      </c>
      <c r="CL20" s="13">
        <v>99.700999999999993</v>
      </c>
      <c r="CM20" s="13">
        <v>103.264</v>
      </c>
      <c r="CN20" s="13">
        <v>103.224</v>
      </c>
      <c r="CO20" s="13">
        <v>105.2</v>
      </c>
      <c r="CP20" s="13">
        <v>95.352000000000004</v>
      </c>
      <c r="CQ20" s="13">
        <v>97.744</v>
      </c>
      <c r="CR20" s="13">
        <v>94.679000000000002</v>
      </c>
      <c r="CS20" s="13">
        <v>104.378</v>
      </c>
      <c r="CT20" s="13">
        <v>97.724999999999994</v>
      </c>
      <c r="CU20" s="13">
        <v>96.566000000000003</v>
      </c>
      <c r="CV20" s="13">
        <v>95.606999999999999</v>
      </c>
      <c r="CW20" s="13">
        <v>108.708</v>
      </c>
      <c r="CX20" s="13">
        <v>97.484999999999999</v>
      </c>
      <c r="CY20" s="13">
        <v>105.45</v>
      </c>
      <c r="CZ20" s="13">
        <v>104.706</v>
      </c>
      <c r="DA20" s="13">
        <v>102.187</v>
      </c>
      <c r="DB20" s="13">
        <v>102.5</v>
      </c>
      <c r="DC20" s="13">
        <v>90.68</v>
      </c>
      <c r="DD20" s="13">
        <v>102.375</v>
      </c>
      <c r="DE20" s="13">
        <v>97.245999999999995</v>
      </c>
      <c r="DF20" s="13">
        <v>101.348</v>
      </c>
      <c r="DG20" s="13">
        <v>105.032</v>
      </c>
      <c r="DH20" s="13">
        <v>98.308999999999997</v>
      </c>
      <c r="DI20" s="13">
        <v>101.619</v>
      </c>
      <c r="DJ20" s="13">
        <v>98.546999999999997</v>
      </c>
      <c r="DK20" s="13">
        <v>101.568</v>
      </c>
      <c r="DL20" s="13">
        <v>99.472999999999999</v>
      </c>
      <c r="DM20" s="13">
        <v>100.27500000000001</v>
      </c>
      <c r="DN20" s="13">
        <v>101.48699999999999</v>
      </c>
      <c r="DO20" s="13">
        <v>101.6</v>
      </c>
      <c r="DP20" s="12">
        <v>97.057000000000002</v>
      </c>
      <c r="DQ20" s="12">
        <v>100.276</v>
      </c>
      <c r="DR20" s="12">
        <v>98.989000000000004</v>
      </c>
      <c r="DS20" s="12">
        <v>100.479</v>
      </c>
      <c r="DT20" s="12">
        <v>100.971</v>
      </c>
      <c r="DU20" s="12">
        <v>99.466999999999999</v>
      </c>
      <c r="DV20" s="12">
        <v>100.598</v>
      </c>
      <c r="DW20" s="12">
        <v>101.06699999999999</v>
      </c>
      <c r="DX20" s="12">
        <v>101.389</v>
      </c>
      <c r="DY20" s="12">
        <v>99.835999999999999</v>
      </c>
      <c r="DZ20" s="12">
        <v>100.41</v>
      </c>
      <c r="EA20" s="12">
        <v>100.812</v>
      </c>
      <c r="EB20" s="13">
        <v>108.8</v>
      </c>
      <c r="EC20" s="13">
        <v>100.455</v>
      </c>
      <c r="ED20" s="13">
        <v>98.194000000000003</v>
      </c>
      <c r="EE20" s="13">
        <v>101.498</v>
      </c>
      <c r="EF20" s="13">
        <v>101.396</v>
      </c>
      <c r="EG20" s="13">
        <v>99.902000000000001</v>
      </c>
      <c r="EH20" s="13">
        <v>101.34</v>
      </c>
      <c r="EI20" s="13">
        <v>102.755</v>
      </c>
      <c r="EJ20" s="13">
        <v>100.767</v>
      </c>
      <c r="EK20" s="13">
        <v>101.20099999999999</v>
      </c>
      <c r="EL20" s="13">
        <v>102.358</v>
      </c>
      <c r="EM20" s="13">
        <v>103.76600000000001</v>
      </c>
      <c r="EN20" s="13">
        <v>103.998</v>
      </c>
      <c r="EO20" s="13">
        <v>124.6</v>
      </c>
      <c r="EP20" s="13">
        <v>99.811000000000007</v>
      </c>
      <c r="EQ20" s="13">
        <v>95.045000000000002</v>
      </c>
      <c r="ER20" s="13">
        <v>105.09399999999999</v>
      </c>
      <c r="ES20" s="13">
        <v>112.24</v>
      </c>
      <c r="ET20" s="13">
        <v>97.777000000000001</v>
      </c>
      <c r="EU20" s="13">
        <v>102.224</v>
      </c>
      <c r="EV20" s="13">
        <v>102.152</v>
      </c>
      <c r="EW20" s="13">
        <v>102.10899999999999</v>
      </c>
      <c r="EX20" s="13">
        <v>96.194999999999993</v>
      </c>
      <c r="EY20" s="13">
        <v>107.63500000000001</v>
      </c>
      <c r="EZ20" s="13">
        <v>98.738</v>
      </c>
      <c r="FA20" s="13">
        <v>98.840999999999994</v>
      </c>
      <c r="FB20" s="13">
        <v>107.2</v>
      </c>
      <c r="FC20" s="13">
        <v>97.753</v>
      </c>
      <c r="FD20" s="13">
        <v>94.036000000000001</v>
      </c>
      <c r="FE20" s="13">
        <v>103.66500000000001</v>
      </c>
      <c r="FF20" s="13">
        <v>103.738</v>
      </c>
      <c r="FG20" s="13">
        <v>104.995</v>
      </c>
      <c r="FH20" s="13">
        <v>100.063</v>
      </c>
      <c r="FI20" s="13">
        <v>98.603999999999999</v>
      </c>
      <c r="FJ20" s="13">
        <v>101.265</v>
      </c>
      <c r="FK20" s="13">
        <v>98.802000000000007</v>
      </c>
      <c r="FL20" s="13">
        <v>99.93</v>
      </c>
      <c r="FM20" s="13">
        <v>101.345</v>
      </c>
      <c r="FN20" s="13">
        <v>97.798000000000002</v>
      </c>
      <c r="FO20" s="13">
        <v>108.5</v>
      </c>
      <c r="FP20" s="13">
        <v>101.107</v>
      </c>
      <c r="FQ20" s="13">
        <v>99.975999999999999</v>
      </c>
      <c r="FR20" s="13">
        <v>106.004</v>
      </c>
      <c r="FS20" s="13">
        <v>100.98699999999999</v>
      </c>
      <c r="FT20" s="13">
        <v>99.287000000000006</v>
      </c>
      <c r="FU20" s="13">
        <v>100.551</v>
      </c>
      <c r="FV20" s="13">
        <v>93.742000000000004</v>
      </c>
      <c r="FW20" s="13">
        <v>108.79600000000001</v>
      </c>
      <c r="FX20" s="13">
        <v>100.056</v>
      </c>
      <c r="FY20" s="13">
        <v>102.057</v>
      </c>
      <c r="FZ20" s="13">
        <v>99.784999999999997</v>
      </c>
      <c r="GA20" s="13">
        <v>99.98</v>
      </c>
      <c r="GB20" s="13">
        <v>135.80000000000001</v>
      </c>
      <c r="GC20" s="12">
        <v>100.96</v>
      </c>
      <c r="GD20" s="12">
        <v>124.497</v>
      </c>
      <c r="GE20" s="12">
        <v>109.536</v>
      </c>
      <c r="GF20" s="12">
        <v>95.254999999999995</v>
      </c>
      <c r="GG20" s="12">
        <v>100.28400000000001</v>
      </c>
      <c r="GH20" s="12">
        <v>100.459</v>
      </c>
      <c r="GI20" s="12">
        <v>105.24299999999999</v>
      </c>
      <c r="GJ20" s="12">
        <v>100.447</v>
      </c>
      <c r="GK20" s="12">
        <v>98.35</v>
      </c>
      <c r="GL20" s="12">
        <v>96.548000000000002</v>
      </c>
      <c r="GM20" s="12">
        <v>95.891999999999996</v>
      </c>
      <c r="GN20" s="12">
        <v>100.601</v>
      </c>
    </row>
    <row r="21" spans="1:196" s="201" customFormat="1" ht="26.25" customHeight="1">
      <c r="A21" s="194" t="s">
        <v>3037</v>
      </c>
      <c r="B21" s="195" t="s">
        <v>15</v>
      </c>
      <c r="C21" s="185">
        <v>100</v>
      </c>
      <c r="D21" s="185">
        <v>100.036</v>
      </c>
      <c r="E21" s="185">
        <v>100</v>
      </c>
      <c r="F21" s="185">
        <v>100.006</v>
      </c>
      <c r="G21" s="185">
        <v>100.14700000000001</v>
      </c>
      <c r="H21" s="185">
        <v>100</v>
      </c>
      <c r="I21" s="185">
        <v>100.123</v>
      </c>
      <c r="J21" s="185">
        <v>100.047</v>
      </c>
      <c r="K21" s="185">
        <v>100</v>
      </c>
      <c r="L21" s="185">
        <v>100.15900000000001</v>
      </c>
      <c r="M21" s="185">
        <v>100</v>
      </c>
      <c r="N21" s="185">
        <v>100.13800000000001</v>
      </c>
      <c r="O21" s="13">
        <v>103.5</v>
      </c>
      <c r="P21" s="12">
        <v>101.44199999999999</v>
      </c>
      <c r="Q21" s="12">
        <v>100.123</v>
      </c>
      <c r="R21" s="12">
        <v>100.673</v>
      </c>
      <c r="S21" s="12">
        <v>100.018</v>
      </c>
      <c r="T21" s="12">
        <v>100.268</v>
      </c>
      <c r="U21" s="12">
        <v>99.872</v>
      </c>
      <c r="V21" s="12">
        <v>100.012</v>
      </c>
      <c r="W21" s="12">
        <v>100.34</v>
      </c>
      <c r="X21" s="12">
        <v>101.916</v>
      </c>
      <c r="Y21" s="12">
        <v>99.995999999999995</v>
      </c>
      <c r="Z21" s="12">
        <v>100</v>
      </c>
      <c r="AA21" s="12">
        <v>100</v>
      </c>
      <c r="AB21" s="13">
        <v>101.6</v>
      </c>
      <c r="AC21" s="13">
        <v>100.1</v>
      </c>
      <c r="AD21" s="13">
        <v>100</v>
      </c>
      <c r="AE21" s="13">
        <v>100</v>
      </c>
      <c r="AF21" s="13">
        <v>100</v>
      </c>
      <c r="AG21" s="13">
        <v>100</v>
      </c>
      <c r="AH21" s="13">
        <v>99.856999999999999</v>
      </c>
      <c r="AI21" s="13">
        <v>100</v>
      </c>
      <c r="AJ21" s="13">
        <v>100.143</v>
      </c>
      <c r="AK21" s="13">
        <v>100.084</v>
      </c>
      <c r="AL21" s="13">
        <v>100</v>
      </c>
      <c r="AM21" s="13">
        <v>99.02</v>
      </c>
      <c r="AN21" s="13">
        <v>100.31</v>
      </c>
      <c r="AO21" s="13">
        <v>106.8</v>
      </c>
      <c r="AP21" s="13">
        <v>100.70099999999999</v>
      </c>
      <c r="AQ21" s="13">
        <v>99.409000000000006</v>
      </c>
      <c r="AR21" s="13">
        <v>100.08799999999999</v>
      </c>
      <c r="AS21" s="13">
        <v>99.94</v>
      </c>
      <c r="AT21" s="13">
        <v>100.087</v>
      </c>
      <c r="AU21" s="13">
        <v>100.084</v>
      </c>
      <c r="AV21" s="13">
        <v>99.679000000000002</v>
      </c>
      <c r="AW21" s="13">
        <v>100.03400000000001</v>
      </c>
      <c r="AX21" s="13">
        <v>109.14100000000001</v>
      </c>
      <c r="AY21" s="13">
        <v>99.968999999999994</v>
      </c>
      <c r="AZ21" s="13">
        <v>120.872</v>
      </c>
      <c r="BA21" s="13">
        <v>103.129</v>
      </c>
      <c r="BB21" s="13">
        <v>124.5</v>
      </c>
      <c r="BC21" s="13">
        <v>104.42100000000001</v>
      </c>
      <c r="BD21" s="13">
        <v>100.21299999999999</v>
      </c>
      <c r="BE21" s="13">
        <v>99.852000000000004</v>
      </c>
      <c r="BF21" s="13">
        <v>98.067999999999998</v>
      </c>
      <c r="BG21" s="13">
        <v>100.631</v>
      </c>
      <c r="BH21" s="13">
        <v>96.32</v>
      </c>
      <c r="BI21" s="13">
        <v>94.697999999999993</v>
      </c>
      <c r="BJ21" s="13">
        <v>100.214</v>
      </c>
      <c r="BK21" s="13">
        <v>101.762</v>
      </c>
      <c r="BL21" s="13">
        <v>98.100999999999999</v>
      </c>
      <c r="BM21" s="13">
        <v>97.024000000000001</v>
      </c>
      <c r="BN21" s="13">
        <v>98.83</v>
      </c>
      <c r="BO21" s="13">
        <v>103.3</v>
      </c>
      <c r="BP21" s="13">
        <v>95.269000000000005</v>
      </c>
      <c r="BQ21" s="13">
        <v>103.453</v>
      </c>
      <c r="BR21" s="13">
        <v>99.168999999999997</v>
      </c>
      <c r="BS21" s="13">
        <v>107.99299999999999</v>
      </c>
      <c r="BT21" s="13">
        <v>102.76600000000001</v>
      </c>
      <c r="BU21" s="13">
        <v>99.76</v>
      </c>
      <c r="BV21" s="13">
        <v>96.438000000000002</v>
      </c>
      <c r="BW21" s="13">
        <v>99.781000000000006</v>
      </c>
      <c r="BX21" s="13">
        <v>107.511</v>
      </c>
      <c r="BY21" s="13">
        <v>109.774</v>
      </c>
      <c r="BZ21" s="13">
        <v>115.315</v>
      </c>
      <c r="CA21" s="13">
        <v>105.842</v>
      </c>
      <c r="CB21" s="13">
        <v>176</v>
      </c>
      <c r="CC21" s="13">
        <v>104.64700000000001</v>
      </c>
      <c r="CD21" s="13">
        <v>101.19499999999999</v>
      </c>
      <c r="CE21" s="13">
        <v>107.711</v>
      </c>
      <c r="CF21" s="13">
        <v>111.621</v>
      </c>
      <c r="CG21" s="13">
        <v>103.94799999999999</v>
      </c>
      <c r="CH21" s="13">
        <v>101.80500000000001</v>
      </c>
      <c r="CI21" s="13">
        <v>92.879000000000005</v>
      </c>
      <c r="CJ21" s="13">
        <v>105.011</v>
      </c>
      <c r="CK21" s="13">
        <v>101.431</v>
      </c>
      <c r="CL21" s="13">
        <v>123.111</v>
      </c>
      <c r="CM21" s="13">
        <v>94.774000000000001</v>
      </c>
      <c r="CN21" s="13">
        <v>98.902000000000001</v>
      </c>
      <c r="CO21" s="13">
        <v>121.8</v>
      </c>
      <c r="CP21" s="13">
        <v>102.976</v>
      </c>
      <c r="CQ21" s="13">
        <v>101.41</v>
      </c>
      <c r="CR21" s="13">
        <v>103.65</v>
      </c>
      <c r="CS21" s="13">
        <v>97.525999999999996</v>
      </c>
      <c r="CT21" s="13">
        <v>99.262</v>
      </c>
      <c r="CU21" s="13">
        <v>98.710999999999999</v>
      </c>
      <c r="CV21" s="13">
        <v>100.846</v>
      </c>
      <c r="CW21" s="13">
        <v>99.605000000000004</v>
      </c>
      <c r="CX21" s="13">
        <v>100.48699999999999</v>
      </c>
      <c r="CY21" s="13">
        <v>97.884</v>
      </c>
      <c r="CZ21" s="13">
        <v>101.006</v>
      </c>
      <c r="DA21" s="13">
        <v>102.52800000000001</v>
      </c>
      <c r="DB21" s="13">
        <v>99.5</v>
      </c>
      <c r="DC21" s="13">
        <v>98.004000000000005</v>
      </c>
      <c r="DD21" s="13">
        <v>98.623000000000005</v>
      </c>
      <c r="DE21" s="13">
        <v>100.596</v>
      </c>
      <c r="DF21" s="13">
        <v>99.3</v>
      </c>
      <c r="DG21" s="13">
        <v>102.042</v>
      </c>
      <c r="DH21" s="13">
        <v>101.03</v>
      </c>
      <c r="DI21" s="13">
        <v>97.278999999999996</v>
      </c>
      <c r="DJ21" s="13">
        <v>99.007000000000005</v>
      </c>
      <c r="DK21" s="13">
        <v>102.224</v>
      </c>
      <c r="DL21" s="13">
        <v>104.729</v>
      </c>
      <c r="DM21" s="13">
        <v>97.275000000000006</v>
      </c>
      <c r="DN21" s="13">
        <v>98.820999999999998</v>
      </c>
      <c r="DO21" s="13">
        <v>110.1</v>
      </c>
      <c r="DP21" s="12">
        <v>101.89400000000001</v>
      </c>
      <c r="DQ21" s="12">
        <v>101.565</v>
      </c>
      <c r="DR21" s="12">
        <v>101.834</v>
      </c>
      <c r="DS21" s="12">
        <v>102.36499999999999</v>
      </c>
      <c r="DT21" s="12">
        <v>103.179</v>
      </c>
      <c r="DU21" s="12">
        <v>105.01600000000001</v>
      </c>
      <c r="DV21" s="12">
        <v>98.325000000000003</v>
      </c>
      <c r="DW21" s="12">
        <v>94.450999999999993</v>
      </c>
      <c r="DX21" s="12">
        <v>99.697999999999993</v>
      </c>
      <c r="DY21" s="12">
        <v>103.321</v>
      </c>
      <c r="DZ21" s="12">
        <v>99.206000000000003</v>
      </c>
      <c r="EA21" s="12">
        <v>102.22499999999999</v>
      </c>
      <c r="EB21" s="13">
        <v>113.3</v>
      </c>
      <c r="EC21" s="13">
        <v>108.18</v>
      </c>
      <c r="ED21" s="13">
        <v>104.00700000000001</v>
      </c>
      <c r="EE21" s="13">
        <v>95.486999999999995</v>
      </c>
      <c r="EF21" s="13">
        <v>93.344999999999999</v>
      </c>
      <c r="EG21" s="13">
        <v>100.52500000000001</v>
      </c>
      <c r="EH21" s="13">
        <v>99.013000000000005</v>
      </c>
      <c r="EI21" s="13">
        <v>103.55800000000001</v>
      </c>
      <c r="EJ21" s="13">
        <v>105.35899999999999</v>
      </c>
      <c r="EK21" s="13">
        <v>102.842</v>
      </c>
      <c r="EL21" s="13">
        <v>106.33</v>
      </c>
      <c r="EM21" s="13">
        <v>96.927000000000007</v>
      </c>
      <c r="EN21" s="13">
        <v>108.935</v>
      </c>
      <c r="EO21" s="13">
        <v>112.6</v>
      </c>
      <c r="EP21" s="13">
        <v>102.258</v>
      </c>
      <c r="EQ21" s="13">
        <v>94.588999999999999</v>
      </c>
      <c r="ER21" s="13">
        <v>100.53400000000001</v>
      </c>
      <c r="ES21" s="13">
        <v>102.824</v>
      </c>
      <c r="ET21" s="13">
        <v>94.191999999999993</v>
      </c>
      <c r="EU21" s="13">
        <v>98.814999999999998</v>
      </c>
      <c r="EV21" s="13">
        <v>102.407</v>
      </c>
      <c r="EW21" s="13">
        <v>100.068</v>
      </c>
      <c r="EX21" s="13">
        <v>102.017</v>
      </c>
      <c r="EY21" s="13">
        <v>101.499</v>
      </c>
      <c r="EZ21" s="13">
        <v>103.33199999999999</v>
      </c>
      <c r="FA21" s="13">
        <v>102.018</v>
      </c>
      <c r="FB21" s="13">
        <v>105.9</v>
      </c>
      <c r="FC21" s="13">
        <v>91.210999999999999</v>
      </c>
      <c r="FD21" s="13">
        <v>104.346</v>
      </c>
      <c r="FE21" s="13">
        <v>102.351</v>
      </c>
      <c r="FF21" s="13">
        <v>98.953999999999994</v>
      </c>
      <c r="FG21" s="13">
        <v>99.85</v>
      </c>
      <c r="FH21" s="13">
        <v>98.292000000000002</v>
      </c>
      <c r="FI21" s="13">
        <v>102.008</v>
      </c>
      <c r="FJ21" s="13">
        <v>100.328</v>
      </c>
      <c r="FK21" s="13">
        <v>102.032</v>
      </c>
      <c r="FL21" s="13">
        <v>111.577</v>
      </c>
      <c r="FM21" s="13">
        <v>100</v>
      </c>
      <c r="FN21" s="13">
        <v>102.107</v>
      </c>
      <c r="FO21" s="13">
        <v>131.1</v>
      </c>
      <c r="FP21" s="13">
        <v>105.129</v>
      </c>
      <c r="FQ21" s="13">
        <v>103.54</v>
      </c>
      <c r="FR21" s="13">
        <v>102.39</v>
      </c>
      <c r="FS21" s="13">
        <v>105.27200000000001</v>
      </c>
      <c r="FT21" s="13">
        <v>112.654</v>
      </c>
      <c r="FU21" s="13">
        <v>93.88</v>
      </c>
      <c r="FV21" s="13">
        <v>90.012</v>
      </c>
      <c r="FW21" s="13">
        <v>110.57599999999999</v>
      </c>
      <c r="FX21" s="13">
        <v>93.081000000000003</v>
      </c>
      <c r="FY21" s="13">
        <v>96.638000000000005</v>
      </c>
      <c r="FZ21" s="13">
        <v>103.191</v>
      </c>
      <c r="GA21" s="13">
        <v>102.839</v>
      </c>
      <c r="GB21" s="13">
        <v>105.7</v>
      </c>
      <c r="GC21" s="12">
        <v>86.638000000000005</v>
      </c>
      <c r="GD21" s="12">
        <v>121.599</v>
      </c>
      <c r="GE21" s="12">
        <v>97.34</v>
      </c>
      <c r="GF21" s="12">
        <v>102.483</v>
      </c>
      <c r="GG21" s="12">
        <v>96.231999999999999</v>
      </c>
      <c r="GH21" s="12">
        <v>103.265</v>
      </c>
      <c r="GI21" s="12">
        <v>98.778000000000006</v>
      </c>
      <c r="GJ21" s="12">
        <v>100.65600000000001</v>
      </c>
      <c r="GK21" s="12">
        <v>102.49</v>
      </c>
      <c r="GL21" s="12">
        <v>100.937</v>
      </c>
      <c r="GM21" s="12">
        <v>101.607</v>
      </c>
      <c r="GN21" s="12">
        <v>103.812</v>
      </c>
    </row>
    <row r="22" spans="1:196" s="201" customFormat="1" ht="12.75" customHeight="1">
      <c r="A22" s="194" t="s">
        <v>3038</v>
      </c>
      <c r="B22" s="195" t="s">
        <v>15</v>
      </c>
      <c r="C22" s="185">
        <v>100</v>
      </c>
      <c r="D22" s="185">
        <v>101.248</v>
      </c>
      <c r="E22" s="185">
        <v>101.258</v>
      </c>
      <c r="F22" s="185">
        <v>100</v>
      </c>
      <c r="G22" s="185">
        <v>105.45</v>
      </c>
      <c r="H22" s="185">
        <v>100.012</v>
      </c>
      <c r="I22" s="185">
        <v>107.693</v>
      </c>
      <c r="J22" s="185">
        <v>107.974</v>
      </c>
      <c r="K22" s="185">
        <v>100</v>
      </c>
      <c r="L22" s="185">
        <v>100</v>
      </c>
      <c r="M22" s="185">
        <v>100</v>
      </c>
      <c r="N22" s="185">
        <v>142.37899999999999</v>
      </c>
      <c r="O22" s="13">
        <v>273.8</v>
      </c>
      <c r="P22" s="12">
        <v>187.15199999999999</v>
      </c>
      <c r="Q22" s="12">
        <v>101.273</v>
      </c>
      <c r="R22" s="12">
        <v>100.29600000000001</v>
      </c>
      <c r="S22" s="12">
        <v>100</v>
      </c>
      <c r="T22" s="12">
        <v>100</v>
      </c>
      <c r="U22" s="12">
        <v>100</v>
      </c>
      <c r="V22" s="12">
        <v>100</v>
      </c>
      <c r="W22" s="12">
        <v>91.227000000000004</v>
      </c>
      <c r="X22" s="12">
        <v>96.962999999999994</v>
      </c>
      <c r="Y22" s="12">
        <v>100</v>
      </c>
      <c r="Z22" s="12">
        <v>100</v>
      </c>
      <c r="AA22" s="12">
        <v>99.991</v>
      </c>
      <c r="AB22" s="13">
        <v>107</v>
      </c>
      <c r="AC22" s="13">
        <v>111.595</v>
      </c>
      <c r="AD22" s="13">
        <v>100</v>
      </c>
      <c r="AE22" s="13">
        <v>100</v>
      </c>
      <c r="AF22" s="13">
        <v>100</v>
      </c>
      <c r="AG22" s="13">
        <v>100</v>
      </c>
      <c r="AH22" s="13">
        <v>103.483</v>
      </c>
      <c r="AI22" s="13">
        <v>100</v>
      </c>
      <c r="AJ22" s="13">
        <v>100</v>
      </c>
      <c r="AK22" s="13">
        <v>100</v>
      </c>
      <c r="AL22" s="13">
        <v>104.67</v>
      </c>
      <c r="AM22" s="13">
        <v>100.134</v>
      </c>
      <c r="AN22" s="13">
        <v>100.387</v>
      </c>
      <c r="AO22" s="13">
        <v>129.6</v>
      </c>
      <c r="AP22" s="13">
        <v>111.42400000000001</v>
      </c>
      <c r="AQ22" s="13">
        <v>108.65600000000001</v>
      </c>
      <c r="AR22" s="13">
        <v>100.944</v>
      </c>
      <c r="AS22" s="13">
        <v>100.342</v>
      </c>
      <c r="AT22" s="13">
        <v>105.893</v>
      </c>
      <c r="AU22" s="13">
        <v>93.864000000000004</v>
      </c>
      <c r="AV22" s="13">
        <v>100.61499999999999</v>
      </c>
      <c r="AW22" s="13">
        <v>105.31100000000001</v>
      </c>
      <c r="AX22" s="13">
        <v>95.5</v>
      </c>
      <c r="AY22" s="13">
        <v>99.995999999999995</v>
      </c>
      <c r="AZ22" s="13">
        <v>100.006</v>
      </c>
      <c r="BA22" s="13">
        <v>100.71299999999999</v>
      </c>
      <c r="BB22" s="13">
        <v>124.2</v>
      </c>
      <c r="BC22" s="13">
        <v>117.29600000000001</v>
      </c>
      <c r="BD22" s="13">
        <v>100.601</v>
      </c>
      <c r="BE22" s="13">
        <v>99.745999999999995</v>
      </c>
      <c r="BF22" s="13">
        <v>100.655</v>
      </c>
      <c r="BG22" s="13">
        <v>100.14</v>
      </c>
      <c r="BH22" s="13">
        <v>100.114</v>
      </c>
      <c r="BI22" s="13">
        <v>99.923000000000002</v>
      </c>
      <c r="BJ22" s="13">
        <v>100.843</v>
      </c>
      <c r="BK22" s="13">
        <v>100.63</v>
      </c>
      <c r="BL22" s="13">
        <v>102.14100000000001</v>
      </c>
      <c r="BM22" s="13">
        <v>115.246</v>
      </c>
      <c r="BN22" s="13">
        <v>100</v>
      </c>
      <c r="BO22" s="13">
        <v>113.5</v>
      </c>
      <c r="BP22" s="13">
        <v>106.349</v>
      </c>
      <c r="BQ22" s="13">
        <v>100.77200000000001</v>
      </c>
      <c r="BR22" s="13">
        <v>86.87</v>
      </c>
      <c r="BS22" s="13">
        <v>101.985</v>
      </c>
      <c r="BT22" s="13">
        <v>100</v>
      </c>
      <c r="BU22" s="13">
        <v>100</v>
      </c>
      <c r="BV22" s="13">
        <v>100</v>
      </c>
      <c r="BW22" s="13">
        <v>99.856999999999999</v>
      </c>
      <c r="BX22" s="13">
        <v>100.126</v>
      </c>
      <c r="BY22" s="13">
        <v>106.053</v>
      </c>
      <c r="BZ22" s="13">
        <v>101.05</v>
      </c>
      <c r="CA22" s="13">
        <v>100</v>
      </c>
      <c r="CB22" s="13">
        <v>126.1</v>
      </c>
      <c r="CC22" s="13">
        <v>113.69799999999999</v>
      </c>
      <c r="CD22" s="13">
        <v>101.202</v>
      </c>
      <c r="CE22" s="13">
        <v>103.654</v>
      </c>
      <c r="CF22" s="13">
        <v>108.742</v>
      </c>
      <c r="CG22" s="13">
        <v>94.897999999999996</v>
      </c>
      <c r="CH22" s="13">
        <v>95.325999999999993</v>
      </c>
      <c r="CI22" s="13">
        <v>102.55500000000001</v>
      </c>
      <c r="CJ22" s="13">
        <v>97.700999999999993</v>
      </c>
      <c r="CK22" s="13">
        <v>98.716999999999999</v>
      </c>
      <c r="CL22" s="13">
        <v>109.82899999999999</v>
      </c>
      <c r="CM22" s="13">
        <v>100.7</v>
      </c>
      <c r="CN22" s="13">
        <v>105.66</v>
      </c>
      <c r="CO22" s="13">
        <v>131.5</v>
      </c>
      <c r="CP22" s="13">
        <v>102.52800000000001</v>
      </c>
      <c r="CQ22" s="13">
        <v>99.512</v>
      </c>
      <c r="CR22" s="13">
        <v>99.968000000000004</v>
      </c>
      <c r="CS22" s="13">
        <v>108.839</v>
      </c>
      <c r="CT22" s="13">
        <v>106.919</v>
      </c>
      <c r="CU22" s="13">
        <v>100.19</v>
      </c>
      <c r="CV22" s="13">
        <v>95.191999999999993</v>
      </c>
      <c r="CW22" s="13">
        <v>99.691999999999993</v>
      </c>
      <c r="CX22" s="13">
        <v>103.24299999999999</v>
      </c>
      <c r="CY22" s="13">
        <v>103.08</v>
      </c>
      <c r="CZ22" s="13">
        <v>129.387</v>
      </c>
      <c r="DA22" s="13">
        <v>93.578999999999994</v>
      </c>
      <c r="DB22" s="13">
        <v>123.6</v>
      </c>
      <c r="DC22" s="13">
        <v>103.898</v>
      </c>
      <c r="DD22" s="13">
        <v>100</v>
      </c>
      <c r="DE22" s="13">
        <v>99.911000000000001</v>
      </c>
      <c r="DF22" s="13">
        <v>98.518000000000001</v>
      </c>
      <c r="DG22" s="13">
        <v>100.072</v>
      </c>
      <c r="DH22" s="13">
        <v>100</v>
      </c>
      <c r="DI22" s="13">
        <v>100</v>
      </c>
      <c r="DJ22" s="13">
        <v>100</v>
      </c>
      <c r="DK22" s="13">
        <v>88.918000000000006</v>
      </c>
      <c r="DL22" s="13">
        <v>117.545</v>
      </c>
      <c r="DM22" s="13">
        <v>85.820999999999998</v>
      </c>
      <c r="DN22" s="13">
        <v>100.735</v>
      </c>
      <c r="DO22" s="13">
        <v>104.9</v>
      </c>
      <c r="DP22" s="12">
        <v>116.568</v>
      </c>
      <c r="DQ22" s="12">
        <v>99.652000000000001</v>
      </c>
      <c r="DR22" s="12">
        <v>98.575000000000003</v>
      </c>
      <c r="DS22" s="12">
        <v>98.448999999999998</v>
      </c>
      <c r="DT22" s="12">
        <v>99.608000000000004</v>
      </c>
      <c r="DU22" s="12">
        <v>103.354</v>
      </c>
      <c r="DV22" s="12">
        <v>94.265000000000001</v>
      </c>
      <c r="DW22" s="12">
        <v>106.42</v>
      </c>
      <c r="DX22" s="12">
        <v>96.308000000000007</v>
      </c>
      <c r="DY22" s="12">
        <v>100.33799999999999</v>
      </c>
      <c r="DZ22" s="12">
        <v>102.682</v>
      </c>
      <c r="EA22" s="12">
        <v>98.081999999999994</v>
      </c>
      <c r="EB22" s="13">
        <v>102.5</v>
      </c>
      <c r="EC22" s="13">
        <v>104.64700000000001</v>
      </c>
      <c r="ED22" s="13">
        <v>97.822000000000003</v>
      </c>
      <c r="EE22" s="13">
        <v>99.748999999999995</v>
      </c>
      <c r="EF22" s="13">
        <v>100</v>
      </c>
      <c r="EG22" s="13">
        <v>101.65900000000001</v>
      </c>
      <c r="EH22" s="13">
        <v>99.459000000000003</v>
      </c>
      <c r="EI22" s="13">
        <v>122.18600000000001</v>
      </c>
      <c r="EJ22" s="13">
        <v>78.156999999999996</v>
      </c>
      <c r="EK22" s="13">
        <v>94.741</v>
      </c>
      <c r="EL22" s="13">
        <v>100</v>
      </c>
      <c r="EM22" s="13">
        <v>109.575</v>
      </c>
      <c r="EN22" s="13">
        <v>102.062</v>
      </c>
      <c r="EO22" s="13">
        <v>102.2</v>
      </c>
      <c r="EP22" s="13">
        <v>103.974</v>
      </c>
      <c r="EQ22" s="13">
        <v>94.364999999999995</v>
      </c>
      <c r="ER22" s="13">
        <v>104.172</v>
      </c>
      <c r="ES22" s="13">
        <v>96.12</v>
      </c>
      <c r="ET22" s="13">
        <v>100</v>
      </c>
      <c r="EU22" s="13">
        <v>94.831999999999994</v>
      </c>
      <c r="EV22" s="13">
        <v>108.876</v>
      </c>
      <c r="EW22" s="13">
        <v>100</v>
      </c>
      <c r="EX22" s="13">
        <v>100</v>
      </c>
      <c r="EY22" s="13">
        <v>100</v>
      </c>
      <c r="EZ22" s="13">
        <v>96.953999999999994</v>
      </c>
      <c r="FA22" s="13">
        <v>113.24</v>
      </c>
      <c r="FB22" s="13">
        <v>122.9</v>
      </c>
      <c r="FC22" s="13">
        <v>100</v>
      </c>
      <c r="FD22" s="13">
        <v>100</v>
      </c>
      <c r="FE22" s="13">
        <v>99.909000000000006</v>
      </c>
      <c r="FF22" s="13">
        <v>104.11</v>
      </c>
      <c r="FG22" s="13">
        <v>97.515000000000001</v>
      </c>
      <c r="FH22" s="13">
        <v>101.09399999999999</v>
      </c>
      <c r="FI22" s="13">
        <v>104.65</v>
      </c>
      <c r="FJ22" s="13">
        <v>100</v>
      </c>
      <c r="FK22" s="13">
        <v>118.64100000000001</v>
      </c>
      <c r="FL22" s="13">
        <v>100</v>
      </c>
      <c r="FM22" s="13">
        <v>100</v>
      </c>
      <c r="FN22" s="13">
        <v>102.556</v>
      </c>
      <c r="FO22" s="13">
        <v>108</v>
      </c>
      <c r="FP22" s="13">
        <v>100</v>
      </c>
      <c r="FQ22" s="13">
        <v>100</v>
      </c>
      <c r="FR22" s="13">
        <v>100</v>
      </c>
      <c r="FS22" s="13">
        <v>100</v>
      </c>
      <c r="FT22" s="13">
        <v>94.206000000000003</v>
      </c>
      <c r="FU22" s="13">
        <v>97.274000000000001</v>
      </c>
      <c r="FV22" s="13">
        <v>94.203000000000003</v>
      </c>
      <c r="FW22" s="13">
        <v>100</v>
      </c>
      <c r="FX22" s="13">
        <v>100</v>
      </c>
      <c r="FY22" s="13">
        <v>100</v>
      </c>
      <c r="FZ22" s="13">
        <v>100</v>
      </c>
      <c r="GA22" s="13">
        <v>100</v>
      </c>
      <c r="GB22" s="13">
        <v>95.6</v>
      </c>
      <c r="GC22" s="12">
        <v>100</v>
      </c>
      <c r="GD22" s="12">
        <v>100</v>
      </c>
      <c r="GE22" s="12">
        <v>99.593000000000004</v>
      </c>
      <c r="GF22" s="12">
        <v>100</v>
      </c>
      <c r="GG22" s="12">
        <v>100</v>
      </c>
      <c r="GH22" s="12">
        <v>100</v>
      </c>
      <c r="GI22" s="12">
        <v>104.45099999999999</v>
      </c>
      <c r="GJ22" s="12">
        <v>100</v>
      </c>
      <c r="GK22" s="12">
        <v>100.02500000000001</v>
      </c>
      <c r="GL22" s="12">
        <v>100</v>
      </c>
      <c r="GM22" s="12">
        <v>100</v>
      </c>
      <c r="GN22" s="12">
        <v>100</v>
      </c>
    </row>
    <row r="23" spans="1:196" s="201" customFormat="1" ht="12.75">
      <c r="A23" s="194" t="s">
        <v>3039</v>
      </c>
      <c r="B23" s="195" t="s">
        <v>15</v>
      </c>
      <c r="C23" s="185">
        <v>100</v>
      </c>
      <c r="D23" s="185">
        <v>124.52</v>
      </c>
      <c r="E23" s="185">
        <v>110.89700000000001</v>
      </c>
      <c r="F23" s="185">
        <v>141.93299999999999</v>
      </c>
      <c r="G23" s="185">
        <v>109.35899999999999</v>
      </c>
      <c r="H23" s="185">
        <v>102.46899999999999</v>
      </c>
      <c r="I23" s="185">
        <v>101.26900000000001</v>
      </c>
      <c r="J23" s="185">
        <v>134.608</v>
      </c>
      <c r="K23" s="185">
        <v>105.836</v>
      </c>
      <c r="L23" s="185">
        <v>103.907</v>
      </c>
      <c r="M23" s="185">
        <v>125.842</v>
      </c>
      <c r="N23" s="185">
        <v>106.34</v>
      </c>
      <c r="O23" s="13">
        <v>321.60000000000002</v>
      </c>
      <c r="P23" s="12">
        <v>126.819</v>
      </c>
      <c r="Q23" s="12">
        <v>101.354</v>
      </c>
      <c r="R23" s="12">
        <v>124.523</v>
      </c>
      <c r="S23" s="12">
        <v>100.408</v>
      </c>
      <c r="T23" s="12">
        <v>122.619</v>
      </c>
      <c r="U23" s="12">
        <v>100.128</v>
      </c>
      <c r="V23" s="12">
        <v>102.032</v>
      </c>
      <c r="W23" s="12">
        <v>100.44799999999999</v>
      </c>
      <c r="X23" s="12">
        <v>101.253</v>
      </c>
      <c r="Y23" s="12">
        <v>100</v>
      </c>
      <c r="Z23" s="12">
        <v>101.896</v>
      </c>
      <c r="AA23" s="12">
        <v>100</v>
      </c>
      <c r="AB23" s="13">
        <v>121.7</v>
      </c>
      <c r="AC23" s="13">
        <v>104.503</v>
      </c>
      <c r="AD23" s="13">
        <v>100.47199999999999</v>
      </c>
      <c r="AE23" s="13">
        <v>100.062</v>
      </c>
      <c r="AF23" s="13">
        <v>100.22199999999999</v>
      </c>
      <c r="AG23" s="13">
        <v>106.446</v>
      </c>
      <c r="AH23" s="13">
        <v>89.59</v>
      </c>
      <c r="AI23" s="13">
        <v>107.645</v>
      </c>
      <c r="AJ23" s="13">
        <v>103.533</v>
      </c>
      <c r="AK23" s="13">
        <v>95.242000000000004</v>
      </c>
      <c r="AL23" s="13">
        <v>107.004</v>
      </c>
      <c r="AM23" s="13">
        <v>92.036000000000001</v>
      </c>
      <c r="AN23" s="13">
        <v>100.48099999999999</v>
      </c>
      <c r="AO23" s="13">
        <v>125</v>
      </c>
      <c r="AP23" s="13">
        <v>118.095</v>
      </c>
      <c r="AQ23" s="13">
        <v>101.505</v>
      </c>
      <c r="AR23" s="13">
        <v>103.92100000000001</v>
      </c>
      <c r="AS23" s="13">
        <v>99.948999999999998</v>
      </c>
      <c r="AT23" s="13">
        <v>100.32299999999999</v>
      </c>
      <c r="AU23" s="13">
        <v>100.723</v>
      </c>
      <c r="AV23" s="13">
        <v>99.433000000000007</v>
      </c>
      <c r="AW23" s="13">
        <v>100.167</v>
      </c>
      <c r="AX23" s="13">
        <v>101.25</v>
      </c>
      <c r="AY23" s="13">
        <v>100.069</v>
      </c>
      <c r="AZ23" s="13">
        <v>105.908</v>
      </c>
      <c r="BA23" s="13">
        <v>107.23099999999999</v>
      </c>
      <c r="BB23" s="13">
        <v>129.30000000000001</v>
      </c>
      <c r="BC23" s="13">
        <v>103.126</v>
      </c>
      <c r="BD23" s="13">
        <v>100.866</v>
      </c>
      <c r="BE23" s="13">
        <v>109.374</v>
      </c>
      <c r="BF23" s="13">
        <v>100.816</v>
      </c>
      <c r="BG23" s="13">
        <v>99.950999999999993</v>
      </c>
      <c r="BH23" s="13">
        <v>100.099</v>
      </c>
      <c r="BI23" s="13">
        <v>99.927000000000007</v>
      </c>
      <c r="BJ23" s="13">
        <v>100.495</v>
      </c>
      <c r="BK23" s="13">
        <v>100.121</v>
      </c>
      <c r="BL23" s="13">
        <v>101.69199999999999</v>
      </c>
      <c r="BM23" s="13">
        <v>100.26600000000001</v>
      </c>
      <c r="BN23" s="13">
        <v>100.182</v>
      </c>
      <c r="BO23" s="13">
        <v>104.5</v>
      </c>
      <c r="BP23" s="13">
        <v>101.85299999999999</v>
      </c>
      <c r="BQ23" s="13">
        <v>99.959000000000003</v>
      </c>
      <c r="BR23" s="13">
        <v>100.518</v>
      </c>
      <c r="BS23" s="13">
        <v>98.557000000000002</v>
      </c>
      <c r="BT23" s="13">
        <v>97.004000000000005</v>
      </c>
      <c r="BU23" s="13">
        <v>100.47</v>
      </c>
      <c r="BV23" s="13">
        <v>98.435000000000002</v>
      </c>
      <c r="BW23" s="13">
        <v>100.758</v>
      </c>
      <c r="BX23" s="13">
        <v>102.26300000000001</v>
      </c>
      <c r="BY23" s="13">
        <v>99.918999999999997</v>
      </c>
      <c r="BZ23" s="13">
        <v>103.134</v>
      </c>
      <c r="CA23" s="13">
        <v>106.739</v>
      </c>
      <c r="CB23" s="13">
        <v>114.4</v>
      </c>
      <c r="CC23" s="13">
        <v>95.938999999999993</v>
      </c>
      <c r="CD23" s="13">
        <v>99.608000000000004</v>
      </c>
      <c r="CE23" s="13">
        <v>101.485</v>
      </c>
      <c r="CF23" s="13">
        <v>100</v>
      </c>
      <c r="CG23" s="13">
        <v>103.51600000000001</v>
      </c>
      <c r="CH23" s="13">
        <v>101.875</v>
      </c>
      <c r="CI23" s="13">
        <v>99.662999999999997</v>
      </c>
      <c r="CJ23" s="13">
        <v>100</v>
      </c>
      <c r="CK23" s="13">
        <v>106.661</v>
      </c>
      <c r="CL23" s="13">
        <v>102.084</v>
      </c>
      <c r="CM23" s="13">
        <v>109.56699999999999</v>
      </c>
      <c r="CN23" s="13">
        <v>105.068</v>
      </c>
      <c r="CO23" s="13">
        <v>148.30000000000001</v>
      </c>
      <c r="CP23" s="13">
        <v>105.31399999999999</v>
      </c>
      <c r="CQ23" s="13">
        <v>105.72</v>
      </c>
      <c r="CR23" s="13">
        <v>102.129</v>
      </c>
      <c r="CS23" s="13">
        <v>100</v>
      </c>
      <c r="CT23" s="13">
        <v>98.218999999999994</v>
      </c>
      <c r="CU23" s="13">
        <v>100.05500000000001</v>
      </c>
      <c r="CV23" s="13">
        <v>112.29600000000001</v>
      </c>
      <c r="CW23" s="13">
        <v>100.31100000000001</v>
      </c>
      <c r="CX23" s="13">
        <v>104.645</v>
      </c>
      <c r="CY23" s="13">
        <v>100.96</v>
      </c>
      <c r="CZ23" s="13">
        <v>101.46299999999999</v>
      </c>
      <c r="DA23" s="13">
        <v>107.55200000000001</v>
      </c>
      <c r="DB23" s="13">
        <v>123.6</v>
      </c>
      <c r="DC23" s="13">
        <v>104.67</v>
      </c>
      <c r="DD23" s="13">
        <v>98.694999999999993</v>
      </c>
      <c r="DE23" s="13">
        <v>94.864999999999995</v>
      </c>
      <c r="DF23" s="13">
        <v>100.55</v>
      </c>
      <c r="DG23" s="13">
        <v>104.869</v>
      </c>
      <c r="DH23" s="13">
        <v>102.65900000000001</v>
      </c>
      <c r="DI23" s="13">
        <v>98.296000000000006</v>
      </c>
      <c r="DJ23" s="13">
        <v>101.782</v>
      </c>
      <c r="DK23" s="13">
        <v>101.876</v>
      </c>
      <c r="DL23" s="13">
        <v>96.662000000000006</v>
      </c>
      <c r="DM23" s="13">
        <v>99.399000000000001</v>
      </c>
      <c r="DN23" s="13">
        <v>102.09099999999999</v>
      </c>
      <c r="DO23" s="13">
        <v>101.1</v>
      </c>
      <c r="DP23" s="12">
        <v>99.025999999999996</v>
      </c>
      <c r="DQ23" s="12">
        <v>100.596</v>
      </c>
      <c r="DR23" s="12">
        <v>100.01</v>
      </c>
      <c r="DS23" s="12">
        <v>98.322000000000003</v>
      </c>
      <c r="DT23" s="12">
        <v>101.169</v>
      </c>
      <c r="DU23" s="12">
        <v>102.128</v>
      </c>
      <c r="DV23" s="12">
        <v>100.313</v>
      </c>
      <c r="DW23" s="12">
        <v>94.869</v>
      </c>
      <c r="DX23" s="12">
        <v>100.298</v>
      </c>
      <c r="DY23" s="12">
        <v>102.833</v>
      </c>
      <c r="DZ23" s="12">
        <v>99.953999999999994</v>
      </c>
      <c r="EA23" s="12">
        <v>99.643000000000001</v>
      </c>
      <c r="EB23" s="13">
        <v>104.8</v>
      </c>
      <c r="EC23" s="13">
        <v>103.944</v>
      </c>
      <c r="ED23" s="13">
        <v>98.655000000000001</v>
      </c>
      <c r="EE23" s="13">
        <v>95.575000000000003</v>
      </c>
      <c r="EF23" s="13">
        <v>101.17400000000001</v>
      </c>
      <c r="EG23" s="13">
        <v>103.012</v>
      </c>
      <c r="EH23" s="13">
        <v>98.527000000000001</v>
      </c>
      <c r="EI23" s="13">
        <v>99.632999999999996</v>
      </c>
      <c r="EJ23" s="13">
        <v>106.979</v>
      </c>
      <c r="EK23" s="13">
        <v>100.74</v>
      </c>
      <c r="EL23" s="13">
        <v>103.46599999999999</v>
      </c>
      <c r="EM23" s="13">
        <v>105.51900000000001</v>
      </c>
      <c r="EN23" s="13">
        <v>91.233000000000004</v>
      </c>
      <c r="EO23" s="13">
        <v>116.6</v>
      </c>
      <c r="EP23" s="13">
        <v>109.496</v>
      </c>
      <c r="EQ23" s="13">
        <v>97.997</v>
      </c>
      <c r="ER23" s="13">
        <v>98.92</v>
      </c>
      <c r="ES23" s="13">
        <v>106.179</v>
      </c>
      <c r="ET23" s="13">
        <v>110.18300000000001</v>
      </c>
      <c r="EU23" s="13">
        <v>89.733000000000004</v>
      </c>
      <c r="EV23" s="13">
        <v>116.206</v>
      </c>
      <c r="EW23" s="13">
        <v>86.968999999999994</v>
      </c>
      <c r="EX23" s="13">
        <v>100.992</v>
      </c>
      <c r="EY23" s="13">
        <v>99.698999999999998</v>
      </c>
      <c r="EZ23" s="13">
        <v>97.745000000000005</v>
      </c>
      <c r="FA23" s="13">
        <v>102.181</v>
      </c>
      <c r="FB23" s="13">
        <v>93.5</v>
      </c>
      <c r="FC23" s="13">
        <v>95.147999999999996</v>
      </c>
      <c r="FD23" s="13">
        <v>107.334</v>
      </c>
      <c r="FE23" s="13">
        <v>95.27</v>
      </c>
      <c r="FF23" s="13">
        <v>100.09399999999999</v>
      </c>
      <c r="FG23" s="13">
        <v>96.45</v>
      </c>
      <c r="FH23" s="13">
        <v>101.321</v>
      </c>
      <c r="FI23" s="13">
        <v>96.751000000000005</v>
      </c>
      <c r="FJ23" s="13">
        <v>98.308000000000007</v>
      </c>
      <c r="FK23" s="13">
        <v>98.981999999999999</v>
      </c>
      <c r="FL23" s="13">
        <v>97.807000000000002</v>
      </c>
      <c r="FM23" s="13">
        <v>105.11799999999999</v>
      </c>
      <c r="FN23" s="13">
        <v>101.01300000000001</v>
      </c>
      <c r="FO23" s="13">
        <v>98.3</v>
      </c>
      <c r="FP23" s="13">
        <v>100.38800000000001</v>
      </c>
      <c r="FQ23" s="13">
        <v>94.971999999999994</v>
      </c>
      <c r="FR23" s="13">
        <v>101.09</v>
      </c>
      <c r="FS23" s="13">
        <v>100.39700000000001</v>
      </c>
      <c r="FT23" s="13">
        <v>105.21599999999999</v>
      </c>
      <c r="FU23" s="13">
        <v>96.796000000000006</v>
      </c>
      <c r="FV23" s="13">
        <v>99.558000000000007</v>
      </c>
      <c r="FW23" s="13">
        <v>100</v>
      </c>
      <c r="FX23" s="13">
        <v>100.89</v>
      </c>
      <c r="FY23" s="13">
        <v>101.303</v>
      </c>
      <c r="FZ23" s="13">
        <v>101.164</v>
      </c>
      <c r="GA23" s="13">
        <v>101.42</v>
      </c>
      <c r="GB23" s="13">
        <v>123.2</v>
      </c>
      <c r="GC23" s="12">
        <v>94.171999999999997</v>
      </c>
      <c r="GD23" s="12">
        <v>104.396</v>
      </c>
      <c r="GE23" s="12">
        <v>110.26900000000001</v>
      </c>
      <c r="GF23" s="12">
        <v>99.228999999999999</v>
      </c>
      <c r="GG23" s="12">
        <v>109.94</v>
      </c>
      <c r="GH23" s="12">
        <v>94.212999999999994</v>
      </c>
      <c r="GI23" s="12">
        <v>105.754</v>
      </c>
      <c r="GJ23" s="12">
        <v>101.72199999999999</v>
      </c>
      <c r="GK23" s="12">
        <v>101.235</v>
      </c>
      <c r="GL23" s="12">
        <v>101.846</v>
      </c>
      <c r="GM23" s="12">
        <v>97.113</v>
      </c>
      <c r="GN23" s="12">
        <v>104.497</v>
      </c>
    </row>
    <row r="24" spans="1:196" s="201" customFormat="1" ht="12.75" customHeight="1">
      <c r="A24" s="194" t="s">
        <v>3040</v>
      </c>
      <c r="B24" s="195" t="s">
        <v>15</v>
      </c>
      <c r="C24" s="185">
        <v>100</v>
      </c>
      <c r="D24" s="185">
        <v>110.61</v>
      </c>
      <c r="E24" s="185">
        <v>100</v>
      </c>
      <c r="F24" s="185">
        <v>100</v>
      </c>
      <c r="G24" s="185">
        <v>100</v>
      </c>
      <c r="H24" s="185">
        <v>100</v>
      </c>
      <c r="I24" s="185">
        <v>112.39</v>
      </c>
      <c r="J24" s="185">
        <v>100</v>
      </c>
      <c r="K24" s="185">
        <v>100</v>
      </c>
      <c r="L24" s="185">
        <v>112.447</v>
      </c>
      <c r="M24" s="185">
        <v>135.42099999999999</v>
      </c>
      <c r="N24" s="185">
        <v>100</v>
      </c>
      <c r="O24" s="13">
        <v>366.6</v>
      </c>
      <c r="P24" s="12">
        <v>244.41800000000001</v>
      </c>
      <c r="Q24" s="12">
        <v>100</v>
      </c>
      <c r="R24" s="12">
        <v>100</v>
      </c>
      <c r="S24" s="12">
        <v>100</v>
      </c>
      <c r="T24" s="12">
        <v>100</v>
      </c>
      <c r="U24" s="12">
        <v>100</v>
      </c>
      <c r="V24" s="12">
        <v>100</v>
      </c>
      <c r="W24" s="12">
        <v>100</v>
      </c>
      <c r="X24" s="12">
        <v>100</v>
      </c>
      <c r="Y24" s="12">
        <v>107.931</v>
      </c>
      <c r="Z24" s="12">
        <v>100</v>
      </c>
      <c r="AA24" s="12">
        <v>100</v>
      </c>
      <c r="AB24" s="13">
        <v>135.69999999999999</v>
      </c>
      <c r="AC24" s="13">
        <v>127.14700000000001</v>
      </c>
      <c r="AD24" s="13">
        <v>100</v>
      </c>
      <c r="AE24" s="13">
        <v>100.627</v>
      </c>
      <c r="AF24" s="13">
        <v>100.001</v>
      </c>
      <c r="AG24" s="13">
        <v>99.998999999999995</v>
      </c>
      <c r="AH24" s="13">
        <v>100</v>
      </c>
      <c r="AI24" s="13">
        <v>100</v>
      </c>
      <c r="AJ24" s="13">
        <v>100</v>
      </c>
      <c r="AK24" s="13">
        <v>100</v>
      </c>
      <c r="AL24" s="13">
        <v>101.292</v>
      </c>
      <c r="AM24" s="13">
        <v>100</v>
      </c>
      <c r="AN24" s="13">
        <v>100</v>
      </c>
      <c r="AO24" s="13">
        <v>135.4</v>
      </c>
      <c r="AP24" s="13">
        <v>133.6</v>
      </c>
      <c r="AQ24" s="13">
        <v>100</v>
      </c>
      <c r="AR24" s="13">
        <v>100</v>
      </c>
      <c r="AS24" s="13">
        <v>98.448999999999998</v>
      </c>
      <c r="AT24" s="13">
        <v>100</v>
      </c>
      <c r="AU24" s="13">
        <v>100</v>
      </c>
      <c r="AV24" s="13">
        <v>100</v>
      </c>
      <c r="AW24" s="13">
        <v>100</v>
      </c>
      <c r="AX24" s="13">
        <v>100</v>
      </c>
      <c r="AY24" s="13">
        <v>100</v>
      </c>
      <c r="AZ24" s="13">
        <v>108.76</v>
      </c>
      <c r="BA24" s="13">
        <v>100</v>
      </c>
      <c r="BB24" s="13">
        <v>135.6</v>
      </c>
      <c r="BC24" s="13">
        <v>121.26900000000001</v>
      </c>
      <c r="BD24" s="13">
        <v>100</v>
      </c>
      <c r="BE24" s="13">
        <v>100</v>
      </c>
      <c r="BF24" s="13">
        <v>100</v>
      </c>
      <c r="BG24" s="13">
        <v>107.02200000000001</v>
      </c>
      <c r="BH24" s="13">
        <v>100</v>
      </c>
      <c r="BI24" s="13">
        <v>100</v>
      </c>
      <c r="BJ24" s="13">
        <v>100</v>
      </c>
      <c r="BK24" s="13">
        <v>100</v>
      </c>
      <c r="BL24" s="13">
        <v>100</v>
      </c>
      <c r="BM24" s="13">
        <v>100</v>
      </c>
      <c r="BN24" s="13">
        <v>100</v>
      </c>
      <c r="BO24" s="13">
        <v>110</v>
      </c>
      <c r="BP24" s="13">
        <v>106.64</v>
      </c>
      <c r="BQ24" s="13">
        <v>100</v>
      </c>
      <c r="BR24" s="13">
        <v>100</v>
      </c>
      <c r="BS24" s="13">
        <v>100</v>
      </c>
      <c r="BT24" s="13">
        <v>100</v>
      </c>
      <c r="BU24" s="13">
        <v>100</v>
      </c>
      <c r="BV24" s="13">
        <v>100</v>
      </c>
      <c r="BW24" s="13">
        <v>100</v>
      </c>
      <c r="BX24" s="13">
        <v>100.80500000000001</v>
      </c>
      <c r="BY24" s="13">
        <v>100</v>
      </c>
      <c r="BZ24" s="13">
        <v>100</v>
      </c>
      <c r="CA24" s="13">
        <v>107.70099999999999</v>
      </c>
      <c r="CB24" s="13">
        <v>157.80000000000001</v>
      </c>
      <c r="CC24" s="13">
        <v>131.089</v>
      </c>
      <c r="CD24" s="13">
        <v>101.08</v>
      </c>
      <c r="CE24" s="13">
        <v>101.721</v>
      </c>
      <c r="CF24" s="13">
        <v>101.1</v>
      </c>
      <c r="CG24" s="13">
        <v>100.453</v>
      </c>
      <c r="CH24" s="13">
        <v>104.312</v>
      </c>
      <c r="CI24" s="13">
        <v>102.67100000000001</v>
      </c>
      <c r="CJ24" s="13">
        <v>101.867</v>
      </c>
      <c r="CK24" s="13">
        <v>108.574</v>
      </c>
      <c r="CL24" s="13">
        <v>100</v>
      </c>
      <c r="CM24" s="13">
        <v>100.226</v>
      </c>
      <c r="CN24" s="13">
        <v>100</v>
      </c>
      <c r="CO24" s="13">
        <v>118.2</v>
      </c>
      <c r="CP24" s="13">
        <v>106.117</v>
      </c>
      <c r="CQ24" s="13">
        <v>100</v>
      </c>
      <c r="CR24" s="13">
        <v>100.145</v>
      </c>
      <c r="CS24" s="13">
        <v>99.748000000000005</v>
      </c>
      <c r="CT24" s="13">
        <v>100</v>
      </c>
      <c r="CU24" s="13">
        <v>101.423</v>
      </c>
      <c r="CV24" s="13">
        <v>99.576999999999998</v>
      </c>
      <c r="CW24" s="13">
        <v>100</v>
      </c>
      <c r="CX24" s="13">
        <v>100</v>
      </c>
      <c r="CY24" s="13">
        <v>99.671999999999997</v>
      </c>
      <c r="CZ24" s="13">
        <v>99.08</v>
      </c>
      <c r="DA24" s="13">
        <v>101.804</v>
      </c>
      <c r="DB24" s="13">
        <v>114.4</v>
      </c>
      <c r="DC24" s="13">
        <v>103.91800000000001</v>
      </c>
      <c r="DD24" s="13">
        <v>100</v>
      </c>
      <c r="DE24" s="13">
        <v>100</v>
      </c>
      <c r="DF24" s="13">
        <v>108.56699999999999</v>
      </c>
      <c r="DG24" s="13">
        <v>100</v>
      </c>
      <c r="DH24" s="13">
        <v>100</v>
      </c>
      <c r="DI24" s="13">
        <v>100</v>
      </c>
      <c r="DJ24" s="13">
        <v>104.315</v>
      </c>
      <c r="DK24" s="13">
        <v>100</v>
      </c>
      <c r="DL24" s="13">
        <v>101.58799999999999</v>
      </c>
      <c r="DM24" s="13">
        <v>100</v>
      </c>
      <c r="DN24" s="13">
        <v>102.006</v>
      </c>
      <c r="DO24" s="13">
        <v>116</v>
      </c>
      <c r="DP24" s="12">
        <v>100</v>
      </c>
      <c r="DQ24" s="12">
        <v>103.476</v>
      </c>
      <c r="DR24" s="12">
        <v>101.104</v>
      </c>
      <c r="DS24" s="12">
        <v>100.002</v>
      </c>
      <c r="DT24" s="12">
        <v>99.998000000000005</v>
      </c>
      <c r="DU24" s="12">
        <v>105.536</v>
      </c>
      <c r="DV24" s="12">
        <v>100</v>
      </c>
      <c r="DW24" s="12">
        <v>100</v>
      </c>
      <c r="DX24" s="12">
        <v>100</v>
      </c>
      <c r="DY24" s="12">
        <v>100.486</v>
      </c>
      <c r="DZ24" s="12">
        <v>100</v>
      </c>
      <c r="EA24" s="12">
        <v>101.158</v>
      </c>
      <c r="EB24" s="13">
        <v>107.7</v>
      </c>
      <c r="EC24" s="13">
        <v>99.522000000000006</v>
      </c>
      <c r="ED24" s="13">
        <v>100.48099999999999</v>
      </c>
      <c r="EE24" s="13">
        <v>100</v>
      </c>
      <c r="EF24" s="13">
        <v>104.601</v>
      </c>
      <c r="EG24" s="13">
        <v>100</v>
      </c>
      <c r="EH24" s="13">
        <v>100</v>
      </c>
      <c r="EI24" s="13">
        <v>100</v>
      </c>
      <c r="EJ24" s="13">
        <v>100.032</v>
      </c>
      <c r="EK24" s="13">
        <v>100.011</v>
      </c>
      <c r="EL24" s="13">
        <v>100</v>
      </c>
      <c r="EM24" s="13">
        <v>100</v>
      </c>
      <c r="EN24" s="13">
        <v>100</v>
      </c>
      <c r="EO24" s="13">
        <v>91.4</v>
      </c>
      <c r="EP24" s="13">
        <v>102.48699999999999</v>
      </c>
      <c r="EQ24" s="13">
        <v>100</v>
      </c>
      <c r="ER24" s="13">
        <v>85.135000000000005</v>
      </c>
      <c r="ES24" s="13">
        <v>100</v>
      </c>
      <c r="ET24" s="13">
        <v>100</v>
      </c>
      <c r="EU24" s="13">
        <v>100</v>
      </c>
      <c r="EV24" s="13">
        <v>100</v>
      </c>
      <c r="EW24" s="13">
        <v>100</v>
      </c>
      <c r="EX24" s="13">
        <v>100</v>
      </c>
      <c r="EY24" s="13">
        <v>102.45</v>
      </c>
      <c r="EZ24" s="13">
        <v>100</v>
      </c>
      <c r="FA24" s="13">
        <v>100</v>
      </c>
      <c r="FB24" s="13">
        <v>98.6</v>
      </c>
      <c r="FC24" s="13">
        <v>100</v>
      </c>
      <c r="FD24" s="13">
        <v>100</v>
      </c>
      <c r="FE24" s="13">
        <v>100</v>
      </c>
      <c r="FF24" s="13">
        <v>100</v>
      </c>
      <c r="FG24" s="13">
        <v>100</v>
      </c>
      <c r="FH24" s="13">
        <v>100</v>
      </c>
      <c r="FI24" s="13">
        <v>99.176000000000002</v>
      </c>
      <c r="FJ24" s="13">
        <v>100</v>
      </c>
      <c r="FK24" s="13">
        <v>100</v>
      </c>
      <c r="FL24" s="13">
        <v>100.042</v>
      </c>
      <c r="FM24" s="13">
        <v>100</v>
      </c>
      <c r="FN24" s="13">
        <v>100</v>
      </c>
      <c r="FO24" s="13">
        <v>108.9</v>
      </c>
      <c r="FP24" s="13">
        <v>105.16</v>
      </c>
      <c r="FQ24" s="13">
        <v>104.274</v>
      </c>
      <c r="FR24" s="13">
        <v>100</v>
      </c>
      <c r="FS24" s="13">
        <v>100</v>
      </c>
      <c r="FT24" s="13">
        <v>100</v>
      </c>
      <c r="FU24" s="13">
        <v>100.00700000000001</v>
      </c>
      <c r="FV24" s="13">
        <v>99.986000000000004</v>
      </c>
      <c r="FW24" s="13">
        <v>100</v>
      </c>
      <c r="FX24" s="13">
        <v>100</v>
      </c>
      <c r="FY24" s="13">
        <v>100</v>
      </c>
      <c r="FZ24" s="13">
        <v>100</v>
      </c>
      <c r="GA24" s="13">
        <v>100</v>
      </c>
      <c r="GB24" s="13">
        <v>98.9</v>
      </c>
      <c r="GC24" s="12">
        <v>100</v>
      </c>
      <c r="GD24" s="12">
        <v>100</v>
      </c>
      <c r="GE24" s="12">
        <v>100</v>
      </c>
      <c r="GF24" s="12">
        <v>100</v>
      </c>
      <c r="GG24" s="12">
        <v>100</v>
      </c>
      <c r="GH24" s="12">
        <v>100</v>
      </c>
      <c r="GI24" s="12">
        <v>100.23099999999999</v>
      </c>
      <c r="GJ24" s="12">
        <v>96.394999999999996</v>
      </c>
      <c r="GK24" s="12">
        <v>100</v>
      </c>
      <c r="GL24" s="12">
        <v>100</v>
      </c>
      <c r="GM24" s="12">
        <v>100</v>
      </c>
      <c r="GN24" s="12">
        <v>100</v>
      </c>
    </row>
    <row r="25" spans="1:196" s="208" customFormat="1" ht="12.75">
      <c r="A25" s="193" t="s">
        <v>3041</v>
      </c>
      <c r="B25" s="187" t="s">
        <v>15</v>
      </c>
      <c r="C25" s="188">
        <v>100</v>
      </c>
      <c r="D25" s="188">
        <v>100</v>
      </c>
      <c r="E25" s="188">
        <v>100</v>
      </c>
      <c r="F25" s="188">
        <v>156.97900000000001</v>
      </c>
      <c r="G25" s="188">
        <v>100</v>
      </c>
      <c r="H25" s="188">
        <v>100</v>
      </c>
      <c r="I25" s="188">
        <v>189.71</v>
      </c>
      <c r="J25" s="188">
        <v>103.126</v>
      </c>
      <c r="K25" s="188">
        <v>100</v>
      </c>
      <c r="L25" s="188">
        <v>100</v>
      </c>
      <c r="M25" s="188">
        <v>100</v>
      </c>
      <c r="N25" s="188">
        <v>100</v>
      </c>
      <c r="O25" s="189">
        <v>306.8</v>
      </c>
      <c r="P25" s="18">
        <v>189.459</v>
      </c>
      <c r="Q25" s="18">
        <v>104.313</v>
      </c>
      <c r="R25" s="18">
        <v>100</v>
      </c>
      <c r="S25" s="18">
        <v>100</v>
      </c>
      <c r="T25" s="18">
        <v>100</v>
      </c>
      <c r="U25" s="18">
        <v>100</v>
      </c>
      <c r="V25" s="18">
        <v>118.895</v>
      </c>
      <c r="W25" s="18">
        <v>101.221</v>
      </c>
      <c r="X25" s="18">
        <v>100</v>
      </c>
      <c r="Y25" s="18">
        <v>100</v>
      </c>
      <c r="Z25" s="18">
        <v>100</v>
      </c>
      <c r="AA25" s="18">
        <v>100</v>
      </c>
      <c r="AB25" s="189">
        <v>112.6</v>
      </c>
      <c r="AC25" s="189">
        <v>102.67700000000001</v>
      </c>
      <c r="AD25" s="189">
        <v>100</v>
      </c>
      <c r="AE25" s="189">
        <v>100</v>
      </c>
      <c r="AF25" s="189">
        <v>100</v>
      </c>
      <c r="AG25" s="189">
        <v>100</v>
      </c>
      <c r="AH25" s="189">
        <v>100</v>
      </c>
      <c r="AI25" s="189">
        <v>100</v>
      </c>
      <c r="AJ25" s="189">
        <v>100</v>
      </c>
      <c r="AK25" s="189">
        <v>100</v>
      </c>
      <c r="AL25" s="189">
        <v>100</v>
      </c>
      <c r="AM25" s="189">
        <v>100</v>
      </c>
      <c r="AN25" s="189">
        <v>100</v>
      </c>
      <c r="AO25" s="189">
        <v>166.4</v>
      </c>
      <c r="AP25" s="189">
        <v>111.95099999999999</v>
      </c>
      <c r="AQ25" s="189">
        <v>100</v>
      </c>
      <c r="AR25" s="189">
        <v>100</v>
      </c>
      <c r="AS25" s="189">
        <v>128.41300000000001</v>
      </c>
      <c r="AT25" s="189">
        <v>102.458</v>
      </c>
      <c r="AU25" s="189">
        <v>100</v>
      </c>
      <c r="AV25" s="189">
        <v>136.19800000000001</v>
      </c>
      <c r="AW25" s="189">
        <v>101.881</v>
      </c>
      <c r="AX25" s="189">
        <v>100</v>
      </c>
      <c r="AY25" s="189">
        <v>100</v>
      </c>
      <c r="AZ25" s="189">
        <v>100</v>
      </c>
      <c r="BA25" s="189">
        <v>100</v>
      </c>
      <c r="BB25" s="189">
        <v>130.1</v>
      </c>
      <c r="BC25" s="189">
        <v>105.696</v>
      </c>
      <c r="BD25" s="189">
        <v>100</v>
      </c>
      <c r="BE25" s="189">
        <v>100</v>
      </c>
      <c r="BF25" s="189">
        <v>100</v>
      </c>
      <c r="BG25" s="189">
        <v>100</v>
      </c>
      <c r="BH25" s="189">
        <v>100</v>
      </c>
      <c r="BI25" s="189">
        <v>100</v>
      </c>
      <c r="BJ25" s="189">
        <v>100</v>
      </c>
      <c r="BK25" s="189">
        <v>100</v>
      </c>
      <c r="BL25" s="189">
        <v>100</v>
      </c>
      <c r="BM25" s="189">
        <v>101.28</v>
      </c>
      <c r="BN25" s="189">
        <v>100</v>
      </c>
      <c r="BO25" s="189">
        <v>110.4</v>
      </c>
      <c r="BP25" s="189">
        <v>100</v>
      </c>
      <c r="BQ25" s="189">
        <v>100</v>
      </c>
      <c r="BR25" s="189">
        <v>110.07599999999999</v>
      </c>
      <c r="BS25" s="189">
        <v>100</v>
      </c>
      <c r="BT25" s="189">
        <v>100</v>
      </c>
      <c r="BU25" s="189">
        <v>100</v>
      </c>
      <c r="BV25" s="189">
        <v>100</v>
      </c>
      <c r="BW25" s="189">
        <v>100</v>
      </c>
      <c r="BX25" s="189">
        <v>100</v>
      </c>
      <c r="BY25" s="189">
        <v>102.92100000000001</v>
      </c>
      <c r="BZ25" s="189">
        <v>100</v>
      </c>
      <c r="CA25" s="189">
        <v>100</v>
      </c>
      <c r="CB25" s="189">
        <v>144.9</v>
      </c>
      <c r="CC25" s="189">
        <v>130.08600000000001</v>
      </c>
      <c r="CD25" s="189">
        <v>100</v>
      </c>
      <c r="CE25" s="189">
        <v>100.49299999999999</v>
      </c>
      <c r="CF25" s="189">
        <v>108.967</v>
      </c>
      <c r="CG25" s="189">
        <v>100</v>
      </c>
      <c r="CH25" s="189">
        <v>100</v>
      </c>
      <c r="CI25" s="189">
        <v>100</v>
      </c>
      <c r="CJ25" s="189">
        <v>100</v>
      </c>
      <c r="CK25" s="189">
        <v>100</v>
      </c>
      <c r="CL25" s="189">
        <v>100.76</v>
      </c>
      <c r="CM25" s="189">
        <v>100</v>
      </c>
      <c r="CN25" s="189">
        <v>100</v>
      </c>
      <c r="CO25" s="189">
        <v>144.1</v>
      </c>
      <c r="CP25" s="189">
        <v>121.03700000000001</v>
      </c>
      <c r="CQ25" s="189">
        <v>100</v>
      </c>
      <c r="CR25" s="189">
        <v>100</v>
      </c>
      <c r="CS25" s="189">
        <v>128.476</v>
      </c>
      <c r="CT25" s="189">
        <v>100</v>
      </c>
      <c r="CU25" s="189">
        <v>91.834000000000003</v>
      </c>
      <c r="CV25" s="189">
        <v>100</v>
      </c>
      <c r="CW25" s="189">
        <v>100</v>
      </c>
      <c r="CX25" s="189">
        <v>100</v>
      </c>
      <c r="CY25" s="189">
        <v>100</v>
      </c>
      <c r="CZ25" s="189">
        <v>102.976</v>
      </c>
      <c r="DA25" s="189">
        <v>100</v>
      </c>
      <c r="DB25" s="189">
        <v>122.9</v>
      </c>
      <c r="DC25" s="189">
        <v>100</v>
      </c>
      <c r="DD25" s="189">
        <v>100.286</v>
      </c>
      <c r="DE25" s="189">
        <v>118.277</v>
      </c>
      <c r="DF25" s="189">
        <v>101.017</v>
      </c>
      <c r="DG25" s="189">
        <v>100</v>
      </c>
      <c r="DH25" s="189">
        <v>100</v>
      </c>
      <c r="DI25" s="189">
        <v>100</v>
      </c>
      <c r="DJ25" s="189">
        <v>100</v>
      </c>
      <c r="DK25" s="189">
        <v>100</v>
      </c>
      <c r="DL25" s="189">
        <v>100</v>
      </c>
      <c r="DM25" s="189">
        <v>103.604</v>
      </c>
      <c r="DN25" s="189">
        <v>99.998000000000005</v>
      </c>
      <c r="DO25" s="189">
        <v>113.2</v>
      </c>
      <c r="DP25" s="18">
        <v>100.002</v>
      </c>
      <c r="DQ25" s="18">
        <v>100</v>
      </c>
      <c r="DR25" s="18">
        <v>108.19</v>
      </c>
      <c r="DS25" s="18">
        <v>100</v>
      </c>
      <c r="DT25" s="18">
        <v>100</v>
      </c>
      <c r="DU25" s="18">
        <v>100</v>
      </c>
      <c r="DV25" s="18">
        <v>100</v>
      </c>
      <c r="DW25" s="18">
        <v>100</v>
      </c>
      <c r="DX25" s="18">
        <v>100</v>
      </c>
      <c r="DY25" s="18">
        <v>100</v>
      </c>
      <c r="DZ25" s="18">
        <v>100</v>
      </c>
      <c r="EA25" s="18">
        <v>100</v>
      </c>
      <c r="EB25" s="189">
        <v>101.5</v>
      </c>
      <c r="EC25" s="189">
        <v>100</v>
      </c>
      <c r="ED25" s="189">
        <v>100</v>
      </c>
      <c r="EE25" s="189">
        <v>100</v>
      </c>
      <c r="EF25" s="189">
        <v>100</v>
      </c>
      <c r="EG25" s="189">
        <v>100</v>
      </c>
      <c r="EH25" s="189">
        <v>100</v>
      </c>
      <c r="EI25" s="189">
        <v>100.456</v>
      </c>
      <c r="EJ25" s="189">
        <v>99.941999999999993</v>
      </c>
      <c r="EK25" s="189">
        <v>100</v>
      </c>
      <c r="EL25" s="189">
        <v>99.994</v>
      </c>
      <c r="EM25" s="189">
        <v>99.947999999999993</v>
      </c>
      <c r="EN25" s="189">
        <v>100.117</v>
      </c>
      <c r="EO25" s="189">
        <v>99.7</v>
      </c>
      <c r="EP25" s="189">
        <v>100.01300000000001</v>
      </c>
      <c r="EQ25" s="189">
        <v>99.933999999999997</v>
      </c>
      <c r="ER25" s="189">
        <v>100.021</v>
      </c>
      <c r="ES25" s="189">
        <v>100.012</v>
      </c>
      <c r="ET25" s="189">
        <v>100</v>
      </c>
      <c r="EU25" s="189">
        <v>100.021</v>
      </c>
      <c r="EV25" s="189">
        <v>99.947999999999993</v>
      </c>
      <c r="EW25" s="189">
        <v>99.988</v>
      </c>
      <c r="EX25" s="189">
        <v>100.233</v>
      </c>
      <c r="EY25" s="189">
        <v>99.933999999999997</v>
      </c>
      <c r="EZ25" s="189">
        <v>97.212999999999994</v>
      </c>
      <c r="FA25" s="189">
        <v>98.734999999999999</v>
      </c>
      <c r="FB25" s="189">
        <v>93.9</v>
      </c>
      <c r="FC25" s="189">
        <v>98.754000000000005</v>
      </c>
      <c r="FD25" s="189">
        <v>98.451999999999998</v>
      </c>
      <c r="FE25" s="189">
        <v>98.498000000000005</v>
      </c>
      <c r="FF25" s="189">
        <v>101.504</v>
      </c>
      <c r="FG25" s="189">
        <v>99.986000000000004</v>
      </c>
      <c r="FH25" s="189">
        <v>100.004</v>
      </c>
      <c r="FI25" s="189">
        <v>99.991</v>
      </c>
      <c r="FJ25" s="189">
        <v>100</v>
      </c>
      <c r="FK25" s="189">
        <v>100</v>
      </c>
      <c r="FL25" s="189">
        <v>100</v>
      </c>
      <c r="FM25" s="189">
        <v>100</v>
      </c>
      <c r="FN25" s="189">
        <v>99.905000000000001</v>
      </c>
      <c r="FO25" s="189">
        <v>106.7</v>
      </c>
      <c r="FP25" s="189">
        <v>101.35899999999999</v>
      </c>
      <c r="FQ25" s="189">
        <v>100</v>
      </c>
      <c r="FR25" s="189">
        <v>100</v>
      </c>
      <c r="FS25" s="189">
        <v>100</v>
      </c>
      <c r="FT25" s="189">
        <v>100.47</v>
      </c>
      <c r="FU25" s="189">
        <v>110.149</v>
      </c>
      <c r="FV25" s="189">
        <v>99.99</v>
      </c>
      <c r="FW25" s="189">
        <v>97.649000000000001</v>
      </c>
      <c r="FX25" s="189">
        <v>100.001</v>
      </c>
      <c r="FY25" s="189">
        <v>100.001</v>
      </c>
      <c r="FZ25" s="189">
        <v>100.83</v>
      </c>
      <c r="GA25" s="189">
        <v>100.11</v>
      </c>
      <c r="GB25" s="189">
        <v>107.7</v>
      </c>
      <c r="GC25" s="18">
        <v>104.205</v>
      </c>
      <c r="GD25" s="18">
        <v>100.026</v>
      </c>
      <c r="GE25" s="18">
        <v>99.997</v>
      </c>
      <c r="GF25" s="18">
        <v>99.831999999999994</v>
      </c>
      <c r="GG25" s="18">
        <v>99.992000000000004</v>
      </c>
      <c r="GH25" s="18">
        <v>100.01</v>
      </c>
      <c r="GI25" s="18">
        <v>99.986000000000004</v>
      </c>
      <c r="GJ25" s="18">
        <v>99.986000000000004</v>
      </c>
      <c r="GK25" s="18">
        <v>99.997</v>
      </c>
      <c r="GL25" s="18">
        <v>99.911000000000001</v>
      </c>
      <c r="GM25" s="18">
        <v>99.82</v>
      </c>
      <c r="GN25" s="18">
        <v>99.917000000000002</v>
      </c>
    </row>
    <row r="26" spans="1:196" s="201" customFormat="1" ht="12.75" customHeight="1" thickBot="1">
      <c r="A26" s="196" t="s">
        <v>3042</v>
      </c>
      <c r="B26" s="197" t="s">
        <v>15</v>
      </c>
      <c r="C26" s="197" t="s">
        <v>15</v>
      </c>
      <c r="D26" s="197" t="s">
        <v>15</v>
      </c>
      <c r="E26" s="197" t="s">
        <v>15</v>
      </c>
      <c r="F26" s="197" t="s">
        <v>15</v>
      </c>
      <c r="G26" s="197" t="s">
        <v>15</v>
      </c>
      <c r="H26" s="197" t="s">
        <v>15</v>
      </c>
      <c r="I26" s="197" t="s">
        <v>15</v>
      </c>
      <c r="J26" s="197" t="s">
        <v>15</v>
      </c>
      <c r="K26" s="197" t="s">
        <v>15</v>
      </c>
      <c r="L26" s="197" t="s">
        <v>15</v>
      </c>
      <c r="M26" s="197" t="s">
        <v>15</v>
      </c>
      <c r="N26" s="197" t="s">
        <v>15</v>
      </c>
      <c r="O26" s="197" t="s">
        <v>15</v>
      </c>
      <c r="P26" s="197" t="s">
        <v>15</v>
      </c>
      <c r="Q26" s="197" t="s">
        <v>15</v>
      </c>
      <c r="R26" s="197" t="s">
        <v>15</v>
      </c>
      <c r="S26" s="197" t="s">
        <v>15</v>
      </c>
      <c r="T26" s="197" t="s">
        <v>15</v>
      </c>
      <c r="U26" s="197" t="s">
        <v>15</v>
      </c>
      <c r="V26" s="197" t="s">
        <v>15</v>
      </c>
      <c r="W26" s="197" t="s">
        <v>15</v>
      </c>
      <c r="X26" s="197" t="s">
        <v>15</v>
      </c>
      <c r="Y26" s="197" t="s">
        <v>15</v>
      </c>
      <c r="Z26" s="197" t="s">
        <v>15</v>
      </c>
      <c r="AA26" s="197" t="s">
        <v>15</v>
      </c>
      <c r="AB26" s="197" t="s">
        <v>15</v>
      </c>
      <c r="AC26" s="197" t="s">
        <v>15</v>
      </c>
      <c r="AD26" s="197" t="s">
        <v>15</v>
      </c>
      <c r="AE26" s="197" t="s">
        <v>15</v>
      </c>
      <c r="AF26" s="197" t="s">
        <v>15</v>
      </c>
      <c r="AG26" s="197" t="s">
        <v>15</v>
      </c>
      <c r="AH26" s="197" t="s">
        <v>15</v>
      </c>
      <c r="AI26" s="197" t="s">
        <v>15</v>
      </c>
      <c r="AJ26" s="197" t="s">
        <v>15</v>
      </c>
      <c r="AK26" s="197" t="s">
        <v>15</v>
      </c>
      <c r="AL26" s="197" t="s">
        <v>15</v>
      </c>
      <c r="AM26" s="197" t="s">
        <v>15</v>
      </c>
      <c r="AN26" s="197" t="s">
        <v>15</v>
      </c>
      <c r="AO26" s="197" t="s">
        <v>15</v>
      </c>
      <c r="AP26" s="197" t="s">
        <v>15</v>
      </c>
      <c r="AQ26" s="197" t="s">
        <v>15</v>
      </c>
      <c r="AR26" s="197" t="s">
        <v>15</v>
      </c>
      <c r="AS26" s="197" t="s">
        <v>15</v>
      </c>
      <c r="AT26" s="197" t="s">
        <v>15</v>
      </c>
      <c r="AU26" s="197" t="s">
        <v>15</v>
      </c>
      <c r="AV26" s="197" t="s">
        <v>15</v>
      </c>
      <c r="AW26" s="197" t="s">
        <v>15</v>
      </c>
      <c r="AX26" s="197" t="s">
        <v>15</v>
      </c>
      <c r="AY26" s="197" t="s">
        <v>15</v>
      </c>
      <c r="AZ26" s="197" t="s">
        <v>15</v>
      </c>
      <c r="BA26" s="197" t="s">
        <v>15</v>
      </c>
      <c r="BB26" s="197" t="s">
        <v>15</v>
      </c>
      <c r="BC26" s="197" t="s">
        <v>15</v>
      </c>
      <c r="BD26" s="197" t="s">
        <v>15</v>
      </c>
      <c r="BE26" s="197" t="s">
        <v>15</v>
      </c>
      <c r="BF26" s="197" t="s">
        <v>15</v>
      </c>
      <c r="BG26" s="197" t="s">
        <v>15</v>
      </c>
      <c r="BH26" s="197" t="s">
        <v>15</v>
      </c>
      <c r="BI26" s="197" t="s">
        <v>15</v>
      </c>
      <c r="BJ26" s="197" t="s">
        <v>15</v>
      </c>
      <c r="BK26" s="197" t="s">
        <v>15</v>
      </c>
      <c r="BL26" s="197" t="s">
        <v>15</v>
      </c>
      <c r="BM26" s="197" t="s">
        <v>15</v>
      </c>
      <c r="BN26" s="197" t="s">
        <v>15</v>
      </c>
      <c r="BO26" s="197" t="s">
        <v>15</v>
      </c>
      <c r="BP26" s="197" t="s">
        <v>15</v>
      </c>
      <c r="BQ26" s="197" t="s">
        <v>15</v>
      </c>
      <c r="BR26" s="197" t="s">
        <v>15</v>
      </c>
      <c r="BS26" s="197" t="s">
        <v>15</v>
      </c>
      <c r="BT26" s="197" t="s">
        <v>15</v>
      </c>
      <c r="BU26" s="197" t="s">
        <v>15</v>
      </c>
      <c r="BV26" s="197" t="s">
        <v>15</v>
      </c>
      <c r="BW26" s="197" t="s">
        <v>15</v>
      </c>
      <c r="BX26" s="197" t="s">
        <v>15</v>
      </c>
      <c r="BY26" s="197" t="s">
        <v>15</v>
      </c>
      <c r="BZ26" s="197" t="s">
        <v>15</v>
      </c>
      <c r="CA26" s="197" t="s">
        <v>15</v>
      </c>
      <c r="CB26" s="197" t="s">
        <v>15</v>
      </c>
      <c r="CC26" s="197" t="s">
        <v>15</v>
      </c>
      <c r="CD26" s="197" t="s">
        <v>15</v>
      </c>
      <c r="CE26" s="197" t="s">
        <v>15</v>
      </c>
      <c r="CF26" s="197" t="s">
        <v>15</v>
      </c>
      <c r="CG26" s="197" t="s">
        <v>15</v>
      </c>
      <c r="CH26" s="197" t="s">
        <v>15</v>
      </c>
      <c r="CI26" s="197" t="s">
        <v>15</v>
      </c>
      <c r="CJ26" s="197" t="s">
        <v>15</v>
      </c>
      <c r="CK26" s="197" t="s">
        <v>15</v>
      </c>
      <c r="CL26" s="197" t="s">
        <v>15</v>
      </c>
      <c r="CM26" s="197" t="s">
        <v>15</v>
      </c>
      <c r="CN26" s="197" t="s">
        <v>15</v>
      </c>
      <c r="CO26" s="197" t="s">
        <v>15</v>
      </c>
      <c r="CP26" s="197" t="s">
        <v>15</v>
      </c>
      <c r="CQ26" s="197" t="s">
        <v>15</v>
      </c>
      <c r="CR26" s="197" t="s">
        <v>15</v>
      </c>
      <c r="CS26" s="197" t="s">
        <v>15</v>
      </c>
      <c r="CT26" s="197" t="s">
        <v>15</v>
      </c>
      <c r="CU26" s="197" t="s">
        <v>15</v>
      </c>
      <c r="CV26" s="197" t="s">
        <v>15</v>
      </c>
      <c r="CW26" s="197" t="s">
        <v>15</v>
      </c>
      <c r="CX26" s="197" t="s">
        <v>15</v>
      </c>
      <c r="CY26" s="197" t="s">
        <v>15</v>
      </c>
      <c r="CZ26" s="197" t="s">
        <v>15</v>
      </c>
      <c r="DA26" s="197" t="s">
        <v>15</v>
      </c>
      <c r="DB26" s="197" t="s">
        <v>15</v>
      </c>
      <c r="DC26" s="197" t="s">
        <v>15</v>
      </c>
      <c r="DD26" s="197" t="s">
        <v>15</v>
      </c>
      <c r="DE26" s="197" t="s">
        <v>15</v>
      </c>
      <c r="DF26" s="197" t="s">
        <v>15</v>
      </c>
      <c r="DG26" s="197" t="s">
        <v>15</v>
      </c>
      <c r="DH26" s="197" t="s">
        <v>15</v>
      </c>
      <c r="DI26" s="197" t="s">
        <v>15</v>
      </c>
      <c r="DJ26" s="197" t="s">
        <v>15</v>
      </c>
      <c r="DK26" s="197" t="s">
        <v>15</v>
      </c>
      <c r="DL26" s="197" t="s">
        <v>15</v>
      </c>
      <c r="DM26" s="197" t="s">
        <v>15</v>
      </c>
      <c r="DN26" s="197" t="s">
        <v>15</v>
      </c>
      <c r="DO26" s="197" t="s">
        <v>15</v>
      </c>
      <c r="DP26" s="197" t="s">
        <v>15</v>
      </c>
      <c r="DQ26" s="197" t="s">
        <v>15</v>
      </c>
      <c r="DR26" s="197" t="s">
        <v>15</v>
      </c>
      <c r="DS26" s="197" t="s">
        <v>15</v>
      </c>
      <c r="DT26" s="197" t="s">
        <v>15</v>
      </c>
      <c r="DU26" s="197" t="s">
        <v>15</v>
      </c>
      <c r="DV26" s="197" t="s">
        <v>15</v>
      </c>
      <c r="DW26" s="197" t="s">
        <v>15</v>
      </c>
      <c r="DX26" s="197" t="s">
        <v>15</v>
      </c>
      <c r="DY26" s="197" t="s">
        <v>15</v>
      </c>
      <c r="DZ26" s="197" t="s">
        <v>15</v>
      </c>
      <c r="EA26" s="197" t="s">
        <v>15</v>
      </c>
      <c r="EB26" s="197">
        <v>108.8</v>
      </c>
      <c r="EC26" s="197" t="s">
        <v>15</v>
      </c>
      <c r="ED26" s="197" t="s">
        <v>15</v>
      </c>
      <c r="EE26" s="197" t="s">
        <v>15</v>
      </c>
      <c r="EF26" s="197" t="s">
        <v>15</v>
      </c>
      <c r="EG26" s="197" t="s">
        <v>15</v>
      </c>
      <c r="EH26" s="197" t="s">
        <v>15</v>
      </c>
      <c r="EI26" s="197" t="s">
        <v>15</v>
      </c>
      <c r="EJ26" s="197" t="s">
        <v>15</v>
      </c>
      <c r="EK26" s="197" t="s">
        <v>15</v>
      </c>
      <c r="EL26" s="197" t="s">
        <v>15</v>
      </c>
      <c r="EM26" s="197" t="s">
        <v>15</v>
      </c>
      <c r="EN26" s="197" t="s">
        <v>15</v>
      </c>
      <c r="EO26" s="198">
        <v>105.7</v>
      </c>
      <c r="EP26" s="197" t="s">
        <v>15</v>
      </c>
      <c r="EQ26" s="197" t="s">
        <v>15</v>
      </c>
      <c r="ER26" s="197" t="s">
        <v>15</v>
      </c>
      <c r="ES26" s="197" t="s">
        <v>15</v>
      </c>
      <c r="ET26" s="197" t="s">
        <v>15</v>
      </c>
      <c r="EU26" s="197" t="s">
        <v>15</v>
      </c>
      <c r="EV26" s="197" t="s">
        <v>15</v>
      </c>
      <c r="EW26" s="197" t="s">
        <v>15</v>
      </c>
      <c r="EX26" s="197" t="s">
        <v>15</v>
      </c>
      <c r="EY26" s="197" t="s">
        <v>15</v>
      </c>
      <c r="EZ26" s="197" t="s">
        <v>15</v>
      </c>
      <c r="FA26" s="197" t="s">
        <v>15</v>
      </c>
      <c r="FB26" s="198">
        <v>112.7</v>
      </c>
      <c r="FC26" s="197" t="s">
        <v>15</v>
      </c>
      <c r="FD26" s="197" t="s">
        <v>15</v>
      </c>
      <c r="FE26" s="197" t="s">
        <v>15</v>
      </c>
      <c r="FF26" s="197" t="s">
        <v>15</v>
      </c>
      <c r="FG26" s="197" t="s">
        <v>15</v>
      </c>
      <c r="FH26" s="197" t="s">
        <v>15</v>
      </c>
      <c r="FI26" s="197" t="s">
        <v>15</v>
      </c>
      <c r="FJ26" s="197" t="s">
        <v>15</v>
      </c>
      <c r="FK26" s="197" t="s">
        <v>15</v>
      </c>
      <c r="FL26" s="197" t="s">
        <v>15</v>
      </c>
      <c r="FM26" s="197" t="s">
        <v>15</v>
      </c>
      <c r="FN26" s="197" t="s">
        <v>15</v>
      </c>
      <c r="FO26" s="198">
        <v>115.9</v>
      </c>
      <c r="FP26" s="197" t="s">
        <v>15</v>
      </c>
      <c r="FQ26" s="197" t="s">
        <v>15</v>
      </c>
      <c r="FR26" s="197" t="s">
        <v>15</v>
      </c>
      <c r="FS26" s="197" t="s">
        <v>15</v>
      </c>
      <c r="FT26" s="197" t="s">
        <v>15</v>
      </c>
      <c r="FU26" s="197" t="s">
        <v>15</v>
      </c>
      <c r="FV26" s="197" t="s">
        <v>15</v>
      </c>
      <c r="FW26" s="197" t="s">
        <v>15</v>
      </c>
      <c r="FX26" s="197" t="s">
        <v>15</v>
      </c>
      <c r="FY26" s="197" t="s">
        <v>15</v>
      </c>
      <c r="FZ26" s="197" t="s">
        <v>15</v>
      </c>
      <c r="GA26" s="197" t="s">
        <v>15</v>
      </c>
      <c r="GB26" s="198">
        <v>123.6</v>
      </c>
      <c r="GC26" s="198">
        <v>104.9</v>
      </c>
      <c r="GD26" s="198">
        <v>103.9</v>
      </c>
      <c r="GE26" s="198">
        <v>102.1</v>
      </c>
      <c r="GF26" s="198">
        <v>100.7</v>
      </c>
      <c r="GG26" s="198">
        <v>101.4</v>
      </c>
      <c r="GH26" s="198">
        <v>107.1</v>
      </c>
      <c r="GI26" s="198">
        <v>101.4</v>
      </c>
      <c r="GJ26" s="198">
        <v>93.2</v>
      </c>
      <c r="GK26" s="198">
        <v>103.6</v>
      </c>
      <c r="GL26" s="198">
        <v>109.1</v>
      </c>
      <c r="GM26" s="198">
        <v>101.4</v>
      </c>
      <c r="GN26" s="198">
        <v>107.2</v>
      </c>
    </row>
    <row r="27" spans="1:196" s="201" customFormat="1" ht="5.0999999999999996" customHeight="1">
      <c r="A27" s="199"/>
      <c r="B27" s="200"/>
      <c r="O27" s="200"/>
      <c r="AB27" s="200"/>
      <c r="AO27" s="200"/>
      <c r="BB27" s="200"/>
      <c r="BO27" s="200"/>
      <c r="CB27" s="200"/>
      <c r="CO27" s="200"/>
      <c r="DB27" s="200"/>
      <c r="DO27" s="200"/>
      <c r="EB27" s="200"/>
    </row>
    <row r="28" spans="1:196" s="202" customFormat="1" ht="12.75" customHeight="1">
      <c r="A28" s="155" t="s">
        <v>2924</v>
      </c>
      <c r="B28" s="34"/>
      <c r="C28" s="201"/>
      <c r="D28" s="201"/>
      <c r="E28" s="201"/>
      <c r="F28" s="201"/>
      <c r="G28" s="201"/>
      <c r="H28" s="201"/>
      <c r="I28" s="201"/>
      <c r="J28" s="201"/>
      <c r="K28" s="201"/>
      <c r="L28" s="201"/>
      <c r="M28" s="201"/>
      <c r="N28" s="34"/>
      <c r="O28" s="34"/>
      <c r="P28" s="201"/>
      <c r="Q28" s="201"/>
      <c r="R28" s="201"/>
      <c r="S28" s="201"/>
      <c r="T28" s="201"/>
      <c r="U28" s="201"/>
      <c r="V28" s="201"/>
      <c r="W28" s="201"/>
      <c r="X28" s="201"/>
      <c r="Y28" s="201"/>
      <c r="Z28" s="201"/>
      <c r="AA28" s="34"/>
      <c r="AB28" s="34"/>
      <c r="AC28" s="201"/>
      <c r="AD28" s="201"/>
      <c r="AE28" s="201"/>
      <c r="AF28" s="201"/>
      <c r="AG28" s="201"/>
      <c r="AH28" s="201"/>
      <c r="AI28" s="201"/>
      <c r="AJ28" s="201"/>
      <c r="AK28" s="201"/>
      <c r="AL28" s="201"/>
      <c r="AM28" s="201"/>
      <c r="AN28" s="34"/>
      <c r="AO28" s="34"/>
      <c r="AP28" s="201"/>
      <c r="AQ28" s="201"/>
      <c r="AR28" s="201"/>
      <c r="AS28" s="201"/>
      <c r="AT28" s="201"/>
      <c r="AU28" s="201"/>
      <c r="AV28" s="201"/>
      <c r="AW28" s="201"/>
      <c r="AX28" s="201"/>
      <c r="AY28" s="201"/>
      <c r="AZ28" s="201"/>
      <c r="BA28" s="34"/>
      <c r="BB28" s="34"/>
      <c r="BC28" s="201"/>
      <c r="BD28" s="201"/>
      <c r="BE28" s="201"/>
      <c r="BF28" s="201"/>
      <c r="BG28" s="201"/>
      <c r="BH28" s="201"/>
      <c r="BI28" s="201"/>
      <c r="BJ28" s="201"/>
      <c r="BK28" s="201"/>
      <c r="BL28" s="201"/>
      <c r="BM28" s="201"/>
      <c r="BN28" s="34"/>
      <c r="BO28" s="34"/>
      <c r="BP28" s="201"/>
      <c r="BQ28" s="201"/>
      <c r="BR28" s="201"/>
      <c r="BS28" s="201"/>
      <c r="BT28" s="201"/>
      <c r="BU28" s="201"/>
      <c r="BV28" s="201"/>
      <c r="BW28" s="201"/>
      <c r="BX28" s="201"/>
      <c r="BY28" s="201"/>
      <c r="BZ28" s="201"/>
      <c r="CA28" s="34"/>
      <c r="CB28" s="34"/>
      <c r="CC28" s="201"/>
      <c r="CD28" s="201"/>
      <c r="CE28" s="201"/>
      <c r="CF28" s="201"/>
      <c r="CG28" s="201"/>
      <c r="CH28" s="201"/>
      <c r="CI28" s="201"/>
      <c r="CJ28" s="201"/>
      <c r="CK28" s="201"/>
      <c r="CL28" s="201"/>
      <c r="CM28" s="201"/>
      <c r="CN28" s="34"/>
      <c r="CO28" s="34"/>
      <c r="CP28" s="201"/>
      <c r="CQ28" s="201"/>
      <c r="CR28" s="201"/>
      <c r="CS28" s="201"/>
      <c r="CT28" s="201"/>
      <c r="CU28" s="201"/>
      <c r="CV28" s="201"/>
      <c r="CW28" s="201"/>
      <c r="CX28" s="201"/>
      <c r="CY28" s="201"/>
      <c r="CZ28" s="201"/>
      <c r="DA28" s="34"/>
      <c r="DB28" s="34"/>
      <c r="DC28" s="201"/>
      <c r="DD28" s="201"/>
      <c r="DE28" s="201"/>
      <c r="DF28" s="201"/>
      <c r="DG28" s="201"/>
      <c r="DH28" s="201"/>
      <c r="DI28" s="201"/>
      <c r="DJ28" s="201"/>
      <c r="DK28" s="201"/>
      <c r="DL28" s="201"/>
      <c r="DM28" s="201"/>
      <c r="DN28" s="34"/>
      <c r="DO28" s="34"/>
      <c r="DP28" s="201"/>
      <c r="DQ28" s="201"/>
      <c r="DR28" s="201"/>
      <c r="DS28" s="201"/>
      <c r="DT28" s="201"/>
      <c r="DU28" s="201"/>
      <c r="DV28" s="201"/>
      <c r="DW28" s="201"/>
      <c r="DX28" s="201"/>
      <c r="DY28" s="201"/>
      <c r="DZ28" s="201"/>
      <c r="EA28" s="34"/>
      <c r="EB28" s="34"/>
      <c r="EC28" s="201"/>
      <c r="ED28" s="201"/>
      <c r="EE28" s="201"/>
      <c r="EF28" s="201"/>
      <c r="EG28" s="201"/>
      <c r="EH28" s="201"/>
      <c r="EI28" s="201"/>
      <c r="EJ28" s="201"/>
      <c r="EK28" s="201"/>
      <c r="EL28" s="201"/>
      <c r="EM28" s="201"/>
      <c r="EN28" s="34"/>
      <c r="EO28" s="34"/>
      <c r="EP28" s="201"/>
      <c r="EQ28" s="201"/>
      <c r="ER28" s="201"/>
      <c r="ES28" s="201"/>
      <c r="ET28" s="201"/>
      <c r="EU28" s="201"/>
      <c r="EV28" s="201"/>
      <c r="EW28" s="201"/>
      <c r="EX28" s="201"/>
      <c r="EY28" s="201"/>
      <c r="EZ28" s="201"/>
      <c r="FA28" s="34"/>
      <c r="FB28" s="34"/>
      <c r="FC28" s="201"/>
      <c r="FD28" s="201"/>
      <c r="FE28" s="201"/>
      <c r="FF28" s="201"/>
      <c r="FG28" s="201"/>
      <c r="FH28" s="201"/>
      <c r="FI28" s="201"/>
      <c r="FJ28" s="201"/>
      <c r="FK28" s="201"/>
      <c r="FL28" s="201"/>
      <c r="FM28" s="201"/>
      <c r="FN28" s="34"/>
      <c r="FO28" s="34"/>
      <c r="FP28" s="201"/>
      <c r="FQ28" s="201"/>
      <c r="FR28" s="201"/>
      <c r="FS28" s="201"/>
      <c r="FT28" s="201"/>
      <c r="FU28" s="201"/>
      <c r="FV28" s="201"/>
      <c r="FW28" s="201"/>
      <c r="FX28" s="201"/>
      <c r="FY28" s="201"/>
      <c r="FZ28" s="201"/>
      <c r="GA28" s="34"/>
      <c r="GB28" s="34"/>
      <c r="GC28" s="201"/>
      <c r="GD28" s="201"/>
      <c r="GE28" s="201"/>
      <c r="GF28" s="201"/>
      <c r="GG28" s="201"/>
      <c r="GH28" s="201"/>
      <c r="GI28" s="201"/>
      <c r="GJ28" s="201"/>
      <c r="GK28" s="201"/>
      <c r="GL28" s="201"/>
      <c r="GM28" s="201"/>
      <c r="GN28" s="34"/>
    </row>
    <row r="29" spans="1:196" s="201" customFormat="1" ht="12.75" customHeight="1">
      <c r="A29" s="914" t="s">
        <v>3753</v>
      </c>
    </row>
  </sheetData>
  <mergeCells count="30">
    <mergeCell ref="BO6:BO7"/>
    <mergeCell ref="B6:B7"/>
    <mergeCell ref="C6:N6"/>
    <mergeCell ref="O6:O7"/>
    <mergeCell ref="P6:AA6"/>
    <mergeCell ref="AB6:AB7"/>
    <mergeCell ref="AC6:AN6"/>
    <mergeCell ref="AO6:AO7"/>
    <mergeCell ref="AP6:BA6"/>
    <mergeCell ref="BB6:BB7"/>
    <mergeCell ref="BC6:BN6"/>
    <mergeCell ref="EO6:EO7"/>
    <mergeCell ref="BP6:CA6"/>
    <mergeCell ref="CB6:CB7"/>
    <mergeCell ref="CC6:CN6"/>
    <mergeCell ref="CO6:CO7"/>
    <mergeCell ref="CP6:DA6"/>
    <mergeCell ref="DB6:DB7"/>
    <mergeCell ref="DC6:DN6"/>
    <mergeCell ref="DO6:DO7"/>
    <mergeCell ref="DP6:EA6"/>
    <mergeCell ref="EB6:EB7"/>
    <mergeCell ref="EC6:EN6"/>
    <mergeCell ref="GC6:GN6"/>
    <mergeCell ref="EP6:FA6"/>
    <mergeCell ref="FB6:FB7"/>
    <mergeCell ref="FC6:FN6"/>
    <mergeCell ref="FO6:FO7"/>
    <mergeCell ref="FP6:GA6"/>
    <mergeCell ref="GB6:GB7"/>
  </mergeCells>
  <hyperlinks>
    <hyperlink ref="A1" location="'Table of contents'!A1" display="вернуться на заглавную стр. (содержание)"/>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
  <sheetViews>
    <sheetView zoomScale="80" zoomScaleNormal="80" workbookViewId="0">
      <pane xSplit="1" topLeftCell="B1" activePane="topRight" state="frozen"/>
      <selection pane="topRight" activeCell="A3" sqref="A3"/>
    </sheetView>
  </sheetViews>
  <sheetFormatPr defaultRowHeight="15"/>
  <cols>
    <col min="1" max="1" width="30.7109375" style="34" customWidth="1"/>
    <col min="2" max="20" width="11.42578125" style="34" customWidth="1"/>
    <col min="21" max="16384" width="9.140625" style="34"/>
  </cols>
  <sheetData>
    <row r="1" spans="1:20" ht="15" customHeight="1">
      <c r="A1" s="691" t="s">
        <v>2688</v>
      </c>
    </row>
    <row r="2" spans="1:20" ht="5.0999999999999996" customHeight="1">
      <c r="A2" s="65"/>
    </row>
    <row r="3" spans="1:20" s="47" customFormat="1" ht="18.75" customHeight="1">
      <c r="A3" s="210" t="s">
        <v>3043</v>
      </c>
    </row>
    <row r="4" spans="1:20" s="32" customFormat="1" ht="5.0999999999999996" customHeight="1">
      <c r="A4" s="179"/>
    </row>
    <row r="5" spans="1:20" s="32" customFormat="1" ht="12.75" customHeight="1" thickBot="1">
      <c r="A5" s="583" t="s">
        <v>3044</v>
      </c>
      <c r="B5" s="40"/>
      <c r="C5" s="40"/>
      <c r="D5" s="40"/>
      <c r="E5" s="40"/>
      <c r="F5" s="40"/>
      <c r="G5" s="40"/>
      <c r="H5" s="40"/>
      <c r="I5" s="40"/>
      <c r="J5" s="40"/>
      <c r="K5" s="40"/>
      <c r="L5" s="40"/>
      <c r="M5" s="40"/>
      <c r="N5" s="209"/>
      <c r="O5" s="209"/>
      <c r="P5" s="209"/>
      <c r="Q5" s="209"/>
      <c r="R5" s="209"/>
      <c r="S5" s="209"/>
      <c r="T5" s="209"/>
    </row>
    <row r="6" spans="1:20" s="32" customFormat="1" ht="17.100000000000001" customHeight="1">
      <c r="A6" s="704"/>
      <c r="B6" s="1027">
        <v>1993</v>
      </c>
      <c r="C6" s="1027">
        <v>1994</v>
      </c>
      <c r="D6" s="1027">
        <v>1995</v>
      </c>
      <c r="E6" s="1027">
        <v>1996</v>
      </c>
      <c r="F6" s="1027">
        <v>1997</v>
      </c>
      <c r="G6" s="1027">
        <v>1998</v>
      </c>
      <c r="H6" s="1027">
        <v>1999</v>
      </c>
      <c r="I6" s="1027">
        <v>2000</v>
      </c>
      <c r="J6" s="1027">
        <v>2001</v>
      </c>
      <c r="K6" s="1027">
        <v>2002</v>
      </c>
      <c r="L6" s="1027">
        <v>2003</v>
      </c>
      <c r="M6" s="1023">
        <v>2004</v>
      </c>
      <c r="N6" s="1023">
        <v>2005</v>
      </c>
      <c r="O6" s="1023">
        <v>2006</v>
      </c>
      <c r="P6" s="1023">
        <v>2007</v>
      </c>
      <c r="Q6" s="1039">
        <v>2007</v>
      </c>
      <c r="R6" s="1039"/>
      <c r="S6" s="1039"/>
      <c r="T6" s="1040"/>
    </row>
    <row r="7" spans="1:20" s="32" customFormat="1" ht="17.100000000000001" customHeight="1" thickBot="1">
      <c r="A7" s="705"/>
      <c r="B7" s="1028"/>
      <c r="C7" s="1028"/>
      <c r="D7" s="1028"/>
      <c r="E7" s="1028"/>
      <c r="F7" s="1028"/>
      <c r="G7" s="1028"/>
      <c r="H7" s="1028"/>
      <c r="I7" s="1028"/>
      <c r="J7" s="1028"/>
      <c r="K7" s="1028"/>
      <c r="L7" s="1028"/>
      <c r="M7" s="1024"/>
      <c r="N7" s="1024"/>
      <c r="O7" s="1024"/>
      <c r="P7" s="1024"/>
      <c r="Q7" s="674" t="s">
        <v>2658</v>
      </c>
      <c r="R7" s="674" t="s">
        <v>2659</v>
      </c>
      <c r="S7" s="674" t="s">
        <v>2660</v>
      </c>
      <c r="T7" s="674" t="s">
        <v>2661</v>
      </c>
    </row>
    <row r="8" spans="1:20" s="32" customFormat="1" ht="5.0999999999999996" customHeight="1">
      <c r="A8" s="212"/>
      <c r="B8" s="7"/>
      <c r="C8" s="7"/>
      <c r="D8" s="7"/>
      <c r="E8" s="7"/>
      <c r="F8" s="7"/>
      <c r="G8" s="7"/>
      <c r="H8" s="7"/>
      <c r="I8" s="7"/>
      <c r="J8" s="7"/>
      <c r="K8" s="7"/>
      <c r="L8" s="7"/>
      <c r="M8" s="7"/>
      <c r="N8" s="7"/>
      <c r="O8" s="7"/>
      <c r="P8" s="7"/>
      <c r="Q8" s="7"/>
      <c r="R8" s="7"/>
      <c r="S8" s="7"/>
      <c r="T8" s="7"/>
    </row>
    <row r="9" spans="1:20" s="32" customFormat="1" ht="12.75" customHeight="1">
      <c r="A9" s="724" t="s">
        <v>3014</v>
      </c>
      <c r="B9" s="76">
        <v>83.8</v>
      </c>
      <c r="C9" s="76">
        <v>233.4</v>
      </c>
      <c r="D9" s="76">
        <v>368.2</v>
      </c>
      <c r="E9" s="76">
        <v>490.9</v>
      </c>
      <c r="F9" s="76">
        <v>680.2</v>
      </c>
      <c r="G9" s="104">
        <v>840.6</v>
      </c>
      <c r="H9" s="104">
        <v>1049.9000000000001</v>
      </c>
      <c r="I9" s="104">
        <v>1227</v>
      </c>
      <c r="J9" s="104">
        <v>1455.1</v>
      </c>
      <c r="K9" s="104">
        <v>1684.4</v>
      </c>
      <c r="L9" s="104">
        <v>1916</v>
      </c>
      <c r="M9" s="104">
        <v>2240.3000000000002</v>
      </c>
      <c r="N9" s="104">
        <v>2612.5</v>
      </c>
      <c r="O9" s="104">
        <v>3270</v>
      </c>
      <c r="P9" s="104">
        <v>3990.4</v>
      </c>
      <c r="Q9" s="104">
        <v>3447.8</v>
      </c>
      <c r="R9" s="104">
        <v>3678.1</v>
      </c>
      <c r="S9" s="104">
        <v>3771.3</v>
      </c>
      <c r="T9" s="104">
        <v>3990.4</v>
      </c>
    </row>
    <row r="10" spans="1:20" s="32" customFormat="1" ht="12.75" customHeight="1">
      <c r="A10" s="725" t="s">
        <v>3015</v>
      </c>
      <c r="B10" s="74">
        <v>113.9</v>
      </c>
      <c r="C10" s="74">
        <v>366.3</v>
      </c>
      <c r="D10" s="74">
        <v>539.4</v>
      </c>
      <c r="E10" s="74">
        <v>683.7</v>
      </c>
      <c r="F10" s="74">
        <v>938</v>
      </c>
      <c r="G10" s="17">
        <v>1162.7</v>
      </c>
      <c r="H10" s="17">
        <v>1423.4</v>
      </c>
      <c r="I10" s="17">
        <v>1772.6</v>
      </c>
      <c r="J10" s="17">
        <v>2048.6999999999998</v>
      </c>
      <c r="K10" s="17">
        <v>2326.5</v>
      </c>
      <c r="L10" s="17">
        <v>2627.9</v>
      </c>
      <c r="M10" s="17">
        <v>2989.4</v>
      </c>
      <c r="N10" s="17">
        <v>3479.5</v>
      </c>
      <c r="O10" s="17">
        <v>4375.6000000000004</v>
      </c>
      <c r="P10" s="17">
        <v>5725.3</v>
      </c>
      <c r="Q10" s="17">
        <v>4845.3</v>
      </c>
      <c r="R10" s="17">
        <v>5225.6000000000004</v>
      </c>
      <c r="S10" s="17">
        <v>5370.3</v>
      </c>
      <c r="T10" s="17">
        <v>5725.3</v>
      </c>
    </row>
    <row r="11" spans="1:20" s="32" customFormat="1" ht="12.75" customHeight="1">
      <c r="A11" s="725" t="s">
        <v>3016</v>
      </c>
      <c r="B11" s="74">
        <v>67.599999999999994</v>
      </c>
      <c r="C11" s="74">
        <v>167.9</v>
      </c>
      <c r="D11" s="74">
        <v>226.1</v>
      </c>
      <c r="E11" s="74">
        <v>322</v>
      </c>
      <c r="F11" s="74">
        <v>410.3</v>
      </c>
      <c r="G11" s="17">
        <v>561.5</v>
      </c>
      <c r="H11" s="17">
        <v>576.79999999999995</v>
      </c>
      <c r="I11" s="17">
        <v>670</v>
      </c>
      <c r="J11" s="17">
        <v>890.4</v>
      </c>
      <c r="K11" s="17">
        <v>991.1</v>
      </c>
      <c r="L11" s="17">
        <v>1183.0999999999999</v>
      </c>
      <c r="M11" s="17">
        <v>1395.5</v>
      </c>
      <c r="N11" s="17">
        <v>1672.7</v>
      </c>
      <c r="O11" s="17">
        <v>2265.6</v>
      </c>
      <c r="P11" s="17">
        <v>2783.9</v>
      </c>
      <c r="Q11" s="17">
        <v>2406.9</v>
      </c>
      <c r="R11" s="17">
        <v>2614.8000000000002</v>
      </c>
      <c r="S11" s="17">
        <v>2633.2</v>
      </c>
      <c r="T11" s="17">
        <v>2783.9</v>
      </c>
    </row>
    <row r="12" spans="1:20" s="32" customFormat="1" ht="12.75" customHeight="1">
      <c r="A12" s="725" t="s">
        <v>3017</v>
      </c>
      <c r="B12" s="74">
        <v>82.8</v>
      </c>
      <c r="C12" s="74">
        <v>194.2</v>
      </c>
      <c r="D12" s="74">
        <v>297.39999999999998</v>
      </c>
      <c r="E12" s="74">
        <v>413.5</v>
      </c>
      <c r="F12" s="74">
        <v>560.1</v>
      </c>
      <c r="G12" s="17">
        <v>697.1</v>
      </c>
      <c r="H12" s="17">
        <v>849.2</v>
      </c>
      <c r="I12" s="17">
        <v>1002.7</v>
      </c>
      <c r="J12" s="17">
        <v>1167.7</v>
      </c>
      <c r="K12" s="17">
        <v>1316.9</v>
      </c>
      <c r="L12" s="17">
        <v>1474.1</v>
      </c>
      <c r="M12" s="17">
        <v>1777.2</v>
      </c>
      <c r="N12" s="17">
        <v>2125.1999999999998</v>
      </c>
      <c r="O12" s="17">
        <v>2511.4</v>
      </c>
      <c r="P12" s="17">
        <v>3302.1</v>
      </c>
      <c r="Q12" s="17">
        <v>2911.8</v>
      </c>
      <c r="R12" s="17">
        <v>3030.6</v>
      </c>
      <c r="S12" s="17">
        <v>3109.3</v>
      </c>
      <c r="T12" s="17">
        <v>3302.1</v>
      </c>
    </row>
    <row r="13" spans="1:20" s="32" customFormat="1" ht="12.75" customHeight="1">
      <c r="A13" s="725" t="s">
        <v>3018</v>
      </c>
      <c r="B13" s="74">
        <v>61.4</v>
      </c>
      <c r="C13" s="74">
        <v>188.3</v>
      </c>
      <c r="D13" s="74">
        <v>329.4</v>
      </c>
      <c r="E13" s="74">
        <v>491.4</v>
      </c>
      <c r="F13" s="74">
        <v>607.79999999999995</v>
      </c>
      <c r="G13" s="17">
        <v>797.2</v>
      </c>
      <c r="H13" s="17">
        <v>1068.5</v>
      </c>
      <c r="I13" s="17">
        <v>1458.7</v>
      </c>
      <c r="J13" s="17">
        <v>1819</v>
      </c>
      <c r="K13" s="17">
        <v>2309.3000000000002</v>
      </c>
      <c r="L13" s="17">
        <v>2561.4</v>
      </c>
      <c r="M13" s="17">
        <v>3005.6</v>
      </c>
      <c r="N13" s="17">
        <v>3296.2</v>
      </c>
      <c r="O13" s="17">
        <v>4383.3</v>
      </c>
      <c r="P13" s="17">
        <v>2744.1</v>
      </c>
      <c r="Q13" s="17">
        <v>2413.4</v>
      </c>
      <c r="R13" s="17">
        <v>2506.9</v>
      </c>
      <c r="S13" s="17">
        <v>2593.1</v>
      </c>
      <c r="T13" s="17">
        <v>2744.1</v>
      </c>
    </row>
    <row r="14" spans="1:20" s="32" customFormat="1" ht="12.75" customHeight="1">
      <c r="A14" s="725" t="s">
        <v>3019</v>
      </c>
      <c r="B14" s="74">
        <v>63.5</v>
      </c>
      <c r="C14" s="74">
        <v>207.4</v>
      </c>
      <c r="D14" s="74">
        <v>323.5</v>
      </c>
      <c r="E14" s="74">
        <v>427.5</v>
      </c>
      <c r="F14" s="74">
        <v>523.9</v>
      </c>
      <c r="G14" s="17">
        <v>690</v>
      </c>
      <c r="H14" s="17">
        <v>812.9</v>
      </c>
      <c r="I14" s="17">
        <v>938.3</v>
      </c>
      <c r="J14" s="17">
        <v>1154.0999999999999</v>
      </c>
      <c r="K14" s="17">
        <v>1329.4</v>
      </c>
      <c r="L14" s="17">
        <v>1543.7</v>
      </c>
      <c r="M14" s="17">
        <v>1811.7</v>
      </c>
      <c r="N14" s="17">
        <v>2136</v>
      </c>
      <c r="O14" s="17">
        <v>2571.4</v>
      </c>
      <c r="P14" s="17">
        <v>3404.1</v>
      </c>
      <c r="Q14" s="17">
        <v>2945.1</v>
      </c>
      <c r="R14" s="17">
        <v>3207.7</v>
      </c>
      <c r="S14" s="17">
        <v>3253.2</v>
      </c>
      <c r="T14" s="17">
        <v>3404.1</v>
      </c>
    </row>
    <row r="15" spans="1:20" s="32" customFormat="1" ht="12.75" customHeight="1">
      <c r="A15" s="725" t="s">
        <v>3020</v>
      </c>
      <c r="B15" s="74">
        <v>64.3</v>
      </c>
      <c r="C15" s="74">
        <v>157.30000000000001</v>
      </c>
      <c r="D15" s="74">
        <v>235.3</v>
      </c>
      <c r="E15" s="74">
        <v>290.89999999999998</v>
      </c>
      <c r="F15" s="74">
        <v>357.7</v>
      </c>
      <c r="G15" s="17">
        <v>522.79999999999995</v>
      </c>
      <c r="H15" s="17">
        <v>637.29999999999995</v>
      </c>
      <c r="I15" s="17">
        <v>805</v>
      </c>
      <c r="J15" s="17">
        <v>948.3</v>
      </c>
      <c r="K15" s="17">
        <v>1090.4000000000001</v>
      </c>
      <c r="L15" s="17">
        <v>968.9</v>
      </c>
      <c r="M15" s="17">
        <v>1085.0999999999999</v>
      </c>
      <c r="N15" s="17">
        <v>1280.8</v>
      </c>
      <c r="O15" s="17">
        <v>1569.4</v>
      </c>
      <c r="P15" s="17">
        <v>2180.5</v>
      </c>
      <c r="Q15" s="17">
        <v>2001.9</v>
      </c>
      <c r="R15" s="17">
        <v>2118.8000000000002</v>
      </c>
      <c r="S15" s="17">
        <v>2128.9</v>
      </c>
      <c r="T15" s="17">
        <v>2180.5</v>
      </c>
    </row>
    <row r="16" spans="1:20" s="32" customFormat="1" ht="12.75" customHeight="1">
      <c r="A16" s="725" t="s">
        <v>3021</v>
      </c>
      <c r="B16" s="74">
        <v>63.7</v>
      </c>
      <c r="C16" s="74">
        <v>186.5</v>
      </c>
      <c r="D16" s="74">
        <v>262.89999999999998</v>
      </c>
      <c r="E16" s="74">
        <v>330.3</v>
      </c>
      <c r="F16" s="74">
        <v>431.3</v>
      </c>
      <c r="G16" s="17">
        <v>527.20000000000005</v>
      </c>
      <c r="H16" s="17">
        <v>588.29999999999995</v>
      </c>
      <c r="I16" s="17">
        <v>751.6</v>
      </c>
      <c r="J16" s="17">
        <v>912.5</v>
      </c>
      <c r="K16" s="17">
        <v>1079.3</v>
      </c>
      <c r="L16" s="17">
        <v>1260.0999999999999</v>
      </c>
      <c r="M16" s="17">
        <v>1409.1</v>
      </c>
      <c r="N16" s="17">
        <v>1646.6</v>
      </c>
      <c r="O16" s="17">
        <v>1943.6</v>
      </c>
      <c r="P16" s="17">
        <v>2545.6</v>
      </c>
      <c r="Q16" s="17">
        <v>2240.4</v>
      </c>
      <c r="R16" s="17">
        <v>2364.3000000000002</v>
      </c>
      <c r="S16" s="17">
        <v>2414.1999999999998</v>
      </c>
      <c r="T16" s="17">
        <v>2545.6</v>
      </c>
    </row>
    <row r="17" spans="1:20" s="32" customFormat="1" ht="12.75" customHeight="1" thickBot="1">
      <c r="A17" s="726" t="s">
        <v>3022</v>
      </c>
      <c r="B17" s="214">
        <v>94.4</v>
      </c>
      <c r="C17" s="214">
        <v>283.10000000000002</v>
      </c>
      <c r="D17" s="214">
        <v>381</v>
      </c>
      <c r="E17" s="214">
        <v>487.2</v>
      </c>
      <c r="F17" s="214">
        <v>629.20000000000005</v>
      </c>
      <c r="G17" s="87">
        <v>761.2</v>
      </c>
      <c r="H17" s="87">
        <v>899.2</v>
      </c>
      <c r="I17" s="87">
        <v>1083.9000000000001</v>
      </c>
      <c r="J17" s="87">
        <v>1289.5999999999999</v>
      </c>
      <c r="K17" s="87">
        <v>1551.4</v>
      </c>
      <c r="L17" s="87">
        <v>1791.2</v>
      </c>
      <c r="M17" s="87">
        <v>2127</v>
      </c>
      <c r="N17" s="87">
        <v>2483</v>
      </c>
      <c r="O17" s="87">
        <v>2857.6</v>
      </c>
      <c r="P17" s="87">
        <v>3768.8</v>
      </c>
      <c r="Q17" s="87">
        <v>3310.1</v>
      </c>
      <c r="R17" s="87">
        <v>3440.4</v>
      </c>
      <c r="S17" s="87">
        <v>3580.9</v>
      </c>
      <c r="T17" s="87">
        <v>3768.8</v>
      </c>
    </row>
    <row r="18" spans="1:20" s="32" customFormat="1" ht="5.0999999999999996" customHeight="1">
      <c r="A18" s="30"/>
    </row>
    <row r="19" spans="1:20" s="32" customFormat="1" ht="12.75" customHeight="1">
      <c r="A19" s="131" t="s">
        <v>2909</v>
      </c>
      <c r="S19" s="31"/>
      <c r="T19" s="31"/>
    </row>
    <row r="20" spans="1:20" s="32" customFormat="1" ht="12.75" customHeight="1">
      <c r="A20" s="131" t="s">
        <v>3045</v>
      </c>
    </row>
  </sheetData>
  <mergeCells count="16">
    <mergeCell ref="B6:B7"/>
    <mergeCell ref="C6:C7"/>
    <mergeCell ref="D6:D7"/>
    <mergeCell ref="H6:H7"/>
    <mergeCell ref="I6:I7"/>
    <mergeCell ref="J6:J7"/>
    <mergeCell ref="E6:E7"/>
    <mergeCell ref="F6:F7"/>
    <mergeCell ref="G6:G7"/>
    <mergeCell ref="Q6:T6"/>
    <mergeCell ref="N6:N7"/>
    <mergeCell ref="O6:O7"/>
    <mergeCell ref="P6:P7"/>
    <mergeCell ref="K6:K7"/>
    <mergeCell ref="L6:L7"/>
    <mergeCell ref="M6:M7"/>
  </mergeCells>
  <hyperlinks>
    <hyperlink ref="A1" location="'Table of contents'!A1" display="вернуться на заглавную стр. (содержание)"/>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
  <sheetViews>
    <sheetView zoomScale="80" zoomScaleNormal="80" workbookViewId="0">
      <pane xSplit="1" topLeftCell="B1" activePane="topRight" state="frozen"/>
      <selection pane="topRight" activeCell="A3" sqref="A3"/>
    </sheetView>
  </sheetViews>
  <sheetFormatPr defaultRowHeight="15"/>
  <cols>
    <col min="1" max="1" width="30.7109375" style="34" customWidth="1"/>
    <col min="2" max="20" width="11.42578125" style="34" customWidth="1"/>
    <col min="21" max="16384" width="9.140625" style="34"/>
  </cols>
  <sheetData>
    <row r="1" spans="1:20" ht="15" customHeight="1">
      <c r="A1" s="691" t="s">
        <v>3025</v>
      </c>
    </row>
    <row r="2" spans="1:20" ht="5.0999999999999996" customHeight="1">
      <c r="A2" s="65"/>
    </row>
    <row r="3" spans="1:20" s="47" customFormat="1" ht="18.75" customHeight="1">
      <c r="A3" s="210" t="s">
        <v>3046</v>
      </c>
    </row>
    <row r="4" spans="1:20" s="32" customFormat="1" ht="5.0999999999999996" customHeight="1">
      <c r="A4" s="179"/>
    </row>
    <row r="5" spans="1:20" s="32" customFormat="1" ht="12.75" customHeight="1" thickBot="1">
      <c r="A5" s="583" t="s">
        <v>3047</v>
      </c>
      <c r="B5" s="40"/>
      <c r="C5" s="40"/>
      <c r="D5" s="40"/>
      <c r="E5" s="40"/>
      <c r="F5" s="40"/>
      <c r="G5" s="40"/>
      <c r="H5" s="40"/>
      <c r="I5" s="40"/>
      <c r="J5" s="40"/>
      <c r="K5" s="40"/>
      <c r="L5" s="40"/>
      <c r="M5" s="40"/>
      <c r="N5" s="40"/>
      <c r="O5" s="40"/>
      <c r="P5" s="40"/>
      <c r="Q5" s="40"/>
      <c r="R5" s="40"/>
      <c r="S5" s="40"/>
      <c r="T5" s="40"/>
    </row>
    <row r="6" spans="1:20" s="32" customFormat="1" ht="17.100000000000001" customHeight="1">
      <c r="A6" s="708"/>
      <c r="B6" s="1041">
        <v>1993</v>
      </c>
      <c r="C6" s="1041">
        <v>1994</v>
      </c>
      <c r="D6" s="1041">
        <v>1995</v>
      </c>
      <c r="E6" s="1041">
        <v>1996</v>
      </c>
      <c r="F6" s="1041">
        <v>1997</v>
      </c>
      <c r="G6" s="1041">
        <v>1998</v>
      </c>
      <c r="H6" s="1041">
        <v>1999</v>
      </c>
      <c r="I6" s="1041">
        <v>2000</v>
      </c>
      <c r="J6" s="1041">
        <v>2001</v>
      </c>
      <c r="K6" s="1041">
        <v>2002</v>
      </c>
      <c r="L6" s="1041">
        <v>2003</v>
      </c>
      <c r="M6" s="1041">
        <v>2004</v>
      </c>
      <c r="N6" s="1041">
        <v>2005</v>
      </c>
      <c r="O6" s="1046">
        <v>2006</v>
      </c>
      <c r="P6" s="1046">
        <v>2007</v>
      </c>
      <c r="Q6" s="1043">
        <v>2007</v>
      </c>
      <c r="R6" s="1044"/>
      <c r="S6" s="1044"/>
      <c r="T6" s="1045"/>
    </row>
    <row r="7" spans="1:20" s="32" customFormat="1" ht="17.100000000000001" customHeight="1" thickBot="1">
      <c r="A7" s="709"/>
      <c r="B7" s="1042"/>
      <c r="C7" s="1042"/>
      <c r="D7" s="1042"/>
      <c r="E7" s="1042"/>
      <c r="F7" s="1042"/>
      <c r="G7" s="1042"/>
      <c r="H7" s="1042"/>
      <c r="I7" s="1042"/>
      <c r="J7" s="1042"/>
      <c r="K7" s="1042"/>
      <c r="L7" s="1042"/>
      <c r="M7" s="1042"/>
      <c r="N7" s="1042"/>
      <c r="O7" s="1047"/>
      <c r="P7" s="1047"/>
      <c r="Q7" s="129" t="s">
        <v>2662</v>
      </c>
      <c r="R7" s="129" t="s">
        <v>2663</v>
      </c>
      <c r="S7" s="129" t="s">
        <v>2664</v>
      </c>
      <c r="T7" s="129" t="s">
        <v>2665</v>
      </c>
    </row>
    <row r="8" spans="1:20" s="32" customFormat="1" ht="5.25" customHeight="1">
      <c r="A8" s="212"/>
      <c r="B8" s="7"/>
      <c r="C8" s="7"/>
      <c r="D8" s="7"/>
      <c r="E8" s="7"/>
      <c r="F8" s="7"/>
      <c r="G8" s="7"/>
      <c r="H8" s="7"/>
      <c r="I8" s="7"/>
      <c r="J8" s="7"/>
      <c r="K8" s="7"/>
      <c r="L8" s="7"/>
      <c r="M8" s="7"/>
      <c r="N8" s="7"/>
      <c r="O8" s="7"/>
      <c r="P8" s="7"/>
      <c r="Q8" s="7"/>
      <c r="R8" s="7"/>
      <c r="S8" s="7"/>
      <c r="T8" s="7"/>
    </row>
    <row r="9" spans="1:20" s="32" customFormat="1" ht="12.75" customHeight="1">
      <c r="A9" s="72" t="s">
        <v>3014</v>
      </c>
      <c r="B9" s="76">
        <v>95.24</v>
      </c>
      <c r="C9" s="104">
        <v>348.44</v>
      </c>
      <c r="D9" s="104">
        <v>334.28166666666664</v>
      </c>
      <c r="E9" s="104">
        <v>533.96416666666676</v>
      </c>
      <c r="F9" s="104">
        <v>690.56583333333344</v>
      </c>
      <c r="G9" s="104">
        <v>799.26833333333309</v>
      </c>
      <c r="H9" s="104">
        <v>1097.1283333333333</v>
      </c>
      <c r="I9" s="104">
        <v>1205.3066666666666</v>
      </c>
      <c r="J9" s="104">
        <v>1316.45</v>
      </c>
      <c r="K9" s="104">
        <v>1404.7825</v>
      </c>
      <c r="L9" s="104">
        <v>1540.3641666666665</v>
      </c>
      <c r="M9" s="104">
        <v>1725.9316666666666</v>
      </c>
      <c r="N9" s="104">
        <v>1836.634305493744</v>
      </c>
      <c r="O9" s="104">
        <v>2377.2399999999998</v>
      </c>
      <c r="P9" s="104">
        <v>2795.88</v>
      </c>
      <c r="Q9" s="58">
        <v>2544.5300000000002</v>
      </c>
      <c r="R9" s="58">
        <v>2657.99</v>
      </c>
      <c r="S9" s="58">
        <v>2759.54</v>
      </c>
      <c r="T9" s="58">
        <v>3221.24</v>
      </c>
    </row>
    <row r="10" spans="1:20" s="32" customFormat="1" ht="12.75" customHeight="1">
      <c r="A10" s="73" t="s">
        <v>3015</v>
      </c>
      <c r="B10" s="74" t="s">
        <v>15</v>
      </c>
      <c r="C10" s="17">
        <v>381.16</v>
      </c>
      <c r="D10" s="17">
        <v>335.76</v>
      </c>
      <c r="E10" s="17">
        <v>564.86</v>
      </c>
      <c r="F10" s="17">
        <v>734.76</v>
      </c>
      <c r="G10" s="17">
        <v>839.58</v>
      </c>
      <c r="H10" s="17">
        <v>1055.97</v>
      </c>
      <c r="I10" s="17">
        <v>1286.6224999999999</v>
      </c>
      <c r="J10" s="17">
        <v>1407.6225000000002</v>
      </c>
      <c r="K10" s="17">
        <v>1506.3675000000001</v>
      </c>
      <c r="L10" s="17">
        <v>1721.0083333333334</v>
      </c>
      <c r="M10" s="17">
        <v>1969.1183333333336</v>
      </c>
      <c r="N10" s="17">
        <v>2017.8013113477584</v>
      </c>
      <c r="O10" s="17">
        <v>2523.31</v>
      </c>
      <c r="P10" s="17">
        <v>2940.89</v>
      </c>
      <c r="Q10" s="17">
        <v>2684.17</v>
      </c>
      <c r="R10" s="17">
        <v>2789.33</v>
      </c>
      <c r="S10" s="17">
        <v>2896.28</v>
      </c>
      <c r="T10" s="17">
        <v>3393.44</v>
      </c>
    </row>
    <row r="11" spans="1:20" s="32" customFormat="1" ht="12.75" customHeight="1">
      <c r="A11" s="73" t="s">
        <v>3016</v>
      </c>
      <c r="B11" s="74" t="s">
        <v>15</v>
      </c>
      <c r="C11" s="74" t="s">
        <v>15</v>
      </c>
      <c r="D11" s="74" t="s">
        <v>15</v>
      </c>
      <c r="E11" s="74" t="s">
        <v>15</v>
      </c>
      <c r="F11" s="74" t="s">
        <v>15</v>
      </c>
      <c r="G11" s="74" t="s">
        <v>15</v>
      </c>
      <c r="H11" s="74" t="s">
        <v>15</v>
      </c>
      <c r="I11" s="74" t="s">
        <v>15</v>
      </c>
      <c r="J11" s="17">
        <v>1092.32</v>
      </c>
      <c r="K11" s="17">
        <v>1091.53</v>
      </c>
      <c r="L11" s="17">
        <v>1157.9741666666666</v>
      </c>
      <c r="M11" s="17">
        <v>1290.3958333333335</v>
      </c>
      <c r="N11" s="17">
        <v>1339.6936748076757</v>
      </c>
      <c r="O11" s="17">
        <v>1883</v>
      </c>
      <c r="P11" s="17">
        <v>2205.0300000000002</v>
      </c>
      <c r="Q11" s="17">
        <v>1994.5</v>
      </c>
      <c r="R11" s="17">
        <v>2103.11</v>
      </c>
      <c r="S11" s="17">
        <v>2203.65</v>
      </c>
      <c r="T11" s="17">
        <v>2518.6</v>
      </c>
    </row>
    <row r="12" spans="1:20" s="32" customFormat="1" ht="12.75" customHeight="1">
      <c r="A12" s="73" t="s">
        <v>3017</v>
      </c>
      <c r="B12" s="74" t="s">
        <v>15</v>
      </c>
      <c r="C12" s="17">
        <v>330.15</v>
      </c>
      <c r="D12" s="17">
        <v>329.97234941073185</v>
      </c>
      <c r="E12" s="17">
        <v>479.15</v>
      </c>
      <c r="F12" s="17">
        <v>570.66</v>
      </c>
      <c r="G12" s="17">
        <v>599.27</v>
      </c>
      <c r="H12" s="17">
        <v>847.33</v>
      </c>
      <c r="I12" s="17">
        <v>1104.3316666666667</v>
      </c>
      <c r="J12" s="17">
        <v>1251.2441666666668</v>
      </c>
      <c r="K12" s="17">
        <v>1307.8791666666668</v>
      </c>
      <c r="L12" s="17">
        <v>1445.77</v>
      </c>
      <c r="M12" s="17">
        <v>1594.3933333333332</v>
      </c>
      <c r="N12" s="17">
        <v>1634.3170822220668</v>
      </c>
      <c r="O12" s="17">
        <v>2101.16</v>
      </c>
      <c r="P12" s="17">
        <v>2473.1999999999998</v>
      </c>
      <c r="Q12" s="17">
        <v>2283.44</v>
      </c>
      <c r="R12" s="17">
        <v>2357.85</v>
      </c>
      <c r="S12" s="17">
        <v>2406.71</v>
      </c>
      <c r="T12" s="17">
        <v>2844.66</v>
      </c>
    </row>
    <row r="13" spans="1:20" s="32" customFormat="1" ht="12.75" customHeight="1">
      <c r="A13" s="73" t="s">
        <v>3018</v>
      </c>
      <c r="B13" s="74" t="s">
        <v>15</v>
      </c>
      <c r="C13" s="17">
        <v>362.59</v>
      </c>
      <c r="D13" s="17">
        <v>326.33682320573206</v>
      </c>
      <c r="E13" s="17">
        <v>504.23</v>
      </c>
      <c r="F13" s="17">
        <v>626.87</v>
      </c>
      <c r="G13" s="17">
        <v>830.87</v>
      </c>
      <c r="H13" s="17">
        <v>970.09</v>
      </c>
      <c r="I13" s="17">
        <v>1145.6458333333333</v>
      </c>
      <c r="J13" s="17">
        <v>1209.5591666666667</v>
      </c>
      <c r="K13" s="17">
        <v>1271.8283333333334</v>
      </c>
      <c r="L13" s="17">
        <v>1356.3433333333332</v>
      </c>
      <c r="M13" s="17">
        <v>1513.4666666666669</v>
      </c>
      <c r="N13" s="17">
        <v>1658.0538781752639</v>
      </c>
      <c r="O13" s="17">
        <v>2241.58</v>
      </c>
      <c r="P13" s="17">
        <v>2598.31</v>
      </c>
      <c r="Q13" s="17">
        <v>2327.25</v>
      </c>
      <c r="R13" s="17">
        <v>2463.04</v>
      </c>
      <c r="S13" s="17">
        <v>2542.56</v>
      </c>
      <c r="T13" s="17">
        <v>3060.07</v>
      </c>
    </row>
    <row r="14" spans="1:20" s="32" customFormat="1" ht="12.75" customHeight="1">
      <c r="A14" s="73" t="s">
        <v>3019</v>
      </c>
      <c r="B14" s="74" t="s">
        <v>15</v>
      </c>
      <c r="C14" s="17">
        <v>381.72</v>
      </c>
      <c r="D14" s="17">
        <v>341.05883425340778</v>
      </c>
      <c r="E14" s="17">
        <v>524.86</v>
      </c>
      <c r="F14" s="17">
        <v>644.75</v>
      </c>
      <c r="G14" s="17">
        <v>740.74</v>
      </c>
      <c r="H14" s="17">
        <v>903.16</v>
      </c>
      <c r="I14" s="17">
        <v>1080.905</v>
      </c>
      <c r="J14" s="17">
        <v>1148.8683333333333</v>
      </c>
      <c r="K14" s="17">
        <v>1217.7650000000001</v>
      </c>
      <c r="L14" s="17">
        <v>1301.5458333333333</v>
      </c>
      <c r="M14" s="17">
        <v>1351.8491666666666</v>
      </c>
      <c r="N14" s="17">
        <v>1443.3426062451083</v>
      </c>
      <c r="O14" s="17">
        <v>2119.0500000000002</v>
      </c>
      <c r="P14" s="17">
        <v>2426.39</v>
      </c>
      <c r="Q14" s="17">
        <v>2220.5500000000002</v>
      </c>
      <c r="R14" s="17">
        <v>2333.3000000000002</v>
      </c>
      <c r="S14" s="17">
        <v>2426.4699999999998</v>
      </c>
      <c r="T14" s="17">
        <v>2725.1</v>
      </c>
    </row>
    <row r="15" spans="1:20" s="32" customFormat="1" ht="12.75" customHeight="1">
      <c r="A15" s="73" t="s">
        <v>3020</v>
      </c>
      <c r="B15" s="74" t="s">
        <v>15</v>
      </c>
      <c r="C15" s="17">
        <v>317.38</v>
      </c>
      <c r="D15" s="17">
        <v>320.39025853621041</v>
      </c>
      <c r="E15" s="17">
        <v>429.57</v>
      </c>
      <c r="F15" s="17">
        <v>551.39</v>
      </c>
      <c r="G15" s="17">
        <v>585.48</v>
      </c>
      <c r="H15" s="17">
        <v>795.48</v>
      </c>
      <c r="I15" s="17">
        <v>1024.3566666666668</v>
      </c>
      <c r="J15" s="17">
        <v>1130.1891666666666</v>
      </c>
      <c r="K15" s="17">
        <v>1242.2633333333333</v>
      </c>
      <c r="L15" s="17">
        <v>1355.3941666666667</v>
      </c>
      <c r="M15" s="17">
        <v>1441.4508333333333</v>
      </c>
      <c r="N15" s="17">
        <v>1561.2392137751763</v>
      </c>
      <c r="O15" s="17">
        <v>2140.7600000000002</v>
      </c>
      <c r="P15" s="17">
        <v>2645.02</v>
      </c>
      <c r="Q15" s="17">
        <v>2330.9</v>
      </c>
      <c r="R15" s="17">
        <v>2561.98</v>
      </c>
      <c r="S15" s="17">
        <v>2675.96</v>
      </c>
      <c r="T15" s="17">
        <v>3010.95</v>
      </c>
    </row>
    <row r="16" spans="1:20" s="32" customFormat="1" ht="12.75" customHeight="1">
      <c r="A16" s="73" t="s">
        <v>3021</v>
      </c>
      <c r="B16" s="74" t="s">
        <v>15</v>
      </c>
      <c r="C16" s="17">
        <v>331.29</v>
      </c>
      <c r="D16" s="17">
        <v>321.90342772562525</v>
      </c>
      <c r="E16" s="17">
        <v>464.55</v>
      </c>
      <c r="F16" s="17">
        <v>569.54</v>
      </c>
      <c r="G16" s="17">
        <v>662.18</v>
      </c>
      <c r="H16" s="17">
        <v>899.14</v>
      </c>
      <c r="I16" s="17">
        <v>1029.9691666666668</v>
      </c>
      <c r="J16" s="17">
        <v>1121.7349999999999</v>
      </c>
      <c r="K16" s="17">
        <v>1156.8991666666668</v>
      </c>
      <c r="L16" s="17">
        <v>1190.1116666666667</v>
      </c>
      <c r="M16" s="17">
        <v>1306.0783333333334</v>
      </c>
      <c r="N16" s="17">
        <v>1437.8470512065624</v>
      </c>
      <c r="O16" s="17">
        <v>2056.5700000000002</v>
      </c>
      <c r="P16" s="17">
        <v>2464.31</v>
      </c>
      <c r="Q16" s="17">
        <v>2249.7600000000002</v>
      </c>
      <c r="R16" s="17">
        <v>2417.96</v>
      </c>
      <c r="S16" s="17">
        <v>2342.1999999999998</v>
      </c>
      <c r="T16" s="17">
        <v>2847.22</v>
      </c>
    </row>
    <row r="17" spans="1:20" s="32" customFormat="1" ht="12.75" customHeight="1" thickBot="1">
      <c r="A17" s="136" t="s">
        <v>3022</v>
      </c>
      <c r="B17" s="214" t="s">
        <v>15</v>
      </c>
      <c r="C17" s="87">
        <v>401.71</v>
      </c>
      <c r="D17" s="87">
        <v>343.63991859739531</v>
      </c>
      <c r="E17" s="87">
        <v>567.33000000000004</v>
      </c>
      <c r="F17" s="87">
        <v>727.92</v>
      </c>
      <c r="G17" s="87">
        <v>837.79</v>
      </c>
      <c r="H17" s="87">
        <v>1134</v>
      </c>
      <c r="I17" s="87">
        <v>1165.2075</v>
      </c>
      <c r="J17" s="87">
        <v>1253.67</v>
      </c>
      <c r="K17" s="87">
        <v>1278.7533333333333</v>
      </c>
      <c r="L17" s="87">
        <v>1367.155</v>
      </c>
      <c r="M17" s="87">
        <v>1465.405</v>
      </c>
      <c r="N17" s="87">
        <v>1614.0179851169923</v>
      </c>
      <c r="O17" s="87">
        <v>2229.86</v>
      </c>
      <c r="P17" s="87">
        <v>2604.83</v>
      </c>
      <c r="Q17" s="87">
        <v>2402.5700000000002</v>
      </c>
      <c r="R17" s="87">
        <v>2453.7399999999998</v>
      </c>
      <c r="S17" s="87">
        <v>2547.23</v>
      </c>
      <c r="T17" s="87">
        <v>3015.52</v>
      </c>
    </row>
    <row r="18" spans="1:20" s="32" customFormat="1" ht="5.0999999999999996" customHeight="1">
      <c r="A18" s="30"/>
      <c r="N18" s="30"/>
    </row>
    <row r="19" spans="1:20" s="32" customFormat="1" ht="12.75" customHeight="1">
      <c r="A19" s="131" t="s">
        <v>2909</v>
      </c>
      <c r="N19" s="213"/>
      <c r="O19" s="130"/>
      <c r="P19" s="130"/>
    </row>
    <row r="20" spans="1:20" s="32" customFormat="1" ht="12.75" customHeight="1">
      <c r="A20" s="146"/>
    </row>
  </sheetData>
  <mergeCells count="16">
    <mergeCell ref="K6:K7"/>
    <mergeCell ref="G6:G7"/>
    <mergeCell ref="H6:H7"/>
    <mergeCell ref="I6:I7"/>
    <mergeCell ref="J6:J7"/>
    <mergeCell ref="Q6:T6"/>
    <mergeCell ref="N6:N7"/>
    <mergeCell ref="O6:O7"/>
    <mergeCell ref="P6:P7"/>
    <mergeCell ref="L6:L7"/>
    <mergeCell ref="M6:M7"/>
    <mergeCell ref="D6:D7"/>
    <mergeCell ref="E6:E7"/>
    <mergeCell ref="F6:F7"/>
    <mergeCell ref="B6:B7"/>
    <mergeCell ref="C6:C7"/>
  </mergeCells>
  <hyperlinks>
    <hyperlink ref="A1" location="'Table of contents'!A1" display="вернуться на заглавную стр. (содержание)"/>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60"/>
  <sheetViews>
    <sheetView zoomScale="80" zoomScaleNormal="80" workbookViewId="0">
      <pane xSplit="1" topLeftCell="B1" activePane="topRight" state="frozen"/>
      <selection pane="topRight" activeCell="E22" sqref="E22"/>
    </sheetView>
  </sheetViews>
  <sheetFormatPr defaultRowHeight="15"/>
  <cols>
    <col min="1" max="1" width="66.5703125" style="34" customWidth="1"/>
    <col min="2" max="16384" width="9.140625" style="34"/>
  </cols>
  <sheetData>
    <row r="1" spans="1:118" ht="15" customHeight="1">
      <c r="A1" s="691" t="s">
        <v>3025</v>
      </c>
    </row>
    <row r="2" spans="1:118" ht="5.0999999999999996" customHeight="1">
      <c r="A2" s="65"/>
    </row>
    <row r="3" spans="1:118" s="215" customFormat="1" ht="18.75" customHeight="1">
      <c r="A3" s="723" t="s">
        <v>3048</v>
      </c>
    </row>
    <row r="4" spans="1:118" s="215" customFormat="1" ht="5.0999999999999996" customHeight="1">
      <c r="A4" s="203"/>
    </row>
    <row r="5" spans="1:118" s="202" customFormat="1" ht="12.75" customHeight="1" thickBot="1">
      <c r="A5" s="690" t="s">
        <v>2799</v>
      </c>
      <c r="B5" s="207"/>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7"/>
      <c r="AH5" s="207"/>
      <c r="AI5" s="207"/>
      <c r="AJ5" s="207"/>
      <c r="AK5" s="207"/>
      <c r="AL5" s="207"/>
      <c r="AM5" s="207"/>
      <c r="AN5" s="207"/>
      <c r="AO5" s="207"/>
      <c r="AP5" s="207"/>
      <c r="AQ5" s="207"/>
      <c r="AR5" s="207"/>
      <c r="AS5" s="207"/>
      <c r="AT5" s="207"/>
      <c r="AU5" s="207"/>
      <c r="AV5" s="207"/>
      <c r="AW5" s="207"/>
      <c r="AX5" s="207"/>
      <c r="AY5" s="207"/>
      <c r="AZ5" s="207"/>
      <c r="BA5" s="207"/>
      <c r="BB5" s="207"/>
      <c r="BC5" s="207"/>
      <c r="BD5" s="207"/>
      <c r="BE5" s="207"/>
      <c r="BF5" s="207"/>
      <c r="BG5" s="207"/>
      <c r="BH5" s="207"/>
      <c r="BI5" s="207"/>
      <c r="BJ5" s="207"/>
      <c r="BK5" s="207"/>
      <c r="BL5" s="207"/>
      <c r="BM5" s="207"/>
      <c r="BN5" s="207"/>
      <c r="BO5" s="207"/>
      <c r="BP5" s="207"/>
      <c r="BQ5" s="207"/>
      <c r="BR5" s="207"/>
      <c r="BS5" s="207"/>
      <c r="BT5" s="207"/>
      <c r="BU5" s="207"/>
      <c r="BV5" s="207"/>
      <c r="BW5" s="207"/>
      <c r="BX5" s="207"/>
      <c r="BY5" s="207"/>
      <c r="BZ5" s="207"/>
      <c r="CA5" s="207"/>
      <c r="CB5" s="207"/>
      <c r="CC5" s="207"/>
      <c r="CD5" s="207"/>
      <c r="CE5" s="207"/>
      <c r="CF5" s="207"/>
      <c r="CG5" s="207"/>
      <c r="CH5" s="207"/>
      <c r="CI5" s="207"/>
      <c r="CJ5" s="207"/>
      <c r="CK5" s="207"/>
      <c r="CL5" s="207"/>
      <c r="CM5" s="207"/>
      <c r="CN5" s="207"/>
      <c r="CO5" s="207"/>
      <c r="CP5" s="207"/>
      <c r="CQ5" s="207"/>
      <c r="CR5" s="207"/>
      <c r="CS5" s="207"/>
      <c r="CT5" s="207"/>
      <c r="CU5" s="207"/>
      <c r="CV5" s="207"/>
      <c r="CW5" s="207"/>
      <c r="CX5" s="207"/>
      <c r="CY5" s="207"/>
      <c r="CZ5" s="207"/>
      <c r="DA5" s="207"/>
      <c r="DB5" s="207"/>
      <c r="DC5" s="207"/>
      <c r="DD5" s="207"/>
      <c r="DE5" s="207"/>
      <c r="DF5" s="207"/>
      <c r="DG5" s="207"/>
      <c r="DH5" s="207"/>
      <c r="DI5" s="207"/>
      <c r="DJ5" s="207"/>
      <c r="DK5" s="207"/>
      <c r="DL5" s="207"/>
      <c r="DM5" s="207"/>
      <c r="DN5" s="207"/>
    </row>
    <row r="6" spans="1:118" s="32" customFormat="1" ht="17.100000000000001" customHeight="1">
      <c r="A6" s="1052"/>
      <c r="B6" s="1050">
        <v>1999</v>
      </c>
      <c r="C6" s="1048" t="s">
        <v>6</v>
      </c>
      <c r="D6" s="1048"/>
      <c r="E6" s="1048"/>
      <c r="F6" s="1048"/>
      <c r="G6" s="1048"/>
      <c r="H6" s="1048"/>
      <c r="I6" s="1048"/>
      <c r="J6" s="1048"/>
      <c r="K6" s="1048"/>
      <c r="L6" s="1048"/>
      <c r="M6" s="1048"/>
      <c r="N6" s="1049"/>
      <c r="O6" s="1050">
        <v>2000</v>
      </c>
      <c r="P6" s="1048" t="s">
        <v>7</v>
      </c>
      <c r="Q6" s="1048"/>
      <c r="R6" s="1048"/>
      <c r="S6" s="1048"/>
      <c r="T6" s="1048"/>
      <c r="U6" s="1048"/>
      <c r="V6" s="1048"/>
      <c r="W6" s="1048"/>
      <c r="X6" s="1048"/>
      <c r="Y6" s="1048"/>
      <c r="Z6" s="1048"/>
      <c r="AA6" s="1049"/>
      <c r="AB6" s="1050">
        <v>2001</v>
      </c>
      <c r="AC6" s="1048" t="s">
        <v>8</v>
      </c>
      <c r="AD6" s="1048"/>
      <c r="AE6" s="1048"/>
      <c r="AF6" s="1048"/>
      <c r="AG6" s="1048"/>
      <c r="AH6" s="1048"/>
      <c r="AI6" s="1048"/>
      <c r="AJ6" s="1048"/>
      <c r="AK6" s="1048"/>
      <c r="AL6" s="1048"/>
      <c r="AM6" s="1048"/>
      <c r="AN6" s="1049"/>
      <c r="AO6" s="1050">
        <v>2002</v>
      </c>
      <c r="AP6" s="1048" t="s">
        <v>9</v>
      </c>
      <c r="AQ6" s="1048"/>
      <c r="AR6" s="1048"/>
      <c r="AS6" s="1048"/>
      <c r="AT6" s="1048"/>
      <c r="AU6" s="1048"/>
      <c r="AV6" s="1048"/>
      <c r="AW6" s="1048"/>
      <c r="AX6" s="1048"/>
      <c r="AY6" s="1048"/>
      <c r="AZ6" s="1048"/>
      <c r="BA6" s="1049"/>
      <c r="BB6" s="1050">
        <v>2003</v>
      </c>
      <c r="BC6" s="1048" t="s">
        <v>10</v>
      </c>
      <c r="BD6" s="1048"/>
      <c r="BE6" s="1048"/>
      <c r="BF6" s="1048"/>
      <c r="BG6" s="1048"/>
      <c r="BH6" s="1048"/>
      <c r="BI6" s="1048"/>
      <c r="BJ6" s="1048"/>
      <c r="BK6" s="1048"/>
      <c r="BL6" s="1048"/>
      <c r="BM6" s="1048"/>
      <c r="BN6" s="1049"/>
      <c r="BO6" s="1050">
        <v>2004</v>
      </c>
      <c r="BP6" s="1048" t="s">
        <v>11</v>
      </c>
      <c r="BQ6" s="1048"/>
      <c r="BR6" s="1048"/>
      <c r="BS6" s="1048"/>
      <c r="BT6" s="1048"/>
      <c r="BU6" s="1048"/>
      <c r="BV6" s="1048"/>
      <c r="BW6" s="1048"/>
      <c r="BX6" s="1048"/>
      <c r="BY6" s="1048"/>
      <c r="BZ6" s="1048"/>
      <c r="CA6" s="1049"/>
      <c r="CB6" s="1050">
        <v>2005</v>
      </c>
      <c r="CC6" s="1048" t="s">
        <v>12</v>
      </c>
      <c r="CD6" s="1048"/>
      <c r="CE6" s="1048"/>
      <c r="CF6" s="1048"/>
      <c r="CG6" s="1048"/>
      <c r="CH6" s="1048"/>
      <c r="CI6" s="1048"/>
      <c r="CJ6" s="1048"/>
      <c r="CK6" s="1048"/>
      <c r="CL6" s="1048"/>
      <c r="CM6" s="1048"/>
      <c r="CN6" s="1049"/>
      <c r="CO6" s="1050">
        <v>2006</v>
      </c>
      <c r="CP6" s="1048" t="s">
        <v>13</v>
      </c>
      <c r="CQ6" s="1048"/>
      <c r="CR6" s="1048"/>
      <c r="CS6" s="1048"/>
      <c r="CT6" s="1048"/>
      <c r="CU6" s="1048"/>
      <c r="CV6" s="1048"/>
      <c r="CW6" s="1048"/>
      <c r="CX6" s="1048"/>
      <c r="CY6" s="1048"/>
      <c r="CZ6" s="1048"/>
      <c r="DA6" s="1049"/>
      <c r="DB6" s="1050">
        <v>2007</v>
      </c>
      <c r="DC6" s="1048">
        <v>2007</v>
      </c>
      <c r="DD6" s="1048"/>
      <c r="DE6" s="1048"/>
      <c r="DF6" s="1048"/>
      <c r="DG6" s="1048"/>
      <c r="DH6" s="1048"/>
      <c r="DI6" s="1048"/>
      <c r="DJ6" s="1048"/>
      <c r="DK6" s="1048"/>
      <c r="DL6" s="1048"/>
      <c r="DM6" s="1048"/>
      <c r="DN6" s="1049"/>
    </row>
    <row r="7" spans="1:118" s="32" customFormat="1" ht="17.100000000000001" customHeight="1" thickBot="1">
      <c r="A7" s="1053"/>
      <c r="B7" s="1051"/>
      <c r="C7" s="673" t="s">
        <v>2646</v>
      </c>
      <c r="D7" s="673" t="s">
        <v>2647</v>
      </c>
      <c r="E7" s="673" t="s">
        <v>2648</v>
      </c>
      <c r="F7" s="673" t="s">
        <v>2649</v>
      </c>
      <c r="G7" s="673" t="s">
        <v>2650</v>
      </c>
      <c r="H7" s="673" t="s">
        <v>2651</v>
      </c>
      <c r="I7" s="673" t="s">
        <v>2652</v>
      </c>
      <c r="J7" s="673" t="s">
        <v>2653</v>
      </c>
      <c r="K7" s="673" t="s">
        <v>2654</v>
      </c>
      <c r="L7" s="673" t="s">
        <v>2655</v>
      </c>
      <c r="M7" s="673" t="s">
        <v>2656</v>
      </c>
      <c r="N7" s="673" t="s">
        <v>2657</v>
      </c>
      <c r="O7" s="1051"/>
      <c r="P7" s="673" t="s">
        <v>2646</v>
      </c>
      <c r="Q7" s="673" t="s">
        <v>2647</v>
      </c>
      <c r="R7" s="673" t="s">
        <v>2648</v>
      </c>
      <c r="S7" s="673" t="s">
        <v>2649</v>
      </c>
      <c r="T7" s="673" t="s">
        <v>2650</v>
      </c>
      <c r="U7" s="673" t="s">
        <v>2651</v>
      </c>
      <c r="V7" s="673" t="s">
        <v>2652</v>
      </c>
      <c r="W7" s="673" t="s">
        <v>2653</v>
      </c>
      <c r="X7" s="673" t="s">
        <v>2654</v>
      </c>
      <c r="Y7" s="673" t="s">
        <v>2655</v>
      </c>
      <c r="Z7" s="673" t="s">
        <v>2656</v>
      </c>
      <c r="AA7" s="673" t="s">
        <v>2657</v>
      </c>
      <c r="AB7" s="1051"/>
      <c r="AC7" s="673" t="s">
        <v>2646</v>
      </c>
      <c r="AD7" s="673" t="s">
        <v>2647</v>
      </c>
      <c r="AE7" s="673" t="s">
        <v>2648</v>
      </c>
      <c r="AF7" s="673" t="s">
        <v>2649</v>
      </c>
      <c r="AG7" s="673" t="s">
        <v>2650</v>
      </c>
      <c r="AH7" s="673" t="s">
        <v>2651</v>
      </c>
      <c r="AI7" s="673" t="s">
        <v>2652</v>
      </c>
      <c r="AJ7" s="673" t="s">
        <v>2653</v>
      </c>
      <c r="AK7" s="673" t="s">
        <v>2654</v>
      </c>
      <c r="AL7" s="673" t="s">
        <v>2655</v>
      </c>
      <c r="AM7" s="673" t="s">
        <v>2656</v>
      </c>
      <c r="AN7" s="673" t="s">
        <v>2657</v>
      </c>
      <c r="AO7" s="1051"/>
      <c r="AP7" s="673" t="s">
        <v>2646</v>
      </c>
      <c r="AQ7" s="673" t="s">
        <v>2647</v>
      </c>
      <c r="AR7" s="673" t="s">
        <v>2648</v>
      </c>
      <c r="AS7" s="673" t="s">
        <v>2649</v>
      </c>
      <c r="AT7" s="673" t="s">
        <v>2650</v>
      </c>
      <c r="AU7" s="673" t="s">
        <v>2651</v>
      </c>
      <c r="AV7" s="673" t="s">
        <v>2652</v>
      </c>
      <c r="AW7" s="673" t="s">
        <v>2653</v>
      </c>
      <c r="AX7" s="673" t="s">
        <v>2654</v>
      </c>
      <c r="AY7" s="673" t="s">
        <v>2655</v>
      </c>
      <c r="AZ7" s="673" t="s">
        <v>2656</v>
      </c>
      <c r="BA7" s="673" t="s">
        <v>2657</v>
      </c>
      <c r="BB7" s="1051"/>
      <c r="BC7" s="673" t="s">
        <v>2646</v>
      </c>
      <c r="BD7" s="673" t="s">
        <v>2647</v>
      </c>
      <c r="BE7" s="673" t="s">
        <v>2648</v>
      </c>
      <c r="BF7" s="673" t="s">
        <v>2649</v>
      </c>
      <c r="BG7" s="673" t="s">
        <v>2650</v>
      </c>
      <c r="BH7" s="673" t="s">
        <v>2651</v>
      </c>
      <c r="BI7" s="673" t="s">
        <v>2652</v>
      </c>
      <c r="BJ7" s="673" t="s">
        <v>2653</v>
      </c>
      <c r="BK7" s="673" t="s">
        <v>2654</v>
      </c>
      <c r="BL7" s="673" t="s">
        <v>2655</v>
      </c>
      <c r="BM7" s="673" t="s">
        <v>2656</v>
      </c>
      <c r="BN7" s="673" t="s">
        <v>2657</v>
      </c>
      <c r="BO7" s="1051"/>
      <c r="BP7" s="673" t="s">
        <v>2646</v>
      </c>
      <c r="BQ7" s="673" t="s">
        <v>2647</v>
      </c>
      <c r="BR7" s="673" t="s">
        <v>2648</v>
      </c>
      <c r="BS7" s="673" t="s">
        <v>2649</v>
      </c>
      <c r="BT7" s="673" t="s">
        <v>2650</v>
      </c>
      <c r="BU7" s="673" t="s">
        <v>2651</v>
      </c>
      <c r="BV7" s="673" t="s">
        <v>2652</v>
      </c>
      <c r="BW7" s="673" t="s">
        <v>2653</v>
      </c>
      <c r="BX7" s="673" t="s">
        <v>2654</v>
      </c>
      <c r="BY7" s="673" t="s">
        <v>2655</v>
      </c>
      <c r="BZ7" s="673" t="s">
        <v>2656</v>
      </c>
      <c r="CA7" s="673" t="s">
        <v>2657</v>
      </c>
      <c r="CB7" s="1051"/>
      <c r="CC7" s="673" t="s">
        <v>2646</v>
      </c>
      <c r="CD7" s="673" t="s">
        <v>2647</v>
      </c>
      <c r="CE7" s="673" t="s">
        <v>2648</v>
      </c>
      <c r="CF7" s="673" t="s">
        <v>2649</v>
      </c>
      <c r="CG7" s="673" t="s">
        <v>2650</v>
      </c>
      <c r="CH7" s="673" t="s">
        <v>2651</v>
      </c>
      <c r="CI7" s="673" t="s">
        <v>2652</v>
      </c>
      <c r="CJ7" s="673" t="s">
        <v>2653</v>
      </c>
      <c r="CK7" s="673" t="s">
        <v>2654</v>
      </c>
      <c r="CL7" s="673" t="s">
        <v>2655</v>
      </c>
      <c r="CM7" s="673" t="s">
        <v>2656</v>
      </c>
      <c r="CN7" s="673" t="s">
        <v>2657</v>
      </c>
      <c r="CO7" s="1051"/>
      <c r="CP7" s="673" t="s">
        <v>2646</v>
      </c>
      <c r="CQ7" s="673" t="s">
        <v>2647</v>
      </c>
      <c r="CR7" s="673" t="s">
        <v>2648</v>
      </c>
      <c r="CS7" s="673" t="s">
        <v>2649</v>
      </c>
      <c r="CT7" s="673" t="s">
        <v>2650</v>
      </c>
      <c r="CU7" s="673" t="s">
        <v>2651</v>
      </c>
      <c r="CV7" s="673" t="s">
        <v>2652</v>
      </c>
      <c r="CW7" s="673" t="s">
        <v>2653</v>
      </c>
      <c r="CX7" s="673" t="s">
        <v>2654</v>
      </c>
      <c r="CY7" s="673" t="s">
        <v>2655</v>
      </c>
      <c r="CZ7" s="673" t="s">
        <v>2656</v>
      </c>
      <c r="DA7" s="673" t="s">
        <v>2657</v>
      </c>
      <c r="DB7" s="1051"/>
      <c r="DC7" s="673" t="s">
        <v>2646</v>
      </c>
      <c r="DD7" s="673" t="s">
        <v>2647</v>
      </c>
      <c r="DE7" s="673" t="s">
        <v>2648</v>
      </c>
      <c r="DF7" s="673" t="s">
        <v>2649</v>
      </c>
      <c r="DG7" s="673" t="s">
        <v>2650</v>
      </c>
      <c r="DH7" s="673" t="s">
        <v>2651</v>
      </c>
      <c r="DI7" s="673" t="s">
        <v>2652</v>
      </c>
      <c r="DJ7" s="673" t="s">
        <v>2653</v>
      </c>
      <c r="DK7" s="673" t="s">
        <v>2654</v>
      </c>
      <c r="DL7" s="673" t="s">
        <v>2655</v>
      </c>
      <c r="DM7" s="673" t="s">
        <v>2656</v>
      </c>
      <c r="DN7" s="673" t="s">
        <v>2657</v>
      </c>
    </row>
    <row r="8" spans="1:118" s="201" customFormat="1" ht="5.0999999999999996" customHeight="1">
      <c r="A8" s="183"/>
      <c r="B8" s="184"/>
      <c r="C8" s="184"/>
      <c r="D8" s="184"/>
      <c r="E8" s="184"/>
      <c r="F8" s="184"/>
      <c r="G8" s="184"/>
      <c r="H8" s="184"/>
      <c r="I8" s="184"/>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184"/>
      <c r="AI8" s="184"/>
      <c r="AJ8" s="184"/>
      <c r="AK8" s="184"/>
      <c r="AL8" s="184"/>
      <c r="AM8" s="184"/>
      <c r="AN8" s="184"/>
      <c r="AO8" s="184"/>
      <c r="AP8" s="184"/>
      <c r="AQ8" s="184"/>
      <c r="AR8" s="184"/>
      <c r="AS8" s="184"/>
      <c r="AT8" s="184"/>
      <c r="AU8" s="184"/>
      <c r="AV8" s="184"/>
      <c r="AW8" s="184"/>
      <c r="AX8" s="184"/>
      <c r="AY8" s="184"/>
      <c r="AZ8" s="184"/>
      <c r="BA8" s="184"/>
      <c r="BB8" s="184"/>
      <c r="BC8" s="184"/>
      <c r="BD8" s="184"/>
      <c r="BE8" s="184"/>
      <c r="BF8" s="184"/>
      <c r="BG8" s="184"/>
      <c r="BH8" s="184"/>
      <c r="BI8" s="184"/>
      <c r="BJ8" s="184"/>
      <c r="BK8" s="184"/>
      <c r="BL8" s="184"/>
      <c r="BM8" s="184"/>
      <c r="BN8" s="184"/>
      <c r="BO8" s="184"/>
      <c r="BP8" s="184"/>
      <c r="BQ8" s="184"/>
      <c r="BR8" s="184"/>
      <c r="BS8" s="184"/>
      <c r="BT8" s="184"/>
      <c r="BU8" s="184"/>
      <c r="BV8" s="184"/>
      <c r="BW8" s="184"/>
      <c r="BX8" s="184"/>
      <c r="BY8" s="184"/>
      <c r="BZ8" s="184"/>
      <c r="CA8" s="184"/>
      <c r="CB8" s="184"/>
      <c r="CC8" s="184"/>
      <c r="CD8" s="184"/>
      <c r="CE8" s="184"/>
      <c r="CF8" s="184"/>
      <c r="CG8" s="184"/>
      <c r="CH8" s="184"/>
      <c r="CI8" s="184"/>
      <c r="CJ8" s="184"/>
      <c r="CK8" s="184"/>
      <c r="CL8" s="184"/>
      <c r="CM8" s="184"/>
      <c r="CN8" s="184"/>
      <c r="CO8" s="184"/>
      <c r="CP8" s="184"/>
      <c r="CQ8" s="184"/>
      <c r="CR8" s="184"/>
      <c r="CS8" s="184"/>
      <c r="CT8" s="184"/>
      <c r="CU8" s="184"/>
      <c r="CV8" s="184"/>
      <c r="CW8" s="184"/>
      <c r="CX8" s="184"/>
      <c r="CY8" s="184"/>
      <c r="CZ8" s="184"/>
      <c r="DA8" s="184"/>
      <c r="DB8" s="184"/>
      <c r="DC8" s="184"/>
      <c r="DD8" s="184"/>
      <c r="DE8" s="184"/>
      <c r="DF8" s="184"/>
      <c r="DG8" s="184"/>
      <c r="DH8" s="184"/>
      <c r="DI8" s="184"/>
      <c r="DJ8" s="184"/>
      <c r="DK8" s="184"/>
      <c r="DL8" s="184"/>
      <c r="DM8" s="184"/>
      <c r="DN8" s="184"/>
    </row>
    <row r="9" spans="1:118" s="201" customFormat="1" ht="12.75" customHeight="1">
      <c r="A9" s="186" t="s">
        <v>3027</v>
      </c>
      <c r="B9" s="188">
        <f>SUM(C9:N9)</f>
        <v>30912.9</v>
      </c>
      <c r="C9" s="188">
        <v>2066.4</v>
      </c>
      <c r="D9" s="188">
        <v>1819.1</v>
      </c>
      <c r="E9" s="188">
        <v>2092.9</v>
      </c>
      <c r="F9" s="188">
        <v>1995.9</v>
      </c>
      <c r="G9" s="188">
        <v>2174.1999999999998</v>
      </c>
      <c r="H9" s="188">
        <v>2118.6</v>
      </c>
      <c r="I9" s="188">
        <v>2812.3</v>
      </c>
      <c r="J9" s="188">
        <v>2530.6999999999998</v>
      </c>
      <c r="K9" s="188">
        <v>3246.5</v>
      </c>
      <c r="L9" s="188">
        <v>3241.5</v>
      </c>
      <c r="M9" s="188">
        <v>3568.1</v>
      </c>
      <c r="N9" s="188">
        <v>3246.7</v>
      </c>
      <c r="O9" s="188">
        <f>SUM(P9:AA9)</f>
        <v>41407.9</v>
      </c>
      <c r="P9" s="188">
        <v>2595.4</v>
      </c>
      <c r="Q9" s="188">
        <v>2890.2</v>
      </c>
      <c r="R9" s="188">
        <v>2863.1</v>
      </c>
      <c r="S9" s="188">
        <v>2609.5</v>
      </c>
      <c r="T9" s="188">
        <v>3554.6</v>
      </c>
      <c r="U9" s="188">
        <v>3783.3</v>
      </c>
      <c r="V9" s="188">
        <v>4090.6</v>
      </c>
      <c r="W9" s="188">
        <v>3811.3</v>
      </c>
      <c r="X9" s="188">
        <v>3419</v>
      </c>
      <c r="Y9" s="188">
        <v>3527.8</v>
      </c>
      <c r="Z9" s="188">
        <v>4623.3999999999996</v>
      </c>
      <c r="AA9" s="188">
        <v>3639.7</v>
      </c>
      <c r="AB9" s="188">
        <f>SUM(AC9:AN9)</f>
        <v>44595.4</v>
      </c>
      <c r="AC9" s="188">
        <v>3984</v>
      </c>
      <c r="AD9" s="188">
        <v>3283.4</v>
      </c>
      <c r="AE9" s="188">
        <v>3609.2</v>
      </c>
      <c r="AF9" s="188">
        <v>3085.4</v>
      </c>
      <c r="AG9" s="188">
        <v>3148</v>
      </c>
      <c r="AH9" s="188">
        <v>3832.6</v>
      </c>
      <c r="AI9" s="188">
        <v>4120.7</v>
      </c>
      <c r="AJ9" s="188">
        <v>3524.9</v>
      </c>
      <c r="AK9" s="188">
        <v>3851.7</v>
      </c>
      <c r="AL9" s="188">
        <v>3964</v>
      </c>
      <c r="AM9" s="188">
        <v>4315.2</v>
      </c>
      <c r="AN9" s="188">
        <v>3876.3</v>
      </c>
      <c r="AO9" s="188">
        <f>SUM(AP9:BA9)</f>
        <v>42465.899999999994</v>
      </c>
      <c r="AP9" s="188">
        <v>3111.6</v>
      </c>
      <c r="AQ9" s="188">
        <v>3587.1</v>
      </c>
      <c r="AR9" s="188">
        <v>3286.7</v>
      </c>
      <c r="AS9" s="188">
        <v>3503.1</v>
      </c>
      <c r="AT9" s="188">
        <v>3063.7</v>
      </c>
      <c r="AU9" s="188">
        <v>3015.8</v>
      </c>
      <c r="AV9" s="188">
        <v>3194.4</v>
      </c>
      <c r="AW9" s="188">
        <v>3321</v>
      </c>
      <c r="AX9" s="188">
        <v>3571.3</v>
      </c>
      <c r="AY9" s="188">
        <v>3571</v>
      </c>
      <c r="AZ9" s="188">
        <v>3807.7</v>
      </c>
      <c r="BA9" s="188">
        <v>5432.5</v>
      </c>
      <c r="BB9" s="188">
        <f>SUM(BC9:BN9)</f>
        <v>48940.1</v>
      </c>
      <c r="BC9" s="580">
        <v>4134.6000000000004</v>
      </c>
      <c r="BD9" s="580">
        <v>3890.4</v>
      </c>
      <c r="BE9" s="580">
        <v>4093.9</v>
      </c>
      <c r="BF9" s="580">
        <v>2910.9</v>
      </c>
      <c r="BG9" s="580">
        <v>2675.7</v>
      </c>
      <c r="BH9" s="580">
        <v>2577.6</v>
      </c>
      <c r="BI9" s="580">
        <v>3518.6</v>
      </c>
      <c r="BJ9" s="580">
        <v>3837.7</v>
      </c>
      <c r="BK9" s="580">
        <v>4533.2</v>
      </c>
      <c r="BL9" s="580">
        <v>4750.5</v>
      </c>
      <c r="BM9" s="580">
        <v>5515.1</v>
      </c>
      <c r="BN9" s="580">
        <v>6501.9</v>
      </c>
      <c r="BO9" s="188">
        <f>SUM(BP9:CA9)</f>
        <v>55118.700000000004</v>
      </c>
      <c r="BP9" s="580">
        <v>4609.7</v>
      </c>
      <c r="BQ9" s="580">
        <v>4630.3</v>
      </c>
      <c r="BR9" s="580">
        <v>5052.5</v>
      </c>
      <c r="BS9" s="580">
        <v>4325.8</v>
      </c>
      <c r="BT9" s="580">
        <v>4481.6000000000004</v>
      </c>
      <c r="BU9" s="580">
        <v>4209.2</v>
      </c>
      <c r="BV9" s="580">
        <v>4088.5</v>
      </c>
      <c r="BW9" s="580">
        <v>4478</v>
      </c>
      <c r="BX9" s="580">
        <v>4536.5</v>
      </c>
      <c r="BY9" s="580">
        <v>4635.1000000000004</v>
      </c>
      <c r="BZ9" s="580">
        <v>4938.6000000000004</v>
      </c>
      <c r="CA9" s="580">
        <v>5132.8999999999996</v>
      </c>
      <c r="CB9" s="188">
        <f>SUM(CC9:CN9)</f>
        <v>51216.7</v>
      </c>
      <c r="CC9" s="188">
        <v>4709.1000000000004</v>
      </c>
      <c r="CD9" s="188">
        <v>4256</v>
      </c>
      <c r="CE9" s="188">
        <v>4286</v>
      </c>
      <c r="CF9" s="188">
        <v>4044.7</v>
      </c>
      <c r="CG9" s="188">
        <v>3974.8</v>
      </c>
      <c r="CH9" s="188">
        <v>4048.8</v>
      </c>
      <c r="CI9" s="188">
        <v>4170.1000000000004</v>
      </c>
      <c r="CJ9" s="188">
        <v>4369.2</v>
      </c>
      <c r="CK9" s="188">
        <v>3984.5</v>
      </c>
      <c r="CL9" s="188">
        <v>4133.2</v>
      </c>
      <c r="CM9" s="188">
        <v>4424.3999999999996</v>
      </c>
      <c r="CN9" s="188">
        <v>4815.8999999999996</v>
      </c>
      <c r="CO9" s="188">
        <f>SUM(CP9:DA9)</f>
        <v>54423.9</v>
      </c>
      <c r="CP9" s="188">
        <v>4944.3</v>
      </c>
      <c r="CQ9" s="188">
        <v>4547.3999999999996</v>
      </c>
      <c r="CR9" s="188">
        <v>4923.2</v>
      </c>
      <c r="CS9" s="188">
        <v>4163.5</v>
      </c>
      <c r="CT9" s="188">
        <v>4763.8</v>
      </c>
      <c r="CU9" s="188">
        <v>4991.1000000000004</v>
      </c>
      <c r="CV9" s="104">
        <v>4301.8</v>
      </c>
      <c r="CW9" s="104">
        <v>4295.3999999999996</v>
      </c>
      <c r="CX9" s="104">
        <v>3756.5</v>
      </c>
      <c r="CY9" s="104">
        <v>3947.6</v>
      </c>
      <c r="CZ9" s="104">
        <v>4670.8999999999996</v>
      </c>
      <c r="DA9" s="104">
        <v>5118.3999999999996</v>
      </c>
      <c r="DB9" s="188">
        <f>SUM(DC9:DN9)</f>
        <v>59823.299999999988</v>
      </c>
      <c r="DC9" s="188">
        <v>4449.8</v>
      </c>
      <c r="DD9" s="188">
        <v>4412.7</v>
      </c>
      <c r="DE9" s="188">
        <v>4678.6000000000004</v>
      </c>
      <c r="DF9" s="188">
        <v>4458.6000000000004</v>
      </c>
      <c r="DG9" s="188">
        <v>4470.8999999999996</v>
      </c>
      <c r="DH9" s="188">
        <v>4906.7</v>
      </c>
      <c r="DI9" s="104">
        <v>5263.5</v>
      </c>
      <c r="DJ9" s="104">
        <v>4886.8</v>
      </c>
      <c r="DK9" s="104">
        <v>4711.6000000000004</v>
      </c>
      <c r="DL9" s="104">
        <v>4251.2</v>
      </c>
      <c r="DM9" s="104">
        <v>6189.2</v>
      </c>
      <c r="DN9" s="104">
        <v>7143.7</v>
      </c>
    </row>
    <row r="10" spans="1:118" s="201" customFormat="1" ht="12.75" customHeight="1">
      <c r="A10" s="190" t="s">
        <v>2892</v>
      </c>
      <c r="B10" s="188"/>
      <c r="C10" s="188"/>
      <c r="D10" s="188"/>
      <c r="E10" s="188"/>
      <c r="F10" s="188"/>
      <c r="G10" s="188"/>
      <c r="H10" s="188"/>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8"/>
      <c r="AS10" s="188"/>
      <c r="AT10" s="188"/>
      <c r="AU10" s="188"/>
      <c r="AV10" s="188"/>
      <c r="AW10" s="188"/>
      <c r="AX10" s="188"/>
      <c r="AY10" s="188"/>
      <c r="AZ10" s="188"/>
      <c r="BA10" s="188"/>
      <c r="BB10" s="188"/>
      <c r="BC10" s="188"/>
      <c r="BD10" s="188"/>
      <c r="BE10" s="188"/>
      <c r="BF10" s="188"/>
      <c r="BG10" s="188"/>
      <c r="BH10" s="188"/>
      <c r="BI10" s="188"/>
      <c r="BJ10" s="188"/>
      <c r="BK10" s="188"/>
      <c r="BL10" s="188"/>
      <c r="BM10" s="188"/>
      <c r="BN10" s="188"/>
      <c r="BO10" s="188"/>
      <c r="BP10" s="188"/>
      <c r="BQ10" s="188"/>
      <c r="BR10" s="188"/>
      <c r="BS10" s="188"/>
      <c r="BT10" s="188"/>
      <c r="BU10" s="188"/>
      <c r="BV10" s="188"/>
      <c r="BW10" s="188"/>
      <c r="BX10" s="188"/>
      <c r="BY10" s="188"/>
      <c r="BZ10" s="188"/>
      <c r="CA10" s="188"/>
      <c r="CB10" s="188"/>
      <c r="CC10" s="188"/>
      <c r="CD10" s="188"/>
      <c r="CE10" s="188"/>
      <c r="CF10" s="188"/>
      <c r="CG10" s="188"/>
      <c r="CH10" s="188"/>
      <c r="CI10" s="188"/>
      <c r="CJ10" s="188"/>
      <c r="CK10" s="188"/>
      <c r="CL10" s="188"/>
      <c r="CM10" s="188"/>
      <c r="CN10" s="188"/>
      <c r="CO10" s="188"/>
      <c r="CP10" s="188"/>
      <c r="CQ10" s="188"/>
      <c r="CR10" s="188"/>
      <c r="CS10" s="188"/>
      <c r="CT10" s="188"/>
      <c r="CU10" s="188"/>
      <c r="CV10" s="17"/>
      <c r="CW10" s="17"/>
      <c r="CX10" s="17"/>
      <c r="CY10" s="17"/>
      <c r="CZ10" s="17"/>
      <c r="DA10" s="17"/>
      <c r="DB10" s="188"/>
      <c r="DC10" s="188"/>
      <c r="DD10" s="188"/>
      <c r="DE10" s="188"/>
      <c r="DF10" s="188"/>
      <c r="DG10" s="188"/>
      <c r="DH10" s="188"/>
      <c r="DI10" s="17"/>
      <c r="DJ10" s="17"/>
      <c r="DK10" s="17"/>
      <c r="DL10" s="17"/>
      <c r="DM10" s="17"/>
      <c r="DN10" s="17"/>
    </row>
    <row r="11" spans="1:118" s="208" customFormat="1" ht="12.75" customHeight="1">
      <c r="A11" s="193" t="s">
        <v>2895</v>
      </c>
      <c r="B11" s="188">
        <f t="shared" ref="B11:B28" si="0">SUM(C11:N11)</f>
        <v>428.8</v>
      </c>
      <c r="C11" s="188">
        <v>24.4</v>
      </c>
      <c r="D11" s="188">
        <v>23</v>
      </c>
      <c r="E11" s="188">
        <v>28.4</v>
      </c>
      <c r="F11" s="188">
        <v>26.3</v>
      </c>
      <c r="G11" s="188">
        <v>33.799999999999997</v>
      </c>
      <c r="H11" s="188">
        <v>44.2</v>
      </c>
      <c r="I11" s="188">
        <v>28.8</v>
      </c>
      <c r="J11" s="188">
        <v>34.5</v>
      </c>
      <c r="K11" s="188">
        <v>42.1</v>
      </c>
      <c r="L11" s="188">
        <v>45.3</v>
      </c>
      <c r="M11" s="188">
        <v>52.3</v>
      </c>
      <c r="N11" s="188">
        <v>45.7</v>
      </c>
      <c r="O11" s="188">
        <f t="shared" ref="O11:O28" si="1">SUM(P11:AA11)</f>
        <v>558.80000000000007</v>
      </c>
      <c r="P11" s="188">
        <v>24.6</v>
      </c>
      <c r="Q11" s="188">
        <v>22.2</v>
      </c>
      <c r="R11" s="188">
        <v>35.700000000000003</v>
      </c>
      <c r="S11" s="188">
        <v>35.9</v>
      </c>
      <c r="T11" s="188">
        <v>41.7</v>
      </c>
      <c r="U11" s="188">
        <v>56.8</v>
      </c>
      <c r="V11" s="188">
        <v>49.1</v>
      </c>
      <c r="W11" s="188">
        <v>49.5</v>
      </c>
      <c r="X11" s="188">
        <v>63.8</v>
      </c>
      <c r="Y11" s="188">
        <v>52.9</v>
      </c>
      <c r="Z11" s="188">
        <v>58.5</v>
      </c>
      <c r="AA11" s="188">
        <v>68.099999999999994</v>
      </c>
      <c r="AB11" s="188">
        <f t="shared" ref="AB11:AB28" si="2">SUM(AC11:AN11)</f>
        <v>634.5</v>
      </c>
      <c r="AC11" s="188">
        <v>42</v>
      </c>
      <c r="AD11" s="188">
        <v>46.7</v>
      </c>
      <c r="AE11" s="188">
        <v>42.6</v>
      </c>
      <c r="AF11" s="188">
        <v>41.3</v>
      </c>
      <c r="AG11" s="188">
        <v>51.2</v>
      </c>
      <c r="AH11" s="188">
        <v>50.4</v>
      </c>
      <c r="AI11" s="188">
        <v>39.5</v>
      </c>
      <c r="AJ11" s="188">
        <v>50.9</v>
      </c>
      <c r="AK11" s="188">
        <v>55.6</v>
      </c>
      <c r="AL11" s="188">
        <v>51.5</v>
      </c>
      <c r="AM11" s="188">
        <v>71.8</v>
      </c>
      <c r="AN11" s="188">
        <v>91</v>
      </c>
      <c r="AO11" s="188">
        <f t="shared" ref="AO11:AO28" si="3">SUM(AP11:BA11)</f>
        <v>683.3</v>
      </c>
      <c r="AP11" s="188">
        <v>42.4</v>
      </c>
      <c r="AQ11" s="188">
        <v>32.1</v>
      </c>
      <c r="AR11" s="188">
        <v>34.200000000000003</v>
      </c>
      <c r="AS11" s="188">
        <v>40.9</v>
      </c>
      <c r="AT11" s="188">
        <v>40.6</v>
      </c>
      <c r="AU11" s="188">
        <v>44.8</v>
      </c>
      <c r="AV11" s="188">
        <v>46</v>
      </c>
      <c r="AW11" s="188">
        <v>76.400000000000006</v>
      </c>
      <c r="AX11" s="188">
        <v>65.599999999999994</v>
      </c>
      <c r="AY11" s="188">
        <v>84.4</v>
      </c>
      <c r="AZ11" s="188">
        <v>84</v>
      </c>
      <c r="BA11" s="188">
        <v>91.9</v>
      </c>
      <c r="BB11" s="188">
        <f t="shared" ref="BB11:BB28" si="4">SUM(BC11:BN11)</f>
        <v>727.6</v>
      </c>
      <c r="BC11" s="580">
        <v>50.4</v>
      </c>
      <c r="BD11" s="580">
        <v>49.8</v>
      </c>
      <c r="BE11" s="580">
        <v>45.5</v>
      </c>
      <c r="BF11" s="580">
        <v>47.3</v>
      </c>
      <c r="BG11" s="580">
        <v>46.4</v>
      </c>
      <c r="BH11" s="580">
        <v>84.8</v>
      </c>
      <c r="BI11" s="580">
        <v>52.7</v>
      </c>
      <c r="BJ11" s="580">
        <v>59.3</v>
      </c>
      <c r="BK11" s="580">
        <v>61.1</v>
      </c>
      <c r="BL11" s="580">
        <v>97</v>
      </c>
      <c r="BM11" s="580">
        <v>41.6</v>
      </c>
      <c r="BN11" s="580">
        <v>91.7</v>
      </c>
      <c r="BO11" s="188">
        <f t="shared" ref="BO11:BO28" si="5">SUM(BP11:CA11)</f>
        <v>1114.8000000000002</v>
      </c>
      <c r="BP11" s="580">
        <v>45.8</v>
      </c>
      <c r="BQ11" s="580">
        <v>42.7</v>
      </c>
      <c r="BR11" s="580">
        <v>65.900000000000006</v>
      </c>
      <c r="BS11" s="580">
        <v>82.2</v>
      </c>
      <c r="BT11" s="580">
        <v>217.4</v>
      </c>
      <c r="BU11" s="580">
        <v>85.1</v>
      </c>
      <c r="BV11" s="580">
        <v>64.900000000000006</v>
      </c>
      <c r="BW11" s="580">
        <v>69.5</v>
      </c>
      <c r="BX11" s="580">
        <v>121.1</v>
      </c>
      <c r="BY11" s="580">
        <v>77.2</v>
      </c>
      <c r="BZ11" s="580">
        <v>86.5</v>
      </c>
      <c r="CA11" s="580">
        <v>156.5</v>
      </c>
      <c r="CB11" s="188">
        <f t="shared" ref="CB11:CB28" si="6">SUM(CC11:CN11)</f>
        <v>959.19999999999982</v>
      </c>
      <c r="CC11" s="188">
        <v>72.5</v>
      </c>
      <c r="CD11" s="188">
        <v>67.2</v>
      </c>
      <c r="CE11" s="188">
        <v>74.2</v>
      </c>
      <c r="CF11" s="188">
        <v>71</v>
      </c>
      <c r="CG11" s="188">
        <v>73.7</v>
      </c>
      <c r="CH11" s="188">
        <v>72.3</v>
      </c>
      <c r="CI11" s="188">
        <v>98</v>
      </c>
      <c r="CJ11" s="188">
        <v>73</v>
      </c>
      <c r="CK11" s="188">
        <v>90.9</v>
      </c>
      <c r="CL11" s="188">
        <v>90.8</v>
      </c>
      <c r="CM11" s="188">
        <v>85.3</v>
      </c>
      <c r="CN11" s="188">
        <v>90.3</v>
      </c>
      <c r="CO11" s="188">
        <f t="shared" ref="CO11:CO26" si="7">SUM(CP11:DA11)</f>
        <v>1136.0999999999999</v>
      </c>
      <c r="CP11" s="188">
        <v>60.4</v>
      </c>
      <c r="CQ11" s="188">
        <v>62.8</v>
      </c>
      <c r="CR11" s="188">
        <v>81.3</v>
      </c>
      <c r="CS11" s="188">
        <v>81.8</v>
      </c>
      <c r="CT11" s="188">
        <v>80.400000000000006</v>
      </c>
      <c r="CU11" s="188">
        <v>90.8</v>
      </c>
      <c r="CV11" s="104">
        <v>85.1</v>
      </c>
      <c r="CW11" s="104">
        <v>127.1</v>
      </c>
      <c r="CX11" s="104">
        <v>99.8</v>
      </c>
      <c r="CY11" s="104">
        <v>99.3</v>
      </c>
      <c r="CZ11" s="104">
        <v>113.2</v>
      </c>
      <c r="DA11" s="104">
        <v>154.1</v>
      </c>
      <c r="DB11" s="188">
        <f t="shared" ref="DB11:DB28" si="8">SUM(DC11:DN11)</f>
        <v>1291.8000000000002</v>
      </c>
      <c r="DC11" s="188">
        <v>85.7</v>
      </c>
      <c r="DD11" s="188">
        <v>76.099999999999994</v>
      </c>
      <c r="DE11" s="188">
        <v>66.099999999999994</v>
      </c>
      <c r="DF11" s="188">
        <v>91.7</v>
      </c>
      <c r="DG11" s="188">
        <v>94.1</v>
      </c>
      <c r="DH11" s="188">
        <v>94.1</v>
      </c>
      <c r="DI11" s="104">
        <v>110.7</v>
      </c>
      <c r="DJ11" s="104">
        <v>145.1</v>
      </c>
      <c r="DK11" s="104">
        <v>256.8</v>
      </c>
      <c r="DL11" s="104">
        <v>23.2</v>
      </c>
      <c r="DM11" s="104">
        <v>120.9</v>
      </c>
      <c r="DN11" s="104">
        <v>127.3</v>
      </c>
    </row>
    <row r="12" spans="1:118" s="208" customFormat="1" ht="12.75" customHeight="1">
      <c r="A12" s="193" t="s">
        <v>2896</v>
      </c>
      <c r="B12" s="188">
        <f t="shared" si="0"/>
        <v>25853.200000000001</v>
      </c>
      <c r="C12" s="188">
        <v>1783.8</v>
      </c>
      <c r="D12" s="188">
        <v>1509.8</v>
      </c>
      <c r="E12" s="188">
        <v>1645.8</v>
      </c>
      <c r="F12" s="188">
        <v>1709.7</v>
      </c>
      <c r="G12" s="188">
        <v>1938.5</v>
      </c>
      <c r="H12" s="188">
        <v>1718.4</v>
      </c>
      <c r="I12" s="188">
        <v>1990.9</v>
      </c>
      <c r="J12" s="188">
        <v>1925.2</v>
      </c>
      <c r="K12" s="188">
        <v>2913.7</v>
      </c>
      <c r="L12" s="188">
        <v>2694.9</v>
      </c>
      <c r="M12" s="188">
        <v>3159</v>
      </c>
      <c r="N12" s="188">
        <v>2863.5</v>
      </c>
      <c r="O12" s="188">
        <f t="shared" si="1"/>
        <v>33467.5</v>
      </c>
      <c r="P12" s="188">
        <v>2122.8000000000002</v>
      </c>
      <c r="Q12" s="188">
        <v>2509.1</v>
      </c>
      <c r="R12" s="188">
        <v>2421.9</v>
      </c>
      <c r="S12" s="188">
        <v>2219.1</v>
      </c>
      <c r="T12" s="188">
        <v>2799.5</v>
      </c>
      <c r="U12" s="188">
        <v>2666.8</v>
      </c>
      <c r="V12" s="188">
        <v>2756.3</v>
      </c>
      <c r="W12" s="188">
        <v>2604.1</v>
      </c>
      <c r="X12" s="188">
        <v>2913.8</v>
      </c>
      <c r="Y12" s="188">
        <v>3284.6</v>
      </c>
      <c r="Z12" s="188">
        <v>4159</v>
      </c>
      <c r="AA12" s="188">
        <v>3010.5</v>
      </c>
      <c r="AB12" s="188">
        <f t="shared" si="2"/>
        <v>36435.9</v>
      </c>
      <c r="AC12" s="188">
        <v>3337</v>
      </c>
      <c r="AD12" s="188">
        <v>2528.4</v>
      </c>
      <c r="AE12" s="188">
        <v>2898.1</v>
      </c>
      <c r="AF12" s="188">
        <v>2714.4</v>
      </c>
      <c r="AG12" s="188">
        <v>2706.8</v>
      </c>
      <c r="AH12" s="188">
        <v>2889.6</v>
      </c>
      <c r="AI12" s="188">
        <v>2753.5</v>
      </c>
      <c r="AJ12" s="188">
        <v>2469.1</v>
      </c>
      <c r="AK12" s="188">
        <v>3413.8</v>
      </c>
      <c r="AL12" s="188">
        <v>3657.7</v>
      </c>
      <c r="AM12" s="188">
        <v>3841.7</v>
      </c>
      <c r="AN12" s="188">
        <v>3225.8</v>
      </c>
      <c r="AO12" s="188">
        <f t="shared" si="3"/>
        <v>32465</v>
      </c>
      <c r="AP12" s="188">
        <v>2389.5</v>
      </c>
      <c r="AQ12" s="188">
        <v>2693.9</v>
      </c>
      <c r="AR12" s="188">
        <v>2446.6</v>
      </c>
      <c r="AS12" s="188">
        <v>2822.4</v>
      </c>
      <c r="AT12" s="188">
        <v>2483.1</v>
      </c>
      <c r="AU12" s="188">
        <v>2499.6</v>
      </c>
      <c r="AV12" s="188">
        <v>2279.6999999999998</v>
      </c>
      <c r="AW12" s="188">
        <v>2285.1999999999998</v>
      </c>
      <c r="AX12" s="188">
        <v>2862.9</v>
      </c>
      <c r="AY12" s="188">
        <v>2755.3</v>
      </c>
      <c r="AZ12" s="188">
        <v>2834.8</v>
      </c>
      <c r="BA12" s="188">
        <v>4112</v>
      </c>
      <c r="BB12" s="188">
        <f t="shared" si="4"/>
        <v>38008.300000000003</v>
      </c>
      <c r="BC12" s="580">
        <v>2786.3</v>
      </c>
      <c r="BD12" s="580">
        <v>2686.8</v>
      </c>
      <c r="BE12" s="580">
        <v>3003.8</v>
      </c>
      <c r="BF12" s="580">
        <v>2318.5</v>
      </c>
      <c r="BG12" s="580">
        <v>2296.1999999999998</v>
      </c>
      <c r="BH12" s="580">
        <v>2192.3000000000002</v>
      </c>
      <c r="BI12" s="580">
        <v>2948.4</v>
      </c>
      <c r="BJ12" s="580">
        <v>3277.4</v>
      </c>
      <c r="BK12" s="580">
        <v>3851.7</v>
      </c>
      <c r="BL12" s="580">
        <v>3702.3</v>
      </c>
      <c r="BM12" s="580">
        <v>4249.3999999999996</v>
      </c>
      <c r="BN12" s="580">
        <v>4695.2</v>
      </c>
      <c r="BO12" s="188">
        <f t="shared" si="5"/>
        <v>44063.3</v>
      </c>
      <c r="BP12" s="580">
        <v>3243.5</v>
      </c>
      <c r="BQ12" s="580">
        <v>3506.6</v>
      </c>
      <c r="BR12" s="580">
        <v>3904.8</v>
      </c>
      <c r="BS12" s="580">
        <v>3533.9</v>
      </c>
      <c r="BT12" s="580">
        <v>3681.9</v>
      </c>
      <c r="BU12" s="580">
        <v>3552</v>
      </c>
      <c r="BV12" s="580">
        <v>3411.4</v>
      </c>
      <c r="BW12" s="580">
        <v>3790.6</v>
      </c>
      <c r="BX12" s="580">
        <v>3791.6</v>
      </c>
      <c r="BY12" s="580">
        <v>3892.5</v>
      </c>
      <c r="BZ12" s="580">
        <v>3851.4</v>
      </c>
      <c r="CA12" s="580">
        <v>3903.1</v>
      </c>
      <c r="CB12" s="188">
        <f t="shared" si="6"/>
        <v>40099.300000000003</v>
      </c>
      <c r="CC12" s="188">
        <v>3329.4</v>
      </c>
      <c r="CD12" s="188">
        <v>2951.7</v>
      </c>
      <c r="CE12" s="188">
        <v>3237</v>
      </c>
      <c r="CF12" s="188">
        <v>3264.4</v>
      </c>
      <c r="CG12" s="188">
        <v>3326.9</v>
      </c>
      <c r="CH12" s="188">
        <v>3431.6</v>
      </c>
      <c r="CI12" s="188">
        <v>3416.9</v>
      </c>
      <c r="CJ12" s="188">
        <v>3661.1</v>
      </c>
      <c r="CK12" s="188">
        <v>3273.3</v>
      </c>
      <c r="CL12" s="188">
        <v>3317.7</v>
      </c>
      <c r="CM12" s="188">
        <v>3408.8</v>
      </c>
      <c r="CN12" s="188">
        <v>3480.5</v>
      </c>
      <c r="CO12" s="188">
        <f t="shared" si="7"/>
        <v>42513.2</v>
      </c>
      <c r="CP12" s="188">
        <v>3487.2</v>
      </c>
      <c r="CQ12" s="188">
        <v>3243.2</v>
      </c>
      <c r="CR12" s="188">
        <v>3787.7</v>
      </c>
      <c r="CS12" s="188">
        <v>3291</v>
      </c>
      <c r="CT12" s="188">
        <v>3990.4</v>
      </c>
      <c r="CU12" s="188">
        <v>4312</v>
      </c>
      <c r="CV12" s="104">
        <v>3486.7</v>
      </c>
      <c r="CW12" s="104">
        <v>3429.6</v>
      </c>
      <c r="CX12" s="104">
        <v>3022.8</v>
      </c>
      <c r="CY12" s="104">
        <v>3136.4</v>
      </c>
      <c r="CZ12" s="104">
        <v>3611.2</v>
      </c>
      <c r="DA12" s="104">
        <v>3715</v>
      </c>
      <c r="DB12" s="188">
        <f t="shared" si="8"/>
        <v>46243.299999999996</v>
      </c>
      <c r="DC12" s="188">
        <v>2898</v>
      </c>
      <c r="DD12" s="188">
        <v>2960.3</v>
      </c>
      <c r="DE12" s="188">
        <v>3289.5</v>
      </c>
      <c r="DF12" s="188">
        <v>3556.1</v>
      </c>
      <c r="DG12" s="188">
        <v>3733.2</v>
      </c>
      <c r="DH12" s="188">
        <v>3976.3</v>
      </c>
      <c r="DI12" s="104">
        <v>4162</v>
      </c>
      <c r="DJ12" s="104">
        <v>3850.3</v>
      </c>
      <c r="DK12" s="104">
        <v>3747.9</v>
      </c>
      <c r="DL12" s="104">
        <v>3440.1</v>
      </c>
      <c r="DM12" s="104">
        <v>4997.2</v>
      </c>
      <c r="DN12" s="104">
        <v>5632.4</v>
      </c>
    </row>
    <row r="13" spans="1:118" s="201" customFormat="1" ht="12.75" customHeight="1">
      <c r="A13" s="194" t="s">
        <v>3028</v>
      </c>
      <c r="B13" s="185">
        <f t="shared" si="0"/>
        <v>5884.9999999999991</v>
      </c>
      <c r="C13" s="185">
        <v>379.8</v>
      </c>
      <c r="D13" s="185">
        <v>277.10000000000002</v>
      </c>
      <c r="E13" s="185">
        <v>326.89999999999998</v>
      </c>
      <c r="F13" s="185">
        <v>133.1</v>
      </c>
      <c r="G13" s="185">
        <v>138</v>
      </c>
      <c r="H13" s="185">
        <v>204.7</v>
      </c>
      <c r="I13" s="185">
        <v>484.4</v>
      </c>
      <c r="J13" s="185">
        <v>385.6</v>
      </c>
      <c r="K13" s="185">
        <v>869.8</v>
      </c>
      <c r="L13" s="185">
        <v>842.1</v>
      </c>
      <c r="M13" s="185">
        <v>964.3</v>
      </c>
      <c r="N13" s="185">
        <v>879.2</v>
      </c>
      <c r="O13" s="185">
        <f t="shared" si="1"/>
        <v>7657.5</v>
      </c>
      <c r="P13" s="185">
        <v>554.1</v>
      </c>
      <c r="Q13" s="185">
        <v>585.9</v>
      </c>
      <c r="R13" s="185">
        <v>799.1</v>
      </c>
      <c r="S13" s="185">
        <v>577.79999999999995</v>
      </c>
      <c r="T13" s="185">
        <v>578.6</v>
      </c>
      <c r="U13" s="185">
        <v>477.5</v>
      </c>
      <c r="V13" s="185">
        <v>441.1</v>
      </c>
      <c r="W13" s="185">
        <v>474.6</v>
      </c>
      <c r="X13" s="185">
        <v>576.5</v>
      </c>
      <c r="Y13" s="185">
        <v>752.1</v>
      </c>
      <c r="Z13" s="185">
        <v>934.5</v>
      </c>
      <c r="AA13" s="185">
        <v>905.7</v>
      </c>
      <c r="AB13" s="185">
        <f t="shared" si="2"/>
        <v>7787.1</v>
      </c>
      <c r="AC13" s="185">
        <v>521.79999999999995</v>
      </c>
      <c r="AD13" s="185">
        <v>460.3</v>
      </c>
      <c r="AE13" s="185">
        <v>591.20000000000005</v>
      </c>
      <c r="AF13" s="185">
        <v>533</v>
      </c>
      <c r="AG13" s="185">
        <v>590.5</v>
      </c>
      <c r="AH13" s="185">
        <v>665</v>
      </c>
      <c r="AI13" s="185">
        <v>452.8</v>
      </c>
      <c r="AJ13" s="185">
        <v>547.4</v>
      </c>
      <c r="AK13" s="185">
        <v>736.1</v>
      </c>
      <c r="AL13" s="185">
        <v>754.4</v>
      </c>
      <c r="AM13" s="185">
        <v>1091.0999999999999</v>
      </c>
      <c r="AN13" s="185">
        <v>843.5</v>
      </c>
      <c r="AO13" s="185">
        <f t="shared" si="3"/>
        <v>8328.5</v>
      </c>
      <c r="AP13" s="185">
        <v>452.7</v>
      </c>
      <c r="AQ13" s="185">
        <v>597</v>
      </c>
      <c r="AR13" s="185">
        <v>511.8</v>
      </c>
      <c r="AS13" s="185">
        <v>517.79999999999995</v>
      </c>
      <c r="AT13" s="185">
        <v>553.79999999999995</v>
      </c>
      <c r="AU13" s="185">
        <v>581</v>
      </c>
      <c r="AV13" s="185">
        <v>672.8</v>
      </c>
      <c r="AW13" s="185">
        <v>650.79999999999995</v>
      </c>
      <c r="AX13" s="185">
        <v>746.2</v>
      </c>
      <c r="AY13" s="185">
        <v>880</v>
      </c>
      <c r="AZ13" s="185">
        <v>987</v>
      </c>
      <c r="BA13" s="185">
        <v>1177.5999999999999</v>
      </c>
      <c r="BB13" s="185">
        <f t="shared" si="4"/>
        <v>6950.9</v>
      </c>
      <c r="BC13" s="191">
        <v>545.29999999999995</v>
      </c>
      <c r="BD13" s="191">
        <v>369.3</v>
      </c>
      <c r="BE13" s="191">
        <v>389.7</v>
      </c>
      <c r="BF13" s="191">
        <v>356.1</v>
      </c>
      <c r="BG13" s="191">
        <v>394.1</v>
      </c>
      <c r="BH13" s="191">
        <v>484</v>
      </c>
      <c r="BI13" s="191">
        <v>404.7</v>
      </c>
      <c r="BJ13" s="191">
        <v>461.6</v>
      </c>
      <c r="BK13" s="191">
        <v>516.4</v>
      </c>
      <c r="BL13" s="191">
        <v>729.1</v>
      </c>
      <c r="BM13" s="191">
        <v>1102</v>
      </c>
      <c r="BN13" s="191">
        <v>1198.5999999999999</v>
      </c>
      <c r="BO13" s="185">
        <f t="shared" si="5"/>
        <v>7906</v>
      </c>
      <c r="BP13" s="191">
        <v>643.20000000000005</v>
      </c>
      <c r="BQ13" s="191">
        <v>531.20000000000005</v>
      </c>
      <c r="BR13" s="191">
        <v>505.3</v>
      </c>
      <c r="BS13" s="191">
        <v>521.20000000000005</v>
      </c>
      <c r="BT13" s="191">
        <v>584.1</v>
      </c>
      <c r="BU13" s="191">
        <v>658.6</v>
      </c>
      <c r="BV13" s="191">
        <v>566.9</v>
      </c>
      <c r="BW13" s="191">
        <v>614.70000000000005</v>
      </c>
      <c r="BX13" s="191">
        <v>674.7</v>
      </c>
      <c r="BY13" s="191">
        <v>808.6</v>
      </c>
      <c r="BZ13" s="191">
        <v>876.6</v>
      </c>
      <c r="CA13" s="191">
        <v>920.9</v>
      </c>
      <c r="CB13" s="185">
        <f t="shared" si="6"/>
        <v>8171.2999999999993</v>
      </c>
      <c r="CC13" s="185">
        <v>640.20000000000005</v>
      </c>
      <c r="CD13" s="185">
        <v>483.8</v>
      </c>
      <c r="CE13" s="185">
        <v>587.4</v>
      </c>
      <c r="CF13" s="185">
        <v>613.6</v>
      </c>
      <c r="CG13" s="185">
        <v>645.20000000000005</v>
      </c>
      <c r="CH13" s="185">
        <v>715.7</v>
      </c>
      <c r="CI13" s="185">
        <v>700.4</v>
      </c>
      <c r="CJ13" s="185">
        <v>746.8</v>
      </c>
      <c r="CK13" s="185">
        <v>730.8</v>
      </c>
      <c r="CL13" s="185">
        <v>734.4</v>
      </c>
      <c r="CM13" s="185">
        <v>785.8</v>
      </c>
      <c r="CN13" s="185">
        <v>787.2</v>
      </c>
      <c r="CO13" s="185">
        <f t="shared" si="7"/>
        <v>9328.8000000000011</v>
      </c>
      <c r="CP13" s="185">
        <v>590.70000000000005</v>
      </c>
      <c r="CQ13" s="185">
        <v>580.79999999999995</v>
      </c>
      <c r="CR13" s="185">
        <v>666.2</v>
      </c>
      <c r="CS13" s="185">
        <v>696</v>
      </c>
      <c r="CT13" s="185">
        <v>692.1</v>
      </c>
      <c r="CU13" s="185">
        <v>765</v>
      </c>
      <c r="CV13" s="17">
        <v>825.7</v>
      </c>
      <c r="CW13" s="17">
        <v>990.1</v>
      </c>
      <c r="CX13" s="17">
        <v>783.1</v>
      </c>
      <c r="CY13" s="17">
        <v>833.3</v>
      </c>
      <c r="CZ13" s="17">
        <v>941.7</v>
      </c>
      <c r="DA13" s="17">
        <v>964.1</v>
      </c>
      <c r="DB13" s="185">
        <f t="shared" si="8"/>
        <v>10518.300000000001</v>
      </c>
      <c r="DC13" s="185">
        <v>725.5</v>
      </c>
      <c r="DD13" s="185">
        <v>683.4</v>
      </c>
      <c r="DE13" s="185">
        <v>800.2</v>
      </c>
      <c r="DF13" s="185">
        <v>803.5</v>
      </c>
      <c r="DG13" s="185">
        <v>841.4</v>
      </c>
      <c r="DH13" s="185">
        <v>835</v>
      </c>
      <c r="DI13" s="17">
        <v>851</v>
      </c>
      <c r="DJ13" s="17">
        <v>916.8</v>
      </c>
      <c r="DK13" s="17">
        <v>919.6</v>
      </c>
      <c r="DL13" s="17">
        <v>955.4</v>
      </c>
      <c r="DM13" s="17">
        <v>1065.4000000000001</v>
      </c>
      <c r="DN13" s="17">
        <v>1121.0999999999999</v>
      </c>
    </row>
    <row r="14" spans="1:118" s="201" customFormat="1" ht="12.75" customHeight="1">
      <c r="A14" s="194" t="s">
        <v>3029</v>
      </c>
      <c r="B14" s="185">
        <f t="shared" si="0"/>
        <v>1673.4999999999998</v>
      </c>
      <c r="C14" s="185">
        <v>129</v>
      </c>
      <c r="D14" s="185">
        <v>140.5</v>
      </c>
      <c r="E14" s="185">
        <v>126.3</v>
      </c>
      <c r="F14" s="185">
        <v>149.30000000000001</v>
      </c>
      <c r="G14" s="185">
        <v>153.19999999999999</v>
      </c>
      <c r="H14" s="185">
        <v>129.4</v>
      </c>
      <c r="I14" s="185">
        <v>139.4</v>
      </c>
      <c r="J14" s="185">
        <v>150.30000000000001</v>
      </c>
      <c r="K14" s="185">
        <v>154</v>
      </c>
      <c r="L14" s="185">
        <v>129.80000000000001</v>
      </c>
      <c r="M14" s="185">
        <v>147.30000000000001</v>
      </c>
      <c r="N14" s="185">
        <v>125</v>
      </c>
      <c r="O14" s="185">
        <f t="shared" si="1"/>
        <v>2032.5</v>
      </c>
      <c r="P14" s="185">
        <v>153.69999999999999</v>
      </c>
      <c r="Q14" s="185">
        <v>178.1</v>
      </c>
      <c r="R14" s="185">
        <v>54.4</v>
      </c>
      <c r="S14" s="185">
        <v>21.1</v>
      </c>
      <c r="T14" s="185">
        <v>22.3</v>
      </c>
      <c r="U14" s="185">
        <v>85.2</v>
      </c>
      <c r="V14" s="185">
        <v>37.9</v>
      </c>
      <c r="W14" s="185">
        <v>48.7</v>
      </c>
      <c r="X14" s="185">
        <v>227.3</v>
      </c>
      <c r="Y14" s="185">
        <v>402</v>
      </c>
      <c r="Z14" s="185">
        <v>467.8</v>
      </c>
      <c r="AA14" s="185">
        <v>334</v>
      </c>
      <c r="AB14" s="185">
        <f t="shared" si="2"/>
        <v>1992.9</v>
      </c>
      <c r="AC14" s="185">
        <v>217.3</v>
      </c>
      <c r="AD14" s="185">
        <v>156.19999999999999</v>
      </c>
      <c r="AE14" s="185">
        <v>61.2</v>
      </c>
      <c r="AF14" s="185">
        <v>24.7</v>
      </c>
      <c r="AG14" s="185">
        <v>35.4</v>
      </c>
      <c r="AH14" s="185">
        <v>95</v>
      </c>
      <c r="AI14" s="185">
        <v>15.7</v>
      </c>
      <c r="AJ14" s="185">
        <v>19.3</v>
      </c>
      <c r="AK14" s="185">
        <v>220</v>
      </c>
      <c r="AL14" s="185">
        <v>250</v>
      </c>
      <c r="AM14" s="185">
        <v>458.1</v>
      </c>
      <c r="AN14" s="185">
        <v>440</v>
      </c>
      <c r="AO14" s="185">
        <f t="shared" si="3"/>
        <v>1652.1</v>
      </c>
      <c r="AP14" s="185">
        <v>136.4</v>
      </c>
      <c r="AQ14" s="185">
        <v>161</v>
      </c>
      <c r="AR14" s="185">
        <v>79.400000000000006</v>
      </c>
      <c r="AS14" s="185">
        <v>97.5</v>
      </c>
      <c r="AT14" s="185">
        <v>80.3</v>
      </c>
      <c r="AU14" s="185">
        <v>95.2</v>
      </c>
      <c r="AV14" s="185">
        <v>93.8</v>
      </c>
      <c r="AW14" s="185">
        <v>98.2</v>
      </c>
      <c r="AX14" s="185">
        <v>95</v>
      </c>
      <c r="AY14" s="185">
        <v>184.8</v>
      </c>
      <c r="AZ14" s="185">
        <v>172.8</v>
      </c>
      <c r="BA14" s="185">
        <v>357.7</v>
      </c>
      <c r="BB14" s="185">
        <f t="shared" si="4"/>
        <v>1192.8999999999999</v>
      </c>
      <c r="BC14" s="191">
        <v>129.19999999999999</v>
      </c>
      <c r="BD14" s="191">
        <v>108.3</v>
      </c>
      <c r="BE14" s="191">
        <v>80</v>
      </c>
      <c r="BF14" s="191">
        <v>53.2</v>
      </c>
      <c r="BG14" s="191">
        <v>40.700000000000003</v>
      </c>
      <c r="BH14" s="191">
        <v>60.5</v>
      </c>
      <c r="BI14" s="191">
        <v>59.6</v>
      </c>
      <c r="BJ14" s="191">
        <v>126.1</v>
      </c>
      <c r="BK14" s="191">
        <v>134.6</v>
      </c>
      <c r="BL14" s="191">
        <v>121.9</v>
      </c>
      <c r="BM14" s="191">
        <v>140.5</v>
      </c>
      <c r="BN14" s="191">
        <v>138.30000000000001</v>
      </c>
      <c r="BO14" s="185">
        <f t="shared" si="5"/>
        <v>2491.1</v>
      </c>
      <c r="BP14" s="191">
        <v>273.60000000000002</v>
      </c>
      <c r="BQ14" s="191">
        <v>185.5</v>
      </c>
      <c r="BR14" s="191">
        <v>170</v>
      </c>
      <c r="BS14" s="191">
        <v>149</v>
      </c>
      <c r="BT14" s="191">
        <v>152.4</v>
      </c>
      <c r="BU14" s="191">
        <v>134.80000000000001</v>
      </c>
      <c r="BV14" s="191">
        <v>167</v>
      </c>
      <c r="BW14" s="191">
        <v>170.8</v>
      </c>
      <c r="BX14" s="191">
        <v>201.4</v>
      </c>
      <c r="BY14" s="191">
        <v>272.10000000000002</v>
      </c>
      <c r="BZ14" s="191">
        <v>300</v>
      </c>
      <c r="CA14" s="191">
        <v>314.5</v>
      </c>
      <c r="CB14" s="185">
        <f t="shared" si="6"/>
        <v>2261.7999999999997</v>
      </c>
      <c r="CC14" s="185">
        <v>188.5</v>
      </c>
      <c r="CD14" s="185">
        <v>169.1</v>
      </c>
      <c r="CE14" s="185">
        <v>141.19999999999999</v>
      </c>
      <c r="CF14" s="185">
        <v>133</v>
      </c>
      <c r="CG14" s="185">
        <v>117</v>
      </c>
      <c r="CH14" s="185">
        <v>131.9</v>
      </c>
      <c r="CI14" s="185">
        <v>186.9</v>
      </c>
      <c r="CJ14" s="185">
        <v>166.6</v>
      </c>
      <c r="CK14" s="185">
        <v>200.4</v>
      </c>
      <c r="CL14" s="185">
        <v>250.9</v>
      </c>
      <c r="CM14" s="185">
        <v>241.1</v>
      </c>
      <c r="CN14" s="185">
        <v>335.2</v>
      </c>
      <c r="CO14" s="185">
        <f t="shared" si="7"/>
        <v>4641.7000000000007</v>
      </c>
      <c r="CP14" s="185">
        <v>325.2</v>
      </c>
      <c r="CQ14" s="185">
        <v>335.9</v>
      </c>
      <c r="CR14" s="185">
        <v>373.9</v>
      </c>
      <c r="CS14" s="185">
        <v>316</v>
      </c>
      <c r="CT14" s="185">
        <v>387.5</v>
      </c>
      <c r="CU14" s="185">
        <v>449</v>
      </c>
      <c r="CV14" s="17">
        <v>380.5</v>
      </c>
      <c r="CW14" s="17">
        <v>363.9</v>
      </c>
      <c r="CX14" s="17">
        <v>355.4</v>
      </c>
      <c r="CY14" s="17">
        <v>439.8</v>
      </c>
      <c r="CZ14" s="17">
        <v>486.3</v>
      </c>
      <c r="DA14" s="17">
        <v>428.3</v>
      </c>
      <c r="DB14" s="185">
        <f t="shared" si="8"/>
        <v>4194.3</v>
      </c>
      <c r="DC14" s="185">
        <v>133.6</v>
      </c>
      <c r="DD14" s="185">
        <v>147.6</v>
      </c>
      <c r="DE14" s="185">
        <v>75.900000000000006</v>
      </c>
      <c r="DF14" s="185">
        <v>132.80000000000001</v>
      </c>
      <c r="DG14" s="185">
        <v>156.9</v>
      </c>
      <c r="DH14" s="185">
        <v>305</v>
      </c>
      <c r="DI14" s="17">
        <v>250</v>
      </c>
      <c r="DJ14" s="17">
        <v>179.3</v>
      </c>
      <c r="DK14" s="17">
        <v>161.9</v>
      </c>
      <c r="DL14" s="17">
        <v>261.60000000000002</v>
      </c>
      <c r="DM14" s="17">
        <v>1708.5</v>
      </c>
      <c r="DN14" s="17">
        <v>681.2</v>
      </c>
    </row>
    <row r="15" spans="1:118" s="201" customFormat="1" ht="12.75" customHeight="1">
      <c r="A15" s="194" t="s">
        <v>3030</v>
      </c>
      <c r="B15" s="185">
        <f t="shared" si="0"/>
        <v>72.299999999999983</v>
      </c>
      <c r="C15" s="185">
        <v>1.8</v>
      </c>
      <c r="D15" s="185">
        <v>2.6</v>
      </c>
      <c r="E15" s="185">
        <v>3.4</v>
      </c>
      <c r="F15" s="185">
        <v>2.1</v>
      </c>
      <c r="G15" s="185">
        <v>4.0999999999999996</v>
      </c>
      <c r="H15" s="185">
        <v>7.4</v>
      </c>
      <c r="I15" s="185">
        <v>7</v>
      </c>
      <c r="J15" s="185">
        <v>5.8</v>
      </c>
      <c r="K15" s="185">
        <v>10.7</v>
      </c>
      <c r="L15" s="185">
        <v>9.3000000000000007</v>
      </c>
      <c r="M15" s="185">
        <v>8.6</v>
      </c>
      <c r="N15" s="185">
        <v>9.5</v>
      </c>
      <c r="O15" s="185">
        <f t="shared" si="1"/>
        <v>93.600000000000009</v>
      </c>
      <c r="P15" s="185">
        <v>3.3</v>
      </c>
      <c r="Q15" s="185">
        <v>3.8</v>
      </c>
      <c r="R15" s="185">
        <v>7</v>
      </c>
      <c r="S15" s="185">
        <v>5.5</v>
      </c>
      <c r="T15" s="185">
        <v>12.8</v>
      </c>
      <c r="U15" s="185">
        <v>12</v>
      </c>
      <c r="V15" s="185">
        <v>8.6</v>
      </c>
      <c r="W15" s="185">
        <v>7.9</v>
      </c>
      <c r="X15" s="185">
        <v>10.8</v>
      </c>
      <c r="Y15" s="185">
        <v>7.4</v>
      </c>
      <c r="Z15" s="185">
        <v>9.6999999999999993</v>
      </c>
      <c r="AA15" s="185">
        <v>4.8</v>
      </c>
      <c r="AB15" s="185">
        <f t="shared" si="2"/>
        <v>116.80000000000001</v>
      </c>
      <c r="AC15" s="185">
        <v>5.5</v>
      </c>
      <c r="AD15" s="185">
        <v>8.6</v>
      </c>
      <c r="AE15" s="185">
        <v>11.5</v>
      </c>
      <c r="AF15" s="185">
        <v>7.3</v>
      </c>
      <c r="AG15" s="185">
        <v>8.1</v>
      </c>
      <c r="AH15" s="185">
        <v>10.4</v>
      </c>
      <c r="AI15" s="185">
        <v>11.5</v>
      </c>
      <c r="AJ15" s="185">
        <v>9.6</v>
      </c>
      <c r="AK15" s="185">
        <v>10.9</v>
      </c>
      <c r="AL15" s="185">
        <v>8.9</v>
      </c>
      <c r="AM15" s="185">
        <v>11.7</v>
      </c>
      <c r="AN15" s="185">
        <v>12.8</v>
      </c>
      <c r="AO15" s="185">
        <f t="shared" si="3"/>
        <v>110.8</v>
      </c>
      <c r="AP15" s="185">
        <v>10</v>
      </c>
      <c r="AQ15" s="185">
        <v>9.5</v>
      </c>
      <c r="AR15" s="185">
        <v>8.9</v>
      </c>
      <c r="AS15" s="185">
        <v>10.5</v>
      </c>
      <c r="AT15" s="185">
        <v>12.3</v>
      </c>
      <c r="AU15" s="185">
        <v>10</v>
      </c>
      <c r="AV15" s="185">
        <v>8.9</v>
      </c>
      <c r="AW15" s="185">
        <v>9</v>
      </c>
      <c r="AX15" s="185">
        <v>6.3</v>
      </c>
      <c r="AY15" s="185">
        <v>7.3</v>
      </c>
      <c r="AZ15" s="185">
        <v>8.1</v>
      </c>
      <c r="BA15" s="185">
        <v>10</v>
      </c>
      <c r="BB15" s="185">
        <f t="shared" si="4"/>
        <v>113.9</v>
      </c>
      <c r="BC15" s="191">
        <v>6</v>
      </c>
      <c r="BD15" s="191">
        <v>5.2</v>
      </c>
      <c r="BE15" s="191">
        <v>6.4</v>
      </c>
      <c r="BF15" s="191">
        <v>6.8</v>
      </c>
      <c r="BG15" s="191">
        <v>7.9</v>
      </c>
      <c r="BH15" s="191">
        <v>10</v>
      </c>
      <c r="BI15" s="191">
        <v>12</v>
      </c>
      <c r="BJ15" s="191">
        <v>8.6</v>
      </c>
      <c r="BK15" s="191">
        <v>10.5</v>
      </c>
      <c r="BL15" s="191">
        <v>14.6</v>
      </c>
      <c r="BM15" s="191">
        <v>15.7</v>
      </c>
      <c r="BN15" s="191">
        <v>10.199999999999999</v>
      </c>
      <c r="BO15" s="185">
        <f t="shared" si="5"/>
        <v>89.100000000000009</v>
      </c>
      <c r="BP15" s="191">
        <v>5.8</v>
      </c>
      <c r="BQ15" s="191">
        <v>6.2</v>
      </c>
      <c r="BR15" s="191">
        <v>6.5</v>
      </c>
      <c r="BS15" s="191">
        <v>11.7</v>
      </c>
      <c r="BT15" s="191">
        <v>7.1</v>
      </c>
      <c r="BU15" s="191">
        <v>5.7</v>
      </c>
      <c r="BV15" s="191">
        <v>10.1</v>
      </c>
      <c r="BW15" s="191">
        <v>11.3</v>
      </c>
      <c r="BX15" s="191">
        <v>5.5</v>
      </c>
      <c r="BY15" s="191">
        <v>7.2</v>
      </c>
      <c r="BZ15" s="191">
        <v>4.5</v>
      </c>
      <c r="CA15" s="191">
        <v>7.5</v>
      </c>
      <c r="CB15" s="185">
        <f t="shared" si="6"/>
        <v>75.300000000000011</v>
      </c>
      <c r="CC15" s="185">
        <v>2.2999999999999998</v>
      </c>
      <c r="CD15" s="185">
        <v>2.5</v>
      </c>
      <c r="CE15" s="185">
        <v>2.2999999999999998</v>
      </c>
      <c r="CF15" s="185">
        <v>3.6</v>
      </c>
      <c r="CG15" s="185">
        <v>10.3</v>
      </c>
      <c r="CH15" s="185">
        <v>10.6</v>
      </c>
      <c r="CI15" s="185">
        <v>7.2</v>
      </c>
      <c r="CJ15" s="185">
        <v>4.8</v>
      </c>
      <c r="CK15" s="185">
        <v>6.2</v>
      </c>
      <c r="CL15" s="185">
        <v>5.9</v>
      </c>
      <c r="CM15" s="185">
        <v>9.4</v>
      </c>
      <c r="CN15" s="185">
        <v>10.199999999999999</v>
      </c>
      <c r="CO15" s="185">
        <f t="shared" si="7"/>
        <v>100.9</v>
      </c>
      <c r="CP15" s="185">
        <v>7.2</v>
      </c>
      <c r="CQ15" s="185">
        <v>11</v>
      </c>
      <c r="CR15" s="185">
        <v>16</v>
      </c>
      <c r="CS15" s="185">
        <v>7.5</v>
      </c>
      <c r="CT15" s="185">
        <v>8</v>
      </c>
      <c r="CU15" s="185">
        <v>8.9</v>
      </c>
      <c r="CV15" s="17">
        <v>3.8</v>
      </c>
      <c r="CW15" s="17">
        <v>5.2</v>
      </c>
      <c r="CX15" s="17">
        <v>2.4</v>
      </c>
      <c r="CY15" s="17">
        <v>6.3</v>
      </c>
      <c r="CZ15" s="17">
        <v>12.9</v>
      </c>
      <c r="DA15" s="17">
        <v>11.7</v>
      </c>
      <c r="DB15" s="185">
        <f t="shared" si="8"/>
        <v>124.80000000000001</v>
      </c>
      <c r="DC15" s="185">
        <v>2</v>
      </c>
      <c r="DD15" s="185">
        <v>6.4</v>
      </c>
      <c r="DE15" s="185">
        <v>6.4</v>
      </c>
      <c r="DF15" s="185">
        <v>4.7</v>
      </c>
      <c r="DG15" s="185">
        <v>11.2</v>
      </c>
      <c r="DH15" s="185">
        <v>19</v>
      </c>
      <c r="DI15" s="17">
        <v>10.1</v>
      </c>
      <c r="DJ15" s="17">
        <v>10.6</v>
      </c>
      <c r="DK15" s="17">
        <v>12.6</v>
      </c>
      <c r="DL15" s="17">
        <v>16.399999999999999</v>
      </c>
      <c r="DM15" s="17">
        <v>5.8</v>
      </c>
      <c r="DN15" s="17">
        <v>19.600000000000001</v>
      </c>
    </row>
    <row r="16" spans="1:118" s="201" customFormat="1" ht="12.75" customHeight="1">
      <c r="A16" s="194" t="s">
        <v>3031</v>
      </c>
      <c r="B16" s="185">
        <f t="shared" si="0"/>
        <v>44.9</v>
      </c>
      <c r="C16" s="185">
        <v>3.4</v>
      </c>
      <c r="D16" s="185">
        <v>3</v>
      </c>
      <c r="E16" s="185">
        <v>3.4</v>
      </c>
      <c r="F16" s="185">
        <v>2.8</v>
      </c>
      <c r="G16" s="185">
        <v>2.8</v>
      </c>
      <c r="H16" s="185">
        <v>4.5999999999999996</v>
      </c>
      <c r="I16" s="185">
        <v>4</v>
      </c>
      <c r="J16" s="185">
        <v>4</v>
      </c>
      <c r="K16" s="185">
        <v>4</v>
      </c>
      <c r="L16" s="185">
        <v>5.2</v>
      </c>
      <c r="M16" s="185">
        <v>4.3</v>
      </c>
      <c r="N16" s="185">
        <v>3.4</v>
      </c>
      <c r="O16" s="185">
        <f t="shared" si="1"/>
        <v>59.4</v>
      </c>
      <c r="P16" s="185">
        <v>2</v>
      </c>
      <c r="Q16" s="185">
        <v>2.2999999999999998</v>
      </c>
      <c r="R16" s="185">
        <v>2.7</v>
      </c>
      <c r="S16" s="185">
        <v>5.4</v>
      </c>
      <c r="T16" s="185">
        <v>4.5</v>
      </c>
      <c r="U16" s="185">
        <v>5.4</v>
      </c>
      <c r="V16" s="185">
        <v>10.4</v>
      </c>
      <c r="W16" s="185">
        <v>5</v>
      </c>
      <c r="X16" s="185">
        <v>4.0999999999999996</v>
      </c>
      <c r="Y16" s="185">
        <v>5.4</v>
      </c>
      <c r="Z16" s="185">
        <v>3.6</v>
      </c>
      <c r="AA16" s="185">
        <v>8.6</v>
      </c>
      <c r="AB16" s="185">
        <f t="shared" si="2"/>
        <v>73</v>
      </c>
      <c r="AC16" s="185">
        <v>11.4</v>
      </c>
      <c r="AD16" s="185">
        <v>3.9</v>
      </c>
      <c r="AE16" s="185">
        <v>2.8</v>
      </c>
      <c r="AF16" s="185">
        <v>3.4</v>
      </c>
      <c r="AG16" s="185">
        <v>5</v>
      </c>
      <c r="AH16" s="185">
        <v>4.5</v>
      </c>
      <c r="AI16" s="185">
        <v>5</v>
      </c>
      <c r="AJ16" s="185">
        <v>4.5</v>
      </c>
      <c r="AK16" s="185">
        <v>4.5</v>
      </c>
      <c r="AL16" s="185">
        <v>5.6</v>
      </c>
      <c r="AM16" s="185">
        <v>8.4</v>
      </c>
      <c r="AN16" s="185">
        <v>14</v>
      </c>
      <c r="AO16" s="185">
        <f t="shared" si="3"/>
        <v>93.2</v>
      </c>
      <c r="AP16" s="185">
        <v>5</v>
      </c>
      <c r="AQ16" s="185">
        <v>4</v>
      </c>
      <c r="AR16" s="185">
        <v>5.6</v>
      </c>
      <c r="AS16" s="185">
        <v>5.9</v>
      </c>
      <c r="AT16" s="185">
        <v>8.3000000000000007</v>
      </c>
      <c r="AU16" s="185">
        <v>9.1999999999999993</v>
      </c>
      <c r="AV16" s="185">
        <v>8.4</v>
      </c>
      <c r="AW16" s="185">
        <v>8.3000000000000007</v>
      </c>
      <c r="AX16" s="185">
        <v>8.6</v>
      </c>
      <c r="AY16" s="185">
        <v>10.6</v>
      </c>
      <c r="AZ16" s="185">
        <v>8.8000000000000007</v>
      </c>
      <c r="BA16" s="185">
        <v>10.5</v>
      </c>
      <c r="BB16" s="185">
        <f t="shared" si="4"/>
        <v>68.7</v>
      </c>
      <c r="BC16" s="191">
        <v>3.9</v>
      </c>
      <c r="BD16" s="191">
        <v>4.5999999999999996</v>
      </c>
      <c r="BE16" s="191">
        <v>5.0999999999999996</v>
      </c>
      <c r="BF16" s="191">
        <v>5.2</v>
      </c>
      <c r="BG16" s="191">
        <v>6.7</v>
      </c>
      <c r="BH16" s="191">
        <v>5.8</v>
      </c>
      <c r="BI16" s="191">
        <v>6.5</v>
      </c>
      <c r="BJ16" s="191">
        <v>6.5</v>
      </c>
      <c r="BK16" s="191">
        <v>5.2</v>
      </c>
      <c r="BL16" s="191">
        <v>4.7</v>
      </c>
      <c r="BM16" s="191">
        <v>5.6</v>
      </c>
      <c r="BN16" s="191">
        <v>8.9</v>
      </c>
      <c r="BO16" s="185">
        <f t="shared" si="5"/>
        <v>57.600000000000009</v>
      </c>
      <c r="BP16" s="191">
        <v>2.1</v>
      </c>
      <c r="BQ16" s="191">
        <v>2.2000000000000002</v>
      </c>
      <c r="BR16" s="191">
        <v>3.2</v>
      </c>
      <c r="BS16" s="191">
        <v>3.8</v>
      </c>
      <c r="BT16" s="191">
        <v>4.8</v>
      </c>
      <c r="BU16" s="191">
        <v>4.7</v>
      </c>
      <c r="BV16" s="191">
        <v>6.9</v>
      </c>
      <c r="BW16" s="191">
        <v>5.7</v>
      </c>
      <c r="BX16" s="191">
        <v>6</v>
      </c>
      <c r="BY16" s="191">
        <v>7</v>
      </c>
      <c r="BZ16" s="191">
        <v>5</v>
      </c>
      <c r="CA16" s="191">
        <v>6.2</v>
      </c>
      <c r="CB16" s="185">
        <f t="shared" si="6"/>
        <v>69.400000000000006</v>
      </c>
      <c r="CC16" s="185">
        <v>2.1</v>
      </c>
      <c r="CD16" s="185">
        <v>2.2999999999999998</v>
      </c>
      <c r="CE16" s="185">
        <v>2.5</v>
      </c>
      <c r="CF16" s="185">
        <v>3.4</v>
      </c>
      <c r="CG16" s="185">
        <v>6.4</v>
      </c>
      <c r="CH16" s="185">
        <v>9.5</v>
      </c>
      <c r="CI16" s="185">
        <v>5.8</v>
      </c>
      <c r="CJ16" s="185">
        <v>7.5</v>
      </c>
      <c r="CK16" s="185">
        <v>7.5</v>
      </c>
      <c r="CL16" s="185">
        <v>7.1</v>
      </c>
      <c r="CM16" s="185">
        <v>6.6</v>
      </c>
      <c r="CN16" s="185">
        <v>8.6999999999999993</v>
      </c>
      <c r="CO16" s="185">
        <f t="shared" si="7"/>
        <v>98.5</v>
      </c>
      <c r="CP16" s="185">
        <v>1.7</v>
      </c>
      <c r="CQ16" s="185">
        <v>3.6</v>
      </c>
      <c r="CR16" s="185">
        <v>6.2</v>
      </c>
      <c r="CS16" s="185">
        <v>4.5</v>
      </c>
      <c r="CT16" s="185">
        <v>5.7</v>
      </c>
      <c r="CU16" s="185">
        <v>6.1</v>
      </c>
      <c r="CV16" s="17">
        <v>9.5</v>
      </c>
      <c r="CW16" s="17">
        <v>6.3</v>
      </c>
      <c r="CX16" s="17">
        <v>9.1</v>
      </c>
      <c r="CY16" s="17">
        <v>14.4</v>
      </c>
      <c r="CZ16" s="17">
        <v>15.5</v>
      </c>
      <c r="DA16" s="17">
        <v>15.9</v>
      </c>
      <c r="DB16" s="185">
        <f t="shared" si="8"/>
        <v>134.30000000000001</v>
      </c>
      <c r="DC16" s="185">
        <v>8</v>
      </c>
      <c r="DD16" s="185">
        <v>17.100000000000001</v>
      </c>
      <c r="DE16" s="185">
        <v>14</v>
      </c>
      <c r="DF16" s="185">
        <v>12</v>
      </c>
      <c r="DG16" s="185">
        <v>10.1</v>
      </c>
      <c r="DH16" s="185">
        <v>7.6</v>
      </c>
      <c r="DI16" s="17">
        <v>10.8</v>
      </c>
      <c r="DJ16" s="17">
        <v>11</v>
      </c>
      <c r="DK16" s="17">
        <v>11</v>
      </c>
      <c r="DL16" s="17">
        <v>12</v>
      </c>
      <c r="DM16" s="17">
        <v>10.7</v>
      </c>
      <c r="DN16" s="17">
        <v>10</v>
      </c>
    </row>
    <row r="17" spans="1:118" s="201" customFormat="1" ht="12.75" customHeight="1">
      <c r="A17" s="194" t="s">
        <v>3032</v>
      </c>
      <c r="B17" s="185">
        <f t="shared" si="0"/>
        <v>232.09999999999997</v>
      </c>
      <c r="C17" s="185">
        <v>22</v>
      </c>
      <c r="D17" s="185">
        <v>17.899999999999999</v>
      </c>
      <c r="E17" s="185">
        <v>18.2</v>
      </c>
      <c r="F17" s="185">
        <v>17.899999999999999</v>
      </c>
      <c r="G17" s="185">
        <v>18.2</v>
      </c>
      <c r="H17" s="185">
        <v>19.3</v>
      </c>
      <c r="I17" s="185">
        <v>18.7</v>
      </c>
      <c r="J17" s="185">
        <v>19.600000000000001</v>
      </c>
      <c r="K17" s="185">
        <v>18.7</v>
      </c>
      <c r="L17" s="185">
        <v>19.899999999999999</v>
      </c>
      <c r="M17" s="185">
        <v>19.600000000000001</v>
      </c>
      <c r="N17" s="185">
        <v>22.1</v>
      </c>
      <c r="O17" s="185">
        <f t="shared" si="1"/>
        <v>248.79999999999998</v>
      </c>
      <c r="P17" s="185">
        <v>17.3</v>
      </c>
      <c r="Q17" s="185">
        <v>21.4</v>
      </c>
      <c r="R17" s="185">
        <v>20.2</v>
      </c>
      <c r="S17" s="185">
        <v>17.600000000000001</v>
      </c>
      <c r="T17" s="185">
        <v>17.600000000000001</v>
      </c>
      <c r="U17" s="185">
        <v>16.899999999999999</v>
      </c>
      <c r="V17" s="185">
        <v>17.399999999999999</v>
      </c>
      <c r="W17" s="185">
        <v>22.6</v>
      </c>
      <c r="X17" s="185">
        <v>21.5</v>
      </c>
      <c r="Y17" s="185">
        <v>31.1</v>
      </c>
      <c r="Z17" s="185">
        <v>25</v>
      </c>
      <c r="AA17" s="185">
        <v>20.2</v>
      </c>
      <c r="AB17" s="185">
        <f t="shared" si="2"/>
        <v>288.5</v>
      </c>
      <c r="AC17" s="185">
        <v>18.600000000000001</v>
      </c>
      <c r="AD17" s="185">
        <v>19.5</v>
      </c>
      <c r="AE17" s="185">
        <v>19.100000000000001</v>
      </c>
      <c r="AF17" s="185">
        <v>18.2</v>
      </c>
      <c r="AG17" s="185">
        <v>17.600000000000001</v>
      </c>
      <c r="AH17" s="185">
        <v>19.5</v>
      </c>
      <c r="AI17" s="185">
        <v>17.399999999999999</v>
      </c>
      <c r="AJ17" s="185">
        <v>26.9</v>
      </c>
      <c r="AK17" s="185">
        <v>26.7</v>
      </c>
      <c r="AL17" s="185">
        <v>29.5</v>
      </c>
      <c r="AM17" s="185">
        <v>34.9</v>
      </c>
      <c r="AN17" s="185">
        <v>40.6</v>
      </c>
      <c r="AO17" s="185">
        <f t="shared" si="3"/>
        <v>546</v>
      </c>
      <c r="AP17" s="185">
        <v>20.2</v>
      </c>
      <c r="AQ17" s="185">
        <v>29.7</v>
      </c>
      <c r="AR17" s="185">
        <v>35.6</v>
      </c>
      <c r="AS17" s="185">
        <v>32.200000000000003</v>
      </c>
      <c r="AT17" s="185">
        <v>35</v>
      </c>
      <c r="AU17" s="185">
        <v>26</v>
      </c>
      <c r="AV17" s="185">
        <v>46.7</v>
      </c>
      <c r="AW17" s="185">
        <v>55.9</v>
      </c>
      <c r="AX17" s="185">
        <v>55.3</v>
      </c>
      <c r="AY17" s="185">
        <v>74</v>
      </c>
      <c r="AZ17" s="185">
        <v>67.2</v>
      </c>
      <c r="BA17" s="185">
        <v>68.2</v>
      </c>
      <c r="BB17" s="185">
        <f t="shared" si="4"/>
        <v>664.89999999999986</v>
      </c>
      <c r="BC17" s="191">
        <v>35.1</v>
      </c>
      <c r="BD17" s="191">
        <v>43</v>
      </c>
      <c r="BE17" s="191">
        <v>47.8</v>
      </c>
      <c r="BF17" s="191">
        <v>56.3</v>
      </c>
      <c r="BG17" s="191">
        <v>61.3</v>
      </c>
      <c r="BH17" s="191">
        <v>60</v>
      </c>
      <c r="BI17" s="191">
        <v>60</v>
      </c>
      <c r="BJ17" s="191">
        <v>58.9</v>
      </c>
      <c r="BK17" s="191">
        <v>58.9</v>
      </c>
      <c r="BL17" s="191">
        <v>56.9</v>
      </c>
      <c r="BM17" s="191">
        <v>65.900000000000006</v>
      </c>
      <c r="BN17" s="191">
        <v>60.8</v>
      </c>
      <c r="BO17" s="185">
        <f t="shared" si="5"/>
        <v>739.50000000000011</v>
      </c>
      <c r="BP17" s="191">
        <v>48.6</v>
      </c>
      <c r="BQ17" s="191">
        <v>52.9</v>
      </c>
      <c r="BR17" s="191">
        <v>60</v>
      </c>
      <c r="BS17" s="191">
        <v>58.4</v>
      </c>
      <c r="BT17" s="191">
        <v>67</v>
      </c>
      <c r="BU17" s="191">
        <v>63.6</v>
      </c>
      <c r="BV17" s="191">
        <v>61.9</v>
      </c>
      <c r="BW17" s="191">
        <v>56.8</v>
      </c>
      <c r="BX17" s="191">
        <v>69.5</v>
      </c>
      <c r="BY17" s="191">
        <v>66.099999999999994</v>
      </c>
      <c r="BZ17" s="191">
        <v>61.5</v>
      </c>
      <c r="CA17" s="191">
        <v>73.2</v>
      </c>
      <c r="CB17" s="185">
        <f t="shared" si="6"/>
        <v>741.5</v>
      </c>
      <c r="CC17" s="185">
        <v>59.4</v>
      </c>
      <c r="CD17" s="185">
        <v>59.3</v>
      </c>
      <c r="CE17" s="185">
        <v>58.5</v>
      </c>
      <c r="CF17" s="185">
        <v>64.8</v>
      </c>
      <c r="CG17" s="185">
        <v>61.2</v>
      </c>
      <c r="CH17" s="185">
        <v>62.4</v>
      </c>
      <c r="CI17" s="185">
        <v>55.2</v>
      </c>
      <c r="CJ17" s="185">
        <v>53.8</v>
      </c>
      <c r="CK17" s="185">
        <v>63.4</v>
      </c>
      <c r="CL17" s="185">
        <v>62.7</v>
      </c>
      <c r="CM17" s="185">
        <v>68</v>
      </c>
      <c r="CN17" s="185">
        <v>72.8</v>
      </c>
      <c r="CO17" s="185">
        <f t="shared" si="7"/>
        <v>797.40000000000009</v>
      </c>
      <c r="CP17" s="185">
        <v>58.3</v>
      </c>
      <c r="CQ17" s="185">
        <v>48.9</v>
      </c>
      <c r="CR17" s="185">
        <v>57.8</v>
      </c>
      <c r="CS17" s="185">
        <v>54.7</v>
      </c>
      <c r="CT17" s="185">
        <v>58.6</v>
      </c>
      <c r="CU17" s="185">
        <v>65.2</v>
      </c>
      <c r="CV17" s="17">
        <v>66</v>
      </c>
      <c r="CW17" s="17">
        <v>67.8</v>
      </c>
      <c r="CX17" s="17">
        <v>74.400000000000006</v>
      </c>
      <c r="CY17" s="17">
        <v>86.2</v>
      </c>
      <c r="CZ17" s="17">
        <v>71.3</v>
      </c>
      <c r="DA17" s="17">
        <v>88.2</v>
      </c>
      <c r="DB17" s="185">
        <f t="shared" si="8"/>
        <v>1037.2</v>
      </c>
      <c r="DC17" s="185">
        <v>72.400000000000006</v>
      </c>
      <c r="DD17" s="185">
        <v>77.3</v>
      </c>
      <c r="DE17" s="185">
        <v>78.8</v>
      </c>
      <c r="DF17" s="185">
        <v>77.5</v>
      </c>
      <c r="DG17" s="185">
        <v>77.5</v>
      </c>
      <c r="DH17" s="185">
        <v>76.2</v>
      </c>
      <c r="DI17" s="17">
        <v>79.400000000000006</v>
      </c>
      <c r="DJ17" s="17">
        <v>74.900000000000006</v>
      </c>
      <c r="DK17" s="17">
        <v>89.6</v>
      </c>
      <c r="DL17" s="17">
        <v>110.6</v>
      </c>
      <c r="DM17" s="17">
        <v>105.9</v>
      </c>
      <c r="DN17" s="17">
        <v>117.1</v>
      </c>
    </row>
    <row r="18" spans="1:118" s="201" customFormat="1" ht="12.75" customHeight="1">
      <c r="A18" s="194" t="s">
        <v>3050</v>
      </c>
      <c r="B18" s="185">
        <f t="shared" si="0"/>
        <v>778.1</v>
      </c>
      <c r="C18" s="185">
        <v>40.6</v>
      </c>
      <c r="D18" s="185">
        <v>28</v>
      </c>
      <c r="E18" s="185">
        <v>35.200000000000003</v>
      </c>
      <c r="F18" s="185">
        <v>31.4</v>
      </c>
      <c r="G18" s="185">
        <v>26</v>
      </c>
      <c r="H18" s="185">
        <v>49.5</v>
      </c>
      <c r="I18" s="185">
        <v>67.599999999999994</v>
      </c>
      <c r="J18" s="185">
        <v>114.1</v>
      </c>
      <c r="K18" s="185">
        <v>86.2</v>
      </c>
      <c r="L18" s="185">
        <v>84.2</v>
      </c>
      <c r="M18" s="185">
        <v>87.7</v>
      </c>
      <c r="N18" s="185">
        <v>127.6</v>
      </c>
      <c r="O18" s="185">
        <f t="shared" si="1"/>
        <v>1108.3</v>
      </c>
      <c r="P18" s="185">
        <v>83.2</v>
      </c>
      <c r="Q18" s="185">
        <v>91.6</v>
      </c>
      <c r="R18" s="185">
        <v>54.9</v>
      </c>
      <c r="S18" s="185">
        <v>98.4</v>
      </c>
      <c r="T18" s="185">
        <v>79.599999999999994</v>
      </c>
      <c r="U18" s="185">
        <v>113.3</v>
      </c>
      <c r="V18" s="185">
        <v>114.5</v>
      </c>
      <c r="W18" s="185">
        <v>69.599999999999994</v>
      </c>
      <c r="X18" s="185">
        <v>91.7</v>
      </c>
      <c r="Y18" s="185">
        <v>76.3</v>
      </c>
      <c r="Z18" s="185">
        <v>116.1</v>
      </c>
      <c r="AA18" s="185">
        <v>119.1</v>
      </c>
      <c r="AB18" s="185">
        <f t="shared" si="2"/>
        <v>861.2</v>
      </c>
      <c r="AC18" s="185">
        <v>48.5</v>
      </c>
      <c r="AD18" s="185">
        <v>67.099999999999994</v>
      </c>
      <c r="AE18" s="185">
        <v>89.4</v>
      </c>
      <c r="AF18" s="185">
        <v>90.5</v>
      </c>
      <c r="AG18" s="185">
        <v>71.8</v>
      </c>
      <c r="AH18" s="185">
        <v>56</v>
      </c>
      <c r="AI18" s="185">
        <v>58.9</v>
      </c>
      <c r="AJ18" s="185">
        <v>76.5</v>
      </c>
      <c r="AK18" s="185">
        <v>63.6</v>
      </c>
      <c r="AL18" s="185">
        <v>67.099999999999994</v>
      </c>
      <c r="AM18" s="185">
        <v>90.4</v>
      </c>
      <c r="AN18" s="185">
        <v>81.400000000000006</v>
      </c>
      <c r="AO18" s="185">
        <f t="shared" si="3"/>
        <v>610</v>
      </c>
      <c r="AP18" s="185">
        <v>43</v>
      </c>
      <c r="AQ18" s="185">
        <v>25.6</v>
      </c>
      <c r="AR18" s="185">
        <v>36.4</v>
      </c>
      <c r="AS18" s="185">
        <v>44.1</v>
      </c>
      <c r="AT18" s="185">
        <v>28.4</v>
      </c>
      <c r="AU18" s="185">
        <v>55.7</v>
      </c>
      <c r="AV18" s="185">
        <v>65.2</v>
      </c>
      <c r="AW18" s="185">
        <v>69.2</v>
      </c>
      <c r="AX18" s="185">
        <v>58.8</v>
      </c>
      <c r="AY18" s="185">
        <v>60.1</v>
      </c>
      <c r="AZ18" s="185">
        <v>61.1</v>
      </c>
      <c r="BA18" s="185">
        <v>62.4</v>
      </c>
      <c r="BB18" s="185">
        <f t="shared" si="4"/>
        <v>485.70000000000005</v>
      </c>
      <c r="BC18" s="191">
        <v>78.2</v>
      </c>
      <c r="BD18" s="191">
        <v>56.4</v>
      </c>
      <c r="BE18" s="191">
        <v>60.4</v>
      </c>
      <c r="BF18" s="191">
        <v>16.399999999999999</v>
      </c>
      <c r="BG18" s="191">
        <v>47.2</v>
      </c>
      <c r="BH18" s="191">
        <v>33.799999999999997</v>
      </c>
      <c r="BI18" s="191">
        <v>37</v>
      </c>
      <c r="BJ18" s="191">
        <v>28.6</v>
      </c>
      <c r="BK18" s="191">
        <v>28.8</v>
      </c>
      <c r="BL18" s="191">
        <v>30.7</v>
      </c>
      <c r="BM18" s="191">
        <v>27</v>
      </c>
      <c r="BN18" s="191">
        <v>41.2</v>
      </c>
      <c r="BO18" s="185">
        <f t="shared" si="5"/>
        <v>531.29999999999995</v>
      </c>
      <c r="BP18" s="191">
        <v>46.9</v>
      </c>
      <c r="BQ18" s="191">
        <v>52.7</v>
      </c>
      <c r="BR18" s="191">
        <v>56.1</v>
      </c>
      <c r="BS18" s="191">
        <v>41</v>
      </c>
      <c r="BT18" s="191">
        <v>50</v>
      </c>
      <c r="BU18" s="191">
        <v>34</v>
      </c>
      <c r="BV18" s="191">
        <v>44.8</v>
      </c>
      <c r="BW18" s="191">
        <v>28.9</v>
      </c>
      <c r="BX18" s="191">
        <v>35.200000000000003</v>
      </c>
      <c r="BY18" s="191">
        <v>49.3</v>
      </c>
      <c r="BZ18" s="191">
        <v>36.700000000000003</v>
      </c>
      <c r="CA18" s="191">
        <v>55.7</v>
      </c>
      <c r="CB18" s="185">
        <f t="shared" si="6"/>
        <v>554.50000000000011</v>
      </c>
      <c r="CC18" s="185">
        <v>29</v>
      </c>
      <c r="CD18" s="185">
        <v>60.2</v>
      </c>
      <c r="CE18" s="185">
        <v>53.4</v>
      </c>
      <c r="CF18" s="185">
        <v>58.2</v>
      </c>
      <c r="CG18" s="185">
        <v>40.799999999999997</v>
      </c>
      <c r="CH18" s="185">
        <v>45.8</v>
      </c>
      <c r="CI18" s="185">
        <v>40</v>
      </c>
      <c r="CJ18" s="185">
        <v>34.9</v>
      </c>
      <c r="CK18" s="185">
        <v>64.8</v>
      </c>
      <c r="CL18" s="185">
        <v>37.6</v>
      </c>
      <c r="CM18" s="185">
        <v>50.2</v>
      </c>
      <c r="CN18" s="185">
        <v>39.6</v>
      </c>
      <c r="CO18" s="185">
        <f t="shared" si="7"/>
        <v>578.5</v>
      </c>
      <c r="CP18" s="185">
        <v>62.6</v>
      </c>
      <c r="CQ18" s="185">
        <v>57.8</v>
      </c>
      <c r="CR18" s="185">
        <v>43.5</v>
      </c>
      <c r="CS18" s="185">
        <v>54.2</v>
      </c>
      <c r="CT18" s="185">
        <v>35.6</v>
      </c>
      <c r="CU18" s="185">
        <v>65.8</v>
      </c>
      <c r="CV18" s="17">
        <v>51.5</v>
      </c>
      <c r="CW18" s="17">
        <v>50.4</v>
      </c>
      <c r="CX18" s="17">
        <v>37.299999999999997</v>
      </c>
      <c r="CY18" s="17">
        <v>49.6</v>
      </c>
      <c r="CZ18" s="17">
        <v>32</v>
      </c>
      <c r="DA18" s="17">
        <v>38.200000000000003</v>
      </c>
      <c r="DB18" s="185">
        <f t="shared" si="8"/>
        <v>747.7</v>
      </c>
      <c r="DC18" s="185">
        <v>48.6</v>
      </c>
      <c r="DD18" s="185">
        <v>70.599999999999994</v>
      </c>
      <c r="DE18" s="185">
        <v>42.8</v>
      </c>
      <c r="DF18" s="185">
        <v>70.099999999999994</v>
      </c>
      <c r="DG18" s="185">
        <v>52.5</v>
      </c>
      <c r="DH18" s="185">
        <v>65.900000000000006</v>
      </c>
      <c r="DI18" s="17">
        <v>46.7</v>
      </c>
      <c r="DJ18" s="17">
        <v>72.400000000000006</v>
      </c>
      <c r="DK18" s="17">
        <v>81.900000000000006</v>
      </c>
      <c r="DL18" s="17">
        <v>70.400000000000006</v>
      </c>
      <c r="DM18" s="17">
        <v>59.2</v>
      </c>
      <c r="DN18" s="17">
        <v>66.599999999999994</v>
      </c>
    </row>
    <row r="19" spans="1:118" s="201" customFormat="1" ht="12.75" customHeight="1">
      <c r="A19" s="194" t="s">
        <v>3034</v>
      </c>
      <c r="B19" s="185">
        <f t="shared" si="0"/>
        <v>238.00000000000003</v>
      </c>
      <c r="C19" s="185">
        <v>10.4</v>
      </c>
      <c r="D19" s="185">
        <v>11.5</v>
      </c>
      <c r="E19" s="185">
        <v>16.3</v>
      </c>
      <c r="F19" s="185">
        <v>15.4</v>
      </c>
      <c r="G19" s="185">
        <v>11.4</v>
      </c>
      <c r="H19" s="185">
        <v>21.8</v>
      </c>
      <c r="I19" s="185">
        <v>41.5</v>
      </c>
      <c r="J19" s="185">
        <v>16.3</v>
      </c>
      <c r="K19" s="185">
        <v>31.1</v>
      </c>
      <c r="L19" s="185">
        <v>12.4</v>
      </c>
      <c r="M19" s="185">
        <v>33.6</v>
      </c>
      <c r="N19" s="185">
        <v>16.3</v>
      </c>
      <c r="O19" s="185">
        <f t="shared" si="1"/>
        <v>268.3</v>
      </c>
      <c r="P19" s="185">
        <v>21.4</v>
      </c>
      <c r="Q19" s="185">
        <v>20.7</v>
      </c>
      <c r="R19" s="185">
        <v>27.6</v>
      </c>
      <c r="S19" s="185">
        <v>33.4</v>
      </c>
      <c r="T19" s="185">
        <v>16.7</v>
      </c>
      <c r="U19" s="185">
        <v>25.1</v>
      </c>
      <c r="V19" s="185">
        <v>11.6</v>
      </c>
      <c r="W19" s="185">
        <v>22.5</v>
      </c>
      <c r="X19" s="185">
        <v>41.8</v>
      </c>
      <c r="Y19" s="185">
        <v>17.3</v>
      </c>
      <c r="Z19" s="185">
        <v>21.8</v>
      </c>
      <c r="AA19" s="185">
        <v>8.4</v>
      </c>
      <c r="AB19" s="185">
        <f t="shared" si="2"/>
        <v>187.7</v>
      </c>
      <c r="AC19" s="185">
        <v>12.3</v>
      </c>
      <c r="AD19" s="185">
        <v>13</v>
      </c>
      <c r="AE19" s="185">
        <v>6.2</v>
      </c>
      <c r="AF19" s="185">
        <v>8.8000000000000007</v>
      </c>
      <c r="AG19" s="185">
        <v>7.4</v>
      </c>
      <c r="AH19" s="185">
        <v>8.1999999999999993</v>
      </c>
      <c r="AI19" s="185">
        <v>8.6999999999999993</v>
      </c>
      <c r="AJ19" s="185">
        <v>7.3</v>
      </c>
      <c r="AK19" s="185">
        <v>16</v>
      </c>
      <c r="AL19" s="185">
        <v>36</v>
      </c>
      <c r="AM19" s="185">
        <v>8.1999999999999993</v>
      </c>
      <c r="AN19" s="185">
        <v>55.6</v>
      </c>
      <c r="AO19" s="185">
        <f t="shared" si="3"/>
        <v>295.89999999999998</v>
      </c>
      <c r="AP19" s="185">
        <v>31.2</v>
      </c>
      <c r="AQ19" s="185">
        <v>22.4</v>
      </c>
      <c r="AR19" s="185">
        <v>24.1</v>
      </c>
      <c r="AS19" s="185">
        <v>29.8</v>
      </c>
      <c r="AT19" s="185">
        <v>20.7</v>
      </c>
      <c r="AU19" s="185">
        <v>24.2</v>
      </c>
      <c r="AV19" s="185">
        <v>24.6</v>
      </c>
      <c r="AW19" s="185">
        <v>21.1</v>
      </c>
      <c r="AX19" s="185">
        <v>21.4</v>
      </c>
      <c r="AY19" s="185">
        <v>24</v>
      </c>
      <c r="AZ19" s="185">
        <v>27</v>
      </c>
      <c r="BA19" s="185">
        <v>25.4</v>
      </c>
      <c r="BB19" s="185">
        <f t="shared" si="4"/>
        <v>265.39999999999998</v>
      </c>
      <c r="BC19" s="191">
        <v>21.4</v>
      </c>
      <c r="BD19" s="191">
        <v>21</v>
      </c>
      <c r="BE19" s="191">
        <v>24.4</v>
      </c>
      <c r="BF19" s="191">
        <v>23.2</v>
      </c>
      <c r="BG19" s="191">
        <v>21.2</v>
      </c>
      <c r="BH19" s="191">
        <v>24.4</v>
      </c>
      <c r="BI19" s="191">
        <v>22.1</v>
      </c>
      <c r="BJ19" s="191">
        <v>19.5</v>
      </c>
      <c r="BK19" s="191">
        <v>19.8</v>
      </c>
      <c r="BL19" s="191">
        <v>19.100000000000001</v>
      </c>
      <c r="BM19" s="191">
        <v>26.4</v>
      </c>
      <c r="BN19" s="191">
        <v>22.9</v>
      </c>
      <c r="BO19" s="185">
        <f t="shared" si="5"/>
        <v>395.60000000000008</v>
      </c>
      <c r="BP19" s="191">
        <v>23</v>
      </c>
      <c r="BQ19" s="191">
        <v>23.1</v>
      </c>
      <c r="BR19" s="191">
        <v>25.2</v>
      </c>
      <c r="BS19" s="191">
        <v>33.799999999999997</v>
      </c>
      <c r="BT19" s="191">
        <v>34.4</v>
      </c>
      <c r="BU19" s="191">
        <v>36.9</v>
      </c>
      <c r="BV19" s="191">
        <v>32.700000000000003</v>
      </c>
      <c r="BW19" s="191">
        <v>26.9</v>
      </c>
      <c r="BX19" s="191">
        <v>41.2</v>
      </c>
      <c r="BY19" s="191">
        <v>38.6</v>
      </c>
      <c r="BZ19" s="191">
        <v>33.299999999999997</v>
      </c>
      <c r="CA19" s="191">
        <v>46.5</v>
      </c>
      <c r="CB19" s="185">
        <f t="shared" si="6"/>
        <v>573.29999999999995</v>
      </c>
      <c r="CC19" s="185">
        <v>45.7</v>
      </c>
      <c r="CD19" s="185">
        <v>32.799999999999997</v>
      </c>
      <c r="CE19" s="185">
        <v>37.5</v>
      </c>
      <c r="CF19" s="185">
        <v>45.4</v>
      </c>
      <c r="CG19" s="185">
        <v>59.1</v>
      </c>
      <c r="CH19" s="185">
        <v>56.5</v>
      </c>
      <c r="CI19" s="185">
        <v>39.9</v>
      </c>
      <c r="CJ19" s="185">
        <v>39.9</v>
      </c>
      <c r="CK19" s="185">
        <v>44.5</v>
      </c>
      <c r="CL19" s="185">
        <v>59.7</v>
      </c>
      <c r="CM19" s="185">
        <v>57.2</v>
      </c>
      <c r="CN19" s="185">
        <v>55.1</v>
      </c>
      <c r="CO19" s="185">
        <f t="shared" si="7"/>
        <v>534.19999999999993</v>
      </c>
      <c r="CP19" s="185">
        <v>37.200000000000003</v>
      </c>
      <c r="CQ19" s="185">
        <v>51.6</v>
      </c>
      <c r="CR19" s="185">
        <v>55.8</v>
      </c>
      <c r="CS19" s="185">
        <v>45.4</v>
      </c>
      <c r="CT19" s="185">
        <v>54.6</v>
      </c>
      <c r="CU19" s="185">
        <v>35.4</v>
      </c>
      <c r="CV19" s="17">
        <v>42.7</v>
      </c>
      <c r="CW19" s="17">
        <v>53.7</v>
      </c>
      <c r="CX19" s="17">
        <v>44.8</v>
      </c>
      <c r="CY19" s="17">
        <v>43.5</v>
      </c>
      <c r="CZ19" s="17">
        <v>32.700000000000003</v>
      </c>
      <c r="DA19" s="17">
        <v>36.799999999999997</v>
      </c>
      <c r="DB19" s="185">
        <f t="shared" si="8"/>
        <v>625.19999999999993</v>
      </c>
      <c r="DC19" s="185">
        <v>29.4</v>
      </c>
      <c r="DD19" s="185">
        <v>41.1</v>
      </c>
      <c r="DE19" s="185">
        <v>42.5</v>
      </c>
      <c r="DF19" s="185">
        <v>52.3</v>
      </c>
      <c r="DG19" s="185">
        <v>53.6</v>
      </c>
      <c r="DH19" s="185">
        <v>74.8</v>
      </c>
      <c r="DI19" s="17">
        <v>66</v>
      </c>
      <c r="DJ19" s="17">
        <v>78.5</v>
      </c>
      <c r="DK19" s="17">
        <v>47.4</v>
      </c>
      <c r="DL19" s="17">
        <v>31.8</v>
      </c>
      <c r="DM19" s="17">
        <v>63.9</v>
      </c>
      <c r="DN19" s="17">
        <v>43.9</v>
      </c>
    </row>
    <row r="20" spans="1:118" s="201" customFormat="1" ht="12.75" customHeight="1">
      <c r="A20" s="194" t="s">
        <v>3035</v>
      </c>
      <c r="B20" s="185">
        <f t="shared" si="0"/>
        <v>263.40000000000003</v>
      </c>
      <c r="C20" s="185">
        <v>4.0999999999999996</v>
      </c>
      <c r="D20" s="185">
        <v>4.0999999999999996</v>
      </c>
      <c r="E20" s="185">
        <v>4.7</v>
      </c>
      <c r="F20" s="185">
        <v>64.7</v>
      </c>
      <c r="G20" s="185">
        <v>31.7</v>
      </c>
      <c r="H20" s="185">
        <v>37</v>
      </c>
      <c r="I20" s="185">
        <v>2.9</v>
      </c>
      <c r="J20" s="185">
        <v>4.7</v>
      </c>
      <c r="K20" s="185">
        <v>17.100000000000001</v>
      </c>
      <c r="L20" s="185">
        <v>22.3</v>
      </c>
      <c r="M20" s="185">
        <v>22.9</v>
      </c>
      <c r="N20" s="185">
        <v>47.2</v>
      </c>
      <c r="O20" s="185">
        <f t="shared" si="1"/>
        <v>335.2</v>
      </c>
      <c r="P20" s="185">
        <v>5.2</v>
      </c>
      <c r="Q20" s="185">
        <v>1.3</v>
      </c>
      <c r="R20" s="185">
        <v>0.9</v>
      </c>
      <c r="S20" s="185">
        <v>1.1000000000000001</v>
      </c>
      <c r="T20" s="185">
        <v>21.9</v>
      </c>
      <c r="U20" s="185">
        <v>54.4</v>
      </c>
      <c r="V20" s="185">
        <v>57.6</v>
      </c>
      <c r="W20" s="185">
        <v>60.2</v>
      </c>
      <c r="X20" s="185">
        <v>51.3</v>
      </c>
      <c r="Y20" s="185">
        <v>34.4</v>
      </c>
      <c r="Z20" s="185">
        <v>22.7</v>
      </c>
      <c r="AA20" s="185">
        <v>24.2</v>
      </c>
      <c r="AB20" s="185">
        <f t="shared" si="2"/>
        <v>297.29999999999995</v>
      </c>
      <c r="AC20" s="185">
        <v>21.8</v>
      </c>
      <c r="AD20" s="185">
        <v>24.9</v>
      </c>
      <c r="AE20" s="185">
        <v>28.2</v>
      </c>
      <c r="AF20" s="185">
        <v>25.6</v>
      </c>
      <c r="AG20" s="185">
        <v>27.3</v>
      </c>
      <c r="AH20" s="185">
        <v>58</v>
      </c>
      <c r="AI20" s="185">
        <v>20.2</v>
      </c>
      <c r="AJ20" s="185">
        <v>23.1</v>
      </c>
      <c r="AK20" s="185">
        <v>18.3</v>
      </c>
      <c r="AL20" s="185">
        <v>16</v>
      </c>
      <c r="AM20" s="185">
        <v>15.9</v>
      </c>
      <c r="AN20" s="185">
        <v>18</v>
      </c>
      <c r="AO20" s="185">
        <f t="shared" si="3"/>
        <v>588.00000000000011</v>
      </c>
      <c r="AP20" s="185">
        <v>45.3</v>
      </c>
      <c r="AQ20" s="185">
        <v>42.3</v>
      </c>
      <c r="AR20" s="185">
        <v>43.2</v>
      </c>
      <c r="AS20" s="185">
        <v>42</v>
      </c>
      <c r="AT20" s="185">
        <v>43.9</v>
      </c>
      <c r="AU20" s="185">
        <v>40.4</v>
      </c>
      <c r="AV20" s="185">
        <v>53</v>
      </c>
      <c r="AW20" s="185">
        <v>48</v>
      </c>
      <c r="AX20" s="185">
        <v>47.3</v>
      </c>
      <c r="AY20" s="185">
        <v>56.1</v>
      </c>
      <c r="AZ20" s="185">
        <v>59.8</v>
      </c>
      <c r="BA20" s="185">
        <v>66.7</v>
      </c>
      <c r="BB20" s="185">
        <f t="shared" si="4"/>
        <v>487.09999999999991</v>
      </c>
      <c r="BC20" s="191">
        <v>37.4</v>
      </c>
      <c r="BD20" s="191">
        <v>35.700000000000003</v>
      </c>
      <c r="BE20" s="191">
        <v>37.6</v>
      </c>
      <c r="BF20" s="191">
        <v>34.700000000000003</v>
      </c>
      <c r="BG20" s="191">
        <v>36.200000000000003</v>
      </c>
      <c r="BH20" s="191">
        <v>35.1</v>
      </c>
      <c r="BI20" s="191">
        <v>45</v>
      </c>
      <c r="BJ20" s="191">
        <v>40.5</v>
      </c>
      <c r="BK20" s="191">
        <v>50.3</v>
      </c>
      <c r="BL20" s="191">
        <v>40.4</v>
      </c>
      <c r="BM20" s="191">
        <v>41.5</v>
      </c>
      <c r="BN20" s="191">
        <v>52.7</v>
      </c>
      <c r="BO20" s="185">
        <f t="shared" si="5"/>
        <v>954.40000000000009</v>
      </c>
      <c r="BP20" s="191">
        <v>53.7</v>
      </c>
      <c r="BQ20" s="191">
        <v>40.200000000000003</v>
      </c>
      <c r="BR20" s="191">
        <v>50.5</v>
      </c>
      <c r="BS20" s="191">
        <v>88.7</v>
      </c>
      <c r="BT20" s="191">
        <v>80.400000000000006</v>
      </c>
      <c r="BU20" s="191">
        <v>54.6</v>
      </c>
      <c r="BV20" s="191">
        <v>101.2</v>
      </c>
      <c r="BW20" s="191">
        <v>92.9</v>
      </c>
      <c r="BX20" s="191">
        <v>98.9</v>
      </c>
      <c r="BY20" s="191">
        <v>92.6</v>
      </c>
      <c r="BZ20" s="191">
        <v>88.1</v>
      </c>
      <c r="CA20" s="191">
        <v>112.6</v>
      </c>
      <c r="CB20" s="185">
        <f t="shared" si="6"/>
        <v>1114.9000000000001</v>
      </c>
      <c r="CC20" s="185">
        <v>77.3</v>
      </c>
      <c r="CD20" s="185">
        <v>59.9</v>
      </c>
      <c r="CE20" s="185">
        <v>50.8</v>
      </c>
      <c r="CF20" s="185">
        <v>75.7</v>
      </c>
      <c r="CG20" s="185">
        <v>117.8</v>
      </c>
      <c r="CH20" s="185">
        <v>104.9</v>
      </c>
      <c r="CI20" s="185">
        <v>79.900000000000006</v>
      </c>
      <c r="CJ20" s="185">
        <v>95.2</v>
      </c>
      <c r="CK20" s="185">
        <v>82.7</v>
      </c>
      <c r="CL20" s="185">
        <v>80.3</v>
      </c>
      <c r="CM20" s="185">
        <v>90.7</v>
      </c>
      <c r="CN20" s="185">
        <v>199.7</v>
      </c>
      <c r="CO20" s="185">
        <f t="shared" si="7"/>
        <v>1214.7999999999997</v>
      </c>
      <c r="CP20" s="185">
        <v>70.099999999999994</v>
      </c>
      <c r="CQ20" s="185">
        <v>67.099999999999994</v>
      </c>
      <c r="CR20" s="185">
        <v>93.9</v>
      </c>
      <c r="CS20" s="185">
        <v>98.9</v>
      </c>
      <c r="CT20" s="185">
        <v>144.80000000000001</v>
      </c>
      <c r="CU20" s="185">
        <v>103.1</v>
      </c>
      <c r="CV20" s="17">
        <v>121.1</v>
      </c>
      <c r="CW20" s="17">
        <v>104.4</v>
      </c>
      <c r="CX20" s="17">
        <v>100.8</v>
      </c>
      <c r="CY20" s="17">
        <v>101.5</v>
      </c>
      <c r="CZ20" s="17">
        <v>100.5</v>
      </c>
      <c r="DA20" s="17">
        <v>108.6</v>
      </c>
      <c r="DB20" s="185">
        <f t="shared" si="8"/>
        <v>1269.8</v>
      </c>
      <c r="DC20" s="185">
        <v>74.5</v>
      </c>
      <c r="DD20" s="185">
        <v>83.1</v>
      </c>
      <c r="DE20" s="185">
        <v>83.9</v>
      </c>
      <c r="DF20" s="185">
        <v>83.4</v>
      </c>
      <c r="DG20" s="185">
        <v>99</v>
      </c>
      <c r="DH20" s="185">
        <v>86.1</v>
      </c>
      <c r="DI20" s="17">
        <v>106.6</v>
      </c>
      <c r="DJ20" s="17">
        <v>129.1</v>
      </c>
      <c r="DK20" s="17">
        <v>118.1</v>
      </c>
      <c r="DL20" s="17">
        <v>133.4</v>
      </c>
      <c r="DM20" s="17">
        <v>142.30000000000001</v>
      </c>
      <c r="DN20" s="17">
        <v>130.30000000000001</v>
      </c>
    </row>
    <row r="21" spans="1:118" s="201" customFormat="1" ht="12.75" customHeight="1">
      <c r="A21" s="194" t="s">
        <v>3036</v>
      </c>
      <c r="B21" s="185">
        <f t="shared" si="0"/>
        <v>1158.0999999999999</v>
      </c>
      <c r="C21" s="185">
        <v>72.8</v>
      </c>
      <c r="D21" s="185">
        <v>56.5</v>
      </c>
      <c r="E21" s="185">
        <v>92.4</v>
      </c>
      <c r="F21" s="185">
        <v>103.4</v>
      </c>
      <c r="G21" s="185">
        <v>85.1</v>
      </c>
      <c r="H21" s="185">
        <v>117.3</v>
      </c>
      <c r="I21" s="185">
        <v>104.6</v>
      </c>
      <c r="J21" s="185">
        <v>124.3</v>
      </c>
      <c r="K21" s="185">
        <v>115.4</v>
      </c>
      <c r="L21" s="185">
        <v>128.6</v>
      </c>
      <c r="M21" s="185">
        <v>83.7</v>
      </c>
      <c r="N21" s="185">
        <v>74</v>
      </c>
      <c r="O21" s="185">
        <f t="shared" si="1"/>
        <v>1288.5</v>
      </c>
      <c r="P21" s="185">
        <v>73.8</v>
      </c>
      <c r="Q21" s="185">
        <v>56.5</v>
      </c>
      <c r="R21" s="185">
        <v>78.3</v>
      </c>
      <c r="S21" s="185">
        <v>100.6</v>
      </c>
      <c r="T21" s="185">
        <v>106.4</v>
      </c>
      <c r="U21" s="185">
        <v>118.8</v>
      </c>
      <c r="V21" s="185">
        <v>148.69999999999999</v>
      </c>
      <c r="W21" s="185">
        <v>145</v>
      </c>
      <c r="X21" s="185">
        <v>136.6</v>
      </c>
      <c r="Y21" s="185">
        <v>138.6</v>
      </c>
      <c r="Z21" s="185">
        <v>108.3</v>
      </c>
      <c r="AA21" s="185">
        <v>76.900000000000006</v>
      </c>
      <c r="AB21" s="185">
        <f t="shared" si="2"/>
        <v>1461.8999999999999</v>
      </c>
      <c r="AC21" s="185">
        <v>75.2</v>
      </c>
      <c r="AD21" s="185">
        <v>87.5</v>
      </c>
      <c r="AE21" s="185">
        <v>108.5</v>
      </c>
      <c r="AF21" s="185">
        <v>123.5</v>
      </c>
      <c r="AG21" s="185">
        <v>138.6</v>
      </c>
      <c r="AH21" s="185">
        <v>144</v>
      </c>
      <c r="AI21" s="185">
        <v>150.1</v>
      </c>
      <c r="AJ21" s="185">
        <v>138.4</v>
      </c>
      <c r="AK21" s="185">
        <v>143</v>
      </c>
      <c r="AL21" s="185">
        <v>149.1</v>
      </c>
      <c r="AM21" s="185">
        <v>124.4</v>
      </c>
      <c r="AN21" s="185">
        <v>79.599999999999994</v>
      </c>
      <c r="AO21" s="185">
        <f t="shared" si="3"/>
        <v>1834.6999999999998</v>
      </c>
      <c r="AP21" s="185">
        <v>63.8</v>
      </c>
      <c r="AQ21" s="185">
        <v>78.7</v>
      </c>
      <c r="AR21" s="185">
        <v>114.5</v>
      </c>
      <c r="AS21" s="185">
        <v>126.1</v>
      </c>
      <c r="AT21" s="185">
        <v>125.7</v>
      </c>
      <c r="AU21" s="185">
        <v>133.1</v>
      </c>
      <c r="AV21" s="185">
        <v>184.4</v>
      </c>
      <c r="AW21" s="185">
        <v>239.3</v>
      </c>
      <c r="AX21" s="185">
        <v>240.9</v>
      </c>
      <c r="AY21" s="185">
        <v>200.5</v>
      </c>
      <c r="AZ21" s="185">
        <v>173.1</v>
      </c>
      <c r="BA21" s="185">
        <v>154.6</v>
      </c>
      <c r="BB21" s="185">
        <f t="shared" si="4"/>
        <v>2732.1</v>
      </c>
      <c r="BC21" s="191">
        <v>89.6</v>
      </c>
      <c r="BD21" s="191">
        <v>150.6</v>
      </c>
      <c r="BE21" s="191">
        <v>168.1</v>
      </c>
      <c r="BF21" s="191">
        <v>306.2</v>
      </c>
      <c r="BG21" s="191">
        <v>295.5</v>
      </c>
      <c r="BH21" s="191">
        <v>188.5</v>
      </c>
      <c r="BI21" s="191">
        <v>230.1</v>
      </c>
      <c r="BJ21" s="191">
        <v>237.6</v>
      </c>
      <c r="BK21" s="191">
        <v>271.10000000000002</v>
      </c>
      <c r="BL21" s="191">
        <v>274.39999999999998</v>
      </c>
      <c r="BM21" s="191">
        <v>264.10000000000002</v>
      </c>
      <c r="BN21" s="191">
        <v>256.3</v>
      </c>
      <c r="BO21" s="185">
        <f t="shared" si="5"/>
        <v>3629.4</v>
      </c>
      <c r="BP21" s="191">
        <v>225.8</v>
      </c>
      <c r="BQ21" s="191">
        <v>216.6</v>
      </c>
      <c r="BR21" s="191">
        <v>179.2</v>
      </c>
      <c r="BS21" s="191">
        <v>215.6</v>
      </c>
      <c r="BT21" s="191">
        <v>352.6</v>
      </c>
      <c r="BU21" s="191">
        <v>379.8</v>
      </c>
      <c r="BV21" s="191">
        <v>367.4</v>
      </c>
      <c r="BW21" s="191">
        <v>356.9</v>
      </c>
      <c r="BX21" s="191">
        <v>365.5</v>
      </c>
      <c r="BY21" s="191">
        <v>371.1</v>
      </c>
      <c r="BZ21" s="191">
        <v>311</v>
      </c>
      <c r="CA21" s="191">
        <v>287.89999999999998</v>
      </c>
      <c r="CB21" s="185">
        <f t="shared" si="6"/>
        <v>4168.3</v>
      </c>
      <c r="CC21" s="185">
        <v>270</v>
      </c>
      <c r="CD21" s="185">
        <v>229.5</v>
      </c>
      <c r="CE21" s="185">
        <v>300.7</v>
      </c>
      <c r="CF21" s="185">
        <v>354</v>
      </c>
      <c r="CG21" s="185">
        <v>351.4</v>
      </c>
      <c r="CH21" s="185">
        <v>371.3</v>
      </c>
      <c r="CI21" s="185">
        <v>393.1</v>
      </c>
      <c r="CJ21" s="185">
        <v>415.3</v>
      </c>
      <c r="CK21" s="185">
        <v>428.6</v>
      </c>
      <c r="CL21" s="185">
        <v>377.5</v>
      </c>
      <c r="CM21" s="185">
        <v>350.4</v>
      </c>
      <c r="CN21" s="185">
        <v>326.5</v>
      </c>
      <c r="CO21" s="185">
        <f t="shared" si="7"/>
        <v>5228.8000000000011</v>
      </c>
      <c r="CP21" s="185">
        <v>253.7</v>
      </c>
      <c r="CQ21" s="185">
        <v>301.7</v>
      </c>
      <c r="CR21" s="185">
        <v>335.5</v>
      </c>
      <c r="CS21" s="185">
        <v>408.6</v>
      </c>
      <c r="CT21" s="185">
        <v>437.9</v>
      </c>
      <c r="CU21" s="185">
        <v>460</v>
      </c>
      <c r="CV21" s="17">
        <v>546.4</v>
      </c>
      <c r="CW21" s="17">
        <v>527.4</v>
      </c>
      <c r="CX21" s="17">
        <v>559.20000000000005</v>
      </c>
      <c r="CY21" s="17">
        <v>557.29999999999995</v>
      </c>
      <c r="CZ21" s="17">
        <v>511</v>
      </c>
      <c r="DA21" s="17">
        <v>330.1</v>
      </c>
      <c r="DB21" s="185">
        <f t="shared" si="8"/>
        <v>7437.5999999999995</v>
      </c>
      <c r="DC21" s="185">
        <v>428.4</v>
      </c>
      <c r="DD21" s="185">
        <v>434.1</v>
      </c>
      <c r="DE21" s="185">
        <v>586.79999999999995</v>
      </c>
      <c r="DF21" s="185">
        <v>634.9</v>
      </c>
      <c r="DG21" s="185">
        <v>646.79999999999995</v>
      </c>
      <c r="DH21" s="185">
        <v>678.5</v>
      </c>
      <c r="DI21" s="17">
        <v>695.7</v>
      </c>
      <c r="DJ21" s="17">
        <v>723.7</v>
      </c>
      <c r="DK21" s="17">
        <v>685.6</v>
      </c>
      <c r="DL21" s="17">
        <v>686</v>
      </c>
      <c r="DM21" s="17">
        <v>637.4</v>
      </c>
      <c r="DN21" s="17">
        <v>599.70000000000005</v>
      </c>
    </row>
    <row r="22" spans="1:118" s="201" customFormat="1" ht="12.75">
      <c r="A22" s="194" t="s">
        <v>3037</v>
      </c>
      <c r="B22" s="185">
        <f t="shared" si="0"/>
        <v>13863.3</v>
      </c>
      <c r="C22" s="185">
        <v>997.4</v>
      </c>
      <c r="D22" s="185">
        <v>840.6</v>
      </c>
      <c r="E22" s="185">
        <v>884.8</v>
      </c>
      <c r="F22" s="185">
        <v>1050.7</v>
      </c>
      <c r="G22" s="185">
        <v>1346.6</v>
      </c>
      <c r="H22" s="185">
        <v>988.2</v>
      </c>
      <c r="I22" s="185">
        <v>963.5</v>
      </c>
      <c r="J22" s="185">
        <v>953.9</v>
      </c>
      <c r="K22" s="185">
        <v>1468.7</v>
      </c>
      <c r="L22" s="185">
        <v>1312</v>
      </c>
      <c r="M22" s="185">
        <v>1638.3</v>
      </c>
      <c r="N22" s="185">
        <v>1418.6</v>
      </c>
      <c r="O22" s="185">
        <f t="shared" si="1"/>
        <v>18433</v>
      </c>
      <c r="P22" s="185">
        <v>1100.9000000000001</v>
      </c>
      <c r="Q22" s="185">
        <v>1413</v>
      </c>
      <c r="R22" s="185">
        <v>1249.0999999999999</v>
      </c>
      <c r="S22" s="185">
        <v>1204.3</v>
      </c>
      <c r="T22" s="185">
        <v>1799.1</v>
      </c>
      <c r="U22" s="185">
        <v>1578.3</v>
      </c>
      <c r="V22" s="185">
        <v>1725</v>
      </c>
      <c r="W22" s="185">
        <v>1622.3</v>
      </c>
      <c r="X22" s="185">
        <v>1560.6</v>
      </c>
      <c r="Y22" s="185">
        <v>1623.2</v>
      </c>
      <c r="Z22" s="185">
        <v>2262.9</v>
      </c>
      <c r="AA22" s="185">
        <v>1294.3</v>
      </c>
      <c r="AB22" s="185">
        <f t="shared" si="2"/>
        <v>21047.599999999995</v>
      </c>
      <c r="AC22" s="185">
        <v>2221.4</v>
      </c>
      <c r="AD22" s="185">
        <v>1509.1</v>
      </c>
      <c r="AE22" s="185">
        <v>1773.5</v>
      </c>
      <c r="AF22" s="185">
        <v>1685.2</v>
      </c>
      <c r="AG22" s="185">
        <v>1633.1</v>
      </c>
      <c r="AH22" s="185">
        <v>1637.3</v>
      </c>
      <c r="AI22" s="185">
        <v>1829.5</v>
      </c>
      <c r="AJ22" s="185">
        <v>1448.5</v>
      </c>
      <c r="AK22" s="185">
        <v>2004.8</v>
      </c>
      <c r="AL22" s="185">
        <v>2122.6</v>
      </c>
      <c r="AM22" s="185">
        <v>1752</v>
      </c>
      <c r="AN22" s="185">
        <v>1430.6</v>
      </c>
      <c r="AO22" s="185">
        <f t="shared" si="3"/>
        <v>16215.1</v>
      </c>
      <c r="AP22" s="185">
        <v>1410</v>
      </c>
      <c r="AQ22" s="185">
        <v>1540.6</v>
      </c>
      <c r="AR22" s="185">
        <v>1404.6</v>
      </c>
      <c r="AS22" s="185">
        <v>1755.8</v>
      </c>
      <c r="AT22" s="185">
        <v>1411.8</v>
      </c>
      <c r="AU22" s="185">
        <v>1326.6</v>
      </c>
      <c r="AV22" s="185">
        <v>944</v>
      </c>
      <c r="AW22" s="185">
        <v>902.1</v>
      </c>
      <c r="AX22" s="185">
        <v>1378</v>
      </c>
      <c r="AY22" s="185">
        <v>1048.2</v>
      </c>
      <c r="AZ22" s="185">
        <v>1090.5</v>
      </c>
      <c r="BA22" s="185">
        <v>2002.9</v>
      </c>
      <c r="BB22" s="185">
        <f t="shared" si="4"/>
        <v>22649.1</v>
      </c>
      <c r="BC22" s="191">
        <v>1685.3</v>
      </c>
      <c r="BD22" s="191">
        <v>1705.7</v>
      </c>
      <c r="BE22" s="191">
        <v>1989</v>
      </c>
      <c r="BF22" s="191">
        <v>1271.5</v>
      </c>
      <c r="BG22" s="191">
        <v>1165.9000000000001</v>
      </c>
      <c r="BH22" s="191">
        <v>1143.5</v>
      </c>
      <c r="BI22" s="191">
        <v>1932.8</v>
      </c>
      <c r="BJ22" s="191">
        <v>2090</v>
      </c>
      <c r="BK22" s="191">
        <v>2488.5</v>
      </c>
      <c r="BL22" s="191">
        <v>2196.6</v>
      </c>
      <c r="BM22" s="191">
        <v>2377.5</v>
      </c>
      <c r="BN22" s="191">
        <v>2602.8000000000002</v>
      </c>
      <c r="BO22" s="185">
        <f t="shared" si="5"/>
        <v>24371.200000000001</v>
      </c>
      <c r="BP22" s="191">
        <v>1742.1</v>
      </c>
      <c r="BQ22" s="191">
        <v>2233.5</v>
      </c>
      <c r="BR22" s="191">
        <v>2615.6999999999998</v>
      </c>
      <c r="BS22" s="191">
        <v>2210.1</v>
      </c>
      <c r="BT22" s="191">
        <v>2166.5</v>
      </c>
      <c r="BU22" s="191">
        <v>2008.7</v>
      </c>
      <c r="BV22" s="191">
        <v>1911.9</v>
      </c>
      <c r="BW22" s="191">
        <v>2225.6999999999998</v>
      </c>
      <c r="BX22" s="191">
        <v>1969.6</v>
      </c>
      <c r="BY22" s="191">
        <v>1944.9</v>
      </c>
      <c r="BZ22" s="191">
        <v>1853.8</v>
      </c>
      <c r="CA22" s="191">
        <v>1488.7</v>
      </c>
      <c r="CB22" s="185">
        <f t="shared" si="6"/>
        <v>19660.2</v>
      </c>
      <c r="CC22" s="185">
        <v>1853.4</v>
      </c>
      <c r="CD22" s="185">
        <v>1690.4</v>
      </c>
      <c r="CE22" s="185">
        <v>1812.9</v>
      </c>
      <c r="CF22" s="185">
        <v>1733.2</v>
      </c>
      <c r="CG22" s="185">
        <v>1742.4</v>
      </c>
      <c r="CH22" s="185">
        <v>1669.7</v>
      </c>
      <c r="CI22" s="185">
        <v>1504.9</v>
      </c>
      <c r="CJ22" s="185">
        <v>1893.7</v>
      </c>
      <c r="CK22" s="185">
        <v>1461.1</v>
      </c>
      <c r="CL22" s="185">
        <v>1349.1</v>
      </c>
      <c r="CM22" s="185">
        <v>1532.1</v>
      </c>
      <c r="CN22" s="185">
        <v>1417.3</v>
      </c>
      <c r="CO22" s="185">
        <f t="shared" si="7"/>
        <v>17222.099999999999</v>
      </c>
      <c r="CP22" s="185">
        <v>1600.5</v>
      </c>
      <c r="CQ22" s="185">
        <v>1609.5</v>
      </c>
      <c r="CR22" s="185">
        <v>1939.1</v>
      </c>
      <c r="CS22" s="185">
        <v>1396.2</v>
      </c>
      <c r="CT22" s="185">
        <v>2036.6</v>
      </c>
      <c r="CU22" s="185">
        <v>2115.3000000000002</v>
      </c>
      <c r="CV22" s="17">
        <v>1232.9000000000001</v>
      </c>
      <c r="CW22" s="17">
        <v>1055.5</v>
      </c>
      <c r="CX22" s="17">
        <v>854</v>
      </c>
      <c r="CY22" s="17">
        <v>807.5</v>
      </c>
      <c r="CZ22" s="17">
        <v>1186.8</v>
      </c>
      <c r="DA22" s="17">
        <v>1388.2</v>
      </c>
      <c r="DB22" s="185">
        <f t="shared" si="8"/>
        <v>17287.900000000001</v>
      </c>
      <c r="DC22" s="185">
        <v>1120.4000000000001</v>
      </c>
      <c r="DD22" s="185">
        <v>1152.5</v>
      </c>
      <c r="DE22" s="185">
        <v>1337.2</v>
      </c>
      <c r="DF22" s="185">
        <v>1463.5</v>
      </c>
      <c r="DG22" s="185">
        <v>1543.2</v>
      </c>
      <c r="DH22" s="185">
        <v>1621.3</v>
      </c>
      <c r="DI22" s="17">
        <v>1793.4</v>
      </c>
      <c r="DJ22" s="17">
        <v>1459.4</v>
      </c>
      <c r="DK22" s="17">
        <v>1375.6</v>
      </c>
      <c r="DL22" s="17">
        <v>926.1</v>
      </c>
      <c r="DM22" s="17">
        <v>939.1</v>
      </c>
      <c r="DN22" s="17">
        <v>2556.1999999999998</v>
      </c>
    </row>
    <row r="23" spans="1:118" s="201" customFormat="1" ht="12.75" customHeight="1">
      <c r="A23" s="194" t="s">
        <v>3038</v>
      </c>
      <c r="B23" s="185">
        <f t="shared" si="0"/>
        <v>320.70000000000005</v>
      </c>
      <c r="C23" s="185">
        <v>16.399999999999999</v>
      </c>
      <c r="D23" s="185">
        <v>20.399999999999999</v>
      </c>
      <c r="E23" s="185">
        <v>30.8</v>
      </c>
      <c r="F23" s="185">
        <v>24.9</v>
      </c>
      <c r="G23" s="185">
        <v>25.1</v>
      </c>
      <c r="H23" s="185">
        <v>32.700000000000003</v>
      </c>
      <c r="I23" s="185">
        <v>34.4</v>
      </c>
      <c r="J23" s="185">
        <v>24.7</v>
      </c>
      <c r="K23" s="185">
        <v>32.700000000000003</v>
      </c>
      <c r="L23" s="185">
        <v>29.2</v>
      </c>
      <c r="M23" s="185">
        <v>27.8</v>
      </c>
      <c r="N23" s="185">
        <v>21.6</v>
      </c>
      <c r="O23" s="185">
        <f t="shared" si="1"/>
        <v>333.2</v>
      </c>
      <c r="P23" s="185">
        <v>7.2</v>
      </c>
      <c r="Q23" s="185">
        <v>13.9</v>
      </c>
      <c r="R23" s="185">
        <v>14.6</v>
      </c>
      <c r="S23" s="185">
        <v>25.6</v>
      </c>
      <c r="T23" s="185">
        <v>20</v>
      </c>
      <c r="U23" s="185">
        <v>21.7</v>
      </c>
      <c r="V23" s="185">
        <v>29.5</v>
      </c>
      <c r="W23" s="185">
        <v>35.5</v>
      </c>
      <c r="X23" s="185">
        <v>52.4</v>
      </c>
      <c r="Y23" s="185">
        <v>39.799999999999997</v>
      </c>
      <c r="Z23" s="185">
        <v>34.799999999999997</v>
      </c>
      <c r="AA23" s="185">
        <v>38.200000000000003</v>
      </c>
      <c r="AB23" s="185">
        <f t="shared" si="2"/>
        <v>397.3</v>
      </c>
      <c r="AC23" s="185">
        <v>30.2</v>
      </c>
      <c r="AD23" s="185">
        <v>35.200000000000003</v>
      </c>
      <c r="AE23" s="185">
        <v>38.799999999999997</v>
      </c>
      <c r="AF23" s="185">
        <v>35.4</v>
      </c>
      <c r="AG23" s="185">
        <v>19.8</v>
      </c>
      <c r="AH23" s="185">
        <v>37.1</v>
      </c>
      <c r="AI23" s="185">
        <v>32.5</v>
      </c>
      <c r="AJ23" s="185">
        <v>24.6</v>
      </c>
      <c r="AK23" s="185">
        <v>31.1</v>
      </c>
      <c r="AL23" s="185">
        <v>39.299999999999997</v>
      </c>
      <c r="AM23" s="185">
        <v>40.5</v>
      </c>
      <c r="AN23" s="185">
        <v>32.799999999999997</v>
      </c>
      <c r="AO23" s="185">
        <f t="shared" si="3"/>
        <v>377.59999999999997</v>
      </c>
      <c r="AP23" s="185">
        <v>19.100000000000001</v>
      </c>
      <c r="AQ23" s="185">
        <v>21.7</v>
      </c>
      <c r="AR23" s="185">
        <v>27.2</v>
      </c>
      <c r="AS23" s="185">
        <v>33.299999999999997</v>
      </c>
      <c r="AT23" s="185">
        <v>35.200000000000003</v>
      </c>
      <c r="AU23" s="185">
        <v>35.6</v>
      </c>
      <c r="AV23" s="185">
        <v>38</v>
      </c>
      <c r="AW23" s="185">
        <v>31.7</v>
      </c>
      <c r="AX23" s="185">
        <v>33.299999999999997</v>
      </c>
      <c r="AY23" s="185">
        <v>39.700000000000003</v>
      </c>
      <c r="AZ23" s="185">
        <v>36.5</v>
      </c>
      <c r="BA23" s="185">
        <v>26.3</v>
      </c>
      <c r="BB23" s="185">
        <f t="shared" si="4"/>
        <v>378.70000000000005</v>
      </c>
      <c r="BC23" s="191">
        <v>15.1</v>
      </c>
      <c r="BD23" s="191">
        <v>19.899999999999999</v>
      </c>
      <c r="BE23" s="191">
        <v>25.1</v>
      </c>
      <c r="BF23" s="191">
        <v>23.5</v>
      </c>
      <c r="BG23" s="191">
        <v>57.7</v>
      </c>
      <c r="BH23" s="191">
        <v>35.200000000000003</v>
      </c>
      <c r="BI23" s="191">
        <v>29.3</v>
      </c>
      <c r="BJ23" s="191">
        <v>31.3</v>
      </c>
      <c r="BK23" s="191">
        <v>29.3</v>
      </c>
      <c r="BL23" s="191">
        <v>32.1</v>
      </c>
      <c r="BM23" s="191">
        <v>22.3</v>
      </c>
      <c r="BN23" s="191">
        <v>57.9</v>
      </c>
      <c r="BO23" s="185">
        <f t="shared" si="5"/>
        <v>948.2</v>
      </c>
      <c r="BP23" s="191">
        <v>21.5</v>
      </c>
      <c r="BQ23" s="191">
        <v>43.5</v>
      </c>
      <c r="BR23" s="191">
        <v>57.8</v>
      </c>
      <c r="BS23" s="191">
        <v>37.200000000000003</v>
      </c>
      <c r="BT23" s="191">
        <v>34.4</v>
      </c>
      <c r="BU23" s="191">
        <v>39.700000000000003</v>
      </c>
      <c r="BV23" s="191">
        <v>40.799999999999997</v>
      </c>
      <c r="BW23" s="191">
        <v>39.700000000000003</v>
      </c>
      <c r="BX23" s="191">
        <v>118.8</v>
      </c>
      <c r="BY23" s="191">
        <v>48.1</v>
      </c>
      <c r="BZ23" s="191">
        <v>98.1</v>
      </c>
      <c r="CA23" s="191">
        <v>368.6</v>
      </c>
      <c r="CB23" s="185">
        <f t="shared" si="6"/>
        <v>1139.0999999999999</v>
      </c>
      <c r="CC23" s="185">
        <v>48.7</v>
      </c>
      <c r="CD23" s="185">
        <v>50.1</v>
      </c>
      <c r="CE23" s="185">
        <v>54.7</v>
      </c>
      <c r="CF23" s="185">
        <v>49.1</v>
      </c>
      <c r="CG23" s="185">
        <v>52.9</v>
      </c>
      <c r="CH23" s="185">
        <v>160.9</v>
      </c>
      <c r="CI23" s="185">
        <v>279.3</v>
      </c>
      <c r="CJ23" s="185">
        <v>91.8</v>
      </c>
      <c r="CK23" s="185">
        <v>50</v>
      </c>
      <c r="CL23" s="185">
        <v>201.6</v>
      </c>
      <c r="CM23" s="185">
        <v>51.7</v>
      </c>
      <c r="CN23" s="185">
        <v>48.3</v>
      </c>
      <c r="CO23" s="185">
        <f t="shared" si="7"/>
        <v>1180.5</v>
      </c>
      <c r="CP23" s="185">
        <v>394.9</v>
      </c>
      <c r="CQ23" s="185">
        <v>47.6</v>
      </c>
      <c r="CR23" s="185">
        <v>64.5</v>
      </c>
      <c r="CS23" s="185">
        <v>49</v>
      </c>
      <c r="CT23" s="185">
        <v>55.3</v>
      </c>
      <c r="CU23" s="185">
        <v>97.1</v>
      </c>
      <c r="CV23" s="17">
        <v>143.4</v>
      </c>
      <c r="CW23" s="17">
        <v>55.6</v>
      </c>
      <c r="CX23" s="17">
        <v>54</v>
      </c>
      <c r="CY23" s="17">
        <v>48.5</v>
      </c>
      <c r="CZ23" s="17">
        <v>58.1</v>
      </c>
      <c r="DA23" s="17">
        <v>112.5</v>
      </c>
      <c r="DB23" s="185">
        <f t="shared" si="8"/>
        <v>956.49999999999989</v>
      </c>
      <c r="DC23" s="185">
        <v>120.8</v>
      </c>
      <c r="DD23" s="185">
        <v>89.1</v>
      </c>
      <c r="DE23" s="185">
        <v>82</v>
      </c>
      <c r="DF23" s="185">
        <v>68.5</v>
      </c>
      <c r="DG23" s="185">
        <v>79.3</v>
      </c>
      <c r="DH23" s="185">
        <v>59</v>
      </c>
      <c r="DI23" s="17">
        <v>62.2</v>
      </c>
      <c r="DJ23" s="17">
        <v>81.3</v>
      </c>
      <c r="DK23" s="17">
        <v>74.3</v>
      </c>
      <c r="DL23" s="17">
        <v>86</v>
      </c>
      <c r="DM23" s="17">
        <v>77.099999999999994</v>
      </c>
      <c r="DN23" s="17">
        <v>76.900000000000006</v>
      </c>
    </row>
    <row r="24" spans="1:118" s="201" customFormat="1" ht="12.75">
      <c r="A24" s="194" t="s">
        <v>3039</v>
      </c>
      <c r="B24" s="185">
        <f t="shared" si="0"/>
        <v>1040.6000000000001</v>
      </c>
      <c r="C24" s="185">
        <v>86.2</v>
      </c>
      <c r="D24" s="185">
        <v>89.1</v>
      </c>
      <c r="E24" s="185">
        <v>85.2</v>
      </c>
      <c r="F24" s="185">
        <v>94.1</v>
      </c>
      <c r="G24" s="185">
        <v>74.7</v>
      </c>
      <c r="H24" s="185">
        <v>86.9</v>
      </c>
      <c r="I24" s="185">
        <v>93.6</v>
      </c>
      <c r="J24" s="185">
        <v>89.3</v>
      </c>
      <c r="K24" s="185">
        <v>81.7</v>
      </c>
      <c r="L24" s="185">
        <v>70.5</v>
      </c>
      <c r="M24" s="185">
        <v>97.1</v>
      </c>
      <c r="N24" s="185">
        <v>92.2</v>
      </c>
      <c r="O24" s="185">
        <f t="shared" si="1"/>
        <v>1169.9000000000001</v>
      </c>
      <c r="P24" s="185">
        <v>83</v>
      </c>
      <c r="Q24" s="185">
        <v>103.6</v>
      </c>
      <c r="R24" s="185">
        <v>92.4</v>
      </c>
      <c r="S24" s="185">
        <v>106.4</v>
      </c>
      <c r="T24" s="185">
        <v>84.3</v>
      </c>
      <c r="U24" s="185">
        <v>107.3</v>
      </c>
      <c r="V24" s="185">
        <v>110.4</v>
      </c>
      <c r="W24" s="185">
        <v>42.6</v>
      </c>
      <c r="X24" s="185">
        <v>93.9</v>
      </c>
      <c r="Y24" s="185">
        <v>111.2</v>
      </c>
      <c r="Z24" s="185">
        <v>111.1</v>
      </c>
      <c r="AA24" s="185">
        <v>123.7</v>
      </c>
      <c r="AB24" s="185">
        <f t="shared" si="2"/>
        <v>1349.1000000000001</v>
      </c>
      <c r="AC24" s="185">
        <v>108.7</v>
      </c>
      <c r="AD24" s="185">
        <v>108.4</v>
      </c>
      <c r="AE24" s="185">
        <v>121.4</v>
      </c>
      <c r="AF24" s="185">
        <v>114.4</v>
      </c>
      <c r="AG24" s="185">
        <v>105.9</v>
      </c>
      <c r="AH24" s="185">
        <v>108.6</v>
      </c>
      <c r="AI24" s="185">
        <v>88.6</v>
      </c>
      <c r="AJ24" s="185">
        <v>74.400000000000006</v>
      </c>
      <c r="AK24" s="185">
        <v>96</v>
      </c>
      <c r="AL24" s="185">
        <v>120.8</v>
      </c>
      <c r="AM24" s="185">
        <v>159.5</v>
      </c>
      <c r="AN24" s="185">
        <v>142.4</v>
      </c>
      <c r="AO24" s="185">
        <f t="shared" si="3"/>
        <v>1313.3999999999999</v>
      </c>
      <c r="AP24" s="185">
        <v>122.1</v>
      </c>
      <c r="AQ24" s="185">
        <v>130.1</v>
      </c>
      <c r="AR24" s="185">
        <v>121.5</v>
      </c>
      <c r="AS24" s="185">
        <v>100.2</v>
      </c>
      <c r="AT24" s="185">
        <v>95.6</v>
      </c>
      <c r="AU24" s="185">
        <v>129.30000000000001</v>
      </c>
      <c r="AV24" s="185">
        <v>93.3</v>
      </c>
      <c r="AW24" s="185">
        <v>108.9</v>
      </c>
      <c r="AX24" s="185">
        <v>105.6</v>
      </c>
      <c r="AY24" s="185">
        <v>100.6</v>
      </c>
      <c r="AZ24" s="185">
        <v>102.7</v>
      </c>
      <c r="BA24" s="185">
        <v>103.5</v>
      </c>
      <c r="BB24" s="185">
        <f t="shared" si="4"/>
        <v>1590.0000000000002</v>
      </c>
      <c r="BC24" s="191">
        <v>114.1</v>
      </c>
      <c r="BD24" s="191">
        <v>133</v>
      </c>
      <c r="BE24" s="191">
        <v>128.5</v>
      </c>
      <c r="BF24" s="191">
        <v>125.1</v>
      </c>
      <c r="BG24" s="191">
        <v>117.7</v>
      </c>
      <c r="BH24" s="191">
        <v>89.2</v>
      </c>
      <c r="BI24" s="191">
        <v>71.5</v>
      </c>
      <c r="BJ24" s="191">
        <v>132.4</v>
      </c>
      <c r="BK24" s="191">
        <v>207.6</v>
      </c>
      <c r="BL24" s="191">
        <v>150.4</v>
      </c>
      <c r="BM24" s="191">
        <v>122.8</v>
      </c>
      <c r="BN24" s="191">
        <v>197.7</v>
      </c>
      <c r="BO24" s="185">
        <f t="shared" si="5"/>
        <v>1411.4999999999998</v>
      </c>
      <c r="BP24" s="191">
        <v>126.9</v>
      </c>
      <c r="BQ24" s="191">
        <v>89.9</v>
      </c>
      <c r="BR24" s="191">
        <v>133.69999999999999</v>
      </c>
      <c r="BS24" s="191">
        <v>122</v>
      </c>
      <c r="BT24" s="191">
        <v>119.8</v>
      </c>
      <c r="BU24" s="191">
        <v>94.3</v>
      </c>
      <c r="BV24" s="191">
        <v>52.8</v>
      </c>
      <c r="BW24" s="191">
        <v>111.5</v>
      </c>
      <c r="BX24" s="191">
        <v>138.69999999999999</v>
      </c>
      <c r="BY24" s="191">
        <v>127.8</v>
      </c>
      <c r="BZ24" s="191">
        <v>137.5</v>
      </c>
      <c r="CA24" s="191">
        <v>156.6</v>
      </c>
      <c r="CB24" s="185">
        <f t="shared" si="6"/>
        <v>1057</v>
      </c>
      <c r="CC24" s="185">
        <v>87</v>
      </c>
      <c r="CD24" s="185">
        <v>81.599999999999994</v>
      </c>
      <c r="CE24" s="185">
        <v>99.7</v>
      </c>
      <c r="CF24" s="185">
        <v>86.7</v>
      </c>
      <c r="CG24" s="185">
        <v>81.099999999999994</v>
      </c>
      <c r="CH24" s="185">
        <v>41.9</v>
      </c>
      <c r="CI24" s="185">
        <v>90.4</v>
      </c>
      <c r="CJ24" s="185">
        <v>67.599999999999994</v>
      </c>
      <c r="CK24" s="185">
        <v>88.4</v>
      </c>
      <c r="CL24" s="185">
        <v>99.3</v>
      </c>
      <c r="CM24" s="185">
        <v>115.2</v>
      </c>
      <c r="CN24" s="185">
        <v>118.1</v>
      </c>
      <c r="CO24" s="185">
        <f t="shared" si="7"/>
        <v>1057.5</v>
      </c>
      <c r="CP24" s="185">
        <v>42.1</v>
      </c>
      <c r="CQ24" s="185">
        <v>79.599999999999994</v>
      </c>
      <c r="CR24" s="185">
        <v>97.2</v>
      </c>
      <c r="CS24" s="185">
        <v>112.1</v>
      </c>
      <c r="CT24" s="185">
        <v>34.1</v>
      </c>
      <c r="CU24" s="185">
        <v>106.3</v>
      </c>
      <c r="CV24" s="14">
        <v>31.1</v>
      </c>
      <c r="CW24" s="17">
        <v>101</v>
      </c>
      <c r="CX24" s="17">
        <v>105.4</v>
      </c>
      <c r="CY24" s="17">
        <v>103.6</v>
      </c>
      <c r="CZ24" s="17">
        <v>119.7</v>
      </c>
      <c r="DA24" s="17">
        <v>125.3</v>
      </c>
      <c r="DB24" s="185">
        <f t="shared" si="8"/>
        <v>1183.7</v>
      </c>
      <c r="DC24" s="185">
        <v>111.7</v>
      </c>
      <c r="DD24" s="185">
        <v>126.5</v>
      </c>
      <c r="DE24" s="185">
        <v>107</v>
      </c>
      <c r="DF24" s="185">
        <v>124</v>
      </c>
      <c r="DG24" s="185">
        <v>98.6</v>
      </c>
      <c r="DH24" s="185">
        <v>98.1</v>
      </c>
      <c r="DI24" s="14">
        <v>124.6</v>
      </c>
      <c r="DJ24" s="17">
        <v>47.8</v>
      </c>
      <c r="DK24" s="17">
        <v>64.7</v>
      </c>
      <c r="DL24" s="17">
        <v>71.900000000000006</v>
      </c>
      <c r="DM24" s="17">
        <v>92.9</v>
      </c>
      <c r="DN24" s="17">
        <v>115.9</v>
      </c>
    </row>
    <row r="25" spans="1:118" s="201" customFormat="1" ht="12.75" customHeight="1">
      <c r="A25" s="194" t="s">
        <v>3049</v>
      </c>
      <c r="B25" s="185">
        <f t="shared" si="0"/>
        <v>87.7</v>
      </c>
      <c r="C25" s="185">
        <v>8</v>
      </c>
      <c r="D25" s="185">
        <v>7.5</v>
      </c>
      <c r="E25" s="185">
        <v>4.3</v>
      </c>
      <c r="F25" s="185">
        <v>9.3000000000000007</v>
      </c>
      <c r="G25" s="185">
        <v>8.4</v>
      </c>
      <c r="H25" s="185">
        <v>9.8000000000000007</v>
      </c>
      <c r="I25" s="185">
        <v>6.2</v>
      </c>
      <c r="J25" s="185">
        <v>7.5</v>
      </c>
      <c r="K25" s="185">
        <v>3.8</v>
      </c>
      <c r="L25" s="185">
        <v>7.5</v>
      </c>
      <c r="M25" s="185">
        <v>8.5</v>
      </c>
      <c r="N25" s="185">
        <v>6.9</v>
      </c>
      <c r="O25" s="185">
        <f t="shared" si="1"/>
        <v>165.9</v>
      </c>
      <c r="P25" s="185">
        <v>1.6</v>
      </c>
      <c r="Q25" s="185">
        <v>6.7</v>
      </c>
      <c r="R25" s="185">
        <v>5.0999999999999996</v>
      </c>
      <c r="S25" s="185">
        <v>3.6</v>
      </c>
      <c r="T25" s="185">
        <v>15.2</v>
      </c>
      <c r="U25" s="185">
        <v>30.6</v>
      </c>
      <c r="V25" s="185">
        <v>16.5</v>
      </c>
      <c r="W25" s="185">
        <v>23.6</v>
      </c>
      <c r="X25" s="185">
        <v>14.2</v>
      </c>
      <c r="Y25" s="185">
        <v>13.2</v>
      </c>
      <c r="Z25" s="185">
        <v>13.6</v>
      </c>
      <c r="AA25" s="185">
        <v>22</v>
      </c>
      <c r="AB25" s="185">
        <f t="shared" si="2"/>
        <v>228.2</v>
      </c>
      <c r="AC25" s="185">
        <v>13.4</v>
      </c>
      <c r="AD25" s="185">
        <v>11.9</v>
      </c>
      <c r="AE25" s="185">
        <v>18.100000000000001</v>
      </c>
      <c r="AF25" s="185">
        <v>13.7</v>
      </c>
      <c r="AG25" s="185">
        <v>15.9</v>
      </c>
      <c r="AH25" s="185">
        <v>14.4</v>
      </c>
      <c r="AI25" s="185">
        <v>25</v>
      </c>
      <c r="AJ25" s="185">
        <v>35.299999999999997</v>
      </c>
      <c r="AK25" s="185">
        <v>18.7</v>
      </c>
      <c r="AL25" s="185">
        <v>32.799999999999997</v>
      </c>
      <c r="AM25" s="185">
        <v>14.5</v>
      </c>
      <c r="AN25" s="185">
        <v>14.5</v>
      </c>
      <c r="AO25" s="185">
        <f t="shared" si="3"/>
        <v>221.4</v>
      </c>
      <c r="AP25" s="185">
        <v>10.1</v>
      </c>
      <c r="AQ25" s="185">
        <v>11</v>
      </c>
      <c r="AR25" s="185">
        <v>12.1</v>
      </c>
      <c r="AS25" s="185">
        <v>8.8000000000000007</v>
      </c>
      <c r="AT25" s="185">
        <v>8</v>
      </c>
      <c r="AU25" s="185">
        <v>11.1</v>
      </c>
      <c r="AV25" s="185">
        <v>31.4</v>
      </c>
      <c r="AW25" s="185">
        <v>16.5</v>
      </c>
      <c r="AX25" s="185">
        <v>36.799999999999997</v>
      </c>
      <c r="AY25" s="185">
        <v>42.4</v>
      </c>
      <c r="AZ25" s="185">
        <v>13.7</v>
      </c>
      <c r="BA25" s="185">
        <v>19.5</v>
      </c>
      <c r="BB25" s="185">
        <f t="shared" si="4"/>
        <v>177.00000000000003</v>
      </c>
      <c r="BC25" s="191">
        <v>10.8</v>
      </c>
      <c r="BD25" s="191">
        <v>15.1</v>
      </c>
      <c r="BE25" s="191">
        <v>18.7</v>
      </c>
      <c r="BF25" s="191">
        <v>18.2</v>
      </c>
      <c r="BG25" s="191">
        <v>15.4</v>
      </c>
      <c r="BH25" s="191">
        <v>12</v>
      </c>
      <c r="BI25" s="191">
        <v>14.7</v>
      </c>
      <c r="BJ25" s="191">
        <v>13.7</v>
      </c>
      <c r="BK25" s="191">
        <v>14.8</v>
      </c>
      <c r="BL25" s="191">
        <v>15.4</v>
      </c>
      <c r="BM25" s="191">
        <v>13.4</v>
      </c>
      <c r="BN25" s="191">
        <v>14.8</v>
      </c>
      <c r="BO25" s="185">
        <f t="shared" si="5"/>
        <v>220.79999999999998</v>
      </c>
      <c r="BP25" s="191">
        <v>15.2</v>
      </c>
      <c r="BQ25" s="191">
        <v>13.4</v>
      </c>
      <c r="BR25" s="191">
        <v>21.9</v>
      </c>
      <c r="BS25" s="191">
        <v>20.8</v>
      </c>
      <c r="BT25" s="191">
        <v>15.3</v>
      </c>
      <c r="BU25" s="191">
        <v>11.5</v>
      </c>
      <c r="BV25" s="191">
        <v>22.9</v>
      </c>
      <c r="BW25" s="191">
        <v>15.2</v>
      </c>
      <c r="BX25" s="191">
        <v>20.9</v>
      </c>
      <c r="BY25" s="191">
        <v>22</v>
      </c>
      <c r="BZ25" s="191">
        <v>20.100000000000001</v>
      </c>
      <c r="CA25" s="191">
        <v>21.6</v>
      </c>
      <c r="CB25" s="185">
        <f t="shared" si="6"/>
        <v>237.5</v>
      </c>
      <c r="CC25" s="185">
        <v>15.2</v>
      </c>
      <c r="CD25" s="185">
        <v>19.8</v>
      </c>
      <c r="CE25" s="185">
        <v>19.899999999999999</v>
      </c>
      <c r="CF25" s="185">
        <v>24.5</v>
      </c>
      <c r="CG25" s="185">
        <v>16.899999999999999</v>
      </c>
      <c r="CH25" s="185">
        <v>23.3</v>
      </c>
      <c r="CI25" s="185">
        <v>19.2</v>
      </c>
      <c r="CJ25" s="185">
        <v>20.100000000000001</v>
      </c>
      <c r="CK25" s="185">
        <v>13.6</v>
      </c>
      <c r="CL25" s="185">
        <v>28.1</v>
      </c>
      <c r="CM25" s="185">
        <v>18.600000000000001</v>
      </c>
      <c r="CN25" s="185">
        <v>18.3</v>
      </c>
      <c r="CO25" s="185">
        <f t="shared" si="7"/>
        <v>179.50000000000003</v>
      </c>
      <c r="CP25" s="185">
        <v>19.3</v>
      </c>
      <c r="CQ25" s="185">
        <v>19.5</v>
      </c>
      <c r="CR25" s="185">
        <v>17.600000000000001</v>
      </c>
      <c r="CS25" s="185">
        <v>15.6</v>
      </c>
      <c r="CT25" s="185">
        <v>11.5</v>
      </c>
      <c r="CU25" s="185">
        <v>7.6</v>
      </c>
      <c r="CV25" s="14">
        <v>12.2</v>
      </c>
      <c r="CW25" s="17">
        <v>16.8</v>
      </c>
      <c r="CX25" s="17">
        <v>16.8</v>
      </c>
      <c r="CY25" s="17">
        <v>11.8</v>
      </c>
      <c r="CZ25" s="17">
        <v>11.8</v>
      </c>
      <c r="DA25" s="17">
        <v>19</v>
      </c>
      <c r="DB25" s="185">
        <f t="shared" si="8"/>
        <v>223.09999999999997</v>
      </c>
      <c r="DC25" s="185">
        <v>4.5999999999999996</v>
      </c>
      <c r="DD25" s="185">
        <v>4.7</v>
      </c>
      <c r="DE25" s="185">
        <v>4.5999999999999996</v>
      </c>
      <c r="DF25" s="185">
        <v>6.1</v>
      </c>
      <c r="DG25" s="185">
        <v>31.1</v>
      </c>
      <c r="DH25" s="185">
        <v>27.6</v>
      </c>
      <c r="DI25" s="14">
        <v>17</v>
      </c>
      <c r="DJ25" s="17">
        <v>16.899999999999999</v>
      </c>
      <c r="DK25" s="17">
        <v>27.6</v>
      </c>
      <c r="DL25" s="17">
        <v>29.1</v>
      </c>
      <c r="DM25" s="17">
        <v>28.1</v>
      </c>
      <c r="DN25" s="17">
        <v>25.7</v>
      </c>
    </row>
    <row r="26" spans="1:118" s="201" customFormat="1" ht="12.75" customHeight="1">
      <c r="A26" s="194" t="s">
        <v>3040</v>
      </c>
      <c r="B26" s="185">
        <f t="shared" si="0"/>
        <v>195.50000000000003</v>
      </c>
      <c r="C26" s="185">
        <v>11.9</v>
      </c>
      <c r="D26" s="185">
        <v>11</v>
      </c>
      <c r="E26" s="185">
        <v>13.9</v>
      </c>
      <c r="F26" s="185">
        <v>10.6</v>
      </c>
      <c r="G26" s="185">
        <v>13.2</v>
      </c>
      <c r="H26" s="185">
        <v>9.8000000000000007</v>
      </c>
      <c r="I26" s="185">
        <v>23.1</v>
      </c>
      <c r="J26" s="185">
        <v>25.1</v>
      </c>
      <c r="K26" s="185">
        <v>19.8</v>
      </c>
      <c r="L26" s="185">
        <v>21.9</v>
      </c>
      <c r="M26" s="185">
        <v>15.3</v>
      </c>
      <c r="N26" s="185">
        <v>19.899999999999999</v>
      </c>
      <c r="O26" s="185">
        <f t="shared" si="1"/>
        <v>273.39999999999998</v>
      </c>
      <c r="P26" s="185">
        <v>16.100000000000001</v>
      </c>
      <c r="Q26" s="185">
        <v>10.3</v>
      </c>
      <c r="R26" s="185">
        <v>15.6</v>
      </c>
      <c r="S26" s="185">
        <v>18.3</v>
      </c>
      <c r="T26" s="185">
        <v>20.5</v>
      </c>
      <c r="U26" s="185">
        <v>20.3</v>
      </c>
      <c r="V26" s="185">
        <v>27.1</v>
      </c>
      <c r="W26" s="185">
        <v>24</v>
      </c>
      <c r="X26" s="185">
        <v>31.1</v>
      </c>
      <c r="Y26" s="185">
        <v>32.6</v>
      </c>
      <c r="Z26" s="185">
        <v>27.1</v>
      </c>
      <c r="AA26" s="185">
        <v>30.4</v>
      </c>
      <c r="AB26" s="185">
        <f t="shared" si="2"/>
        <v>347.30000000000007</v>
      </c>
      <c r="AC26" s="185">
        <v>30.9</v>
      </c>
      <c r="AD26" s="185">
        <v>22.8</v>
      </c>
      <c r="AE26" s="185">
        <v>28.2</v>
      </c>
      <c r="AF26" s="185">
        <v>30.7</v>
      </c>
      <c r="AG26" s="185">
        <v>30.4</v>
      </c>
      <c r="AH26" s="185">
        <v>31.6</v>
      </c>
      <c r="AI26" s="185">
        <v>37.6</v>
      </c>
      <c r="AJ26" s="185">
        <v>33.299999999999997</v>
      </c>
      <c r="AK26" s="185">
        <v>24.1</v>
      </c>
      <c r="AL26" s="185">
        <v>25.6</v>
      </c>
      <c r="AM26" s="185">
        <v>32.1</v>
      </c>
      <c r="AN26" s="185">
        <v>20</v>
      </c>
      <c r="AO26" s="185">
        <f t="shared" si="3"/>
        <v>278.3</v>
      </c>
      <c r="AP26" s="185">
        <v>20.6</v>
      </c>
      <c r="AQ26" s="185">
        <v>20.3</v>
      </c>
      <c r="AR26" s="185">
        <v>21.7</v>
      </c>
      <c r="AS26" s="185">
        <v>18.399999999999999</v>
      </c>
      <c r="AT26" s="185">
        <v>24.1</v>
      </c>
      <c r="AU26" s="185">
        <v>22.2</v>
      </c>
      <c r="AV26" s="185">
        <v>15.2</v>
      </c>
      <c r="AW26" s="185">
        <v>26.2</v>
      </c>
      <c r="AX26" s="185">
        <v>29.4</v>
      </c>
      <c r="AY26" s="185">
        <v>27</v>
      </c>
      <c r="AZ26" s="185">
        <v>26.5</v>
      </c>
      <c r="BA26" s="185">
        <v>26.7</v>
      </c>
      <c r="BB26" s="185">
        <f t="shared" si="4"/>
        <v>251.89999999999998</v>
      </c>
      <c r="BC26" s="191">
        <v>14.9</v>
      </c>
      <c r="BD26" s="191">
        <v>19</v>
      </c>
      <c r="BE26" s="191">
        <v>23</v>
      </c>
      <c r="BF26" s="191">
        <v>22.1</v>
      </c>
      <c r="BG26" s="191">
        <v>28.7</v>
      </c>
      <c r="BH26" s="191">
        <v>10.3</v>
      </c>
      <c r="BI26" s="191">
        <v>23.1</v>
      </c>
      <c r="BJ26" s="191">
        <v>22.1</v>
      </c>
      <c r="BK26" s="191">
        <v>15.9</v>
      </c>
      <c r="BL26" s="191">
        <v>16</v>
      </c>
      <c r="BM26" s="191">
        <v>24.7</v>
      </c>
      <c r="BN26" s="191">
        <v>32.1</v>
      </c>
      <c r="BO26" s="185">
        <f t="shared" si="5"/>
        <v>317.60000000000002</v>
      </c>
      <c r="BP26" s="191">
        <v>15.1</v>
      </c>
      <c r="BQ26" s="191">
        <v>15.7</v>
      </c>
      <c r="BR26" s="191">
        <v>19.7</v>
      </c>
      <c r="BS26" s="191">
        <v>20.6</v>
      </c>
      <c r="BT26" s="191">
        <v>13.1</v>
      </c>
      <c r="BU26" s="191">
        <v>25.1</v>
      </c>
      <c r="BV26" s="191">
        <v>24.1</v>
      </c>
      <c r="BW26" s="191">
        <v>33.6</v>
      </c>
      <c r="BX26" s="191">
        <v>45.7</v>
      </c>
      <c r="BY26" s="191">
        <v>37.1</v>
      </c>
      <c r="BZ26" s="191">
        <v>25.2</v>
      </c>
      <c r="CA26" s="191">
        <v>42.6</v>
      </c>
      <c r="CB26" s="185">
        <f t="shared" si="6"/>
        <v>275.30000000000007</v>
      </c>
      <c r="CC26" s="185">
        <v>10</v>
      </c>
      <c r="CD26" s="185">
        <v>10.6</v>
      </c>
      <c r="CE26" s="185">
        <v>15.8</v>
      </c>
      <c r="CF26" s="185">
        <v>19.5</v>
      </c>
      <c r="CG26" s="185">
        <v>24.3</v>
      </c>
      <c r="CH26" s="185">
        <v>27.1</v>
      </c>
      <c r="CI26" s="185">
        <v>14.7</v>
      </c>
      <c r="CJ26" s="185">
        <v>23.1</v>
      </c>
      <c r="CK26" s="185">
        <v>31.3</v>
      </c>
      <c r="CL26" s="185">
        <v>23.6</v>
      </c>
      <c r="CM26" s="185">
        <v>31.8</v>
      </c>
      <c r="CN26" s="185">
        <v>43.5</v>
      </c>
      <c r="CO26" s="185">
        <f t="shared" si="7"/>
        <v>349.9</v>
      </c>
      <c r="CP26" s="185">
        <v>23.7</v>
      </c>
      <c r="CQ26" s="185">
        <v>28.6</v>
      </c>
      <c r="CR26" s="185">
        <v>20.5</v>
      </c>
      <c r="CS26" s="185">
        <v>32.299999999999997</v>
      </c>
      <c r="CT26" s="185">
        <v>28.1</v>
      </c>
      <c r="CU26" s="185">
        <v>27.2</v>
      </c>
      <c r="CV26" s="14">
        <v>19.899999999999999</v>
      </c>
      <c r="CW26" s="17">
        <v>31.5</v>
      </c>
      <c r="CX26" s="17">
        <v>26.1</v>
      </c>
      <c r="CY26" s="17">
        <v>33.1</v>
      </c>
      <c r="CZ26" s="17">
        <v>30.9</v>
      </c>
      <c r="DA26" s="17">
        <v>48</v>
      </c>
      <c r="DB26" s="185">
        <f t="shared" si="8"/>
        <v>502.89999999999992</v>
      </c>
      <c r="DC26" s="185">
        <v>18.100000000000001</v>
      </c>
      <c r="DD26" s="185">
        <v>26.8</v>
      </c>
      <c r="DE26" s="185">
        <v>27.4</v>
      </c>
      <c r="DF26" s="185">
        <v>22.8</v>
      </c>
      <c r="DG26" s="185">
        <v>32</v>
      </c>
      <c r="DH26" s="185">
        <v>22.2</v>
      </c>
      <c r="DI26" s="14">
        <v>48.5</v>
      </c>
      <c r="DJ26" s="17">
        <v>48.6</v>
      </c>
      <c r="DK26" s="17">
        <v>78</v>
      </c>
      <c r="DL26" s="17">
        <v>49.4</v>
      </c>
      <c r="DM26" s="17">
        <v>60.9</v>
      </c>
      <c r="DN26" s="17">
        <v>68.2</v>
      </c>
    </row>
    <row r="27" spans="1:118" s="208" customFormat="1" ht="13.5" customHeight="1">
      <c r="A27" s="193" t="s">
        <v>3041</v>
      </c>
      <c r="B27" s="188">
        <f t="shared" si="0"/>
        <v>4630.8999999999996</v>
      </c>
      <c r="C27" s="188">
        <v>258.2</v>
      </c>
      <c r="D27" s="188">
        <v>286.3</v>
      </c>
      <c r="E27" s="188">
        <v>418.7</v>
      </c>
      <c r="F27" s="188">
        <v>259.89999999999998</v>
      </c>
      <c r="G27" s="188">
        <v>201.9</v>
      </c>
      <c r="H27" s="188">
        <v>356</v>
      </c>
      <c r="I27" s="188">
        <v>792.6</v>
      </c>
      <c r="J27" s="188">
        <v>571</v>
      </c>
      <c r="K27" s="188">
        <v>290.7</v>
      </c>
      <c r="L27" s="188">
        <v>501.3</v>
      </c>
      <c r="M27" s="188">
        <v>356.8</v>
      </c>
      <c r="N27" s="188">
        <v>337.5</v>
      </c>
      <c r="O27" s="188">
        <f t="shared" si="1"/>
        <v>7381.5999999999995</v>
      </c>
      <c r="P27" s="188">
        <v>448</v>
      </c>
      <c r="Q27" s="188">
        <v>358.9</v>
      </c>
      <c r="R27" s="188">
        <v>405.5</v>
      </c>
      <c r="S27" s="188">
        <v>354.5</v>
      </c>
      <c r="T27" s="188">
        <v>713.4</v>
      </c>
      <c r="U27" s="188">
        <v>1059.7</v>
      </c>
      <c r="V27" s="188">
        <v>1285.2</v>
      </c>
      <c r="W27" s="188">
        <v>1157.7</v>
      </c>
      <c r="X27" s="188">
        <v>441.4</v>
      </c>
      <c r="Y27" s="188">
        <v>190.3</v>
      </c>
      <c r="Z27" s="188">
        <v>405.9</v>
      </c>
      <c r="AA27" s="188">
        <v>561.1</v>
      </c>
      <c r="AB27" s="188">
        <f t="shared" si="2"/>
        <v>7525</v>
      </c>
      <c r="AC27" s="188">
        <v>605</v>
      </c>
      <c r="AD27" s="188">
        <v>708.3</v>
      </c>
      <c r="AE27" s="188">
        <v>668.5</v>
      </c>
      <c r="AF27" s="188">
        <v>329.7</v>
      </c>
      <c r="AG27" s="188">
        <v>390</v>
      </c>
      <c r="AH27" s="188">
        <v>892.6</v>
      </c>
      <c r="AI27" s="188">
        <v>1327.7</v>
      </c>
      <c r="AJ27" s="188">
        <v>1004.9</v>
      </c>
      <c r="AK27" s="188">
        <v>382.3</v>
      </c>
      <c r="AL27" s="188">
        <v>254.8</v>
      </c>
      <c r="AM27" s="188">
        <v>401.7</v>
      </c>
      <c r="AN27" s="188">
        <v>559.5</v>
      </c>
      <c r="AO27" s="188">
        <f t="shared" si="3"/>
        <v>9317.6</v>
      </c>
      <c r="AP27" s="188">
        <v>679.7</v>
      </c>
      <c r="AQ27" s="188">
        <v>861.1</v>
      </c>
      <c r="AR27" s="188">
        <v>805.9</v>
      </c>
      <c r="AS27" s="188">
        <v>639.79999999999995</v>
      </c>
      <c r="AT27" s="188">
        <v>540</v>
      </c>
      <c r="AU27" s="188">
        <v>471.4</v>
      </c>
      <c r="AV27" s="188">
        <v>868.7</v>
      </c>
      <c r="AW27" s="188">
        <v>959.4</v>
      </c>
      <c r="AX27" s="188">
        <v>642.79999999999995</v>
      </c>
      <c r="AY27" s="188">
        <v>731.3</v>
      </c>
      <c r="AZ27" s="188">
        <v>888.9</v>
      </c>
      <c r="BA27" s="188">
        <v>1228.5999999999999</v>
      </c>
      <c r="BB27" s="188">
        <f t="shared" si="4"/>
        <v>10204.199999999999</v>
      </c>
      <c r="BC27" s="580">
        <v>1297.9000000000001</v>
      </c>
      <c r="BD27" s="580">
        <v>1153.8</v>
      </c>
      <c r="BE27" s="580">
        <v>1044.5999999999999</v>
      </c>
      <c r="BF27" s="580">
        <v>545.1</v>
      </c>
      <c r="BG27" s="580">
        <v>333.1</v>
      </c>
      <c r="BH27" s="580">
        <v>300.5</v>
      </c>
      <c r="BI27" s="580">
        <v>517.5</v>
      </c>
      <c r="BJ27" s="580">
        <v>501</v>
      </c>
      <c r="BK27" s="580">
        <v>620.4</v>
      </c>
      <c r="BL27" s="580">
        <v>951.2</v>
      </c>
      <c r="BM27" s="580">
        <v>1224.0999999999999</v>
      </c>
      <c r="BN27" s="580">
        <v>1715</v>
      </c>
      <c r="BO27" s="188">
        <f t="shared" si="5"/>
        <v>9940.5999999999985</v>
      </c>
      <c r="BP27" s="580">
        <v>1320.4</v>
      </c>
      <c r="BQ27" s="580">
        <v>1081</v>
      </c>
      <c r="BR27" s="580">
        <v>1081.8</v>
      </c>
      <c r="BS27" s="580">
        <v>709.7</v>
      </c>
      <c r="BT27" s="580">
        <v>582.29999999999995</v>
      </c>
      <c r="BU27" s="580">
        <v>572.1</v>
      </c>
      <c r="BV27" s="580">
        <v>612.20000000000005</v>
      </c>
      <c r="BW27" s="580">
        <v>617.9</v>
      </c>
      <c r="BX27" s="580">
        <v>623.79999999999995</v>
      </c>
      <c r="BY27" s="580">
        <v>665.4</v>
      </c>
      <c r="BZ27" s="580">
        <v>1000.7</v>
      </c>
      <c r="CA27" s="580">
        <v>1073.3</v>
      </c>
      <c r="CB27" s="188">
        <f t="shared" si="6"/>
        <v>10158.200000000001</v>
      </c>
      <c r="CC27" s="188">
        <v>1307.2</v>
      </c>
      <c r="CD27" s="188">
        <v>1237.0999999999999</v>
      </c>
      <c r="CE27" s="188">
        <v>974.8</v>
      </c>
      <c r="CF27" s="188">
        <v>709.3</v>
      </c>
      <c r="CG27" s="188">
        <v>574.20000000000005</v>
      </c>
      <c r="CH27" s="188">
        <v>544.9</v>
      </c>
      <c r="CI27" s="188">
        <v>655.20000000000005</v>
      </c>
      <c r="CJ27" s="188">
        <v>635.1</v>
      </c>
      <c r="CK27" s="188">
        <v>620.29999999999995</v>
      </c>
      <c r="CL27" s="188">
        <v>724.7</v>
      </c>
      <c r="CM27" s="188">
        <v>930.3</v>
      </c>
      <c r="CN27" s="188">
        <v>1245.0999999999999</v>
      </c>
      <c r="CO27" s="188">
        <f t="shared" ref="CO27:CO28" si="9">SUM(CP27:DA27)</f>
        <v>10774.599999999999</v>
      </c>
      <c r="CP27" s="188">
        <v>1396.7</v>
      </c>
      <c r="CQ27" s="188">
        <v>1241.4000000000001</v>
      </c>
      <c r="CR27" s="188">
        <v>1054.2</v>
      </c>
      <c r="CS27" s="188">
        <v>790.7</v>
      </c>
      <c r="CT27" s="188">
        <v>693</v>
      </c>
      <c r="CU27" s="188">
        <v>588.29999999999995</v>
      </c>
      <c r="CV27" s="104">
        <v>730</v>
      </c>
      <c r="CW27" s="104">
        <v>738.7</v>
      </c>
      <c r="CX27" s="104">
        <v>633.9</v>
      </c>
      <c r="CY27" s="104">
        <v>711.9</v>
      </c>
      <c r="CZ27" s="104">
        <v>946.5</v>
      </c>
      <c r="DA27" s="104">
        <v>1249.3</v>
      </c>
      <c r="DB27" s="188">
        <f t="shared" si="8"/>
        <v>12288.2</v>
      </c>
      <c r="DC27" s="188">
        <v>1466.1</v>
      </c>
      <c r="DD27" s="188">
        <v>1376.3</v>
      </c>
      <c r="DE27" s="188">
        <v>1323</v>
      </c>
      <c r="DF27" s="188">
        <v>810.8</v>
      </c>
      <c r="DG27" s="188">
        <v>643.6</v>
      </c>
      <c r="DH27" s="188">
        <v>836.3</v>
      </c>
      <c r="DI27" s="104">
        <v>990.8</v>
      </c>
      <c r="DJ27" s="104">
        <v>891.4</v>
      </c>
      <c r="DK27" s="104">
        <v>706.9</v>
      </c>
      <c r="DL27" s="104">
        <v>787.9</v>
      </c>
      <c r="DM27" s="104">
        <v>1071.0999999999999</v>
      </c>
      <c r="DN27" s="104">
        <v>1384</v>
      </c>
    </row>
    <row r="28" spans="1:118" s="201" customFormat="1" ht="12.75" customHeight="1" thickBot="1">
      <c r="A28" s="196" t="s">
        <v>3042</v>
      </c>
      <c r="B28" s="198">
        <f t="shared" si="0"/>
        <v>30818.3</v>
      </c>
      <c r="C28" s="198">
        <v>786.1</v>
      </c>
      <c r="D28" s="198">
        <v>759.19999999999993</v>
      </c>
      <c r="E28" s="198">
        <v>847.7</v>
      </c>
      <c r="F28" s="198">
        <v>846</v>
      </c>
      <c r="G28" s="198">
        <v>1096.6000000000004</v>
      </c>
      <c r="H28" s="198">
        <v>1820.1999999999998</v>
      </c>
      <c r="I28" s="198">
        <v>3920.2</v>
      </c>
      <c r="J28" s="198">
        <v>4683.7000000000007</v>
      </c>
      <c r="K28" s="198">
        <v>7563.5</v>
      </c>
      <c r="L28" s="198">
        <v>5345.7999999999993</v>
      </c>
      <c r="M28" s="198">
        <v>1858.5</v>
      </c>
      <c r="N28" s="198">
        <v>1290.7999999999993</v>
      </c>
      <c r="O28" s="198">
        <f t="shared" si="1"/>
        <v>41011.9</v>
      </c>
      <c r="P28" s="198">
        <v>975.5</v>
      </c>
      <c r="Q28" s="198">
        <v>974.40000000000009</v>
      </c>
      <c r="R28" s="198">
        <v>1276.7999999999997</v>
      </c>
      <c r="S28" s="198">
        <v>1376.6000000000004</v>
      </c>
      <c r="T28" s="198">
        <v>1679</v>
      </c>
      <c r="U28" s="198">
        <v>2970.4000000000005</v>
      </c>
      <c r="V28" s="198">
        <v>5990.0999999999985</v>
      </c>
      <c r="W28" s="198">
        <v>6195.6000000000022</v>
      </c>
      <c r="X28" s="198">
        <v>9662</v>
      </c>
      <c r="Y28" s="198">
        <v>5663.1999999999971</v>
      </c>
      <c r="Z28" s="198">
        <v>2545.0999999999985</v>
      </c>
      <c r="AA28" s="198">
        <v>1703.2000000000044</v>
      </c>
      <c r="AB28" s="198">
        <f t="shared" si="2"/>
        <v>47737.599999999999</v>
      </c>
      <c r="AC28" s="198">
        <v>1202.5</v>
      </c>
      <c r="AD28" s="198">
        <v>1218.9000000000001</v>
      </c>
      <c r="AE28" s="198">
        <v>1500.2999999999997</v>
      </c>
      <c r="AF28" s="198">
        <v>1828.6999999999998</v>
      </c>
      <c r="AG28" s="198">
        <v>2130.2000000000007</v>
      </c>
      <c r="AH28" s="198">
        <v>4318.5</v>
      </c>
      <c r="AI28" s="198">
        <v>7182.8000000000011</v>
      </c>
      <c r="AJ28" s="198">
        <v>6647.1999999999971</v>
      </c>
      <c r="AK28" s="198">
        <v>12058</v>
      </c>
      <c r="AL28" s="198">
        <v>5350.7000000000044</v>
      </c>
      <c r="AM28" s="198">
        <v>2477.6999999999971</v>
      </c>
      <c r="AN28" s="198">
        <v>1822.0999999999985</v>
      </c>
      <c r="AO28" s="198">
        <f t="shared" si="3"/>
        <v>47889.3</v>
      </c>
      <c r="AP28" s="198">
        <v>1308.3</v>
      </c>
      <c r="AQ28" s="198">
        <v>1248.2</v>
      </c>
      <c r="AR28" s="198">
        <v>1487.4</v>
      </c>
      <c r="AS28" s="198">
        <v>1606.9999999999995</v>
      </c>
      <c r="AT28" s="198">
        <v>2176.2000000000007</v>
      </c>
      <c r="AU28" s="198">
        <v>3667.8999999999996</v>
      </c>
      <c r="AV28" s="198">
        <v>6967.7999999999993</v>
      </c>
      <c r="AW28" s="198">
        <v>7020.6000000000022</v>
      </c>
      <c r="AX28" s="198">
        <v>11515.599999999999</v>
      </c>
      <c r="AY28" s="198">
        <v>6243.8000000000029</v>
      </c>
      <c r="AZ28" s="198">
        <v>2735.3999999999942</v>
      </c>
      <c r="BA28" s="198">
        <v>1911.1000000000058</v>
      </c>
      <c r="BB28" s="198">
        <f t="shared" si="4"/>
        <v>53879.1</v>
      </c>
      <c r="BC28" s="198">
        <v>1422.2</v>
      </c>
      <c r="BD28" s="198">
        <v>1434.3999999999999</v>
      </c>
      <c r="BE28" s="198">
        <v>1677.7000000000003</v>
      </c>
      <c r="BF28" s="198">
        <v>1874.8999999999996</v>
      </c>
      <c r="BG28" s="198">
        <v>2328.9000000000005</v>
      </c>
      <c r="BH28" s="198">
        <v>3399.6000000000004</v>
      </c>
      <c r="BI28" s="198">
        <v>6658.7999999999993</v>
      </c>
      <c r="BJ28" s="198">
        <v>8555.0999999999985</v>
      </c>
      <c r="BK28" s="198">
        <v>12662.700000000004</v>
      </c>
      <c r="BL28" s="198">
        <v>8052.7999999999956</v>
      </c>
      <c r="BM28" s="198">
        <v>3588.2000000000044</v>
      </c>
      <c r="BN28" s="198">
        <v>2223.7999999999956</v>
      </c>
      <c r="BO28" s="198">
        <f t="shared" si="5"/>
        <v>58419.199999999997</v>
      </c>
      <c r="BP28" s="198">
        <v>1559.7</v>
      </c>
      <c r="BQ28" s="198">
        <v>1591.8999999999999</v>
      </c>
      <c r="BR28" s="198">
        <v>1836.5000000000005</v>
      </c>
      <c r="BS28" s="198">
        <v>2036.5999999999995</v>
      </c>
      <c r="BT28" s="198">
        <v>2584.5999999999995</v>
      </c>
      <c r="BU28" s="198">
        <v>3718.8000000000011</v>
      </c>
      <c r="BV28" s="198">
        <v>8115.8000000000011</v>
      </c>
      <c r="BW28" s="198">
        <v>8846.2999999999993</v>
      </c>
      <c r="BX28" s="198">
        <v>13694.2</v>
      </c>
      <c r="BY28" s="198">
        <v>8055.5999999999985</v>
      </c>
      <c r="BZ28" s="198">
        <v>3874.0999999999985</v>
      </c>
      <c r="CA28" s="198">
        <v>2505.0999999999985</v>
      </c>
      <c r="CB28" s="198">
        <f t="shared" si="6"/>
        <v>74352.700000000012</v>
      </c>
      <c r="CC28" s="198">
        <v>1896</v>
      </c>
      <c r="CD28" s="198">
        <v>1927.9</v>
      </c>
      <c r="CE28" s="198">
        <v>2036.6</v>
      </c>
      <c r="CF28" s="198">
        <v>2371.7999999999993</v>
      </c>
      <c r="CG28" s="198">
        <v>2898.8000000000011</v>
      </c>
      <c r="CH28" s="198">
        <v>3862.6000000000004</v>
      </c>
      <c r="CI28" s="198">
        <v>8495.3999999999978</v>
      </c>
      <c r="CJ28" s="198">
        <v>9791.2000000000044</v>
      </c>
      <c r="CK28" s="198">
        <v>14612.599999999999</v>
      </c>
      <c r="CL28" s="198">
        <v>9228.5999999999985</v>
      </c>
      <c r="CM28" s="198">
        <v>11744.600000000006</v>
      </c>
      <c r="CN28" s="198">
        <v>5486.6000000000104</v>
      </c>
      <c r="CO28" s="198">
        <f t="shared" si="9"/>
        <v>72277.3</v>
      </c>
      <c r="CP28" s="198">
        <v>2019.7</v>
      </c>
      <c r="CQ28" s="198">
        <v>2157.6000000000004</v>
      </c>
      <c r="CR28" s="198">
        <v>2272.3000000000002</v>
      </c>
      <c r="CS28" s="198">
        <v>2659.7999999999993</v>
      </c>
      <c r="CT28" s="198">
        <v>3295.8000000000011</v>
      </c>
      <c r="CU28" s="198">
        <v>4517.7000000000007</v>
      </c>
      <c r="CV28" s="198">
        <v>10044.399999999998</v>
      </c>
      <c r="CW28" s="198">
        <v>11483.8</v>
      </c>
      <c r="CX28" s="198">
        <v>16667.800000000003</v>
      </c>
      <c r="CY28" s="198">
        <v>9857.1999999999971</v>
      </c>
      <c r="CZ28" s="198">
        <v>4593.7000000000044</v>
      </c>
      <c r="DA28" s="198">
        <v>2707.5</v>
      </c>
      <c r="DB28" s="198">
        <f t="shared" si="8"/>
        <v>89996.1</v>
      </c>
      <c r="DC28" s="198">
        <v>2449.3000000000002</v>
      </c>
      <c r="DD28" s="198">
        <v>2606.8999999999996</v>
      </c>
      <c r="DE28" s="198">
        <v>2752.2</v>
      </c>
      <c r="DF28" s="198">
        <v>3055.3999999999996</v>
      </c>
      <c r="DG28" s="198">
        <v>4659</v>
      </c>
      <c r="DH28" s="198">
        <v>6004.7999999999993</v>
      </c>
      <c r="DI28" s="198">
        <v>12280.700000000004</v>
      </c>
      <c r="DJ28" s="198">
        <v>13409.5</v>
      </c>
      <c r="DK28" s="198">
        <v>21903.300000000003</v>
      </c>
      <c r="DL28" s="198">
        <v>12112.799999999988</v>
      </c>
      <c r="DM28" s="198">
        <v>5187.7000000000116</v>
      </c>
      <c r="DN28" s="198">
        <v>3574.5</v>
      </c>
    </row>
    <row r="29" spans="1:118" s="201" customFormat="1" ht="5.0999999999999996" customHeight="1">
      <c r="A29" s="199"/>
      <c r="B29" s="202"/>
      <c r="C29" s="202"/>
      <c r="D29" s="202"/>
      <c r="E29" s="20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202"/>
      <c r="AH29" s="202"/>
      <c r="AI29" s="202"/>
      <c r="AJ29" s="202"/>
      <c r="AK29" s="202"/>
      <c r="AL29" s="202"/>
      <c r="AM29" s="202"/>
      <c r="AN29" s="202"/>
      <c r="AO29" s="202"/>
      <c r="AP29" s="202"/>
      <c r="AQ29" s="202"/>
      <c r="AR29" s="202"/>
      <c r="AS29" s="202"/>
      <c r="AT29" s="202"/>
      <c r="AU29" s="202"/>
      <c r="AV29" s="202"/>
      <c r="AW29" s="202"/>
      <c r="AX29" s="202"/>
      <c r="AY29" s="202"/>
      <c r="AZ29" s="202"/>
      <c r="BA29" s="202"/>
      <c r="BB29" s="200"/>
      <c r="BC29" s="202"/>
      <c r="BD29" s="202"/>
      <c r="BE29" s="202"/>
      <c r="BF29" s="202"/>
      <c r="BG29" s="202"/>
      <c r="BH29" s="202"/>
      <c r="BI29" s="202"/>
      <c r="BJ29" s="202"/>
      <c r="BK29" s="202"/>
      <c r="BL29" s="202"/>
      <c r="BM29" s="202"/>
      <c r="BN29" s="202"/>
      <c r="BO29" s="200"/>
      <c r="BP29" s="202"/>
      <c r="BQ29" s="202"/>
      <c r="BR29" s="202"/>
      <c r="BS29" s="202"/>
      <c r="BT29" s="202"/>
      <c r="BU29" s="202"/>
      <c r="BV29" s="202"/>
      <c r="BW29" s="202"/>
      <c r="BX29" s="202"/>
      <c r="BY29" s="202"/>
      <c r="BZ29" s="202"/>
      <c r="CA29" s="202"/>
      <c r="CC29" s="202"/>
      <c r="CD29" s="202"/>
      <c r="CE29" s="202"/>
      <c r="CF29" s="202"/>
      <c r="CG29" s="202"/>
      <c r="CH29" s="202"/>
      <c r="CI29" s="202"/>
      <c r="CJ29" s="202"/>
      <c r="CK29" s="202"/>
      <c r="CL29" s="202"/>
      <c r="CM29" s="202"/>
      <c r="CN29" s="202"/>
      <c r="CO29" s="202"/>
      <c r="CP29" s="202"/>
      <c r="CQ29" s="202"/>
      <c r="CR29" s="202"/>
      <c r="CS29" s="202"/>
      <c r="CT29" s="202"/>
      <c r="CU29" s="202"/>
      <c r="CV29" s="202"/>
      <c r="CW29" s="202"/>
      <c r="CX29" s="202"/>
      <c r="CY29" s="202"/>
      <c r="CZ29" s="202"/>
      <c r="DA29" s="202"/>
      <c r="DB29" s="202"/>
      <c r="DC29" s="202"/>
      <c r="DD29" s="202"/>
      <c r="DE29" s="202"/>
      <c r="DF29" s="202"/>
      <c r="DG29" s="202"/>
      <c r="DH29" s="202"/>
      <c r="DI29" s="202"/>
      <c r="DJ29" s="202"/>
      <c r="DK29" s="202"/>
      <c r="DL29" s="202"/>
      <c r="DM29" s="202"/>
      <c r="DN29" s="202"/>
    </row>
    <row r="30" spans="1:118" s="202" customFormat="1" ht="12.75" customHeight="1">
      <c r="A30" s="131" t="s">
        <v>2909</v>
      </c>
      <c r="B30" s="216"/>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M30" s="216"/>
      <c r="AN30" s="216"/>
      <c r="AO30" s="216"/>
      <c r="AP30" s="216"/>
      <c r="AQ30" s="216"/>
      <c r="AR30" s="216"/>
      <c r="AS30" s="216"/>
      <c r="AT30" s="216"/>
      <c r="AU30" s="216"/>
      <c r="AV30" s="216"/>
      <c r="AW30" s="216"/>
      <c r="AX30" s="216"/>
      <c r="AY30" s="216"/>
      <c r="AZ30" s="216"/>
      <c r="BA30" s="216"/>
      <c r="BB30" s="216"/>
      <c r="BC30" s="216"/>
      <c r="BD30" s="216"/>
      <c r="BE30" s="216"/>
      <c r="BF30" s="216"/>
      <c r="BG30" s="216"/>
      <c r="BH30" s="216"/>
      <c r="BI30" s="216"/>
      <c r="BJ30" s="216"/>
      <c r="BK30" s="216"/>
      <c r="BL30" s="216"/>
      <c r="BM30" s="216"/>
      <c r="BN30" s="216"/>
      <c r="BO30" s="216"/>
      <c r="BP30" s="216"/>
      <c r="BQ30" s="216"/>
      <c r="BR30" s="216"/>
      <c r="BS30" s="216"/>
      <c r="BT30" s="216"/>
      <c r="BU30" s="216"/>
      <c r="BV30" s="216"/>
      <c r="BW30" s="216"/>
      <c r="BX30" s="216"/>
      <c r="BY30" s="216"/>
      <c r="BZ30" s="216"/>
      <c r="CA30" s="216"/>
      <c r="CB30" s="216"/>
      <c r="CC30" s="216"/>
      <c r="CD30" s="216"/>
      <c r="CE30" s="216"/>
      <c r="CF30" s="216"/>
      <c r="CG30" s="216"/>
      <c r="CH30" s="216"/>
      <c r="CI30" s="216"/>
      <c r="CJ30" s="216"/>
      <c r="CK30" s="216"/>
      <c r="CL30" s="216"/>
      <c r="CM30" s="216"/>
      <c r="CN30" s="216"/>
      <c r="CO30" s="216"/>
      <c r="CP30" s="216"/>
      <c r="CQ30" s="216"/>
      <c r="CR30" s="216"/>
      <c r="CS30" s="216"/>
      <c r="CT30" s="216"/>
      <c r="CU30" s="216"/>
      <c r="CV30" s="216"/>
      <c r="CW30" s="216"/>
      <c r="CX30" s="216"/>
      <c r="CY30" s="216"/>
      <c r="CZ30" s="216"/>
      <c r="DA30" s="216"/>
      <c r="DB30" s="216"/>
      <c r="DC30" s="216"/>
      <c r="DD30" s="216"/>
      <c r="DE30" s="216"/>
      <c r="DF30" s="216"/>
      <c r="DG30" s="216"/>
      <c r="DH30" s="216"/>
      <c r="DI30" s="216"/>
      <c r="DJ30" s="216"/>
      <c r="DK30" s="216"/>
      <c r="DL30" s="216"/>
      <c r="DM30" s="216"/>
      <c r="DN30" s="216"/>
    </row>
    <row r="31" spans="1:118" s="201" customFormat="1" ht="12.75">
      <c r="A31" s="199"/>
    </row>
    <row r="32" spans="1:118" s="201" customFormat="1" ht="12.75">
      <c r="A32" s="199"/>
    </row>
    <row r="33" spans="1:1" s="201" customFormat="1" ht="12.75">
      <c r="A33" s="199"/>
    </row>
    <row r="34" spans="1:1" s="201" customFormat="1" ht="12.75">
      <c r="A34" s="199"/>
    </row>
    <row r="35" spans="1:1" s="201" customFormat="1" ht="12.75">
      <c r="A35" s="199"/>
    </row>
    <row r="36" spans="1:1" s="201" customFormat="1" ht="12.75">
      <c r="A36" s="199"/>
    </row>
    <row r="37" spans="1:1" s="201" customFormat="1" ht="12.75">
      <c r="A37" s="199"/>
    </row>
    <row r="38" spans="1:1" s="201" customFormat="1" ht="12.75">
      <c r="A38" s="199"/>
    </row>
    <row r="39" spans="1:1" s="201" customFormat="1" ht="12.75">
      <c r="A39" s="199"/>
    </row>
    <row r="40" spans="1:1" s="201" customFormat="1" ht="12.75">
      <c r="A40" s="199"/>
    </row>
    <row r="41" spans="1:1" s="201" customFormat="1" ht="12.75">
      <c r="A41" s="199"/>
    </row>
    <row r="42" spans="1:1" s="201" customFormat="1" ht="12.75">
      <c r="A42" s="199"/>
    </row>
    <row r="43" spans="1:1" s="201" customFormat="1" ht="12.75">
      <c r="A43" s="199"/>
    </row>
    <row r="44" spans="1:1" s="201" customFormat="1" ht="12.75">
      <c r="A44" s="199"/>
    </row>
    <row r="45" spans="1:1" s="201" customFormat="1" ht="12.75">
      <c r="A45" s="199"/>
    </row>
    <row r="46" spans="1:1" s="201" customFormat="1" ht="12.75">
      <c r="A46" s="199"/>
    </row>
    <row r="47" spans="1:1" s="201" customFormat="1" ht="12.75">
      <c r="A47" s="199"/>
    </row>
    <row r="48" spans="1:1" s="201" customFormat="1" ht="12.75">
      <c r="A48" s="199"/>
    </row>
    <row r="49" spans="1:1" s="201" customFormat="1" ht="12.75">
      <c r="A49" s="199"/>
    </row>
    <row r="50" spans="1:1" s="201" customFormat="1" ht="12.75">
      <c r="A50" s="199"/>
    </row>
    <row r="51" spans="1:1" s="201" customFormat="1" ht="12.75">
      <c r="A51" s="199"/>
    </row>
    <row r="52" spans="1:1" s="201" customFormat="1" ht="12.75">
      <c r="A52" s="199"/>
    </row>
    <row r="53" spans="1:1" s="201" customFormat="1" ht="12.75">
      <c r="A53" s="199"/>
    </row>
    <row r="54" spans="1:1" s="201" customFormat="1" ht="12.75">
      <c r="A54" s="199"/>
    </row>
    <row r="55" spans="1:1" s="201" customFormat="1" ht="12.75">
      <c r="A55" s="199"/>
    </row>
    <row r="56" spans="1:1" s="201" customFormat="1" ht="12.75">
      <c r="A56" s="199"/>
    </row>
    <row r="57" spans="1:1" s="201" customFormat="1" ht="12.75">
      <c r="A57" s="199"/>
    </row>
    <row r="58" spans="1:1" s="201" customFormat="1" ht="12.75">
      <c r="A58" s="199"/>
    </row>
    <row r="59" spans="1:1" s="201" customFormat="1" ht="12.75">
      <c r="A59" s="199"/>
    </row>
    <row r="60" spans="1:1" s="201" customFormat="1" ht="12.75">
      <c r="A60" s="199"/>
    </row>
  </sheetData>
  <mergeCells count="19">
    <mergeCell ref="AB6:AB7"/>
    <mergeCell ref="AC6:AN6"/>
    <mergeCell ref="AO6:AO7"/>
    <mergeCell ref="AP6:BA6"/>
    <mergeCell ref="BB6:BB7"/>
    <mergeCell ref="BC6:BN6"/>
    <mergeCell ref="A6:A7"/>
    <mergeCell ref="DC6:DN6"/>
    <mergeCell ref="BP6:CA6"/>
    <mergeCell ref="CB6:CB7"/>
    <mergeCell ref="CC6:CN6"/>
    <mergeCell ref="CO6:CO7"/>
    <mergeCell ref="CP6:DA6"/>
    <mergeCell ref="DB6:DB7"/>
    <mergeCell ref="BO6:BO7"/>
    <mergeCell ref="B6:B7"/>
    <mergeCell ref="C6:N6"/>
    <mergeCell ref="O6:O7"/>
    <mergeCell ref="P6:AA6"/>
  </mergeCells>
  <hyperlinks>
    <hyperlink ref="A1" location="'Table of contents'!A1" display="вернуться на заглавную стр. (содержание)"/>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zoomScale="80" zoomScaleNormal="80" workbookViewId="0">
      <pane xSplit="1" topLeftCell="B1" activePane="topRight" state="frozen"/>
      <selection pane="topRight" activeCell="A3" sqref="A3"/>
    </sheetView>
  </sheetViews>
  <sheetFormatPr defaultRowHeight="15"/>
  <cols>
    <col min="1" max="1" width="38.85546875" style="34" customWidth="1"/>
    <col min="2" max="18" width="11.42578125" style="34" customWidth="1"/>
    <col min="19" max="16384" width="9.140625" style="34"/>
  </cols>
  <sheetData>
    <row r="1" spans="1:18" ht="15" customHeight="1">
      <c r="A1" s="691" t="s">
        <v>2688</v>
      </c>
    </row>
    <row r="2" spans="1:18" ht="5.0999999999999996" customHeight="1">
      <c r="A2" s="65"/>
    </row>
    <row r="3" spans="1:18" s="47" customFormat="1" ht="18.75" customHeight="1">
      <c r="A3" s="210" t="s">
        <v>3051</v>
      </c>
      <c r="E3" s="218"/>
    </row>
    <row r="4" spans="1:18" s="32" customFormat="1" ht="5.0999999999999996" customHeight="1">
      <c r="A4" s="219"/>
    </row>
    <row r="5" spans="1:18" s="32" customFormat="1" ht="12.75" customHeight="1" thickBot="1">
      <c r="A5" s="690" t="s">
        <v>2799</v>
      </c>
      <c r="B5" s="40"/>
      <c r="C5" s="40"/>
      <c r="D5" s="40"/>
      <c r="E5" s="40"/>
      <c r="F5" s="40"/>
      <c r="G5" s="40"/>
      <c r="H5" s="40"/>
      <c r="I5" s="40"/>
      <c r="J5" s="40"/>
      <c r="K5" s="40"/>
      <c r="L5" s="40"/>
      <c r="M5" s="40"/>
      <c r="N5" s="40"/>
      <c r="O5" s="40"/>
      <c r="P5" s="40"/>
      <c r="Q5" s="40"/>
      <c r="R5" s="40"/>
    </row>
    <row r="6" spans="1:18" s="32" customFormat="1" ht="17.100000000000001" customHeight="1">
      <c r="A6" s="1052"/>
      <c r="B6" s="1056">
        <v>2003</v>
      </c>
      <c r="C6" s="1050">
        <v>2004</v>
      </c>
      <c r="D6" s="1050">
        <v>2005</v>
      </c>
      <c r="E6" s="1050">
        <v>2006</v>
      </c>
      <c r="F6" s="1050">
        <v>2007</v>
      </c>
      <c r="G6" s="1054">
        <v>2007</v>
      </c>
      <c r="H6" s="1055"/>
      <c r="I6" s="1055"/>
      <c r="J6" s="1055"/>
      <c r="K6" s="1055"/>
      <c r="L6" s="1055"/>
      <c r="M6" s="1055"/>
      <c r="N6" s="1055"/>
      <c r="O6" s="1055"/>
      <c r="P6" s="1055"/>
      <c r="Q6" s="1055"/>
      <c r="R6" s="1055"/>
    </row>
    <row r="7" spans="1:18" s="32" customFormat="1" ht="17.100000000000001" customHeight="1" thickBot="1">
      <c r="A7" s="1053"/>
      <c r="B7" s="1057"/>
      <c r="C7" s="1051"/>
      <c r="D7" s="1051"/>
      <c r="E7" s="1051"/>
      <c r="F7" s="1051"/>
      <c r="G7" s="673" t="s">
        <v>2646</v>
      </c>
      <c r="H7" s="673" t="s">
        <v>2666</v>
      </c>
      <c r="I7" s="673" t="s">
        <v>2658</v>
      </c>
      <c r="J7" s="673" t="s">
        <v>2667</v>
      </c>
      <c r="K7" s="673" t="s">
        <v>2668</v>
      </c>
      <c r="L7" s="673" t="s">
        <v>2659</v>
      </c>
      <c r="M7" s="673" t="s">
        <v>2669</v>
      </c>
      <c r="N7" s="673" t="s">
        <v>2670</v>
      </c>
      <c r="O7" s="673" t="s">
        <v>2660</v>
      </c>
      <c r="P7" s="673" t="s">
        <v>2671</v>
      </c>
      <c r="Q7" s="673" t="s">
        <v>2672</v>
      </c>
      <c r="R7" s="673" t="s">
        <v>2661</v>
      </c>
    </row>
    <row r="8" spans="1:18" s="32" customFormat="1" ht="5.0999999999999996" customHeight="1">
      <c r="A8" s="217"/>
      <c r="B8" s="7"/>
      <c r="C8" s="7"/>
      <c r="D8" s="7"/>
      <c r="E8" s="7"/>
      <c r="F8" s="7"/>
      <c r="G8" s="7"/>
      <c r="H8" s="7"/>
      <c r="I8" s="7"/>
      <c r="J8" s="7"/>
      <c r="K8" s="7"/>
      <c r="L8" s="7"/>
      <c r="M8" s="7"/>
      <c r="N8" s="7"/>
      <c r="O8" s="7"/>
      <c r="P8" s="7"/>
      <c r="Q8" s="7"/>
      <c r="R8" s="7"/>
    </row>
    <row r="9" spans="1:18" s="32" customFormat="1" ht="12.75" customHeight="1">
      <c r="A9" s="581" t="s">
        <v>3054</v>
      </c>
      <c r="B9" s="17">
        <v>40224</v>
      </c>
      <c r="C9" s="17">
        <v>47484.413</v>
      </c>
      <c r="D9" s="17">
        <v>57543.648000000001</v>
      </c>
      <c r="E9" s="17">
        <v>70875.600000000006</v>
      </c>
      <c r="F9" s="17">
        <v>85896.165999999997</v>
      </c>
      <c r="G9" s="17">
        <f>313.3+635.3+3994.2+213.3</f>
        <v>5156.0999999999995</v>
      </c>
      <c r="H9" s="17">
        <f>655.3+1262.9+8078.8+427.9</f>
        <v>10424.9</v>
      </c>
      <c r="I9" s="17">
        <v>15721.208000000001</v>
      </c>
      <c r="J9" s="17">
        <v>21190.635999999999</v>
      </c>
      <c r="K9" s="17">
        <v>27021.763999999999</v>
      </c>
      <c r="L9" s="17">
        <v>33444.226999999999</v>
      </c>
      <c r="M9" s="17">
        <v>40435.601000000002</v>
      </c>
      <c r="N9" s="17">
        <v>48142.283000000003</v>
      </c>
      <c r="O9" s="17">
        <v>56063.065000000002</v>
      </c>
      <c r="P9" s="17">
        <v>64292.788</v>
      </c>
      <c r="Q9" s="17">
        <v>73293.854999999996</v>
      </c>
      <c r="R9" s="17">
        <v>85896.165999999997</v>
      </c>
    </row>
    <row r="10" spans="1:18" s="32" customFormat="1" ht="12.75" customHeight="1" thickBot="1">
      <c r="A10" s="727" t="s">
        <v>3052</v>
      </c>
      <c r="B10" s="214">
        <v>10544.2</v>
      </c>
      <c r="C10" s="214">
        <v>14100.7</v>
      </c>
      <c r="D10" s="214">
        <v>15800.1</v>
      </c>
      <c r="E10" s="214">
        <v>19691.8</v>
      </c>
      <c r="F10" s="214">
        <v>24670.996999999999</v>
      </c>
      <c r="G10" s="214">
        <v>1644.1</v>
      </c>
      <c r="H10" s="214">
        <v>3320.9</v>
      </c>
      <c r="I10" s="214">
        <v>5132.3469999999998</v>
      </c>
      <c r="J10" s="214">
        <v>7496.8879999999999</v>
      </c>
      <c r="K10" s="214">
        <v>9344.8310000000001</v>
      </c>
      <c r="L10" s="214">
        <v>11211.117</v>
      </c>
      <c r="M10" s="214">
        <v>13301.886</v>
      </c>
      <c r="N10" s="214">
        <v>15633.81</v>
      </c>
      <c r="O10" s="214">
        <v>17906.417000000001</v>
      </c>
      <c r="P10" s="214">
        <v>20134.036</v>
      </c>
      <c r="Q10" s="214">
        <v>22213.424999999999</v>
      </c>
      <c r="R10" s="214">
        <v>24670.996999999999</v>
      </c>
    </row>
    <row r="11" spans="1:18" s="221" customFormat="1" ht="5.0999999999999996" customHeight="1">
      <c r="A11" s="220"/>
    </row>
    <row r="12" spans="1:18" s="32" customFormat="1" ht="12.75" customHeight="1">
      <c r="A12" s="131" t="s">
        <v>2909</v>
      </c>
    </row>
    <row r="13" spans="1:18" s="32" customFormat="1" ht="12.75" customHeight="1">
      <c r="A13" s="689" t="s">
        <v>3053</v>
      </c>
    </row>
  </sheetData>
  <mergeCells count="7">
    <mergeCell ref="A6:A7"/>
    <mergeCell ref="G6:R6"/>
    <mergeCell ref="D6:D7"/>
    <mergeCell ref="E6:E7"/>
    <mergeCell ref="F6:F7"/>
    <mergeCell ref="B6:B7"/>
    <mergeCell ref="C6:C7"/>
  </mergeCells>
  <hyperlinks>
    <hyperlink ref="A1" location="'Table of contents'!A1" display="вернуться на заглавную стр. (содержание)"/>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zoomScale="80" zoomScaleNormal="80" workbookViewId="0">
      <pane xSplit="1" topLeftCell="B1" activePane="topRight" state="frozen"/>
      <selection pane="topRight" activeCell="R17" sqref="R17"/>
    </sheetView>
  </sheetViews>
  <sheetFormatPr defaultRowHeight="15"/>
  <cols>
    <col min="1" max="1" width="57.42578125" style="34" customWidth="1"/>
    <col min="2" max="10" width="11.42578125" style="34" customWidth="1"/>
    <col min="11" max="16384" width="9.140625" style="34"/>
  </cols>
  <sheetData>
    <row r="1" spans="1:10" ht="15" customHeight="1">
      <c r="A1" s="691" t="s">
        <v>3025</v>
      </c>
    </row>
    <row r="2" spans="1:10" ht="5.0999999999999996" customHeight="1">
      <c r="A2" s="65"/>
    </row>
    <row r="3" spans="1:10" s="223" customFormat="1" ht="18.75" customHeight="1">
      <c r="A3" s="222" t="s">
        <v>3055</v>
      </c>
    </row>
    <row r="4" spans="1:10" s="223" customFormat="1" ht="5.0999999999999996" customHeight="1">
      <c r="A4" s="222"/>
    </row>
    <row r="5" spans="1:10" s="225" customFormat="1" ht="12.75" customHeight="1" thickBot="1">
      <c r="A5" s="690" t="s">
        <v>2799</v>
      </c>
      <c r="B5" s="224"/>
      <c r="C5" s="224"/>
      <c r="D5" s="224"/>
      <c r="E5" s="224"/>
      <c r="F5" s="224"/>
      <c r="G5" s="224"/>
      <c r="H5" s="224"/>
      <c r="I5" s="224"/>
      <c r="J5" s="224"/>
    </row>
    <row r="6" spans="1:10" s="226" customFormat="1" ht="17.100000000000001" customHeight="1">
      <c r="A6" s="710"/>
      <c r="B6" s="1064">
        <v>2003</v>
      </c>
      <c r="C6" s="1060">
        <v>2004</v>
      </c>
      <c r="D6" s="1060">
        <v>2005</v>
      </c>
      <c r="E6" s="1062">
        <v>2006</v>
      </c>
      <c r="F6" s="1062">
        <v>2007</v>
      </c>
      <c r="G6" s="1058">
        <v>2007</v>
      </c>
      <c r="H6" s="1058"/>
      <c r="I6" s="1058"/>
      <c r="J6" s="1059"/>
    </row>
    <row r="7" spans="1:10" s="226" customFormat="1" ht="17.100000000000001" customHeight="1" thickBot="1">
      <c r="A7" s="711"/>
      <c r="B7" s="1061"/>
      <c r="C7" s="1061"/>
      <c r="D7" s="1061"/>
      <c r="E7" s="1063"/>
      <c r="F7" s="1063"/>
      <c r="G7" s="674" t="s">
        <v>2658</v>
      </c>
      <c r="H7" s="674" t="s">
        <v>2659</v>
      </c>
      <c r="I7" s="674" t="s">
        <v>2660</v>
      </c>
      <c r="J7" s="674" t="s">
        <v>2661</v>
      </c>
    </row>
    <row r="8" spans="1:10" s="225" customFormat="1" ht="5.0999999999999996" customHeight="1">
      <c r="A8" s="227"/>
      <c r="B8" s="228"/>
      <c r="C8" s="228"/>
      <c r="D8" s="228"/>
      <c r="E8" s="228"/>
      <c r="F8" s="227"/>
      <c r="G8" s="227"/>
      <c r="H8" s="227"/>
      <c r="I8" s="227"/>
      <c r="J8" s="227"/>
    </row>
    <row r="9" spans="1:10" s="225" customFormat="1" ht="12.75" customHeight="1">
      <c r="A9" s="229" t="s">
        <v>3056</v>
      </c>
      <c r="B9" s="230">
        <v>5783.3</v>
      </c>
      <c r="C9" s="230">
        <v>7929.7930999999999</v>
      </c>
      <c r="D9" s="231">
        <v>8693.9524000000001</v>
      </c>
      <c r="E9" s="231">
        <v>9761.6831000000002</v>
      </c>
      <c r="F9" s="231">
        <v>9241.9233000000004</v>
      </c>
      <c r="G9" s="231">
        <v>879.01289999999995</v>
      </c>
      <c r="H9" s="231">
        <v>3028.0641000000001</v>
      </c>
      <c r="I9" s="231">
        <v>6145.7779</v>
      </c>
      <c r="J9" s="231">
        <v>9241.9233000000004</v>
      </c>
    </row>
    <row r="10" spans="1:10" s="225" customFormat="1" ht="12.75" customHeight="1">
      <c r="A10" s="232" t="s">
        <v>2892</v>
      </c>
      <c r="B10" s="230"/>
      <c r="C10" s="234"/>
      <c r="D10" s="233"/>
      <c r="E10" s="233"/>
      <c r="F10" s="233"/>
      <c r="G10" s="233"/>
      <c r="H10" s="233"/>
      <c r="I10" s="233"/>
      <c r="J10" s="233"/>
    </row>
    <row r="11" spans="1:10" s="225" customFormat="1" ht="12.75" customHeight="1">
      <c r="A11" s="235" t="s">
        <v>2895</v>
      </c>
      <c r="B11" s="236">
        <v>88.9</v>
      </c>
      <c r="C11" s="238">
        <v>29.659599999999998</v>
      </c>
      <c r="D11" s="237">
        <v>331.92690000000005</v>
      </c>
      <c r="E11" s="237">
        <v>904.52549999999997</v>
      </c>
      <c r="F11" s="237">
        <v>41.962499999999999</v>
      </c>
      <c r="G11" s="237">
        <v>4.4999999999999998E-2</v>
      </c>
      <c r="H11" s="237">
        <v>5.2999999999999999E-2</v>
      </c>
      <c r="I11" s="237">
        <v>18.421900000000001</v>
      </c>
      <c r="J11" s="237">
        <v>41.962499999999999</v>
      </c>
    </row>
    <row r="12" spans="1:10" s="225" customFormat="1" ht="12.75" customHeight="1">
      <c r="A12" s="235" t="s">
        <v>2896</v>
      </c>
      <c r="B12" s="236">
        <v>1034.9000000000001</v>
      </c>
      <c r="C12" s="238">
        <v>408.64459999999997</v>
      </c>
      <c r="D12" s="237">
        <v>395.57299999999998</v>
      </c>
      <c r="E12" s="237">
        <v>1566.9059</v>
      </c>
      <c r="F12" s="237">
        <v>1253.3936999999999</v>
      </c>
      <c r="G12" s="237">
        <v>69.291600000000003</v>
      </c>
      <c r="H12" s="237">
        <v>414.53210000000001</v>
      </c>
      <c r="I12" s="237">
        <v>1130.7934</v>
      </c>
      <c r="J12" s="237">
        <v>1253.3936999999999</v>
      </c>
    </row>
    <row r="13" spans="1:10" s="225" customFormat="1" ht="12.75">
      <c r="A13" s="239" t="s">
        <v>3041</v>
      </c>
      <c r="B13" s="236">
        <v>454.9</v>
      </c>
      <c r="C13" s="238">
        <v>949.7183</v>
      </c>
      <c r="D13" s="237">
        <v>929.00490000000002</v>
      </c>
      <c r="E13" s="237">
        <v>778.53269999999998</v>
      </c>
      <c r="F13" s="237">
        <v>1261.2145</v>
      </c>
      <c r="G13" s="237">
        <v>104.3445</v>
      </c>
      <c r="H13" s="237">
        <v>246.89240000000001</v>
      </c>
      <c r="I13" s="237">
        <v>658.53539999999998</v>
      </c>
      <c r="J13" s="237">
        <v>1261.2145</v>
      </c>
    </row>
    <row r="14" spans="1:10" s="225" customFormat="1" ht="12.75" customHeight="1">
      <c r="A14" s="235" t="s">
        <v>2893</v>
      </c>
      <c r="B14" s="236">
        <v>221.6</v>
      </c>
      <c r="C14" s="238">
        <v>109.53660000000001</v>
      </c>
      <c r="D14" s="237">
        <v>123.4178</v>
      </c>
      <c r="E14" s="237">
        <v>73.686300000000003</v>
      </c>
      <c r="F14" s="237">
        <v>213.3646</v>
      </c>
      <c r="G14" s="237">
        <v>0.38500000000000001</v>
      </c>
      <c r="H14" s="237">
        <v>14.6096</v>
      </c>
      <c r="I14" s="237">
        <v>71.989999999999995</v>
      </c>
      <c r="J14" s="237">
        <v>213.3646</v>
      </c>
    </row>
    <row r="15" spans="1:10" s="225" customFormat="1" ht="12.75" customHeight="1">
      <c r="A15" s="235" t="s">
        <v>3057</v>
      </c>
      <c r="B15" s="236">
        <v>395.6</v>
      </c>
      <c r="C15" s="238">
        <v>4.83</v>
      </c>
      <c r="D15" s="237">
        <v>4.68</v>
      </c>
      <c r="E15" s="237">
        <v>6.0419</v>
      </c>
      <c r="F15" s="238">
        <v>1.6819999999999999</v>
      </c>
      <c r="G15" s="238" t="s">
        <v>15</v>
      </c>
      <c r="H15" s="238" t="s">
        <v>15</v>
      </c>
      <c r="I15" s="238" t="s">
        <v>15</v>
      </c>
      <c r="J15" s="238">
        <v>1.6819999999999999</v>
      </c>
    </row>
    <row r="16" spans="1:10" s="225" customFormat="1" ht="25.5">
      <c r="A16" s="239" t="s">
        <v>3058</v>
      </c>
      <c r="B16" s="236">
        <v>472.3</v>
      </c>
      <c r="C16" s="238">
        <v>574.70100000000002</v>
      </c>
      <c r="D16" s="237">
        <v>297.48669999999998</v>
      </c>
      <c r="E16" s="237">
        <v>755.67759999999998</v>
      </c>
      <c r="F16" s="237">
        <v>443.3374</v>
      </c>
      <c r="G16" s="237">
        <v>34.283700000000003</v>
      </c>
      <c r="H16" s="237">
        <v>119.105</v>
      </c>
      <c r="I16" s="237">
        <v>294.94799999999998</v>
      </c>
      <c r="J16" s="237">
        <v>443.3374</v>
      </c>
    </row>
    <row r="17" spans="1:10" s="225" customFormat="1" ht="12.75" customHeight="1">
      <c r="A17" s="235" t="s">
        <v>2901</v>
      </c>
      <c r="B17" s="240">
        <v>1082.0999999999999</v>
      </c>
      <c r="C17" s="238">
        <v>3240.7118999999998</v>
      </c>
      <c r="D17" s="237">
        <v>3856.1689000000001</v>
      </c>
      <c r="E17" s="237">
        <v>1533.4498000000001</v>
      </c>
      <c r="F17" s="237">
        <v>879.67</v>
      </c>
      <c r="G17" s="237">
        <v>38.482799999999997</v>
      </c>
      <c r="H17" s="237">
        <v>275.67529999999999</v>
      </c>
      <c r="I17" s="237">
        <v>629.35130000000004</v>
      </c>
      <c r="J17" s="237">
        <v>879.67</v>
      </c>
    </row>
    <row r="18" spans="1:10" s="225" customFormat="1" ht="25.5">
      <c r="A18" s="239" t="s">
        <v>2903</v>
      </c>
      <c r="B18" s="236">
        <v>167.2</v>
      </c>
      <c r="C18" s="238">
        <v>95.488699999999994</v>
      </c>
      <c r="D18" s="237">
        <v>93.329499999999996</v>
      </c>
      <c r="E18" s="237">
        <v>544.08969999999999</v>
      </c>
      <c r="F18" s="237">
        <v>171.70060000000001</v>
      </c>
      <c r="G18" s="237">
        <v>3.8841000000000001</v>
      </c>
      <c r="H18" s="237">
        <v>9.5568000000000008</v>
      </c>
      <c r="I18" s="237">
        <v>81.048299999999998</v>
      </c>
      <c r="J18" s="237">
        <v>171.70060000000001</v>
      </c>
    </row>
    <row r="19" spans="1:10" s="225" customFormat="1" ht="12.75" customHeight="1">
      <c r="A19" s="235" t="s">
        <v>2980</v>
      </c>
      <c r="B19" s="240">
        <v>1865.8</v>
      </c>
      <c r="C19" s="240">
        <v>2516.5023999999999</v>
      </c>
      <c r="D19" s="237">
        <v>2662.3646999999987</v>
      </c>
      <c r="E19" s="237">
        <v>3598.7737000000002</v>
      </c>
      <c r="F19" s="237">
        <v>4975.5980000000009</v>
      </c>
      <c r="G19" s="237">
        <v>628.2962</v>
      </c>
      <c r="H19" s="237">
        <v>1947.6398999999999</v>
      </c>
      <c r="I19" s="237">
        <v>3260.6896000000002</v>
      </c>
      <c r="J19" s="237">
        <v>4975.5980000000009</v>
      </c>
    </row>
    <row r="20" spans="1:10" s="225" customFormat="1" ht="5.0999999999999996" customHeight="1">
      <c r="A20" s="235"/>
      <c r="B20" s="240"/>
      <c r="C20" s="240"/>
      <c r="D20" s="237"/>
      <c r="E20" s="237"/>
      <c r="F20" s="237"/>
      <c r="G20" s="237"/>
      <c r="H20" s="237"/>
      <c r="I20" s="237"/>
      <c r="J20" s="237"/>
    </row>
    <row r="21" spans="1:10" s="242" customFormat="1" ht="12.75" customHeight="1">
      <c r="A21" s="229" t="s">
        <v>3059</v>
      </c>
      <c r="B21" s="230">
        <v>8950.5</v>
      </c>
      <c r="C21" s="234">
        <v>10218.6</v>
      </c>
      <c r="D21" s="233">
        <v>11594.6</v>
      </c>
      <c r="E21" s="233">
        <v>18771.3</v>
      </c>
      <c r="F21" s="233">
        <v>24385.503699999997</v>
      </c>
      <c r="G21" s="233">
        <v>1827.2384</v>
      </c>
      <c r="H21" s="233">
        <v>6389.8253999999997</v>
      </c>
      <c r="I21" s="233">
        <v>14543.061799999999</v>
      </c>
      <c r="J21" s="233">
        <v>24385.503699999997</v>
      </c>
    </row>
    <row r="22" spans="1:10" s="242" customFormat="1" ht="12.75" customHeight="1">
      <c r="A22" s="232" t="s">
        <v>2892</v>
      </c>
      <c r="B22" s="236"/>
      <c r="C22" s="238"/>
      <c r="D22" s="237"/>
      <c r="E22" s="237"/>
      <c r="F22" s="237"/>
      <c r="G22" s="237"/>
      <c r="H22" s="237"/>
      <c r="I22" s="237"/>
      <c r="J22" s="237"/>
    </row>
    <row r="23" spans="1:10" s="225" customFormat="1" ht="12.75" customHeight="1">
      <c r="A23" s="235" t="s">
        <v>3060</v>
      </c>
      <c r="B23" s="236">
        <v>913.3</v>
      </c>
      <c r="C23" s="238">
        <v>1062.2</v>
      </c>
      <c r="D23" s="237">
        <v>877.5</v>
      </c>
      <c r="E23" s="237">
        <v>1271.0999999999999</v>
      </c>
      <c r="F23" s="237">
        <v>2529.9917</v>
      </c>
      <c r="G23" s="237">
        <v>149.98569999999998</v>
      </c>
      <c r="H23" s="237">
        <v>581.11239999999998</v>
      </c>
      <c r="I23" s="237">
        <v>1717.3344999999999</v>
      </c>
      <c r="J23" s="237">
        <v>2529.9917</v>
      </c>
    </row>
    <row r="24" spans="1:10" s="225" customFormat="1" ht="12.75" customHeight="1">
      <c r="A24" s="235" t="s">
        <v>3061</v>
      </c>
      <c r="B24" s="236">
        <v>3373.6</v>
      </c>
      <c r="C24" s="238">
        <v>2763.2</v>
      </c>
      <c r="D24" s="237">
        <v>4347</v>
      </c>
      <c r="E24" s="237">
        <v>8835.7999999999993</v>
      </c>
      <c r="F24" s="237">
        <v>11655.7747</v>
      </c>
      <c r="G24" s="237">
        <v>788.37649999999996</v>
      </c>
      <c r="H24" s="237">
        <v>2865.6138999999998</v>
      </c>
      <c r="I24" s="237">
        <v>5866.0891000000001</v>
      </c>
      <c r="J24" s="237">
        <v>11655.7747</v>
      </c>
    </row>
    <row r="25" spans="1:10" s="225" customFormat="1" ht="12.75" customHeight="1">
      <c r="A25" s="235" t="s">
        <v>3062</v>
      </c>
      <c r="B25" s="236">
        <v>400.9</v>
      </c>
      <c r="C25" s="238">
        <v>588.6</v>
      </c>
      <c r="D25" s="237">
        <v>192.5</v>
      </c>
      <c r="E25" s="237">
        <v>297.89999999999998</v>
      </c>
      <c r="F25" s="237">
        <v>922.70050000000003</v>
      </c>
      <c r="G25" s="237">
        <v>24.247599999999998</v>
      </c>
      <c r="H25" s="237">
        <v>106.3052</v>
      </c>
      <c r="I25" s="237">
        <v>672.48749999999995</v>
      </c>
      <c r="J25" s="237">
        <v>922.70050000000003</v>
      </c>
    </row>
    <row r="26" spans="1:10" s="225" customFormat="1" ht="12.75" customHeight="1">
      <c r="A26" s="235" t="s">
        <v>3063</v>
      </c>
      <c r="B26" s="236">
        <v>1923.9</v>
      </c>
      <c r="C26" s="238">
        <v>2240.8000000000002</v>
      </c>
      <c r="D26" s="237">
        <v>1803.1</v>
      </c>
      <c r="E26" s="237">
        <v>2731.1</v>
      </c>
      <c r="F26" s="237">
        <v>2843.6849999999999</v>
      </c>
      <c r="G26" s="237">
        <v>107.2818</v>
      </c>
      <c r="H26" s="237">
        <v>398.65320000000003</v>
      </c>
      <c r="I26" s="237">
        <v>1764.9677999999999</v>
      </c>
      <c r="J26" s="237">
        <v>2843.6849999999999</v>
      </c>
    </row>
    <row r="27" spans="1:10" s="225" customFormat="1" ht="12.75" customHeight="1">
      <c r="A27" s="235" t="s">
        <v>3064</v>
      </c>
      <c r="B27" s="236">
        <v>796.1</v>
      </c>
      <c r="C27" s="238">
        <v>628.6</v>
      </c>
      <c r="D27" s="237">
        <v>1294.5</v>
      </c>
      <c r="E27" s="237">
        <v>1503.7</v>
      </c>
      <c r="F27" s="237">
        <v>729.35749999999996</v>
      </c>
      <c r="G27" s="237">
        <v>53.598799999999997</v>
      </c>
      <c r="H27" s="237">
        <v>344.04640000000001</v>
      </c>
      <c r="I27" s="237">
        <v>772.00879999999995</v>
      </c>
      <c r="J27" s="237">
        <v>729.35749999999996</v>
      </c>
    </row>
    <row r="28" spans="1:10" s="225" customFormat="1" ht="12.75" customHeight="1">
      <c r="A28" s="235" t="s">
        <v>3065</v>
      </c>
      <c r="B28" s="236">
        <v>1542.7</v>
      </c>
      <c r="C28" s="238">
        <v>2935.2</v>
      </c>
      <c r="D28" s="237">
        <v>3080</v>
      </c>
      <c r="E28" s="237">
        <v>4131.7</v>
      </c>
      <c r="F28" s="237">
        <v>5703.9942999999994</v>
      </c>
      <c r="G28" s="237">
        <v>703.74800000000005</v>
      </c>
      <c r="H28" s="237">
        <v>2094.0943000000002</v>
      </c>
      <c r="I28" s="237">
        <v>3750.1741000000002</v>
      </c>
      <c r="J28" s="237">
        <v>5703.9942999999994</v>
      </c>
    </row>
    <row r="29" spans="1:10" s="225" customFormat="1" ht="5.0999999999999996" customHeight="1">
      <c r="A29" s="235"/>
      <c r="B29" s="236"/>
      <c r="C29" s="238"/>
      <c r="D29" s="237"/>
      <c r="E29" s="237"/>
      <c r="F29" s="237"/>
      <c r="G29" s="237"/>
      <c r="H29" s="237"/>
      <c r="I29" s="237"/>
      <c r="J29" s="237"/>
    </row>
    <row r="30" spans="1:10" s="242" customFormat="1" ht="12.75" customHeight="1">
      <c r="A30" s="243" t="s">
        <v>3066</v>
      </c>
      <c r="B30" s="231">
        <v>8950.5</v>
      </c>
      <c r="C30" s="231">
        <v>10218.6</v>
      </c>
      <c r="D30" s="231">
        <v>11594.6</v>
      </c>
      <c r="E30" s="231">
        <v>18771.3</v>
      </c>
      <c r="F30" s="231">
        <v>24385.503699999997</v>
      </c>
      <c r="G30" s="231">
        <v>1827.2384</v>
      </c>
      <c r="H30" s="231">
        <v>6389.8253999999997</v>
      </c>
      <c r="I30" s="231">
        <v>14543.061799999999</v>
      </c>
      <c r="J30" s="231">
        <v>24385.503699999997</v>
      </c>
    </row>
    <row r="31" spans="1:10" s="225" customFormat="1" ht="12.75" customHeight="1">
      <c r="A31" s="232" t="s">
        <v>2892</v>
      </c>
      <c r="B31" s="236"/>
      <c r="C31" s="238"/>
      <c r="D31" s="237"/>
      <c r="E31" s="237"/>
      <c r="F31" s="237"/>
      <c r="G31" s="237"/>
      <c r="H31" s="237"/>
      <c r="I31" s="237"/>
      <c r="J31" s="237"/>
    </row>
    <row r="32" spans="1:10" s="225" customFormat="1" ht="12.75" customHeight="1">
      <c r="A32" s="235" t="s">
        <v>2895</v>
      </c>
      <c r="B32" s="236">
        <v>606.4</v>
      </c>
      <c r="C32" s="238">
        <v>382.9</v>
      </c>
      <c r="D32" s="237">
        <v>1843.2</v>
      </c>
      <c r="E32" s="237">
        <v>3840.7</v>
      </c>
      <c r="F32" s="237">
        <v>3837.0161000000003</v>
      </c>
      <c r="G32" s="237">
        <v>378.84829999999999</v>
      </c>
      <c r="H32" s="237">
        <v>1181.1385</v>
      </c>
      <c r="I32" s="237">
        <v>2345.7647999999999</v>
      </c>
      <c r="J32" s="237">
        <v>3837.0161000000003</v>
      </c>
    </row>
    <row r="33" spans="1:10" s="225" customFormat="1" ht="12.75" customHeight="1">
      <c r="A33" s="235" t="s">
        <v>2896</v>
      </c>
      <c r="B33" s="236">
        <v>922.9</v>
      </c>
      <c r="C33" s="238">
        <v>945.1</v>
      </c>
      <c r="D33" s="237">
        <v>1163.2</v>
      </c>
      <c r="E33" s="237">
        <v>1639.2</v>
      </c>
      <c r="F33" s="237">
        <v>2442.9675000000002</v>
      </c>
      <c r="G33" s="237">
        <v>105.90819999999999</v>
      </c>
      <c r="H33" s="237">
        <v>663.23440000000005</v>
      </c>
      <c r="I33" s="237">
        <v>1624.2560000000001</v>
      </c>
      <c r="J33" s="237">
        <v>2442.9675000000002</v>
      </c>
    </row>
    <row r="34" spans="1:10" s="225" customFormat="1" ht="12.75">
      <c r="A34" s="239" t="s">
        <v>3041</v>
      </c>
      <c r="B34" s="236">
        <v>1403.8</v>
      </c>
      <c r="C34" s="238">
        <v>1474.5</v>
      </c>
      <c r="D34" s="237">
        <v>1373.6</v>
      </c>
      <c r="E34" s="237">
        <v>1284.4000000000001</v>
      </c>
      <c r="F34" s="237">
        <v>1859.3873999999998</v>
      </c>
      <c r="G34" s="237">
        <v>256.32040000000001</v>
      </c>
      <c r="H34" s="237">
        <v>631.99249999999995</v>
      </c>
      <c r="I34" s="237">
        <v>1230.817</v>
      </c>
      <c r="J34" s="237">
        <v>1859.3873999999998</v>
      </c>
    </row>
    <row r="35" spans="1:10" s="225" customFormat="1" ht="12.75" customHeight="1">
      <c r="A35" s="235" t="s">
        <v>2893</v>
      </c>
      <c r="B35" s="236">
        <v>410.3</v>
      </c>
      <c r="C35" s="238">
        <v>330.6</v>
      </c>
      <c r="D35" s="237">
        <v>400.5</v>
      </c>
      <c r="E35" s="237">
        <v>495.4</v>
      </c>
      <c r="F35" s="237">
        <v>452.03059999999999</v>
      </c>
      <c r="G35" s="237">
        <v>19.819700000000001</v>
      </c>
      <c r="H35" s="237">
        <v>77.044300000000007</v>
      </c>
      <c r="I35" s="237">
        <v>279.70940000000002</v>
      </c>
      <c r="J35" s="237">
        <v>452.03059999999999</v>
      </c>
    </row>
    <row r="36" spans="1:10" s="225" customFormat="1" ht="12.75" customHeight="1">
      <c r="A36" s="235" t="s">
        <v>2898</v>
      </c>
      <c r="B36" s="236">
        <v>160.6</v>
      </c>
      <c r="C36" s="238">
        <v>63.9</v>
      </c>
      <c r="D36" s="237">
        <v>44.4</v>
      </c>
      <c r="E36" s="237">
        <v>24.4</v>
      </c>
      <c r="F36" s="237">
        <v>5.6417999999999999</v>
      </c>
      <c r="G36" s="237">
        <v>0.1542</v>
      </c>
      <c r="H36" s="237">
        <v>0.56810000000000005</v>
      </c>
      <c r="I36" s="237">
        <v>73.6113</v>
      </c>
      <c r="J36" s="237">
        <v>5.6417999999999999</v>
      </c>
    </row>
    <row r="37" spans="1:10" s="225" customFormat="1" ht="25.5">
      <c r="A37" s="239" t="s">
        <v>3058</v>
      </c>
      <c r="B37" s="236">
        <v>737.2</v>
      </c>
      <c r="C37" s="238">
        <v>577.1</v>
      </c>
      <c r="D37" s="237">
        <v>557.70000000000005</v>
      </c>
      <c r="E37" s="237">
        <v>518.9</v>
      </c>
      <c r="F37" s="237">
        <v>1321.3018999999999</v>
      </c>
      <c r="G37" s="237">
        <v>69.626300000000001</v>
      </c>
      <c r="H37" s="237">
        <v>206.8237</v>
      </c>
      <c r="I37" s="237">
        <v>545.97500000000002</v>
      </c>
      <c r="J37" s="237">
        <v>1321.3018999999999</v>
      </c>
    </row>
    <row r="38" spans="1:10" s="225" customFormat="1" ht="12.75" customHeight="1">
      <c r="A38" s="235" t="s">
        <v>2901</v>
      </c>
      <c r="B38" s="240">
        <v>1765.6</v>
      </c>
      <c r="C38" s="238">
        <v>2270.1</v>
      </c>
      <c r="D38" s="237">
        <v>1838.1</v>
      </c>
      <c r="E38" s="237">
        <v>5688.6</v>
      </c>
      <c r="F38" s="237">
        <v>3096.5455000000002</v>
      </c>
      <c r="G38" s="237">
        <v>162.88</v>
      </c>
      <c r="H38" s="237">
        <v>821.46820000000002</v>
      </c>
      <c r="I38" s="237">
        <v>1910.2846</v>
      </c>
      <c r="J38" s="237">
        <v>3096.5455000000002</v>
      </c>
    </row>
    <row r="39" spans="1:10" s="225" customFormat="1" ht="25.5" customHeight="1">
      <c r="A39" s="239" t="s">
        <v>2903</v>
      </c>
      <c r="B39" s="236">
        <v>203.3</v>
      </c>
      <c r="C39" s="238">
        <v>480.5</v>
      </c>
      <c r="D39" s="237">
        <v>282.10000000000002</v>
      </c>
      <c r="E39" s="237">
        <v>413.6</v>
      </c>
      <c r="F39" s="237">
        <v>1573.0248999999999</v>
      </c>
      <c r="G39" s="237">
        <v>14.401199999999999</v>
      </c>
      <c r="H39" s="237">
        <v>79.873199999999997</v>
      </c>
      <c r="I39" s="237">
        <v>905.74590000000001</v>
      </c>
      <c r="J39" s="237">
        <v>1573.0248999999999</v>
      </c>
    </row>
    <row r="40" spans="1:10" s="225" customFormat="1" ht="12.75" customHeight="1" thickBot="1">
      <c r="A40" s="244" t="s">
        <v>2980</v>
      </c>
      <c r="B40" s="245">
        <v>2740.4</v>
      </c>
      <c r="C40" s="245">
        <v>3693.9</v>
      </c>
      <c r="D40" s="245">
        <v>4091.8</v>
      </c>
      <c r="E40" s="245">
        <v>4866.1000000000004</v>
      </c>
      <c r="F40" s="245">
        <v>9797.5879999999979</v>
      </c>
      <c r="G40" s="245">
        <v>819.28009999999995</v>
      </c>
      <c r="H40" s="245">
        <v>2727.6824999999999</v>
      </c>
      <c r="I40" s="245">
        <v>5626.8977999999979</v>
      </c>
      <c r="J40" s="245">
        <v>9797.5879999999979</v>
      </c>
    </row>
    <row r="41" spans="1:10" s="225" customFormat="1" ht="5.0999999999999996" customHeight="1"/>
    <row r="42" spans="1:10" s="225" customFormat="1" ht="12.75" customHeight="1">
      <c r="A42" s="131" t="s">
        <v>2909</v>
      </c>
      <c r="J42" s="241"/>
    </row>
    <row r="43" spans="1:10" s="225" customFormat="1" ht="14.25">
      <c r="A43" s="246"/>
    </row>
  </sheetData>
  <mergeCells count="6">
    <mergeCell ref="G6:J6"/>
    <mergeCell ref="D6:D7"/>
    <mergeCell ref="E6:E7"/>
    <mergeCell ref="F6:F7"/>
    <mergeCell ref="B6:B7"/>
    <mergeCell ref="C6:C7"/>
  </mergeCells>
  <hyperlinks>
    <hyperlink ref="A1" location="'Table of contents'!A1" display="вернуться на заглавную стр. (содержание)"/>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57"/>
  <sheetViews>
    <sheetView zoomScale="80" zoomScaleNormal="80" workbookViewId="0">
      <pane xSplit="1" topLeftCell="B1" activePane="topRight" state="frozen"/>
      <selection pane="topRight" activeCell="C37" sqref="C37"/>
    </sheetView>
  </sheetViews>
  <sheetFormatPr defaultRowHeight="15"/>
  <cols>
    <col min="1" max="1" width="43.7109375" style="34" customWidth="1"/>
    <col min="2" max="41" width="11.42578125" style="34" customWidth="1"/>
    <col min="42" max="16384" width="9.140625" style="34"/>
  </cols>
  <sheetData>
    <row r="1" spans="1:41" ht="15" customHeight="1">
      <c r="A1" s="691" t="s">
        <v>2688</v>
      </c>
    </row>
    <row r="2" spans="1:41" ht="5.0999999999999996" customHeight="1">
      <c r="A2" s="65"/>
    </row>
    <row r="3" spans="1:41" s="211" customFormat="1" ht="18.75" customHeight="1">
      <c r="A3" s="210" t="s">
        <v>3067</v>
      </c>
      <c r="B3" s="210"/>
      <c r="G3" s="210"/>
      <c r="L3" s="210"/>
      <c r="Q3" s="210"/>
      <c r="V3" s="210"/>
      <c r="AA3" s="210"/>
      <c r="AF3" s="210"/>
      <c r="AK3" s="210"/>
    </row>
    <row r="4" spans="1:41" s="131" customFormat="1" ht="5.0999999999999996" customHeight="1">
      <c r="A4" s="247"/>
      <c r="B4" s="247"/>
      <c r="G4" s="247"/>
      <c r="L4" s="247"/>
      <c r="Q4" s="247"/>
      <c r="V4" s="247"/>
      <c r="AA4" s="247"/>
      <c r="AF4" s="247"/>
      <c r="AK4" s="210"/>
    </row>
    <row r="5" spans="1:41" s="131" customFormat="1" ht="12.75" customHeight="1" thickBot="1">
      <c r="A5" s="690" t="s">
        <v>2799</v>
      </c>
      <c r="B5" s="248"/>
      <c r="C5" s="135"/>
      <c r="D5" s="135"/>
      <c r="E5" s="135"/>
      <c r="F5" s="249"/>
      <c r="G5" s="248"/>
      <c r="H5" s="135"/>
      <c r="I5" s="135"/>
      <c r="J5" s="135"/>
      <c r="K5" s="249"/>
      <c r="L5" s="248"/>
      <c r="M5" s="135"/>
      <c r="N5" s="135"/>
      <c r="O5" s="135"/>
      <c r="P5" s="249"/>
      <c r="Q5" s="248"/>
      <c r="R5" s="135"/>
      <c r="S5" s="135"/>
      <c r="T5" s="135"/>
      <c r="U5" s="249"/>
      <c r="V5" s="248"/>
      <c r="W5" s="135"/>
      <c r="X5" s="135"/>
      <c r="Y5" s="135"/>
      <c r="Z5" s="249"/>
      <c r="AA5" s="248"/>
      <c r="AB5" s="135"/>
      <c r="AC5" s="135"/>
      <c r="AD5" s="135"/>
      <c r="AE5" s="249"/>
      <c r="AF5" s="248"/>
      <c r="AG5" s="135"/>
      <c r="AH5" s="135"/>
      <c r="AI5" s="135"/>
      <c r="AJ5" s="249"/>
      <c r="AK5" s="210"/>
      <c r="AL5" s="135"/>
      <c r="AM5" s="135"/>
      <c r="AN5" s="135"/>
      <c r="AO5" s="249"/>
    </row>
    <row r="6" spans="1:41" s="131" customFormat="1" ht="17.100000000000001" customHeight="1">
      <c r="A6" s="712"/>
      <c r="B6" s="1065">
        <v>2000</v>
      </c>
      <c r="C6" s="1058" t="s">
        <v>7</v>
      </c>
      <c r="D6" s="1058"/>
      <c r="E6" s="1058"/>
      <c r="F6" s="1059"/>
      <c r="G6" s="1065">
        <v>2001</v>
      </c>
      <c r="H6" s="1058" t="s">
        <v>8</v>
      </c>
      <c r="I6" s="1058"/>
      <c r="J6" s="1058"/>
      <c r="K6" s="1059"/>
      <c r="L6" s="1065">
        <v>2002</v>
      </c>
      <c r="M6" s="1058" t="s">
        <v>9</v>
      </c>
      <c r="N6" s="1058"/>
      <c r="O6" s="1058"/>
      <c r="P6" s="1059"/>
      <c r="Q6" s="1065">
        <v>2003</v>
      </c>
      <c r="R6" s="1058" t="s">
        <v>10</v>
      </c>
      <c r="S6" s="1058"/>
      <c r="T6" s="1058"/>
      <c r="U6" s="1059"/>
      <c r="V6" s="1065">
        <v>2004</v>
      </c>
      <c r="W6" s="1058" t="s">
        <v>11</v>
      </c>
      <c r="X6" s="1058"/>
      <c r="Y6" s="1058"/>
      <c r="Z6" s="1059"/>
      <c r="AA6" s="1065">
        <v>2005</v>
      </c>
      <c r="AB6" s="1058" t="s">
        <v>12</v>
      </c>
      <c r="AC6" s="1058"/>
      <c r="AD6" s="1058"/>
      <c r="AE6" s="1059"/>
      <c r="AF6" s="1065">
        <v>2006</v>
      </c>
      <c r="AG6" s="1058" t="s">
        <v>13</v>
      </c>
      <c r="AH6" s="1058"/>
      <c r="AI6" s="1058"/>
      <c r="AJ6" s="1059"/>
      <c r="AK6" s="1065">
        <v>2007</v>
      </c>
      <c r="AL6" s="1058">
        <v>2007</v>
      </c>
      <c r="AM6" s="1058"/>
      <c r="AN6" s="1058"/>
      <c r="AO6" s="1059"/>
    </row>
    <row r="7" spans="1:41" s="131" customFormat="1" ht="17.100000000000001" customHeight="1" thickBot="1">
      <c r="A7" s="713"/>
      <c r="B7" s="1066"/>
      <c r="C7" s="674" t="s">
        <v>2658</v>
      </c>
      <c r="D7" s="674" t="s">
        <v>2659</v>
      </c>
      <c r="E7" s="674" t="s">
        <v>2660</v>
      </c>
      <c r="F7" s="674" t="s">
        <v>2661</v>
      </c>
      <c r="G7" s="1066"/>
      <c r="H7" s="674" t="s">
        <v>2658</v>
      </c>
      <c r="I7" s="674" t="s">
        <v>2659</v>
      </c>
      <c r="J7" s="674" t="s">
        <v>2660</v>
      </c>
      <c r="K7" s="674" t="s">
        <v>2661</v>
      </c>
      <c r="L7" s="1066"/>
      <c r="M7" s="674" t="s">
        <v>2658</v>
      </c>
      <c r="N7" s="674" t="s">
        <v>2659</v>
      </c>
      <c r="O7" s="674" t="s">
        <v>2660</v>
      </c>
      <c r="P7" s="674" t="s">
        <v>2661</v>
      </c>
      <c r="Q7" s="1066"/>
      <c r="R7" s="674" t="s">
        <v>2658</v>
      </c>
      <c r="S7" s="674" t="s">
        <v>2659</v>
      </c>
      <c r="T7" s="674" t="s">
        <v>2660</v>
      </c>
      <c r="U7" s="674" t="s">
        <v>2661</v>
      </c>
      <c r="V7" s="1066"/>
      <c r="W7" s="674" t="s">
        <v>2658</v>
      </c>
      <c r="X7" s="674" t="s">
        <v>2659</v>
      </c>
      <c r="Y7" s="674" t="s">
        <v>2660</v>
      </c>
      <c r="Z7" s="674" t="s">
        <v>2661</v>
      </c>
      <c r="AA7" s="1066"/>
      <c r="AB7" s="674" t="s">
        <v>2658</v>
      </c>
      <c r="AC7" s="674" t="s">
        <v>2659</v>
      </c>
      <c r="AD7" s="674" t="s">
        <v>2660</v>
      </c>
      <c r="AE7" s="674" t="s">
        <v>2661</v>
      </c>
      <c r="AF7" s="1066"/>
      <c r="AG7" s="674" t="s">
        <v>2658</v>
      </c>
      <c r="AH7" s="674" t="s">
        <v>2659</v>
      </c>
      <c r="AI7" s="674" t="s">
        <v>2660</v>
      </c>
      <c r="AJ7" s="674" t="s">
        <v>2661</v>
      </c>
      <c r="AK7" s="1066"/>
      <c r="AL7" s="674" t="s">
        <v>2658</v>
      </c>
      <c r="AM7" s="674" t="s">
        <v>2659</v>
      </c>
      <c r="AN7" s="674" t="s">
        <v>2660</v>
      </c>
      <c r="AO7" s="674" t="s">
        <v>2661</v>
      </c>
    </row>
    <row r="8" spans="1:41" s="131" customFormat="1" ht="5.0999999999999996" customHeight="1">
      <c r="A8" s="72"/>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row>
    <row r="9" spans="1:41" s="131" customFormat="1" ht="12.75" customHeight="1">
      <c r="A9" s="72" t="s">
        <v>3068</v>
      </c>
      <c r="B9" s="58">
        <f>F9</f>
        <v>6440.8694000000005</v>
      </c>
      <c r="C9" s="76">
        <v>4712.2667999999994</v>
      </c>
      <c r="D9" s="76">
        <v>5184.0802999999996</v>
      </c>
      <c r="E9" s="76">
        <v>5893.0731999999998</v>
      </c>
      <c r="F9" s="76">
        <v>6440.8694000000005</v>
      </c>
      <c r="G9" s="58">
        <f>K9</f>
        <v>6840.3257999999996</v>
      </c>
      <c r="H9" s="76">
        <v>5874.7780999999995</v>
      </c>
      <c r="I9" s="76">
        <v>5998.1787999999997</v>
      </c>
      <c r="J9" s="76">
        <v>6831.9301999999998</v>
      </c>
      <c r="K9" s="76">
        <v>6840.3257999999996</v>
      </c>
      <c r="L9" s="58">
        <f>P9</f>
        <v>7307.7415999999994</v>
      </c>
      <c r="M9" s="76">
        <v>6043.9555</v>
      </c>
      <c r="N9" s="76">
        <v>6718.9472000000005</v>
      </c>
      <c r="O9" s="76">
        <v>6968.0061999999998</v>
      </c>
      <c r="P9" s="76">
        <v>7307.7415999999994</v>
      </c>
      <c r="Q9" s="58">
        <f>U9</f>
        <v>7501.2777999999998</v>
      </c>
      <c r="R9" s="76">
        <v>6923.4425000000001</v>
      </c>
      <c r="S9" s="76">
        <v>7094.9394000000002</v>
      </c>
      <c r="T9" s="76">
        <v>7569.8265999999994</v>
      </c>
      <c r="U9" s="76">
        <v>7501.2777999999998</v>
      </c>
      <c r="V9" s="58">
        <f>Z9</f>
        <v>7967.3342000000002</v>
      </c>
      <c r="W9" s="76">
        <v>7145.8930999999993</v>
      </c>
      <c r="X9" s="76">
        <v>7386.4335999999994</v>
      </c>
      <c r="Y9" s="76">
        <v>7845.5085999999992</v>
      </c>
      <c r="Z9" s="76">
        <v>7967.3342000000002</v>
      </c>
      <c r="AA9" s="58">
        <f>AE9</f>
        <v>8394.8518999999997</v>
      </c>
      <c r="AB9" s="76">
        <v>8208.878200000001</v>
      </c>
      <c r="AC9" s="76">
        <v>8556.8942999999999</v>
      </c>
      <c r="AD9" s="76">
        <v>8996.5190000000002</v>
      </c>
      <c r="AE9" s="76">
        <v>8394.8518999999997</v>
      </c>
      <c r="AF9" s="58">
        <f>AJ9</f>
        <v>9170.2286999999997</v>
      </c>
      <c r="AG9" s="76">
        <v>9425.2099999999991</v>
      </c>
      <c r="AH9" s="76">
        <v>9544.7738000000008</v>
      </c>
      <c r="AI9" s="76">
        <v>10973.256100000001</v>
      </c>
      <c r="AJ9" s="76">
        <v>9170.2286999999997</v>
      </c>
      <c r="AK9" s="58">
        <f>AO9</f>
        <v>11003.2924</v>
      </c>
      <c r="AL9" s="76">
        <v>9211.3205999999991</v>
      </c>
      <c r="AM9" s="76">
        <v>9887.6988999999994</v>
      </c>
      <c r="AN9" s="76">
        <v>10690.258400000001</v>
      </c>
      <c r="AO9" s="76">
        <v>11003.2924</v>
      </c>
    </row>
    <row r="10" spans="1:41" s="131" customFormat="1" ht="12.75" customHeight="1">
      <c r="A10" s="250" t="s">
        <v>2892</v>
      </c>
      <c r="B10" s="58"/>
      <c r="C10" s="17"/>
      <c r="D10" s="17"/>
      <c r="E10" s="17"/>
      <c r="F10" s="17"/>
      <c r="G10" s="58"/>
      <c r="H10" s="17"/>
      <c r="I10" s="17"/>
      <c r="J10" s="17"/>
      <c r="K10" s="17"/>
      <c r="L10" s="58"/>
      <c r="M10" s="17"/>
      <c r="N10" s="17"/>
      <c r="O10" s="17"/>
      <c r="P10" s="17"/>
      <c r="Q10" s="58"/>
      <c r="R10" s="17"/>
      <c r="S10" s="17"/>
      <c r="T10" s="17"/>
      <c r="U10" s="17"/>
      <c r="V10" s="58"/>
      <c r="W10" s="17"/>
      <c r="X10" s="17"/>
      <c r="Y10" s="17"/>
      <c r="Z10" s="17"/>
      <c r="AA10" s="58"/>
      <c r="AB10" s="17"/>
      <c r="AC10" s="17"/>
      <c r="AD10" s="17"/>
      <c r="AE10" s="17"/>
      <c r="AF10" s="58"/>
      <c r="AG10" s="17"/>
      <c r="AH10" s="17"/>
      <c r="AI10" s="17"/>
      <c r="AJ10" s="17"/>
      <c r="AK10" s="58"/>
      <c r="AL10" s="17"/>
      <c r="AM10" s="17"/>
      <c r="AN10" s="17"/>
      <c r="AO10" s="17"/>
    </row>
    <row r="11" spans="1:41" s="131" customFormat="1" ht="12.75" customHeight="1">
      <c r="A11" s="73" t="s">
        <v>2895</v>
      </c>
      <c r="B11" s="14">
        <f t="shared" ref="B11:B55" si="0">F11</f>
        <v>945.72840000000008</v>
      </c>
      <c r="C11" s="74">
        <v>1002.059</v>
      </c>
      <c r="D11" s="74">
        <v>1076.7513999999999</v>
      </c>
      <c r="E11" s="74">
        <v>962.72310000000004</v>
      </c>
      <c r="F11" s="74">
        <v>945.72840000000008</v>
      </c>
      <c r="G11" s="14">
        <f t="shared" ref="G11:G55" si="1">K11</f>
        <v>1212.6784</v>
      </c>
      <c r="H11" s="74">
        <v>1158.8244999999999</v>
      </c>
      <c r="I11" s="74">
        <v>1121.5526</v>
      </c>
      <c r="J11" s="74">
        <v>1136.7078000000001</v>
      </c>
      <c r="K11" s="74">
        <v>1212.6784</v>
      </c>
      <c r="L11" s="14">
        <f t="shared" ref="L11:L39" si="2">P11</f>
        <v>351.51580000000001</v>
      </c>
      <c r="M11" s="74">
        <v>1434.6771000000001</v>
      </c>
      <c r="N11" s="74">
        <v>1259.4395</v>
      </c>
      <c r="O11" s="74">
        <v>1198.3426999999999</v>
      </c>
      <c r="P11" s="74">
        <v>351.51580000000001</v>
      </c>
      <c r="Q11" s="14">
        <f t="shared" ref="Q11:Q55" si="3">U11</f>
        <v>225.49889999999999</v>
      </c>
      <c r="R11" s="74">
        <v>225.59820000000002</v>
      </c>
      <c r="S11" s="74">
        <v>221.489</v>
      </c>
      <c r="T11" s="74">
        <v>227.81440000000001</v>
      </c>
      <c r="U11" s="74">
        <v>225.49889999999999</v>
      </c>
      <c r="V11" s="14">
        <f t="shared" ref="V11:V55" si="4">Z11</f>
        <v>217.09829999999999</v>
      </c>
      <c r="W11" s="74">
        <v>236.4384</v>
      </c>
      <c r="X11" s="74">
        <v>239.43120000000002</v>
      </c>
      <c r="Y11" s="74">
        <v>230.03670000000002</v>
      </c>
      <c r="Z11" s="74">
        <v>217.09829999999999</v>
      </c>
      <c r="AA11" s="14">
        <f t="shared" ref="AA11:AA55" si="5">AE11</f>
        <v>349.38559999999995</v>
      </c>
      <c r="AB11" s="74">
        <v>249.02510000000001</v>
      </c>
      <c r="AC11" s="74">
        <v>259.98470000000003</v>
      </c>
      <c r="AD11" s="74">
        <v>316.86849999999998</v>
      </c>
      <c r="AE11" s="74">
        <v>349.38559999999995</v>
      </c>
      <c r="AF11" s="14">
        <f t="shared" ref="AF11:AF55" si="6">AJ11</f>
        <v>252.15789999999998</v>
      </c>
      <c r="AG11" s="74">
        <v>259.84699999999998</v>
      </c>
      <c r="AH11" s="74">
        <v>358.96840000000003</v>
      </c>
      <c r="AI11" s="74">
        <v>414.2226</v>
      </c>
      <c r="AJ11" s="74">
        <v>252.15789999999998</v>
      </c>
      <c r="AK11" s="14">
        <f t="shared" ref="AK11:AK55" si="7">AO11</f>
        <v>112.8438</v>
      </c>
      <c r="AL11" s="74">
        <v>293.4178</v>
      </c>
      <c r="AM11" s="74">
        <v>271.28910000000002</v>
      </c>
      <c r="AN11" s="74">
        <v>112.0095</v>
      </c>
      <c r="AO11" s="74">
        <v>112.8438</v>
      </c>
    </row>
    <row r="12" spans="1:41" s="131" customFormat="1" ht="12.75" customHeight="1">
      <c r="A12" s="73" t="s">
        <v>2896</v>
      </c>
      <c r="B12" s="14">
        <f t="shared" si="0"/>
        <v>2449.3020000000001</v>
      </c>
      <c r="C12" s="74">
        <v>1902.0164</v>
      </c>
      <c r="D12" s="74">
        <v>2009.53</v>
      </c>
      <c r="E12" s="74">
        <v>2214.9529000000002</v>
      </c>
      <c r="F12" s="74">
        <v>2449.3020000000001</v>
      </c>
      <c r="G12" s="14">
        <f t="shared" si="1"/>
        <v>2510.1424999999999</v>
      </c>
      <c r="H12" s="74">
        <v>2355.9948999999997</v>
      </c>
      <c r="I12" s="74">
        <v>2331.0454</v>
      </c>
      <c r="J12" s="74">
        <v>2560.2305000000001</v>
      </c>
      <c r="K12" s="74">
        <v>2510.1424999999999</v>
      </c>
      <c r="L12" s="14">
        <f t="shared" si="2"/>
        <v>3429.2538</v>
      </c>
      <c r="M12" s="74">
        <v>2480.7599</v>
      </c>
      <c r="N12" s="74">
        <v>2579.6813999999999</v>
      </c>
      <c r="O12" s="74">
        <v>2583.0727000000002</v>
      </c>
      <c r="P12" s="74">
        <v>3429.2538</v>
      </c>
      <c r="Q12" s="14">
        <f t="shared" si="3"/>
        <v>3664.4349999999999</v>
      </c>
      <c r="R12" s="74">
        <v>3742.0412000000001</v>
      </c>
      <c r="S12" s="74">
        <v>3817.5819000000001</v>
      </c>
      <c r="T12" s="74">
        <v>3915.6030000000001</v>
      </c>
      <c r="U12" s="74">
        <v>3664.4349999999999</v>
      </c>
      <c r="V12" s="14">
        <f t="shared" si="4"/>
        <v>3976.2882</v>
      </c>
      <c r="W12" s="74">
        <v>3909.9211</v>
      </c>
      <c r="X12" s="74">
        <v>3903.8878999999997</v>
      </c>
      <c r="Y12" s="74">
        <v>4115.7132000000001</v>
      </c>
      <c r="Z12" s="74">
        <v>3976.2882</v>
      </c>
      <c r="AA12" s="14">
        <f t="shared" si="5"/>
        <v>4437.9354000000003</v>
      </c>
      <c r="AB12" s="74">
        <v>4129.0151000000005</v>
      </c>
      <c r="AC12" s="74">
        <v>4342.9432999999999</v>
      </c>
      <c r="AD12" s="74">
        <v>4413.5829999999996</v>
      </c>
      <c r="AE12" s="74">
        <v>4437.9354000000003</v>
      </c>
      <c r="AF12" s="14">
        <f t="shared" si="6"/>
        <v>4939.7795999999998</v>
      </c>
      <c r="AG12" s="74">
        <v>4776.2949000000008</v>
      </c>
      <c r="AH12" s="74">
        <v>5124.6842999999999</v>
      </c>
      <c r="AI12" s="74">
        <v>5129.5195999999996</v>
      </c>
      <c r="AJ12" s="74">
        <v>4939.7795999999998</v>
      </c>
      <c r="AK12" s="14">
        <f t="shared" si="7"/>
        <v>5949.4718000000003</v>
      </c>
      <c r="AL12" s="74">
        <v>5477.2489999999998</v>
      </c>
      <c r="AM12" s="74">
        <v>5613.9430000000002</v>
      </c>
      <c r="AN12" s="74">
        <v>5919.9153999999999</v>
      </c>
      <c r="AO12" s="74">
        <v>5949.4718000000003</v>
      </c>
    </row>
    <row r="13" spans="1:41" s="131" customFormat="1" ht="12.75" customHeight="1">
      <c r="A13" s="251" t="s">
        <v>3069</v>
      </c>
      <c r="B13" s="14">
        <f t="shared" si="0"/>
        <v>197.33679999999998</v>
      </c>
      <c r="C13" s="74">
        <v>190.99340000000001</v>
      </c>
      <c r="D13" s="74">
        <v>175.2534</v>
      </c>
      <c r="E13" s="74">
        <v>205.92910000000001</v>
      </c>
      <c r="F13" s="74">
        <v>197.33679999999998</v>
      </c>
      <c r="G13" s="14">
        <f t="shared" si="1"/>
        <v>237.58320000000001</v>
      </c>
      <c r="H13" s="74">
        <v>188.4939</v>
      </c>
      <c r="I13" s="74">
        <v>172.7012</v>
      </c>
      <c r="J13" s="74">
        <v>226.0968</v>
      </c>
      <c r="K13" s="74">
        <v>237.58320000000001</v>
      </c>
      <c r="L13" s="14">
        <f t="shared" si="2"/>
        <v>243.12460000000002</v>
      </c>
      <c r="M13" s="74">
        <v>234.61160000000001</v>
      </c>
      <c r="N13" s="74">
        <v>230.4221</v>
      </c>
      <c r="O13" s="74">
        <v>292.30849999999998</v>
      </c>
      <c r="P13" s="74">
        <v>243.12460000000002</v>
      </c>
      <c r="Q13" s="14">
        <f t="shared" si="3"/>
        <v>228.8039</v>
      </c>
      <c r="R13" s="74">
        <v>199.0966</v>
      </c>
      <c r="S13" s="74">
        <v>272.59350000000001</v>
      </c>
      <c r="T13" s="74">
        <v>196.06570000000002</v>
      </c>
      <c r="U13" s="74">
        <v>228.8039</v>
      </c>
      <c r="V13" s="14">
        <f t="shared" si="4"/>
        <v>173.89500000000001</v>
      </c>
      <c r="W13" s="74">
        <v>235.6652</v>
      </c>
      <c r="X13" s="74">
        <v>232.26089999999999</v>
      </c>
      <c r="Y13" s="74">
        <v>236.98579999999998</v>
      </c>
      <c r="Z13" s="74">
        <v>173.89500000000001</v>
      </c>
      <c r="AA13" s="14">
        <f t="shared" si="5"/>
        <v>203.01820000000001</v>
      </c>
      <c r="AB13" s="74">
        <v>191.68</v>
      </c>
      <c r="AC13" s="74">
        <v>189.57320000000001</v>
      </c>
      <c r="AD13" s="74">
        <v>194.96209999999999</v>
      </c>
      <c r="AE13" s="74">
        <v>203.01820000000001</v>
      </c>
      <c r="AF13" s="14">
        <f t="shared" si="6"/>
        <v>175.05110000000002</v>
      </c>
      <c r="AG13" s="74">
        <v>197.3844</v>
      </c>
      <c r="AH13" s="74">
        <v>190.95249999999999</v>
      </c>
      <c r="AI13" s="74">
        <v>160.8947</v>
      </c>
      <c r="AJ13" s="74">
        <v>175.05110000000002</v>
      </c>
      <c r="AK13" s="14">
        <f t="shared" si="7"/>
        <v>141.72729999999999</v>
      </c>
      <c r="AL13" s="74">
        <v>192.69550000000001</v>
      </c>
      <c r="AM13" s="74">
        <v>169.19159999999999</v>
      </c>
      <c r="AN13" s="74">
        <v>146.8571</v>
      </c>
      <c r="AO13" s="74">
        <v>141.72729999999999</v>
      </c>
    </row>
    <row r="14" spans="1:41" s="131" customFormat="1" ht="12.75" customHeight="1">
      <c r="A14" s="252" t="s">
        <v>3070</v>
      </c>
      <c r="B14" s="14">
        <f t="shared" si="0"/>
        <v>19.952999999999999</v>
      </c>
      <c r="C14" s="74">
        <v>17.577200000000001</v>
      </c>
      <c r="D14" s="74">
        <v>19.648</v>
      </c>
      <c r="E14" s="74">
        <v>18.924900000000001</v>
      </c>
      <c r="F14" s="74">
        <v>19.952999999999999</v>
      </c>
      <c r="G14" s="14">
        <f t="shared" si="1"/>
        <v>30.839700000000001</v>
      </c>
      <c r="H14" s="74">
        <v>18.667200000000001</v>
      </c>
      <c r="I14" s="74">
        <v>19.7515</v>
      </c>
      <c r="J14" s="74">
        <v>11.2034</v>
      </c>
      <c r="K14" s="74">
        <v>30.839700000000001</v>
      </c>
      <c r="L14" s="14">
        <f t="shared" si="2"/>
        <v>83.972499999999997</v>
      </c>
      <c r="M14" s="74">
        <v>31.1434</v>
      </c>
      <c r="N14" s="74">
        <v>28.089500000000001</v>
      </c>
      <c r="O14" s="74">
        <v>18.366099999999999</v>
      </c>
      <c r="P14" s="74">
        <v>83.972499999999997</v>
      </c>
      <c r="Q14" s="14">
        <f t="shared" si="3"/>
        <v>65.784899999999993</v>
      </c>
      <c r="R14" s="74">
        <v>114.65469999999999</v>
      </c>
      <c r="S14" s="74">
        <v>141.76329999999999</v>
      </c>
      <c r="T14" s="74">
        <v>131.4504</v>
      </c>
      <c r="U14" s="74">
        <v>65.784899999999993</v>
      </c>
      <c r="V14" s="14">
        <f t="shared" si="4"/>
        <v>64.559200000000004</v>
      </c>
      <c r="W14" s="74">
        <v>62.439599999999999</v>
      </c>
      <c r="X14" s="74">
        <v>82.994100000000003</v>
      </c>
      <c r="Y14" s="74">
        <v>81.802700000000002</v>
      </c>
      <c r="Z14" s="74">
        <v>64.559200000000004</v>
      </c>
      <c r="AA14" s="14">
        <f t="shared" si="5"/>
        <v>80.36160000000001</v>
      </c>
      <c r="AB14" s="74">
        <v>87.908199999999994</v>
      </c>
      <c r="AC14" s="74">
        <v>107.6246</v>
      </c>
      <c r="AD14" s="74">
        <v>130.00550000000001</v>
      </c>
      <c r="AE14" s="74">
        <v>80.36160000000001</v>
      </c>
      <c r="AF14" s="14">
        <f t="shared" si="6"/>
        <v>102.84950000000001</v>
      </c>
      <c r="AG14" s="74">
        <v>106.21260000000001</v>
      </c>
      <c r="AH14" s="74">
        <v>144.1157</v>
      </c>
      <c r="AI14" s="74">
        <v>135.637</v>
      </c>
      <c r="AJ14" s="74">
        <v>102.84950000000001</v>
      </c>
      <c r="AK14" s="14">
        <f t="shared" si="7"/>
        <v>129.21089999999998</v>
      </c>
      <c r="AL14" s="74">
        <v>101.9988</v>
      </c>
      <c r="AM14" s="74">
        <v>119.0243</v>
      </c>
      <c r="AN14" s="74">
        <v>161.83099999999999</v>
      </c>
      <c r="AO14" s="74">
        <v>129.21089999999998</v>
      </c>
    </row>
    <row r="15" spans="1:41" s="131" customFormat="1" ht="25.5">
      <c r="A15" s="252" t="s">
        <v>3037</v>
      </c>
      <c r="B15" s="14">
        <f t="shared" si="0"/>
        <v>130.79339999999999</v>
      </c>
      <c r="C15" s="74">
        <v>155.19</v>
      </c>
      <c r="D15" s="74">
        <v>156.60520000000002</v>
      </c>
      <c r="E15" s="74">
        <v>144.70849999999999</v>
      </c>
      <c r="F15" s="74">
        <v>130.79339999999999</v>
      </c>
      <c r="G15" s="14">
        <f t="shared" si="1"/>
        <v>165.2329</v>
      </c>
      <c r="H15" s="74">
        <v>133.71950000000001</v>
      </c>
      <c r="I15" s="74">
        <v>122.30030000000001</v>
      </c>
      <c r="J15" s="74">
        <v>136.0925</v>
      </c>
      <c r="K15" s="74">
        <v>165.2329</v>
      </c>
      <c r="L15" s="14">
        <f t="shared" si="2"/>
        <v>1258.4282000000001</v>
      </c>
      <c r="M15" s="74">
        <v>144.1086</v>
      </c>
      <c r="N15" s="74">
        <v>141.1542</v>
      </c>
      <c r="O15" s="74">
        <v>149.76159999999999</v>
      </c>
      <c r="P15" s="74">
        <v>1258.4282000000001</v>
      </c>
      <c r="Q15" s="14">
        <f t="shared" si="3"/>
        <v>1355.473</v>
      </c>
      <c r="R15" s="74">
        <v>1343.3483999999999</v>
      </c>
      <c r="S15" s="74">
        <v>1408.0913</v>
      </c>
      <c r="T15" s="74">
        <v>1319.1316999999999</v>
      </c>
      <c r="U15" s="74">
        <v>1355.473</v>
      </c>
      <c r="V15" s="14">
        <f t="shared" si="4"/>
        <v>1494.3924</v>
      </c>
      <c r="W15" s="74">
        <v>1451.3388</v>
      </c>
      <c r="X15" s="74">
        <v>1354.4546</v>
      </c>
      <c r="Y15" s="74">
        <v>1392.0229999999999</v>
      </c>
      <c r="Z15" s="74">
        <v>1494.3924</v>
      </c>
      <c r="AA15" s="14">
        <f t="shared" si="5"/>
        <v>1824.7333999999998</v>
      </c>
      <c r="AB15" s="74">
        <v>1486.1685</v>
      </c>
      <c r="AC15" s="74">
        <v>1589.7586000000001</v>
      </c>
      <c r="AD15" s="74">
        <v>1536.6812</v>
      </c>
      <c r="AE15" s="74">
        <v>1824.7333999999998</v>
      </c>
      <c r="AF15" s="14">
        <f t="shared" si="6"/>
        <v>2345.8188999999998</v>
      </c>
      <c r="AG15" s="74">
        <v>1826.3076000000001</v>
      </c>
      <c r="AH15" s="74">
        <v>1963.7546</v>
      </c>
      <c r="AI15" s="74">
        <v>1999.6316000000002</v>
      </c>
      <c r="AJ15" s="74">
        <v>2345.8188999999998</v>
      </c>
      <c r="AK15" s="14">
        <f t="shared" si="7"/>
        <v>2748.3527000000004</v>
      </c>
      <c r="AL15" s="74">
        <v>2631.8885</v>
      </c>
      <c r="AM15" s="74">
        <v>2829.6253000000002</v>
      </c>
      <c r="AN15" s="74">
        <v>2959.3829999999998</v>
      </c>
      <c r="AO15" s="74">
        <v>2748.3527000000004</v>
      </c>
    </row>
    <row r="16" spans="1:41" s="131" customFormat="1" ht="12.75" customHeight="1">
      <c r="A16" s="251" t="s">
        <v>3038</v>
      </c>
      <c r="B16" s="14">
        <f t="shared" si="0"/>
        <v>146.3869</v>
      </c>
      <c r="C16" s="74">
        <v>104.46380000000001</v>
      </c>
      <c r="D16" s="74">
        <v>116.9815</v>
      </c>
      <c r="E16" s="74">
        <v>127.74910000000001</v>
      </c>
      <c r="F16" s="74">
        <v>146.3869</v>
      </c>
      <c r="G16" s="14">
        <f t="shared" si="1"/>
        <v>101.11619999999999</v>
      </c>
      <c r="H16" s="74">
        <v>130.58519999999999</v>
      </c>
      <c r="I16" s="74">
        <v>114.5898</v>
      </c>
      <c r="J16" s="74">
        <v>126.3843</v>
      </c>
      <c r="K16" s="74">
        <v>101.11619999999999</v>
      </c>
      <c r="L16" s="14">
        <f t="shared" si="2"/>
        <v>105.61839999999999</v>
      </c>
      <c r="M16" s="74">
        <v>238.16370000000001</v>
      </c>
      <c r="N16" s="74">
        <v>113.9003</v>
      </c>
      <c r="O16" s="74">
        <v>108.896</v>
      </c>
      <c r="P16" s="74">
        <v>105.61839999999999</v>
      </c>
      <c r="Q16" s="14">
        <f t="shared" si="3"/>
        <v>111.4021</v>
      </c>
      <c r="R16" s="74">
        <v>104.3642</v>
      </c>
      <c r="S16" s="74">
        <v>108.0373</v>
      </c>
      <c r="T16" s="74">
        <v>108.72410000000001</v>
      </c>
      <c r="U16" s="74">
        <v>111.4021</v>
      </c>
      <c r="V16" s="14">
        <f t="shared" si="4"/>
        <v>165.45150000000001</v>
      </c>
      <c r="W16" s="74">
        <v>179.81379999999999</v>
      </c>
      <c r="X16" s="74">
        <v>114.4738</v>
      </c>
      <c r="Y16" s="74">
        <v>130.71510000000001</v>
      </c>
      <c r="Z16" s="74">
        <v>165.45150000000001</v>
      </c>
      <c r="AA16" s="14">
        <f t="shared" si="5"/>
        <v>157.30720000000002</v>
      </c>
      <c r="AB16" s="74">
        <v>172.11539999999999</v>
      </c>
      <c r="AC16" s="74">
        <v>179.89179999999999</v>
      </c>
      <c r="AD16" s="74">
        <v>169.49179999999998</v>
      </c>
      <c r="AE16" s="74">
        <v>157.30720000000002</v>
      </c>
      <c r="AF16" s="14">
        <f t="shared" si="6"/>
        <v>185.21220000000002</v>
      </c>
      <c r="AG16" s="74">
        <v>166.17589999999998</v>
      </c>
      <c r="AH16" s="74">
        <v>176.6713</v>
      </c>
      <c r="AI16" s="74">
        <v>178.67170000000002</v>
      </c>
      <c r="AJ16" s="74">
        <v>185.21220000000002</v>
      </c>
      <c r="AK16" s="14">
        <f t="shared" si="7"/>
        <v>241.82320000000001</v>
      </c>
      <c r="AL16" s="74">
        <v>203.416</v>
      </c>
      <c r="AM16" s="74">
        <v>243.84309999999999</v>
      </c>
      <c r="AN16" s="74">
        <v>232.19640000000001</v>
      </c>
      <c r="AO16" s="74">
        <v>241.82320000000001</v>
      </c>
    </row>
    <row r="17" spans="1:59" s="131" customFormat="1" ht="25.5">
      <c r="A17" s="75" t="s">
        <v>3041</v>
      </c>
      <c r="B17" s="14">
        <f t="shared" si="0"/>
        <v>1079.1981000000001</v>
      </c>
      <c r="C17" s="74">
        <v>645.37530000000004</v>
      </c>
      <c r="D17" s="74">
        <v>814.66069999999991</v>
      </c>
      <c r="E17" s="74">
        <v>1186.8</v>
      </c>
      <c r="F17" s="74">
        <v>1079.1981000000001</v>
      </c>
      <c r="G17" s="14">
        <f t="shared" si="1"/>
        <v>1078.1921</v>
      </c>
      <c r="H17" s="74">
        <v>933.06369999999993</v>
      </c>
      <c r="I17" s="74">
        <v>1006.6708000000001</v>
      </c>
      <c r="J17" s="74">
        <v>1566.3843999999999</v>
      </c>
      <c r="K17" s="74">
        <v>1078.1921</v>
      </c>
      <c r="L17" s="14">
        <f t="shared" si="2"/>
        <v>1320.1022</v>
      </c>
      <c r="M17" s="74">
        <v>475.52940000000001</v>
      </c>
      <c r="N17" s="74">
        <v>1187.4095</v>
      </c>
      <c r="O17" s="74">
        <v>1426.25</v>
      </c>
      <c r="P17" s="74">
        <v>1320.1022</v>
      </c>
      <c r="Q17" s="14">
        <f t="shared" si="3"/>
        <v>1282.6061999999999</v>
      </c>
      <c r="R17" s="74">
        <v>1323.4273999999998</v>
      </c>
      <c r="S17" s="74">
        <v>1315.7163</v>
      </c>
      <c r="T17" s="74">
        <v>1627.9014999999999</v>
      </c>
      <c r="U17" s="74">
        <v>1282.6061999999999</v>
      </c>
      <c r="V17" s="14">
        <f t="shared" si="4"/>
        <v>1271.0507</v>
      </c>
      <c r="W17" s="74">
        <v>1253.7358999999999</v>
      </c>
      <c r="X17" s="74">
        <v>1131.934</v>
      </c>
      <c r="Y17" s="74">
        <v>1377.0176000000001</v>
      </c>
      <c r="Z17" s="74">
        <v>1271.0507</v>
      </c>
      <c r="AA17" s="14">
        <f t="shared" si="5"/>
        <v>1191.8291000000002</v>
      </c>
      <c r="AB17" s="74">
        <v>1532.5382</v>
      </c>
      <c r="AC17" s="74">
        <v>1595.9578000000001</v>
      </c>
      <c r="AD17" s="74">
        <v>1917.5081</v>
      </c>
      <c r="AE17" s="74">
        <v>1191.8291000000002</v>
      </c>
      <c r="AF17" s="14">
        <f t="shared" si="6"/>
        <v>1248.1328000000001</v>
      </c>
      <c r="AG17" s="74">
        <v>1718.1122</v>
      </c>
      <c r="AH17" s="74">
        <v>1478.7098000000001</v>
      </c>
      <c r="AI17" s="74">
        <v>2005.0107</v>
      </c>
      <c r="AJ17" s="74">
        <v>1248.1328000000001</v>
      </c>
      <c r="AK17" s="14">
        <f t="shared" si="7"/>
        <v>1737.6811</v>
      </c>
      <c r="AL17" s="74">
        <v>1106.5578</v>
      </c>
      <c r="AM17" s="74">
        <v>1448.509</v>
      </c>
      <c r="AN17" s="74">
        <v>1675.9271000000001</v>
      </c>
      <c r="AO17" s="74">
        <v>1737.6811</v>
      </c>
    </row>
    <row r="18" spans="1:59" s="131" customFormat="1" ht="12.75" customHeight="1">
      <c r="A18" s="73" t="s">
        <v>2893</v>
      </c>
      <c r="B18" s="14">
        <f t="shared" si="0"/>
        <v>417.22030000000001</v>
      </c>
      <c r="C18" s="74">
        <v>10.383299999999998</v>
      </c>
      <c r="D18" s="74">
        <v>10.672799999999999</v>
      </c>
      <c r="E18" s="74">
        <v>12.509</v>
      </c>
      <c r="F18" s="74">
        <v>417.22030000000001</v>
      </c>
      <c r="G18" s="14">
        <f t="shared" si="1"/>
        <v>450.55149999999998</v>
      </c>
      <c r="H18" s="74">
        <v>13.792999999999999</v>
      </c>
      <c r="I18" s="74">
        <v>12.089399999999999</v>
      </c>
      <c r="J18" s="74">
        <v>12.630600000000001</v>
      </c>
      <c r="K18" s="74">
        <v>450.55149999999998</v>
      </c>
      <c r="L18" s="14">
        <f t="shared" si="2"/>
        <v>458.55950000000001</v>
      </c>
      <c r="M18" s="74">
        <v>8.5914000000000001</v>
      </c>
      <c r="N18" s="74">
        <v>10.596399999999999</v>
      </c>
      <c r="O18" s="74">
        <v>22.209299999999999</v>
      </c>
      <c r="P18" s="74">
        <v>458.55950000000001</v>
      </c>
      <c r="Q18" s="14">
        <f t="shared" si="3"/>
        <v>527.05550000000005</v>
      </c>
      <c r="R18" s="74">
        <v>21.4849</v>
      </c>
      <c r="S18" s="74">
        <v>20.008599999999998</v>
      </c>
      <c r="T18" s="74">
        <v>18.853400000000001</v>
      </c>
      <c r="U18" s="74">
        <v>527.05550000000005</v>
      </c>
      <c r="V18" s="14">
        <f t="shared" si="4"/>
        <v>483.06319999999999</v>
      </c>
      <c r="W18" s="74">
        <v>45.459000000000003</v>
      </c>
      <c r="X18" s="74">
        <v>46.867699999999999</v>
      </c>
      <c r="Y18" s="74">
        <v>23.614900000000002</v>
      </c>
      <c r="Z18" s="74">
        <v>483.06319999999999</v>
      </c>
      <c r="AA18" s="14">
        <f t="shared" si="5"/>
        <v>450.49470000000002</v>
      </c>
      <c r="AB18" s="74">
        <v>28.1035</v>
      </c>
      <c r="AC18" s="74">
        <v>29.130800000000001</v>
      </c>
      <c r="AD18" s="74">
        <v>34.527500000000003</v>
      </c>
      <c r="AE18" s="74">
        <v>450.49470000000002</v>
      </c>
      <c r="AF18" s="14">
        <f t="shared" si="6"/>
        <v>350.40309999999999</v>
      </c>
      <c r="AG18" s="74">
        <v>23.982400000000002</v>
      </c>
      <c r="AH18" s="74">
        <v>39.194000000000003</v>
      </c>
      <c r="AI18" s="74">
        <v>37.954500000000003</v>
      </c>
      <c r="AJ18" s="74">
        <v>350.40309999999999</v>
      </c>
      <c r="AK18" s="14">
        <f t="shared" si="7"/>
        <v>369.33080000000001</v>
      </c>
      <c r="AL18" s="74">
        <v>17.968599999999999</v>
      </c>
      <c r="AM18" s="74">
        <v>17.270299999999999</v>
      </c>
      <c r="AN18" s="74">
        <v>23.182300000000001</v>
      </c>
      <c r="AO18" s="74">
        <v>369.33080000000001</v>
      </c>
    </row>
    <row r="19" spans="1:59" s="131" customFormat="1" ht="12.75" customHeight="1">
      <c r="A19" s="253" t="s">
        <v>2898</v>
      </c>
      <c r="B19" s="14">
        <f t="shared" si="0"/>
        <v>464.36619999999999</v>
      </c>
      <c r="C19" s="74">
        <v>304.22000000000003</v>
      </c>
      <c r="D19" s="74">
        <v>379.06129999999996</v>
      </c>
      <c r="E19" s="74">
        <v>442.2312</v>
      </c>
      <c r="F19" s="74">
        <v>464.36619999999999</v>
      </c>
      <c r="G19" s="14">
        <f t="shared" si="1"/>
        <v>391.56849999999997</v>
      </c>
      <c r="H19" s="74">
        <v>376.74490000000003</v>
      </c>
      <c r="I19" s="74">
        <v>415.10540000000003</v>
      </c>
      <c r="J19" s="74">
        <v>474.4649</v>
      </c>
      <c r="K19" s="74">
        <v>391.56849999999997</v>
      </c>
      <c r="L19" s="14">
        <f t="shared" si="2"/>
        <v>436.97040000000004</v>
      </c>
      <c r="M19" s="74">
        <v>406.55470000000003</v>
      </c>
      <c r="N19" s="74">
        <v>399.58979999999997</v>
      </c>
      <c r="O19" s="74">
        <v>426.92290000000003</v>
      </c>
      <c r="P19" s="74">
        <v>436.97040000000004</v>
      </c>
      <c r="Q19" s="14">
        <f t="shared" si="3"/>
        <v>470.255</v>
      </c>
      <c r="R19" s="74">
        <v>371.52080000000001</v>
      </c>
      <c r="S19" s="74">
        <v>510.73700000000002</v>
      </c>
      <c r="T19" s="74">
        <v>518.80560000000003</v>
      </c>
      <c r="U19" s="74">
        <v>470.255</v>
      </c>
      <c r="V19" s="14">
        <f t="shared" si="4"/>
        <v>703.78579999999999</v>
      </c>
      <c r="W19" s="74">
        <v>523.11209999999994</v>
      </c>
      <c r="X19" s="74">
        <v>604.59500000000003</v>
      </c>
      <c r="Y19" s="74">
        <v>646.18730000000005</v>
      </c>
      <c r="Z19" s="74">
        <v>703.78579999999999</v>
      </c>
      <c r="AA19" s="14">
        <f t="shared" si="5"/>
        <v>766.23669999999993</v>
      </c>
      <c r="AB19" s="74">
        <v>866.21280000000002</v>
      </c>
      <c r="AC19" s="74">
        <v>932.21510000000001</v>
      </c>
      <c r="AD19" s="74">
        <v>890.49469999999997</v>
      </c>
      <c r="AE19" s="74">
        <v>766.23669999999993</v>
      </c>
      <c r="AF19" s="14">
        <f t="shared" si="6"/>
        <v>990.32580000000007</v>
      </c>
      <c r="AG19" s="74">
        <v>795.32830000000001</v>
      </c>
      <c r="AH19" s="74">
        <v>822.29180000000008</v>
      </c>
      <c r="AI19" s="74">
        <v>1196.2286999999999</v>
      </c>
      <c r="AJ19" s="74">
        <v>990.32580000000007</v>
      </c>
      <c r="AK19" s="14">
        <f t="shared" si="7"/>
        <v>1114.5593000000001</v>
      </c>
      <c r="AL19" s="74">
        <v>913.65989999999999</v>
      </c>
      <c r="AM19" s="74">
        <v>1115.7017000000001</v>
      </c>
      <c r="AN19" s="74">
        <v>1266.1867</v>
      </c>
      <c r="AO19" s="74">
        <v>1114.5593000000001</v>
      </c>
    </row>
    <row r="20" spans="1:59" s="131" customFormat="1" ht="27.75" customHeight="1">
      <c r="A20" s="925" t="s">
        <v>3058</v>
      </c>
      <c r="B20" s="14">
        <f t="shared" si="0"/>
        <v>323.13659999999999</v>
      </c>
      <c r="C20" s="74">
        <v>215.24220000000003</v>
      </c>
      <c r="D20" s="74">
        <v>197.22139999999999</v>
      </c>
      <c r="E20" s="74">
        <v>342.21530000000001</v>
      </c>
      <c r="F20" s="74">
        <v>323.13659999999999</v>
      </c>
      <c r="G20" s="14">
        <f t="shared" si="1"/>
        <v>285.97480000000002</v>
      </c>
      <c r="H20" s="74">
        <v>291.61720000000003</v>
      </c>
      <c r="I20" s="74">
        <v>241.20589999999999</v>
      </c>
      <c r="J20" s="74">
        <v>245.25879999999998</v>
      </c>
      <c r="K20" s="74">
        <v>285.97480000000002</v>
      </c>
      <c r="L20" s="14">
        <f t="shared" si="2"/>
        <v>356.27179999999998</v>
      </c>
      <c r="M20" s="74">
        <v>225.1926</v>
      </c>
      <c r="N20" s="74">
        <v>267.72590000000002</v>
      </c>
      <c r="O20" s="74">
        <v>290.96249999999998</v>
      </c>
      <c r="P20" s="74">
        <v>356.27179999999998</v>
      </c>
      <c r="Q20" s="14">
        <f t="shared" si="3"/>
        <v>372.97050000000002</v>
      </c>
      <c r="R20" s="74">
        <v>323.29309999999998</v>
      </c>
      <c r="S20" s="74">
        <v>250.642</v>
      </c>
      <c r="T20" s="74">
        <v>288.88720000000001</v>
      </c>
      <c r="U20" s="74">
        <v>372.97050000000002</v>
      </c>
      <c r="V20" s="14">
        <f t="shared" si="4"/>
        <v>422.464</v>
      </c>
      <c r="W20" s="74">
        <v>241.35509999999999</v>
      </c>
      <c r="X20" s="74">
        <v>277.49190000000004</v>
      </c>
      <c r="Y20" s="74">
        <v>347.09429999999998</v>
      </c>
      <c r="Z20" s="74">
        <v>422.464</v>
      </c>
      <c r="AA20" s="14">
        <f t="shared" si="5"/>
        <v>265.76190000000003</v>
      </c>
      <c r="AB20" s="74">
        <v>341.45390000000003</v>
      </c>
      <c r="AC20" s="74">
        <v>326.66820000000001</v>
      </c>
      <c r="AD20" s="74">
        <v>290.81319999999999</v>
      </c>
      <c r="AE20" s="74">
        <v>265.76190000000003</v>
      </c>
      <c r="AF20" s="14">
        <f t="shared" si="6"/>
        <v>396.85470000000004</v>
      </c>
      <c r="AG20" s="74">
        <v>447.34209999999996</v>
      </c>
      <c r="AH20" s="74">
        <v>388.4434</v>
      </c>
      <c r="AI20" s="74">
        <v>749.70240000000001</v>
      </c>
      <c r="AJ20" s="74">
        <v>396.85470000000004</v>
      </c>
      <c r="AK20" s="14">
        <f t="shared" si="7"/>
        <v>508.6789</v>
      </c>
      <c r="AL20" s="74">
        <v>329.76490000000001</v>
      </c>
      <c r="AM20" s="74">
        <v>319.18079999999998</v>
      </c>
      <c r="AN20" s="74">
        <v>413.20589999999999</v>
      </c>
      <c r="AO20" s="74">
        <v>508.6789</v>
      </c>
    </row>
    <row r="21" spans="1:59" s="131" customFormat="1" ht="12.75" customHeight="1">
      <c r="A21" s="73" t="s">
        <v>2901</v>
      </c>
      <c r="B21" s="14">
        <f t="shared" si="0"/>
        <v>391.0915</v>
      </c>
      <c r="C21" s="74">
        <v>284.99290000000002</v>
      </c>
      <c r="D21" s="74">
        <v>277.2269</v>
      </c>
      <c r="E21" s="74">
        <v>318.38650000000001</v>
      </c>
      <c r="F21" s="74">
        <v>391.0915</v>
      </c>
      <c r="G21" s="14">
        <f t="shared" si="1"/>
        <v>401.3433</v>
      </c>
      <c r="H21" s="74">
        <v>373.42070000000001</v>
      </c>
      <c r="I21" s="74">
        <v>371.77429999999998</v>
      </c>
      <c r="J21" s="74">
        <v>337.61829999999998</v>
      </c>
      <c r="K21" s="74">
        <v>401.3433</v>
      </c>
      <c r="L21" s="14">
        <f t="shared" si="2"/>
        <v>498.1705</v>
      </c>
      <c r="M21" s="74">
        <v>461.46929999999998</v>
      </c>
      <c r="N21" s="74">
        <v>491.5154</v>
      </c>
      <c r="O21" s="74">
        <v>505.50819999999999</v>
      </c>
      <c r="P21" s="74">
        <v>498.1705</v>
      </c>
      <c r="Q21" s="14">
        <f t="shared" si="3"/>
        <v>538.70040000000006</v>
      </c>
      <c r="R21" s="74">
        <v>471.51279999999997</v>
      </c>
      <c r="S21" s="74">
        <v>530.52139999999997</v>
      </c>
      <c r="T21" s="74">
        <v>563.08910000000003</v>
      </c>
      <c r="U21" s="74">
        <v>538.70040000000006</v>
      </c>
      <c r="V21" s="14">
        <f t="shared" si="4"/>
        <v>521.68470000000002</v>
      </c>
      <c r="W21" s="74">
        <v>542.48779999999999</v>
      </c>
      <c r="X21" s="74">
        <v>774.24059999999997</v>
      </c>
      <c r="Y21" s="74">
        <v>709.3488000000001</v>
      </c>
      <c r="Z21" s="74">
        <v>521.68470000000002</v>
      </c>
      <c r="AA21" s="14">
        <f t="shared" si="5"/>
        <v>551.42240000000004</v>
      </c>
      <c r="AB21" s="74">
        <v>688.93550000000005</v>
      </c>
      <c r="AC21" s="74">
        <v>680.01409999999998</v>
      </c>
      <c r="AD21" s="74">
        <v>722.90599999999995</v>
      </c>
      <c r="AE21" s="74">
        <v>551.42240000000004</v>
      </c>
      <c r="AF21" s="14">
        <f t="shared" si="6"/>
        <v>668.88109999999995</v>
      </c>
      <c r="AG21" s="74">
        <v>979.74559999999997</v>
      </c>
      <c r="AH21" s="74">
        <v>890.15780000000007</v>
      </c>
      <c r="AI21" s="74">
        <v>1054.9458</v>
      </c>
      <c r="AJ21" s="74">
        <v>668.88109999999995</v>
      </c>
      <c r="AK21" s="14">
        <f t="shared" si="7"/>
        <v>778.8904</v>
      </c>
      <c r="AL21" s="74">
        <v>708.69939999999997</v>
      </c>
      <c r="AM21" s="74">
        <v>737.04079999999999</v>
      </c>
      <c r="AN21" s="74">
        <v>836.47119999999995</v>
      </c>
      <c r="AO21" s="74">
        <v>778.8904</v>
      </c>
    </row>
    <row r="22" spans="1:59" s="131" customFormat="1" ht="25.5">
      <c r="A22" s="75" t="s">
        <v>2903</v>
      </c>
      <c r="B22" s="14">
        <f t="shared" si="0"/>
        <v>313.47040000000004</v>
      </c>
      <c r="C22" s="74">
        <v>304.73070000000001</v>
      </c>
      <c r="D22" s="74">
        <v>307.65209999999996</v>
      </c>
      <c r="E22" s="74">
        <v>303.73349999999999</v>
      </c>
      <c r="F22" s="74">
        <v>313.47040000000004</v>
      </c>
      <c r="G22" s="14">
        <f t="shared" si="1"/>
        <v>383.2199</v>
      </c>
      <c r="H22" s="74">
        <v>304.15170000000001</v>
      </c>
      <c r="I22" s="74">
        <v>413.61790000000002</v>
      </c>
      <c r="J22" s="74">
        <v>405.84109999999998</v>
      </c>
      <c r="K22" s="74">
        <v>383.2199</v>
      </c>
      <c r="L22" s="14">
        <f t="shared" si="2"/>
        <v>338.06569999999999</v>
      </c>
      <c r="M22" s="74">
        <v>368.89509999999996</v>
      </c>
      <c r="N22" s="74">
        <v>345.56180000000001</v>
      </c>
      <c r="O22" s="74">
        <v>328.54840000000002</v>
      </c>
      <c r="P22" s="74">
        <v>338.06569999999999</v>
      </c>
      <c r="Q22" s="14">
        <f t="shared" si="3"/>
        <v>309.21520000000004</v>
      </c>
      <c r="R22" s="74">
        <v>327.47149999999999</v>
      </c>
      <c r="S22" s="74">
        <v>311.42190000000005</v>
      </c>
      <c r="T22" s="74">
        <v>285.18520000000001</v>
      </c>
      <c r="U22" s="74">
        <v>309.21520000000004</v>
      </c>
      <c r="V22" s="14">
        <f t="shared" si="4"/>
        <v>254.113</v>
      </c>
      <c r="W22" s="74">
        <v>278.02800000000002</v>
      </c>
      <c r="X22" s="74">
        <v>292.60419999999999</v>
      </c>
      <c r="Y22" s="74">
        <v>280.0256</v>
      </c>
      <c r="Z22" s="74">
        <v>254.113</v>
      </c>
      <c r="AA22" s="14">
        <f t="shared" si="5"/>
        <v>272.19880000000001</v>
      </c>
      <c r="AB22" s="74">
        <v>273.66419999999999</v>
      </c>
      <c r="AC22" s="74">
        <v>271.11470000000003</v>
      </c>
      <c r="AD22" s="74">
        <v>289.32329999999996</v>
      </c>
      <c r="AE22" s="74">
        <v>272.19880000000001</v>
      </c>
      <c r="AF22" s="14">
        <f t="shared" si="6"/>
        <v>197.71039999999999</v>
      </c>
      <c r="AG22" s="74">
        <v>275.85290000000003</v>
      </c>
      <c r="AH22" s="74">
        <v>289.31240000000003</v>
      </c>
      <c r="AI22" s="74">
        <v>228.17239999999998</v>
      </c>
      <c r="AJ22" s="74">
        <v>197.71039999999999</v>
      </c>
      <c r="AK22" s="14">
        <f t="shared" si="7"/>
        <v>315.38809999999995</v>
      </c>
      <c r="AL22" s="74">
        <v>223.9265</v>
      </c>
      <c r="AM22" s="74">
        <v>217.33869999999999</v>
      </c>
      <c r="AN22" s="74">
        <v>314.26909999999998</v>
      </c>
      <c r="AO22" s="74">
        <v>315.38809999999995</v>
      </c>
    </row>
    <row r="23" spans="1:59" s="131" customFormat="1" ht="12.75" customHeight="1">
      <c r="A23" s="253" t="s">
        <v>2980</v>
      </c>
      <c r="B23" s="14">
        <f t="shared" si="0"/>
        <v>57.355899999999906</v>
      </c>
      <c r="C23" s="14">
        <v>43.246999999998998</v>
      </c>
      <c r="D23" s="14">
        <v>111.30370000000001</v>
      </c>
      <c r="E23" s="14">
        <v>109.52169999999944</v>
      </c>
      <c r="F23" s="14">
        <v>57.355899999999906</v>
      </c>
      <c r="G23" s="14">
        <f>K23</f>
        <v>126.65480000000022</v>
      </c>
      <c r="H23" s="14">
        <v>67.167499999999649</v>
      </c>
      <c r="I23" s="14">
        <v>85.117099999999226</v>
      </c>
      <c r="J23" s="14">
        <v>92.793800000000502</v>
      </c>
      <c r="K23" s="14">
        <v>126.65480000000022</v>
      </c>
      <c r="L23" s="14">
        <f t="shared" si="2"/>
        <v>118.83189999999999</v>
      </c>
      <c r="M23" s="14">
        <v>182.286</v>
      </c>
      <c r="N23" s="14">
        <v>177.42750000000001</v>
      </c>
      <c r="O23" s="14">
        <v>186.18950000000001</v>
      </c>
      <c r="P23" s="14">
        <v>118.83189999999999</v>
      </c>
      <c r="Q23" s="14">
        <f t="shared" si="3"/>
        <v>110.54109999999999</v>
      </c>
      <c r="R23" s="14">
        <v>117.0926</v>
      </c>
      <c r="S23" s="14">
        <v>116.82130000000001</v>
      </c>
      <c r="T23" s="14">
        <v>123.68719999999999</v>
      </c>
      <c r="U23" s="14">
        <v>110.54109999999999</v>
      </c>
      <c r="V23" s="14">
        <f t="shared" si="4"/>
        <v>97.584500000000006</v>
      </c>
      <c r="W23" s="14">
        <v>115.3557</v>
      </c>
      <c r="X23" s="14">
        <v>115.3811</v>
      </c>
      <c r="Y23" s="14">
        <v>116.47019999999999</v>
      </c>
      <c r="Z23" s="14">
        <v>97.584500000000006</v>
      </c>
      <c r="AA23" s="14">
        <f t="shared" si="5"/>
        <v>109.58729999999998</v>
      </c>
      <c r="AB23" s="14">
        <v>99.929899999999989</v>
      </c>
      <c r="AC23" s="14">
        <v>118.8656</v>
      </c>
      <c r="AD23" s="14">
        <v>120.49469999999999</v>
      </c>
      <c r="AE23" s="14">
        <v>109.58729999999998</v>
      </c>
      <c r="AF23" s="14">
        <f t="shared" si="6"/>
        <v>125.98330000000001</v>
      </c>
      <c r="AG23" s="14">
        <v>148.70459999999997</v>
      </c>
      <c r="AH23" s="14">
        <v>153.0119</v>
      </c>
      <c r="AI23" s="14">
        <v>157.49939999999998</v>
      </c>
      <c r="AJ23" s="14">
        <v>125.98330000000001</v>
      </c>
      <c r="AK23" s="14">
        <f t="shared" si="7"/>
        <v>116.4481999999993</v>
      </c>
      <c r="AL23" s="14">
        <v>140.07669999999965</v>
      </c>
      <c r="AM23" s="14">
        <v>147.42549999999895</v>
      </c>
      <c r="AN23" s="14">
        <v>129.09120000000098</v>
      </c>
      <c r="AO23" s="14">
        <v>116.4481999999993</v>
      </c>
    </row>
    <row r="24" spans="1:59" s="134" customFormat="1" ht="5.0999999999999996" customHeight="1">
      <c r="A24" s="254"/>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row>
    <row r="25" spans="1:59" s="131" customFormat="1" ht="12.75" customHeight="1">
      <c r="A25" s="72" t="s">
        <v>3071</v>
      </c>
      <c r="B25" s="58">
        <f t="shared" si="0"/>
        <v>2453.1982000000003</v>
      </c>
      <c r="C25" s="76">
        <v>1772.9696000000001</v>
      </c>
      <c r="D25" s="76">
        <v>1624.7441999999999</v>
      </c>
      <c r="E25" s="76">
        <v>2021.7752</v>
      </c>
      <c r="F25" s="76">
        <v>2453.1982000000003</v>
      </c>
      <c r="G25" s="58">
        <f t="shared" si="1"/>
        <v>1950.6508000000001</v>
      </c>
      <c r="H25" s="76">
        <v>1633.3003999999999</v>
      </c>
      <c r="I25" s="76">
        <v>2066.7332999999999</v>
      </c>
      <c r="J25" s="76">
        <v>2258.2561000000001</v>
      </c>
      <c r="K25" s="76">
        <v>1950.6508000000001</v>
      </c>
      <c r="L25" s="58">
        <f t="shared" si="2"/>
        <v>1829.0889999999999</v>
      </c>
      <c r="M25" s="76">
        <v>2058.4472000000001</v>
      </c>
      <c r="N25" s="76">
        <v>1903.2203999999999</v>
      </c>
      <c r="O25" s="76">
        <v>1838.9188999999999</v>
      </c>
      <c r="P25" s="76">
        <v>1829.0889999999999</v>
      </c>
      <c r="Q25" s="58">
        <f t="shared" si="3"/>
        <v>2439.1302999999998</v>
      </c>
      <c r="R25" s="76">
        <v>2015.8151</v>
      </c>
      <c r="S25" s="76">
        <v>2015.6557</v>
      </c>
      <c r="T25" s="76">
        <v>1558.1784</v>
      </c>
      <c r="U25" s="76">
        <v>2439.1302999999998</v>
      </c>
      <c r="V25" s="58">
        <f t="shared" si="4"/>
        <v>1942.2149999999999</v>
      </c>
      <c r="W25" s="76">
        <v>1608.0476999999998</v>
      </c>
      <c r="X25" s="76">
        <v>1794.9203</v>
      </c>
      <c r="Y25" s="76">
        <v>1742.8768</v>
      </c>
      <c r="Z25" s="76">
        <v>1942.2149999999999</v>
      </c>
      <c r="AA25" s="58">
        <f t="shared" si="5"/>
        <v>2701.9331000000002</v>
      </c>
      <c r="AB25" s="76">
        <v>1851.7899</v>
      </c>
      <c r="AC25" s="76">
        <v>2800.9402</v>
      </c>
      <c r="AD25" s="76">
        <v>2564.5947999999999</v>
      </c>
      <c r="AE25" s="76">
        <v>2701.9331000000002</v>
      </c>
      <c r="AF25" s="58">
        <f t="shared" si="6"/>
        <v>2077.1421999999998</v>
      </c>
      <c r="AG25" s="76">
        <v>2319.4983999999999</v>
      </c>
      <c r="AH25" s="76">
        <v>2637.3392999999996</v>
      </c>
      <c r="AI25" s="76">
        <v>2407.9156000000003</v>
      </c>
      <c r="AJ25" s="76">
        <v>2077.1421999999998</v>
      </c>
      <c r="AK25" s="58">
        <f t="shared" si="7"/>
        <v>4220.1682000000001</v>
      </c>
      <c r="AL25" s="76">
        <v>1820.7143999999998</v>
      </c>
      <c r="AM25" s="76">
        <v>2492.9182999999998</v>
      </c>
      <c r="AN25" s="76">
        <v>3160.1293999999998</v>
      </c>
      <c r="AO25" s="76">
        <v>4220.1682000000001</v>
      </c>
      <c r="AP25" s="134"/>
      <c r="AQ25" s="134"/>
      <c r="AR25" s="134"/>
      <c r="AS25" s="134"/>
      <c r="AT25" s="134"/>
      <c r="AU25" s="134"/>
      <c r="AV25" s="134"/>
      <c r="AW25" s="134"/>
      <c r="AX25" s="134"/>
      <c r="AY25" s="134"/>
      <c r="AZ25" s="134"/>
      <c r="BA25" s="134"/>
      <c r="BB25" s="134"/>
      <c r="BC25" s="134"/>
      <c r="BD25" s="134"/>
      <c r="BE25" s="134"/>
      <c r="BF25" s="134"/>
      <c r="BG25" s="134"/>
    </row>
    <row r="26" spans="1:59" s="131" customFormat="1" ht="12.75" customHeight="1">
      <c r="A26" s="250" t="s">
        <v>2892</v>
      </c>
      <c r="B26" s="58"/>
      <c r="C26" s="14"/>
      <c r="D26" s="14"/>
      <c r="E26" s="14"/>
      <c r="F26" s="14"/>
      <c r="G26" s="58"/>
      <c r="H26" s="14"/>
      <c r="I26" s="14"/>
      <c r="J26" s="14"/>
      <c r="K26" s="14"/>
      <c r="L26" s="58"/>
      <c r="M26" s="14"/>
      <c r="N26" s="14"/>
      <c r="O26" s="14"/>
      <c r="P26" s="14"/>
      <c r="Q26" s="58"/>
      <c r="R26" s="14"/>
      <c r="S26" s="14"/>
      <c r="T26" s="14"/>
      <c r="U26" s="14"/>
      <c r="V26" s="58"/>
      <c r="W26" s="14"/>
      <c r="X26" s="14"/>
      <c r="Y26" s="14"/>
      <c r="Z26" s="14"/>
      <c r="AA26" s="58"/>
      <c r="AB26" s="14"/>
      <c r="AC26" s="14"/>
      <c r="AD26" s="14"/>
      <c r="AE26" s="14"/>
      <c r="AF26" s="58"/>
      <c r="AG26" s="14"/>
      <c r="AH26" s="14"/>
      <c r="AI26" s="14"/>
      <c r="AJ26" s="14"/>
      <c r="AK26" s="58"/>
      <c r="AL26" s="14"/>
      <c r="AM26" s="14"/>
      <c r="AN26" s="14"/>
      <c r="AO26" s="14"/>
      <c r="AP26" s="134"/>
      <c r="AQ26" s="134"/>
      <c r="AR26" s="134"/>
      <c r="AS26" s="134"/>
      <c r="AT26" s="134"/>
      <c r="AU26" s="134"/>
      <c r="AV26" s="134"/>
      <c r="AW26" s="134"/>
      <c r="AX26" s="134"/>
      <c r="AY26" s="134"/>
      <c r="AZ26" s="134"/>
      <c r="BA26" s="134"/>
      <c r="BB26" s="134"/>
      <c r="BC26" s="134"/>
      <c r="BD26" s="134"/>
      <c r="BE26" s="134"/>
      <c r="BF26" s="134"/>
      <c r="BG26" s="134"/>
    </row>
    <row r="27" spans="1:59" s="131" customFormat="1" ht="12.75" customHeight="1">
      <c r="A27" s="73" t="s">
        <v>2895</v>
      </c>
      <c r="B27" s="17">
        <f t="shared" si="0"/>
        <v>643.08879999999999</v>
      </c>
      <c r="C27" s="74">
        <v>747.43040000000008</v>
      </c>
      <c r="D27" s="74">
        <v>787.31369999999993</v>
      </c>
      <c r="E27" s="74">
        <v>819.91120000000001</v>
      </c>
      <c r="F27" s="74">
        <v>643.08879999999999</v>
      </c>
      <c r="G27" s="17">
        <f t="shared" si="1"/>
        <v>944.79110000000003</v>
      </c>
      <c r="H27" s="74">
        <v>612.14710000000002</v>
      </c>
      <c r="I27" s="74">
        <v>674.36320000000001</v>
      </c>
      <c r="J27" s="74">
        <v>1352.9214999999999</v>
      </c>
      <c r="K27" s="74">
        <v>944.79110000000003</v>
      </c>
      <c r="L27" s="17">
        <f t="shared" si="2"/>
        <v>269.94640000000004</v>
      </c>
      <c r="M27" s="74">
        <v>1254.7283</v>
      </c>
      <c r="N27" s="74">
        <v>1001.7706999999999</v>
      </c>
      <c r="O27" s="74">
        <v>913.88169999999991</v>
      </c>
      <c r="P27" s="74">
        <v>269.94640000000004</v>
      </c>
      <c r="Q27" s="17">
        <f t="shared" si="3"/>
        <v>118.0642</v>
      </c>
      <c r="R27" s="74">
        <v>96.995500000000007</v>
      </c>
      <c r="S27" s="74">
        <v>98.033799999999999</v>
      </c>
      <c r="T27" s="74">
        <v>98.23060000000001</v>
      </c>
      <c r="U27" s="74">
        <v>118.0642</v>
      </c>
      <c r="V27" s="17">
        <f t="shared" si="4"/>
        <v>89.3142</v>
      </c>
      <c r="W27" s="74">
        <v>109.88630000000001</v>
      </c>
      <c r="X27" s="74">
        <v>111.1824</v>
      </c>
      <c r="Y27" s="74">
        <v>150.30160000000001</v>
      </c>
      <c r="Z27" s="74">
        <v>89.3142</v>
      </c>
      <c r="AA27" s="17">
        <f t="shared" si="5"/>
        <v>207.15549999999999</v>
      </c>
      <c r="AB27" s="74">
        <v>153.57339999999999</v>
      </c>
      <c r="AC27" s="74">
        <v>179.78879999999998</v>
      </c>
      <c r="AD27" s="74">
        <v>177.85040000000001</v>
      </c>
      <c r="AE27" s="74">
        <v>207.15549999999999</v>
      </c>
      <c r="AF27" s="17">
        <f t="shared" si="6"/>
        <v>228.01139999999998</v>
      </c>
      <c r="AG27" s="74">
        <v>92.960700000000003</v>
      </c>
      <c r="AH27" s="74">
        <v>155.88999999999999</v>
      </c>
      <c r="AI27" s="74">
        <v>151.261</v>
      </c>
      <c r="AJ27" s="74">
        <v>228.01139999999998</v>
      </c>
      <c r="AK27" s="17">
        <f t="shared" si="7"/>
        <v>130.3563</v>
      </c>
      <c r="AL27" s="74">
        <v>53.889900000000004</v>
      </c>
      <c r="AM27" s="74">
        <v>247.9265</v>
      </c>
      <c r="AN27" s="74">
        <v>232.85470000000001</v>
      </c>
      <c r="AO27" s="74">
        <v>130.3563</v>
      </c>
    </row>
    <row r="28" spans="1:59" s="131" customFormat="1" ht="12.75" customHeight="1">
      <c r="A28" s="73" t="s">
        <v>2896</v>
      </c>
      <c r="B28" s="17">
        <f t="shared" si="0"/>
        <v>1221.3001000000002</v>
      </c>
      <c r="C28" s="74">
        <v>550.90240000000006</v>
      </c>
      <c r="D28" s="17">
        <v>442.89640000000003</v>
      </c>
      <c r="E28" s="17">
        <v>791.44839999999999</v>
      </c>
      <c r="F28" s="17">
        <v>1221.3001000000002</v>
      </c>
      <c r="G28" s="17">
        <f t="shared" si="1"/>
        <v>380.46409999999997</v>
      </c>
      <c r="H28" s="74">
        <v>494.39390000000003</v>
      </c>
      <c r="I28" s="17">
        <v>1000.109</v>
      </c>
      <c r="J28" s="17">
        <v>516.85770000000002</v>
      </c>
      <c r="K28" s="17">
        <v>380.46409999999997</v>
      </c>
      <c r="L28" s="17">
        <f t="shared" si="2"/>
        <v>973.548</v>
      </c>
      <c r="M28" s="74">
        <v>327.11520000000002</v>
      </c>
      <c r="N28" s="17">
        <v>424.65979999999996</v>
      </c>
      <c r="O28" s="17">
        <v>439.4941</v>
      </c>
      <c r="P28" s="17">
        <v>973.548</v>
      </c>
      <c r="Q28" s="17">
        <f t="shared" si="3"/>
        <v>1611.6551999999999</v>
      </c>
      <c r="R28" s="74">
        <v>1533.6293999999998</v>
      </c>
      <c r="S28" s="17">
        <v>1493.4612</v>
      </c>
      <c r="T28" s="17">
        <v>1006.5328000000001</v>
      </c>
      <c r="U28" s="17">
        <v>1611.6551999999999</v>
      </c>
      <c r="V28" s="17">
        <f t="shared" si="4"/>
        <v>1191.9204</v>
      </c>
      <c r="W28" s="74">
        <v>966.41390000000001</v>
      </c>
      <c r="X28" s="17">
        <v>1251.8642</v>
      </c>
      <c r="Y28" s="17">
        <v>906.55719999999997</v>
      </c>
      <c r="Z28" s="17">
        <v>1191.9204</v>
      </c>
      <c r="AA28" s="17">
        <f t="shared" si="5"/>
        <v>1627.1044999999999</v>
      </c>
      <c r="AB28" s="74">
        <v>1395.1033</v>
      </c>
      <c r="AC28" s="17">
        <v>1906.5907999999999</v>
      </c>
      <c r="AD28" s="17">
        <v>1621.7733999999998</v>
      </c>
      <c r="AE28" s="17">
        <v>1627.1044999999999</v>
      </c>
      <c r="AF28" s="17">
        <f t="shared" si="6"/>
        <v>1062.1923999999999</v>
      </c>
      <c r="AG28" s="74">
        <v>1339.2678000000001</v>
      </c>
      <c r="AH28" s="17">
        <v>1269.2313999999999</v>
      </c>
      <c r="AI28" s="17">
        <v>990.9873</v>
      </c>
      <c r="AJ28" s="17">
        <v>1062.1923999999999</v>
      </c>
      <c r="AK28" s="17">
        <f t="shared" si="7"/>
        <v>2042.4386999999999</v>
      </c>
      <c r="AL28" s="74">
        <v>1037.7649000000001</v>
      </c>
      <c r="AM28" s="17">
        <v>1096.0165</v>
      </c>
      <c r="AN28" s="17">
        <v>1005.6661</v>
      </c>
      <c r="AO28" s="17">
        <v>2042.4386999999999</v>
      </c>
    </row>
    <row r="29" spans="1:59" s="131" customFormat="1" ht="12.75" customHeight="1">
      <c r="A29" s="251" t="s">
        <v>3069</v>
      </c>
      <c r="B29" s="17">
        <f t="shared" si="0"/>
        <v>50.206099999999999</v>
      </c>
      <c r="C29" s="74">
        <v>47.107999999999997</v>
      </c>
      <c r="D29" s="74">
        <v>61.082599999999999</v>
      </c>
      <c r="E29" s="74">
        <v>57.4467</v>
      </c>
      <c r="F29" s="74">
        <v>50.206099999999999</v>
      </c>
      <c r="G29" s="17">
        <f t="shared" si="1"/>
        <v>30.3566</v>
      </c>
      <c r="H29" s="74">
        <v>39.151000000000003</v>
      </c>
      <c r="I29" s="74">
        <v>55.237400000000001</v>
      </c>
      <c r="J29" s="74">
        <v>58.892400000000002</v>
      </c>
      <c r="K29" s="74">
        <v>30.3566</v>
      </c>
      <c r="L29" s="17">
        <f t="shared" si="2"/>
        <v>43.290699999999994</v>
      </c>
      <c r="M29" s="74">
        <v>36.367599999999996</v>
      </c>
      <c r="N29" s="74">
        <v>44.249699999999997</v>
      </c>
      <c r="O29" s="74">
        <v>39.600199999999994</v>
      </c>
      <c r="P29" s="74">
        <v>43.290699999999994</v>
      </c>
      <c r="Q29" s="17">
        <f t="shared" si="3"/>
        <v>39.0443</v>
      </c>
      <c r="R29" s="74">
        <v>36.271300000000004</v>
      </c>
      <c r="S29" s="74">
        <v>38.095999999999997</v>
      </c>
      <c r="T29" s="74">
        <v>33.797400000000003</v>
      </c>
      <c r="U29" s="74">
        <v>39.0443</v>
      </c>
      <c r="V29" s="17">
        <f t="shared" si="4"/>
        <v>38.4056</v>
      </c>
      <c r="W29" s="74">
        <v>40.345199999999998</v>
      </c>
      <c r="X29" s="74">
        <v>39.745599999999996</v>
      </c>
      <c r="Y29" s="74">
        <v>38.635100000000001</v>
      </c>
      <c r="Z29" s="74">
        <v>38.4056</v>
      </c>
      <c r="AA29" s="17">
        <f t="shared" si="5"/>
        <v>77.531700000000001</v>
      </c>
      <c r="AB29" s="74">
        <v>40.843300000000006</v>
      </c>
      <c r="AC29" s="74">
        <v>63.371499999999997</v>
      </c>
      <c r="AD29" s="74">
        <v>89.712800000000001</v>
      </c>
      <c r="AE29" s="74">
        <v>77.531700000000001</v>
      </c>
      <c r="AF29" s="17">
        <f t="shared" si="6"/>
        <v>55.476500000000001</v>
      </c>
      <c r="AG29" s="74">
        <v>70.7149</v>
      </c>
      <c r="AH29" s="74">
        <v>51.545000000000002</v>
      </c>
      <c r="AI29" s="74">
        <v>50.207999999999998</v>
      </c>
      <c r="AJ29" s="74">
        <v>55.476500000000001</v>
      </c>
      <c r="AK29" s="17">
        <f t="shared" si="7"/>
        <v>61.094300000000004</v>
      </c>
      <c r="AL29" s="74">
        <v>56.670400000000001</v>
      </c>
      <c r="AM29" s="74">
        <v>60.517200000000003</v>
      </c>
      <c r="AN29" s="74">
        <v>71.907200000000003</v>
      </c>
      <c r="AO29" s="74">
        <v>61.094300000000004</v>
      </c>
    </row>
    <row r="30" spans="1:59" s="131" customFormat="1" ht="12.75" customHeight="1">
      <c r="A30" s="252" t="s">
        <v>3070</v>
      </c>
      <c r="B30" s="17">
        <f t="shared" si="0"/>
        <v>2.3410000000000002</v>
      </c>
      <c r="C30" s="74">
        <v>1.2210000000000001</v>
      </c>
      <c r="D30" s="74">
        <v>1.149</v>
      </c>
      <c r="E30" s="74">
        <v>1.9114</v>
      </c>
      <c r="F30" s="74">
        <v>2.3410000000000002</v>
      </c>
      <c r="G30" s="17">
        <f t="shared" si="1"/>
        <v>1.3384</v>
      </c>
      <c r="H30" s="74">
        <v>5.5756000000000006</v>
      </c>
      <c r="I30" s="74">
        <v>5.5096999999999996</v>
      </c>
      <c r="J30" s="74">
        <v>0.95929999999999993</v>
      </c>
      <c r="K30" s="74">
        <v>1.3384</v>
      </c>
      <c r="L30" s="17">
        <f t="shared" si="2"/>
        <v>17.5947</v>
      </c>
      <c r="M30" s="74">
        <v>1.4990999999999999</v>
      </c>
      <c r="N30" s="74">
        <v>1.6148</v>
      </c>
      <c r="O30" s="74">
        <v>1.7184999999999999</v>
      </c>
      <c r="P30" s="74">
        <v>17.5947</v>
      </c>
      <c r="Q30" s="17">
        <f t="shared" si="3"/>
        <v>19.8794</v>
      </c>
      <c r="R30" s="74">
        <v>18.033099999999997</v>
      </c>
      <c r="S30" s="74">
        <v>16.3066</v>
      </c>
      <c r="T30" s="74">
        <v>20.8903</v>
      </c>
      <c r="U30" s="74">
        <v>19.8794</v>
      </c>
      <c r="V30" s="17">
        <f t="shared" si="4"/>
        <v>14.211</v>
      </c>
      <c r="W30" s="74">
        <v>22.278599999999997</v>
      </c>
      <c r="X30" s="74">
        <v>19.357599999999998</v>
      </c>
      <c r="Y30" s="74">
        <v>21.284299999999998</v>
      </c>
      <c r="Z30" s="74">
        <v>14.211</v>
      </c>
      <c r="AA30" s="17">
        <f t="shared" si="5"/>
        <v>12.27</v>
      </c>
      <c r="AB30" s="74">
        <v>12.994</v>
      </c>
      <c r="AC30" s="74">
        <v>15.3147</v>
      </c>
      <c r="AD30" s="74">
        <v>13.695799999999998</v>
      </c>
      <c r="AE30" s="74">
        <v>12.27</v>
      </c>
      <c r="AF30" s="17">
        <f t="shared" si="6"/>
        <v>7.6328000000000005</v>
      </c>
      <c r="AG30" s="74">
        <v>13.3476</v>
      </c>
      <c r="AH30" s="74">
        <v>15.4916</v>
      </c>
      <c r="AI30" s="74">
        <v>46.186099999999996</v>
      </c>
      <c r="AJ30" s="74">
        <v>7.6328000000000005</v>
      </c>
      <c r="AK30" s="17">
        <f t="shared" si="7"/>
        <v>10.269600000000001</v>
      </c>
      <c r="AL30" s="74">
        <v>11.6305</v>
      </c>
      <c r="AM30" s="74">
        <v>18.109300000000001</v>
      </c>
      <c r="AN30" s="74">
        <v>13.4754</v>
      </c>
      <c r="AO30" s="74">
        <v>10.269600000000001</v>
      </c>
    </row>
    <row r="31" spans="1:59" s="131" customFormat="1" ht="25.5">
      <c r="A31" s="252" t="s">
        <v>3037</v>
      </c>
      <c r="B31" s="17">
        <f t="shared" si="0"/>
        <v>806.30909999999994</v>
      </c>
      <c r="C31" s="74">
        <v>295.00040000000001</v>
      </c>
      <c r="D31" s="74">
        <v>110.12509999999999</v>
      </c>
      <c r="E31" s="74">
        <v>470.16980000000001</v>
      </c>
      <c r="F31" s="74">
        <v>806.30909999999994</v>
      </c>
      <c r="G31" s="17">
        <f t="shared" si="1"/>
        <v>54.4666</v>
      </c>
      <c r="H31" s="74">
        <v>93.301699999999997</v>
      </c>
      <c r="I31" s="74">
        <v>537.47590000000002</v>
      </c>
      <c r="J31" s="74">
        <v>44.0139</v>
      </c>
      <c r="K31" s="74">
        <v>54.4666</v>
      </c>
      <c r="L31" s="17">
        <f t="shared" si="2"/>
        <v>408.31450000000001</v>
      </c>
      <c r="M31" s="74">
        <v>49.881100000000004</v>
      </c>
      <c r="N31" s="74">
        <v>62.830400000000004</v>
      </c>
      <c r="O31" s="74">
        <v>43.4148</v>
      </c>
      <c r="P31" s="74">
        <v>408.31450000000001</v>
      </c>
      <c r="Q31" s="17">
        <f t="shared" si="3"/>
        <v>1048.1525999999999</v>
      </c>
      <c r="R31" s="74">
        <v>1002.1495</v>
      </c>
      <c r="S31" s="74">
        <v>847.34609999999998</v>
      </c>
      <c r="T31" s="74">
        <v>425.69200000000001</v>
      </c>
      <c r="U31" s="74">
        <v>1048.1525999999999</v>
      </c>
      <c r="V31" s="17">
        <f t="shared" si="4"/>
        <v>609.72430000000008</v>
      </c>
      <c r="W31" s="74">
        <v>427.92430000000002</v>
      </c>
      <c r="X31" s="74">
        <v>848.72769999999991</v>
      </c>
      <c r="Y31" s="74">
        <v>471.96029999999996</v>
      </c>
      <c r="Z31" s="74">
        <v>609.72430000000008</v>
      </c>
      <c r="AA31" s="17">
        <f t="shared" si="5"/>
        <v>837.16880000000003</v>
      </c>
      <c r="AB31" s="74">
        <v>371.50579999999997</v>
      </c>
      <c r="AC31" s="74">
        <v>867.44359999999995</v>
      </c>
      <c r="AD31" s="74">
        <v>645.49940000000004</v>
      </c>
      <c r="AE31" s="74">
        <v>837.16880000000003</v>
      </c>
      <c r="AF31" s="17">
        <f t="shared" si="6"/>
        <v>512.40290000000005</v>
      </c>
      <c r="AG31" s="74">
        <v>773.91160000000002</v>
      </c>
      <c r="AH31" s="74">
        <v>692.85969999999998</v>
      </c>
      <c r="AI31" s="74">
        <v>362.37200000000001</v>
      </c>
      <c r="AJ31" s="74">
        <v>512.40290000000005</v>
      </c>
      <c r="AK31" s="17">
        <f t="shared" si="7"/>
        <v>1314.3767</v>
      </c>
      <c r="AL31" s="74">
        <v>434.7724</v>
      </c>
      <c r="AM31" s="74">
        <v>464.22770000000003</v>
      </c>
      <c r="AN31" s="74">
        <v>333.49709999999999</v>
      </c>
      <c r="AO31" s="74">
        <v>1314.3767</v>
      </c>
    </row>
    <row r="32" spans="1:59" s="131" customFormat="1" ht="12.75" customHeight="1">
      <c r="A32" s="251" t="s">
        <v>3038</v>
      </c>
      <c r="B32" s="17">
        <f t="shared" si="0"/>
        <v>46.409399999999998</v>
      </c>
      <c r="C32" s="74">
        <v>21.546900000000001</v>
      </c>
      <c r="D32" s="74">
        <v>27.810400000000001</v>
      </c>
      <c r="E32" s="74">
        <v>35.3994</v>
      </c>
      <c r="F32" s="74">
        <v>46.409399999999998</v>
      </c>
      <c r="G32" s="17">
        <f t="shared" si="1"/>
        <v>31.996200000000002</v>
      </c>
      <c r="H32" s="74">
        <v>37.857999999999997</v>
      </c>
      <c r="I32" s="74">
        <v>39.679699999999997</v>
      </c>
      <c r="J32" s="74">
        <v>39.314699999999995</v>
      </c>
      <c r="K32" s="74">
        <v>31.996200000000002</v>
      </c>
      <c r="L32" s="17">
        <f t="shared" si="2"/>
        <v>33.635400000000004</v>
      </c>
      <c r="M32" s="74">
        <v>24.808799999999998</v>
      </c>
      <c r="N32" s="74">
        <v>32.017499999999998</v>
      </c>
      <c r="O32" s="74">
        <v>34.214700000000001</v>
      </c>
      <c r="P32" s="74">
        <v>33.635400000000004</v>
      </c>
      <c r="Q32" s="17">
        <f t="shared" si="3"/>
        <v>42.729800000000004</v>
      </c>
      <c r="R32" s="74">
        <v>36.073900000000002</v>
      </c>
      <c r="S32" s="74">
        <v>40.800899999999999</v>
      </c>
      <c r="T32" s="74">
        <v>37.872699999999995</v>
      </c>
      <c r="U32" s="74">
        <v>42.729800000000004</v>
      </c>
      <c r="V32" s="17">
        <f t="shared" si="4"/>
        <v>96.496899999999997</v>
      </c>
      <c r="W32" s="74">
        <v>82.393000000000001</v>
      </c>
      <c r="X32" s="74">
        <v>41.69</v>
      </c>
      <c r="Y32" s="74">
        <v>41.813800000000001</v>
      </c>
      <c r="Z32" s="74">
        <v>96.496899999999997</v>
      </c>
      <c r="AA32" s="17">
        <f t="shared" si="5"/>
        <v>392.28550000000001</v>
      </c>
      <c r="AB32" s="74">
        <v>499.68559999999997</v>
      </c>
      <c r="AC32" s="74">
        <v>466.00450000000001</v>
      </c>
      <c r="AD32" s="74">
        <v>366.04820000000001</v>
      </c>
      <c r="AE32" s="74">
        <v>392.28550000000001</v>
      </c>
      <c r="AF32" s="17">
        <f t="shared" si="6"/>
        <v>100.6435</v>
      </c>
      <c r="AG32" s="74">
        <v>89.1434</v>
      </c>
      <c r="AH32" s="74">
        <v>105.6489</v>
      </c>
      <c r="AI32" s="74">
        <v>77.703000000000003</v>
      </c>
      <c r="AJ32" s="74">
        <v>100.6435</v>
      </c>
      <c r="AK32" s="17">
        <f t="shared" si="7"/>
        <v>167.52429999999998</v>
      </c>
      <c r="AL32" s="74">
        <v>95.995699999999999</v>
      </c>
      <c r="AM32" s="74">
        <v>109.7577</v>
      </c>
      <c r="AN32" s="74">
        <v>148.53710000000001</v>
      </c>
      <c r="AO32" s="74">
        <v>167.52429999999998</v>
      </c>
    </row>
    <row r="33" spans="1:41" s="131" customFormat="1" ht="25.5">
      <c r="A33" s="75" t="s">
        <v>3041</v>
      </c>
      <c r="B33" s="17">
        <f t="shared" si="0"/>
        <v>4.8881999999999994</v>
      </c>
      <c r="C33" s="74">
        <v>2.9549000000000003</v>
      </c>
      <c r="D33" s="74">
        <v>6.8441000000000001</v>
      </c>
      <c r="E33" s="74">
        <v>7.3304</v>
      </c>
      <c r="F33" s="74">
        <v>4.8881999999999994</v>
      </c>
      <c r="G33" s="17">
        <f t="shared" si="1"/>
        <v>4.7676000000000007</v>
      </c>
      <c r="H33" s="74">
        <v>4.4897999999999998</v>
      </c>
      <c r="I33" s="74">
        <v>4.3704999999999998</v>
      </c>
      <c r="J33" s="74">
        <v>8.3414999999999999</v>
      </c>
      <c r="K33" s="74">
        <v>4.7676000000000007</v>
      </c>
      <c r="L33" s="17">
        <f t="shared" si="2"/>
        <v>4.9726999999999997</v>
      </c>
      <c r="M33" s="74">
        <v>58.194199999999995</v>
      </c>
      <c r="N33" s="74">
        <v>8.0305</v>
      </c>
      <c r="O33" s="74">
        <v>7.9506999999999994</v>
      </c>
      <c r="P33" s="74">
        <v>4.9726999999999997</v>
      </c>
      <c r="Q33" s="17">
        <f t="shared" si="3"/>
        <v>3.1259000000000001</v>
      </c>
      <c r="R33" s="74">
        <v>4.1763000000000003</v>
      </c>
      <c r="S33" s="74">
        <v>7.2183999999999999</v>
      </c>
      <c r="T33" s="74">
        <v>10.821299999999999</v>
      </c>
      <c r="U33" s="74">
        <v>3.1259000000000001</v>
      </c>
      <c r="V33" s="17">
        <f t="shared" si="4"/>
        <v>1.6231</v>
      </c>
      <c r="W33" s="74">
        <v>2.7431000000000001</v>
      </c>
      <c r="X33" s="74">
        <v>13.179799999999998</v>
      </c>
      <c r="Y33" s="74">
        <v>39.332500000000003</v>
      </c>
      <c r="Z33" s="74">
        <v>1.6231</v>
      </c>
      <c r="AA33" s="17">
        <f t="shared" si="5"/>
        <v>1.7297</v>
      </c>
      <c r="AB33" s="74">
        <v>3.1209000000000002</v>
      </c>
      <c r="AC33" s="74">
        <v>1.7061999999999999</v>
      </c>
      <c r="AD33" s="74">
        <v>1.2327999999999999</v>
      </c>
      <c r="AE33" s="74">
        <v>1.7297</v>
      </c>
      <c r="AF33" s="17">
        <f t="shared" si="6"/>
        <v>2.4762</v>
      </c>
      <c r="AG33" s="74">
        <v>1.7922</v>
      </c>
      <c r="AH33" s="74">
        <v>1.6765999999999999</v>
      </c>
      <c r="AI33" s="74">
        <v>5.6603999999999992</v>
      </c>
      <c r="AJ33" s="74">
        <v>2.4762</v>
      </c>
      <c r="AK33" s="17">
        <f t="shared" si="7"/>
        <v>1.4927000000000001</v>
      </c>
      <c r="AL33" s="74">
        <v>83.882000000000005</v>
      </c>
      <c r="AM33" s="74">
        <v>91.263499999999993</v>
      </c>
      <c r="AN33" s="74">
        <v>123.215</v>
      </c>
      <c r="AO33" s="74">
        <v>1.4927000000000001</v>
      </c>
    </row>
    <row r="34" spans="1:41" s="131" customFormat="1" ht="12.75" customHeight="1">
      <c r="A34" s="73" t="s">
        <v>2893</v>
      </c>
      <c r="B34" s="17">
        <f t="shared" si="0"/>
        <v>169.5789</v>
      </c>
      <c r="C34" s="74">
        <v>9.7349999999999994</v>
      </c>
      <c r="D34" s="74">
        <v>9.7452999999999985</v>
      </c>
      <c r="E34" s="74">
        <v>8.7266000000000012</v>
      </c>
      <c r="F34" s="74">
        <v>169.5789</v>
      </c>
      <c r="G34" s="17">
        <f t="shared" si="1"/>
        <v>201.02199999999999</v>
      </c>
      <c r="H34" s="74">
        <v>10.2315</v>
      </c>
      <c r="I34" s="74">
        <v>12.8233</v>
      </c>
      <c r="J34" s="74">
        <v>9.8091000000000008</v>
      </c>
      <c r="K34" s="74">
        <v>201.02199999999999</v>
      </c>
      <c r="L34" s="17">
        <f t="shared" si="2"/>
        <v>165.93079999999998</v>
      </c>
      <c r="M34" s="74">
        <v>5.3070000000000004</v>
      </c>
      <c r="N34" s="74">
        <v>6.7431999999999999</v>
      </c>
      <c r="O34" s="74">
        <v>8.0161999999999995</v>
      </c>
      <c r="P34" s="74">
        <v>165.93079999999998</v>
      </c>
      <c r="Q34" s="17">
        <f t="shared" si="3"/>
        <v>139.90820000000002</v>
      </c>
      <c r="R34" s="74">
        <v>11.8996</v>
      </c>
      <c r="S34" s="74">
        <v>12.470600000000001</v>
      </c>
      <c r="T34" s="74">
        <v>13.858700000000001</v>
      </c>
      <c r="U34" s="74">
        <v>139.90820000000002</v>
      </c>
      <c r="V34" s="17">
        <f t="shared" si="4"/>
        <v>132.32249999999999</v>
      </c>
      <c r="W34" s="74">
        <v>18.001099999999997</v>
      </c>
      <c r="X34" s="74">
        <v>10.588899999999999</v>
      </c>
      <c r="Y34" s="74">
        <v>9.4007999999999985</v>
      </c>
      <c r="Z34" s="74">
        <v>132.32249999999999</v>
      </c>
      <c r="AA34" s="17">
        <f t="shared" si="5"/>
        <v>125.7248</v>
      </c>
      <c r="AB34" s="74">
        <v>8.7354000000000003</v>
      </c>
      <c r="AC34" s="74">
        <v>11.100100000000001</v>
      </c>
      <c r="AD34" s="74">
        <v>9.0228000000000002</v>
      </c>
      <c r="AE34" s="74">
        <v>125.7248</v>
      </c>
      <c r="AF34" s="17">
        <f t="shared" si="6"/>
        <v>113.3661</v>
      </c>
      <c r="AG34" s="74">
        <v>7.3262</v>
      </c>
      <c r="AH34" s="74">
        <v>9.7750000000000004</v>
      </c>
      <c r="AI34" s="74">
        <v>12.5426</v>
      </c>
      <c r="AJ34" s="74">
        <v>113.3661</v>
      </c>
      <c r="AK34" s="17">
        <f t="shared" si="7"/>
        <v>115.126</v>
      </c>
      <c r="AL34" s="74">
        <v>7.8306000000000004</v>
      </c>
      <c r="AM34" s="74">
        <v>12.7227</v>
      </c>
      <c r="AN34" s="74">
        <v>10.783899999999999</v>
      </c>
      <c r="AO34" s="74">
        <v>115.126</v>
      </c>
    </row>
    <row r="35" spans="1:41" s="131" customFormat="1" ht="12.75" customHeight="1">
      <c r="A35" s="253" t="s">
        <v>2898</v>
      </c>
      <c r="B35" s="17">
        <f t="shared" si="0"/>
        <v>122.1155</v>
      </c>
      <c r="C35" s="74">
        <v>158.04660000000001</v>
      </c>
      <c r="D35" s="74">
        <v>123.5592</v>
      </c>
      <c r="E35" s="74">
        <v>132.3116</v>
      </c>
      <c r="F35" s="74">
        <v>122.1155</v>
      </c>
      <c r="G35" s="17">
        <f t="shared" si="1"/>
        <v>133.82760000000002</v>
      </c>
      <c r="H35" s="74">
        <v>199.84120000000001</v>
      </c>
      <c r="I35" s="74">
        <v>93.338200000000001</v>
      </c>
      <c r="J35" s="74">
        <v>60.567999999999998</v>
      </c>
      <c r="K35" s="74">
        <v>133.82760000000002</v>
      </c>
      <c r="L35" s="17">
        <f t="shared" si="2"/>
        <v>140.02720000000002</v>
      </c>
      <c r="M35" s="74">
        <v>106.3665</v>
      </c>
      <c r="N35" s="74">
        <v>134.31299999999999</v>
      </c>
      <c r="O35" s="74">
        <v>192.3777</v>
      </c>
      <c r="P35" s="74">
        <v>140.02720000000002</v>
      </c>
      <c r="Q35" s="17">
        <f t="shared" si="3"/>
        <v>102.0655</v>
      </c>
      <c r="R35" s="74">
        <v>110.5778</v>
      </c>
      <c r="S35" s="74">
        <v>161.96950000000001</v>
      </c>
      <c r="T35" s="74">
        <v>182.26270000000002</v>
      </c>
      <c r="U35" s="74">
        <v>102.0655</v>
      </c>
      <c r="V35" s="17">
        <f t="shared" si="4"/>
        <v>190.64760000000001</v>
      </c>
      <c r="W35" s="74">
        <v>163.52789999999999</v>
      </c>
      <c r="X35" s="74">
        <v>117.36799999999999</v>
      </c>
      <c r="Y35" s="74">
        <v>309.57900000000001</v>
      </c>
      <c r="Z35" s="74">
        <v>190.64760000000001</v>
      </c>
      <c r="AA35" s="17">
        <f t="shared" si="5"/>
        <v>503.64859999999999</v>
      </c>
      <c r="AB35" s="74">
        <v>151.9794</v>
      </c>
      <c r="AC35" s="74">
        <v>435.65359999999998</v>
      </c>
      <c r="AD35" s="74">
        <v>380.21170000000001</v>
      </c>
      <c r="AE35" s="74">
        <v>503.64859999999999</v>
      </c>
      <c r="AF35" s="17">
        <f t="shared" si="6"/>
        <v>337.50579999999997</v>
      </c>
      <c r="AG35" s="74">
        <v>654.16380000000004</v>
      </c>
      <c r="AH35" s="74">
        <v>829.75840000000005</v>
      </c>
      <c r="AI35" s="74">
        <v>740.22900000000004</v>
      </c>
      <c r="AJ35" s="74">
        <v>337.50579999999997</v>
      </c>
      <c r="AK35" s="17">
        <f t="shared" si="7"/>
        <v>1129.6108000000002</v>
      </c>
      <c r="AL35" s="74">
        <v>474.78050000000002</v>
      </c>
      <c r="AM35" s="74">
        <v>694.04300000000001</v>
      </c>
      <c r="AN35" s="74">
        <v>1140.3765000000001</v>
      </c>
      <c r="AO35" s="74">
        <v>1129.6108000000002</v>
      </c>
    </row>
    <row r="36" spans="1:41" s="131" customFormat="1" ht="32.25" customHeight="1">
      <c r="A36" s="75" t="s">
        <v>3058</v>
      </c>
      <c r="B36" s="17">
        <f t="shared" si="0"/>
        <v>108.20960000000001</v>
      </c>
      <c r="C36" s="74">
        <v>137.83410000000001</v>
      </c>
      <c r="D36" s="74">
        <v>58.640500000000003</v>
      </c>
      <c r="E36" s="74">
        <v>84.042299999999997</v>
      </c>
      <c r="F36" s="74">
        <v>108.20960000000001</v>
      </c>
      <c r="G36" s="17">
        <f t="shared" si="1"/>
        <v>67.194699999999997</v>
      </c>
      <c r="H36" s="74">
        <v>130.60580000000002</v>
      </c>
      <c r="I36" s="74">
        <v>93.651600000000002</v>
      </c>
      <c r="J36" s="74">
        <v>116.3549</v>
      </c>
      <c r="K36" s="74">
        <v>67.194699999999997</v>
      </c>
      <c r="L36" s="17">
        <f t="shared" si="2"/>
        <v>59.762900000000002</v>
      </c>
      <c r="M36" s="74">
        <v>117.477</v>
      </c>
      <c r="N36" s="74">
        <v>97.584399999999988</v>
      </c>
      <c r="O36" s="74">
        <v>60.6297</v>
      </c>
      <c r="P36" s="74">
        <v>59.762900000000002</v>
      </c>
      <c r="Q36" s="17">
        <f t="shared" si="3"/>
        <v>231.86120000000003</v>
      </c>
      <c r="R36" s="74">
        <v>42.444300000000005</v>
      </c>
      <c r="S36" s="74">
        <v>41.943599999999996</v>
      </c>
      <c r="T36" s="74">
        <v>42.964599999999997</v>
      </c>
      <c r="U36" s="74">
        <v>231.86120000000003</v>
      </c>
      <c r="V36" s="17">
        <f t="shared" si="4"/>
        <v>116.7745</v>
      </c>
      <c r="W36" s="74">
        <v>81.9786</v>
      </c>
      <c r="X36" s="74">
        <v>73.501899999999992</v>
      </c>
      <c r="Y36" s="74">
        <v>73.650999999999996</v>
      </c>
      <c r="Z36" s="74">
        <v>116.7745</v>
      </c>
      <c r="AA36" s="17">
        <f t="shared" si="5"/>
        <v>70.853399999999993</v>
      </c>
      <c r="AB36" s="74">
        <v>54.183300000000003</v>
      </c>
      <c r="AC36" s="74">
        <v>35.2181</v>
      </c>
      <c r="AD36" s="74">
        <v>61.318599999999996</v>
      </c>
      <c r="AE36" s="74">
        <v>70.853399999999993</v>
      </c>
      <c r="AF36" s="17">
        <f t="shared" si="6"/>
        <v>111.39960000000001</v>
      </c>
      <c r="AG36" s="74">
        <v>52.819000000000003</v>
      </c>
      <c r="AH36" s="74">
        <v>45.409399999999998</v>
      </c>
      <c r="AI36" s="74">
        <v>66.348199999999991</v>
      </c>
      <c r="AJ36" s="74">
        <v>111.39960000000001</v>
      </c>
      <c r="AK36" s="17">
        <f t="shared" si="7"/>
        <v>198.99590000000001</v>
      </c>
      <c r="AL36" s="74">
        <v>63.6753</v>
      </c>
      <c r="AM36" s="74">
        <v>78.919399999999996</v>
      </c>
      <c r="AN36" s="74">
        <v>330.61369999999999</v>
      </c>
      <c r="AO36" s="74">
        <v>198.99590000000001</v>
      </c>
    </row>
    <row r="37" spans="1:41" s="131" customFormat="1" ht="12.75" customHeight="1">
      <c r="A37" s="73" t="s">
        <v>2901</v>
      </c>
      <c r="B37" s="17">
        <f t="shared" si="0"/>
        <v>6.6266000000000007</v>
      </c>
      <c r="C37" s="74">
        <v>15.359</v>
      </c>
      <c r="D37" s="74">
        <v>26.4331</v>
      </c>
      <c r="E37" s="74">
        <v>7.3784999999999998</v>
      </c>
      <c r="F37" s="74">
        <v>6.6266000000000007</v>
      </c>
      <c r="G37" s="17">
        <f t="shared" si="1"/>
        <v>25.0716</v>
      </c>
      <c r="H37" s="74">
        <v>8.6637000000000004</v>
      </c>
      <c r="I37" s="74">
        <v>9.7682000000000002</v>
      </c>
      <c r="J37" s="74">
        <v>6.9112999999999998</v>
      </c>
      <c r="K37" s="74">
        <v>25.0716</v>
      </c>
      <c r="L37" s="17">
        <f t="shared" si="2"/>
        <v>27.053599999999999</v>
      </c>
      <c r="M37" s="74">
        <v>19.805</v>
      </c>
      <c r="N37" s="74">
        <v>24.039900000000003</v>
      </c>
      <c r="O37" s="74">
        <v>27.729099999999999</v>
      </c>
      <c r="P37" s="74">
        <v>27.053599999999999</v>
      </c>
      <c r="Q37" s="17">
        <f t="shared" si="3"/>
        <v>72.988399999999999</v>
      </c>
      <c r="R37" s="74">
        <v>30.138900000000003</v>
      </c>
      <c r="S37" s="74">
        <v>36.123199999999997</v>
      </c>
      <c r="T37" s="74">
        <v>33.238599999999998</v>
      </c>
      <c r="U37" s="74">
        <v>72.988399999999999</v>
      </c>
      <c r="V37" s="17">
        <f t="shared" si="4"/>
        <v>9.825899999999999</v>
      </c>
      <c r="W37" s="74">
        <v>74.865499999999997</v>
      </c>
      <c r="X37" s="74">
        <v>26.2073</v>
      </c>
      <c r="Y37" s="74">
        <v>27.939599999999999</v>
      </c>
      <c r="Z37" s="74">
        <v>9.825899999999999</v>
      </c>
      <c r="AA37" s="17">
        <f t="shared" si="5"/>
        <v>26.332099999999997</v>
      </c>
      <c r="AB37" s="74">
        <v>9.2883999999999993</v>
      </c>
      <c r="AC37" s="74">
        <v>11.252799999999999</v>
      </c>
      <c r="AD37" s="74">
        <v>28.275200000000002</v>
      </c>
      <c r="AE37" s="74">
        <v>26.332099999999997</v>
      </c>
      <c r="AF37" s="17">
        <f t="shared" si="6"/>
        <v>20.2484</v>
      </c>
      <c r="AG37" s="74">
        <v>23.142400000000002</v>
      </c>
      <c r="AH37" s="74">
        <v>25.869299999999999</v>
      </c>
      <c r="AI37" s="74">
        <v>40.8429</v>
      </c>
      <c r="AJ37" s="74">
        <v>20.2484</v>
      </c>
      <c r="AK37" s="17">
        <f t="shared" si="7"/>
        <v>72.45689999999999</v>
      </c>
      <c r="AL37" s="74">
        <v>25.896699999999999</v>
      </c>
      <c r="AM37" s="74">
        <v>29.021699999999999</v>
      </c>
      <c r="AN37" s="74">
        <v>33.976900000000001</v>
      </c>
      <c r="AO37" s="74">
        <v>72.45689999999999</v>
      </c>
    </row>
    <row r="38" spans="1:41" s="131" customFormat="1" ht="25.5">
      <c r="A38" s="75" t="s">
        <v>2903</v>
      </c>
      <c r="B38" s="17">
        <f t="shared" si="0"/>
        <v>158.0898</v>
      </c>
      <c r="C38" s="74">
        <v>137.1327</v>
      </c>
      <c r="D38" s="74">
        <v>154.2525</v>
      </c>
      <c r="E38" s="74">
        <v>157.3921</v>
      </c>
      <c r="F38" s="74">
        <v>158.0898</v>
      </c>
      <c r="G38" s="17">
        <f t="shared" si="1"/>
        <v>149.3365</v>
      </c>
      <c r="H38" s="74">
        <v>161.6251</v>
      </c>
      <c r="I38" s="74">
        <v>157.59229999999999</v>
      </c>
      <c r="J38" s="74">
        <v>161.91249999999999</v>
      </c>
      <c r="K38" s="74">
        <v>149.3365</v>
      </c>
      <c r="L38" s="17">
        <f t="shared" si="2"/>
        <v>153.23750000000001</v>
      </c>
      <c r="M38" s="74">
        <v>146.01270000000002</v>
      </c>
      <c r="N38" s="74">
        <v>150.24539999999999</v>
      </c>
      <c r="O38" s="74">
        <v>151.32239999999999</v>
      </c>
      <c r="P38" s="74">
        <v>153.23750000000001</v>
      </c>
      <c r="Q38" s="17">
        <f t="shared" si="3"/>
        <v>118.05680000000001</v>
      </c>
      <c r="R38" s="74">
        <v>152.35489999999999</v>
      </c>
      <c r="S38" s="74">
        <v>150.72820000000002</v>
      </c>
      <c r="T38" s="74">
        <v>157.6131</v>
      </c>
      <c r="U38" s="74">
        <v>118.05680000000001</v>
      </c>
      <c r="V38" s="17">
        <f t="shared" si="4"/>
        <v>203.52620000000002</v>
      </c>
      <c r="W38" s="74">
        <v>165.6722</v>
      </c>
      <c r="X38" s="74">
        <v>161.84200000000001</v>
      </c>
      <c r="Y38" s="74">
        <v>196.25049999999999</v>
      </c>
      <c r="Z38" s="74">
        <v>203.52620000000002</v>
      </c>
      <c r="AA38" s="17">
        <f t="shared" si="5"/>
        <v>131.6276</v>
      </c>
      <c r="AB38" s="74">
        <v>69.380300000000005</v>
      </c>
      <c r="AC38" s="74">
        <v>211.80689999999998</v>
      </c>
      <c r="AD38" s="74">
        <v>276.96899999999999</v>
      </c>
      <c r="AE38" s="74">
        <v>131.6276</v>
      </c>
      <c r="AF38" s="17">
        <f t="shared" si="6"/>
        <v>176.08949999999999</v>
      </c>
      <c r="AG38" s="74">
        <v>129.58269999999999</v>
      </c>
      <c r="AH38" s="74">
        <v>263.63920000000002</v>
      </c>
      <c r="AI38" s="74">
        <v>350.6388</v>
      </c>
      <c r="AJ38" s="74">
        <v>176.08949999999999</v>
      </c>
      <c r="AK38" s="17">
        <f t="shared" si="7"/>
        <v>506.17940000000004</v>
      </c>
      <c r="AL38" s="74">
        <v>56.637300000000003</v>
      </c>
      <c r="AM38" s="74">
        <v>226.95590000000001</v>
      </c>
      <c r="AN38" s="74">
        <v>246.1207</v>
      </c>
      <c r="AO38" s="74">
        <v>506.17940000000004</v>
      </c>
    </row>
    <row r="39" spans="1:41" s="131" customFormat="1" ht="12.75" customHeight="1">
      <c r="A39" s="253" t="s">
        <v>2980</v>
      </c>
      <c r="B39" s="17">
        <f t="shared" si="0"/>
        <v>19.30070000000007</v>
      </c>
      <c r="C39" s="14">
        <v>13.574500000000057</v>
      </c>
      <c r="D39" s="14">
        <v>15.059399999999901</v>
      </c>
      <c r="E39" s="14">
        <v>13.234099999999948</v>
      </c>
      <c r="F39" s="14">
        <v>19.30070000000007</v>
      </c>
      <c r="G39" s="17">
        <f t="shared" si="1"/>
        <v>44.175600000000124</v>
      </c>
      <c r="H39" s="14">
        <v>11.302299999999901</v>
      </c>
      <c r="I39" s="14">
        <v>20.717000000000088</v>
      </c>
      <c r="J39" s="14">
        <v>24.579600000000124</v>
      </c>
      <c r="K39" s="14">
        <v>44.175600000000124</v>
      </c>
      <c r="L39" s="17">
        <f t="shared" si="2"/>
        <v>34.609900000000003</v>
      </c>
      <c r="M39" s="14">
        <v>23.441299999999998</v>
      </c>
      <c r="N39" s="14">
        <v>55.833500000000001</v>
      </c>
      <c r="O39" s="14">
        <v>37.517300000000006</v>
      </c>
      <c r="P39" s="14">
        <v>34.609900000000003</v>
      </c>
      <c r="Q39" s="17">
        <f t="shared" si="3"/>
        <v>41.404900000000005</v>
      </c>
      <c r="R39" s="14">
        <v>33.598399999999998</v>
      </c>
      <c r="S39" s="14">
        <v>13.707199999999998</v>
      </c>
      <c r="T39" s="14">
        <v>12.656000000000001</v>
      </c>
      <c r="U39" s="14">
        <v>41.404900000000005</v>
      </c>
      <c r="V39" s="17">
        <f t="shared" si="4"/>
        <v>6.26</v>
      </c>
      <c r="W39" s="14">
        <v>24.959099999999999</v>
      </c>
      <c r="X39" s="14">
        <v>29.1858</v>
      </c>
      <c r="Y39" s="14">
        <v>29.864599999999999</v>
      </c>
      <c r="Z39" s="14">
        <v>6.26</v>
      </c>
      <c r="AA39" s="17">
        <f t="shared" si="5"/>
        <v>7.7568999999999999</v>
      </c>
      <c r="AB39" s="14">
        <v>6.4255000000000004</v>
      </c>
      <c r="AC39" s="14">
        <v>7.8229000000000006</v>
      </c>
      <c r="AD39" s="14">
        <v>7.940900000000001</v>
      </c>
      <c r="AE39" s="14">
        <v>7.7568999999999999</v>
      </c>
      <c r="AF39" s="17">
        <f t="shared" si="6"/>
        <v>25.852800000000002</v>
      </c>
      <c r="AG39" s="14">
        <v>18.4436</v>
      </c>
      <c r="AH39" s="14">
        <v>36.090000000000003</v>
      </c>
      <c r="AI39" s="14">
        <v>49.4054</v>
      </c>
      <c r="AJ39" s="14">
        <v>25.852800000000002</v>
      </c>
      <c r="AK39" s="17">
        <f t="shared" si="7"/>
        <v>23.511500000000012</v>
      </c>
      <c r="AL39" s="14">
        <v>16.357199999999743</v>
      </c>
      <c r="AM39" s="14">
        <v>16.049099999999754</v>
      </c>
      <c r="AN39" s="14">
        <v>36.52190000000013</v>
      </c>
      <c r="AO39" s="14">
        <v>23.511500000000012</v>
      </c>
    </row>
    <row r="40" spans="1:41" s="131" customFormat="1" ht="5.0999999999999996" customHeight="1">
      <c r="A40" s="6"/>
      <c r="B40" s="14"/>
      <c r="C40" s="17"/>
      <c r="D40" s="17"/>
      <c r="E40" s="17"/>
      <c r="F40" s="17"/>
      <c r="G40" s="14"/>
      <c r="H40" s="17"/>
      <c r="I40" s="17"/>
      <c r="J40" s="17"/>
      <c r="K40" s="17"/>
      <c r="L40" s="14"/>
      <c r="M40" s="17"/>
      <c r="N40" s="17"/>
      <c r="O40" s="17"/>
      <c r="P40" s="17"/>
      <c r="Q40" s="14"/>
      <c r="R40" s="17"/>
      <c r="S40" s="17"/>
      <c r="T40" s="17"/>
      <c r="U40" s="17"/>
      <c r="V40" s="14"/>
      <c r="W40" s="17"/>
      <c r="X40" s="17"/>
      <c r="Y40" s="17"/>
      <c r="Z40" s="17"/>
      <c r="AA40" s="14"/>
      <c r="AB40" s="17"/>
      <c r="AC40" s="17"/>
      <c r="AD40" s="17"/>
      <c r="AE40" s="17"/>
      <c r="AF40" s="14"/>
      <c r="AG40" s="17"/>
      <c r="AH40" s="17"/>
      <c r="AI40" s="17"/>
      <c r="AJ40" s="17"/>
      <c r="AK40" s="14"/>
      <c r="AL40" s="17"/>
      <c r="AM40" s="17"/>
      <c r="AN40" s="17"/>
      <c r="AO40" s="17"/>
    </row>
    <row r="41" spans="1:41" s="134" customFormat="1" ht="12.75" customHeight="1">
      <c r="A41" s="255" t="s">
        <v>3072</v>
      </c>
      <c r="B41" s="77">
        <f t="shared" si="0"/>
        <v>1971.6031</v>
      </c>
      <c r="C41" s="76">
        <v>1834.4151999999999</v>
      </c>
      <c r="D41" s="76">
        <v>1919.8544999999999</v>
      </c>
      <c r="E41" s="76">
        <v>1534.4002</v>
      </c>
      <c r="F41" s="76">
        <v>1971.6031</v>
      </c>
      <c r="G41" s="77">
        <f t="shared" si="1"/>
        <v>1965.4757999999999</v>
      </c>
      <c r="H41" s="76">
        <v>1996.8588</v>
      </c>
      <c r="I41" s="76">
        <v>1886.9845</v>
      </c>
      <c r="J41" s="76">
        <v>1750.2088000000001</v>
      </c>
      <c r="K41" s="76">
        <v>1965.4757999999999</v>
      </c>
      <c r="L41" s="77">
        <f>P41</f>
        <v>2396.1219000000001</v>
      </c>
      <c r="M41" s="76">
        <v>1558.3994</v>
      </c>
      <c r="N41" s="76">
        <v>1838.2328</v>
      </c>
      <c r="O41" s="76">
        <v>2287.6005</v>
      </c>
      <c r="P41" s="76">
        <v>2396.1219000000001</v>
      </c>
      <c r="Q41" s="77">
        <f t="shared" si="3"/>
        <v>2558.5772999999999</v>
      </c>
      <c r="R41" s="76">
        <v>1734.1375</v>
      </c>
      <c r="S41" s="76">
        <v>1617.434</v>
      </c>
      <c r="T41" s="76">
        <v>2656.1552000000001</v>
      </c>
      <c r="U41" s="76">
        <v>2558.5772999999999</v>
      </c>
      <c r="V41" s="77">
        <f t="shared" si="4"/>
        <v>2622.1821</v>
      </c>
      <c r="W41" s="76">
        <v>2015.0192</v>
      </c>
      <c r="X41" s="76">
        <v>2069.6638000000003</v>
      </c>
      <c r="Y41" s="76">
        <v>2107.4087000000004</v>
      </c>
      <c r="Z41" s="76">
        <v>2622.1821</v>
      </c>
      <c r="AA41" s="77">
        <f t="shared" si="5"/>
        <v>2309.6662000000001</v>
      </c>
      <c r="AB41" s="76">
        <v>2052.9246000000003</v>
      </c>
      <c r="AC41" s="76">
        <v>1852.3591000000001</v>
      </c>
      <c r="AD41" s="76">
        <v>1774.7958999999998</v>
      </c>
      <c r="AE41" s="76">
        <v>2309.6662000000001</v>
      </c>
      <c r="AF41" s="77">
        <f t="shared" si="6"/>
        <v>2752.8757999999998</v>
      </c>
      <c r="AG41" s="76">
        <v>2022.1316999999999</v>
      </c>
      <c r="AH41" s="76">
        <v>1928.8889999999999</v>
      </c>
      <c r="AI41" s="76">
        <v>2084.0250000000001</v>
      </c>
      <c r="AJ41" s="76">
        <v>2752.8757999999998</v>
      </c>
      <c r="AK41" s="77">
        <f t="shared" si="7"/>
        <v>2773.7910000000002</v>
      </c>
      <c r="AL41" s="76">
        <v>2887.7852000000003</v>
      </c>
      <c r="AM41" s="76">
        <v>2599.2734999999998</v>
      </c>
      <c r="AN41" s="76">
        <v>2357.2456000000002</v>
      </c>
      <c r="AO41" s="76">
        <v>2773.7910000000002</v>
      </c>
    </row>
    <row r="42" spans="1:41" s="134" customFormat="1" ht="12.75" customHeight="1">
      <c r="A42" s="250" t="s">
        <v>2892</v>
      </c>
      <c r="B42" s="77"/>
      <c r="C42" s="14"/>
      <c r="D42" s="14"/>
      <c r="E42" s="14"/>
      <c r="F42" s="14"/>
      <c r="G42" s="77"/>
      <c r="H42" s="14"/>
      <c r="I42" s="14"/>
      <c r="J42" s="14"/>
      <c r="K42" s="14"/>
      <c r="L42" s="77"/>
      <c r="M42" s="14"/>
      <c r="N42" s="14"/>
      <c r="O42" s="14"/>
      <c r="P42" s="14"/>
      <c r="Q42" s="77"/>
      <c r="R42" s="14"/>
      <c r="S42" s="14"/>
      <c r="T42" s="14"/>
      <c r="U42" s="14"/>
      <c r="V42" s="77"/>
      <c r="W42" s="14"/>
      <c r="X42" s="14"/>
      <c r="Y42" s="14"/>
      <c r="Z42" s="14"/>
      <c r="AA42" s="77"/>
      <c r="AB42" s="14"/>
      <c r="AC42" s="14"/>
      <c r="AD42" s="14"/>
      <c r="AE42" s="14"/>
      <c r="AF42" s="77"/>
      <c r="AG42" s="14"/>
      <c r="AH42" s="14"/>
      <c r="AI42" s="14"/>
      <c r="AJ42" s="14"/>
      <c r="AK42" s="77"/>
      <c r="AL42" s="14"/>
      <c r="AM42" s="14"/>
      <c r="AN42" s="14"/>
      <c r="AO42" s="14"/>
    </row>
    <row r="43" spans="1:41" s="134" customFormat="1" ht="12.75" customHeight="1">
      <c r="A43" s="73" t="s">
        <v>2895</v>
      </c>
      <c r="B43" s="15">
        <f t="shared" si="0"/>
        <v>306.51830000000001</v>
      </c>
      <c r="C43" s="74">
        <v>339.2919</v>
      </c>
      <c r="D43" s="74">
        <v>416.36529999999999</v>
      </c>
      <c r="E43" s="74">
        <v>240.4699</v>
      </c>
      <c r="F43" s="74">
        <v>306.51830000000001</v>
      </c>
      <c r="G43" s="15">
        <f t="shared" si="1"/>
        <v>460.41840000000002</v>
      </c>
      <c r="H43" s="74">
        <v>501.15940000000001</v>
      </c>
      <c r="I43" s="74">
        <v>333.08019999999999</v>
      </c>
      <c r="J43" s="74">
        <v>332.73590000000002</v>
      </c>
      <c r="K43" s="74">
        <v>460.41840000000002</v>
      </c>
      <c r="L43" s="15">
        <f>P43</f>
        <v>85.691299999999998</v>
      </c>
      <c r="M43" s="74">
        <v>277.54849999999999</v>
      </c>
      <c r="N43" s="74">
        <v>211.1276</v>
      </c>
      <c r="O43" s="74">
        <v>612.58719999999994</v>
      </c>
      <c r="P43" s="74">
        <v>85.691299999999998</v>
      </c>
      <c r="Q43" s="15">
        <f t="shared" si="3"/>
        <v>81.734899999999996</v>
      </c>
      <c r="R43" s="74">
        <v>66.961799999999997</v>
      </c>
      <c r="S43" s="74">
        <v>77.311899999999994</v>
      </c>
      <c r="T43" s="74">
        <v>108.36139999999999</v>
      </c>
      <c r="U43" s="74">
        <v>81.734899999999996</v>
      </c>
      <c r="V43" s="15">
        <f t="shared" si="4"/>
        <v>133.44070000000002</v>
      </c>
      <c r="W43" s="74">
        <v>63.105899999999998</v>
      </c>
      <c r="X43" s="74">
        <v>112.14789999999999</v>
      </c>
      <c r="Y43" s="74">
        <v>76.856200000000001</v>
      </c>
      <c r="Z43" s="74">
        <v>133.44070000000002</v>
      </c>
      <c r="AA43" s="15">
        <f t="shared" si="5"/>
        <v>72.651899999999998</v>
      </c>
      <c r="AB43" s="74">
        <v>141.83579999999998</v>
      </c>
      <c r="AC43" s="74">
        <v>150.61199999999999</v>
      </c>
      <c r="AD43" s="74">
        <v>153.70329999999998</v>
      </c>
      <c r="AE43" s="74">
        <v>72.651899999999998</v>
      </c>
      <c r="AF43" s="15">
        <f t="shared" si="6"/>
        <v>56.520900000000005</v>
      </c>
      <c r="AG43" s="74">
        <v>66.436300000000003</v>
      </c>
      <c r="AH43" s="74">
        <v>70.099100000000007</v>
      </c>
      <c r="AI43" s="74">
        <v>62.7607</v>
      </c>
      <c r="AJ43" s="74">
        <v>56.520900000000005</v>
      </c>
      <c r="AK43" s="15">
        <f t="shared" si="7"/>
        <v>182.62520000000001</v>
      </c>
      <c r="AL43" s="74">
        <v>108.9669</v>
      </c>
      <c r="AM43" s="74">
        <v>102.6724</v>
      </c>
      <c r="AN43" s="74">
        <v>88.801000000000002</v>
      </c>
      <c r="AO43" s="74">
        <v>182.62520000000001</v>
      </c>
    </row>
    <row r="44" spans="1:41" s="134" customFormat="1" ht="12.75" customHeight="1">
      <c r="A44" s="73" t="s">
        <v>2896</v>
      </c>
      <c r="B44" s="15">
        <f t="shared" si="0"/>
        <v>1251.4169999999999</v>
      </c>
      <c r="C44" s="74">
        <v>1203.008</v>
      </c>
      <c r="D44" s="17">
        <v>1089.6291000000001</v>
      </c>
      <c r="E44" s="17">
        <v>1083.1034999999999</v>
      </c>
      <c r="F44" s="17">
        <v>1251.4169999999999</v>
      </c>
      <c r="G44" s="15">
        <f t="shared" si="1"/>
        <v>1295.6306000000002</v>
      </c>
      <c r="H44" s="74">
        <v>1071.6968999999999</v>
      </c>
      <c r="I44" s="17">
        <v>1194.9860000000001</v>
      </c>
      <c r="J44" s="17">
        <v>1215.1759999999999</v>
      </c>
      <c r="K44" s="17">
        <v>1295.6306000000002</v>
      </c>
      <c r="L44" s="15">
        <f t="shared" ref="L44:L54" si="8">P44</f>
        <v>1677.4408999999998</v>
      </c>
      <c r="M44" s="74">
        <v>1094.7136</v>
      </c>
      <c r="N44" s="17">
        <v>1266.1918000000001</v>
      </c>
      <c r="O44" s="17">
        <v>1191.8341</v>
      </c>
      <c r="P44" s="17">
        <v>1677.4408999999998</v>
      </c>
      <c r="Q44" s="15">
        <f t="shared" si="3"/>
        <v>1796.9776000000002</v>
      </c>
      <c r="R44" s="74">
        <v>1419.6036000000001</v>
      </c>
      <c r="S44" s="17">
        <v>1375.5817</v>
      </c>
      <c r="T44" s="17">
        <v>1955.7327</v>
      </c>
      <c r="U44" s="17">
        <v>1796.9776000000002</v>
      </c>
      <c r="V44" s="15">
        <f t="shared" si="4"/>
        <v>2185.4166</v>
      </c>
      <c r="W44" s="74">
        <v>1651.2782999999999</v>
      </c>
      <c r="X44" s="17">
        <v>1706.1156000000001</v>
      </c>
      <c r="Y44" s="17">
        <v>1780.7026000000001</v>
      </c>
      <c r="Z44" s="17">
        <v>2185.4166</v>
      </c>
      <c r="AA44" s="15">
        <f t="shared" si="5"/>
        <v>1825.0518</v>
      </c>
      <c r="AB44" s="74">
        <v>1854.6681999999998</v>
      </c>
      <c r="AC44" s="17">
        <v>1591.7511000000002</v>
      </c>
      <c r="AD44" s="17">
        <v>1476.5461</v>
      </c>
      <c r="AE44" s="17">
        <v>1825.0518</v>
      </c>
      <c r="AF44" s="15">
        <f t="shared" si="6"/>
        <v>2305.4353999999998</v>
      </c>
      <c r="AG44" s="74">
        <v>1712.8293999999999</v>
      </c>
      <c r="AH44" s="17">
        <v>1672.8787</v>
      </c>
      <c r="AI44" s="17">
        <v>1857.1308000000001</v>
      </c>
      <c r="AJ44" s="17">
        <v>2305.4353999999998</v>
      </c>
      <c r="AK44" s="15">
        <f t="shared" si="7"/>
        <v>2323.7392</v>
      </c>
      <c r="AL44" s="74">
        <v>2459.7282999999998</v>
      </c>
      <c r="AM44" s="17">
        <v>2234.5032000000001</v>
      </c>
      <c r="AN44" s="17">
        <v>1962.8915999999999</v>
      </c>
      <c r="AO44" s="17">
        <v>2323.7392</v>
      </c>
    </row>
    <row r="45" spans="1:41" s="134" customFormat="1" ht="12.75" customHeight="1">
      <c r="A45" s="251" t="s">
        <v>3069</v>
      </c>
      <c r="B45" s="15">
        <f t="shared" si="0"/>
        <v>133.11089999999999</v>
      </c>
      <c r="C45" s="74">
        <v>134.33240000000001</v>
      </c>
      <c r="D45" s="74">
        <v>112.1087</v>
      </c>
      <c r="E45" s="74">
        <v>82.999600000000001</v>
      </c>
      <c r="F45" s="74">
        <v>133.11089999999999</v>
      </c>
      <c r="G45" s="15">
        <f t="shared" si="1"/>
        <v>148.29170000000002</v>
      </c>
      <c r="H45" s="74">
        <v>111.3235</v>
      </c>
      <c r="I45" s="74">
        <v>117.0167</v>
      </c>
      <c r="J45" s="74">
        <v>120.2762</v>
      </c>
      <c r="K45" s="74">
        <v>148.29170000000002</v>
      </c>
      <c r="L45" s="15">
        <f t="shared" si="8"/>
        <v>207.24710000000002</v>
      </c>
      <c r="M45" s="74">
        <v>167.11020000000002</v>
      </c>
      <c r="N45" s="74">
        <v>156.9599</v>
      </c>
      <c r="O45" s="74">
        <v>107.3669</v>
      </c>
      <c r="P45" s="74">
        <v>207.24710000000002</v>
      </c>
      <c r="Q45" s="15">
        <f t="shared" si="3"/>
        <v>167.37029999999999</v>
      </c>
      <c r="R45" s="74">
        <v>146.67170000000002</v>
      </c>
      <c r="S45" s="74">
        <v>86.08</v>
      </c>
      <c r="T45" s="74">
        <v>72.920199999999994</v>
      </c>
      <c r="U45" s="74">
        <v>167.37029999999999</v>
      </c>
      <c r="V45" s="15">
        <f t="shared" si="4"/>
        <v>93.351799999999997</v>
      </c>
      <c r="W45" s="74">
        <v>141.636</v>
      </c>
      <c r="X45" s="74">
        <v>142.40549999999999</v>
      </c>
      <c r="Y45" s="74">
        <v>99.727500000000006</v>
      </c>
      <c r="Z45" s="74">
        <v>93.351799999999997</v>
      </c>
      <c r="AA45" s="15">
        <f t="shared" si="5"/>
        <v>111.7825</v>
      </c>
      <c r="AB45" s="74">
        <v>69.560600000000008</v>
      </c>
      <c r="AC45" s="74">
        <v>73.30210000000001</v>
      </c>
      <c r="AD45" s="74">
        <v>103.58110000000001</v>
      </c>
      <c r="AE45" s="74">
        <v>111.7825</v>
      </c>
      <c r="AF45" s="15">
        <f t="shared" si="6"/>
        <v>102.38289999999999</v>
      </c>
      <c r="AG45" s="74">
        <v>111.2586</v>
      </c>
      <c r="AH45" s="74">
        <v>103.7764</v>
      </c>
      <c r="AI45" s="74">
        <v>101.0198</v>
      </c>
      <c r="AJ45" s="74">
        <v>102.38289999999999</v>
      </c>
      <c r="AK45" s="15">
        <f t="shared" si="7"/>
        <v>81.961600000000004</v>
      </c>
      <c r="AL45" s="74">
        <v>68.035499999999999</v>
      </c>
      <c r="AM45" s="74">
        <v>116.238</v>
      </c>
      <c r="AN45" s="74">
        <v>120.2407</v>
      </c>
      <c r="AO45" s="74">
        <v>81.961600000000004</v>
      </c>
    </row>
    <row r="46" spans="1:41" s="134" customFormat="1" ht="12.75" customHeight="1">
      <c r="A46" s="252" t="s">
        <v>3070</v>
      </c>
      <c r="B46" s="15">
        <f t="shared" si="0"/>
        <v>6.6886000000000001</v>
      </c>
      <c r="C46" s="74">
        <v>5.8591999999999995</v>
      </c>
      <c r="D46" s="74">
        <v>6.6666000000000007</v>
      </c>
      <c r="E46" s="74">
        <v>6.3843000000000005</v>
      </c>
      <c r="F46" s="74">
        <v>6.6886000000000001</v>
      </c>
      <c r="G46" s="15">
        <f t="shared" si="1"/>
        <v>6.2667000000000002</v>
      </c>
      <c r="H46" s="74">
        <v>4.5933999999999999</v>
      </c>
      <c r="I46" s="74">
        <v>3.7163000000000004</v>
      </c>
      <c r="J46" s="74">
        <v>9.9977</v>
      </c>
      <c r="K46" s="74">
        <v>6.2667000000000002</v>
      </c>
      <c r="L46" s="15">
        <f t="shared" si="8"/>
        <v>90.0441</v>
      </c>
      <c r="M46" s="74">
        <v>22.2362</v>
      </c>
      <c r="N46" s="74">
        <v>10.743499999999999</v>
      </c>
      <c r="O46" s="74">
        <v>18.859200000000001</v>
      </c>
      <c r="P46" s="74">
        <v>90.0441</v>
      </c>
      <c r="Q46" s="15">
        <f t="shared" si="3"/>
        <v>122.6636</v>
      </c>
      <c r="R46" s="74">
        <v>76.718399999999988</v>
      </c>
      <c r="S46" s="74">
        <v>89.144499999999994</v>
      </c>
      <c r="T46" s="74">
        <v>83.314499999999995</v>
      </c>
      <c r="U46" s="74">
        <v>122.6636</v>
      </c>
      <c r="V46" s="15">
        <f t="shared" si="4"/>
        <v>70.634299999999996</v>
      </c>
      <c r="W46" s="74">
        <v>99.214500000000001</v>
      </c>
      <c r="X46" s="74">
        <v>92.312600000000003</v>
      </c>
      <c r="Y46" s="74">
        <v>104.57389999999999</v>
      </c>
      <c r="Z46" s="74">
        <v>70.634299999999996</v>
      </c>
      <c r="AA46" s="15">
        <f t="shared" si="5"/>
        <v>128.40270000000001</v>
      </c>
      <c r="AB46" s="74">
        <v>63.883000000000003</v>
      </c>
      <c r="AC46" s="74">
        <v>44.849699999999999</v>
      </c>
      <c r="AD46" s="74">
        <v>39.803699999999999</v>
      </c>
      <c r="AE46" s="74">
        <v>128.40270000000001</v>
      </c>
      <c r="AF46" s="15">
        <f t="shared" si="6"/>
        <v>104.21260000000001</v>
      </c>
      <c r="AG46" s="74">
        <v>83.041300000000007</v>
      </c>
      <c r="AH46" s="74">
        <v>60.750999999999998</v>
      </c>
      <c r="AI46" s="74">
        <v>84.890199999999993</v>
      </c>
      <c r="AJ46" s="74">
        <v>104.21260000000001</v>
      </c>
      <c r="AK46" s="15">
        <f t="shared" si="7"/>
        <v>81.040199999999999</v>
      </c>
      <c r="AL46" s="74">
        <v>59.740199999999994</v>
      </c>
      <c r="AM46" s="74">
        <v>37.862699999999997</v>
      </c>
      <c r="AN46" s="74">
        <v>65.086100000000002</v>
      </c>
      <c r="AO46" s="74">
        <v>81.040199999999999</v>
      </c>
    </row>
    <row r="47" spans="1:41" s="134" customFormat="1" ht="25.5">
      <c r="A47" s="252" t="s">
        <v>3037</v>
      </c>
      <c r="B47" s="15">
        <f t="shared" si="0"/>
        <v>130.65430000000001</v>
      </c>
      <c r="C47" s="74">
        <v>129.76249999999999</v>
      </c>
      <c r="D47" s="74">
        <v>113.7747</v>
      </c>
      <c r="E47" s="74">
        <v>115.9092</v>
      </c>
      <c r="F47" s="74">
        <v>130.65430000000001</v>
      </c>
      <c r="G47" s="15">
        <f t="shared" si="1"/>
        <v>201.655</v>
      </c>
      <c r="H47" s="74">
        <v>115.3943</v>
      </c>
      <c r="I47" s="74">
        <v>134.3272</v>
      </c>
      <c r="J47" s="74">
        <v>161.19379999999998</v>
      </c>
      <c r="K47" s="74">
        <v>201.655</v>
      </c>
      <c r="L47" s="15">
        <f t="shared" si="8"/>
        <v>377.10379999999998</v>
      </c>
      <c r="M47" s="74">
        <v>144.12580000000003</v>
      </c>
      <c r="N47" s="74">
        <v>158.82749999999999</v>
      </c>
      <c r="O47" s="74">
        <v>101.48650000000001</v>
      </c>
      <c r="P47" s="74">
        <v>377.10379999999998</v>
      </c>
      <c r="Q47" s="15">
        <f t="shared" si="3"/>
        <v>198.41900000000001</v>
      </c>
      <c r="R47" s="74">
        <v>214.67270000000002</v>
      </c>
      <c r="S47" s="74">
        <v>176.58150000000001</v>
      </c>
      <c r="T47" s="74">
        <v>858.75019999999995</v>
      </c>
      <c r="U47" s="74">
        <v>198.41900000000001</v>
      </c>
      <c r="V47" s="15">
        <f t="shared" si="4"/>
        <v>742.39499999999998</v>
      </c>
      <c r="W47" s="74">
        <v>321.59399999999999</v>
      </c>
      <c r="X47" s="74">
        <v>331.08600000000001</v>
      </c>
      <c r="Y47" s="74">
        <v>495.58890000000002</v>
      </c>
      <c r="Z47" s="74">
        <v>742.39499999999998</v>
      </c>
      <c r="AA47" s="15">
        <f t="shared" si="5"/>
        <v>698.45460000000003</v>
      </c>
      <c r="AB47" s="74">
        <v>596.83849999999995</v>
      </c>
      <c r="AC47" s="74">
        <v>384.33850000000001</v>
      </c>
      <c r="AD47" s="74">
        <v>469.93290000000002</v>
      </c>
      <c r="AE47" s="74">
        <v>698.45460000000003</v>
      </c>
      <c r="AF47" s="15">
        <f t="shared" si="6"/>
        <v>921.22880000000009</v>
      </c>
      <c r="AG47" s="74">
        <v>692.68439999999998</v>
      </c>
      <c r="AH47" s="74">
        <v>684.3614</v>
      </c>
      <c r="AI47" s="74">
        <v>657.6336</v>
      </c>
      <c r="AJ47" s="74">
        <v>921.22880000000009</v>
      </c>
      <c r="AK47" s="15">
        <f t="shared" si="7"/>
        <v>1097.6483000000001</v>
      </c>
      <c r="AL47" s="74">
        <v>1107.4791</v>
      </c>
      <c r="AM47" s="74">
        <v>969.47249999999997</v>
      </c>
      <c r="AN47" s="74">
        <v>865.44880000000001</v>
      </c>
      <c r="AO47" s="74">
        <v>1097.6483000000001</v>
      </c>
    </row>
    <row r="48" spans="1:41" s="134" customFormat="1" ht="12.75" customHeight="1">
      <c r="A48" s="251" t="s">
        <v>3038</v>
      </c>
      <c r="B48" s="15">
        <f t="shared" si="0"/>
        <v>253.8065</v>
      </c>
      <c r="C48" s="74">
        <v>232.2526</v>
      </c>
      <c r="D48" s="74">
        <v>240.70160000000001</v>
      </c>
      <c r="E48" s="74">
        <v>228.28889999999998</v>
      </c>
      <c r="F48" s="74">
        <v>253.8065</v>
      </c>
      <c r="G48" s="15">
        <f t="shared" si="1"/>
        <v>276.29359999999997</v>
      </c>
      <c r="H48" s="74">
        <v>193.876</v>
      </c>
      <c r="I48" s="74">
        <v>286.73649999999998</v>
      </c>
      <c r="J48" s="74">
        <v>293.14209999999997</v>
      </c>
      <c r="K48" s="74">
        <v>276.29359999999997</v>
      </c>
      <c r="L48" s="15">
        <f t="shared" si="8"/>
        <v>303.9348</v>
      </c>
      <c r="M48" s="74">
        <v>160.2595</v>
      </c>
      <c r="N48" s="74">
        <v>294.49680000000001</v>
      </c>
      <c r="O48" s="74">
        <v>297.7885</v>
      </c>
      <c r="P48" s="74">
        <v>303.9348</v>
      </c>
      <c r="Q48" s="15">
        <f t="shared" si="3"/>
        <v>303.44120000000004</v>
      </c>
      <c r="R48" s="74">
        <v>267.101</v>
      </c>
      <c r="S48" s="74">
        <v>280.93090000000001</v>
      </c>
      <c r="T48" s="74">
        <v>278.24790000000002</v>
      </c>
      <c r="U48" s="74">
        <v>303.44120000000004</v>
      </c>
      <c r="V48" s="15">
        <f t="shared" si="4"/>
        <v>319.1182</v>
      </c>
      <c r="W48" s="74">
        <v>348.49959999999999</v>
      </c>
      <c r="X48" s="74">
        <v>194.16129999999998</v>
      </c>
      <c r="Y48" s="74">
        <v>175.32629999999997</v>
      </c>
      <c r="Z48" s="74">
        <v>319.1182</v>
      </c>
      <c r="AA48" s="15">
        <f t="shared" si="5"/>
        <v>163.21549999999999</v>
      </c>
      <c r="AB48" s="74">
        <v>317.96280000000002</v>
      </c>
      <c r="AC48" s="74">
        <v>266.3614</v>
      </c>
      <c r="AD48" s="74">
        <v>177.29129999999998</v>
      </c>
      <c r="AE48" s="74">
        <v>163.21549999999999</v>
      </c>
      <c r="AF48" s="15">
        <f t="shared" si="6"/>
        <v>138.75179999999997</v>
      </c>
      <c r="AG48" s="74">
        <v>174.4032</v>
      </c>
      <c r="AH48" s="74">
        <v>184.75129999999999</v>
      </c>
      <c r="AI48" s="74">
        <v>148.899</v>
      </c>
      <c r="AJ48" s="74">
        <v>138.75179999999997</v>
      </c>
      <c r="AK48" s="15">
        <f t="shared" si="7"/>
        <v>148.4076</v>
      </c>
      <c r="AL48" s="74">
        <v>145.67670000000001</v>
      </c>
      <c r="AM48" s="74">
        <v>138.2381</v>
      </c>
      <c r="AN48" s="74">
        <v>150.41030000000001</v>
      </c>
      <c r="AO48" s="74">
        <v>148.4076</v>
      </c>
    </row>
    <row r="49" spans="1:43" s="134" customFormat="1" ht="25.5">
      <c r="A49" s="75" t="s">
        <v>3041</v>
      </c>
      <c r="B49" s="15">
        <f t="shared" si="0"/>
        <v>1.7925</v>
      </c>
      <c r="C49" s="74">
        <v>18.154499999999999</v>
      </c>
      <c r="D49" s="74">
        <v>4.4276</v>
      </c>
      <c r="E49" s="74">
        <v>2.4962</v>
      </c>
      <c r="F49" s="74">
        <v>1.7925</v>
      </c>
      <c r="G49" s="15">
        <f t="shared" si="1"/>
        <v>33.915399999999998</v>
      </c>
      <c r="H49" s="74">
        <v>8.2843</v>
      </c>
      <c r="I49" s="74">
        <v>1.6787999999999998</v>
      </c>
      <c r="J49" s="74">
        <v>4.0000000000000002E-4</v>
      </c>
      <c r="K49" s="74">
        <v>33.915399999999998</v>
      </c>
      <c r="L49" s="15">
        <f t="shared" si="8"/>
        <v>382.09590000000003</v>
      </c>
      <c r="M49" s="74">
        <v>36.5366</v>
      </c>
      <c r="N49" s="74">
        <v>36.976399999999998</v>
      </c>
      <c r="O49" s="74">
        <v>225.95239999999998</v>
      </c>
      <c r="P49" s="74">
        <v>382.09590000000003</v>
      </c>
      <c r="Q49" s="15">
        <f t="shared" si="3"/>
        <v>251.73479999999998</v>
      </c>
      <c r="R49" s="74">
        <v>86.936800000000005</v>
      </c>
      <c r="S49" s="74">
        <v>3.5034000000000001</v>
      </c>
      <c r="T49" s="74">
        <v>429.5675</v>
      </c>
      <c r="U49" s="74">
        <v>251.73479999999998</v>
      </c>
      <c r="V49" s="15">
        <f t="shared" si="4"/>
        <v>0.37</v>
      </c>
      <c r="W49" s="74">
        <v>7.3376999999999999</v>
      </c>
      <c r="X49" s="74">
        <v>27.8691</v>
      </c>
      <c r="Y49" s="74">
        <v>19.7591</v>
      </c>
      <c r="Z49" s="74">
        <v>0.37</v>
      </c>
      <c r="AA49" s="15">
        <f t="shared" si="5"/>
        <v>0.37119999999999997</v>
      </c>
      <c r="AB49" s="74">
        <v>0.34849999999999998</v>
      </c>
      <c r="AC49" s="74">
        <v>0.30549999999999999</v>
      </c>
      <c r="AD49" s="74">
        <v>0.37489999999999996</v>
      </c>
      <c r="AE49" s="74">
        <v>0.37119999999999997</v>
      </c>
      <c r="AF49" s="15">
        <f t="shared" si="6"/>
        <v>2.3731</v>
      </c>
      <c r="AG49" s="74">
        <v>1.4389000000000001</v>
      </c>
      <c r="AH49" s="74">
        <v>0.28010000000000002</v>
      </c>
      <c r="AI49" s="74">
        <v>3.0473000000000003</v>
      </c>
      <c r="AJ49" s="74">
        <v>2.3731</v>
      </c>
      <c r="AK49" s="15">
        <f t="shared" si="7"/>
        <v>2.7046000000000001</v>
      </c>
      <c r="AL49" s="74">
        <v>1.2670999999999999</v>
      </c>
      <c r="AM49" s="74">
        <v>1.0936999999999999</v>
      </c>
      <c r="AN49" s="74">
        <v>1.3260000000000001</v>
      </c>
      <c r="AO49" s="74">
        <v>2.7046000000000001</v>
      </c>
    </row>
    <row r="50" spans="1:43" s="134" customFormat="1" ht="12.75" customHeight="1">
      <c r="A50" s="73" t="s">
        <v>2893</v>
      </c>
      <c r="B50" s="15">
        <f t="shared" si="0"/>
        <v>61.8033</v>
      </c>
      <c r="C50" s="74">
        <v>4.4459</v>
      </c>
      <c r="D50" s="74">
        <v>3.3210999999999999</v>
      </c>
      <c r="E50" s="74">
        <v>6.6693999999999996</v>
      </c>
      <c r="F50" s="74">
        <v>61.8033</v>
      </c>
      <c r="G50" s="15">
        <f t="shared" si="1"/>
        <v>56.403199999999998</v>
      </c>
      <c r="H50" s="74">
        <v>2.3658999999999999</v>
      </c>
      <c r="I50" s="74">
        <v>2.7505999999999999</v>
      </c>
      <c r="J50" s="74">
        <v>5.3254999999999999</v>
      </c>
      <c r="K50" s="74">
        <v>56.403199999999998</v>
      </c>
      <c r="L50" s="15">
        <f t="shared" si="8"/>
        <v>96.472200000000001</v>
      </c>
      <c r="M50" s="74">
        <v>3.8683000000000001</v>
      </c>
      <c r="N50" s="74">
        <v>3.5969000000000002</v>
      </c>
      <c r="O50" s="74">
        <v>5.3404999999999996</v>
      </c>
      <c r="P50" s="74">
        <v>96.472200000000001</v>
      </c>
      <c r="Q50" s="15">
        <f t="shared" si="3"/>
        <v>124.3279</v>
      </c>
      <c r="R50" s="74">
        <v>6.0842999999999998</v>
      </c>
      <c r="S50" s="74">
        <v>4.3591000000000006</v>
      </c>
      <c r="T50" s="74">
        <v>5.367</v>
      </c>
      <c r="U50" s="74">
        <v>124.3279</v>
      </c>
      <c r="V50" s="15">
        <f t="shared" si="4"/>
        <v>102.09910000000001</v>
      </c>
      <c r="W50" s="74">
        <v>7.0501000000000005</v>
      </c>
      <c r="X50" s="74">
        <v>8.8209</v>
      </c>
      <c r="Y50" s="74">
        <v>5.2208999999999994</v>
      </c>
      <c r="Z50" s="74">
        <v>102.09910000000001</v>
      </c>
      <c r="AA50" s="15">
        <f t="shared" si="5"/>
        <v>121.97630000000001</v>
      </c>
      <c r="AB50" s="74">
        <v>5.8976000000000006</v>
      </c>
      <c r="AC50" s="74">
        <v>3.0101999999999998</v>
      </c>
      <c r="AD50" s="74">
        <v>6.0428000000000006</v>
      </c>
      <c r="AE50" s="74">
        <v>121.97630000000001</v>
      </c>
      <c r="AF50" s="15">
        <f t="shared" si="6"/>
        <v>141.8322</v>
      </c>
      <c r="AG50" s="74">
        <v>10.2719</v>
      </c>
      <c r="AH50" s="74">
        <v>5.2664999999999997</v>
      </c>
      <c r="AI50" s="74">
        <v>21.083400000000001</v>
      </c>
      <c r="AJ50" s="74">
        <v>141.8322</v>
      </c>
      <c r="AK50" s="15">
        <f t="shared" si="7"/>
        <v>144.155</v>
      </c>
      <c r="AL50" s="74">
        <v>8.6807999999999996</v>
      </c>
      <c r="AM50" s="74">
        <v>7.2343999999999999</v>
      </c>
      <c r="AN50" s="74">
        <v>12.508900000000001</v>
      </c>
      <c r="AO50" s="74">
        <v>144.155</v>
      </c>
    </row>
    <row r="51" spans="1:43" s="134" customFormat="1" ht="12.75" customHeight="1">
      <c r="A51" s="253" t="s">
        <v>2898</v>
      </c>
      <c r="B51" s="15">
        <f t="shared" si="0"/>
        <v>6.6989000000000001</v>
      </c>
      <c r="C51" s="74">
        <v>10.9717</v>
      </c>
      <c r="D51" s="74">
        <v>10.5153</v>
      </c>
      <c r="E51" s="74">
        <v>8.7565000000000008</v>
      </c>
      <c r="F51" s="74">
        <v>6.6989000000000001</v>
      </c>
      <c r="G51" s="15">
        <f t="shared" si="1"/>
        <v>14.733799999999999</v>
      </c>
      <c r="H51" s="74">
        <v>6.335</v>
      </c>
      <c r="I51" s="74">
        <v>6.1376999999999997</v>
      </c>
      <c r="J51" s="74">
        <v>12.761299999999999</v>
      </c>
      <c r="K51" s="74">
        <v>14.733799999999999</v>
      </c>
      <c r="L51" s="15">
        <f t="shared" si="8"/>
        <v>8.8714999999999993</v>
      </c>
      <c r="M51" s="74">
        <v>13.0459</v>
      </c>
      <c r="N51" s="74">
        <v>6.6553999999999993</v>
      </c>
      <c r="O51" s="74">
        <v>6.6953999999999994</v>
      </c>
      <c r="P51" s="74">
        <v>8.8714999999999993</v>
      </c>
      <c r="Q51" s="15">
        <f t="shared" si="3"/>
        <v>13.738700000000001</v>
      </c>
      <c r="R51" s="74">
        <v>20.4864</v>
      </c>
      <c r="S51" s="74">
        <v>6.9933999999999994</v>
      </c>
      <c r="T51" s="74">
        <v>14.2576</v>
      </c>
      <c r="U51" s="74">
        <v>13.738700000000001</v>
      </c>
      <c r="V51" s="15">
        <f t="shared" si="4"/>
        <v>14.5343</v>
      </c>
      <c r="W51" s="74">
        <v>16.1233</v>
      </c>
      <c r="X51" s="74">
        <v>13.7041</v>
      </c>
      <c r="Y51" s="74">
        <v>11.936200000000001</v>
      </c>
      <c r="Z51" s="74">
        <v>14.5343</v>
      </c>
      <c r="AA51" s="15">
        <f t="shared" si="5"/>
        <v>224.02710000000002</v>
      </c>
      <c r="AB51" s="74">
        <v>9.0407999999999991</v>
      </c>
      <c r="AC51" s="74">
        <v>9.1341999999999999</v>
      </c>
      <c r="AD51" s="74">
        <v>12.6576</v>
      </c>
      <c r="AE51" s="74">
        <v>224.02710000000002</v>
      </c>
      <c r="AF51" s="15">
        <f t="shared" si="6"/>
        <v>94.897600000000011</v>
      </c>
      <c r="AG51" s="74">
        <v>163.0181</v>
      </c>
      <c r="AH51" s="74">
        <v>78.309300000000007</v>
      </c>
      <c r="AI51" s="74">
        <v>60.017800000000001</v>
      </c>
      <c r="AJ51" s="74">
        <v>94.897600000000011</v>
      </c>
      <c r="AK51" s="15">
        <f t="shared" si="7"/>
        <v>27.823499999999999</v>
      </c>
      <c r="AL51" s="74">
        <v>88.66</v>
      </c>
      <c r="AM51" s="74">
        <v>86.572900000000004</v>
      </c>
      <c r="AN51" s="74">
        <v>97.726200000000006</v>
      </c>
      <c r="AO51" s="74">
        <v>27.823499999999999</v>
      </c>
    </row>
    <row r="52" spans="1:43" s="134" customFormat="1" ht="26.25" customHeight="1">
      <c r="A52" s="925" t="s">
        <v>3058</v>
      </c>
      <c r="B52" s="15">
        <f t="shared" si="0"/>
        <v>297.56790000000001</v>
      </c>
      <c r="C52" s="74">
        <v>220.26510000000002</v>
      </c>
      <c r="D52" s="74">
        <v>354.89670000000001</v>
      </c>
      <c r="E52" s="74">
        <v>150.79689999999999</v>
      </c>
      <c r="F52" s="74">
        <v>297.56790000000001</v>
      </c>
      <c r="G52" s="15">
        <f t="shared" si="1"/>
        <v>91.453600000000009</v>
      </c>
      <c r="H52" s="74">
        <v>378.37180000000001</v>
      </c>
      <c r="I52" s="74">
        <v>319.87670000000003</v>
      </c>
      <c r="J52" s="74">
        <v>170.1771</v>
      </c>
      <c r="K52" s="74">
        <v>91.453600000000009</v>
      </c>
      <c r="L52" s="15">
        <f t="shared" si="8"/>
        <v>115.39060000000001</v>
      </c>
      <c r="M52" s="74">
        <v>114.3509</v>
      </c>
      <c r="N52" s="74">
        <v>295.71949999999998</v>
      </c>
      <c r="O52" s="74">
        <v>217.66</v>
      </c>
      <c r="P52" s="74">
        <v>115.39060000000001</v>
      </c>
      <c r="Q52" s="15">
        <f t="shared" si="3"/>
        <v>254.72639999999998</v>
      </c>
      <c r="R52" s="74">
        <v>111.0774</v>
      </c>
      <c r="S52" s="74">
        <v>131.51870000000002</v>
      </c>
      <c r="T52" s="74">
        <v>124.05680000000001</v>
      </c>
      <c r="U52" s="74">
        <v>254.72639999999998</v>
      </c>
      <c r="V52" s="15">
        <f t="shared" si="4"/>
        <v>156.9589</v>
      </c>
      <c r="W52" s="74">
        <v>250.7739</v>
      </c>
      <c r="X52" s="74">
        <v>177.13120000000001</v>
      </c>
      <c r="Y52" s="74">
        <v>161.6456</v>
      </c>
      <c r="Z52" s="74">
        <v>156.9589</v>
      </c>
      <c r="AA52" s="15">
        <f t="shared" si="5"/>
        <v>50.650400000000005</v>
      </c>
      <c r="AB52" s="74">
        <v>32.280099999999997</v>
      </c>
      <c r="AC52" s="74">
        <v>85.772999999999996</v>
      </c>
      <c r="AD52" s="74">
        <v>115.2525</v>
      </c>
      <c r="AE52" s="74">
        <v>50.650400000000005</v>
      </c>
      <c r="AF52" s="15">
        <f t="shared" si="6"/>
        <v>132.83339999999998</v>
      </c>
      <c r="AG52" s="74">
        <v>59.5032</v>
      </c>
      <c r="AH52" s="74">
        <v>85.557899999999989</v>
      </c>
      <c r="AI52" s="74">
        <v>70.225200000000001</v>
      </c>
      <c r="AJ52" s="74">
        <v>132.83339999999998</v>
      </c>
      <c r="AK52" s="15">
        <f t="shared" si="7"/>
        <v>2.2000000000000001E-3</v>
      </c>
      <c r="AL52" s="74">
        <v>210.98609999999999</v>
      </c>
      <c r="AM52" s="74">
        <v>143.97040000000001</v>
      </c>
      <c r="AN52" s="74">
        <v>181.7801</v>
      </c>
      <c r="AO52" s="74">
        <v>2.2000000000000001E-3</v>
      </c>
    </row>
    <row r="53" spans="1:43" s="134" customFormat="1" ht="12.75" customHeight="1">
      <c r="A53" s="73" t="s">
        <v>2901</v>
      </c>
      <c r="B53" s="15">
        <f t="shared" si="0"/>
        <v>22.979299999999999</v>
      </c>
      <c r="C53" s="74">
        <v>23.8918</v>
      </c>
      <c r="D53" s="74">
        <v>22.1723</v>
      </c>
      <c r="E53" s="74">
        <v>22.047699999999999</v>
      </c>
      <c r="F53" s="74">
        <v>22.979299999999999</v>
      </c>
      <c r="G53" s="15">
        <f t="shared" si="1"/>
        <v>3.5947</v>
      </c>
      <c r="H53" s="74">
        <v>5.8211000000000004</v>
      </c>
      <c r="I53" s="74">
        <v>7.3251999999999997</v>
      </c>
      <c r="J53" s="74">
        <v>2.7213000000000003</v>
      </c>
      <c r="K53" s="74">
        <v>3.5947</v>
      </c>
      <c r="L53" s="15">
        <f t="shared" si="8"/>
        <v>5.9489999999999998</v>
      </c>
      <c r="M53" s="74">
        <v>3.3568000000000002</v>
      </c>
      <c r="N53" s="74">
        <v>4.4459999999999997</v>
      </c>
      <c r="O53" s="74">
        <v>17.5945</v>
      </c>
      <c r="P53" s="74">
        <v>5.9489999999999998</v>
      </c>
      <c r="Q53" s="15">
        <f t="shared" si="3"/>
        <v>9.0071000000000012</v>
      </c>
      <c r="R53" s="74">
        <v>3.8371</v>
      </c>
      <c r="S53" s="74">
        <v>5.1307999999999998</v>
      </c>
      <c r="T53" s="74">
        <v>5.4631999999999996</v>
      </c>
      <c r="U53" s="74">
        <v>9.0071000000000012</v>
      </c>
      <c r="V53" s="15">
        <f t="shared" si="4"/>
        <v>3.0778000000000003</v>
      </c>
      <c r="W53" s="74">
        <v>6.9868999999999994</v>
      </c>
      <c r="X53" s="74">
        <v>6.1050000000000004</v>
      </c>
      <c r="Y53" s="74">
        <v>5.8788</v>
      </c>
      <c r="Z53" s="74">
        <v>3.0778000000000003</v>
      </c>
      <c r="AA53" s="15">
        <f t="shared" si="5"/>
        <v>2.8660999999999999</v>
      </c>
      <c r="AB53" s="74">
        <v>3.3764000000000003</v>
      </c>
      <c r="AC53" s="74">
        <v>3.2128000000000001</v>
      </c>
      <c r="AD53" s="74">
        <v>2.3853</v>
      </c>
      <c r="AE53" s="74">
        <v>2.8660999999999999</v>
      </c>
      <c r="AF53" s="15">
        <f t="shared" si="6"/>
        <v>5.9013</v>
      </c>
      <c r="AG53" s="74">
        <v>3.9659</v>
      </c>
      <c r="AH53" s="74">
        <v>11.307799999999999</v>
      </c>
      <c r="AI53" s="74">
        <v>4.3151000000000002</v>
      </c>
      <c r="AJ53" s="74">
        <v>5.9013</v>
      </c>
      <c r="AK53" s="15" t="str">
        <f t="shared" si="7"/>
        <v>-</v>
      </c>
      <c r="AL53" s="74">
        <v>4.6258999999999997</v>
      </c>
      <c r="AM53" s="74">
        <v>17.296700000000001</v>
      </c>
      <c r="AN53" s="74">
        <v>4.5228999999999999</v>
      </c>
      <c r="AO53" s="74" t="s">
        <v>15</v>
      </c>
    </row>
    <row r="54" spans="1:43" s="134" customFormat="1" ht="25.5">
      <c r="A54" s="75" t="s">
        <v>2903</v>
      </c>
      <c r="B54" s="15">
        <f t="shared" si="0"/>
        <v>6.5537999999999998</v>
      </c>
      <c r="C54" s="74">
        <v>7.7122000000000002</v>
      </c>
      <c r="D54" s="74">
        <v>5.5274999999999999</v>
      </c>
      <c r="E54" s="74">
        <v>4.7901000000000007</v>
      </c>
      <c r="F54" s="74">
        <v>6.5537999999999998</v>
      </c>
      <c r="G54" s="15">
        <f t="shared" si="1"/>
        <v>4.5404999999999998</v>
      </c>
      <c r="H54" s="74">
        <v>5.5413000000000006</v>
      </c>
      <c r="I54" s="74">
        <v>5.7587999999999999</v>
      </c>
      <c r="J54" s="74">
        <v>6.9409999999999998</v>
      </c>
      <c r="K54" s="74">
        <v>4.5404999999999998</v>
      </c>
      <c r="L54" s="15">
        <f t="shared" si="8"/>
        <v>19.507999999999999</v>
      </c>
      <c r="M54" s="74">
        <v>7.5956000000000001</v>
      </c>
      <c r="N54" s="74">
        <v>8.8315000000000001</v>
      </c>
      <c r="O54" s="74">
        <v>5.5653999999999995</v>
      </c>
      <c r="P54" s="74">
        <v>19.507999999999999</v>
      </c>
      <c r="Q54" s="15">
        <f t="shared" si="3"/>
        <v>8.0207999999999995</v>
      </c>
      <c r="R54" s="74">
        <v>14.9457</v>
      </c>
      <c r="S54" s="74">
        <v>10.547499999999999</v>
      </c>
      <c r="T54" s="74">
        <v>11.3119</v>
      </c>
      <c r="U54" s="74">
        <v>8.0207999999999995</v>
      </c>
      <c r="V54" s="15">
        <f t="shared" si="4"/>
        <v>1.7215</v>
      </c>
      <c r="W54" s="74">
        <v>8.2285000000000004</v>
      </c>
      <c r="X54" s="74">
        <v>7.1116000000000001</v>
      </c>
      <c r="Y54" s="74">
        <v>22.111000000000001</v>
      </c>
      <c r="Z54" s="74">
        <v>1.7215</v>
      </c>
      <c r="AA54" s="15">
        <f t="shared" si="5"/>
        <v>4.6025</v>
      </c>
      <c r="AB54" s="74">
        <v>2.6040999999999999</v>
      </c>
      <c r="AC54" s="74">
        <v>3.7378</v>
      </c>
      <c r="AD54" s="74">
        <v>4.1911000000000005</v>
      </c>
      <c r="AE54" s="74">
        <v>4.6025</v>
      </c>
      <c r="AF54" s="15">
        <f t="shared" si="6"/>
        <v>4.4483000000000006</v>
      </c>
      <c r="AG54" s="74">
        <v>2.9916999999999998</v>
      </c>
      <c r="AH54" s="74">
        <v>2.5511999999999997</v>
      </c>
      <c r="AI54" s="74">
        <v>3.6235999999999997</v>
      </c>
      <c r="AJ54" s="74">
        <v>4.4483000000000006</v>
      </c>
      <c r="AK54" s="15" t="str">
        <f t="shared" si="7"/>
        <v>-</v>
      </c>
      <c r="AL54" s="74">
        <v>2.0154999999999998</v>
      </c>
      <c r="AM54" s="74">
        <v>3.3260999999999998</v>
      </c>
      <c r="AN54" s="74">
        <v>3.0009000000000001</v>
      </c>
      <c r="AO54" s="74" t="s">
        <v>15</v>
      </c>
    </row>
    <row r="55" spans="1:43" s="131" customFormat="1" ht="12.75" customHeight="1" thickBot="1">
      <c r="A55" s="136" t="s">
        <v>2980</v>
      </c>
      <c r="B55" s="214">
        <f t="shared" si="0"/>
        <v>16.272100000000012</v>
      </c>
      <c r="C55" s="87">
        <v>6.6740999999999397</v>
      </c>
      <c r="D55" s="87">
        <v>12.999599999999855</v>
      </c>
      <c r="E55" s="87">
        <v>15.270000000000046</v>
      </c>
      <c r="F55" s="87">
        <v>16.272100000000012</v>
      </c>
      <c r="G55" s="214">
        <f t="shared" si="1"/>
        <v>4.7855999999998131</v>
      </c>
      <c r="H55" s="87">
        <v>17.283100000000001</v>
      </c>
      <c r="I55" s="87">
        <v>15.390500000000058</v>
      </c>
      <c r="J55" s="87">
        <v>4.3702999999999195</v>
      </c>
      <c r="K55" s="87">
        <v>4.7855999999998131</v>
      </c>
      <c r="L55" s="214">
        <f>P55</f>
        <v>4.7024999999999997</v>
      </c>
      <c r="M55" s="87">
        <v>7.3832000000000004</v>
      </c>
      <c r="N55" s="87">
        <v>4.6876999999999986</v>
      </c>
      <c r="O55" s="87">
        <v>4.3710000000000004</v>
      </c>
      <c r="P55" s="87">
        <v>4.7024999999999997</v>
      </c>
      <c r="Q55" s="214">
        <f t="shared" si="3"/>
        <v>18.309100000000001</v>
      </c>
      <c r="R55" s="87">
        <v>4.2043999999999997</v>
      </c>
      <c r="S55" s="87">
        <v>2.4874999999999994</v>
      </c>
      <c r="T55" s="87">
        <v>2.0370999999999997</v>
      </c>
      <c r="U55" s="87">
        <v>18.309100000000001</v>
      </c>
      <c r="V55" s="214">
        <f t="shared" si="4"/>
        <v>24.563199999999998</v>
      </c>
      <c r="W55" s="87">
        <v>4.1346000000000007</v>
      </c>
      <c r="X55" s="87">
        <v>10.6584</v>
      </c>
      <c r="Y55" s="87">
        <v>23.298300000000005</v>
      </c>
      <c r="Z55" s="87">
        <v>24.563199999999998</v>
      </c>
      <c r="AA55" s="214">
        <f t="shared" si="5"/>
        <v>7.4689000000000005</v>
      </c>
      <c r="AB55" s="87">
        <v>2.8731</v>
      </c>
      <c r="AC55" s="87">
        <v>4.8225000000000007</v>
      </c>
      <c r="AD55" s="87">
        <v>3.6422999999999996</v>
      </c>
      <c r="AE55" s="87">
        <v>7.4689000000000005</v>
      </c>
      <c r="AF55" s="214">
        <f t="shared" si="6"/>
        <v>8.6335999999999995</v>
      </c>
      <c r="AG55" s="87">
        <v>1.6762999999999999</v>
      </c>
      <c r="AH55" s="87">
        <v>2.6384000000000003</v>
      </c>
      <c r="AI55" s="87">
        <v>1.8211000000000002</v>
      </c>
      <c r="AJ55" s="87">
        <v>8.6335999999999995</v>
      </c>
      <c r="AK55" s="214">
        <f t="shared" si="7"/>
        <v>92.741300000000209</v>
      </c>
      <c r="AL55" s="87">
        <v>2.8546000000006067</v>
      </c>
      <c r="AM55" s="87">
        <v>2.6036999999997303</v>
      </c>
      <c r="AN55" s="87">
        <v>4.6880000000003239</v>
      </c>
      <c r="AO55" s="87">
        <v>92.741300000000209</v>
      </c>
    </row>
    <row r="56" spans="1:43" s="131" customFormat="1" ht="5.0999999999999996" customHeight="1">
      <c r="A56" s="134"/>
      <c r="B56" s="134"/>
      <c r="C56" s="134"/>
      <c r="D56" s="134"/>
      <c r="E56" s="134"/>
      <c r="G56" s="134"/>
      <c r="H56" s="134"/>
      <c r="I56" s="134"/>
      <c r="J56" s="134"/>
      <c r="L56" s="134"/>
      <c r="M56" s="134"/>
      <c r="N56" s="134"/>
      <c r="O56" s="134"/>
      <c r="Q56" s="134"/>
      <c r="R56" s="134"/>
      <c r="S56" s="134"/>
      <c r="T56" s="134"/>
      <c r="V56" s="134"/>
      <c r="W56" s="134"/>
      <c r="X56" s="134"/>
      <c r="Y56" s="134"/>
      <c r="AA56" s="134"/>
      <c r="AB56" s="134"/>
      <c r="AC56" s="134"/>
      <c r="AD56" s="134"/>
      <c r="AF56" s="134"/>
      <c r="AG56" s="134"/>
      <c r="AH56" s="134"/>
      <c r="AI56" s="134"/>
      <c r="AK56" s="134"/>
      <c r="AL56" s="134"/>
      <c r="AM56" s="134"/>
      <c r="AN56" s="134"/>
    </row>
    <row r="57" spans="1:43" s="131" customFormat="1" ht="12.75" customHeight="1">
      <c r="A57" s="131" t="s">
        <v>2909</v>
      </c>
      <c r="B57" s="134"/>
      <c r="G57" s="134"/>
      <c r="L57" s="134"/>
      <c r="Q57" s="134"/>
      <c r="V57" s="134"/>
      <c r="AA57" s="134"/>
      <c r="AF57" s="134"/>
      <c r="AK57" s="134"/>
      <c r="AP57" s="32"/>
      <c r="AQ57" s="32"/>
    </row>
  </sheetData>
  <mergeCells count="16">
    <mergeCell ref="AB6:AE6"/>
    <mergeCell ref="AF6:AF7"/>
    <mergeCell ref="AG6:AJ6"/>
    <mergeCell ref="AK6:AK7"/>
    <mergeCell ref="AL6:AO6"/>
    <mergeCell ref="AA6:AA7"/>
    <mergeCell ref="B6:B7"/>
    <mergeCell ref="C6:F6"/>
    <mergeCell ref="G6:G7"/>
    <mergeCell ref="H6:K6"/>
    <mergeCell ref="L6:L7"/>
    <mergeCell ref="M6:P6"/>
    <mergeCell ref="Q6:Q7"/>
    <mergeCell ref="R6:U6"/>
    <mergeCell ref="V6:V7"/>
    <mergeCell ref="W6:Z6"/>
  </mergeCells>
  <hyperlinks>
    <hyperlink ref="A1" location="'Table of contents'!A1" display="вернуться на заглавную стр. (содержание)"/>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44"/>
  <sheetViews>
    <sheetView zoomScale="80" zoomScaleNormal="80" workbookViewId="0">
      <pane xSplit="1" topLeftCell="B1" activePane="topRight" state="frozen"/>
      <selection pane="topRight"/>
    </sheetView>
  </sheetViews>
  <sheetFormatPr defaultRowHeight="15"/>
  <cols>
    <col min="1" max="1" width="59.7109375" style="34" customWidth="1"/>
    <col min="2" max="26" width="10.5703125" style="34" customWidth="1"/>
    <col min="27" max="16384" width="9.140625" style="34"/>
  </cols>
  <sheetData>
    <row r="1" spans="1:92" ht="15" customHeight="1">
      <c r="A1" s="691" t="s">
        <v>2688</v>
      </c>
    </row>
    <row r="2" spans="1:92" ht="5.0999999999999996" customHeight="1">
      <c r="A2" s="65"/>
    </row>
    <row r="3" spans="1:92" s="258" customFormat="1" ht="18.75" customHeight="1">
      <c r="A3" s="267" t="s">
        <v>3073</v>
      </c>
      <c r="B3" s="256"/>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row>
    <row r="4" spans="1:92" s="47" customFormat="1" ht="18.75" customHeight="1">
      <c r="A4" s="256" t="s">
        <v>3074</v>
      </c>
      <c r="B4" s="210"/>
      <c r="C4" s="211"/>
      <c r="D4" s="211"/>
      <c r="E4" s="211"/>
      <c r="F4" s="211"/>
      <c r="G4" s="211"/>
      <c r="H4" s="211"/>
      <c r="I4" s="211"/>
      <c r="J4" s="211"/>
      <c r="K4" s="211"/>
      <c r="L4" s="211"/>
      <c r="M4" s="211"/>
      <c r="N4" s="211"/>
      <c r="O4" s="211"/>
      <c r="P4" s="211"/>
      <c r="Q4" s="211"/>
      <c r="R4" s="211"/>
      <c r="S4" s="211"/>
      <c r="T4" s="211"/>
      <c r="U4" s="211"/>
      <c r="V4" s="211"/>
      <c r="W4" s="211"/>
      <c r="X4" s="211"/>
      <c r="Y4" s="211"/>
      <c r="Z4" s="211"/>
      <c r="AA4" s="211"/>
      <c r="AB4" s="211"/>
      <c r="AC4" s="211"/>
      <c r="AD4" s="211"/>
      <c r="AE4" s="211"/>
      <c r="AF4" s="211"/>
      <c r="AG4" s="211"/>
      <c r="AH4" s="211"/>
      <c r="AI4" s="211"/>
      <c r="AJ4" s="211"/>
      <c r="AK4" s="259"/>
      <c r="AL4" s="211"/>
      <c r="AM4" s="211"/>
      <c r="AN4" s="211"/>
      <c r="AO4" s="211"/>
      <c r="AP4" s="211"/>
      <c r="AQ4" s="211"/>
      <c r="AR4" s="211"/>
      <c r="AS4" s="211"/>
      <c r="AT4" s="211"/>
      <c r="AU4" s="211"/>
      <c r="AV4" s="211"/>
      <c r="AW4" s="211"/>
      <c r="AX4" s="259"/>
      <c r="AY4" s="211"/>
      <c r="AZ4" s="211"/>
      <c r="BA4" s="211"/>
      <c r="BB4" s="211"/>
      <c r="BC4" s="211"/>
      <c r="BD4" s="211"/>
      <c r="BE4" s="211"/>
      <c r="BF4" s="211"/>
      <c r="BG4" s="259"/>
      <c r="BH4" s="259"/>
      <c r="BI4" s="211"/>
      <c r="BJ4" s="211"/>
      <c r="BK4" s="259"/>
      <c r="BL4" s="211"/>
      <c r="BM4" s="211"/>
      <c r="BN4" s="211"/>
      <c r="BO4" s="211"/>
      <c r="BP4" s="211"/>
      <c r="BQ4" s="211"/>
      <c r="BR4" s="211"/>
      <c r="BS4" s="211"/>
      <c r="BT4" s="211"/>
      <c r="BU4" s="211"/>
      <c r="BV4" s="211"/>
      <c r="BW4" s="211"/>
      <c r="BX4" s="259"/>
      <c r="BY4" s="211"/>
      <c r="BZ4" s="211"/>
      <c r="CA4" s="211"/>
      <c r="CB4" s="211"/>
      <c r="CC4" s="211"/>
      <c r="CD4" s="211"/>
      <c r="CE4" s="211"/>
      <c r="CF4" s="211"/>
      <c r="CG4" s="211"/>
      <c r="CH4" s="211"/>
      <c r="CI4" s="211"/>
      <c r="CJ4" s="211"/>
      <c r="CK4" s="259"/>
      <c r="CL4" s="211"/>
      <c r="CM4" s="211"/>
      <c r="CN4" s="211"/>
    </row>
    <row r="5" spans="1:92" s="211" customFormat="1" ht="18.75" customHeight="1">
      <c r="A5" s="751" t="s">
        <v>3075</v>
      </c>
      <c r="M5" s="260"/>
    </row>
    <row r="6" spans="1:92" s="131" customFormat="1" ht="5.0999999999999996" customHeight="1">
      <c r="A6" s="261"/>
      <c r="M6" s="134"/>
    </row>
    <row r="7" spans="1:92" s="131" customFormat="1" ht="12.75" customHeight="1" thickBot="1">
      <c r="A7" s="690" t="s">
        <v>2799</v>
      </c>
      <c r="B7" s="135"/>
      <c r="C7" s="135"/>
      <c r="D7" s="135"/>
      <c r="E7" s="135"/>
      <c r="F7" s="135"/>
      <c r="G7" s="135"/>
      <c r="H7" s="135"/>
      <c r="I7" s="135"/>
      <c r="J7" s="135"/>
      <c r="K7" s="135"/>
      <c r="L7" s="135"/>
      <c r="M7" s="135"/>
      <c r="N7" s="135"/>
      <c r="O7" s="135"/>
      <c r="P7" s="135"/>
      <c r="Q7" s="135"/>
      <c r="R7" s="135"/>
      <c r="S7" s="135"/>
      <c r="T7" s="135"/>
      <c r="U7" s="135"/>
      <c r="V7" s="135"/>
      <c r="W7" s="135"/>
      <c r="X7" s="135"/>
      <c r="Y7" s="135"/>
      <c r="Z7" s="135"/>
    </row>
    <row r="8" spans="1:92" s="131" customFormat="1" ht="17.100000000000001" customHeight="1">
      <c r="A8" s="730"/>
      <c r="B8" s="1067">
        <v>1995</v>
      </c>
      <c r="C8" s="1067">
        <v>1996</v>
      </c>
      <c r="D8" s="1067">
        <v>1997</v>
      </c>
      <c r="E8" s="1067">
        <v>1998</v>
      </c>
      <c r="F8" s="1067">
        <v>1999</v>
      </c>
      <c r="G8" s="1067">
        <v>2000</v>
      </c>
      <c r="H8" s="1067">
        <v>2001</v>
      </c>
      <c r="I8" s="1067">
        <v>2002</v>
      </c>
      <c r="J8" s="1067">
        <v>2003</v>
      </c>
      <c r="K8" s="1067">
        <v>2004</v>
      </c>
      <c r="L8" s="1067">
        <v>2005</v>
      </c>
      <c r="M8" s="1067">
        <v>2006</v>
      </c>
      <c r="N8" s="1067" t="s">
        <v>46</v>
      </c>
      <c r="O8" s="1069" t="s">
        <v>46</v>
      </c>
      <c r="P8" s="1070"/>
      <c r="Q8" s="1070"/>
      <c r="R8" s="1070"/>
      <c r="S8" s="1070"/>
      <c r="T8" s="1070"/>
      <c r="U8" s="1070"/>
      <c r="V8" s="1070"/>
      <c r="W8" s="1070"/>
      <c r="X8" s="1070"/>
      <c r="Y8" s="1070"/>
      <c r="Z8" s="1070"/>
    </row>
    <row r="9" spans="1:92" s="131" customFormat="1" ht="17.100000000000001" customHeight="1" thickBot="1">
      <c r="A9" s="731"/>
      <c r="B9" s="1068"/>
      <c r="C9" s="1068"/>
      <c r="D9" s="1068"/>
      <c r="E9" s="1068"/>
      <c r="F9" s="1068"/>
      <c r="G9" s="1068"/>
      <c r="H9" s="1068"/>
      <c r="I9" s="1068"/>
      <c r="J9" s="1068"/>
      <c r="K9" s="1068"/>
      <c r="L9" s="1068"/>
      <c r="M9" s="1068"/>
      <c r="N9" s="1068"/>
      <c r="O9" s="673" t="s">
        <v>2646</v>
      </c>
      <c r="P9" s="673" t="s">
        <v>2666</v>
      </c>
      <c r="Q9" s="673" t="s">
        <v>2658</v>
      </c>
      <c r="R9" s="673" t="s">
        <v>2667</v>
      </c>
      <c r="S9" s="673" t="s">
        <v>2668</v>
      </c>
      <c r="T9" s="673" t="s">
        <v>2659</v>
      </c>
      <c r="U9" s="673" t="s">
        <v>2669</v>
      </c>
      <c r="V9" s="673" t="s">
        <v>2670</v>
      </c>
      <c r="W9" s="673" t="s">
        <v>2660</v>
      </c>
      <c r="X9" s="673" t="s">
        <v>2671</v>
      </c>
      <c r="Y9" s="673" t="s">
        <v>2672</v>
      </c>
      <c r="Z9" s="673" t="s">
        <v>2661</v>
      </c>
    </row>
    <row r="10" spans="1:92" s="131" customFormat="1" ht="5.0999999999999996" customHeight="1">
      <c r="A10" s="264"/>
      <c r="B10" s="173"/>
      <c r="C10" s="173"/>
      <c r="D10" s="173"/>
      <c r="E10" s="173"/>
      <c r="F10" s="173"/>
      <c r="G10" s="173"/>
      <c r="H10" s="173"/>
      <c r="I10" s="173"/>
      <c r="J10" s="173"/>
      <c r="K10" s="173"/>
      <c r="L10" s="173"/>
      <c r="M10" s="173"/>
      <c r="N10" s="173"/>
      <c r="O10" s="265"/>
      <c r="P10" s="266"/>
      <c r="Q10" s="266"/>
      <c r="R10" s="266"/>
      <c r="S10" s="266"/>
      <c r="T10" s="266"/>
      <c r="U10" s="266"/>
      <c r="V10" s="266"/>
      <c r="W10" s="266"/>
      <c r="X10" s="266"/>
      <c r="Y10" s="266"/>
      <c r="Z10" s="266"/>
    </row>
    <row r="11" spans="1:92" s="131" customFormat="1" ht="12.75" customHeight="1">
      <c r="A11" s="949" t="s">
        <v>3076</v>
      </c>
      <c r="B11" s="104">
        <v>2745.9</v>
      </c>
      <c r="C11" s="104">
        <v>3933.076</v>
      </c>
      <c r="D11" s="104">
        <v>5090.3</v>
      </c>
      <c r="E11" s="104">
        <v>6262.7</v>
      </c>
      <c r="F11" s="104">
        <v>8091.5</v>
      </c>
      <c r="G11" s="104">
        <v>10029.1</v>
      </c>
      <c r="H11" s="104">
        <v>12539.7</v>
      </c>
      <c r="I11" s="104">
        <v>14411.7</v>
      </c>
      <c r="J11" s="104">
        <v>16209</v>
      </c>
      <c r="K11" s="58">
        <v>18335.7</v>
      </c>
      <c r="L11" s="58">
        <v>20367.3</v>
      </c>
      <c r="M11" s="58">
        <v>25078.5</v>
      </c>
      <c r="N11" s="58">
        <v>35994.869500000001</v>
      </c>
      <c r="O11" s="58">
        <f t="shared" ref="O11:U11" si="0">O13+O20+O21+O22</f>
        <v>1894.3814</v>
      </c>
      <c r="P11" s="58">
        <f t="shared" si="0"/>
        <v>3937.0738999999994</v>
      </c>
      <c r="Q11" s="58">
        <f t="shared" si="0"/>
        <v>6292.0619999999999</v>
      </c>
      <c r="R11" s="58">
        <f t="shared" si="0"/>
        <v>8856.0905999999995</v>
      </c>
      <c r="S11" s="58">
        <f t="shared" si="0"/>
        <v>11435.8467</v>
      </c>
      <c r="T11" s="58">
        <f t="shared" si="0"/>
        <v>14546.634100000001</v>
      </c>
      <c r="U11" s="58">
        <f t="shared" si="0"/>
        <v>17426.398799999999</v>
      </c>
      <c r="V11" s="58">
        <v>20326.6155</v>
      </c>
      <c r="W11" s="58">
        <v>24058.843199999999</v>
      </c>
      <c r="X11" s="58">
        <v>27904.948199999999</v>
      </c>
      <c r="Y11" s="58">
        <v>31414.554799999998</v>
      </c>
      <c r="Z11" s="58">
        <v>35994.869500000001</v>
      </c>
    </row>
    <row r="12" spans="1:92" s="131" customFormat="1" ht="12.75" customHeight="1">
      <c r="A12" s="950" t="s">
        <v>2892</v>
      </c>
      <c r="B12" s="17"/>
      <c r="C12" s="17"/>
      <c r="D12" s="17"/>
      <c r="E12" s="17"/>
      <c r="F12" s="17"/>
      <c r="G12" s="17"/>
      <c r="H12" s="17"/>
      <c r="I12" s="17"/>
      <c r="J12" s="17"/>
      <c r="K12" s="14"/>
      <c r="L12" s="14"/>
      <c r="M12" s="17"/>
      <c r="N12" s="17"/>
      <c r="O12" s="17"/>
      <c r="P12" s="17"/>
      <c r="Q12" s="17"/>
      <c r="R12" s="17"/>
      <c r="S12" s="17"/>
      <c r="T12" s="17"/>
      <c r="U12" s="17"/>
      <c r="V12" s="17"/>
      <c r="W12" s="17"/>
      <c r="X12" s="17"/>
      <c r="Y12" s="17"/>
      <c r="Z12" s="17"/>
    </row>
    <row r="13" spans="1:92" s="131" customFormat="1" ht="12.75" customHeight="1">
      <c r="A13" s="112" t="s">
        <v>3077</v>
      </c>
      <c r="B13" s="17">
        <v>2432.1999999999998</v>
      </c>
      <c r="C13" s="17">
        <v>2947.1</v>
      </c>
      <c r="D13" s="17">
        <v>3839.2</v>
      </c>
      <c r="E13" s="17">
        <v>4865</v>
      </c>
      <c r="F13" s="17">
        <v>5954</v>
      </c>
      <c r="G13" s="17">
        <v>7675.5</v>
      </c>
      <c r="H13" s="17">
        <v>9187.9</v>
      </c>
      <c r="I13" s="17">
        <v>10474.700000000001</v>
      </c>
      <c r="J13" s="17">
        <v>11912</v>
      </c>
      <c r="K13" s="14">
        <v>13980.5</v>
      </c>
      <c r="L13" s="14">
        <v>16361.4169</v>
      </c>
      <c r="M13" s="14">
        <v>19981.176800000001</v>
      </c>
      <c r="N13" s="14">
        <v>26544.7791</v>
      </c>
      <c r="O13" s="14">
        <v>1584.5030999999999</v>
      </c>
      <c r="P13" s="14">
        <v>3326.6934999999999</v>
      </c>
      <c r="Q13" s="14">
        <v>5252.8002999999999</v>
      </c>
      <c r="R13" s="14">
        <v>7154.6913999999997</v>
      </c>
      <c r="S13" s="14">
        <v>9272.7577000000001</v>
      </c>
      <c r="T13" s="14">
        <v>11516.637500000001</v>
      </c>
      <c r="U13" s="14">
        <v>13936.959000000001</v>
      </c>
      <c r="V13" s="14">
        <v>16316.8717</v>
      </c>
      <c r="W13" s="14">
        <v>18785.480299999999</v>
      </c>
      <c r="X13" s="14">
        <v>21289.763800000001</v>
      </c>
      <c r="Y13" s="14">
        <v>23894.014999999999</v>
      </c>
      <c r="Z13" s="14">
        <v>26544.7791</v>
      </c>
    </row>
    <row r="14" spans="1:92" s="131" customFormat="1" ht="12.75" customHeight="1">
      <c r="A14" s="951" t="s">
        <v>2892</v>
      </c>
      <c r="B14" s="17"/>
      <c r="C14" s="17"/>
      <c r="D14" s="17"/>
      <c r="E14" s="17"/>
      <c r="F14" s="17"/>
      <c r="G14" s="17"/>
      <c r="H14" s="17"/>
      <c r="I14" s="17"/>
      <c r="J14" s="17"/>
      <c r="K14" s="14"/>
      <c r="L14" s="14"/>
      <c r="M14" s="17"/>
      <c r="N14" s="17"/>
      <c r="O14" s="17"/>
      <c r="P14" s="17"/>
      <c r="Q14" s="17"/>
      <c r="R14" s="17"/>
      <c r="S14" s="17"/>
      <c r="T14" s="17"/>
      <c r="U14" s="17"/>
      <c r="V14" s="17"/>
      <c r="W14" s="17"/>
      <c r="X14" s="17"/>
      <c r="Y14" s="17"/>
      <c r="Z14" s="17"/>
    </row>
    <row r="15" spans="1:92" s="131" customFormat="1" ht="12.75" customHeight="1">
      <c r="A15" s="952" t="s">
        <v>3078</v>
      </c>
      <c r="B15" s="17">
        <f>280.5+6.5</f>
        <v>287</v>
      </c>
      <c r="C15" s="17">
        <f>270.8+16.1</f>
        <v>286.90000000000003</v>
      </c>
      <c r="D15" s="17">
        <f>331.8</f>
        <v>331.8</v>
      </c>
      <c r="E15" s="17">
        <v>405.4</v>
      </c>
      <c r="F15" s="17">
        <v>546.20000000000005</v>
      </c>
      <c r="G15" s="17">
        <v>753.8</v>
      </c>
      <c r="H15" s="17">
        <v>960.9</v>
      </c>
      <c r="I15" s="17">
        <v>1083.3</v>
      </c>
      <c r="J15" s="17">
        <v>1207.9946</v>
      </c>
      <c r="K15" s="14">
        <v>1442.8855000000001</v>
      </c>
      <c r="L15" s="14">
        <v>1744.162</v>
      </c>
      <c r="M15" s="14">
        <v>1820.329</v>
      </c>
      <c r="N15" s="14">
        <v>2322.9081999999999</v>
      </c>
      <c r="O15" s="14">
        <v>146.83750000000001</v>
      </c>
      <c r="P15" s="14">
        <v>317.80040000000002</v>
      </c>
      <c r="Q15" s="14">
        <v>498.03469999999999</v>
      </c>
      <c r="R15" s="14">
        <v>658.60929999999996</v>
      </c>
      <c r="S15" s="14">
        <v>857.73230000000001</v>
      </c>
      <c r="T15" s="14">
        <v>1063.9349999999999</v>
      </c>
      <c r="U15" s="14">
        <v>1256.375</v>
      </c>
      <c r="V15" s="14">
        <v>1450.9306999999999</v>
      </c>
      <c r="W15" s="14">
        <v>1637.7545</v>
      </c>
      <c r="X15" s="14">
        <v>1828.9942000000001</v>
      </c>
      <c r="Y15" s="14">
        <v>2040.079</v>
      </c>
      <c r="Z15" s="14">
        <v>2322.9081999999999</v>
      </c>
    </row>
    <row r="16" spans="1:92" s="131" customFormat="1" ht="12.75" customHeight="1">
      <c r="A16" s="952" t="s">
        <v>3079</v>
      </c>
      <c r="B16" s="17">
        <v>433.2</v>
      </c>
      <c r="C16" s="17">
        <v>372.1</v>
      </c>
      <c r="D16" s="17">
        <v>336.1</v>
      </c>
      <c r="E16" s="17">
        <v>452.4</v>
      </c>
      <c r="F16" s="17">
        <v>567.6</v>
      </c>
      <c r="G16" s="17">
        <v>572.79999999999995</v>
      </c>
      <c r="H16" s="17">
        <v>993.7</v>
      </c>
      <c r="I16" s="17">
        <v>967.6</v>
      </c>
      <c r="J16" s="17">
        <v>912.4</v>
      </c>
      <c r="K16" s="14">
        <v>918.57</v>
      </c>
      <c r="L16" s="14">
        <v>1283.1511</v>
      </c>
      <c r="M16" s="14">
        <v>1191.5762</v>
      </c>
      <c r="N16" s="14">
        <v>1736.1078</v>
      </c>
      <c r="O16" s="14">
        <v>116.1236</v>
      </c>
      <c r="P16" s="14">
        <v>283.77010000000001</v>
      </c>
      <c r="Q16" s="14">
        <v>430.45940000000002</v>
      </c>
      <c r="R16" s="14">
        <v>576.02520000000004</v>
      </c>
      <c r="S16" s="14">
        <v>678.96090000000004</v>
      </c>
      <c r="T16" s="14">
        <v>841.02940000000001</v>
      </c>
      <c r="U16" s="14">
        <v>1028.6812</v>
      </c>
      <c r="V16" s="14">
        <v>1144.0130999999999</v>
      </c>
      <c r="W16" s="14">
        <v>1303.0085999999999</v>
      </c>
      <c r="X16" s="14">
        <v>1443.635</v>
      </c>
      <c r="Y16" s="14">
        <v>1578.2760000000001</v>
      </c>
      <c r="Z16" s="14">
        <v>1736.1078</v>
      </c>
    </row>
    <row r="17" spans="1:30" s="131" customFormat="1" ht="12.75" customHeight="1">
      <c r="A17" s="952" t="s">
        <v>3080</v>
      </c>
      <c r="B17" s="17">
        <v>739.8</v>
      </c>
      <c r="C17" s="17">
        <v>140.69999999999999</v>
      </c>
      <c r="D17" s="17">
        <v>1728.3</v>
      </c>
      <c r="E17" s="17">
        <v>1965.8</v>
      </c>
      <c r="F17" s="17">
        <v>2253.1</v>
      </c>
      <c r="G17" s="17">
        <v>2976.2</v>
      </c>
      <c r="H17" s="17">
        <v>4211.3999999999996</v>
      </c>
      <c r="I17" s="17">
        <v>4793.7</v>
      </c>
      <c r="J17" s="17">
        <v>5522.9</v>
      </c>
      <c r="K17" s="14">
        <v>6829.9252999999999</v>
      </c>
      <c r="L17" s="14">
        <v>7088.5636999999997</v>
      </c>
      <c r="M17" s="14">
        <v>9150.6121000000003</v>
      </c>
      <c r="N17" s="14">
        <v>10701.5615</v>
      </c>
      <c r="O17" s="14">
        <v>773.57010000000002</v>
      </c>
      <c r="P17" s="14">
        <v>1548.2893999999999</v>
      </c>
      <c r="Q17" s="14">
        <v>2426.0742</v>
      </c>
      <c r="R17" s="14">
        <v>3284.5713999999998</v>
      </c>
      <c r="S17" s="14">
        <v>4297.4925999999996</v>
      </c>
      <c r="T17" s="14">
        <v>5378.8</v>
      </c>
      <c r="U17" s="14">
        <v>6499.1153000000004</v>
      </c>
      <c r="V17" s="14">
        <v>7690.5457999999999</v>
      </c>
      <c r="W17" s="14">
        <v>8919.5941999999995</v>
      </c>
      <c r="X17" s="14">
        <v>10146.047500000001</v>
      </c>
      <c r="Y17" s="14">
        <v>11421.5</v>
      </c>
      <c r="Z17" s="14">
        <v>10701.5615</v>
      </c>
    </row>
    <row r="18" spans="1:30" s="131" customFormat="1" ht="12.75" customHeight="1">
      <c r="A18" s="952" t="s">
        <v>3081</v>
      </c>
      <c r="B18" s="17">
        <v>308.3</v>
      </c>
      <c r="C18" s="17">
        <v>254.7</v>
      </c>
      <c r="D18" s="17">
        <v>451.5</v>
      </c>
      <c r="E18" s="17">
        <v>722.2</v>
      </c>
      <c r="F18" s="17">
        <v>1252.5999999999999</v>
      </c>
      <c r="G18" s="17">
        <v>1518.4</v>
      </c>
      <c r="H18" s="17">
        <v>1102.5999999999999</v>
      </c>
      <c r="I18" s="17">
        <v>1082</v>
      </c>
      <c r="J18" s="17">
        <v>1164.0102999999999</v>
      </c>
      <c r="K18" s="14">
        <v>1245.2302</v>
      </c>
      <c r="L18" s="14">
        <v>1149.7219</v>
      </c>
      <c r="M18" s="14">
        <v>1205.3538000000001</v>
      </c>
      <c r="N18" s="14">
        <v>1448.2030999999999</v>
      </c>
      <c r="O18" s="14">
        <v>94.057400000000001</v>
      </c>
      <c r="P18" s="14">
        <v>188.3802</v>
      </c>
      <c r="Q18" s="14">
        <v>303.48590000000002</v>
      </c>
      <c r="R18" s="14">
        <v>414.89089999999999</v>
      </c>
      <c r="S18" s="14">
        <v>551.93039999999996</v>
      </c>
      <c r="T18" s="14">
        <v>680.2174</v>
      </c>
      <c r="U18" s="14">
        <v>827.3415</v>
      </c>
      <c r="V18" s="14">
        <v>969.66390000000001</v>
      </c>
      <c r="W18" s="14">
        <v>1083.134</v>
      </c>
      <c r="X18" s="14">
        <v>1187.2927</v>
      </c>
      <c r="Y18" s="14">
        <v>1317.6153999999999</v>
      </c>
      <c r="Z18" s="14">
        <v>1448.2030999999999</v>
      </c>
    </row>
    <row r="19" spans="1:30" s="131" customFormat="1" ht="12.75" customHeight="1">
      <c r="A19" s="952" t="s">
        <v>3082</v>
      </c>
      <c r="B19" s="17">
        <v>134.30000000000001</v>
      </c>
      <c r="C19" s="17">
        <v>196.6</v>
      </c>
      <c r="D19" s="17">
        <v>244.9</v>
      </c>
      <c r="E19" s="17">
        <v>380.5</v>
      </c>
      <c r="F19" s="17">
        <v>306.60000000000002</v>
      </c>
      <c r="G19" s="17">
        <v>275.10000000000002</v>
      </c>
      <c r="H19" s="17">
        <v>301.39999999999998</v>
      </c>
      <c r="I19" s="17">
        <v>418.9</v>
      </c>
      <c r="J19" s="17">
        <v>422.7912</v>
      </c>
      <c r="K19" s="14">
        <v>449.37450000000001</v>
      </c>
      <c r="L19" s="14">
        <v>1663.9969000000001</v>
      </c>
      <c r="M19" s="14">
        <v>2803.2536</v>
      </c>
      <c r="N19" s="14">
        <v>3789.4650999999999</v>
      </c>
      <c r="O19" s="14">
        <v>219.72909999999999</v>
      </c>
      <c r="P19" s="14">
        <v>443.91590000000002</v>
      </c>
      <c r="Q19" s="14">
        <v>700.99120000000005</v>
      </c>
      <c r="R19" s="14">
        <v>961.96860000000004</v>
      </c>
      <c r="S19" s="14">
        <v>1259.145</v>
      </c>
      <c r="T19" s="14">
        <v>1539.9250999999999</v>
      </c>
      <c r="U19" s="14">
        <v>1845.9801</v>
      </c>
      <c r="V19" s="14">
        <v>2182.7293</v>
      </c>
      <c r="W19" s="14">
        <v>2553.5511999999999</v>
      </c>
      <c r="X19" s="14">
        <v>2936.6774</v>
      </c>
      <c r="Y19" s="14">
        <v>3393.1761000000001</v>
      </c>
      <c r="Z19" s="14">
        <v>3789.4650999999999</v>
      </c>
    </row>
    <row r="20" spans="1:30" s="131" customFormat="1" ht="12.75" customHeight="1">
      <c r="A20" s="112" t="s">
        <v>3083</v>
      </c>
      <c r="B20" s="17">
        <v>258.5</v>
      </c>
      <c r="C20" s="17">
        <f>195.9+312.6</f>
        <v>508.5</v>
      </c>
      <c r="D20" s="17">
        <f>868.4+55.3</f>
        <v>923.69999999999993</v>
      </c>
      <c r="E20" s="17">
        <f>1136.1-24.6</f>
        <v>1111.5</v>
      </c>
      <c r="F20" s="17">
        <f>1771.3-61.1</f>
        <v>1710.2</v>
      </c>
      <c r="G20" s="17">
        <v>1581.1</v>
      </c>
      <c r="H20" s="17">
        <v>2672.6</v>
      </c>
      <c r="I20" s="17">
        <v>2983.9</v>
      </c>
      <c r="J20" s="17">
        <v>3699.1</v>
      </c>
      <c r="K20" s="14">
        <v>3414.7</v>
      </c>
      <c r="L20" s="14">
        <v>3567.9070999999999</v>
      </c>
      <c r="M20" s="14">
        <v>4693.2</v>
      </c>
      <c r="N20" s="14">
        <v>7195.2635</v>
      </c>
      <c r="O20" s="14">
        <v>297.83390000000003</v>
      </c>
      <c r="P20" s="14">
        <v>582.18039999999996</v>
      </c>
      <c r="Q20" s="14">
        <v>979.2278</v>
      </c>
      <c r="R20" s="14">
        <v>1635.7346</v>
      </c>
      <c r="S20" s="14">
        <v>2089.6752000000001</v>
      </c>
      <c r="T20" s="14">
        <v>2574.7883999999999</v>
      </c>
      <c r="U20" s="14">
        <v>3024.3087</v>
      </c>
      <c r="V20" s="14">
        <v>3517.645</v>
      </c>
      <c r="W20" s="14">
        <v>4690.6738999999998</v>
      </c>
      <c r="X20" s="14">
        <v>5909.9718999999996</v>
      </c>
      <c r="Y20" s="14">
        <v>6571.4512000000004</v>
      </c>
      <c r="Z20" s="14">
        <v>7195.2635</v>
      </c>
    </row>
    <row r="21" spans="1:30" s="131" customFormat="1" ht="12.75" customHeight="1">
      <c r="A21" s="112" t="s">
        <v>3087</v>
      </c>
      <c r="B21" s="17">
        <v>0.4</v>
      </c>
      <c r="C21" s="17">
        <v>275.7</v>
      </c>
      <c r="D21" s="17">
        <v>132.80000000000001</v>
      </c>
      <c r="E21" s="17">
        <v>89.5</v>
      </c>
      <c r="F21" s="17">
        <v>148.5</v>
      </c>
      <c r="G21" s="17">
        <f>23.5+140.8</f>
        <v>164.3</v>
      </c>
      <c r="H21" s="17">
        <v>57.1</v>
      </c>
      <c r="I21" s="17">
        <v>129.5</v>
      </c>
      <c r="J21" s="17">
        <v>136.71129999999999</v>
      </c>
      <c r="K21" s="14">
        <v>224.8</v>
      </c>
      <c r="L21" s="14">
        <v>46.094200000000001</v>
      </c>
      <c r="M21" s="14">
        <v>138.04519999999999</v>
      </c>
      <c r="N21" s="14">
        <v>465.30270000000002</v>
      </c>
      <c r="O21" s="14">
        <v>12.0444</v>
      </c>
      <c r="P21" s="14">
        <v>28.2</v>
      </c>
      <c r="Q21" s="14">
        <v>60.033900000000003</v>
      </c>
      <c r="R21" s="14">
        <v>65.664599999999993</v>
      </c>
      <c r="S21" s="14">
        <v>73.413799999999995</v>
      </c>
      <c r="T21" s="14">
        <v>75.977000000000004</v>
      </c>
      <c r="U21" s="14">
        <v>85.899900000000002</v>
      </c>
      <c r="V21" s="14">
        <v>112.8676</v>
      </c>
      <c r="W21" s="14">
        <v>127.1846</v>
      </c>
      <c r="X21" s="14">
        <v>161.44</v>
      </c>
      <c r="Y21" s="14">
        <v>349.65109999999999</v>
      </c>
      <c r="Z21" s="14">
        <v>465.30270000000002</v>
      </c>
    </row>
    <row r="22" spans="1:30" s="131" customFormat="1" ht="12.75" customHeight="1">
      <c r="A22" s="112" t="s">
        <v>3084</v>
      </c>
      <c r="B22" s="17">
        <v>54.9</v>
      </c>
      <c r="C22" s="17">
        <v>201.8</v>
      </c>
      <c r="D22" s="17">
        <v>194.6</v>
      </c>
      <c r="E22" s="17">
        <v>196.7</v>
      </c>
      <c r="F22" s="17">
        <v>278.8</v>
      </c>
      <c r="G22" s="17">
        <v>608.20000000000005</v>
      </c>
      <c r="H22" s="17">
        <v>622.1</v>
      </c>
      <c r="I22" s="17">
        <v>823.6</v>
      </c>
      <c r="J22" s="17">
        <v>461.2</v>
      </c>
      <c r="K22" s="14">
        <v>715.7</v>
      </c>
      <c r="L22" s="14">
        <v>392.64569999999998</v>
      </c>
      <c r="M22" s="14">
        <v>266.08449999999999</v>
      </c>
      <c r="N22" s="14">
        <v>1789.5242000000001</v>
      </c>
      <c r="O22" s="14">
        <v>0</v>
      </c>
      <c r="P22" s="14">
        <v>0</v>
      </c>
      <c r="Q22" s="14">
        <v>0</v>
      </c>
      <c r="R22" s="14">
        <v>0</v>
      </c>
      <c r="S22" s="14">
        <v>0</v>
      </c>
      <c r="T22" s="14">
        <v>379.2312</v>
      </c>
      <c r="U22" s="14">
        <v>379.2312</v>
      </c>
      <c r="V22" s="14">
        <v>379.2312</v>
      </c>
      <c r="W22" s="14">
        <v>455.50439999999998</v>
      </c>
      <c r="X22" s="14">
        <v>543.77250000000004</v>
      </c>
      <c r="Y22" s="14">
        <v>599.4375</v>
      </c>
      <c r="Z22" s="14">
        <v>1789.5242000000001</v>
      </c>
    </row>
    <row r="23" spans="1:30" s="131" customFormat="1" ht="5.0999999999999996" customHeight="1">
      <c r="A23" s="8"/>
      <c r="B23" s="17"/>
      <c r="C23" s="17"/>
      <c r="D23" s="17"/>
      <c r="E23" s="17"/>
      <c r="F23" s="17"/>
      <c r="G23" s="17"/>
      <c r="H23" s="17"/>
      <c r="I23" s="17"/>
      <c r="J23" s="17"/>
      <c r="K23" s="14"/>
      <c r="L23" s="14"/>
      <c r="M23" s="17"/>
      <c r="N23" s="17"/>
      <c r="O23" s="17"/>
      <c r="P23" s="17"/>
      <c r="Q23" s="17"/>
      <c r="R23" s="17"/>
      <c r="S23" s="17"/>
      <c r="T23" s="17"/>
      <c r="U23" s="17"/>
      <c r="V23" s="17"/>
      <c r="W23" s="17"/>
      <c r="X23" s="17"/>
      <c r="Y23" s="17"/>
      <c r="Z23" s="17"/>
    </row>
    <row r="24" spans="1:30" s="131" customFormat="1" ht="12.75" customHeight="1">
      <c r="A24" s="110" t="s">
        <v>3085</v>
      </c>
      <c r="B24" s="104">
        <v>4610.5</v>
      </c>
      <c r="C24" s="104">
        <v>5202.3999999999996</v>
      </c>
      <c r="D24" s="104">
        <v>6695.68</v>
      </c>
      <c r="E24" s="104">
        <v>7298.3</v>
      </c>
      <c r="F24" s="104">
        <v>9312</v>
      </c>
      <c r="G24" s="104">
        <v>11308.2</v>
      </c>
      <c r="H24" s="104">
        <v>12255.7</v>
      </c>
      <c r="I24" s="104">
        <v>15177.1</v>
      </c>
      <c r="J24" s="104">
        <v>16890.5</v>
      </c>
      <c r="K24" s="58">
        <v>18841.5</v>
      </c>
      <c r="L24" s="58">
        <v>20143.2</v>
      </c>
      <c r="M24" s="58">
        <v>25296.6</v>
      </c>
      <c r="N24" s="58">
        <v>35864.901899999997</v>
      </c>
      <c r="O24" s="58">
        <f>697.376+8.7719</f>
        <v>706.14789999999994</v>
      </c>
      <c r="P24" s="58">
        <f t="shared" ref="P24:U24" si="1">SUM(P26:P34)</f>
        <v>2936.5456000000004</v>
      </c>
      <c r="Q24" s="58">
        <f t="shared" si="1"/>
        <v>5275.1465999999991</v>
      </c>
      <c r="R24" s="58">
        <f t="shared" si="1"/>
        <v>7785.5206999999991</v>
      </c>
      <c r="S24" s="58">
        <f t="shared" si="1"/>
        <v>10445.4197</v>
      </c>
      <c r="T24" s="58">
        <f t="shared" si="1"/>
        <v>13473.439700000003</v>
      </c>
      <c r="U24" s="58">
        <f t="shared" si="1"/>
        <v>16355.720899999998</v>
      </c>
      <c r="V24" s="58">
        <v>18941.553400000001</v>
      </c>
      <c r="W24" s="58">
        <v>21566.663999999997</v>
      </c>
      <c r="X24" s="58">
        <v>25394.771000000004</v>
      </c>
      <c r="Y24" s="58">
        <v>28824.932999999997</v>
      </c>
      <c r="Z24" s="58">
        <v>35864.901899999997</v>
      </c>
    </row>
    <row r="25" spans="1:30" s="131" customFormat="1" ht="12.75" customHeight="1">
      <c r="A25" s="950" t="s">
        <v>2892</v>
      </c>
      <c r="B25" s="17"/>
      <c r="C25" s="17"/>
      <c r="D25" s="17"/>
      <c r="E25" s="17"/>
      <c r="F25" s="17"/>
      <c r="G25" s="17"/>
      <c r="H25" s="17"/>
      <c r="I25" s="17"/>
      <c r="J25" s="17"/>
      <c r="K25" s="14"/>
      <c r="L25" s="14"/>
      <c r="M25" s="17"/>
      <c r="N25" s="17"/>
      <c r="O25" s="14"/>
      <c r="P25" s="17"/>
      <c r="Q25" s="17"/>
      <c r="R25" s="17"/>
      <c r="S25" s="17"/>
      <c r="T25" s="17"/>
      <c r="U25" s="17"/>
      <c r="V25" s="17"/>
      <c r="W25" s="17"/>
      <c r="X25" s="17"/>
      <c r="Y25" s="17"/>
      <c r="Z25" s="17"/>
      <c r="AD25" s="134"/>
    </row>
    <row r="26" spans="1:30" s="131" customFormat="1" ht="12.75" customHeight="1">
      <c r="A26" s="112" t="s">
        <v>3086</v>
      </c>
      <c r="B26" s="17">
        <v>339.9</v>
      </c>
      <c r="C26" s="17">
        <v>579.5</v>
      </c>
      <c r="D26" s="17">
        <v>850.4</v>
      </c>
      <c r="E26" s="17">
        <v>1014.8</v>
      </c>
      <c r="F26" s="17">
        <v>1375</v>
      </c>
      <c r="G26" s="17">
        <v>1755.5</v>
      </c>
      <c r="H26" s="17">
        <v>2104.9</v>
      </c>
      <c r="I26" s="17">
        <v>2255.5</v>
      </c>
      <c r="J26" s="17">
        <v>2640.8</v>
      </c>
      <c r="K26" s="14">
        <v>3097.5</v>
      </c>
      <c r="L26" s="14">
        <v>3033.2</v>
      </c>
      <c r="M26" s="14">
        <v>3355.7</v>
      </c>
      <c r="N26" s="14">
        <v>5154.7924999999996</v>
      </c>
      <c r="O26" s="14">
        <f>88.1381+0.3176</f>
        <v>88.455699999999993</v>
      </c>
      <c r="P26" s="14">
        <f>288.9941+64.3269</f>
        <v>353.32100000000003</v>
      </c>
      <c r="Q26" s="14">
        <f>573.4585+70.7267</f>
        <v>644.1851999999999</v>
      </c>
      <c r="R26" s="14">
        <f>998.6381+141.8794</f>
        <v>1140.5174999999999</v>
      </c>
      <c r="S26" s="14">
        <f>1298.7589+233.3048</f>
        <v>1532.0637000000002</v>
      </c>
      <c r="T26" s="14">
        <f>1675.5386+295.4104</f>
        <v>1970.9490000000001</v>
      </c>
      <c r="U26" s="14">
        <f>1991.55+332.1715</f>
        <v>2323.7215000000001</v>
      </c>
      <c r="V26" s="14">
        <v>2698.453</v>
      </c>
      <c r="W26" s="14">
        <v>3069.9414999999999</v>
      </c>
      <c r="X26" s="14">
        <v>3552.8420999999998</v>
      </c>
      <c r="Y26" s="14">
        <v>3973.5340000000001</v>
      </c>
      <c r="Z26" s="14">
        <v>5154.7924999999996</v>
      </c>
    </row>
    <row r="27" spans="1:30" s="131" customFormat="1" ht="12.75" customHeight="1">
      <c r="A27" s="112" t="s">
        <v>3088</v>
      </c>
      <c r="B27" s="17"/>
      <c r="C27" s="17"/>
      <c r="D27" s="17"/>
      <c r="E27" s="17"/>
      <c r="F27" s="17"/>
      <c r="G27" s="17"/>
      <c r="H27" s="17"/>
      <c r="I27" s="17"/>
      <c r="J27" s="17"/>
      <c r="K27" s="14"/>
      <c r="L27" s="14"/>
      <c r="M27" s="14"/>
      <c r="N27" s="14">
        <v>4881.3672999999999</v>
      </c>
      <c r="O27" s="14">
        <v>40.363500000000002</v>
      </c>
      <c r="P27" s="14">
        <f>182.13+30.464</f>
        <v>212.59399999999999</v>
      </c>
      <c r="Q27" s="14">
        <f>306.0442+118.1552</f>
        <v>424.19939999999997</v>
      </c>
      <c r="R27" s="14">
        <f>394.0167+225.033</f>
        <v>619.04970000000003</v>
      </c>
      <c r="S27" s="14">
        <f>554.3854+310.8152</f>
        <v>865.20060000000001</v>
      </c>
      <c r="T27" s="14">
        <f>678.4758+427.2619</f>
        <v>1105.7377000000001</v>
      </c>
      <c r="U27" s="14">
        <f>867.4507+544.6934</f>
        <v>1412.1441</v>
      </c>
      <c r="V27" s="14">
        <v>1721.0797</v>
      </c>
      <c r="W27" s="14">
        <v>2133.3833</v>
      </c>
      <c r="X27" s="14">
        <v>2971.8332</v>
      </c>
      <c r="Y27" s="14">
        <v>3777.4221000000002</v>
      </c>
      <c r="Z27" s="14">
        <v>4881.3672999999999</v>
      </c>
    </row>
    <row r="28" spans="1:30" s="131" customFormat="1" ht="12.75" customHeight="1">
      <c r="A28" s="112" t="s">
        <v>2905</v>
      </c>
      <c r="B28" s="17">
        <v>1064.9000000000001</v>
      </c>
      <c r="C28" s="17">
        <v>1222.8</v>
      </c>
      <c r="D28" s="17">
        <v>1514</v>
      </c>
      <c r="E28" s="17">
        <v>1681.6</v>
      </c>
      <c r="F28" s="17">
        <v>1991.3</v>
      </c>
      <c r="G28" s="17">
        <v>2293</v>
      </c>
      <c r="H28" s="17">
        <v>2847.6</v>
      </c>
      <c r="I28" s="17">
        <v>3350.4</v>
      </c>
      <c r="J28" s="17">
        <v>3753.6</v>
      </c>
      <c r="K28" s="14">
        <v>4361.3</v>
      </c>
      <c r="L28" s="14">
        <v>4917.7204000000002</v>
      </c>
      <c r="M28" s="14">
        <v>6315.7</v>
      </c>
      <c r="N28" s="14">
        <v>9177.9552000000003</v>
      </c>
      <c r="O28" s="14">
        <f>204.665+3.4386</f>
        <v>208.1036</v>
      </c>
      <c r="P28" s="14">
        <f>822.5547+11.4711</f>
        <v>834.0258</v>
      </c>
      <c r="Q28" s="14">
        <f>1481.2402+73.5638</f>
        <v>1554.8039999999999</v>
      </c>
      <c r="R28" s="14">
        <f>2095.6715+109.4384</f>
        <v>2205.1098999999999</v>
      </c>
      <c r="S28" s="14">
        <f>2792.6105+130.0185</f>
        <v>2922.6289999999999</v>
      </c>
      <c r="T28" s="14">
        <f>3784.1226+194.5487</f>
        <v>3978.6713</v>
      </c>
      <c r="U28" s="14">
        <f>4387.6124+344.1983</f>
        <v>4731.8107</v>
      </c>
      <c r="V28" s="14">
        <v>5276.2662</v>
      </c>
      <c r="W28" s="14">
        <v>5921.7326999999996</v>
      </c>
      <c r="X28" s="14">
        <v>6740.7132000000001</v>
      </c>
      <c r="Y28" s="14">
        <v>7542.5468000000001</v>
      </c>
      <c r="Z28" s="14">
        <v>9177.9552000000003</v>
      </c>
    </row>
    <row r="29" spans="1:30" s="131" customFormat="1" ht="12.75" customHeight="1">
      <c r="A29" s="112" t="s">
        <v>3090</v>
      </c>
      <c r="B29" s="17">
        <v>627.4</v>
      </c>
      <c r="C29" s="17">
        <v>732.9</v>
      </c>
      <c r="D29" s="17">
        <v>977.1</v>
      </c>
      <c r="E29" s="17">
        <v>962.1</v>
      </c>
      <c r="F29" s="17">
        <v>1125.3</v>
      </c>
      <c r="G29" s="17">
        <v>1295.9000000000001</v>
      </c>
      <c r="H29" s="17">
        <v>1379</v>
      </c>
      <c r="I29" s="17">
        <v>1527.2</v>
      </c>
      <c r="J29" s="17">
        <v>1630.0431000000001</v>
      </c>
      <c r="K29" s="14">
        <v>1926.5</v>
      </c>
      <c r="L29" s="14">
        <v>2283.2550999999999</v>
      </c>
      <c r="M29" s="14">
        <v>3059.2</v>
      </c>
      <c r="N29" s="14">
        <v>4028.7584999999999</v>
      </c>
      <c r="O29" s="14">
        <f>46.8377+0.3039</f>
        <v>47.141599999999997</v>
      </c>
      <c r="P29" s="14">
        <f>310.7504+1.4394</f>
        <v>312.18979999999999</v>
      </c>
      <c r="Q29" s="14">
        <f>534.4745+11.0672</f>
        <v>545.54169999999999</v>
      </c>
      <c r="R29" s="14">
        <f>774.9939+23.1092</f>
        <v>798.10310000000004</v>
      </c>
      <c r="S29" s="14">
        <f>1086.93+30.9348</f>
        <v>1117.8648000000001</v>
      </c>
      <c r="T29" s="14">
        <f>1403.2289+68.5418</f>
        <v>1471.7707</v>
      </c>
      <c r="U29" s="14">
        <f>1709.6008+85.1813</f>
        <v>1794.7820999999999</v>
      </c>
      <c r="V29" s="14">
        <v>2100.5169000000001</v>
      </c>
      <c r="W29" s="14">
        <v>2348.3784999999998</v>
      </c>
      <c r="X29" s="14">
        <v>2829.8813</v>
      </c>
      <c r="Y29" s="14">
        <v>3136.7764999999999</v>
      </c>
      <c r="Z29" s="14">
        <v>4028.7584999999999</v>
      </c>
    </row>
    <row r="30" spans="1:30" s="131" customFormat="1" ht="12.75" customHeight="1">
      <c r="A30" s="112" t="s">
        <v>3829</v>
      </c>
      <c r="B30" s="17">
        <v>915.4</v>
      </c>
      <c r="C30" s="17">
        <v>884.9</v>
      </c>
      <c r="D30" s="17">
        <v>1055.3</v>
      </c>
      <c r="E30" s="17">
        <v>981</v>
      </c>
      <c r="F30" s="17">
        <v>1198.0999999999999</v>
      </c>
      <c r="G30" s="17">
        <v>1113.9000000000001</v>
      </c>
      <c r="H30" s="17">
        <v>1417.1</v>
      </c>
      <c r="I30" s="17">
        <v>2340.5</v>
      </c>
      <c r="J30" s="17">
        <v>2588.6999999999998</v>
      </c>
      <c r="K30" s="14">
        <v>2644.7840000000001</v>
      </c>
      <c r="L30" s="14">
        <v>2858.1426999999999</v>
      </c>
      <c r="M30" s="14">
        <v>3610.5666000000001</v>
      </c>
      <c r="N30" s="14">
        <v>3816.8791000000001</v>
      </c>
      <c r="O30" s="14">
        <f>166.0712+0</f>
        <v>166.0712</v>
      </c>
      <c r="P30" s="14">
        <f>514.4041+0</f>
        <v>514.40409999999997</v>
      </c>
      <c r="Q30" s="14">
        <f>792.9721+0.065</f>
        <v>793.03710000000001</v>
      </c>
      <c r="R30" s="14">
        <f>1083.3895+0.569</f>
        <v>1083.9585</v>
      </c>
      <c r="S30" s="14">
        <f>1396.3238+1.6818</f>
        <v>1398.0056</v>
      </c>
      <c r="T30" s="14">
        <f>1668.4888+1.8849</f>
        <v>1670.3737000000001</v>
      </c>
      <c r="U30" s="14">
        <f>2008.2979+2.715</f>
        <v>2011.0128999999999</v>
      </c>
      <c r="V30" s="14">
        <v>2343.4393999999998</v>
      </c>
      <c r="W30" s="14">
        <v>2646.1855</v>
      </c>
      <c r="X30" s="14">
        <v>2988.2899000000002</v>
      </c>
      <c r="Y30" s="14">
        <v>3329.7705000000001</v>
      </c>
      <c r="Z30" s="14">
        <v>3816.8791000000001</v>
      </c>
    </row>
    <row r="31" spans="1:30" s="131" customFormat="1" ht="12.75" customHeight="1">
      <c r="A31" s="112" t="s">
        <v>3089</v>
      </c>
      <c r="B31" s="17">
        <v>221.1</v>
      </c>
      <c r="C31" s="17">
        <v>297.8</v>
      </c>
      <c r="D31" s="17">
        <v>279.60000000000002</v>
      </c>
      <c r="E31" s="17">
        <v>373.7</v>
      </c>
      <c r="F31" s="17">
        <v>464.7</v>
      </c>
      <c r="G31" s="17">
        <v>666.5</v>
      </c>
      <c r="H31" s="17">
        <v>800.9</v>
      </c>
      <c r="I31" s="17">
        <v>1131.2</v>
      </c>
      <c r="J31" s="17">
        <v>1193.4219000000001</v>
      </c>
      <c r="K31" s="14">
        <v>1057.7</v>
      </c>
      <c r="L31" s="14">
        <v>1040.5</v>
      </c>
      <c r="M31" s="14">
        <v>1415.8</v>
      </c>
      <c r="N31" s="14">
        <v>2657.2604000000001</v>
      </c>
      <c r="O31" s="14">
        <f>84.9352+0</f>
        <v>84.935199999999995</v>
      </c>
      <c r="P31" s="14">
        <f>180.3804+29.4223</f>
        <v>209.80270000000002</v>
      </c>
      <c r="Q31" s="14">
        <f>286.5103+141.9746</f>
        <v>428.48489999999998</v>
      </c>
      <c r="R31" s="14">
        <f>388.6924+251.7949</f>
        <v>640.4873</v>
      </c>
      <c r="S31" s="14">
        <f>511.4608+291.4391</f>
        <v>802.8999</v>
      </c>
      <c r="T31" s="14">
        <f>636.8093+378.1299</f>
        <v>1014.9392</v>
      </c>
      <c r="U31" s="14">
        <f>856.9517+458.0186</f>
        <v>1314.9703</v>
      </c>
      <c r="V31" s="14">
        <v>1508.4287999999999</v>
      </c>
      <c r="W31" s="14">
        <v>1733.1068</v>
      </c>
      <c r="X31" s="14">
        <v>1984.7399</v>
      </c>
      <c r="Y31" s="14">
        <v>2247.1408000000001</v>
      </c>
      <c r="Z31" s="14">
        <v>2657.2604000000001</v>
      </c>
    </row>
    <row r="32" spans="1:30" s="131" customFormat="1" ht="12.75" customHeight="1">
      <c r="A32" s="953" t="s">
        <v>2977</v>
      </c>
      <c r="B32" s="17">
        <v>162.19999999999999</v>
      </c>
      <c r="C32" s="17">
        <v>125</v>
      </c>
      <c r="D32" s="17">
        <v>148</v>
      </c>
      <c r="E32" s="17">
        <v>187.4</v>
      </c>
      <c r="F32" s="17">
        <v>308.10000000000002</v>
      </c>
      <c r="G32" s="17">
        <v>337.3</v>
      </c>
      <c r="H32" s="17">
        <v>295</v>
      </c>
      <c r="I32" s="17">
        <v>392.8</v>
      </c>
      <c r="J32" s="17">
        <v>485</v>
      </c>
      <c r="K32" s="14">
        <v>578.29999999999995</v>
      </c>
      <c r="L32" s="14">
        <v>606.6</v>
      </c>
      <c r="M32" s="14">
        <v>812.96130000000005</v>
      </c>
      <c r="N32" s="14">
        <v>1239.9194</v>
      </c>
      <c r="O32" s="14">
        <f>7.891+0</f>
        <v>7.891</v>
      </c>
      <c r="P32" s="14">
        <f>56.4636+0.3673</f>
        <v>56.8309</v>
      </c>
      <c r="Q32" s="14">
        <f>122.3527+9.0214</f>
        <v>131.3741</v>
      </c>
      <c r="R32" s="14">
        <f>193.2714+18.9426</f>
        <v>212.214</v>
      </c>
      <c r="S32" s="14">
        <f>255.1123+29.8766</f>
        <v>284.9889</v>
      </c>
      <c r="T32" s="14">
        <f>311.6615+63.9323</f>
        <v>375.59379999999999</v>
      </c>
      <c r="U32" s="14">
        <f>412.8924+77.7791</f>
        <v>490.67150000000004</v>
      </c>
      <c r="V32" s="14">
        <v>600.69880000000001</v>
      </c>
      <c r="W32" s="14">
        <v>688.70439999999996</v>
      </c>
      <c r="X32" s="14">
        <v>815.76220000000001</v>
      </c>
      <c r="Y32" s="14">
        <v>940.99760000000003</v>
      </c>
      <c r="Z32" s="14">
        <v>1239.9194</v>
      </c>
    </row>
    <row r="33" spans="1:26" s="131" customFormat="1" ht="12.75" customHeight="1">
      <c r="A33" s="112" t="s">
        <v>2901</v>
      </c>
      <c r="B33" s="17">
        <v>98</v>
      </c>
      <c r="C33" s="17">
        <v>98.8</v>
      </c>
      <c r="D33" s="17">
        <v>169.8</v>
      </c>
      <c r="E33" s="17">
        <v>228</v>
      </c>
      <c r="F33" s="17">
        <v>523.29999999999995</v>
      </c>
      <c r="G33" s="17">
        <v>464.9</v>
      </c>
      <c r="H33" s="17">
        <v>419.6</v>
      </c>
      <c r="I33" s="17">
        <v>668.4</v>
      </c>
      <c r="J33" s="17">
        <v>565.32629999999995</v>
      </c>
      <c r="K33" s="14">
        <v>653.27210000000002</v>
      </c>
      <c r="L33" s="14">
        <v>595.70000000000005</v>
      </c>
      <c r="M33" s="14">
        <v>853.8</v>
      </c>
      <c r="N33" s="14"/>
      <c r="O33" s="14"/>
      <c r="P33" s="14"/>
      <c r="Q33" s="14"/>
      <c r="R33" s="14"/>
      <c r="S33" s="14"/>
      <c r="T33" s="14"/>
      <c r="U33" s="14"/>
      <c r="V33" s="14"/>
      <c r="W33" s="14"/>
      <c r="X33" s="14"/>
      <c r="Y33" s="14"/>
      <c r="Z33" s="14"/>
    </row>
    <row r="34" spans="1:26" s="131" customFormat="1" ht="12.75" customHeight="1">
      <c r="A34" s="112" t="s">
        <v>3830</v>
      </c>
      <c r="B34" s="17">
        <f t="shared" ref="B34:M34" si="2">B24-B26-B28-B29-B30-B31-B32-B33</f>
        <v>1181.6000000000001</v>
      </c>
      <c r="C34" s="17">
        <f t="shared" si="2"/>
        <v>1260.6999999999994</v>
      </c>
      <c r="D34" s="17">
        <f t="shared" si="2"/>
        <v>1701.4800000000012</v>
      </c>
      <c r="E34" s="17">
        <f t="shared" si="2"/>
        <v>1869.6999999999998</v>
      </c>
      <c r="F34" s="17">
        <f t="shared" si="2"/>
        <v>2326.1999999999998</v>
      </c>
      <c r="G34" s="17">
        <f t="shared" si="2"/>
        <v>3381.2000000000012</v>
      </c>
      <c r="H34" s="17">
        <f t="shared" si="2"/>
        <v>2991.6000000000004</v>
      </c>
      <c r="I34" s="17">
        <f t="shared" si="2"/>
        <v>3511.1000000000008</v>
      </c>
      <c r="J34" s="17">
        <f t="shared" si="2"/>
        <v>4033.6086999999998</v>
      </c>
      <c r="K34" s="14">
        <f t="shared" si="2"/>
        <v>4522.1439000000009</v>
      </c>
      <c r="L34" s="14">
        <f t="shared" si="2"/>
        <v>4808.081799999999</v>
      </c>
      <c r="M34" s="14">
        <f t="shared" si="2"/>
        <v>5872.872099999996</v>
      </c>
      <c r="N34" s="14">
        <v>4907.9695000000002</v>
      </c>
      <c r="O34" s="14">
        <v>63.185199999999995</v>
      </c>
      <c r="P34" s="14">
        <f>180.6545+252.5549+3.2939+4.1836+2.6904+0</f>
        <v>443.37730000000005</v>
      </c>
      <c r="Q34" s="14">
        <f>280.1874+455.2158+5.3529+6.2566+6.5075+0</f>
        <v>753.52020000000005</v>
      </c>
      <c r="R34" s="14">
        <f>392.923+661.3293+11.1686+9.1143+11.5455+0</f>
        <v>1086.0807</v>
      </c>
      <c r="S34" s="14">
        <f>546.8858+924.8341+16.055+13.5841+20.2771+0.1311</f>
        <v>1521.7672000000002</v>
      </c>
      <c r="T34" s="14">
        <f>639.2466+1152.2428+36.0882+18.86+38.4856+0.4811</f>
        <v>1885.4042999999997</v>
      </c>
      <c r="U34" s="14">
        <f>764.4682+1375.2427+43.5054+25.756+67.0424+0.5931</f>
        <v>2276.6077999999998</v>
      </c>
      <c r="V34" s="14">
        <v>2692.6706000000004</v>
      </c>
      <c r="W34" s="14">
        <v>3025.2312999999995</v>
      </c>
      <c r="X34" s="14">
        <v>3510.7092000000002</v>
      </c>
      <c r="Y34" s="14">
        <v>3876.7446999999997</v>
      </c>
      <c r="Z34" s="14">
        <v>4907.9695000000002</v>
      </c>
    </row>
    <row r="35" spans="1:26" s="131" customFormat="1" ht="5.0999999999999996" customHeight="1">
      <c r="A35" s="954"/>
      <c r="B35" s="17"/>
      <c r="C35" s="17"/>
      <c r="D35" s="17"/>
      <c r="E35" s="17"/>
      <c r="F35" s="17"/>
      <c r="G35" s="17"/>
      <c r="H35" s="17"/>
      <c r="I35" s="17"/>
      <c r="J35" s="17"/>
      <c r="K35" s="14"/>
      <c r="L35" s="14"/>
      <c r="M35" s="14"/>
      <c r="N35" s="14"/>
      <c r="O35" s="14"/>
      <c r="P35" s="14"/>
      <c r="Q35" s="14"/>
      <c r="R35" s="14"/>
      <c r="S35" s="14"/>
      <c r="T35" s="14"/>
      <c r="U35" s="14"/>
      <c r="V35" s="14"/>
      <c r="W35" s="14"/>
      <c r="X35" s="14"/>
      <c r="Y35" s="14"/>
      <c r="Z35" s="14"/>
    </row>
    <row r="36" spans="1:26" s="131" customFormat="1" ht="12.75">
      <c r="A36" s="949" t="s">
        <v>3091</v>
      </c>
      <c r="B36" s="104">
        <f t="shared" ref="B36:M36" si="3">B11-B24</f>
        <v>-1864.6</v>
      </c>
      <c r="C36" s="104">
        <f t="shared" si="3"/>
        <v>-1269.3239999999996</v>
      </c>
      <c r="D36" s="104">
        <f t="shared" si="3"/>
        <v>-1605.38</v>
      </c>
      <c r="E36" s="104">
        <f t="shared" si="3"/>
        <v>-1035.6000000000004</v>
      </c>
      <c r="F36" s="104">
        <f t="shared" si="3"/>
        <v>-1220.5</v>
      </c>
      <c r="G36" s="104">
        <f t="shared" si="3"/>
        <v>-1279.1000000000004</v>
      </c>
      <c r="H36" s="104">
        <f t="shared" si="3"/>
        <v>284</v>
      </c>
      <c r="I36" s="104">
        <f t="shared" si="3"/>
        <v>-765.39999999999964</v>
      </c>
      <c r="J36" s="104">
        <f t="shared" si="3"/>
        <v>-681.5</v>
      </c>
      <c r="K36" s="104">
        <f t="shared" si="3"/>
        <v>-505.79999999999927</v>
      </c>
      <c r="L36" s="104">
        <f t="shared" si="3"/>
        <v>224.09999999999854</v>
      </c>
      <c r="M36" s="104">
        <f t="shared" si="3"/>
        <v>-218.09999999999854</v>
      </c>
      <c r="N36" s="58">
        <v>129.96760000000359</v>
      </c>
      <c r="O36" s="58">
        <f t="shared" ref="O36:U36" si="4">O11-O24</f>
        <v>1188.2335</v>
      </c>
      <c r="P36" s="58">
        <f t="shared" si="4"/>
        <v>1000.528299999999</v>
      </c>
      <c r="Q36" s="58">
        <f t="shared" si="4"/>
        <v>1016.9154000000008</v>
      </c>
      <c r="R36" s="58">
        <f t="shared" si="4"/>
        <v>1070.5699000000004</v>
      </c>
      <c r="S36" s="58">
        <f t="shared" si="4"/>
        <v>990.42699999999968</v>
      </c>
      <c r="T36" s="58">
        <f t="shared" si="4"/>
        <v>1073.1943999999985</v>
      </c>
      <c r="U36" s="58">
        <f t="shared" si="4"/>
        <v>1070.6779000000006</v>
      </c>
      <c r="V36" s="58">
        <v>1385.0620999999992</v>
      </c>
      <c r="W36" s="58">
        <v>2492.1792000000023</v>
      </c>
      <c r="X36" s="58">
        <v>2510.1771999999946</v>
      </c>
      <c r="Y36" s="58">
        <v>2589.6218000000008</v>
      </c>
      <c r="Z36" s="58">
        <v>129.96760000000359</v>
      </c>
    </row>
    <row r="37" spans="1:26" s="131" customFormat="1" ht="5.0999999999999996" customHeight="1">
      <c r="A37" s="8"/>
      <c r="B37" s="17"/>
      <c r="C37" s="17"/>
      <c r="D37" s="17"/>
      <c r="E37" s="17"/>
      <c r="F37" s="17"/>
      <c r="G37" s="17"/>
      <c r="H37" s="17"/>
      <c r="I37" s="17"/>
      <c r="J37" s="17"/>
      <c r="K37" s="14"/>
      <c r="L37" s="14"/>
      <c r="M37" s="17"/>
      <c r="N37" s="17"/>
      <c r="O37" s="14"/>
      <c r="P37" s="14"/>
      <c r="Q37" s="14"/>
      <c r="R37" s="14"/>
      <c r="S37" s="14"/>
      <c r="T37" s="14"/>
      <c r="U37" s="14"/>
      <c r="V37" s="14"/>
      <c r="W37" s="14"/>
      <c r="X37" s="14"/>
      <c r="Y37" s="14"/>
      <c r="Z37" s="14"/>
    </row>
    <row r="38" spans="1:26" s="131" customFormat="1" ht="12.75">
      <c r="A38" s="954" t="s">
        <v>3754</v>
      </c>
      <c r="B38" s="17">
        <v>1013.5</v>
      </c>
      <c r="C38" s="17">
        <v>587.6</v>
      </c>
      <c r="D38" s="17">
        <v>287.89999999999998</v>
      </c>
      <c r="E38" s="17">
        <v>19.899999999999999</v>
      </c>
      <c r="F38" s="17">
        <v>-174.1</v>
      </c>
      <c r="G38" s="17">
        <v>-109.5</v>
      </c>
      <c r="H38" s="17">
        <v>-240.9</v>
      </c>
      <c r="I38" s="17">
        <v>-38.700000000000003</v>
      </c>
      <c r="J38" s="17">
        <v>-181.6</v>
      </c>
      <c r="K38" s="14">
        <v>416.5</v>
      </c>
      <c r="L38" s="14">
        <v>-35.531399999999998</v>
      </c>
      <c r="M38" s="14">
        <v>961.05460000000005</v>
      </c>
      <c r="N38" s="14">
        <v>1309.0903000000001</v>
      </c>
      <c r="O38" s="14">
        <f>41.9052+21.5329+561.0142</f>
        <v>624.45229999999992</v>
      </c>
      <c r="P38" s="14">
        <f>62.2108-21.0248+119.7042+559.3534</f>
        <v>720.24360000000001</v>
      </c>
      <c r="Q38" s="14">
        <f>124.5082+6.1793-136.1439-118.9816+730.8546</f>
        <v>606.41660000000002</v>
      </c>
      <c r="R38" s="14">
        <f>91.884-35.0089-181.0799-118.9816+730.8546</f>
        <v>487.66820000000001</v>
      </c>
      <c r="S38" s="14">
        <f>144.8273+20.7612+214.8723-118.9816+730.8546</f>
        <v>992.3338</v>
      </c>
      <c r="T38" s="14">
        <f>214.2736+149.7916+215.2233-118.9816+730.8546</f>
        <v>1191.1614999999999</v>
      </c>
      <c r="U38" s="14">
        <f>272.8513+231.437+259.2929-118.9816+730.8546</f>
        <v>1375.4542000000001</v>
      </c>
      <c r="V38" s="14">
        <v>1238.0893000000001</v>
      </c>
      <c r="W38" s="14">
        <v>1471.2237</v>
      </c>
      <c r="X38" s="14">
        <v>1517.3233</v>
      </c>
      <c r="Y38" s="14">
        <v>1682.6982</v>
      </c>
      <c r="Z38" s="14">
        <v>1309.0903000000001</v>
      </c>
    </row>
    <row r="39" spans="1:26" s="131" customFormat="1" ht="12.75" customHeight="1">
      <c r="A39" s="950" t="s">
        <v>2892</v>
      </c>
      <c r="B39" s="17"/>
      <c r="C39" s="17"/>
      <c r="D39" s="17"/>
      <c r="E39" s="17"/>
      <c r="F39" s="17"/>
      <c r="G39" s="17"/>
      <c r="H39" s="17"/>
      <c r="I39" s="17"/>
      <c r="J39" s="17"/>
      <c r="K39" s="14"/>
      <c r="L39" s="14"/>
      <c r="M39" s="17"/>
      <c r="N39" s="17"/>
      <c r="O39" s="17"/>
      <c r="P39" s="17"/>
      <c r="Q39" s="17"/>
      <c r="R39" s="17"/>
      <c r="S39" s="17"/>
      <c r="T39" s="17"/>
      <c r="U39" s="17"/>
      <c r="V39" s="17"/>
      <c r="W39" s="17"/>
      <c r="X39" s="17"/>
      <c r="Y39" s="17"/>
      <c r="Z39" s="17"/>
    </row>
    <row r="40" spans="1:26" s="131" customFormat="1" ht="12.75" customHeight="1">
      <c r="A40" s="112" t="s">
        <v>3756</v>
      </c>
      <c r="B40" s="17">
        <v>64.099999999999994</v>
      </c>
      <c r="C40" s="17">
        <v>32.6</v>
      </c>
      <c r="D40" s="17">
        <v>131.9</v>
      </c>
      <c r="E40" s="74" t="s">
        <v>15</v>
      </c>
      <c r="F40" s="74" t="s">
        <v>15</v>
      </c>
      <c r="G40" s="74" t="s">
        <v>15</v>
      </c>
      <c r="H40" s="17">
        <v>-564.1</v>
      </c>
      <c r="I40" s="17">
        <v>-276</v>
      </c>
      <c r="J40" s="17">
        <v>-507.10849999999999</v>
      </c>
      <c r="K40" s="14">
        <v>176.3192</v>
      </c>
      <c r="L40" s="14">
        <v>-251.5419</v>
      </c>
      <c r="M40" s="14">
        <v>-405.14859999999999</v>
      </c>
      <c r="N40" s="14">
        <v>242.8689</v>
      </c>
      <c r="O40" s="14">
        <v>21.532900000000001</v>
      </c>
      <c r="P40" s="14">
        <v>62.210799999999999</v>
      </c>
      <c r="Q40" s="14">
        <v>124.5082</v>
      </c>
      <c r="R40" s="14">
        <v>91.884</v>
      </c>
      <c r="S40" s="14">
        <v>144.82730000000001</v>
      </c>
      <c r="T40" s="14">
        <v>214.27359999999999</v>
      </c>
      <c r="U40" s="14">
        <v>272.85129999999998</v>
      </c>
      <c r="V40" s="14">
        <v>265.10210000000001</v>
      </c>
      <c r="W40" s="14">
        <v>333.89600000000002</v>
      </c>
      <c r="X40" s="14">
        <v>321.45800000000003</v>
      </c>
      <c r="Y40" s="14">
        <v>342.2054</v>
      </c>
      <c r="Z40" s="14">
        <v>242.8689</v>
      </c>
    </row>
    <row r="41" spans="1:26" s="131" customFormat="1" ht="12.75" customHeight="1" thickBot="1">
      <c r="A41" s="28" t="s">
        <v>3755</v>
      </c>
      <c r="B41" s="87">
        <v>851.1</v>
      </c>
      <c r="C41" s="87">
        <v>664.5</v>
      </c>
      <c r="D41" s="87">
        <v>1317.5</v>
      </c>
      <c r="E41" s="87">
        <v>966.9</v>
      </c>
      <c r="F41" s="87">
        <v>1550.9</v>
      </c>
      <c r="G41" s="87">
        <v>1579</v>
      </c>
      <c r="H41" s="87">
        <v>-184.9</v>
      </c>
      <c r="I41" s="87">
        <v>815</v>
      </c>
      <c r="J41" s="87">
        <v>777.78129999999999</v>
      </c>
      <c r="K41" s="87">
        <v>301.8</v>
      </c>
      <c r="L41" s="87">
        <v>236.1541</v>
      </c>
      <c r="M41" s="87">
        <v>-24.9025</v>
      </c>
      <c r="N41" s="87">
        <v>-483.50049999999999</v>
      </c>
      <c r="O41" s="87">
        <v>-44.299399999999999</v>
      </c>
      <c r="P41" s="87">
        <v>-65.381200000000007</v>
      </c>
      <c r="Q41" s="87">
        <v>-73.706199999999995</v>
      </c>
      <c r="R41" s="87">
        <v>-167.73099999999999</v>
      </c>
      <c r="S41" s="87">
        <v>-40.7851</v>
      </c>
      <c r="T41" s="87">
        <v>-87.209100000000007</v>
      </c>
      <c r="U41" s="87">
        <v>-131.49109999999999</v>
      </c>
      <c r="V41" s="87">
        <v>-247.90870000000001</v>
      </c>
      <c r="W41" s="87">
        <v>-256.3503</v>
      </c>
      <c r="X41" s="87">
        <v>-385.8535</v>
      </c>
      <c r="Y41" s="87">
        <v>-438.7278</v>
      </c>
      <c r="Z41" s="87">
        <v>-483.50049999999999</v>
      </c>
    </row>
    <row r="42" spans="1:26" s="131" customFormat="1" ht="5.0999999999999996" customHeight="1">
      <c r="A42" s="262"/>
    </row>
    <row r="43" spans="1:26" s="131" customFormat="1" ht="12.75">
      <c r="A43" s="262" t="s">
        <v>3092</v>
      </c>
    </row>
    <row r="44" spans="1:26" s="131" customFormat="1" ht="12.75">
      <c r="A44" s="914" t="s">
        <v>3757</v>
      </c>
      <c r="M44" s="134"/>
    </row>
  </sheetData>
  <mergeCells count="14">
    <mergeCell ref="M8:M9"/>
    <mergeCell ref="N8:N9"/>
    <mergeCell ref="O8:Z8"/>
    <mergeCell ref="G8:G9"/>
    <mergeCell ref="H8:H9"/>
    <mergeCell ref="I8:I9"/>
    <mergeCell ref="J8:J9"/>
    <mergeCell ref="K8:K9"/>
    <mergeCell ref="L8:L9"/>
    <mergeCell ref="F8:F9"/>
    <mergeCell ref="B8:B9"/>
    <mergeCell ref="C8:C9"/>
    <mergeCell ref="D8:D9"/>
    <mergeCell ref="E8:E9"/>
  </mergeCells>
  <hyperlinks>
    <hyperlink ref="A1" location="'Table of contents'!A1" display="вернуться на заглавную стр. (содержание)"/>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63"/>
  <sheetViews>
    <sheetView zoomScale="80" zoomScaleNormal="80" workbookViewId="0">
      <pane xSplit="1" topLeftCell="B1" activePane="topRight" state="frozen"/>
      <selection pane="topRight" activeCell="B1" sqref="B1"/>
    </sheetView>
  </sheetViews>
  <sheetFormatPr defaultRowHeight="15"/>
  <cols>
    <col min="1" max="1" width="2.28515625" style="34" customWidth="1"/>
    <col min="2" max="2" width="18.7109375" style="34" customWidth="1"/>
    <col min="3" max="3" width="8.85546875" style="34" customWidth="1"/>
    <col min="4" max="4" width="1.7109375" style="34" customWidth="1"/>
    <col min="5" max="5" width="18.7109375" style="34" customWidth="1"/>
    <col min="6" max="6" width="8.42578125" style="34" customWidth="1"/>
    <col min="7" max="7" width="2.140625" style="34" customWidth="1"/>
    <col min="8" max="8" width="18.7109375" style="34" customWidth="1"/>
    <col min="9" max="9" width="8.42578125" style="34" customWidth="1"/>
    <col min="10" max="10" width="2.140625" style="34" customWidth="1"/>
    <col min="11" max="11" width="18.7109375" style="34" customWidth="1"/>
    <col min="12" max="12" width="8.42578125" style="34" customWidth="1"/>
    <col min="13" max="13" width="2.140625" style="34" customWidth="1"/>
    <col min="14" max="14" width="18.7109375" style="34" customWidth="1"/>
    <col min="15" max="15" width="8.42578125" style="34" customWidth="1"/>
    <col min="16" max="16" width="2.140625" style="34" customWidth="1"/>
    <col min="17" max="17" width="18.7109375" style="34" customWidth="1"/>
    <col min="18" max="18" width="8.42578125" style="34" customWidth="1"/>
    <col min="19" max="19" width="2.140625" style="34" customWidth="1"/>
    <col min="20" max="20" width="18.7109375" style="34" customWidth="1"/>
    <col min="21" max="21" width="8.42578125" style="34" customWidth="1"/>
    <col min="22" max="22" width="2.140625" style="34" customWidth="1"/>
    <col min="23" max="23" width="18.7109375" style="34" customWidth="1"/>
    <col min="24" max="24" width="8.42578125" style="34" customWidth="1"/>
    <col min="25" max="25" width="2.140625" style="34" customWidth="1"/>
    <col min="26" max="26" width="18.7109375" style="34" customWidth="1"/>
    <col min="27" max="27" width="8.42578125" style="34" customWidth="1"/>
    <col min="28" max="28" width="2.140625" style="34" customWidth="1"/>
    <col min="29" max="29" width="18.7109375" style="34" customWidth="1"/>
    <col min="30" max="30" width="8.42578125" style="34" customWidth="1"/>
    <col min="31" max="31" width="2.140625" style="34" customWidth="1"/>
    <col min="32" max="32" width="18.7109375" style="34" customWidth="1"/>
    <col min="33" max="33" width="8.42578125" style="34" customWidth="1"/>
    <col min="34" max="34" width="2.140625" style="34" customWidth="1"/>
    <col min="35" max="35" width="18.7109375" style="34" customWidth="1"/>
    <col min="36" max="36" width="8.42578125" style="34" customWidth="1"/>
    <col min="37" max="37" width="2.140625" style="34" customWidth="1"/>
    <col min="38" max="38" width="18.7109375" style="34" customWidth="1"/>
    <col min="39" max="39" width="8.42578125" style="34" customWidth="1"/>
    <col min="40" max="40" width="2.140625" style="34" customWidth="1"/>
    <col min="41" max="41" width="18.7109375" style="34" customWidth="1"/>
    <col min="42" max="42" width="8.42578125" style="34" customWidth="1"/>
    <col min="43" max="43" width="2.140625" style="34" customWidth="1"/>
    <col min="44" max="44" width="18.7109375" style="34" customWidth="1"/>
    <col min="45" max="45" width="8.42578125" style="34" customWidth="1"/>
    <col min="46" max="16384" width="9.140625" style="34"/>
  </cols>
  <sheetData>
    <row r="1" spans="1:45" ht="15" customHeight="1">
      <c r="A1" s="65"/>
      <c r="B1" s="691" t="s">
        <v>2688</v>
      </c>
      <c r="C1" s="649"/>
      <c r="D1" s="649"/>
      <c r="G1" s="65"/>
      <c r="J1" s="65"/>
      <c r="M1" s="65"/>
      <c r="P1" s="65"/>
      <c r="S1" s="65"/>
      <c r="V1" s="65"/>
      <c r="Y1" s="65"/>
      <c r="AB1" s="65"/>
      <c r="AE1" s="65"/>
      <c r="AH1" s="65"/>
      <c r="AK1" s="65"/>
      <c r="AN1" s="65"/>
      <c r="AQ1" s="65"/>
    </row>
    <row r="2" spans="1:45" ht="5.0999999999999996" customHeight="1">
      <c r="A2" s="65"/>
    </row>
    <row r="3" spans="1:45" s="211" customFormat="1" ht="18.75" customHeight="1">
      <c r="A3" s="267"/>
      <c r="B3" s="267" t="s">
        <v>3093</v>
      </c>
      <c r="C3" s="260"/>
      <c r="D3" s="267"/>
      <c r="F3" s="260"/>
      <c r="G3" s="267"/>
      <c r="I3" s="260"/>
      <c r="J3" s="267"/>
      <c r="L3" s="260"/>
      <c r="M3" s="267"/>
      <c r="O3" s="260"/>
      <c r="P3" s="267"/>
      <c r="R3" s="260"/>
      <c r="S3" s="267"/>
      <c r="U3" s="260"/>
      <c r="V3" s="267"/>
      <c r="X3" s="260"/>
      <c r="Y3" s="267"/>
      <c r="AA3" s="260"/>
      <c r="AB3" s="267"/>
      <c r="AD3" s="260"/>
      <c r="AE3" s="267"/>
      <c r="AG3" s="260"/>
      <c r="AH3" s="267"/>
      <c r="AJ3" s="260"/>
      <c r="AK3" s="267"/>
      <c r="AM3" s="260"/>
      <c r="AN3" s="267"/>
      <c r="AP3" s="260"/>
      <c r="AQ3" s="267"/>
      <c r="AS3" s="260"/>
    </row>
    <row r="4" spans="1:45" s="211" customFormat="1" ht="18.75" customHeight="1">
      <c r="A4" s="210"/>
      <c r="B4" s="210" t="s">
        <v>3831</v>
      </c>
      <c r="C4" s="260"/>
      <c r="D4" s="210"/>
      <c r="F4" s="260"/>
      <c r="G4" s="210"/>
      <c r="I4" s="260"/>
      <c r="J4" s="210"/>
      <c r="L4" s="260"/>
      <c r="M4" s="210"/>
      <c r="O4" s="260"/>
      <c r="P4" s="210"/>
      <c r="R4" s="260"/>
      <c r="S4" s="210"/>
      <c r="U4" s="260"/>
      <c r="V4" s="210"/>
      <c r="X4" s="260"/>
      <c r="Y4" s="210"/>
      <c r="AA4" s="260"/>
      <c r="AB4" s="210"/>
      <c r="AD4" s="260"/>
      <c r="AE4" s="210"/>
      <c r="AG4" s="260"/>
      <c r="AH4" s="210"/>
      <c r="AJ4" s="260"/>
      <c r="AK4" s="210"/>
      <c r="AM4" s="260"/>
      <c r="AN4" s="210"/>
      <c r="AP4" s="260"/>
      <c r="AQ4" s="210"/>
      <c r="AS4" s="260"/>
    </row>
    <row r="5" spans="1:45" s="131" customFormat="1" ht="5.0999999999999996" customHeight="1">
      <c r="B5" s="247"/>
      <c r="D5" s="134"/>
      <c r="E5" s="247"/>
      <c r="G5" s="134"/>
      <c r="H5" s="247"/>
      <c r="J5" s="134"/>
      <c r="K5" s="247"/>
      <c r="M5" s="134"/>
      <c r="N5" s="247"/>
      <c r="P5" s="134"/>
      <c r="Q5" s="247"/>
      <c r="S5" s="134"/>
      <c r="T5" s="247"/>
      <c r="V5" s="134"/>
      <c r="W5" s="247"/>
      <c r="Y5" s="134"/>
      <c r="Z5" s="247"/>
      <c r="AB5" s="134"/>
      <c r="AC5" s="247"/>
      <c r="AE5" s="134"/>
      <c r="AF5" s="247"/>
      <c r="AH5" s="134"/>
      <c r="AI5" s="247"/>
      <c r="AK5" s="134"/>
      <c r="AL5" s="247"/>
      <c r="AN5" s="134"/>
      <c r="AO5" s="247"/>
      <c r="AQ5" s="134"/>
      <c r="AR5" s="247"/>
    </row>
    <row r="6" spans="1:45" s="134" customFormat="1" ht="12.75" customHeight="1">
      <c r="B6" s="1071">
        <v>1993</v>
      </c>
      <c r="C6" s="1071"/>
      <c r="E6" s="1071">
        <v>1994</v>
      </c>
      <c r="F6" s="1071"/>
      <c r="H6" s="1071">
        <v>1995</v>
      </c>
      <c r="I6" s="1071"/>
      <c r="K6" s="1071">
        <v>1996</v>
      </c>
      <c r="L6" s="1071"/>
      <c r="N6" s="1071">
        <v>1997</v>
      </c>
      <c r="O6" s="1071"/>
      <c r="Q6" s="1071">
        <v>1998</v>
      </c>
      <c r="R6" s="1071"/>
      <c r="T6" s="1071">
        <v>1999</v>
      </c>
      <c r="U6" s="1071"/>
      <c r="W6" s="1071">
        <v>2000</v>
      </c>
      <c r="X6" s="1071"/>
      <c r="Z6" s="1071">
        <v>2001</v>
      </c>
      <c r="AA6" s="1071"/>
      <c r="AC6" s="1071">
        <v>2002</v>
      </c>
      <c r="AD6" s="1071"/>
      <c r="AF6" s="1071">
        <v>2003</v>
      </c>
      <c r="AG6" s="1071"/>
      <c r="AI6" s="1071">
        <v>2004</v>
      </c>
      <c r="AJ6" s="1071"/>
      <c r="AL6" s="1071">
        <v>2005</v>
      </c>
      <c r="AM6" s="1071"/>
      <c r="AO6" s="1071">
        <v>2006</v>
      </c>
      <c r="AP6" s="1071"/>
      <c r="AR6" s="1071">
        <v>2007</v>
      </c>
      <c r="AS6" s="1071"/>
    </row>
    <row r="7" spans="1:45" s="134" customFormat="1" ht="12.75" customHeight="1" thickBot="1">
      <c r="B7" s="268" t="s">
        <v>3094</v>
      </c>
      <c r="E7" s="268" t="s">
        <v>3094</v>
      </c>
      <c r="H7" s="268" t="s">
        <v>3094</v>
      </c>
      <c r="K7" s="268" t="s">
        <v>3094</v>
      </c>
      <c r="N7" s="268" t="s">
        <v>3094</v>
      </c>
      <c r="Q7" s="268" t="s">
        <v>3094</v>
      </c>
      <c r="T7" s="268" t="s">
        <v>3094</v>
      </c>
      <c r="W7" s="268" t="s">
        <v>3094</v>
      </c>
      <c r="Z7" s="268" t="s">
        <v>3094</v>
      </c>
      <c r="AC7" s="268" t="s">
        <v>3094</v>
      </c>
      <c r="AF7" s="268" t="s">
        <v>3094</v>
      </c>
      <c r="AI7" s="268" t="s">
        <v>3094</v>
      </c>
      <c r="AL7" s="268" t="s">
        <v>3094</v>
      </c>
      <c r="AO7" s="268" t="s">
        <v>3094</v>
      </c>
      <c r="AR7" s="268" t="s">
        <v>3094</v>
      </c>
    </row>
    <row r="8" spans="1:45" s="131" customFormat="1" ht="23.25" customHeight="1" thickBot="1">
      <c r="B8" s="269" t="s">
        <v>3209</v>
      </c>
      <c r="C8" s="269" t="s">
        <v>3210</v>
      </c>
      <c r="D8" s="263"/>
      <c r="E8" s="269" t="s">
        <v>3209</v>
      </c>
      <c r="F8" s="269" t="s">
        <v>3210</v>
      </c>
      <c r="G8" s="263"/>
      <c r="H8" s="269" t="s">
        <v>3209</v>
      </c>
      <c r="I8" s="269" t="s">
        <v>3210</v>
      </c>
      <c r="J8" s="263"/>
      <c r="K8" s="269" t="s">
        <v>3209</v>
      </c>
      <c r="L8" s="269" t="s">
        <v>3210</v>
      </c>
      <c r="M8" s="263"/>
      <c r="N8" s="269" t="s">
        <v>3209</v>
      </c>
      <c r="O8" s="269" t="s">
        <v>3210</v>
      </c>
      <c r="P8" s="263"/>
      <c r="Q8" s="269" t="s">
        <v>3209</v>
      </c>
      <c r="R8" s="269" t="s">
        <v>3210</v>
      </c>
      <c r="S8" s="263"/>
      <c r="T8" s="269" t="s">
        <v>3209</v>
      </c>
      <c r="U8" s="269" t="s">
        <v>3210</v>
      </c>
      <c r="V8" s="263"/>
      <c r="W8" s="269" t="s">
        <v>3209</v>
      </c>
      <c r="X8" s="269" t="s">
        <v>3210</v>
      </c>
      <c r="Y8" s="263"/>
      <c r="Z8" s="269" t="s">
        <v>3209</v>
      </c>
      <c r="AA8" s="269" t="s">
        <v>3210</v>
      </c>
      <c r="AB8" s="263"/>
      <c r="AC8" s="269" t="s">
        <v>3209</v>
      </c>
      <c r="AD8" s="269" t="s">
        <v>3210</v>
      </c>
      <c r="AE8" s="263"/>
      <c r="AF8" s="269" t="s">
        <v>3209</v>
      </c>
      <c r="AG8" s="269" t="s">
        <v>3210</v>
      </c>
      <c r="AH8" s="263"/>
      <c r="AI8" s="269" t="s">
        <v>3209</v>
      </c>
      <c r="AJ8" s="269" t="s">
        <v>3210</v>
      </c>
      <c r="AK8" s="263"/>
      <c r="AL8" s="269" t="s">
        <v>3209</v>
      </c>
      <c r="AM8" s="269" t="s">
        <v>3210</v>
      </c>
      <c r="AN8" s="263"/>
      <c r="AO8" s="269" t="s">
        <v>3209</v>
      </c>
      <c r="AP8" s="269" t="s">
        <v>3210</v>
      </c>
      <c r="AQ8" s="263"/>
      <c r="AR8" s="269" t="s">
        <v>3209</v>
      </c>
      <c r="AS8" s="269" t="s">
        <v>3210</v>
      </c>
    </row>
    <row r="9" spans="1:45" s="131" customFormat="1" ht="12.75" customHeight="1">
      <c r="B9" s="272" t="s">
        <v>51</v>
      </c>
      <c r="C9" s="270">
        <v>50</v>
      </c>
      <c r="D9" s="271"/>
      <c r="E9" s="272" t="s">
        <v>52</v>
      </c>
      <c r="F9" s="270">
        <v>260.5</v>
      </c>
      <c r="G9" s="271"/>
      <c r="H9" s="272" t="s">
        <v>53</v>
      </c>
      <c r="I9" s="270">
        <v>89.09</v>
      </c>
      <c r="J9" s="271"/>
      <c r="K9" s="272" t="s">
        <v>54</v>
      </c>
      <c r="L9" s="270">
        <v>46</v>
      </c>
      <c r="M9" s="271"/>
      <c r="N9" s="272" t="s">
        <v>55</v>
      </c>
      <c r="O9" s="270">
        <v>45.9</v>
      </c>
      <c r="P9" s="271"/>
      <c r="Q9" s="272" t="s">
        <v>56</v>
      </c>
      <c r="R9" s="270">
        <v>23.51</v>
      </c>
      <c r="S9" s="271"/>
      <c r="T9" s="272" t="s">
        <v>57</v>
      </c>
      <c r="U9" s="270">
        <v>32.909999999999997</v>
      </c>
      <c r="V9" s="271"/>
      <c r="W9" s="272" t="s">
        <v>58</v>
      </c>
      <c r="X9" s="270">
        <v>55.07</v>
      </c>
      <c r="Y9" s="271"/>
      <c r="Z9" s="272" t="s">
        <v>59</v>
      </c>
      <c r="AA9" s="270">
        <v>38.29</v>
      </c>
      <c r="AB9" s="271"/>
      <c r="AC9" s="272" t="s">
        <v>60</v>
      </c>
      <c r="AD9" s="270">
        <v>7.95</v>
      </c>
      <c r="AE9" s="271"/>
      <c r="AF9" s="272" t="s">
        <v>61</v>
      </c>
      <c r="AG9" s="270">
        <v>4.43</v>
      </c>
      <c r="AH9" s="271"/>
      <c r="AI9" s="272" t="s">
        <v>2630</v>
      </c>
      <c r="AJ9" s="270">
        <v>3.97</v>
      </c>
      <c r="AK9" s="271"/>
      <c r="AL9" s="272" t="s">
        <v>62</v>
      </c>
      <c r="AM9" s="270">
        <v>4</v>
      </c>
      <c r="AN9" s="271"/>
      <c r="AO9" s="272" t="s">
        <v>63</v>
      </c>
      <c r="AP9" s="270">
        <v>4.13</v>
      </c>
      <c r="AQ9" s="271"/>
      <c r="AR9" s="272" t="s">
        <v>64</v>
      </c>
      <c r="AS9" s="270">
        <v>3.15</v>
      </c>
    </row>
    <row r="10" spans="1:45" s="131" customFormat="1" ht="12.75" customHeight="1">
      <c r="B10" s="272" t="s">
        <v>66</v>
      </c>
      <c r="C10" s="270">
        <v>90.2</v>
      </c>
      <c r="D10" s="274"/>
      <c r="E10" s="272" t="s">
        <v>67</v>
      </c>
      <c r="F10" s="270">
        <v>195</v>
      </c>
      <c r="G10" s="274"/>
      <c r="H10" s="272" t="s">
        <v>68</v>
      </c>
      <c r="I10" s="270">
        <v>87.55</v>
      </c>
      <c r="J10" s="274"/>
      <c r="K10" s="272" t="s">
        <v>69</v>
      </c>
      <c r="L10" s="270">
        <v>46.5</v>
      </c>
      <c r="M10" s="274"/>
      <c r="N10" s="272" t="s">
        <v>70</v>
      </c>
      <c r="O10" s="270">
        <v>42.01</v>
      </c>
      <c r="P10" s="274"/>
      <c r="Q10" s="272" t="s">
        <v>71</v>
      </c>
      <c r="R10" s="270">
        <v>23.11</v>
      </c>
      <c r="S10" s="274"/>
      <c r="T10" s="272" t="s">
        <v>72</v>
      </c>
      <c r="U10" s="270">
        <v>43.86</v>
      </c>
      <c r="V10" s="274"/>
      <c r="W10" s="272" t="s">
        <v>73</v>
      </c>
      <c r="X10" s="270">
        <v>53.84</v>
      </c>
      <c r="Y10" s="274"/>
      <c r="Z10" s="272" t="s">
        <v>74</v>
      </c>
      <c r="AA10" s="270">
        <v>26.72</v>
      </c>
      <c r="AB10" s="274"/>
      <c r="AC10" s="272" t="s">
        <v>75</v>
      </c>
      <c r="AD10" s="270">
        <v>12</v>
      </c>
      <c r="AE10" s="274"/>
      <c r="AF10" s="272" t="s">
        <v>76</v>
      </c>
      <c r="AG10" s="270">
        <v>4.43</v>
      </c>
      <c r="AH10" s="274"/>
      <c r="AI10" s="272" t="s">
        <v>2631</v>
      </c>
      <c r="AJ10" s="270">
        <v>3.97</v>
      </c>
      <c r="AK10" s="274"/>
      <c r="AL10" s="272" t="s">
        <v>77</v>
      </c>
      <c r="AM10" s="270">
        <v>3.9</v>
      </c>
      <c r="AN10" s="274"/>
      <c r="AO10" s="272" t="s">
        <v>78</v>
      </c>
      <c r="AP10" s="270">
        <v>4.13</v>
      </c>
      <c r="AQ10" s="274"/>
      <c r="AR10" s="272" t="s">
        <v>79</v>
      </c>
      <c r="AS10" s="270">
        <v>3.15</v>
      </c>
    </row>
    <row r="11" spans="1:45" s="131" customFormat="1" ht="12.75" customHeight="1">
      <c r="B11" s="272" t="s">
        <v>80</v>
      </c>
      <c r="C11" s="270">
        <v>110.5</v>
      </c>
      <c r="D11" s="271"/>
      <c r="E11" s="272" t="s">
        <v>81</v>
      </c>
      <c r="F11" s="270">
        <v>145</v>
      </c>
      <c r="G11" s="271"/>
      <c r="H11" s="272" t="s">
        <v>82</v>
      </c>
      <c r="I11" s="270">
        <v>90.6</v>
      </c>
      <c r="J11" s="271"/>
      <c r="K11" s="272" t="s">
        <v>83</v>
      </c>
      <c r="L11" s="270">
        <v>45.4</v>
      </c>
      <c r="M11" s="271"/>
      <c r="N11" s="272" t="s">
        <v>84</v>
      </c>
      <c r="O11" s="270">
        <v>49.29</v>
      </c>
      <c r="P11" s="271"/>
      <c r="Q11" s="272" t="s">
        <v>85</v>
      </c>
      <c r="R11" s="270">
        <v>22.23</v>
      </c>
      <c r="S11" s="271"/>
      <c r="T11" s="272" t="s">
        <v>86</v>
      </c>
      <c r="U11" s="270">
        <v>62.75</v>
      </c>
      <c r="V11" s="271"/>
      <c r="W11" s="272" t="s">
        <v>87</v>
      </c>
      <c r="X11" s="270">
        <v>48.7</v>
      </c>
      <c r="Y11" s="271"/>
      <c r="Z11" s="272" t="s">
        <v>88</v>
      </c>
      <c r="AA11" s="270">
        <v>29.86</v>
      </c>
      <c r="AB11" s="271"/>
      <c r="AC11" s="272" t="s">
        <v>89</v>
      </c>
      <c r="AD11" s="270">
        <v>13.82</v>
      </c>
      <c r="AE11" s="271"/>
      <c r="AF11" s="272" t="s">
        <v>90</v>
      </c>
      <c r="AG11" s="270">
        <v>4.0199999999999996</v>
      </c>
      <c r="AH11" s="271"/>
      <c r="AI11" s="272" t="s">
        <v>2632</v>
      </c>
      <c r="AJ11" s="270">
        <v>4.04</v>
      </c>
      <c r="AK11" s="271"/>
      <c r="AL11" s="272" t="s">
        <v>91</v>
      </c>
      <c r="AM11" s="270">
        <v>3.8</v>
      </c>
      <c r="AN11" s="271"/>
      <c r="AO11" s="272" t="s">
        <v>92</v>
      </c>
      <c r="AP11" s="270">
        <v>4</v>
      </c>
      <c r="AQ11" s="271"/>
      <c r="AR11" s="272" t="s">
        <v>93</v>
      </c>
      <c r="AS11" s="270">
        <v>3.41</v>
      </c>
    </row>
    <row r="12" spans="1:45" s="131" customFormat="1" ht="12.75" customHeight="1">
      <c r="B12" s="272" t="s">
        <v>94</v>
      </c>
      <c r="C12" s="270">
        <v>105.5</v>
      </c>
      <c r="D12" s="275"/>
      <c r="E12" s="272" t="s">
        <v>95</v>
      </c>
      <c r="F12" s="270">
        <v>144</v>
      </c>
      <c r="G12" s="275"/>
      <c r="H12" s="272" t="s">
        <v>96</v>
      </c>
      <c r="I12" s="270">
        <v>92.7</v>
      </c>
      <c r="J12" s="275"/>
      <c r="K12" s="272" t="s">
        <v>97</v>
      </c>
      <c r="L12" s="270">
        <v>46.3</v>
      </c>
      <c r="M12" s="275"/>
      <c r="N12" s="272" t="s">
        <v>98</v>
      </c>
      <c r="O12" s="270">
        <v>48.99</v>
      </c>
      <c r="P12" s="275"/>
      <c r="Q12" s="272" t="s">
        <v>99</v>
      </c>
      <c r="R12" s="270">
        <v>19.64</v>
      </c>
      <c r="S12" s="275"/>
      <c r="T12" s="272" t="s">
        <v>100</v>
      </c>
      <c r="U12" s="270">
        <v>60</v>
      </c>
      <c r="V12" s="275"/>
      <c r="W12" s="272" t="s">
        <v>101</v>
      </c>
      <c r="X12" s="270">
        <v>48.8</v>
      </c>
      <c r="Y12" s="275"/>
      <c r="Z12" s="272" t="s">
        <v>102</v>
      </c>
      <c r="AA12" s="270">
        <v>25.98</v>
      </c>
      <c r="AB12" s="275"/>
      <c r="AC12" s="272" t="s">
        <v>103</v>
      </c>
      <c r="AD12" s="270">
        <v>13.5</v>
      </c>
      <c r="AE12" s="275"/>
      <c r="AF12" s="272" t="s">
        <v>104</v>
      </c>
      <c r="AG12" s="270">
        <v>4.0199999999999996</v>
      </c>
      <c r="AH12" s="275"/>
      <c r="AI12" s="272" t="s">
        <v>2633</v>
      </c>
      <c r="AJ12" s="270">
        <v>4.04</v>
      </c>
      <c r="AK12" s="275"/>
      <c r="AL12" s="272" t="s">
        <v>105</v>
      </c>
      <c r="AM12" s="270">
        <v>3.7</v>
      </c>
      <c r="AN12" s="275"/>
      <c r="AO12" s="272" t="s">
        <v>106</v>
      </c>
      <c r="AP12" s="270">
        <v>3.71</v>
      </c>
      <c r="AQ12" s="275"/>
      <c r="AR12" s="272" t="s">
        <v>107</v>
      </c>
      <c r="AS12" s="270">
        <v>3.44</v>
      </c>
    </row>
    <row r="13" spans="1:45" s="131" customFormat="1" ht="12.75" customHeight="1">
      <c r="B13" s="272" t="s">
        <v>108</v>
      </c>
      <c r="C13" s="270">
        <v>134</v>
      </c>
      <c r="D13" s="275"/>
      <c r="E13" s="272" t="s">
        <v>109</v>
      </c>
      <c r="F13" s="270">
        <v>148</v>
      </c>
      <c r="G13" s="275"/>
      <c r="H13" s="272" t="s">
        <v>110</v>
      </c>
      <c r="I13" s="270">
        <v>84.4</v>
      </c>
      <c r="J13" s="275"/>
      <c r="K13" s="272" t="s">
        <v>111</v>
      </c>
      <c r="L13" s="270">
        <v>47</v>
      </c>
      <c r="M13" s="275"/>
      <c r="N13" s="272" t="s">
        <v>112</v>
      </c>
      <c r="O13" s="270">
        <v>46.91</v>
      </c>
      <c r="P13" s="275"/>
      <c r="Q13" s="272" t="s">
        <v>113</v>
      </c>
      <c r="R13" s="270">
        <v>16.87</v>
      </c>
      <c r="S13" s="275"/>
      <c r="T13" s="272" t="s">
        <v>114</v>
      </c>
      <c r="U13" s="270">
        <v>56.05</v>
      </c>
      <c r="V13" s="275"/>
      <c r="W13" s="272" t="s">
        <v>115</v>
      </c>
      <c r="X13" s="270">
        <v>46.46</v>
      </c>
      <c r="Y13" s="275"/>
      <c r="Z13" s="272" t="s">
        <v>116</v>
      </c>
      <c r="AA13" s="270">
        <v>25.91</v>
      </c>
      <c r="AB13" s="275"/>
      <c r="AC13" s="272" t="s">
        <v>117</v>
      </c>
      <c r="AD13" s="270">
        <v>13.9</v>
      </c>
      <c r="AE13" s="275"/>
      <c r="AF13" s="272" t="s">
        <v>118</v>
      </c>
      <c r="AG13" s="270">
        <v>3.99</v>
      </c>
      <c r="AH13" s="275"/>
      <c r="AI13" s="272" t="s">
        <v>2634</v>
      </c>
      <c r="AJ13" s="270">
        <v>4.1100000000000003</v>
      </c>
      <c r="AK13" s="275"/>
      <c r="AL13" s="272" t="s">
        <v>119</v>
      </c>
      <c r="AM13" s="270">
        <v>3.7</v>
      </c>
      <c r="AN13" s="275"/>
      <c r="AO13" s="272" t="s">
        <v>120</v>
      </c>
      <c r="AP13" s="270">
        <v>3.58</v>
      </c>
      <c r="AQ13" s="275"/>
      <c r="AR13" s="272" t="s">
        <v>121</v>
      </c>
      <c r="AS13" s="270">
        <v>3.44</v>
      </c>
    </row>
    <row r="14" spans="1:45" s="131" customFormat="1" ht="12.75" customHeight="1">
      <c r="B14" s="272" t="s">
        <v>122</v>
      </c>
      <c r="C14" s="270">
        <v>147</v>
      </c>
      <c r="D14" s="275"/>
      <c r="E14" s="272" t="s">
        <v>123</v>
      </c>
      <c r="F14" s="270">
        <v>144</v>
      </c>
      <c r="G14" s="275"/>
      <c r="H14" s="272" t="s">
        <v>124</v>
      </c>
      <c r="I14" s="270">
        <v>79.900000000000006</v>
      </c>
      <c r="J14" s="275"/>
      <c r="K14" s="272" t="s">
        <v>125</v>
      </c>
      <c r="L14" s="270">
        <v>46.8</v>
      </c>
      <c r="M14" s="275"/>
      <c r="N14" s="272" t="s">
        <v>126</v>
      </c>
      <c r="O14" s="270">
        <v>48</v>
      </c>
      <c r="P14" s="275"/>
      <c r="Q14" s="272" t="s">
        <v>127</v>
      </c>
      <c r="R14" s="270">
        <v>21.7</v>
      </c>
      <c r="S14" s="275"/>
      <c r="T14" s="272" t="s">
        <v>128</v>
      </c>
      <c r="U14" s="270">
        <v>52.57</v>
      </c>
      <c r="V14" s="275"/>
      <c r="W14" s="272" t="s">
        <v>129</v>
      </c>
      <c r="X14" s="270">
        <v>45.67</v>
      </c>
      <c r="Y14" s="275"/>
      <c r="Z14" s="272" t="s">
        <v>130</v>
      </c>
      <c r="AA14" s="270">
        <v>23.24</v>
      </c>
      <c r="AB14" s="275"/>
      <c r="AC14" s="272" t="s">
        <v>131</v>
      </c>
      <c r="AD14" s="270">
        <v>12.99</v>
      </c>
      <c r="AE14" s="275"/>
      <c r="AF14" s="272" t="s">
        <v>132</v>
      </c>
      <c r="AG14" s="270">
        <v>3.99</v>
      </c>
      <c r="AH14" s="275"/>
      <c r="AI14" s="272" t="s">
        <v>133</v>
      </c>
      <c r="AJ14" s="270">
        <v>4.1100000000000003</v>
      </c>
      <c r="AK14" s="275"/>
      <c r="AL14" s="272" t="s">
        <v>134</v>
      </c>
      <c r="AM14" s="270">
        <v>3.5</v>
      </c>
      <c r="AN14" s="275"/>
      <c r="AO14" s="272" t="s">
        <v>135</v>
      </c>
      <c r="AP14" s="270">
        <v>3.49</v>
      </c>
      <c r="AQ14" s="275"/>
      <c r="AR14" s="272" t="s">
        <v>136</v>
      </c>
      <c r="AS14" s="270">
        <v>3.44</v>
      </c>
    </row>
    <row r="15" spans="1:45" s="131" customFormat="1" ht="12.75" customHeight="1">
      <c r="B15" s="272" t="s">
        <v>137</v>
      </c>
      <c r="C15" s="270">
        <v>190.1</v>
      </c>
      <c r="D15" s="275"/>
      <c r="E15" s="272" t="s">
        <v>138</v>
      </c>
      <c r="F15" s="270">
        <v>120</v>
      </c>
      <c r="G15" s="275"/>
      <c r="H15" s="272" t="s">
        <v>139</v>
      </c>
      <c r="I15" s="270">
        <v>76</v>
      </c>
      <c r="J15" s="275"/>
      <c r="K15" s="272" t="s">
        <v>140</v>
      </c>
      <c r="L15" s="270">
        <v>46.8</v>
      </c>
      <c r="M15" s="275"/>
      <c r="N15" s="272" t="s">
        <v>141</v>
      </c>
      <c r="O15" s="270">
        <v>51.05</v>
      </c>
      <c r="P15" s="275"/>
      <c r="Q15" s="272" t="s">
        <v>142</v>
      </c>
      <c r="R15" s="270">
        <v>26.1</v>
      </c>
      <c r="S15" s="275"/>
      <c r="T15" s="272" t="s">
        <v>143</v>
      </c>
      <c r="U15" s="270">
        <v>48.7</v>
      </c>
      <c r="V15" s="275"/>
      <c r="W15" s="272" t="s">
        <v>144</v>
      </c>
      <c r="X15" s="270">
        <v>43.42</v>
      </c>
      <c r="Y15" s="275"/>
      <c r="Z15" s="272" t="s">
        <v>145</v>
      </c>
      <c r="AA15" s="270">
        <v>16.559999999999999</v>
      </c>
      <c r="AB15" s="275"/>
      <c r="AC15" s="272" t="s">
        <v>146</v>
      </c>
      <c r="AD15" s="270">
        <v>12.11</v>
      </c>
      <c r="AE15" s="275"/>
      <c r="AF15" s="272" t="s">
        <v>147</v>
      </c>
      <c r="AG15" s="270">
        <v>3.99</v>
      </c>
      <c r="AH15" s="275"/>
      <c r="AI15" s="272" t="s">
        <v>148</v>
      </c>
      <c r="AJ15" s="270">
        <v>4.1100000000000003</v>
      </c>
      <c r="AK15" s="275"/>
      <c r="AL15" s="272" t="s">
        <v>149</v>
      </c>
      <c r="AM15" s="270">
        <v>3.49</v>
      </c>
      <c r="AN15" s="275"/>
      <c r="AO15" s="272" t="s">
        <v>150</v>
      </c>
      <c r="AP15" s="270">
        <v>3.3</v>
      </c>
      <c r="AQ15" s="275"/>
      <c r="AR15" s="272" t="s">
        <v>151</v>
      </c>
      <c r="AS15" s="270">
        <v>3.44</v>
      </c>
    </row>
    <row r="16" spans="1:45" s="131" customFormat="1" ht="12.75" customHeight="1">
      <c r="B16" s="272" t="s">
        <v>152</v>
      </c>
      <c r="C16" s="270">
        <v>230</v>
      </c>
      <c r="D16" s="275"/>
      <c r="E16" s="272" t="s">
        <v>153</v>
      </c>
      <c r="F16" s="270">
        <v>121</v>
      </c>
      <c r="G16" s="275"/>
      <c r="H16" s="272" t="s">
        <v>154</v>
      </c>
      <c r="I16" s="270">
        <v>80.5</v>
      </c>
      <c r="J16" s="275"/>
      <c r="K16" s="272" t="s">
        <v>155</v>
      </c>
      <c r="L16" s="270">
        <v>46.8</v>
      </c>
      <c r="M16" s="275"/>
      <c r="N16" s="272" t="s">
        <v>156</v>
      </c>
      <c r="O16" s="270">
        <v>49.65</v>
      </c>
      <c r="P16" s="275"/>
      <c r="Q16" s="272" t="s">
        <v>157</v>
      </c>
      <c r="R16" s="270">
        <v>29.27</v>
      </c>
      <c r="S16" s="275"/>
      <c r="T16" s="272" t="s">
        <v>158</v>
      </c>
      <c r="U16" s="270">
        <v>46.66</v>
      </c>
      <c r="V16" s="275"/>
      <c r="W16" s="272" t="s">
        <v>159</v>
      </c>
      <c r="X16" s="270">
        <v>40.520000000000003</v>
      </c>
      <c r="Y16" s="275"/>
      <c r="Z16" s="272" t="s">
        <v>160</v>
      </c>
      <c r="AA16" s="270">
        <v>14.5</v>
      </c>
      <c r="AB16" s="275"/>
      <c r="AC16" s="272" t="s">
        <v>161</v>
      </c>
      <c r="AD16" s="270">
        <v>10.75</v>
      </c>
      <c r="AE16" s="275"/>
      <c r="AF16" s="272" t="s">
        <v>162</v>
      </c>
      <c r="AG16" s="270">
        <v>3.99</v>
      </c>
      <c r="AH16" s="275"/>
      <c r="AI16" s="272" t="s">
        <v>163</v>
      </c>
      <c r="AJ16" s="270">
        <v>4.1100000000000003</v>
      </c>
      <c r="AK16" s="275"/>
      <c r="AL16" s="272" t="s">
        <v>164</v>
      </c>
      <c r="AM16" s="270">
        <v>3.4</v>
      </c>
      <c r="AN16" s="275"/>
      <c r="AO16" s="272" t="s">
        <v>165</v>
      </c>
      <c r="AP16" s="270">
        <v>3.01</v>
      </c>
      <c r="AQ16" s="275"/>
      <c r="AR16" s="272" t="s">
        <v>166</v>
      </c>
      <c r="AS16" s="270">
        <v>3.44</v>
      </c>
    </row>
    <row r="17" spans="2:45" s="131" customFormat="1" ht="12.75" customHeight="1">
      <c r="B17" s="272" t="s">
        <v>167</v>
      </c>
      <c r="C17" s="270">
        <v>340</v>
      </c>
      <c r="D17" s="275"/>
      <c r="E17" s="272" t="s">
        <v>168</v>
      </c>
      <c r="F17" s="270">
        <v>130</v>
      </c>
      <c r="G17" s="275"/>
      <c r="H17" s="272" t="s">
        <v>169</v>
      </c>
      <c r="I17" s="270">
        <v>82.95</v>
      </c>
      <c r="J17" s="275"/>
      <c r="K17" s="272" t="s">
        <v>170</v>
      </c>
      <c r="L17" s="270">
        <v>46.8</v>
      </c>
      <c r="M17" s="275"/>
      <c r="N17" s="272" t="s">
        <v>171</v>
      </c>
      <c r="O17" s="270">
        <v>73.680000000000007</v>
      </c>
      <c r="P17" s="275"/>
      <c r="Q17" s="272" t="s">
        <v>172</v>
      </c>
      <c r="R17" s="270">
        <v>28.77</v>
      </c>
      <c r="S17" s="275"/>
      <c r="T17" s="272" t="s">
        <v>173</v>
      </c>
      <c r="U17" s="270">
        <v>42.25</v>
      </c>
      <c r="V17" s="275"/>
      <c r="W17" s="272" t="s">
        <v>174</v>
      </c>
      <c r="X17" s="270">
        <v>40.56</v>
      </c>
      <c r="Y17" s="275"/>
      <c r="Z17" s="272" t="s">
        <v>175</v>
      </c>
      <c r="AA17" s="270">
        <v>13.12</v>
      </c>
      <c r="AB17" s="275"/>
      <c r="AC17" s="272" t="s">
        <v>176</v>
      </c>
      <c r="AD17" s="270">
        <v>9.56</v>
      </c>
      <c r="AE17" s="275"/>
      <c r="AF17" s="272" t="s">
        <v>177</v>
      </c>
      <c r="AG17" s="270">
        <v>3.99</v>
      </c>
      <c r="AH17" s="275"/>
      <c r="AI17" s="272" t="s">
        <v>178</v>
      </c>
      <c r="AJ17" s="270">
        <v>4.1100000000000003</v>
      </c>
      <c r="AK17" s="275"/>
      <c r="AL17" s="272" t="s">
        <v>179</v>
      </c>
      <c r="AM17" s="270">
        <v>3.19</v>
      </c>
      <c r="AN17" s="275"/>
      <c r="AO17" s="272" t="s">
        <v>180</v>
      </c>
      <c r="AP17" s="270">
        <v>3</v>
      </c>
      <c r="AQ17" s="275"/>
      <c r="AR17" s="272" t="s">
        <v>181</v>
      </c>
      <c r="AS17" s="270">
        <v>3.44</v>
      </c>
    </row>
    <row r="18" spans="2:45" s="131" customFormat="1" ht="12.75" customHeight="1">
      <c r="B18" s="272" t="s">
        <v>52</v>
      </c>
      <c r="C18" s="270">
        <v>260.5</v>
      </c>
      <c r="D18" s="275"/>
      <c r="E18" s="272" t="s">
        <v>182</v>
      </c>
      <c r="F18" s="270">
        <v>120</v>
      </c>
      <c r="G18" s="275"/>
      <c r="H18" s="272" t="s">
        <v>183</v>
      </c>
      <c r="I18" s="270">
        <v>86</v>
      </c>
      <c r="J18" s="275"/>
      <c r="K18" s="272" t="s">
        <v>184</v>
      </c>
      <c r="L18" s="270">
        <v>37.799999999999997</v>
      </c>
      <c r="M18" s="275"/>
      <c r="N18" s="272" t="s">
        <v>185</v>
      </c>
      <c r="O18" s="270">
        <v>58.23</v>
      </c>
      <c r="P18" s="275"/>
      <c r="Q18" s="272" t="s">
        <v>186</v>
      </c>
      <c r="R18" s="270">
        <v>28.18</v>
      </c>
      <c r="S18" s="275"/>
      <c r="T18" s="272" t="s">
        <v>187</v>
      </c>
      <c r="U18" s="270">
        <v>34.92</v>
      </c>
      <c r="V18" s="275"/>
      <c r="W18" s="272" t="s">
        <v>188</v>
      </c>
      <c r="X18" s="270">
        <v>42.74</v>
      </c>
      <c r="Y18" s="275"/>
      <c r="Z18" s="272" t="s">
        <v>189</v>
      </c>
      <c r="AA18" s="270">
        <v>10.01</v>
      </c>
      <c r="AB18" s="275"/>
      <c r="AC18" s="272" t="s">
        <v>190</v>
      </c>
      <c r="AD18" s="270">
        <v>8</v>
      </c>
      <c r="AE18" s="275"/>
      <c r="AF18" s="272" t="s">
        <v>191</v>
      </c>
      <c r="AG18" s="270">
        <v>3.99</v>
      </c>
      <c r="AH18" s="275"/>
      <c r="AI18" s="272" t="s">
        <v>192</v>
      </c>
      <c r="AJ18" s="270">
        <v>4.3899999999999997</v>
      </c>
      <c r="AK18" s="275"/>
      <c r="AL18" s="272" t="s">
        <v>193</v>
      </c>
      <c r="AM18" s="270">
        <v>3.4</v>
      </c>
      <c r="AN18" s="275"/>
      <c r="AO18" s="272" t="s">
        <v>194</v>
      </c>
      <c r="AP18" s="270">
        <v>3.41</v>
      </c>
      <c r="AQ18" s="275"/>
      <c r="AR18" s="272" t="s">
        <v>195</v>
      </c>
      <c r="AS18" s="270">
        <v>3.54</v>
      </c>
    </row>
    <row r="19" spans="2:45" s="131" customFormat="1" ht="12.75" customHeight="1">
      <c r="B19" s="272"/>
      <c r="C19" s="270"/>
      <c r="D19" s="275"/>
      <c r="E19" s="272" t="s">
        <v>196</v>
      </c>
      <c r="F19" s="270">
        <v>110</v>
      </c>
      <c r="G19" s="275"/>
      <c r="H19" s="272" t="s">
        <v>197</v>
      </c>
      <c r="I19" s="270">
        <v>89.2</v>
      </c>
      <c r="J19" s="275"/>
      <c r="K19" s="272" t="s">
        <v>198</v>
      </c>
      <c r="L19" s="270">
        <v>34.4</v>
      </c>
      <c r="M19" s="275"/>
      <c r="N19" s="272" t="s">
        <v>199</v>
      </c>
      <c r="O19" s="270">
        <v>55.9</v>
      </c>
      <c r="P19" s="275"/>
      <c r="Q19" s="272" t="s">
        <v>200</v>
      </c>
      <c r="R19" s="270">
        <v>27.55</v>
      </c>
      <c r="S19" s="275"/>
      <c r="T19" s="272" t="s">
        <v>201</v>
      </c>
      <c r="U19" s="270">
        <v>30.01</v>
      </c>
      <c r="V19" s="275"/>
      <c r="W19" s="272" t="s">
        <v>202</v>
      </c>
      <c r="X19" s="270">
        <v>43.37</v>
      </c>
      <c r="Y19" s="275"/>
      <c r="Z19" s="272" t="s">
        <v>203</v>
      </c>
      <c r="AA19" s="270">
        <v>8.52</v>
      </c>
      <c r="AB19" s="275"/>
      <c r="AC19" s="272" t="s">
        <v>204</v>
      </c>
      <c r="AD19" s="270">
        <v>6.25</v>
      </c>
      <c r="AE19" s="275"/>
      <c r="AF19" s="272" t="s">
        <v>205</v>
      </c>
      <c r="AG19" s="270">
        <v>3.99</v>
      </c>
      <c r="AH19" s="275"/>
      <c r="AI19" s="272" t="s">
        <v>206</v>
      </c>
      <c r="AJ19" s="270">
        <v>4.3899999999999997</v>
      </c>
      <c r="AK19" s="275"/>
      <c r="AL19" s="272" t="s">
        <v>207</v>
      </c>
      <c r="AM19" s="270">
        <v>3.59</v>
      </c>
      <c r="AN19" s="275"/>
      <c r="AO19" s="272" t="s">
        <v>208</v>
      </c>
      <c r="AP19" s="270">
        <v>3.41</v>
      </c>
      <c r="AQ19" s="275"/>
      <c r="AR19" s="272" t="s">
        <v>209</v>
      </c>
      <c r="AS19" s="270">
        <v>3.54</v>
      </c>
    </row>
    <row r="20" spans="2:45" s="131" customFormat="1" ht="12.75" customHeight="1">
      <c r="B20" s="272"/>
      <c r="C20" s="270"/>
      <c r="D20" s="275"/>
      <c r="E20" s="272" t="s">
        <v>210</v>
      </c>
      <c r="F20" s="270">
        <v>130</v>
      </c>
      <c r="G20" s="275"/>
      <c r="H20" s="272" t="s">
        <v>211</v>
      </c>
      <c r="I20" s="270">
        <v>93.3</v>
      </c>
      <c r="J20" s="275"/>
      <c r="K20" s="272" t="s">
        <v>212</v>
      </c>
      <c r="L20" s="270">
        <v>34.94</v>
      </c>
      <c r="M20" s="275"/>
      <c r="N20" s="272" t="s">
        <v>213</v>
      </c>
      <c r="O20" s="270">
        <v>48.15</v>
      </c>
      <c r="P20" s="275"/>
      <c r="Q20" s="272" t="s">
        <v>214</v>
      </c>
      <c r="R20" s="270">
        <v>26.19</v>
      </c>
      <c r="S20" s="275"/>
      <c r="T20" s="272" t="s">
        <v>215</v>
      </c>
      <c r="U20" s="270">
        <v>30.37</v>
      </c>
      <c r="V20" s="275"/>
      <c r="W20" s="272" t="s">
        <v>216</v>
      </c>
      <c r="X20" s="270">
        <v>43.71</v>
      </c>
      <c r="Y20" s="275"/>
      <c r="Z20" s="272" t="s">
        <v>217</v>
      </c>
      <c r="AA20" s="270">
        <v>4.5</v>
      </c>
      <c r="AB20" s="275"/>
      <c r="AC20" s="272" t="s">
        <v>218</v>
      </c>
      <c r="AD20" s="270">
        <v>6</v>
      </c>
      <c r="AE20" s="275"/>
      <c r="AF20" s="272" t="s">
        <v>219</v>
      </c>
      <c r="AG20" s="270">
        <v>3.99</v>
      </c>
      <c r="AH20" s="275"/>
      <c r="AI20" s="272" t="s">
        <v>220</v>
      </c>
      <c r="AJ20" s="270">
        <v>5</v>
      </c>
      <c r="AK20" s="275"/>
      <c r="AL20" s="272" t="s">
        <v>221</v>
      </c>
      <c r="AM20" s="270">
        <v>3.52</v>
      </c>
      <c r="AN20" s="275"/>
      <c r="AO20" s="272" t="s">
        <v>222</v>
      </c>
      <c r="AP20" s="270">
        <v>3.41</v>
      </c>
      <c r="AQ20" s="275"/>
      <c r="AR20" s="272" t="s">
        <v>223</v>
      </c>
      <c r="AS20" s="270">
        <v>3.25</v>
      </c>
    </row>
    <row r="21" spans="2:45" s="131" customFormat="1" ht="12.75" customHeight="1">
      <c r="B21" s="272"/>
      <c r="C21" s="270"/>
      <c r="D21" s="275"/>
      <c r="E21" s="272" t="s">
        <v>224</v>
      </c>
      <c r="F21" s="270">
        <v>160</v>
      </c>
      <c r="G21" s="275"/>
      <c r="H21" s="272" t="s">
        <v>225</v>
      </c>
      <c r="I21" s="270">
        <v>89.9</v>
      </c>
      <c r="J21" s="275"/>
      <c r="K21" s="272" t="s">
        <v>226</v>
      </c>
      <c r="L21" s="270">
        <v>35.200000000000003</v>
      </c>
      <c r="M21" s="275"/>
      <c r="N21" s="272" t="s">
        <v>227</v>
      </c>
      <c r="O21" s="270">
        <v>45.13</v>
      </c>
      <c r="P21" s="275"/>
      <c r="Q21" s="272" t="s">
        <v>228</v>
      </c>
      <c r="R21" s="270">
        <v>25.25</v>
      </c>
      <c r="S21" s="275"/>
      <c r="T21" s="272" t="s">
        <v>229</v>
      </c>
      <c r="U21" s="270">
        <v>32.03</v>
      </c>
      <c r="V21" s="275"/>
      <c r="W21" s="272" t="s">
        <v>230</v>
      </c>
      <c r="X21" s="270">
        <v>42.64</v>
      </c>
      <c r="Y21" s="275"/>
      <c r="Z21" s="272" t="s">
        <v>231</v>
      </c>
      <c r="AA21" s="270">
        <v>6.19</v>
      </c>
      <c r="AB21" s="275"/>
      <c r="AC21" s="272" t="s">
        <v>232</v>
      </c>
      <c r="AD21" s="270">
        <v>5.0199999999999996</v>
      </c>
      <c r="AE21" s="275"/>
      <c r="AF21" s="272" t="s">
        <v>233</v>
      </c>
      <c r="AG21" s="270">
        <v>3.99</v>
      </c>
      <c r="AH21" s="275"/>
      <c r="AI21" s="272" t="s">
        <v>234</v>
      </c>
      <c r="AJ21" s="270">
        <v>5</v>
      </c>
      <c r="AK21" s="275"/>
      <c r="AL21" s="272" t="s">
        <v>235</v>
      </c>
      <c r="AM21" s="270">
        <v>3.52</v>
      </c>
      <c r="AN21" s="275"/>
      <c r="AO21" s="272" t="s">
        <v>236</v>
      </c>
      <c r="AP21" s="270">
        <v>3.41</v>
      </c>
      <c r="AQ21" s="275"/>
      <c r="AR21" s="272" t="s">
        <v>237</v>
      </c>
      <c r="AS21" s="270">
        <v>3.25</v>
      </c>
    </row>
    <row r="22" spans="2:45" s="131" customFormat="1" ht="12.75" customHeight="1">
      <c r="B22" s="272"/>
      <c r="C22" s="270"/>
      <c r="D22" s="275"/>
      <c r="E22" s="272" t="s">
        <v>238</v>
      </c>
      <c r="F22" s="270">
        <v>178</v>
      </c>
      <c r="G22" s="275"/>
      <c r="H22" s="272" t="s">
        <v>239</v>
      </c>
      <c r="I22" s="270">
        <v>88.3</v>
      </c>
      <c r="J22" s="275"/>
      <c r="K22" s="272" t="s">
        <v>240</v>
      </c>
      <c r="L22" s="270">
        <v>36.200000000000003</v>
      </c>
      <c r="M22" s="275"/>
      <c r="N22" s="272" t="s">
        <v>241</v>
      </c>
      <c r="O22" s="270">
        <v>41.82</v>
      </c>
      <c r="P22" s="275"/>
      <c r="Q22" s="272" t="s">
        <v>242</v>
      </c>
      <c r="R22" s="270">
        <v>24.54</v>
      </c>
      <c r="S22" s="275"/>
      <c r="T22" s="272" t="s">
        <v>243</v>
      </c>
      <c r="U22" s="270">
        <v>30.33</v>
      </c>
      <c r="V22" s="275"/>
      <c r="W22" s="272" t="s">
        <v>244</v>
      </c>
      <c r="X22" s="270">
        <v>42.11</v>
      </c>
      <c r="Y22" s="275"/>
      <c r="Z22" s="272" t="s">
        <v>245</v>
      </c>
      <c r="AA22" s="270">
        <v>9.57</v>
      </c>
      <c r="AB22" s="275"/>
      <c r="AC22" s="272" t="s">
        <v>246</v>
      </c>
      <c r="AD22" s="270">
        <v>5</v>
      </c>
      <c r="AE22" s="275"/>
      <c r="AF22" s="272" t="s">
        <v>247</v>
      </c>
      <c r="AG22" s="270">
        <v>3.99</v>
      </c>
      <c r="AH22" s="275"/>
      <c r="AI22" s="272" t="s">
        <v>248</v>
      </c>
      <c r="AJ22" s="270">
        <v>5.05</v>
      </c>
      <c r="AK22" s="275"/>
      <c r="AL22" s="272" t="s">
        <v>249</v>
      </c>
      <c r="AM22" s="270">
        <v>3.52</v>
      </c>
      <c r="AN22" s="275"/>
      <c r="AO22" s="272" t="s">
        <v>250</v>
      </c>
      <c r="AP22" s="270">
        <v>4.05</v>
      </c>
      <c r="AQ22" s="275"/>
      <c r="AR22" s="272" t="s">
        <v>251</v>
      </c>
      <c r="AS22" s="270">
        <v>4.5</v>
      </c>
    </row>
    <row r="23" spans="2:45" s="131" customFormat="1" ht="12.75" customHeight="1">
      <c r="B23" s="272"/>
      <c r="C23" s="270"/>
      <c r="D23" s="275"/>
      <c r="E23" s="272" t="s">
        <v>252</v>
      </c>
      <c r="F23" s="270">
        <v>171</v>
      </c>
      <c r="G23" s="275"/>
      <c r="H23" s="272" t="s">
        <v>253</v>
      </c>
      <c r="I23" s="270">
        <v>79.599999999999994</v>
      </c>
      <c r="J23" s="275"/>
      <c r="K23" s="272" t="s">
        <v>254</v>
      </c>
      <c r="L23" s="270">
        <v>36.299999999999997</v>
      </c>
      <c r="M23" s="275"/>
      <c r="N23" s="272" t="s">
        <v>255</v>
      </c>
      <c r="O23" s="270">
        <v>39.32</v>
      </c>
      <c r="P23" s="275"/>
      <c r="Q23" s="272" t="s">
        <v>256</v>
      </c>
      <c r="R23" s="270">
        <v>23.38</v>
      </c>
      <c r="S23" s="275"/>
      <c r="T23" s="272" t="s">
        <v>257</v>
      </c>
      <c r="U23" s="270">
        <v>29.82</v>
      </c>
      <c r="V23" s="275"/>
      <c r="W23" s="272" t="s">
        <v>258</v>
      </c>
      <c r="X23" s="270">
        <v>40.08</v>
      </c>
      <c r="Y23" s="275"/>
      <c r="Z23" s="272" t="s">
        <v>259</v>
      </c>
      <c r="AA23" s="270">
        <v>9.1</v>
      </c>
      <c r="AB23" s="275"/>
      <c r="AC23" s="272" t="s">
        <v>260</v>
      </c>
      <c r="AD23" s="270">
        <v>5.25</v>
      </c>
      <c r="AE23" s="275"/>
      <c r="AF23" s="272" t="s">
        <v>261</v>
      </c>
      <c r="AG23" s="270">
        <v>3.99</v>
      </c>
      <c r="AH23" s="275"/>
      <c r="AI23" s="272" t="s">
        <v>262</v>
      </c>
      <c r="AJ23" s="270">
        <v>5.05</v>
      </c>
      <c r="AK23" s="275"/>
      <c r="AL23" s="272" t="s">
        <v>263</v>
      </c>
      <c r="AM23" s="270">
        <v>3.52</v>
      </c>
      <c r="AN23" s="275"/>
      <c r="AO23" s="272" t="s">
        <v>264</v>
      </c>
      <c r="AP23" s="270">
        <v>4.05</v>
      </c>
      <c r="AQ23" s="275"/>
      <c r="AR23" s="272" t="s">
        <v>265</v>
      </c>
      <c r="AS23" s="270">
        <v>4.5</v>
      </c>
    </row>
    <row r="24" spans="2:45" s="131" customFormat="1" ht="12.75" customHeight="1">
      <c r="B24" s="272"/>
      <c r="C24" s="270"/>
      <c r="D24" s="275"/>
      <c r="E24" s="272" t="s">
        <v>266</v>
      </c>
      <c r="F24" s="270">
        <v>173.3</v>
      </c>
      <c r="G24" s="275"/>
      <c r="H24" s="272" t="s">
        <v>267</v>
      </c>
      <c r="I24" s="270">
        <v>74.2</v>
      </c>
      <c r="J24" s="275"/>
      <c r="K24" s="272" t="s">
        <v>268</v>
      </c>
      <c r="L24" s="270">
        <v>37.299999999999997</v>
      </c>
      <c r="M24" s="275"/>
      <c r="N24" s="272" t="s">
        <v>269</v>
      </c>
      <c r="O24" s="270">
        <v>37.74</v>
      </c>
      <c r="P24" s="275"/>
      <c r="Q24" s="272" t="s">
        <v>270</v>
      </c>
      <c r="R24" s="270">
        <v>21</v>
      </c>
      <c r="S24" s="275"/>
      <c r="T24" s="272" t="s">
        <v>271</v>
      </c>
      <c r="U24" s="270">
        <v>28.82</v>
      </c>
      <c r="V24" s="275"/>
      <c r="W24" s="272" t="s">
        <v>272</v>
      </c>
      <c r="X24" s="270">
        <v>38.409999999999997</v>
      </c>
      <c r="Y24" s="275"/>
      <c r="Z24" s="272" t="s">
        <v>273</v>
      </c>
      <c r="AA24" s="270">
        <v>8.57</v>
      </c>
      <c r="AB24" s="275"/>
      <c r="AC24" s="272" t="s">
        <v>274</v>
      </c>
      <c r="AD24" s="270">
        <v>4.99</v>
      </c>
      <c r="AE24" s="275"/>
      <c r="AF24" s="272" t="s">
        <v>275</v>
      </c>
      <c r="AG24" s="270">
        <v>3.99</v>
      </c>
      <c r="AH24" s="275"/>
      <c r="AI24" s="272" t="s">
        <v>276</v>
      </c>
      <c r="AJ24" s="270">
        <v>5.05</v>
      </c>
      <c r="AK24" s="275"/>
      <c r="AL24" s="272" t="s">
        <v>277</v>
      </c>
      <c r="AM24" s="270">
        <v>3.52</v>
      </c>
      <c r="AN24" s="275"/>
      <c r="AO24" s="272" t="s">
        <v>278</v>
      </c>
      <c r="AP24" s="270">
        <v>4.05</v>
      </c>
      <c r="AQ24" s="275"/>
      <c r="AR24" s="272" t="s">
        <v>279</v>
      </c>
      <c r="AS24" s="270">
        <v>4.5</v>
      </c>
    </row>
    <row r="25" spans="2:45" s="131" customFormat="1" ht="12.75" customHeight="1">
      <c r="B25" s="272"/>
      <c r="C25" s="270"/>
      <c r="D25" s="275"/>
      <c r="E25" s="272" t="s">
        <v>280</v>
      </c>
      <c r="F25" s="270">
        <v>190</v>
      </c>
      <c r="G25" s="275"/>
      <c r="H25" s="272" t="s">
        <v>281</v>
      </c>
      <c r="I25" s="270">
        <v>72.5</v>
      </c>
      <c r="J25" s="275"/>
      <c r="K25" s="272" t="s">
        <v>282</v>
      </c>
      <c r="L25" s="270">
        <v>38</v>
      </c>
      <c r="M25" s="275"/>
      <c r="N25" s="272" t="s">
        <v>283</v>
      </c>
      <c r="O25" s="270">
        <v>37.22</v>
      </c>
      <c r="P25" s="275"/>
      <c r="Q25" s="272" t="s">
        <v>284</v>
      </c>
      <c r="R25" s="270">
        <v>19.82</v>
      </c>
      <c r="S25" s="275"/>
      <c r="T25" s="272" t="s">
        <v>285</v>
      </c>
      <c r="U25" s="270">
        <v>29</v>
      </c>
      <c r="V25" s="275"/>
      <c r="W25" s="272" t="s">
        <v>286</v>
      </c>
      <c r="X25" s="270">
        <v>37.130000000000003</v>
      </c>
      <c r="Y25" s="275"/>
      <c r="Z25" s="272" t="s">
        <v>287</v>
      </c>
      <c r="AA25" s="270">
        <v>9.7899999999999991</v>
      </c>
      <c r="AB25" s="275"/>
      <c r="AC25" s="272" t="s">
        <v>288</v>
      </c>
      <c r="AD25" s="270">
        <v>5.65</v>
      </c>
      <c r="AE25" s="275"/>
      <c r="AF25" s="272" t="s">
        <v>289</v>
      </c>
      <c r="AG25" s="270">
        <v>3.99</v>
      </c>
      <c r="AH25" s="275"/>
      <c r="AI25" s="272" t="s">
        <v>290</v>
      </c>
      <c r="AJ25" s="270">
        <v>5.05</v>
      </c>
      <c r="AK25" s="275"/>
      <c r="AL25" s="272" t="s">
        <v>291</v>
      </c>
      <c r="AM25" s="270">
        <v>4</v>
      </c>
      <c r="AN25" s="275"/>
      <c r="AO25" s="272" t="s">
        <v>292</v>
      </c>
      <c r="AP25" s="270">
        <v>4.08</v>
      </c>
      <c r="AQ25" s="275"/>
      <c r="AR25" s="272" t="s">
        <v>2621</v>
      </c>
      <c r="AS25" s="270">
        <v>4.47</v>
      </c>
    </row>
    <row r="26" spans="2:45" s="131" customFormat="1" ht="12.75" customHeight="1">
      <c r="B26" s="272"/>
      <c r="C26" s="270"/>
      <c r="D26" s="275"/>
      <c r="E26" s="272" t="s">
        <v>293</v>
      </c>
      <c r="F26" s="270">
        <v>180.2</v>
      </c>
      <c r="G26" s="275"/>
      <c r="H26" s="272" t="s">
        <v>294</v>
      </c>
      <c r="I26" s="270">
        <v>68.3</v>
      </c>
      <c r="J26" s="275"/>
      <c r="K26" s="272" t="s">
        <v>295</v>
      </c>
      <c r="L26" s="270">
        <v>36.200000000000003</v>
      </c>
      <c r="M26" s="275"/>
      <c r="N26" s="272" t="s">
        <v>296</v>
      </c>
      <c r="O26" s="270">
        <v>36.369999999999997</v>
      </c>
      <c r="P26" s="275"/>
      <c r="Q26" s="272" t="s">
        <v>2629</v>
      </c>
      <c r="R26" s="270">
        <v>19.510000000000002</v>
      </c>
      <c r="S26" s="275"/>
      <c r="T26" s="272" t="s">
        <v>297</v>
      </c>
      <c r="U26" s="270">
        <v>28.32</v>
      </c>
      <c r="V26" s="275"/>
      <c r="W26" s="272" t="s">
        <v>298</v>
      </c>
      <c r="X26" s="270">
        <v>36.28</v>
      </c>
      <c r="Y26" s="275"/>
      <c r="Z26" s="272" t="s">
        <v>299</v>
      </c>
      <c r="AA26" s="270">
        <v>14.99</v>
      </c>
      <c r="AB26" s="275"/>
      <c r="AC26" s="272" t="s">
        <v>300</v>
      </c>
      <c r="AD26" s="270">
        <v>6.33</v>
      </c>
      <c r="AE26" s="275"/>
      <c r="AF26" s="272" t="s">
        <v>301</v>
      </c>
      <c r="AG26" s="270">
        <v>3.99</v>
      </c>
      <c r="AH26" s="275"/>
      <c r="AI26" s="272" t="s">
        <v>302</v>
      </c>
      <c r="AJ26" s="270">
        <v>5.05</v>
      </c>
      <c r="AK26" s="275"/>
      <c r="AL26" s="272" t="s">
        <v>303</v>
      </c>
      <c r="AM26" s="270">
        <v>3.96</v>
      </c>
      <c r="AN26" s="275"/>
      <c r="AO26" s="272" t="s">
        <v>304</v>
      </c>
      <c r="AP26" s="270">
        <v>3.9</v>
      </c>
      <c r="AQ26" s="275"/>
      <c r="AR26" s="272" t="s">
        <v>2622</v>
      </c>
      <c r="AS26" s="270">
        <v>4.47</v>
      </c>
    </row>
    <row r="27" spans="2:45" s="131" customFormat="1" ht="12.75" customHeight="1">
      <c r="B27" s="272"/>
      <c r="C27" s="270"/>
      <c r="D27" s="275"/>
      <c r="E27" s="272" t="s">
        <v>305</v>
      </c>
      <c r="F27" s="270">
        <v>153.30000000000001</v>
      </c>
      <c r="G27" s="275"/>
      <c r="H27" s="272" t="s">
        <v>306</v>
      </c>
      <c r="I27" s="270">
        <v>71.8</v>
      </c>
      <c r="J27" s="275"/>
      <c r="K27" s="272" t="s">
        <v>307</v>
      </c>
      <c r="L27" s="270">
        <v>36.200000000000003</v>
      </c>
      <c r="M27" s="275"/>
      <c r="N27" s="272" t="s">
        <v>308</v>
      </c>
      <c r="O27" s="270">
        <v>37.74</v>
      </c>
      <c r="P27" s="275"/>
      <c r="Q27" s="272" t="s">
        <v>309</v>
      </c>
      <c r="R27" s="270">
        <v>19.21</v>
      </c>
      <c r="S27" s="275"/>
      <c r="T27" s="272" t="s">
        <v>310</v>
      </c>
      <c r="U27" s="270">
        <v>28.32</v>
      </c>
      <c r="V27" s="275"/>
      <c r="W27" s="272" t="s">
        <v>311</v>
      </c>
      <c r="X27" s="270">
        <v>34.869999999999997</v>
      </c>
      <c r="Y27" s="275"/>
      <c r="Z27" s="272" t="s">
        <v>312</v>
      </c>
      <c r="AA27" s="270">
        <v>16.39</v>
      </c>
      <c r="AB27" s="275"/>
      <c r="AC27" s="272" t="s">
        <v>313</v>
      </c>
      <c r="AD27" s="270">
        <v>7.08</v>
      </c>
      <c r="AE27" s="275"/>
      <c r="AF27" s="272" t="s">
        <v>314</v>
      </c>
      <c r="AG27" s="270">
        <v>3.99</v>
      </c>
      <c r="AH27" s="275"/>
      <c r="AI27" s="272" t="s">
        <v>315</v>
      </c>
      <c r="AJ27" s="270">
        <v>5.05</v>
      </c>
      <c r="AK27" s="275"/>
      <c r="AL27" s="272" t="s">
        <v>316</v>
      </c>
      <c r="AM27" s="270">
        <v>3.96</v>
      </c>
      <c r="AN27" s="275"/>
      <c r="AO27" s="272" t="s">
        <v>317</v>
      </c>
      <c r="AP27" s="270">
        <v>3.67</v>
      </c>
      <c r="AQ27" s="275"/>
      <c r="AR27" s="272" t="s">
        <v>2623</v>
      </c>
      <c r="AS27" s="270">
        <v>4.5599999999999996</v>
      </c>
    </row>
    <row r="28" spans="2:45" s="131" customFormat="1" ht="12.75" customHeight="1">
      <c r="B28" s="272"/>
      <c r="C28" s="270"/>
      <c r="D28" s="275"/>
      <c r="E28" s="272" t="s">
        <v>318</v>
      </c>
      <c r="F28" s="270">
        <v>149.19999999999999</v>
      </c>
      <c r="G28" s="275"/>
      <c r="H28" s="272" t="s">
        <v>319</v>
      </c>
      <c r="I28" s="270">
        <v>66.599999999999994</v>
      </c>
      <c r="J28" s="275"/>
      <c r="K28" s="272" t="s">
        <v>320</v>
      </c>
      <c r="L28" s="270">
        <v>36.200000000000003</v>
      </c>
      <c r="M28" s="275"/>
      <c r="N28" s="272" t="s">
        <v>321</v>
      </c>
      <c r="O28" s="270">
        <v>46.26</v>
      </c>
      <c r="P28" s="275"/>
      <c r="Q28" s="272" t="s">
        <v>322</v>
      </c>
      <c r="R28" s="270">
        <v>18.940000000000001</v>
      </c>
      <c r="S28" s="275"/>
      <c r="T28" s="272" t="s">
        <v>323</v>
      </c>
      <c r="U28" s="270">
        <v>28.09</v>
      </c>
      <c r="V28" s="275"/>
      <c r="W28" s="272" t="s">
        <v>324</v>
      </c>
      <c r="X28" s="270">
        <v>34.26</v>
      </c>
      <c r="Y28" s="275"/>
      <c r="Z28" s="272" t="s">
        <v>325</v>
      </c>
      <c r="AA28" s="270">
        <v>19.600000000000001</v>
      </c>
      <c r="AB28" s="275"/>
      <c r="AC28" s="272" t="s">
        <v>326</v>
      </c>
      <c r="AD28" s="270">
        <v>7.5</v>
      </c>
      <c r="AE28" s="275"/>
      <c r="AF28" s="272" t="s">
        <v>327</v>
      </c>
      <c r="AG28" s="270">
        <v>3.99</v>
      </c>
      <c r="AH28" s="275"/>
      <c r="AI28" s="272" t="s">
        <v>328</v>
      </c>
      <c r="AJ28" s="270">
        <v>5.05</v>
      </c>
      <c r="AK28" s="275"/>
      <c r="AL28" s="272" t="s">
        <v>329</v>
      </c>
      <c r="AM28" s="270">
        <v>4.08</v>
      </c>
      <c r="AN28" s="275"/>
      <c r="AO28" s="272" t="s">
        <v>330</v>
      </c>
      <c r="AP28" s="270">
        <v>3.67</v>
      </c>
      <c r="AQ28" s="275"/>
      <c r="AR28" s="272" t="s">
        <v>331</v>
      </c>
      <c r="AS28" s="270">
        <v>4.5599999999999996</v>
      </c>
    </row>
    <row r="29" spans="2:45" s="131" customFormat="1" ht="12.75" customHeight="1">
      <c r="B29" s="272"/>
      <c r="C29" s="270"/>
      <c r="D29" s="275"/>
      <c r="E29" s="272" t="s">
        <v>332</v>
      </c>
      <c r="F29" s="270">
        <v>113.2</v>
      </c>
      <c r="G29" s="275"/>
      <c r="H29" s="272" t="s">
        <v>333</v>
      </c>
      <c r="I29" s="270">
        <v>67.2</v>
      </c>
      <c r="J29" s="275"/>
      <c r="K29" s="272" t="s">
        <v>334</v>
      </c>
      <c r="L29" s="270">
        <v>36.700000000000003</v>
      </c>
      <c r="M29" s="275"/>
      <c r="N29" s="272" t="s">
        <v>335</v>
      </c>
      <c r="O29" s="270">
        <v>48.7</v>
      </c>
      <c r="P29" s="275"/>
      <c r="Q29" s="272" t="s">
        <v>336</v>
      </c>
      <c r="R29" s="270">
        <v>19.079999999999998</v>
      </c>
      <c r="S29" s="275"/>
      <c r="T29" s="272" t="s">
        <v>337</v>
      </c>
      <c r="U29" s="270">
        <v>31.2</v>
      </c>
      <c r="V29" s="275"/>
      <c r="W29" s="272" t="s">
        <v>338</v>
      </c>
      <c r="X29" s="270">
        <v>33.56</v>
      </c>
      <c r="Y29" s="275"/>
      <c r="Z29" s="272" t="s">
        <v>339</v>
      </c>
      <c r="AA29" s="270">
        <v>16.78</v>
      </c>
      <c r="AB29" s="275"/>
      <c r="AC29" s="272" t="s">
        <v>340</v>
      </c>
      <c r="AD29" s="270">
        <v>7.92</v>
      </c>
      <c r="AE29" s="275"/>
      <c r="AF29" s="272" t="s">
        <v>341</v>
      </c>
      <c r="AG29" s="270">
        <v>3.99</v>
      </c>
      <c r="AH29" s="275"/>
      <c r="AI29" s="272" t="s">
        <v>342</v>
      </c>
      <c r="AJ29" s="270">
        <v>4.87</v>
      </c>
      <c r="AK29" s="275"/>
      <c r="AL29" s="272" t="s">
        <v>343</v>
      </c>
      <c r="AM29" s="270">
        <v>4.26</v>
      </c>
      <c r="AN29" s="275"/>
      <c r="AO29" s="272" t="s">
        <v>344</v>
      </c>
      <c r="AP29" s="270">
        <v>4.53</v>
      </c>
      <c r="AQ29" s="275"/>
      <c r="AR29" s="272" t="s">
        <v>345</v>
      </c>
      <c r="AS29" s="270">
        <v>4.5599999999999996</v>
      </c>
    </row>
    <row r="30" spans="2:45" s="131" customFormat="1" ht="12.75" customHeight="1">
      <c r="B30" s="272"/>
      <c r="C30" s="270"/>
      <c r="D30" s="275"/>
      <c r="E30" s="272" t="s">
        <v>346</v>
      </c>
      <c r="F30" s="270">
        <v>106.2</v>
      </c>
      <c r="G30" s="275"/>
      <c r="H30" s="272" t="s">
        <v>347</v>
      </c>
      <c r="I30" s="270">
        <v>67.599999999999994</v>
      </c>
      <c r="J30" s="275"/>
      <c r="K30" s="272" t="s">
        <v>348</v>
      </c>
      <c r="L30" s="270">
        <v>36.700000000000003</v>
      </c>
      <c r="M30" s="275"/>
      <c r="N30" s="272" t="s">
        <v>349</v>
      </c>
      <c r="O30" s="270">
        <v>47.8</v>
      </c>
      <c r="P30" s="275"/>
      <c r="Q30" s="272" t="s">
        <v>350</v>
      </c>
      <c r="R30" s="270">
        <v>20.95</v>
      </c>
      <c r="S30" s="275"/>
      <c r="T30" s="272" t="s">
        <v>351</v>
      </c>
      <c r="U30" s="270">
        <v>52.98</v>
      </c>
      <c r="V30" s="275"/>
      <c r="W30" s="272" t="s">
        <v>352</v>
      </c>
      <c r="X30" s="270">
        <v>33.56</v>
      </c>
      <c r="Y30" s="275"/>
      <c r="Z30" s="272" t="s">
        <v>353</v>
      </c>
      <c r="AA30" s="270">
        <v>13.27</v>
      </c>
      <c r="AB30" s="275"/>
      <c r="AC30" s="272" t="s">
        <v>354</v>
      </c>
      <c r="AD30" s="270">
        <v>8.25</v>
      </c>
      <c r="AE30" s="275"/>
      <c r="AF30" s="272" t="s">
        <v>355</v>
      </c>
      <c r="AG30" s="270">
        <v>3.99</v>
      </c>
      <c r="AH30" s="275"/>
      <c r="AI30" s="272" t="s">
        <v>356</v>
      </c>
      <c r="AJ30" s="270">
        <v>4.87</v>
      </c>
      <c r="AK30" s="275"/>
      <c r="AL30" s="272" t="s">
        <v>357</v>
      </c>
      <c r="AM30" s="270">
        <v>4.12</v>
      </c>
      <c r="AN30" s="275"/>
      <c r="AO30" s="272" t="s">
        <v>358</v>
      </c>
      <c r="AP30" s="270">
        <v>4.4000000000000004</v>
      </c>
      <c r="AQ30" s="275"/>
      <c r="AR30" s="272" t="s">
        <v>359</v>
      </c>
      <c r="AS30" s="270">
        <v>4.5599999999999996</v>
      </c>
    </row>
    <row r="31" spans="2:45" s="131" customFormat="1" ht="12.75" customHeight="1">
      <c r="B31" s="272"/>
      <c r="C31" s="270"/>
      <c r="D31" s="275"/>
      <c r="E31" s="272" t="s">
        <v>360</v>
      </c>
      <c r="F31" s="270">
        <v>116.1</v>
      </c>
      <c r="G31" s="275"/>
      <c r="H31" s="272" t="s">
        <v>361</v>
      </c>
      <c r="I31" s="270">
        <v>67.900000000000006</v>
      </c>
      <c r="J31" s="275"/>
      <c r="K31" s="272" t="s">
        <v>362</v>
      </c>
      <c r="L31" s="270">
        <v>36.700000000000003</v>
      </c>
      <c r="M31" s="275"/>
      <c r="N31" s="272" t="s">
        <v>363</v>
      </c>
      <c r="O31" s="270">
        <v>34.31</v>
      </c>
      <c r="P31" s="275"/>
      <c r="Q31" s="272" t="s">
        <v>364</v>
      </c>
      <c r="R31" s="270">
        <v>27.23</v>
      </c>
      <c r="S31" s="275"/>
      <c r="T31" s="272" t="s">
        <v>365</v>
      </c>
      <c r="U31" s="270">
        <v>70.53</v>
      </c>
      <c r="V31" s="275"/>
      <c r="W31" s="272" t="s">
        <v>366</v>
      </c>
      <c r="X31" s="270">
        <v>34.54</v>
      </c>
      <c r="Y31" s="275"/>
      <c r="Z31" s="272" t="s">
        <v>367</v>
      </c>
      <c r="AA31" s="270">
        <v>8.3000000000000007</v>
      </c>
      <c r="AB31" s="275"/>
      <c r="AC31" s="272" t="s">
        <v>368</v>
      </c>
      <c r="AD31" s="270">
        <v>8.25</v>
      </c>
      <c r="AE31" s="275"/>
      <c r="AF31" s="272" t="s">
        <v>369</v>
      </c>
      <c r="AG31" s="270">
        <v>3.99</v>
      </c>
      <c r="AH31" s="275"/>
      <c r="AI31" s="272" t="s">
        <v>370</v>
      </c>
      <c r="AJ31" s="270">
        <v>4.87</v>
      </c>
      <c r="AK31" s="275"/>
      <c r="AL31" s="272" t="s">
        <v>371</v>
      </c>
      <c r="AM31" s="270">
        <v>4</v>
      </c>
      <c r="AN31" s="275"/>
      <c r="AO31" s="272" t="s">
        <v>372</v>
      </c>
      <c r="AP31" s="270">
        <v>4.2</v>
      </c>
      <c r="AQ31" s="275"/>
      <c r="AR31" s="272" t="s">
        <v>373</v>
      </c>
      <c r="AS31" s="270">
        <v>4.0999999999999996</v>
      </c>
    </row>
    <row r="32" spans="2:45" s="131" customFormat="1" ht="12.75" customHeight="1">
      <c r="B32" s="272"/>
      <c r="C32" s="270"/>
      <c r="D32" s="275"/>
      <c r="E32" s="272" t="s">
        <v>374</v>
      </c>
      <c r="F32" s="270">
        <v>118.3</v>
      </c>
      <c r="G32" s="275"/>
      <c r="H32" s="272" t="s">
        <v>375</v>
      </c>
      <c r="I32" s="270">
        <v>67.05</v>
      </c>
      <c r="J32" s="275"/>
      <c r="K32" s="272" t="s">
        <v>376</v>
      </c>
      <c r="L32" s="270">
        <v>36.700000000000003</v>
      </c>
      <c r="M32" s="275"/>
      <c r="N32" s="272" t="s">
        <v>377</v>
      </c>
      <c r="O32" s="270">
        <v>30.69</v>
      </c>
      <c r="P32" s="275"/>
      <c r="Q32" s="272" t="s">
        <v>378</v>
      </c>
      <c r="R32" s="270">
        <v>50</v>
      </c>
      <c r="S32" s="275"/>
      <c r="T32" s="272" t="s">
        <v>379</v>
      </c>
      <c r="U32" s="270">
        <v>62.59</v>
      </c>
      <c r="V32" s="275"/>
      <c r="W32" s="272" t="s">
        <v>380</v>
      </c>
      <c r="X32" s="270">
        <v>28.5</v>
      </c>
      <c r="Y32" s="275"/>
      <c r="Z32" s="272" t="s">
        <v>381</v>
      </c>
      <c r="AA32" s="270">
        <v>6.5</v>
      </c>
      <c r="AB32" s="275"/>
      <c r="AC32" s="272" t="s">
        <v>382</v>
      </c>
      <c r="AD32" s="270">
        <v>8.25</v>
      </c>
      <c r="AE32" s="275"/>
      <c r="AF32" s="272" t="s">
        <v>383</v>
      </c>
      <c r="AG32" s="270">
        <v>3.99</v>
      </c>
      <c r="AH32" s="275"/>
      <c r="AI32" s="272" t="s">
        <v>384</v>
      </c>
      <c r="AJ32" s="270">
        <v>4.87</v>
      </c>
      <c r="AK32" s="275"/>
      <c r="AL32" s="272" t="s">
        <v>385</v>
      </c>
      <c r="AM32" s="270">
        <v>4</v>
      </c>
      <c r="AN32" s="275"/>
      <c r="AO32" s="272" t="s">
        <v>386</v>
      </c>
      <c r="AP32" s="270">
        <v>4.2</v>
      </c>
      <c r="AQ32" s="275"/>
      <c r="AR32" s="272" t="s">
        <v>387</v>
      </c>
      <c r="AS32" s="270">
        <v>4</v>
      </c>
    </row>
    <row r="33" spans="2:45" s="131" customFormat="1" ht="12.75" customHeight="1">
      <c r="B33" s="272"/>
      <c r="C33" s="270"/>
      <c r="D33" s="275"/>
      <c r="E33" s="272" t="s">
        <v>388</v>
      </c>
      <c r="F33" s="270">
        <v>109.7</v>
      </c>
      <c r="G33" s="275"/>
      <c r="H33" s="272" t="s">
        <v>389</v>
      </c>
      <c r="I33" s="270">
        <v>68.5</v>
      </c>
      <c r="J33" s="275"/>
      <c r="K33" s="272" t="s">
        <v>390</v>
      </c>
      <c r="L33" s="270">
        <v>36.700000000000003</v>
      </c>
      <c r="M33" s="275"/>
      <c r="N33" s="272" t="s">
        <v>391</v>
      </c>
      <c r="O33" s="270">
        <v>26.87</v>
      </c>
      <c r="P33" s="275"/>
      <c r="Q33" s="272" t="s">
        <v>392</v>
      </c>
      <c r="R33" s="270">
        <v>89.56</v>
      </c>
      <c r="S33" s="275"/>
      <c r="T33" s="272" t="s">
        <v>393</v>
      </c>
      <c r="U33" s="270">
        <v>48.89</v>
      </c>
      <c r="V33" s="275"/>
      <c r="W33" s="272" t="s">
        <v>394</v>
      </c>
      <c r="X33" s="270">
        <v>27.7</v>
      </c>
      <c r="Y33" s="275"/>
      <c r="Z33" s="272" t="s">
        <v>395</v>
      </c>
      <c r="AA33" s="270">
        <v>6.24</v>
      </c>
      <c r="AB33" s="275"/>
      <c r="AC33" s="272" t="s">
        <v>396</v>
      </c>
      <c r="AD33" s="270">
        <v>5.91</v>
      </c>
      <c r="AE33" s="275"/>
      <c r="AF33" s="272" t="s">
        <v>397</v>
      </c>
      <c r="AG33" s="270">
        <v>3.99</v>
      </c>
      <c r="AH33" s="275"/>
      <c r="AI33" s="272" t="s">
        <v>398</v>
      </c>
      <c r="AJ33" s="270">
        <v>4.87</v>
      </c>
      <c r="AK33" s="275"/>
      <c r="AL33" s="272" t="s">
        <v>399</v>
      </c>
      <c r="AM33" s="270">
        <v>4.1900000000000004</v>
      </c>
      <c r="AN33" s="275"/>
      <c r="AO33" s="272" t="s">
        <v>400</v>
      </c>
      <c r="AP33" s="270">
        <v>4.2</v>
      </c>
      <c r="AQ33" s="275"/>
      <c r="AR33" s="272" t="s">
        <v>401</v>
      </c>
      <c r="AS33" s="270">
        <v>3.9</v>
      </c>
    </row>
    <row r="34" spans="2:45" s="131" customFormat="1" ht="12.75" customHeight="1">
      <c r="B34" s="272"/>
      <c r="C34" s="270"/>
      <c r="D34" s="275"/>
      <c r="E34" s="272" t="s">
        <v>402</v>
      </c>
      <c r="F34" s="270">
        <v>102.3</v>
      </c>
      <c r="G34" s="275"/>
      <c r="H34" s="272" t="s">
        <v>403</v>
      </c>
      <c r="I34" s="270">
        <v>67.3</v>
      </c>
      <c r="J34" s="275"/>
      <c r="K34" s="272" t="s">
        <v>404</v>
      </c>
      <c r="L34" s="270">
        <v>36.700000000000003</v>
      </c>
      <c r="M34" s="275"/>
      <c r="N34" s="272" t="s">
        <v>405</v>
      </c>
      <c r="O34" s="270">
        <v>25.92</v>
      </c>
      <c r="P34" s="275"/>
      <c r="Q34" s="272" t="s">
        <v>406</v>
      </c>
      <c r="R34" s="270">
        <v>86.6</v>
      </c>
      <c r="S34" s="275"/>
      <c r="T34" s="272" t="s">
        <v>407</v>
      </c>
      <c r="U34" s="270">
        <v>45.77</v>
      </c>
      <c r="V34" s="275"/>
      <c r="W34" s="272" t="s">
        <v>408</v>
      </c>
      <c r="X34" s="270">
        <v>24.69</v>
      </c>
      <c r="Y34" s="275"/>
      <c r="Z34" s="272" t="s">
        <v>409</v>
      </c>
      <c r="AA34" s="270">
        <v>7.69</v>
      </c>
      <c r="AB34" s="275"/>
      <c r="AC34" s="272" t="s">
        <v>410</v>
      </c>
      <c r="AD34" s="270">
        <v>5.91</v>
      </c>
      <c r="AE34" s="275"/>
      <c r="AF34" s="272" t="s">
        <v>411</v>
      </c>
      <c r="AG34" s="270">
        <v>3.99</v>
      </c>
      <c r="AH34" s="275"/>
      <c r="AI34" s="272" t="s">
        <v>412</v>
      </c>
      <c r="AJ34" s="270">
        <v>4.87</v>
      </c>
      <c r="AK34" s="275"/>
      <c r="AL34" s="272" t="s">
        <v>413</v>
      </c>
      <c r="AM34" s="270">
        <v>4.1900000000000004</v>
      </c>
      <c r="AN34" s="275"/>
      <c r="AO34" s="272" t="s">
        <v>414</v>
      </c>
      <c r="AP34" s="270">
        <v>4.2</v>
      </c>
      <c r="AQ34" s="275"/>
      <c r="AR34" s="272" t="s">
        <v>415</v>
      </c>
      <c r="AS34" s="270">
        <v>3.86</v>
      </c>
    </row>
    <row r="35" spans="2:45" s="131" customFormat="1" ht="12.75" customHeight="1">
      <c r="B35" s="272"/>
      <c r="C35" s="270"/>
      <c r="D35" s="275"/>
      <c r="E35" s="272" t="s">
        <v>416</v>
      </c>
      <c r="F35" s="270">
        <v>74.7</v>
      </c>
      <c r="G35" s="275"/>
      <c r="H35" s="272" t="s">
        <v>417</v>
      </c>
      <c r="I35" s="270">
        <v>65</v>
      </c>
      <c r="J35" s="275"/>
      <c r="K35" s="272" t="s">
        <v>418</v>
      </c>
      <c r="L35" s="270">
        <v>36.700000000000003</v>
      </c>
      <c r="M35" s="275"/>
      <c r="N35" s="272" t="s">
        <v>419</v>
      </c>
      <c r="O35" s="270">
        <v>22.05</v>
      </c>
      <c r="P35" s="275"/>
      <c r="Q35" s="272" t="s">
        <v>420</v>
      </c>
      <c r="R35" s="270">
        <v>56.62</v>
      </c>
      <c r="S35" s="275"/>
      <c r="T35" s="272" t="s">
        <v>421</v>
      </c>
      <c r="U35" s="270">
        <v>50.7</v>
      </c>
      <c r="V35" s="275"/>
      <c r="W35" s="272" t="s">
        <v>422</v>
      </c>
      <c r="X35" s="270">
        <v>13.97</v>
      </c>
      <c r="Y35" s="275"/>
      <c r="Z35" s="272" t="s">
        <v>423</v>
      </c>
      <c r="AA35" s="270">
        <v>9.25</v>
      </c>
      <c r="AB35" s="275"/>
      <c r="AC35" s="272" t="s">
        <v>424</v>
      </c>
      <c r="AD35" s="270">
        <v>5.91</v>
      </c>
      <c r="AE35" s="275"/>
      <c r="AF35" s="272" t="s">
        <v>425</v>
      </c>
      <c r="AG35" s="270">
        <v>3.99</v>
      </c>
      <c r="AH35" s="275"/>
      <c r="AI35" s="272" t="s">
        <v>426</v>
      </c>
      <c r="AJ35" s="270">
        <v>4.8600000000000003</v>
      </c>
      <c r="AK35" s="275"/>
      <c r="AL35" s="272" t="s">
        <v>427</v>
      </c>
      <c r="AM35" s="270">
        <v>4.1900000000000004</v>
      </c>
      <c r="AN35" s="275"/>
      <c r="AO35" s="272" t="s">
        <v>428</v>
      </c>
      <c r="AP35" s="270">
        <v>4.2699999999999996</v>
      </c>
      <c r="AQ35" s="275"/>
      <c r="AR35" s="272" t="s">
        <v>429</v>
      </c>
      <c r="AS35" s="270">
        <v>3.92</v>
      </c>
    </row>
    <row r="36" spans="2:45" s="131" customFormat="1" ht="12.75" customHeight="1">
      <c r="B36" s="272"/>
      <c r="C36" s="270"/>
      <c r="D36" s="275"/>
      <c r="E36" s="272" t="s">
        <v>430</v>
      </c>
      <c r="F36" s="270">
        <v>66.900000000000006</v>
      </c>
      <c r="G36" s="275"/>
      <c r="H36" s="272" t="s">
        <v>431</v>
      </c>
      <c r="I36" s="270">
        <v>60</v>
      </c>
      <c r="J36" s="275"/>
      <c r="K36" s="272" t="s">
        <v>432</v>
      </c>
      <c r="L36" s="270">
        <v>36.700000000000003</v>
      </c>
      <c r="M36" s="275"/>
      <c r="N36" s="272" t="s">
        <v>433</v>
      </c>
      <c r="O36" s="270">
        <v>18.12</v>
      </c>
      <c r="P36" s="275"/>
      <c r="Q36" s="272" t="s">
        <v>434</v>
      </c>
      <c r="R36" s="270">
        <v>48.6</v>
      </c>
      <c r="S36" s="275"/>
      <c r="T36" s="272" t="s">
        <v>435</v>
      </c>
      <c r="U36" s="270">
        <v>61.21</v>
      </c>
      <c r="V36" s="275"/>
      <c r="W36" s="272" t="s">
        <v>436</v>
      </c>
      <c r="X36" s="270">
        <v>7.8</v>
      </c>
      <c r="Y36" s="275"/>
      <c r="Z36" s="272" t="s">
        <v>437</v>
      </c>
      <c r="AA36" s="270">
        <v>13</v>
      </c>
      <c r="AB36" s="275"/>
      <c r="AC36" s="272" t="s">
        <v>438</v>
      </c>
      <c r="AD36" s="270">
        <v>5.91</v>
      </c>
      <c r="AE36" s="275"/>
      <c r="AF36" s="272" t="s">
        <v>439</v>
      </c>
      <c r="AG36" s="270">
        <v>3.99</v>
      </c>
      <c r="AH36" s="275"/>
      <c r="AI36" s="272" t="s">
        <v>440</v>
      </c>
      <c r="AJ36" s="270">
        <v>4.8600000000000003</v>
      </c>
      <c r="AK36" s="275"/>
      <c r="AL36" s="272" t="s">
        <v>441</v>
      </c>
      <c r="AM36" s="270">
        <v>4.1900000000000004</v>
      </c>
      <c r="AN36" s="275"/>
      <c r="AO36" s="272" t="s">
        <v>442</v>
      </c>
      <c r="AP36" s="270">
        <v>4.2699999999999996</v>
      </c>
      <c r="AQ36" s="275"/>
      <c r="AR36" s="272" t="s">
        <v>443</v>
      </c>
      <c r="AS36" s="270">
        <v>4.34</v>
      </c>
    </row>
    <row r="37" spans="2:45" s="131" customFormat="1" ht="12.75" customHeight="1">
      <c r="B37" s="272"/>
      <c r="C37" s="270"/>
      <c r="D37" s="275"/>
      <c r="E37" s="272" t="s">
        <v>444</v>
      </c>
      <c r="F37" s="270">
        <v>84</v>
      </c>
      <c r="G37" s="275"/>
      <c r="H37" s="272" t="s">
        <v>445</v>
      </c>
      <c r="I37" s="270">
        <v>55.5</v>
      </c>
      <c r="J37" s="275"/>
      <c r="K37" s="272" t="s">
        <v>446</v>
      </c>
      <c r="L37" s="270">
        <v>36.700000000000003</v>
      </c>
      <c r="M37" s="275"/>
      <c r="N37" s="272" t="s">
        <v>447</v>
      </c>
      <c r="O37" s="270">
        <v>19.64</v>
      </c>
      <c r="P37" s="275"/>
      <c r="Q37" s="272" t="s">
        <v>57</v>
      </c>
      <c r="R37" s="270">
        <v>32.909999999999997</v>
      </c>
      <c r="S37" s="275"/>
      <c r="T37" s="272" t="s">
        <v>448</v>
      </c>
      <c r="U37" s="270">
        <v>50.9</v>
      </c>
      <c r="V37" s="275"/>
      <c r="W37" s="272" t="s">
        <v>449</v>
      </c>
      <c r="X37" s="270">
        <v>7.67</v>
      </c>
      <c r="Y37" s="275"/>
      <c r="Z37" s="272" t="s">
        <v>450</v>
      </c>
      <c r="AA37" s="270">
        <v>16.98</v>
      </c>
      <c r="AB37" s="275"/>
      <c r="AC37" s="272" t="s">
        <v>451</v>
      </c>
      <c r="AD37" s="270">
        <v>5.91</v>
      </c>
      <c r="AE37" s="275"/>
      <c r="AF37" s="272" t="s">
        <v>452</v>
      </c>
      <c r="AG37" s="270">
        <v>3.99</v>
      </c>
      <c r="AH37" s="275"/>
      <c r="AI37" s="272" t="s">
        <v>453</v>
      </c>
      <c r="AJ37" s="270">
        <v>4.8600000000000003</v>
      </c>
      <c r="AK37" s="275"/>
      <c r="AL37" s="272" t="s">
        <v>454</v>
      </c>
      <c r="AM37" s="270">
        <v>4.1900000000000004</v>
      </c>
      <c r="AN37" s="275"/>
      <c r="AO37" s="272" t="s">
        <v>455</v>
      </c>
      <c r="AP37" s="270">
        <v>4.2699999999999996</v>
      </c>
      <c r="AQ37" s="275"/>
      <c r="AR37" s="272" t="s">
        <v>456</v>
      </c>
      <c r="AS37" s="270">
        <v>4.1399999999999997</v>
      </c>
    </row>
    <row r="38" spans="2:45" s="131" customFormat="1" ht="12.75" customHeight="1">
      <c r="B38" s="272"/>
      <c r="C38" s="270"/>
      <c r="D38" s="275"/>
      <c r="E38" s="272" t="s">
        <v>457</v>
      </c>
      <c r="F38" s="270">
        <v>79.400000000000006</v>
      </c>
      <c r="G38" s="275"/>
      <c r="H38" s="272" t="s">
        <v>2627</v>
      </c>
      <c r="I38" s="270">
        <v>43</v>
      </c>
      <c r="J38" s="275"/>
      <c r="K38" s="272" t="s">
        <v>458</v>
      </c>
      <c r="L38" s="270">
        <v>36.700000000000003</v>
      </c>
      <c r="M38" s="275"/>
      <c r="N38" s="272" t="s">
        <v>459</v>
      </c>
      <c r="O38" s="270">
        <v>16.739999999999998</v>
      </c>
      <c r="P38" s="275"/>
      <c r="Q38" s="272"/>
      <c r="R38" s="270"/>
      <c r="S38" s="275"/>
      <c r="T38" s="272" t="s">
        <v>460</v>
      </c>
      <c r="U38" s="270">
        <v>51.96</v>
      </c>
      <c r="V38" s="275"/>
      <c r="W38" s="272" t="s">
        <v>461</v>
      </c>
      <c r="X38" s="270">
        <v>7.3</v>
      </c>
      <c r="Y38" s="275"/>
      <c r="Z38" s="272" t="s">
        <v>462</v>
      </c>
      <c r="AA38" s="270">
        <v>10.75</v>
      </c>
      <c r="AB38" s="275"/>
      <c r="AC38" s="272" t="s">
        <v>463</v>
      </c>
      <c r="AD38" s="270">
        <v>5.91</v>
      </c>
      <c r="AE38" s="275"/>
      <c r="AF38" s="272" t="s">
        <v>464</v>
      </c>
      <c r="AG38" s="270">
        <v>3.99</v>
      </c>
      <c r="AH38" s="275"/>
      <c r="AI38" s="272" t="s">
        <v>465</v>
      </c>
      <c r="AJ38" s="270">
        <v>4.8099999999999996</v>
      </c>
      <c r="AK38" s="275"/>
      <c r="AL38" s="272" t="s">
        <v>466</v>
      </c>
      <c r="AM38" s="270">
        <v>4.95</v>
      </c>
      <c r="AN38" s="275"/>
      <c r="AO38" s="272" t="s">
        <v>467</v>
      </c>
      <c r="AP38" s="270">
        <v>4.2699999999999996</v>
      </c>
      <c r="AQ38" s="275"/>
      <c r="AR38" s="272" t="s">
        <v>468</v>
      </c>
      <c r="AS38" s="270">
        <v>4.01</v>
      </c>
    </row>
    <row r="39" spans="2:45" s="131" customFormat="1" ht="12.75" customHeight="1">
      <c r="B39" s="272"/>
      <c r="C39" s="270"/>
      <c r="D39" s="275"/>
      <c r="E39" s="272" t="s">
        <v>469</v>
      </c>
      <c r="F39" s="270">
        <v>83.3</v>
      </c>
      <c r="G39" s="275"/>
      <c r="H39" s="272" t="s">
        <v>470</v>
      </c>
      <c r="I39" s="270">
        <v>36.299999999999997</v>
      </c>
      <c r="J39" s="275"/>
      <c r="K39" s="272" t="s">
        <v>471</v>
      </c>
      <c r="L39" s="270">
        <v>40.04</v>
      </c>
      <c r="M39" s="275"/>
      <c r="N39" s="272" t="s">
        <v>472</v>
      </c>
      <c r="O39" s="270">
        <v>16.96</v>
      </c>
      <c r="P39" s="275"/>
      <c r="Q39" s="272"/>
      <c r="R39" s="270"/>
      <c r="S39" s="275"/>
      <c r="T39" s="272" t="s">
        <v>473</v>
      </c>
      <c r="U39" s="270">
        <v>47.75</v>
      </c>
      <c r="V39" s="275"/>
      <c r="W39" s="272" t="s">
        <v>474</v>
      </c>
      <c r="X39" s="270">
        <v>7.29</v>
      </c>
      <c r="Y39" s="275"/>
      <c r="Z39" s="272" t="s">
        <v>475</v>
      </c>
      <c r="AA39" s="270">
        <v>9.6</v>
      </c>
      <c r="AB39" s="275"/>
      <c r="AC39" s="272" t="s">
        <v>476</v>
      </c>
      <c r="AD39" s="270">
        <v>5.91</v>
      </c>
      <c r="AE39" s="275"/>
      <c r="AF39" s="272" t="s">
        <v>477</v>
      </c>
      <c r="AG39" s="270">
        <v>3.99</v>
      </c>
      <c r="AH39" s="275"/>
      <c r="AI39" s="272" t="s">
        <v>478</v>
      </c>
      <c r="AJ39" s="270">
        <v>4.8099999999999996</v>
      </c>
      <c r="AK39" s="275"/>
      <c r="AL39" s="272" t="s">
        <v>479</v>
      </c>
      <c r="AM39" s="270">
        <v>4.95</v>
      </c>
      <c r="AN39" s="275"/>
      <c r="AO39" s="272" t="s">
        <v>480</v>
      </c>
      <c r="AP39" s="270">
        <v>4.2699999999999996</v>
      </c>
      <c r="AQ39" s="275"/>
      <c r="AR39" s="272" t="s">
        <v>481</v>
      </c>
      <c r="AS39" s="270">
        <v>3.94</v>
      </c>
    </row>
    <row r="40" spans="2:45" s="131" customFormat="1" ht="12.75" customHeight="1">
      <c r="B40" s="272"/>
      <c r="C40" s="270"/>
      <c r="D40" s="275"/>
      <c r="E40" s="272" t="s">
        <v>482</v>
      </c>
      <c r="F40" s="270">
        <v>83.3</v>
      </c>
      <c r="G40" s="275"/>
      <c r="H40" s="272" t="s">
        <v>483</v>
      </c>
      <c r="I40" s="270">
        <v>36.700000000000003</v>
      </c>
      <c r="J40" s="275"/>
      <c r="K40" s="272" t="s">
        <v>484</v>
      </c>
      <c r="L40" s="270">
        <v>40.04</v>
      </c>
      <c r="M40" s="275"/>
      <c r="N40" s="272" t="s">
        <v>485</v>
      </c>
      <c r="O40" s="270">
        <v>18.420000000000002</v>
      </c>
      <c r="P40" s="275"/>
      <c r="Q40" s="272"/>
      <c r="R40" s="270"/>
      <c r="S40" s="275"/>
      <c r="T40" s="272" t="s">
        <v>486</v>
      </c>
      <c r="U40" s="270">
        <v>42.98</v>
      </c>
      <c r="V40" s="275"/>
      <c r="W40" s="272" t="s">
        <v>487</v>
      </c>
      <c r="X40" s="270">
        <v>7.27</v>
      </c>
      <c r="Y40" s="275"/>
      <c r="Z40" s="272" t="s">
        <v>488</v>
      </c>
      <c r="AA40" s="270">
        <v>8.99</v>
      </c>
      <c r="AB40" s="275"/>
      <c r="AC40" s="272" t="s">
        <v>489</v>
      </c>
      <c r="AD40" s="270">
        <v>5.8</v>
      </c>
      <c r="AE40" s="275"/>
      <c r="AF40" s="272" t="s">
        <v>490</v>
      </c>
      <c r="AG40" s="270">
        <v>3.99</v>
      </c>
      <c r="AH40" s="275"/>
      <c r="AI40" s="272" t="s">
        <v>491</v>
      </c>
      <c r="AJ40" s="270">
        <v>4.8099999999999996</v>
      </c>
      <c r="AK40" s="275"/>
      <c r="AL40" s="272" t="s">
        <v>492</v>
      </c>
      <c r="AM40" s="270">
        <v>4.9000000000000004</v>
      </c>
      <c r="AN40" s="275"/>
      <c r="AO40" s="272" t="s">
        <v>493</v>
      </c>
      <c r="AP40" s="270">
        <v>4.2699999999999996</v>
      </c>
      <c r="AQ40" s="275"/>
      <c r="AR40" s="272" t="s">
        <v>494</v>
      </c>
      <c r="AS40" s="270">
        <v>3.82</v>
      </c>
    </row>
    <row r="41" spans="2:45" s="131" customFormat="1" ht="12.75" customHeight="1">
      <c r="B41" s="272"/>
      <c r="C41" s="270"/>
      <c r="D41" s="275"/>
      <c r="E41" s="272" t="s">
        <v>495</v>
      </c>
      <c r="F41" s="270">
        <v>83.04</v>
      </c>
      <c r="G41" s="275"/>
      <c r="H41" s="272" t="s">
        <v>496</v>
      </c>
      <c r="I41" s="270">
        <v>36.700000000000003</v>
      </c>
      <c r="J41" s="275"/>
      <c r="K41" s="272" t="s">
        <v>497</v>
      </c>
      <c r="L41" s="270">
        <v>40.04</v>
      </c>
      <c r="M41" s="275"/>
      <c r="N41" s="272" t="s">
        <v>498</v>
      </c>
      <c r="O41" s="270">
        <v>20.65</v>
      </c>
      <c r="P41" s="275"/>
      <c r="Q41" s="272"/>
      <c r="R41" s="270"/>
      <c r="S41" s="275"/>
      <c r="T41" s="272" t="s">
        <v>499</v>
      </c>
      <c r="U41" s="270">
        <v>49.9</v>
      </c>
      <c r="V41" s="275"/>
      <c r="W41" s="272" t="s">
        <v>500</v>
      </c>
      <c r="X41" s="270">
        <v>7.35</v>
      </c>
      <c r="Y41" s="275"/>
      <c r="Z41" s="272" t="s">
        <v>501</v>
      </c>
      <c r="AA41" s="270">
        <v>8.5</v>
      </c>
      <c r="AB41" s="275"/>
      <c r="AC41" s="272" t="s">
        <v>502</v>
      </c>
      <c r="AD41" s="270">
        <v>5.8</v>
      </c>
      <c r="AE41" s="275"/>
      <c r="AF41" s="272" t="s">
        <v>503</v>
      </c>
      <c r="AG41" s="270">
        <v>3.99</v>
      </c>
      <c r="AH41" s="275"/>
      <c r="AI41" s="272" t="s">
        <v>504</v>
      </c>
      <c r="AJ41" s="270">
        <v>4.8099999999999996</v>
      </c>
      <c r="AK41" s="275"/>
      <c r="AL41" s="272" t="s">
        <v>505</v>
      </c>
      <c r="AM41" s="270">
        <v>4.9000000000000004</v>
      </c>
      <c r="AN41" s="275"/>
      <c r="AO41" s="272" t="s">
        <v>506</v>
      </c>
      <c r="AP41" s="270">
        <v>4.2699999999999996</v>
      </c>
      <c r="AQ41" s="275"/>
      <c r="AR41" s="272" t="s">
        <v>507</v>
      </c>
      <c r="AS41" s="270">
        <v>3.97</v>
      </c>
    </row>
    <row r="42" spans="2:45" s="131" customFormat="1" ht="12.75" customHeight="1">
      <c r="B42" s="272"/>
      <c r="C42" s="270"/>
      <c r="D42" s="275"/>
      <c r="E42" s="272" t="s">
        <v>508</v>
      </c>
      <c r="F42" s="270">
        <v>86.06</v>
      </c>
      <c r="G42" s="275"/>
      <c r="H42" s="272" t="s">
        <v>509</v>
      </c>
      <c r="I42" s="270">
        <v>36.700000000000003</v>
      </c>
      <c r="J42" s="275"/>
      <c r="K42" s="272" t="s">
        <v>510</v>
      </c>
      <c r="L42" s="270">
        <v>40.04</v>
      </c>
      <c r="M42" s="275"/>
      <c r="N42" s="272" t="s">
        <v>511</v>
      </c>
      <c r="O42" s="270">
        <v>28.73</v>
      </c>
      <c r="P42" s="275"/>
      <c r="Q42" s="272"/>
      <c r="R42" s="270"/>
      <c r="S42" s="275"/>
      <c r="T42" s="272" t="s">
        <v>512</v>
      </c>
      <c r="U42" s="270">
        <v>57.97</v>
      </c>
      <c r="V42" s="275"/>
      <c r="W42" s="272" t="s">
        <v>513</v>
      </c>
      <c r="X42" s="270">
        <v>7.55</v>
      </c>
      <c r="Y42" s="275"/>
      <c r="Z42" s="272" t="s">
        <v>514</v>
      </c>
      <c r="AA42" s="270">
        <v>9.5</v>
      </c>
      <c r="AB42" s="275"/>
      <c r="AC42" s="272" t="s">
        <v>515</v>
      </c>
      <c r="AD42" s="270">
        <v>6.95</v>
      </c>
      <c r="AE42" s="275"/>
      <c r="AF42" s="272" t="s">
        <v>516</v>
      </c>
      <c r="AG42" s="270">
        <v>3.99</v>
      </c>
      <c r="AH42" s="275"/>
      <c r="AI42" s="272" t="s">
        <v>517</v>
      </c>
      <c r="AJ42" s="270">
        <v>4.8099999999999996</v>
      </c>
      <c r="AK42" s="275"/>
      <c r="AL42" s="272" t="s">
        <v>518</v>
      </c>
      <c r="AM42" s="270">
        <v>4.8499999999999996</v>
      </c>
      <c r="AN42" s="275"/>
      <c r="AO42" s="272" t="s">
        <v>519</v>
      </c>
      <c r="AP42" s="270">
        <v>4.2699999999999996</v>
      </c>
      <c r="AQ42" s="275"/>
      <c r="AR42" s="272" t="s">
        <v>520</v>
      </c>
      <c r="AS42" s="270">
        <v>3.98</v>
      </c>
    </row>
    <row r="43" spans="2:45" s="131" customFormat="1" ht="12.75" customHeight="1">
      <c r="B43" s="272"/>
      <c r="C43" s="270"/>
      <c r="D43" s="275"/>
      <c r="E43" s="272" t="s">
        <v>53</v>
      </c>
      <c r="F43" s="270">
        <v>89.09</v>
      </c>
      <c r="G43" s="275"/>
      <c r="H43" s="272" t="s">
        <v>521</v>
      </c>
      <c r="I43" s="270">
        <v>36.700000000000003</v>
      </c>
      <c r="J43" s="275"/>
      <c r="K43" s="272" t="s">
        <v>522</v>
      </c>
      <c r="L43" s="270">
        <v>40.04</v>
      </c>
      <c r="M43" s="275"/>
      <c r="N43" s="272" t="s">
        <v>523</v>
      </c>
      <c r="O43" s="270">
        <v>32.630000000000003</v>
      </c>
      <c r="P43" s="275"/>
      <c r="Q43" s="272"/>
      <c r="R43" s="270"/>
      <c r="S43" s="275"/>
      <c r="T43" s="272" t="s">
        <v>524</v>
      </c>
      <c r="U43" s="270">
        <v>52.77</v>
      </c>
      <c r="V43" s="275"/>
      <c r="W43" s="272" t="s">
        <v>525</v>
      </c>
      <c r="X43" s="270">
        <v>8.5</v>
      </c>
      <c r="Y43" s="275"/>
      <c r="Z43" s="272" t="s">
        <v>526</v>
      </c>
      <c r="AA43" s="270">
        <v>12.37</v>
      </c>
      <c r="AB43" s="275"/>
      <c r="AC43" s="272" t="s">
        <v>527</v>
      </c>
      <c r="AD43" s="270">
        <v>6.95</v>
      </c>
      <c r="AE43" s="275"/>
      <c r="AF43" s="272" t="s">
        <v>528</v>
      </c>
      <c r="AG43" s="270">
        <v>3.99</v>
      </c>
      <c r="AH43" s="275"/>
      <c r="AI43" s="272" t="s">
        <v>529</v>
      </c>
      <c r="AJ43" s="270">
        <v>4.8099999999999996</v>
      </c>
      <c r="AK43" s="275"/>
      <c r="AL43" s="272" t="s">
        <v>530</v>
      </c>
      <c r="AM43" s="270">
        <v>4.8499999999999996</v>
      </c>
      <c r="AN43" s="275"/>
      <c r="AO43" s="272" t="s">
        <v>531</v>
      </c>
      <c r="AP43" s="270">
        <v>4.2699999999999996</v>
      </c>
      <c r="AQ43" s="275"/>
      <c r="AR43" s="272" t="s">
        <v>532</v>
      </c>
      <c r="AS43" s="270">
        <v>3.97</v>
      </c>
    </row>
    <row r="44" spans="2:45" s="131" customFormat="1" ht="12.75" customHeight="1">
      <c r="B44" s="272"/>
      <c r="C44" s="270"/>
      <c r="D44" s="275"/>
      <c r="E44" s="272"/>
      <c r="F44" s="270"/>
      <c r="G44" s="275"/>
      <c r="H44" s="272" t="s">
        <v>533</v>
      </c>
      <c r="I44" s="270">
        <v>37</v>
      </c>
      <c r="J44" s="275"/>
      <c r="K44" s="272" t="s">
        <v>534</v>
      </c>
      <c r="L44" s="270">
        <v>40.04</v>
      </c>
      <c r="M44" s="275"/>
      <c r="N44" s="272" t="s">
        <v>535</v>
      </c>
      <c r="O44" s="270">
        <v>33.1</v>
      </c>
      <c r="P44" s="275"/>
      <c r="Q44" s="272"/>
      <c r="R44" s="270"/>
      <c r="S44" s="275"/>
      <c r="T44" s="272" t="s">
        <v>536</v>
      </c>
      <c r="U44" s="270">
        <v>53.44</v>
      </c>
      <c r="V44" s="275"/>
      <c r="W44" s="272" t="s">
        <v>537</v>
      </c>
      <c r="X44" s="270">
        <v>10</v>
      </c>
      <c r="Y44" s="275"/>
      <c r="Z44" s="272" t="s">
        <v>538</v>
      </c>
      <c r="AA44" s="270">
        <v>11</v>
      </c>
      <c r="AB44" s="275"/>
      <c r="AC44" s="272" t="s">
        <v>539</v>
      </c>
      <c r="AD44" s="270">
        <v>6.95</v>
      </c>
      <c r="AE44" s="275"/>
      <c r="AF44" s="272" t="s">
        <v>540</v>
      </c>
      <c r="AG44" s="270">
        <v>3.99</v>
      </c>
      <c r="AH44" s="275"/>
      <c r="AI44" s="272" t="s">
        <v>541</v>
      </c>
      <c r="AJ44" s="270">
        <v>4.8499999999999996</v>
      </c>
      <c r="AK44" s="275"/>
      <c r="AL44" s="272" t="s">
        <v>542</v>
      </c>
      <c r="AM44" s="270">
        <v>4.8499999999999996</v>
      </c>
      <c r="AN44" s="275"/>
      <c r="AO44" s="272" t="s">
        <v>543</v>
      </c>
      <c r="AP44" s="270">
        <v>4.2699999999999996</v>
      </c>
      <c r="AQ44" s="275"/>
      <c r="AR44" s="272" t="s">
        <v>544</v>
      </c>
      <c r="AS44" s="270">
        <v>4.18</v>
      </c>
    </row>
    <row r="45" spans="2:45" s="131" customFormat="1" ht="12.75" customHeight="1">
      <c r="B45" s="272"/>
      <c r="C45" s="270"/>
      <c r="D45" s="275"/>
      <c r="E45" s="272"/>
      <c r="F45" s="270"/>
      <c r="G45" s="275"/>
      <c r="H45" s="272" t="s">
        <v>545</v>
      </c>
      <c r="I45" s="270">
        <v>36.5</v>
      </c>
      <c r="J45" s="275"/>
      <c r="K45" s="272" t="s">
        <v>546</v>
      </c>
      <c r="L45" s="270">
        <v>40.04</v>
      </c>
      <c r="M45" s="275"/>
      <c r="N45" s="272" t="s">
        <v>547</v>
      </c>
      <c r="O45" s="270">
        <v>32.82</v>
      </c>
      <c r="P45" s="275"/>
      <c r="Q45" s="272"/>
      <c r="R45" s="270"/>
      <c r="S45" s="275"/>
      <c r="T45" s="272" t="s">
        <v>548</v>
      </c>
      <c r="U45" s="270">
        <v>57.76</v>
      </c>
      <c r="V45" s="275"/>
      <c r="W45" s="272" t="s">
        <v>549</v>
      </c>
      <c r="X45" s="270">
        <v>37.42</v>
      </c>
      <c r="Y45" s="275"/>
      <c r="Z45" s="272" t="s">
        <v>550</v>
      </c>
      <c r="AA45" s="270">
        <v>10</v>
      </c>
      <c r="AB45" s="275"/>
      <c r="AC45" s="272" t="s">
        <v>551</v>
      </c>
      <c r="AD45" s="270">
        <v>6.47</v>
      </c>
      <c r="AE45" s="275"/>
      <c r="AF45" s="272" t="s">
        <v>552</v>
      </c>
      <c r="AG45" s="270">
        <v>3.99</v>
      </c>
      <c r="AH45" s="275"/>
      <c r="AI45" s="272" t="s">
        <v>553</v>
      </c>
      <c r="AJ45" s="270">
        <v>4.93</v>
      </c>
      <c r="AK45" s="275"/>
      <c r="AL45" s="272" t="s">
        <v>554</v>
      </c>
      <c r="AM45" s="270">
        <v>4.8499999999999996</v>
      </c>
      <c r="AN45" s="275"/>
      <c r="AO45" s="272" t="s">
        <v>555</v>
      </c>
      <c r="AP45" s="270">
        <v>4.2699999999999996</v>
      </c>
      <c r="AQ45" s="275"/>
      <c r="AR45" s="272" t="s">
        <v>556</v>
      </c>
      <c r="AS45" s="270">
        <v>5.34</v>
      </c>
    </row>
    <row r="46" spans="2:45" s="131" customFormat="1" ht="12.75" customHeight="1">
      <c r="B46" s="272"/>
      <c r="C46" s="270"/>
      <c r="D46" s="275"/>
      <c r="E46" s="272"/>
      <c r="F46" s="270"/>
      <c r="G46" s="275"/>
      <c r="H46" s="272" t="s">
        <v>557</v>
      </c>
      <c r="I46" s="270">
        <v>37.25</v>
      </c>
      <c r="J46" s="275"/>
      <c r="K46" s="272" t="s">
        <v>558</v>
      </c>
      <c r="L46" s="270">
        <v>40.04</v>
      </c>
      <c r="M46" s="275"/>
      <c r="N46" s="272" t="s">
        <v>559</v>
      </c>
      <c r="O46" s="270">
        <v>31.94</v>
      </c>
      <c r="P46" s="275"/>
      <c r="Q46" s="272"/>
      <c r="R46" s="270"/>
      <c r="S46" s="275"/>
      <c r="T46" s="272" t="s">
        <v>560</v>
      </c>
      <c r="U46" s="270">
        <v>52.93</v>
      </c>
      <c r="V46" s="275"/>
      <c r="W46" s="272" t="s">
        <v>561</v>
      </c>
      <c r="X46" s="270">
        <v>40.83</v>
      </c>
      <c r="Y46" s="275"/>
      <c r="Z46" s="272" t="s">
        <v>562</v>
      </c>
      <c r="AA46" s="270">
        <v>11.12</v>
      </c>
      <c r="AB46" s="275"/>
      <c r="AC46" s="272" t="s">
        <v>563</v>
      </c>
      <c r="AD46" s="270">
        <v>6.8</v>
      </c>
      <c r="AE46" s="275"/>
      <c r="AF46" s="272" t="s">
        <v>564</v>
      </c>
      <c r="AG46" s="270">
        <v>3.99</v>
      </c>
      <c r="AH46" s="275"/>
      <c r="AI46" s="272" t="s">
        <v>565</v>
      </c>
      <c r="AJ46" s="270">
        <v>4.9000000000000004</v>
      </c>
      <c r="AK46" s="275"/>
      <c r="AL46" s="272" t="s">
        <v>566</v>
      </c>
      <c r="AM46" s="270">
        <v>4.8499999999999996</v>
      </c>
      <c r="AN46" s="275"/>
      <c r="AO46" s="272" t="s">
        <v>567</v>
      </c>
      <c r="AP46" s="270">
        <v>4.2699999999999996</v>
      </c>
      <c r="AQ46" s="275"/>
      <c r="AR46" s="272" t="s">
        <v>568</v>
      </c>
      <c r="AS46" s="270">
        <v>4.01</v>
      </c>
    </row>
    <row r="47" spans="2:45" s="131" customFormat="1" ht="12.75" customHeight="1">
      <c r="B47" s="272"/>
      <c r="C47" s="270"/>
      <c r="D47" s="275"/>
      <c r="E47" s="272"/>
      <c r="F47" s="270"/>
      <c r="G47" s="275"/>
      <c r="H47" s="272" t="s">
        <v>569</v>
      </c>
      <c r="I47" s="270">
        <v>38.42</v>
      </c>
      <c r="J47" s="275"/>
      <c r="K47" s="272" t="s">
        <v>570</v>
      </c>
      <c r="L47" s="270">
        <v>40.04</v>
      </c>
      <c r="M47" s="275"/>
      <c r="N47" s="272" t="s">
        <v>571</v>
      </c>
      <c r="O47" s="270">
        <v>29.64</v>
      </c>
      <c r="P47" s="275"/>
      <c r="Q47" s="272"/>
      <c r="R47" s="270"/>
      <c r="S47" s="275"/>
      <c r="T47" s="272" t="s">
        <v>572</v>
      </c>
      <c r="U47" s="270">
        <v>54.51</v>
      </c>
      <c r="V47" s="275"/>
      <c r="W47" s="272" t="s">
        <v>573</v>
      </c>
      <c r="X47" s="270">
        <v>29.66</v>
      </c>
      <c r="Y47" s="275"/>
      <c r="Z47" s="272" t="s">
        <v>574</v>
      </c>
      <c r="AA47" s="270">
        <v>10</v>
      </c>
      <c r="AB47" s="275"/>
      <c r="AC47" s="272" t="s">
        <v>575</v>
      </c>
      <c r="AD47" s="270">
        <v>6.8</v>
      </c>
      <c r="AE47" s="275"/>
      <c r="AF47" s="272" t="s">
        <v>576</v>
      </c>
      <c r="AG47" s="270">
        <v>3.99</v>
      </c>
      <c r="AH47" s="275"/>
      <c r="AI47" s="272" t="s">
        <v>577</v>
      </c>
      <c r="AJ47" s="270">
        <v>5</v>
      </c>
      <c r="AK47" s="275"/>
      <c r="AL47" s="272" t="s">
        <v>578</v>
      </c>
      <c r="AM47" s="270">
        <v>4.84</v>
      </c>
      <c r="AN47" s="275"/>
      <c r="AO47" s="272" t="s">
        <v>579</v>
      </c>
      <c r="AP47" s="270">
        <v>4.2699999999999996</v>
      </c>
      <c r="AQ47" s="275"/>
      <c r="AR47" s="272" t="s">
        <v>580</v>
      </c>
      <c r="AS47" s="270">
        <v>7.43</v>
      </c>
    </row>
    <row r="48" spans="2:45" s="131" customFormat="1" ht="12.75" customHeight="1">
      <c r="B48" s="272"/>
      <c r="C48" s="270"/>
      <c r="D48" s="275"/>
      <c r="E48" s="272"/>
      <c r="F48" s="270"/>
      <c r="G48" s="275"/>
      <c r="H48" s="272" t="s">
        <v>581</v>
      </c>
      <c r="I48" s="270">
        <v>39.5</v>
      </c>
      <c r="J48" s="275"/>
      <c r="K48" s="272" t="s">
        <v>582</v>
      </c>
      <c r="L48" s="270">
        <v>40.04</v>
      </c>
      <c r="M48" s="275"/>
      <c r="N48" s="272" t="s">
        <v>583</v>
      </c>
      <c r="O48" s="270">
        <v>28.59</v>
      </c>
      <c r="P48" s="275"/>
      <c r="Q48" s="272"/>
      <c r="R48" s="270"/>
      <c r="S48" s="275"/>
      <c r="T48" s="272" t="s">
        <v>584</v>
      </c>
      <c r="U48" s="270">
        <v>54.2</v>
      </c>
      <c r="V48" s="275"/>
      <c r="W48" s="272" t="s">
        <v>585</v>
      </c>
      <c r="X48" s="270">
        <v>16.440000000000001</v>
      </c>
      <c r="Y48" s="275"/>
      <c r="Z48" s="272" t="s">
        <v>586</v>
      </c>
      <c r="AA48" s="270">
        <v>9.1</v>
      </c>
      <c r="AB48" s="275"/>
      <c r="AC48" s="272" t="s">
        <v>587</v>
      </c>
      <c r="AD48" s="270">
        <v>6.8</v>
      </c>
      <c r="AE48" s="275"/>
      <c r="AF48" s="272" t="s">
        <v>588</v>
      </c>
      <c r="AG48" s="270">
        <v>3.99</v>
      </c>
      <c r="AH48" s="275"/>
      <c r="AI48" s="272" t="s">
        <v>589</v>
      </c>
      <c r="AJ48" s="270">
        <v>5.05</v>
      </c>
      <c r="AK48" s="275"/>
      <c r="AL48" s="272" t="s">
        <v>590</v>
      </c>
      <c r="AM48" s="270">
        <v>4.8499999999999996</v>
      </c>
      <c r="AN48" s="275"/>
      <c r="AO48" s="272" t="s">
        <v>591</v>
      </c>
      <c r="AP48" s="270">
        <v>4.2699999999999996</v>
      </c>
      <c r="AQ48" s="275"/>
      <c r="AR48" s="272" t="s">
        <v>592</v>
      </c>
      <c r="AS48" s="270">
        <v>13.56</v>
      </c>
    </row>
    <row r="49" spans="2:45" s="131" customFormat="1" ht="12.75" customHeight="1">
      <c r="B49" s="272"/>
      <c r="C49" s="270"/>
      <c r="D49" s="275"/>
      <c r="E49" s="272"/>
      <c r="F49" s="270"/>
      <c r="G49" s="275"/>
      <c r="H49" s="272" t="s">
        <v>593</v>
      </c>
      <c r="I49" s="270">
        <v>40.700000000000003</v>
      </c>
      <c r="J49" s="275"/>
      <c r="K49" s="272" t="s">
        <v>594</v>
      </c>
      <c r="L49" s="270">
        <v>40.04</v>
      </c>
      <c r="M49" s="275"/>
      <c r="N49" s="272" t="s">
        <v>595</v>
      </c>
      <c r="O49" s="270">
        <v>26.33</v>
      </c>
      <c r="P49" s="275"/>
      <c r="Q49" s="272"/>
      <c r="R49" s="270"/>
      <c r="S49" s="275"/>
      <c r="T49" s="272" t="s">
        <v>596</v>
      </c>
      <c r="U49" s="270">
        <v>55.28</v>
      </c>
      <c r="V49" s="275"/>
      <c r="W49" s="272" t="s">
        <v>597</v>
      </c>
      <c r="X49" s="270">
        <v>16.440000000000001</v>
      </c>
      <c r="Y49" s="275"/>
      <c r="Z49" s="272" t="s">
        <v>598</v>
      </c>
      <c r="AA49" s="270">
        <v>8.6999999999999993</v>
      </c>
      <c r="AB49" s="275"/>
      <c r="AC49" s="272" t="s">
        <v>599</v>
      </c>
      <c r="AD49" s="270">
        <v>6.8</v>
      </c>
      <c r="AE49" s="275"/>
      <c r="AF49" s="272" t="s">
        <v>600</v>
      </c>
      <c r="AG49" s="270">
        <v>3.99</v>
      </c>
      <c r="AH49" s="275"/>
      <c r="AI49" s="272" t="s">
        <v>601</v>
      </c>
      <c r="AJ49" s="270">
        <v>5.2</v>
      </c>
      <c r="AK49" s="275"/>
      <c r="AL49" s="272" t="s">
        <v>602</v>
      </c>
      <c r="AM49" s="270">
        <v>4.8499999999999996</v>
      </c>
      <c r="AN49" s="275"/>
      <c r="AO49" s="272" t="s">
        <v>603</v>
      </c>
      <c r="AP49" s="270">
        <v>4.2699999999999996</v>
      </c>
      <c r="AQ49" s="275"/>
      <c r="AR49" s="272" t="s">
        <v>604</v>
      </c>
      <c r="AS49" s="270">
        <v>13.06</v>
      </c>
    </row>
    <row r="50" spans="2:45" s="131" customFormat="1" ht="12.75" customHeight="1">
      <c r="B50" s="272"/>
      <c r="C50" s="270"/>
      <c r="D50" s="275"/>
      <c r="E50" s="272"/>
      <c r="F50" s="270"/>
      <c r="G50" s="275"/>
      <c r="H50" s="272" t="s">
        <v>605</v>
      </c>
      <c r="I50" s="270">
        <v>42.93</v>
      </c>
      <c r="J50" s="275"/>
      <c r="K50" s="272" t="s">
        <v>606</v>
      </c>
      <c r="L50" s="270">
        <v>48.09</v>
      </c>
      <c r="M50" s="275"/>
      <c r="N50" s="272" t="s">
        <v>607</v>
      </c>
      <c r="O50" s="270">
        <v>26.1</v>
      </c>
      <c r="P50" s="275"/>
      <c r="Q50" s="272"/>
      <c r="R50" s="270"/>
      <c r="S50" s="275"/>
      <c r="T50" s="272" t="s">
        <v>608</v>
      </c>
      <c r="U50" s="270">
        <v>51.1</v>
      </c>
      <c r="V50" s="275"/>
      <c r="W50" s="272" t="s">
        <v>609</v>
      </c>
      <c r="X50" s="270">
        <v>50.14</v>
      </c>
      <c r="Y50" s="275"/>
      <c r="Z50" s="272" t="s">
        <v>610</v>
      </c>
      <c r="AA50" s="270">
        <v>8.75</v>
      </c>
      <c r="AB50" s="275"/>
      <c r="AC50" s="272" t="s">
        <v>611</v>
      </c>
      <c r="AD50" s="270">
        <v>6.18</v>
      </c>
      <c r="AE50" s="275"/>
      <c r="AF50" s="272" t="s">
        <v>612</v>
      </c>
      <c r="AG50" s="270">
        <v>3.99</v>
      </c>
      <c r="AH50" s="275"/>
      <c r="AI50" s="272" t="s">
        <v>613</v>
      </c>
      <c r="AJ50" s="270">
        <v>5.3</v>
      </c>
      <c r="AK50" s="275"/>
      <c r="AL50" s="272" t="s">
        <v>614</v>
      </c>
      <c r="AM50" s="270">
        <v>4.84</v>
      </c>
      <c r="AN50" s="275"/>
      <c r="AO50" s="272" t="s">
        <v>615</v>
      </c>
      <c r="AP50" s="270">
        <v>4.2699999999999996</v>
      </c>
      <c r="AQ50" s="275"/>
      <c r="AR50" s="272" t="s">
        <v>616</v>
      </c>
      <c r="AS50" s="270">
        <v>13.51</v>
      </c>
    </row>
    <row r="51" spans="2:45" s="131" customFormat="1" ht="12.75" customHeight="1">
      <c r="B51" s="272"/>
      <c r="C51" s="270"/>
      <c r="D51" s="275"/>
      <c r="E51" s="272"/>
      <c r="F51" s="270"/>
      <c r="G51" s="275"/>
      <c r="H51" s="272" t="s">
        <v>617</v>
      </c>
      <c r="I51" s="270">
        <v>42.93</v>
      </c>
      <c r="J51" s="275"/>
      <c r="K51" s="272" t="s">
        <v>618</v>
      </c>
      <c r="L51" s="270">
        <v>45.9</v>
      </c>
      <c r="M51" s="275"/>
      <c r="N51" s="272" t="s">
        <v>619</v>
      </c>
      <c r="O51" s="270">
        <v>25.92</v>
      </c>
      <c r="P51" s="275"/>
      <c r="Q51" s="272"/>
      <c r="R51" s="270"/>
      <c r="S51" s="275"/>
      <c r="T51" s="272" t="s">
        <v>620</v>
      </c>
      <c r="U51" s="270">
        <v>50.55</v>
      </c>
      <c r="V51" s="275"/>
      <c r="W51" s="272" t="s">
        <v>621</v>
      </c>
      <c r="X51" s="270">
        <v>34.950000000000003</v>
      </c>
      <c r="Y51" s="275"/>
      <c r="Z51" s="272" t="s">
        <v>622</v>
      </c>
      <c r="AA51" s="270">
        <v>10.94</v>
      </c>
      <c r="AB51" s="275"/>
      <c r="AC51" s="272" t="s">
        <v>623</v>
      </c>
      <c r="AD51" s="270">
        <v>5.99</v>
      </c>
      <c r="AE51" s="275"/>
      <c r="AF51" s="272" t="s">
        <v>624</v>
      </c>
      <c r="AG51" s="270">
        <v>3.99</v>
      </c>
      <c r="AH51" s="275"/>
      <c r="AI51" s="272" t="s">
        <v>625</v>
      </c>
      <c r="AJ51" s="270">
        <v>5.5</v>
      </c>
      <c r="AK51" s="275"/>
      <c r="AL51" s="272" t="s">
        <v>626</v>
      </c>
      <c r="AM51" s="270">
        <v>4.8499999999999996</v>
      </c>
      <c r="AN51" s="275"/>
      <c r="AO51" s="272" t="s">
        <v>627</v>
      </c>
      <c r="AP51" s="270">
        <v>4.2699999999999996</v>
      </c>
      <c r="AQ51" s="275"/>
      <c r="AR51" s="272" t="s">
        <v>628</v>
      </c>
      <c r="AS51" s="270">
        <v>12.84</v>
      </c>
    </row>
    <row r="52" spans="2:45" s="131" customFormat="1" ht="12.75" customHeight="1">
      <c r="B52" s="272"/>
      <c r="C52" s="270"/>
      <c r="D52" s="275"/>
      <c r="E52" s="272"/>
      <c r="F52" s="270"/>
      <c r="G52" s="275"/>
      <c r="H52" s="272" t="s">
        <v>629</v>
      </c>
      <c r="I52" s="270">
        <v>42.93</v>
      </c>
      <c r="J52" s="275"/>
      <c r="K52" s="272" t="s">
        <v>630</v>
      </c>
      <c r="L52" s="270">
        <v>45.9</v>
      </c>
      <c r="M52" s="275"/>
      <c r="N52" s="272" t="s">
        <v>631</v>
      </c>
      <c r="O52" s="270">
        <v>26.55</v>
      </c>
      <c r="P52" s="275"/>
      <c r="Q52" s="272"/>
      <c r="R52" s="270"/>
      <c r="S52" s="275"/>
      <c r="T52" s="272" t="s">
        <v>632</v>
      </c>
      <c r="U52" s="270">
        <v>49.14</v>
      </c>
      <c r="V52" s="275"/>
      <c r="W52" s="272" t="s">
        <v>633</v>
      </c>
      <c r="X52" s="270">
        <v>25.34</v>
      </c>
      <c r="Y52" s="275"/>
      <c r="Z52" s="272" t="s">
        <v>634</v>
      </c>
      <c r="AA52" s="270">
        <v>10.19</v>
      </c>
      <c r="AB52" s="275"/>
      <c r="AC52" s="272" t="s">
        <v>635</v>
      </c>
      <c r="AD52" s="270">
        <v>5.7</v>
      </c>
      <c r="AE52" s="275"/>
      <c r="AF52" s="597" t="s">
        <v>636</v>
      </c>
      <c r="AG52" s="270">
        <v>3.99</v>
      </c>
      <c r="AH52" s="275"/>
      <c r="AI52" s="272" t="s">
        <v>637</v>
      </c>
      <c r="AJ52" s="270">
        <v>5.2</v>
      </c>
      <c r="AK52" s="275"/>
      <c r="AL52" s="272" t="s">
        <v>638</v>
      </c>
      <c r="AM52" s="270">
        <v>4.91</v>
      </c>
      <c r="AN52" s="275"/>
      <c r="AO52" s="272" t="s">
        <v>639</v>
      </c>
      <c r="AP52" s="270">
        <v>4.2699999999999996</v>
      </c>
      <c r="AQ52" s="275"/>
      <c r="AR52" s="272" t="s">
        <v>640</v>
      </c>
      <c r="AS52" s="270">
        <v>11.49</v>
      </c>
    </row>
    <row r="53" spans="2:45" s="131" customFormat="1" ht="12.75" customHeight="1">
      <c r="B53" s="272"/>
      <c r="C53" s="270"/>
      <c r="D53" s="134"/>
      <c r="E53" s="272"/>
      <c r="F53" s="270"/>
      <c r="G53" s="134"/>
      <c r="H53" s="272" t="s">
        <v>641</v>
      </c>
      <c r="I53" s="270">
        <v>44.7</v>
      </c>
      <c r="J53" s="134"/>
      <c r="K53" s="272" t="s">
        <v>642</v>
      </c>
      <c r="L53" s="270">
        <v>45.9</v>
      </c>
      <c r="M53" s="134"/>
      <c r="N53" s="272" t="s">
        <v>643</v>
      </c>
      <c r="O53" s="270">
        <v>25.97</v>
      </c>
      <c r="P53" s="134"/>
      <c r="Q53" s="272"/>
      <c r="R53" s="270"/>
      <c r="S53" s="134"/>
      <c r="T53" s="272" t="s">
        <v>644</v>
      </c>
      <c r="U53" s="270">
        <v>48.94</v>
      </c>
      <c r="V53" s="134"/>
      <c r="W53" s="272" t="s">
        <v>645</v>
      </c>
      <c r="X53" s="270">
        <v>32.479999999999997</v>
      </c>
      <c r="Y53" s="134"/>
      <c r="Z53" s="272" t="s">
        <v>646</v>
      </c>
      <c r="AA53" s="270">
        <v>8.58</v>
      </c>
      <c r="AB53" s="134"/>
      <c r="AC53" s="272" t="s">
        <v>647</v>
      </c>
      <c r="AD53" s="270">
        <v>5.17</v>
      </c>
      <c r="AE53" s="134"/>
      <c r="AF53" s="272" t="s">
        <v>648</v>
      </c>
      <c r="AG53" s="270">
        <v>3.99</v>
      </c>
      <c r="AH53" s="134"/>
      <c r="AI53" s="272" t="s">
        <v>649</v>
      </c>
      <c r="AJ53" s="270">
        <v>5</v>
      </c>
      <c r="AK53" s="134"/>
      <c r="AL53" s="272" t="s">
        <v>650</v>
      </c>
      <c r="AM53" s="270">
        <v>4.99</v>
      </c>
      <c r="AN53" s="134"/>
      <c r="AO53" s="272" t="s">
        <v>651</v>
      </c>
      <c r="AP53" s="270">
        <v>4.2699999999999996</v>
      </c>
      <c r="AQ53" s="134"/>
      <c r="AR53" s="272" t="s">
        <v>2624</v>
      </c>
      <c r="AS53" s="270">
        <v>6.73</v>
      </c>
    </row>
    <row r="54" spans="2:45" s="131" customFormat="1" ht="12.75" customHeight="1">
      <c r="B54" s="272"/>
      <c r="C54" s="270"/>
      <c r="D54" s="134"/>
      <c r="E54" s="272"/>
      <c r="F54" s="270"/>
      <c r="G54" s="134"/>
      <c r="H54" s="272" t="s">
        <v>652</v>
      </c>
      <c r="I54" s="270">
        <v>46.7</v>
      </c>
      <c r="J54" s="134"/>
      <c r="K54" s="272" t="s">
        <v>653</v>
      </c>
      <c r="L54" s="270">
        <v>45.9</v>
      </c>
      <c r="M54" s="134"/>
      <c r="N54" s="272" t="s">
        <v>654</v>
      </c>
      <c r="O54" s="270">
        <v>27.28</v>
      </c>
      <c r="P54" s="134"/>
      <c r="Q54" s="272"/>
      <c r="R54" s="270"/>
      <c r="S54" s="134"/>
      <c r="T54" s="272" t="s">
        <v>655</v>
      </c>
      <c r="U54" s="270">
        <v>56.67</v>
      </c>
      <c r="V54" s="134"/>
      <c r="W54" s="272" t="s">
        <v>656</v>
      </c>
      <c r="X54" s="270">
        <v>28.32</v>
      </c>
      <c r="Y54" s="134"/>
      <c r="Z54" s="272" t="s">
        <v>657</v>
      </c>
      <c r="AA54" s="270">
        <v>8.49</v>
      </c>
      <c r="AB54" s="134"/>
      <c r="AC54" s="272" t="s">
        <v>658</v>
      </c>
      <c r="AD54" s="270">
        <v>5.17</v>
      </c>
      <c r="AE54" s="134"/>
      <c r="AF54" s="272" t="s">
        <v>659</v>
      </c>
      <c r="AG54" s="270">
        <v>3.99</v>
      </c>
      <c r="AH54" s="134"/>
      <c r="AI54" s="272" t="s">
        <v>660</v>
      </c>
      <c r="AJ54" s="270">
        <v>4.93</v>
      </c>
      <c r="AK54" s="134"/>
      <c r="AL54" s="272" t="s">
        <v>661</v>
      </c>
      <c r="AM54" s="270">
        <v>4.99</v>
      </c>
      <c r="AN54" s="134"/>
      <c r="AO54" s="272" t="s">
        <v>662</v>
      </c>
      <c r="AP54" s="270">
        <v>4.2699999999999996</v>
      </c>
      <c r="AQ54" s="134"/>
      <c r="AR54" s="272" t="s">
        <v>663</v>
      </c>
      <c r="AS54" s="270">
        <v>7.03</v>
      </c>
    </row>
    <row r="55" spans="2:45" s="131" customFormat="1" ht="12.75" customHeight="1">
      <c r="B55" s="272"/>
      <c r="C55" s="270"/>
      <c r="D55" s="134"/>
      <c r="E55" s="272"/>
      <c r="F55" s="270"/>
      <c r="G55" s="134"/>
      <c r="H55" s="272" t="s">
        <v>664</v>
      </c>
      <c r="I55" s="270">
        <v>46.7</v>
      </c>
      <c r="J55" s="134"/>
      <c r="K55" s="272" t="s">
        <v>665</v>
      </c>
      <c r="L55" s="270">
        <v>45.9</v>
      </c>
      <c r="M55" s="134"/>
      <c r="N55" s="272" t="s">
        <v>666</v>
      </c>
      <c r="O55" s="270">
        <v>27.91</v>
      </c>
      <c r="P55" s="134"/>
      <c r="Q55" s="272"/>
      <c r="R55" s="270"/>
      <c r="S55" s="134"/>
      <c r="T55" s="272" t="s">
        <v>667</v>
      </c>
      <c r="U55" s="270">
        <v>49.5</v>
      </c>
      <c r="V55" s="134"/>
      <c r="W55" s="272" t="s">
        <v>668</v>
      </c>
      <c r="X55" s="270">
        <v>33.76</v>
      </c>
      <c r="Y55" s="134"/>
      <c r="Z55" s="272" t="s">
        <v>669</v>
      </c>
      <c r="AA55" s="270">
        <v>8.2899999999999991</v>
      </c>
      <c r="AB55" s="134"/>
      <c r="AC55" s="272" t="s">
        <v>670</v>
      </c>
      <c r="AD55" s="270">
        <v>5.17</v>
      </c>
      <c r="AE55" s="134"/>
      <c r="AF55" s="272" t="s">
        <v>671</v>
      </c>
      <c r="AG55" s="270">
        <v>3.99</v>
      </c>
      <c r="AH55" s="134"/>
      <c r="AI55" s="272" t="s">
        <v>672</v>
      </c>
      <c r="AJ55" s="270">
        <v>4.7</v>
      </c>
      <c r="AK55" s="134"/>
      <c r="AL55" s="272" t="s">
        <v>673</v>
      </c>
      <c r="AM55" s="270">
        <v>5</v>
      </c>
      <c r="AN55" s="134"/>
      <c r="AO55" s="272" t="s">
        <v>674</v>
      </c>
      <c r="AP55" s="270">
        <v>4.2699999999999996</v>
      </c>
      <c r="AQ55" s="134"/>
      <c r="AR55" s="272" t="s">
        <v>675</v>
      </c>
      <c r="AS55" s="270">
        <v>7.31</v>
      </c>
    </row>
    <row r="56" spans="2:45" s="131" customFormat="1" ht="12.75" customHeight="1">
      <c r="B56" s="272"/>
      <c r="C56" s="270"/>
      <c r="D56" s="134"/>
      <c r="E56" s="272"/>
      <c r="F56" s="270"/>
      <c r="G56" s="134"/>
      <c r="H56" s="272" t="s">
        <v>2628</v>
      </c>
      <c r="I56" s="270">
        <v>44.5</v>
      </c>
      <c r="J56" s="134"/>
      <c r="K56" s="272" t="s">
        <v>676</v>
      </c>
      <c r="L56" s="270">
        <v>45.9</v>
      </c>
      <c r="M56" s="134"/>
      <c r="N56" s="272" t="s">
        <v>677</v>
      </c>
      <c r="O56" s="270">
        <v>26.55</v>
      </c>
      <c r="P56" s="134"/>
      <c r="Q56" s="272"/>
      <c r="R56" s="270"/>
      <c r="S56" s="134"/>
      <c r="T56" s="272" t="s">
        <v>678</v>
      </c>
      <c r="U56" s="270">
        <v>49.6</v>
      </c>
      <c r="V56" s="134"/>
      <c r="W56" s="272" t="s">
        <v>679</v>
      </c>
      <c r="X56" s="270">
        <v>35.229999999999997</v>
      </c>
      <c r="Y56" s="134"/>
      <c r="Z56" s="272" t="s">
        <v>680</v>
      </c>
      <c r="AA56" s="270">
        <v>8.1</v>
      </c>
      <c r="AB56" s="134"/>
      <c r="AC56" s="272" t="s">
        <v>681</v>
      </c>
      <c r="AD56" s="270">
        <v>4.9800000000000004</v>
      </c>
      <c r="AE56" s="134"/>
      <c r="AF56" s="272" t="s">
        <v>682</v>
      </c>
      <c r="AG56" s="270">
        <v>3.99</v>
      </c>
      <c r="AH56" s="134"/>
      <c r="AI56" s="272" t="s">
        <v>683</v>
      </c>
      <c r="AJ56" s="270">
        <v>4.6399999999999997</v>
      </c>
      <c r="AK56" s="134"/>
      <c r="AL56" s="272" t="s">
        <v>684</v>
      </c>
      <c r="AM56" s="270">
        <v>5.3</v>
      </c>
      <c r="AN56" s="134"/>
      <c r="AO56" s="272" t="s">
        <v>685</v>
      </c>
      <c r="AP56" s="270">
        <v>4.2699999999999996</v>
      </c>
      <c r="AQ56" s="134"/>
      <c r="AR56" s="272" t="s">
        <v>686</v>
      </c>
      <c r="AS56" s="270">
        <v>7.56</v>
      </c>
    </row>
    <row r="57" spans="2:45" s="131" customFormat="1" ht="12.75" customHeight="1">
      <c r="B57" s="272"/>
      <c r="C57" s="270"/>
      <c r="D57" s="134"/>
      <c r="E57" s="272"/>
      <c r="F57" s="270"/>
      <c r="G57" s="134"/>
      <c r="H57" s="272" t="s">
        <v>687</v>
      </c>
      <c r="I57" s="270">
        <v>42.9</v>
      </c>
      <c r="J57" s="134"/>
      <c r="K57" s="272" t="s">
        <v>688</v>
      </c>
      <c r="L57" s="270">
        <v>45.9</v>
      </c>
      <c r="M57" s="134"/>
      <c r="N57" s="272" t="s">
        <v>689</v>
      </c>
      <c r="O57" s="270">
        <v>25.56</v>
      </c>
      <c r="P57" s="134"/>
      <c r="Q57" s="272"/>
      <c r="R57" s="270"/>
      <c r="S57" s="134"/>
      <c r="T57" s="272" t="s">
        <v>690</v>
      </c>
      <c r="U57" s="270">
        <v>50.4</v>
      </c>
      <c r="V57" s="134"/>
      <c r="W57" s="272" t="s">
        <v>691</v>
      </c>
      <c r="X57" s="270">
        <v>39.76</v>
      </c>
      <c r="Y57" s="134"/>
      <c r="Z57" s="272" t="s">
        <v>692</v>
      </c>
      <c r="AA57" s="270">
        <v>7.72</v>
      </c>
      <c r="AB57" s="134"/>
      <c r="AC57" s="272" t="s">
        <v>693</v>
      </c>
      <c r="AD57" s="270">
        <v>4.9800000000000004</v>
      </c>
      <c r="AE57" s="134"/>
      <c r="AF57" s="272" t="s">
        <v>694</v>
      </c>
      <c r="AG57" s="270">
        <v>3.99</v>
      </c>
      <c r="AH57" s="134"/>
      <c r="AI57" s="272" t="s">
        <v>695</v>
      </c>
      <c r="AJ57" s="270">
        <v>3.48</v>
      </c>
      <c r="AK57" s="134"/>
      <c r="AL57" s="272" t="s">
        <v>696</v>
      </c>
      <c r="AM57" s="270">
        <v>5.32</v>
      </c>
      <c r="AN57" s="134"/>
      <c r="AO57" s="272" t="s">
        <v>697</v>
      </c>
      <c r="AP57" s="270">
        <v>4.24</v>
      </c>
      <c r="AQ57" s="134"/>
      <c r="AR57" s="272" t="s">
        <v>698</v>
      </c>
      <c r="AS57" s="270">
        <v>7.82</v>
      </c>
    </row>
    <row r="58" spans="2:45" s="131" customFormat="1" ht="12.75" customHeight="1">
      <c r="B58" s="272"/>
      <c r="C58" s="270"/>
      <c r="D58" s="134"/>
      <c r="E58" s="272"/>
      <c r="F58" s="270"/>
      <c r="G58" s="134"/>
      <c r="H58" s="272" t="s">
        <v>699</v>
      </c>
      <c r="I58" s="270">
        <v>43</v>
      </c>
      <c r="J58" s="134"/>
      <c r="K58" s="272" t="s">
        <v>55</v>
      </c>
      <c r="L58" s="270">
        <v>45.9</v>
      </c>
      <c r="M58" s="134"/>
      <c r="N58" s="272" t="s">
        <v>700</v>
      </c>
      <c r="O58" s="270">
        <v>24.98</v>
      </c>
      <c r="P58" s="134"/>
      <c r="Q58" s="272"/>
      <c r="R58" s="270"/>
      <c r="S58" s="134"/>
      <c r="T58" s="272" t="s">
        <v>701</v>
      </c>
      <c r="U58" s="270">
        <v>51.86</v>
      </c>
      <c r="V58" s="134"/>
      <c r="W58" s="272" t="s">
        <v>702</v>
      </c>
      <c r="X58" s="270">
        <v>41.72</v>
      </c>
      <c r="Y58" s="134"/>
      <c r="Z58" s="272" t="s">
        <v>703</v>
      </c>
      <c r="AA58" s="270">
        <v>6.95</v>
      </c>
      <c r="AB58" s="134"/>
      <c r="AC58" s="272" t="s">
        <v>704</v>
      </c>
      <c r="AD58" s="270">
        <v>4.67</v>
      </c>
      <c r="AE58" s="134"/>
      <c r="AF58" s="272" t="s">
        <v>705</v>
      </c>
      <c r="AG58" s="270">
        <v>3.99</v>
      </c>
      <c r="AH58" s="134"/>
      <c r="AI58" s="272" t="s">
        <v>706</v>
      </c>
      <c r="AJ58" s="270">
        <v>3.48</v>
      </c>
      <c r="AK58" s="134"/>
      <c r="AL58" s="272" t="s">
        <v>707</v>
      </c>
      <c r="AM58" s="270">
        <v>5.0999999999999996</v>
      </c>
      <c r="AN58" s="134"/>
      <c r="AO58" s="272" t="s">
        <v>708</v>
      </c>
      <c r="AP58" s="270">
        <v>4.0199999999999996</v>
      </c>
      <c r="AQ58" s="134"/>
      <c r="AR58" s="272" t="s">
        <v>709</v>
      </c>
      <c r="AS58" s="270">
        <v>8.07</v>
      </c>
    </row>
    <row r="59" spans="2:45" s="131" customFormat="1" ht="12.75" customHeight="1">
      <c r="B59" s="272"/>
      <c r="C59" s="270"/>
      <c r="D59" s="134"/>
      <c r="E59" s="272"/>
      <c r="F59" s="270"/>
      <c r="G59" s="134"/>
      <c r="H59" s="272" t="s">
        <v>710</v>
      </c>
      <c r="I59" s="270">
        <v>44.7</v>
      </c>
      <c r="J59" s="134"/>
      <c r="K59" s="272"/>
      <c r="L59" s="270"/>
      <c r="M59" s="134"/>
      <c r="N59" s="272" t="s">
        <v>711</v>
      </c>
      <c r="O59" s="270">
        <v>24.58</v>
      </c>
      <c r="P59" s="134"/>
      <c r="Q59" s="272"/>
      <c r="R59" s="270"/>
      <c r="S59" s="134"/>
      <c r="T59" s="272" t="s">
        <v>712</v>
      </c>
      <c r="U59" s="270">
        <v>60.79</v>
      </c>
      <c r="V59" s="134"/>
      <c r="W59" s="272" t="s">
        <v>59</v>
      </c>
      <c r="X59" s="270">
        <v>38.29</v>
      </c>
      <c r="Y59" s="134"/>
      <c r="Z59" s="272" t="s">
        <v>713</v>
      </c>
      <c r="AA59" s="270">
        <v>6</v>
      </c>
      <c r="AB59" s="134"/>
      <c r="AC59" s="272" t="s">
        <v>714</v>
      </c>
      <c r="AD59" s="270">
        <v>4.59</v>
      </c>
      <c r="AE59" s="134"/>
      <c r="AF59" s="272" t="s">
        <v>715</v>
      </c>
      <c r="AG59" s="270">
        <v>3.98</v>
      </c>
      <c r="AH59" s="134"/>
      <c r="AI59" s="272" t="s">
        <v>716</v>
      </c>
      <c r="AJ59" s="270">
        <v>4.0999999999999996</v>
      </c>
      <c r="AK59" s="134"/>
      <c r="AL59" s="272" t="s">
        <v>717</v>
      </c>
      <c r="AM59" s="270">
        <v>4.6900000000000004</v>
      </c>
      <c r="AN59" s="134"/>
      <c r="AO59" s="272" t="s">
        <v>718</v>
      </c>
      <c r="AP59" s="270">
        <v>3.61</v>
      </c>
      <c r="AQ59" s="134"/>
      <c r="AR59" s="272" t="s">
        <v>719</v>
      </c>
      <c r="AS59" s="270">
        <v>8.32</v>
      </c>
    </row>
    <row r="60" spans="2:45" s="131" customFormat="1" ht="12.75" customHeight="1">
      <c r="B60" s="272"/>
      <c r="C60" s="270"/>
      <c r="D60" s="134"/>
      <c r="E60" s="272"/>
      <c r="F60" s="270"/>
      <c r="G60" s="134"/>
      <c r="H60" s="272" t="s">
        <v>54</v>
      </c>
      <c r="I60" s="270">
        <v>46</v>
      </c>
      <c r="J60" s="134"/>
      <c r="K60" s="272"/>
      <c r="L60" s="270"/>
      <c r="M60" s="134"/>
      <c r="N60" s="272" t="s">
        <v>56</v>
      </c>
      <c r="O60" s="270">
        <v>23.51</v>
      </c>
      <c r="P60" s="134"/>
      <c r="Q60" s="272"/>
      <c r="R60" s="270"/>
      <c r="S60" s="134"/>
      <c r="T60" s="272" t="s">
        <v>720</v>
      </c>
      <c r="U60" s="270">
        <v>59.74</v>
      </c>
      <c r="V60" s="134"/>
      <c r="W60" s="272"/>
      <c r="X60" s="270"/>
      <c r="Y60" s="134"/>
      <c r="Z60" s="272" t="s">
        <v>721</v>
      </c>
      <c r="AA60" s="270">
        <v>5.71</v>
      </c>
      <c r="AB60" s="134"/>
      <c r="AC60" s="272" t="s">
        <v>61</v>
      </c>
      <c r="AD60" s="270">
        <v>4.43</v>
      </c>
      <c r="AE60" s="134"/>
      <c r="AF60" s="272" t="s">
        <v>722</v>
      </c>
      <c r="AG60" s="270">
        <v>3.98</v>
      </c>
      <c r="AH60" s="134"/>
      <c r="AI60" s="272" t="s">
        <v>723</v>
      </c>
      <c r="AJ60" s="270">
        <v>4.0999999999999996</v>
      </c>
      <c r="AK60" s="134"/>
      <c r="AL60" s="272" t="s">
        <v>724</v>
      </c>
      <c r="AM60" s="270">
        <v>4.22</v>
      </c>
      <c r="AN60" s="134"/>
      <c r="AO60" s="272" t="s">
        <v>725</v>
      </c>
      <c r="AP60" s="270">
        <v>3.3</v>
      </c>
      <c r="AQ60" s="134"/>
      <c r="AR60" s="272" t="s">
        <v>726</v>
      </c>
      <c r="AS60" s="270">
        <v>8.57</v>
      </c>
    </row>
    <row r="61" spans="2:45" s="131" customFormat="1" ht="12.75" customHeight="1">
      <c r="B61" s="273"/>
      <c r="C61" s="270"/>
      <c r="D61" s="134"/>
      <c r="E61" s="273"/>
      <c r="F61" s="270"/>
      <c r="G61" s="134"/>
      <c r="H61" s="273"/>
      <c r="I61" s="270"/>
      <c r="J61" s="134"/>
      <c r="K61" s="273"/>
      <c r="L61" s="270"/>
      <c r="M61" s="134"/>
      <c r="N61" s="273"/>
      <c r="O61" s="270"/>
      <c r="P61" s="134"/>
      <c r="Q61" s="273"/>
      <c r="R61" s="270"/>
      <c r="S61" s="134"/>
      <c r="T61" s="273" t="s">
        <v>58</v>
      </c>
      <c r="U61" s="270">
        <v>55.07</v>
      </c>
      <c r="V61" s="134"/>
      <c r="W61" s="273"/>
      <c r="X61" s="270"/>
      <c r="Y61" s="134"/>
      <c r="Z61" s="273" t="s">
        <v>60</v>
      </c>
      <c r="AA61" s="270">
        <v>7.95</v>
      </c>
      <c r="AB61" s="134"/>
      <c r="AC61" s="273"/>
      <c r="AD61" s="270"/>
      <c r="AE61" s="134"/>
      <c r="AF61" s="273" t="s">
        <v>727</v>
      </c>
      <c r="AG61" s="270">
        <v>3.97</v>
      </c>
      <c r="AH61" s="134"/>
      <c r="AI61" s="273" t="s">
        <v>62</v>
      </c>
      <c r="AJ61" s="270">
        <v>4</v>
      </c>
      <c r="AK61" s="134"/>
      <c r="AL61" s="273" t="s">
        <v>63</v>
      </c>
      <c r="AM61" s="270">
        <v>4.13</v>
      </c>
      <c r="AN61" s="134"/>
      <c r="AO61" s="273" t="s">
        <v>64</v>
      </c>
      <c r="AP61" s="270">
        <v>3.15</v>
      </c>
      <c r="AQ61" s="134"/>
      <c r="AR61" s="273" t="s">
        <v>65</v>
      </c>
      <c r="AS61" s="270">
        <v>8.7899999999999991</v>
      </c>
    </row>
    <row r="62" spans="2:45" s="131" customFormat="1" ht="12.75" customHeight="1" thickBot="1">
      <c r="B62" s="276"/>
      <c r="C62" s="276"/>
      <c r="D62" s="134"/>
      <c r="E62" s="276"/>
      <c r="F62" s="276"/>
      <c r="G62" s="134"/>
      <c r="H62" s="276"/>
      <c r="I62" s="276"/>
      <c r="J62" s="134"/>
      <c r="K62" s="276"/>
      <c r="L62" s="276"/>
      <c r="M62" s="134"/>
      <c r="N62" s="276"/>
      <c r="O62" s="276"/>
      <c r="P62" s="134"/>
      <c r="Q62" s="276"/>
      <c r="R62" s="276"/>
      <c r="S62" s="134"/>
      <c r="T62" s="276"/>
      <c r="U62" s="276"/>
      <c r="V62" s="134"/>
      <c r="W62" s="276"/>
      <c r="X62" s="276"/>
      <c r="Y62" s="134"/>
      <c r="Z62" s="276"/>
      <c r="AA62" s="276"/>
      <c r="AB62" s="134"/>
      <c r="AC62" s="276"/>
      <c r="AD62" s="276"/>
      <c r="AE62" s="134"/>
      <c r="AF62" s="276" t="s">
        <v>2630</v>
      </c>
      <c r="AG62" s="276">
        <v>3.97</v>
      </c>
      <c r="AH62" s="134"/>
      <c r="AI62" s="276"/>
      <c r="AJ62" s="276"/>
      <c r="AK62" s="134"/>
      <c r="AL62" s="276"/>
      <c r="AM62" s="276"/>
      <c r="AN62" s="134"/>
      <c r="AO62" s="276"/>
      <c r="AP62" s="276"/>
      <c r="AQ62" s="134"/>
      <c r="AR62" s="276"/>
      <c r="AS62" s="276"/>
    </row>
    <row r="63" spans="2:45" s="131" customFormat="1" ht="12.75">
      <c r="B63" s="134"/>
      <c r="C63" s="30"/>
      <c r="D63" s="134"/>
      <c r="E63" s="134"/>
      <c r="F63" s="30"/>
      <c r="G63" s="134"/>
      <c r="H63" s="134"/>
      <c r="I63" s="30"/>
      <c r="J63" s="134"/>
      <c r="K63" s="134"/>
      <c r="L63" s="30"/>
      <c r="M63" s="134"/>
      <c r="N63" s="134"/>
      <c r="O63" s="30"/>
      <c r="P63" s="134"/>
      <c r="Q63" s="134"/>
      <c r="R63" s="30"/>
      <c r="S63" s="134"/>
      <c r="T63" s="134"/>
      <c r="U63" s="30"/>
      <c r="V63" s="134"/>
      <c r="W63" s="134"/>
      <c r="X63" s="30"/>
      <c r="Y63" s="134"/>
      <c r="Z63" s="134"/>
      <c r="AA63" s="30"/>
      <c r="AB63" s="134"/>
      <c r="AC63" s="134"/>
      <c r="AD63" s="30"/>
      <c r="AE63" s="134"/>
      <c r="AF63" s="134"/>
      <c r="AG63" s="30"/>
      <c r="AH63" s="134"/>
      <c r="AI63" s="134"/>
      <c r="AJ63" s="30"/>
      <c r="AK63" s="134"/>
      <c r="AL63" s="134"/>
      <c r="AM63" s="30"/>
      <c r="AN63" s="134"/>
      <c r="AO63" s="134"/>
      <c r="AP63" s="30"/>
      <c r="AQ63" s="134"/>
      <c r="AR63" s="134"/>
      <c r="AS63" s="30"/>
    </row>
  </sheetData>
  <mergeCells count="15">
    <mergeCell ref="AL6:AM6"/>
    <mergeCell ref="AO6:AP6"/>
    <mergeCell ref="AR6:AS6"/>
    <mergeCell ref="T6:U6"/>
    <mergeCell ref="W6:X6"/>
    <mergeCell ref="Z6:AA6"/>
    <mergeCell ref="AC6:AD6"/>
    <mergeCell ref="AF6:AG6"/>
    <mergeCell ref="AI6:AJ6"/>
    <mergeCell ref="Q6:R6"/>
    <mergeCell ref="B6:C6"/>
    <mergeCell ref="E6:F6"/>
    <mergeCell ref="H6:I6"/>
    <mergeCell ref="K6:L6"/>
    <mergeCell ref="N6:O6"/>
  </mergeCells>
  <hyperlinks>
    <hyperlink ref="B1" location="'Table of contents'!A1" display="вернуться на заглавную стр. (содержание)"/>
  </hyperlinks>
  <pageMargins left="0.11811023622047245" right="0.11811023622047245" top="0.15748031496062992" bottom="0.15748031496062992" header="0.31496062992125984" footer="0.31496062992125984"/>
  <pageSetup paperSize="9" scale="32"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zoomScale="80" zoomScaleNormal="80" workbookViewId="0">
      <selection activeCell="B1" sqref="B1"/>
    </sheetView>
  </sheetViews>
  <sheetFormatPr defaultRowHeight="15"/>
  <cols>
    <col min="1" max="1" width="2.28515625" style="34" customWidth="1"/>
    <col min="2" max="2" width="18.7109375" style="34" customWidth="1"/>
    <col min="3" max="3" width="8.42578125" style="34" customWidth="1"/>
    <col min="4" max="4" width="2.140625" style="34" customWidth="1"/>
    <col min="5" max="5" width="18.7109375" style="34" customWidth="1"/>
    <col min="6" max="6" width="8.42578125" style="34" customWidth="1"/>
    <col min="7" max="7" width="2.140625" style="34" customWidth="1"/>
    <col min="8" max="8" width="18.7109375" style="34" customWidth="1"/>
    <col min="9" max="9" width="8.42578125" style="34" customWidth="1"/>
    <col min="10" max="16384" width="9.140625" style="34"/>
  </cols>
  <sheetData>
    <row r="1" spans="1:9" ht="15" customHeight="1">
      <c r="A1" s="65"/>
      <c r="B1" s="65" t="s">
        <v>2688</v>
      </c>
      <c r="D1" s="65"/>
      <c r="G1" s="65"/>
    </row>
    <row r="2" spans="1:9" ht="5.0999999999999996" customHeight="1">
      <c r="A2" s="65"/>
    </row>
    <row r="3" spans="1:9" s="211" customFormat="1" ht="18.75" customHeight="1">
      <c r="A3" s="210"/>
      <c r="B3" s="210" t="s">
        <v>3832</v>
      </c>
      <c r="C3" s="260"/>
      <c r="D3" s="210"/>
      <c r="F3" s="260"/>
      <c r="G3" s="210"/>
      <c r="I3" s="260"/>
    </row>
    <row r="4" spans="1:9" s="131" customFormat="1" ht="5.0999999999999996" customHeight="1">
      <c r="B4" s="247"/>
      <c r="D4" s="134"/>
      <c r="E4" s="247"/>
      <c r="G4" s="134"/>
      <c r="H4" s="247"/>
    </row>
    <row r="5" spans="1:9" s="134" customFormat="1" ht="12.75" customHeight="1">
      <c r="B5" s="1071">
        <v>2005</v>
      </c>
      <c r="C5" s="1071"/>
      <c r="E5" s="1071">
        <v>2006</v>
      </c>
      <c r="F5" s="1071"/>
      <c r="H5" s="1071">
        <v>2007</v>
      </c>
      <c r="I5" s="1071"/>
    </row>
    <row r="6" spans="1:9" s="134" customFormat="1" ht="12.75" customHeight="1" thickBot="1">
      <c r="B6" s="268" t="s">
        <v>2915</v>
      </c>
      <c r="E6" s="268" t="s">
        <v>2915</v>
      </c>
      <c r="H6" s="268" t="s">
        <v>2915</v>
      </c>
    </row>
    <row r="7" spans="1:9" s="131" customFormat="1" ht="23.25" customHeight="1" thickBot="1">
      <c r="B7" s="269" t="s">
        <v>3209</v>
      </c>
      <c r="C7" s="269" t="s">
        <v>3210</v>
      </c>
      <c r="D7" s="263"/>
      <c r="E7" s="269" t="s">
        <v>3209</v>
      </c>
      <c r="F7" s="269" t="s">
        <v>3210</v>
      </c>
      <c r="G7" s="263"/>
      <c r="H7" s="269" t="s">
        <v>3209</v>
      </c>
      <c r="I7" s="269" t="s">
        <v>3210</v>
      </c>
    </row>
    <row r="8" spans="1:9" s="131" customFormat="1" ht="12.75" customHeight="1">
      <c r="B8" s="272" t="s">
        <v>62</v>
      </c>
      <c r="C8" s="270">
        <v>6</v>
      </c>
      <c r="D8" s="271"/>
      <c r="E8" s="272" t="s">
        <v>63</v>
      </c>
      <c r="F8" s="270">
        <v>6.2</v>
      </c>
      <c r="G8" s="271"/>
      <c r="H8" s="272" t="s">
        <v>64</v>
      </c>
      <c r="I8" s="270">
        <v>4.72</v>
      </c>
    </row>
    <row r="9" spans="1:9" s="131" customFormat="1" ht="12.75" customHeight="1">
      <c r="B9" s="272" t="s">
        <v>77</v>
      </c>
      <c r="C9" s="270">
        <v>5.85</v>
      </c>
      <c r="D9" s="274"/>
      <c r="E9" s="272" t="s">
        <v>78</v>
      </c>
      <c r="F9" s="270">
        <v>6.2</v>
      </c>
      <c r="G9" s="274"/>
      <c r="H9" s="272" t="s">
        <v>79</v>
      </c>
      <c r="I9" s="270">
        <v>4.72</v>
      </c>
    </row>
    <row r="10" spans="1:9" s="131" customFormat="1" ht="12.75" customHeight="1">
      <c r="B10" s="272" t="s">
        <v>91</v>
      </c>
      <c r="C10" s="270">
        <v>5.7</v>
      </c>
      <c r="D10" s="271"/>
      <c r="E10" s="272" t="s">
        <v>92</v>
      </c>
      <c r="F10" s="270">
        <v>6</v>
      </c>
      <c r="G10" s="271"/>
      <c r="H10" s="272" t="s">
        <v>93</v>
      </c>
      <c r="I10" s="270">
        <v>5.12</v>
      </c>
    </row>
    <row r="11" spans="1:9" s="131" customFormat="1" ht="12.75" customHeight="1">
      <c r="B11" s="272" t="s">
        <v>105</v>
      </c>
      <c r="C11" s="270">
        <v>5.55</v>
      </c>
      <c r="D11" s="275"/>
      <c r="E11" s="272" t="s">
        <v>106</v>
      </c>
      <c r="F11" s="270">
        <v>5.57</v>
      </c>
      <c r="G11" s="275"/>
      <c r="H11" s="272" t="s">
        <v>107</v>
      </c>
      <c r="I11" s="270">
        <v>5.16</v>
      </c>
    </row>
    <row r="12" spans="1:9" s="131" customFormat="1" ht="12.75" customHeight="1">
      <c r="B12" s="272" t="s">
        <v>119</v>
      </c>
      <c r="C12" s="270">
        <v>5.55</v>
      </c>
      <c r="D12" s="275"/>
      <c r="E12" s="272" t="s">
        <v>120</v>
      </c>
      <c r="F12" s="270">
        <v>5.37</v>
      </c>
      <c r="G12" s="275"/>
      <c r="H12" s="272" t="s">
        <v>121</v>
      </c>
      <c r="I12" s="270">
        <v>5.16</v>
      </c>
    </row>
    <row r="13" spans="1:9" s="131" customFormat="1" ht="12.75" customHeight="1">
      <c r="B13" s="272" t="s">
        <v>134</v>
      </c>
      <c r="C13" s="270">
        <v>5.25</v>
      </c>
      <c r="D13" s="275"/>
      <c r="E13" s="272" t="s">
        <v>135</v>
      </c>
      <c r="F13" s="270">
        <v>5.24</v>
      </c>
      <c r="G13" s="275"/>
      <c r="H13" s="272" t="s">
        <v>136</v>
      </c>
      <c r="I13" s="270">
        <v>5.16</v>
      </c>
    </row>
    <row r="14" spans="1:9" s="131" customFormat="1" ht="12.75" customHeight="1">
      <c r="B14" s="272" t="s">
        <v>149</v>
      </c>
      <c r="C14" s="270">
        <v>5.24</v>
      </c>
      <c r="D14" s="275"/>
      <c r="E14" s="272" t="s">
        <v>150</v>
      </c>
      <c r="F14" s="270">
        <v>4.95</v>
      </c>
      <c r="G14" s="275"/>
      <c r="H14" s="272" t="s">
        <v>151</v>
      </c>
      <c r="I14" s="270">
        <v>5.16</v>
      </c>
    </row>
    <row r="15" spans="1:9" s="131" customFormat="1" ht="12.75" customHeight="1">
      <c r="B15" s="272" t="s">
        <v>164</v>
      </c>
      <c r="C15" s="270">
        <v>5.0999999999999996</v>
      </c>
      <c r="D15" s="275"/>
      <c r="E15" s="272" t="s">
        <v>165</v>
      </c>
      <c r="F15" s="270">
        <v>4.51</v>
      </c>
      <c r="G15" s="275"/>
      <c r="H15" s="272" t="s">
        <v>166</v>
      </c>
      <c r="I15" s="270">
        <v>5.16</v>
      </c>
    </row>
    <row r="16" spans="1:9" s="131" customFormat="1" ht="12.75" customHeight="1">
      <c r="B16" s="272" t="s">
        <v>179</v>
      </c>
      <c r="C16" s="270">
        <v>4.79</v>
      </c>
      <c r="D16" s="275"/>
      <c r="E16" s="272" t="s">
        <v>180</v>
      </c>
      <c r="F16" s="270">
        <v>4.5</v>
      </c>
      <c r="G16" s="275"/>
      <c r="H16" s="272" t="s">
        <v>181</v>
      </c>
      <c r="I16" s="270">
        <v>5.16</v>
      </c>
    </row>
    <row r="17" spans="2:9" s="131" customFormat="1" ht="12.75" customHeight="1">
      <c r="B17" s="272" t="s">
        <v>193</v>
      </c>
      <c r="C17" s="270">
        <v>5.0999999999999996</v>
      </c>
      <c r="D17" s="275"/>
      <c r="E17" s="272" t="s">
        <v>194</v>
      </c>
      <c r="F17" s="270">
        <v>5.12</v>
      </c>
      <c r="G17" s="275"/>
      <c r="H17" s="272" t="s">
        <v>195</v>
      </c>
      <c r="I17" s="270">
        <v>5.31</v>
      </c>
    </row>
    <row r="18" spans="2:9" s="131" customFormat="1" ht="12.75" customHeight="1">
      <c r="B18" s="272" t="s">
        <v>207</v>
      </c>
      <c r="C18" s="270">
        <v>5.38</v>
      </c>
      <c r="D18" s="275"/>
      <c r="E18" s="272" t="s">
        <v>208</v>
      </c>
      <c r="F18" s="270">
        <v>5.12</v>
      </c>
      <c r="G18" s="275"/>
      <c r="H18" s="272" t="s">
        <v>209</v>
      </c>
      <c r="I18" s="270">
        <v>5.31</v>
      </c>
    </row>
    <row r="19" spans="2:9" s="131" customFormat="1" ht="12.75" customHeight="1">
      <c r="B19" s="272" t="s">
        <v>221</v>
      </c>
      <c r="C19" s="270">
        <v>5.28</v>
      </c>
      <c r="D19" s="275"/>
      <c r="E19" s="272" t="s">
        <v>222</v>
      </c>
      <c r="F19" s="270">
        <v>5.12</v>
      </c>
      <c r="G19" s="275"/>
      <c r="H19" s="272" t="s">
        <v>223</v>
      </c>
      <c r="I19" s="270">
        <v>4.88</v>
      </c>
    </row>
    <row r="20" spans="2:9" s="131" customFormat="1" ht="12.75" customHeight="1">
      <c r="B20" s="272" t="s">
        <v>235</v>
      </c>
      <c r="C20" s="270">
        <v>5.28</v>
      </c>
      <c r="D20" s="275"/>
      <c r="E20" s="272" t="s">
        <v>236</v>
      </c>
      <c r="F20" s="270">
        <v>5.12</v>
      </c>
      <c r="G20" s="275"/>
      <c r="H20" s="272" t="s">
        <v>237</v>
      </c>
      <c r="I20" s="270">
        <v>4.88</v>
      </c>
    </row>
    <row r="21" spans="2:9" s="131" customFormat="1" ht="12.75" customHeight="1">
      <c r="B21" s="272" t="s">
        <v>249</v>
      </c>
      <c r="C21" s="270">
        <v>5.28</v>
      </c>
      <c r="D21" s="275"/>
      <c r="E21" s="272" t="s">
        <v>250</v>
      </c>
      <c r="F21" s="270">
        <v>6.08</v>
      </c>
      <c r="G21" s="275"/>
      <c r="H21" s="272" t="s">
        <v>251</v>
      </c>
      <c r="I21" s="270">
        <v>6.75</v>
      </c>
    </row>
    <row r="22" spans="2:9" s="131" customFormat="1" ht="12.75" customHeight="1">
      <c r="B22" s="272" t="s">
        <v>263</v>
      </c>
      <c r="C22" s="270">
        <v>5.28</v>
      </c>
      <c r="D22" s="275"/>
      <c r="E22" s="272" t="s">
        <v>264</v>
      </c>
      <c r="F22" s="270">
        <v>6.08</v>
      </c>
      <c r="G22" s="275"/>
      <c r="H22" s="272" t="s">
        <v>265</v>
      </c>
      <c r="I22" s="270">
        <v>6.75</v>
      </c>
    </row>
    <row r="23" spans="2:9" s="131" customFormat="1" ht="12.75" customHeight="1">
      <c r="B23" s="272" t="s">
        <v>277</v>
      </c>
      <c r="C23" s="270">
        <v>5.28</v>
      </c>
      <c r="D23" s="275"/>
      <c r="E23" s="272" t="s">
        <v>278</v>
      </c>
      <c r="F23" s="270">
        <v>6.08</v>
      </c>
      <c r="G23" s="275"/>
      <c r="H23" s="272" t="s">
        <v>279</v>
      </c>
      <c r="I23" s="270">
        <v>6.75</v>
      </c>
    </row>
    <row r="24" spans="2:9" s="131" customFormat="1" ht="12.75" customHeight="1">
      <c r="B24" s="272" t="s">
        <v>291</v>
      </c>
      <c r="C24" s="270">
        <v>6</v>
      </c>
      <c r="D24" s="275"/>
      <c r="E24" s="272" t="s">
        <v>292</v>
      </c>
      <c r="F24" s="270">
        <v>6.12</v>
      </c>
      <c r="G24" s="275"/>
      <c r="H24" s="272" t="s">
        <v>2621</v>
      </c>
      <c r="I24" s="270">
        <v>6.71</v>
      </c>
    </row>
    <row r="25" spans="2:9" s="131" customFormat="1" ht="12.75" customHeight="1">
      <c r="B25" s="272" t="s">
        <v>303</v>
      </c>
      <c r="C25" s="270">
        <v>5.94</v>
      </c>
      <c r="D25" s="275"/>
      <c r="E25" s="272" t="s">
        <v>304</v>
      </c>
      <c r="F25" s="270">
        <v>5.85</v>
      </c>
      <c r="G25" s="275"/>
      <c r="H25" s="272" t="s">
        <v>2622</v>
      </c>
      <c r="I25" s="270">
        <v>6.71</v>
      </c>
    </row>
    <row r="26" spans="2:9" s="131" customFormat="1" ht="12.75" customHeight="1">
      <c r="B26" s="272" t="s">
        <v>316</v>
      </c>
      <c r="C26" s="270">
        <v>5.94</v>
      </c>
      <c r="D26" s="275"/>
      <c r="E26" s="272" t="s">
        <v>317</v>
      </c>
      <c r="F26" s="270">
        <v>5.5</v>
      </c>
      <c r="G26" s="275"/>
      <c r="H26" s="272" t="s">
        <v>2623</v>
      </c>
      <c r="I26" s="270">
        <v>6.84</v>
      </c>
    </row>
    <row r="27" spans="2:9" s="131" customFormat="1" ht="12.75" customHeight="1">
      <c r="B27" s="272" t="s">
        <v>329</v>
      </c>
      <c r="C27" s="270">
        <v>6.12</v>
      </c>
      <c r="D27" s="275"/>
      <c r="E27" s="272" t="s">
        <v>330</v>
      </c>
      <c r="F27" s="270">
        <v>5.5</v>
      </c>
      <c r="G27" s="275"/>
      <c r="H27" s="272" t="s">
        <v>331</v>
      </c>
      <c r="I27" s="270">
        <v>6.84</v>
      </c>
    </row>
    <row r="28" spans="2:9" s="131" customFormat="1" ht="12.75" customHeight="1">
      <c r="B28" s="272" t="s">
        <v>343</v>
      </c>
      <c r="C28" s="270">
        <v>6.39</v>
      </c>
      <c r="D28" s="275"/>
      <c r="E28" s="272" t="s">
        <v>344</v>
      </c>
      <c r="F28" s="270">
        <v>6.79</v>
      </c>
      <c r="G28" s="275"/>
      <c r="H28" s="272" t="s">
        <v>345</v>
      </c>
      <c r="I28" s="270">
        <v>6.84</v>
      </c>
    </row>
    <row r="29" spans="2:9" s="131" customFormat="1" ht="12.75" customHeight="1">
      <c r="B29" s="272" t="s">
        <v>357</v>
      </c>
      <c r="C29" s="270">
        <v>6.18</v>
      </c>
      <c r="D29" s="275"/>
      <c r="E29" s="272" t="s">
        <v>358</v>
      </c>
      <c r="F29" s="270">
        <v>6.6</v>
      </c>
      <c r="G29" s="275"/>
      <c r="H29" s="272" t="s">
        <v>359</v>
      </c>
      <c r="I29" s="270">
        <v>6.84</v>
      </c>
    </row>
    <row r="30" spans="2:9" s="131" customFormat="1" ht="12.75" customHeight="1">
      <c r="B30" s="272" t="s">
        <v>371</v>
      </c>
      <c r="C30" s="270">
        <v>6</v>
      </c>
      <c r="D30" s="275"/>
      <c r="E30" s="272" t="s">
        <v>372</v>
      </c>
      <c r="F30" s="270">
        <v>6.3</v>
      </c>
      <c r="G30" s="275"/>
      <c r="H30" s="272" t="s">
        <v>373</v>
      </c>
      <c r="I30" s="270">
        <v>6.15</v>
      </c>
    </row>
    <row r="31" spans="2:9" s="131" customFormat="1" ht="12.75" customHeight="1">
      <c r="B31" s="272" t="s">
        <v>385</v>
      </c>
      <c r="C31" s="270">
        <v>6</v>
      </c>
      <c r="D31" s="275"/>
      <c r="E31" s="272" t="s">
        <v>386</v>
      </c>
      <c r="F31" s="270">
        <v>6.3</v>
      </c>
      <c r="G31" s="275"/>
      <c r="H31" s="272" t="s">
        <v>387</v>
      </c>
      <c r="I31" s="270">
        <v>6</v>
      </c>
    </row>
    <row r="32" spans="2:9" s="131" customFormat="1" ht="12.75" customHeight="1">
      <c r="B32" s="272" t="s">
        <v>399</v>
      </c>
      <c r="C32" s="270">
        <v>6.29</v>
      </c>
      <c r="D32" s="275"/>
      <c r="E32" s="272" t="s">
        <v>400</v>
      </c>
      <c r="F32" s="270">
        <v>6.3</v>
      </c>
      <c r="G32" s="275"/>
      <c r="H32" s="272" t="s">
        <v>401</v>
      </c>
      <c r="I32" s="270">
        <v>5.85</v>
      </c>
    </row>
    <row r="33" spans="2:9" s="131" customFormat="1" ht="12.75" customHeight="1">
      <c r="B33" s="272" t="s">
        <v>413</v>
      </c>
      <c r="C33" s="270">
        <v>6.29</v>
      </c>
      <c r="D33" s="275"/>
      <c r="E33" s="272" t="s">
        <v>414</v>
      </c>
      <c r="F33" s="270">
        <v>6.3</v>
      </c>
      <c r="G33" s="275"/>
      <c r="H33" s="272" t="s">
        <v>415</v>
      </c>
      <c r="I33" s="270">
        <v>5.79</v>
      </c>
    </row>
    <row r="34" spans="2:9" s="131" customFormat="1" ht="12.75" customHeight="1">
      <c r="B34" s="272" t="s">
        <v>427</v>
      </c>
      <c r="C34" s="270">
        <v>6.29</v>
      </c>
      <c r="D34" s="275"/>
      <c r="E34" s="272" t="s">
        <v>428</v>
      </c>
      <c r="F34" s="270">
        <v>6.41</v>
      </c>
      <c r="G34" s="275"/>
      <c r="H34" s="272" t="s">
        <v>429</v>
      </c>
      <c r="I34" s="270">
        <v>5.88</v>
      </c>
    </row>
    <row r="35" spans="2:9" s="131" customFormat="1" ht="12.75" customHeight="1">
      <c r="B35" s="272" t="s">
        <v>441</v>
      </c>
      <c r="C35" s="270">
        <v>6.29</v>
      </c>
      <c r="D35" s="275"/>
      <c r="E35" s="272" t="s">
        <v>442</v>
      </c>
      <c r="F35" s="270">
        <v>6.41</v>
      </c>
      <c r="G35" s="275"/>
      <c r="H35" s="272" t="s">
        <v>443</v>
      </c>
      <c r="I35" s="270">
        <v>6.51</v>
      </c>
    </row>
    <row r="36" spans="2:9" s="131" customFormat="1" ht="12.75" customHeight="1">
      <c r="B36" s="272" t="s">
        <v>454</v>
      </c>
      <c r="C36" s="270">
        <v>6.29</v>
      </c>
      <c r="D36" s="275"/>
      <c r="E36" s="272" t="s">
        <v>455</v>
      </c>
      <c r="F36" s="270">
        <v>6.41</v>
      </c>
      <c r="G36" s="275"/>
      <c r="H36" s="272" t="s">
        <v>456</v>
      </c>
      <c r="I36" s="270">
        <v>6.21</v>
      </c>
    </row>
    <row r="37" spans="2:9" s="131" customFormat="1" ht="12.75" customHeight="1">
      <c r="B37" s="272" t="s">
        <v>466</v>
      </c>
      <c r="C37" s="270">
        <v>7.42</v>
      </c>
      <c r="D37" s="275"/>
      <c r="E37" s="272" t="s">
        <v>467</v>
      </c>
      <c r="F37" s="270">
        <v>6.41</v>
      </c>
      <c r="G37" s="275"/>
      <c r="H37" s="272" t="s">
        <v>468</v>
      </c>
      <c r="I37" s="270">
        <v>6.01</v>
      </c>
    </row>
    <row r="38" spans="2:9" s="131" customFormat="1" ht="12.75" customHeight="1">
      <c r="B38" s="272" t="s">
        <v>479</v>
      </c>
      <c r="C38" s="270">
        <v>7.42</v>
      </c>
      <c r="D38" s="275"/>
      <c r="E38" s="272" t="s">
        <v>480</v>
      </c>
      <c r="F38" s="270">
        <v>6.41</v>
      </c>
      <c r="G38" s="275"/>
      <c r="H38" s="272" t="s">
        <v>481</v>
      </c>
      <c r="I38" s="270">
        <v>5.91</v>
      </c>
    </row>
    <row r="39" spans="2:9" s="131" customFormat="1" ht="12.75" customHeight="1">
      <c r="B39" s="272" t="s">
        <v>492</v>
      </c>
      <c r="C39" s="270">
        <v>7.35</v>
      </c>
      <c r="D39" s="275"/>
      <c r="E39" s="272" t="s">
        <v>493</v>
      </c>
      <c r="F39" s="270">
        <v>6.41</v>
      </c>
      <c r="G39" s="275"/>
      <c r="H39" s="272" t="s">
        <v>494</v>
      </c>
      <c r="I39" s="270">
        <v>5.73</v>
      </c>
    </row>
    <row r="40" spans="2:9" s="131" customFormat="1" ht="12.75" customHeight="1">
      <c r="B40" s="272" t="s">
        <v>505</v>
      </c>
      <c r="C40" s="270">
        <v>7.35</v>
      </c>
      <c r="D40" s="275"/>
      <c r="E40" s="272" t="s">
        <v>506</v>
      </c>
      <c r="F40" s="270">
        <v>6.41</v>
      </c>
      <c r="G40" s="275"/>
      <c r="H40" s="272" t="s">
        <v>507</v>
      </c>
      <c r="I40" s="270">
        <v>5.96</v>
      </c>
    </row>
    <row r="41" spans="2:9" s="131" customFormat="1" ht="12.75" customHeight="1">
      <c r="B41" s="272" t="s">
        <v>518</v>
      </c>
      <c r="C41" s="270">
        <v>7.28</v>
      </c>
      <c r="D41" s="275"/>
      <c r="E41" s="272" t="s">
        <v>519</v>
      </c>
      <c r="F41" s="270">
        <v>6.41</v>
      </c>
      <c r="G41" s="275"/>
      <c r="H41" s="272" t="s">
        <v>520</v>
      </c>
      <c r="I41" s="270">
        <v>5.97</v>
      </c>
    </row>
    <row r="42" spans="2:9" s="131" customFormat="1" ht="12.75" customHeight="1">
      <c r="B42" s="272" t="s">
        <v>530</v>
      </c>
      <c r="C42" s="270">
        <v>7.28</v>
      </c>
      <c r="D42" s="275"/>
      <c r="E42" s="272" t="s">
        <v>531</v>
      </c>
      <c r="F42" s="270">
        <v>6.41</v>
      </c>
      <c r="G42" s="275"/>
      <c r="H42" s="272" t="s">
        <v>532</v>
      </c>
      <c r="I42" s="270">
        <v>5.96</v>
      </c>
    </row>
    <row r="43" spans="2:9" s="131" customFormat="1" ht="12.75" customHeight="1">
      <c r="B43" s="272" t="s">
        <v>542</v>
      </c>
      <c r="C43" s="270">
        <v>7.28</v>
      </c>
      <c r="D43" s="275"/>
      <c r="E43" s="272" t="s">
        <v>543</v>
      </c>
      <c r="F43" s="270">
        <v>6.41</v>
      </c>
      <c r="G43" s="275"/>
      <c r="H43" s="272" t="s">
        <v>544</v>
      </c>
      <c r="I43" s="270">
        <v>6.27</v>
      </c>
    </row>
    <row r="44" spans="2:9" s="131" customFormat="1" ht="12.75" customHeight="1">
      <c r="B44" s="272" t="s">
        <v>554</v>
      </c>
      <c r="C44" s="270">
        <v>7.28</v>
      </c>
      <c r="D44" s="275"/>
      <c r="E44" s="272" t="s">
        <v>555</v>
      </c>
      <c r="F44" s="270">
        <v>6.41</v>
      </c>
      <c r="G44" s="275"/>
      <c r="H44" s="272" t="s">
        <v>556</v>
      </c>
      <c r="I44" s="270">
        <v>8.01</v>
      </c>
    </row>
    <row r="45" spans="2:9" s="131" customFormat="1" ht="12.75" customHeight="1">
      <c r="B45" s="272" t="s">
        <v>566</v>
      </c>
      <c r="C45" s="270">
        <v>7.28</v>
      </c>
      <c r="D45" s="275"/>
      <c r="E45" s="272" t="s">
        <v>567</v>
      </c>
      <c r="F45" s="270">
        <v>6.41</v>
      </c>
      <c r="G45" s="275"/>
      <c r="H45" s="272" t="s">
        <v>568</v>
      </c>
      <c r="I45" s="270">
        <v>6.01</v>
      </c>
    </row>
    <row r="46" spans="2:9" s="131" customFormat="1" ht="12.75" customHeight="1">
      <c r="B46" s="272" t="s">
        <v>578</v>
      </c>
      <c r="C46" s="270">
        <v>7.26</v>
      </c>
      <c r="D46" s="275"/>
      <c r="E46" s="272" t="s">
        <v>579</v>
      </c>
      <c r="F46" s="270">
        <v>6.41</v>
      </c>
      <c r="G46" s="275"/>
      <c r="H46" s="272" t="s">
        <v>580</v>
      </c>
      <c r="I46" s="270">
        <v>11.14</v>
      </c>
    </row>
    <row r="47" spans="2:9" s="131" customFormat="1" ht="12.75" customHeight="1">
      <c r="B47" s="272" t="s">
        <v>590</v>
      </c>
      <c r="C47" s="270">
        <v>7.28</v>
      </c>
      <c r="D47" s="275"/>
      <c r="E47" s="272" t="s">
        <v>591</v>
      </c>
      <c r="F47" s="270">
        <v>6.41</v>
      </c>
      <c r="G47" s="275"/>
      <c r="H47" s="272" t="s">
        <v>592</v>
      </c>
      <c r="I47" s="270">
        <v>20.34</v>
      </c>
    </row>
    <row r="48" spans="2:9" s="131" customFormat="1" ht="12.75" customHeight="1">
      <c r="B48" s="272" t="s">
        <v>602</v>
      </c>
      <c r="C48" s="270">
        <v>7.28</v>
      </c>
      <c r="D48" s="275"/>
      <c r="E48" s="272" t="s">
        <v>603</v>
      </c>
      <c r="F48" s="270">
        <v>6.41</v>
      </c>
      <c r="G48" s="275"/>
      <c r="H48" s="272" t="s">
        <v>604</v>
      </c>
      <c r="I48" s="270">
        <v>19.59</v>
      </c>
    </row>
    <row r="49" spans="1:9" s="131" customFormat="1" ht="12.75" customHeight="1">
      <c r="B49" s="272" t="s">
        <v>614</v>
      </c>
      <c r="C49" s="270">
        <v>7.26</v>
      </c>
      <c r="D49" s="275"/>
      <c r="E49" s="272" t="s">
        <v>615</v>
      </c>
      <c r="F49" s="270">
        <v>6.41</v>
      </c>
      <c r="G49" s="275"/>
      <c r="H49" s="272" t="s">
        <v>616</v>
      </c>
      <c r="I49" s="270">
        <v>20.27</v>
      </c>
    </row>
    <row r="50" spans="1:9" s="131" customFormat="1" ht="12.75" customHeight="1">
      <c r="B50" s="272" t="s">
        <v>626</v>
      </c>
      <c r="C50" s="270">
        <v>7.28</v>
      </c>
      <c r="D50" s="275"/>
      <c r="E50" s="272" t="s">
        <v>627</v>
      </c>
      <c r="F50" s="270">
        <v>6.41</v>
      </c>
      <c r="G50" s="275"/>
      <c r="H50" s="272" t="s">
        <v>628</v>
      </c>
      <c r="I50" s="270">
        <v>19.260000000000002</v>
      </c>
    </row>
    <row r="51" spans="1:9" s="131" customFormat="1" ht="12.75" customHeight="1">
      <c r="B51" s="272" t="s">
        <v>638</v>
      </c>
      <c r="C51" s="270">
        <v>7.37</v>
      </c>
      <c r="D51" s="275"/>
      <c r="E51" s="272" t="s">
        <v>639</v>
      </c>
      <c r="F51" s="270">
        <v>6.41</v>
      </c>
      <c r="G51" s="275"/>
      <c r="H51" s="272" t="s">
        <v>640</v>
      </c>
      <c r="I51" s="270">
        <v>17.23</v>
      </c>
    </row>
    <row r="52" spans="1:9" s="131" customFormat="1" ht="12.75" customHeight="1">
      <c r="B52" s="272" t="s">
        <v>650</v>
      </c>
      <c r="C52" s="270">
        <v>7.49</v>
      </c>
      <c r="D52" s="134"/>
      <c r="E52" s="272" t="s">
        <v>651</v>
      </c>
      <c r="F52" s="270">
        <v>6.41</v>
      </c>
      <c r="G52" s="134"/>
      <c r="H52" s="272" t="s">
        <v>2624</v>
      </c>
      <c r="I52" s="270">
        <v>10.1</v>
      </c>
    </row>
    <row r="53" spans="1:9" s="131" customFormat="1" ht="12.75" customHeight="1">
      <c r="B53" s="272" t="s">
        <v>661</v>
      </c>
      <c r="C53" s="270">
        <v>7.49</v>
      </c>
      <c r="D53" s="134"/>
      <c r="E53" s="272" t="s">
        <v>662</v>
      </c>
      <c r="F53" s="270">
        <v>6.41</v>
      </c>
      <c r="G53" s="134"/>
      <c r="H53" s="272" t="s">
        <v>663</v>
      </c>
      <c r="I53" s="270">
        <v>10.54</v>
      </c>
    </row>
    <row r="54" spans="1:9" s="131" customFormat="1" ht="12.75" customHeight="1">
      <c r="B54" s="272" t="s">
        <v>673</v>
      </c>
      <c r="C54" s="270">
        <v>7.5</v>
      </c>
      <c r="D54" s="134"/>
      <c r="E54" s="272" t="s">
        <v>674</v>
      </c>
      <c r="F54" s="270">
        <v>6.41</v>
      </c>
      <c r="G54" s="134"/>
      <c r="H54" s="272" t="s">
        <v>675</v>
      </c>
      <c r="I54" s="270">
        <v>10.96</v>
      </c>
    </row>
    <row r="55" spans="1:9" s="131" customFormat="1" ht="12.75" customHeight="1">
      <c r="B55" s="272" t="s">
        <v>684</v>
      </c>
      <c r="C55" s="270">
        <v>7.95</v>
      </c>
      <c r="D55" s="134"/>
      <c r="E55" s="272" t="s">
        <v>685</v>
      </c>
      <c r="F55" s="270">
        <v>6.41</v>
      </c>
      <c r="G55" s="134"/>
      <c r="H55" s="272" t="s">
        <v>686</v>
      </c>
      <c r="I55" s="270">
        <v>11.34</v>
      </c>
    </row>
    <row r="56" spans="1:9" s="131" customFormat="1" ht="12.75" customHeight="1">
      <c r="B56" s="272" t="s">
        <v>696</v>
      </c>
      <c r="C56" s="270">
        <v>7.98</v>
      </c>
      <c r="D56" s="134"/>
      <c r="E56" s="272" t="s">
        <v>697</v>
      </c>
      <c r="F56" s="270">
        <v>6.36</v>
      </c>
      <c r="G56" s="134"/>
      <c r="H56" s="272" t="s">
        <v>698</v>
      </c>
      <c r="I56" s="270">
        <v>11.73</v>
      </c>
    </row>
    <row r="57" spans="1:9" s="131" customFormat="1" ht="12.75" customHeight="1">
      <c r="B57" s="272" t="s">
        <v>707</v>
      </c>
      <c r="C57" s="270">
        <v>7.65</v>
      </c>
      <c r="D57" s="134"/>
      <c r="E57" s="272" t="s">
        <v>708</v>
      </c>
      <c r="F57" s="270">
        <v>6.03</v>
      </c>
      <c r="G57" s="134"/>
      <c r="H57" s="272" t="s">
        <v>709</v>
      </c>
      <c r="I57" s="270">
        <v>12.11</v>
      </c>
    </row>
    <row r="58" spans="1:9" s="131" customFormat="1" ht="12.75" customHeight="1">
      <c r="B58" s="272" t="s">
        <v>717</v>
      </c>
      <c r="C58" s="270">
        <v>7.04</v>
      </c>
      <c r="D58" s="134"/>
      <c r="E58" s="272" t="s">
        <v>718</v>
      </c>
      <c r="F58" s="270">
        <v>5.42</v>
      </c>
      <c r="G58" s="134"/>
      <c r="H58" s="272" t="s">
        <v>719</v>
      </c>
      <c r="I58" s="270">
        <v>12.48</v>
      </c>
    </row>
    <row r="59" spans="1:9" s="131" customFormat="1" ht="12.75" customHeight="1">
      <c r="B59" s="272" t="s">
        <v>724</v>
      </c>
      <c r="C59" s="270">
        <v>6.33</v>
      </c>
      <c r="D59" s="134"/>
      <c r="E59" s="272" t="s">
        <v>725</v>
      </c>
      <c r="F59" s="270">
        <v>4.95</v>
      </c>
      <c r="G59" s="134"/>
      <c r="H59" s="272" t="s">
        <v>726</v>
      </c>
      <c r="I59" s="270">
        <v>12.86</v>
      </c>
    </row>
    <row r="60" spans="1:9" s="131" customFormat="1" ht="12.75" customHeight="1" thickBot="1">
      <c r="B60" s="276" t="s">
        <v>63</v>
      </c>
      <c r="C60" s="955">
        <v>6.2</v>
      </c>
      <c r="D60" s="134"/>
      <c r="E60" s="276" t="s">
        <v>64</v>
      </c>
      <c r="F60" s="955">
        <v>4.72</v>
      </c>
      <c r="G60" s="134"/>
      <c r="H60" s="276" t="s">
        <v>65</v>
      </c>
      <c r="I60" s="955">
        <v>13.19</v>
      </c>
    </row>
    <row r="61" spans="1:9" ht="5.0999999999999996" customHeight="1"/>
    <row r="62" spans="1:9" s="131" customFormat="1" ht="12.75">
      <c r="A62" s="262"/>
    </row>
  </sheetData>
  <mergeCells count="3">
    <mergeCell ref="B5:C5"/>
    <mergeCell ref="E5:F5"/>
    <mergeCell ref="H5:I5"/>
  </mergeCells>
  <hyperlinks>
    <hyperlink ref="B1" location="Содержание!A1" display="Вернутся в СОДЕРЖАНИЕ"/>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14"/>
  <sheetViews>
    <sheetView zoomScale="80" zoomScaleNormal="80" workbookViewId="0">
      <pane xSplit="1" topLeftCell="B1" activePane="topRight" state="frozen"/>
      <selection pane="topRight"/>
    </sheetView>
  </sheetViews>
  <sheetFormatPr defaultRowHeight="15"/>
  <cols>
    <col min="1" max="1" width="52.7109375" style="34" customWidth="1"/>
    <col min="2" max="16384" width="9.140625" style="34"/>
  </cols>
  <sheetData>
    <row r="1" spans="1:108" ht="15" customHeight="1">
      <c r="A1" s="691" t="s">
        <v>2688</v>
      </c>
    </row>
    <row r="2" spans="1:108" ht="5.0999999999999996" customHeight="1">
      <c r="A2" s="65"/>
    </row>
    <row r="3" spans="1:108" s="211" customFormat="1" ht="18.75" customHeight="1">
      <c r="A3" s="132" t="s">
        <v>3833</v>
      </c>
    </row>
    <row r="4" spans="1:108" s="211" customFormat="1" ht="5.0999999999999996" customHeight="1">
      <c r="A4" s="132"/>
    </row>
    <row r="5" spans="1:108" s="131" customFormat="1" ht="12.75" customHeight="1" thickBot="1">
      <c r="A5" s="690" t="s">
        <v>2799</v>
      </c>
      <c r="B5" s="135"/>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c r="BW5" s="135"/>
      <c r="BX5" s="135"/>
      <c r="BY5" s="135"/>
      <c r="BZ5" s="135"/>
      <c r="CA5" s="135"/>
      <c r="CB5" s="135"/>
      <c r="CC5" s="135"/>
      <c r="CD5" s="135"/>
      <c r="CE5" s="135"/>
      <c r="CF5" s="135"/>
      <c r="CG5" s="135"/>
      <c r="CH5" s="135"/>
      <c r="CI5" s="135"/>
      <c r="CJ5" s="135"/>
      <c r="CK5" s="135"/>
      <c r="CL5" s="135"/>
      <c r="CM5" s="135"/>
      <c r="CN5" s="135"/>
      <c r="CO5" s="135"/>
      <c r="CP5" s="135"/>
      <c r="CQ5" s="135"/>
      <c r="CR5" s="135"/>
      <c r="CS5" s="135"/>
      <c r="CT5" s="135"/>
      <c r="CU5" s="135"/>
      <c r="CV5" s="135"/>
      <c r="CW5" s="135"/>
      <c r="CX5" s="135"/>
      <c r="CY5" s="135"/>
      <c r="CZ5" s="135"/>
      <c r="DA5" s="135"/>
      <c r="DB5" s="135"/>
      <c r="DC5" s="135"/>
      <c r="DD5" s="135"/>
    </row>
    <row r="6" spans="1:108" s="131" customFormat="1" ht="17.100000000000001" customHeight="1">
      <c r="A6" s="734"/>
      <c r="B6" s="1074">
        <v>1999</v>
      </c>
      <c r="C6" s="1072"/>
      <c r="D6" s="1073"/>
      <c r="E6" s="1074">
        <v>2000</v>
      </c>
      <c r="F6" s="1072">
        <v>2000</v>
      </c>
      <c r="G6" s="1072"/>
      <c r="H6" s="1072"/>
      <c r="I6" s="1072"/>
      <c r="J6" s="1072"/>
      <c r="K6" s="1072"/>
      <c r="L6" s="1072"/>
      <c r="M6" s="1072"/>
      <c r="N6" s="1072"/>
      <c r="O6" s="1072"/>
      <c r="P6" s="1072"/>
      <c r="Q6" s="1073"/>
      <c r="R6" s="1074">
        <v>2001</v>
      </c>
      <c r="S6" s="1072">
        <v>2001</v>
      </c>
      <c r="T6" s="1072"/>
      <c r="U6" s="1072"/>
      <c r="V6" s="1072"/>
      <c r="W6" s="1072"/>
      <c r="X6" s="1072"/>
      <c r="Y6" s="1072"/>
      <c r="Z6" s="1072"/>
      <c r="AA6" s="1072"/>
      <c r="AB6" s="1072"/>
      <c r="AC6" s="1072"/>
      <c r="AD6" s="1073"/>
      <c r="AE6" s="1074">
        <v>2002</v>
      </c>
      <c r="AF6" s="1072">
        <v>2002</v>
      </c>
      <c r="AG6" s="1072"/>
      <c r="AH6" s="1072"/>
      <c r="AI6" s="1072"/>
      <c r="AJ6" s="1072"/>
      <c r="AK6" s="1072"/>
      <c r="AL6" s="1072"/>
      <c r="AM6" s="1072"/>
      <c r="AN6" s="1072"/>
      <c r="AO6" s="1072"/>
      <c r="AP6" s="1072"/>
      <c r="AQ6" s="1073"/>
      <c r="AR6" s="1074">
        <v>2003</v>
      </c>
      <c r="AS6" s="1072">
        <v>2003</v>
      </c>
      <c r="AT6" s="1072"/>
      <c r="AU6" s="1072"/>
      <c r="AV6" s="1072"/>
      <c r="AW6" s="1072"/>
      <c r="AX6" s="1072"/>
      <c r="AY6" s="1072"/>
      <c r="AZ6" s="1072"/>
      <c r="BA6" s="1072"/>
      <c r="BB6" s="1072"/>
      <c r="BC6" s="1072"/>
      <c r="BD6" s="1073"/>
      <c r="BE6" s="1074">
        <v>2004</v>
      </c>
      <c r="BF6" s="1072">
        <v>2004</v>
      </c>
      <c r="BG6" s="1072"/>
      <c r="BH6" s="1072"/>
      <c r="BI6" s="1072"/>
      <c r="BJ6" s="1072"/>
      <c r="BK6" s="1072"/>
      <c r="BL6" s="1072"/>
      <c r="BM6" s="1072"/>
      <c r="BN6" s="1072"/>
      <c r="BO6" s="1072"/>
      <c r="BP6" s="1072"/>
      <c r="BQ6" s="1073"/>
      <c r="BR6" s="1074">
        <v>2005</v>
      </c>
      <c r="BS6" s="1072">
        <v>2005</v>
      </c>
      <c r="BT6" s="1072"/>
      <c r="BU6" s="1072"/>
      <c r="BV6" s="1072"/>
      <c r="BW6" s="1072"/>
      <c r="BX6" s="1072"/>
      <c r="BY6" s="1072"/>
      <c r="BZ6" s="1072"/>
      <c r="CA6" s="1072"/>
      <c r="CB6" s="1072"/>
      <c r="CC6" s="1072"/>
      <c r="CD6" s="1073"/>
      <c r="CE6" s="1074">
        <v>2006</v>
      </c>
      <c r="CF6" s="1072">
        <v>2006</v>
      </c>
      <c r="CG6" s="1072"/>
      <c r="CH6" s="1072"/>
      <c r="CI6" s="1072"/>
      <c r="CJ6" s="1072"/>
      <c r="CK6" s="1072"/>
      <c r="CL6" s="1072"/>
      <c r="CM6" s="1072"/>
      <c r="CN6" s="1072"/>
      <c r="CO6" s="1072"/>
      <c r="CP6" s="1072"/>
      <c r="CQ6" s="1073"/>
      <c r="CR6" s="1074">
        <v>2007</v>
      </c>
      <c r="CS6" s="1072">
        <v>2007</v>
      </c>
      <c r="CT6" s="1072"/>
      <c r="CU6" s="1072"/>
      <c r="CV6" s="1072"/>
      <c r="CW6" s="1072"/>
      <c r="CX6" s="1072"/>
      <c r="CY6" s="1072"/>
      <c r="CZ6" s="1072"/>
      <c r="DA6" s="1072"/>
      <c r="DB6" s="1072"/>
      <c r="DC6" s="1072"/>
      <c r="DD6" s="1073"/>
    </row>
    <row r="7" spans="1:108" s="131" customFormat="1" ht="17.100000000000001" customHeight="1" thickBot="1">
      <c r="A7" s="729"/>
      <c r="B7" s="1075"/>
      <c r="C7" s="673" t="s">
        <v>2656</v>
      </c>
      <c r="D7" s="673" t="s">
        <v>2657</v>
      </c>
      <c r="E7" s="1075"/>
      <c r="F7" s="673" t="s">
        <v>2646</v>
      </c>
      <c r="G7" s="673" t="s">
        <v>2647</v>
      </c>
      <c r="H7" s="673" t="s">
        <v>2648</v>
      </c>
      <c r="I7" s="673" t="s">
        <v>2649</v>
      </c>
      <c r="J7" s="673" t="s">
        <v>2650</v>
      </c>
      <c r="K7" s="673" t="s">
        <v>2651</v>
      </c>
      <c r="L7" s="673" t="s">
        <v>2652</v>
      </c>
      <c r="M7" s="673" t="s">
        <v>2653</v>
      </c>
      <c r="N7" s="673" t="s">
        <v>2654</v>
      </c>
      <c r="O7" s="673" t="s">
        <v>2655</v>
      </c>
      <c r="P7" s="673" t="s">
        <v>2656</v>
      </c>
      <c r="Q7" s="673" t="s">
        <v>2657</v>
      </c>
      <c r="R7" s="1075"/>
      <c r="S7" s="673" t="s">
        <v>2646</v>
      </c>
      <c r="T7" s="673" t="s">
        <v>2647</v>
      </c>
      <c r="U7" s="673" t="s">
        <v>2648</v>
      </c>
      <c r="V7" s="673" t="s">
        <v>2649</v>
      </c>
      <c r="W7" s="673" t="s">
        <v>2650</v>
      </c>
      <c r="X7" s="673" t="s">
        <v>2651</v>
      </c>
      <c r="Y7" s="673" t="s">
        <v>2652</v>
      </c>
      <c r="Z7" s="673" t="s">
        <v>2653</v>
      </c>
      <c r="AA7" s="673" t="s">
        <v>2654</v>
      </c>
      <c r="AB7" s="673" t="s">
        <v>2655</v>
      </c>
      <c r="AC7" s="673" t="s">
        <v>2656</v>
      </c>
      <c r="AD7" s="673" t="s">
        <v>2657</v>
      </c>
      <c r="AE7" s="1075"/>
      <c r="AF7" s="673" t="s">
        <v>2646</v>
      </c>
      <c r="AG7" s="673" t="s">
        <v>2647</v>
      </c>
      <c r="AH7" s="673" t="s">
        <v>2648</v>
      </c>
      <c r="AI7" s="673" t="s">
        <v>2649</v>
      </c>
      <c r="AJ7" s="673" t="s">
        <v>2650</v>
      </c>
      <c r="AK7" s="673" t="s">
        <v>2651</v>
      </c>
      <c r="AL7" s="673" t="s">
        <v>2652</v>
      </c>
      <c r="AM7" s="673" t="s">
        <v>2653</v>
      </c>
      <c r="AN7" s="673" t="s">
        <v>2654</v>
      </c>
      <c r="AO7" s="673" t="s">
        <v>2655</v>
      </c>
      <c r="AP7" s="673" t="s">
        <v>2656</v>
      </c>
      <c r="AQ7" s="673" t="s">
        <v>2657</v>
      </c>
      <c r="AR7" s="1075"/>
      <c r="AS7" s="673" t="s">
        <v>2646</v>
      </c>
      <c r="AT7" s="673" t="s">
        <v>2647</v>
      </c>
      <c r="AU7" s="673" t="s">
        <v>2648</v>
      </c>
      <c r="AV7" s="673" t="s">
        <v>2649</v>
      </c>
      <c r="AW7" s="673" t="s">
        <v>2650</v>
      </c>
      <c r="AX7" s="673" t="s">
        <v>2651</v>
      </c>
      <c r="AY7" s="673" t="s">
        <v>2652</v>
      </c>
      <c r="AZ7" s="673" t="s">
        <v>2653</v>
      </c>
      <c r="BA7" s="673" t="s">
        <v>2654</v>
      </c>
      <c r="BB7" s="673" t="s">
        <v>2655</v>
      </c>
      <c r="BC7" s="673" t="s">
        <v>2656</v>
      </c>
      <c r="BD7" s="673" t="s">
        <v>2657</v>
      </c>
      <c r="BE7" s="1075"/>
      <c r="BF7" s="673" t="s">
        <v>2646</v>
      </c>
      <c r="BG7" s="673" t="s">
        <v>2647</v>
      </c>
      <c r="BH7" s="673" t="s">
        <v>2648</v>
      </c>
      <c r="BI7" s="673" t="s">
        <v>2649</v>
      </c>
      <c r="BJ7" s="673" t="s">
        <v>2650</v>
      </c>
      <c r="BK7" s="673" t="s">
        <v>2651</v>
      </c>
      <c r="BL7" s="673" t="s">
        <v>2652</v>
      </c>
      <c r="BM7" s="673" t="s">
        <v>2653</v>
      </c>
      <c r="BN7" s="673" t="s">
        <v>2654</v>
      </c>
      <c r="BO7" s="673" t="s">
        <v>2655</v>
      </c>
      <c r="BP7" s="673" t="s">
        <v>2656</v>
      </c>
      <c r="BQ7" s="673" t="s">
        <v>2657</v>
      </c>
      <c r="BR7" s="1075"/>
      <c r="BS7" s="673" t="s">
        <v>2646</v>
      </c>
      <c r="BT7" s="673" t="s">
        <v>2647</v>
      </c>
      <c r="BU7" s="673" t="s">
        <v>2648</v>
      </c>
      <c r="BV7" s="673" t="s">
        <v>2649</v>
      </c>
      <c r="BW7" s="673" t="s">
        <v>2650</v>
      </c>
      <c r="BX7" s="673" t="s">
        <v>2651</v>
      </c>
      <c r="BY7" s="673" t="s">
        <v>2652</v>
      </c>
      <c r="BZ7" s="673" t="s">
        <v>2653</v>
      </c>
      <c r="CA7" s="673" t="s">
        <v>2654</v>
      </c>
      <c r="CB7" s="673" t="s">
        <v>2655</v>
      </c>
      <c r="CC7" s="673" t="s">
        <v>2656</v>
      </c>
      <c r="CD7" s="673" t="s">
        <v>2657</v>
      </c>
      <c r="CE7" s="1075"/>
      <c r="CF7" s="673" t="s">
        <v>2646</v>
      </c>
      <c r="CG7" s="673" t="s">
        <v>2647</v>
      </c>
      <c r="CH7" s="673" t="s">
        <v>2648</v>
      </c>
      <c r="CI7" s="673" t="s">
        <v>2649</v>
      </c>
      <c r="CJ7" s="673" t="s">
        <v>2650</v>
      </c>
      <c r="CK7" s="673" t="s">
        <v>2651</v>
      </c>
      <c r="CL7" s="673" t="s">
        <v>2652</v>
      </c>
      <c r="CM7" s="673" t="s">
        <v>2653</v>
      </c>
      <c r="CN7" s="673" t="s">
        <v>2654</v>
      </c>
      <c r="CO7" s="673" t="s">
        <v>2655</v>
      </c>
      <c r="CP7" s="673" t="s">
        <v>2656</v>
      </c>
      <c r="CQ7" s="673" t="s">
        <v>2657</v>
      </c>
      <c r="CR7" s="1075"/>
      <c r="CS7" s="673" t="s">
        <v>2646</v>
      </c>
      <c r="CT7" s="673" t="s">
        <v>2647</v>
      </c>
      <c r="CU7" s="673" t="s">
        <v>2648</v>
      </c>
      <c r="CV7" s="673" t="s">
        <v>2649</v>
      </c>
      <c r="CW7" s="673" t="s">
        <v>2650</v>
      </c>
      <c r="CX7" s="673" t="s">
        <v>2651</v>
      </c>
      <c r="CY7" s="673" t="s">
        <v>2652</v>
      </c>
      <c r="CZ7" s="673" t="s">
        <v>2653</v>
      </c>
      <c r="DA7" s="673" t="s">
        <v>2654</v>
      </c>
      <c r="DB7" s="673" t="s">
        <v>2655</v>
      </c>
      <c r="DC7" s="673" t="s">
        <v>2656</v>
      </c>
      <c r="DD7" s="673" t="s">
        <v>2657</v>
      </c>
    </row>
    <row r="8" spans="1:108" s="131" customFormat="1" ht="5.0999999999999996" customHeight="1">
      <c r="A8" s="173"/>
      <c r="B8" s="277"/>
      <c r="C8" s="3"/>
      <c r="D8" s="3"/>
      <c r="E8" s="277"/>
      <c r="F8" s="3"/>
      <c r="G8" s="3"/>
      <c r="H8" s="3"/>
      <c r="I8" s="3"/>
      <c r="J8" s="3"/>
      <c r="K8" s="3"/>
      <c r="L8" s="3"/>
      <c r="M8" s="3"/>
      <c r="N8" s="3"/>
      <c r="O8" s="3"/>
      <c r="P8" s="3"/>
      <c r="Q8" s="3"/>
      <c r="R8" s="277"/>
      <c r="S8" s="3"/>
      <c r="T8" s="3"/>
      <c r="U8" s="3"/>
      <c r="V8" s="3"/>
      <c r="W8" s="3"/>
      <c r="X8" s="3"/>
      <c r="Y8" s="3"/>
      <c r="Z8" s="3"/>
      <c r="AA8" s="3"/>
      <c r="AB8" s="3"/>
      <c r="AC8" s="3"/>
      <c r="AD8" s="3"/>
      <c r="AE8" s="277"/>
      <c r="AF8" s="3"/>
      <c r="AG8" s="3"/>
      <c r="AH8" s="3"/>
      <c r="AI8" s="3"/>
      <c r="AJ8" s="3"/>
      <c r="AK8" s="3"/>
      <c r="AL8" s="3"/>
      <c r="AM8" s="3"/>
      <c r="AN8" s="3"/>
      <c r="AO8" s="3"/>
      <c r="AP8" s="3"/>
      <c r="AQ8" s="3"/>
      <c r="AR8" s="277"/>
      <c r="AS8" s="3"/>
      <c r="AT8" s="3"/>
      <c r="AU8" s="3"/>
      <c r="AV8" s="3"/>
      <c r="AW8" s="3"/>
      <c r="AX8" s="3"/>
      <c r="AY8" s="3"/>
      <c r="AZ8" s="3"/>
      <c r="BA8" s="3"/>
      <c r="BB8" s="3"/>
      <c r="BC8" s="3"/>
      <c r="BD8" s="3"/>
      <c r="BE8" s="277"/>
      <c r="BF8" s="3"/>
      <c r="BG8" s="3"/>
      <c r="BH8" s="3"/>
      <c r="BI8" s="3"/>
      <c r="BJ8" s="3"/>
      <c r="BK8" s="3"/>
      <c r="BL8" s="3"/>
      <c r="BM8" s="3"/>
      <c r="BN8" s="3"/>
      <c r="BO8" s="3"/>
      <c r="BP8" s="3"/>
      <c r="BQ8" s="3"/>
      <c r="BR8" s="277"/>
      <c r="BS8" s="3"/>
      <c r="BT8" s="3"/>
      <c r="BU8" s="3"/>
      <c r="BV8" s="3"/>
      <c r="BW8" s="3"/>
      <c r="BX8" s="3"/>
      <c r="BY8" s="3"/>
      <c r="BZ8" s="3"/>
      <c r="CA8" s="3"/>
      <c r="CB8" s="3"/>
      <c r="CC8" s="3"/>
      <c r="CD8" s="3"/>
      <c r="CE8" s="277"/>
      <c r="CF8" s="3"/>
      <c r="CG8" s="3"/>
      <c r="CH8" s="3"/>
      <c r="CI8" s="3"/>
      <c r="CJ8" s="3"/>
      <c r="CK8" s="3"/>
      <c r="CL8" s="3"/>
      <c r="CM8" s="3"/>
      <c r="CN8" s="3"/>
      <c r="CO8" s="3"/>
      <c r="CP8" s="3"/>
      <c r="CQ8" s="3"/>
      <c r="CR8" s="277"/>
      <c r="CS8" s="3"/>
      <c r="CT8" s="3"/>
      <c r="CU8" s="3"/>
      <c r="CV8" s="3"/>
      <c r="CW8" s="3"/>
      <c r="CX8" s="3"/>
      <c r="CY8" s="3"/>
      <c r="CZ8" s="3"/>
      <c r="DA8" s="3"/>
      <c r="DB8" s="3"/>
      <c r="DC8" s="3"/>
      <c r="DD8" s="3"/>
    </row>
    <row r="9" spans="1:108" s="131" customFormat="1" ht="12.75" customHeight="1">
      <c r="A9" s="753" t="s">
        <v>3095</v>
      </c>
      <c r="B9" s="283" t="s">
        <v>15</v>
      </c>
      <c r="C9" s="283" t="s">
        <v>15</v>
      </c>
      <c r="D9" s="283" t="s">
        <v>15</v>
      </c>
      <c r="E9" s="283" t="s">
        <v>15</v>
      </c>
      <c r="F9" s="283" t="s">
        <v>15</v>
      </c>
      <c r="G9" s="283" t="s">
        <v>15</v>
      </c>
      <c r="H9" s="283" t="s">
        <v>15</v>
      </c>
      <c r="I9" s="283" t="s">
        <v>15</v>
      </c>
      <c r="J9" s="283" t="s">
        <v>15</v>
      </c>
      <c r="K9" s="283" t="s">
        <v>15</v>
      </c>
      <c r="L9" s="283" t="s">
        <v>15</v>
      </c>
      <c r="M9" s="283" t="s">
        <v>15</v>
      </c>
      <c r="N9" s="283" t="s">
        <v>15</v>
      </c>
      <c r="O9" s="283" t="s">
        <v>15</v>
      </c>
      <c r="P9" s="283" t="s">
        <v>15</v>
      </c>
      <c r="Q9" s="283" t="s">
        <v>15</v>
      </c>
      <c r="R9" s="283" t="s">
        <v>15</v>
      </c>
      <c r="S9" s="283" t="s">
        <v>15</v>
      </c>
      <c r="T9" s="283" t="s">
        <v>15</v>
      </c>
      <c r="U9" s="283" t="s">
        <v>15</v>
      </c>
      <c r="V9" s="283" t="s">
        <v>15</v>
      </c>
      <c r="W9" s="283" t="s">
        <v>15</v>
      </c>
      <c r="X9" s="283" t="s">
        <v>15</v>
      </c>
      <c r="Y9" s="283" t="s">
        <v>15</v>
      </c>
      <c r="Z9" s="283" t="s">
        <v>15</v>
      </c>
      <c r="AA9" s="283" t="s">
        <v>15</v>
      </c>
      <c r="AB9" s="283" t="s">
        <v>15</v>
      </c>
      <c r="AC9" s="283" t="s">
        <v>15</v>
      </c>
      <c r="AD9" s="283" t="s">
        <v>15</v>
      </c>
      <c r="AE9" s="283" t="s">
        <v>15</v>
      </c>
      <c r="AF9" s="283" t="s">
        <v>15</v>
      </c>
      <c r="AG9" s="283" t="s">
        <v>15</v>
      </c>
      <c r="AH9" s="283" t="s">
        <v>15</v>
      </c>
      <c r="AI9" s="283" t="s">
        <v>15</v>
      </c>
      <c r="AJ9" s="283" t="s">
        <v>15</v>
      </c>
      <c r="AK9" s="283" t="s">
        <v>15</v>
      </c>
      <c r="AL9" s="283" t="s">
        <v>15</v>
      </c>
      <c r="AM9" s="283" t="s">
        <v>15</v>
      </c>
      <c r="AN9" s="283" t="s">
        <v>15</v>
      </c>
      <c r="AO9" s="283" t="s">
        <v>15</v>
      </c>
      <c r="AP9" s="283" t="s">
        <v>15</v>
      </c>
      <c r="AQ9" s="283" t="s">
        <v>15</v>
      </c>
      <c r="AR9" s="278">
        <f>BD9</f>
        <v>10</v>
      </c>
      <c r="AS9" s="14">
        <v>10</v>
      </c>
      <c r="AT9" s="14">
        <v>10</v>
      </c>
      <c r="AU9" s="14">
        <v>10</v>
      </c>
      <c r="AV9" s="14">
        <v>10</v>
      </c>
      <c r="AW9" s="14">
        <v>10</v>
      </c>
      <c r="AX9" s="14">
        <v>10</v>
      </c>
      <c r="AY9" s="14">
        <v>10</v>
      </c>
      <c r="AZ9" s="14">
        <v>10</v>
      </c>
      <c r="BA9" s="14">
        <v>10</v>
      </c>
      <c r="BB9" s="14">
        <v>10</v>
      </c>
      <c r="BC9" s="14">
        <v>10</v>
      </c>
      <c r="BD9" s="278">
        <v>10</v>
      </c>
      <c r="BE9" s="278">
        <f>BQ9</f>
        <v>10</v>
      </c>
      <c r="BF9" s="14">
        <v>10</v>
      </c>
      <c r="BG9" s="14">
        <v>10</v>
      </c>
      <c r="BH9" s="14">
        <v>10</v>
      </c>
      <c r="BI9" s="14">
        <v>10</v>
      </c>
      <c r="BJ9" s="14">
        <v>10</v>
      </c>
      <c r="BK9" s="14">
        <v>10</v>
      </c>
      <c r="BL9" s="14">
        <v>10</v>
      </c>
      <c r="BM9" s="14">
        <v>10</v>
      </c>
      <c r="BN9" s="14">
        <v>10</v>
      </c>
      <c r="BO9" s="14">
        <v>10</v>
      </c>
      <c r="BP9" s="14">
        <v>10</v>
      </c>
      <c r="BQ9" s="278">
        <v>10</v>
      </c>
      <c r="BR9" s="278">
        <f>CD9</f>
        <v>10</v>
      </c>
      <c r="BS9" s="278">
        <v>10</v>
      </c>
      <c r="BT9" s="278">
        <v>10</v>
      </c>
      <c r="BU9" s="278">
        <v>10</v>
      </c>
      <c r="BV9" s="278">
        <v>10</v>
      </c>
      <c r="BW9" s="278">
        <v>10</v>
      </c>
      <c r="BX9" s="278">
        <v>10</v>
      </c>
      <c r="BY9" s="278">
        <v>10</v>
      </c>
      <c r="BZ9" s="278">
        <v>10</v>
      </c>
      <c r="CA9" s="278">
        <v>10</v>
      </c>
      <c r="CB9" s="278">
        <v>10</v>
      </c>
      <c r="CC9" s="278">
        <v>10</v>
      </c>
      <c r="CD9" s="278">
        <v>10</v>
      </c>
      <c r="CE9" s="278">
        <f>CQ9</f>
        <v>10</v>
      </c>
      <c r="CF9" s="278">
        <v>10</v>
      </c>
      <c r="CG9" s="278">
        <v>10</v>
      </c>
      <c r="CH9" s="278">
        <v>10</v>
      </c>
      <c r="CI9" s="278">
        <v>10</v>
      </c>
      <c r="CJ9" s="278">
        <v>10</v>
      </c>
      <c r="CK9" s="278">
        <v>10</v>
      </c>
      <c r="CL9" s="278">
        <v>10</v>
      </c>
      <c r="CM9" s="278">
        <v>10</v>
      </c>
      <c r="CN9" s="278">
        <v>10</v>
      </c>
      <c r="CO9" s="278">
        <v>10</v>
      </c>
      <c r="CP9" s="278">
        <v>10</v>
      </c>
      <c r="CQ9" s="278">
        <v>10</v>
      </c>
      <c r="CR9" s="278">
        <v>10</v>
      </c>
      <c r="CS9" s="278">
        <v>10</v>
      </c>
      <c r="CT9" s="278">
        <v>10</v>
      </c>
      <c r="CU9" s="278">
        <v>10</v>
      </c>
      <c r="CV9" s="278">
        <v>10</v>
      </c>
      <c r="CW9" s="278">
        <v>10</v>
      </c>
      <c r="CX9" s="278">
        <v>10</v>
      </c>
      <c r="CY9" s="278">
        <v>10</v>
      </c>
      <c r="CZ9" s="278">
        <v>10</v>
      </c>
      <c r="DA9" s="278">
        <v>10</v>
      </c>
      <c r="DB9" s="278">
        <v>10</v>
      </c>
      <c r="DC9" s="278">
        <v>10</v>
      </c>
      <c r="DD9" s="14">
        <v>10</v>
      </c>
    </row>
    <row r="10" spans="1:108" s="131" customFormat="1" ht="12.75" customHeight="1">
      <c r="A10" s="753" t="s">
        <v>3096</v>
      </c>
      <c r="B10" s="278">
        <f>AVERAGE(C10:D10)</f>
        <v>210.77169338932805</v>
      </c>
      <c r="C10" s="278">
        <v>193.91025590909089</v>
      </c>
      <c r="D10" s="14">
        <v>227.63313086956524</v>
      </c>
      <c r="E10" s="278">
        <f>AVERAGE(F10:Q10)</f>
        <v>259.28487428290674</v>
      </c>
      <c r="F10" s="278">
        <v>231.24369666666666</v>
      </c>
      <c r="G10" s="278">
        <v>207.87496666666664</v>
      </c>
      <c r="H10" s="278">
        <v>212.62194050000002</v>
      </c>
      <c r="I10" s="278">
        <v>241.15736099999998</v>
      </c>
      <c r="J10" s="278">
        <v>215.64817550000004</v>
      </c>
      <c r="K10" s="278">
        <v>307.23523363636366</v>
      </c>
      <c r="L10" s="278">
        <v>365.69429857142859</v>
      </c>
      <c r="M10" s="278">
        <v>352.91559521739129</v>
      </c>
      <c r="N10" s="278">
        <v>274.29583136363635</v>
      </c>
      <c r="O10" s="278">
        <v>231.94988000000001</v>
      </c>
      <c r="P10" s="278">
        <v>216.41023772727272</v>
      </c>
      <c r="Q10" s="14">
        <v>254.3712745454545</v>
      </c>
      <c r="R10" s="278">
        <f>AVERAGE(S10:AD10)</f>
        <v>277.73560542431301</v>
      </c>
      <c r="S10" s="278">
        <v>271.13880047619045</v>
      </c>
      <c r="T10" s="278">
        <v>278.60798749999998</v>
      </c>
      <c r="U10" s="278">
        <v>367.03725700000001</v>
      </c>
      <c r="V10" s="278">
        <v>302.48072714285718</v>
      </c>
      <c r="W10" s="278">
        <v>302.015018</v>
      </c>
      <c r="X10" s="278">
        <v>249.59661636363634</v>
      </c>
      <c r="Y10" s="278">
        <v>232.66290818181821</v>
      </c>
      <c r="Z10" s="278">
        <v>233.13670545454545</v>
      </c>
      <c r="AA10" s="278">
        <v>254.77568809523811</v>
      </c>
      <c r="AB10" s="278">
        <v>251.11068869565221</v>
      </c>
      <c r="AC10" s="278">
        <v>307.79826909090906</v>
      </c>
      <c r="AD10" s="14">
        <v>282.46659909090914</v>
      </c>
      <c r="AE10" s="278">
        <f>AVERAGE(AF10:AQ10)</f>
        <v>404.66938106452312</v>
      </c>
      <c r="AF10" s="278">
        <v>295.81379857142855</v>
      </c>
      <c r="AG10" s="278">
        <v>365.19965789473679</v>
      </c>
      <c r="AH10" s="278">
        <v>364.82422000000003</v>
      </c>
      <c r="AI10" s="278">
        <v>301.92741409090911</v>
      </c>
      <c r="AJ10" s="278">
        <v>351.95548699999995</v>
      </c>
      <c r="AK10" s="278">
        <v>435.13514818181824</v>
      </c>
      <c r="AL10" s="278">
        <v>393.18153217391301</v>
      </c>
      <c r="AM10" s="278">
        <v>354.10760090909099</v>
      </c>
      <c r="AN10" s="278">
        <v>379.58769299999989</v>
      </c>
      <c r="AO10" s="278">
        <v>476.36514608695649</v>
      </c>
      <c r="AP10" s="278">
        <v>547.280310952381</v>
      </c>
      <c r="AQ10" s="14">
        <v>590.65456391304349</v>
      </c>
      <c r="AR10" s="278">
        <f>AVERAGE(AS10:BD10)</f>
        <v>527.73435373635914</v>
      </c>
      <c r="AS10" s="278">
        <v>613.8473643478261</v>
      </c>
      <c r="AT10" s="278">
        <v>547.47533368421068</v>
      </c>
      <c r="AU10" s="278">
        <v>501.85211238095246</v>
      </c>
      <c r="AV10" s="278">
        <v>446.59562727272731</v>
      </c>
      <c r="AW10" s="278">
        <v>455.72949599999998</v>
      </c>
      <c r="AX10" s="278">
        <v>451.09308521739143</v>
      </c>
      <c r="AY10" s="278">
        <v>434.38566869565221</v>
      </c>
      <c r="AZ10" s="278">
        <v>465.05144636363633</v>
      </c>
      <c r="BA10" s="278">
        <v>513.31510478260884</v>
      </c>
      <c r="BB10" s="278">
        <v>544.50312739130447</v>
      </c>
      <c r="BC10" s="278">
        <v>652.27495750000014</v>
      </c>
      <c r="BD10" s="14">
        <v>706.6889212000001</v>
      </c>
      <c r="BE10" s="278">
        <f>AVERAGE(BF10:BQ10)</f>
        <v>821.28986354563494</v>
      </c>
      <c r="BF10" s="278">
        <v>825.26599949999979</v>
      </c>
      <c r="BG10" s="278">
        <v>766.63300350000009</v>
      </c>
      <c r="BH10" s="278">
        <v>669.502632857143</v>
      </c>
      <c r="BI10" s="278">
        <v>661.36352909090908</v>
      </c>
      <c r="BJ10" s="278">
        <v>674.64106833333324</v>
      </c>
      <c r="BK10" s="278">
        <v>616.92825272727259</v>
      </c>
      <c r="BL10" s="278">
        <v>706.86301347826088</v>
      </c>
      <c r="BM10" s="278">
        <v>785.54034571428576</v>
      </c>
      <c r="BN10" s="278">
        <v>835.16095818181827</v>
      </c>
      <c r="BO10" s="278">
        <v>914.8850771428572</v>
      </c>
      <c r="BP10" s="278">
        <v>1174.6419954999999</v>
      </c>
      <c r="BQ10" s="14">
        <v>1224.0524865217392</v>
      </c>
      <c r="BR10" s="278">
        <f>AVERAGE(BS10:CD10)</f>
        <v>1373.2826598035147</v>
      </c>
      <c r="BS10" s="278">
        <v>1456.321472105263</v>
      </c>
      <c r="BT10" s="278">
        <v>1324.8628399999996</v>
      </c>
      <c r="BU10" s="278">
        <v>1112.2504523809528</v>
      </c>
      <c r="BV10" s="278">
        <v>1046.9343119047621</v>
      </c>
      <c r="BW10" s="278">
        <v>1259.4739068421056</v>
      </c>
      <c r="BX10" s="278">
        <v>1269.3891577272727</v>
      </c>
      <c r="BY10" s="278">
        <v>1260.8018318181817</v>
      </c>
      <c r="BZ10" s="278">
        <v>1277.1683581818181</v>
      </c>
      <c r="CA10" s="278">
        <v>1506.9827181818184</v>
      </c>
      <c r="CB10" s="278">
        <v>1452.50458</v>
      </c>
      <c r="CC10" s="278">
        <v>1535.3070485000003</v>
      </c>
      <c r="CD10" s="14">
        <v>1977.3952400000005</v>
      </c>
      <c r="CE10" s="278">
        <f>AVERAGE(CF10:CQ10)</f>
        <v>2077.9123127682747</v>
      </c>
      <c r="CF10" s="278">
        <v>2330.8737619999997</v>
      </c>
      <c r="CG10" s="278">
        <v>2214.426141052631</v>
      </c>
      <c r="CH10" s="278">
        <v>1965.9278489999999</v>
      </c>
      <c r="CI10" s="278">
        <v>1824.923789047619</v>
      </c>
      <c r="CJ10" s="278">
        <v>1747.6451645</v>
      </c>
      <c r="CK10" s="278">
        <v>1723.3443790909089</v>
      </c>
      <c r="CL10" s="278">
        <v>1901.0754433333334</v>
      </c>
      <c r="CM10" s="278">
        <v>1926.7726318181815</v>
      </c>
      <c r="CN10" s="278">
        <v>2144.2831613636363</v>
      </c>
      <c r="CO10" s="278">
        <v>2237.9456038095245</v>
      </c>
      <c r="CP10" s="278">
        <v>2268.6959204761906</v>
      </c>
      <c r="CQ10" s="14">
        <v>2649.0339077272729</v>
      </c>
      <c r="CR10" s="278">
        <f>AVERAGE(CS10:DD10)</f>
        <v>2740.8103177771641</v>
      </c>
      <c r="CS10" s="278">
        <v>2567.0551026315793</v>
      </c>
      <c r="CT10" s="278">
        <v>2200.1020352631581</v>
      </c>
      <c r="CU10" s="278">
        <v>2424.4664353835001</v>
      </c>
      <c r="CV10" s="278">
        <v>2673.0132934999997</v>
      </c>
      <c r="CW10" s="278">
        <v>2543.4651645454546</v>
      </c>
      <c r="CX10" s="278">
        <v>2509.7723604761909</v>
      </c>
      <c r="CY10" s="278">
        <v>2646.4443188122723</v>
      </c>
      <c r="CZ10" s="278">
        <v>2751.996799090909</v>
      </c>
      <c r="DA10" s="278">
        <v>2861.2880595000006</v>
      </c>
      <c r="DB10" s="278">
        <v>2864.546608636364</v>
      </c>
      <c r="DC10" s="278">
        <v>3173.5440680952379</v>
      </c>
      <c r="DD10" s="14">
        <v>3674.0295673913001</v>
      </c>
    </row>
    <row r="11" spans="1:108" s="131" customFormat="1" ht="12.75" customHeight="1">
      <c r="A11" s="753" t="s">
        <v>3097</v>
      </c>
      <c r="B11" s="278">
        <f>AVERAGE(C11:D11)</f>
        <v>388.94043262845844</v>
      </c>
      <c r="C11" s="278">
        <v>387.92756090909091</v>
      </c>
      <c r="D11" s="14">
        <v>389.95330434782602</v>
      </c>
      <c r="E11" s="278">
        <f>AVERAGE(F11:Q11)</f>
        <v>397.56947012054025</v>
      </c>
      <c r="F11" s="278">
        <v>382.46657555555566</v>
      </c>
      <c r="G11" s="278">
        <v>378.87963999999994</v>
      </c>
      <c r="H11" s="278">
        <v>340.40352050000007</v>
      </c>
      <c r="I11" s="278">
        <v>350.87316500000009</v>
      </c>
      <c r="J11" s="278">
        <v>351.58802900000012</v>
      </c>
      <c r="K11" s="278">
        <v>375.62002272727273</v>
      </c>
      <c r="L11" s="278">
        <v>413.47986190476172</v>
      </c>
      <c r="M11" s="278">
        <v>455.07992130434764</v>
      </c>
      <c r="N11" s="278">
        <v>466.84705954545461</v>
      </c>
      <c r="O11" s="278">
        <v>416.49882999999971</v>
      </c>
      <c r="P11" s="278">
        <v>422.65859590909076</v>
      </c>
      <c r="Q11" s="14">
        <v>416.43842000000012</v>
      </c>
      <c r="R11" s="278">
        <f>AVERAGE(S11:AD11)</f>
        <v>300.35924429009822</v>
      </c>
      <c r="S11" s="278">
        <v>409.8965614285716</v>
      </c>
      <c r="T11" s="278">
        <v>416.30207200000001</v>
      </c>
      <c r="U11" s="278">
        <v>448.50375650000001</v>
      </c>
      <c r="V11" s="278">
        <v>434.97662952380955</v>
      </c>
      <c r="W11" s="278">
        <v>415.95013300000005</v>
      </c>
      <c r="X11" s="278">
        <v>313.30596136363636</v>
      </c>
      <c r="Y11" s="278">
        <v>184.8845740909091</v>
      </c>
      <c r="Z11" s="278">
        <v>185.83078545454543</v>
      </c>
      <c r="AA11" s="278">
        <v>194.52014428571437</v>
      </c>
      <c r="AB11" s="278">
        <v>187.51858565217387</v>
      </c>
      <c r="AC11" s="278">
        <v>201.49756954545447</v>
      </c>
      <c r="AD11" s="14">
        <v>211.1241586363636</v>
      </c>
      <c r="AE11" s="278">
        <f>AVERAGE(AF11:AQ11)</f>
        <v>261.73991305981764</v>
      </c>
      <c r="AF11" s="278">
        <v>219.22844047619046</v>
      </c>
      <c r="AG11" s="278">
        <v>232.54240789473695</v>
      </c>
      <c r="AH11" s="278">
        <v>238.72507380952374</v>
      </c>
      <c r="AI11" s="278">
        <v>252.3524331818181</v>
      </c>
      <c r="AJ11" s="278">
        <v>260.19467750000001</v>
      </c>
      <c r="AK11" s="278">
        <v>261.55271636363636</v>
      </c>
      <c r="AL11" s="278">
        <v>256.15945043478257</v>
      </c>
      <c r="AM11" s="278">
        <v>260.35008590909092</v>
      </c>
      <c r="AN11" s="278">
        <v>278.42208150000005</v>
      </c>
      <c r="AO11" s="278">
        <v>278.09848304347821</v>
      </c>
      <c r="AP11" s="278">
        <v>297.63522095238091</v>
      </c>
      <c r="AQ11" s="14">
        <v>305.61788565217392</v>
      </c>
      <c r="AR11" s="278">
        <f>AVERAGE(AS11:BD11)</f>
        <v>350.81822328246631</v>
      </c>
      <c r="AS11" s="278">
        <v>321.13408043478262</v>
      </c>
      <c r="AT11" s="278">
        <v>330.31508421052627</v>
      </c>
      <c r="AU11" s="278">
        <v>328.76516190476178</v>
      </c>
      <c r="AV11" s="278">
        <v>323.51684590909093</v>
      </c>
      <c r="AW11" s="278">
        <v>328.66076650000002</v>
      </c>
      <c r="AX11" s="278">
        <v>330.87022260869577</v>
      </c>
      <c r="AY11" s="278">
        <v>325.35645695652164</v>
      </c>
      <c r="AZ11" s="278">
        <v>346.30083500000001</v>
      </c>
      <c r="BA11" s="278">
        <v>366.04539043478246</v>
      </c>
      <c r="BB11" s="278">
        <v>387.92577913043459</v>
      </c>
      <c r="BC11" s="278">
        <v>401.55344150000002</v>
      </c>
      <c r="BD11" s="14">
        <v>419.37461479999985</v>
      </c>
      <c r="BE11" s="278">
        <f>AVERAGE(BF11:BQ11)</f>
        <v>533.52673032766586</v>
      </c>
      <c r="BF11" s="278">
        <v>445.22304199999991</v>
      </c>
      <c r="BG11" s="278">
        <v>457.82387949999992</v>
      </c>
      <c r="BH11" s="278">
        <v>462.71370000000013</v>
      </c>
      <c r="BI11" s="278">
        <v>464.36647909090908</v>
      </c>
      <c r="BJ11" s="278">
        <v>497.86709055555559</v>
      </c>
      <c r="BK11" s="278">
        <v>503.1732045454545</v>
      </c>
      <c r="BL11" s="278">
        <v>516.62167391304354</v>
      </c>
      <c r="BM11" s="278">
        <v>555.49495333333311</v>
      </c>
      <c r="BN11" s="278">
        <v>591.8333645454544</v>
      </c>
      <c r="BO11" s="278">
        <v>607.57291190476212</v>
      </c>
      <c r="BP11" s="278">
        <v>634.83982149999986</v>
      </c>
      <c r="BQ11" s="14">
        <v>664.79064304347821</v>
      </c>
      <c r="BR11" s="278">
        <f>AVERAGE(BS11:CD11)</f>
        <v>869.15802797514414</v>
      </c>
      <c r="BS11" s="278">
        <v>723.30769421052617</v>
      </c>
      <c r="BT11" s="278">
        <v>739.82862368421036</v>
      </c>
      <c r="BU11" s="278">
        <v>703.88712857142855</v>
      </c>
      <c r="BV11" s="278">
        <v>653.04369809523814</v>
      </c>
      <c r="BW11" s="278">
        <v>801.94810842105232</v>
      </c>
      <c r="BX11" s="278">
        <v>831.28689090909108</v>
      </c>
      <c r="BY11" s="278">
        <v>887.41198636363617</v>
      </c>
      <c r="BZ11" s="278">
        <v>912.9054359090909</v>
      </c>
      <c r="CA11" s="278">
        <v>968.43818590909098</v>
      </c>
      <c r="CB11" s="278">
        <v>1039.5432004761903</v>
      </c>
      <c r="CC11" s="278">
        <v>1068.1377474999999</v>
      </c>
      <c r="CD11" s="14">
        <v>1100.1576356521741</v>
      </c>
      <c r="CE11" s="278">
        <f>AVERAGE(CF11:CQ11)</f>
        <v>1366.7096306022822</v>
      </c>
      <c r="CF11" s="278">
        <v>1154.8022655000002</v>
      </c>
      <c r="CG11" s="278">
        <v>1110.6410068421055</v>
      </c>
      <c r="CH11" s="278">
        <v>1170.0326279999999</v>
      </c>
      <c r="CI11" s="278">
        <v>1268.4456809523808</v>
      </c>
      <c r="CJ11" s="278">
        <v>1352.1209904999998</v>
      </c>
      <c r="CK11" s="278">
        <v>1351.649551818181</v>
      </c>
      <c r="CL11" s="278">
        <v>1384.1851861904768</v>
      </c>
      <c r="CM11" s="278">
        <v>1421.472837727272</v>
      </c>
      <c r="CN11" s="278">
        <v>1460.196523636364</v>
      </c>
      <c r="CO11" s="278">
        <v>1561.2572995238095</v>
      </c>
      <c r="CP11" s="278">
        <v>1606.5631338095238</v>
      </c>
      <c r="CQ11" s="14">
        <v>1559.1484627272725</v>
      </c>
      <c r="CR11" s="278">
        <f>AVERAGE(CS11:DD11)</f>
        <v>1779.3820143995715</v>
      </c>
      <c r="CS11" s="278">
        <v>1520.4647778947369</v>
      </c>
      <c r="CT11" s="278">
        <v>1480.3572878947371</v>
      </c>
      <c r="CU11" s="278">
        <v>1640.9230021999995</v>
      </c>
      <c r="CV11" s="278">
        <v>1659.01143</v>
      </c>
      <c r="CW11" s="278">
        <v>1606.6499722727269</v>
      </c>
      <c r="CX11" s="278">
        <v>1652.3522247619053</v>
      </c>
      <c r="CY11" s="278">
        <v>1779.9547190454548</v>
      </c>
      <c r="CZ11" s="278">
        <v>1949.9309931818179</v>
      </c>
      <c r="DA11" s="278">
        <v>2041.7415575000005</v>
      </c>
      <c r="DB11" s="278">
        <v>2041.0928749999994</v>
      </c>
      <c r="DC11" s="278">
        <v>2007.4663800000001</v>
      </c>
      <c r="DD11" s="14">
        <v>1972.6389530434781</v>
      </c>
    </row>
    <row r="12" spans="1:108" s="131" customFormat="1" ht="12.75" customHeight="1" thickBot="1">
      <c r="A12" s="752" t="s">
        <v>3098</v>
      </c>
      <c r="B12" s="279">
        <f>AVERAGE(C12:D12)</f>
        <v>-10.217130766798423</v>
      </c>
      <c r="C12" s="280">
        <v>-9.148057272727268</v>
      </c>
      <c r="D12" s="87">
        <v>-11.286204260869578</v>
      </c>
      <c r="E12" s="279">
        <f>AVERAGE(F12:Q12)</f>
        <v>51.322184410753493</v>
      </c>
      <c r="F12" s="280">
        <v>35.209334999999996</v>
      </c>
      <c r="G12" s="280">
        <v>-2.8070004761904759</v>
      </c>
      <c r="H12" s="280">
        <v>41.511254499999993</v>
      </c>
      <c r="I12" s="280">
        <v>43.652046999999996</v>
      </c>
      <c r="J12" s="280">
        <v>34.936162500000002</v>
      </c>
      <c r="K12" s="280">
        <v>75.579534545454536</v>
      </c>
      <c r="L12" s="280">
        <v>124.54698952380951</v>
      </c>
      <c r="M12" s="280">
        <v>92.130262608695659</v>
      </c>
      <c r="N12" s="280">
        <v>47.036404090909087</v>
      </c>
      <c r="O12" s="280">
        <v>46.838355</v>
      </c>
      <c r="P12" s="280">
        <v>40.78058590909091</v>
      </c>
      <c r="Q12" s="87">
        <v>36.452282727272724</v>
      </c>
      <c r="R12" s="279">
        <f>AVERAGE(S12:AD12)</f>
        <v>68.87622983327843</v>
      </c>
      <c r="S12" s="280">
        <v>77.883603333333326</v>
      </c>
      <c r="T12" s="280">
        <v>61.3624285</v>
      </c>
      <c r="U12" s="280">
        <v>108.77200500000001</v>
      </c>
      <c r="V12" s="280">
        <v>49.312876666666668</v>
      </c>
      <c r="W12" s="280">
        <v>78.667990000000003</v>
      </c>
      <c r="X12" s="280">
        <v>53.940809545454542</v>
      </c>
      <c r="Y12" s="280">
        <v>47.778337272727271</v>
      </c>
      <c r="Z12" s="280">
        <v>47.305919999999993</v>
      </c>
      <c r="AA12" s="280">
        <v>60.255543333333328</v>
      </c>
      <c r="AB12" s="280">
        <v>63.592104347826073</v>
      </c>
      <c r="AC12" s="280">
        <v>106.30070045454545</v>
      </c>
      <c r="AD12" s="87">
        <v>71.342439545454539</v>
      </c>
      <c r="AE12" s="279">
        <f>AVERAGE(AF12:AQ12)</f>
        <v>142.9294687869245</v>
      </c>
      <c r="AF12" s="280">
        <v>76.585360476190488</v>
      </c>
      <c r="AG12" s="280">
        <v>132.65725526315788</v>
      </c>
      <c r="AH12" s="280">
        <v>126.09914809523809</v>
      </c>
      <c r="AI12" s="280">
        <v>49.574981818181818</v>
      </c>
      <c r="AJ12" s="280">
        <v>91.760810499999991</v>
      </c>
      <c r="AK12" s="280">
        <v>173.58243136363637</v>
      </c>
      <c r="AL12" s="280">
        <v>137.02207869565217</v>
      </c>
      <c r="AM12" s="280">
        <v>93.757515909090884</v>
      </c>
      <c r="AN12" s="280">
        <v>101.16561149999997</v>
      </c>
      <c r="AO12" s="280">
        <v>198.26666347826085</v>
      </c>
      <c r="AP12" s="280">
        <v>249.645090952381</v>
      </c>
      <c r="AQ12" s="87">
        <v>285.03667739130441</v>
      </c>
      <c r="AR12" s="279">
        <f>AVERAGE(AS12:BD12)</f>
        <v>176.91612973003771</v>
      </c>
      <c r="AS12" s="280">
        <v>292.71328043478263</v>
      </c>
      <c r="AT12" s="280">
        <v>217.16024947368425</v>
      </c>
      <c r="AU12" s="280">
        <v>173.08695095238096</v>
      </c>
      <c r="AV12" s="280">
        <v>123.07877954545454</v>
      </c>
      <c r="AW12" s="280">
        <v>127.06872850000001</v>
      </c>
      <c r="AX12" s="280">
        <v>120.22286130434786</v>
      </c>
      <c r="AY12" s="280">
        <v>109.0292108695652</v>
      </c>
      <c r="AZ12" s="280">
        <v>118.75060954545451</v>
      </c>
      <c r="BA12" s="280">
        <v>147.26971260869567</v>
      </c>
      <c r="BB12" s="280">
        <v>156.57734782608694</v>
      </c>
      <c r="BC12" s="280">
        <v>250.7215185</v>
      </c>
      <c r="BD12" s="87">
        <v>287.31430720000003</v>
      </c>
      <c r="BE12" s="279">
        <f>AVERAGE(BF12:BQ12)</f>
        <v>287.76313347758122</v>
      </c>
      <c r="BF12" s="280">
        <v>380.042959</v>
      </c>
      <c r="BG12" s="280">
        <v>308.80912550000005</v>
      </c>
      <c r="BH12" s="280">
        <v>206.78893380952383</v>
      </c>
      <c r="BI12" s="280">
        <v>196.99704863636364</v>
      </c>
      <c r="BJ12" s="280">
        <v>176.77397388888886</v>
      </c>
      <c r="BK12" s="280">
        <v>113.75504909090907</v>
      </c>
      <c r="BL12" s="280">
        <v>190.24134130434783</v>
      </c>
      <c r="BM12" s="280">
        <v>230.04539190476197</v>
      </c>
      <c r="BN12" s="280">
        <v>243.32759454545453</v>
      </c>
      <c r="BO12" s="280">
        <v>307.31216333333339</v>
      </c>
      <c r="BP12" s="280">
        <v>539.80217549999998</v>
      </c>
      <c r="BQ12" s="87">
        <v>559.26184521739128</v>
      </c>
      <c r="BR12" s="279">
        <f>AVERAGE(BS12:CD12)</f>
        <v>504.12463218015313</v>
      </c>
      <c r="BS12" s="280">
        <v>733.01377789473668</v>
      </c>
      <c r="BT12" s="280">
        <v>585.03421947368406</v>
      </c>
      <c r="BU12" s="280">
        <v>408.36332380952376</v>
      </c>
      <c r="BV12" s="280">
        <v>393.89061142857145</v>
      </c>
      <c r="BW12" s="280">
        <v>457.52579736842097</v>
      </c>
      <c r="BX12" s="280">
        <v>438.10226772727265</v>
      </c>
      <c r="BY12" s="280">
        <v>373.38984409090909</v>
      </c>
      <c r="BZ12" s="280">
        <v>364.26292363636378</v>
      </c>
      <c r="CA12" s="280">
        <v>538.54453227272722</v>
      </c>
      <c r="CB12" s="280">
        <v>412.9613842857143</v>
      </c>
      <c r="CC12" s="280">
        <v>467.16930199999996</v>
      </c>
      <c r="CD12" s="87">
        <v>877.23760217391316</v>
      </c>
      <c r="CE12" s="279">
        <f>AVERAGE(CF12:CQ12)</f>
        <v>711.20268288907891</v>
      </c>
      <c r="CF12" s="280">
        <v>1176.0714980000002</v>
      </c>
      <c r="CG12" s="280">
        <v>1103.7851368421052</v>
      </c>
      <c r="CH12" s="280">
        <v>795.89522199999999</v>
      </c>
      <c r="CI12" s="280">
        <v>556.478109047619</v>
      </c>
      <c r="CJ12" s="280">
        <v>395.52417299999996</v>
      </c>
      <c r="CK12" s="280">
        <v>371.69483000000002</v>
      </c>
      <c r="CL12" s="280">
        <v>516.8902580952381</v>
      </c>
      <c r="CM12" s="280">
        <v>505.29979409090902</v>
      </c>
      <c r="CN12" s="280">
        <v>684.08663727272733</v>
      </c>
      <c r="CO12" s="280">
        <v>676.68830333333347</v>
      </c>
      <c r="CP12" s="280">
        <v>662.13278571428566</v>
      </c>
      <c r="CQ12" s="87">
        <v>1089.8854472727276</v>
      </c>
      <c r="CR12" s="279">
        <f>AVERAGE(CS12:DD12)</f>
        <v>961.42830390669803</v>
      </c>
      <c r="CS12" s="280">
        <v>1046.5903226315788</v>
      </c>
      <c r="CT12" s="280">
        <v>719.74474894736852</v>
      </c>
      <c r="CU12" s="280">
        <v>783.54343383349965</v>
      </c>
      <c r="CV12" s="280">
        <v>1014.0018634999997</v>
      </c>
      <c r="CW12" s="280">
        <v>936.8151922727277</v>
      </c>
      <c r="CX12" s="280">
        <v>857.4201338095238</v>
      </c>
      <c r="CY12" s="280">
        <v>866.48960249409083</v>
      </c>
      <c r="CZ12" s="280">
        <v>802.06580636363651</v>
      </c>
      <c r="DA12" s="280">
        <v>819.54650249999997</v>
      </c>
      <c r="DB12" s="280">
        <v>823.45373499999982</v>
      </c>
      <c r="DC12" s="280">
        <v>1166.0776885714288</v>
      </c>
      <c r="DD12" s="87">
        <v>1701.3906169565216</v>
      </c>
    </row>
    <row r="13" spans="1:108" s="131" customFormat="1" ht="5.0999999999999996" customHeight="1">
      <c r="A13" s="281"/>
    </row>
    <row r="14" spans="1:108" s="131" customFormat="1" ht="12.75" customHeight="1">
      <c r="A14" s="754" t="s">
        <v>3099</v>
      </c>
    </row>
  </sheetData>
  <mergeCells count="18">
    <mergeCell ref="BR6:BR7"/>
    <mergeCell ref="BS6:CD6"/>
    <mergeCell ref="CF6:CQ6"/>
    <mergeCell ref="CR6:CR7"/>
    <mergeCell ref="CS6:DD6"/>
    <mergeCell ref="B6:B7"/>
    <mergeCell ref="C6:D6"/>
    <mergeCell ref="E6:E7"/>
    <mergeCell ref="CE6:CE7"/>
    <mergeCell ref="F6:Q6"/>
    <mergeCell ref="R6:R7"/>
    <mergeCell ref="S6:AD6"/>
    <mergeCell ref="AE6:AE7"/>
    <mergeCell ref="AF6:AQ6"/>
    <mergeCell ref="AR6:AR7"/>
    <mergeCell ref="AS6:BD6"/>
    <mergeCell ref="BE6:BE7"/>
    <mergeCell ref="BF6:BQ6"/>
  </mergeCells>
  <hyperlinks>
    <hyperlink ref="A1" location="'Table of contents'!A1" display="вернуться на заглавную стр. (содержание)"/>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16"/>
  <sheetViews>
    <sheetView zoomScale="80" zoomScaleNormal="80" workbookViewId="0">
      <pane xSplit="1" topLeftCell="B1" activePane="topRight" state="frozen"/>
      <selection pane="topRight"/>
    </sheetView>
  </sheetViews>
  <sheetFormatPr defaultRowHeight="15"/>
  <cols>
    <col min="1" max="1" width="45.85546875" style="34" customWidth="1"/>
    <col min="2" max="16384" width="9.140625" style="34"/>
  </cols>
  <sheetData>
    <row r="1" spans="1:119" ht="15" customHeight="1">
      <c r="A1" s="649" t="s">
        <v>2688</v>
      </c>
    </row>
    <row r="2" spans="1:119" ht="5.0999999999999996" customHeight="1">
      <c r="A2" s="65"/>
    </row>
    <row r="3" spans="1:119" s="211" customFormat="1" ht="18.75" customHeight="1">
      <c r="A3" s="210" t="s">
        <v>3834</v>
      </c>
    </row>
    <row r="4" spans="1:119" s="131" customFormat="1" ht="5.0999999999999996" customHeight="1" thickBot="1">
      <c r="A4" s="284"/>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row>
    <row r="5" spans="1:119" s="131" customFormat="1" ht="17.100000000000001" customHeight="1">
      <c r="A5" s="732"/>
      <c r="B5" s="1076">
        <v>1998</v>
      </c>
      <c r="C5" s="1076">
        <v>1999</v>
      </c>
      <c r="D5" s="1078">
        <v>1999</v>
      </c>
      <c r="E5" s="1078"/>
      <c r="F5" s="1078"/>
      <c r="G5" s="1078"/>
      <c r="H5" s="1078"/>
      <c r="I5" s="1078"/>
      <c r="J5" s="1078"/>
      <c r="K5" s="1078"/>
      <c r="L5" s="1078"/>
      <c r="M5" s="1078"/>
      <c r="N5" s="1078"/>
      <c r="O5" s="1069"/>
      <c r="P5" s="1076">
        <v>2000</v>
      </c>
      <c r="Q5" s="1078">
        <v>2000</v>
      </c>
      <c r="R5" s="1078"/>
      <c r="S5" s="1078"/>
      <c r="T5" s="1078"/>
      <c r="U5" s="1078"/>
      <c r="V5" s="1078"/>
      <c r="W5" s="1078"/>
      <c r="X5" s="1078"/>
      <c r="Y5" s="1078"/>
      <c r="Z5" s="1078"/>
      <c r="AA5" s="1078"/>
      <c r="AB5" s="1069"/>
      <c r="AC5" s="1076">
        <v>2001</v>
      </c>
      <c r="AD5" s="1078">
        <v>2001</v>
      </c>
      <c r="AE5" s="1078"/>
      <c r="AF5" s="1078"/>
      <c r="AG5" s="1078"/>
      <c r="AH5" s="1078"/>
      <c r="AI5" s="1078"/>
      <c r="AJ5" s="1078"/>
      <c r="AK5" s="1078"/>
      <c r="AL5" s="1078"/>
      <c r="AM5" s="1078"/>
      <c r="AN5" s="1078"/>
      <c r="AO5" s="1069"/>
      <c r="AP5" s="1076">
        <v>2002</v>
      </c>
      <c r="AQ5" s="1078">
        <v>2002</v>
      </c>
      <c r="AR5" s="1078"/>
      <c r="AS5" s="1078"/>
      <c r="AT5" s="1078"/>
      <c r="AU5" s="1078"/>
      <c r="AV5" s="1078"/>
      <c r="AW5" s="1078"/>
      <c r="AX5" s="1078"/>
      <c r="AY5" s="1078"/>
      <c r="AZ5" s="1078"/>
      <c r="BA5" s="1078"/>
      <c r="BB5" s="1069"/>
      <c r="BC5" s="1076">
        <v>2003</v>
      </c>
      <c r="BD5" s="1078">
        <v>2003</v>
      </c>
      <c r="BE5" s="1078"/>
      <c r="BF5" s="1078"/>
      <c r="BG5" s="1078"/>
      <c r="BH5" s="1078"/>
      <c r="BI5" s="1078"/>
      <c r="BJ5" s="1078"/>
      <c r="BK5" s="1078"/>
      <c r="BL5" s="1078"/>
      <c r="BM5" s="1078"/>
      <c r="BN5" s="1078"/>
      <c r="BO5" s="1069"/>
      <c r="BP5" s="1079">
        <v>2004</v>
      </c>
      <c r="BQ5" s="1078">
        <v>2004</v>
      </c>
      <c r="BR5" s="1078"/>
      <c r="BS5" s="1078"/>
      <c r="BT5" s="1078"/>
      <c r="BU5" s="1078"/>
      <c r="BV5" s="1078"/>
      <c r="BW5" s="1078"/>
      <c r="BX5" s="1078"/>
      <c r="BY5" s="1078"/>
      <c r="BZ5" s="1078"/>
      <c r="CA5" s="1078"/>
      <c r="CB5" s="1069"/>
      <c r="CC5" s="1076">
        <v>2005</v>
      </c>
      <c r="CD5" s="1078">
        <v>2005</v>
      </c>
      <c r="CE5" s="1078"/>
      <c r="CF5" s="1078"/>
      <c r="CG5" s="1078"/>
      <c r="CH5" s="1078"/>
      <c r="CI5" s="1078"/>
      <c r="CJ5" s="1078"/>
      <c r="CK5" s="1078"/>
      <c r="CL5" s="1078"/>
      <c r="CM5" s="1078"/>
      <c r="CN5" s="1078"/>
      <c r="CO5" s="1069"/>
      <c r="CP5" s="1076">
        <v>2006</v>
      </c>
      <c r="CQ5" s="1078">
        <v>2006</v>
      </c>
      <c r="CR5" s="1078"/>
      <c r="CS5" s="1078"/>
      <c r="CT5" s="1078"/>
      <c r="CU5" s="1078"/>
      <c r="CV5" s="1078"/>
      <c r="CW5" s="1078"/>
      <c r="CX5" s="1078"/>
      <c r="CY5" s="1078"/>
      <c r="CZ5" s="1078"/>
      <c r="DA5" s="1078"/>
      <c r="DB5" s="1069"/>
      <c r="DC5" s="1076">
        <v>2007</v>
      </c>
      <c r="DD5" s="1078">
        <v>2007</v>
      </c>
      <c r="DE5" s="1078"/>
      <c r="DF5" s="1078"/>
      <c r="DG5" s="1078"/>
      <c r="DH5" s="1078"/>
      <c r="DI5" s="1078"/>
      <c r="DJ5" s="1078"/>
      <c r="DK5" s="1078"/>
      <c r="DL5" s="1078"/>
      <c r="DM5" s="1078"/>
      <c r="DN5" s="1078"/>
      <c r="DO5" s="1069"/>
    </row>
    <row r="6" spans="1:119" s="131" customFormat="1" ht="17.100000000000001" customHeight="1" thickBot="1">
      <c r="A6" s="733"/>
      <c r="B6" s="1077"/>
      <c r="C6" s="1077"/>
      <c r="D6" s="673" t="s">
        <v>2646</v>
      </c>
      <c r="E6" s="673" t="s">
        <v>2647</v>
      </c>
      <c r="F6" s="673" t="s">
        <v>2648</v>
      </c>
      <c r="G6" s="673" t="s">
        <v>2649</v>
      </c>
      <c r="H6" s="673" t="s">
        <v>2650</v>
      </c>
      <c r="I6" s="673" t="s">
        <v>2651</v>
      </c>
      <c r="J6" s="673" t="s">
        <v>2652</v>
      </c>
      <c r="K6" s="673" t="s">
        <v>2653</v>
      </c>
      <c r="L6" s="673" t="s">
        <v>2654</v>
      </c>
      <c r="M6" s="673" t="s">
        <v>2655</v>
      </c>
      <c r="N6" s="673" t="s">
        <v>2656</v>
      </c>
      <c r="O6" s="673" t="s">
        <v>2657</v>
      </c>
      <c r="P6" s="1077"/>
      <c r="Q6" s="673" t="s">
        <v>2646</v>
      </c>
      <c r="R6" s="673" t="s">
        <v>2647</v>
      </c>
      <c r="S6" s="673" t="s">
        <v>2648</v>
      </c>
      <c r="T6" s="673" t="s">
        <v>2649</v>
      </c>
      <c r="U6" s="673" t="s">
        <v>2650</v>
      </c>
      <c r="V6" s="673" t="s">
        <v>2651</v>
      </c>
      <c r="W6" s="673" t="s">
        <v>2652</v>
      </c>
      <c r="X6" s="673" t="s">
        <v>2653</v>
      </c>
      <c r="Y6" s="673" t="s">
        <v>2654</v>
      </c>
      <c r="Z6" s="673" t="s">
        <v>2655</v>
      </c>
      <c r="AA6" s="673" t="s">
        <v>2656</v>
      </c>
      <c r="AB6" s="673" t="s">
        <v>2657</v>
      </c>
      <c r="AC6" s="1077"/>
      <c r="AD6" s="673" t="s">
        <v>2646</v>
      </c>
      <c r="AE6" s="673" t="s">
        <v>2647</v>
      </c>
      <c r="AF6" s="673" t="s">
        <v>2648</v>
      </c>
      <c r="AG6" s="673" t="s">
        <v>2649</v>
      </c>
      <c r="AH6" s="673" t="s">
        <v>2650</v>
      </c>
      <c r="AI6" s="673" t="s">
        <v>2651</v>
      </c>
      <c r="AJ6" s="673" t="s">
        <v>2652</v>
      </c>
      <c r="AK6" s="673" t="s">
        <v>2653</v>
      </c>
      <c r="AL6" s="673" t="s">
        <v>2654</v>
      </c>
      <c r="AM6" s="673" t="s">
        <v>2655</v>
      </c>
      <c r="AN6" s="673" t="s">
        <v>2656</v>
      </c>
      <c r="AO6" s="673" t="s">
        <v>2657</v>
      </c>
      <c r="AP6" s="1077"/>
      <c r="AQ6" s="673" t="s">
        <v>2646</v>
      </c>
      <c r="AR6" s="673" t="s">
        <v>2647</v>
      </c>
      <c r="AS6" s="673" t="s">
        <v>2648</v>
      </c>
      <c r="AT6" s="673" t="s">
        <v>2649</v>
      </c>
      <c r="AU6" s="673" t="s">
        <v>2650</v>
      </c>
      <c r="AV6" s="673" t="s">
        <v>2651</v>
      </c>
      <c r="AW6" s="673" t="s">
        <v>2652</v>
      </c>
      <c r="AX6" s="673" t="s">
        <v>2653</v>
      </c>
      <c r="AY6" s="673" t="s">
        <v>2654</v>
      </c>
      <c r="AZ6" s="673" t="s">
        <v>2655</v>
      </c>
      <c r="BA6" s="673" t="s">
        <v>2656</v>
      </c>
      <c r="BB6" s="673" t="s">
        <v>2657</v>
      </c>
      <c r="BC6" s="1077"/>
      <c r="BD6" s="673" t="s">
        <v>2646</v>
      </c>
      <c r="BE6" s="673" t="s">
        <v>2647</v>
      </c>
      <c r="BF6" s="673" t="s">
        <v>2648</v>
      </c>
      <c r="BG6" s="673" t="s">
        <v>2649</v>
      </c>
      <c r="BH6" s="673" t="s">
        <v>2650</v>
      </c>
      <c r="BI6" s="673" t="s">
        <v>2651</v>
      </c>
      <c r="BJ6" s="673" t="s">
        <v>2652</v>
      </c>
      <c r="BK6" s="673" t="s">
        <v>2653</v>
      </c>
      <c r="BL6" s="673" t="s">
        <v>2654</v>
      </c>
      <c r="BM6" s="673" t="s">
        <v>2655</v>
      </c>
      <c r="BN6" s="673" t="s">
        <v>2656</v>
      </c>
      <c r="BO6" s="673" t="s">
        <v>2657</v>
      </c>
      <c r="BP6" s="1080"/>
      <c r="BQ6" s="673" t="s">
        <v>2646</v>
      </c>
      <c r="BR6" s="673" t="s">
        <v>2647</v>
      </c>
      <c r="BS6" s="673" t="s">
        <v>2648</v>
      </c>
      <c r="BT6" s="673" t="s">
        <v>2649</v>
      </c>
      <c r="BU6" s="673" t="s">
        <v>2650</v>
      </c>
      <c r="BV6" s="673" t="s">
        <v>2651</v>
      </c>
      <c r="BW6" s="673" t="s">
        <v>2652</v>
      </c>
      <c r="BX6" s="673" t="s">
        <v>2653</v>
      </c>
      <c r="BY6" s="673" t="s">
        <v>2654</v>
      </c>
      <c r="BZ6" s="673" t="s">
        <v>2655</v>
      </c>
      <c r="CA6" s="673" t="s">
        <v>2656</v>
      </c>
      <c r="CB6" s="673" t="s">
        <v>2657</v>
      </c>
      <c r="CC6" s="1068"/>
      <c r="CD6" s="673" t="s">
        <v>2646</v>
      </c>
      <c r="CE6" s="673" t="s">
        <v>2647</v>
      </c>
      <c r="CF6" s="673" t="s">
        <v>2648</v>
      </c>
      <c r="CG6" s="673" t="s">
        <v>2649</v>
      </c>
      <c r="CH6" s="673" t="s">
        <v>2650</v>
      </c>
      <c r="CI6" s="673" t="s">
        <v>2651</v>
      </c>
      <c r="CJ6" s="673" t="s">
        <v>2652</v>
      </c>
      <c r="CK6" s="673" t="s">
        <v>2653</v>
      </c>
      <c r="CL6" s="673" t="s">
        <v>2654</v>
      </c>
      <c r="CM6" s="673" t="s">
        <v>2655</v>
      </c>
      <c r="CN6" s="673" t="s">
        <v>2656</v>
      </c>
      <c r="CO6" s="673" t="s">
        <v>2657</v>
      </c>
      <c r="CP6" s="1068"/>
      <c r="CQ6" s="673" t="s">
        <v>2646</v>
      </c>
      <c r="CR6" s="673" t="s">
        <v>2647</v>
      </c>
      <c r="CS6" s="673" t="s">
        <v>2648</v>
      </c>
      <c r="CT6" s="673" t="s">
        <v>2649</v>
      </c>
      <c r="CU6" s="673" t="s">
        <v>2650</v>
      </c>
      <c r="CV6" s="673" t="s">
        <v>2651</v>
      </c>
      <c r="CW6" s="673" t="s">
        <v>2652</v>
      </c>
      <c r="CX6" s="673" t="s">
        <v>2653</v>
      </c>
      <c r="CY6" s="673" t="s">
        <v>2654</v>
      </c>
      <c r="CZ6" s="673" t="s">
        <v>2655</v>
      </c>
      <c r="DA6" s="673" t="s">
        <v>2656</v>
      </c>
      <c r="DB6" s="673" t="s">
        <v>2657</v>
      </c>
      <c r="DC6" s="1068"/>
      <c r="DD6" s="673" t="s">
        <v>2646</v>
      </c>
      <c r="DE6" s="673" t="s">
        <v>2647</v>
      </c>
      <c r="DF6" s="673" t="s">
        <v>2648</v>
      </c>
      <c r="DG6" s="673" t="s">
        <v>2649</v>
      </c>
      <c r="DH6" s="673" t="s">
        <v>2650</v>
      </c>
      <c r="DI6" s="673" t="s">
        <v>2651</v>
      </c>
      <c r="DJ6" s="673" t="s">
        <v>2652</v>
      </c>
      <c r="DK6" s="673" t="s">
        <v>2653</v>
      </c>
      <c r="DL6" s="673" t="s">
        <v>2654</v>
      </c>
      <c r="DM6" s="673" t="s">
        <v>2655</v>
      </c>
      <c r="DN6" s="673" t="s">
        <v>2656</v>
      </c>
      <c r="DO6" s="673" t="s">
        <v>2657</v>
      </c>
    </row>
    <row r="7" spans="1:119" s="131" customFormat="1" ht="5.0999999999999996" customHeight="1">
      <c r="A7" s="285"/>
      <c r="B7" s="217"/>
      <c r="C7" s="217"/>
      <c r="D7" s="3"/>
      <c r="E7" s="3"/>
      <c r="F7" s="3"/>
      <c r="G7" s="3"/>
      <c r="H7" s="3"/>
      <c r="I7" s="3"/>
      <c r="J7" s="3"/>
      <c r="K7" s="3"/>
      <c r="L7" s="3"/>
      <c r="M7" s="3"/>
      <c r="N7" s="3"/>
      <c r="O7" s="3"/>
      <c r="P7" s="217"/>
      <c r="Q7" s="3"/>
      <c r="R7" s="3"/>
      <c r="S7" s="3"/>
      <c r="T7" s="3"/>
      <c r="U7" s="3"/>
      <c r="V7" s="3"/>
      <c r="W7" s="3"/>
      <c r="X7" s="3"/>
      <c r="Y7" s="3"/>
      <c r="Z7" s="3"/>
      <c r="AA7" s="3"/>
      <c r="AB7" s="3"/>
      <c r="AC7" s="217"/>
      <c r="AD7" s="3"/>
      <c r="AE7" s="3"/>
      <c r="AF7" s="3"/>
      <c r="AG7" s="3"/>
      <c r="AH7" s="3"/>
      <c r="AI7" s="3"/>
      <c r="AJ7" s="3"/>
      <c r="AK7" s="3"/>
      <c r="AL7" s="3"/>
      <c r="AM7" s="3"/>
      <c r="AN7" s="3"/>
      <c r="AO7" s="3"/>
      <c r="AP7" s="217"/>
      <c r="AQ7" s="3"/>
      <c r="AR7" s="3"/>
      <c r="AS7" s="3"/>
      <c r="AT7" s="3"/>
      <c r="AU7" s="3"/>
      <c r="AV7" s="3"/>
      <c r="AW7" s="3"/>
      <c r="AX7" s="3"/>
      <c r="AY7" s="3"/>
      <c r="AZ7" s="3"/>
      <c r="BA7" s="3"/>
      <c r="BB7" s="3"/>
      <c r="BC7" s="217"/>
      <c r="BD7" s="3"/>
      <c r="BE7" s="3"/>
      <c r="BF7" s="3"/>
      <c r="BG7" s="3"/>
      <c r="BH7" s="3"/>
      <c r="BI7" s="3"/>
      <c r="BJ7" s="3"/>
      <c r="BK7" s="3"/>
      <c r="BL7" s="3"/>
      <c r="BM7" s="3"/>
      <c r="BN7" s="3"/>
      <c r="BO7" s="3"/>
      <c r="BP7" s="217"/>
      <c r="BQ7" s="3"/>
      <c r="BR7" s="3"/>
      <c r="BS7" s="3"/>
      <c r="BT7" s="3"/>
      <c r="BU7" s="3"/>
      <c r="BV7" s="3"/>
      <c r="BW7" s="3"/>
      <c r="BX7" s="3"/>
      <c r="BY7" s="3"/>
      <c r="BZ7" s="3"/>
      <c r="CA7" s="3"/>
      <c r="CB7" s="3"/>
      <c r="CC7" s="173"/>
      <c r="CD7" s="3"/>
      <c r="CE7" s="3"/>
      <c r="CF7" s="3"/>
      <c r="CG7" s="3"/>
      <c r="CH7" s="3"/>
      <c r="CI7" s="3"/>
      <c r="CJ7" s="3"/>
      <c r="CK7" s="3"/>
      <c r="CL7" s="3"/>
      <c r="CM7" s="3"/>
      <c r="CN7" s="3"/>
      <c r="CO7" s="3"/>
      <c r="CP7" s="173"/>
      <c r="CQ7" s="3"/>
      <c r="CR7" s="3"/>
      <c r="CS7" s="3"/>
      <c r="CT7" s="3"/>
      <c r="CU7" s="3"/>
      <c r="CV7" s="3"/>
      <c r="CW7" s="3"/>
      <c r="CX7" s="3"/>
      <c r="CY7" s="3"/>
      <c r="CZ7" s="3"/>
      <c r="DA7" s="3"/>
      <c r="DB7" s="3"/>
      <c r="DC7" s="173"/>
      <c r="DD7" s="3"/>
      <c r="DE7" s="3"/>
      <c r="DF7" s="3"/>
      <c r="DG7" s="3"/>
      <c r="DH7" s="3"/>
      <c r="DI7" s="3"/>
      <c r="DJ7" s="3"/>
      <c r="DK7" s="3"/>
      <c r="DL7" s="3"/>
      <c r="DM7" s="3"/>
      <c r="DN7" s="3"/>
      <c r="DO7" s="3"/>
    </row>
    <row r="8" spans="1:119" s="131" customFormat="1" ht="12.75" customHeight="1">
      <c r="A8" s="286" t="s">
        <v>3102</v>
      </c>
      <c r="B8" s="287"/>
      <c r="C8" s="287"/>
      <c r="D8" s="288"/>
      <c r="E8" s="288"/>
      <c r="F8" s="288"/>
      <c r="G8" s="288"/>
      <c r="H8" s="288"/>
      <c r="I8" s="288"/>
      <c r="J8" s="288"/>
      <c r="K8" s="288"/>
      <c r="L8" s="288"/>
      <c r="M8" s="288"/>
      <c r="N8" s="288"/>
      <c r="O8" s="288"/>
      <c r="P8" s="287"/>
      <c r="Q8" s="288"/>
      <c r="R8" s="288"/>
      <c r="S8" s="288"/>
      <c r="T8" s="288"/>
      <c r="U8" s="288"/>
      <c r="V8" s="288"/>
      <c r="W8" s="288"/>
      <c r="X8" s="288"/>
      <c r="Y8" s="288"/>
      <c r="Z8" s="288"/>
      <c r="AA8" s="288"/>
      <c r="AB8" s="288"/>
      <c r="AC8" s="287"/>
      <c r="AD8" s="288"/>
      <c r="AE8" s="288"/>
      <c r="AF8" s="288"/>
      <c r="AG8" s="288"/>
      <c r="AH8" s="288"/>
      <c r="AI8" s="288"/>
      <c r="AJ8" s="288"/>
      <c r="AK8" s="288"/>
      <c r="AL8" s="288"/>
      <c r="AM8" s="288"/>
      <c r="AN8" s="288"/>
      <c r="AO8" s="288"/>
      <c r="AP8" s="287"/>
      <c r="AQ8" s="288"/>
      <c r="AR8" s="288"/>
      <c r="AS8" s="288"/>
      <c r="AT8" s="288"/>
      <c r="AU8" s="288"/>
      <c r="AV8" s="288"/>
      <c r="AW8" s="288"/>
      <c r="AX8" s="288"/>
      <c r="AY8" s="288"/>
      <c r="AZ8" s="288"/>
      <c r="BA8" s="288"/>
      <c r="BB8" s="288"/>
      <c r="BC8" s="287"/>
      <c r="BD8" s="288"/>
      <c r="BE8" s="288"/>
      <c r="BF8" s="288"/>
      <c r="BG8" s="288"/>
      <c r="BH8" s="288"/>
      <c r="BI8" s="288"/>
      <c r="BJ8" s="288"/>
      <c r="BK8" s="288"/>
      <c r="BL8" s="288"/>
      <c r="BM8" s="288"/>
      <c r="BN8" s="288"/>
      <c r="BO8" s="288"/>
      <c r="BP8" s="287"/>
      <c r="BQ8" s="288"/>
      <c r="BR8" s="288"/>
      <c r="BS8" s="288"/>
      <c r="BT8" s="288"/>
      <c r="BU8" s="288"/>
      <c r="BV8" s="288"/>
      <c r="BW8" s="288"/>
      <c r="BX8" s="288"/>
      <c r="BY8" s="288"/>
      <c r="BZ8" s="288"/>
      <c r="CA8" s="288"/>
      <c r="CB8" s="288"/>
      <c r="CC8" s="287"/>
      <c r="CD8" s="288"/>
      <c r="CE8" s="288"/>
      <c r="CF8" s="288"/>
      <c r="CG8" s="288"/>
      <c r="CH8" s="288"/>
      <c r="CI8" s="288"/>
      <c r="CJ8" s="288"/>
      <c r="CK8" s="288"/>
      <c r="CL8" s="288"/>
      <c r="CM8" s="288"/>
      <c r="CN8" s="288"/>
      <c r="CO8" s="288"/>
      <c r="CP8" s="288"/>
      <c r="CQ8" s="288"/>
      <c r="CR8" s="288"/>
      <c r="CS8" s="288"/>
      <c r="CT8" s="288"/>
      <c r="CU8" s="288"/>
      <c r="CV8" s="288"/>
      <c r="CW8" s="288"/>
      <c r="CX8" s="288"/>
      <c r="CY8" s="288"/>
      <c r="CZ8" s="288"/>
      <c r="DA8" s="288"/>
      <c r="DB8" s="288"/>
      <c r="DC8" s="288"/>
      <c r="DD8" s="288"/>
      <c r="DE8" s="288"/>
      <c r="DF8" s="288"/>
      <c r="DG8" s="288"/>
      <c r="DH8" s="288"/>
      <c r="DI8" s="288"/>
      <c r="DJ8" s="288"/>
      <c r="DK8" s="288"/>
      <c r="DL8" s="288"/>
      <c r="DM8" s="288"/>
      <c r="DN8" s="288"/>
      <c r="DO8" s="288"/>
    </row>
    <row r="9" spans="1:119" s="131" customFormat="1" ht="12.75" customHeight="1">
      <c r="A9" s="755" t="s">
        <v>3103</v>
      </c>
      <c r="B9" s="290">
        <v>614.64099999999996</v>
      </c>
      <c r="C9" s="290">
        <v>106.6527</v>
      </c>
      <c r="D9" s="290">
        <v>41.576000000000001</v>
      </c>
      <c r="E9" s="290" t="s">
        <v>15</v>
      </c>
      <c r="F9" s="290" t="s">
        <v>15</v>
      </c>
      <c r="G9" s="290" t="s">
        <v>15</v>
      </c>
      <c r="H9" s="290">
        <v>13.65</v>
      </c>
      <c r="I9" s="290">
        <v>7.8616999999999999</v>
      </c>
      <c r="J9" s="290" t="s">
        <v>15</v>
      </c>
      <c r="K9" s="290" t="s">
        <v>15</v>
      </c>
      <c r="L9" s="290" t="s">
        <v>15</v>
      </c>
      <c r="M9" s="290" t="s">
        <v>15</v>
      </c>
      <c r="N9" s="290" t="s">
        <v>15</v>
      </c>
      <c r="O9" s="290">
        <v>43.564999999999998</v>
      </c>
      <c r="P9" s="290">
        <v>8.8949999999999996</v>
      </c>
      <c r="Q9" s="290" t="s">
        <v>15</v>
      </c>
      <c r="R9" s="290" t="s">
        <v>15</v>
      </c>
      <c r="S9" s="290" t="s">
        <v>15</v>
      </c>
      <c r="T9" s="290" t="s">
        <v>15</v>
      </c>
      <c r="U9" s="290" t="s">
        <v>15</v>
      </c>
      <c r="V9" s="290" t="s">
        <v>15</v>
      </c>
      <c r="W9" s="290" t="s">
        <v>15</v>
      </c>
      <c r="X9" s="290" t="s">
        <v>15</v>
      </c>
      <c r="Y9" s="290" t="s">
        <v>15</v>
      </c>
      <c r="Z9" s="290" t="s">
        <v>15</v>
      </c>
      <c r="AA9" s="290" t="s">
        <v>15</v>
      </c>
      <c r="AB9" s="290">
        <v>8.8949999999999996</v>
      </c>
      <c r="AC9" s="290">
        <v>1112.0735</v>
      </c>
      <c r="AD9" s="290">
        <v>10.0098</v>
      </c>
      <c r="AE9" s="290" t="s">
        <v>15</v>
      </c>
      <c r="AF9" s="290">
        <v>18.100000000000001</v>
      </c>
      <c r="AG9" s="290">
        <v>27.0137</v>
      </c>
      <c r="AH9" s="290">
        <v>26.6</v>
      </c>
      <c r="AI9" s="290">
        <v>1</v>
      </c>
      <c r="AJ9" s="290">
        <v>132.5</v>
      </c>
      <c r="AK9" s="290">
        <v>105</v>
      </c>
      <c r="AL9" s="290">
        <v>157</v>
      </c>
      <c r="AM9" s="290">
        <v>290</v>
      </c>
      <c r="AN9" s="290">
        <v>250.6</v>
      </c>
      <c r="AO9" s="290">
        <v>94.25</v>
      </c>
      <c r="AP9" s="290">
        <v>2910.4149999999995</v>
      </c>
      <c r="AQ9" s="290">
        <v>273</v>
      </c>
      <c r="AR9" s="290">
        <v>260.39</v>
      </c>
      <c r="AS9" s="290">
        <v>24.5</v>
      </c>
      <c r="AT9" s="290">
        <v>283.5</v>
      </c>
      <c r="AU9" s="290">
        <v>108.79</v>
      </c>
      <c r="AV9" s="290">
        <v>80.5</v>
      </c>
      <c r="AW9" s="290">
        <v>196.5</v>
      </c>
      <c r="AX9" s="290">
        <v>345.07499999999999</v>
      </c>
      <c r="AY9" s="290">
        <v>650.86</v>
      </c>
      <c r="AZ9" s="290">
        <v>403.95</v>
      </c>
      <c r="BA9" s="290">
        <v>74.45</v>
      </c>
      <c r="BB9" s="290">
        <v>208.9</v>
      </c>
      <c r="BC9" s="290">
        <v>4397.5</v>
      </c>
      <c r="BD9" s="290">
        <v>270.8</v>
      </c>
      <c r="BE9" s="290">
        <v>326.2</v>
      </c>
      <c r="BF9" s="290">
        <v>248</v>
      </c>
      <c r="BG9" s="290">
        <v>416.9</v>
      </c>
      <c r="BH9" s="290">
        <v>405.85</v>
      </c>
      <c r="BI9" s="290">
        <v>369.6</v>
      </c>
      <c r="BJ9" s="290">
        <v>541.85</v>
      </c>
      <c r="BK9" s="290">
        <v>501.6</v>
      </c>
      <c r="BL9" s="290">
        <v>371.05</v>
      </c>
      <c r="BM9" s="290">
        <v>486.3</v>
      </c>
      <c r="BN9" s="290">
        <v>178.85</v>
      </c>
      <c r="BO9" s="290">
        <v>280.5</v>
      </c>
      <c r="BP9" s="290">
        <v>8927.2999999999993</v>
      </c>
      <c r="BQ9" s="290">
        <v>278</v>
      </c>
      <c r="BR9" s="290">
        <v>245</v>
      </c>
      <c r="BS9" s="290">
        <v>311.8</v>
      </c>
      <c r="BT9" s="290">
        <v>909.2</v>
      </c>
      <c r="BU9" s="290">
        <v>1053.2</v>
      </c>
      <c r="BV9" s="290">
        <v>1454</v>
      </c>
      <c r="BW9" s="290">
        <v>1433.1</v>
      </c>
      <c r="BX9" s="290">
        <v>1147.7</v>
      </c>
      <c r="BY9" s="290">
        <v>1117.5999999999999</v>
      </c>
      <c r="BZ9" s="290">
        <v>496.6</v>
      </c>
      <c r="CA9" s="290">
        <v>282.39999999999998</v>
      </c>
      <c r="CB9" s="290">
        <v>198.7</v>
      </c>
      <c r="CC9" s="290">
        <v>2628.5</v>
      </c>
      <c r="CD9" s="290">
        <v>321</v>
      </c>
      <c r="CE9" s="290">
        <v>140</v>
      </c>
      <c r="CF9" s="290">
        <v>604.29999999999995</v>
      </c>
      <c r="CG9" s="290">
        <v>314.5</v>
      </c>
      <c r="CH9" s="290">
        <v>561</v>
      </c>
      <c r="CI9" s="290">
        <v>687.7</v>
      </c>
      <c r="CJ9" s="290" t="s">
        <v>15</v>
      </c>
      <c r="CK9" s="290" t="s">
        <v>15</v>
      </c>
      <c r="CL9" s="290" t="s">
        <v>15</v>
      </c>
      <c r="CM9" s="290" t="s">
        <v>15</v>
      </c>
      <c r="CN9" s="290" t="s">
        <v>15</v>
      </c>
      <c r="CO9" s="290" t="s">
        <v>15</v>
      </c>
      <c r="CP9" s="290" t="s">
        <v>15</v>
      </c>
      <c r="CQ9" s="290" t="s">
        <v>15</v>
      </c>
      <c r="CR9" s="290" t="s">
        <v>15</v>
      </c>
      <c r="CS9" s="290" t="s">
        <v>15</v>
      </c>
      <c r="CT9" s="290" t="s">
        <v>15</v>
      </c>
      <c r="CU9" s="290" t="s">
        <v>15</v>
      </c>
      <c r="CV9" s="290" t="s">
        <v>15</v>
      </c>
      <c r="CW9" s="290" t="s">
        <v>15</v>
      </c>
      <c r="CX9" s="290" t="s">
        <v>15</v>
      </c>
      <c r="CY9" s="290" t="s">
        <v>15</v>
      </c>
      <c r="CZ9" s="290" t="s">
        <v>15</v>
      </c>
      <c r="DA9" s="290" t="s">
        <v>15</v>
      </c>
      <c r="DB9" s="290" t="s">
        <v>15</v>
      </c>
      <c r="DC9" s="290" t="s">
        <v>15</v>
      </c>
      <c r="DD9" s="290" t="s">
        <v>15</v>
      </c>
      <c r="DE9" s="290" t="s">
        <v>15</v>
      </c>
      <c r="DF9" s="290" t="s">
        <v>15</v>
      </c>
      <c r="DG9" s="290" t="s">
        <v>15</v>
      </c>
      <c r="DH9" s="290" t="s">
        <v>15</v>
      </c>
      <c r="DI9" s="290" t="s">
        <v>15</v>
      </c>
      <c r="DJ9" s="290" t="s">
        <v>15</v>
      </c>
      <c r="DK9" s="290" t="s">
        <v>15</v>
      </c>
      <c r="DL9" s="290" t="s">
        <v>15</v>
      </c>
      <c r="DM9" s="290" t="s">
        <v>15</v>
      </c>
      <c r="DN9" s="290" t="s">
        <v>15</v>
      </c>
      <c r="DO9" s="290" t="s">
        <v>15</v>
      </c>
    </row>
    <row r="10" spans="1:119" s="131" customFormat="1" ht="12.75" customHeight="1">
      <c r="A10" s="289" t="s">
        <v>3104</v>
      </c>
      <c r="B10" s="287">
        <v>103.2917989525593</v>
      </c>
      <c r="C10" s="287">
        <v>66.489080515858262</v>
      </c>
      <c r="D10" s="287">
        <v>94.515477679430447</v>
      </c>
      <c r="E10" s="287" t="s">
        <v>15</v>
      </c>
      <c r="F10" s="287" t="s">
        <v>15</v>
      </c>
      <c r="G10" s="287" t="s">
        <v>15</v>
      </c>
      <c r="H10" s="287">
        <v>44.470206593406601</v>
      </c>
      <c r="I10" s="287">
        <v>61.524981874149354</v>
      </c>
      <c r="J10" s="287" t="s">
        <v>15</v>
      </c>
      <c r="K10" s="287" t="s">
        <v>15</v>
      </c>
      <c r="L10" s="287" t="s">
        <v>15</v>
      </c>
      <c r="M10" s="287" t="s">
        <v>15</v>
      </c>
      <c r="N10" s="287" t="s">
        <v>15</v>
      </c>
      <c r="O10" s="287">
        <v>65.445655916446682</v>
      </c>
      <c r="P10" s="287">
        <v>33.76</v>
      </c>
      <c r="Q10" s="287" t="s">
        <v>15</v>
      </c>
      <c r="R10" s="287" t="s">
        <v>15</v>
      </c>
      <c r="S10" s="287" t="s">
        <v>15</v>
      </c>
      <c r="T10" s="287" t="s">
        <v>15</v>
      </c>
      <c r="U10" s="287" t="s">
        <v>15</v>
      </c>
      <c r="V10" s="287" t="s">
        <v>15</v>
      </c>
      <c r="W10" s="287" t="s">
        <v>15</v>
      </c>
      <c r="X10" s="287" t="s">
        <v>15</v>
      </c>
      <c r="Y10" s="287" t="s">
        <v>15</v>
      </c>
      <c r="Z10" s="287" t="s">
        <v>15</v>
      </c>
      <c r="AA10" s="287" t="s">
        <v>15</v>
      </c>
      <c r="AB10" s="287">
        <v>33.76</v>
      </c>
      <c r="AC10" s="287">
        <v>18.619567099567099</v>
      </c>
      <c r="AD10" s="287">
        <v>26.72</v>
      </c>
      <c r="AE10" s="287" t="s">
        <v>15</v>
      </c>
      <c r="AF10" s="287">
        <v>20</v>
      </c>
      <c r="AG10" s="287">
        <v>20.000000000000004</v>
      </c>
      <c r="AH10" s="287">
        <v>20</v>
      </c>
      <c r="AI10" s="287">
        <v>20</v>
      </c>
      <c r="AJ10" s="287">
        <v>20</v>
      </c>
      <c r="AK10" s="287">
        <v>18.095238095238095</v>
      </c>
      <c r="AL10" s="287">
        <v>15</v>
      </c>
      <c r="AM10" s="287">
        <v>15</v>
      </c>
      <c r="AN10" s="287">
        <v>15</v>
      </c>
      <c r="AO10" s="287">
        <v>15</v>
      </c>
      <c r="AP10" s="287">
        <v>8.5442087454643119</v>
      </c>
      <c r="AQ10" s="287">
        <v>15</v>
      </c>
      <c r="AR10" s="287">
        <v>15</v>
      </c>
      <c r="AS10" s="287">
        <v>6.1836734693877551</v>
      </c>
      <c r="AT10" s="287">
        <v>6.9603174603174605</v>
      </c>
      <c r="AU10" s="287">
        <v>8.3107454729294972</v>
      </c>
      <c r="AV10" s="287">
        <v>8.9400621118012431</v>
      </c>
      <c r="AW10" s="287">
        <v>7.09</v>
      </c>
      <c r="AX10" s="287">
        <v>7.5172223429689202</v>
      </c>
      <c r="AY10" s="287">
        <v>8.0756592815659278</v>
      </c>
      <c r="AZ10" s="287">
        <v>7.8887288030696867</v>
      </c>
      <c r="BA10" s="287">
        <v>6.0553525856279382</v>
      </c>
      <c r="BB10" s="287">
        <v>5.508743417903303</v>
      </c>
      <c r="BC10" s="287">
        <v>4.8055665235858447</v>
      </c>
      <c r="BD10" s="287">
        <v>4.9933936484490395</v>
      </c>
      <c r="BE10" s="287">
        <v>4.79</v>
      </c>
      <c r="BF10" s="287">
        <v>4.79</v>
      </c>
      <c r="BG10" s="287">
        <v>4.79</v>
      </c>
      <c r="BH10" s="287">
        <v>4.79</v>
      </c>
      <c r="BI10" s="287">
        <v>4.79</v>
      </c>
      <c r="BJ10" s="287">
        <v>4.79</v>
      </c>
      <c r="BK10" s="287">
        <v>4.79</v>
      </c>
      <c r="BL10" s="287">
        <v>4.79</v>
      </c>
      <c r="BM10" s="287">
        <v>4.79</v>
      </c>
      <c r="BN10" s="287">
        <v>4.79</v>
      </c>
      <c r="BO10" s="287">
        <v>4.7734046345811052</v>
      </c>
      <c r="BP10" s="287">
        <v>5.63986143991999</v>
      </c>
      <c r="BQ10" s="287">
        <v>4.8250359712230217</v>
      </c>
      <c r="BR10" s="287">
        <v>4.93</v>
      </c>
      <c r="BS10" s="287">
        <v>5.7742110327132776</v>
      </c>
      <c r="BT10" s="287">
        <v>6.06</v>
      </c>
      <c r="BU10" s="287">
        <v>5.9426053930877325</v>
      </c>
      <c r="BV10" s="287">
        <v>5.84</v>
      </c>
      <c r="BW10" s="287">
        <v>5.7979045425999578</v>
      </c>
      <c r="BX10" s="287">
        <v>5.77</v>
      </c>
      <c r="BY10" s="287">
        <v>5.9263546886184679</v>
      </c>
      <c r="BZ10" s="287">
        <v>6.2746999597261377</v>
      </c>
      <c r="CA10" s="287">
        <v>5.8091713881019826</v>
      </c>
      <c r="CB10" s="287">
        <v>4.7283543029693007</v>
      </c>
      <c r="CC10" s="287">
        <v>5.0438455755960288</v>
      </c>
      <c r="CD10" s="287">
        <v>4.6011214953271029</v>
      </c>
      <c r="CE10" s="287">
        <v>4.026071428571429</v>
      </c>
      <c r="CF10" s="287">
        <v>4.2182624524242929</v>
      </c>
      <c r="CG10" s="287">
        <v>5.0529093799682032</v>
      </c>
      <c r="CH10" s="287">
        <v>6.1361497326203205</v>
      </c>
      <c r="CI10" s="287">
        <v>6.2285589646648249</v>
      </c>
      <c r="CJ10" s="287" t="s">
        <v>15</v>
      </c>
      <c r="CK10" s="287" t="s">
        <v>15</v>
      </c>
      <c r="CL10" s="287" t="s">
        <v>15</v>
      </c>
      <c r="CM10" s="287" t="s">
        <v>15</v>
      </c>
      <c r="CN10" s="287" t="s">
        <v>15</v>
      </c>
      <c r="CO10" s="287" t="s">
        <v>15</v>
      </c>
      <c r="CP10" s="287" t="s">
        <v>15</v>
      </c>
      <c r="CQ10" s="287" t="s">
        <v>15</v>
      </c>
      <c r="CR10" s="287" t="s">
        <v>15</v>
      </c>
      <c r="CS10" s="287" t="s">
        <v>15</v>
      </c>
      <c r="CT10" s="287" t="s">
        <v>15</v>
      </c>
      <c r="CU10" s="287" t="s">
        <v>15</v>
      </c>
      <c r="CV10" s="287" t="s">
        <v>15</v>
      </c>
      <c r="CW10" s="287" t="s">
        <v>15</v>
      </c>
      <c r="CX10" s="287" t="s">
        <v>15</v>
      </c>
      <c r="CY10" s="287" t="s">
        <v>15</v>
      </c>
      <c r="CZ10" s="287" t="s">
        <v>15</v>
      </c>
      <c r="DA10" s="287" t="s">
        <v>15</v>
      </c>
      <c r="DB10" s="287" t="s">
        <v>15</v>
      </c>
      <c r="DC10" s="287" t="s">
        <v>15</v>
      </c>
      <c r="DD10" s="287" t="s">
        <v>15</v>
      </c>
      <c r="DE10" s="287" t="s">
        <v>15</v>
      </c>
      <c r="DF10" s="287" t="s">
        <v>15</v>
      </c>
      <c r="DG10" s="287" t="s">
        <v>15</v>
      </c>
      <c r="DH10" s="287" t="s">
        <v>15</v>
      </c>
      <c r="DI10" s="287" t="s">
        <v>15</v>
      </c>
      <c r="DJ10" s="287" t="s">
        <v>15</v>
      </c>
      <c r="DK10" s="287" t="s">
        <v>15</v>
      </c>
      <c r="DL10" s="287" t="s">
        <v>15</v>
      </c>
      <c r="DM10" s="287" t="s">
        <v>15</v>
      </c>
      <c r="DN10" s="287" t="s">
        <v>15</v>
      </c>
      <c r="DO10" s="287" t="s">
        <v>15</v>
      </c>
    </row>
    <row r="11" spans="1:119" s="131" customFormat="1" ht="12.75" customHeight="1">
      <c r="A11" s="293" t="s">
        <v>3105</v>
      </c>
      <c r="B11" s="291"/>
      <c r="C11" s="291"/>
      <c r="D11" s="287"/>
      <c r="E11" s="287"/>
      <c r="F11" s="287"/>
      <c r="G11" s="287"/>
      <c r="H11" s="287"/>
      <c r="I11" s="287"/>
      <c r="J11" s="287"/>
      <c r="K11" s="287"/>
      <c r="L11" s="287"/>
      <c r="M11" s="287"/>
      <c r="N11" s="287"/>
      <c r="O11" s="287"/>
      <c r="P11" s="291"/>
      <c r="Q11" s="287"/>
      <c r="R11" s="287"/>
      <c r="S11" s="287"/>
      <c r="T11" s="287"/>
      <c r="U11" s="287"/>
      <c r="V11" s="287"/>
      <c r="W11" s="287"/>
      <c r="X11" s="287"/>
      <c r="Y11" s="287"/>
      <c r="Z11" s="287"/>
      <c r="AA11" s="287"/>
      <c r="AB11" s="287"/>
      <c r="AC11" s="291"/>
      <c r="AD11" s="287"/>
      <c r="AE11" s="287"/>
      <c r="AF11" s="287"/>
      <c r="AG11" s="287"/>
      <c r="AH11" s="287"/>
      <c r="AI11" s="287"/>
      <c r="AJ11" s="287"/>
      <c r="AK11" s="287"/>
      <c r="AL11" s="287"/>
      <c r="AM11" s="287"/>
      <c r="AN11" s="287"/>
      <c r="AO11" s="287"/>
      <c r="AP11" s="291"/>
      <c r="AQ11" s="287"/>
      <c r="AR11" s="287"/>
      <c r="AS11" s="287"/>
      <c r="AT11" s="287"/>
      <c r="AU11" s="287"/>
      <c r="AV11" s="287"/>
      <c r="AW11" s="287"/>
      <c r="AX11" s="287"/>
      <c r="AY11" s="287"/>
      <c r="AZ11" s="287"/>
      <c r="BA11" s="287"/>
      <c r="BB11" s="287"/>
      <c r="BC11" s="291"/>
      <c r="BD11" s="287"/>
      <c r="BE11" s="287"/>
      <c r="BF11" s="287"/>
      <c r="BG11" s="287"/>
      <c r="BH11" s="287"/>
      <c r="BI11" s="287"/>
      <c r="BJ11" s="287"/>
      <c r="BK11" s="287"/>
      <c r="BL11" s="287"/>
      <c r="BM11" s="287"/>
      <c r="BN11" s="287"/>
      <c r="BO11" s="287"/>
      <c r="BP11" s="291"/>
      <c r="BQ11" s="287"/>
      <c r="BR11" s="287"/>
      <c r="BS11" s="287"/>
      <c r="BT11" s="287"/>
      <c r="BU11" s="287"/>
      <c r="BV11" s="287"/>
      <c r="BW11" s="287"/>
      <c r="BX11" s="287"/>
      <c r="BY11" s="287"/>
      <c r="BZ11" s="287"/>
      <c r="CA11" s="287"/>
      <c r="CB11" s="287"/>
      <c r="CC11" s="291"/>
      <c r="CD11" s="287"/>
      <c r="CE11" s="287"/>
      <c r="CF11" s="287"/>
      <c r="CG11" s="287"/>
      <c r="CH11" s="287"/>
      <c r="CI11" s="287"/>
      <c r="CJ11" s="287"/>
      <c r="CK11" s="287"/>
      <c r="CL11" s="287"/>
      <c r="CM11" s="287"/>
      <c r="CN11" s="287"/>
      <c r="CO11" s="287"/>
      <c r="CP11" s="291"/>
      <c r="CQ11" s="287"/>
      <c r="CR11" s="287"/>
      <c r="CS11" s="287"/>
      <c r="CT11" s="287"/>
      <c r="CU11" s="287"/>
      <c r="CV11" s="287"/>
      <c r="CW11" s="287"/>
      <c r="CX11" s="287"/>
      <c r="CY11" s="287"/>
      <c r="CZ11" s="287"/>
      <c r="DA11" s="287"/>
      <c r="DB11" s="287"/>
      <c r="DC11" s="291"/>
      <c r="DD11" s="287"/>
      <c r="DE11" s="287"/>
      <c r="DF11" s="287"/>
      <c r="DG11" s="287"/>
      <c r="DH11" s="287"/>
      <c r="DI11" s="287"/>
      <c r="DJ11" s="287"/>
      <c r="DK11" s="287"/>
      <c r="DL11" s="287"/>
      <c r="DM11" s="287"/>
      <c r="DN11" s="287"/>
      <c r="DO11" s="287"/>
    </row>
    <row r="12" spans="1:119" s="131" customFormat="1" ht="12.75" customHeight="1">
      <c r="A12" s="755" t="s">
        <v>3103</v>
      </c>
      <c r="B12" s="291" t="s">
        <v>15</v>
      </c>
      <c r="C12" s="291" t="s">
        <v>15</v>
      </c>
      <c r="D12" s="290" t="s">
        <v>15</v>
      </c>
      <c r="E12" s="290" t="s">
        <v>15</v>
      </c>
      <c r="F12" s="290" t="s">
        <v>15</v>
      </c>
      <c r="G12" s="290" t="s">
        <v>15</v>
      </c>
      <c r="H12" s="290" t="s">
        <v>15</v>
      </c>
      <c r="I12" s="290" t="s">
        <v>15</v>
      </c>
      <c r="J12" s="290" t="s">
        <v>15</v>
      </c>
      <c r="K12" s="290" t="s">
        <v>15</v>
      </c>
      <c r="L12" s="290" t="s">
        <v>15</v>
      </c>
      <c r="M12" s="290" t="s">
        <v>15</v>
      </c>
      <c r="N12" s="290" t="s">
        <v>15</v>
      </c>
      <c r="O12" s="287" t="s">
        <v>15</v>
      </c>
      <c r="P12" s="291" t="s">
        <v>15</v>
      </c>
      <c r="Q12" s="290" t="s">
        <v>15</v>
      </c>
      <c r="R12" s="290" t="s">
        <v>15</v>
      </c>
      <c r="S12" s="290" t="s">
        <v>15</v>
      </c>
      <c r="T12" s="290" t="s">
        <v>15</v>
      </c>
      <c r="U12" s="290" t="s">
        <v>15</v>
      </c>
      <c r="V12" s="290" t="s">
        <v>15</v>
      </c>
      <c r="W12" s="290" t="s">
        <v>15</v>
      </c>
      <c r="X12" s="290" t="s">
        <v>15</v>
      </c>
      <c r="Y12" s="290" t="s">
        <v>15</v>
      </c>
      <c r="Z12" s="290" t="s">
        <v>15</v>
      </c>
      <c r="AA12" s="290" t="s">
        <v>15</v>
      </c>
      <c r="AB12" s="287" t="s">
        <v>15</v>
      </c>
      <c r="AC12" s="291" t="s">
        <v>15</v>
      </c>
      <c r="AD12" s="290" t="s">
        <v>15</v>
      </c>
      <c r="AE12" s="290" t="s">
        <v>15</v>
      </c>
      <c r="AF12" s="290" t="s">
        <v>15</v>
      </c>
      <c r="AG12" s="290" t="s">
        <v>15</v>
      </c>
      <c r="AH12" s="290" t="s">
        <v>15</v>
      </c>
      <c r="AI12" s="290" t="s">
        <v>15</v>
      </c>
      <c r="AJ12" s="290" t="s">
        <v>15</v>
      </c>
      <c r="AK12" s="290" t="s">
        <v>15</v>
      </c>
      <c r="AL12" s="290" t="s">
        <v>15</v>
      </c>
      <c r="AM12" s="290" t="s">
        <v>15</v>
      </c>
      <c r="AN12" s="290" t="s">
        <v>15</v>
      </c>
      <c r="AO12" s="287" t="s">
        <v>15</v>
      </c>
      <c r="AP12" s="291" t="s">
        <v>15</v>
      </c>
      <c r="AQ12" s="290" t="s">
        <v>15</v>
      </c>
      <c r="AR12" s="290" t="s">
        <v>15</v>
      </c>
      <c r="AS12" s="290" t="s">
        <v>15</v>
      </c>
      <c r="AT12" s="290" t="s">
        <v>15</v>
      </c>
      <c r="AU12" s="290" t="s">
        <v>15</v>
      </c>
      <c r="AV12" s="290" t="s">
        <v>15</v>
      </c>
      <c r="AW12" s="290" t="s">
        <v>15</v>
      </c>
      <c r="AX12" s="290" t="s">
        <v>15</v>
      </c>
      <c r="AY12" s="290" t="s">
        <v>15</v>
      </c>
      <c r="AZ12" s="290" t="s">
        <v>15</v>
      </c>
      <c r="BA12" s="290" t="s">
        <v>15</v>
      </c>
      <c r="BB12" s="287" t="s">
        <v>15</v>
      </c>
      <c r="BC12" s="291" t="s">
        <v>15</v>
      </c>
      <c r="BD12" s="290" t="s">
        <v>15</v>
      </c>
      <c r="BE12" s="290" t="s">
        <v>15</v>
      </c>
      <c r="BF12" s="290" t="s">
        <v>15</v>
      </c>
      <c r="BG12" s="290" t="s">
        <v>15</v>
      </c>
      <c r="BH12" s="290" t="s">
        <v>15</v>
      </c>
      <c r="BI12" s="290" t="s">
        <v>15</v>
      </c>
      <c r="BJ12" s="290" t="s">
        <v>15</v>
      </c>
      <c r="BK12" s="290" t="s">
        <v>15</v>
      </c>
      <c r="BL12" s="290" t="s">
        <v>15</v>
      </c>
      <c r="BM12" s="290" t="s">
        <v>15</v>
      </c>
      <c r="BN12" s="290" t="s">
        <v>15</v>
      </c>
      <c r="BO12" s="287" t="s">
        <v>15</v>
      </c>
      <c r="BP12" s="291" t="s">
        <v>15</v>
      </c>
      <c r="BQ12" s="290" t="s">
        <v>15</v>
      </c>
      <c r="BR12" s="290" t="s">
        <v>15</v>
      </c>
      <c r="BS12" s="290" t="s">
        <v>15</v>
      </c>
      <c r="BT12" s="290" t="s">
        <v>15</v>
      </c>
      <c r="BU12" s="290" t="s">
        <v>15</v>
      </c>
      <c r="BV12" s="290" t="s">
        <v>15</v>
      </c>
      <c r="BW12" s="290" t="s">
        <v>15</v>
      </c>
      <c r="BX12" s="290" t="s">
        <v>15</v>
      </c>
      <c r="BY12" s="290" t="s">
        <v>15</v>
      </c>
      <c r="BZ12" s="290" t="s">
        <v>15</v>
      </c>
      <c r="CA12" s="290" t="s">
        <v>15</v>
      </c>
      <c r="CB12" s="287" t="s">
        <v>15</v>
      </c>
      <c r="CC12" s="291" t="s">
        <v>15</v>
      </c>
      <c r="CD12" s="290" t="s">
        <v>15</v>
      </c>
      <c r="CE12" s="290" t="s">
        <v>15</v>
      </c>
      <c r="CF12" s="290" t="s">
        <v>15</v>
      </c>
      <c r="CG12" s="290" t="s">
        <v>15</v>
      </c>
      <c r="CH12" s="290" t="s">
        <v>15</v>
      </c>
      <c r="CI12" s="290" t="s">
        <v>15</v>
      </c>
      <c r="CJ12" s="290" t="s">
        <v>15</v>
      </c>
      <c r="CK12" s="290" t="s">
        <v>15</v>
      </c>
      <c r="CL12" s="290" t="s">
        <v>15</v>
      </c>
      <c r="CM12" s="290" t="s">
        <v>15</v>
      </c>
      <c r="CN12" s="290" t="s">
        <v>15</v>
      </c>
      <c r="CO12" s="287" t="s">
        <v>15</v>
      </c>
      <c r="CP12" s="15">
        <v>50</v>
      </c>
      <c r="CQ12" s="290" t="s">
        <v>15</v>
      </c>
      <c r="CR12" s="290" t="s">
        <v>15</v>
      </c>
      <c r="CS12" s="290" t="s">
        <v>15</v>
      </c>
      <c r="CT12" s="290" t="s">
        <v>15</v>
      </c>
      <c r="CU12" s="290" t="s">
        <v>15</v>
      </c>
      <c r="CV12" s="290" t="s">
        <v>15</v>
      </c>
      <c r="CW12" s="290" t="s">
        <v>15</v>
      </c>
      <c r="CX12" s="290" t="s">
        <v>15</v>
      </c>
      <c r="CY12" s="290" t="s">
        <v>15</v>
      </c>
      <c r="CZ12" s="290" t="s">
        <v>15</v>
      </c>
      <c r="DA12" s="290" t="s">
        <v>15</v>
      </c>
      <c r="DB12" s="287" t="s">
        <v>15</v>
      </c>
      <c r="DC12" s="15">
        <v>1664</v>
      </c>
      <c r="DD12" s="290">
        <v>90</v>
      </c>
      <c r="DE12" s="290">
        <v>80</v>
      </c>
      <c r="DF12" s="290">
        <v>80</v>
      </c>
      <c r="DG12" s="290">
        <v>110</v>
      </c>
      <c r="DH12" s="290">
        <v>490</v>
      </c>
      <c r="DI12" s="290">
        <v>262</v>
      </c>
      <c r="DJ12" s="290">
        <v>215</v>
      </c>
      <c r="DK12" s="290">
        <v>257</v>
      </c>
      <c r="DL12" s="290" t="s">
        <v>15</v>
      </c>
      <c r="DM12" s="290" t="s">
        <v>15</v>
      </c>
      <c r="DN12" s="290">
        <v>80</v>
      </c>
      <c r="DO12" s="287" t="s">
        <v>15</v>
      </c>
    </row>
    <row r="13" spans="1:119" s="131" customFormat="1" ht="12.75" customHeight="1">
      <c r="A13" s="289" t="s">
        <v>3104</v>
      </c>
      <c r="B13" s="291" t="s">
        <v>15</v>
      </c>
      <c r="C13" s="291" t="s">
        <v>15</v>
      </c>
      <c r="D13" s="291" t="s">
        <v>15</v>
      </c>
      <c r="E13" s="291" t="s">
        <v>15</v>
      </c>
      <c r="F13" s="291" t="s">
        <v>15</v>
      </c>
      <c r="G13" s="291" t="s">
        <v>15</v>
      </c>
      <c r="H13" s="291" t="s">
        <v>15</v>
      </c>
      <c r="I13" s="291" t="s">
        <v>15</v>
      </c>
      <c r="J13" s="291" t="s">
        <v>15</v>
      </c>
      <c r="K13" s="291" t="s">
        <v>15</v>
      </c>
      <c r="L13" s="291" t="s">
        <v>15</v>
      </c>
      <c r="M13" s="291" t="s">
        <v>15</v>
      </c>
      <c r="N13" s="291" t="s">
        <v>15</v>
      </c>
      <c r="O13" s="291" t="s">
        <v>15</v>
      </c>
      <c r="P13" s="291" t="s">
        <v>15</v>
      </c>
      <c r="Q13" s="291" t="s">
        <v>15</v>
      </c>
      <c r="R13" s="291" t="s">
        <v>15</v>
      </c>
      <c r="S13" s="291" t="s">
        <v>15</v>
      </c>
      <c r="T13" s="291" t="s">
        <v>15</v>
      </c>
      <c r="U13" s="291" t="s">
        <v>15</v>
      </c>
      <c r="V13" s="291" t="s">
        <v>15</v>
      </c>
      <c r="W13" s="291" t="s">
        <v>15</v>
      </c>
      <c r="X13" s="291" t="s">
        <v>15</v>
      </c>
      <c r="Y13" s="291" t="s">
        <v>15</v>
      </c>
      <c r="Z13" s="291" t="s">
        <v>15</v>
      </c>
      <c r="AA13" s="291" t="s">
        <v>15</v>
      </c>
      <c r="AB13" s="291" t="s">
        <v>15</v>
      </c>
      <c r="AC13" s="291" t="s">
        <v>15</v>
      </c>
      <c r="AD13" s="291" t="s">
        <v>15</v>
      </c>
      <c r="AE13" s="291" t="s">
        <v>15</v>
      </c>
      <c r="AF13" s="291" t="s">
        <v>15</v>
      </c>
      <c r="AG13" s="291" t="s">
        <v>15</v>
      </c>
      <c r="AH13" s="291" t="s">
        <v>15</v>
      </c>
      <c r="AI13" s="291" t="s">
        <v>15</v>
      </c>
      <c r="AJ13" s="291" t="s">
        <v>15</v>
      </c>
      <c r="AK13" s="291" t="s">
        <v>15</v>
      </c>
      <c r="AL13" s="291" t="s">
        <v>15</v>
      </c>
      <c r="AM13" s="291" t="s">
        <v>15</v>
      </c>
      <c r="AN13" s="291" t="s">
        <v>15</v>
      </c>
      <c r="AO13" s="291" t="s">
        <v>15</v>
      </c>
      <c r="AP13" s="291" t="s">
        <v>15</v>
      </c>
      <c r="AQ13" s="291" t="s">
        <v>15</v>
      </c>
      <c r="AR13" s="291" t="s">
        <v>15</v>
      </c>
      <c r="AS13" s="291" t="s">
        <v>15</v>
      </c>
      <c r="AT13" s="291" t="s">
        <v>15</v>
      </c>
      <c r="AU13" s="291" t="s">
        <v>15</v>
      </c>
      <c r="AV13" s="291" t="s">
        <v>15</v>
      </c>
      <c r="AW13" s="291" t="s">
        <v>15</v>
      </c>
      <c r="AX13" s="291" t="s">
        <v>15</v>
      </c>
      <c r="AY13" s="291" t="s">
        <v>15</v>
      </c>
      <c r="AZ13" s="291" t="s">
        <v>15</v>
      </c>
      <c r="BA13" s="291" t="s">
        <v>15</v>
      </c>
      <c r="BB13" s="291" t="s">
        <v>15</v>
      </c>
      <c r="BC13" s="291" t="s">
        <v>15</v>
      </c>
      <c r="BD13" s="291" t="s">
        <v>15</v>
      </c>
      <c r="BE13" s="291" t="s">
        <v>15</v>
      </c>
      <c r="BF13" s="291" t="s">
        <v>15</v>
      </c>
      <c r="BG13" s="291" t="s">
        <v>15</v>
      </c>
      <c r="BH13" s="291" t="s">
        <v>15</v>
      </c>
      <c r="BI13" s="291" t="s">
        <v>15</v>
      </c>
      <c r="BJ13" s="291" t="s">
        <v>15</v>
      </c>
      <c r="BK13" s="291" t="s">
        <v>15</v>
      </c>
      <c r="BL13" s="291" t="s">
        <v>15</v>
      </c>
      <c r="BM13" s="291" t="s">
        <v>15</v>
      </c>
      <c r="BN13" s="291" t="s">
        <v>15</v>
      </c>
      <c r="BO13" s="291" t="s">
        <v>15</v>
      </c>
      <c r="BP13" s="291" t="s">
        <v>15</v>
      </c>
      <c r="BQ13" s="291" t="s">
        <v>15</v>
      </c>
      <c r="BR13" s="291" t="s">
        <v>15</v>
      </c>
      <c r="BS13" s="291" t="s">
        <v>15</v>
      </c>
      <c r="BT13" s="291" t="s">
        <v>15</v>
      </c>
      <c r="BU13" s="291" t="s">
        <v>15</v>
      </c>
      <c r="BV13" s="291" t="s">
        <v>15</v>
      </c>
      <c r="BW13" s="291" t="s">
        <v>15</v>
      </c>
      <c r="BX13" s="291" t="s">
        <v>15</v>
      </c>
      <c r="BY13" s="291" t="s">
        <v>15</v>
      </c>
      <c r="BZ13" s="291" t="s">
        <v>15</v>
      </c>
      <c r="CA13" s="291" t="s">
        <v>15</v>
      </c>
      <c r="CB13" s="291" t="s">
        <v>15</v>
      </c>
      <c r="CC13" s="291" t="s">
        <v>15</v>
      </c>
      <c r="CD13" s="291" t="s">
        <v>15</v>
      </c>
      <c r="CE13" s="291" t="s">
        <v>15</v>
      </c>
      <c r="CF13" s="291" t="s">
        <v>15</v>
      </c>
      <c r="CG13" s="291" t="s">
        <v>15</v>
      </c>
      <c r="CH13" s="291" t="s">
        <v>15</v>
      </c>
      <c r="CI13" s="291" t="s">
        <v>15</v>
      </c>
      <c r="CJ13" s="291" t="s">
        <v>15</v>
      </c>
      <c r="CK13" s="291" t="s">
        <v>15</v>
      </c>
      <c r="CL13" s="291" t="s">
        <v>15</v>
      </c>
      <c r="CM13" s="291" t="s">
        <v>15</v>
      </c>
      <c r="CN13" s="291" t="s">
        <v>15</v>
      </c>
      <c r="CO13" s="291" t="s">
        <v>15</v>
      </c>
      <c r="CP13" s="291">
        <v>2</v>
      </c>
      <c r="CQ13" s="291" t="s">
        <v>15</v>
      </c>
      <c r="CR13" s="291" t="s">
        <v>15</v>
      </c>
      <c r="CS13" s="291" t="s">
        <v>15</v>
      </c>
      <c r="CT13" s="291" t="s">
        <v>15</v>
      </c>
      <c r="CU13" s="291" t="s">
        <v>15</v>
      </c>
      <c r="CV13" s="291" t="s">
        <v>15</v>
      </c>
      <c r="CW13" s="291" t="s">
        <v>15</v>
      </c>
      <c r="CX13" s="291" t="s">
        <v>15</v>
      </c>
      <c r="CY13" s="291" t="s">
        <v>15</v>
      </c>
      <c r="CZ13" s="291" t="s">
        <v>15</v>
      </c>
      <c r="DA13" s="291" t="s">
        <v>15</v>
      </c>
      <c r="DB13" s="291" t="s">
        <v>15</v>
      </c>
      <c r="DC13" s="291">
        <v>1.91</v>
      </c>
      <c r="DD13" s="291">
        <v>2</v>
      </c>
      <c r="DE13" s="291">
        <v>2</v>
      </c>
      <c r="DF13" s="291">
        <v>2</v>
      </c>
      <c r="DG13" s="291">
        <v>2</v>
      </c>
      <c r="DH13" s="291">
        <v>1.91</v>
      </c>
      <c r="DI13" s="291">
        <v>1.83</v>
      </c>
      <c r="DJ13" s="291">
        <v>1.82</v>
      </c>
      <c r="DK13" s="291">
        <v>1.84</v>
      </c>
      <c r="DL13" s="291" t="s">
        <v>15</v>
      </c>
      <c r="DM13" s="291" t="s">
        <v>15</v>
      </c>
      <c r="DN13" s="291">
        <v>1.8</v>
      </c>
      <c r="DO13" s="291" t="s">
        <v>15</v>
      </c>
    </row>
    <row r="14" spans="1:119" s="131" customFormat="1" ht="12.75" customHeight="1">
      <c r="A14" s="385" t="s">
        <v>3835</v>
      </c>
      <c r="B14" s="291"/>
      <c r="C14" s="291"/>
      <c r="D14" s="287"/>
      <c r="E14" s="287"/>
      <c r="F14" s="287"/>
      <c r="G14" s="287"/>
      <c r="H14" s="287"/>
      <c r="I14" s="287"/>
      <c r="J14" s="287"/>
      <c r="K14" s="287"/>
      <c r="L14" s="287"/>
      <c r="M14" s="287"/>
      <c r="N14" s="287"/>
      <c r="O14" s="287"/>
      <c r="P14" s="291"/>
      <c r="Q14" s="287"/>
      <c r="R14" s="287"/>
      <c r="S14" s="287"/>
      <c r="T14" s="287"/>
      <c r="U14" s="287"/>
      <c r="V14" s="287"/>
      <c r="W14" s="287"/>
      <c r="X14" s="287"/>
      <c r="Y14" s="287"/>
      <c r="Z14" s="287"/>
      <c r="AA14" s="287"/>
      <c r="AB14" s="287"/>
      <c r="AC14" s="291"/>
      <c r="AD14" s="287"/>
      <c r="AE14" s="287"/>
      <c r="AF14" s="287"/>
      <c r="AG14" s="287"/>
      <c r="AH14" s="287"/>
      <c r="AI14" s="287"/>
      <c r="AJ14" s="287"/>
      <c r="AK14" s="287"/>
      <c r="AL14" s="287"/>
      <c r="AM14" s="287"/>
      <c r="AN14" s="287"/>
      <c r="AO14" s="287"/>
      <c r="AP14" s="291"/>
      <c r="AQ14" s="287"/>
      <c r="AR14" s="287"/>
      <c r="AS14" s="287"/>
      <c r="AT14" s="287"/>
      <c r="AU14" s="287"/>
      <c r="AV14" s="287"/>
      <c r="AW14" s="287"/>
      <c r="AX14" s="287"/>
      <c r="AY14" s="287"/>
      <c r="AZ14" s="287"/>
      <c r="BA14" s="287"/>
      <c r="BB14" s="287"/>
      <c r="BC14" s="291"/>
      <c r="BD14" s="287"/>
      <c r="BE14" s="287"/>
      <c r="BF14" s="287"/>
      <c r="BG14" s="287"/>
      <c r="BH14" s="287"/>
      <c r="BI14" s="287"/>
      <c r="BJ14" s="287"/>
      <c r="BK14" s="287"/>
      <c r="BL14" s="287"/>
      <c r="BM14" s="287"/>
      <c r="BN14" s="287"/>
      <c r="BO14" s="287"/>
      <c r="BP14" s="291"/>
      <c r="BQ14" s="287"/>
      <c r="BR14" s="287"/>
      <c r="BS14" s="287"/>
      <c r="BT14" s="287"/>
      <c r="BU14" s="287"/>
      <c r="BV14" s="287"/>
      <c r="BW14" s="287"/>
      <c r="BX14" s="287"/>
      <c r="BY14" s="287"/>
      <c r="BZ14" s="287"/>
      <c r="CA14" s="287"/>
      <c r="CB14" s="287"/>
      <c r="CC14" s="291"/>
      <c r="CD14" s="287"/>
      <c r="CE14" s="287"/>
      <c r="CF14" s="287"/>
      <c r="CG14" s="287"/>
      <c r="CH14" s="287"/>
      <c r="CI14" s="287"/>
      <c r="CJ14" s="287"/>
      <c r="CK14" s="287"/>
      <c r="CL14" s="287"/>
      <c r="CM14" s="287"/>
      <c r="CN14" s="287"/>
      <c r="CO14" s="287"/>
      <c r="CP14" s="291"/>
      <c r="CQ14" s="287"/>
      <c r="CR14" s="287"/>
      <c r="CS14" s="287"/>
      <c r="CT14" s="287"/>
      <c r="CU14" s="287"/>
      <c r="CV14" s="287"/>
      <c r="CW14" s="287"/>
      <c r="CX14" s="287"/>
      <c r="CY14" s="287"/>
      <c r="CZ14" s="287"/>
      <c r="DA14" s="287"/>
      <c r="DB14" s="287"/>
      <c r="DC14" s="291"/>
      <c r="DD14" s="287"/>
      <c r="DE14" s="287"/>
      <c r="DF14" s="287"/>
      <c r="DG14" s="287"/>
      <c r="DH14" s="287"/>
      <c r="DI14" s="287"/>
      <c r="DJ14" s="287"/>
      <c r="DK14" s="287"/>
      <c r="DL14" s="287"/>
      <c r="DM14" s="287"/>
      <c r="DN14" s="287"/>
      <c r="DO14" s="287"/>
    </row>
    <row r="15" spans="1:119" s="131" customFormat="1" ht="12.75" customHeight="1" thickBot="1">
      <c r="A15" s="756" t="s">
        <v>3103</v>
      </c>
      <c r="B15" s="294" t="s">
        <v>15</v>
      </c>
      <c r="C15" s="294" t="s">
        <v>15</v>
      </c>
      <c r="D15" s="294" t="s">
        <v>15</v>
      </c>
      <c r="E15" s="294" t="s">
        <v>15</v>
      </c>
      <c r="F15" s="294" t="s">
        <v>15</v>
      </c>
      <c r="G15" s="294" t="s">
        <v>15</v>
      </c>
      <c r="H15" s="294" t="s">
        <v>15</v>
      </c>
      <c r="I15" s="294" t="s">
        <v>15</v>
      </c>
      <c r="J15" s="294" t="s">
        <v>15</v>
      </c>
      <c r="K15" s="294" t="s">
        <v>15</v>
      </c>
      <c r="L15" s="294" t="s">
        <v>15</v>
      </c>
      <c r="M15" s="294" t="s">
        <v>15</v>
      </c>
      <c r="N15" s="294" t="s">
        <v>15</v>
      </c>
      <c r="O15" s="294" t="s">
        <v>15</v>
      </c>
      <c r="P15" s="294" t="s">
        <v>15</v>
      </c>
      <c r="Q15" s="294" t="s">
        <v>15</v>
      </c>
      <c r="R15" s="294" t="s">
        <v>15</v>
      </c>
      <c r="S15" s="294" t="s">
        <v>15</v>
      </c>
      <c r="T15" s="294" t="s">
        <v>15</v>
      </c>
      <c r="U15" s="294" t="s">
        <v>15</v>
      </c>
      <c r="V15" s="294" t="s">
        <v>15</v>
      </c>
      <c r="W15" s="294" t="s">
        <v>15</v>
      </c>
      <c r="X15" s="294" t="s">
        <v>15</v>
      </c>
      <c r="Y15" s="294" t="s">
        <v>15</v>
      </c>
      <c r="Z15" s="294" t="s">
        <v>15</v>
      </c>
      <c r="AA15" s="294" t="s">
        <v>15</v>
      </c>
      <c r="AB15" s="294" t="s">
        <v>15</v>
      </c>
      <c r="AC15" s="294" t="s">
        <v>15</v>
      </c>
      <c r="AD15" s="294" t="s">
        <v>15</v>
      </c>
      <c r="AE15" s="294" t="s">
        <v>15</v>
      </c>
      <c r="AF15" s="294" t="s">
        <v>15</v>
      </c>
      <c r="AG15" s="294" t="s">
        <v>15</v>
      </c>
      <c r="AH15" s="294" t="s">
        <v>15</v>
      </c>
      <c r="AI15" s="294" t="s">
        <v>15</v>
      </c>
      <c r="AJ15" s="294" t="s">
        <v>15</v>
      </c>
      <c r="AK15" s="294" t="s">
        <v>15</v>
      </c>
      <c r="AL15" s="294" t="s">
        <v>15</v>
      </c>
      <c r="AM15" s="294" t="s">
        <v>15</v>
      </c>
      <c r="AN15" s="294" t="s">
        <v>15</v>
      </c>
      <c r="AO15" s="294" t="s">
        <v>15</v>
      </c>
      <c r="AP15" s="294" t="s">
        <v>15</v>
      </c>
      <c r="AQ15" s="294" t="s">
        <v>15</v>
      </c>
      <c r="AR15" s="294" t="s">
        <v>15</v>
      </c>
      <c r="AS15" s="294" t="s">
        <v>15</v>
      </c>
      <c r="AT15" s="294" t="s">
        <v>15</v>
      </c>
      <c r="AU15" s="294" t="s">
        <v>15</v>
      </c>
      <c r="AV15" s="294" t="s">
        <v>15</v>
      </c>
      <c r="AW15" s="294" t="s">
        <v>15</v>
      </c>
      <c r="AX15" s="294" t="s">
        <v>15</v>
      </c>
      <c r="AY15" s="294" t="s">
        <v>15</v>
      </c>
      <c r="AZ15" s="294" t="s">
        <v>15</v>
      </c>
      <c r="BA15" s="294" t="s">
        <v>15</v>
      </c>
      <c r="BB15" s="294" t="s">
        <v>15</v>
      </c>
      <c r="BC15" s="294" t="s">
        <v>15</v>
      </c>
      <c r="BD15" s="294" t="s">
        <v>15</v>
      </c>
      <c r="BE15" s="294" t="s">
        <v>15</v>
      </c>
      <c r="BF15" s="294" t="s">
        <v>15</v>
      </c>
      <c r="BG15" s="294" t="s">
        <v>15</v>
      </c>
      <c r="BH15" s="294" t="s">
        <v>15</v>
      </c>
      <c r="BI15" s="294" t="s">
        <v>15</v>
      </c>
      <c r="BJ15" s="294" t="s">
        <v>15</v>
      </c>
      <c r="BK15" s="294" t="s">
        <v>15</v>
      </c>
      <c r="BL15" s="294" t="s">
        <v>15</v>
      </c>
      <c r="BM15" s="294" t="s">
        <v>15</v>
      </c>
      <c r="BN15" s="294" t="s">
        <v>15</v>
      </c>
      <c r="BO15" s="294" t="s">
        <v>15</v>
      </c>
      <c r="BP15" s="294" t="s">
        <v>15</v>
      </c>
      <c r="BQ15" s="294" t="s">
        <v>15</v>
      </c>
      <c r="BR15" s="294" t="s">
        <v>15</v>
      </c>
      <c r="BS15" s="294" t="s">
        <v>15</v>
      </c>
      <c r="BT15" s="294" t="s">
        <v>15</v>
      </c>
      <c r="BU15" s="294" t="s">
        <v>15</v>
      </c>
      <c r="BV15" s="294" t="s">
        <v>15</v>
      </c>
      <c r="BW15" s="294" t="s">
        <v>15</v>
      </c>
      <c r="BX15" s="294" t="s">
        <v>15</v>
      </c>
      <c r="BY15" s="294" t="s">
        <v>15</v>
      </c>
      <c r="BZ15" s="294" t="s">
        <v>15</v>
      </c>
      <c r="CA15" s="294" t="s">
        <v>15</v>
      </c>
      <c r="CB15" s="294" t="s">
        <v>15</v>
      </c>
      <c r="CC15" s="294" t="s">
        <v>15</v>
      </c>
      <c r="CD15" s="294" t="s">
        <v>15</v>
      </c>
      <c r="CE15" s="294" t="s">
        <v>15</v>
      </c>
      <c r="CF15" s="294" t="s">
        <v>15</v>
      </c>
      <c r="CG15" s="294" t="s">
        <v>15</v>
      </c>
      <c r="CH15" s="294" t="s">
        <v>15</v>
      </c>
      <c r="CI15" s="294" t="s">
        <v>15</v>
      </c>
      <c r="CJ15" s="294" t="s">
        <v>15</v>
      </c>
      <c r="CK15" s="294" t="s">
        <v>15</v>
      </c>
      <c r="CL15" s="294" t="s">
        <v>15</v>
      </c>
      <c r="CM15" s="294" t="s">
        <v>15</v>
      </c>
      <c r="CN15" s="294" t="s">
        <v>15</v>
      </c>
      <c r="CO15" s="294" t="s">
        <v>15</v>
      </c>
      <c r="CP15" s="294" t="s">
        <v>15</v>
      </c>
      <c r="CQ15" s="294" t="s">
        <v>15</v>
      </c>
      <c r="CR15" s="294" t="s">
        <v>15</v>
      </c>
      <c r="CS15" s="294" t="s">
        <v>15</v>
      </c>
      <c r="CT15" s="294" t="s">
        <v>15</v>
      </c>
      <c r="CU15" s="294" t="s">
        <v>15</v>
      </c>
      <c r="CV15" s="294" t="s">
        <v>15</v>
      </c>
      <c r="CW15" s="294" t="s">
        <v>15</v>
      </c>
      <c r="CX15" s="294" t="s">
        <v>15</v>
      </c>
      <c r="CY15" s="294" t="s">
        <v>15</v>
      </c>
      <c r="CZ15" s="294" t="s">
        <v>15</v>
      </c>
      <c r="DA15" s="294" t="s">
        <v>15</v>
      </c>
      <c r="DB15" s="294" t="s">
        <v>15</v>
      </c>
      <c r="DC15" s="294" t="s">
        <v>15</v>
      </c>
      <c r="DD15" s="294" t="s">
        <v>15</v>
      </c>
      <c r="DE15" s="294" t="s">
        <v>15</v>
      </c>
      <c r="DF15" s="294" t="s">
        <v>15</v>
      </c>
      <c r="DG15" s="294" t="s">
        <v>15</v>
      </c>
      <c r="DH15" s="294" t="s">
        <v>15</v>
      </c>
      <c r="DI15" s="294" t="s">
        <v>15</v>
      </c>
      <c r="DJ15" s="294" t="s">
        <v>15</v>
      </c>
      <c r="DK15" s="294" t="s">
        <v>15</v>
      </c>
      <c r="DL15" s="294" t="s">
        <v>15</v>
      </c>
      <c r="DM15" s="294" t="s">
        <v>15</v>
      </c>
      <c r="DN15" s="294" t="s">
        <v>15</v>
      </c>
      <c r="DO15" s="294" t="s">
        <v>15</v>
      </c>
    </row>
    <row r="16" spans="1:119" s="131" customFormat="1" ht="12.75">
      <c r="A16" s="7"/>
    </row>
  </sheetData>
  <mergeCells count="19">
    <mergeCell ref="DC5:DC6"/>
    <mergeCell ref="DD5:DO5"/>
    <mergeCell ref="CP5:CP6"/>
    <mergeCell ref="CQ5:DB5"/>
    <mergeCell ref="CD5:CO5"/>
    <mergeCell ref="B5:B6"/>
    <mergeCell ref="BQ5:CB5"/>
    <mergeCell ref="BD5:BO5"/>
    <mergeCell ref="AQ5:BB5"/>
    <mergeCell ref="AC5:AC6"/>
    <mergeCell ref="AD5:AO5"/>
    <mergeCell ref="AP5:AP6"/>
    <mergeCell ref="BC5:BC6"/>
    <mergeCell ref="BP5:BP6"/>
    <mergeCell ref="CC5:CC6"/>
    <mergeCell ref="P5:P6"/>
    <mergeCell ref="Q5:AB5"/>
    <mergeCell ref="C5:C6"/>
    <mergeCell ref="D5:O5"/>
  </mergeCells>
  <hyperlinks>
    <hyperlink ref="A1" location="'Table of contents'!A1" display="return to the CONTENTS"/>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37"/>
  <sheetViews>
    <sheetView zoomScale="80" zoomScaleNormal="80" workbookViewId="0">
      <pane xSplit="1" topLeftCell="B1" activePane="topRight" state="frozen"/>
      <selection pane="topRight"/>
    </sheetView>
  </sheetViews>
  <sheetFormatPr defaultRowHeight="15"/>
  <cols>
    <col min="1" max="1" width="43.85546875" style="34" customWidth="1"/>
    <col min="2" max="16384" width="9.140625" style="34"/>
  </cols>
  <sheetData>
    <row r="1" spans="1:131" ht="15" customHeight="1">
      <c r="A1" s="649" t="s">
        <v>2688</v>
      </c>
    </row>
    <row r="2" spans="1:131" ht="5.0999999999999996" customHeight="1">
      <c r="A2" s="65"/>
    </row>
    <row r="3" spans="1:131" s="211" customFormat="1" ht="18.75" customHeight="1">
      <c r="A3" s="295" t="s">
        <v>3837</v>
      </c>
      <c r="B3" s="296"/>
      <c r="O3" s="296"/>
      <c r="AB3" s="296"/>
      <c r="AO3" s="296"/>
      <c r="BB3" s="296"/>
      <c r="BO3" s="296"/>
      <c r="CB3" s="296"/>
      <c r="CO3" s="296"/>
    </row>
    <row r="4" spans="1:131" s="134" customFormat="1" ht="5.0999999999999996" customHeight="1" thickBot="1">
      <c r="A4" s="135"/>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row>
    <row r="5" spans="1:131" s="134" customFormat="1" ht="17.100000000000001" customHeight="1">
      <c r="A5" s="736"/>
      <c r="B5" s="1067">
        <v>1998</v>
      </c>
      <c r="C5" s="1078">
        <v>1998</v>
      </c>
      <c r="D5" s="1078"/>
      <c r="E5" s="1078"/>
      <c r="F5" s="1078"/>
      <c r="G5" s="1078"/>
      <c r="H5" s="1078"/>
      <c r="I5" s="1078"/>
      <c r="J5" s="1078"/>
      <c r="K5" s="1078"/>
      <c r="L5" s="1078"/>
      <c r="M5" s="1078"/>
      <c r="N5" s="1069"/>
      <c r="O5" s="1067">
        <v>1999</v>
      </c>
      <c r="P5" s="1078">
        <v>1999</v>
      </c>
      <c r="Q5" s="1078"/>
      <c r="R5" s="1078"/>
      <c r="S5" s="1078"/>
      <c r="T5" s="1078"/>
      <c r="U5" s="1078"/>
      <c r="V5" s="1078"/>
      <c r="W5" s="1078"/>
      <c r="X5" s="1078"/>
      <c r="Y5" s="1078"/>
      <c r="Z5" s="1078"/>
      <c r="AA5" s="1069"/>
      <c r="AB5" s="1067">
        <v>2000</v>
      </c>
      <c r="AC5" s="1078">
        <v>2000</v>
      </c>
      <c r="AD5" s="1078"/>
      <c r="AE5" s="1078"/>
      <c r="AF5" s="1078"/>
      <c r="AG5" s="1078"/>
      <c r="AH5" s="1078"/>
      <c r="AI5" s="1078"/>
      <c r="AJ5" s="1078"/>
      <c r="AK5" s="1078"/>
      <c r="AL5" s="1078"/>
      <c r="AM5" s="1078"/>
      <c r="AN5" s="1069"/>
      <c r="AO5" s="1067">
        <v>2001</v>
      </c>
      <c r="AP5" s="1078">
        <v>2001</v>
      </c>
      <c r="AQ5" s="1078"/>
      <c r="AR5" s="1078"/>
      <c r="AS5" s="1078"/>
      <c r="AT5" s="1078"/>
      <c r="AU5" s="1078"/>
      <c r="AV5" s="1078"/>
      <c r="AW5" s="1078"/>
      <c r="AX5" s="1078"/>
      <c r="AY5" s="1078"/>
      <c r="AZ5" s="1078"/>
      <c r="BA5" s="1069"/>
      <c r="BB5" s="1067">
        <v>2002</v>
      </c>
      <c r="BC5" s="1078">
        <v>2002</v>
      </c>
      <c r="BD5" s="1078"/>
      <c r="BE5" s="1078"/>
      <c r="BF5" s="1078"/>
      <c r="BG5" s="1078"/>
      <c r="BH5" s="1078"/>
      <c r="BI5" s="1078"/>
      <c r="BJ5" s="1078"/>
      <c r="BK5" s="1078"/>
      <c r="BL5" s="1078"/>
      <c r="BM5" s="1078"/>
      <c r="BN5" s="1069"/>
      <c r="BO5" s="1067">
        <v>2003</v>
      </c>
      <c r="BP5" s="1078">
        <v>2003</v>
      </c>
      <c r="BQ5" s="1078"/>
      <c r="BR5" s="1078"/>
      <c r="BS5" s="1078"/>
      <c r="BT5" s="1078"/>
      <c r="BU5" s="1078"/>
      <c r="BV5" s="1078"/>
      <c r="BW5" s="1078"/>
      <c r="BX5" s="1078"/>
      <c r="BY5" s="1078"/>
      <c r="BZ5" s="1078"/>
      <c r="CA5" s="1069"/>
      <c r="CB5" s="1067">
        <v>2004</v>
      </c>
      <c r="CC5" s="1078">
        <v>2004</v>
      </c>
      <c r="CD5" s="1078"/>
      <c r="CE5" s="1078"/>
      <c r="CF5" s="1078"/>
      <c r="CG5" s="1078"/>
      <c r="CH5" s="1078"/>
      <c r="CI5" s="1078"/>
      <c r="CJ5" s="1078"/>
      <c r="CK5" s="1078"/>
      <c r="CL5" s="1078"/>
      <c r="CM5" s="1078"/>
      <c r="CN5" s="1069"/>
      <c r="CO5" s="1067">
        <v>2005</v>
      </c>
      <c r="CP5" s="1078">
        <v>2005</v>
      </c>
      <c r="CQ5" s="1078"/>
      <c r="CR5" s="1078"/>
      <c r="CS5" s="1078"/>
      <c r="CT5" s="1078"/>
      <c r="CU5" s="1078"/>
      <c r="CV5" s="1078"/>
      <c r="CW5" s="1078"/>
      <c r="CX5" s="1078"/>
      <c r="CY5" s="1078"/>
      <c r="CZ5" s="1078"/>
      <c r="DA5" s="1069"/>
      <c r="DB5" s="1067">
        <v>2006</v>
      </c>
      <c r="DC5" s="1078">
        <v>2006</v>
      </c>
      <c r="DD5" s="1078"/>
      <c r="DE5" s="1078"/>
      <c r="DF5" s="1078"/>
      <c r="DG5" s="1078"/>
      <c r="DH5" s="1078"/>
      <c r="DI5" s="1078"/>
      <c r="DJ5" s="1078"/>
      <c r="DK5" s="1078"/>
      <c r="DL5" s="1078"/>
      <c r="DM5" s="1078"/>
      <c r="DN5" s="1069"/>
      <c r="DO5" s="1067">
        <v>2007</v>
      </c>
      <c r="DP5" s="1078">
        <v>2007</v>
      </c>
      <c r="DQ5" s="1078"/>
      <c r="DR5" s="1078"/>
      <c r="DS5" s="1078"/>
      <c r="DT5" s="1078"/>
      <c r="DU5" s="1078"/>
      <c r="DV5" s="1078"/>
      <c r="DW5" s="1078"/>
      <c r="DX5" s="1078"/>
      <c r="DY5" s="1078"/>
      <c r="DZ5" s="1078"/>
      <c r="EA5" s="1069"/>
    </row>
    <row r="6" spans="1:131" s="275" customFormat="1" ht="17.100000000000001" customHeight="1" thickBot="1">
      <c r="A6" s="735"/>
      <c r="B6" s="1068"/>
      <c r="C6" s="673" t="s">
        <v>2646</v>
      </c>
      <c r="D6" s="673" t="s">
        <v>2647</v>
      </c>
      <c r="E6" s="673" t="s">
        <v>2648</v>
      </c>
      <c r="F6" s="673" t="s">
        <v>2649</v>
      </c>
      <c r="G6" s="673" t="s">
        <v>2650</v>
      </c>
      <c r="H6" s="673" t="s">
        <v>2651</v>
      </c>
      <c r="I6" s="673" t="s">
        <v>2652</v>
      </c>
      <c r="J6" s="673" t="s">
        <v>2653</v>
      </c>
      <c r="K6" s="673" t="s">
        <v>2654</v>
      </c>
      <c r="L6" s="673" t="s">
        <v>2655</v>
      </c>
      <c r="M6" s="673" t="s">
        <v>2656</v>
      </c>
      <c r="N6" s="673" t="s">
        <v>2657</v>
      </c>
      <c r="O6" s="1068"/>
      <c r="P6" s="673" t="s">
        <v>2646</v>
      </c>
      <c r="Q6" s="673" t="s">
        <v>2647</v>
      </c>
      <c r="R6" s="673" t="s">
        <v>2648</v>
      </c>
      <c r="S6" s="673" t="s">
        <v>2649</v>
      </c>
      <c r="T6" s="673" t="s">
        <v>2650</v>
      </c>
      <c r="U6" s="673" t="s">
        <v>2651</v>
      </c>
      <c r="V6" s="673" t="s">
        <v>2652</v>
      </c>
      <c r="W6" s="673" t="s">
        <v>2653</v>
      </c>
      <c r="X6" s="673" t="s">
        <v>2654</v>
      </c>
      <c r="Y6" s="673" t="s">
        <v>2655</v>
      </c>
      <c r="Z6" s="673" t="s">
        <v>2656</v>
      </c>
      <c r="AA6" s="673" t="s">
        <v>2657</v>
      </c>
      <c r="AB6" s="1068"/>
      <c r="AC6" s="673" t="s">
        <v>2646</v>
      </c>
      <c r="AD6" s="673" t="s">
        <v>2647</v>
      </c>
      <c r="AE6" s="673" t="s">
        <v>2648</v>
      </c>
      <c r="AF6" s="673" t="s">
        <v>2649</v>
      </c>
      <c r="AG6" s="673" t="s">
        <v>2650</v>
      </c>
      <c r="AH6" s="673" t="s">
        <v>2651</v>
      </c>
      <c r="AI6" s="673" t="s">
        <v>2652</v>
      </c>
      <c r="AJ6" s="673" t="s">
        <v>2653</v>
      </c>
      <c r="AK6" s="673" t="s">
        <v>2654</v>
      </c>
      <c r="AL6" s="673" t="s">
        <v>2655</v>
      </c>
      <c r="AM6" s="673" t="s">
        <v>2656</v>
      </c>
      <c r="AN6" s="673" t="s">
        <v>2657</v>
      </c>
      <c r="AO6" s="1068"/>
      <c r="AP6" s="673" t="s">
        <v>2646</v>
      </c>
      <c r="AQ6" s="673" t="s">
        <v>2647</v>
      </c>
      <c r="AR6" s="673" t="s">
        <v>2648</v>
      </c>
      <c r="AS6" s="673" t="s">
        <v>2649</v>
      </c>
      <c r="AT6" s="673" t="s">
        <v>2650</v>
      </c>
      <c r="AU6" s="673" t="s">
        <v>2651</v>
      </c>
      <c r="AV6" s="673" t="s">
        <v>2652</v>
      </c>
      <c r="AW6" s="673" t="s">
        <v>2653</v>
      </c>
      <c r="AX6" s="673" t="s">
        <v>2654</v>
      </c>
      <c r="AY6" s="673" t="s">
        <v>2655</v>
      </c>
      <c r="AZ6" s="673" t="s">
        <v>2656</v>
      </c>
      <c r="BA6" s="673" t="s">
        <v>2657</v>
      </c>
      <c r="BB6" s="1068"/>
      <c r="BC6" s="673" t="s">
        <v>2646</v>
      </c>
      <c r="BD6" s="673" t="s">
        <v>2647</v>
      </c>
      <c r="BE6" s="673" t="s">
        <v>2648</v>
      </c>
      <c r="BF6" s="673" t="s">
        <v>2649</v>
      </c>
      <c r="BG6" s="673" t="s">
        <v>2650</v>
      </c>
      <c r="BH6" s="673" t="s">
        <v>2651</v>
      </c>
      <c r="BI6" s="673" t="s">
        <v>2652</v>
      </c>
      <c r="BJ6" s="673" t="s">
        <v>2653</v>
      </c>
      <c r="BK6" s="673" t="s">
        <v>2654</v>
      </c>
      <c r="BL6" s="673" t="s">
        <v>2655</v>
      </c>
      <c r="BM6" s="673" t="s">
        <v>2656</v>
      </c>
      <c r="BN6" s="673" t="s">
        <v>2657</v>
      </c>
      <c r="BO6" s="1068"/>
      <c r="BP6" s="673" t="s">
        <v>2646</v>
      </c>
      <c r="BQ6" s="673" t="s">
        <v>2647</v>
      </c>
      <c r="BR6" s="673" t="s">
        <v>2648</v>
      </c>
      <c r="BS6" s="673" t="s">
        <v>2649</v>
      </c>
      <c r="BT6" s="673" t="s">
        <v>2650</v>
      </c>
      <c r="BU6" s="673" t="s">
        <v>2651</v>
      </c>
      <c r="BV6" s="673" t="s">
        <v>2652</v>
      </c>
      <c r="BW6" s="673" t="s">
        <v>2653</v>
      </c>
      <c r="BX6" s="673" t="s">
        <v>2654</v>
      </c>
      <c r="BY6" s="673" t="s">
        <v>2655</v>
      </c>
      <c r="BZ6" s="673" t="s">
        <v>2656</v>
      </c>
      <c r="CA6" s="673" t="s">
        <v>2657</v>
      </c>
      <c r="CB6" s="1068"/>
      <c r="CC6" s="673" t="s">
        <v>2646</v>
      </c>
      <c r="CD6" s="673" t="s">
        <v>2647</v>
      </c>
      <c r="CE6" s="673" t="s">
        <v>2648</v>
      </c>
      <c r="CF6" s="673" t="s">
        <v>2649</v>
      </c>
      <c r="CG6" s="673" t="s">
        <v>2650</v>
      </c>
      <c r="CH6" s="673" t="s">
        <v>2651</v>
      </c>
      <c r="CI6" s="673" t="s">
        <v>2652</v>
      </c>
      <c r="CJ6" s="673" t="s">
        <v>2653</v>
      </c>
      <c r="CK6" s="673" t="s">
        <v>2654</v>
      </c>
      <c r="CL6" s="673" t="s">
        <v>2655</v>
      </c>
      <c r="CM6" s="673" t="s">
        <v>2656</v>
      </c>
      <c r="CN6" s="673" t="s">
        <v>2657</v>
      </c>
      <c r="CO6" s="1068"/>
      <c r="CP6" s="673" t="s">
        <v>2646</v>
      </c>
      <c r="CQ6" s="673" t="s">
        <v>2647</v>
      </c>
      <c r="CR6" s="673" t="s">
        <v>2648</v>
      </c>
      <c r="CS6" s="673" t="s">
        <v>2649</v>
      </c>
      <c r="CT6" s="673" t="s">
        <v>2650</v>
      </c>
      <c r="CU6" s="673" t="s">
        <v>2651</v>
      </c>
      <c r="CV6" s="673" t="s">
        <v>2652</v>
      </c>
      <c r="CW6" s="673" t="s">
        <v>2653</v>
      </c>
      <c r="CX6" s="673" t="s">
        <v>2654</v>
      </c>
      <c r="CY6" s="673" t="s">
        <v>2655</v>
      </c>
      <c r="CZ6" s="673" t="s">
        <v>2656</v>
      </c>
      <c r="DA6" s="673" t="s">
        <v>2657</v>
      </c>
      <c r="DB6" s="1068"/>
      <c r="DC6" s="673" t="s">
        <v>2646</v>
      </c>
      <c r="DD6" s="673" t="s">
        <v>2647</v>
      </c>
      <c r="DE6" s="673" t="s">
        <v>2648</v>
      </c>
      <c r="DF6" s="673" t="s">
        <v>2649</v>
      </c>
      <c r="DG6" s="673" t="s">
        <v>2650</v>
      </c>
      <c r="DH6" s="673" t="s">
        <v>2651</v>
      </c>
      <c r="DI6" s="673" t="s">
        <v>2652</v>
      </c>
      <c r="DJ6" s="673" t="s">
        <v>2653</v>
      </c>
      <c r="DK6" s="673" t="s">
        <v>2654</v>
      </c>
      <c r="DL6" s="673" t="s">
        <v>2655</v>
      </c>
      <c r="DM6" s="673" t="s">
        <v>2656</v>
      </c>
      <c r="DN6" s="673" t="s">
        <v>2657</v>
      </c>
      <c r="DO6" s="1068"/>
      <c r="DP6" s="673" t="s">
        <v>2646</v>
      </c>
      <c r="DQ6" s="673" t="s">
        <v>2647</v>
      </c>
      <c r="DR6" s="673" t="s">
        <v>2648</v>
      </c>
      <c r="DS6" s="673" t="s">
        <v>2649</v>
      </c>
      <c r="DT6" s="673" t="s">
        <v>2650</v>
      </c>
      <c r="DU6" s="673" t="s">
        <v>2651</v>
      </c>
      <c r="DV6" s="673" t="s">
        <v>2652</v>
      </c>
      <c r="DW6" s="673" t="s">
        <v>2653</v>
      </c>
      <c r="DX6" s="673" t="s">
        <v>2654</v>
      </c>
      <c r="DY6" s="673" t="s">
        <v>2655</v>
      </c>
      <c r="DZ6" s="673" t="s">
        <v>2656</v>
      </c>
      <c r="EA6" s="673" t="s">
        <v>2657</v>
      </c>
    </row>
    <row r="7" spans="1:131" s="275" customFormat="1" ht="5.0999999999999996" customHeight="1">
      <c r="A7" s="217"/>
      <c r="B7" s="173"/>
      <c r="C7" s="3"/>
      <c r="D7" s="3"/>
      <c r="E7" s="3"/>
      <c r="F7" s="3"/>
      <c r="G7" s="3"/>
      <c r="H7" s="3"/>
      <c r="I7" s="3"/>
      <c r="J7" s="3"/>
      <c r="K7" s="3"/>
      <c r="L7" s="3"/>
      <c r="M7" s="3"/>
      <c r="N7" s="3"/>
      <c r="O7" s="173"/>
      <c r="P7" s="3"/>
      <c r="Q7" s="3"/>
      <c r="R7" s="3"/>
      <c r="S7" s="3"/>
      <c r="T7" s="3"/>
      <c r="U7" s="3"/>
      <c r="V7" s="3"/>
      <c r="W7" s="3"/>
      <c r="X7" s="3"/>
      <c r="Y7" s="3"/>
      <c r="Z7" s="3"/>
      <c r="AA7" s="3"/>
      <c r="AB7" s="173"/>
      <c r="AC7" s="3"/>
      <c r="AD7" s="3"/>
      <c r="AE7" s="3"/>
      <c r="AF7" s="3"/>
      <c r="AG7" s="3"/>
      <c r="AH7" s="3"/>
      <c r="AI7" s="3"/>
      <c r="AJ7" s="3"/>
      <c r="AK7" s="3"/>
      <c r="AL7" s="3"/>
      <c r="AM7" s="3"/>
      <c r="AN7" s="3"/>
      <c r="AO7" s="173"/>
      <c r="AP7" s="3"/>
      <c r="AQ7" s="3"/>
      <c r="AR7" s="3"/>
      <c r="AS7" s="3"/>
      <c r="AT7" s="3"/>
      <c r="AU7" s="3"/>
      <c r="AV7" s="3"/>
      <c r="AW7" s="3"/>
      <c r="AX7" s="3"/>
      <c r="AY7" s="3"/>
      <c r="AZ7" s="3"/>
      <c r="BA7" s="3"/>
      <c r="BB7" s="173"/>
      <c r="BC7" s="3"/>
      <c r="BD7" s="3"/>
      <c r="BE7" s="3"/>
      <c r="BF7" s="3"/>
      <c r="BG7" s="3"/>
      <c r="BH7" s="3"/>
      <c r="BI7" s="3"/>
      <c r="BJ7" s="3"/>
      <c r="BK7" s="3"/>
      <c r="BL7" s="3"/>
      <c r="BM7" s="3"/>
      <c r="BN7" s="3"/>
      <c r="BO7" s="173"/>
      <c r="BP7" s="3"/>
      <c r="BQ7" s="3"/>
      <c r="BR7" s="3"/>
      <c r="BS7" s="3"/>
      <c r="BT7" s="3"/>
      <c r="BU7" s="3"/>
      <c r="BV7" s="3"/>
      <c r="BW7" s="3"/>
      <c r="BX7" s="3"/>
      <c r="BY7" s="3"/>
      <c r="BZ7" s="3"/>
      <c r="CA7" s="3"/>
      <c r="CB7" s="173"/>
      <c r="CC7" s="3"/>
      <c r="CD7" s="3"/>
      <c r="CE7" s="3"/>
      <c r="CF7" s="3"/>
      <c r="CG7" s="3"/>
      <c r="CH7" s="3"/>
      <c r="CI7" s="3"/>
      <c r="CJ7" s="3"/>
      <c r="CK7" s="3"/>
      <c r="CL7" s="3"/>
      <c r="CM7" s="3"/>
      <c r="CN7" s="3"/>
      <c r="CO7" s="173"/>
      <c r="CP7" s="3"/>
      <c r="CQ7" s="3"/>
      <c r="CR7" s="3"/>
      <c r="CS7" s="3"/>
      <c r="CT7" s="3"/>
      <c r="CU7" s="3"/>
      <c r="CV7" s="3"/>
      <c r="CW7" s="3"/>
      <c r="CX7" s="3"/>
      <c r="CY7" s="3"/>
      <c r="CZ7" s="3"/>
      <c r="DA7" s="3"/>
      <c r="DB7" s="173"/>
      <c r="DC7" s="3"/>
      <c r="DD7" s="3"/>
      <c r="DE7" s="3"/>
      <c r="DF7" s="3"/>
      <c r="DG7" s="3"/>
      <c r="DH7" s="3"/>
      <c r="DI7" s="3"/>
      <c r="DJ7" s="3"/>
      <c r="DK7" s="3"/>
      <c r="DL7" s="3"/>
      <c r="DM7" s="3"/>
      <c r="DN7" s="3"/>
      <c r="DO7" s="173"/>
      <c r="DP7" s="3"/>
      <c r="DQ7" s="3"/>
      <c r="DR7" s="3"/>
      <c r="DS7" s="3"/>
      <c r="DT7" s="3"/>
      <c r="DU7" s="3"/>
      <c r="DV7" s="3"/>
      <c r="DW7" s="3"/>
      <c r="DX7" s="3"/>
      <c r="DY7" s="3"/>
      <c r="DZ7" s="3"/>
      <c r="EA7" s="3"/>
    </row>
    <row r="8" spans="1:131" s="275" customFormat="1" ht="12.75" customHeight="1">
      <c r="A8" s="72" t="s">
        <v>3106</v>
      </c>
      <c r="B8" s="217"/>
      <c r="C8" s="217"/>
      <c r="D8" s="217"/>
      <c r="E8" s="217"/>
      <c r="F8" s="217"/>
      <c r="G8" s="217"/>
      <c r="H8" s="217"/>
      <c r="I8" s="217"/>
      <c r="J8" s="217"/>
      <c r="K8" s="217"/>
      <c r="L8" s="217"/>
      <c r="M8" s="217"/>
      <c r="N8" s="217"/>
      <c r="O8" s="217"/>
      <c r="P8" s="217"/>
      <c r="Q8" s="217"/>
      <c r="R8" s="217"/>
      <c r="S8" s="217"/>
      <c r="T8" s="217"/>
      <c r="U8" s="217"/>
      <c r="V8" s="217"/>
      <c r="W8" s="217"/>
      <c r="X8" s="217"/>
      <c r="Y8" s="217"/>
      <c r="Z8" s="217"/>
      <c r="AA8" s="217"/>
      <c r="AB8" s="217"/>
      <c r="AC8" s="217"/>
      <c r="AD8" s="217"/>
      <c r="AE8" s="217"/>
      <c r="AF8" s="217"/>
      <c r="AG8" s="217"/>
      <c r="AH8" s="217"/>
      <c r="AI8" s="217"/>
      <c r="AJ8" s="217"/>
      <c r="AK8" s="217"/>
      <c r="AL8" s="217"/>
      <c r="AM8" s="217"/>
      <c r="AN8" s="217"/>
      <c r="AO8" s="217"/>
      <c r="AP8" s="217"/>
      <c r="AQ8" s="217"/>
      <c r="AR8" s="217"/>
      <c r="AS8" s="217"/>
      <c r="AT8" s="217"/>
      <c r="AU8" s="217"/>
      <c r="AV8" s="217"/>
      <c r="AW8" s="217"/>
      <c r="AX8" s="217"/>
      <c r="AY8" s="217"/>
      <c r="AZ8" s="217"/>
      <c r="BA8" s="217"/>
      <c r="BB8" s="217"/>
      <c r="BC8" s="217"/>
      <c r="BD8" s="217"/>
      <c r="BE8" s="217"/>
      <c r="BF8" s="217"/>
      <c r="BG8" s="217"/>
      <c r="BH8" s="217"/>
      <c r="BI8" s="217"/>
      <c r="BJ8" s="217"/>
      <c r="BK8" s="217"/>
      <c r="BL8" s="217"/>
      <c r="BM8" s="217"/>
      <c r="BN8" s="217"/>
      <c r="BO8" s="217"/>
      <c r="BP8" s="217"/>
      <c r="BQ8" s="217"/>
      <c r="BR8" s="217"/>
      <c r="BS8" s="217"/>
      <c r="BT8" s="217"/>
      <c r="BU8" s="217"/>
      <c r="BV8" s="217"/>
      <c r="BW8" s="217"/>
      <c r="BX8" s="217"/>
      <c r="BY8" s="217"/>
      <c r="BZ8" s="217"/>
      <c r="CA8" s="217"/>
      <c r="CB8" s="217"/>
      <c r="CC8" s="217"/>
      <c r="CD8" s="217"/>
      <c r="CE8" s="217"/>
      <c r="CF8" s="217"/>
      <c r="CG8" s="217"/>
      <c r="CH8" s="217"/>
      <c r="CI8" s="217"/>
      <c r="CJ8" s="217"/>
      <c r="CK8" s="217"/>
      <c r="CL8" s="217"/>
      <c r="CM8" s="217"/>
      <c r="CN8" s="217"/>
      <c r="CO8" s="217"/>
      <c r="CP8" s="217"/>
      <c r="CQ8" s="217"/>
      <c r="CR8" s="217"/>
      <c r="CS8" s="217"/>
      <c r="CT8" s="217"/>
      <c r="CU8" s="217"/>
      <c r="CV8" s="217"/>
      <c r="CW8" s="217"/>
      <c r="CX8" s="217"/>
      <c r="CY8" s="217"/>
      <c r="CZ8" s="217"/>
      <c r="DA8" s="217"/>
      <c r="DB8" s="217"/>
      <c r="DC8" s="217"/>
      <c r="DD8" s="217"/>
      <c r="DE8" s="217"/>
      <c r="DF8" s="217"/>
      <c r="DG8" s="217"/>
      <c r="DH8" s="217"/>
      <c r="DI8" s="217"/>
      <c r="DJ8" s="217"/>
      <c r="DK8" s="217"/>
      <c r="DL8" s="217"/>
      <c r="DM8" s="217"/>
      <c r="DN8" s="217"/>
      <c r="DO8" s="217"/>
      <c r="DP8" s="217"/>
      <c r="DQ8" s="217"/>
      <c r="DR8" s="217"/>
      <c r="DS8" s="217"/>
      <c r="DT8" s="217"/>
      <c r="DU8" s="217"/>
      <c r="DV8" s="217"/>
      <c r="DW8" s="217"/>
      <c r="DX8" s="217"/>
      <c r="DY8" s="217"/>
      <c r="DZ8" s="217"/>
      <c r="EA8" s="217"/>
    </row>
    <row r="9" spans="1:131" s="275" customFormat="1" ht="12.75" customHeight="1">
      <c r="A9" s="297" t="s">
        <v>3107</v>
      </c>
      <c r="B9" s="626"/>
      <c r="C9" s="626"/>
      <c r="D9" s="626"/>
      <c r="E9" s="626"/>
      <c r="F9" s="626"/>
      <c r="G9" s="626"/>
      <c r="H9" s="626"/>
      <c r="I9" s="626"/>
      <c r="J9" s="626"/>
      <c r="K9" s="626"/>
      <c r="L9" s="626"/>
      <c r="M9" s="626"/>
      <c r="N9" s="626"/>
      <c r="O9" s="626"/>
      <c r="P9" s="626"/>
      <c r="Q9" s="626"/>
      <c r="R9" s="626"/>
      <c r="S9" s="626"/>
      <c r="T9" s="626"/>
      <c r="U9" s="626"/>
      <c r="V9" s="626"/>
      <c r="W9" s="626"/>
      <c r="X9" s="626"/>
      <c r="Y9" s="626"/>
      <c r="Z9" s="626"/>
      <c r="AA9" s="626"/>
      <c r="AB9" s="626"/>
      <c r="AC9" s="626"/>
      <c r="AD9" s="626"/>
      <c r="AE9" s="626"/>
      <c r="AF9" s="626"/>
      <c r="AG9" s="626"/>
      <c r="AH9" s="626"/>
      <c r="AI9" s="626"/>
      <c r="AJ9" s="626"/>
      <c r="AK9" s="626"/>
      <c r="AL9" s="626"/>
      <c r="AM9" s="626"/>
      <c r="AN9" s="626"/>
      <c r="AO9" s="626"/>
      <c r="AP9" s="626"/>
      <c r="AQ9" s="626"/>
      <c r="AR9" s="626"/>
      <c r="AS9" s="626"/>
      <c r="AT9" s="626"/>
      <c r="AU9" s="626"/>
      <c r="AV9" s="626"/>
      <c r="AW9" s="626"/>
      <c r="AX9" s="626"/>
      <c r="AY9" s="626"/>
      <c r="AZ9" s="626"/>
      <c r="BA9" s="626"/>
      <c r="BB9" s="626"/>
      <c r="BC9" s="626"/>
      <c r="BD9" s="626"/>
      <c r="BE9" s="626"/>
      <c r="BF9" s="626"/>
      <c r="BG9" s="626"/>
      <c r="BH9" s="626"/>
      <c r="BI9" s="626"/>
      <c r="BJ9" s="626"/>
      <c r="BK9" s="626"/>
      <c r="BL9" s="626"/>
      <c r="BM9" s="626"/>
      <c r="BN9" s="626"/>
      <c r="BO9" s="626"/>
      <c r="BP9" s="626"/>
      <c r="BQ9" s="626"/>
      <c r="BR9" s="626"/>
      <c r="BS9" s="626"/>
      <c r="BT9" s="626"/>
      <c r="BU9" s="626"/>
      <c r="BV9" s="626"/>
      <c r="BW9" s="626"/>
      <c r="BX9" s="626"/>
      <c r="BY9" s="626"/>
      <c r="BZ9" s="626"/>
      <c r="CA9" s="626"/>
      <c r="CB9" s="626"/>
      <c r="CC9" s="626"/>
      <c r="CD9" s="626"/>
      <c r="CE9" s="626"/>
      <c r="CF9" s="626"/>
      <c r="CG9" s="626"/>
      <c r="CH9" s="626"/>
      <c r="CI9" s="626"/>
      <c r="CJ9" s="626"/>
      <c r="CK9" s="626"/>
      <c r="CL9" s="626"/>
      <c r="CM9" s="626"/>
      <c r="CN9" s="626"/>
      <c r="CO9" s="626"/>
      <c r="CP9" s="626"/>
      <c r="CQ9" s="626"/>
      <c r="CR9" s="626"/>
      <c r="CS9" s="626"/>
      <c r="CT9" s="626"/>
      <c r="CU9" s="626"/>
      <c r="CV9" s="626"/>
      <c r="CW9" s="626"/>
      <c r="CX9" s="626"/>
      <c r="CY9" s="626"/>
      <c r="CZ9" s="626"/>
      <c r="DA9" s="626"/>
      <c r="DB9" s="626"/>
      <c r="DC9" s="626"/>
      <c r="DD9" s="626"/>
      <c r="DE9" s="626"/>
      <c r="DF9" s="626"/>
      <c r="DG9" s="626"/>
      <c r="DH9" s="626"/>
      <c r="DI9" s="626"/>
      <c r="DJ9" s="626"/>
      <c r="DK9" s="626"/>
      <c r="DL9" s="626"/>
      <c r="DM9" s="626"/>
      <c r="DN9" s="626"/>
      <c r="DO9" s="626"/>
      <c r="DP9" s="626"/>
      <c r="DQ9" s="626"/>
      <c r="DR9" s="626"/>
      <c r="DS9" s="626"/>
      <c r="DT9" s="626"/>
      <c r="DU9" s="626"/>
      <c r="DV9" s="626"/>
      <c r="DW9" s="626"/>
      <c r="DX9" s="626"/>
      <c r="DY9" s="626"/>
      <c r="DZ9" s="626"/>
      <c r="EA9" s="626"/>
    </row>
    <row r="10" spans="1:131" s="134" customFormat="1" ht="12.75" customHeight="1">
      <c r="A10" s="251" t="s">
        <v>3103</v>
      </c>
      <c r="B10" s="9" t="s">
        <v>15</v>
      </c>
      <c r="C10" s="9" t="s">
        <v>15</v>
      </c>
      <c r="D10" s="9" t="s">
        <v>15</v>
      </c>
      <c r="E10" s="9" t="s">
        <v>15</v>
      </c>
      <c r="F10" s="9" t="s">
        <v>15</v>
      </c>
      <c r="G10" s="9" t="s">
        <v>15</v>
      </c>
      <c r="H10" s="9" t="s">
        <v>15</v>
      </c>
      <c r="I10" s="9" t="s">
        <v>15</v>
      </c>
      <c r="J10" s="9" t="s">
        <v>15</v>
      </c>
      <c r="K10" s="9" t="s">
        <v>15</v>
      </c>
      <c r="L10" s="9" t="s">
        <v>15</v>
      </c>
      <c r="M10" s="9" t="s">
        <v>15</v>
      </c>
      <c r="N10" s="9" t="s">
        <v>15</v>
      </c>
      <c r="O10" s="9" t="s">
        <v>15</v>
      </c>
      <c r="P10" s="21" t="s">
        <v>15</v>
      </c>
      <c r="Q10" s="21" t="s">
        <v>15</v>
      </c>
      <c r="R10" s="21" t="s">
        <v>15</v>
      </c>
      <c r="S10" s="21" t="s">
        <v>15</v>
      </c>
      <c r="T10" s="21" t="s">
        <v>15</v>
      </c>
      <c r="U10" s="21" t="s">
        <v>15</v>
      </c>
      <c r="V10" s="21" t="s">
        <v>15</v>
      </c>
      <c r="W10" s="21" t="s">
        <v>15</v>
      </c>
      <c r="X10" s="21" t="s">
        <v>15</v>
      </c>
      <c r="Y10" s="21" t="s">
        <v>15</v>
      </c>
      <c r="Z10" s="21" t="s">
        <v>15</v>
      </c>
      <c r="AA10" s="21" t="s">
        <v>15</v>
      </c>
      <c r="AB10" s="9">
        <v>11</v>
      </c>
      <c r="AC10" s="21" t="s">
        <v>15</v>
      </c>
      <c r="AD10" s="21" t="s">
        <v>15</v>
      </c>
      <c r="AE10" s="21" t="s">
        <v>15</v>
      </c>
      <c r="AF10" s="21" t="s">
        <v>15</v>
      </c>
      <c r="AG10" s="21" t="s">
        <v>15</v>
      </c>
      <c r="AH10" s="21" t="s">
        <v>15</v>
      </c>
      <c r="AI10" s="21" t="s">
        <v>15</v>
      </c>
      <c r="AJ10" s="21" t="s">
        <v>15</v>
      </c>
      <c r="AK10" s="21" t="s">
        <v>15</v>
      </c>
      <c r="AL10" s="21" t="s">
        <v>15</v>
      </c>
      <c r="AM10" s="9">
        <v>11</v>
      </c>
      <c r="AN10" s="21" t="s">
        <v>15</v>
      </c>
      <c r="AO10" s="15">
        <v>83.02000000000001</v>
      </c>
      <c r="AP10" s="15">
        <v>18</v>
      </c>
      <c r="AQ10" s="21" t="s">
        <v>15</v>
      </c>
      <c r="AR10" s="21" t="s">
        <v>15</v>
      </c>
      <c r="AS10" s="21" t="s">
        <v>15</v>
      </c>
      <c r="AT10" s="21" t="s">
        <v>15</v>
      </c>
      <c r="AU10" s="21" t="s">
        <v>15</v>
      </c>
      <c r="AV10" s="15">
        <v>40.010000000000005</v>
      </c>
      <c r="AW10" s="21" t="s">
        <v>15</v>
      </c>
      <c r="AX10" s="21" t="s">
        <v>15</v>
      </c>
      <c r="AY10" s="21" t="s">
        <v>15</v>
      </c>
      <c r="AZ10" s="21" t="s">
        <v>15</v>
      </c>
      <c r="BA10" s="15">
        <v>25.01</v>
      </c>
      <c r="BB10" s="15">
        <v>214.82999999999998</v>
      </c>
      <c r="BC10" s="15">
        <v>55.319999999999993</v>
      </c>
      <c r="BD10" s="15" t="s">
        <v>15</v>
      </c>
      <c r="BE10" s="15" t="s">
        <v>15</v>
      </c>
      <c r="BF10" s="15">
        <v>62</v>
      </c>
      <c r="BG10" s="15" t="s">
        <v>15</v>
      </c>
      <c r="BH10" s="15">
        <v>15.01</v>
      </c>
      <c r="BI10" s="15">
        <v>47.5</v>
      </c>
      <c r="BJ10" s="15">
        <v>30</v>
      </c>
      <c r="BK10" s="15">
        <v>5</v>
      </c>
      <c r="BL10" s="15" t="s">
        <v>15</v>
      </c>
      <c r="BM10" s="15" t="s">
        <v>15</v>
      </c>
      <c r="BN10" s="15" t="s">
        <v>15</v>
      </c>
      <c r="BO10" s="9">
        <v>180.10110032</v>
      </c>
      <c r="BP10" s="21" t="s">
        <v>15</v>
      </c>
      <c r="BQ10" s="21" t="s">
        <v>15</v>
      </c>
      <c r="BR10" s="21" t="s">
        <v>15</v>
      </c>
      <c r="BS10" s="21" t="s">
        <v>15</v>
      </c>
      <c r="BT10" s="21" t="s">
        <v>15</v>
      </c>
      <c r="BU10" s="21" t="s">
        <v>15</v>
      </c>
      <c r="BV10" s="9">
        <v>75.150631790000006</v>
      </c>
      <c r="BW10" s="9">
        <v>34.95031127</v>
      </c>
      <c r="BX10" s="21" t="s">
        <v>15</v>
      </c>
      <c r="BY10" s="9">
        <v>70.000157259999995</v>
      </c>
      <c r="BZ10" s="21" t="s">
        <v>15</v>
      </c>
      <c r="CA10" s="21" t="s">
        <v>15</v>
      </c>
      <c r="CB10" s="9">
        <v>432.68297285500006</v>
      </c>
      <c r="CC10" s="21" t="s">
        <v>15</v>
      </c>
      <c r="CD10" s="21" t="s">
        <v>15</v>
      </c>
      <c r="CE10" s="21" t="s">
        <v>15</v>
      </c>
      <c r="CF10" s="21">
        <v>35.001030010000001</v>
      </c>
      <c r="CG10" s="21" t="s">
        <v>15</v>
      </c>
      <c r="CH10" s="21">
        <v>203.68165636500001</v>
      </c>
      <c r="CI10" s="21" t="s">
        <v>15</v>
      </c>
      <c r="CJ10" s="21">
        <v>71.000092710000004</v>
      </c>
      <c r="CK10" s="21">
        <v>61.000093540000002</v>
      </c>
      <c r="CL10" s="21">
        <v>22.000088810000001</v>
      </c>
      <c r="CM10" s="21" t="s">
        <v>15</v>
      </c>
      <c r="CN10" s="21">
        <v>40.00001142</v>
      </c>
      <c r="CO10" s="9">
        <v>17.000071770000002</v>
      </c>
      <c r="CP10" s="21" t="s">
        <v>15</v>
      </c>
      <c r="CQ10" s="21" t="s">
        <v>15</v>
      </c>
      <c r="CR10" s="21">
        <v>17.000071770000002</v>
      </c>
      <c r="CS10" s="21" t="s">
        <v>15</v>
      </c>
      <c r="CT10" s="21" t="s">
        <v>15</v>
      </c>
      <c r="CU10" s="21" t="s">
        <v>15</v>
      </c>
      <c r="CV10" s="21" t="s">
        <v>15</v>
      </c>
      <c r="CW10" s="21" t="s">
        <v>15</v>
      </c>
      <c r="CX10" s="21" t="s">
        <v>15</v>
      </c>
      <c r="CY10" s="21" t="s">
        <v>15</v>
      </c>
      <c r="CZ10" s="21" t="s">
        <v>15</v>
      </c>
      <c r="DA10" s="21" t="s">
        <v>15</v>
      </c>
      <c r="DB10" s="254" t="s">
        <v>15</v>
      </c>
      <c r="DC10" s="254" t="s">
        <v>15</v>
      </c>
      <c r="DD10" s="254" t="s">
        <v>15</v>
      </c>
      <c r="DE10" s="254" t="s">
        <v>15</v>
      </c>
      <c r="DF10" s="254" t="s">
        <v>15</v>
      </c>
      <c r="DG10" s="254" t="s">
        <v>15</v>
      </c>
      <c r="DH10" s="254" t="s">
        <v>15</v>
      </c>
      <c r="DI10" s="254" t="s">
        <v>15</v>
      </c>
      <c r="DJ10" s="254" t="s">
        <v>15</v>
      </c>
      <c r="DK10" s="254" t="s">
        <v>15</v>
      </c>
      <c r="DL10" s="254" t="s">
        <v>15</v>
      </c>
      <c r="DM10" s="254" t="s">
        <v>15</v>
      </c>
      <c r="DN10" s="254" t="s">
        <v>15</v>
      </c>
      <c r="DO10" s="21" t="s">
        <v>15</v>
      </c>
      <c r="DP10" s="21" t="s">
        <v>15</v>
      </c>
      <c r="DQ10" s="21" t="s">
        <v>15</v>
      </c>
      <c r="DR10" s="21" t="s">
        <v>15</v>
      </c>
      <c r="DS10" s="21" t="s">
        <v>15</v>
      </c>
      <c r="DT10" s="21" t="s">
        <v>15</v>
      </c>
      <c r="DU10" s="21" t="s">
        <v>15</v>
      </c>
      <c r="DV10" s="21" t="s">
        <v>15</v>
      </c>
      <c r="DW10" s="21" t="s">
        <v>15</v>
      </c>
      <c r="DX10" s="21" t="s">
        <v>15</v>
      </c>
      <c r="DY10" s="21" t="s">
        <v>15</v>
      </c>
      <c r="DZ10" s="21" t="s">
        <v>15</v>
      </c>
      <c r="EA10" s="21" t="s">
        <v>15</v>
      </c>
    </row>
    <row r="11" spans="1:131" s="134" customFormat="1" ht="12.75" customHeight="1">
      <c r="A11" s="251" t="s">
        <v>3108</v>
      </c>
      <c r="B11" s="299" t="s">
        <v>15</v>
      </c>
      <c r="C11" s="299" t="s">
        <v>15</v>
      </c>
      <c r="D11" s="299" t="s">
        <v>15</v>
      </c>
      <c r="E11" s="299" t="s">
        <v>15</v>
      </c>
      <c r="F11" s="299" t="s">
        <v>15</v>
      </c>
      <c r="G11" s="299" t="s">
        <v>15</v>
      </c>
      <c r="H11" s="299" t="s">
        <v>15</v>
      </c>
      <c r="I11" s="299" t="s">
        <v>15</v>
      </c>
      <c r="J11" s="299" t="s">
        <v>15</v>
      </c>
      <c r="K11" s="299" t="s">
        <v>15</v>
      </c>
      <c r="L11" s="299" t="s">
        <v>15</v>
      </c>
      <c r="M11" s="299" t="s">
        <v>15</v>
      </c>
      <c r="N11" s="299" t="s">
        <v>15</v>
      </c>
      <c r="O11" s="299" t="s">
        <v>15</v>
      </c>
      <c r="P11" s="21" t="s">
        <v>15</v>
      </c>
      <c r="Q11" s="21" t="s">
        <v>15</v>
      </c>
      <c r="R11" s="21" t="s">
        <v>15</v>
      </c>
      <c r="S11" s="21" t="s">
        <v>15</v>
      </c>
      <c r="T11" s="21" t="s">
        <v>15</v>
      </c>
      <c r="U11" s="21" t="s">
        <v>15</v>
      </c>
      <c r="V11" s="21" t="s">
        <v>15</v>
      </c>
      <c r="W11" s="21" t="s">
        <v>15</v>
      </c>
      <c r="X11" s="21" t="s">
        <v>15</v>
      </c>
      <c r="Y11" s="21" t="s">
        <v>15</v>
      </c>
      <c r="Z11" s="21" t="s">
        <v>15</v>
      </c>
      <c r="AA11" s="21" t="s">
        <v>15</v>
      </c>
      <c r="AB11" s="299">
        <v>2</v>
      </c>
      <c r="AC11" s="21" t="s">
        <v>15</v>
      </c>
      <c r="AD11" s="21" t="s">
        <v>15</v>
      </c>
      <c r="AE11" s="21" t="s">
        <v>15</v>
      </c>
      <c r="AF11" s="21" t="s">
        <v>15</v>
      </c>
      <c r="AG11" s="21" t="s">
        <v>15</v>
      </c>
      <c r="AH11" s="21" t="s">
        <v>15</v>
      </c>
      <c r="AI11" s="21" t="s">
        <v>15</v>
      </c>
      <c r="AJ11" s="21" t="s">
        <v>15</v>
      </c>
      <c r="AK11" s="21" t="s">
        <v>15</v>
      </c>
      <c r="AL11" s="21" t="s">
        <v>15</v>
      </c>
      <c r="AM11" s="299">
        <v>2</v>
      </c>
      <c r="AN11" s="21" t="s">
        <v>15</v>
      </c>
      <c r="AO11" s="301">
        <v>5</v>
      </c>
      <c r="AP11" s="301">
        <v>2</v>
      </c>
      <c r="AQ11" s="21" t="s">
        <v>15</v>
      </c>
      <c r="AR11" s="21" t="s">
        <v>15</v>
      </c>
      <c r="AS11" s="21" t="s">
        <v>15</v>
      </c>
      <c r="AT11" s="21" t="s">
        <v>15</v>
      </c>
      <c r="AU11" s="21" t="s">
        <v>15</v>
      </c>
      <c r="AV11" s="301">
        <v>2</v>
      </c>
      <c r="AW11" s="21" t="s">
        <v>15</v>
      </c>
      <c r="AX11" s="21" t="s">
        <v>15</v>
      </c>
      <c r="AY11" s="21" t="s">
        <v>15</v>
      </c>
      <c r="AZ11" s="21" t="s">
        <v>15</v>
      </c>
      <c r="BA11" s="301">
        <v>1</v>
      </c>
      <c r="BB11" s="301">
        <v>20</v>
      </c>
      <c r="BC11" s="301">
        <v>3</v>
      </c>
      <c r="BD11" s="301" t="s">
        <v>15</v>
      </c>
      <c r="BE11" s="301" t="s">
        <v>15</v>
      </c>
      <c r="BF11" s="301">
        <v>6</v>
      </c>
      <c r="BG11" s="301" t="s">
        <v>15</v>
      </c>
      <c r="BH11" s="301">
        <v>2</v>
      </c>
      <c r="BI11" s="301">
        <v>5</v>
      </c>
      <c r="BJ11" s="301">
        <v>3</v>
      </c>
      <c r="BK11" s="301">
        <v>1</v>
      </c>
      <c r="BL11" s="301" t="s">
        <v>15</v>
      </c>
      <c r="BM11" s="301" t="s">
        <v>15</v>
      </c>
      <c r="BN11" s="301" t="s">
        <v>15</v>
      </c>
      <c r="BO11" s="299">
        <v>11</v>
      </c>
      <c r="BP11" s="21" t="s">
        <v>15</v>
      </c>
      <c r="BQ11" s="21" t="s">
        <v>15</v>
      </c>
      <c r="BR11" s="21" t="s">
        <v>15</v>
      </c>
      <c r="BS11" s="21" t="s">
        <v>15</v>
      </c>
      <c r="BT11" s="21" t="s">
        <v>15</v>
      </c>
      <c r="BU11" s="21" t="s">
        <v>15</v>
      </c>
      <c r="BV11" s="299">
        <v>6</v>
      </c>
      <c r="BW11" s="299">
        <v>3</v>
      </c>
      <c r="BX11" s="21" t="s">
        <v>15</v>
      </c>
      <c r="BY11" s="299">
        <v>2</v>
      </c>
      <c r="BZ11" s="21" t="s">
        <v>15</v>
      </c>
      <c r="CA11" s="21" t="s">
        <v>15</v>
      </c>
      <c r="CB11" s="299">
        <v>15</v>
      </c>
      <c r="CC11" s="21" t="s">
        <v>15</v>
      </c>
      <c r="CD11" s="21" t="s">
        <v>15</v>
      </c>
      <c r="CE11" s="21" t="s">
        <v>15</v>
      </c>
      <c r="CF11" s="21">
        <v>2</v>
      </c>
      <c r="CG11" s="21" t="s">
        <v>15</v>
      </c>
      <c r="CH11" s="21">
        <v>7</v>
      </c>
      <c r="CI11" s="21" t="s">
        <v>15</v>
      </c>
      <c r="CJ11" s="21">
        <v>3</v>
      </c>
      <c r="CK11" s="21">
        <v>1</v>
      </c>
      <c r="CL11" s="21">
        <v>1</v>
      </c>
      <c r="CM11" s="21" t="s">
        <v>15</v>
      </c>
      <c r="CN11" s="21">
        <v>1</v>
      </c>
      <c r="CO11" s="299">
        <v>1</v>
      </c>
      <c r="CP11" s="21" t="s">
        <v>15</v>
      </c>
      <c r="CQ11" s="21" t="s">
        <v>15</v>
      </c>
      <c r="CR11" s="21">
        <v>1</v>
      </c>
      <c r="CS11" s="21" t="s">
        <v>15</v>
      </c>
      <c r="CT11" s="21" t="s">
        <v>15</v>
      </c>
      <c r="CU11" s="21" t="s">
        <v>15</v>
      </c>
      <c r="CV11" s="21" t="s">
        <v>15</v>
      </c>
      <c r="CW11" s="21" t="s">
        <v>15</v>
      </c>
      <c r="CX11" s="21" t="s">
        <v>15</v>
      </c>
      <c r="CY11" s="21" t="s">
        <v>15</v>
      </c>
      <c r="CZ11" s="21" t="s">
        <v>15</v>
      </c>
      <c r="DA11" s="21" t="s">
        <v>15</v>
      </c>
      <c r="DB11" s="254" t="s">
        <v>15</v>
      </c>
      <c r="DC11" s="254" t="s">
        <v>15</v>
      </c>
      <c r="DD11" s="254" t="s">
        <v>15</v>
      </c>
      <c r="DE11" s="254" t="s">
        <v>15</v>
      </c>
      <c r="DF11" s="254" t="s">
        <v>15</v>
      </c>
      <c r="DG11" s="254" t="s">
        <v>15</v>
      </c>
      <c r="DH11" s="254" t="s">
        <v>15</v>
      </c>
      <c r="DI11" s="254" t="s">
        <v>15</v>
      </c>
      <c r="DJ11" s="254" t="s">
        <v>15</v>
      </c>
      <c r="DK11" s="254" t="s">
        <v>15</v>
      </c>
      <c r="DL11" s="254" t="s">
        <v>15</v>
      </c>
      <c r="DM11" s="254" t="s">
        <v>15</v>
      </c>
      <c r="DN11" s="254" t="s">
        <v>15</v>
      </c>
      <c r="DO11" s="21" t="s">
        <v>15</v>
      </c>
      <c r="DP11" s="21" t="s">
        <v>15</v>
      </c>
      <c r="DQ11" s="21" t="s">
        <v>15</v>
      </c>
      <c r="DR11" s="21" t="s">
        <v>15</v>
      </c>
      <c r="DS11" s="21" t="s">
        <v>15</v>
      </c>
      <c r="DT11" s="21" t="s">
        <v>15</v>
      </c>
      <c r="DU11" s="21" t="s">
        <v>15</v>
      </c>
      <c r="DV11" s="21" t="s">
        <v>15</v>
      </c>
      <c r="DW11" s="21" t="s">
        <v>15</v>
      </c>
      <c r="DX11" s="21" t="s">
        <v>15</v>
      </c>
      <c r="DY11" s="21" t="s">
        <v>15</v>
      </c>
      <c r="DZ11" s="21" t="s">
        <v>15</v>
      </c>
      <c r="EA11" s="21" t="s">
        <v>15</v>
      </c>
    </row>
    <row r="12" spans="1:131" s="134" customFormat="1" ht="12.75" customHeight="1">
      <c r="A12" s="251" t="s">
        <v>3109</v>
      </c>
      <c r="B12" s="21" t="s">
        <v>15</v>
      </c>
      <c r="C12" s="21" t="s">
        <v>15</v>
      </c>
      <c r="D12" s="21" t="s">
        <v>15</v>
      </c>
      <c r="E12" s="21" t="s">
        <v>15</v>
      </c>
      <c r="F12" s="21" t="s">
        <v>15</v>
      </c>
      <c r="G12" s="21" t="s">
        <v>15</v>
      </c>
      <c r="H12" s="21" t="s">
        <v>15</v>
      </c>
      <c r="I12" s="21" t="s">
        <v>15</v>
      </c>
      <c r="J12" s="21" t="s">
        <v>15</v>
      </c>
      <c r="K12" s="21" t="s">
        <v>15</v>
      </c>
      <c r="L12" s="21" t="s">
        <v>15</v>
      </c>
      <c r="M12" s="21" t="s">
        <v>15</v>
      </c>
      <c r="N12" s="21" t="s">
        <v>15</v>
      </c>
      <c r="O12" s="21" t="s">
        <v>15</v>
      </c>
      <c r="P12" s="21" t="s">
        <v>15</v>
      </c>
      <c r="Q12" s="21" t="s">
        <v>15</v>
      </c>
      <c r="R12" s="21" t="s">
        <v>15</v>
      </c>
      <c r="S12" s="21" t="s">
        <v>15</v>
      </c>
      <c r="T12" s="21" t="s">
        <v>15</v>
      </c>
      <c r="U12" s="21" t="s">
        <v>15</v>
      </c>
      <c r="V12" s="21" t="s">
        <v>15</v>
      </c>
      <c r="W12" s="21" t="s">
        <v>15</v>
      </c>
      <c r="X12" s="21" t="s">
        <v>15</v>
      </c>
      <c r="Y12" s="21" t="s">
        <v>15</v>
      </c>
      <c r="Z12" s="21" t="s">
        <v>15</v>
      </c>
      <c r="AA12" s="21" t="s">
        <v>15</v>
      </c>
      <c r="AB12" s="291">
        <v>29.083636363636366</v>
      </c>
      <c r="AC12" s="21" t="s">
        <v>15</v>
      </c>
      <c r="AD12" s="21" t="s">
        <v>15</v>
      </c>
      <c r="AE12" s="21" t="s">
        <v>15</v>
      </c>
      <c r="AF12" s="21" t="s">
        <v>15</v>
      </c>
      <c r="AG12" s="21" t="s">
        <v>15</v>
      </c>
      <c r="AH12" s="21" t="s">
        <v>15</v>
      </c>
      <c r="AI12" s="21" t="s">
        <v>15</v>
      </c>
      <c r="AJ12" s="21" t="s">
        <v>15</v>
      </c>
      <c r="AK12" s="21" t="s">
        <v>15</v>
      </c>
      <c r="AL12" s="21" t="s">
        <v>15</v>
      </c>
      <c r="AM12" s="291">
        <v>29.083636363636366</v>
      </c>
      <c r="AN12" s="21" t="s">
        <v>15</v>
      </c>
      <c r="AO12" s="21">
        <v>17.773250020828126</v>
      </c>
      <c r="AP12" s="21">
        <v>26.32</v>
      </c>
      <c r="AQ12" s="21" t="s">
        <v>15</v>
      </c>
      <c r="AR12" s="21" t="s">
        <v>15</v>
      </c>
      <c r="AS12" s="21" t="s">
        <v>15</v>
      </c>
      <c r="AT12" s="21" t="s">
        <v>15</v>
      </c>
      <c r="AU12" s="21" t="s">
        <v>15</v>
      </c>
      <c r="AV12" s="21">
        <v>11.999750062484377</v>
      </c>
      <c r="AW12" s="21" t="s">
        <v>15</v>
      </c>
      <c r="AX12" s="21" t="s">
        <v>15</v>
      </c>
      <c r="AY12" s="21" t="s">
        <v>15</v>
      </c>
      <c r="AZ12" s="21" t="s">
        <v>15</v>
      </c>
      <c r="BA12" s="21">
        <v>15</v>
      </c>
      <c r="BB12" s="21">
        <v>8.9215053763440864</v>
      </c>
      <c r="BC12" s="21">
        <v>15.000000000000002</v>
      </c>
      <c r="BD12" s="21" t="s">
        <v>15</v>
      </c>
      <c r="BE12" s="21" t="s">
        <v>15</v>
      </c>
      <c r="BF12" s="21">
        <v>6.8190322580645164</v>
      </c>
      <c r="BG12" s="21" t="s">
        <v>15</v>
      </c>
      <c r="BH12" s="21">
        <v>9.8999999999999986</v>
      </c>
      <c r="BI12" s="21">
        <v>7.09</v>
      </c>
      <c r="BJ12" s="21">
        <v>6.9599999999999991</v>
      </c>
      <c r="BK12" s="21">
        <v>7.76</v>
      </c>
      <c r="BL12" s="21" t="s">
        <v>15</v>
      </c>
      <c r="BM12" s="21" t="s">
        <v>15</v>
      </c>
      <c r="BN12" s="21" t="s">
        <v>15</v>
      </c>
      <c r="BO12" s="21">
        <v>4.7899999999999991</v>
      </c>
      <c r="BP12" s="21" t="s">
        <v>15</v>
      </c>
      <c r="BQ12" s="21" t="s">
        <v>15</v>
      </c>
      <c r="BR12" s="21" t="s">
        <v>15</v>
      </c>
      <c r="BS12" s="21" t="s">
        <v>15</v>
      </c>
      <c r="BT12" s="21" t="s">
        <v>15</v>
      </c>
      <c r="BU12" s="21" t="s">
        <v>15</v>
      </c>
      <c r="BV12" s="21">
        <v>4.7899999999999991</v>
      </c>
      <c r="BW12" s="21">
        <v>4.79</v>
      </c>
      <c r="BX12" s="21" t="s">
        <v>15</v>
      </c>
      <c r="BY12" s="21">
        <v>4.7899999999999991</v>
      </c>
      <c r="BZ12" s="21" t="s">
        <v>15</v>
      </c>
      <c r="CA12" s="21" t="s">
        <v>15</v>
      </c>
      <c r="CB12" s="21">
        <v>6.6327466764310641</v>
      </c>
      <c r="CC12" s="21" t="s">
        <v>15</v>
      </c>
      <c r="CD12" s="21" t="s">
        <v>15</v>
      </c>
      <c r="CE12" s="21" t="s">
        <v>15</v>
      </c>
      <c r="CF12" s="21">
        <v>6.06</v>
      </c>
      <c r="CG12" s="21" t="s">
        <v>15</v>
      </c>
      <c r="CH12" s="21">
        <v>5.8400000000000007</v>
      </c>
      <c r="CI12" s="21" t="s">
        <v>15</v>
      </c>
      <c r="CJ12" s="21">
        <v>10.97648005858639</v>
      </c>
      <c r="CK12" s="21">
        <v>6.06</v>
      </c>
      <c r="CL12" s="21">
        <v>6.06</v>
      </c>
      <c r="CM12" s="21" t="s">
        <v>15</v>
      </c>
      <c r="CN12" s="21">
        <v>4.8</v>
      </c>
      <c r="CO12" s="21">
        <v>4.22</v>
      </c>
      <c r="CP12" s="21" t="s">
        <v>15</v>
      </c>
      <c r="CQ12" s="21" t="s">
        <v>15</v>
      </c>
      <c r="CR12" s="21">
        <v>4.22</v>
      </c>
      <c r="CS12" s="21" t="s">
        <v>15</v>
      </c>
      <c r="CT12" s="21" t="s">
        <v>15</v>
      </c>
      <c r="CU12" s="21" t="s">
        <v>15</v>
      </c>
      <c r="CV12" s="21" t="s">
        <v>15</v>
      </c>
      <c r="CW12" s="21" t="s">
        <v>15</v>
      </c>
      <c r="CX12" s="21" t="s">
        <v>15</v>
      </c>
      <c r="CY12" s="21" t="s">
        <v>15</v>
      </c>
      <c r="CZ12" s="21" t="s">
        <v>15</v>
      </c>
      <c r="DA12" s="21" t="s">
        <v>15</v>
      </c>
      <c r="DB12" s="254" t="s">
        <v>15</v>
      </c>
      <c r="DC12" s="254" t="s">
        <v>15</v>
      </c>
      <c r="DD12" s="254" t="s">
        <v>15</v>
      </c>
      <c r="DE12" s="254" t="s">
        <v>15</v>
      </c>
      <c r="DF12" s="254" t="s">
        <v>15</v>
      </c>
      <c r="DG12" s="254" t="s">
        <v>15</v>
      </c>
      <c r="DH12" s="254" t="s">
        <v>15</v>
      </c>
      <c r="DI12" s="254" t="s">
        <v>15</v>
      </c>
      <c r="DJ12" s="254" t="s">
        <v>15</v>
      </c>
      <c r="DK12" s="254" t="s">
        <v>15</v>
      </c>
      <c r="DL12" s="254" t="s">
        <v>15</v>
      </c>
      <c r="DM12" s="254" t="s">
        <v>15</v>
      </c>
      <c r="DN12" s="254" t="s">
        <v>15</v>
      </c>
      <c r="DO12" s="21" t="s">
        <v>15</v>
      </c>
      <c r="DP12" s="21" t="s">
        <v>15</v>
      </c>
      <c r="DQ12" s="21" t="s">
        <v>15</v>
      </c>
      <c r="DR12" s="21" t="s">
        <v>15</v>
      </c>
      <c r="DS12" s="21" t="s">
        <v>15</v>
      </c>
      <c r="DT12" s="21" t="s">
        <v>15</v>
      </c>
      <c r="DU12" s="21" t="s">
        <v>15</v>
      </c>
      <c r="DV12" s="21" t="s">
        <v>15</v>
      </c>
      <c r="DW12" s="21" t="s">
        <v>15</v>
      </c>
      <c r="DX12" s="21" t="s">
        <v>15</v>
      </c>
      <c r="DY12" s="21" t="s">
        <v>15</v>
      </c>
      <c r="DZ12" s="21" t="s">
        <v>15</v>
      </c>
      <c r="EA12" s="21" t="s">
        <v>15</v>
      </c>
    </row>
    <row r="13" spans="1:131" s="134" customFormat="1" ht="12.75" customHeight="1">
      <c r="A13" s="251" t="s">
        <v>3110</v>
      </c>
      <c r="B13" s="299" t="s">
        <v>15</v>
      </c>
      <c r="C13" s="299" t="s">
        <v>15</v>
      </c>
      <c r="D13" s="299" t="s">
        <v>15</v>
      </c>
      <c r="E13" s="299" t="s">
        <v>15</v>
      </c>
      <c r="F13" s="299" t="s">
        <v>15</v>
      </c>
      <c r="G13" s="299" t="s">
        <v>15</v>
      </c>
      <c r="H13" s="299" t="s">
        <v>15</v>
      </c>
      <c r="I13" s="299" t="s">
        <v>15</v>
      </c>
      <c r="J13" s="299" t="s">
        <v>15</v>
      </c>
      <c r="K13" s="299" t="s">
        <v>15</v>
      </c>
      <c r="L13" s="299" t="s">
        <v>15</v>
      </c>
      <c r="M13" s="299" t="s">
        <v>15</v>
      </c>
      <c r="N13" s="299" t="s">
        <v>15</v>
      </c>
      <c r="O13" s="299" t="s">
        <v>15</v>
      </c>
      <c r="P13" s="21" t="s">
        <v>15</v>
      </c>
      <c r="Q13" s="21" t="s">
        <v>15</v>
      </c>
      <c r="R13" s="21" t="s">
        <v>15</v>
      </c>
      <c r="S13" s="21" t="s">
        <v>15</v>
      </c>
      <c r="T13" s="21" t="s">
        <v>15</v>
      </c>
      <c r="U13" s="21" t="s">
        <v>15</v>
      </c>
      <c r="V13" s="21" t="s">
        <v>15</v>
      </c>
      <c r="W13" s="21" t="s">
        <v>15</v>
      </c>
      <c r="X13" s="21" t="s">
        <v>15</v>
      </c>
      <c r="Y13" s="21" t="s">
        <v>15</v>
      </c>
      <c r="Z13" s="21" t="s">
        <v>15</v>
      </c>
      <c r="AA13" s="21" t="s">
        <v>15</v>
      </c>
      <c r="AB13" s="301">
        <v>4.3636363636363633</v>
      </c>
      <c r="AC13" s="21" t="s">
        <v>15</v>
      </c>
      <c r="AD13" s="21" t="s">
        <v>15</v>
      </c>
      <c r="AE13" s="21" t="s">
        <v>15</v>
      </c>
      <c r="AF13" s="21" t="s">
        <v>15</v>
      </c>
      <c r="AG13" s="21" t="s">
        <v>15</v>
      </c>
      <c r="AH13" s="21" t="s">
        <v>15</v>
      </c>
      <c r="AI13" s="21" t="s">
        <v>15</v>
      </c>
      <c r="AJ13" s="21" t="s">
        <v>15</v>
      </c>
      <c r="AK13" s="21" t="s">
        <v>15</v>
      </c>
      <c r="AL13" s="21" t="s">
        <v>15</v>
      </c>
      <c r="AM13" s="301">
        <v>4.3636363636363633</v>
      </c>
      <c r="AN13" s="21" t="s">
        <v>15</v>
      </c>
      <c r="AO13" s="301">
        <v>2.1018726799781535</v>
      </c>
      <c r="AP13" s="301">
        <v>1.5555555555555556</v>
      </c>
      <c r="AQ13" s="21" t="s">
        <v>15</v>
      </c>
      <c r="AR13" s="21" t="s">
        <v>15</v>
      </c>
      <c r="AS13" s="21" t="s">
        <v>15</v>
      </c>
      <c r="AT13" s="21" t="s">
        <v>15</v>
      </c>
      <c r="AU13" s="21" t="s">
        <v>15</v>
      </c>
      <c r="AV13" s="301">
        <v>2.7500624843789048</v>
      </c>
      <c r="AW13" s="21" t="s">
        <v>15</v>
      </c>
      <c r="AX13" s="21" t="s">
        <v>15</v>
      </c>
      <c r="AY13" s="21" t="s">
        <v>15</v>
      </c>
      <c r="AZ13" s="21" t="s">
        <v>15</v>
      </c>
      <c r="BA13" s="301">
        <v>2</v>
      </c>
      <c r="BB13" s="301">
        <v>3.9759042102456736</v>
      </c>
      <c r="BC13" s="301">
        <v>2.8235719450469996</v>
      </c>
      <c r="BD13" s="301" t="s">
        <v>15</v>
      </c>
      <c r="BE13" s="301" t="s">
        <v>15</v>
      </c>
      <c r="BF13" s="301">
        <v>4.241935483870968</v>
      </c>
      <c r="BG13" s="301" t="s">
        <v>15</v>
      </c>
      <c r="BH13" s="301">
        <v>3.3337774816788808</v>
      </c>
      <c r="BI13" s="301">
        <v>4.7894736842105265</v>
      </c>
      <c r="BJ13" s="301">
        <v>4.666666666666667</v>
      </c>
      <c r="BK13" s="301">
        <v>4</v>
      </c>
      <c r="BL13" s="301" t="s">
        <v>15</v>
      </c>
      <c r="BM13" s="301" t="s">
        <v>15</v>
      </c>
      <c r="BN13" s="301" t="s">
        <v>15</v>
      </c>
      <c r="BO13" s="299">
        <v>4.8668588295172039</v>
      </c>
      <c r="BP13" s="21" t="s">
        <v>15</v>
      </c>
      <c r="BQ13" s="21" t="s">
        <v>15</v>
      </c>
      <c r="BR13" s="21" t="s">
        <v>15</v>
      </c>
      <c r="BS13" s="21" t="s">
        <v>15</v>
      </c>
      <c r="BT13" s="21" t="s">
        <v>15</v>
      </c>
      <c r="BU13" s="21" t="s">
        <v>15</v>
      </c>
      <c r="BV13" s="299">
        <v>4.3479707252162338</v>
      </c>
      <c r="BW13" s="299">
        <v>3.8240343347639483</v>
      </c>
      <c r="BX13" s="21" t="s">
        <v>15</v>
      </c>
      <c r="BY13" s="299">
        <v>6.4285714285714288</v>
      </c>
      <c r="BZ13" s="21" t="s">
        <v>15</v>
      </c>
      <c r="CA13" s="21" t="s">
        <v>15</v>
      </c>
      <c r="CB13" s="299">
        <v>3.5596837091516291</v>
      </c>
      <c r="CC13" s="21" t="s">
        <v>15</v>
      </c>
      <c r="CD13" s="21" t="s">
        <v>15</v>
      </c>
      <c r="CE13" s="21" t="s">
        <v>15</v>
      </c>
      <c r="CF13" s="21">
        <v>5.2856561654655145</v>
      </c>
      <c r="CG13" s="21" t="s">
        <v>15</v>
      </c>
      <c r="CH13" s="21">
        <v>4.3682207237926205</v>
      </c>
      <c r="CI13" s="21" t="s">
        <v>15</v>
      </c>
      <c r="CJ13" s="21">
        <v>4.7042253656516388</v>
      </c>
      <c r="CK13" s="21">
        <v>1</v>
      </c>
      <c r="CL13" s="21">
        <v>3</v>
      </c>
      <c r="CM13" s="21" t="s">
        <v>15</v>
      </c>
      <c r="CN13" s="21">
        <v>3</v>
      </c>
      <c r="CO13" s="299">
        <v>6</v>
      </c>
      <c r="CP13" s="21" t="s">
        <v>15</v>
      </c>
      <c r="CQ13" s="21" t="s">
        <v>15</v>
      </c>
      <c r="CR13" s="21">
        <v>6</v>
      </c>
      <c r="CS13" s="21" t="s">
        <v>15</v>
      </c>
      <c r="CT13" s="21" t="s">
        <v>15</v>
      </c>
      <c r="CU13" s="21" t="s">
        <v>15</v>
      </c>
      <c r="CV13" s="21" t="s">
        <v>15</v>
      </c>
      <c r="CW13" s="21" t="s">
        <v>15</v>
      </c>
      <c r="CX13" s="21" t="s">
        <v>15</v>
      </c>
      <c r="CY13" s="21" t="s">
        <v>15</v>
      </c>
      <c r="CZ13" s="21" t="s">
        <v>15</v>
      </c>
      <c r="DA13" s="21" t="s">
        <v>15</v>
      </c>
      <c r="DB13" s="254" t="s">
        <v>15</v>
      </c>
      <c r="DC13" s="254" t="s">
        <v>15</v>
      </c>
      <c r="DD13" s="254" t="s">
        <v>15</v>
      </c>
      <c r="DE13" s="254" t="s">
        <v>15</v>
      </c>
      <c r="DF13" s="254" t="s">
        <v>15</v>
      </c>
      <c r="DG13" s="254" t="s">
        <v>15</v>
      </c>
      <c r="DH13" s="254" t="s">
        <v>15</v>
      </c>
      <c r="DI13" s="254" t="s">
        <v>15</v>
      </c>
      <c r="DJ13" s="254" t="s">
        <v>15</v>
      </c>
      <c r="DK13" s="254" t="s">
        <v>15</v>
      </c>
      <c r="DL13" s="254" t="s">
        <v>15</v>
      </c>
      <c r="DM13" s="254" t="s">
        <v>15</v>
      </c>
      <c r="DN13" s="254" t="s">
        <v>15</v>
      </c>
      <c r="DO13" s="21" t="s">
        <v>15</v>
      </c>
      <c r="DP13" s="21" t="s">
        <v>15</v>
      </c>
      <c r="DQ13" s="21" t="s">
        <v>15</v>
      </c>
      <c r="DR13" s="21" t="s">
        <v>15</v>
      </c>
      <c r="DS13" s="21" t="s">
        <v>15</v>
      </c>
      <c r="DT13" s="21" t="s">
        <v>15</v>
      </c>
      <c r="DU13" s="21" t="s">
        <v>15</v>
      </c>
      <c r="DV13" s="21" t="s">
        <v>15</v>
      </c>
      <c r="DW13" s="21" t="s">
        <v>15</v>
      </c>
      <c r="DX13" s="21" t="s">
        <v>15</v>
      </c>
      <c r="DY13" s="21" t="s">
        <v>15</v>
      </c>
      <c r="DZ13" s="21" t="s">
        <v>15</v>
      </c>
      <c r="EA13" s="21" t="s">
        <v>15</v>
      </c>
    </row>
    <row r="14" spans="1:131" s="275" customFormat="1" ht="12.75" customHeight="1">
      <c r="A14" s="297" t="s">
        <v>3111</v>
      </c>
      <c r="B14" s="626"/>
      <c r="C14" s="626"/>
      <c r="D14" s="626"/>
      <c r="E14" s="626"/>
      <c r="F14" s="626"/>
      <c r="G14" s="626"/>
      <c r="H14" s="626"/>
      <c r="I14" s="626"/>
      <c r="J14" s="626"/>
      <c r="K14" s="626"/>
      <c r="L14" s="626"/>
      <c r="M14" s="626"/>
      <c r="N14" s="626"/>
      <c r="O14" s="626"/>
      <c r="P14" s="626"/>
      <c r="Q14" s="626"/>
      <c r="R14" s="626"/>
      <c r="S14" s="626"/>
      <c r="T14" s="626"/>
      <c r="U14" s="626"/>
      <c r="V14" s="626"/>
      <c r="W14" s="626"/>
      <c r="X14" s="626"/>
      <c r="Y14" s="626"/>
      <c r="Z14" s="626"/>
      <c r="AA14" s="626"/>
      <c r="AB14" s="626"/>
      <c r="AC14" s="626"/>
      <c r="AD14" s="626"/>
      <c r="AE14" s="626"/>
      <c r="AF14" s="626"/>
      <c r="AG14" s="626"/>
      <c r="AH14" s="626"/>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6"/>
      <c r="BW14" s="626"/>
      <c r="BX14" s="626"/>
      <c r="BY14" s="626"/>
      <c r="BZ14" s="626"/>
      <c r="CA14" s="626"/>
      <c r="CB14" s="626"/>
      <c r="CC14" s="626"/>
      <c r="CD14" s="626"/>
      <c r="CE14" s="626"/>
      <c r="CF14" s="626"/>
      <c r="CG14" s="626"/>
      <c r="CH14" s="626"/>
      <c r="CI14" s="626"/>
      <c r="CJ14" s="626"/>
      <c r="CK14" s="626"/>
      <c r="CL14" s="626"/>
      <c r="CM14" s="626"/>
      <c r="CN14" s="626"/>
      <c r="CO14" s="626"/>
      <c r="CP14" s="626"/>
      <c r="CQ14" s="626"/>
      <c r="CR14" s="626"/>
      <c r="CS14" s="626"/>
      <c r="CT14" s="626"/>
      <c r="CU14" s="626"/>
      <c r="CV14" s="626"/>
      <c r="CW14" s="626"/>
      <c r="CX14" s="626"/>
      <c r="CY14" s="626"/>
      <c r="CZ14" s="626"/>
      <c r="DA14" s="626"/>
      <c r="DB14" s="305"/>
      <c r="DC14" s="626"/>
      <c r="DD14" s="626"/>
      <c r="DE14" s="626"/>
      <c r="DF14" s="626"/>
      <c r="DG14" s="626"/>
      <c r="DH14" s="626"/>
      <c r="DI14" s="626"/>
      <c r="DJ14" s="626"/>
      <c r="DK14" s="626"/>
      <c r="DL14" s="626"/>
      <c r="DM14" s="626"/>
      <c r="DN14" s="626"/>
      <c r="DO14" s="626"/>
      <c r="DP14" s="626"/>
      <c r="DQ14" s="626"/>
      <c r="DR14" s="626"/>
      <c r="DS14" s="626"/>
      <c r="DT14" s="626"/>
      <c r="DU14" s="626"/>
      <c r="DV14" s="626"/>
      <c r="DW14" s="626"/>
      <c r="DX14" s="626"/>
      <c r="DY14" s="626"/>
      <c r="DZ14" s="626"/>
      <c r="EA14" s="626"/>
    </row>
    <row r="15" spans="1:131" s="134" customFormat="1" ht="12.75" customHeight="1">
      <c r="A15" s="251" t="s">
        <v>3103</v>
      </c>
      <c r="B15" s="9" t="s">
        <v>15</v>
      </c>
      <c r="C15" s="16" t="s">
        <v>15</v>
      </c>
      <c r="D15" s="16" t="s">
        <v>15</v>
      </c>
      <c r="E15" s="16" t="s">
        <v>15</v>
      </c>
      <c r="F15" s="16" t="s">
        <v>15</v>
      </c>
      <c r="G15" s="16" t="s">
        <v>15</v>
      </c>
      <c r="H15" s="16" t="s">
        <v>15</v>
      </c>
      <c r="I15" s="16" t="s">
        <v>15</v>
      </c>
      <c r="J15" s="16" t="s">
        <v>15</v>
      </c>
      <c r="K15" s="16" t="s">
        <v>15</v>
      </c>
      <c r="L15" s="16" t="s">
        <v>15</v>
      </c>
      <c r="M15" s="16" t="s">
        <v>15</v>
      </c>
      <c r="N15" s="16" t="s">
        <v>15</v>
      </c>
      <c r="O15" s="15">
        <v>1234.3700000000001</v>
      </c>
      <c r="P15" s="16">
        <v>22</v>
      </c>
      <c r="Q15" s="16">
        <v>61.75</v>
      </c>
      <c r="R15" s="16">
        <v>30.5</v>
      </c>
      <c r="S15" s="16">
        <v>113</v>
      </c>
      <c r="T15" s="16">
        <v>23.6</v>
      </c>
      <c r="U15" s="16">
        <v>156.12</v>
      </c>
      <c r="V15" s="16">
        <v>267.42</v>
      </c>
      <c r="W15" s="16">
        <v>163.13</v>
      </c>
      <c r="X15" s="16">
        <v>152.94999999999999</v>
      </c>
      <c r="Y15" s="16">
        <v>156.47999999999999</v>
      </c>
      <c r="Z15" s="16">
        <v>55.739999999999988</v>
      </c>
      <c r="AA15" s="16">
        <v>31.680000000000003</v>
      </c>
      <c r="AB15" s="9">
        <v>764.51</v>
      </c>
      <c r="AC15" s="16">
        <v>72.63</v>
      </c>
      <c r="AD15" s="16">
        <v>165.17</v>
      </c>
      <c r="AE15" s="16">
        <v>99.189999999999984</v>
      </c>
      <c r="AF15" s="16">
        <v>141.41999999999999</v>
      </c>
      <c r="AG15" s="16">
        <v>94.07000000000005</v>
      </c>
      <c r="AH15" s="16">
        <v>14.530000000000001</v>
      </c>
      <c r="AI15" s="16" t="s">
        <v>15</v>
      </c>
      <c r="AJ15" s="16">
        <v>15.5</v>
      </c>
      <c r="AK15" s="16">
        <v>31</v>
      </c>
      <c r="AL15" s="16">
        <v>49</v>
      </c>
      <c r="AM15" s="16">
        <v>43.5</v>
      </c>
      <c r="AN15" s="16">
        <v>38.5</v>
      </c>
      <c r="AO15" s="15">
        <v>77</v>
      </c>
      <c r="AP15" s="15">
        <v>38.5</v>
      </c>
      <c r="AQ15" s="15">
        <v>20.5</v>
      </c>
      <c r="AR15" s="15">
        <v>12.5</v>
      </c>
      <c r="AS15" s="15">
        <v>2.5</v>
      </c>
      <c r="AT15" s="15">
        <v>3</v>
      </c>
      <c r="AU15" s="15" t="s">
        <v>15</v>
      </c>
      <c r="AV15" s="15" t="s">
        <v>15</v>
      </c>
      <c r="AW15" s="15" t="s">
        <v>15</v>
      </c>
      <c r="AX15" s="15" t="s">
        <v>15</v>
      </c>
      <c r="AY15" s="15" t="s">
        <v>15</v>
      </c>
      <c r="AZ15" s="15" t="s">
        <v>15</v>
      </c>
      <c r="BA15" s="15" t="s">
        <v>15</v>
      </c>
      <c r="BB15" s="15">
        <v>193.75103364999998</v>
      </c>
      <c r="BC15" s="15" t="s">
        <v>15</v>
      </c>
      <c r="BD15" s="15" t="s">
        <v>15</v>
      </c>
      <c r="BE15" s="15">
        <v>34.500575349999998</v>
      </c>
      <c r="BF15" s="15">
        <v>6.75</v>
      </c>
      <c r="BG15" s="15">
        <v>43.5</v>
      </c>
      <c r="BH15" s="15">
        <v>25.5</v>
      </c>
      <c r="BI15" s="15">
        <v>46.000458299999998</v>
      </c>
      <c r="BJ15" s="15">
        <v>15.5</v>
      </c>
      <c r="BK15" s="15">
        <v>22</v>
      </c>
      <c r="BL15" s="15" t="s">
        <v>15</v>
      </c>
      <c r="BM15" s="15" t="s">
        <v>15</v>
      </c>
      <c r="BN15" s="15" t="s">
        <v>15</v>
      </c>
      <c r="BO15" s="9">
        <v>715.10104414900002</v>
      </c>
      <c r="BP15" s="9">
        <v>246.84709299899998</v>
      </c>
      <c r="BQ15" s="9">
        <v>46.500485270000006</v>
      </c>
      <c r="BR15" s="9">
        <v>16.000017249999999</v>
      </c>
      <c r="BS15" s="21" t="s">
        <v>15</v>
      </c>
      <c r="BT15" s="21" t="s">
        <v>15</v>
      </c>
      <c r="BU15" s="9">
        <v>20.0002</v>
      </c>
      <c r="BV15" s="9">
        <v>53.999976009999997</v>
      </c>
      <c r="BW15" s="9">
        <v>46.000238230000001</v>
      </c>
      <c r="BX15" s="9">
        <v>138.75067238</v>
      </c>
      <c r="BY15" s="21" t="s">
        <v>15</v>
      </c>
      <c r="BZ15" s="21" t="s">
        <v>15</v>
      </c>
      <c r="CA15" s="9">
        <v>147.00236201000001</v>
      </c>
      <c r="CB15" s="9">
        <v>271.29933454000002</v>
      </c>
      <c r="CC15" s="16">
        <v>85.548763870000002</v>
      </c>
      <c r="CD15" s="16">
        <v>78.21817704</v>
      </c>
      <c r="CE15" s="16">
        <v>52.532117900000003</v>
      </c>
      <c r="CF15" s="16" t="s">
        <v>15</v>
      </c>
      <c r="CG15" s="16" t="s">
        <v>15</v>
      </c>
      <c r="CH15" s="16">
        <v>55.000275729999998</v>
      </c>
      <c r="CI15" s="16" t="s">
        <v>15</v>
      </c>
      <c r="CJ15" s="16" t="s">
        <v>15</v>
      </c>
      <c r="CK15" s="16" t="s">
        <v>15</v>
      </c>
      <c r="CL15" s="16" t="s">
        <v>15</v>
      </c>
      <c r="CM15" s="16" t="s">
        <v>15</v>
      </c>
      <c r="CN15" s="16" t="s">
        <v>15</v>
      </c>
      <c r="CO15" s="9">
        <v>210.50124500999999</v>
      </c>
      <c r="CP15" s="16">
        <v>50.000106109999997</v>
      </c>
      <c r="CQ15" s="16">
        <v>50.000268720000001</v>
      </c>
      <c r="CR15" s="16" t="s">
        <v>15</v>
      </c>
      <c r="CS15" s="16" t="s">
        <v>15</v>
      </c>
      <c r="CT15" s="16" t="s">
        <v>15</v>
      </c>
      <c r="CU15" s="16" t="s">
        <v>15</v>
      </c>
      <c r="CV15" s="16" t="s">
        <v>15</v>
      </c>
      <c r="CW15" s="16" t="s">
        <v>15</v>
      </c>
      <c r="CX15" s="16" t="s">
        <v>15</v>
      </c>
      <c r="CY15" s="16">
        <v>60.500373170000003</v>
      </c>
      <c r="CZ15" s="16" t="s">
        <v>15</v>
      </c>
      <c r="DA15" s="16">
        <v>50.000497009999997</v>
      </c>
      <c r="DB15" s="74">
        <v>1795.8528864500001</v>
      </c>
      <c r="DC15" s="16" t="s">
        <v>15</v>
      </c>
      <c r="DD15" s="16">
        <v>80.000786890000001</v>
      </c>
      <c r="DE15" s="16">
        <v>5.0000126600000003</v>
      </c>
      <c r="DF15" s="16">
        <v>40.500194860000001</v>
      </c>
      <c r="DG15" s="16">
        <v>72.000322639999993</v>
      </c>
      <c r="DH15" s="16" t="s">
        <v>15</v>
      </c>
      <c r="DI15" s="16" t="s">
        <v>15</v>
      </c>
      <c r="DJ15" s="16">
        <v>200.00019989</v>
      </c>
      <c r="DK15" s="16">
        <v>325.00070037</v>
      </c>
      <c r="DL15" s="16">
        <v>250.00022982000002</v>
      </c>
      <c r="DM15" s="16">
        <v>419.81017431999999</v>
      </c>
      <c r="DN15" s="16">
        <v>403.54026500000003</v>
      </c>
      <c r="DO15" s="74">
        <v>3562.60049527</v>
      </c>
      <c r="DP15" s="16">
        <v>94.025005149999998</v>
      </c>
      <c r="DQ15" s="16">
        <v>140.06</v>
      </c>
      <c r="DR15" s="16">
        <v>117.73</v>
      </c>
      <c r="DS15" s="16">
        <v>211.70351400999999</v>
      </c>
      <c r="DT15" s="16">
        <v>427.42495609999997</v>
      </c>
      <c r="DU15" s="16">
        <v>276.66493291</v>
      </c>
      <c r="DV15" s="16">
        <v>420.19226335000002</v>
      </c>
      <c r="DW15" s="16">
        <v>583.82237154999996</v>
      </c>
      <c r="DX15" s="16">
        <v>545.50750719999996</v>
      </c>
      <c r="DY15" s="16">
        <v>454.16037499999999</v>
      </c>
      <c r="DZ15" s="16">
        <v>291.30957000000001</v>
      </c>
      <c r="EA15" s="16" t="s">
        <v>15</v>
      </c>
    </row>
    <row r="16" spans="1:131" s="134" customFormat="1" ht="12.75" customHeight="1">
      <c r="A16" s="251" t="s">
        <v>3108</v>
      </c>
      <c r="B16" s="301" t="s">
        <v>15</v>
      </c>
      <c r="C16" s="300" t="s">
        <v>15</v>
      </c>
      <c r="D16" s="300" t="s">
        <v>15</v>
      </c>
      <c r="E16" s="300" t="s">
        <v>15</v>
      </c>
      <c r="F16" s="300" t="s">
        <v>15</v>
      </c>
      <c r="G16" s="300" t="s">
        <v>15</v>
      </c>
      <c r="H16" s="300" t="s">
        <v>15</v>
      </c>
      <c r="I16" s="300" t="s">
        <v>15</v>
      </c>
      <c r="J16" s="300" t="s">
        <v>15</v>
      </c>
      <c r="K16" s="300" t="s">
        <v>15</v>
      </c>
      <c r="L16" s="300" t="s">
        <v>15</v>
      </c>
      <c r="M16" s="300" t="s">
        <v>15</v>
      </c>
      <c r="N16" s="300" t="s">
        <v>15</v>
      </c>
      <c r="O16" s="299">
        <v>170</v>
      </c>
      <c r="P16" s="300">
        <v>6</v>
      </c>
      <c r="Q16" s="300">
        <v>12</v>
      </c>
      <c r="R16" s="300">
        <v>9</v>
      </c>
      <c r="S16" s="300">
        <v>7</v>
      </c>
      <c r="T16" s="300">
        <v>5</v>
      </c>
      <c r="U16" s="300">
        <v>18</v>
      </c>
      <c r="V16" s="300">
        <v>17</v>
      </c>
      <c r="W16" s="300">
        <v>17</v>
      </c>
      <c r="X16" s="300">
        <v>22</v>
      </c>
      <c r="Y16" s="300">
        <v>20</v>
      </c>
      <c r="Z16" s="300">
        <v>22</v>
      </c>
      <c r="AA16" s="300">
        <v>15</v>
      </c>
      <c r="AB16" s="299">
        <v>157</v>
      </c>
      <c r="AC16" s="300">
        <v>17</v>
      </c>
      <c r="AD16" s="300">
        <v>16</v>
      </c>
      <c r="AE16" s="300">
        <v>19</v>
      </c>
      <c r="AF16" s="300">
        <v>20</v>
      </c>
      <c r="AG16" s="300">
        <v>18</v>
      </c>
      <c r="AH16" s="300">
        <v>2</v>
      </c>
      <c r="AI16" s="300" t="s">
        <v>15</v>
      </c>
      <c r="AJ16" s="300">
        <v>7</v>
      </c>
      <c r="AK16" s="300">
        <v>15</v>
      </c>
      <c r="AL16" s="300">
        <v>15</v>
      </c>
      <c r="AM16" s="300">
        <v>17</v>
      </c>
      <c r="AN16" s="300">
        <v>11</v>
      </c>
      <c r="AO16" s="301">
        <v>26</v>
      </c>
      <c r="AP16" s="301">
        <v>13</v>
      </c>
      <c r="AQ16" s="301">
        <v>4</v>
      </c>
      <c r="AR16" s="301">
        <v>6</v>
      </c>
      <c r="AS16" s="301">
        <v>2</v>
      </c>
      <c r="AT16" s="301">
        <v>1</v>
      </c>
      <c r="AU16" s="301" t="s">
        <v>15</v>
      </c>
      <c r="AV16" s="301" t="s">
        <v>15</v>
      </c>
      <c r="AW16" s="301" t="s">
        <v>15</v>
      </c>
      <c r="AX16" s="301" t="s">
        <v>15</v>
      </c>
      <c r="AY16" s="301" t="s">
        <v>15</v>
      </c>
      <c r="AZ16" s="301" t="s">
        <v>15</v>
      </c>
      <c r="BA16" s="301" t="s">
        <v>15</v>
      </c>
      <c r="BB16" s="301">
        <v>43</v>
      </c>
      <c r="BC16" s="301" t="s">
        <v>15</v>
      </c>
      <c r="BD16" s="301" t="s">
        <v>15</v>
      </c>
      <c r="BE16" s="301">
        <v>10</v>
      </c>
      <c r="BF16" s="301">
        <v>3</v>
      </c>
      <c r="BG16" s="301">
        <v>11</v>
      </c>
      <c r="BH16" s="301">
        <v>3</v>
      </c>
      <c r="BI16" s="301">
        <v>8</v>
      </c>
      <c r="BJ16" s="301">
        <v>3</v>
      </c>
      <c r="BK16" s="301">
        <v>5</v>
      </c>
      <c r="BL16" s="301" t="s">
        <v>15</v>
      </c>
      <c r="BM16" s="301" t="s">
        <v>15</v>
      </c>
      <c r="BN16" s="301" t="s">
        <v>15</v>
      </c>
      <c r="BO16" s="301">
        <v>53</v>
      </c>
      <c r="BP16" s="299">
        <v>14</v>
      </c>
      <c r="BQ16" s="299">
        <v>9</v>
      </c>
      <c r="BR16" s="299">
        <v>2</v>
      </c>
      <c r="BS16" s="21" t="s">
        <v>15</v>
      </c>
      <c r="BT16" s="21" t="s">
        <v>15</v>
      </c>
      <c r="BU16" s="299">
        <v>2</v>
      </c>
      <c r="BV16" s="299">
        <v>5</v>
      </c>
      <c r="BW16" s="299">
        <v>5</v>
      </c>
      <c r="BX16" s="299">
        <v>12</v>
      </c>
      <c r="BY16" s="21" t="s">
        <v>15</v>
      </c>
      <c r="BZ16" s="21" t="s">
        <v>15</v>
      </c>
      <c r="CA16" s="299">
        <v>4</v>
      </c>
      <c r="CB16" s="301">
        <v>30</v>
      </c>
      <c r="CC16" s="300">
        <v>8</v>
      </c>
      <c r="CD16" s="300">
        <v>10</v>
      </c>
      <c r="CE16" s="300">
        <v>9</v>
      </c>
      <c r="CF16" s="300" t="s">
        <v>15</v>
      </c>
      <c r="CG16" s="300" t="s">
        <v>15</v>
      </c>
      <c r="CH16" s="300">
        <v>3</v>
      </c>
      <c r="CI16" s="300" t="s">
        <v>15</v>
      </c>
      <c r="CJ16" s="300" t="s">
        <v>15</v>
      </c>
      <c r="CK16" s="300" t="s">
        <v>15</v>
      </c>
      <c r="CL16" s="300" t="s">
        <v>15</v>
      </c>
      <c r="CM16" s="300" t="s">
        <v>15</v>
      </c>
      <c r="CN16" s="300" t="s">
        <v>15</v>
      </c>
      <c r="CO16" s="301">
        <v>11</v>
      </c>
      <c r="CP16" s="300">
        <v>2</v>
      </c>
      <c r="CQ16" s="300">
        <v>2</v>
      </c>
      <c r="CR16" s="300" t="s">
        <v>15</v>
      </c>
      <c r="CS16" s="300" t="s">
        <v>15</v>
      </c>
      <c r="CT16" s="300" t="s">
        <v>15</v>
      </c>
      <c r="CU16" s="300" t="s">
        <v>15</v>
      </c>
      <c r="CV16" s="300" t="s">
        <v>15</v>
      </c>
      <c r="CW16" s="300" t="s">
        <v>15</v>
      </c>
      <c r="CX16" s="300" t="s">
        <v>15</v>
      </c>
      <c r="CY16" s="300">
        <v>3</v>
      </c>
      <c r="CZ16" s="300" t="s">
        <v>15</v>
      </c>
      <c r="DA16" s="300">
        <v>4</v>
      </c>
      <c r="DB16" s="300">
        <v>46</v>
      </c>
      <c r="DC16" s="300" t="s">
        <v>15</v>
      </c>
      <c r="DD16" s="300">
        <v>4</v>
      </c>
      <c r="DE16" s="300">
        <v>1</v>
      </c>
      <c r="DF16" s="300">
        <v>2</v>
      </c>
      <c r="DG16" s="300">
        <v>4</v>
      </c>
      <c r="DH16" s="300" t="s">
        <v>15</v>
      </c>
      <c r="DI16" s="300" t="s">
        <v>15</v>
      </c>
      <c r="DJ16" s="300">
        <v>5</v>
      </c>
      <c r="DK16" s="300">
        <v>8</v>
      </c>
      <c r="DL16" s="300">
        <v>3</v>
      </c>
      <c r="DM16" s="300">
        <v>10</v>
      </c>
      <c r="DN16" s="300">
        <v>9</v>
      </c>
      <c r="DO16" s="300">
        <v>110</v>
      </c>
      <c r="DP16" s="300">
        <v>5</v>
      </c>
      <c r="DQ16" s="300">
        <v>6</v>
      </c>
      <c r="DR16" s="300">
        <v>5</v>
      </c>
      <c r="DS16" s="300">
        <v>9</v>
      </c>
      <c r="DT16" s="300">
        <v>17</v>
      </c>
      <c r="DU16" s="300">
        <v>13</v>
      </c>
      <c r="DV16" s="300">
        <v>12</v>
      </c>
      <c r="DW16" s="300">
        <v>20</v>
      </c>
      <c r="DX16" s="300">
        <v>13</v>
      </c>
      <c r="DY16" s="300">
        <v>6</v>
      </c>
      <c r="DZ16" s="300">
        <v>4</v>
      </c>
      <c r="EA16" s="300" t="s">
        <v>15</v>
      </c>
    </row>
    <row r="17" spans="1:131" s="134" customFormat="1" ht="12.75" customHeight="1">
      <c r="A17" s="251" t="s">
        <v>3109</v>
      </c>
      <c r="B17" s="291" t="s">
        <v>15</v>
      </c>
      <c r="C17" s="323" t="s">
        <v>15</v>
      </c>
      <c r="D17" s="323" t="s">
        <v>15</v>
      </c>
      <c r="E17" s="323" t="s">
        <v>15</v>
      </c>
      <c r="F17" s="323" t="s">
        <v>15</v>
      </c>
      <c r="G17" s="323" t="s">
        <v>15</v>
      </c>
      <c r="H17" s="323" t="s">
        <v>15</v>
      </c>
      <c r="I17" s="323" t="s">
        <v>15</v>
      </c>
      <c r="J17" s="323" t="s">
        <v>15</v>
      </c>
      <c r="K17" s="323" t="s">
        <v>15</v>
      </c>
      <c r="L17" s="323" t="s">
        <v>15</v>
      </c>
      <c r="M17" s="323" t="s">
        <v>15</v>
      </c>
      <c r="N17" s="298" t="s">
        <v>15</v>
      </c>
      <c r="O17" s="291">
        <v>43.46503128430998</v>
      </c>
      <c r="P17" s="323">
        <v>63.830227272727264</v>
      </c>
      <c r="Q17" s="323">
        <v>50.667125506072871</v>
      </c>
      <c r="R17" s="323">
        <v>27.704918032786885</v>
      </c>
      <c r="S17" s="323">
        <v>23.63274336283186</v>
      </c>
      <c r="T17" s="323">
        <v>30.983474576271185</v>
      </c>
      <c r="U17" s="323">
        <v>59.441436074814263</v>
      </c>
      <c r="V17" s="323">
        <v>47.293414853040161</v>
      </c>
      <c r="W17" s="323">
        <v>38.66101636731441</v>
      </c>
      <c r="X17" s="323">
        <v>35.998568813337691</v>
      </c>
      <c r="Y17" s="323">
        <v>43.137678297546017</v>
      </c>
      <c r="Z17" s="323">
        <v>48.042003946896322</v>
      </c>
      <c r="AA17" s="298">
        <v>52.187768308080805</v>
      </c>
      <c r="AB17" s="291">
        <v>34.580388443555329</v>
      </c>
      <c r="AC17" s="323">
        <v>37.480827481756847</v>
      </c>
      <c r="AD17" s="323">
        <v>35.964199309802027</v>
      </c>
      <c r="AE17" s="323">
        <v>41.12061296501664</v>
      </c>
      <c r="AF17" s="323">
        <v>29.189553104228548</v>
      </c>
      <c r="AG17" s="323">
        <v>31.023823748272548</v>
      </c>
      <c r="AH17" s="323">
        <v>27.789876118375776</v>
      </c>
      <c r="AI17" s="323" t="s">
        <v>15</v>
      </c>
      <c r="AJ17" s="323">
        <v>27.307096774193546</v>
      </c>
      <c r="AK17" s="323">
        <v>39.912258064516131</v>
      </c>
      <c r="AL17" s="323">
        <v>35.928673469387753</v>
      </c>
      <c r="AM17" s="323">
        <v>36.358390804597704</v>
      </c>
      <c r="AN17" s="298">
        <v>38.308961038961037</v>
      </c>
      <c r="AO17" s="21">
        <v>21.318890719037064</v>
      </c>
      <c r="AP17" s="21">
        <v>38.771038961038961</v>
      </c>
      <c r="AQ17" s="21">
        <v>36.503414634146345</v>
      </c>
      <c r="AR17" s="21">
        <v>15.32</v>
      </c>
      <c r="AS17" s="21">
        <v>11</v>
      </c>
      <c r="AT17" s="21">
        <v>5</v>
      </c>
      <c r="AU17" s="21" t="s">
        <v>15</v>
      </c>
      <c r="AV17" s="21" t="s">
        <v>15</v>
      </c>
      <c r="AW17" s="21" t="s">
        <v>15</v>
      </c>
      <c r="AX17" s="21" t="s">
        <v>15</v>
      </c>
      <c r="AY17" s="21" t="s">
        <v>15</v>
      </c>
      <c r="AZ17" s="21" t="s">
        <v>15</v>
      </c>
      <c r="BA17" s="21" t="s">
        <v>15</v>
      </c>
      <c r="BB17" s="21">
        <v>8.7754291752576457</v>
      </c>
      <c r="BC17" s="21" t="s">
        <v>15</v>
      </c>
      <c r="BD17" s="21" t="s">
        <v>15</v>
      </c>
      <c r="BE17" s="21">
        <v>8.5567164179104473</v>
      </c>
      <c r="BF17" s="21">
        <v>9.7407407407407405</v>
      </c>
      <c r="BG17" s="21">
        <v>9.5287356321839081</v>
      </c>
      <c r="BH17" s="21">
        <v>6.0450980392156852</v>
      </c>
      <c r="BI17" s="21">
        <v>10.00609756097561</v>
      </c>
      <c r="BJ17" s="21">
        <v>8.8051612903225802</v>
      </c>
      <c r="BK17" s="21">
        <v>8.7454545454545443</v>
      </c>
      <c r="BL17" s="21" t="s">
        <v>15</v>
      </c>
      <c r="BM17" s="21" t="s">
        <v>15</v>
      </c>
      <c r="BN17" s="21" t="s">
        <v>15</v>
      </c>
      <c r="BO17" s="291">
        <v>7.6004948442527347</v>
      </c>
      <c r="BP17" s="21">
        <v>8.2738671257848893</v>
      </c>
      <c r="BQ17" s="21">
        <v>7.7021505376344095</v>
      </c>
      <c r="BR17" s="21">
        <v>6.3875000000000002</v>
      </c>
      <c r="BS17" s="21" t="s">
        <v>15</v>
      </c>
      <c r="BT17" s="21" t="s">
        <v>15</v>
      </c>
      <c r="BU17" s="21">
        <v>4.375</v>
      </c>
      <c r="BV17" s="21">
        <v>10.468518518518518</v>
      </c>
      <c r="BW17" s="21">
        <v>11.053260869565218</v>
      </c>
      <c r="BX17" s="21">
        <v>6.1503963963963972</v>
      </c>
      <c r="BY17" s="21" t="s">
        <v>15</v>
      </c>
      <c r="BZ17" s="21" t="s">
        <v>15</v>
      </c>
      <c r="CA17" s="21">
        <v>6.3932653061224496</v>
      </c>
      <c r="CB17" s="291">
        <v>5.869087269900108</v>
      </c>
      <c r="CC17" s="323">
        <v>7.8205109049232222</v>
      </c>
      <c r="CD17" s="323">
        <v>5.5528990845629655</v>
      </c>
      <c r="CE17" s="323">
        <v>4.3229390901142413</v>
      </c>
      <c r="CF17" s="323" t="s">
        <v>15</v>
      </c>
      <c r="CG17" s="323" t="s">
        <v>15</v>
      </c>
      <c r="CH17" s="323">
        <v>5.78</v>
      </c>
      <c r="CI17" s="323" t="s">
        <v>15</v>
      </c>
      <c r="CJ17" s="323" t="s">
        <v>15</v>
      </c>
      <c r="CK17" s="323" t="s">
        <v>15</v>
      </c>
      <c r="CL17" s="323" t="s">
        <v>15</v>
      </c>
      <c r="CM17" s="323" t="s">
        <v>15</v>
      </c>
      <c r="CN17" s="298" t="s">
        <v>15</v>
      </c>
      <c r="CO17" s="291">
        <v>3.4991772073000353</v>
      </c>
      <c r="CP17" s="323">
        <v>3.8777999335425801</v>
      </c>
      <c r="CQ17" s="323">
        <v>3.5567600769414423</v>
      </c>
      <c r="CR17" s="323" t="s">
        <v>15</v>
      </c>
      <c r="CS17" s="323" t="s">
        <v>15</v>
      </c>
      <c r="CT17" s="323" t="s">
        <v>15</v>
      </c>
      <c r="CU17" s="323" t="s">
        <v>15</v>
      </c>
      <c r="CV17" s="323" t="s">
        <v>15</v>
      </c>
      <c r="CW17" s="323" t="s">
        <v>15</v>
      </c>
      <c r="CX17" s="323" t="s">
        <v>15</v>
      </c>
      <c r="CY17" s="323">
        <v>2.9521488187161204</v>
      </c>
      <c r="CZ17" s="323" t="s">
        <v>15</v>
      </c>
      <c r="DA17" s="298">
        <v>3.61</v>
      </c>
      <c r="DB17" s="323">
        <v>4.4746762613739453</v>
      </c>
      <c r="DC17" s="323" t="s">
        <v>15</v>
      </c>
      <c r="DD17" s="323">
        <v>3.8087499080948097</v>
      </c>
      <c r="DE17" s="323">
        <v>4.05</v>
      </c>
      <c r="DF17" s="323">
        <v>5.115061740231341</v>
      </c>
      <c r="DG17" s="323">
        <v>4.7611114996039694</v>
      </c>
      <c r="DH17" s="323" t="s">
        <v>15</v>
      </c>
      <c r="DI17" s="323" t="s">
        <v>15</v>
      </c>
      <c r="DJ17" s="323">
        <v>4.8950000927021566</v>
      </c>
      <c r="DK17" s="323">
        <v>4.6153860049695501</v>
      </c>
      <c r="DL17" s="323">
        <v>4.7360002306873081</v>
      </c>
      <c r="DM17" s="323">
        <v>4.720874433999116</v>
      </c>
      <c r="DN17" s="298">
        <v>3.5699024420772494</v>
      </c>
      <c r="DO17" s="323">
        <v>4.34</v>
      </c>
      <c r="DP17" s="323">
        <v>3.43587785637042</v>
      </c>
      <c r="DQ17" s="323">
        <v>3.7648081772024331</v>
      </c>
      <c r="DR17" s="323">
        <v>3.6519669218971158</v>
      </c>
      <c r="DS17" s="323">
        <v>3.67</v>
      </c>
      <c r="DT17" s="323">
        <v>3.66</v>
      </c>
      <c r="DU17" s="323">
        <v>3.64</v>
      </c>
      <c r="DV17" s="323">
        <v>3.81</v>
      </c>
      <c r="DW17" s="323">
        <v>4</v>
      </c>
      <c r="DX17" s="323">
        <v>4.68</v>
      </c>
      <c r="DY17" s="323">
        <v>6.4</v>
      </c>
      <c r="DZ17" s="323">
        <v>7.03</v>
      </c>
      <c r="EA17" s="298" t="s">
        <v>15</v>
      </c>
    </row>
    <row r="18" spans="1:131" s="131" customFormat="1" ht="12.75" customHeight="1">
      <c r="A18" s="251" t="s">
        <v>3110</v>
      </c>
      <c r="B18" s="301" t="s">
        <v>15</v>
      </c>
      <c r="C18" s="299" t="s">
        <v>15</v>
      </c>
      <c r="D18" s="299" t="s">
        <v>15</v>
      </c>
      <c r="E18" s="299" t="s">
        <v>15</v>
      </c>
      <c r="F18" s="299" t="s">
        <v>15</v>
      </c>
      <c r="G18" s="299" t="s">
        <v>15</v>
      </c>
      <c r="H18" s="299" t="s">
        <v>15</v>
      </c>
      <c r="I18" s="299" t="s">
        <v>15</v>
      </c>
      <c r="J18" s="299" t="s">
        <v>15</v>
      </c>
      <c r="K18" s="299" t="s">
        <v>15</v>
      </c>
      <c r="L18" s="299" t="s">
        <v>15</v>
      </c>
      <c r="M18" s="299" t="s">
        <v>15</v>
      </c>
      <c r="N18" s="299" t="s">
        <v>15</v>
      </c>
      <c r="O18" s="301">
        <v>75.61895530365058</v>
      </c>
      <c r="P18" s="299">
        <v>76.568181818181813</v>
      </c>
      <c r="Q18" s="299">
        <v>76.048582995951421</v>
      </c>
      <c r="R18" s="299">
        <v>55.213114754098363</v>
      </c>
      <c r="S18" s="299">
        <v>165.30088495575222</v>
      </c>
      <c r="T18" s="299">
        <v>27.796610169491522</v>
      </c>
      <c r="U18" s="299">
        <v>54.959838585703288</v>
      </c>
      <c r="V18" s="299">
        <v>63.70293919676913</v>
      </c>
      <c r="W18" s="299">
        <v>35.980996751057447</v>
      </c>
      <c r="X18" s="299">
        <v>42.691990846681925</v>
      </c>
      <c r="Y18" s="299">
        <v>101.69318762781187</v>
      </c>
      <c r="Z18" s="299">
        <v>124.4424111948332</v>
      </c>
      <c r="AA18" s="299">
        <v>83.028724747474755</v>
      </c>
      <c r="AB18" s="301">
        <v>108.81885369290175</v>
      </c>
      <c r="AC18" s="299">
        <v>103.68250034421038</v>
      </c>
      <c r="AD18" s="299">
        <v>109.76157897923352</v>
      </c>
      <c r="AE18" s="299">
        <v>71.834559935477373</v>
      </c>
      <c r="AF18" s="299">
        <v>86.478998727195602</v>
      </c>
      <c r="AG18" s="299">
        <v>66.635696821515864</v>
      </c>
      <c r="AH18" s="299">
        <v>42.425326909841708</v>
      </c>
      <c r="AI18" s="299" t="s">
        <v>15</v>
      </c>
      <c r="AJ18" s="299">
        <v>166.32258064516128</v>
      </c>
      <c r="AK18" s="299">
        <v>143.37096774193549</v>
      </c>
      <c r="AL18" s="299">
        <v>145.80612244897958</v>
      </c>
      <c r="AM18" s="299">
        <v>139.49425287356323</v>
      </c>
      <c r="AN18" s="299">
        <v>121.1948051948052</v>
      </c>
      <c r="AO18" s="301">
        <v>132.75432119100412</v>
      </c>
      <c r="AP18" s="301">
        <v>175.66233766233765</v>
      </c>
      <c r="AQ18" s="301">
        <v>169.82926829268294</v>
      </c>
      <c r="AR18" s="301">
        <v>132.88</v>
      </c>
      <c r="AS18" s="301">
        <v>129.4</v>
      </c>
      <c r="AT18" s="301">
        <v>56</v>
      </c>
      <c r="AU18" s="301" t="s">
        <v>15</v>
      </c>
      <c r="AV18" s="301" t="s">
        <v>15</v>
      </c>
      <c r="AW18" s="301" t="s">
        <v>15</v>
      </c>
      <c r="AX18" s="301" t="s">
        <v>15</v>
      </c>
      <c r="AY18" s="301" t="s">
        <v>15</v>
      </c>
      <c r="AZ18" s="301" t="s">
        <v>15</v>
      </c>
      <c r="BA18" s="301" t="s">
        <v>15</v>
      </c>
      <c r="BB18" s="301">
        <v>72.899725080447965</v>
      </c>
      <c r="BC18" s="301" t="s">
        <v>15</v>
      </c>
      <c r="BD18" s="301" t="s">
        <v>15</v>
      </c>
      <c r="BE18" s="301">
        <v>123</v>
      </c>
      <c r="BF18" s="301">
        <v>84.296296296296291</v>
      </c>
      <c r="BG18" s="301">
        <v>70.229885057471265</v>
      </c>
      <c r="BH18" s="301">
        <v>21.764705882352942</v>
      </c>
      <c r="BI18" s="301">
        <v>102.07317073170732</v>
      </c>
      <c r="BJ18" s="301">
        <v>49.161290322580648</v>
      </c>
      <c r="BK18" s="301">
        <v>59.772727272727273</v>
      </c>
      <c r="BL18" s="301" t="s">
        <v>15</v>
      </c>
      <c r="BM18" s="301" t="s">
        <v>15</v>
      </c>
      <c r="BN18" s="301" t="s">
        <v>15</v>
      </c>
      <c r="BO18" s="301">
        <v>136.62224602252127</v>
      </c>
      <c r="BP18" s="299">
        <v>190.34125987441766</v>
      </c>
      <c r="BQ18" s="299">
        <v>173.41935483870967</v>
      </c>
      <c r="BR18" s="299">
        <v>146.5</v>
      </c>
      <c r="BS18" s="21" t="s">
        <v>15</v>
      </c>
      <c r="BT18" s="21" t="s">
        <v>15</v>
      </c>
      <c r="BU18" s="299">
        <v>132</v>
      </c>
      <c r="BV18" s="299">
        <v>141.94444444444446</v>
      </c>
      <c r="BW18" s="299">
        <v>122.69565217391305</v>
      </c>
      <c r="BX18" s="299">
        <v>26.376576576576575</v>
      </c>
      <c r="BY18" s="21" t="s">
        <v>15</v>
      </c>
      <c r="BZ18" s="21" t="s">
        <v>15</v>
      </c>
      <c r="CA18" s="299">
        <v>159.70068027210885</v>
      </c>
      <c r="CB18" s="301">
        <v>93.145678945342439</v>
      </c>
      <c r="CC18" s="299">
        <v>245.81657169042413</v>
      </c>
      <c r="CD18" s="299">
        <v>103.21217303660136</v>
      </c>
      <c r="CE18" s="299">
        <v>17.55397105434426</v>
      </c>
      <c r="CF18" s="299" t="s">
        <v>15</v>
      </c>
      <c r="CG18" s="299" t="s">
        <v>15</v>
      </c>
      <c r="CH18" s="299">
        <v>6.0000000000000009</v>
      </c>
      <c r="CI18" s="299" t="s">
        <v>15</v>
      </c>
      <c r="CJ18" s="299" t="s">
        <v>15</v>
      </c>
      <c r="CK18" s="299" t="s">
        <v>15</v>
      </c>
      <c r="CL18" s="299" t="s">
        <v>15</v>
      </c>
      <c r="CM18" s="299" t="s">
        <v>15</v>
      </c>
      <c r="CN18" s="299" t="s">
        <v>15</v>
      </c>
      <c r="CO18" s="301">
        <v>48.5</v>
      </c>
      <c r="CP18" s="299">
        <v>68</v>
      </c>
      <c r="CQ18" s="299">
        <v>56</v>
      </c>
      <c r="CR18" s="299" t="s">
        <v>15</v>
      </c>
      <c r="CS18" s="299" t="s">
        <v>15</v>
      </c>
      <c r="CT18" s="299" t="s">
        <v>15</v>
      </c>
      <c r="CU18" s="299" t="s">
        <v>15</v>
      </c>
      <c r="CV18" s="299" t="s">
        <v>15</v>
      </c>
      <c r="CW18" s="299" t="s">
        <v>15</v>
      </c>
      <c r="CX18" s="299" t="s">
        <v>15</v>
      </c>
      <c r="CY18" s="299">
        <v>49</v>
      </c>
      <c r="CZ18" s="299" t="s">
        <v>15</v>
      </c>
      <c r="DA18" s="299">
        <v>21</v>
      </c>
      <c r="DB18" s="300">
        <v>87.919956550611786</v>
      </c>
      <c r="DC18" s="299" t="s">
        <v>15</v>
      </c>
      <c r="DD18" s="299">
        <v>181</v>
      </c>
      <c r="DE18" s="299">
        <v>153</v>
      </c>
      <c r="DF18" s="299">
        <v>153</v>
      </c>
      <c r="DG18" s="299">
        <v>86.27781471827582</v>
      </c>
      <c r="DH18" s="299" t="s">
        <v>15</v>
      </c>
      <c r="DI18" s="299" t="s">
        <v>15</v>
      </c>
      <c r="DJ18" s="299">
        <v>43.400002101367896</v>
      </c>
      <c r="DK18" s="299">
        <v>36.353878403797488</v>
      </c>
      <c r="DL18" s="299">
        <v>42.000005685954768</v>
      </c>
      <c r="DM18" s="299">
        <v>36.062812724829058</v>
      </c>
      <c r="DN18" s="299">
        <v>60.185095321280997</v>
      </c>
      <c r="DO18" s="299">
        <v>37</v>
      </c>
      <c r="DP18" s="299">
        <v>60.660545250711969</v>
      </c>
      <c r="DQ18" s="299">
        <v>49</v>
      </c>
      <c r="DR18" s="299">
        <v>30</v>
      </c>
      <c r="DS18" s="299">
        <v>33</v>
      </c>
      <c r="DT18" s="299">
        <v>29</v>
      </c>
      <c r="DU18" s="299">
        <v>31</v>
      </c>
      <c r="DV18" s="299">
        <v>34</v>
      </c>
      <c r="DW18" s="299">
        <v>29</v>
      </c>
      <c r="DX18" s="299">
        <v>27</v>
      </c>
      <c r="DY18" s="299">
        <v>38</v>
      </c>
      <c r="DZ18" s="299">
        <v>42</v>
      </c>
      <c r="EA18" s="299" t="s">
        <v>15</v>
      </c>
    </row>
    <row r="19" spans="1:131" s="131" customFormat="1" ht="5.0999999999999996" customHeight="1">
      <c r="A19" s="251"/>
      <c r="B19" s="301"/>
      <c r="C19" s="299"/>
      <c r="D19" s="299"/>
      <c r="E19" s="299"/>
      <c r="F19" s="299"/>
      <c r="G19" s="299"/>
      <c r="H19" s="299"/>
      <c r="I19" s="299"/>
      <c r="J19" s="299"/>
      <c r="K19" s="299"/>
      <c r="L19" s="299"/>
      <c r="M19" s="299"/>
      <c r="N19" s="299"/>
      <c r="O19" s="301"/>
      <c r="P19" s="299"/>
      <c r="Q19" s="299"/>
      <c r="R19" s="299"/>
      <c r="S19" s="299"/>
      <c r="T19" s="299"/>
      <c r="U19" s="299"/>
      <c r="V19" s="299"/>
      <c r="W19" s="299"/>
      <c r="X19" s="299"/>
      <c r="Y19" s="299"/>
      <c r="Z19" s="299"/>
      <c r="AA19" s="299"/>
      <c r="AB19" s="301"/>
      <c r="AC19" s="299"/>
      <c r="AD19" s="299"/>
      <c r="AE19" s="299"/>
      <c r="AF19" s="299"/>
      <c r="AG19" s="299"/>
      <c r="AH19" s="299"/>
      <c r="AI19" s="299"/>
      <c r="AJ19" s="299"/>
      <c r="AK19" s="299"/>
      <c r="AL19" s="299"/>
      <c r="AM19" s="299"/>
      <c r="AN19" s="299"/>
      <c r="AO19" s="301"/>
      <c r="AP19" s="299"/>
      <c r="AQ19" s="299"/>
      <c r="AR19" s="299"/>
      <c r="AS19" s="299"/>
      <c r="AT19" s="299"/>
      <c r="AU19" s="299"/>
      <c r="AV19" s="299"/>
      <c r="AW19" s="299"/>
      <c r="AX19" s="299"/>
      <c r="AY19" s="299"/>
      <c r="AZ19" s="299"/>
      <c r="BA19" s="299"/>
      <c r="BB19" s="301"/>
      <c r="BC19" s="299"/>
      <c r="BD19" s="299"/>
      <c r="BE19" s="299"/>
      <c r="BF19" s="299"/>
      <c r="BG19" s="299"/>
      <c r="BH19" s="299"/>
      <c r="BI19" s="299"/>
      <c r="BJ19" s="299"/>
      <c r="BK19" s="299"/>
      <c r="BL19" s="299"/>
      <c r="BM19" s="299"/>
      <c r="BN19" s="299"/>
      <c r="BO19" s="301"/>
      <c r="BP19" s="299"/>
      <c r="BQ19" s="299"/>
      <c r="BR19" s="299"/>
      <c r="BS19" s="299"/>
      <c r="BT19" s="299"/>
      <c r="BU19" s="299"/>
      <c r="BV19" s="299"/>
      <c r="BW19" s="299"/>
      <c r="BX19" s="299"/>
      <c r="BY19" s="299"/>
      <c r="BZ19" s="299"/>
      <c r="CA19" s="299"/>
      <c r="CB19" s="301"/>
      <c r="CC19" s="299"/>
      <c r="CD19" s="299"/>
      <c r="CE19" s="299"/>
      <c r="CF19" s="299"/>
      <c r="CG19" s="299"/>
      <c r="CH19" s="299"/>
      <c r="CI19" s="299"/>
      <c r="CJ19" s="299"/>
      <c r="CK19" s="299"/>
      <c r="CL19" s="299"/>
      <c r="CM19" s="299"/>
      <c r="CN19" s="299"/>
      <c r="CO19" s="301"/>
      <c r="CP19" s="299"/>
      <c r="CQ19" s="299"/>
      <c r="CR19" s="299"/>
      <c r="CS19" s="299"/>
      <c r="CT19" s="299"/>
      <c r="CU19" s="299"/>
      <c r="CV19" s="299"/>
      <c r="CW19" s="299"/>
      <c r="CX19" s="299"/>
      <c r="CY19" s="299"/>
      <c r="CZ19" s="299"/>
      <c r="DA19" s="299"/>
      <c r="DB19" s="300"/>
      <c r="DC19" s="299"/>
      <c r="DD19" s="299"/>
      <c r="DE19" s="299"/>
      <c r="DF19" s="299"/>
      <c r="DG19" s="299"/>
      <c r="DH19" s="299"/>
      <c r="DI19" s="299"/>
      <c r="DJ19" s="299"/>
      <c r="DK19" s="299"/>
      <c r="DL19" s="299"/>
      <c r="DM19" s="299"/>
      <c r="DN19" s="299"/>
      <c r="DO19" s="299"/>
      <c r="DP19" s="299"/>
      <c r="DQ19" s="299"/>
      <c r="DR19" s="299"/>
      <c r="DS19" s="299"/>
      <c r="DT19" s="299"/>
      <c r="DU19" s="299"/>
      <c r="DV19" s="299"/>
      <c r="DW19" s="299"/>
      <c r="DX19" s="299"/>
      <c r="DY19" s="299"/>
      <c r="DZ19" s="299"/>
      <c r="EA19" s="299"/>
    </row>
    <row r="20" spans="1:131" s="275" customFormat="1" ht="12.75" customHeight="1">
      <c r="A20" s="297" t="s">
        <v>3112</v>
      </c>
      <c r="B20" s="626"/>
      <c r="C20" s="626"/>
      <c r="D20" s="626"/>
      <c r="E20" s="626"/>
      <c r="F20" s="626"/>
      <c r="G20" s="626"/>
      <c r="H20" s="626"/>
      <c r="I20" s="626"/>
      <c r="J20" s="626"/>
      <c r="K20" s="626"/>
      <c r="L20" s="626"/>
      <c r="M20" s="626"/>
      <c r="N20" s="626"/>
      <c r="O20" s="626"/>
      <c r="P20" s="626"/>
      <c r="Q20" s="626"/>
      <c r="R20" s="626"/>
      <c r="S20" s="626"/>
      <c r="T20" s="626"/>
      <c r="U20" s="626"/>
      <c r="V20" s="626"/>
      <c r="W20" s="626"/>
      <c r="X20" s="626"/>
      <c r="Y20" s="626"/>
      <c r="Z20" s="626"/>
      <c r="AA20" s="626"/>
      <c r="AB20" s="626"/>
      <c r="AC20" s="626"/>
      <c r="AD20" s="626"/>
      <c r="AE20" s="626"/>
      <c r="AF20" s="626"/>
      <c r="AG20" s="626"/>
      <c r="AH20" s="626"/>
      <c r="AI20" s="626"/>
      <c r="AJ20" s="626"/>
      <c r="AK20" s="626"/>
      <c r="AL20" s="626"/>
      <c r="AM20" s="626"/>
      <c r="AN20" s="626"/>
      <c r="AO20" s="626"/>
      <c r="AP20" s="626"/>
      <c r="AQ20" s="626"/>
      <c r="AR20" s="626"/>
      <c r="AS20" s="626"/>
      <c r="AT20" s="626"/>
      <c r="AU20" s="626"/>
      <c r="AV20" s="626"/>
      <c r="AW20" s="626"/>
      <c r="AX20" s="626"/>
      <c r="AY20" s="626"/>
      <c r="AZ20" s="626"/>
      <c r="BA20" s="626"/>
      <c r="BB20" s="626"/>
      <c r="BC20" s="626"/>
      <c r="BD20" s="626"/>
      <c r="BE20" s="626"/>
      <c r="BF20" s="626"/>
      <c r="BG20" s="626"/>
      <c r="BH20" s="626"/>
      <c r="BI20" s="626"/>
      <c r="BJ20" s="626"/>
      <c r="BK20" s="626"/>
      <c r="BL20" s="626"/>
      <c r="BM20" s="626"/>
      <c r="BN20" s="626"/>
      <c r="BO20" s="626"/>
      <c r="BP20" s="626"/>
      <c r="BQ20" s="626"/>
      <c r="BR20" s="626"/>
      <c r="BS20" s="626"/>
      <c r="BT20" s="626"/>
      <c r="BU20" s="626"/>
      <c r="BV20" s="626"/>
      <c r="BW20" s="626"/>
      <c r="BX20" s="626"/>
      <c r="BY20" s="626"/>
      <c r="BZ20" s="626"/>
      <c r="CA20" s="626"/>
      <c r="CB20" s="626"/>
      <c r="CC20" s="626"/>
      <c r="CD20" s="626"/>
      <c r="CE20" s="626"/>
      <c r="CF20" s="626"/>
      <c r="CG20" s="626"/>
      <c r="CH20" s="626"/>
      <c r="CI20" s="626"/>
      <c r="CJ20" s="626"/>
      <c r="CK20" s="626"/>
      <c r="CL20" s="626"/>
      <c r="CM20" s="626"/>
      <c r="CN20" s="626"/>
      <c r="CO20" s="626"/>
      <c r="CP20" s="626"/>
      <c r="CQ20" s="626"/>
      <c r="CR20" s="626"/>
      <c r="CS20" s="626"/>
      <c r="CT20" s="626"/>
      <c r="CU20" s="626"/>
      <c r="CV20" s="626"/>
      <c r="CW20" s="626"/>
      <c r="CX20" s="626"/>
      <c r="CY20" s="626"/>
      <c r="CZ20" s="626"/>
      <c r="DA20" s="626"/>
      <c r="DB20" s="305"/>
      <c r="DC20" s="626"/>
      <c r="DD20" s="626"/>
      <c r="DE20" s="626"/>
      <c r="DF20" s="626"/>
      <c r="DG20" s="626"/>
      <c r="DH20" s="626"/>
      <c r="DI20" s="626"/>
      <c r="DJ20" s="626"/>
      <c r="DK20" s="626"/>
      <c r="DL20" s="626"/>
      <c r="DM20" s="626"/>
      <c r="DN20" s="626"/>
      <c r="DO20" s="626"/>
      <c r="DP20" s="626"/>
      <c r="DQ20" s="626"/>
      <c r="DR20" s="626"/>
      <c r="DS20" s="626"/>
      <c r="DT20" s="626"/>
      <c r="DU20" s="626"/>
      <c r="DV20" s="626"/>
      <c r="DW20" s="626"/>
      <c r="DX20" s="626"/>
      <c r="DY20" s="626"/>
      <c r="DZ20" s="626"/>
      <c r="EA20" s="626"/>
    </row>
    <row r="21" spans="1:131" s="134" customFormat="1" ht="12.75" customHeight="1">
      <c r="A21" s="251" t="s">
        <v>3103</v>
      </c>
      <c r="B21" s="9" t="s">
        <v>15</v>
      </c>
      <c r="C21" s="16" t="s">
        <v>15</v>
      </c>
      <c r="D21" s="16" t="s">
        <v>15</v>
      </c>
      <c r="E21" s="16" t="s">
        <v>15</v>
      </c>
      <c r="F21" s="16" t="s">
        <v>15</v>
      </c>
      <c r="G21" s="16" t="s">
        <v>15</v>
      </c>
      <c r="H21" s="16" t="s">
        <v>15</v>
      </c>
      <c r="I21" s="16" t="s">
        <v>15</v>
      </c>
      <c r="J21" s="16" t="s">
        <v>15</v>
      </c>
      <c r="K21" s="16" t="s">
        <v>15</v>
      </c>
      <c r="L21" s="16" t="s">
        <v>15</v>
      </c>
      <c r="M21" s="16" t="s">
        <v>15</v>
      </c>
      <c r="N21" s="16" t="s">
        <v>15</v>
      </c>
      <c r="O21" s="21" t="s">
        <v>15</v>
      </c>
      <c r="P21" s="21" t="s">
        <v>15</v>
      </c>
      <c r="Q21" s="21" t="s">
        <v>15</v>
      </c>
      <c r="R21" s="21" t="s">
        <v>15</v>
      </c>
      <c r="S21" s="21" t="s">
        <v>15</v>
      </c>
      <c r="T21" s="21" t="s">
        <v>15</v>
      </c>
      <c r="U21" s="21" t="s">
        <v>15</v>
      </c>
      <c r="V21" s="21" t="s">
        <v>15</v>
      </c>
      <c r="W21" s="21" t="s">
        <v>15</v>
      </c>
      <c r="X21" s="21" t="s">
        <v>15</v>
      </c>
      <c r="Y21" s="21" t="s">
        <v>15</v>
      </c>
      <c r="Z21" s="21" t="s">
        <v>15</v>
      </c>
      <c r="AA21" s="21" t="s">
        <v>15</v>
      </c>
      <c r="AB21" s="16" t="s">
        <v>15</v>
      </c>
      <c r="AC21" s="16" t="s">
        <v>15</v>
      </c>
      <c r="AD21" s="16" t="s">
        <v>15</v>
      </c>
      <c r="AE21" s="16" t="s">
        <v>15</v>
      </c>
      <c r="AF21" s="16" t="s">
        <v>15</v>
      </c>
      <c r="AG21" s="16" t="s">
        <v>15</v>
      </c>
      <c r="AH21" s="16" t="s">
        <v>15</v>
      </c>
      <c r="AI21" s="16" t="s">
        <v>15</v>
      </c>
      <c r="AJ21" s="16" t="s">
        <v>15</v>
      </c>
      <c r="AK21" s="16" t="s">
        <v>15</v>
      </c>
      <c r="AL21" s="16" t="s">
        <v>15</v>
      </c>
      <c r="AM21" s="16" t="s">
        <v>15</v>
      </c>
      <c r="AN21" s="16" t="s">
        <v>15</v>
      </c>
      <c r="AO21" s="16" t="s">
        <v>15</v>
      </c>
      <c r="AP21" s="16" t="s">
        <v>15</v>
      </c>
      <c r="AQ21" s="16" t="s">
        <v>15</v>
      </c>
      <c r="AR21" s="16" t="s">
        <v>15</v>
      </c>
      <c r="AS21" s="16" t="s">
        <v>15</v>
      </c>
      <c r="AT21" s="16" t="s">
        <v>15</v>
      </c>
      <c r="AU21" s="16" t="s">
        <v>15</v>
      </c>
      <c r="AV21" s="16" t="s">
        <v>15</v>
      </c>
      <c r="AW21" s="16" t="s">
        <v>15</v>
      </c>
      <c r="AX21" s="16" t="s">
        <v>15</v>
      </c>
      <c r="AY21" s="16" t="s">
        <v>15</v>
      </c>
      <c r="AZ21" s="16" t="s">
        <v>15</v>
      </c>
      <c r="BA21" s="16" t="s">
        <v>15</v>
      </c>
      <c r="BB21" s="15" t="s">
        <v>15</v>
      </c>
      <c r="BC21" s="15" t="s">
        <v>15</v>
      </c>
      <c r="BD21" s="15" t="s">
        <v>15</v>
      </c>
      <c r="BE21" s="15" t="s">
        <v>15</v>
      </c>
      <c r="BF21" s="15" t="s">
        <v>15</v>
      </c>
      <c r="BG21" s="15" t="s">
        <v>15</v>
      </c>
      <c r="BH21" s="15" t="s">
        <v>15</v>
      </c>
      <c r="BI21" s="15" t="s">
        <v>15</v>
      </c>
      <c r="BJ21" s="15" t="s">
        <v>15</v>
      </c>
      <c r="BK21" s="15" t="s">
        <v>15</v>
      </c>
      <c r="BL21" s="15" t="s">
        <v>15</v>
      </c>
      <c r="BM21" s="15" t="s">
        <v>15</v>
      </c>
      <c r="BN21" s="15" t="s">
        <v>15</v>
      </c>
      <c r="BO21" s="21" t="s">
        <v>15</v>
      </c>
      <c r="BP21" s="21" t="s">
        <v>15</v>
      </c>
      <c r="BQ21" s="21" t="s">
        <v>15</v>
      </c>
      <c r="BR21" s="21" t="s">
        <v>15</v>
      </c>
      <c r="BS21" s="21" t="s">
        <v>15</v>
      </c>
      <c r="BT21" s="21" t="s">
        <v>15</v>
      </c>
      <c r="BU21" s="21" t="s">
        <v>15</v>
      </c>
      <c r="BV21" s="21" t="s">
        <v>15</v>
      </c>
      <c r="BW21" s="21" t="s">
        <v>15</v>
      </c>
      <c r="BX21" s="21" t="s">
        <v>15</v>
      </c>
      <c r="BY21" s="21" t="s">
        <v>15</v>
      </c>
      <c r="BZ21" s="21" t="s">
        <v>15</v>
      </c>
      <c r="CA21" s="21" t="s">
        <v>15</v>
      </c>
      <c r="CB21" s="21" t="s">
        <v>15</v>
      </c>
      <c r="CC21" s="21" t="s">
        <v>15</v>
      </c>
      <c r="CD21" s="21" t="s">
        <v>15</v>
      </c>
      <c r="CE21" s="21" t="s">
        <v>15</v>
      </c>
      <c r="CF21" s="21" t="s">
        <v>15</v>
      </c>
      <c r="CG21" s="21" t="s">
        <v>15</v>
      </c>
      <c r="CH21" s="21" t="s">
        <v>15</v>
      </c>
      <c r="CI21" s="21" t="s">
        <v>15</v>
      </c>
      <c r="CJ21" s="21" t="s">
        <v>15</v>
      </c>
      <c r="CK21" s="21" t="s">
        <v>15</v>
      </c>
      <c r="CL21" s="21" t="s">
        <v>15</v>
      </c>
      <c r="CM21" s="21" t="s">
        <v>15</v>
      </c>
      <c r="CN21" s="21" t="s">
        <v>15</v>
      </c>
      <c r="CO21" s="21" t="s">
        <v>15</v>
      </c>
      <c r="CP21" s="21" t="s">
        <v>15</v>
      </c>
      <c r="CQ21" s="21" t="s">
        <v>15</v>
      </c>
      <c r="CR21" s="21" t="s">
        <v>15</v>
      </c>
      <c r="CS21" s="21" t="s">
        <v>15</v>
      </c>
      <c r="CT21" s="21" t="s">
        <v>15</v>
      </c>
      <c r="CU21" s="21" t="s">
        <v>15</v>
      </c>
      <c r="CV21" s="21" t="s">
        <v>15</v>
      </c>
      <c r="CW21" s="21" t="s">
        <v>15</v>
      </c>
      <c r="CX21" s="21" t="s">
        <v>15</v>
      </c>
      <c r="CY21" s="21" t="s">
        <v>15</v>
      </c>
      <c r="CZ21" s="21" t="s">
        <v>15</v>
      </c>
      <c r="DA21" s="21" t="s">
        <v>15</v>
      </c>
      <c r="DB21" s="21" t="s">
        <v>15</v>
      </c>
      <c r="DC21" s="21" t="s">
        <v>15</v>
      </c>
      <c r="DD21" s="21" t="s">
        <v>15</v>
      </c>
      <c r="DE21" s="21" t="s">
        <v>15</v>
      </c>
      <c r="DF21" s="21" t="s">
        <v>15</v>
      </c>
      <c r="DG21" s="21" t="s">
        <v>15</v>
      </c>
      <c r="DH21" s="21" t="s">
        <v>15</v>
      </c>
      <c r="DI21" s="21" t="s">
        <v>15</v>
      </c>
      <c r="DJ21" s="21" t="s">
        <v>15</v>
      </c>
      <c r="DK21" s="21" t="s">
        <v>15</v>
      </c>
      <c r="DL21" s="21" t="s">
        <v>15</v>
      </c>
      <c r="DM21" s="21" t="s">
        <v>15</v>
      </c>
      <c r="DN21" s="21" t="s">
        <v>15</v>
      </c>
      <c r="DO21" s="21" t="s">
        <v>15</v>
      </c>
      <c r="DP21" s="21" t="s">
        <v>15</v>
      </c>
      <c r="DQ21" s="21" t="s">
        <v>15</v>
      </c>
      <c r="DR21" s="21" t="s">
        <v>15</v>
      </c>
      <c r="DS21" s="21" t="s">
        <v>15</v>
      </c>
      <c r="DT21" s="21" t="s">
        <v>15</v>
      </c>
      <c r="DU21" s="21" t="s">
        <v>15</v>
      </c>
      <c r="DV21" s="21" t="s">
        <v>15</v>
      </c>
      <c r="DW21" s="21" t="s">
        <v>15</v>
      </c>
      <c r="DX21" s="21" t="s">
        <v>15</v>
      </c>
      <c r="DY21" s="21" t="s">
        <v>15</v>
      </c>
      <c r="DZ21" s="21" t="s">
        <v>15</v>
      </c>
      <c r="EA21" s="21" t="s">
        <v>15</v>
      </c>
    </row>
    <row r="22" spans="1:131" s="134" customFormat="1" ht="12.75" customHeight="1">
      <c r="A22" s="251" t="s">
        <v>3108</v>
      </c>
      <c r="B22" s="301" t="s">
        <v>15</v>
      </c>
      <c r="C22" s="300" t="s">
        <v>15</v>
      </c>
      <c r="D22" s="300" t="s">
        <v>15</v>
      </c>
      <c r="E22" s="300" t="s">
        <v>15</v>
      </c>
      <c r="F22" s="300" t="s">
        <v>15</v>
      </c>
      <c r="G22" s="300" t="s">
        <v>15</v>
      </c>
      <c r="H22" s="300" t="s">
        <v>15</v>
      </c>
      <c r="I22" s="300" t="s">
        <v>15</v>
      </c>
      <c r="J22" s="300" t="s">
        <v>15</v>
      </c>
      <c r="K22" s="300" t="s">
        <v>15</v>
      </c>
      <c r="L22" s="300" t="s">
        <v>15</v>
      </c>
      <c r="M22" s="300" t="s">
        <v>15</v>
      </c>
      <c r="N22" s="300" t="s">
        <v>15</v>
      </c>
      <c r="O22" s="21" t="s">
        <v>15</v>
      </c>
      <c r="P22" s="21" t="s">
        <v>15</v>
      </c>
      <c r="Q22" s="21" t="s">
        <v>15</v>
      </c>
      <c r="R22" s="21" t="s">
        <v>15</v>
      </c>
      <c r="S22" s="21" t="s">
        <v>15</v>
      </c>
      <c r="T22" s="21" t="s">
        <v>15</v>
      </c>
      <c r="U22" s="21" t="s">
        <v>15</v>
      </c>
      <c r="V22" s="21" t="s">
        <v>15</v>
      </c>
      <c r="W22" s="21" t="s">
        <v>15</v>
      </c>
      <c r="X22" s="21" t="s">
        <v>15</v>
      </c>
      <c r="Y22" s="21" t="s">
        <v>15</v>
      </c>
      <c r="Z22" s="21" t="s">
        <v>15</v>
      </c>
      <c r="AA22" s="21" t="s">
        <v>15</v>
      </c>
      <c r="AB22" s="300" t="s">
        <v>15</v>
      </c>
      <c r="AC22" s="300" t="s">
        <v>15</v>
      </c>
      <c r="AD22" s="300" t="s">
        <v>15</v>
      </c>
      <c r="AE22" s="300" t="s">
        <v>15</v>
      </c>
      <c r="AF22" s="300" t="s">
        <v>15</v>
      </c>
      <c r="AG22" s="300" t="s">
        <v>15</v>
      </c>
      <c r="AH22" s="300" t="s">
        <v>15</v>
      </c>
      <c r="AI22" s="300" t="s">
        <v>15</v>
      </c>
      <c r="AJ22" s="300" t="s">
        <v>15</v>
      </c>
      <c r="AK22" s="300" t="s">
        <v>15</v>
      </c>
      <c r="AL22" s="300" t="s">
        <v>15</v>
      </c>
      <c r="AM22" s="300" t="s">
        <v>15</v>
      </c>
      <c r="AN22" s="300" t="s">
        <v>15</v>
      </c>
      <c r="AO22" s="300" t="s">
        <v>15</v>
      </c>
      <c r="AP22" s="300" t="s">
        <v>15</v>
      </c>
      <c r="AQ22" s="300" t="s">
        <v>15</v>
      </c>
      <c r="AR22" s="300" t="s">
        <v>15</v>
      </c>
      <c r="AS22" s="300" t="s">
        <v>15</v>
      </c>
      <c r="AT22" s="300" t="s">
        <v>15</v>
      </c>
      <c r="AU22" s="300" t="s">
        <v>15</v>
      </c>
      <c r="AV22" s="300" t="s">
        <v>15</v>
      </c>
      <c r="AW22" s="300" t="s">
        <v>15</v>
      </c>
      <c r="AX22" s="300" t="s">
        <v>15</v>
      </c>
      <c r="AY22" s="300" t="s">
        <v>15</v>
      </c>
      <c r="AZ22" s="300" t="s">
        <v>15</v>
      </c>
      <c r="BA22" s="300" t="s">
        <v>15</v>
      </c>
      <c r="BB22" s="301" t="s">
        <v>15</v>
      </c>
      <c r="BC22" s="301" t="s">
        <v>15</v>
      </c>
      <c r="BD22" s="301" t="s">
        <v>15</v>
      </c>
      <c r="BE22" s="301" t="s">
        <v>15</v>
      </c>
      <c r="BF22" s="301" t="s">
        <v>15</v>
      </c>
      <c r="BG22" s="301" t="s">
        <v>15</v>
      </c>
      <c r="BH22" s="301" t="s">
        <v>15</v>
      </c>
      <c r="BI22" s="301" t="s">
        <v>15</v>
      </c>
      <c r="BJ22" s="301" t="s">
        <v>15</v>
      </c>
      <c r="BK22" s="301" t="s">
        <v>15</v>
      </c>
      <c r="BL22" s="301" t="s">
        <v>15</v>
      </c>
      <c r="BM22" s="301" t="s">
        <v>15</v>
      </c>
      <c r="BN22" s="301" t="s">
        <v>15</v>
      </c>
      <c r="BO22" s="21" t="s">
        <v>15</v>
      </c>
      <c r="BP22" s="21" t="s">
        <v>15</v>
      </c>
      <c r="BQ22" s="21" t="s">
        <v>15</v>
      </c>
      <c r="BR22" s="21" t="s">
        <v>15</v>
      </c>
      <c r="BS22" s="21" t="s">
        <v>15</v>
      </c>
      <c r="BT22" s="21" t="s">
        <v>15</v>
      </c>
      <c r="BU22" s="21" t="s">
        <v>15</v>
      </c>
      <c r="BV22" s="21" t="s">
        <v>15</v>
      </c>
      <c r="BW22" s="21" t="s">
        <v>15</v>
      </c>
      <c r="BX22" s="21" t="s">
        <v>15</v>
      </c>
      <c r="BY22" s="21" t="s">
        <v>15</v>
      </c>
      <c r="BZ22" s="21" t="s">
        <v>15</v>
      </c>
      <c r="CA22" s="21" t="s">
        <v>15</v>
      </c>
      <c r="CB22" s="21" t="s">
        <v>15</v>
      </c>
      <c r="CC22" s="21" t="s">
        <v>15</v>
      </c>
      <c r="CD22" s="21" t="s">
        <v>15</v>
      </c>
      <c r="CE22" s="21" t="s">
        <v>15</v>
      </c>
      <c r="CF22" s="21" t="s">
        <v>15</v>
      </c>
      <c r="CG22" s="21" t="s">
        <v>15</v>
      </c>
      <c r="CH22" s="21" t="s">
        <v>15</v>
      </c>
      <c r="CI22" s="21" t="s">
        <v>15</v>
      </c>
      <c r="CJ22" s="21" t="s">
        <v>15</v>
      </c>
      <c r="CK22" s="21" t="s">
        <v>15</v>
      </c>
      <c r="CL22" s="21" t="s">
        <v>15</v>
      </c>
      <c r="CM22" s="21" t="s">
        <v>15</v>
      </c>
      <c r="CN22" s="21" t="s">
        <v>15</v>
      </c>
      <c r="CO22" s="21" t="s">
        <v>15</v>
      </c>
      <c r="CP22" s="21" t="s">
        <v>15</v>
      </c>
      <c r="CQ22" s="21" t="s">
        <v>15</v>
      </c>
      <c r="CR22" s="21" t="s">
        <v>15</v>
      </c>
      <c r="CS22" s="21" t="s">
        <v>15</v>
      </c>
      <c r="CT22" s="21" t="s">
        <v>15</v>
      </c>
      <c r="CU22" s="21" t="s">
        <v>15</v>
      </c>
      <c r="CV22" s="21" t="s">
        <v>15</v>
      </c>
      <c r="CW22" s="21" t="s">
        <v>15</v>
      </c>
      <c r="CX22" s="21" t="s">
        <v>15</v>
      </c>
      <c r="CY22" s="21" t="s">
        <v>15</v>
      </c>
      <c r="CZ22" s="21" t="s">
        <v>15</v>
      </c>
      <c r="DA22" s="21" t="s">
        <v>15</v>
      </c>
      <c r="DB22" s="21" t="s">
        <v>15</v>
      </c>
      <c r="DC22" s="21" t="s">
        <v>15</v>
      </c>
      <c r="DD22" s="21" t="s">
        <v>15</v>
      </c>
      <c r="DE22" s="21" t="s">
        <v>15</v>
      </c>
      <c r="DF22" s="21" t="s">
        <v>15</v>
      </c>
      <c r="DG22" s="21" t="s">
        <v>15</v>
      </c>
      <c r="DH22" s="21" t="s">
        <v>15</v>
      </c>
      <c r="DI22" s="21" t="s">
        <v>15</v>
      </c>
      <c r="DJ22" s="21" t="s">
        <v>15</v>
      </c>
      <c r="DK22" s="21" t="s">
        <v>15</v>
      </c>
      <c r="DL22" s="21" t="s">
        <v>15</v>
      </c>
      <c r="DM22" s="21" t="s">
        <v>15</v>
      </c>
      <c r="DN22" s="21" t="s">
        <v>15</v>
      </c>
      <c r="DO22" s="21" t="s">
        <v>15</v>
      </c>
      <c r="DP22" s="21" t="s">
        <v>15</v>
      </c>
      <c r="DQ22" s="21" t="s">
        <v>15</v>
      </c>
      <c r="DR22" s="21" t="s">
        <v>15</v>
      </c>
      <c r="DS22" s="21" t="s">
        <v>15</v>
      </c>
      <c r="DT22" s="21" t="s">
        <v>15</v>
      </c>
      <c r="DU22" s="21" t="s">
        <v>15</v>
      </c>
      <c r="DV22" s="21" t="s">
        <v>15</v>
      </c>
      <c r="DW22" s="21" t="s">
        <v>15</v>
      </c>
      <c r="DX22" s="21" t="s">
        <v>15</v>
      </c>
      <c r="DY22" s="21" t="s">
        <v>15</v>
      </c>
      <c r="DZ22" s="21" t="s">
        <v>15</v>
      </c>
      <c r="EA22" s="21" t="s">
        <v>15</v>
      </c>
    </row>
    <row r="23" spans="1:131" s="134" customFormat="1" ht="12.75" customHeight="1">
      <c r="A23" s="251" t="s">
        <v>3109</v>
      </c>
      <c r="B23" s="291" t="s">
        <v>15</v>
      </c>
      <c r="C23" s="323" t="s">
        <v>15</v>
      </c>
      <c r="D23" s="323" t="s">
        <v>15</v>
      </c>
      <c r="E23" s="323" t="s">
        <v>15</v>
      </c>
      <c r="F23" s="323" t="s">
        <v>15</v>
      </c>
      <c r="G23" s="323" t="s">
        <v>15</v>
      </c>
      <c r="H23" s="323" t="s">
        <v>15</v>
      </c>
      <c r="I23" s="323" t="s">
        <v>15</v>
      </c>
      <c r="J23" s="323" t="s">
        <v>15</v>
      </c>
      <c r="K23" s="323" t="s">
        <v>15</v>
      </c>
      <c r="L23" s="323" t="s">
        <v>15</v>
      </c>
      <c r="M23" s="323" t="s">
        <v>15</v>
      </c>
      <c r="N23" s="298" t="s">
        <v>15</v>
      </c>
      <c r="O23" s="21" t="s">
        <v>15</v>
      </c>
      <c r="P23" s="21" t="s">
        <v>15</v>
      </c>
      <c r="Q23" s="21" t="s">
        <v>15</v>
      </c>
      <c r="R23" s="21" t="s">
        <v>15</v>
      </c>
      <c r="S23" s="21" t="s">
        <v>15</v>
      </c>
      <c r="T23" s="21" t="s">
        <v>15</v>
      </c>
      <c r="U23" s="21" t="s">
        <v>15</v>
      </c>
      <c r="V23" s="21" t="s">
        <v>15</v>
      </c>
      <c r="W23" s="21" t="s">
        <v>15</v>
      </c>
      <c r="X23" s="21" t="s">
        <v>15</v>
      </c>
      <c r="Y23" s="21" t="s">
        <v>15</v>
      </c>
      <c r="Z23" s="21" t="s">
        <v>15</v>
      </c>
      <c r="AA23" s="21" t="s">
        <v>15</v>
      </c>
      <c r="AB23" s="323" t="s">
        <v>15</v>
      </c>
      <c r="AC23" s="323" t="s">
        <v>15</v>
      </c>
      <c r="AD23" s="323" t="s">
        <v>15</v>
      </c>
      <c r="AE23" s="323" t="s">
        <v>15</v>
      </c>
      <c r="AF23" s="323" t="s">
        <v>15</v>
      </c>
      <c r="AG23" s="323" t="s">
        <v>15</v>
      </c>
      <c r="AH23" s="323" t="s">
        <v>15</v>
      </c>
      <c r="AI23" s="323" t="s">
        <v>15</v>
      </c>
      <c r="AJ23" s="323" t="s">
        <v>15</v>
      </c>
      <c r="AK23" s="323" t="s">
        <v>15</v>
      </c>
      <c r="AL23" s="323" t="s">
        <v>15</v>
      </c>
      <c r="AM23" s="323" t="s">
        <v>15</v>
      </c>
      <c r="AN23" s="323" t="s">
        <v>15</v>
      </c>
      <c r="AO23" s="323" t="s">
        <v>15</v>
      </c>
      <c r="AP23" s="323" t="s">
        <v>15</v>
      </c>
      <c r="AQ23" s="323" t="s">
        <v>15</v>
      </c>
      <c r="AR23" s="323" t="s">
        <v>15</v>
      </c>
      <c r="AS23" s="323" t="s">
        <v>15</v>
      </c>
      <c r="AT23" s="323" t="s">
        <v>15</v>
      </c>
      <c r="AU23" s="323" t="s">
        <v>15</v>
      </c>
      <c r="AV23" s="323" t="s">
        <v>15</v>
      </c>
      <c r="AW23" s="323" t="s">
        <v>15</v>
      </c>
      <c r="AX23" s="323" t="s">
        <v>15</v>
      </c>
      <c r="AY23" s="323" t="s">
        <v>15</v>
      </c>
      <c r="AZ23" s="323" t="s">
        <v>15</v>
      </c>
      <c r="BA23" s="323" t="s">
        <v>15</v>
      </c>
      <c r="BB23" s="21" t="s">
        <v>15</v>
      </c>
      <c r="BC23" s="21" t="s">
        <v>15</v>
      </c>
      <c r="BD23" s="21" t="s">
        <v>15</v>
      </c>
      <c r="BE23" s="21" t="s">
        <v>15</v>
      </c>
      <c r="BF23" s="21" t="s">
        <v>15</v>
      </c>
      <c r="BG23" s="21" t="s">
        <v>15</v>
      </c>
      <c r="BH23" s="21" t="s">
        <v>15</v>
      </c>
      <c r="BI23" s="21" t="s">
        <v>15</v>
      </c>
      <c r="BJ23" s="21" t="s">
        <v>15</v>
      </c>
      <c r="BK23" s="21" t="s">
        <v>15</v>
      </c>
      <c r="BL23" s="21" t="s">
        <v>15</v>
      </c>
      <c r="BM23" s="21" t="s">
        <v>15</v>
      </c>
      <c r="BN23" s="21" t="s">
        <v>15</v>
      </c>
      <c r="BO23" s="21" t="s">
        <v>15</v>
      </c>
      <c r="BP23" s="21" t="s">
        <v>15</v>
      </c>
      <c r="BQ23" s="21" t="s">
        <v>15</v>
      </c>
      <c r="BR23" s="21" t="s">
        <v>15</v>
      </c>
      <c r="BS23" s="21" t="s">
        <v>15</v>
      </c>
      <c r="BT23" s="21" t="s">
        <v>15</v>
      </c>
      <c r="BU23" s="21" t="s">
        <v>15</v>
      </c>
      <c r="BV23" s="21" t="s">
        <v>15</v>
      </c>
      <c r="BW23" s="21" t="s">
        <v>15</v>
      </c>
      <c r="BX23" s="21" t="s">
        <v>15</v>
      </c>
      <c r="BY23" s="21" t="s">
        <v>15</v>
      </c>
      <c r="BZ23" s="21" t="s">
        <v>15</v>
      </c>
      <c r="CA23" s="21" t="s">
        <v>15</v>
      </c>
      <c r="CB23" s="21" t="s">
        <v>15</v>
      </c>
      <c r="CC23" s="21" t="s">
        <v>15</v>
      </c>
      <c r="CD23" s="21" t="s">
        <v>15</v>
      </c>
      <c r="CE23" s="21" t="s">
        <v>15</v>
      </c>
      <c r="CF23" s="21" t="s">
        <v>15</v>
      </c>
      <c r="CG23" s="21" t="s">
        <v>15</v>
      </c>
      <c r="CH23" s="21" t="s">
        <v>15</v>
      </c>
      <c r="CI23" s="21" t="s">
        <v>15</v>
      </c>
      <c r="CJ23" s="21" t="s">
        <v>15</v>
      </c>
      <c r="CK23" s="21" t="s">
        <v>15</v>
      </c>
      <c r="CL23" s="21" t="s">
        <v>15</v>
      </c>
      <c r="CM23" s="21" t="s">
        <v>15</v>
      </c>
      <c r="CN23" s="21" t="s">
        <v>15</v>
      </c>
      <c r="CO23" s="21" t="s">
        <v>15</v>
      </c>
      <c r="CP23" s="21" t="s">
        <v>15</v>
      </c>
      <c r="CQ23" s="21" t="s">
        <v>15</v>
      </c>
      <c r="CR23" s="21" t="s">
        <v>15</v>
      </c>
      <c r="CS23" s="21" t="s">
        <v>15</v>
      </c>
      <c r="CT23" s="21" t="s">
        <v>15</v>
      </c>
      <c r="CU23" s="21" t="s">
        <v>15</v>
      </c>
      <c r="CV23" s="21" t="s">
        <v>15</v>
      </c>
      <c r="CW23" s="21" t="s">
        <v>15</v>
      </c>
      <c r="CX23" s="21" t="s">
        <v>15</v>
      </c>
      <c r="CY23" s="21" t="s">
        <v>15</v>
      </c>
      <c r="CZ23" s="21" t="s">
        <v>15</v>
      </c>
      <c r="DA23" s="21" t="s">
        <v>15</v>
      </c>
      <c r="DB23" s="21" t="s">
        <v>15</v>
      </c>
      <c r="DC23" s="21" t="s">
        <v>15</v>
      </c>
      <c r="DD23" s="21" t="s">
        <v>15</v>
      </c>
      <c r="DE23" s="21" t="s">
        <v>15</v>
      </c>
      <c r="DF23" s="21" t="s">
        <v>15</v>
      </c>
      <c r="DG23" s="21" t="s">
        <v>15</v>
      </c>
      <c r="DH23" s="21" t="s">
        <v>15</v>
      </c>
      <c r="DI23" s="21" t="s">
        <v>15</v>
      </c>
      <c r="DJ23" s="21" t="s">
        <v>15</v>
      </c>
      <c r="DK23" s="21" t="s">
        <v>15</v>
      </c>
      <c r="DL23" s="21" t="s">
        <v>15</v>
      </c>
      <c r="DM23" s="21" t="s">
        <v>15</v>
      </c>
      <c r="DN23" s="21" t="s">
        <v>15</v>
      </c>
      <c r="DO23" s="21" t="s">
        <v>15</v>
      </c>
      <c r="DP23" s="21" t="s">
        <v>15</v>
      </c>
      <c r="DQ23" s="21" t="s">
        <v>15</v>
      </c>
      <c r="DR23" s="21" t="s">
        <v>15</v>
      </c>
      <c r="DS23" s="21" t="s">
        <v>15</v>
      </c>
      <c r="DT23" s="21" t="s">
        <v>15</v>
      </c>
      <c r="DU23" s="21" t="s">
        <v>15</v>
      </c>
      <c r="DV23" s="21" t="s">
        <v>15</v>
      </c>
      <c r="DW23" s="21" t="s">
        <v>15</v>
      </c>
      <c r="DX23" s="21" t="s">
        <v>15</v>
      </c>
      <c r="DY23" s="21" t="s">
        <v>15</v>
      </c>
      <c r="DZ23" s="21" t="s">
        <v>15</v>
      </c>
      <c r="EA23" s="21" t="s">
        <v>15</v>
      </c>
    </row>
    <row r="24" spans="1:131" s="131" customFormat="1" ht="12.75" customHeight="1">
      <c r="A24" s="251" t="s">
        <v>3110</v>
      </c>
      <c r="B24" s="301" t="s">
        <v>15</v>
      </c>
      <c r="C24" s="299" t="s">
        <v>15</v>
      </c>
      <c r="D24" s="299" t="s">
        <v>15</v>
      </c>
      <c r="E24" s="299" t="s">
        <v>15</v>
      </c>
      <c r="F24" s="299" t="s">
        <v>15</v>
      </c>
      <c r="G24" s="299" t="s">
        <v>15</v>
      </c>
      <c r="H24" s="299" t="s">
        <v>15</v>
      </c>
      <c r="I24" s="299" t="s">
        <v>15</v>
      </c>
      <c r="J24" s="299" t="s">
        <v>15</v>
      </c>
      <c r="K24" s="299" t="s">
        <v>15</v>
      </c>
      <c r="L24" s="299" t="s">
        <v>15</v>
      </c>
      <c r="M24" s="299" t="s">
        <v>15</v>
      </c>
      <c r="N24" s="299" t="s">
        <v>15</v>
      </c>
      <c r="O24" s="21" t="s">
        <v>15</v>
      </c>
      <c r="P24" s="21" t="s">
        <v>15</v>
      </c>
      <c r="Q24" s="21" t="s">
        <v>15</v>
      </c>
      <c r="R24" s="21" t="s">
        <v>15</v>
      </c>
      <c r="S24" s="21" t="s">
        <v>15</v>
      </c>
      <c r="T24" s="21" t="s">
        <v>15</v>
      </c>
      <c r="U24" s="21" t="s">
        <v>15</v>
      </c>
      <c r="V24" s="21" t="s">
        <v>15</v>
      </c>
      <c r="W24" s="21" t="s">
        <v>15</v>
      </c>
      <c r="X24" s="21" t="s">
        <v>15</v>
      </c>
      <c r="Y24" s="21" t="s">
        <v>15</v>
      </c>
      <c r="Z24" s="21" t="s">
        <v>15</v>
      </c>
      <c r="AA24" s="21" t="s">
        <v>15</v>
      </c>
      <c r="AB24" s="299" t="s">
        <v>15</v>
      </c>
      <c r="AC24" s="299" t="s">
        <v>15</v>
      </c>
      <c r="AD24" s="299" t="s">
        <v>15</v>
      </c>
      <c r="AE24" s="299" t="s">
        <v>15</v>
      </c>
      <c r="AF24" s="299" t="s">
        <v>15</v>
      </c>
      <c r="AG24" s="299" t="s">
        <v>15</v>
      </c>
      <c r="AH24" s="299" t="s">
        <v>15</v>
      </c>
      <c r="AI24" s="299" t="s">
        <v>15</v>
      </c>
      <c r="AJ24" s="299" t="s">
        <v>15</v>
      </c>
      <c r="AK24" s="299" t="s">
        <v>15</v>
      </c>
      <c r="AL24" s="299" t="s">
        <v>15</v>
      </c>
      <c r="AM24" s="299" t="s">
        <v>15</v>
      </c>
      <c r="AN24" s="299" t="s">
        <v>15</v>
      </c>
      <c r="AO24" s="299" t="s">
        <v>15</v>
      </c>
      <c r="AP24" s="299" t="s">
        <v>15</v>
      </c>
      <c r="AQ24" s="299" t="s">
        <v>15</v>
      </c>
      <c r="AR24" s="299" t="s">
        <v>15</v>
      </c>
      <c r="AS24" s="299" t="s">
        <v>15</v>
      </c>
      <c r="AT24" s="299" t="s">
        <v>15</v>
      </c>
      <c r="AU24" s="299" t="s">
        <v>15</v>
      </c>
      <c r="AV24" s="299" t="s">
        <v>15</v>
      </c>
      <c r="AW24" s="299" t="s">
        <v>15</v>
      </c>
      <c r="AX24" s="299" t="s">
        <v>15</v>
      </c>
      <c r="AY24" s="299" t="s">
        <v>15</v>
      </c>
      <c r="AZ24" s="299" t="s">
        <v>15</v>
      </c>
      <c r="BA24" s="299" t="s">
        <v>15</v>
      </c>
      <c r="BB24" s="301" t="s">
        <v>15</v>
      </c>
      <c r="BC24" s="301" t="s">
        <v>15</v>
      </c>
      <c r="BD24" s="301" t="s">
        <v>15</v>
      </c>
      <c r="BE24" s="301" t="s">
        <v>15</v>
      </c>
      <c r="BF24" s="301" t="s">
        <v>15</v>
      </c>
      <c r="BG24" s="301" t="s">
        <v>15</v>
      </c>
      <c r="BH24" s="301" t="s">
        <v>15</v>
      </c>
      <c r="BI24" s="301" t="s">
        <v>15</v>
      </c>
      <c r="BJ24" s="301" t="s">
        <v>15</v>
      </c>
      <c r="BK24" s="301" t="s">
        <v>15</v>
      </c>
      <c r="BL24" s="301" t="s">
        <v>15</v>
      </c>
      <c r="BM24" s="301" t="s">
        <v>15</v>
      </c>
      <c r="BN24" s="301" t="s">
        <v>15</v>
      </c>
      <c r="BO24" s="21" t="s">
        <v>15</v>
      </c>
      <c r="BP24" s="21" t="s">
        <v>15</v>
      </c>
      <c r="BQ24" s="21" t="s">
        <v>15</v>
      </c>
      <c r="BR24" s="21" t="s">
        <v>15</v>
      </c>
      <c r="BS24" s="21" t="s">
        <v>15</v>
      </c>
      <c r="BT24" s="21" t="s">
        <v>15</v>
      </c>
      <c r="BU24" s="21" t="s">
        <v>15</v>
      </c>
      <c r="BV24" s="21" t="s">
        <v>15</v>
      </c>
      <c r="BW24" s="21" t="s">
        <v>15</v>
      </c>
      <c r="BX24" s="21" t="s">
        <v>15</v>
      </c>
      <c r="BY24" s="21" t="s">
        <v>15</v>
      </c>
      <c r="BZ24" s="21" t="s">
        <v>15</v>
      </c>
      <c r="CA24" s="21" t="s">
        <v>15</v>
      </c>
      <c r="CB24" s="21" t="s">
        <v>15</v>
      </c>
      <c r="CC24" s="21" t="s">
        <v>15</v>
      </c>
      <c r="CD24" s="21" t="s">
        <v>15</v>
      </c>
      <c r="CE24" s="21" t="s">
        <v>15</v>
      </c>
      <c r="CF24" s="21" t="s">
        <v>15</v>
      </c>
      <c r="CG24" s="21" t="s">
        <v>15</v>
      </c>
      <c r="CH24" s="21" t="s">
        <v>15</v>
      </c>
      <c r="CI24" s="21" t="s">
        <v>15</v>
      </c>
      <c r="CJ24" s="21" t="s">
        <v>15</v>
      </c>
      <c r="CK24" s="21" t="s">
        <v>15</v>
      </c>
      <c r="CL24" s="21" t="s">
        <v>15</v>
      </c>
      <c r="CM24" s="21" t="s">
        <v>15</v>
      </c>
      <c r="CN24" s="21" t="s">
        <v>15</v>
      </c>
      <c r="CO24" s="21" t="s">
        <v>15</v>
      </c>
      <c r="CP24" s="21" t="s">
        <v>15</v>
      </c>
      <c r="CQ24" s="21" t="s">
        <v>15</v>
      </c>
      <c r="CR24" s="21" t="s">
        <v>15</v>
      </c>
      <c r="CS24" s="21" t="s">
        <v>15</v>
      </c>
      <c r="CT24" s="21" t="s">
        <v>15</v>
      </c>
      <c r="CU24" s="21" t="s">
        <v>15</v>
      </c>
      <c r="CV24" s="21" t="s">
        <v>15</v>
      </c>
      <c r="CW24" s="21" t="s">
        <v>15</v>
      </c>
      <c r="CX24" s="21" t="s">
        <v>15</v>
      </c>
      <c r="CY24" s="21" t="s">
        <v>15</v>
      </c>
      <c r="CZ24" s="21" t="s">
        <v>15</v>
      </c>
      <c r="DA24" s="21" t="s">
        <v>15</v>
      </c>
      <c r="DB24" s="21" t="s">
        <v>15</v>
      </c>
      <c r="DC24" s="21" t="s">
        <v>15</v>
      </c>
      <c r="DD24" s="21" t="s">
        <v>15</v>
      </c>
      <c r="DE24" s="21" t="s">
        <v>15</v>
      </c>
      <c r="DF24" s="21" t="s">
        <v>15</v>
      </c>
      <c r="DG24" s="21" t="s">
        <v>15</v>
      </c>
      <c r="DH24" s="21" t="s">
        <v>15</v>
      </c>
      <c r="DI24" s="21" t="s">
        <v>15</v>
      </c>
      <c r="DJ24" s="21" t="s">
        <v>15</v>
      </c>
      <c r="DK24" s="21" t="s">
        <v>15</v>
      </c>
      <c r="DL24" s="21" t="s">
        <v>15</v>
      </c>
      <c r="DM24" s="21" t="s">
        <v>15</v>
      </c>
      <c r="DN24" s="21" t="s">
        <v>15</v>
      </c>
      <c r="DO24" s="21" t="s">
        <v>15</v>
      </c>
      <c r="DP24" s="21" t="s">
        <v>15</v>
      </c>
      <c r="DQ24" s="21" t="s">
        <v>15</v>
      </c>
      <c r="DR24" s="21" t="s">
        <v>15</v>
      </c>
      <c r="DS24" s="21" t="s">
        <v>15</v>
      </c>
      <c r="DT24" s="21" t="s">
        <v>15</v>
      </c>
      <c r="DU24" s="21" t="s">
        <v>15</v>
      </c>
      <c r="DV24" s="21" t="s">
        <v>15</v>
      </c>
      <c r="DW24" s="21" t="s">
        <v>15</v>
      </c>
      <c r="DX24" s="21" t="s">
        <v>15</v>
      </c>
      <c r="DY24" s="21" t="s">
        <v>15</v>
      </c>
      <c r="DZ24" s="21" t="s">
        <v>15</v>
      </c>
      <c r="EA24" s="21" t="s">
        <v>15</v>
      </c>
    </row>
    <row r="25" spans="1:131" s="131" customFormat="1" ht="5.0999999999999996" customHeight="1">
      <c r="A25" s="251"/>
      <c r="B25" s="301"/>
      <c r="C25" s="299"/>
      <c r="D25" s="299"/>
      <c r="E25" s="299"/>
      <c r="F25" s="299"/>
      <c r="G25" s="299"/>
      <c r="H25" s="299"/>
      <c r="I25" s="299"/>
      <c r="J25" s="299"/>
      <c r="K25" s="299"/>
      <c r="L25" s="299"/>
      <c r="M25" s="299"/>
      <c r="N25" s="299"/>
      <c r="O25" s="301"/>
      <c r="P25" s="299"/>
      <c r="Q25" s="299"/>
      <c r="R25" s="299"/>
      <c r="S25" s="299"/>
      <c r="T25" s="299"/>
      <c r="U25" s="299"/>
      <c r="V25" s="299"/>
      <c r="W25" s="299"/>
      <c r="X25" s="299"/>
      <c r="Y25" s="299"/>
      <c r="Z25" s="299"/>
      <c r="AA25" s="299"/>
      <c r="AB25" s="301"/>
      <c r="AC25" s="299"/>
      <c r="AD25" s="299"/>
      <c r="AE25" s="299"/>
      <c r="AF25" s="299"/>
      <c r="AG25" s="299"/>
      <c r="AH25" s="299"/>
      <c r="AI25" s="299"/>
      <c r="AJ25" s="299"/>
      <c r="AK25" s="299"/>
      <c r="AL25" s="299"/>
      <c r="AM25" s="299"/>
      <c r="AN25" s="299"/>
      <c r="AO25" s="301"/>
      <c r="AP25" s="299"/>
      <c r="AQ25" s="299"/>
      <c r="AR25" s="299"/>
      <c r="AS25" s="299"/>
      <c r="AT25" s="299"/>
      <c r="AU25" s="299"/>
      <c r="AV25" s="299"/>
      <c r="AW25" s="299"/>
      <c r="AX25" s="299"/>
      <c r="AY25" s="299"/>
      <c r="AZ25" s="299"/>
      <c r="BA25" s="299"/>
      <c r="BB25" s="301"/>
      <c r="BC25" s="299"/>
      <c r="BD25" s="299"/>
      <c r="BE25" s="299"/>
      <c r="BF25" s="299"/>
      <c r="BG25" s="299"/>
      <c r="BH25" s="299"/>
      <c r="BI25" s="299"/>
      <c r="BJ25" s="299"/>
      <c r="BK25" s="299"/>
      <c r="BL25" s="299"/>
      <c r="BM25" s="299"/>
      <c r="BN25" s="299"/>
      <c r="BO25" s="301"/>
      <c r="BP25" s="299"/>
      <c r="BQ25" s="299"/>
      <c r="BR25" s="299"/>
      <c r="BS25" s="299"/>
      <c r="BT25" s="299"/>
      <c r="BU25" s="299"/>
      <c r="BV25" s="299"/>
      <c r="BW25" s="299"/>
      <c r="BX25" s="299"/>
      <c r="BY25" s="299"/>
      <c r="BZ25" s="299"/>
      <c r="CA25" s="299"/>
      <c r="CB25" s="301"/>
      <c r="CC25" s="299"/>
      <c r="CD25" s="299"/>
      <c r="CE25" s="299"/>
      <c r="CF25" s="299"/>
      <c r="CG25" s="299"/>
      <c r="CH25" s="299"/>
      <c r="CI25" s="299"/>
      <c r="CJ25" s="299"/>
      <c r="CK25" s="299"/>
      <c r="CL25" s="299"/>
      <c r="CM25" s="299"/>
      <c r="CN25" s="299"/>
      <c r="CO25" s="301"/>
      <c r="CP25" s="299"/>
      <c r="CQ25" s="299"/>
      <c r="CR25" s="299"/>
      <c r="CS25" s="299"/>
      <c r="CT25" s="299"/>
      <c r="CU25" s="299"/>
      <c r="CV25" s="299"/>
      <c r="CW25" s="299"/>
      <c r="CX25" s="299"/>
      <c r="CY25" s="299"/>
      <c r="CZ25" s="299"/>
      <c r="DA25" s="299"/>
      <c r="DB25" s="300"/>
      <c r="DC25" s="299"/>
      <c r="DD25" s="299"/>
      <c r="DE25" s="299"/>
      <c r="DF25" s="299"/>
      <c r="DG25" s="299"/>
      <c r="DH25" s="299"/>
      <c r="DI25" s="299"/>
      <c r="DJ25" s="299"/>
      <c r="DK25" s="299"/>
      <c r="DL25" s="299"/>
      <c r="DM25" s="299"/>
      <c r="DN25" s="299"/>
      <c r="DO25" s="299"/>
      <c r="DP25" s="299"/>
      <c r="DQ25" s="299"/>
      <c r="DR25" s="299"/>
      <c r="DS25" s="299"/>
      <c r="DT25" s="299"/>
      <c r="DU25" s="299"/>
      <c r="DV25" s="299"/>
      <c r="DW25" s="299"/>
      <c r="DX25" s="299"/>
      <c r="DY25" s="299"/>
      <c r="DZ25" s="299"/>
      <c r="EA25" s="299"/>
    </row>
    <row r="26" spans="1:131" s="131" customFormat="1" ht="12.75" customHeight="1">
      <c r="A26" s="72" t="s">
        <v>3113</v>
      </c>
      <c r="B26" s="301"/>
      <c r="C26" s="299"/>
      <c r="D26" s="299"/>
      <c r="E26" s="299"/>
      <c r="F26" s="299"/>
      <c r="G26" s="299"/>
      <c r="H26" s="299"/>
      <c r="I26" s="299"/>
      <c r="J26" s="299"/>
      <c r="K26" s="299"/>
      <c r="L26" s="299"/>
      <c r="M26" s="299"/>
      <c r="N26" s="299"/>
      <c r="O26" s="301"/>
      <c r="P26" s="299"/>
      <c r="Q26" s="299"/>
      <c r="R26" s="299"/>
      <c r="S26" s="299"/>
      <c r="T26" s="299"/>
      <c r="U26" s="299"/>
      <c r="V26" s="299"/>
      <c r="W26" s="299"/>
      <c r="X26" s="299"/>
      <c r="Y26" s="299"/>
      <c r="Z26" s="299"/>
      <c r="AA26" s="299"/>
      <c r="AB26" s="301"/>
      <c r="AC26" s="299"/>
      <c r="AD26" s="299"/>
      <c r="AE26" s="299"/>
      <c r="AF26" s="299"/>
      <c r="AG26" s="299"/>
      <c r="AH26" s="299"/>
      <c r="AI26" s="299"/>
      <c r="AJ26" s="299"/>
      <c r="AK26" s="299"/>
      <c r="AL26" s="299"/>
      <c r="AM26" s="299"/>
      <c r="AN26" s="299"/>
      <c r="AO26" s="301"/>
      <c r="AP26" s="299"/>
      <c r="AQ26" s="299"/>
      <c r="AR26" s="299"/>
      <c r="AS26" s="299"/>
      <c r="AT26" s="299"/>
      <c r="AU26" s="299"/>
      <c r="AV26" s="299"/>
      <c r="AW26" s="299"/>
      <c r="AX26" s="299"/>
      <c r="AY26" s="299"/>
      <c r="AZ26" s="299"/>
      <c r="BA26" s="299"/>
      <c r="BB26" s="301"/>
      <c r="BC26" s="299"/>
      <c r="BD26" s="299"/>
      <c r="BE26" s="299"/>
      <c r="BF26" s="299"/>
      <c r="BG26" s="299"/>
      <c r="BH26" s="299"/>
      <c r="BI26" s="299"/>
      <c r="BJ26" s="299"/>
      <c r="BK26" s="299"/>
      <c r="BL26" s="299"/>
      <c r="BM26" s="299"/>
      <c r="BN26" s="299"/>
      <c r="BO26" s="301"/>
      <c r="BP26" s="299"/>
      <c r="BQ26" s="299"/>
      <c r="BR26" s="299"/>
      <c r="BS26" s="299"/>
      <c r="BT26" s="299"/>
      <c r="BU26" s="299"/>
      <c r="BV26" s="299"/>
      <c r="BW26" s="299"/>
      <c r="BX26" s="299"/>
      <c r="BY26" s="299"/>
      <c r="BZ26" s="299"/>
      <c r="CA26" s="299"/>
      <c r="CB26" s="301"/>
      <c r="CC26" s="299"/>
      <c r="CD26" s="299"/>
      <c r="CE26" s="299"/>
      <c r="CF26" s="299"/>
      <c r="CG26" s="299"/>
      <c r="CH26" s="299"/>
      <c r="CI26" s="299"/>
      <c r="CJ26" s="299"/>
      <c r="CK26" s="299"/>
      <c r="CL26" s="299"/>
      <c r="CM26" s="299"/>
      <c r="CN26" s="299"/>
      <c r="CO26" s="301"/>
      <c r="CP26" s="299"/>
      <c r="CQ26" s="299"/>
      <c r="CR26" s="299"/>
      <c r="CS26" s="299"/>
      <c r="CT26" s="299"/>
      <c r="CU26" s="299"/>
      <c r="CV26" s="299"/>
      <c r="CW26" s="299"/>
      <c r="CX26" s="299"/>
      <c r="CY26" s="299"/>
      <c r="CZ26" s="299"/>
      <c r="DA26" s="299"/>
      <c r="DB26" s="300"/>
      <c r="DC26" s="299"/>
      <c r="DD26" s="299"/>
      <c r="DE26" s="299"/>
      <c r="DF26" s="299"/>
      <c r="DG26" s="299"/>
      <c r="DH26" s="299"/>
      <c r="DI26" s="299"/>
      <c r="DJ26" s="299"/>
      <c r="DK26" s="299"/>
      <c r="DL26" s="299"/>
      <c r="DM26" s="299"/>
      <c r="DN26" s="299"/>
      <c r="DO26" s="299"/>
      <c r="DP26" s="299"/>
      <c r="DQ26" s="299"/>
      <c r="DR26" s="299"/>
      <c r="DS26" s="299"/>
      <c r="DT26" s="299"/>
      <c r="DU26" s="299"/>
      <c r="DV26" s="299"/>
      <c r="DW26" s="299"/>
      <c r="DX26" s="299"/>
      <c r="DY26" s="299"/>
      <c r="DZ26" s="299"/>
      <c r="EA26" s="299"/>
    </row>
    <row r="27" spans="1:131" s="131" customFormat="1" ht="12.75" customHeight="1">
      <c r="A27" s="297" t="s">
        <v>3114</v>
      </c>
      <c r="B27" s="301"/>
      <c r="C27" s="299"/>
      <c r="D27" s="299"/>
      <c r="E27" s="299"/>
      <c r="F27" s="9"/>
      <c r="G27" s="299"/>
      <c r="H27" s="299"/>
      <c r="I27" s="299"/>
      <c r="J27" s="299"/>
      <c r="K27" s="299"/>
      <c r="L27" s="299"/>
      <c r="M27" s="299"/>
      <c r="N27" s="299"/>
      <c r="O27" s="301"/>
      <c r="P27" s="299"/>
      <c r="Q27" s="299"/>
      <c r="R27" s="299"/>
      <c r="S27" s="299"/>
      <c r="T27" s="299"/>
      <c r="U27" s="299"/>
      <c r="V27" s="299"/>
      <c r="W27" s="299"/>
      <c r="X27" s="299"/>
      <c r="Y27" s="299"/>
      <c r="Z27" s="299"/>
      <c r="AA27" s="299"/>
      <c r="AB27" s="301"/>
      <c r="AC27" s="299"/>
      <c r="AD27" s="299"/>
      <c r="AE27" s="299"/>
      <c r="AF27" s="299"/>
      <c r="AG27" s="299"/>
      <c r="AH27" s="299"/>
      <c r="AI27" s="299"/>
      <c r="AJ27" s="299"/>
      <c r="AK27" s="299"/>
      <c r="AL27" s="299"/>
      <c r="AM27" s="299"/>
      <c r="AN27" s="299"/>
      <c r="AO27" s="301"/>
      <c r="AP27" s="299"/>
      <c r="AQ27" s="299"/>
      <c r="AR27" s="299"/>
      <c r="AS27" s="299"/>
      <c r="AT27" s="299"/>
      <c r="AU27" s="299"/>
      <c r="AV27" s="299"/>
      <c r="AW27" s="299"/>
      <c r="AX27" s="299"/>
      <c r="AY27" s="299"/>
      <c r="AZ27" s="299"/>
      <c r="BA27" s="299"/>
      <c r="BB27" s="301"/>
      <c r="BC27" s="299"/>
      <c r="BD27" s="299"/>
      <c r="BE27" s="299"/>
      <c r="BF27" s="299"/>
      <c r="BG27" s="299"/>
      <c r="BH27" s="299"/>
      <c r="BI27" s="299"/>
      <c r="BJ27" s="299"/>
      <c r="BK27" s="299"/>
      <c r="BL27" s="299"/>
      <c r="BM27" s="299"/>
      <c r="BN27" s="299"/>
      <c r="BO27" s="301"/>
      <c r="BP27" s="299"/>
      <c r="BQ27" s="299"/>
      <c r="BR27" s="299"/>
      <c r="BS27" s="299"/>
      <c r="BT27" s="299"/>
      <c r="BU27" s="299"/>
      <c r="BV27" s="299"/>
      <c r="BW27" s="299"/>
      <c r="BX27" s="299"/>
      <c r="BY27" s="299"/>
      <c r="BZ27" s="299"/>
      <c r="CA27" s="299"/>
      <c r="CB27" s="301"/>
      <c r="CC27" s="299"/>
      <c r="CD27" s="299"/>
      <c r="CE27" s="299"/>
      <c r="CF27" s="299"/>
      <c r="CG27" s="299"/>
      <c r="CH27" s="299"/>
      <c r="CI27" s="299"/>
      <c r="CJ27" s="299"/>
      <c r="CK27" s="299"/>
      <c r="CL27" s="299"/>
      <c r="CM27" s="299"/>
      <c r="CN27" s="299"/>
      <c r="CO27" s="301"/>
      <c r="CP27" s="299"/>
      <c r="CQ27" s="299"/>
      <c r="CR27" s="299"/>
      <c r="CS27" s="299"/>
      <c r="CT27" s="299"/>
      <c r="CU27" s="299"/>
      <c r="CV27" s="299"/>
      <c r="CW27" s="299"/>
      <c r="CX27" s="299"/>
      <c r="CY27" s="299"/>
      <c r="CZ27" s="299"/>
      <c r="DA27" s="299"/>
      <c r="DB27" s="300"/>
      <c r="DC27" s="299"/>
      <c r="DD27" s="299"/>
      <c r="DE27" s="299"/>
      <c r="DF27" s="299"/>
      <c r="DG27" s="299"/>
      <c r="DH27" s="299"/>
      <c r="DI27" s="299"/>
      <c r="DJ27" s="299"/>
      <c r="DK27" s="299"/>
      <c r="DL27" s="299"/>
      <c r="DM27" s="299"/>
      <c r="DN27" s="299"/>
      <c r="DO27" s="299"/>
      <c r="DP27" s="299"/>
      <c r="DQ27" s="299"/>
      <c r="DR27" s="299"/>
      <c r="DS27" s="299"/>
      <c r="DT27" s="299"/>
      <c r="DU27" s="299"/>
      <c r="DV27" s="299"/>
      <c r="DW27" s="299"/>
      <c r="DX27" s="299"/>
      <c r="DY27" s="299"/>
      <c r="DZ27" s="299"/>
      <c r="EA27" s="299"/>
    </row>
    <row r="28" spans="1:131" s="131" customFormat="1" ht="12.75" customHeight="1">
      <c r="A28" s="251" t="s">
        <v>3103</v>
      </c>
      <c r="B28" s="15">
        <v>1047.7130000000002</v>
      </c>
      <c r="C28" s="15">
        <v>2.2850000000000001</v>
      </c>
      <c r="D28" s="15">
        <v>31.959700000000002</v>
      </c>
      <c r="E28" s="15">
        <v>57.043200000000006</v>
      </c>
      <c r="F28" s="15">
        <v>80.831899999999976</v>
      </c>
      <c r="G28" s="15">
        <v>106.00139999999999</v>
      </c>
      <c r="H28" s="15">
        <v>94.281400000000005</v>
      </c>
      <c r="I28" s="15">
        <v>76.278100000000023</v>
      </c>
      <c r="J28" s="15">
        <v>123.61060000000002</v>
      </c>
      <c r="K28" s="15">
        <v>185.90780000000004</v>
      </c>
      <c r="L28" s="15">
        <v>122.26050000000004</v>
      </c>
      <c r="M28" s="15">
        <v>69.47760000000001</v>
      </c>
      <c r="N28" s="15">
        <v>97.77579999999999</v>
      </c>
      <c r="O28" s="15">
        <v>1366.1208999999999</v>
      </c>
      <c r="P28" s="15">
        <v>117.66839999999999</v>
      </c>
      <c r="Q28" s="15">
        <v>211.63329999999999</v>
      </c>
      <c r="R28" s="15">
        <v>170.52209999999999</v>
      </c>
      <c r="S28" s="15">
        <v>147.77459999999999</v>
      </c>
      <c r="T28" s="15">
        <v>94.243399999999994</v>
      </c>
      <c r="U28" s="15">
        <v>51.143299999999989</v>
      </c>
      <c r="V28" s="15">
        <v>43.925899999999999</v>
      </c>
      <c r="W28" s="15">
        <v>25.942299999999996</v>
      </c>
      <c r="X28" s="15">
        <v>61.12639999999999</v>
      </c>
      <c r="Y28" s="15">
        <v>80.018000000000001</v>
      </c>
      <c r="Z28" s="15">
        <v>170.37480000000002</v>
      </c>
      <c r="AA28" s="15">
        <v>191.74840000000003</v>
      </c>
      <c r="AB28" s="15">
        <v>1656.6700000000003</v>
      </c>
      <c r="AC28" s="15">
        <v>79.051400000000001</v>
      </c>
      <c r="AD28" s="15">
        <v>81.48769999999999</v>
      </c>
      <c r="AE28" s="15">
        <v>74.315300000000008</v>
      </c>
      <c r="AF28" s="15">
        <v>123.30080000000001</v>
      </c>
      <c r="AG28" s="15">
        <v>162.09870000000001</v>
      </c>
      <c r="AH28" s="15">
        <v>207.8057</v>
      </c>
      <c r="AI28" s="15">
        <v>120.0847</v>
      </c>
      <c r="AJ28" s="15">
        <v>226.65770000000001</v>
      </c>
      <c r="AK28" s="15">
        <v>195.60410000000002</v>
      </c>
      <c r="AL28" s="15">
        <v>159.34450000000001</v>
      </c>
      <c r="AM28" s="15">
        <v>105.9316</v>
      </c>
      <c r="AN28" s="15">
        <v>120.98780000000001</v>
      </c>
      <c r="AO28" s="15">
        <v>2021.4912000000002</v>
      </c>
      <c r="AP28" s="15">
        <v>209.32190000000008</v>
      </c>
      <c r="AQ28" s="15">
        <v>161.1191</v>
      </c>
      <c r="AR28" s="15">
        <v>156.81560000000002</v>
      </c>
      <c r="AS28" s="15">
        <v>223.44389999999999</v>
      </c>
      <c r="AT28" s="15">
        <v>239.3348</v>
      </c>
      <c r="AU28" s="15">
        <v>196.62220000000002</v>
      </c>
      <c r="AV28" s="15">
        <v>176.93580000000003</v>
      </c>
      <c r="AW28" s="15">
        <v>185.8494</v>
      </c>
      <c r="AX28" s="15">
        <v>121.38609999999998</v>
      </c>
      <c r="AY28" s="15">
        <v>110.8575</v>
      </c>
      <c r="AZ28" s="15">
        <v>149.58000000000001</v>
      </c>
      <c r="BA28" s="15">
        <v>90.224899999999991</v>
      </c>
      <c r="BB28" s="15">
        <v>1329.0938000000001</v>
      </c>
      <c r="BC28" s="15">
        <v>214.22479999999999</v>
      </c>
      <c r="BD28" s="15">
        <v>93.857699999999994</v>
      </c>
      <c r="BE28" s="15">
        <v>126.5997</v>
      </c>
      <c r="BF28" s="15">
        <v>112.0998</v>
      </c>
      <c r="BG28" s="15">
        <v>180.566</v>
      </c>
      <c r="BH28" s="15">
        <v>97.6935</v>
      </c>
      <c r="BI28" s="15">
        <v>169.81279999999998</v>
      </c>
      <c r="BJ28" s="15">
        <v>79.188200000000009</v>
      </c>
      <c r="BK28" s="15">
        <v>98.371099999999984</v>
      </c>
      <c r="BL28" s="15">
        <v>99.257999999999996</v>
      </c>
      <c r="BM28" s="15">
        <v>29.129000000000001</v>
      </c>
      <c r="BN28" s="15">
        <v>28.293200000000002</v>
      </c>
      <c r="BO28" s="15">
        <v>1466.3685</v>
      </c>
      <c r="BP28" s="15">
        <v>18.440099999999997</v>
      </c>
      <c r="BQ28" s="15">
        <v>68.24839999999999</v>
      </c>
      <c r="BR28" s="15">
        <v>132.63749999999999</v>
      </c>
      <c r="BS28" s="15">
        <v>168.49080000000004</v>
      </c>
      <c r="BT28" s="15">
        <v>94.227000000000004</v>
      </c>
      <c r="BU28" s="15">
        <v>177.41780000000003</v>
      </c>
      <c r="BV28" s="15">
        <v>198.00370000000004</v>
      </c>
      <c r="BW28" s="15">
        <v>108.47350000000002</v>
      </c>
      <c r="BX28" s="15">
        <v>180.24149999999997</v>
      </c>
      <c r="BY28" s="15">
        <v>109.25449999999999</v>
      </c>
      <c r="BZ28" s="15">
        <v>134.9674</v>
      </c>
      <c r="CA28" s="15">
        <v>75.966300000000004</v>
      </c>
      <c r="CB28" s="15">
        <v>3191.1998999999996</v>
      </c>
      <c r="CC28" s="15">
        <v>90.037399999999991</v>
      </c>
      <c r="CD28" s="15">
        <v>139.79279999999997</v>
      </c>
      <c r="CE28" s="15">
        <v>225.52160000000001</v>
      </c>
      <c r="CF28" s="15">
        <v>494.68359999999996</v>
      </c>
      <c r="CG28" s="15">
        <v>521.98009999999988</v>
      </c>
      <c r="CH28" s="15">
        <v>476.25860000000011</v>
      </c>
      <c r="CI28" s="15">
        <v>223.3554</v>
      </c>
      <c r="CJ28" s="15">
        <v>365.57100000000003</v>
      </c>
      <c r="CK28" s="15">
        <v>294.64279999999991</v>
      </c>
      <c r="CL28" s="15">
        <v>211.57440000000005</v>
      </c>
      <c r="CM28" s="15">
        <v>47.29849999999999</v>
      </c>
      <c r="CN28" s="15">
        <v>100.4837</v>
      </c>
      <c r="CO28" s="15">
        <v>5035.6422999999986</v>
      </c>
      <c r="CP28" s="15">
        <v>159.99480000000003</v>
      </c>
      <c r="CQ28" s="15">
        <v>315.28580000000005</v>
      </c>
      <c r="CR28" s="15">
        <v>269.13870000000003</v>
      </c>
      <c r="CS28" s="15">
        <v>303.43809999999996</v>
      </c>
      <c r="CT28" s="15">
        <v>261.73110000000003</v>
      </c>
      <c r="CU28" s="15">
        <v>346.084</v>
      </c>
      <c r="CV28" s="15">
        <v>627.33609999999987</v>
      </c>
      <c r="CW28" s="15">
        <v>702.32139999999993</v>
      </c>
      <c r="CX28" s="15">
        <v>570.72659999999996</v>
      </c>
      <c r="CY28" s="15">
        <v>702.92989999999998</v>
      </c>
      <c r="CZ28" s="15">
        <v>487.12039999999996</v>
      </c>
      <c r="DA28" s="15">
        <v>289.53540000000004</v>
      </c>
      <c r="DB28" s="15">
        <v>7465.9258000000009</v>
      </c>
      <c r="DC28" s="15">
        <v>82.014600000000002</v>
      </c>
      <c r="DD28" s="15">
        <v>388.91800000000001</v>
      </c>
      <c r="DE28" s="15">
        <v>803.32310000000007</v>
      </c>
      <c r="DF28" s="15">
        <v>709.06100000000004</v>
      </c>
      <c r="DG28" s="15">
        <v>997.56399999999996</v>
      </c>
      <c r="DH28" s="15">
        <v>931.84389999999996</v>
      </c>
      <c r="DI28" s="15">
        <v>515.46559999999999</v>
      </c>
      <c r="DJ28" s="15">
        <v>296.82909999999998</v>
      </c>
      <c r="DK28" s="15">
        <v>934.40800000000002</v>
      </c>
      <c r="DL28" s="15">
        <v>549.93740000000003</v>
      </c>
      <c r="DM28" s="15">
        <v>793.13099999999997</v>
      </c>
      <c r="DN28" s="15">
        <v>463.43010000000004</v>
      </c>
      <c r="DO28" s="15">
        <v>6988.8855999999996</v>
      </c>
      <c r="DP28" s="15">
        <v>347.67579999999998</v>
      </c>
      <c r="DQ28" s="15">
        <v>927.5711</v>
      </c>
      <c r="DR28" s="15">
        <v>531.96259999999995</v>
      </c>
      <c r="DS28" s="15">
        <v>302.06299999999999</v>
      </c>
      <c r="DT28" s="15">
        <v>258.5401</v>
      </c>
      <c r="DU28" s="15">
        <v>487.12140000000005</v>
      </c>
      <c r="DV28" s="15">
        <v>510.74670000000003</v>
      </c>
      <c r="DW28" s="15">
        <v>694.16919999999993</v>
      </c>
      <c r="DX28" s="15">
        <v>720.47930000000008</v>
      </c>
      <c r="DY28" s="15">
        <v>787.4846</v>
      </c>
      <c r="DZ28" s="15">
        <v>571.26149999999996</v>
      </c>
      <c r="EA28" s="15">
        <v>849.8103000000001</v>
      </c>
    </row>
    <row r="29" spans="1:131" s="131" customFormat="1" ht="12.75" customHeight="1">
      <c r="A29" s="251" t="s">
        <v>3108</v>
      </c>
      <c r="B29" s="301">
        <v>609</v>
      </c>
      <c r="C29" s="301">
        <v>1</v>
      </c>
      <c r="D29" s="301">
        <v>21</v>
      </c>
      <c r="E29" s="301">
        <v>41</v>
      </c>
      <c r="F29" s="301">
        <v>41</v>
      </c>
      <c r="G29" s="301">
        <v>59</v>
      </c>
      <c r="H29" s="301">
        <v>48</v>
      </c>
      <c r="I29" s="301">
        <v>43</v>
      </c>
      <c r="J29" s="301">
        <v>67</v>
      </c>
      <c r="K29" s="301">
        <v>98</v>
      </c>
      <c r="L29" s="301">
        <v>75</v>
      </c>
      <c r="M29" s="301">
        <v>49</v>
      </c>
      <c r="N29" s="301">
        <v>66</v>
      </c>
      <c r="O29" s="301">
        <v>701</v>
      </c>
      <c r="P29" s="301">
        <v>59</v>
      </c>
      <c r="Q29" s="301">
        <v>111</v>
      </c>
      <c r="R29" s="301">
        <v>74</v>
      </c>
      <c r="S29" s="301">
        <v>84</v>
      </c>
      <c r="T29" s="301">
        <v>63</v>
      </c>
      <c r="U29" s="301">
        <v>42</v>
      </c>
      <c r="V29" s="301">
        <v>30</v>
      </c>
      <c r="W29" s="301">
        <v>16</v>
      </c>
      <c r="X29" s="301">
        <v>27</v>
      </c>
      <c r="Y29" s="301">
        <v>40</v>
      </c>
      <c r="Z29" s="301">
        <v>71</v>
      </c>
      <c r="AA29" s="301">
        <v>84</v>
      </c>
      <c r="AB29" s="301">
        <v>694</v>
      </c>
      <c r="AC29" s="301">
        <v>41</v>
      </c>
      <c r="AD29" s="301">
        <v>43</v>
      </c>
      <c r="AE29" s="301">
        <v>26</v>
      </c>
      <c r="AF29" s="301">
        <v>46</v>
      </c>
      <c r="AG29" s="301">
        <v>54</v>
      </c>
      <c r="AH29" s="301">
        <v>84</v>
      </c>
      <c r="AI29" s="301">
        <v>47</v>
      </c>
      <c r="AJ29" s="301">
        <v>90</v>
      </c>
      <c r="AK29" s="301">
        <v>89</v>
      </c>
      <c r="AL29" s="301">
        <v>74</v>
      </c>
      <c r="AM29" s="301">
        <v>43</v>
      </c>
      <c r="AN29" s="301">
        <v>57</v>
      </c>
      <c r="AO29" s="301">
        <v>657</v>
      </c>
      <c r="AP29" s="301">
        <v>80</v>
      </c>
      <c r="AQ29" s="301">
        <v>57</v>
      </c>
      <c r="AR29" s="301">
        <v>47</v>
      </c>
      <c r="AS29" s="301">
        <v>67</v>
      </c>
      <c r="AT29" s="301">
        <v>66</v>
      </c>
      <c r="AU29" s="301">
        <v>73</v>
      </c>
      <c r="AV29" s="301">
        <v>55</v>
      </c>
      <c r="AW29" s="301">
        <v>47</v>
      </c>
      <c r="AX29" s="301">
        <v>45</v>
      </c>
      <c r="AY29" s="301">
        <v>42</v>
      </c>
      <c r="AZ29" s="301">
        <v>50</v>
      </c>
      <c r="BA29" s="301">
        <v>28</v>
      </c>
      <c r="BB29" s="301">
        <v>411</v>
      </c>
      <c r="BC29" s="301">
        <v>62</v>
      </c>
      <c r="BD29" s="301">
        <v>22</v>
      </c>
      <c r="BE29" s="301">
        <v>31</v>
      </c>
      <c r="BF29" s="301">
        <v>39</v>
      </c>
      <c r="BG29" s="301">
        <v>33</v>
      </c>
      <c r="BH29" s="301">
        <v>35</v>
      </c>
      <c r="BI29" s="301">
        <v>54</v>
      </c>
      <c r="BJ29" s="301">
        <v>33</v>
      </c>
      <c r="BK29" s="301">
        <v>38</v>
      </c>
      <c r="BL29" s="301">
        <v>34</v>
      </c>
      <c r="BM29" s="301">
        <v>16</v>
      </c>
      <c r="BN29" s="301">
        <v>14</v>
      </c>
      <c r="BO29" s="301">
        <v>304</v>
      </c>
      <c r="BP29" s="301">
        <v>9</v>
      </c>
      <c r="BQ29" s="301">
        <v>19</v>
      </c>
      <c r="BR29" s="301">
        <v>34</v>
      </c>
      <c r="BS29" s="301">
        <v>38</v>
      </c>
      <c r="BT29" s="301">
        <v>22</v>
      </c>
      <c r="BU29" s="301">
        <v>31</v>
      </c>
      <c r="BV29" s="301">
        <v>38</v>
      </c>
      <c r="BW29" s="301">
        <v>26</v>
      </c>
      <c r="BX29" s="301">
        <v>30</v>
      </c>
      <c r="BY29" s="301">
        <v>25</v>
      </c>
      <c r="BZ29" s="301">
        <v>16</v>
      </c>
      <c r="CA29" s="301">
        <v>16</v>
      </c>
      <c r="CB29" s="301">
        <v>411</v>
      </c>
      <c r="CC29" s="301">
        <v>12</v>
      </c>
      <c r="CD29" s="301">
        <v>23</v>
      </c>
      <c r="CE29" s="301">
        <v>40</v>
      </c>
      <c r="CF29" s="301">
        <v>62</v>
      </c>
      <c r="CG29" s="301">
        <v>59</v>
      </c>
      <c r="CH29" s="301">
        <v>50</v>
      </c>
      <c r="CI29" s="301">
        <v>26</v>
      </c>
      <c r="CJ29" s="301">
        <v>37</v>
      </c>
      <c r="CK29" s="301">
        <v>42</v>
      </c>
      <c r="CL29" s="301">
        <v>33</v>
      </c>
      <c r="CM29" s="301">
        <v>12</v>
      </c>
      <c r="CN29" s="301">
        <v>15</v>
      </c>
      <c r="CO29" s="301">
        <v>398</v>
      </c>
      <c r="CP29" s="301">
        <v>21</v>
      </c>
      <c r="CQ29" s="301">
        <v>24</v>
      </c>
      <c r="CR29" s="301">
        <v>25</v>
      </c>
      <c r="CS29" s="301">
        <v>34</v>
      </c>
      <c r="CT29" s="301">
        <v>27</v>
      </c>
      <c r="CU29" s="301">
        <v>33</v>
      </c>
      <c r="CV29" s="301">
        <v>54</v>
      </c>
      <c r="CW29" s="301">
        <v>41</v>
      </c>
      <c r="CX29" s="301">
        <v>36</v>
      </c>
      <c r="CY29" s="301">
        <v>38</v>
      </c>
      <c r="CZ29" s="301">
        <v>40</v>
      </c>
      <c r="DA29" s="301">
        <v>25</v>
      </c>
      <c r="DB29" s="301">
        <v>391</v>
      </c>
      <c r="DC29" s="301">
        <v>9</v>
      </c>
      <c r="DD29" s="301">
        <v>30</v>
      </c>
      <c r="DE29" s="301">
        <v>44</v>
      </c>
      <c r="DF29" s="301">
        <v>32</v>
      </c>
      <c r="DG29" s="301">
        <v>56</v>
      </c>
      <c r="DH29" s="301">
        <v>64</v>
      </c>
      <c r="DI29" s="301">
        <v>33</v>
      </c>
      <c r="DJ29" s="301">
        <v>19</v>
      </c>
      <c r="DK29" s="301">
        <v>37</v>
      </c>
      <c r="DL29" s="301">
        <v>30</v>
      </c>
      <c r="DM29" s="301">
        <v>25</v>
      </c>
      <c r="DN29" s="301">
        <v>12</v>
      </c>
      <c r="DO29" s="301">
        <v>272</v>
      </c>
      <c r="DP29" s="301">
        <v>12</v>
      </c>
      <c r="DQ29" s="301">
        <v>18</v>
      </c>
      <c r="DR29" s="301">
        <v>18</v>
      </c>
      <c r="DS29" s="301">
        <v>11</v>
      </c>
      <c r="DT29" s="301">
        <v>11</v>
      </c>
      <c r="DU29" s="301">
        <v>17</v>
      </c>
      <c r="DV29" s="301">
        <v>17</v>
      </c>
      <c r="DW29" s="301">
        <v>32</v>
      </c>
      <c r="DX29" s="301">
        <v>43</v>
      </c>
      <c r="DY29" s="301">
        <v>39</v>
      </c>
      <c r="DZ29" s="301">
        <v>26</v>
      </c>
      <c r="EA29" s="301">
        <v>28</v>
      </c>
    </row>
    <row r="30" spans="1:131" s="131" customFormat="1" ht="12.75" customHeight="1">
      <c r="A30" s="251" t="s">
        <v>3109</v>
      </c>
      <c r="B30" s="21">
        <v>47.351485978573827</v>
      </c>
      <c r="C30" s="21">
        <v>19.5</v>
      </c>
      <c r="D30" s="21">
        <v>26.14478233525346</v>
      </c>
      <c r="E30" s="21">
        <v>23.708805782284305</v>
      </c>
      <c r="F30" s="21">
        <v>20.181192697437528</v>
      </c>
      <c r="G30" s="21">
        <v>23.192797453618539</v>
      </c>
      <c r="H30" s="21">
        <v>46.242504884314393</v>
      </c>
      <c r="I30" s="21">
        <v>40.79337778471146</v>
      </c>
      <c r="J30" s="21">
        <v>38.435287103209589</v>
      </c>
      <c r="K30" s="21">
        <v>68.65715666583111</v>
      </c>
      <c r="L30" s="21">
        <v>76.516987498006273</v>
      </c>
      <c r="M30" s="21">
        <v>96.061517669004104</v>
      </c>
      <c r="N30" s="21">
        <v>88.78342186921509</v>
      </c>
      <c r="O30" s="21">
        <v>41.29761485905707</v>
      </c>
      <c r="P30" s="21">
        <v>72.606056086425923</v>
      </c>
      <c r="Q30" s="21">
        <v>50.867964776809693</v>
      </c>
      <c r="R30" s="21">
        <v>26.76450295885401</v>
      </c>
      <c r="S30" s="21">
        <v>26.488245611898122</v>
      </c>
      <c r="T30" s="21">
        <v>31.741134657705487</v>
      </c>
      <c r="U30" s="21">
        <v>65.677030031304213</v>
      </c>
      <c r="V30" s="21">
        <v>50.642211087308404</v>
      </c>
      <c r="W30" s="21">
        <v>25.221136907675888</v>
      </c>
      <c r="X30" s="21">
        <v>27.692066766568949</v>
      </c>
      <c r="Y30" s="21">
        <v>30.994211302456947</v>
      </c>
      <c r="Z30" s="21">
        <v>37.616979447664797</v>
      </c>
      <c r="AA30" s="21">
        <v>49.259838674012386</v>
      </c>
      <c r="AB30" s="21">
        <v>22.77954823230327</v>
      </c>
      <c r="AC30" s="21">
        <v>32.961284683130224</v>
      </c>
      <c r="AD30" s="21">
        <v>25.733294104509032</v>
      </c>
      <c r="AE30" s="21">
        <v>31.98</v>
      </c>
      <c r="AF30" s="21">
        <v>21.02</v>
      </c>
      <c r="AG30" s="21">
        <v>21.44</v>
      </c>
      <c r="AH30" s="21">
        <v>17.37</v>
      </c>
      <c r="AI30" s="21">
        <v>5.69</v>
      </c>
      <c r="AJ30" s="21">
        <v>5.71</v>
      </c>
      <c r="AK30" s="21">
        <v>30.73</v>
      </c>
      <c r="AL30" s="21">
        <v>28.56</v>
      </c>
      <c r="AM30" s="21">
        <v>22.76</v>
      </c>
      <c r="AN30" s="21">
        <v>29.4</v>
      </c>
      <c r="AO30" s="21">
        <v>7.7755993953969131</v>
      </c>
      <c r="AP30" s="21">
        <v>19.297192744762963</v>
      </c>
      <c r="AQ30" s="21">
        <v>7.45</v>
      </c>
      <c r="AR30" s="21">
        <v>4.2699999999999996</v>
      </c>
      <c r="AS30" s="21">
        <v>4.88</v>
      </c>
      <c r="AT30" s="21">
        <v>5.21</v>
      </c>
      <c r="AU30" s="21">
        <v>4</v>
      </c>
      <c r="AV30" s="21">
        <v>10.45</v>
      </c>
      <c r="AW30" s="21">
        <v>9.6300000000000008</v>
      </c>
      <c r="AX30" s="21">
        <v>9.09</v>
      </c>
      <c r="AY30" s="21">
        <v>7.27</v>
      </c>
      <c r="AZ30" s="21">
        <v>6.47</v>
      </c>
      <c r="BA30" s="21">
        <v>5.29</v>
      </c>
      <c r="BB30" s="21">
        <v>5.6591666666666676</v>
      </c>
      <c r="BC30" s="21">
        <v>8.64</v>
      </c>
      <c r="BD30" s="21">
        <v>7.66</v>
      </c>
      <c r="BE30" s="21">
        <v>4.17</v>
      </c>
      <c r="BF30" s="21">
        <v>4.8600000000000003</v>
      </c>
      <c r="BG30" s="21">
        <v>4.97</v>
      </c>
      <c r="BH30" s="21">
        <v>4.95</v>
      </c>
      <c r="BI30" s="21">
        <v>4.79</v>
      </c>
      <c r="BJ30" s="21">
        <v>5.14</v>
      </c>
      <c r="BK30" s="21">
        <v>6</v>
      </c>
      <c r="BL30" s="21">
        <v>5.99</v>
      </c>
      <c r="BM30" s="21">
        <v>5.88</v>
      </c>
      <c r="BN30" s="21">
        <v>4.8600000000000003</v>
      </c>
      <c r="BO30" s="21">
        <v>4.1392570570483569</v>
      </c>
      <c r="BP30" s="21">
        <v>4</v>
      </c>
      <c r="BQ30" s="21">
        <v>4</v>
      </c>
      <c r="BR30" s="21">
        <v>4.0156874187164266</v>
      </c>
      <c r="BS30" s="21">
        <v>4.00491801332773</v>
      </c>
      <c r="BT30" s="21">
        <v>4.0346788075604652</v>
      </c>
      <c r="BU30" s="21">
        <v>4.2167044851193056</v>
      </c>
      <c r="BV30" s="21">
        <v>4.2584095852754258</v>
      </c>
      <c r="BW30" s="21">
        <v>4.2788383337865916</v>
      </c>
      <c r="BX30" s="21">
        <v>4.3310550012067157</v>
      </c>
      <c r="BY30" s="21">
        <v>4.6862818465143299</v>
      </c>
      <c r="BZ30" s="21">
        <v>4.3445111930732905</v>
      </c>
      <c r="CA30" s="21">
        <v>3.4999999999999996</v>
      </c>
      <c r="CB30" s="21">
        <v>5.0173985621975374</v>
      </c>
      <c r="CC30" s="21">
        <v>3.7000000000000011</v>
      </c>
      <c r="CD30" s="21">
        <v>3.9513846922016023</v>
      </c>
      <c r="CE30" s="21">
        <v>4.068684684748602</v>
      </c>
      <c r="CF30" s="21">
        <v>4.6878522109890044</v>
      </c>
      <c r="CG30" s="21">
        <v>4.6306296925878989</v>
      </c>
      <c r="CH30" s="21">
        <v>6.2434352807487334</v>
      </c>
      <c r="CI30" s="21">
        <v>6.1913716346235654</v>
      </c>
      <c r="CJ30" s="21">
        <v>5.897414619868643</v>
      </c>
      <c r="CK30" s="21">
        <v>5.5534348098782669</v>
      </c>
      <c r="CL30" s="21">
        <v>5.6448820604005006</v>
      </c>
      <c r="CM30" s="21">
        <v>5.1360686913961331</v>
      </c>
      <c r="CN30" s="21">
        <v>4.5036243689274968</v>
      </c>
      <c r="CO30" s="21">
        <v>3.9727095614975547</v>
      </c>
      <c r="CP30" s="21">
        <v>4.3074609924822562</v>
      </c>
      <c r="CQ30" s="21">
        <v>3.738371623460365</v>
      </c>
      <c r="CR30" s="21">
        <v>3.9301769682323648</v>
      </c>
      <c r="CS30" s="21">
        <v>4.1371981600201169</v>
      </c>
      <c r="CT30" s="21">
        <v>4.0758660854594657</v>
      </c>
      <c r="CU30" s="21">
        <v>4.0359151130939308</v>
      </c>
      <c r="CV30" s="21">
        <v>4.9104755425361315</v>
      </c>
      <c r="CW30" s="21">
        <v>4.4361731039378842</v>
      </c>
      <c r="CX30" s="21">
        <v>3.7895574220651365</v>
      </c>
      <c r="CY30" s="21">
        <v>3.4039249006195358</v>
      </c>
      <c r="CZ30" s="21">
        <v>3.4293331279084183</v>
      </c>
      <c r="DA30" s="21">
        <v>3.4780616981550434</v>
      </c>
      <c r="DB30" s="21">
        <v>3.332862897197824</v>
      </c>
      <c r="DC30" s="21">
        <v>3.4</v>
      </c>
      <c r="DD30" s="21">
        <v>3.205405113674348</v>
      </c>
      <c r="DE30" s="21">
        <v>3.0270401249509691</v>
      </c>
      <c r="DF30" s="21">
        <v>3.0086780812934286</v>
      </c>
      <c r="DG30" s="21">
        <v>3.1466856552562037</v>
      </c>
      <c r="DH30" s="21">
        <v>3.2446097795993514</v>
      </c>
      <c r="DI30" s="21">
        <v>3.4230999799016648</v>
      </c>
      <c r="DJ30" s="21">
        <v>3.5333464104429115</v>
      </c>
      <c r="DK30" s="21">
        <v>3.5059232797664395</v>
      </c>
      <c r="DL30" s="21">
        <v>3.5</v>
      </c>
      <c r="DM30" s="21">
        <v>3.5039619558433603</v>
      </c>
      <c r="DN30" s="21">
        <v>3.4956043856452133</v>
      </c>
      <c r="DO30" s="21">
        <v>3.9418126251992369</v>
      </c>
      <c r="DP30" s="21">
        <v>3.4353556100252018</v>
      </c>
      <c r="DQ30" s="21">
        <v>2.9789400941879278</v>
      </c>
      <c r="DR30" s="21">
        <v>2.6065815153170542</v>
      </c>
      <c r="DS30" s="21">
        <v>3.0334116392937895</v>
      </c>
      <c r="DT30" s="21">
        <v>2.5751872920293599</v>
      </c>
      <c r="DU30" s="21">
        <v>2.4</v>
      </c>
      <c r="DV30" s="21">
        <v>2.4057412412062571</v>
      </c>
      <c r="DW30" s="21">
        <v>2.8406209321877145</v>
      </c>
      <c r="DX30" s="21">
        <v>3.2962769797827636</v>
      </c>
      <c r="DY30" s="21">
        <v>7.3991548850606081</v>
      </c>
      <c r="DZ30" s="21">
        <v>7</v>
      </c>
      <c r="EA30" s="21">
        <v>7.330481313300159</v>
      </c>
    </row>
    <row r="31" spans="1:131" s="131" customFormat="1" ht="12.75" customHeight="1">
      <c r="A31" s="251" t="s">
        <v>3110</v>
      </c>
      <c r="B31" s="301">
        <v>11.58927426815842</v>
      </c>
      <c r="C31" s="301">
        <v>12</v>
      </c>
      <c r="D31" s="301">
        <v>7.8225734284114052</v>
      </c>
      <c r="E31" s="301">
        <v>17.452572786940426</v>
      </c>
      <c r="F31" s="301">
        <v>15.284967939637696</v>
      </c>
      <c r="G31" s="301">
        <v>15.73153184769258</v>
      </c>
      <c r="H31" s="301">
        <v>17.741423016628943</v>
      </c>
      <c r="I31" s="301">
        <v>7.8854232079718791</v>
      </c>
      <c r="J31" s="301">
        <v>9.7300312432752509</v>
      </c>
      <c r="K31" s="301">
        <v>7.2689144834159718</v>
      </c>
      <c r="L31" s="301">
        <v>7.0853775340359313</v>
      </c>
      <c r="M31" s="301">
        <v>9.6415909588126247</v>
      </c>
      <c r="N31" s="301">
        <v>11.426884771078326</v>
      </c>
      <c r="O31" s="301">
        <v>6.1601519044982878</v>
      </c>
      <c r="P31" s="301">
        <v>12.646889054325548</v>
      </c>
      <c r="Q31" s="301">
        <v>8.0915607326446271</v>
      </c>
      <c r="R31" s="301">
        <v>6.8881986557754074</v>
      </c>
      <c r="S31" s="301">
        <v>6.8391699250074103</v>
      </c>
      <c r="T31" s="301">
        <v>6.3307998225870472</v>
      </c>
      <c r="U31" s="301">
        <v>5.7474449243595949</v>
      </c>
      <c r="V31" s="301">
        <v>4.4299877748663086</v>
      </c>
      <c r="W31" s="301">
        <v>6.2360623383431699</v>
      </c>
      <c r="X31" s="301">
        <v>5.4414786409800033</v>
      </c>
      <c r="Y31" s="301">
        <v>5.1148441600639849</v>
      </c>
      <c r="Z31" s="301">
        <v>3.3801313339766201</v>
      </c>
      <c r="AA31" s="301">
        <v>2.7752554910497298</v>
      </c>
      <c r="AB31" s="301">
        <v>3.9758265149641034</v>
      </c>
      <c r="AC31" s="301">
        <v>4.0261070645175172</v>
      </c>
      <c r="AD31" s="301">
        <v>4.33381111505172</v>
      </c>
      <c r="AE31" s="301">
        <v>5.27</v>
      </c>
      <c r="AF31" s="301">
        <v>3.04</v>
      </c>
      <c r="AG31" s="301">
        <v>3.12</v>
      </c>
      <c r="AH31" s="301">
        <v>3.58</v>
      </c>
      <c r="AI31" s="301">
        <v>5.2</v>
      </c>
      <c r="AJ31" s="301">
        <v>5.9</v>
      </c>
      <c r="AK31" s="301">
        <v>3.78</v>
      </c>
      <c r="AL31" s="301">
        <v>3.14</v>
      </c>
      <c r="AM31" s="301">
        <v>2.91</v>
      </c>
      <c r="AN31" s="301">
        <v>3.41</v>
      </c>
      <c r="AO31" s="301">
        <v>3.0948058357327479</v>
      </c>
      <c r="AP31" s="301">
        <v>3.0576700287929715</v>
      </c>
      <c r="AQ31" s="301">
        <v>2.39</v>
      </c>
      <c r="AR31" s="301">
        <v>2.63</v>
      </c>
      <c r="AS31" s="301">
        <v>3.33</v>
      </c>
      <c r="AT31" s="301">
        <v>3.38</v>
      </c>
      <c r="AU31" s="301">
        <v>3.17</v>
      </c>
      <c r="AV31" s="301">
        <v>3.42</v>
      </c>
      <c r="AW31" s="301">
        <v>3.69</v>
      </c>
      <c r="AX31" s="301">
        <v>3.57</v>
      </c>
      <c r="AY31" s="301">
        <v>2.97</v>
      </c>
      <c r="AZ31" s="301">
        <v>3.06</v>
      </c>
      <c r="BA31" s="301">
        <v>2.4700000000000002</v>
      </c>
      <c r="BB31" s="301">
        <v>3.3249999999999997</v>
      </c>
      <c r="BC31" s="301">
        <v>3.5</v>
      </c>
      <c r="BD31" s="301">
        <v>2.84</v>
      </c>
      <c r="BE31" s="301">
        <v>2.44</v>
      </c>
      <c r="BF31" s="301">
        <v>3.55</v>
      </c>
      <c r="BG31" s="301">
        <v>1.91</v>
      </c>
      <c r="BH31" s="301">
        <v>2.74</v>
      </c>
      <c r="BI31" s="301">
        <v>3.02</v>
      </c>
      <c r="BJ31" s="301">
        <v>4.47</v>
      </c>
      <c r="BK31" s="301">
        <v>4.17</v>
      </c>
      <c r="BL31" s="301">
        <v>4.3099999999999996</v>
      </c>
      <c r="BM31" s="301">
        <v>3.03</v>
      </c>
      <c r="BN31" s="301">
        <v>3.92</v>
      </c>
      <c r="BO31" s="301">
        <v>4.094589585885795</v>
      </c>
      <c r="BP31" s="301">
        <v>3.6750343002478298</v>
      </c>
      <c r="BQ31" s="301">
        <v>2.6754092403631438</v>
      </c>
      <c r="BR31" s="301">
        <v>3.0112087456413157</v>
      </c>
      <c r="BS31" s="301">
        <v>4.1871769853309484</v>
      </c>
      <c r="BT31" s="301">
        <v>3.9804620756258835</v>
      </c>
      <c r="BU31" s="301">
        <v>3.8887625706101634</v>
      </c>
      <c r="BV31" s="301">
        <v>4.0571554975992878</v>
      </c>
      <c r="BW31" s="301">
        <v>4.2505902363249994</v>
      </c>
      <c r="BX31" s="301">
        <v>3.6423786974697845</v>
      </c>
      <c r="BY31" s="301">
        <v>5.5212700621027064</v>
      </c>
      <c r="BZ31" s="301">
        <v>7.0514813206744753</v>
      </c>
      <c r="CA31" s="301">
        <v>3.1941452986390018</v>
      </c>
      <c r="CB31" s="301">
        <v>7.1511245405591879</v>
      </c>
      <c r="CC31" s="301">
        <v>2.7597887100249454</v>
      </c>
      <c r="CD31" s="301">
        <v>3.1521508976141845</v>
      </c>
      <c r="CE31" s="301">
        <v>4.2940857993203307</v>
      </c>
      <c r="CF31" s="301">
        <v>3.3416555551871943</v>
      </c>
      <c r="CG31" s="301">
        <v>4.0464745686665058</v>
      </c>
      <c r="CH31" s="301">
        <v>2.9285709486400866</v>
      </c>
      <c r="CI31" s="301">
        <v>12.07888414607393</v>
      </c>
      <c r="CJ31" s="301">
        <v>20.116662700268897</v>
      </c>
      <c r="CK31" s="301">
        <v>10.156991788022653</v>
      </c>
      <c r="CL31" s="301">
        <v>2.6026244195895152</v>
      </c>
      <c r="CM31" s="301">
        <v>2.9784306056217429</v>
      </c>
      <c r="CN31" s="301">
        <v>17.357174347680271</v>
      </c>
      <c r="CO31" s="301">
        <v>7.4938731188580441</v>
      </c>
      <c r="CP31" s="301">
        <v>8.9291084530501337</v>
      </c>
      <c r="CQ31" s="301">
        <v>10.534830620345096</v>
      </c>
      <c r="CR31" s="301">
        <v>6.1325383529013111</v>
      </c>
      <c r="CS31" s="301">
        <v>14.62</v>
      </c>
      <c r="CT31" s="301">
        <v>15.18</v>
      </c>
      <c r="CU31" s="301">
        <v>7.39</v>
      </c>
      <c r="CV31" s="301">
        <v>5.13</v>
      </c>
      <c r="CW31" s="301">
        <v>5.1100000000000003</v>
      </c>
      <c r="CX31" s="301">
        <v>4.6900000000000004</v>
      </c>
      <c r="CY31" s="301">
        <v>5.08</v>
      </c>
      <c r="CZ31" s="301">
        <v>5.16</v>
      </c>
      <c r="DA31" s="301">
        <v>1.97</v>
      </c>
      <c r="DB31" s="301">
        <v>4.6277631361631402</v>
      </c>
      <c r="DC31" s="301">
        <v>2.4500000000000002</v>
      </c>
      <c r="DD31" s="301">
        <v>2</v>
      </c>
      <c r="DE31" s="301">
        <v>2.1028401897069799</v>
      </c>
      <c r="DF31" s="301">
        <v>2.6138244805453974</v>
      </c>
      <c r="DG31" s="301">
        <v>5.6151960174986266</v>
      </c>
      <c r="DH31" s="301">
        <v>5.073345761022849</v>
      </c>
      <c r="DI31" s="301">
        <v>7.6756357747248325</v>
      </c>
      <c r="DJ31" s="301">
        <v>8.925297418615628</v>
      </c>
      <c r="DK31" s="301">
        <v>4.6950454191316844</v>
      </c>
      <c r="DL31" s="301">
        <v>6.027059079815265</v>
      </c>
      <c r="DM31" s="301">
        <v>4.8956584725600187</v>
      </c>
      <c r="DN31" s="301">
        <v>3.4592550203363999</v>
      </c>
      <c r="DO31" s="301">
        <v>6.9887189821631601</v>
      </c>
      <c r="DP31" s="301">
        <v>3.36</v>
      </c>
      <c r="DQ31" s="301">
        <v>2.95</v>
      </c>
      <c r="DR31" s="301">
        <v>3.31</v>
      </c>
      <c r="DS31" s="301">
        <v>26.7</v>
      </c>
      <c r="DT31" s="301">
        <v>8.34</v>
      </c>
      <c r="DU31" s="301">
        <v>3.26</v>
      </c>
      <c r="DV31" s="301">
        <v>5.24</v>
      </c>
      <c r="DW31" s="301">
        <v>6.1</v>
      </c>
      <c r="DX31" s="301">
        <v>6.04</v>
      </c>
      <c r="DY31" s="301">
        <v>5.6788598786566755</v>
      </c>
      <c r="DZ31" s="301">
        <v>6.2229906969050068</v>
      </c>
      <c r="EA31" s="301">
        <v>6.662777210396249</v>
      </c>
    </row>
    <row r="32" spans="1:131" s="131" customFormat="1" ht="5.0999999999999996" customHeight="1">
      <c r="A32" s="25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21"/>
      <c r="CJ32" s="21"/>
      <c r="CK32" s="21"/>
      <c r="CL32" s="21"/>
      <c r="CM32" s="21"/>
      <c r="CN32" s="21"/>
      <c r="CO32" s="21"/>
      <c r="CP32" s="21"/>
      <c r="CQ32" s="21"/>
      <c r="CR32" s="21"/>
      <c r="CS32" s="21"/>
      <c r="CT32" s="21"/>
      <c r="CU32" s="21"/>
      <c r="CV32" s="21"/>
      <c r="CW32" s="21"/>
      <c r="CX32" s="21"/>
      <c r="CY32" s="21"/>
      <c r="CZ32" s="21"/>
      <c r="DA32" s="21"/>
      <c r="DB32" s="298"/>
      <c r="DC32" s="21"/>
      <c r="DD32" s="21"/>
      <c r="DE32" s="21"/>
      <c r="DF32" s="21"/>
      <c r="DG32" s="21"/>
      <c r="DH32" s="21"/>
      <c r="DI32" s="21"/>
      <c r="DJ32" s="21"/>
      <c r="DK32" s="21"/>
      <c r="DL32" s="21"/>
      <c r="DM32" s="21"/>
      <c r="DN32" s="21"/>
      <c r="DO32" s="21"/>
      <c r="DP32" s="21"/>
      <c r="DQ32" s="21"/>
      <c r="DR32" s="21"/>
      <c r="DS32" s="21"/>
      <c r="DT32" s="21"/>
      <c r="DU32" s="21"/>
      <c r="DV32" s="21"/>
      <c r="DW32" s="21"/>
      <c r="DX32" s="21"/>
      <c r="DY32" s="21"/>
      <c r="DZ32" s="21"/>
      <c r="EA32" s="21"/>
    </row>
    <row r="33" spans="1:131" s="131" customFormat="1" ht="12.75" customHeight="1">
      <c r="A33" s="297" t="s">
        <v>3115</v>
      </c>
      <c r="B33" s="301"/>
      <c r="C33" s="299"/>
      <c r="D33" s="299"/>
      <c r="E33" s="299"/>
      <c r="F33" s="299"/>
      <c r="G33" s="299"/>
      <c r="H33" s="299"/>
      <c r="I33" s="299"/>
      <c r="J33" s="299"/>
      <c r="K33" s="299"/>
      <c r="L33" s="299"/>
      <c r="M33" s="299"/>
      <c r="N33" s="299"/>
      <c r="O33" s="301"/>
      <c r="P33" s="299"/>
      <c r="Q33" s="299"/>
      <c r="R33" s="299"/>
      <c r="S33" s="299"/>
      <c r="T33" s="299"/>
      <c r="U33" s="299"/>
      <c r="V33" s="299"/>
      <c r="W33" s="299"/>
      <c r="X33" s="299"/>
      <c r="Y33" s="299"/>
      <c r="Z33" s="299"/>
      <c r="AA33" s="299"/>
      <c r="AB33" s="301"/>
      <c r="AC33" s="299"/>
      <c r="AD33" s="299"/>
      <c r="AE33" s="299"/>
      <c r="AF33" s="299"/>
      <c r="AG33" s="299"/>
      <c r="AH33" s="299"/>
      <c r="AI33" s="299"/>
      <c r="AJ33" s="299"/>
      <c r="AK33" s="299"/>
      <c r="AL33" s="299"/>
      <c r="AM33" s="299"/>
      <c r="AN33" s="299"/>
      <c r="AO33" s="301"/>
      <c r="AP33" s="299"/>
      <c r="AQ33" s="299"/>
      <c r="AR33" s="299"/>
      <c r="AS33" s="299"/>
      <c r="AT33" s="299"/>
      <c r="AU33" s="299"/>
      <c r="AV33" s="299"/>
      <c r="AW33" s="299"/>
      <c r="AX33" s="299"/>
      <c r="AY33" s="299"/>
      <c r="AZ33" s="299"/>
      <c r="BA33" s="299"/>
      <c r="BB33" s="301"/>
      <c r="BC33" s="299"/>
      <c r="BD33" s="299"/>
      <c r="BE33" s="299"/>
      <c r="BF33" s="299"/>
      <c r="BG33" s="299"/>
      <c r="BH33" s="299"/>
      <c r="BI33" s="299"/>
      <c r="BJ33" s="299"/>
      <c r="BK33" s="299"/>
      <c r="BL33" s="299"/>
      <c r="BM33" s="299"/>
      <c r="BN33" s="299"/>
      <c r="BO33" s="301"/>
      <c r="BP33" s="299"/>
      <c r="BQ33" s="299"/>
      <c r="BR33" s="299"/>
      <c r="BS33" s="299"/>
      <c r="BT33" s="299"/>
      <c r="BU33" s="299"/>
      <c r="BV33" s="299"/>
      <c r="BW33" s="299"/>
      <c r="BX33" s="299"/>
      <c r="BY33" s="299"/>
      <c r="BZ33" s="299"/>
      <c r="CA33" s="299"/>
      <c r="CB33" s="301"/>
      <c r="CC33" s="299"/>
      <c r="CD33" s="299"/>
      <c r="CE33" s="299"/>
      <c r="CF33" s="299"/>
      <c r="CG33" s="299"/>
      <c r="CH33" s="299"/>
      <c r="CI33" s="299"/>
      <c r="CJ33" s="299"/>
      <c r="CK33" s="299"/>
      <c r="CL33" s="299"/>
      <c r="CM33" s="299"/>
      <c r="CN33" s="299"/>
      <c r="CO33" s="301"/>
      <c r="CP33" s="299"/>
      <c r="CQ33" s="299"/>
      <c r="CR33" s="299"/>
      <c r="CS33" s="299"/>
      <c r="CT33" s="299"/>
      <c r="CU33" s="299"/>
      <c r="CV33" s="299"/>
      <c r="CW33" s="299"/>
      <c r="CX33" s="299"/>
      <c r="CY33" s="299"/>
      <c r="CZ33" s="299"/>
      <c r="DA33" s="299"/>
      <c r="DB33" s="300"/>
      <c r="DC33" s="299"/>
      <c r="DD33" s="299"/>
      <c r="DE33" s="299"/>
      <c r="DF33" s="299"/>
      <c r="DG33" s="299"/>
      <c r="DH33" s="299"/>
      <c r="DI33" s="299"/>
      <c r="DJ33" s="299"/>
      <c r="DK33" s="299"/>
      <c r="DL33" s="299"/>
      <c r="DM33" s="299"/>
      <c r="DN33" s="299"/>
      <c r="DO33" s="299"/>
      <c r="DP33" s="299"/>
      <c r="DQ33" s="299"/>
      <c r="DR33" s="299"/>
      <c r="DS33" s="299"/>
      <c r="DT33" s="299"/>
      <c r="DU33" s="299"/>
      <c r="DV33" s="299"/>
      <c r="DW33" s="299"/>
      <c r="DX33" s="299"/>
      <c r="DY33" s="299"/>
      <c r="DZ33" s="299"/>
      <c r="EA33" s="299"/>
    </row>
    <row r="34" spans="1:131" s="131" customFormat="1" ht="12.75" customHeight="1">
      <c r="A34" s="251" t="s">
        <v>3103</v>
      </c>
      <c r="B34" s="15" t="s">
        <v>15</v>
      </c>
      <c r="C34" s="15" t="s">
        <v>15</v>
      </c>
      <c r="D34" s="15" t="s">
        <v>15</v>
      </c>
      <c r="E34" s="15" t="s">
        <v>15</v>
      </c>
      <c r="F34" s="15" t="s">
        <v>15</v>
      </c>
      <c r="G34" s="15" t="s">
        <v>15</v>
      </c>
      <c r="H34" s="15" t="s">
        <v>15</v>
      </c>
      <c r="I34" s="15" t="s">
        <v>15</v>
      </c>
      <c r="J34" s="15" t="s">
        <v>15</v>
      </c>
      <c r="K34" s="15" t="s">
        <v>15</v>
      </c>
      <c r="L34" s="15" t="s">
        <v>15</v>
      </c>
      <c r="M34" s="15" t="s">
        <v>15</v>
      </c>
      <c r="N34" s="15" t="s">
        <v>15</v>
      </c>
      <c r="O34" s="15" t="s">
        <v>15</v>
      </c>
      <c r="P34" s="15" t="s">
        <v>15</v>
      </c>
      <c r="Q34" s="15" t="s">
        <v>15</v>
      </c>
      <c r="R34" s="15" t="s">
        <v>15</v>
      </c>
      <c r="S34" s="15" t="s">
        <v>15</v>
      </c>
      <c r="T34" s="15" t="s">
        <v>15</v>
      </c>
      <c r="U34" s="15" t="s">
        <v>15</v>
      </c>
      <c r="V34" s="15" t="s">
        <v>15</v>
      </c>
      <c r="W34" s="15" t="s">
        <v>15</v>
      </c>
      <c r="X34" s="15" t="s">
        <v>15</v>
      </c>
      <c r="Y34" s="15" t="s">
        <v>15</v>
      </c>
      <c r="Z34" s="15" t="s">
        <v>15</v>
      </c>
      <c r="AA34" s="15" t="s">
        <v>15</v>
      </c>
      <c r="AB34" s="15" t="s">
        <v>15</v>
      </c>
      <c r="AC34" s="15" t="s">
        <v>15</v>
      </c>
      <c r="AD34" s="15" t="s">
        <v>15</v>
      </c>
      <c r="AE34" s="15" t="s">
        <v>15</v>
      </c>
      <c r="AF34" s="15" t="s">
        <v>15</v>
      </c>
      <c r="AG34" s="15" t="s">
        <v>15</v>
      </c>
      <c r="AH34" s="15" t="s">
        <v>15</v>
      </c>
      <c r="AI34" s="15" t="s">
        <v>15</v>
      </c>
      <c r="AJ34" s="15" t="s">
        <v>15</v>
      </c>
      <c r="AK34" s="15" t="s">
        <v>15</v>
      </c>
      <c r="AL34" s="15" t="s">
        <v>15</v>
      </c>
      <c r="AM34" s="15" t="s">
        <v>15</v>
      </c>
      <c r="AN34" s="15" t="s">
        <v>15</v>
      </c>
      <c r="AO34" s="15" t="s">
        <v>15</v>
      </c>
      <c r="AP34" s="15" t="s">
        <v>15</v>
      </c>
      <c r="AQ34" s="15" t="s">
        <v>15</v>
      </c>
      <c r="AR34" s="15" t="s">
        <v>15</v>
      </c>
      <c r="AS34" s="15" t="s">
        <v>15</v>
      </c>
      <c r="AT34" s="15" t="s">
        <v>15</v>
      </c>
      <c r="AU34" s="15" t="s">
        <v>15</v>
      </c>
      <c r="AV34" s="15" t="s">
        <v>15</v>
      </c>
      <c r="AW34" s="15" t="s">
        <v>15</v>
      </c>
      <c r="AX34" s="15" t="s">
        <v>15</v>
      </c>
      <c r="AY34" s="15" t="s">
        <v>15</v>
      </c>
      <c r="AZ34" s="15" t="s">
        <v>15</v>
      </c>
      <c r="BA34" s="15" t="s">
        <v>15</v>
      </c>
      <c r="BB34" s="15" t="s">
        <v>15</v>
      </c>
      <c r="BC34" s="15" t="s">
        <v>15</v>
      </c>
      <c r="BD34" s="15" t="s">
        <v>15</v>
      </c>
      <c r="BE34" s="15" t="s">
        <v>15</v>
      </c>
      <c r="BF34" s="15" t="s">
        <v>15</v>
      </c>
      <c r="BG34" s="15" t="s">
        <v>15</v>
      </c>
      <c r="BH34" s="15" t="s">
        <v>15</v>
      </c>
      <c r="BI34" s="15" t="s">
        <v>15</v>
      </c>
      <c r="BJ34" s="15" t="s">
        <v>15</v>
      </c>
      <c r="BK34" s="15" t="s">
        <v>15</v>
      </c>
      <c r="BL34" s="15" t="s">
        <v>15</v>
      </c>
      <c r="BM34" s="15" t="s">
        <v>15</v>
      </c>
      <c r="BN34" s="15" t="s">
        <v>15</v>
      </c>
      <c r="BO34" s="15">
        <v>33.96</v>
      </c>
      <c r="BP34" s="15" t="s">
        <v>735</v>
      </c>
      <c r="BQ34" s="15" t="s">
        <v>735</v>
      </c>
      <c r="BR34" s="15" t="s">
        <v>735</v>
      </c>
      <c r="BS34" s="15" t="s">
        <v>735</v>
      </c>
      <c r="BT34" s="15" t="s">
        <v>735</v>
      </c>
      <c r="BU34" s="15" t="s">
        <v>735</v>
      </c>
      <c r="BV34" s="15" t="s">
        <v>735</v>
      </c>
      <c r="BW34" s="15" t="s">
        <v>735</v>
      </c>
      <c r="BX34" s="15" t="s">
        <v>735</v>
      </c>
      <c r="BY34" s="15" t="s">
        <v>735</v>
      </c>
      <c r="BZ34" s="15" t="s">
        <v>735</v>
      </c>
      <c r="CA34" s="15" t="s">
        <v>735</v>
      </c>
      <c r="CB34" s="15">
        <v>35.665056159999999</v>
      </c>
      <c r="CC34" s="15" t="s">
        <v>735</v>
      </c>
      <c r="CD34" s="15" t="s">
        <v>735</v>
      </c>
      <c r="CE34" s="15" t="s">
        <v>735</v>
      </c>
      <c r="CF34" s="15" t="s">
        <v>735</v>
      </c>
      <c r="CG34" s="15" t="s">
        <v>735</v>
      </c>
      <c r="CH34" s="15" t="s">
        <v>735</v>
      </c>
      <c r="CI34" s="15" t="s">
        <v>735</v>
      </c>
      <c r="CJ34" s="15" t="s">
        <v>735</v>
      </c>
      <c r="CK34" s="15" t="s">
        <v>735</v>
      </c>
      <c r="CL34" s="15" t="s">
        <v>735</v>
      </c>
      <c r="CM34" s="15" t="s">
        <v>735</v>
      </c>
      <c r="CN34" s="15" t="s">
        <v>735</v>
      </c>
      <c r="CO34" s="15">
        <v>10.459271559999999</v>
      </c>
      <c r="CP34" s="15" t="s">
        <v>735</v>
      </c>
      <c r="CQ34" s="15" t="s">
        <v>735</v>
      </c>
      <c r="CR34" s="15" t="s">
        <v>735</v>
      </c>
      <c r="CS34" s="15" t="s">
        <v>735</v>
      </c>
      <c r="CT34" s="15" t="s">
        <v>735</v>
      </c>
      <c r="CU34" s="15" t="s">
        <v>735</v>
      </c>
      <c r="CV34" s="15" t="s">
        <v>735</v>
      </c>
      <c r="CW34" s="15" t="s">
        <v>735</v>
      </c>
      <c r="CX34" s="15" t="s">
        <v>735</v>
      </c>
      <c r="CY34" s="15" t="s">
        <v>735</v>
      </c>
      <c r="CZ34" s="15" t="s">
        <v>735</v>
      </c>
      <c r="DA34" s="15" t="s">
        <v>735</v>
      </c>
      <c r="DB34" s="74">
        <v>40.07657579</v>
      </c>
      <c r="DC34" s="15">
        <v>2.0853E-2</v>
      </c>
      <c r="DD34" s="15" t="s">
        <v>15</v>
      </c>
      <c r="DE34" s="15" t="s">
        <v>15</v>
      </c>
      <c r="DF34" s="15" t="s">
        <v>15</v>
      </c>
      <c r="DG34" s="15" t="s">
        <v>15</v>
      </c>
      <c r="DH34" s="15" t="s">
        <v>15</v>
      </c>
      <c r="DI34" s="15" t="s">
        <v>15</v>
      </c>
      <c r="DJ34" s="15">
        <v>18.40941192</v>
      </c>
      <c r="DK34" s="15">
        <v>1.89280447</v>
      </c>
      <c r="DL34" s="15">
        <v>1.8735599999999999</v>
      </c>
      <c r="DM34" s="15" t="s">
        <v>15</v>
      </c>
      <c r="DN34" s="15">
        <v>17.879946399999998</v>
      </c>
      <c r="DO34" s="15">
        <v>28.531309920000002</v>
      </c>
      <c r="DP34" s="15" t="s">
        <v>15</v>
      </c>
      <c r="DQ34" s="15">
        <v>3.8620438399999997</v>
      </c>
      <c r="DR34" s="15">
        <v>7.5296000000000003</v>
      </c>
      <c r="DS34" s="15">
        <v>3.7924000000000002</v>
      </c>
      <c r="DT34" s="15">
        <v>2.2500940800000002</v>
      </c>
      <c r="DU34" s="15">
        <v>9.7904999999999998</v>
      </c>
      <c r="DV34" s="15" t="s">
        <v>15</v>
      </c>
      <c r="DW34" s="15" t="s">
        <v>15</v>
      </c>
      <c r="DX34" s="15">
        <v>1.169232</v>
      </c>
      <c r="DY34" s="15" t="s">
        <v>15</v>
      </c>
      <c r="DZ34" s="15">
        <v>0.13744000000000001</v>
      </c>
      <c r="EA34" s="15" t="s">
        <v>15</v>
      </c>
    </row>
    <row r="35" spans="1:131" s="131" customFormat="1" ht="12.75" customHeight="1">
      <c r="A35" s="251" t="s">
        <v>3108</v>
      </c>
      <c r="B35" s="301" t="s">
        <v>15</v>
      </c>
      <c r="C35" s="301" t="s">
        <v>15</v>
      </c>
      <c r="D35" s="301" t="s">
        <v>15</v>
      </c>
      <c r="E35" s="301" t="s">
        <v>15</v>
      </c>
      <c r="F35" s="301" t="s">
        <v>15</v>
      </c>
      <c r="G35" s="301" t="s">
        <v>15</v>
      </c>
      <c r="H35" s="301" t="s">
        <v>15</v>
      </c>
      <c r="I35" s="301" t="s">
        <v>15</v>
      </c>
      <c r="J35" s="301" t="s">
        <v>15</v>
      </c>
      <c r="K35" s="301" t="s">
        <v>15</v>
      </c>
      <c r="L35" s="301" t="s">
        <v>15</v>
      </c>
      <c r="M35" s="301" t="s">
        <v>15</v>
      </c>
      <c r="N35" s="301" t="s">
        <v>15</v>
      </c>
      <c r="O35" s="301" t="s">
        <v>15</v>
      </c>
      <c r="P35" s="301" t="s">
        <v>15</v>
      </c>
      <c r="Q35" s="301" t="s">
        <v>15</v>
      </c>
      <c r="R35" s="301" t="s">
        <v>15</v>
      </c>
      <c r="S35" s="301" t="s">
        <v>15</v>
      </c>
      <c r="T35" s="301" t="s">
        <v>15</v>
      </c>
      <c r="U35" s="301" t="s">
        <v>15</v>
      </c>
      <c r="V35" s="301" t="s">
        <v>15</v>
      </c>
      <c r="W35" s="301" t="s">
        <v>15</v>
      </c>
      <c r="X35" s="301" t="s">
        <v>15</v>
      </c>
      <c r="Y35" s="301" t="s">
        <v>15</v>
      </c>
      <c r="Z35" s="301" t="s">
        <v>15</v>
      </c>
      <c r="AA35" s="301" t="s">
        <v>15</v>
      </c>
      <c r="AB35" s="301" t="s">
        <v>15</v>
      </c>
      <c r="AC35" s="301" t="s">
        <v>15</v>
      </c>
      <c r="AD35" s="301" t="s">
        <v>15</v>
      </c>
      <c r="AE35" s="301" t="s">
        <v>15</v>
      </c>
      <c r="AF35" s="301" t="s">
        <v>15</v>
      </c>
      <c r="AG35" s="301" t="s">
        <v>15</v>
      </c>
      <c r="AH35" s="301" t="s">
        <v>15</v>
      </c>
      <c r="AI35" s="301" t="s">
        <v>15</v>
      </c>
      <c r="AJ35" s="301" t="s">
        <v>15</v>
      </c>
      <c r="AK35" s="301" t="s">
        <v>15</v>
      </c>
      <c r="AL35" s="301" t="s">
        <v>15</v>
      </c>
      <c r="AM35" s="301" t="s">
        <v>15</v>
      </c>
      <c r="AN35" s="301" t="s">
        <v>15</v>
      </c>
      <c r="AO35" s="301" t="s">
        <v>15</v>
      </c>
      <c r="AP35" s="301" t="s">
        <v>15</v>
      </c>
      <c r="AQ35" s="301" t="s">
        <v>15</v>
      </c>
      <c r="AR35" s="301" t="s">
        <v>15</v>
      </c>
      <c r="AS35" s="301" t="s">
        <v>15</v>
      </c>
      <c r="AT35" s="301" t="s">
        <v>15</v>
      </c>
      <c r="AU35" s="301" t="s">
        <v>15</v>
      </c>
      <c r="AV35" s="301" t="s">
        <v>15</v>
      </c>
      <c r="AW35" s="301" t="s">
        <v>15</v>
      </c>
      <c r="AX35" s="301" t="s">
        <v>15</v>
      </c>
      <c r="AY35" s="301" t="s">
        <v>15</v>
      </c>
      <c r="AZ35" s="301" t="s">
        <v>15</v>
      </c>
      <c r="BA35" s="301" t="s">
        <v>15</v>
      </c>
      <c r="BB35" s="301" t="s">
        <v>15</v>
      </c>
      <c r="BC35" s="301" t="s">
        <v>15</v>
      </c>
      <c r="BD35" s="301" t="s">
        <v>15</v>
      </c>
      <c r="BE35" s="301" t="s">
        <v>15</v>
      </c>
      <c r="BF35" s="301" t="s">
        <v>15</v>
      </c>
      <c r="BG35" s="301" t="s">
        <v>15</v>
      </c>
      <c r="BH35" s="301" t="s">
        <v>15</v>
      </c>
      <c r="BI35" s="301" t="s">
        <v>15</v>
      </c>
      <c r="BJ35" s="301" t="s">
        <v>15</v>
      </c>
      <c r="BK35" s="301" t="s">
        <v>15</v>
      </c>
      <c r="BL35" s="301" t="s">
        <v>15</v>
      </c>
      <c r="BM35" s="301" t="s">
        <v>15</v>
      </c>
      <c r="BN35" s="301" t="s">
        <v>15</v>
      </c>
      <c r="BO35" s="301">
        <v>26</v>
      </c>
      <c r="BP35" s="301" t="s">
        <v>735</v>
      </c>
      <c r="BQ35" s="301" t="s">
        <v>735</v>
      </c>
      <c r="BR35" s="301" t="s">
        <v>735</v>
      </c>
      <c r="BS35" s="301" t="s">
        <v>735</v>
      </c>
      <c r="BT35" s="301" t="s">
        <v>735</v>
      </c>
      <c r="BU35" s="301" t="s">
        <v>735</v>
      </c>
      <c r="BV35" s="301" t="s">
        <v>735</v>
      </c>
      <c r="BW35" s="301" t="s">
        <v>735</v>
      </c>
      <c r="BX35" s="301" t="s">
        <v>735</v>
      </c>
      <c r="BY35" s="301" t="s">
        <v>735</v>
      </c>
      <c r="BZ35" s="301" t="s">
        <v>735</v>
      </c>
      <c r="CA35" s="301" t="s">
        <v>735</v>
      </c>
      <c r="CB35" s="301">
        <v>21</v>
      </c>
      <c r="CC35" s="301" t="s">
        <v>735</v>
      </c>
      <c r="CD35" s="301" t="s">
        <v>735</v>
      </c>
      <c r="CE35" s="301" t="s">
        <v>735</v>
      </c>
      <c r="CF35" s="301" t="s">
        <v>735</v>
      </c>
      <c r="CG35" s="301" t="s">
        <v>735</v>
      </c>
      <c r="CH35" s="301" t="s">
        <v>735</v>
      </c>
      <c r="CI35" s="301" t="s">
        <v>735</v>
      </c>
      <c r="CJ35" s="301" t="s">
        <v>735</v>
      </c>
      <c r="CK35" s="301" t="s">
        <v>735</v>
      </c>
      <c r="CL35" s="301" t="s">
        <v>735</v>
      </c>
      <c r="CM35" s="301" t="s">
        <v>735</v>
      </c>
      <c r="CN35" s="301" t="s">
        <v>735</v>
      </c>
      <c r="CO35" s="301">
        <v>3</v>
      </c>
      <c r="CP35" s="301" t="s">
        <v>735</v>
      </c>
      <c r="CQ35" s="301" t="s">
        <v>735</v>
      </c>
      <c r="CR35" s="301" t="s">
        <v>735</v>
      </c>
      <c r="CS35" s="301" t="s">
        <v>735</v>
      </c>
      <c r="CT35" s="301" t="s">
        <v>735</v>
      </c>
      <c r="CU35" s="301" t="s">
        <v>735</v>
      </c>
      <c r="CV35" s="301" t="s">
        <v>735</v>
      </c>
      <c r="CW35" s="301" t="s">
        <v>735</v>
      </c>
      <c r="CX35" s="301" t="s">
        <v>735</v>
      </c>
      <c r="CY35" s="301" t="s">
        <v>735</v>
      </c>
      <c r="CZ35" s="301" t="s">
        <v>735</v>
      </c>
      <c r="DA35" s="301" t="s">
        <v>735</v>
      </c>
      <c r="DB35" s="304">
        <v>9</v>
      </c>
      <c r="DC35" s="301">
        <v>1</v>
      </c>
      <c r="DD35" s="301" t="s">
        <v>15</v>
      </c>
      <c r="DE35" s="301" t="s">
        <v>15</v>
      </c>
      <c r="DF35" s="301" t="s">
        <v>15</v>
      </c>
      <c r="DG35" s="301" t="s">
        <v>15</v>
      </c>
      <c r="DH35" s="301" t="s">
        <v>15</v>
      </c>
      <c r="DI35" s="301" t="s">
        <v>15</v>
      </c>
      <c r="DJ35" s="301">
        <v>2</v>
      </c>
      <c r="DK35" s="301">
        <v>2</v>
      </c>
      <c r="DL35" s="301">
        <v>1</v>
      </c>
      <c r="DM35" s="301" t="s">
        <v>15</v>
      </c>
      <c r="DN35" s="301">
        <v>3</v>
      </c>
      <c r="DO35" s="301">
        <v>10</v>
      </c>
      <c r="DP35" s="301" t="s">
        <v>15</v>
      </c>
      <c r="DQ35" s="301">
        <v>2</v>
      </c>
      <c r="DR35" s="301">
        <v>1</v>
      </c>
      <c r="DS35" s="301">
        <v>1</v>
      </c>
      <c r="DT35" s="301">
        <v>1</v>
      </c>
      <c r="DU35" s="301">
        <v>2</v>
      </c>
      <c r="DV35" s="301" t="s">
        <v>15</v>
      </c>
      <c r="DW35" s="301" t="s">
        <v>15</v>
      </c>
      <c r="DX35" s="301">
        <v>2</v>
      </c>
      <c r="DY35" s="301" t="s">
        <v>15</v>
      </c>
      <c r="DZ35" s="301">
        <v>1</v>
      </c>
      <c r="EA35" s="301" t="s">
        <v>15</v>
      </c>
    </row>
    <row r="36" spans="1:131" s="131" customFormat="1" ht="12.75" customHeight="1">
      <c r="A36" s="251" t="s">
        <v>3109</v>
      </c>
      <c r="B36" s="21" t="s">
        <v>15</v>
      </c>
      <c r="C36" s="21" t="s">
        <v>15</v>
      </c>
      <c r="D36" s="21" t="s">
        <v>15</v>
      </c>
      <c r="E36" s="21" t="s">
        <v>15</v>
      </c>
      <c r="F36" s="21" t="s">
        <v>15</v>
      </c>
      <c r="G36" s="21" t="s">
        <v>15</v>
      </c>
      <c r="H36" s="21" t="s">
        <v>15</v>
      </c>
      <c r="I36" s="21" t="s">
        <v>15</v>
      </c>
      <c r="J36" s="21" t="s">
        <v>15</v>
      </c>
      <c r="K36" s="21" t="s">
        <v>15</v>
      </c>
      <c r="L36" s="21" t="s">
        <v>15</v>
      </c>
      <c r="M36" s="21" t="s">
        <v>15</v>
      </c>
      <c r="N36" s="21" t="s">
        <v>15</v>
      </c>
      <c r="O36" s="21" t="s">
        <v>15</v>
      </c>
      <c r="P36" s="21" t="s">
        <v>15</v>
      </c>
      <c r="Q36" s="21" t="s">
        <v>15</v>
      </c>
      <c r="R36" s="21" t="s">
        <v>15</v>
      </c>
      <c r="S36" s="21" t="s">
        <v>15</v>
      </c>
      <c r="T36" s="21" t="s">
        <v>15</v>
      </c>
      <c r="U36" s="21" t="s">
        <v>15</v>
      </c>
      <c r="V36" s="21" t="s">
        <v>15</v>
      </c>
      <c r="W36" s="21" t="s">
        <v>15</v>
      </c>
      <c r="X36" s="21" t="s">
        <v>15</v>
      </c>
      <c r="Y36" s="21" t="s">
        <v>15</v>
      </c>
      <c r="Z36" s="21" t="s">
        <v>15</v>
      </c>
      <c r="AA36" s="21" t="s">
        <v>15</v>
      </c>
      <c r="AB36" s="21" t="s">
        <v>15</v>
      </c>
      <c r="AC36" s="21" t="s">
        <v>15</v>
      </c>
      <c r="AD36" s="21" t="s">
        <v>15</v>
      </c>
      <c r="AE36" s="21" t="s">
        <v>15</v>
      </c>
      <c r="AF36" s="21" t="s">
        <v>15</v>
      </c>
      <c r="AG36" s="21" t="s">
        <v>15</v>
      </c>
      <c r="AH36" s="21" t="s">
        <v>15</v>
      </c>
      <c r="AI36" s="21" t="s">
        <v>15</v>
      </c>
      <c r="AJ36" s="21" t="s">
        <v>15</v>
      </c>
      <c r="AK36" s="21" t="s">
        <v>15</v>
      </c>
      <c r="AL36" s="21" t="s">
        <v>15</v>
      </c>
      <c r="AM36" s="21" t="s">
        <v>15</v>
      </c>
      <c r="AN36" s="21" t="s">
        <v>15</v>
      </c>
      <c r="AO36" s="21" t="s">
        <v>15</v>
      </c>
      <c r="AP36" s="21" t="s">
        <v>15</v>
      </c>
      <c r="AQ36" s="21" t="s">
        <v>15</v>
      </c>
      <c r="AR36" s="21" t="s">
        <v>15</v>
      </c>
      <c r="AS36" s="21" t="s">
        <v>15</v>
      </c>
      <c r="AT36" s="21" t="s">
        <v>15</v>
      </c>
      <c r="AU36" s="21" t="s">
        <v>15</v>
      </c>
      <c r="AV36" s="21" t="s">
        <v>15</v>
      </c>
      <c r="AW36" s="21" t="s">
        <v>15</v>
      </c>
      <c r="AX36" s="21" t="s">
        <v>15</v>
      </c>
      <c r="AY36" s="21" t="s">
        <v>15</v>
      </c>
      <c r="AZ36" s="21" t="s">
        <v>15</v>
      </c>
      <c r="BA36" s="21" t="s">
        <v>15</v>
      </c>
      <c r="BB36" s="21" t="s">
        <v>15</v>
      </c>
      <c r="BC36" s="21" t="s">
        <v>15</v>
      </c>
      <c r="BD36" s="21" t="s">
        <v>15</v>
      </c>
      <c r="BE36" s="21" t="s">
        <v>15</v>
      </c>
      <c r="BF36" s="21" t="s">
        <v>15</v>
      </c>
      <c r="BG36" s="21" t="s">
        <v>15</v>
      </c>
      <c r="BH36" s="21" t="s">
        <v>15</v>
      </c>
      <c r="BI36" s="21" t="s">
        <v>15</v>
      </c>
      <c r="BJ36" s="21" t="s">
        <v>15</v>
      </c>
      <c r="BK36" s="21" t="s">
        <v>15</v>
      </c>
      <c r="BL36" s="21" t="s">
        <v>15</v>
      </c>
      <c r="BM36" s="21" t="s">
        <v>15</v>
      </c>
      <c r="BN36" s="21" t="s">
        <v>15</v>
      </c>
      <c r="BO36" s="21">
        <v>5.0406791363218408</v>
      </c>
      <c r="BP36" s="21" t="s">
        <v>735</v>
      </c>
      <c r="BQ36" s="21" t="s">
        <v>735</v>
      </c>
      <c r="BR36" s="21" t="s">
        <v>735</v>
      </c>
      <c r="BS36" s="21" t="s">
        <v>735</v>
      </c>
      <c r="BT36" s="21" t="s">
        <v>735</v>
      </c>
      <c r="BU36" s="21" t="s">
        <v>735</v>
      </c>
      <c r="BV36" s="21" t="s">
        <v>735</v>
      </c>
      <c r="BW36" s="21" t="s">
        <v>735</v>
      </c>
      <c r="BX36" s="21" t="s">
        <v>735</v>
      </c>
      <c r="BY36" s="21" t="s">
        <v>735</v>
      </c>
      <c r="BZ36" s="21" t="s">
        <v>735</v>
      </c>
      <c r="CA36" s="21" t="s">
        <v>735</v>
      </c>
      <c r="CB36" s="21">
        <v>7.8674827793268056</v>
      </c>
      <c r="CC36" s="21" t="s">
        <v>735</v>
      </c>
      <c r="CD36" s="21" t="s">
        <v>735</v>
      </c>
      <c r="CE36" s="21" t="s">
        <v>735</v>
      </c>
      <c r="CF36" s="21" t="s">
        <v>735</v>
      </c>
      <c r="CG36" s="21" t="s">
        <v>735</v>
      </c>
      <c r="CH36" s="21" t="s">
        <v>735</v>
      </c>
      <c r="CI36" s="21" t="s">
        <v>735</v>
      </c>
      <c r="CJ36" s="21" t="s">
        <v>735</v>
      </c>
      <c r="CK36" s="21" t="s">
        <v>735</v>
      </c>
      <c r="CL36" s="21" t="s">
        <v>735</v>
      </c>
      <c r="CM36" s="21" t="s">
        <v>735</v>
      </c>
      <c r="CN36" s="21" t="s">
        <v>735</v>
      </c>
      <c r="CO36" s="21">
        <v>5.7529407397864274</v>
      </c>
      <c r="CP36" s="21" t="s">
        <v>735</v>
      </c>
      <c r="CQ36" s="21" t="s">
        <v>735</v>
      </c>
      <c r="CR36" s="21" t="s">
        <v>735</v>
      </c>
      <c r="CS36" s="21" t="s">
        <v>735</v>
      </c>
      <c r="CT36" s="21" t="s">
        <v>735</v>
      </c>
      <c r="CU36" s="21" t="s">
        <v>735</v>
      </c>
      <c r="CV36" s="21" t="s">
        <v>735</v>
      </c>
      <c r="CW36" s="21" t="s">
        <v>735</v>
      </c>
      <c r="CX36" s="21" t="s">
        <v>735</v>
      </c>
      <c r="CY36" s="21" t="s">
        <v>735</v>
      </c>
      <c r="CZ36" s="21" t="s">
        <v>735</v>
      </c>
      <c r="DA36" s="21" t="s">
        <v>735</v>
      </c>
      <c r="DB36" s="298">
        <v>7.2313485962974839</v>
      </c>
      <c r="DC36" s="21">
        <v>9.0634441087613649</v>
      </c>
      <c r="DD36" s="21" t="s">
        <v>15</v>
      </c>
      <c r="DE36" s="21" t="s">
        <v>15</v>
      </c>
      <c r="DF36" s="21" t="s">
        <v>15</v>
      </c>
      <c r="DG36" s="21" t="s">
        <v>15</v>
      </c>
      <c r="DH36" s="21" t="s">
        <v>15</v>
      </c>
      <c r="DI36" s="21" t="s">
        <v>15</v>
      </c>
      <c r="DJ36" s="21">
        <v>7.6022126204754068</v>
      </c>
      <c r="DK36" s="21">
        <v>6.5020600411507985</v>
      </c>
      <c r="DL36" s="21">
        <v>7.0614231729968644</v>
      </c>
      <c r="DM36" s="21" t="s">
        <v>15</v>
      </c>
      <c r="DN36" s="21">
        <v>5.9276030381029843</v>
      </c>
      <c r="DO36" s="21">
        <v>8.8445815441587516</v>
      </c>
      <c r="DP36" s="21" t="s">
        <v>15</v>
      </c>
      <c r="DQ36" s="21">
        <v>6.0041606839866342</v>
      </c>
      <c r="DR36" s="21">
        <v>6.6148346291342657</v>
      </c>
      <c r="DS36" s="21">
        <v>5.9179525480548554</v>
      </c>
      <c r="DT36" s="21">
        <v>5.3545775107744573</v>
      </c>
      <c r="DU36" s="21">
        <v>5.1587609739102849</v>
      </c>
      <c r="DV36" s="21" t="s">
        <v>15</v>
      </c>
      <c r="DW36" s="21" t="s">
        <v>15</v>
      </c>
      <c r="DX36" s="21">
        <v>10.562928839115633</v>
      </c>
      <c r="DY36" s="21" t="s">
        <v>15</v>
      </c>
      <c r="DZ36" s="21">
        <v>22.298855624135122</v>
      </c>
      <c r="EA36" s="21" t="s">
        <v>15</v>
      </c>
    </row>
    <row r="37" spans="1:131" s="131" customFormat="1" ht="12.75" customHeight="1" thickBot="1">
      <c r="A37" s="306" t="s">
        <v>3110</v>
      </c>
      <c r="B37" s="307" t="s">
        <v>15</v>
      </c>
      <c r="C37" s="308" t="s">
        <v>15</v>
      </c>
      <c r="D37" s="308" t="s">
        <v>15</v>
      </c>
      <c r="E37" s="308" t="s">
        <v>15</v>
      </c>
      <c r="F37" s="308" t="s">
        <v>15</v>
      </c>
      <c r="G37" s="308" t="s">
        <v>15</v>
      </c>
      <c r="H37" s="308" t="s">
        <v>15</v>
      </c>
      <c r="I37" s="308" t="s">
        <v>15</v>
      </c>
      <c r="J37" s="308" t="s">
        <v>15</v>
      </c>
      <c r="K37" s="308" t="s">
        <v>15</v>
      </c>
      <c r="L37" s="308" t="s">
        <v>15</v>
      </c>
      <c r="M37" s="308" t="s">
        <v>15</v>
      </c>
      <c r="N37" s="308" t="s">
        <v>15</v>
      </c>
      <c r="O37" s="307" t="s">
        <v>15</v>
      </c>
      <c r="P37" s="308" t="s">
        <v>15</v>
      </c>
      <c r="Q37" s="308" t="s">
        <v>15</v>
      </c>
      <c r="R37" s="308" t="s">
        <v>15</v>
      </c>
      <c r="S37" s="308" t="s">
        <v>15</v>
      </c>
      <c r="T37" s="308" t="s">
        <v>15</v>
      </c>
      <c r="U37" s="308" t="s">
        <v>15</v>
      </c>
      <c r="V37" s="308" t="s">
        <v>15</v>
      </c>
      <c r="W37" s="308" t="s">
        <v>15</v>
      </c>
      <c r="X37" s="308" t="s">
        <v>15</v>
      </c>
      <c r="Y37" s="308" t="s">
        <v>15</v>
      </c>
      <c r="Z37" s="308" t="s">
        <v>15</v>
      </c>
      <c r="AA37" s="308" t="s">
        <v>15</v>
      </c>
      <c r="AB37" s="307" t="s">
        <v>15</v>
      </c>
      <c r="AC37" s="308" t="s">
        <v>15</v>
      </c>
      <c r="AD37" s="308" t="s">
        <v>15</v>
      </c>
      <c r="AE37" s="308" t="s">
        <v>15</v>
      </c>
      <c r="AF37" s="308" t="s">
        <v>15</v>
      </c>
      <c r="AG37" s="308" t="s">
        <v>15</v>
      </c>
      <c r="AH37" s="308" t="s">
        <v>15</v>
      </c>
      <c r="AI37" s="308" t="s">
        <v>15</v>
      </c>
      <c r="AJ37" s="308" t="s">
        <v>15</v>
      </c>
      <c r="AK37" s="308" t="s">
        <v>15</v>
      </c>
      <c r="AL37" s="308" t="s">
        <v>15</v>
      </c>
      <c r="AM37" s="308" t="s">
        <v>15</v>
      </c>
      <c r="AN37" s="308" t="s">
        <v>15</v>
      </c>
      <c r="AO37" s="307" t="s">
        <v>15</v>
      </c>
      <c r="AP37" s="308" t="s">
        <v>15</v>
      </c>
      <c r="AQ37" s="308" t="s">
        <v>15</v>
      </c>
      <c r="AR37" s="308" t="s">
        <v>15</v>
      </c>
      <c r="AS37" s="308" t="s">
        <v>15</v>
      </c>
      <c r="AT37" s="308" t="s">
        <v>15</v>
      </c>
      <c r="AU37" s="308" t="s">
        <v>15</v>
      </c>
      <c r="AV37" s="308" t="s">
        <v>15</v>
      </c>
      <c r="AW37" s="308" t="s">
        <v>15</v>
      </c>
      <c r="AX37" s="308" t="s">
        <v>15</v>
      </c>
      <c r="AY37" s="308" t="s">
        <v>15</v>
      </c>
      <c r="AZ37" s="308" t="s">
        <v>15</v>
      </c>
      <c r="BA37" s="308" t="s">
        <v>15</v>
      </c>
      <c r="BB37" s="307" t="s">
        <v>15</v>
      </c>
      <c r="BC37" s="308" t="s">
        <v>15</v>
      </c>
      <c r="BD37" s="308" t="s">
        <v>15</v>
      </c>
      <c r="BE37" s="308" t="s">
        <v>15</v>
      </c>
      <c r="BF37" s="308" t="s">
        <v>15</v>
      </c>
      <c r="BG37" s="308" t="s">
        <v>15</v>
      </c>
      <c r="BH37" s="308" t="s">
        <v>15</v>
      </c>
      <c r="BI37" s="308" t="s">
        <v>15</v>
      </c>
      <c r="BJ37" s="308" t="s">
        <v>15</v>
      </c>
      <c r="BK37" s="308" t="s">
        <v>15</v>
      </c>
      <c r="BL37" s="308" t="s">
        <v>15</v>
      </c>
      <c r="BM37" s="308" t="s">
        <v>15</v>
      </c>
      <c r="BN37" s="308" t="s">
        <v>15</v>
      </c>
      <c r="BO37" s="307">
        <v>330.87480681232205</v>
      </c>
      <c r="BP37" s="308" t="s">
        <v>735</v>
      </c>
      <c r="BQ37" s="308" t="s">
        <v>735</v>
      </c>
      <c r="BR37" s="308" t="s">
        <v>735</v>
      </c>
      <c r="BS37" s="308" t="s">
        <v>735</v>
      </c>
      <c r="BT37" s="308" t="s">
        <v>735</v>
      </c>
      <c r="BU37" s="308" t="s">
        <v>735</v>
      </c>
      <c r="BV37" s="308" t="s">
        <v>735</v>
      </c>
      <c r="BW37" s="308" t="s">
        <v>735</v>
      </c>
      <c r="BX37" s="308" t="s">
        <v>735</v>
      </c>
      <c r="BY37" s="308" t="s">
        <v>735</v>
      </c>
      <c r="BZ37" s="308" t="s">
        <v>735</v>
      </c>
      <c r="CA37" s="308" t="s">
        <v>735</v>
      </c>
      <c r="CB37" s="307">
        <v>193.80431317994285</v>
      </c>
      <c r="CC37" s="308" t="s">
        <v>735</v>
      </c>
      <c r="CD37" s="308" t="s">
        <v>735</v>
      </c>
      <c r="CE37" s="308" t="s">
        <v>735</v>
      </c>
      <c r="CF37" s="308" t="s">
        <v>735</v>
      </c>
      <c r="CG37" s="308" t="s">
        <v>735</v>
      </c>
      <c r="CH37" s="308" t="s">
        <v>735</v>
      </c>
      <c r="CI37" s="308" t="s">
        <v>735</v>
      </c>
      <c r="CJ37" s="308" t="s">
        <v>735</v>
      </c>
      <c r="CK37" s="308" t="s">
        <v>735</v>
      </c>
      <c r="CL37" s="308" t="s">
        <v>735</v>
      </c>
      <c r="CM37" s="308" t="s">
        <v>735</v>
      </c>
      <c r="CN37" s="308" t="s">
        <v>735</v>
      </c>
      <c r="CO37" s="307">
        <v>270.62291300811376</v>
      </c>
      <c r="CP37" s="308" t="s">
        <v>735</v>
      </c>
      <c r="CQ37" s="308" t="s">
        <v>735</v>
      </c>
      <c r="CR37" s="308" t="s">
        <v>735</v>
      </c>
      <c r="CS37" s="308" t="s">
        <v>735</v>
      </c>
      <c r="CT37" s="308" t="s">
        <v>735</v>
      </c>
      <c r="CU37" s="308" t="s">
        <v>735</v>
      </c>
      <c r="CV37" s="308" t="s">
        <v>735</v>
      </c>
      <c r="CW37" s="308" t="s">
        <v>735</v>
      </c>
      <c r="CX37" s="308" t="s">
        <v>735</v>
      </c>
      <c r="CY37" s="308" t="s">
        <v>735</v>
      </c>
      <c r="CZ37" s="308" t="s">
        <v>735</v>
      </c>
      <c r="DA37" s="308" t="s">
        <v>735</v>
      </c>
      <c r="DB37" s="308">
        <v>154.41890635319288</v>
      </c>
      <c r="DC37" s="308">
        <v>28</v>
      </c>
      <c r="DD37" s="308" t="s">
        <v>15</v>
      </c>
      <c r="DE37" s="308" t="s">
        <v>15</v>
      </c>
      <c r="DF37" s="308" t="s">
        <v>15</v>
      </c>
      <c r="DG37" s="308" t="s">
        <v>15</v>
      </c>
      <c r="DH37" s="308" t="s">
        <v>15</v>
      </c>
      <c r="DI37" s="308" t="s">
        <v>15</v>
      </c>
      <c r="DJ37" s="308">
        <v>213.82237569868013</v>
      </c>
      <c r="DK37" s="308">
        <v>162.72846888934069</v>
      </c>
      <c r="DL37" s="308">
        <v>208</v>
      </c>
      <c r="DM37" s="308" t="s">
        <v>15</v>
      </c>
      <c r="DN37" s="308">
        <v>159.54368717794367</v>
      </c>
      <c r="DO37" s="308">
        <v>261.07148476962493</v>
      </c>
      <c r="DP37" s="308" t="s">
        <v>15</v>
      </c>
      <c r="DQ37" s="308">
        <v>191.51083534049167</v>
      </c>
      <c r="DR37" s="308">
        <v>340</v>
      </c>
      <c r="DS37" s="308">
        <v>333</v>
      </c>
      <c r="DT37" s="308">
        <v>228</v>
      </c>
      <c r="DU37" s="308">
        <v>149.50196619171646</v>
      </c>
      <c r="DV37" s="308" t="s">
        <v>15</v>
      </c>
      <c r="DW37" s="308" t="s">
        <v>15</v>
      </c>
      <c r="DX37" s="308">
        <v>320.48759185516644</v>
      </c>
      <c r="DY37" s="308" t="s">
        <v>15</v>
      </c>
      <c r="DZ37" s="308">
        <v>265</v>
      </c>
      <c r="EA37" s="308" t="s">
        <v>15</v>
      </c>
    </row>
  </sheetData>
  <mergeCells count="20">
    <mergeCell ref="B5:B6"/>
    <mergeCell ref="BO5:BO6"/>
    <mergeCell ref="BP5:CA5"/>
    <mergeCell ref="CB5:CB6"/>
    <mergeCell ref="DP5:EA5"/>
    <mergeCell ref="CC5:CN5"/>
    <mergeCell ref="C5:N5"/>
    <mergeCell ref="O5:O6"/>
    <mergeCell ref="P5:AA5"/>
    <mergeCell ref="AB5:AB6"/>
    <mergeCell ref="AC5:AN5"/>
    <mergeCell ref="AO5:AO6"/>
    <mergeCell ref="AP5:BA5"/>
    <mergeCell ref="BB5:BB6"/>
    <mergeCell ref="BC5:BN5"/>
    <mergeCell ref="CO5:CO6"/>
    <mergeCell ref="CP5:DA5"/>
    <mergeCell ref="DB5:DB6"/>
    <mergeCell ref="DC5:DN5"/>
    <mergeCell ref="DO5:DO6"/>
  </mergeCells>
  <hyperlinks>
    <hyperlink ref="A1" location="'Table of contents'!A1" display="return to the CONTENTS"/>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24"/>
  <sheetViews>
    <sheetView zoomScale="80" zoomScaleNormal="80" workbookViewId="0">
      <pane xSplit="1" topLeftCell="B1" activePane="topRight" state="frozen"/>
      <selection pane="topRight"/>
    </sheetView>
  </sheetViews>
  <sheetFormatPr defaultRowHeight="15"/>
  <cols>
    <col min="1" max="1" width="56.28515625" style="34" customWidth="1"/>
    <col min="2" max="16384" width="9.140625" style="34"/>
  </cols>
  <sheetData>
    <row r="1" spans="1:92" ht="15" customHeight="1">
      <c r="A1" s="649" t="s">
        <v>2688</v>
      </c>
    </row>
    <row r="2" spans="1:92" ht="5.0999999999999996" customHeight="1">
      <c r="A2" s="65"/>
    </row>
    <row r="3" spans="1:92" s="211" customFormat="1" ht="18.75" customHeight="1">
      <c r="A3" s="309" t="s">
        <v>3836</v>
      </c>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row>
    <row r="4" spans="1:92" ht="5.0999999999999996" customHeight="1" thickBot="1">
      <c r="A4" s="324"/>
      <c r="B4" s="324"/>
      <c r="C4" s="324"/>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324"/>
      <c r="BN4" s="324"/>
      <c r="BO4" s="324"/>
      <c r="BP4" s="324"/>
      <c r="BQ4" s="324"/>
      <c r="BR4" s="324"/>
      <c r="BS4" s="324"/>
      <c r="BT4" s="324"/>
      <c r="BU4" s="324"/>
      <c r="BV4" s="324"/>
      <c r="BW4" s="324"/>
      <c r="BX4" s="324"/>
      <c r="BY4" s="324"/>
      <c r="BZ4" s="324"/>
      <c r="CA4" s="324"/>
      <c r="CB4" s="324"/>
      <c r="CC4" s="324"/>
      <c r="CD4" s="324"/>
      <c r="CE4" s="324"/>
      <c r="CF4" s="324"/>
      <c r="CG4" s="324"/>
      <c r="CH4" s="324"/>
      <c r="CI4" s="324"/>
      <c r="CJ4" s="324"/>
      <c r="CK4" s="324"/>
      <c r="CL4" s="324"/>
      <c r="CM4" s="324"/>
      <c r="CN4" s="324"/>
    </row>
    <row r="5" spans="1:92" s="131" customFormat="1" ht="17.100000000000001" customHeight="1">
      <c r="A5" s="737"/>
      <c r="B5" s="1084" t="s">
        <v>8</v>
      </c>
      <c r="C5" s="1081">
        <v>2001</v>
      </c>
      <c r="D5" s="1082"/>
      <c r="E5" s="1082"/>
      <c r="F5" s="1082"/>
      <c r="G5" s="1082"/>
      <c r="H5" s="1082"/>
      <c r="I5" s="1082"/>
      <c r="J5" s="1082"/>
      <c r="K5" s="1082"/>
      <c r="L5" s="1082"/>
      <c r="M5" s="1082"/>
      <c r="N5" s="1083"/>
      <c r="O5" s="1084" t="s">
        <v>9</v>
      </c>
      <c r="P5" s="1081">
        <v>2002</v>
      </c>
      <c r="Q5" s="1082"/>
      <c r="R5" s="1082"/>
      <c r="S5" s="1082"/>
      <c r="T5" s="1082"/>
      <c r="U5" s="1082"/>
      <c r="V5" s="1082"/>
      <c r="W5" s="1082"/>
      <c r="X5" s="1082"/>
      <c r="Y5" s="1082"/>
      <c r="Z5" s="1082"/>
      <c r="AA5" s="1083"/>
      <c r="AB5" s="1084">
        <v>2003</v>
      </c>
      <c r="AC5" s="1081">
        <v>2003</v>
      </c>
      <c r="AD5" s="1082"/>
      <c r="AE5" s="1082"/>
      <c r="AF5" s="1082"/>
      <c r="AG5" s="1082"/>
      <c r="AH5" s="1082"/>
      <c r="AI5" s="1082"/>
      <c r="AJ5" s="1082"/>
      <c r="AK5" s="1082"/>
      <c r="AL5" s="1082"/>
      <c r="AM5" s="1082"/>
      <c r="AN5" s="1083"/>
      <c r="AO5" s="1084">
        <v>2004</v>
      </c>
      <c r="AP5" s="1081">
        <v>2004</v>
      </c>
      <c r="AQ5" s="1082"/>
      <c r="AR5" s="1082"/>
      <c r="AS5" s="1082"/>
      <c r="AT5" s="1082"/>
      <c r="AU5" s="1082"/>
      <c r="AV5" s="1082"/>
      <c r="AW5" s="1082"/>
      <c r="AX5" s="1082"/>
      <c r="AY5" s="1082"/>
      <c r="AZ5" s="1082"/>
      <c r="BA5" s="1083"/>
      <c r="BB5" s="1084">
        <v>2005</v>
      </c>
      <c r="BC5" s="1081">
        <v>2005</v>
      </c>
      <c r="BD5" s="1082"/>
      <c r="BE5" s="1082"/>
      <c r="BF5" s="1082"/>
      <c r="BG5" s="1082"/>
      <c r="BH5" s="1082"/>
      <c r="BI5" s="1082"/>
      <c r="BJ5" s="1082"/>
      <c r="BK5" s="1082"/>
      <c r="BL5" s="1082"/>
      <c r="BM5" s="1082"/>
      <c r="BN5" s="1083"/>
      <c r="BO5" s="1086">
        <v>2006</v>
      </c>
      <c r="BP5" s="1081">
        <v>2006</v>
      </c>
      <c r="BQ5" s="1082"/>
      <c r="BR5" s="1082"/>
      <c r="BS5" s="1082"/>
      <c r="BT5" s="1082"/>
      <c r="BU5" s="1082"/>
      <c r="BV5" s="1082"/>
      <c r="BW5" s="1082"/>
      <c r="BX5" s="1082"/>
      <c r="BY5" s="1082"/>
      <c r="BZ5" s="1082"/>
      <c r="CA5" s="1083"/>
      <c r="CB5" s="1086">
        <v>2007</v>
      </c>
      <c r="CC5" s="1081">
        <v>2007</v>
      </c>
      <c r="CD5" s="1082"/>
      <c r="CE5" s="1082"/>
      <c r="CF5" s="1082"/>
      <c r="CG5" s="1082"/>
      <c r="CH5" s="1082"/>
      <c r="CI5" s="1082"/>
      <c r="CJ5" s="1082"/>
      <c r="CK5" s="1082"/>
      <c r="CL5" s="1082"/>
      <c r="CM5" s="1082"/>
      <c r="CN5" s="1083"/>
    </row>
    <row r="6" spans="1:92" s="131" customFormat="1" ht="17.100000000000001" customHeight="1" thickBot="1">
      <c r="A6" s="733"/>
      <c r="B6" s="1085"/>
      <c r="C6" s="673" t="s">
        <v>2646</v>
      </c>
      <c r="D6" s="673" t="s">
        <v>2647</v>
      </c>
      <c r="E6" s="673" t="s">
        <v>2648</v>
      </c>
      <c r="F6" s="673" t="s">
        <v>2649</v>
      </c>
      <c r="G6" s="673" t="s">
        <v>2650</v>
      </c>
      <c r="H6" s="673" t="s">
        <v>2651</v>
      </c>
      <c r="I6" s="673" t="s">
        <v>2652</v>
      </c>
      <c r="J6" s="673" t="s">
        <v>2653</v>
      </c>
      <c r="K6" s="673" t="s">
        <v>2654</v>
      </c>
      <c r="L6" s="673" t="s">
        <v>2655</v>
      </c>
      <c r="M6" s="673" t="s">
        <v>2656</v>
      </c>
      <c r="N6" s="673" t="s">
        <v>2657</v>
      </c>
      <c r="O6" s="1085"/>
      <c r="P6" s="673" t="s">
        <v>2646</v>
      </c>
      <c r="Q6" s="673" t="s">
        <v>2647</v>
      </c>
      <c r="R6" s="673" t="s">
        <v>2648</v>
      </c>
      <c r="S6" s="673" t="s">
        <v>2649</v>
      </c>
      <c r="T6" s="673" t="s">
        <v>2650</v>
      </c>
      <c r="U6" s="673" t="s">
        <v>2651</v>
      </c>
      <c r="V6" s="673" t="s">
        <v>2652</v>
      </c>
      <c r="W6" s="673" t="s">
        <v>2653</v>
      </c>
      <c r="X6" s="673" t="s">
        <v>2654</v>
      </c>
      <c r="Y6" s="673" t="s">
        <v>2655</v>
      </c>
      <c r="Z6" s="673" t="s">
        <v>2656</v>
      </c>
      <c r="AA6" s="673" t="s">
        <v>2657</v>
      </c>
      <c r="AB6" s="1085"/>
      <c r="AC6" s="673" t="s">
        <v>2646</v>
      </c>
      <c r="AD6" s="673" t="s">
        <v>2647</v>
      </c>
      <c r="AE6" s="673" t="s">
        <v>2648</v>
      </c>
      <c r="AF6" s="673" t="s">
        <v>2649</v>
      </c>
      <c r="AG6" s="673" t="s">
        <v>2650</v>
      </c>
      <c r="AH6" s="673" t="s">
        <v>2651</v>
      </c>
      <c r="AI6" s="673" t="s">
        <v>2652</v>
      </c>
      <c r="AJ6" s="673" t="s">
        <v>2653</v>
      </c>
      <c r="AK6" s="673" t="s">
        <v>2654</v>
      </c>
      <c r="AL6" s="673" t="s">
        <v>2655</v>
      </c>
      <c r="AM6" s="673" t="s">
        <v>2656</v>
      </c>
      <c r="AN6" s="673" t="s">
        <v>2657</v>
      </c>
      <c r="AO6" s="1085"/>
      <c r="AP6" s="673" t="s">
        <v>2646</v>
      </c>
      <c r="AQ6" s="673" t="s">
        <v>2647</v>
      </c>
      <c r="AR6" s="673" t="s">
        <v>2648</v>
      </c>
      <c r="AS6" s="673" t="s">
        <v>2649</v>
      </c>
      <c r="AT6" s="673" t="s">
        <v>2650</v>
      </c>
      <c r="AU6" s="673" t="s">
        <v>2651</v>
      </c>
      <c r="AV6" s="673" t="s">
        <v>2652</v>
      </c>
      <c r="AW6" s="673" t="s">
        <v>2653</v>
      </c>
      <c r="AX6" s="673" t="s">
        <v>2654</v>
      </c>
      <c r="AY6" s="673" t="s">
        <v>2655</v>
      </c>
      <c r="AZ6" s="673" t="s">
        <v>2656</v>
      </c>
      <c r="BA6" s="673" t="s">
        <v>2657</v>
      </c>
      <c r="BB6" s="1085"/>
      <c r="BC6" s="673" t="s">
        <v>2646</v>
      </c>
      <c r="BD6" s="673" t="s">
        <v>2647</v>
      </c>
      <c r="BE6" s="673" t="s">
        <v>2648</v>
      </c>
      <c r="BF6" s="673" t="s">
        <v>2649</v>
      </c>
      <c r="BG6" s="673" t="s">
        <v>2650</v>
      </c>
      <c r="BH6" s="673" t="s">
        <v>2651</v>
      </c>
      <c r="BI6" s="673" t="s">
        <v>2652</v>
      </c>
      <c r="BJ6" s="673" t="s">
        <v>2653</v>
      </c>
      <c r="BK6" s="673" t="s">
        <v>2654</v>
      </c>
      <c r="BL6" s="673" t="s">
        <v>2655</v>
      </c>
      <c r="BM6" s="673" t="s">
        <v>2656</v>
      </c>
      <c r="BN6" s="673" t="s">
        <v>2657</v>
      </c>
      <c r="BO6" s="1087"/>
      <c r="BP6" s="673" t="s">
        <v>2646</v>
      </c>
      <c r="BQ6" s="673" t="s">
        <v>2647</v>
      </c>
      <c r="BR6" s="673" t="s">
        <v>2648</v>
      </c>
      <c r="BS6" s="673" t="s">
        <v>2649</v>
      </c>
      <c r="BT6" s="673" t="s">
        <v>2650</v>
      </c>
      <c r="BU6" s="673" t="s">
        <v>2651</v>
      </c>
      <c r="BV6" s="673" t="s">
        <v>2652</v>
      </c>
      <c r="BW6" s="673" t="s">
        <v>2653</v>
      </c>
      <c r="BX6" s="673" t="s">
        <v>2654</v>
      </c>
      <c r="BY6" s="673" t="s">
        <v>2655</v>
      </c>
      <c r="BZ6" s="673" t="s">
        <v>2656</v>
      </c>
      <c r="CA6" s="673" t="s">
        <v>2657</v>
      </c>
      <c r="CB6" s="1087"/>
      <c r="CC6" s="673" t="s">
        <v>2646</v>
      </c>
      <c r="CD6" s="673" t="s">
        <v>2647</v>
      </c>
      <c r="CE6" s="673" t="s">
        <v>2648</v>
      </c>
      <c r="CF6" s="673" t="s">
        <v>2649</v>
      </c>
      <c r="CG6" s="673" t="s">
        <v>2650</v>
      </c>
      <c r="CH6" s="673" t="s">
        <v>2651</v>
      </c>
      <c r="CI6" s="673" t="s">
        <v>2652</v>
      </c>
      <c r="CJ6" s="673" t="s">
        <v>2653</v>
      </c>
      <c r="CK6" s="673" t="s">
        <v>2654</v>
      </c>
      <c r="CL6" s="673" t="s">
        <v>2655</v>
      </c>
      <c r="CM6" s="673" t="s">
        <v>2656</v>
      </c>
      <c r="CN6" s="673" t="s">
        <v>2657</v>
      </c>
    </row>
    <row r="7" spans="1:92" s="131" customFormat="1" ht="5.0999999999999996" customHeight="1">
      <c r="A7" s="285"/>
      <c r="B7" s="310"/>
      <c r="C7" s="3"/>
      <c r="D7" s="3"/>
      <c r="E7" s="3"/>
      <c r="F7" s="3"/>
      <c r="G7" s="3"/>
      <c r="H7" s="3"/>
      <c r="I7" s="3"/>
      <c r="J7" s="3"/>
      <c r="K7" s="3"/>
      <c r="L7" s="3"/>
      <c r="M7" s="3"/>
      <c r="N7" s="3"/>
      <c r="O7" s="310"/>
      <c r="P7" s="3"/>
      <c r="Q7" s="3"/>
      <c r="R7" s="3"/>
      <c r="S7" s="3"/>
      <c r="T7" s="3"/>
      <c r="U7" s="3"/>
      <c r="V7" s="3"/>
      <c r="W7" s="3"/>
      <c r="X7" s="3"/>
      <c r="Y7" s="3"/>
      <c r="Z7" s="3"/>
      <c r="AA7" s="3"/>
      <c r="AB7" s="310"/>
      <c r="AC7" s="3"/>
      <c r="AD7" s="3"/>
      <c r="AE7" s="3"/>
      <c r="AF7" s="3"/>
      <c r="AG7" s="3"/>
      <c r="AH7" s="3"/>
      <c r="AI7" s="3"/>
      <c r="AJ7" s="3"/>
      <c r="AK7" s="3"/>
      <c r="AL7" s="3"/>
      <c r="AM7" s="3"/>
      <c r="AN7" s="3"/>
      <c r="AO7" s="310"/>
      <c r="AP7" s="3"/>
      <c r="AQ7" s="3"/>
      <c r="AR7" s="3"/>
      <c r="AS7" s="3"/>
      <c r="AT7" s="3"/>
      <c r="AU7" s="3"/>
      <c r="AV7" s="3"/>
      <c r="AW7" s="3"/>
      <c r="AX7" s="3"/>
      <c r="AY7" s="3"/>
      <c r="AZ7" s="3"/>
      <c r="BA7" s="3"/>
      <c r="BB7" s="310"/>
      <c r="BC7" s="3"/>
      <c r="BD7" s="3"/>
      <c r="BE7" s="3"/>
      <c r="BF7" s="3"/>
      <c r="BG7" s="3"/>
      <c r="BH7" s="3"/>
      <c r="BI7" s="3"/>
      <c r="BJ7" s="3"/>
      <c r="BK7" s="3"/>
      <c r="BL7" s="3"/>
      <c r="BM7" s="3"/>
      <c r="BN7" s="3"/>
      <c r="BO7" s="310"/>
      <c r="BP7" s="3"/>
      <c r="BQ7" s="3"/>
      <c r="BR7" s="3"/>
      <c r="BS7" s="3"/>
      <c r="BT7" s="3"/>
      <c r="BU7" s="3"/>
      <c r="BV7" s="3"/>
      <c r="BW7" s="3"/>
      <c r="BX7" s="3"/>
      <c r="BY7" s="3"/>
      <c r="BZ7" s="3"/>
      <c r="CA7" s="3"/>
      <c r="CB7" s="310"/>
      <c r="CC7" s="3"/>
      <c r="CD7" s="3"/>
      <c r="CE7" s="3"/>
      <c r="CF7" s="3"/>
      <c r="CG7" s="3"/>
      <c r="CH7" s="3"/>
      <c r="CI7" s="3"/>
      <c r="CJ7" s="3"/>
      <c r="CK7" s="3"/>
      <c r="CL7" s="3"/>
      <c r="CM7" s="3"/>
      <c r="CN7" s="3"/>
    </row>
    <row r="8" spans="1:92" s="131" customFormat="1" ht="12.75" customHeight="1">
      <c r="A8" s="292" t="s">
        <v>3838</v>
      </c>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row>
    <row r="9" spans="1:92" s="311" customFormat="1" ht="12.75" customHeight="1">
      <c r="A9" s="119" t="s">
        <v>3116</v>
      </c>
      <c r="B9" s="74">
        <f>SUM(C9:N9)</f>
        <v>3153.2048171999995</v>
      </c>
      <c r="C9" s="74">
        <v>319.33962449999996</v>
      </c>
      <c r="D9" s="74">
        <v>178.27667700000001</v>
      </c>
      <c r="E9" s="74">
        <v>230.76457780000001</v>
      </c>
      <c r="F9" s="74">
        <v>179.63786340000001</v>
      </c>
      <c r="G9" s="74">
        <v>149.9256207</v>
      </c>
      <c r="H9" s="74">
        <v>245.1761419</v>
      </c>
      <c r="I9" s="74">
        <v>232.11421050000001</v>
      </c>
      <c r="J9" s="74">
        <v>235.53944989999999</v>
      </c>
      <c r="K9" s="74">
        <v>485.96049450000004</v>
      </c>
      <c r="L9" s="74">
        <v>369.06518500000004</v>
      </c>
      <c r="M9" s="74">
        <v>247.14336549999996</v>
      </c>
      <c r="N9" s="74">
        <v>280.26160649999997</v>
      </c>
      <c r="O9" s="74">
        <f>SUM(P9:AA9)</f>
        <v>4157.35818905</v>
      </c>
      <c r="P9" s="74">
        <v>242.52914500000003</v>
      </c>
      <c r="Q9" s="74">
        <v>217.17601999999999</v>
      </c>
      <c r="R9" s="74">
        <v>232.13759149999998</v>
      </c>
      <c r="S9" s="74">
        <v>267.12391130000003</v>
      </c>
      <c r="T9" s="74">
        <v>216.58154999999999</v>
      </c>
      <c r="U9" s="74">
        <v>346.49734029999991</v>
      </c>
      <c r="V9" s="74">
        <v>276.70448870000001</v>
      </c>
      <c r="W9" s="74">
        <v>346.48622420000004</v>
      </c>
      <c r="X9" s="74">
        <v>591.72998080000002</v>
      </c>
      <c r="Y9" s="74">
        <v>591.67163500000004</v>
      </c>
      <c r="Z9" s="74">
        <v>437.85653160000004</v>
      </c>
      <c r="AA9" s="74">
        <v>390.86377064999999</v>
      </c>
      <c r="AB9" s="74">
        <f>SUM(AC9:AN9)</f>
        <v>5294.706246234</v>
      </c>
      <c r="AC9" s="74">
        <v>376.95280280000003</v>
      </c>
      <c r="AD9" s="74">
        <v>222.92239085</v>
      </c>
      <c r="AE9" s="74">
        <v>309.62030550000003</v>
      </c>
      <c r="AF9" s="74">
        <v>291.597668</v>
      </c>
      <c r="AG9" s="74">
        <v>286.17695090000001</v>
      </c>
      <c r="AH9" s="74">
        <v>525.75135260000002</v>
      </c>
      <c r="AI9" s="74">
        <v>324.64788108400001</v>
      </c>
      <c r="AJ9" s="74">
        <v>375.40497150000004</v>
      </c>
      <c r="AK9" s="74">
        <v>547.91592549999996</v>
      </c>
      <c r="AL9" s="74">
        <v>721.34111449999989</v>
      </c>
      <c r="AM9" s="74">
        <v>632.13149939999994</v>
      </c>
      <c r="AN9" s="74">
        <v>680.24338360000002</v>
      </c>
      <c r="AO9" s="74">
        <f>SUM(AP9:BA9)</f>
        <v>5643.2849811599999</v>
      </c>
      <c r="AP9" s="74">
        <v>338.82553949999999</v>
      </c>
      <c r="AQ9" s="74">
        <v>260.64781790000001</v>
      </c>
      <c r="AR9" s="74">
        <v>357.33954299999999</v>
      </c>
      <c r="AS9" s="74">
        <v>258.59014400000001</v>
      </c>
      <c r="AT9" s="74">
        <v>307.03712589999998</v>
      </c>
      <c r="AU9" s="74">
        <v>523.91196249999996</v>
      </c>
      <c r="AV9" s="74">
        <v>394.34036806</v>
      </c>
      <c r="AW9" s="74">
        <v>479.21086299999996</v>
      </c>
      <c r="AX9" s="74">
        <v>520.1863075</v>
      </c>
      <c r="AY9" s="74">
        <v>723.14412300000004</v>
      </c>
      <c r="AZ9" s="74">
        <v>699.40811309999992</v>
      </c>
      <c r="BA9" s="74">
        <v>780.64307369999995</v>
      </c>
      <c r="BB9" s="74">
        <f>SUM(BC9:BN9)</f>
        <v>8426.1164596500003</v>
      </c>
      <c r="BC9" s="74">
        <v>334.57885399999998</v>
      </c>
      <c r="BD9" s="74">
        <v>273.47741365000002</v>
      </c>
      <c r="BE9" s="74">
        <v>525.4441435</v>
      </c>
      <c r="BF9" s="74">
        <v>637.41556800000012</v>
      </c>
      <c r="BG9" s="74">
        <v>571.71013899999991</v>
      </c>
      <c r="BH9" s="74">
        <v>653.62541249999992</v>
      </c>
      <c r="BI9" s="74">
        <v>648.11129249999999</v>
      </c>
      <c r="BJ9" s="74">
        <v>759.05925900000011</v>
      </c>
      <c r="BK9" s="74">
        <v>726.84795699999995</v>
      </c>
      <c r="BL9" s="74">
        <v>1000.8555289999999</v>
      </c>
      <c r="BM9" s="74">
        <v>1007.2889269999999</v>
      </c>
      <c r="BN9" s="74">
        <v>1287.7019645</v>
      </c>
      <c r="BO9" s="74">
        <f>SUM(BP9:CA9)</f>
        <v>13919.023074999999</v>
      </c>
      <c r="BP9" s="74">
        <v>320.83297299999998</v>
      </c>
      <c r="BQ9" s="74">
        <v>493.32193649999994</v>
      </c>
      <c r="BR9" s="74">
        <v>443.15623550000004</v>
      </c>
      <c r="BS9" s="74">
        <v>1218.0082730000001</v>
      </c>
      <c r="BT9" s="74">
        <v>860.74587899999995</v>
      </c>
      <c r="BU9" s="74">
        <v>1141.3285734999999</v>
      </c>
      <c r="BV9" s="74">
        <v>1323.1210020000001</v>
      </c>
      <c r="BW9" s="74">
        <v>1172.4871900000001</v>
      </c>
      <c r="BX9" s="74">
        <v>1388.334417</v>
      </c>
      <c r="BY9" s="74">
        <v>1899.5338329999997</v>
      </c>
      <c r="BZ9" s="74">
        <v>1432.6733729999999</v>
      </c>
      <c r="CA9" s="74">
        <v>2225.4793895000003</v>
      </c>
      <c r="CB9" s="74">
        <f>SUM(CC9:CN9)</f>
        <v>22589.690495000003</v>
      </c>
      <c r="CC9" s="74">
        <v>885.61855100000002</v>
      </c>
      <c r="CD9" s="74">
        <v>783.81096500000001</v>
      </c>
      <c r="CE9" s="74">
        <v>1334.127021</v>
      </c>
      <c r="CF9" s="74">
        <v>1579.464356</v>
      </c>
      <c r="CG9" s="74">
        <v>1757.8632349999998</v>
      </c>
      <c r="CH9" s="74">
        <v>2104.710106</v>
      </c>
      <c r="CI9" s="74">
        <v>2189.1369890000001</v>
      </c>
      <c r="CJ9" s="74">
        <v>2777.7657680000002</v>
      </c>
      <c r="CK9" s="74">
        <v>1804.7742869999997</v>
      </c>
      <c r="CL9" s="74">
        <v>2705.4650000000001</v>
      </c>
      <c r="CM9" s="74">
        <v>2685.6591200000003</v>
      </c>
      <c r="CN9" s="74">
        <v>1981.2950970000002</v>
      </c>
    </row>
    <row r="10" spans="1:92" s="311" customFormat="1" ht="12.75" customHeight="1">
      <c r="A10" s="312" t="s">
        <v>3117</v>
      </c>
      <c r="B10" s="74">
        <f t="shared" ref="B10:B13" si="0">SUM(C10:N10)</f>
        <v>1364.4165559999999</v>
      </c>
      <c r="C10" s="74">
        <v>234.31390599999997</v>
      </c>
      <c r="D10" s="74">
        <v>25.327249999999996</v>
      </c>
      <c r="E10" s="74">
        <v>74.724499999999992</v>
      </c>
      <c r="F10" s="74">
        <v>0</v>
      </c>
      <c r="G10" s="74">
        <v>7.32</v>
      </c>
      <c r="H10" s="74">
        <v>48.012</v>
      </c>
      <c r="I10" s="74">
        <v>131.4135</v>
      </c>
      <c r="J10" s="74">
        <v>113.01299999999999</v>
      </c>
      <c r="K10" s="74">
        <v>405.68849999999998</v>
      </c>
      <c r="L10" s="74">
        <v>195.49590000000001</v>
      </c>
      <c r="M10" s="74">
        <v>27.84</v>
      </c>
      <c r="N10" s="74">
        <v>101.268</v>
      </c>
      <c r="O10" s="74">
        <f t="shared" ref="O10:O13" si="1">SUM(P10:AA10)</f>
        <v>2025.4318829999997</v>
      </c>
      <c r="P10" s="74">
        <v>119.81950000000001</v>
      </c>
      <c r="Q10" s="74">
        <v>114.732333</v>
      </c>
      <c r="R10" s="74">
        <v>70.51455</v>
      </c>
      <c r="S10" s="74">
        <v>28.86</v>
      </c>
      <c r="T10" s="74">
        <v>26.234999999999999</v>
      </c>
      <c r="U10" s="74">
        <v>237.91</v>
      </c>
      <c r="V10" s="74">
        <v>80.4315</v>
      </c>
      <c r="W10" s="74">
        <v>169.34199999999998</v>
      </c>
      <c r="X10" s="74">
        <v>453.05399999999997</v>
      </c>
      <c r="Y10" s="74">
        <v>440.22</v>
      </c>
      <c r="Z10" s="74">
        <v>133.91399999999999</v>
      </c>
      <c r="AA10" s="74">
        <v>150.399</v>
      </c>
      <c r="AB10" s="74">
        <f t="shared" ref="AB10:AB13" si="2">SUM(AC10:AN10)</f>
        <v>2612.7732999999994</v>
      </c>
      <c r="AC10" s="74">
        <v>213.62099999999998</v>
      </c>
      <c r="AD10" s="74">
        <v>2.1160000000000001</v>
      </c>
      <c r="AE10" s="74">
        <v>101.45</v>
      </c>
      <c r="AF10" s="74">
        <v>72.16</v>
      </c>
      <c r="AG10" s="74">
        <v>122.78</v>
      </c>
      <c r="AH10" s="74">
        <v>319.49249999999995</v>
      </c>
      <c r="AI10" s="74">
        <v>121.262</v>
      </c>
      <c r="AJ10" s="74">
        <v>146.5275</v>
      </c>
      <c r="AK10" s="74">
        <v>362.09999999999997</v>
      </c>
      <c r="AL10" s="74">
        <v>478.82399999999978</v>
      </c>
      <c r="AM10" s="74">
        <v>377.75949999999983</v>
      </c>
      <c r="AN10" s="74">
        <v>294.68080000000003</v>
      </c>
      <c r="AO10" s="74">
        <f t="shared" ref="AO10:AO13" si="3">SUM(AP10:BA10)</f>
        <v>1874.9766</v>
      </c>
      <c r="AP10" s="74">
        <v>58.24</v>
      </c>
      <c r="AQ10" s="74">
        <v>26.1</v>
      </c>
      <c r="AR10" s="74" t="s">
        <v>15</v>
      </c>
      <c r="AS10" s="74">
        <v>26.1</v>
      </c>
      <c r="AT10" s="74" t="s">
        <v>15</v>
      </c>
      <c r="AU10" s="74">
        <v>217.82500000000002</v>
      </c>
      <c r="AV10" s="74">
        <v>33.92</v>
      </c>
      <c r="AW10" s="74">
        <v>136.90200000000002</v>
      </c>
      <c r="AX10" s="74">
        <v>243.29274999999996</v>
      </c>
      <c r="AY10" s="74">
        <v>421.18950000000012</v>
      </c>
      <c r="AZ10" s="74">
        <v>360.75974999999994</v>
      </c>
      <c r="BA10" s="74">
        <v>350.64760000000001</v>
      </c>
      <c r="BB10" s="74">
        <f t="shared" ref="BB10:BB13" si="4">SUM(BC10:BN10)</f>
        <v>3908.8220449999999</v>
      </c>
      <c r="BC10" s="74">
        <v>32.61</v>
      </c>
      <c r="BD10" s="74">
        <v>0</v>
      </c>
      <c r="BE10" s="74">
        <v>299.88299999999998</v>
      </c>
      <c r="BF10" s="74">
        <v>257.5335</v>
      </c>
      <c r="BG10" s="74">
        <v>200.24549999999999</v>
      </c>
      <c r="BH10" s="74">
        <v>223.9965</v>
      </c>
      <c r="BI10" s="74">
        <v>276.41250000000002</v>
      </c>
      <c r="BJ10" s="74">
        <v>472.15350000000007</v>
      </c>
      <c r="BK10" s="74">
        <v>322.64274999999998</v>
      </c>
      <c r="BL10" s="74">
        <v>510.2165</v>
      </c>
      <c r="BM10" s="74">
        <v>425.17829499999999</v>
      </c>
      <c r="BN10" s="74">
        <v>887.95</v>
      </c>
      <c r="BO10" s="74">
        <f t="shared" ref="BO10:BO13" si="5">SUM(BP10:CA10)</f>
        <v>7348.4755000000005</v>
      </c>
      <c r="BP10" s="74" t="s">
        <v>15</v>
      </c>
      <c r="BQ10" s="74" t="s">
        <v>15</v>
      </c>
      <c r="BR10" s="74" t="s">
        <v>15</v>
      </c>
      <c r="BS10" s="74">
        <v>674.96</v>
      </c>
      <c r="BT10" s="74">
        <v>305.279</v>
      </c>
      <c r="BU10" s="74">
        <v>833.71749999999997</v>
      </c>
      <c r="BV10" s="74">
        <v>977.20899999999995</v>
      </c>
      <c r="BW10" s="74">
        <v>638.25750000000005</v>
      </c>
      <c r="BX10" s="74">
        <v>959.21749999999997</v>
      </c>
      <c r="BY10" s="74">
        <v>1156.221</v>
      </c>
      <c r="BZ10" s="74">
        <v>434.1345</v>
      </c>
      <c r="CA10" s="74">
        <v>1369.4794999999999</v>
      </c>
      <c r="CB10" s="74">
        <f t="shared" ref="CB10:CB13" si="6">SUM(CC10:CN10)</f>
        <v>11896.830229999998</v>
      </c>
      <c r="CC10" s="74">
        <v>556.875</v>
      </c>
      <c r="CD10" s="74">
        <v>215.11</v>
      </c>
      <c r="CE10" s="74">
        <v>491.69600000000003</v>
      </c>
      <c r="CF10" s="74">
        <v>1131.2265</v>
      </c>
      <c r="CG10" s="74">
        <v>946.85249999999996</v>
      </c>
      <c r="CH10" s="74">
        <v>1320.66</v>
      </c>
      <c r="CI10" s="74">
        <v>1537.2750000000001</v>
      </c>
      <c r="CJ10" s="74">
        <v>1538.46</v>
      </c>
      <c r="CK10" s="74">
        <v>364.35250000000002</v>
      </c>
      <c r="CL10" s="74">
        <v>1113.7750000000001</v>
      </c>
      <c r="CM10" s="74">
        <v>1898.6914999999999</v>
      </c>
      <c r="CN10" s="74">
        <v>781.85622999999998</v>
      </c>
    </row>
    <row r="11" spans="1:92" s="311" customFormat="1" ht="12.75" customHeight="1">
      <c r="A11" s="313" t="s">
        <v>3118</v>
      </c>
      <c r="B11" s="74">
        <f t="shared" si="0"/>
        <v>899.01990000000001</v>
      </c>
      <c r="C11" s="74">
        <v>1.4490000000000001</v>
      </c>
      <c r="D11" s="74" t="s">
        <v>15</v>
      </c>
      <c r="E11" s="74" t="s">
        <v>15</v>
      </c>
      <c r="F11" s="74" t="s">
        <v>15</v>
      </c>
      <c r="G11" s="74">
        <v>7.32</v>
      </c>
      <c r="H11" s="74">
        <v>48.012</v>
      </c>
      <c r="I11" s="74">
        <v>131.4135</v>
      </c>
      <c r="J11" s="74">
        <v>42.453000000000003</v>
      </c>
      <c r="K11" s="74">
        <v>405.68849999999998</v>
      </c>
      <c r="L11" s="74">
        <v>184.45590000000001</v>
      </c>
      <c r="M11" s="74" t="s">
        <v>15</v>
      </c>
      <c r="N11" s="74">
        <v>78.227999999999994</v>
      </c>
      <c r="O11" s="74">
        <f t="shared" si="1"/>
        <v>1576.025333</v>
      </c>
      <c r="P11" s="74">
        <v>7.1550000000000002</v>
      </c>
      <c r="Q11" s="74">
        <v>114.732333</v>
      </c>
      <c r="R11" s="74">
        <v>11.925000000000001</v>
      </c>
      <c r="S11" s="74" t="s">
        <v>15</v>
      </c>
      <c r="T11" s="74">
        <v>26.234999999999999</v>
      </c>
      <c r="U11" s="74">
        <v>237.91</v>
      </c>
      <c r="V11" s="74" t="s">
        <v>15</v>
      </c>
      <c r="W11" s="74">
        <v>101.89</v>
      </c>
      <c r="X11" s="74">
        <v>453.05399999999997</v>
      </c>
      <c r="Y11" s="74">
        <v>440.22</v>
      </c>
      <c r="Z11" s="74">
        <v>133.91399999999999</v>
      </c>
      <c r="AA11" s="74">
        <v>48.99</v>
      </c>
      <c r="AB11" s="74">
        <f t="shared" si="2"/>
        <v>2257.9262999999996</v>
      </c>
      <c r="AC11" s="74">
        <v>32.200000000000003</v>
      </c>
      <c r="AD11" s="74">
        <v>2.1160000000000001</v>
      </c>
      <c r="AE11" s="74">
        <v>101.45</v>
      </c>
      <c r="AF11" s="74">
        <v>72.16</v>
      </c>
      <c r="AG11" s="74">
        <v>122.78</v>
      </c>
      <c r="AH11" s="74">
        <v>267.32849999999996</v>
      </c>
      <c r="AI11" s="74" t="s">
        <v>15</v>
      </c>
      <c r="AJ11" s="74">
        <v>146.5275</v>
      </c>
      <c r="AK11" s="74">
        <v>362.09999999999997</v>
      </c>
      <c r="AL11" s="74">
        <v>478.82399999999978</v>
      </c>
      <c r="AM11" s="74">
        <v>377.75949999999983</v>
      </c>
      <c r="AN11" s="74">
        <v>294.68080000000003</v>
      </c>
      <c r="AO11" s="74">
        <f t="shared" si="3"/>
        <v>1756.8203500000002</v>
      </c>
      <c r="AP11" s="74">
        <v>58.24</v>
      </c>
      <c r="AQ11" s="74" t="s">
        <v>15</v>
      </c>
      <c r="AR11" s="74" t="s">
        <v>15</v>
      </c>
      <c r="AS11" s="74" t="s">
        <v>15</v>
      </c>
      <c r="AT11" s="74" t="s">
        <v>15</v>
      </c>
      <c r="AU11" s="74">
        <v>217.82500000000002</v>
      </c>
      <c r="AV11" s="74">
        <v>33.92</v>
      </c>
      <c r="AW11" s="74">
        <v>136.90200000000002</v>
      </c>
      <c r="AX11" s="74">
        <v>177.33649999999997</v>
      </c>
      <c r="AY11" s="74">
        <v>421.18950000000012</v>
      </c>
      <c r="AZ11" s="74">
        <v>360.75974999999994</v>
      </c>
      <c r="BA11" s="74">
        <v>350.64760000000001</v>
      </c>
      <c r="BB11" s="74">
        <f t="shared" si="4"/>
        <v>3415.0805450000007</v>
      </c>
      <c r="BC11" s="74">
        <v>32.61</v>
      </c>
      <c r="BD11" s="74" t="s">
        <v>15</v>
      </c>
      <c r="BE11" s="74">
        <v>18.63</v>
      </c>
      <c r="BF11" s="74">
        <v>45.045000000000002</v>
      </c>
      <c r="BG11" s="74">
        <v>200.24549999999999</v>
      </c>
      <c r="BH11" s="74">
        <v>223.9965</v>
      </c>
      <c r="BI11" s="74">
        <v>276.41250000000002</v>
      </c>
      <c r="BJ11" s="74">
        <v>472.15350000000007</v>
      </c>
      <c r="BK11" s="74">
        <v>322.64274999999998</v>
      </c>
      <c r="BL11" s="74">
        <v>510.2165</v>
      </c>
      <c r="BM11" s="74">
        <v>425.17829499999999</v>
      </c>
      <c r="BN11" s="74">
        <v>887.95</v>
      </c>
      <c r="BO11" s="74">
        <f t="shared" si="5"/>
        <v>7348.4755000000005</v>
      </c>
      <c r="BP11" s="74" t="s">
        <v>15</v>
      </c>
      <c r="BQ11" s="74" t="s">
        <v>15</v>
      </c>
      <c r="BR11" s="74" t="s">
        <v>15</v>
      </c>
      <c r="BS11" s="74">
        <v>674.96</v>
      </c>
      <c r="BT11" s="74">
        <v>305.279</v>
      </c>
      <c r="BU11" s="74">
        <v>833.71749999999997</v>
      </c>
      <c r="BV11" s="74">
        <v>977.20899999999995</v>
      </c>
      <c r="BW11" s="74">
        <v>638.25750000000005</v>
      </c>
      <c r="BX11" s="74">
        <v>959.21749999999997</v>
      </c>
      <c r="BY11" s="74">
        <v>1156.221</v>
      </c>
      <c r="BZ11" s="74">
        <v>434.1345</v>
      </c>
      <c r="CA11" s="74">
        <v>1369.4794999999999</v>
      </c>
      <c r="CB11" s="74">
        <f t="shared" si="6"/>
        <v>10429.424000000001</v>
      </c>
      <c r="CC11" s="74" t="s">
        <v>15</v>
      </c>
      <c r="CD11" s="74">
        <v>162.77500000000001</v>
      </c>
      <c r="CE11" s="74">
        <v>491.69600000000003</v>
      </c>
      <c r="CF11" s="74">
        <v>1131.2265</v>
      </c>
      <c r="CG11" s="74">
        <v>946.85249999999996</v>
      </c>
      <c r="CH11" s="74">
        <v>1320.66</v>
      </c>
      <c r="CI11" s="74">
        <v>1537.2750000000001</v>
      </c>
      <c r="CJ11" s="74">
        <v>1538.46</v>
      </c>
      <c r="CK11" s="74">
        <v>250.80250000000001</v>
      </c>
      <c r="CL11" s="74">
        <v>529.24</v>
      </c>
      <c r="CM11" s="74">
        <v>1898.6914999999999</v>
      </c>
      <c r="CN11" s="74">
        <v>621.745</v>
      </c>
    </row>
    <row r="12" spans="1:92" s="311" customFormat="1" ht="12.75" customHeight="1">
      <c r="A12" s="313" t="s">
        <v>3119</v>
      </c>
      <c r="B12" s="74">
        <f t="shared" si="0"/>
        <v>465.39665599999995</v>
      </c>
      <c r="C12" s="74">
        <v>232.86490599999996</v>
      </c>
      <c r="D12" s="74">
        <v>25.327249999999996</v>
      </c>
      <c r="E12" s="74">
        <v>74.724499999999992</v>
      </c>
      <c r="F12" s="74" t="s">
        <v>15</v>
      </c>
      <c r="G12" s="74" t="s">
        <v>15</v>
      </c>
      <c r="H12" s="74" t="s">
        <v>15</v>
      </c>
      <c r="I12" s="74" t="s">
        <v>15</v>
      </c>
      <c r="J12" s="74">
        <v>70.559999999999988</v>
      </c>
      <c r="K12" s="74" t="s">
        <v>15</v>
      </c>
      <c r="L12" s="74">
        <v>11.04</v>
      </c>
      <c r="M12" s="74">
        <v>27.84</v>
      </c>
      <c r="N12" s="74">
        <v>23.04</v>
      </c>
      <c r="O12" s="74">
        <f t="shared" si="1"/>
        <v>449.40655000000004</v>
      </c>
      <c r="P12" s="74">
        <v>112.6645</v>
      </c>
      <c r="Q12" s="74" t="s">
        <v>15</v>
      </c>
      <c r="R12" s="74">
        <v>58.589550000000003</v>
      </c>
      <c r="S12" s="74">
        <v>28.86</v>
      </c>
      <c r="T12" s="74" t="s">
        <v>15</v>
      </c>
      <c r="U12" s="74" t="s">
        <v>15</v>
      </c>
      <c r="V12" s="74">
        <v>80.4315</v>
      </c>
      <c r="W12" s="74">
        <v>67.451999999999998</v>
      </c>
      <c r="X12" s="74" t="s">
        <v>15</v>
      </c>
      <c r="Y12" s="74" t="s">
        <v>15</v>
      </c>
      <c r="Z12" s="74" t="s">
        <v>15</v>
      </c>
      <c r="AA12" s="74">
        <v>101.40900000000001</v>
      </c>
      <c r="AB12" s="74">
        <f t="shared" si="2"/>
        <v>354.84699999999998</v>
      </c>
      <c r="AC12" s="74">
        <v>181.42099999999999</v>
      </c>
      <c r="AD12" s="74" t="s">
        <v>15</v>
      </c>
      <c r="AE12" s="74" t="s">
        <v>15</v>
      </c>
      <c r="AF12" s="74" t="s">
        <v>15</v>
      </c>
      <c r="AG12" s="74" t="s">
        <v>15</v>
      </c>
      <c r="AH12" s="74">
        <v>52.164000000000001</v>
      </c>
      <c r="AI12" s="74">
        <v>121.262</v>
      </c>
      <c r="AJ12" s="74" t="s">
        <v>15</v>
      </c>
      <c r="AK12" s="74" t="s">
        <v>15</v>
      </c>
      <c r="AL12" s="74" t="s">
        <v>15</v>
      </c>
      <c r="AM12" s="74" t="s">
        <v>15</v>
      </c>
      <c r="AN12" s="74" t="s">
        <v>15</v>
      </c>
      <c r="AO12" s="74">
        <f t="shared" si="3"/>
        <v>118.15625</v>
      </c>
      <c r="AP12" s="74" t="s">
        <v>15</v>
      </c>
      <c r="AQ12" s="74">
        <v>26.1</v>
      </c>
      <c r="AR12" s="74" t="s">
        <v>15</v>
      </c>
      <c r="AS12" s="74">
        <v>26.1</v>
      </c>
      <c r="AT12" s="74" t="s">
        <v>15</v>
      </c>
      <c r="AU12" s="74" t="s">
        <v>15</v>
      </c>
      <c r="AV12" s="74" t="s">
        <v>15</v>
      </c>
      <c r="AW12" s="74" t="s">
        <v>15</v>
      </c>
      <c r="AX12" s="74">
        <v>65.956249999999997</v>
      </c>
      <c r="AY12" s="74" t="s">
        <v>15</v>
      </c>
      <c r="AZ12" s="74" t="s">
        <v>15</v>
      </c>
      <c r="BA12" s="74" t="s">
        <v>15</v>
      </c>
      <c r="BB12" s="74">
        <f t="shared" si="4"/>
        <v>493.74149999999997</v>
      </c>
      <c r="BC12" s="74" t="s">
        <v>15</v>
      </c>
      <c r="BD12" s="74" t="s">
        <v>15</v>
      </c>
      <c r="BE12" s="74">
        <v>281.25299999999999</v>
      </c>
      <c r="BF12" s="74">
        <v>212.48849999999999</v>
      </c>
      <c r="BG12" s="74" t="s">
        <v>15</v>
      </c>
      <c r="BH12" s="74" t="s">
        <v>15</v>
      </c>
      <c r="BI12" s="74" t="s">
        <v>15</v>
      </c>
      <c r="BJ12" s="74" t="s">
        <v>15</v>
      </c>
      <c r="BK12" s="74" t="s">
        <v>15</v>
      </c>
      <c r="BL12" s="74" t="s">
        <v>15</v>
      </c>
      <c r="BM12" s="74" t="s">
        <v>15</v>
      </c>
      <c r="BN12" s="74" t="s">
        <v>15</v>
      </c>
      <c r="BO12" s="74" t="s">
        <v>15</v>
      </c>
      <c r="BP12" s="74" t="s">
        <v>15</v>
      </c>
      <c r="BQ12" s="74" t="s">
        <v>15</v>
      </c>
      <c r="BR12" s="74" t="s">
        <v>15</v>
      </c>
      <c r="BS12" s="74" t="s">
        <v>15</v>
      </c>
      <c r="BT12" s="74" t="s">
        <v>15</v>
      </c>
      <c r="BU12" s="74" t="s">
        <v>15</v>
      </c>
      <c r="BV12" s="74" t="s">
        <v>15</v>
      </c>
      <c r="BW12" s="74" t="s">
        <v>15</v>
      </c>
      <c r="BX12" s="74" t="s">
        <v>15</v>
      </c>
      <c r="BY12" s="74" t="s">
        <v>15</v>
      </c>
      <c r="BZ12" s="74" t="s">
        <v>15</v>
      </c>
      <c r="CA12" s="74" t="s">
        <v>15</v>
      </c>
      <c r="CB12" s="74">
        <f t="shared" si="6"/>
        <v>1467.4062300000001</v>
      </c>
      <c r="CC12" s="74">
        <v>556.875</v>
      </c>
      <c r="CD12" s="74">
        <v>52.335000000000001</v>
      </c>
      <c r="CE12" s="74" t="s">
        <v>15</v>
      </c>
      <c r="CF12" s="74" t="s">
        <v>15</v>
      </c>
      <c r="CG12" s="74" t="s">
        <v>15</v>
      </c>
      <c r="CH12" s="74" t="s">
        <v>15</v>
      </c>
      <c r="CI12" s="74" t="s">
        <v>15</v>
      </c>
      <c r="CJ12" s="74" t="s">
        <v>15</v>
      </c>
      <c r="CK12" s="74">
        <v>113.55</v>
      </c>
      <c r="CL12" s="74">
        <v>584.53499999999997</v>
      </c>
      <c r="CM12" s="74" t="s">
        <v>15</v>
      </c>
      <c r="CN12" s="74">
        <v>160.11123000000001</v>
      </c>
    </row>
    <row r="13" spans="1:92" s="131" customFormat="1" ht="12.75" customHeight="1">
      <c r="A13" s="118" t="s">
        <v>3108</v>
      </c>
      <c r="B13" s="304">
        <f t="shared" si="0"/>
        <v>1167</v>
      </c>
      <c r="C13" s="301">
        <v>103</v>
      </c>
      <c r="D13" s="301">
        <v>92</v>
      </c>
      <c r="E13" s="301">
        <v>98</v>
      </c>
      <c r="F13" s="301">
        <v>77</v>
      </c>
      <c r="G13" s="301">
        <v>69</v>
      </c>
      <c r="H13" s="301">
        <v>96</v>
      </c>
      <c r="I13" s="301">
        <v>93</v>
      </c>
      <c r="J13" s="301">
        <v>100</v>
      </c>
      <c r="K13" s="301">
        <v>122</v>
      </c>
      <c r="L13" s="301">
        <v>126</v>
      </c>
      <c r="M13" s="301">
        <v>99</v>
      </c>
      <c r="N13" s="301">
        <v>92</v>
      </c>
      <c r="O13" s="304">
        <f t="shared" si="1"/>
        <v>1167</v>
      </c>
      <c r="P13" s="301">
        <v>79</v>
      </c>
      <c r="Q13" s="301">
        <v>74</v>
      </c>
      <c r="R13" s="301">
        <v>81</v>
      </c>
      <c r="S13" s="301">
        <v>96</v>
      </c>
      <c r="T13" s="301">
        <v>70</v>
      </c>
      <c r="U13" s="301">
        <v>78</v>
      </c>
      <c r="V13" s="301">
        <v>78</v>
      </c>
      <c r="W13" s="301">
        <v>106</v>
      </c>
      <c r="X13" s="301">
        <v>133</v>
      </c>
      <c r="Y13" s="301">
        <v>134</v>
      </c>
      <c r="Z13" s="301">
        <v>116</v>
      </c>
      <c r="AA13" s="301">
        <v>122</v>
      </c>
      <c r="AB13" s="304">
        <f t="shared" si="2"/>
        <v>1328</v>
      </c>
      <c r="AC13" s="301">
        <v>99</v>
      </c>
      <c r="AD13" s="301">
        <v>96</v>
      </c>
      <c r="AE13" s="301">
        <v>82</v>
      </c>
      <c r="AF13" s="301">
        <v>93</v>
      </c>
      <c r="AG13" s="301">
        <v>85</v>
      </c>
      <c r="AH13" s="301">
        <v>121</v>
      </c>
      <c r="AI13" s="301">
        <v>114</v>
      </c>
      <c r="AJ13" s="301">
        <v>94</v>
      </c>
      <c r="AK13" s="301">
        <v>123</v>
      </c>
      <c r="AL13" s="301">
        <v>154</v>
      </c>
      <c r="AM13" s="301">
        <v>138</v>
      </c>
      <c r="AN13" s="301">
        <v>129</v>
      </c>
      <c r="AO13" s="304">
        <f t="shared" si="3"/>
        <v>1277</v>
      </c>
      <c r="AP13" s="301">
        <v>84</v>
      </c>
      <c r="AQ13" s="301">
        <v>66</v>
      </c>
      <c r="AR13" s="301">
        <v>84</v>
      </c>
      <c r="AS13" s="301">
        <v>68</v>
      </c>
      <c r="AT13" s="301">
        <v>101</v>
      </c>
      <c r="AU13" s="301">
        <v>111</v>
      </c>
      <c r="AV13" s="301">
        <v>117</v>
      </c>
      <c r="AW13" s="301">
        <v>112</v>
      </c>
      <c r="AX13" s="301">
        <v>111</v>
      </c>
      <c r="AY13" s="301">
        <v>140</v>
      </c>
      <c r="AZ13" s="301">
        <v>126</v>
      </c>
      <c r="BA13" s="301">
        <v>157</v>
      </c>
      <c r="BB13" s="304">
        <f t="shared" si="4"/>
        <v>1371</v>
      </c>
      <c r="BC13" s="301">
        <v>68</v>
      </c>
      <c r="BD13" s="301">
        <v>67</v>
      </c>
      <c r="BE13" s="301">
        <v>96</v>
      </c>
      <c r="BF13" s="301">
        <v>129</v>
      </c>
      <c r="BG13" s="301">
        <v>109</v>
      </c>
      <c r="BH13" s="301">
        <v>125</v>
      </c>
      <c r="BI13" s="301">
        <v>124</v>
      </c>
      <c r="BJ13" s="301">
        <v>128</v>
      </c>
      <c r="BK13" s="301">
        <v>137</v>
      </c>
      <c r="BL13" s="301">
        <v>123</v>
      </c>
      <c r="BM13" s="301">
        <v>127</v>
      </c>
      <c r="BN13" s="301">
        <v>138</v>
      </c>
      <c r="BO13" s="304">
        <f t="shared" si="5"/>
        <v>1680</v>
      </c>
      <c r="BP13" s="301">
        <v>63</v>
      </c>
      <c r="BQ13" s="301">
        <v>95</v>
      </c>
      <c r="BR13" s="301">
        <v>85</v>
      </c>
      <c r="BS13" s="301">
        <v>123</v>
      </c>
      <c r="BT13" s="301">
        <v>129</v>
      </c>
      <c r="BU13" s="301">
        <v>159</v>
      </c>
      <c r="BV13" s="301">
        <v>163</v>
      </c>
      <c r="BW13" s="301">
        <v>147</v>
      </c>
      <c r="BX13" s="301">
        <v>166</v>
      </c>
      <c r="BY13" s="301">
        <v>202</v>
      </c>
      <c r="BZ13" s="301">
        <v>140</v>
      </c>
      <c r="CA13" s="301">
        <v>208</v>
      </c>
      <c r="CB13" s="304">
        <f t="shared" si="6"/>
        <v>1765</v>
      </c>
      <c r="CC13" s="301">
        <v>86</v>
      </c>
      <c r="CD13" s="301">
        <v>89</v>
      </c>
      <c r="CE13" s="301">
        <v>130</v>
      </c>
      <c r="CF13" s="301">
        <v>144</v>
      </c>
      <c r="CG13" s="301">
        <v>138</v>
      </c>
      <c r="CH13" s="301">
        <v>182</v>
      </c>
      <c r="CI13" s="301">
        <v>167</v>
      </c>
      <c r="CJ13" s="301">
        <v>165</v>
      </c>
      <c r="CK13" s="301">
        <v>165</v>
      </c>
      <c r="CL13" s="301">
        <v>194</v>
      </c>
      <c r="CM13" s="301">
        <v>172</v>
      </c>
      <c r="CN13" s="301">
        <v>133</v>
      </c>
    </row>
    <row r="14" spans="1:92" s="131" customFormat="1" ht="5.0999999999999996" customHeight="1">
      <c r="A14" s="118"/>
      <c r="B14" s="314"/>
      <c r="C14" s="315"/>
      <c r="D14" s="315"/>
      <c r="E14" s="315"/>
      <c r="F14" s="315"/>
      <c r="G14" s="315"/>
      <c r="H14" s="315"/>
      <c r="I14" s="315"/>
      <c r="J14" s="315"/>
      <c r="K14" s="315"/>
      <c r="L14" s="315"/>
      <c r="M14" s="315"/>
      <c r="N14" s="315"/>
      <c r="O14" s="314"/>
      <c r="P14" s="315"/>
      <c r="Q14" s="315"/>
      <c r="R14" s="315"/>
      <c r="S14" s="315"/>
      <c r="T14" s="315"/>
      <c r="U14" s="315"/>
      <c r="V14" s="315"/>
      <c r="W14" s="315"/>
      <c r="X14" s="315"/>
      <c r="Y14" s="315"/>
      <c r="Z14" s="315"/>
      <c r="AA14" s="315"/>
      <c r="AB14" s="314"/>
      <c r="AC14" s="315"/>
      <c r="AD14" s="315"/>
      <c r="AE14" s="315"/>
      <c r="AF14" s="315"/>
      <c r="AG14" s="315"/>
      <c r="AH14" s="315"/>
      <c r="AI14" s="315"/>
      <c r="AJ14" s="315"/>
      <c r="AK14" s="315"/>
      <c r="AL14" s="315"/>
      <c r="AM14" s="315"/>
      <c r="AN14" s="315"/>
      <c r="AO14" s="314"/>
      <c r="AP14" s="315"/>
      <c r="AQ14" s="315"/>
      <c r="AR14" s="315"/>
      <c r="AS14" s="315"/>
      <c r="AT14" s="315"/>
      <c r="AU14" s="315"/>
      <c r="AV14" s="315"/>
      <c r="AW14" s="315"/>
      <c r="AX14" s="315"/>
      <c r="AY14" s="315"/>
      <c r="AZ14" s="315"/>
      <c r="BA14" s="315"/>
      <c r="BB14" s="314"/>
      <c r="BC14" s="315"/>
      <c r="BD14" s="315"/>
      <c r="BE14" s="315"/>
      <c r="BF14" s="315"/>
      <c r="BG14" s="315"/>
      <c r="BH14" s="315"/>
      <c r="BI14" s="315"/>
      <c r="BJ14" s="315"/>
      <c r="BK14" s="315"/>
      <c r="BL14" s="315"/>
      <c r="BM14" s="315"/>
      <c r="BN14" s="315"/>
      <c r="BO14" s="314"/>
      <c r="BP14" s="315"/>
      <c r="BQ14" s="315"/>
      <c r="BR14" s="315"/>
      <c r="BS14" s="315"/>
      <c r="BT14" s="315"/>
      <c r="BU14" s="315"/>
      <c r="BV14" s="315"/>
      <c r="BW14" s="315"/>
      <c r="BX14" s="315"/>
      <c r="BY14" s="315"/>
      <c r="BZ14" s="315"/>
      <c r="CA14" s="315"/>
      <c r="CB14" s="314"/>
      <c r="CC14" s="315"/>
      <c r="CD14" s="315"/>
      <c r="CE14" s="315"/>
      <c r="CF14" s="315"/>
      <c r="CG14" s="315"/>
      <c r="CH14" s="315"/>
      <c r="CI14" s="315"/>
      <c r="CJ14" s="315"/>
      <c r="CK14" s="315"/>
      <c r="CL14" s="315"/>
      <c r="CM14" s="315"/>
      <c r="CN14" s="315"/>
    </row>
    <row r="15" spans="1:92" s="131" customFormat="1" ht="12.75" customHeight="1">
      <c r="A15" s="292" t="s">
        <v>3120</v>
      </c>
      <c r="B15" s="314"/>
      <c r="C15" s="17"/>
      <c r="D15" s="17"/>
      <c r="E15" s="17"/>
      <c r="F15" s="17"/>
      <c r="G15" s="17"/>
      <c r="H15" s="17"/>
      <c r="I15" s="17"/>
      <c r="J15" s="17"/>
      <c r="K15" s="17"/>
      <c r="L15" s="17"/>
      <c r="M15" s="17"/>
      <c r="N15" s="17"/>
      <c r="O15" s="314"/>
      <c r="P15" s="17"/>
      <c r="Q15" s="17"/>
      <c r="R15" s="17"/>
      <c r="S15" s="17"/>
      <c r="T15" s="17"/>
      <c r="U15" s="17"/>
      <c r="V15" s="17"/>
      <c r="W15" s="17"/>
      <c r="X15" s="17"/>
      <c r="Y15" s="17"/>
      <c r="Z15" s="17"/>
      <c r="AA15" s="17"/>
      <c r="AB15" s="314"/>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row>
    <row r="16" spans="1:92" s="131" customFormat="1" ht="12.75" customHeight="1">
      <c r="A16" s="119" t="s">
        <v>3116</v>
      </c>
      <c r="B16" s="74">
        <f>SUM(C16:N16)</f>
        <v>2116.0535637500002</v>
      </c>
      <c r="C16" s="74">
        <v>97.003720000000001</v>
      </c>
      <c r="D16" s="74">
        <v>24.54495</v>
      </c>
      <c r="E16" s="74">
        <v>247.42484999999999</v>
      </c>
      <c r="F16" s="74">
        <v>329.30383889999996</v>
      </c>
      <c r="G16" s="74">
        <v>385.75478500000003</v>
      </c>
      <c r="H16" s="74">
        <v>246.26445085</v>
      </c>
      <c r="I16" s="74">
        <v>369.42160260000003</v>
      </c>
      <c r="J16" s="74">
        <v>168.90389139999999</v>
      </c>
      <c r="K16" s="74">
        <v>81.286869999999993</v>
      </c>
      <c r="L16" s="74">
        <v>43.965020000000003</v>
      </c>
      <c r="M16" s="74">
        <v>11.994244999999999</v>
      </c>
      <c r="N16" s="74">
        <v>110.18534</v>
      </c>
      <c r="O16" s="74">
        <f>SUM(P16:AA16)</f>
        <v>524.13545864999992</v>
      </c>
      <c r="P16" s="74">
        <v>19.732422</v>
      </c>
      <c r="Q16" s="74">
        <v>6.5084999999999997</v>
      </c>
      <c r="R16" s="74">
        <v>5</v>
      </c>
      <c r="S16" s="74">
        <v>168.40218249999998</v>
      </c>
      <c r="T16" s="74">
        <v>126.93433</v>
      </c>
      <c r="U16" s="74">
        <v>11.694033000000001</v>
      </c>
      <c r="V16" s="74">
        <v>59.359247499999995</v>
      </c>
      <c r="W16" s="74">
        <v>37.14721685</v>
      </c>
      <c r="X16" s="74">
        <v>53.012368800000004</v>
      </c>
      <c r="Y16" s="74">
        <v>9.2003500000000003</v>
      </c>
      <c r="Z16" s="74">
        <v>27.144808000000001</v>
      </c>
      <c r="AA16" s="74" t="s">
        <v>15</v>
      </c>
      <c r="AB16" s="74">
        <f>SUM(AC16:AN16)</f>
        <v>552.99971600000003</v>
      </c>
      <c r="AC16" s="74">
        <v>11.598224999999999</v>
      </c>
      <c r="AD16" s="74">
        <v>11.53064</v>
      </c>
      <c r="AE16" s="74">
        <v>22.735340000000001</v>
      </c>
      <c r="AF16" s="74">
        <v>55.211320000000001</v>
      </c>
      <c r="AG16" s="74">
        <v>22.53877</v>
      </c>
      <c r="AH16" s="74">
        <v>24.829729999999998</v>
      </c>
      <c r="AI16" s="74">
        <v>61.865961999999996</v>
      </c>
      <c r="AJ16" s="74">
        <v>226.56029400000003</v>
      </c>
      <c r="AK16" s="74">
        <v>72.268500000000003</v>
      </c>
      <c r="AL16" s="74">
        <v>18.740614999999998</v>
      </c>
      <c r="AM16" s="74">
        <v>25.120319999999996</v>
      </c>
      <c r="AN16" s="74" t="s">
        <v>15</v>
      </c>
      <c r="AO16" s="74">
        <f>SUM(AP16:BA16)</f>
        <v>241.03572843999999</v>
      </c>
      <c r="AP16" s="74" t="s">
        <v>15</v>
      </c>
      <c r="AQ16" s="74">
        <v>43.63626</v>
      </c>
      <c r="AR16" s="74" t="s">
        <v>15</v>
      </c>
      <c r="AS16" s="74" t="s">
        <v>15</v>
      </c>
      <c r="AT16" s="74" t="s">
        <v>15</v>
      </c>
      <c r="AU16" s="74">
        <v>111.63737399999999</v>
      </c>
      <c r="AV16" s="74">
        <v>54.211822499999997</v>
      </c>
      <c r="AW16" s="74" t="s">
        <v>15</v>
      </c>
      <c r="AX16" s="74">
        <v>15.0138725</v>
      </c>
      <c r="AY16" s="74">
        <v>8.1363994399999999</v>
      </c>
      <c r="AZ16" s="74">
        <v>8.4</v>
      </c>
      <c r="BA16" s="74" t="s">
        <v>15</v>
      </c>
      <c r="BB16" s="74">
        <f>SUM(BC16:BN16)</f>
        <v>94.632289</v>
      </c>
      <c r="BC16" s="74" t="s">
        <v>15</v>
      </c>
      <c r="BD16" s="74" t="s">
        <v>15</v>
      </c>
      <c r="BE16" s="74">
        <v>25.187449000000001</v>
      </c>
      <c r="BF16" s="74">
        <v>12.9</v>
      </c>
      <c r="BG16" s="74">
        <v>6.16127</v>
      </c>
      <c r="BH16" s="74">
        <v>34.19353000000001</v>
      </c>
      <c r="BI16" s="74">
        <v>3</v>
      </c>
      <c r="BJ16" s="74">
        <v>8.1900399999999998</v>
      </c>
      <c r="BK16" s="74" t="s">
        <v>15</v>
      </c>
      <c r="BL16" s="74">
        <v>5</v>
      </c>
      <c r="BM16" s="74" t="s">
        <v>15</v>
      </c>
      <c r="BN16" s="74" t="s">
        <v>15</v>
      </c>
      <c r="BO16" s="74">
        <f>SUM(BP16:CA16)</f>
        <v>492.22473821343192</v>
      </c>
      <c r="BP16" s="74" t="s">
        <v>15</v>
      </c>
      <c r="BQ16" s="74" t="s">
        <v>15</v>
      </c>
      <c r="BR16" s="74" t="s">
        <v>15</v>
      </c>
      <c r="BS16" s="74">
        <v>35.803039999999996</v>
      </c>
      <c r="BT16" s="74">
        <v>126.48818</v>
      </c>
      <c r="BU16" s="74">
        <v>56.587969999999999</v>
      </c>
      <c r="BV16" s="74">
        <v>35.947119999999998</v>
      </c>
      <c r="BW16" s="74">
        <v>39.671999999999997</v>
      </c>
      <c r="BX16" s="74" t="s">
        <v>15</v>
      </c>
      <c r="BY16" s="74">
        <v>19.582000000000001</v>
      </c>
      <c r="BZ16" s="74">
        <v>38.966799999999999</v>
      </c>
      <c r="CA16" s="74">
        <v>139.177628213432</v>
      </c>
      <c r="CB16" s="74">
        <f>SUM(CC16:CN16)</f>
        <v>1928.326339</v>
      </c>
      <c r="CC16" s="74">
        <v>69.305999999999997</v>
      </c>
      <c r="CD16" s="74">
        <v>88.974999999999994</v>
      </c>
      <c r="CE16" s="74" t="s">
        <v>15</v>
      </c>
      <c r="CF16" s="74">
        <v>87.515000000000001</v>
      </c>
      <c r="CG16" s="74" t="s">
        <v>15</v>
      </c>
      <c r="CH16" s="74">
        <v>56.924999999999997</v>
      </c>
      <c r="CI16" s="74">
        <v>94.88</v>
      </c>
      <c r="CJ16" s="74">
        <v>37.799999999999997</v>
      </c>
      <c r="CK16" s="74">
        <v>113.52</v>
      </c>
      <c r="CL16" s="74">
        <v>253.28</v>
      </c>
      <c r="CM16" s="74">
        <v>400.07</v>
      </c>
      <c r="CN16" s="74">
        <v>726.055339</v>
      </c>
    </row>
    <row r="17" spans="1:95" s="131" customFormat="1" ht="12.75" customHeight="1">
      <c r="A17" s="312" t="s">
        <v>3117</v>
      </c>
      <c r="B17" s="74">
        <f t="shared" ref="B17:B20" si="7">SUM(C17:N17)</f>
        <v>1860.7654023500002</v>
      </c>
      <c r="C17" s="74">
        <v>97.003720000000001</v>
      </c>
      <c r="D17" s="74">
        <v>24.54495</v>
      </c>
      <c r="E17" s="74">
        <v>247.42484999999999</v>
      </c>
      <c r="F17" s="74">
        <v>310.27523889999998</v>
      </c>
      <c r="G17" s="74">
        <v>376.38768700000003</v>
      </c>
      <c r="H17" s="74">
        <v>214.20749584999999</v>
      </c>
      <c r="I17" s="74">
        <v>342.13481060000004</v>
      </c>
      <c r="J17" s="74">
        <v>129.35178999999999</v>
      </c>
      <c r="K17" s="74">
        <v>57.400680000000001</v>
      </c>
      <c r="L17" s="74" t="s">
        <v>15</v>
      </c>
      <c r="M17" s="74" t="s">
        <v>15</v>
      </c>
      <c r="N17" s="74">
        <v>62.034179999999999</v>
      </c>
      <c r="O17" s="74">
        <f t="shared" ref="O17:O20" si="8">SUM(P17:AA17)</f>
        <v>450.24325464999993</v>
      </c>
      <c r="P17" s="74">
        <v>16.84704</v>
      </c>
      <c r="Q17" s="74" t="s">
        <v>15</v>
      </c>
      <c r="R17" s="74" t="s">
        <v>15</v>
      </c>
      <c r="S17" s="74">
        <v>168.40218249999998</v>
      </c>
      <c r="T17" s="74">
        <v>126.93433</v>
      </c>
      <c r="U17" s="74">
        <v>11.694033000000001</v>
      </c>
      <c r="V17" s="74">
        <v>39.012453499999999</v>
      </c>
      <c r="W17" s="74">
        <v>22.849416849999997</v>
      </c>
      <c r="X17" s="74">
        <v>48.400768800000002</v>
      </c>
      <c r="Y17" s="74" t="s">
        <v>15</v>
      </c>
      <c r="Z17" s="74">
        <v>16.10303</v>
      </c>
      <c r="AA17" s="74" t="s">
        <v>15</v>
      </c>
      <c r="AB17" s="74">
        <f t="shared" ref="AB17:AB20" si="9">SUM(AC17:AN17)</f>
        <v>422.50748100000004</v>
      </c>
      <c r="AC17" s="74">
        <v>11.598224999999999</v>
      </c>
      <c r="AD17" s="74" t="s">
        <v>15</v>
      </c>
      <c r="AE17" s="74">
        <v>9.5978600000000007</v>
      </c>
      <c r="AF17" s="74">
        <v>28.776320000000002</v>
      </c>
      <c r="AG17" s="74">
        <v>8.5</v>
      </c>
      <c r="AH17" s="74" t="s">
        <v>15</v>
      </c>
      <c r="AI17" s="74">
        <v>53.085961999999995</v>
      </c>
      <c r="AJ17" s="74">
        <v>213.56029400000003</v>
      </c>
      <c r="AK17" s="74">
        <v>72.268500000000003</v>
      </c>
      <c r="AL17" s="74" t="s">
        <v>15</v>
      </c>
      <c r="AM17" s="74">
        <v>25.120319999999996</v>
      </c>
      <c r="AN17" s="74" t="s">
        <v>15</v>
      </c>
      <c r="AO17" s="74">
        <f t="shared" ref="AO17:AO20" si="10">SUM(AP17:BA17)</f>
        <v>213.61849599999996</v>
      </c>
      <c r="AP17" s="74" t="s">
        <v>15</v>
      </c>
      <c r="AQ17" s="74">
        <v>43.63626</v>
      </c>
      <c r="AR17" s="74" t="s">
        <v>15</v>
      </c>
      <c r="AS17" s="74" t="s">
        <v>15</v>
      </c>
      <c r="AT17" s="74" t="s">
        <v>15</v>
      </c>
      <c r="AU17" s="74">
        <v>97.825913999999997</v>
      </c>
      <c r="AV17" s="74">
        <v>54.211822499999997</v>
      </c>
      <c r="AW17" s="74" t="s">
        <v>15</v>
      </c>
      <c r="AX17" s="74">
        <v>15.0138725</v>
      </c>
      <c r="AY17" s="74">
        <v>2.9306269999999999</v>
      </c>
      <c r="AZ17" s="74" t="s">
        <v>15</v>
      </c>
      <c r="BA17" s="74" t="s">
        <v>15</v>
      </c>
      <c r="BB17" s="74">
        <f t="shared" ref="BB17:BB20" si="11">SUM(BC17:BN17)</f>
        <v>65.542249000000012</v>
      </c>
      <c r="BC17" s="74" t="s">
        <v>15</v>
      </c>
      <c r="BD17" s="74" t="s">
        <v>15</v>
      </c>
      <c r="BE17" s="74">
        <v>25.187449000000001</v>
      </c>
      <c r="BF17" s="74" t="s">
        <v>15</v>
      </c>
      <c r="BG17" s="74">
        <v>6.16127</v>
      </c>
      <c r="BH17" s="74">
        <v>34.19353000000001</v>
      </c>
      <c r="BI17" s="74" t="s">
        <v>15</v>
      </c>
      <c r="BJ17" s="74" t="s">
        <v>15</v>
      </c>
      <c r="BK17" s="74" t="s">
        <v>15</v>
      </c>
      <c r="BL17" s="74" t="s">
        <v>15</v>
      </c>
      <c r="BM17" s="74" t="s">
        <v>15</v>
      </c>
      <c r="BN17" s="74" t="s">
        <v>15</v>
      </c>
      <c r="BO17" s="74">
        <f t="shared" ref="BO17:BO20" si="12">SUM(BP17:CA17)</f>
        <v>337.69852000000003</v>
      </c>
      <c r="BP17" s="74" t="s">
        <v>15</v>
      </c>
      <c r="BQ17" s="74" t="s">
        <v>15</v>
      </c>
      <c r="BR17" s="74" t="s">
        <v>15</v>
      </c>
      <c r="BS17" s="74">
        <v>20.52815</v>
      </c>
      <c r="BT17" s="74">
        <v>126.48818</v>
      </c>
      <c r="BU17" s="74">
        <v>56.587969999999999</v>
      </c>
      <c r="BV17" s="74">
        <v>35.947119999999998</v>
      </c>
      <c r="BW17" s="74">
        <v>39.671999999999997</v>
      </c>
      <c r="BX17" s="74" t="s">
        <v>15</v>
      </c>
      <c r="BY17" s="74">
        <v>19.582000000000001</v>
      </c>
      <c r="BZ17" s="74">
        <v>19.541799999999999</v>
      </c>
      <c r="CA17" s="74">
        <v>19.351299999999998</v>
      </c>
      <c r="CB17" s="74">
        <f t="shared" ref="CB17:CB20" si="13">SUM(CC17:CN17)</f>
        <v>1761.0639999999999</v>
      </c>
      <c r="CC17" s="74">
        <v>69.305999999999997</v>
      </c>
      <c r="CD17" s="74">
        <v>88.974999999999994</v>
      </c>
      <c r="CE17" s="74" t="s">
        <v>15</v>
      </c>
      <c r="CF17" s="74">
        <v>87.515000000000001</v>
      </c>
      <c r="CG17" s="74" t="s">
        <v>15</v>
      </c>
      <c r="CH17" s="74">
        <v>56.924999999999997</v>
      </c>
      <c r="CI17" s="74">
        <v>94.88</v>
      </c>
      <c r="CJ17" s="74">
        <v>37.799999999999997</v>
      </c>
      <c r="CK17" s="74">
        <v>113.52</v>
      </c>
      <c r="CL17" s="74">
        <v>158.78</v>
      </c>
      <c r="CM17" s="74">
        <v>400.07</v>
      </c>
      <c r="CN17" s="74">
        <v>653.29300000000001</v>
      </c>
    </row>
    <row r="18" spans="1:95" s="131" customFormat="1" ht="12.75" customHeight="1">
      <c r="A18" s="313" t="s">
        <v>3118</v>
      </c>
      <c r="B18" s="74">
        <f t="shared" si="7"/>
        <v>1860.7654023500002</v>
      </c>
      <c r="C18" s="74">
        <v>97.003720000000001</v>
      </c>
      <c r="D18" s="74">
        <v>24.54495</v>
      </c>
      <c r="E18" s="74">
        <v>247.42484999999999</v>
      </c>
      <c r="F18" s="74">
        <v>310.27523889999998</v>
      </c>
      <c r="G18" s="74">
        <v>376.38768700000003</v>
      </c>
      <c r="H18" s="74">
        <v>214.20749584999999</v>
      </c>
      <c r="I18" s="74">
        <v>342.13481060000004</v>
      </c>
      <c r="J18" s="74">
        <v>129.35178999999999</v>
      </c>
      <c r="K18" s="74">
        <v>57.400680000000001</v>
      </c>
      <c r="L18" s="74" t="s">
        <v>15</v>
      </c>
      <c r="M18" s="74" t="s">
        <v>15</v>
      </c>
      <c r="N18" s="74">
        <v>62.034179999999999</v>
      </c>
      <c r="O18" s="74">
        <f t="shared" si="8"/>
        <v>450.24325464999993</v>
      </c>
      <c r="P18" s="74">
        <v>16.84704</v>
      </c>
      <c r="Q18" s="74" t="s">
        <v>15</v>
      </c>
      <c r="R18" s="74" t="s">
        <v>15</v>
      </c>
      <c r="S18" s="74">
        <v>168.40218249999998</v>
      </c>
      <c r="T18" s="74">
        <v>126.93433</v>
      </c>
      <c r="U18" s="74">
        <v>11.694033000000001</v>
      </c>
      <c r="V18" s="74">
        <v>39.012453499999999</v>
      </c>
      <c r="W18" s="74">
        <v>22.849416849999997</v>
      </c>
      <c r="X18" s="74">
        <v>48.400768800000002</v>
      </c>
      <c r="Y18" s="74" t="s">
        <v>15</v>
      </c>
      <c r="Z18" s="74">
        <v>16.10303</v>
      </c>
      <c r="AA18" s="74" t="s">
        <v>15</v>
      </c>
      <c r="AB18" s="74">
        <f t="shared" si="9"/>
        <v>422.50748100000004</v>
      </c>
      <c r="AC18" s="74">
        <v>11.598224999999999</v>
      </c>
      <c r="AD18" s="74" t="s">
        <v>15</v>
      </c>
      <c r="AE18" s="74">
        <v>9.5978600000000007</v>
      </c>
      <c r="AF18" s="74">
        <v>28.776320000000002</v>
      </c>
      <c r="AG18" s="74">
        <v>8.5</v>
      </c>
      <c r="AH18" s="74" t="s">
        <v>15</v>
      </c>
      <c r="AI18" s="74">
        <v>53.085961999999995</v>
      </c>
      <c r="AJ18" s="74">
        <v>213.56029400000003</v>
      </c>
      <c r="AK18" s="74">
        <v>72.268500000000003</v>
      </c>
      <c r="AL18" s="74" t="s">
        <v>15</v>
      </c>
      <c r="AM18" s="74">
        <v>25.120319999999996</v>
      </c>
      <c r="AN18" s="74" t="s">
        <v>15</v>
      </c>
      <c r="AO18" s="74">
        <f t="shared" si="10"/>
        <v>213.61849599999996</v>
      </c>
      <c r="AP18" s="74" t="s">
        <v>15</v>
      </c>
      <c r="AQ18" s="74">
        <v>43.63626</v>
      </c>
      <c r="AR18" s="74" t="s">
        <v>15</v>
      </c>
      <c r="AS18" s="74" t="s">
        <v>15</v>
      </c>
      <c r="AT18" s="74" t="s">
        <v>15</v>
      </c>
      <c r="AU18" s="74">
        <v>97.825913999999997</v>
      </c>
      <c r="AV18" s="74">
        <v>54.211822499999997</v>
      </c>
      <c r="AW18" s="74" t="s">
        <v>15</v>
      </c>
      <c r="AX18" s="74">
        <v>15.0138725</v>
      </c>
      <c r="AY18" s="74">
        <v>2.9306269999999999</v>
      </c>
      <c r="AZ18" s="74" t="s">
        <v>15</v>
      </c>
      <c r="BA18" s="74" t="s">
        <v>15</v>
      </c>
      <c r="BB18" s="74">
        <f t="shared" si="11"/>
        <v>65.542249000000012</v>
      </c>
      <c r="BC18" s="74" t="s">
        <v>15</v>
      </c>
      <c r="BD18" s="74" t="s">
        <v>15</v>
      </c>
      <c r="BE18" s="74">
        <v>25.187449000000001</v>
      </c>
      <c r="BF18" s="74" t="s">
        <v>15</v>
      </c>
      <c r="BG18" s="74">
        <v>6.16127</v>
      </c>
      <c r="BH18" s="74">
        <v>34.19353000000001</v>
      </c>
      <c r="BI18" s="74" t="s">
        <v>15</v>
      </c>
      <c r="BJ18" s="74" t="s">
        <v>15</v>
      </c>
      <c r="BK18" s="74" t="s">
        <v>15</v>
      </c>
      <c r="BL18" s="74" t="s">
        <v>15</v>
      </c>
      <c r="BM18" s="74" t="s">
        <v>15</v>
      </c>
      <c r="BN18" s="74" t="s">
        <v>15</v>
      </c>
      <c r="BO18" s="74" t="s">
        <v>15</v>
      </c>
      <c r="BP18" s="74" t="s">
        <v>15</v>
      </c>
      <c r="BQ18" s="74" t="s">
        <v>15</v>
      </c>
      <c r="BR18" s="74" t="s">
        <v>15</v>
      </c>
      <c r="BS18" s="74" t="s">
        <v>15</v>
      </c>
      <c r="BT18" s="74" t="s">
        <v>15</v>
      </c>
      <c r="BU18" s="74" t="s">
        <v>15</v>
      </c>
      <c r="BV18" s="74" t="s">
        <v>15</v>
      </c>
      <c r="BW18" s="74" t="s">
        <v>15</v>
      </c>
      <c r="BX18" s="74" t="s">
        <v>15</v>
      </c>
      <c r="BY18" s="74" t="s">
        <v>15</v>
      </c>
      <c r="BZ18" s="74" t="s">
        <v>15</v>
      </c>
      <c r="CA18" s="74" t="s">
        <v>15</v>
      </c>
      <c r="CB18" s="74" t="s">
        <v>15</v>
      </c>
      <c r="CC18" s="74" t="s">
        <v>15</v>
      </c>
      <c r="CD18" s="74" t="s">
        <v>15</v>
      </c>
      <c r="CE18" s="74" t="s">
        <v>15</v>
      </c>
      <c r="CF18" s="74" t="s">
        <v>15</v>
      </c>
      <c r="CG18" s="74" t="s">
        <v>15</v>
      </c>
      <c r="CH18" s="74" t="s">
        <v>15</v>
      </c>
      <c r="CI18" s="74" t="s">
        <v>15</v>
      </c>
      <c r="CJ18" s="74" t="s">
        <v>15</v>
      </c>
      <c r="CK18" s="74" t="s">
        <v>15</v>
      </c>
      <c r="CL18" s="74" t="s">
        <v>15</v>
      </c>
      <c r="CM18" s="74" t="s">
        <v>15</v>
      </c>
      <c r="CN18" s="74" t="s">
        <v>15</v>
      </c>
    </row>
    <row r="19" spans="1:95" s="131" customFormat="1" ht="12.75" customHeight="1">
      <c r="A19" s="313" t="s">
        <v>3119</v>
      </c>
      <c r="B19" s="74" t="s">
        <v>15</v>
      </c>
      <c r="C19" s="74" t="s">
        <v>15</v>
      </c>
      <c r="D19" s="74" t="s">
        <v>15</v>
      </c>
      <c r="E19" s="74" t="s">
        <v>15</v>
      </c>
      <c r="F19" s="74" t="s">
        <v>15</v>
      </c>
      <c r="G19" s="74" t="s">
        <v>15</v>
      </c>
      <c r="H19" s="74" t="s">
        <v>15</v>
      </c>
      <c r="I19" s="74" t="s">
        <v>15</v>
      </c>
      <c r="J19" s="74" t="s">
        <v>15</v>
      </c>
      <c r="K19" s="74" t="s">
        <v>15</v>
      </c>
      <c r="L19" s="74" t="s">
        <v>15</v>
      </c>
      <c r="M19" s="74" t="s">
        <v>15</v>
      </c>
      <c r="N19" s="74" t="s">
        <v>15</v>
      </c>
      <c r="O19" s="74" t="s">
        <v>15</v>
      </c>
      <c r="P19" s="74" t="s">
        <v>15</v>
      </c>
      <c r="Q19" s="74" t="s">
        <v>15</v>
      </c>
      <c r="R19" s="74" t="s">
        <v>15</v>
      </c>
      <c r="S19" s="74" t="s">
        <v>15</v>
      </c>
      <c r="T19" s="74" t="s">
        <v>15</v>
      </c>
      <c r="U19" s="74" t="s">
        <v>15</v>
      </c>
      <c r="V19" s="74" t="s">
        <v>15</v>
      </c>
      <c r="W19" s="74" t="s">
        <v>15</v>
      </c>
      <c r="X19" s="74" t="s">
        <v>15</v>
      </c>
      <c r="Y19" s="74" t="s">
        <v>15</v>
      </c>
      <c r="Z19" s="74" t="s">
        <v>15</v>
      </c>
      <c r="AA19" s="74" t="s">
        <v>15</v>
      </c>
      <c r="AB19" s="74" t="s">
        <v>15</v>
      </c>
      <c r="AC19" s="74" t="s">
        <v>15</v>
      </c>
      <c r="AD19" s="74" t="s">
        <v>15</v>
      </c>
      <c r="AE19" s="74" t="s">
        <v>15</v>
      </c>
      <c r="AF19" s="74" t="s">
        <v>15</v>
      </c>
      <c r="AG19" s="74" t="s">
        <v>15</v>
      </c>
      <c r="AH19" s="74" t="s">
        <v>15</v>
      </c>
      <c r="AI19" s="74" t="s">
        <v>15</v>
      </c>
      <c r="AJ19" s="74" t="s">
        <v>15</v>
      </c>
      <c r="AK19" s="74" t="s">
        <v>15</v>
      </c>
      <c r="AL19" s="74" t="s">
        <v>15</v>
      </c>
      <c r="AM19" s="74" t="s">
        <v>15</v>
      </c>
      <c r="AN19" s="74" t="s">
        <v>15</v>
      </c>
      <c r="AO19" s="74" t="s">
        <v>15</v>
      </c>
      <c r="AP19" s="74" t="s">
        <v>15</v>
      </c>
      <c r="AQ19" s="74" t="s">
        <v>15</v>
      </c>
      <c r="AR19" s="74" t="s">
        <v>15</v>
      </c>
      <c r="AS19" s="74" t="s">
        <v>15</v>
      </c>
      <c r="AT19" s="74" t="s">
        <v>15</v>
      </c>
      <c r="AU19" s="74" t="s">
        <v>15</v>
      </c>
      <c r="AV19" s="74" t="s">
        <v>15</v>
      </c>
      <c r="AW19" s="74" t="s">
        <v>15</v>
      </c>
      <c r="AX19" s="74" t="s">
        <v>15</v>
      </c>
      <c r="AY19" s="74" t="s">
        <v>15</v>
      </c>
      <c r="AZ19" s="74" t="s">
        <v>15</v>
      </c>
      <c r="BA19" s="74" t="s">
        <v>15</v>
      </c>
      <c r="BB19" s="74" t="s">
        <v>15</v>
      </c>
      <c r="BC19" s="74" t="s">
        <v>15</v>
      </c>
      <c r="BD19" s="74" t="s">
        <v>15</v>
      </c>
      <c r="BE19" s="74" t="s">
        <v>15</v>
      </c>
      <c r="BF19" s="74" t="s">
        <v>15</v>
      </c>
      <c r="BG19" s="74" t="s">
        <v>15</v>
      </c>
      <c r="BH19" s="74" t="s">
        <v>15</v>
      </c>
      <c r="BI19" s="74" t="s">
        <v>15</v>
      </c>
      <c r="BJ19" s="74" t="s">
        <v>15</v>
      </c>
      <c r="BK19" s="74" t="s">
        <v>15</v>
      </c>
      <c r="BL19" s="74" t="s">
        <v>15</v>
      </c>
      <c r="BM19" s="74" t="s">
        <v>15</v>
      </c>
      <c r="BN19" s="74" t="s">
        <v>15</v>
      </c>
      <c r="BO19" s="74">
        <f t="shared" si="12"/>
        <v>337.69852000000003</v>
      </c>
      <c r="BP19" s="74" t="s">
        <v>15</v>
      </c>
      <c r="BQ19" s="74" t="s">
        <v>15</v>
      </c>
      <c r="BR19" s="74" t="s">
        <v>15</v>
      </c>
      <c r="BS19" s="74">
        <v>20.52815</v>
      </c>
      <c r="BT19" s="74">
        <v>126.48818</v>
      </c>
      <c r="BU19" s="74">
        <v>56.587969999999999</v>
      </c>
      <c r="BV19" s="74">
        <v>35.947119999999998</v>
      </c>
      <c r="BW19" s="74">
        <v>39.671999999999997</v>
      </c>
      <c r="BX19" s="74" t="s">
        <v>15</v>
      </c>
      <c r="BY19" s="74">
        <v>19.582000000000001</v>
      </c>
      <c r="BZ19" s="74">
        <v>19.541799999999999</v>
      </c>
      <c r="CA19" s="74">
        <v>19.351299999999998</v>
      </c>
      <c r="CB19" s="74">
        <f t="shared" si="13"/>
        <v>1761.0639999999999</v>
      </c>
      <c r="CC19" s="74">
        <v>69.305999999999997</v>
      </c>
      <c r="CD19" s="74">
        <v>88.974999999999994</v>
      </c>
      <c r="CE19" s="74" t="s">
        <v>15</v>
      </c>
      <c r="CF19" s="74">
        <v>87.515000000000001</v>
      </c>
      <c r="CG19" s="74" t="s">
        <v>15</v>
      </c>
      <c r="CH19" s="74">
        <v>56.924999999999997</v>
      </c>
      <c r="CI19" s="74">
        <v>94.88</v>
      </c>
      <c r="CJ19" s="74">
        <v>37.799999999999997</v>
      </c>
      <c r="CK19" s="74">
        <v>113.52</v>
      </c>
      <c r="CL19" s="74">
        <v>158.78</v>
      </c>
      <c r="CM19" s="74">
        <v>400.07</v>
      </c>
      <c r="CN19" s="74">
        <v>653.29300000000001</v>
      </c>
    </row>
    <row r="20" spans="1:95" s="134" customFormat="1" ht="12.75" customHeight="1">
      <c r="A20" s="118" t="s">
        <v>3108</v>
      </c>
      <c r="B20" s="304">
        <f t="shared" si="7"/>
        <v>130</v>
      </c>
      <c r="C20" s="301">
        <v>5</v>
      </c>
      <c r="D20" s="301">
        <v>1</v>
      </c>
      <c r="E20" s="301">
        <v>7</v>
      </c>
      <c r="F20" s="301">
        <v>17</v>
      </c>
      <c r="G20" s="301">
        <v>15</v>
      </c>
      <c r="H20" s="301">
        <v>14</v>
      </c>
      <c r="I20" s="301">
        <v>24</v>
      </c>
      <c r="J20" s="301">
        <v>17</v>
      </c>
      <c r="K20" s="301">
        <v>8</v>
      </c>
      <c r="L20" s="301">
        <v>11</v>
      </c>
      <c r="M20" s="301">
        <v>3</v>
      </c>
      <c r="N20" s="301">
        <v>8</v>
      </c>
      <c r="O20" s="304">
        <f t="shared" si="8"/>
        <v>42</v>
      </c>
      <c r="P20" s="301">
        <v>2</v>
      </c>
      <c r="Q20" s="301">
        <v>2</v>
      </c>
      <c r="R20" s="301">
        <v>1</v>
      </c>
      <c r="S20" s="301">
        <v>7</v>
      </c>
      <c r="T20" s="301">
        <v>4</v>
      </c>
      <c r="U20" s="301">
        <v>2</v>
      </c>
      <c r="V20" s="301">
        <v>8</v>
      </c>
      <c r="W20" s="301">
        <v>7</v>
      </c>
      <c r="X20" s="301">
        <v>3</v>
      </c>
      <c r="Y20" s="301">
        <v>2</v>
      </c>
      <c r="Z20" s="301">
        <v>4</v>
      </c>
      <c r="AA20" s="301" t="s">
        <v>15</v>
      </c>
      <c r="AB20" s="304">
        <f t="shared" si="9"/>
        <v>55</v>
      </c>
      <c r="AC20" s="301">
        <v>1</v>
      </c>
      <c r="AD20" s="301">
        <v>2</v>
      </c>
      <c r="AE20" s="301">
        <v>6</v>
      </c>
      <c r="AF20" s="301">
        <v>8</v>
      </c>
      <c r="AG20" s="301">
        <v>3</v>
      </c>
      <c r="AH20" s="301">
        <v>5</v>
      </c>
      <c r="AI20" s="301">
        <v>6</v>
      </c>
      <c r="AJ20" s="301">
        <v>16</v>
      </c>
      <c r="AK20" s="301">
        <v>3</v>
      </c>
      <c r="AL20" s="301">
        <v>4</v>
      </c>
      <c r="AM20" s="301">
        <v>1</v>
      </c>
      <c r="AN20" s="301" t="s">
        <v>15</v>
      </c>
      <c r="AO20" s="304">
        <f t="shared" si="10"/>
        <v>17</v>
      </c>
      <c r="AP20" s="301" t="s">
        <v>15</v>
      </c>
      <c r="AQ20" s="301">
        <v>2</v>
      </c>
      <c r="AR20" s="301" t="s">
        <v>15</v>
      </c>
      <c r="AS20" s="301" t="s">
        <v>15</v>
      </c>
      <c r="AT20" s="301" t="s">
        <v>15</v>
      </c>
      <c r="AU20" s="301">
        <v>7</v>
      </c>
      <c r="AV20" s="301">
        <v>2</v>
      </c>
      <c r="AW20" s="301" t="s">
        <v>15</v>
      </c>
      <c r="AX20" s="301">
        <v>3</v>
      </c>
      <c r="AY20" s="301">
        <v>2</v>
      </c>
      <c r="AZ20" s="304">
        <v>1</v>
      </c>
      <c r="BA20" s="301" t="s">
        <v>15</v>
      </c>
      <c r="BB20" s="304">
        <f t="shared" si="11"/>
        <v>10</v>
      </c>
      <c r="BC20" s="301" t="s">
        <v>15</v>
      </c>
      <c r="BD20" s="301" t="s">
        <v>15</v>
      </c>
      <c r="BE20" s="301">
        <v>2</v>
      </c>
      <c r="BF20" s="301">
        <v>1</v>
      </c>
      <c r="BG20" s="301">
        <v>2</v>
      </c>
      <c r="BH20" s="301">
        <v>2</v>
      </c>
      <c r="BI20" s="301">
        <v>1</v>
      </c>
      <c r="BJ20" s="301">
        <v>1</v>
      </c>
      <c r="BK20" s="301" t="s">
        <v>15</v>
      </c>
      <c r="BL20" s="301">
        <v>1</v>
      </c>
      <c r="BM20" s="301" t="s">
        <v>15</v>
      </c>
      <c r="BN20" s="301" t="s">
        <v>15</v>
      </c>
      <c r="BO20" s="304">
        <f t="shared" si="12"/>
        <v>24</v>
      </c>
      <c r="BP20" s="301" t="s">
        <v>15</v>
      </c>
      <c r="BQ20" s="301" t="s">
        <v>15</v>
      </c>
      <c r="BR20" s="301" t="s">
        <v>15</v>
      </c>
      <c r="BS20" s="301">
        <v>4</v>
      </c>
      <c r="BT20" s="301">
        <v>4</v>
      </c>
      <c r="BU20" s="301">
        <v>3</v>
      </c>
      <c r="BV20" s="301">
        <v>2</v>
      </c>
      <c r="BW20" s="301">
        <v>2</v>
      </c>
      <c r="BX20" s="301" t="s">
        <v>15</v>
      </c>
      <c r="BY20" s="301">
        <v>1</v>
      </c>
      <c r="BZ20" s="301">
        <v>2</v>
      </c>
      <c r="CA20" s="301">
        <v>6</v>
      </c>
      <c r="CB20" s="304">
        <f t="shared" si="13"/>
        <v>33</v>
      </c>
      <c r="CC20" s="301">
        <v>2</v>
      </c>
      <c r="CD20" s="301">
        <v>3</v>
      </c>
      <c r="CE20" s="301" t="s">
        <v>15</v>
      </c>
      <c r="CF20" s="301">
        <v>3</v>
      </c>
      <c r="CG20" s="301" t="s">
        <v>15</v>
      </c>
      <c r="CH20" s="301">
        <v>1</v>
      </c>
      <c r="CI20" s="301">
        <v>3</v>
      </c>
      <c r="CJ20" s="301">
        <v>1</v>
      </c>
      <c r="CK20" s="301">
        <v>3</v>
      </c>
      <c r="CL20" s="301">
        <v>5</v>
      </c>
      <c r="CM20" s="301">
        <v>5</v>
      </c>
      <c r="CN20" s="301">
        <v>7</v>
      </c>
    </row>
    <row r="21" spans="1:95" s="131" customFormat="1" ht="5.0999999999999996" customHeight="1">
      <c r="A21" s="7"/>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316"/>
      <c r="BC21" s="17"/>
      <c r="BD21" s="17"/>
      <c r="BE21" s="17"/>
      <c r="BF21" s="17"/>
      <c r="BG21" s="17"/>
      <c r="BH21" s="17"/>
      <c r="BI21" s="17"/>
      <c r="BJ21" s="17"/>
      <c r="BK21" s="17"/>
      <c r="BL21" s="17"/>
      <c r="BM21" s="17"/>
      <c r="BN21" s="17"/>
      <c r="BO21" s="316"/>
      <c r="BP21" s="17"/>
      <c r="BQ21" s="17"/>
      <c r="BR21" s="17"/>
      <c r="BS21" s="17"/>
      <c r="BT21" s="17"/>
      <c r="BU21" s="17"/>
      <c r="BV21" s="17"/>
      <c r="BW21" s="17"/>
      <c r="BX21" s="17"/>
      <c r="BY21" s="17"/>
      <c r="BZ21" s="17"/>
      <c r="CA21" s="17"/>
      <c r="CB21" s="316"/>
      <c r="CC21" s="17"/>
      <c r="CD21" s="17"/>
      <c r="CE21" s="17"/>
      <c r="CF21" s="17"/>
      <c r="CG21" s="17"/>
      <c r="CH21" s="17"/>
      <c r="CI21" s="17"/>
      <c r="CJ21" s="17"/>
      <c r="CK21" s="17"/>
      <c r="CL21" s="17"/>
      <c r="CM21" s="17"/>
      <c r="CN21" s="17"/>
    </row>
    <row r="22" spans="1:95" s="131" customFormat="1" ht="12.75" customHeight="1">
      <c r="A22" s="292" t="s">
        <v>3121</v>
      </c>
      <c r="B22" s="314"/>
      <c r="C22" s="17"/>
      <c r="D22" s="17"/>
      <c r="E22" s="17"/>
      <c r="F22" s="17"/>
      <c r="G22" s="17"/>
      <c r="H22" s="17"/>
      <c r="I22" s="17"/>
      <c r="J22" s="17"/>
      <c r="K22" s="17"/>
      <c r="L22" s="17"/>
      <c r="M22" s="17"/>
      <c r="N22" s="17"/>
      <c r="O22" s="314"/>
      <c r="P22" s="17"/>
      <c r="Q22" s="17"/>
      <c r="R22" s="17"/>
      <c r="S22" s="17"/>
      <c r="T22" s="17"/>
      <c r="U22" s="17"/>
      <c r="V22" s="17"/>
      <c r="W22" s="17"/>
      <c r="X22" s="17"/>
      <c r="Y22" s="17"/>
      <c r="Z22" s="17"/>
      <c r="AA22" s="17"/>
      <c r="AB22" s="314"/>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Q22" s="134"/>
    </row>
    <row r="23" spans="1:95" s="131" customFormat="1" ht="12.75" customHeight="1">
      <c r="A23" s="119" t="s">
        <v>3116</v>
      </c>
      <c r="B23" s="74" t="s">
        <v>15</v>
      </c>
      <c r="C23" s="74" t="s">
        <v>15</v>
      </c>
      <c r="D23" s="74" t="s">
        <v>15</v>
      </c>
      <c r="E23" s="74" t="s">
        <v>15</v>
      </c>
      <c r="F23" s="74" t="s">
        <v>15</v>
      </c>
      <c r="G23" s="74" t="s">
        <v>15</v>
      </c>
      <c r="H23" s="74" t="s">
        <v>15</v>
      </c>
      <c r="I23" s="74" t="s">
        <v>15</v>
      </c>
      <c r="J23" s="74" t="s">
        <v>15</v>
      </c>
      <c r="K23" s="74" t="s">
        <v>15</v>
      </c>
      <c r="L23" s="74" t="s">
        <v>15</v>
      </c>
      <c r="M23" s="74" t="s">
        <v>15</v>
      </c>
      <c r="N23" s="74" t="s">
        <v>15</v>
      </c>
      <c r="O23" s="74" t="s">
        <v>15</v>
      </c>
      <c r="P23" s="74" t="s">
        <v>15</v>
      </c>
      <c r="Q23" s="74" t="s">
        <v>15</v>
      </c>
      <c r="R23" s="74" t="s">
        <v>15</v>
      </c>
      <c r="S23" s="74" t="s">
        <v>15</v>
      </c>
      <c r="T23" s="74" t="s">
        <v>15</v>
      </c>
      <c r="U23" s="74" t="s">
        <v>15</v>
      </c>
      <c r="V23" s="74" t="s">
        <v>15</v>
      </c>
      <c r="W23" s="74" t="s">
        <v>15</v>
      </c>
      <c r="X23" s="74" t="s">
        <v>15</v>
      </c>
      <c r="Y23" s="74" t="s">
        <v>15</v>
      </c>
      <c r="Z23" s="74" t="s">
        <v>15</v>
      </c>
      <c r="AA23" s="74" t="s">
        <v>15</v>
      </c>
      <c r="AB23" s="74">
        <f>SUM(AC23:AN23)</f>
        <v>128.66614387646442</v>
      </c>
      <c r="AC23" s="74" t="s">
        <v>15</v>
      </c>
      <c r="AD23" s="74" t="s">
        <v>15</v>
      </c>
      <c r="AE23" s="74" t="s">
        <v>15</v>
      </c>
      <c r="AF23" s="74" t="s">
        <v>15</v>
      </c>
      <c r="AG23" s="74" t="s">
        <v>15</v>
      </c>
      <c r="AH23" s="74">
        <v>113.86499999999998</v>
      </c>
      <c r="AI23" s="74">
        <v>14.801143876464449</v>
      </c>
      <c r="AJ23" s="74" t="s">
        <v>15</v>
      </c>
      <c r="AK23" s="74" t="s">
        <v>15</v>
      </c>
      <c r="AL23" s="74" t="s">
        <v>15</v>
      </c>
      <c r="AM23" s="74" t="s">
        <v>15</v>
      </c>
      <c r="AN23" s="74" t="s">
        <v>15</v>
      </c>
      <c r="AO23" s="74" t="s">
        <v>15</v>
      </c>
      <c r="AP23" s="74" t="s">
        <v>15</v>
      </c>
      <c r="AQ23" s="74" t="s">
        <v>15</v>
      </c>
      <c r="AR23" s="74" t="s">
        <v>15</v>
      </c>
      <c r="AS23" s="74" t="s">
        <v>15</v>
      </c>
      <c r="AT23" s="74" t="s">
        <v>15</v>
      </c>
      <c r="AU23" s="74" t="s">
        <v>15</v>
      </c>
      <c r="AV23" s="74" t="s">
        <v>15</v>
      </c>
      <c r="AW23" s="74" t="s">
        <v>15</v>
      </c>
      <c r="AX23" s="74" t="s">
        <v>15</v>
      </c>
      <c r="AY23" s="74" t="s">
        <v>15</v>
      </c>
      <c r="AZ23" s="74" t="s">
        <v>15</v>
      </c>
      <c r="BA23" s="74" t="s">
        <v>15</v>
      </c>
      <c r="BB23" s="74">
        <f>SUM(BC23:BN23)</f>
        <v>13.416778999999998</v>
      </c>
      <c r="BC23" s="74" t="s">
        <v>15</v>
      </c>
      <c r="BD23" s="74" t="s">
        <v>15</v>
      </c>
      <c r="BE23" s="74" t="s">
        <v>15</v>
      </c>
      <c r="BF23" s="74" t="s">
        <v>15</v>
      </c>
      <c r="BG23" s="74" t="s">
        <v>15</v>
      </c>
      <c r="BH23" s="74" t="s">
        <v>15</v>
      </c>
      <c r="BI23" s="74">
        <v>6.144944999999999</v>
      </c>
      <c r="BJ23" s="74" t="s">
        <v>15</v>
      </c>
      <c r="BK23" s="74" t="s">
        <v>15</v>
      </c>
      <c r="BL23" s="74">
        <v>7.2718340000000001</v>
      </c>
      <c r="BM23" s="74" t="s">
        <v>15</v>
      </c>
      <c r="BN23" s="74" t="s">
        <v>15</v>
      </c>
      <c r="BO23" s="74">
        <f>SUM(BP23:CA23)</f>
        <v>268.02003677533702</v>
      </c>
      <c r="BP23" s="74">
        <v>26.312240000000003</v>
      </c>
      <c r="BQ23" s="74">
        <v>45.889668</v>
      </c>
      <c r="BR23" s="74" t="s">
        <v>15</v>
      </c>
      <c r="BS23" s="74" t="s">
        <v>15</v>
      </c>
      <c r="BT23" s="74" t="s">
        <v>15</v>
      </c>
      <c r="BU23" s="74" t="s">
        <v>15</v>
      </c>
      <c r="BV23" s="74">
        <v>15.358959</v>
      </c>
      <c r="BW23" s="74">
        <v>79.957415640799994</v>
      </c>
      <c r="BX23" s="74">
        <v>14.933362949999999</v>
      </c>
      <c r="BY23" s="74">
        <v>31.768034728164999</v>
      </c>
      <c r="BZ23" s="74">
        <v>36.830934362172002</v>
      </c>
      <c r="CA23" s="74">
        <v>16.969422094199999</v>
      </c>
      <c r="CB23" s="74">
        <f>SUM(CC23:CN23)</f>
        <v>7532.3206167198559</v>
      </c>
      <c r="CC23" s="74">
        <v>325.02969964159701</v>
      </c>
      <c r="CD23" s="74">
        <v>428.11226705394557</v>
      </c>
      <c r="CE23" s="74">
        <v>587.52486379215213</v>
      </c>
      <c r="CF23" s="74">
        <v>472.02389995989597</v>
      </c>
      <c r="CG23" s="74">
        <v>540.78052384130092</v>
      </c>
      <c r="CH23" s="74">
        <v>530.4559410398939</v>
      </c>
      <c r="CI23" s="74">
        <v>715.47483111167003</v>
      </c>
      <c r="CJ23" s="74">
        <v>1646.6189677894624</v>
      </c>
      <c r="CK23" s="74">
        <v>500.21312300828811</v>
      </c>
      <c r="CL23" s="74">
        <v>610.93503122874677</v>
      </c>
      <c r="CM23" s="74">
        <v>797.51324958139787</v>
      </c>
      <c r="CN23" s="74">
        <v>377.63821867150511</v>
      </c>
    </row>
    <row r="24" spans="1:95" s="131" customFormat="1" ht="12.75" customHeight="1" thickBot="1">
      <c r="A24" s="317" t="s">
        <v>3108</v>
      </c>
      <c r="B24" s="307" t="s">
        <v>15</v>
      </c>
      <c r="C24" s="307" t="s">
        <v>15</v>
      </c>
      <c r="D24" s="307" t="s">
        <v>15</v>
      </c>
      <c r="E24" s="307" t="s">
        <v>15</v>
      </c>
      <c r="F24" s="307" t="s">
        <v>15</v>
      </c>
      <c r="G24" s="307" t="s">
        <v>15</v>
      </c>
      <c r="H24" s="307" t="s">
        <v>15</v>
      </c>
      <c r="I24" s="307" t="s">
        <v>15</v>
      </c>
      <c r="J24" s="307" t="s">
        <v>15</v>
      </c>
      <c r="K24" s="307" t="s">
        <v>15</v>
      </c>
      <c r="L24" s="307" t="s">
        <v>15</v>
      </c>
      <c r="M24" s="307" t="s">
        <v>15</v>
      </c>
      <c r="N24" s="307" t="s">
        <v>15</v>
      </c>
      <c r="O24" s="307" t="s">
        <v>15</v>
      </c>
      <c r="P24" s="307" t="s">
        <v>15</v>
      </c>
      <c r="Q24" s="307" t="s">
        <v>15</v>
      </c>
      <c r="R24" s="307" t="s">
        <v>15</v>
      </c>
      <c r="S24" s="307" t="s">
        <v>15</v>
      </c>
      <c r="T24" s="307" t="s">
        <v>15</v>
      </c>
      <c r="U24" s="307" t="s">
        <v>15</v>
      </c>
      <c r="V24" s="307" t="s">
        <v>15</v>
      </c>
      <c r="W24" s="307" t="s">
        <v>15</v>
      </c>
      <c r="X24" s="307" t="s">
        <v>15</v>
      </c>
      <c r="Y24" s="307" t="s">
        <v>15</v>
      </c>
      <c r="Z24" s="307" t="s">
        <v>15</v>
      </c>
      <c r="AA24" s="307" t="s">
        <v>15</v>
      </c>
      <c r="AB24" s="307">
        <f t="shared" ref="AB24" si="14">SUM(AC24:AN24)</f>
        <v>11</v>
      </c>
      <c r="AC24" s="307" t="s">
        <v>15</v>
      </c>
      <c r="AD24" s="307" t="s">
        <v>15</v>
      </c>
      <c r="AE24" s="307" t="s">
        <v>15</v>
      </c>
      <c r="AF24" s="307" t="s">
        <v>15</v>
      </c>
      <c r="AG24" s="307" t="s">
        <v>15</v>
      </c>
      <c r="AH24" s="307">
        <v>6</v>
      </c>
      <c r="AI24" s="307">
        <v>5</v>
      </c>
      <c r="AJ24" s="307" t="s">
        <v>15</v>
      </c>
      <c r="AK24" s="307" t="s">
        <v>15</v>
      </c>
      <c r="AL24" s="307" t="s">
        <v>15</v>
      </c>
      <c r="AM24" s="307" t="s">
        <v>15</v>
      </c>
      <c r="AN24" s="307" t="s">
        <v>15</v>
      </c>
      <c r="AO24" s="307" t="s">
        <v>15</v>
      </c>
      <c r="AP24" s="307" t="s">
        <v>15</v>
      </c>
      <c r="AQ24" s="307" t="s">
        <v>15</v>
      </c>
      <c r="AR24" s="307" t="s">
        <v>15</v>
      </c>
      <c r="AS24" s="307" t="s">
        <v>15</v>
      </c>
      <c r="AT24" s="307" t="s">
        <v>15</v>
      </c>
      <c r="AU24" s="307" t="s">
        <v>15</v>
      </c>
      <c r="AV24" s="307" t="s">
        <v>15</v>
      </c>
      <c r="AW24" s="307" t="s">
        <v>15</v>
      </c>
      <c r="AX24" s="307" t="s">
        <v>15</v>
      </c>
      <c r="AY24" s="307" t="s">
        <v>15</v>
      </c>
      <c r="AZ24" s="307" t="s">
        <v>15</v>
      </c>
      <c r="BA24" s="307" t="s">
        <v>15</v>
      </c>
      <c r="BB24" s="307">
        <f t="shared" ref="BB24" si="15">SUM(BC24:BN24)</f>
        <v>2</v>
      </c>
      <c r="BC24" s="307" t="s">
        <v>15</v>
      </c>
      <c r="BD24" s="307" t="s">
        <v>15</v>
      </c>
      <c r="BE24" s="307" t="s">
        <v>15</v>
      </c>
      <c r="BF24" s="307" t="s">
        <v>15</v>
      </c>
      <c r="BG24" s="307" t="s">
        <v>15</v>
      </c>
      <c r="BH24" s="307" t="s">
        <v>15</v>
      </c>
      <c r="BI24" s="307">
        <v>1</v>
      </c>
      <c r="BJ24" s="307" t="s">
        <v>15</v>
      </c>
      <c r="BK24" s="307" t="s">
        <v>15</v>
      </c>
      <c r="BL24" s="307">
        <v>1</v>
      </c>
      <c r="BM24" s="307" t="s">
        <v>15</v>
      </c>
      <c r="BN24" s="307" t="s">
        <v>15</v>
      </c>
      <c r="BO24" s="307">
        <f t="shared" ref="BO24" si="16">SUM(BP24:CA24)</f>
        <v>25</v>
      </c>
      <c r="BP24" s="307">
        <v>4</v>
      </c>
      <c r="BQ24" s="307">
        <v>2</v>
      </c>
      <c r="BR24" s="307" t="s">
        <v>15</v>
      </c>
      <c r="BS24" s="307" t="s">
        <v>15</v>
      </c>
      <c r="BT24" s="307" t="s">
        <v>15</v>
      </c>
      <c r="BU24" s="307" t="s">
        <v>15</v>
      </c>
      <c r="BV24" s="307">
        <v>1</v>
      </c>
      <c r="BW24" s="307">
        <v>7</v>
      </c>
      <c r="BX24" s="307">
        <v>1</v>
      </c>
      <c r="BY24" s="307">
        <v>4</v>
      </c>
      <c r="BZ24" s="307">
        <v>4</v>
      </c>
      <c r="CA24" s="307">
        <v>2</v>
      </c>
      <c r="CB24" s="307">
        <f t="shared" ref="CB24" si="17">SUM(CC24:CN24)</f>
        <v>333</v>
      </c>
      <c r="CC24" s="307">
        <v>20</v>
      </c>
      <c r="CD24" s="307">
        <v>14</v>
      </c>
      <c r="CE24" s="307">
        <v>19</v>
      </c>
      <c r="CF24" s="307">
        <v>18</v>
      </c>
      <c r="CG24" s="307">
        <v>26</v>
      </c>
      <c r="CH24" s="307">
        <v>30</v>
      </c>
      <c r="CI24" s="307">
        <v>29</v>
      </c>
      <c r="CJ24" s="307">
        <v>56</v>
      </c>
      <c r="CK24" s="307">
        <v>25</v>
      </c>
      <c r="CL24" s="307">
        <v>30</v>
      </c>
      <c r="CM24" s="307">
        <v>38</v>
      </c>
      <c r="CN24" s="307">
        <v>28</v>
      </c>
    </row>
  </sheetData>
  <mergeCells count="14">
    <mergeCell ref="BO5:BO6"/>
    <mergeCell ref="BP5:CA5"/>
    <mergeCell ref="CB5:CB6"/>
    <mergeCell ref="CC5:CN5"/>
    <mergeCell ref="AC5:AN5"/>
    <mergeCell ref="AO5:AO6"/>
    <mergeCell ref="AP5:BA5"/>
    <mergeCell ref="BB5:BB6"/>
    <mergeCell ref="BC5:BN5"/>
    <mergeCell ref="C5:N5"/>
    <mergeCell ref="O5:O6"/>
    <mergeCell ref="P5:AA5"/>
    <mergeCell ref="AB5:AB6"/>
    <mergeCell ref="B5:B6"/>
  </mergeCells>
  <hyperlinks>
    <hyperlink ref="A1" location="'Table of contents'!A1" display="return to the CONTENTS"/>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J40"/>
  <sheetViews>
    <sheetView zoomScale="80" zoomScaleNormal="80" workbookViewId="0">
      <pane xSplit="1" topLeftCell="B1" activePane="topRight" state="frozen"/>
      <selection pane="topRight"/>
    </sheetView>
  </sheetViews>
  <sheetFormatPr defaultRowHeight="15"/>
  <cols>
    <col min="1" max="1" width="60.140625" style="34" customWidth="1"/>
    <col min="2" max="16384" width="9.140625" style="34"/>
  </cols>
  <sheetData>
    <row r="1" spans="1:105" ht="15" customHeight="1">
      <c r="A1" s="691" t="s">
        <v>2688</v>
      </c>
    </row>
    <row r="2" spans="1:105" ht="5.0999999999999996" customHeight="1">
      <c r="A2" s="65"/>
    </row>
    <row r="3" spans="1:105" s="211" customFormat="1" ht="18.75" customHeight="1">
      <c r="A3" s="309" t="s">
        <v>3839</v>
      </c>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row>
    <row r="4" spans="1:105" s="131" customFormat="1" ht="5.0999999999999996" customHeight="1" thickBot="1">
      <c r="A4" s="135"/>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row>
    <row r="5" spans="1:105" s="131" customFormat="1" ht="17.100000000000001" customHeight="1">
      <c r="A5" s="757"/>
      <c r="B5" s="1091">
        <v>2000</v>
      </c>
      <c r="C5" s="1088">
        <v>2000</v>
      </c>
      <c r="D5" s="1089"/>
      <c r="E5" s="1089"/>
      <c r="F5" s="1089"/>
      <c r="G5" s="1089"/>
      <c r="H5" s="1089"/>
      <c r="I5" s="1089"/>
      <c r="J5" s="1089"/>
      <c r="K5" s="1089"/>
      <c r="L5" s="1089"/>
      <c r="M5" s="1089"/>
      <c r="N5" s="1090"/>
      <c r="O5" s="1091">
        <v>2001</v>
      </c>
      <c r="P5" s="1088">
        <v>2001</v>
      </c>
      <c r="Q5" s="1089"/>
      <c r="R5" s="1089"/>
      <c r="S5" s="1089"/>
      <c r="T5" s="1089"/>
      <c r="U5" s="1089"/>
      <c r="V5" s="1089"/>
      <c r="W5" s="1089"/>
      <c r="X5" s="1089"/>
      <c r="Y5" s="1089"/>
      <c r="Z5" s="1089"/>
      <c r="AA5" s="1090"/>
      <c r="AB5" s="1091">
        <v>2002</v>
      </c>
      <c r="AC5" s="1088">
        <v>2002</v>
      </c>
      <c r="AD5" s="1089"/>
      <c r="AE5" s="1089"/>
      <c r="AF5" s="1089"/>
      <c r="AG5" s="1089"/>
      <c r="AH5" s="1089"/>
      <c r="AI5" s="1089"/>
      <c r="AJ5" s="1089"/>
      <c r="AK5" s="1089"/>
      <c r="AL5" s="1089"/>
      <c r="AM5" s="1089"/>
      <c r="AN5" s="1090"/>
      <c r="AO5" s="1091">
        <v>2003</v>
      </c>
      <c r="AP5" s="1088">
        <v>2003</v>
      </c>
      <c r="AQ5" s="1089"/>
      <c r="AR5" s="1089"/>
      <c r="AS5" s="1089"/>
      <c r="AT5" s="1089"/>
      <c r="AU5" s="1089"/>
      <c r="AV5" s="1089"/>
      <c r="AW5" s="1089"/>
      <c r="AX5" s="1089"/>
      <c r="AY5" s="1089"/>
      <c r="AZ5" s="1089"/>
      <c r="BA5" s="1090"/>
      <c r="BB5" s="1091">
        <v>2004</v>
      </c>
      <c r="BC5" s="1088">
        <v>2004</v>
      </c>
      <c r="BD5" s="1089"/>
      <c r="BE5" s="1089"/>
      <c r="BF5" s="1089"/>
      <c r="BG5" s="1089"/>
      <c r="BH5" s="1089"/>
      <c r="BI5" s="1089"/>
      <c r="BJ5" s="1089"/>
      <c r="BK5" s="1089"/>
      <c r="BL5" s="1089"/>
      <c r="BM5" s="1089"/>
      <c r="BN5" s="1090"/>
      <c r="BO5" s="1091">
        <v>2005</v>
      </c>
      <c r="BP5" s="1088">
        <v>2005</v>
      </c>
      <c r="BQ5" s="1089"/>
      <c r="BR5" s="1089"/>
      <c r="BS5" s="1089"/>
      <c r="BT5" s="1089"/>
      <c r="BU5" s="1089"/>
      <c r="BV5" s="1089"/>
      <c r="BW5" s="1089"/>
      <c r="BX5" s="1089"/>
      <c r="BY5" s="1089"/>
      <c r="BZ5" s="1089"/>
      <c r="CA5" s="1090"/>
      <c r="CB5" s="1091">
        <v>2006</v>
      </c>
      <c r="CC5" s="1088">
        <v>2006</v>
      </c>
      <c r="CD5" s="1089"/>
      <c r="CE5" s="1089"/>
      <c r="CF5" s="1089"/>
      <c r="CG5" s="1089"/>
      <c r="CH5" s="1089"/>
      <c r="CI5" s="1089"/>
      <c r="CJ5" s="1089"/>
      <c r="CK5" s="1089"/>
      <c r="CL5" s="1089"/>
      <c r="CM5" s="1089"/>
      <c r="CN5" s="1090"/>
      <c r="CO5" s="1091">
        <v>2007</v>
      </c>
      <c r="CP5" s="1088">
        <v>2007</v>
      </c>
      <c r="CQ5" s="1089"/>
      <c r="CR5" s="1089"/>
      <c r="CS5" s="1089"/>
      <c r="CT5" s="1089"/>
      <c r="CU5" s="1089"/>
      <c r="CV5" s="1089"/>
      <c r="CW5" s="1089"/>
      <c r="CX5" s="1089"/>
      <c r="CY5" s="1089"/>
      <c r="CZ5" s="1089"/>
      <c r="DA5" s="1090"/>
    </row>
    <row r="6" spans="1:105" s="131" customFormat="1" ht="17.100000000000001" customHeight="1" thickBot="1">
      <c r="A6" s="738"/>
      <c r="B6" s="1092"/>
      <c r="C6" s="673" t="s">
        <v>2646</v>
      </c>
      <c r="D6" s="673" t="s">
        <v>2647</v>
      </c>
      <c r="E6" s="673" t="s">
        <v>2648</v>
      </c>
      <c r="F6" s="673" t="s">
        <v>2649</v>
      </c>
      <c r="G6" s="673" t="s">
        <v>2650</v>
      </c>
      <c r="H6" s="673" t="s">
        <v>2651</v>
      </c>
      <c r="I6" s="673" t="s">
        <v>2652</v>
      </c>
      <c r="J6" s="673" t="s">
        <v>2653</v>
      </c>
      <c r="K6" s="673" t="s">
        <v>2654</v>
      </c>
      <c r="L6" s="673" t="s">
        <v>2655</v>
      </c>
      <c r="M6" s="673" t="s">
        <v>2656</v>
      </c>
      <c r="N6" s="673" t="s">
        <v>2657</v>
      </c>
      <c r="O6" s="1092"/>
      <c r="P6" s="673" t="s">
        <v>2646</v>
      </c>
      <c r="Q6" s="673" t="s">
        <v>2647</v>
      </c>
      <c r="R6" s="673" t="s">
        <v>2648</v>
      </c>
      <c r="S6" s="673" t="s">
        <v>2649</v>
      </c>
      <c r="T6" s="673" t="s">
        <v>2650</v>
      </c>
      <c r="U6" s="673" t="s">
        <v>2651</v>
      </c>
      <c r="V6" s="673" t="s">
        <v>2652</v>
      </c>
      <c r="W6" s="673" t="s">
        <v>2653</v>
      </c>
      <c r="X6" s="673" t="s">
        <v>2654</v>
      </c>
      <c r="Y6" s="673" t="s">
        <v>2655</v>
      </c>
      <c r="Z6" s="673" t="s">
        <v>2656</v>
      </c>
      <c r="AA6" s="673" t="s">
        <v>2657</v>
      </c>
      <c r="AB6" s="1092"/>
      <c r="AC6" s="673" t="s">
        <v>2646</v>
      </c>
      <c r="AD6" s="673" t="s">
        <v>2647</v>
      </c>
      <c r="AE6" s="673" t="s">
        <v>2648</v>
      </c>
      <c r="AF6" s="673" t="s">
        <v>2649</v>
      </c>
      <c r="AG6" s="673" t="s">
        <v>2650</v>
      </c>
      <c r="AH6" s="673" t="s">
        <v>2651</v>
      </c>
      <c r="AI6" s="673" t="s">
        <v>2652</v>
      </c>
      <c r="AJ6" s="673" t="s">
        <v>2653</v>
      </c>
      <c r="AK6" s="673" t="s">
        <v>2654</v>
      </c>
      <c r="AL6" s="673" t="s">
        <v>2655</v>
      </c>
      <c r="AM6" s="673" t="s">
        <v>2656</v>
      </c>
      <c r="AN6" s="673" t="s">
        <v>2657</v>
      </c>
      <c r="AO6" s="1092"/>
      <c r="AP6" s="673" t="s">
        <v>2646</v>
      </c>
      <c r="AQ6" s="673" t="s">
        <v>2647</v>
      </c>
      <c r="AR6" s="673" t="s">
        <v>2648</v>
      </c>
      <c r="AS6" s="673" t="s">
        <v>2649</v>
      </c>
      <c r="AT6" s="673" t="s">
        <v>2650</v>
      </c>
      <c r="AU6" s="673" t="s">
        <v>2651</v>
      </c>
      <c r="AV6" s="673" t="s">
        <v>2652</v>
      </c>
      <c r="AW6" s="673" t="s">
        <v>2653</v>
      </c>
      <c r="AX6" s="673" t="s">
        <v>2654</v>
      </c>
      <c r="AY6" s="673" t="s">
        <v>2655</v>
      </c>
      <c r="AZ6" s="673" t="s">
        <v>2656</v>
      </c>
      <c r="BA6" s="673" t="s">
        <v>2657</v>
      </c>
      <c r="BB6" s="1092"/>
      <c r="BC6" s="673" t="s">
        <v>2646</v>
      </c>
      <c r="BD6" s="673" t="s">
        <v>2647</v>
      </c>
      <c r="BE6" s="673" t="s">
        <v>2648</v>
      </c>
      <c r="BF6" s="673" t="s">
        <v>2649</v>
      </c>
      <c r="BG6" s="673" t="s">
        <v>2650</v>
      </c>
      <c r="BH6" s="673" t="s">
        <v>2651</v>
      </c>
      <c r="BI6" s="673" t="s">
        <v>2652</v>
      </c>
      <c r="BJ6" s="673" t="s">
        <v>2653</v>
      </c>
      <c r="BK6" s="673" t="s">
        <v>2654</v>
      </c>
      <c r="BL6" s="673" t="s">
        <v>2655</v>
      </c>
      <c r="BM6" s="673" t="s">
        <v>2656</v>
      </c>
      <c r="BN6" s="673" t="s">
        <v>2657</v>
      </c>
      <c r="BO6" s="1092"/>
      <c r="BP6" s="673" t="s">
        <v>2646</v>
      </c>
      <c r="BQ6" s="673" t="s">
        <v>2647</v>
      </c>
      <c r="BR6" s="673" t="s">
        <v>2648</v>
      </c>
      <c r="BS6" s="673" t="s">
        <v>2649</v>
      </c>
      <c r="BT6" s="673" t="s">
        <v>2650</v>
      </c>
      <c r="BU6" s="673" t="s">
        <v>2651</v>
      </c>
      <c r="BV6" s="673" t="s">
        <v>2652</v>
      </c>
      <c r="BW6" s="673" t="s">
        <v>2653</v>
      </c>
      <c r="BX6" s="673" t="s">
        <v>2654</v>
      </c>
      <c r="BY6" s="673" t="s">
        <v>2655</v>
      </c>
      <c r="BZ6" s="673" t="s">
        <v>2656</v>
      </c>
      <c r="CA6" s="673" t="s">
        <v>2657</v>
      </c>
      <c r="CB6" s="1092"/>
      <c r="CC6" s="673" t="s">
        <v>2646</v>
      </c>
      <c r="CD6" s="673" t="s">
        <v>2647</v>
      </c>
      <c r="CE6" s="673" t="s">
        <v>2648</v>
      </c>
      <c r="CF6" s="673" t="s">
        <v>2649</v>
      </c>
      <c r="CG6" s="673" t="s">
        <v>2650</v>
      </c>
      <c r="CH6" s="673" t="s">
        <v>2651</v>
      </c>
      <c r="CI6" s="673" t="s">
        <v>2652</v>
      </c>
      <c r="CJ6" s="673" t="s">
        <v>2653</v>
      </c>
      <c r="CK6" s="673" t="s">
        <v>2654</v>
      </c>
      <c r="CL6" s="673" t="s">
        <v>2655</v>
      </c>
      <c r="CM6" s="673" t="s">
        <v>2656</v>
      </c>
      <c r="CN6" s="673" t="s">
        <v>2657</v>
      </c>
      <c r="CO6" s="1092"/>
      <c r="CP6" s="673" t="s">
        <v>2646</v>
      </c>
      <c r="CQ6" s="673" t="s">
        <v>2647</v>
      </c>
      <c r="CR6" s="673" t="s">
        <v>2648</v>
      </c>
      <c r="CS6" s="673" t="s">
        <v>2649</v>
      </c>
      <c r="CT6" s="673" t="s">
        <v>2650</v>
      </c>
      <c r="CU6" s="673" t="s">
        <v>2651</v>
      </c>
      <c r="CV6" s="673" t="s">
        <v>2652</v>
      </c>
      <c r="CW6" s="673" t="s">
        <v>2653</v>
      </c>
      <c r="CX6" s="673" t="s">
        <v>2654</v>
      </c>
      <c r="CY6" s="673" t="s">
        <v>2655</v>
      </c>
      <c r="CZ6" s="673" t="s">
        <v>2656</v>
      </c>
      <c r="DA6" s="673" t="s">
        <v>2657</v>
      </c>
    </row>
    <row r="7" spans="1:105" s="131" customFormat="1" ht="5.0999999999999996" customHeight="1">
      <c r="A7" s="1"/>
      <c r="B7" s="173"/>
      <c r="C7" s="3"/>
      <c r="D7" s="3"/>
      <c r="E7" s="3"/>
      <c r="F7" s="3"/>
      <c r="G7" s="3"/>
      <c r="H7" s="3"/>
      <c r="I7" s="3"/>
      <c r="J7" s="3"/>
      <c r="K7" s="3"/>
      <c r="L7" s="3"/>
      <c r="M7" s="3"/>
      <c r="N7" s="3"/>
      <c r="O7" s="173"/>
      <c r="P7" s="3"/>
      <c r="Q7" s="3"/>
      <c r="R7" s="3"/>
      <c r="S7" s="3"/>
      <c r="T7" s="3"/>
      <c r="U7" s="3"/>
      <c r="V7" s="3"/>
      <c r="W7" s="3"/>
      <c r="X7" s="3"/>
      <c r="Y7" s="3"/>
      <c r="Z7" s="3"/>
      <c r="AA7" s="3"/>
      <c r="AB7" s="173"/>
      <c r="AC7" s="3"/>
      <c r="AD7" s="3"/>
      <c r="AE7" s="3"/>
      <c r="AF7" s="3"/>
      <c r="AG7" s="3"/>
      <c r="AH7" s="3"/>
      <c r="AI7" s="3"/>
      <c r="AJ7" s="3"/>
      <c r="AK7" s="3"/>
      <c r="AL7" s="3"/>
      <c r="AM7" s="3"/>
      <c r="AN7" s="3"/>
      <c r="AO7" s="173"/>
      <c r="AP7" s="3"/>
      <c r="AQ7" s="3"/>
      <c r="AR7" s="3"/>
      <c r="AS7" s="3"/>
      <c r="AT7" s="3"/>
      <c r="AU7" s="3"/>
      <c r="AV7" s="3"/>
      <c r="AW7" s="3"/>
      <c r="AX7" s="3"/>
      <c r="AY7" s="3"/>
      <c r="AZ7" s="3"/>
      <c r="BA7" s="3"/>
      <c r="BB7" s="173"/>
      <c r="BC7" s="3"/>
      <c r="BD7" s="3"/>
      <c r="BE7" s="3"/>
      <c r="BF7" s="3"/>
      <c r="BG7" s="3"/>
      <c r="BH7" s="3"/>
      <c r="BI7" s="3"/>
      <c r="BJ7" s="3"/>
      <c r="BK7" s="3"/>
      <c r="BL7" s="3"/>
      <c r="BM7" s="3"/>
      <c r="BN7" s="3"/>
      <c r="BO7" s="173"/>
      <c r="BP7" s="3"/>
      <c r="BQ7" s="3"/>
      <c r="BR7" s="3"/>
      <c r="BS7" s="3"/>
      <c r="BT7" s="3"/>
      <c r="BU7" s="3"/>
      <c r="BV7" s="3"/>
      <c r="BW7" s="3"/>
      <c r="BX7" s="3"/>
      <c r="BY7" s="3"/>
      <c r="BZ7" s="3"/>
      <c r="CA7" s="3"/>
      <c r="CB7" s="173"/>
      <c r="CC7" s="3"/>
      <c r="CD7" s="3"/>
      <c r="CE7" s="3"/>
      <c r="CF7" s="3"/>
      <c r="CG7" s="3"/>
      <c r="CH7" s="3"/>
      <c r="CI7" s="3"/>
      <c r="CJ7" s="3"/>
      <c r="CK7" s="3"/>
      <c r="CL7" s="3"/>
      <c r="CM7" s="3"/>
      <c r="CN7" s="3"/>
      <c r="CO7" s="173"/>
      <c r="CP7" s="3"/>
      <c r="CQ7" s="3"/>
      <c r="CR7" s="3"/>
      <c r="CS7" s="3"/>
      <c r="CT7" s="3"/>
      <c r="CU7" s="3"/>
      <c r="CV7" s="3"/>
      <c r="CW7" s="3"/>
      <c r="CX7" s="3"/>
      <c r="CY7" s="3"/>
      <c r="CZ7" s="3"/>
      <c r="DA7" s="3"/>
    </row>
    <row r="8" spans="1:105" s="131" customFormat="1" ht="12.75">
      <c r="A8" s="956" t="s">
        <v>3122</v>
      </c>
      <c r="B8" s="173"/>
      <c r="C8" s="173"/>
      <c r="D8" s="72"/>
      <c r="E8" s="72"/>
      <c r="F8" s="72"/>
      <c r="G8" s="72"/>
      <c r="H8" s="72"/>
      <c r="I8" s="72"/>
      <c r="J8" s="7"/>
      <c r="K8" s="7"/>
      <c r="L8" s="7"/>
      <c r="M8" s="7"/>
      <c r="N8" s="7"/>
      <c r="O8" s="173"/>
      <c r="P8" s="173"/>
      <c r="Q8" s="72"/>
      <c r="R8" s="72"/>
      <c r="S8" s="72"/>
      <c r="T8" s="72"/>
      <c r="U8" s="72"/>
      <c r="V8" s="72"/>
      <c r="W8" s="7"/>
      <c r="X8" s="7"/>
      <c r="Y8" s="7"/>
      <c r="Z8" s="7"/>
      <c r="AA8" s="7"/>
      <c r="AB8" s="173"/>
      <c r="AC8" s="173"/>
      <c r="AD8" s="72"/>
      <c r="AE8" s="72"/>
      <c r="AF8" s="72"/>
      <c r="AG8" s="72"/>
      <c r="AH8" s="72"/>
      <c r="AI8" s="72"/>
      <c r="AJ8" s="7"/>
      <c r="AK8" s="7"/>
      <c r="AL8" s="7"/>
      <c r="AM8" s="7"/>
      <c r="AN8" s="7"/>
      <c r="AO8" s="173"/>
      <c r="AP8" s="173"/>
      <c r="AQ8" s="72"/>
      <c r="AR8" s="72"/>
      <c r="AS8" s="72"/>
      <c r="AT8" s="72"/>
      <c r="AU8" s="72"/>
      <c r="AV8" s="72"/>
      <c r="AW8" s="7"/>
      <c r="AX8" s="7"/>
      <c r="AY8" s="7"/>
      <c r="AZ8" s="7"/>
      <c r="BA8" s="7"/>
      <c r="BB8" s="173"/>
      <c r="BC8" s="173"/>
      <c r="BD8" s="72"/>
      <c r="BE8" s="72"/>
      <c r="BF8" s="72"/>
      <c r="BG8" s="72"/>
      <c r="BH8" s="72"/>
      <c r="BI8" s="72"/>
      <c r="BJ8" s="7"/>
      <c r="BK8" s="7"/>
      <c r="BL8" s="7"/>
      <c r="BM8" s="7"/>
      <c r="BN8" s="7"/>
      <c r="BO8" s="173"/>
      <c r="BP8" s="173"/>
      <c r="BQ8" s="72"/>
      <c r="BR8" s="72"/>
      <c r="BS8" s="72"/>
      <c r="BT8" s="72"/>
      <c r="BU8" s="72"/>
      <c r="BV8" s="72"/>
      <c r="BW8" s="7"/>
      <c r="BX8" s="7"/>
      <c r="BY8" s="7"/>
      <c r="BZ8" s="7"/>
      <c r="CA8" s="7"/>
      <c r="CB8" s="173"/>
      <c r="CC8" s="173"/>
      <c r="CD8" s="72"/>
      <c r="CE8" s="72"/>
      <c r="CF8" s="72"/>
      <c r="CG8" s="72"/>
      <c r="CH8" s="72"/>
      <c r="CI8" s="72"/>
      <c r="CJ8" s="7"/>
      <c r="CK8" s="7"/>
      <c r="CL8" s="7"/>
      <c r="CM8" s="7"/>
      <c r="CN8" s="7"/>
      <c r="CO8" s="173"/>
      <c r="CP8" s="173"/>
      <c r="CQ8" s="72"/>
      <c r="CR8" s="72"/>
      <c r="CS8" s="72"/>
      <c r="CT8" s="72"/>
      <c r="CU8" s="72"/>
      <c r="CV8" s="72"/>
      <c r="CW8" s="7"/>
      <c r="CX8" s="7"/>
      <c r="CY8" s="7"/>
      <c r="CZ8" s="7"/>
      <c r="DA8" s="7"/>
    </row>
    <row r="9" spans="1:105" s="131" customFormat="1" ht="12.75">
      <c r="A9" s="118" t="s">
        <v>3123</v>
      </c>
      <c r="B9" s="15">
        <f>SUM(C9:N9)</f>
        <v>449.85999999999996</v>
      </c>
      <c r="C9" s="15" t="s">
        <v>15</v>
      </c>
      <c r="D9" s="15" t="s">
        <v>15</v>
      </c>
      <c r="E9" s="15" t="s">
        <v>15</v>
      </c>
      <c r="F9" s="15" t="s">
        <v>15</v>
      </c>
      <c r="G9" s="15" t="s">
        <v>15</v>
      </c>
      <c r="H9" s="15">
        <v>60.3</v>
      </c>
      <c r="I9" s="15">
        <v>41.2</v>
      </c>
      <c r="J9" s="15">
        <v>42.900000000000006</v>
      </c>
      <c r="K9" s="15">
        <v>22.45</v>
      </c>
      <c r="L9" s="15">
        <v>128.57999999999998</v>
      </c>
      <c r="M9" s="15">
        <v>81.81</v>
      </c>
      <c r="N9" s="15">
        <v>72.62</v>
      </c>
      <c r="O9" s="15">
        <f>SUM(P9:AA9)</f>
        <v>521.18000000000006</v>
      </c>
      <c r="P9" s="15">
        <v>91.72</v>
      </c>
      <c r="Q9" s="15">
        <v>70.790000000000006</v>
      </c>
      <c r="R9" s="15">
        <v>63.53</v>
      </c>
      <c r="S9" s="15">
        <v>57.09</v>
      </c>
      <c r="T9" s="15">
        <v>57.75</v>
      </c>
      <c r="U9" s="15">
        <v>37.700000000000003</v>
      </c>
      <c r="V9" s="15">
        <v>22.23</v>
      </c>
      <c r="W9" s="15">
        <v>12.52</v>
      </c>
      <c r="X9" s="15">
        <v>10.74</v>
      </c>
      <c r="Y9" s="15">
        <v>21.35</v>
      </c>
      <c r="Z9" s="15">
        <v>42.44</v>
      </c>
      <c r="AA9" s="15">
        <v>33.32</v>
      </c>
      <c r="AB9" s="15">
        <f>SUM(AC9:AN9)</f>
        <v>290.75</v>
      </c>
      <c r="AC9" s="15">
        <v>32.04</v>
      </c>
      <c r="AD9" s="15">
        <v>53.03</v>
      </c>
      <c r="AE9" s="15">
        <v>62.03</v>
      </c>
      <c r="AF9" s="15">
        <v>18.25</v>
      </c>
      <c r="AG9" s="15">
        <v>16</v>
      </c>
      <c r="AH9" s="15">
        <v>6</v>
      </c>
      <c r="AI9" s="15" t="s">
        <v>15</v>
      </c>
      <c r="AJ9" s="15">
        <v>10</v>
      </c>
      <c r="AK9" s="15">
        <v>10</v>
      </c>
      <c r="AL9" s="15">
        <v>32</v>
      </c>
      <c r="AM9" s="15">
        <v>21</v>
      </c>
      <c r="AN9" s="15">
        <v>30.4</v>
      </c>
      <c r="AO9" s="15">
        <f>SUM(AP9:BA9)</f>
        <v>324.5</v>
      </c>
      <c r="AP9" s="15">
        <v>63.4</v>
      </c>
      <c r="AQ9" s="15">
        <v>26.1</v>
      </c>
      <c r="AR9" s="15">
        <v>12</v>
      </c>
      <c r="AS9" s="15">
        <v>8</v>
      </c>
      <c r="AT9" s="15" t="s">
        <v>15</v>
      </c>
      <c r="AU9" s="15">
        <v>8</v>
      </c>
      <c r="AV9" s="15" t="s">
        <v>15</v>
      </c>
      <c r="AW9" s="15" t="s">
        <v>15</v>
      </c>
      <c r="AX9" s="15" t="s">
        <v>15</v>
      </c>
      <c r="AY9" s="15">
        <v>12</v>
      </c>
      <c r="AZ9" s="15">
        <v>30</v>
      </c>
      <c r="BA9" s="15">
        <v>165</v>
      </c>
      <c r="BB9" s="15">
        <f>SUM(BC9:BN9)</f>
        <v>470.9</v>
      </c>
      <c r="BC9" s="15">
        <v>86.5</v>
      </c>
      <c r="BD9" s="15">
        <v>43</v>
      </c>
      <c r="BE9" s="15">
        <v>46.2</v>
      </c>
      <c r="BF9" s="15">
        <v>22</v>
      </c>
      <c r="BG9" s="15">
        <v>24</v>
      </c>
      <c r="BH9" s="15">
        <v>14</v>
      </c>
      <c r="BI9" s="15">
        <v>7</v>
      </c>
      <c r="BJ9" s="15">
        <v>9</v>
      </c>
      <c r="BK9" s="15">
        <v>58.2</v>
      </c>
      <c r="BL9" s="15">
        <v>46</v>
      </c>
      <c r="BM9" s="15">
        <v>73</v>
      </c>
      <c r="BN9" s="15">
        <v>42</v>
      </c>
      <c r="BO9" s="15">
        <f>SUM(BP9:CA9)</f>
        <v>468.1</v>
      </c>
      <c r="BP9" s="15">
        <v>50</v>
      </c>
      <c r="BQ9" s="15">
        <v>50</v>
      </c>
      <c r="BR9" s="15">
        <v>46</v>
      </c>
      <c r="BS9" s="15">
        <v>30</v>
      </c>
      <c r="BT9" s="15">
        <v>51</v>
      </c>
      <c r="BU9" s="15">
        <v>31</v>
      </c>
      <c r="BV9" s="15">
        <v>30</v>
      </c>
      <c r="BW9" s="15">
        <v>35</v>
      </c>
      <c r="BX9" s="15">
        <v>29</v>
      </c>
      <c r="BY9" s="15">
        <v>25.5</v>
      </c>
      <c r="BZ9" s="15">
        <v>26.5</v>
      </c>
      <c r="CA9" s="15">
        <v>64.099999999999994</v>
      </c>
      <c r="CB9" s="15">
        <f>SUM(CC9:CN9)</f>
        <v>633.29999999999995</v>
      </c>
      <c r="CC9" s="15">
        <v>69.5</v>
      </c>
      <c r="CD9" s="15">
        <v>54</v>
      </c>
      <c r="CE9" s="15">
        <v>19</v>
      </c>
      <c r="CF9" s="15">
        <v>33.700000000000003</v>
      </c>
      <c r="CG9" s="15">
        <v>42.5</v>
      </c>
      <c r="CH9" s="15">
        <v>24</v>
      </c>
      <c r="CI9" s="15">
        <v>12</v>
      </c>
      <c r="CJ9" s="15">
        <v>5</v>
      </c>
      <c r="CK9" s="15">
        <v>7</v>
      </c>
      <c r="CL9" s="15">
        <v>13.4</v>
      </c>
      <c r="CM9" s="15">
        <v>64.599999999999994</v>
      </c>
      <c r="CN9" s="15">
        <v>288.60000000000002</v>
      </c>
      <c r="CO9" s="15">
        <f>SUM(CP9:DA9)</f>
        <v>6876.55</v>
      </c>
      <c r="CP9" s="15">
        <v>171.5</v>
      </c>
      <c r="CQ9" s="15">
        <v>234.4</v>
      </c>
      <c r="CR9" s="15">
        <v>156</v>
      </c>
      <c r="CS9" s="15">
        <v>192</v>
      </c>
      <c r="CT9" s="15">
        <v>296.5</v>
      </c>
      <c r="CU9" s="15">
        <v>401</v>
      </c>
      <c r="CV9" s="15">
        <v>343.2</v>
      </c>
      <c r="CW9" s="15">
        <v>326.39999999999998</v>
      </c>
      <c r="CX9" s="15">
        <v>273.95</v>
      </c>
      <c r="CY9" s="15">
        <v>1225.6999999999998</v>
      </c>
      <c r="CZ9" s="15">
        <v>1251.7000000000003</v>
      </c>
      <c r="DA9" s="15">
        <v>2004.1999999999998</v>
      </c>
    </row>
    <row r="10" spans="1:105" s="131" customFormat="1" ht="12.75">
      <c r="A10" s="118" t="s">
        <v>3124</v>
      </c>
      <c r="B10" s="15">
        <f>SUM(C10:N10)</f>
        <v>152.38</v>
      </c>
      <c r="C10" s="15" t="s">
        <v>15</v>
      </c>
      <c r="D10" s="15" t="s">
        <v>15</v>
      </c>
      <c r="E10" s="15" t="s">
        <v>15</v>
      </c>
      <c r="F10" s="15" t="s">
        <v>15</v>
      </c>
      <c r="G10" s="15" t="s">
        <v>15</v>
      </c>
      <c r="H10" s="15">
        <v>8.5500000000000007</v>
      </c>
      <c r="I10" s="15">
        <v>10</v>
      </c>
      <c r="J10" s="15">
        <v>22.5</v>
      </c>
      <c r="K10" s="15">
        <v>10.5</v>
      </c>
      <c r="L10" s="15">
        <v>34.299999999999997</v>
      </c>
      <c r="M10" s="15">
        <v>36.299999999999997</v>
      </c>
      <c r="N10" s="15">
        <v>30.229999999999997</v>
      </c>
      <c r="O10" s="15">
        <f>SUM(P10:AA10)</f>
        <v>208.65</v>
      </c>
      <c r="P10" s="15">
        <v>35.01</v>
      </c>
      <c r="Q10" s="15">
        <v>23</v>
      </c>
      <c r="R10" s="15">
        <v>23</v>
      </c>
      <c r="S10" s="15">
        <v>23</v>
      </c>
      <c r="T10" s="15">
        <v>22</v>
      </c>
      <c r="U10" s="15">
        <v>17</v>
      </c>
      <c r="V10" s="15">
        <v>11.5</v>
      </c>
      <c r="W10" s="15">
        <v>6.02</v>
      </c>
      <c r="X10" s="15">
        <v>6.62</v>
      </c>
      <c r="Y10" s="15">
        <v>9.5</v>
      </c>
      <c r="Z10" s="15">
        <v>16</v>
      </c>
      <c r="AA10" s="15">
        <v>16</v>
      </c>
      <c r="AB10" s="15">
        <f>SUM(AC10:AN10)</f>
        <v>112</v>
      </c>
      <c r="AC10" s="15">
        <v>18</v>
      </c>
      <c r="AD10" s="15">
        <v>16</v>
      </c>
      <c r="AE10" s="15">
        <v>16</v>
      </c>
      <c r="AF10" s="15">
        <v>8</v>
      </c>
      <c r="AG10" s="15">
        <v>8</v>
      </c>
      <c r="AH10" s="15">
        <v>6</v>
      </c>
      <c r="AI10" s="15" t="s">
        <v>15</v>
      </c>
      <c r="AJ10" s="15">
        <v>4</v>
      </c>
      <c r="AK10" s="15">
        <v>4</v>
      </c>
      <c r="AL10" s="15">
        <v>12</v>
      </c>
      <c r="AM10" s="15">
        <v>8</v>
      </c>
      <c r="AN10" s="15">
        <v>12</v>
      </c>
      <c r="AO10" s="15">
        <f>SUM(AP10:BA10)</f>
        <v>120</v>
      </c>
      <c r="AP10" s="15">
        <v>16</v>
      </c>
      <c r="AQ10" s="15" t="s">
        <v>15</v>
      </c>
      <c r="AR10" s="15" t="s">
        <v>15</v>
      </c>
      <c r="AS10" s="15" t="s">
        <v>15</v>
      </c>
      <c r="AT10" s="15" t="s">
        <v>15</v>
      </c>
      <c r="AU10" s="15" t="s">
        <v>15</v>
      </c>
      <c r="AV10" s="15" t="s">
        <v>15</v>
      </c>
      <c r="AW10" s="15" t="s">
        <v>15</v>
      </c>
      <c r="AX10" s="15" t="s">
        <v>15</v>
      </c>
      <c r="AY10" s="15" t="s">
        <v>15</v>
      </c>
      <c r="AZ10" s="15">
        <v>4</v>
      </c>
      <c r="BA10" s="15">
        <v>100</v>
      </c>
      <c r="BB10" s="15">
        <f>SUM(BC10:BN10)</f>
        <v>163.5</v>
      </c>
      <c r="BC10" s="15">
        <v>55</v>
      </c>
      <c r="BD10" s="15" t="s">
        <v>15</v>
      </c>
      <c r="BE10" s="15">
        <v>22.5</v>
      </c>
      <c r="BF10" s="15" t="s">
        <v>15</v>
      </c>
      <c r="BG10" s="15">
        <v>4</v>
      </c>
      <c r="BH10" s="15">
        <v>6</v>
      </c>
      <c r="BI10" s="15">
        <v>4</v>
      </c>
      <c r="BJ10" s="15">
        <v>4</v>
      </c>
      <c r="BK10" s="15">
        <v>20</v>
      </c>
      <c r="BL10" s="15">
        <v>16</v>
      </c>
      <c r="BM10" s="15">
        <v>20</v>
      </c>
      <c r="BN10" s="15">
        <v>12</v>
      </c>
      <c r="BO10" s="15">
        <f>SUM(BP10:CA10)</f>
        <v>146.5</v>
      </c>
      <c r="BP10" s="15">
        <v>12</v>
      </c>
      <c r="BQ10" s="15">
        <v>16</v>
      </c>
      <c r="BR10" s="15">
        <v>12</v>
      </c>
      <c r="BS10" s="15">
        <v>8</v>
      </c>
      <c r="BT10" s="15">
        <v>16</v>
      </c>
      <c r="BU10" s="15">
        <v>8</v>
      </c>
      <c r="BV10" s="15">
        <v>4</v>
      </c>
      <c r="BW10" s="15">
        <v>8</v>
      </c>
      <c r="BX10" s="15">
        <v>12</v>
      </c>
      <c r="BY10" s="15">
        <v>16</v>
      </c>
      <c r="BZ10" s="15">
        <v>18.5</v>
      </c>
      <c r="CA10" s="15">
        <v>16</v>
      </c>
      <c r="CB10" s="15">
        <f>SUM(CC10:CN10)</f>
        <v>172</v>
      </c>
      <c r="CC10" s="15">
        <v>16</v>
      </c>
      <c r="CD10" s="15">
        <v>16</v>
      </c>
      <c r="CE10" s="15">
        <v>4</v>
      </c>
      <c r="CF10" s="15">
        <v>8</v>
      </c>
      <c r="CG10" s="15">
        <v>16</v>
      </c>
      <c r="CH10" s="15">
        <v>4</v>
      </c>
      <c r="CI10" s="15" t="s">
        <v>15</v>
      </c>
      <c r="CJ10" s="15" t="s">
        <v>15</v>
      </c>
      <c r="CK10" s="15" t="s">
        <v>15</v>
      </c>
      <c r="CL10" s="15" t="s">
        <v>15</v>
      </c>
      <c r="CM10" s="15">
        <v>12</v>
      </c>
      <c r="CN10" s="15">
        <v>96</v>
      </c>
      <c r="CO10" s="15">
        <f>SUM(CP10:DA10)</f>
        <v>3913.1500000000005</v>
      </c>
      <c r="CP10" s="15">
        <v>48</v>
      </c>
      <c r="CQ10" s="15">
        <v>32</v>
      </c>
      <c r="CR10" s="15">
        <v>71</v>
      </c>
      <c r="CS10" s="15">
        <v>62</v>
      </c>
      <c r="CT10" s="15">
        <v>32</v>
      </c>
      <c r="CU10" s="15">
        <v>128</v>
      </c>
      <c r="CV10" s="15">
        <v>172.5</v>
      </c>
      <c r="CW10" s="15">
        <v>209</v>
      </c>
      <c r="CX10" s="15">
        <v>243.85000000000002</v>
      </c>
      <c r="CY10" s="15">
        <v>803.7</v>
      </c>
      <c r="CZ10" s="15">
        <v>852</v>
      </c>
      <c r="DA10" s="15">
        <v>1259.1000000000001</v>
      </c>
    </row>
    <row r="11" spans="1:105" s="131" customFormat="1" ht="12.75">
      <c r="A11" s="118" t="s">
        <v>3125</v>
      </c>
      <c r="B11" s="15">
        <f>N11</f>
        <v>19.619999999999997</v>
      </c>
      <c r="C11" s="15" t="s">
        <v>15</v>
      </c>
      <c r="D11" s="15" t="s">
        <v>15</v>
      </c>
      <c r="E11" s="15" t="s">
        <v>15</v>
      </c>
      <c r="F11" s="15" t="s">
        <v>15</v>
      </c>
      <c r="G11" s="15" t="s">
        <v>15</v>
      </c>
      <c r="H11" s="15">
        <v>6.6</v>
      </c>
      <c r="I11" s="15">
        <v>7.3999999999999995</v>
      </c>
      <c r="J11" s="15">
        <v>13.3</v>
      </c>
      <c r="K11" s="15">
        <v>7.3</v>
      </c>
      <c r="L11" s="15">
        <v>16.8</v>
      </c>
      <c r="M11" s="15">
        <v>25.58</v>
      </c>
      <c r="N11" s="15">
        <v>19.619999999999997</v>
      </c>
      <c r="O11" s="15">
        <f>AA11</f>
        <v>16</v>
      </c>
      <c r="P11" s="15">
        <v>17.61</v>
      </c>
      <c r="Q11" s="15">
        <v>23</v>
      </c>
      <c r="R11" s="15">
        <v>23</v>
      </c>
      <c r="S11" s="15">
        <v>23</v>
      </c>
      <c r="T11" s="15">
        <v>17</v>
      </c>
      <c r="U11" s="15">
        <v>17</v>
      </c>
      <c r="V11" s="15">
        <v>10.5</v>
      </c>
      <c r="W11" s="15">
        <v>6.02</v>
      </c>
      <c r="X11" s="15">
        <v>6.62</v>
      </c>
      <c r="Y11" s="15">
        <v>9</v>
      </c>
      <c r="Z11" s="15">
        <v>16</v>
      </c>
      <c r="AA11" s="15">
        <v>16</v>
      </c>
      <c r="AB11" s="15">
        <f>AN11</f>
        <v>12</v>
      </c>
      <c r="AC11" s="15">
        <v>16</v>
      </c>
      <c r="AD11" s="15">
        <v>16</v>
      </c>
      <c r="AE11" s="15">
        <v>16</v>
      </c>
      <c r="AF11" s="15">
        <v>8</v>
      </c>
      <c r="AG11" s="15">
        <v>8</v>
      </c>
      <c r="AH11" s="15">
        <v>6</v>
      </c>
      <c r="AI11" s="15" t="s">
        <v>15</v>
      </c>
      <c r="AJ11" s="15">
        <v>4</v>
      </c>
      <c r="AK11" s="15">
        <v>4</v>
      </c>
      <c r="AL11" s="15">
        <v>12</v>
      </c>
      <c r="AM11" s="15">
        <v>8</v>
      </c>
      <c r="AN11" s="15">
        <v>12</v>
      </c>
      <c r="AO11" s="15">
        <f>BA11</f>
        <v>100</v>
      </c>
      <c r="AP11" s="15">
        <v>16</v>
      </c>
      <c r="AQ11" s="15" t="s">
        <v>15</v>
      </c>
      <c r="AR11" s="15" t="s">
        <v>15</v>
      </c>
      <c r="AS11" s="15" t="s">
        <v>15</v>
      </c>
      <c r="AT11" s="15" t="s">
        <v>15</v>
      </c>
      <c r="AU11" s="15" t="s">
        <v>15</v>
      </c>
      <c r="AV11" s="15" t="s">
        <v>15</v>
      </c>
      <c r="AW11" s="15" t="s">
        <v>15</v>
      </c>
      <c r="AX11" s="15" t="s">
        <v>15</v>
      </c>
      <c r="AY11" s="15" t="s">
        <v>15</v>
      </c>
      <c r="AZ11" s="15" t="s">
        <v>15</v>
      </c>
      <c r="BA11" s="15">
        <v>100</v>
      </c>
      <c r="BB11" s="15">
        <f>BN11</f>
        <v>12</v>
      </c>
      <c r="BC11" s="15">
        <v>55</v>
      </c>
      <c r="BD11" s="15" t="s">
        <v>15</v>
      </c>
      <c r="BE11" s="15">
        <v>2.5</v>
      </c>
      <c r="BF11" s="15" t="s">
        <v>15</v>
      </c>
      <c r="BG11" s="15">
        <v>4</v>
      </c>
      <c r="BH11" s="15">
        <v>6</v>
      </c>
      <c r="BI11" s="15">
        <v>4</v>
      </c>
      <c r="BJ11" s="15">
        <v>4</v>
      </c>
      <c r="BK11" s="15">
        <v>16</v>
      </c>
      <c r="BL11" s="15">
        <v>16</v>
      </c>
      <c r="BM11" s="15">
        <v>16</v>
      </c>
      <c r="BN11" s="15">
        <v>12</v>
      </c>
      <c r="BO11" s="15">
        <f>CA11</f>
        <v>16</v>
      </c>
      <c r="BP11" s="15">
        <v>12</v>
      </c>
      <c r="BQ11" s="15">
        <v>16</v>
      </c>
      <c r="BR11" s="15">
        <v>8</v>
      </c>
      <c r="BS11" s="15">
        <v>8</v>
      </c>
      <c r="BT11" s="15">
        <v>12</v>
      </c>
      <c r="BU11" s="15">
        <v>8</v>
      </c>
      <c r="BV11" s="15">
        <v>4</v>
      </c>
      <c r="BW11" s="15">
        <v>8</v>
      </c>
      <c r="BX11" s="15">
        <v>12</v>
      </c>
      <c r="BY11" s="15">
        <v>16</v>
      </c>
      <c r="BZ11" s="15">
        <v>14.5</v>
      </c>
      <c r="CA11" s="15">
        <v>16</v>
      </c>
      <c r="CB11" s="15">
        <f>CN11</f>
        <v>64</v>
      </c>
      <c r="CC11" s="15">
        <v>12</v>
      </c>
      <c r="CD11" s="15">
        <v>16</v>
      </c>
      <c r="CE11" s="15">
        <v>4</v>
      </c>
      <c r="CF11" s="15">
        <v>8</v>
      </c>
      <c r="CG11" s="15">
        <v>16</v>
      </c>
      <c r="CH11" s="15">
        <v>4</v>
      </c>
      <c r="CI11" s="15" t="s">
        <v>15</v>
      </c>
      <c r="CJ11" s="15" t="s">
        <v>15</v>
      </c>
      <c r="CK11" s="15" t="s">
        <v>15</v>
      </c>
      <c r="CL11" s="15" t="s">
        <v>15</v>
      </c>
      <c r="CM11" s="15">
        <v>12</v>
      </c>
      <c r="CN11" s="15">
        <v>64</v>
      </c>
      <c r="CO11" s="15">
        <f>DA11</f>
        <v>1433.3</v>
      </c>
      <c r="CP11" s="15">
        <v>32</v>
      </c>
      <c r="CQ11" s="15">
        <v>16</v>
      </c>
      <c r="CR11" s="15">
        <v>39</v>
      </c>
      <c r="CS11" s="15">
        <v>46</v>
      </c>
      <c r="CT11" s="15">
        <v>32</v>
      </c>
      <c r="CU11" s="15">
        <v>96</v>
      </c>
      <c r="CV11" s="15">
        <v>84.5</v>
      </c>
      <c r="CW11" s="15">
        <v>161</v>
      </c>
      <c r="CX11" s="15">
        <v>211.65</v>
      </c>
      <c r="CY11" s="15">
        <v>500</v>
      </c>
      <c r="CZ11" s="15">
        <v>656.9</v>
      </c>
      <c r="DA11" s="15">
        <v>1433.3</v>
      </c>
    </row>
    <row r="12" spans="1:105" s="131" customFormat="1" ht="12.75">
      <c r="A12" s="118" t="s">
        <v>3126</v>
      </c>
      <c r="B12" s="291">
        <f>AVERAGE(C12:N12)</f>
        <v>23.547717175465745</v>
      </c>
      <c r="C12" s="291" t="s">
        <v>15</v>
      </c>
      <c r="D12" s="291" t="s">
        <v>15</v>
      </c>
      <c r="E12" s="291" t="s">
        <v>15</v>
      </c>
      <c r="F12" s="291" t="s">
        <v>15</v>
      </c>
      <c r="G12" s="291" t="s">
        <v>15</v>
      </c>
      <c r="H12" s="291">
        <v>20.595172187455926</v>
      </c>
      <c r="I12" s="291">
        <v>7.0607192076008767</v>
      </c>
      <c r="J12" s="291">
        <v>7.2017641114287159</v>
      </c>
      <c r="K12" s="291">
        <v>38.390075068189219</v>
      </c>
      <c r="L12" s="291">
        <v>31.632109019026384</v>
      </c>
      <c r="M12" s="291">
        <v>27.149776281235724</v>
      </c>
      <c r="N12" s="291">
        <v>32.804404353323378</v>
      </c>
      <c r="O12" s="291">
        <f>AVERAGE(P12:AA12)</f>
        <v>11.053905295162691</v>
      </c>
      <c r="P12" s="291">
        <v>23.374122152269635</v>
      </c>
      <c r="Q12" s="291">
        <v>13.461496979786437</v>
      </c>
      <c r="R12" s="291">
        <v>7.6351209800547979</v>
      </c>
      <c r="S12" s="291">
        <v>10.949060791703399</v>
      </c>
      <c r="T12" s="291">
        <v>14.638875398631557</v>
      </c>
      <c r="U12" s="291">
        <v>7.5275319634181921</v>
      </c>
      <c r="V12" s="291">
        <v>10.563524063031354</v>
      </c>
      <c r="W12" s="291">
        <v>9.9141618993850855</v>
      </c>
      <c r="X12" s="291">
        <v>10.539123262990787</v>
      </c>
      <c r="Y12" s="291">
        <v>9.2436085745263714</v>
      </c>
      <c r="Z12" s="291">
        <v>8.1465332609579697</v>
      </c>
      <c r="AA12" s="291">
        <v>6.653704215196691</v>
      </c>
      <c r="AB12" s="291">
        <f>AVERAGE(AC12:AN12)</f>
        <v>6.9829453653238636</v>
      </c>
      <c r="AC12" s="291">
        <v>13.380075180488836</v>
      </c>
      <c r="AD12" s="291">
        <v>10.104282974589379</v>
      </c>
      <c r="AE12" s="291">
        <v>5.5672831971463772</v>
      </c>
      <c r="AF12" s="291">
        <v>5.5545909620634504</v>
      </c>
      <c r="AG12" s="291">
        <v>7.6868301778929782</v>
      </c>
      <c r="AH12" s="291">
        <v>5.9104749045920135</v>
      </c>
      <c r="AI12" s="291"/>
      <c r="AJ12" s="291">
        <v>6.3747756376530749</v>
      </c>
      <c r="AK12" s="291">
        <v>6.6368899224083577</v>
      </c>
      <c r="AL12" s="291">
        <v>5.9572188994459161</v>
      </c>
      <c r="AM12" s="291">
        <v>5.0753923033188624</v>
      </c>
      <c r="AN12" s="291">
        <v>4.5645848589632578</v>
      </c>
      <c r="AO12" s="291">
        <f>AVERAGE(AP12:BA12)</f>
        <v>4.6582079914930299</v>
      </c>
      <c r="AP12" s="291">
        <v>4.0065178473614127</v>
      </c>
      <c r="AQ12" s="15" t="s">
        <v>15</v>
      </c>
      <c r="AR12" s="15" t="s">
        <v>15</v>
      </c>
      <c r="AS12" s="15" t="s">
        <v>15</v>
      </c>
      <c r="AT12" s="15" t="s">
        <v>15</v>
      </c>
      <c r="AU12" s="15" t="s">
        <v>15</v>
      </c>
      <c r="AV12" s="15" t="s">
        <v>15</v>
      </c>
      <c r="AW12" s="15" t="s">
        <v>15</v>
      </c>
      <c r="AX12" s="15" t="s">
        <v>15</v>
      </c>
      <c r="AY12" s="15" t="s">
        <v>15</v>
      </c>
      <c r="AZ12" s="291">
        <v>6.0035715930488491</v>
      </c>
      <c r="BA12" s="291">
        <v>3.9645345340688287</v>
      </c>
      <c r="BB12" s="291">
        <f>AVERAGE(BC12:BN12)</f>
        <v>4.674706440531204</v>
      </c>
      <c r="BC12" s="291">
        <v>4.0744435661993093</v>
      </c>
      <c r="BD12" s="291"/>
      <c r="BE12" s="291">
        <v>4.4566537305559137</v>
      </c>
      <c r="BF12" s="291"/>
      <c r="BG12" s="291">
        <v>4.874554047781384</v>
      </c>
      <c r="BH12" s="291">
        <v>4.8590084525380455</v>
      </c>
      <c r="BI12" s="291">
        <v>4.8136692720991219</v>
      </c>
      <c r="BJ12" s="291">
        <v>4.8097832048617191</v>
      </c>
      <c r="BK12" s="291">
        <v>4.9460725129551433</v>
      </c>
      <c r="BL12" s="291">
        <v>5.2986515281363022</v>
      </c>
      <c r="BM12" s="291">
        <v>4.5484095693850568</v>
      </c>
      <c r="BN12" s="291">
        <v>4.0658185208000361</v>
      </c>
      <c r="BO12" s="291">
        <f>AVERAGE(BP12:CA12)</f>
        <v>4.3501771685776536</v>
      </c>
      <c r="BP12" s="291">
        <v>3.8</v>
      </c>
      <c r="BQ12" s="291">
        <v>3.3945579157288397</v>
      </c>
      <c r="BR12" s="291">
        <v>3.5058242522730234</v>
      </c>
      <c r="BS12" s="291">
        <v>3.9819373244070566</v>
      </c>
      <c r="BT12" s="291">
        <v>4.1171490847174317</v>
      </c>
      <c r="BU12" s="291">
        <v>4.1941372375514696</v>
      </c>
      <c r="BV12" s="291">
        <v>4.94969637129826</v>
      </c>
      <c r="BW12" s="291">
        <v>4.8719635105582277</v>
      </c>
      <c r="BX12" s="291">
        <v>4.8477813183270033</v>
      </c>
      <c r="BY12" s="291">
        <v>4.8625716307506233</v>
      </c>
      <c r="BZ12" s="291">
        <v>5.1405172893910018</v>
      </c>
      <c r="CA12" s="291">
        <v>4.5359900879289112</v>
      </c>
      <c r="CB12" s="291">
        <f>AVERAGE(CC12:CN12)</f>
        <v>3.8879110320838262</v>
      </c>
      <c r="CC12" s="291">
        <v>3.6938607130363588</v>
      </c>
      <c r="CD12" s="291">
        <v>3.1819871691226571</v>
      </c>
      <c r="CE12" s="291">
        <v>4.0485655902448467</v>
      </c>
      <c r="CF12" s="291">
        <v>3.9909994349497722</v>
      </c>
      <c r="CG12" s="291">
        <v>4.2016610058366997</v>
      </c>
      <c r="CH12" s="291">
        <v>4.2724360223919797</v>
      </c>
      <c r="CI12" s="291" t="s">
        <v>15</v>
      </c>
      <c r="CJ12" s="291" t="s">
        <v>15</v>
      </c>
      <c r="CK12" s="291" t="s">
        <v>15</v>
      </c>
      <c r="CL12" s="291" t="s">
        <v>15</v>
      </c>
      <c r="CM12" s="291">
        <v>4.2582146652430097</v>
      </c>
      <c r="CN12" s="291">
        <v>3.4555636558452871</v>
      </c>
      <c r="CO12" s="291">
        <f>AVERAGE(CP12:DA12)</f>
        <v>5.2638749230970348</v>
      </c>
      <c r="CP12" s="291">
        <v>3.5408161083343188</v>
      </c>
      <c r="CQ12" s="291">
        <v>3.3459194825209648</v>
      </c>
      <c r="CR12" s="291">
        <v>3.3085832241752944</v>
      </c>
      <c r="CS12" s="291">
        <v>3.8735438475674968</v>
      </c>
      <c r="CT12" s="291">
        <v>3.7269262810933261</v>
      </c>
      <c r="CU12" s="291">
        <v>3.5182534888773045</v>
      </c>
      <c r="CV12" s="291">
        <v>3.5591532046558387</v>
      </c>
      <c r="CW12" s="291">
        <v>3.5814344765271469</v>
      </c>
      <c r="CX12" s="291">
        <v>5.1859844832318167</v>
      </c>
      <c r="CY12" s="291">
        <v>11.479348692186784</v>
      </c>
      <c r="CZ12" s="291">
        <v>9.4071108907682568</v>
      </c>
      <c r="DA12" s="291">
        <v>8.6394248972258669</v>
      </c>
    </row>
    <row r="13" spans="1:105" s="131" customFormat="1" ht="12.75">
      <c r="A13" s="957" t="s">
        <v>3127</v>
      </c>
      <c r="B13" s="319"/>
      <c r="C13" s="319"/>
      <c r="D13" s="319"/>
      <c r="E13" s="58"/>
      <c r="F13" s="58"/>
      <c r="G13" s="58"/>
      <c r="H13" s="58"/>
      <c r="I13" s="58"/>
      <c r="J13" s="58"/>
      <c r="K13" s="58"/>
      <c r="L13" s="58"/>
      <c r="M13" s="58"/>
      <c r="N13" s="58"/>
      <c r="O13" s="319"/>
      <c r="P13" s="319"/>
      <c r="Q13" s="319"/>
      <c r="R13" s="58"/>
      <c r="S13" s="58"/>
      <c r="T13" s="58"/>
      <c r="U13" s="58"/>
      <c r="V13" s="58"/>
      <c r="W13" s="58"/>
      <c r="X13" s="58"/>
      <c r="Y13" s="58"/>
      <c r="Z13" s="58"/>
      <c r="AA13" s="58"/>
      <c r="AB13" s="319"/>
      <c r="AC13" s="319"/>
      <c r="AD13" s="319"/>
      <c r="AE13" s="58"/>
      <c r="AF13" s="58"/>
      <c r="AG13" s="58"/>
      <c r="AH13" s="58"/>
      <c r="AI13" s="58"/>
      <c r="AJ13" s="58"/>
      <c r="AK13" s="58"/>
      <c r="AL13" s="58"/>
      <c r="AM13" s="58"/>
      <c r="AN13" s="58"/>
      <c r="AO13" s="319"/>
      <c r="AP13" s="319"/>
      <c r="AQ13" s="319"/>
      <c r="AR13" s="58"/>
      <c r="AS13" s="58"/>
      <c r="AT13" s="58"/>
      <c r="AU13" s="58"/>
      <c r="AV13" s="58"/>
      <c r="AW13" s="58"/>
      <c r="AX13" s="58"/>
      <c r="AY13" s="58"/>
      <c r="AZ13" s="58"/>
      <c r="BA13" s="58"/>
      <c r="BB13" s="319"/>
      <c r="BC13" s="319"/>
      <c r="BD13" s="319"/>
      <c r="BE13" s="58"/>
      <c r="BF13" s="58"/>
      <c r="BG13" s="58"/>
      <c r="BH13" s="58"/>
      <c r="BI13" s="58"/>
      <c r="BJ13" s="58"/>
      <c r="BK13" s="58"/>
      <c r="BL13" s="58"/>
      <c r="BM13" s="58"/>
      <c r="BN13" s="58"/>
      <c r="BO13" s="319"/>
      <c r="BP13" s="319"/>
      <c r="BQ13" s="319"/>
      <c r="BR13" s="58"/>
      <c r="BS13" s="58"/>
      <c r="BT13" s="58"/>
      <c r="BU13" s="58"/>
      <c r="BV13" s="58"/>
      <c r="BW13" s="58"/>
      <c r="BX13" s="58"/>
      <c r="BY13" s="58"/>
      <c r="BZ13" s="58"/>
      <c r="CA13" s="58"/>
      <c r="CB13" s="319"/>
      <c r="CC13" s="319"/>
      <c r="CD13" s="319"/>
      <c r="CE13" s="58"/>
      <c r="CF13" s="58"/>
      <c r="CG13" s="58"/>
      <c r="CH13" s="58"/>
      <c r="CI13" s="58"/>
      <c r="CJ13" s="58"/>
      <c r="CK13" s="58"/>
      <c r="CL13" s="58"/>
      <c r="CM13" s="58"/>
      <c r="CN13" s="58"/>
      <c r="CO13" s="319"/>
      <c r="CP13" s="319"/>
      <c r="CQ13" s="319"/>
      <c r="CR13" s="58"/>
      <c r="CS13" s="58"/>
      <c r="CT13" s="58"/>
      <c r="CU13" s="58"/>
      <c r="CV13" s="58"/>
      <c r="CW13" s="58"/>
      <c r="CX13" s="58"/>
      <c r="CY13" s="58"/>
      <c r="CZ13" s="58"/>
      <c r="DA13" s="58"/>
    </row>
    <row r="14" spans="1:105" s="131" customFormat="1" ht="12.75">
      <c r="A14" s="957" t="s">
        <v>3128</v>
      </c>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row>
    <row r="15" spans="1:105" s="131" customFormat="1" ht="12.75">
      <c r="A15" s="958" t="s">
        <v>3123</v>
      </c>
      <c r="B15" s="15">
        <f>SUM(C15:N15)</f>
        <v>108.11</v>
      </c>
      <c r="C15" s="15" t="s">
        <v>15</v>
      </c>
      <c r="D15" s="15" t="s">
        <v>15</v>
      </c>
      <c r="E15" s="15" t="s">
        <v>15</v>
      </c>
      <c r="F15" s="15" t="s">
        <v>15</v>
      </c>
      <c r="G15" s="15" t="s">
        <v>15</v>
      </c>
      <c r="H15" s="15">
        <v>9.25</v>
      </c>
      <c r="I15" s="15">
        <v>6</v>
      </c>
      <c r="J15" s="15">
        <v>10.9</v>
      </c>
      <c r="K15" s="15">
        <v>5.0999999999999996</v>
      </c>
      <c r="L15" s="15">
        <v>28.14</v>
      </c>
      <c r="M15" s="15">
        <v>20.170000000000002</v>
      </c>
      <c r="N15" s="15">
        <v>28.55</v>
      </c>
      <c r="O15" s="15">
        <f>SUM(P15:AA15)</f>
        <v>14.84</v>
      </c>
      <c r="P15" s="15">
        <v>14.84</v>
      </c>
      <c r="Q15" s="15" t="s">
        <v>15</v>
      </c>
      <c r="R15" s="15" t="s">
        <v>15</v>
      </c>
      <c r="S15" s="15" t="s">
        <v>15</v>
      </c>
      <c r="T15" s="15" t="s">
        <v>15</v>
      </c>
      <c r="U15" s="15" t="s">
        <v>15</v>
      </c>
      <c r="V15" s="15" t="s">
        <v>15</v>
      </c>
      <c r="W15" s="15" t="s">
        <v>15</v>
      </c>
      <c r="X15" s="15" t="s">
        <v>15</v>
      </c>
      <c r="Y15" s="15" t="s">
        <v>15</v>
      </c>
      <c r="Z15" s="15" t="s">
        <v>15</v>
      </c>
      <c r="AA15" s="15" t="s">
        <v>15</v>
      </c>
      <c r="AB15" s="15" t="s">
        <v>15</v>
      </c>
      <c r="AC15" s="15" t="s">
        <v>15</v>
      </c>
      <c r="AD15" s="15" t="s">
        <v>15</v>
      </c>
      <c r="AE15" s="15" t="s">
        <v>15</v>
      </c>
      <c r="AF15" s="15" t="s">
        <v>15</v>
      </c>
      <c r="AG15" s="15" t="s">
        <v>15</v>
      </c>
      <c r="AH15" s="15" t="s">
        <v>15</v>
      </c>
      <c r="AI15" s="15" t="s">
        <v>15</v>
      </c>
      <c r="AJ15" s="15" t="s">
        <v>15</v>
      </c>
      <c r="AK15" s="15" t="s">
        <v>15</v>
      </c>
      <c r="AL15" s="15" t="s">
        <v>15</v>
      </c>
      <c r="AM15" s="15" t="s">
        <v>15</v>
      </c>
      <c r="AN15" s="15" t="s">
        <v>15</v>
      </c>
      <c r="AO15" s="15">
        <f>SUM(AP15:BA15)</f>
        <v>58</v>
      </c>
      <c r="AP15" s="15" t="s">
        <v>15</v>
      </c>
      <c r="AQ15" s="15" t="s">
        <v>15</v>
      </c>
      <c r="AR15" s="15" t="s">
        <v>15</v>
      </c>
      <c r="AS15" s="15" t="s">
        <v>15</v>
      </c>
      <c r="AT15" s="15" t="s">
        <v>15</v>
      </c>
      <c r="AU15" s="15" t="s">
        <v>15</v>
      </c>
      <c r="AV15" s="15" t="s">
        <v>15</v>
      </c>
      <c r="AW15" s="15" t="s">
        <v>15</v>
      </c>
      <c r="AX15" s="15" t="s">
        <v>15</v>
      </c>
      <c r="AY15" s="15">
        <v>12</v>
      </c>
      <c r="AZ15" s="15">
        <v>30</v>
      </c>
      <c r="BA15" s="15">
        <v>16</v>
      </c>
      <c r="BB15" s="15" t="s">
        <v>15</v>
      </c>
      <c r="BC15" s="15" t="s">
        <v>15</v>
      </c>
      <c r="BD15" s="15" t="s">
        <v>15</v>
      </c>
      <c r="BE15" s="15" t="s">
        <v>15</v>
      </c>
      <c r="BF15" s="15" t="s">
        <v>15</v>
      </c>
      <c r="BG15" s="15" t="s">
        <v>15</v>
      </c>
      <c r="BH15" s="15" t="s">
        <v>15</v>
      </c>
      <c r="BI15" s="15" t="s">
        <v>15</v>
      </c>
      <c r="BJ15" s="15" t="s">
        <v>15</v>
      </c>
      <c r="BK15" s="15" t="s">
        <v>15</v>
      </c>
      <c r="BL15" s="15" t="s">
        <v>15</v>
      </c>
      <c r="BM15" s="15" t="s">
        <v>15</v>
      </c>
      <c r="BN15" s="15" t="s">
        <v>15</v>
      </c>
      <c r="BO15" s="15" t="s">
        <v>15</v>
      </c>
      <c r="BP15" s="15" t="s">
        <v>15</v>
      </c>
      <c r="BQ15" s="15" t="s">
        <v>15</v>
      </c>
      <c r="BR15" s="15" t="s">
        <v>15</v>
      </c>
      <c r="BS15" s="15" t="s">
        <v>15</v>
      </c>
      <c r="BT15" s="15" t="s">
        <v>15</v>
      </c>
      <c r="BU15" s="15" t="s">
        <v>15</v>
      </c>
      <c r="BV15" s="15" t="s">
        <v>15</v>
      </c>
      <c r="BW15" s="15" t="s">
        <v>15</v>
      </c>
      <c r="BX15" s="15" t="s">
        <v>15</v>
      </c>
      <c r="BY15" s="15" t="s">
        <v>15</v>
      </c>
      <c r="BZ15" s="15" t="s">
        <v>15</v>
      </c>
      <c r="CA15" s="15" t="s">
        <v>15</v>
      </c>
      <c r="CB15" s="15" t="s">
        <v>15</v>
      </c>
      <c r="CC15" s="15" t="s">
        <v>15</v>
      </c>
      <c r="CD15" s="15" t="s">
        <v>15</v>
      </c>
      <c r="CE15" s="15" t="s">
        <v>15</v>
      </c>
      <c r="CF15" s="15" t="s">
        <v>15</v>
      </c>
      <c r="CG15" s="15" t="s">
        <v>15</v>
      </c>
      <c r="CH15" s="15" t="s">
        <v>15</v>
      </c>
      <c r="CI15" s="15" t="s">
        <v>15</v>
      </c>
      <c r="CJ15" s="15" t="s">
        <v>15</v>
      </c>
      <c r="CK15" s="15" t="s">
        <v>15</v>
      </c>
      <c r="CL15" s="15" t="s">
        <v>15</v>
      </c>
      <c r="CM15" s="15" t="s">
        <v>15</v>
      </c>
      <c r="CN15" s="15" t="s">
        <v>15</v>
      </c>
      <c r="CO15" s="15" t="s">
        <v>15</v>
      </c>
      <c r="CP15" s="15" t="s">
        <v>15</v>
      </c>
      <c r="CQ15" s="15" t="s">
        <v>15</v>
      </c>
      <c r="CR15" s="15" t="s">
        <v>15</v>
      </c>
      <c r="CS15" s="15" t="s">
        <v>15</v>
      </c>
      <c r="CT15" s="15" t="s">
        <v>15</v>
      </c>
      <c r="CU15" s="15" t="s">
        <v>15</v>
      </c>
      <c r="CV15" s="15" t="s">
        <v>15</v>
      </c>
      <c r="CW15" s="15" t="s">
        <v>15</v>
      </c>
      <c r="CX15" s="15" t="s">
        <v>15</v>
      </c>
      <c r="CY15" s="15" t="s">
        <v>15</v>
      </c>
      <c r="CZ15" s="15" t="s">
        <v>15</v>
      </c>
      <c r="DA15" s="15" t="s">
        <v>15</v>
      </c>
    </row>
    <row r="16" spans="1:105" s="131" customFormat="1" ht="12.75">
      <c r="A16" s="958" t="s">
        <v>3124</v>
      </c>
      <c r="B16" s="15">
        <f>SUM(C16:N16)</f>
        <v>36.08</v>
      </c>
      <c r="C16" s="15" t="s">
        <v>15</v>
      </c>
      <c r="D16" s="15" t="s">
        <v>15</v>
      </c>
      <c r="E16" s="15" t="s">
        <v>15</v>
      </c>
      <c r="F16" s="15" t="s">
        <v>15</v>
      </c>
      <c r="G16" s="15" t="s">
        <v>15</v>
      </c>
      <c r="H16" s="15">
        <v>1.35</v>
      </c>
      <c r="I16" s="15">
        <v>1.6</v>
      </c>
      <c r="J16" s="15">
        <v>3.5</v>
      </c>
      <c r="K16" s="15">
        <v>2.1</v>
      </c>
      <c r="L16" s="15">
        <v>7.5</v>
      </c>
      <c r="M16" s="15">
        <v>8.02</v>
      </c>
      <c r="N16" s="15">
        <v>12.01</v>
      </c>
      <c r="O16" s="15">
        <f>SUM(P16:AA16)</f>
        <v>7.9</v>
      </c>
      <c r="P16" s="15">
        <v>7.9</v>
      </c>
      <c r="Q16" s="15" t="s">
        <v>15</v>
      </c>
      <c r="R16" s="15" t="s">
        <v>15</v>
      </c>
      <c r="S16" s="15" t="s">
        <v>15</v>
      </c>
      <c r="T16" s="15" t="s">
        <v>15</v>
      </c>
      <c r="U16" s="15" t="s">
        <v>15</v>
      </c>
      <c r="V16" s="15" t="s">
        <v>15</v>
      </c>
      <c r="W16" s="15" t="s">
        <v>15</v>
      </c>
      <c r="X16" s="15" t="s">
        <v>15</v>
      </c>
      <c r="Y16" s="15" t="s">
        <v>15</v>
      </c>
      <c r="Z16" s="15" t="s">
        <v>15</v>
      </c>
      <c r="AA16" s="15" t="s">
        <v>15</v>
      </c>
      <c r="AB16" s="15" t="s">
        <v>15</v>
      </c>
      <c r="AC16" s="15" t="s">
        <v>15</v>
      </c>
      <c r="AD16" s="15" t="s">
        <v>15</v>
      </c>
      <c r="AE16" s="15" t="s">
        <v>15</v>
      </c>
      <c r="AF16" s="15" t="s">
        <v>15</v>
      </c>
      <c r="AG16" s="15" t="s">
        <v>15</v>
      </c>
      <c r="AH16" s="15" t="s">
        <v>15</v>
      </c>
      <c r="AI16" s="15" t="s">
        <v>15</v>
      </c>
      <c r="AJ16" s="15" t="s">
        <v>15</v>
      </c>
      <c r="AK16" s="15" t="s">
        <v>15</v>
      </c>
      <c r="AL16" s="15" t="s">
        <v>15</v>
      </c>
      <c r="AM16" s="15" t="s">
        <v>15</v>
      </c>
      <c r="AN16" s="15" t="s">
        <v>15</v>
      </c>
      <c r="AO16" s="15">
        <f>SUM(AP16:BA16)</f>
        <v>8</v>
      </c>
      <c r="AP16" s="15" t="s">
        <v>15</v>
      </c>
      <c r="AQ16" s="15" t="s">
        <v>15</v>
      </c>
      <c r="AR16" s="15" t="s">
        <v>15</v>
      </c>
      <c r="AS16" s="15" t="s">
        <v>15</v>
      </c>
      <c r="AT16" s="15" t="s">
        <v>15</v>
      </c>
      <c r="AU16" s="15" t="s">
        <v>15</v>
      </c>
      <c r="AV16" s="15" t="s">
        <v>15</v>
      </c>
      <c r="AW16" s="15" t="s">
        <v>15</v>
      </c>
      <c r="AX16" s="15" t="s">
        <v>15</v>
      </c>
      <c r="AY16" s="15" t="s">
        <v>15</v>
      </c>
      <c r="AZ16" s="15">
        <v>4</v>
      </c>
      <c r="BA16" s="15">
        <v>4</v>
      </c>
      <c r="BB16" s="15" t="s">
        <v>15</v>
      </c>
      <c r="BC16" s="15" t="s">
        <v>15</v>
      </c>
      <c r="BD16" s="15" t="s">
        <v>15</v>
      </c>
      <c r="BE16" s="15" t="s">
        <v>15</v>
      </c>
      <c r="BF16" s="15" t="s">
        <v>15</v>
      </c>
      <c r="BG16" s="15" t="s">
        <v>15</v>
      </c>
      <c r="BH16" s="15" t="s">
        <v>15</v>
      </c>
      <c r="BI16" s="15" t="s">
        <v>15</v>
      </c>
      <c r="BJ16" s="15" t="s">
        <v>15</v>
      </c>
      <c r="BK16" s="15" t="s">
        <v>15</v>
      </c>
      <c r="BL16" s="15" t="s">
        <v>15</v>
      </c>
      <c r="BM16" s="15" t="s">
        <v>15</v>
      </c>
      <c r="BN16" s="15" t="s">
        <v>15</v>
      </c>
      <c r="BO16" s="15" t="s">
        <v>15</v>
      </c>
      <c r="BP16" s="15" t="s">
        <v>15</v>
      </c>
      <c r="BQ16" s="15" t="s">
        <v>15</v>
      </c>
      <c r="BR16" s="15" t="s">
        <v>15</v>
      </c>
      <c r="BS16" s="15" t="s">
        <v>15</v>
      </c>
      <c r="BT16" s="15" t="s">
        <v>15</v>
      </c>
      <c r="BU16" s="15" t="s">
        <v>15</v>
      </c>
      <c r="BV16" s="15" t="s">
        <v>15</v>
      </c>
      <c r="BW16" s="15" t="s">
        <v>15</v>
      </c>
      <c r="BX16" s="15" t="s">
        <v>15</v>
      </c>
      <c r="BY16" s="15" t="s">
        <v>15</v>
      </c>
      <c r="BZ16" s="15" t="s">
        <v>15</v>
      </c>
      <c r="CA16" s="15" t="s">
        <v>15</v>
      </c>
      <c r="CB16" s="15" t="s">
        <v>15</v>
      </c>
      <c r="CC16" s="15" t="s">
        <v>15</v>
      </c>
      <c r="CD16" s="15" t="s">
        <v>15</v>
      </c>
      <c r="CE16" s="15" t="s">
        <v>15</v>
      </c>
      <c r="CF16" s="15" t="s">
        <v>15</v>
      </c>
      <c r="CG16" s="15" t="s">
        <v>15</v>
      </c>
      <c r="CH16" s="15" t="s">
        <v>15</v>
      </c>
      <c r="CI16" s="15" t="s">
        <v>15</v>
      </c>
      <c r="CJ16" s="15" t="s">
        <v>15</v>
      </c>
      <c r="CK16" s="15" t="s">
        <v>15</v>
      </c>
      <c r="CL16" s="15" t="s">
        <v>15</v>
      </c>
      <c r="CM16" s="15" t="s">
        <v>15</v>
      </c>
      <c r="CN16" s="15" t="s">
        <v>15</v>
      </c>
      <c r="CO16" s="15" t="s">
        <v>15</v>
      </c>
      <c r="CP16" s="15" t="s">
        <v>15</v>
      </c>
      <c r="CQ16" s="15" t="s">
        <v>15</v>
      </c>
      <c r="CR16" s="15" t="s">
        <v>15</v>
      </c>
      <c r="CS16" s="15" t="s">
        <v>15</v>
      </c>
      <c r="CT16" s="15" t="s">
        <v>15</v>
      </c>
      <c r="CU16" s="15" t="s">
        <v>15</v>
      </c>
      <c r="CV16" s="15" t="s">
        <v>15</v>
      </c>
      <c r="CW16" s="15" t="s">
        <v>15</v>
      </c>
      <c r="CX16" s="15" t="s">
        <v>15</v>
      </c>
      <c r="CY16" s="15" t="s">
        <v>15</v>
      </c>
      <c r="CZ16" s="15" t="s">
        <v>15</v>
      </c>
      <c r="DA16" s="15" t="s">
        <v>15</v>
      </c>
    </row>
    <row r="17" spans="1:105" s="131" customFormat="1" ht="12.75">
      <c r="A17" s="958" t="s">
        <v>3125</v>
      </c>
      <c r="B17" s="15">
        <f>N17</f>
        <v>4.5</v>
      </c>
      <c r="C17" s="15" t="s">
        <v>15</v>
      </c>
      <c r="D17" s="15" t="s">
        <v>15</v>
      </c>
      <c r="E17" s="15" t="s">
        <v>15</v>
      </c>
      <c r="F17" s="15" t="s">
        <v>15</v>
      </c>
      <c r="G17" s="15" t="s">
        <v>15</v>
      </c>
      <c r="H17" s="15">
        <v>0.4</v>
      </c>
      <c r="I17" s="15">
        <v>0.4</v>
      </c>
      <c r="J17" s="15">
        <v>0.7</v>
      </c>
      <c r="K17" s="15">
        <v>0.7</v>
      </c>
      <c r="L17" s="15">
        <v>2</v>
      </c>
      <c r="M17" s="15">
        <v>2</v>
      </c>
      <c r="N17" s="15">
        <v>4.5</v>
      </c>
      <c r="O17" s="15" t="str">
        <f>AA17</f>
        <v>-</v>
      </c>
      <c r="P17" s="15" t="s">
        <v>15</v>
      </c>
      <c r="Q17" s="15" t="s">
        <v>15</v>
      </c>
      <c r="R17" s="15" t="s">
        <v>15</v>
      </c>
      <c r="S17" s="15" t="s">
        <v>15</v>
      </c>
      <c r="T17" s="15" t="s">
        <v>15</v>
      </c>
      <c r="U17" s="15" t="s">
        <v>15</v>
      </c>
      <c r="V17" s="15" t="s">
        <v>15</v>
      </c>
      <c r="W17" s="15" t="s">
        <v>15</v>
      </c>
      <c r="X17" s="15" t="s">
        <v>15</v>
      </c>
      <c r="Y17" s="15" t="s">
        <v>15</v>
      </c>
      <c r="Z17" s="15" t="s">
        <v>15</v>
      </c>
      <c r="AA17" s="15" t="s">
        <v>15</v>
      </c>
      <c r="AB17" s="15" t="s">
        <v>15</v>
      </c>
      <c r="AC17" s="15" t="s">
        <v>15</v>
      </c>
      <c r="AD17" s="15" t="s">
        <v>15</v>
      </c>
      <c r="AE17" s="15" t="s">
        <v>15</v>
      </c>
      <c r="AF17" s="15" t="s">
        <v>15</v>
      </c>
      <c r="AG17" s="15" t="s">
        <v>15</v>
      </c>
      <c r="AH17" s="15" t="s">
        <v>15</v>
      </c>
      <c r="AI17" s="15" t="s">
        <v>15</v>
      </c>
      <c r="AJ17" s="15" t="s">
        <v>15</v>
      </c>
      <c r="AK17" s="15" t="s">
        <v>15</v>
      </c>
      <c r="AL17" s="15" t="s">
        <v>15</v>
      </c>
      <c r="AM17" s="15" t="s">
        <v>15</v>
      </c>
      <c r="AN17" s="15" t="s">
        <v>15</v>
      </c>
      <c r="AO17" s="15" t="s">
        <v>15</v>
      </c>
      <c r="AP17" s="15" t="s">
        <v>15</v>
      </c>
      <c r="AQ17" s="15" t="s">
        <v>15</v>
      </c>
      <c r="AR17" s="15" t="s">
        <v>15</v>
      </c>
      <c r="AS17" s="15" t="s">
        <v>15</v>
      </c>
      <c r="AT17" s="15" t="s">
        <v>15</v>
      </c>
      <c r="AU17" s="15" t="s">
        <v>15</v>
      </c>
      <c r="AV17" s="15" t="s">
        <v>15</v>
      </c>
      <c r="AW17" s="15" t="s">
        <v>15</v>
      </c>
      <c r="AX17" s="15" t="s">
        <v>15</v>
      </c>
      <c r="AY17" s="15" t="s">
        <v>15</v>
      </c>
      <c r="AZ17" s="15" t="s">
        <v>15</v>
      </c>
      <c r="BA17" s="15" t="s">
        <v>15</v>
      </c>
      <c r="BB17" s="15" t="s">
        <v>15</v>
      </c>
      <c r="BC17" s="15" t="s">
        <v>15</v>
      </c>
      <c r="BD17" s="15" t="s">
        <v>15</v>
      </c>
      <c r="BE17" s="15" t="s">
        <v>15</v>
      </c>
      <c r="BF17" s="15" t="s">
        <v>15</v>
      </c>
      <c r="BG17" s="15" t="s">
        <v>15</v>
      </c>
      <c r="BH17" s="15" t="s">
        <v>15</v>
      </c>
      <c r="BI17" s="15" t="s">
        <v>15</v>
      </c>
      <c r="BJ17" s="15" t="s">
        <v>15</v>
      </c>
      <c r="BK17" s="15" t="s">
        <v>15</v>
      </c>
      <c r="BL17" s="15" t="s">
        <v>15</v>
      </c>
      <c r="BM17" s="15" t="s">
        <v>15</v>
      </c>
      <c r="BN17" s="15" t="s">
        <v>15</v>
      </c>
      <c r="BO17" s="15" t="s">
        <v>15</v>
      </c>
      <c r="BP17" s="15" t="s">
        <v>15</v>
      </c>
      <c r="BQ17" s="15" t="s">
        <v>15</v>
      </c>
      <c r="BR17" s="15" t="s">
        <v>15</v>
      </c>
      <c r="BS17" s="15" t="s">
        <v>15</v>
      </c>
      <c r="BT17" s="15" t="s">
        <v>15</v>
      </c>
      <c r="BU17" s="15" t="s">
        <v>15</v>
      </c>
      <c r="BV17" s="15" t="s">
        <v>15</v>
      </c>
      <c r="BW17" s="15" t="s">
        <v>15</v>
      </c>
      <c r="BX17" s="15" t="s">
        <v>15</v>
      </c>
      <c r="BY17" s="15" t="s">
        <v>15</v>
      </c>
      <c r="BZ17" s="15" t="s">
        <v>15</v>
      </c>
      <c r="CA17" s="15" t="s">
        <v>15</v>
      </c>
      <c r="CB17" s="15" t="s">
        <v>15</v>
      </c>
      <c r="CC17" s="15" t="s">
        <v>15</v>
      </c>
      <c r="CD17" s="15" t="s">
        <v>15</v>
      </c>
      <c r="CE17" s="15" t="s">
        <v>15</v>
      </c>
      <c r="CF17" s="15" t="s">
        <v>15</v>
      </c>
      <c r="CG17" s="15" t="s">
        <v>15</v>
      </c>
      <c r="CH17" s="15" t="s">
        <v>15</v>
      </c>
      <c r="CI17" s="15" t="s">
        <v>15</v>
      </c>
      <c r="CJ17" s="15" t="s">
        <v>15</v>
      </c>
      <c r="CK17" s="15" t="s">
        <v>15</v>
      </c>
      <c r="CL17" s="15" t="s">
        <v>15</v>
      </c>
      <c r="CM17" s="15" t="s">
        <v>15</v>
      </c>
      <c r="CN17" s="15" t="s">
        <v>15</v>
      </c>
      <c r="CO17" s="15" t="s">
        <v>15</v>
      </c>
      <c r="CP17" s="15" t="s">
        <v>15</v>
      </c>
      <c r="CQ17" s="15" t="s">
        <v>15</v>
      </c>
      <c r="CR17" s="15" t="s">
        <v>15</v>
      </c>
      <c r="CS17" s="15" t="s">
        <v>15</v>
      </c>
      <c r="CT17" s="15" t="s">
        <v>15</v>
      </c>
      <c r="CU17" s="15" t="s">
        <v>15</v>
      </c>
      <c r="CV17" s="15" t="s">
        <v>15</v>
      </c>
      <c r="CW17" s="15" t="s">
        <v>15</v>
      </c>
      <c r="CX17" s="15" t="s">
        <v>15</v>
      </c>
      <c r="CY17" s="15" t="s">
        <v>15</v>
      </c>
      <c r="CZ17" s="15" t="s">
        <v>15</v>
      </c>
      <c r="DA17" s="15" t="s">
        <v>15</v>
      </c>
    </row>
    <row r="18" spans="1:105" s="131" customFormat="1" ht="12.75">
      <c r="A18" s="958" t="s">
        <v>3126</v>
      </c>
      <c r="B18" s="291">
        <f>AVERAGE(C18:N18)</f>
        <v>20.000856427743145</v>
      </c>
      <c r="C18" s="291" t="s">
        <v>15</v>
      </c>
      <c r="D18" s="291" t="s">
        <v>15</v>
      </c>
      <c r="E18" s="291" t="s">
        <v>15</v>
      </c>
      <c r="F18" s="291" t="s">
        <v>15</v>
      </c>
      <c r="G18" s="291" t="s">
        <v>15</v>
      </c>
      <c r="H18" s="291">
        <v>13.655100968236701</v>
      </c>
      <c r="I18" s="291">
        <v>6.3090730279521381</v>
      </c>
      <c r="J18" s="291">
        <v>5.3889914256475384</v>
      </c>
      <c r="K18" s="291">
        <v>34.085050887866849</v>
      </c>
      <c r="L18" s="291">
        <v>29.530104603308111</v>
      </c>
      <c r="M18" s="291">
        <v>21.930432142291217</v>
      </c>
      <c r="N18" s="291">
        <v>29.107241938899435</v>
      </c>
      <c r="O18" s="291">
        <f>AVERAGE(P18:AA18)</f>
        <v>21.606029221304752</v>
      </c>
      <c r="P18" s="291">
        <v>21.606029221304752</v>
      </c>
      <c r="Q18" s="291" t="s">
        <v>15</v>
      </c>
      <c r="R18" s="291" t="s">
        <v>15</v>
      </c>
      <c r="S18" s="291" t="s">
        <v>15</v>
      </c>
      <c r="T18" s="291" t="s">
        <v>15</v>
      </c>
      <c r="U18" s="291" t="s">
        <v>15</v>
      </c>
      <c r="V18" s="291" t="s">
        <v>15</v>
      </c>
      <c r="W18" s="291" t="s">
        <v>15</v>
      </c>
      <c r="X18" s="291" t="s">
        <v>15</v>
      </c>
      <c r="Y18" s="291" t="s">
        <v>15</v>
      </c>
      <c r="Z18" s="291" t="s">
        <v>15</v>
      </c>
      <c r="AA18" s="291" t="s">
        <v>15</v>
      </c>
      <c r="AB18" s="291" t="s">
        <v>15</v>
      </c>
      <c r="AC18" s="291" t="s">
        <v>15</v>
      </c>
      <c r="AD18" s="291" t="s">
        <v>15</v>
      </c>
      <c r="AE18" s="291" t="s">
        <v>15</v>
      </c>
      <c r="AF18" s="291" t="s">
        <v>15</v>
      </c>
      <c r="AG18" s="291" t="s">
        <v>15</v>
      </c>
      <c r="AH18" s="291" t="s">
        <v>15</v>
      </c>
      <c r="AI18" s="291" t="s">
        <v>15</v>
      </c>
      <c r="AJ18" s="291" t="s">
        <v>15</v>
      </c>
      <c r="AK18" s="291" t="s">
        <v>15</v>
      </c>
      <c r="AL18" s="291" t="s">
        <v>15</v>
      </c>
      <c r="AM18" s="291" t="s">
        <v>15</v>
      </c>
      <c r="AN18" s="291" t="s">
        <v>15</v>
      </c>
      <c r="AO18" s="291">
        <f>AVERAGE(AP18:BA18)</f>
        <v>4.835</v>
      </c>
      <c r="AP18" s="291" t="s">
        <v>15</v>
      </c>
      <c r="AQ18" s="291" t="s">
        <v>15</v>
      </c>
      <c r="AR18" s="291" t="s">
        <v>15</v>
      </c>
      <c r="AS18" s="291" t="s">
        <v>15</v>
      </c>
      <c r="AT18" s="291" t="s">
        <v>15</v>
      </c>
      <c r="AU18" s="291" t="s">
        <v>15</v>
      </c>
      <c r="AV18" s="291" t="s">
        <v>15</v>
      </c>
      <c r="AW18" s="291" t="s">
        <v>15</v>
      </c>
      <c r="AX18" s="291" t="s">
        <v>15</v>
      </c>
      <c r="AY18" s="291" t="s">
        <v>15</v>
      </c>
      <c r="AZ18" s="291">
        <v>6</v>
      </c>
      <c r="BA18" s="291">
        <v>3.67</v>
      </c>
      <c r="BB18" s="291" t="s">
        <v>15</v>
      </c>
      <c r="BC18" s="291" t="s">
        <v>15</v>
      </c>
      <c r="BD18" s="291" t="s">
        <v>15</v>
      </c>
      <c r="BE18" s="291" t="s">
        <v>15</v>
      </c>
      <c r="BF18" s="291" t="s">
        <v>15</v>
      </c>
      <c r="BG18" s="291" t="s">
        <v>15</v>
      </c>
      <c r="BH18" s="291" t="s">
        <v>15</v>
      </c>
      <c r="BI18" s="291" t="s">
        <v>15</v>
      </c>
      <c r="BJ18" s="291" t="s">
        <v>15</v>
      </c>
      <c r="BK18" s="291" t="s">
        <v>15</v>
      </c>
      <c r="BL18" s="291" t="s">
        <v>15</v>
      </c>
      <c r="BM18" s="291" t="s">
        <v>15</v>
      </c>
      <c r="BN18" s="291" t="s">
        <v>15</v>
      </c>
      <c r="BO18" s="291" t="s">
        <v>15</v>
      </c>
      <c r="BP18" s="291" t="s">
        <v>15</v>
      </c>
      <c r="BQ18" s="291" t="s">
        <v>15</v>
      </c>
      <c r="BR18" s="291" t="s">
        <v>15</v>
      </c>
      <c r="BS18" s="291" t="s">
        <v>15</v>
      </c>
      <c r="BT18" s="291" t="s">
        <v>15</v>
      </c>
      <c r="BU18" s="291" t="s">
        <v>15</v>
      </c>
      <c r="BV18" s="291" t="s">
        <v>15</v>
      </c>
      <c r="BW18" s="291" t="s">
        <v>15</v>
      </c>
      <c r="BX18" s="291" t="s">
        <v>15</v>
      </c>
      <c r="BY18" s="291" t="s">
        <v>15</v>
      </c>
      <c r="BZ18" s="291" t="s">
        <v>15</v>
      </c>
      <c r="CA18" s="291" t="s">
        <v>15</v>
      </c>
      <c r="CB18" s="291" t="s">
        <v>15</v>
      </c>
      <c r="CC18" s="291" t="s">
        <v>15</v>
      </c>
      <c r="CD18" s="291" t="s">
        <v>15</v>
      </c>
      <c r="CE18" s="291" t="s">
        <v>15</v>
      </c>
      <c r="CF18" s="291" t="s">
        <v>15</v>
      </c>
      <c r="CG18" s="291" t="s">
        <v>15</v>
      </c>
      <c r="CH18" s="291" t="s">
        <v>15</v>
      </c>
      <c r="CI18" s="291" t="s">
        <v>15</v>
      </c>
      <c r="CJ18" s="291" t="s">
        <v>15</v>
      </c>
      <c r="CK18" s="291" t="s">
        <v>15</v>
      </c>
      <c r="CL18" s="291" t="s">
        <v>15</v>
      </c>
      <c r="CM18" s="291" t="s">
        <v>15</v>
      </c>
      <c r="CN18" s="291" t="s">
        <v>15</v>
      </c>
      <c r="CO18" s="291" t="s">
        <v>15</v>
      </c>
      <c r="CP18" s="291" t="s">
        <v>15</v>
      </c>
      <c r="CQ18" s="291" t="s">
        <v>15</v>
      </c>
      <c r="CR18" s="291" t="s">
        <v>15</v>
      </c>
      <c r="CS18" s="291" t="s">
        <v>15</v>
      </c>
      <c r="CT18" s="291" t="s">
        <v>15</v>
      </c>
      <c r="CU18" s="291" t="s">
        <v>15</v>
      </c>
      <c r="CV18" s="291" t="s">
        <v>15</v>
      </c>
      <c r="CW18" s="291" t="s">
        <v>15</v>
      </c>
      <c r="CX18" s="291" t="s">
        <v>15</v>
      </c>
      <c r="CY18" s="291" t="s">
        <v>15</v>
      </c>
      <c r="CZ18" s="291" t="s">
        <v>15</v>
      </c>
      <c r="DA18" s="291" t="s">
        <v>15</v>
      </c>
    </row>
    <row r="19" spans="1:105" s="131" customFormat="1" ht="12.75">
      <c r="A19" s="957" t="s">
        <v>3129</v>
      </c>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row>
    <row r="20" spans="1:105" s="131" customFormat="1" ht="12.75">
      <c r="A20" s="958" t="s">
        <v>3123</v>
      </c>
      <c r="B20" s="15">
        <f>SUM(C20:N20)</f>
        <v>149.27000000000001</v>
      </c>
      <c r="C20" s="15" t="s">
        <v>15</v>
      </c>
      <c r="D20" s="15" t="s">
        <v>15</v>
      </c>
      <c r="E20" s="15" t="s">
        <v>15</v>
      </c>
      <c r="F20" s="15" t="s">
        <v>15</v>
      </c>
      <c r="G20" s="15" t="s">
        <v>15</v>
      </c>
      <c r="H20" s="15">
        <v>18.14</v>
      </c>
      <c r="I20" s="15">
        <v>12.6</v>
      </c>
      <c r="J20" s="15">
        <v>13.4</v>
      </c>
      <c r="K20" s="15">
        <v>12.05</v>
      </c>
      <c r="L20" s="15">
        <v>49.66</v>
      </c>
      <c r="M20" s="15">
        <v>24.43</v>
      </c>
      <c r="N20" s="15">
        <v>18.989999999999998</v>
      </c>
      <c r="O20" s="15">
        <f>SUM(P20:AA20)</f>
        <v>21.02</v>
      </c>
      <c r="P20" s="15">
        <v>21.02</v>
      </c>
      <c r="Q20" s="15" t="s">
        <v>15</v>
      </c>
      <c r="R20" s="15" t="s">
        <v>15</v>
      </c>
      <c r="S20" s="15" t="s">
        <v>15</v>
      </c>
      <c r="T20" s="15" t="s">
        <v>15</v>
      </c>
      <c r="U20" s="15" t="s">
        <v>15</v>
      </c>
      <c r="V20" s="15" t="s">
        <v>15</v>
      </c>
      <c r="W20" s="15" t="s">
        <v>15</v>
      </c>
      <c r="X20" s="15" t="s">
        <v>15</v>
      </c>
      <c r="Y20" s="15" t="s">
        <v>15</v>
      </c>
      <c r="Z20" s="15" t="s">
        <v>15</v>
      </c>
      <c r="AA20" s="15" t="s">
        <v>15</v>
      </c>
      <c r="AB20" s="15" t="s">
        <v>15</v>
      </c>
      <c r="AC20" s="15" t="s">
        <v>15</v>
      </c>
      <c r="AD20" s="15" t="s">
        <v>15</v>
      </c>
      <c r="AE20" s="15" t="s">
        <v>15</v>
      </c>
      <c r="AF20" s="15" t="s">
        <v>15</v>
      </c>
      <c r="AG20" s="15" t="s">
        <v>15</v>
      </c>
      <c r="AH20" s="15" t="s">
        <v>15</v>
      </c>
      <c r="AI20" s="15" t="s">
        <v>15</v>
      </c>
      <c r="AJ20" s="15" t="s">
        <v>15</v>
      </c>
      <c r="AK20" s="15" t="s">
        <v>15</v>
      </c>
      <c r="AL20" s="15" t="s">
        <v>15</v>
      </c>
      <c r="AM20" s="15" t="s">
        <v>15</v>
      </c>
      <c r="AN20" s="15" t="s">
        <v>15</v>
      </c>
      <c r="AO20" s="15" t="s">
        <v>15</v>
      </c>
      <c r="AP20" s="15" t="s">
        <v>15</v>
      </c>
      <c r="AQ20" s="15" t="s">
        <v>15</v>
      </c>
      <c r="AR20" s="15" t="s">
        <v>15</v>
      </c>
      <c r="AS20" s="15" t="s">
        <v>15</v>
      </c>
      <c r="AT20" s="15" t="s">
        <v>15</v>
      </c>
      <c r="AU20" s="15" t="s">
        <v>15</v>
      </c>
      <c r="AV20" s="15" t="s">
        <v>15</v>
      </c>
      <c r="AW20" s="15" t="s">
        <v>15</v>
      </c>
      <c r="AX20" s="15" t="s">
        <v>15</v>
      </c>
      <c r="AY20" s="15" t="s">
        <v>15</v>
      </c>
      <c r="AZ20" s="15" t="s">
        <v>15</v>
      </c>
      <c r="BA20" s="15" t="s">
        <v>15</v>
      </c>
      <c r="BB20" s="15" t="s">
        <v>15</v>
      </c>
      <c r="BC20" s="15" t="s">
        <v>15</v>
      </c>
      <c r="BD20" s="15" t="s">
        <v>15</v>
      </c>
      <c r="BE20" s="15" t="s">
        <v>15</v>
      </c>
      <c r="BF20" s="15" t="s">
        <v>15</v>
      </c>
      <c r="BG20" s="15" t="s">
        <v>15</v>
      </c>
      <c r="BH20" s="15" t="s">
        <v>15</v>
      </c>
      <c r="BI20" s="15" t="s">
        <v>15</v>
      </c>
      <c r="BJ20" s="15" t="s">
        <v>15</v>
      </c>
      <c r="BK20" s="15" t="s">
        <v>15</v>
      </c>
      <c r="BL20" s="15" t="s">
        <v>15</v>
      </c>
      <c r="BM20" s="15" t="s">
        <v>15</v>
      </c>
      <c r="BN20" s="15" t="s">
        <v>15</v>
      </c>
      <c r="BO20" s="15" t="s">
        <v>15</v>
      </c>
      <c r="BP20" s="15" t="s">
        <v>15</v>
      </c>
      <c r="BQ20" s="15" t="s">
        <v>15</v>
      </c>
      <c r="BR20" s="15" t="s">
        <v>15</v>
      </c>
      <c r="BS20" s="15" t="s">
        <v>15</v>
      </c>
      <c r="BT20" s="15" t="s">
        <v>15</v>
      </c>
      <c r="BU20" s="15" t="s">
        <v>15</v>
      </c>
      <c r="BV20" s="15" t="s">
        <v>15</v>
      </c>
      <c r="BW20" s="15" t="s">
        <v>15</v>
      </c>
      <c r="BX20" s="15" t="s">
        <v>15</v>
      </c>
      <c r="BY20" s="15" t="s">
        <v>15</v>
      </c>
      <c r="BZ20" s="15" t="s">
        <v>15</v>
      </c>
      <c r="CA20" s="15" t="s">
        <v>15</v>
      </c>
      <c r="CB20" s="15">
        <f>SUM(CC20:CN20)</f>
        <v>230</v>
      </c>
      <c r="CC20" s="15" t="s">
        <v>15</v>
      </c>
      <c r="CD20" s="15" t="s">
        <v>15</v>
      </c>
      <c r="CE20" s="15" t="s">
        <v>15</v>
      </c>
      <c r="CF20" s="15" t="s">
        <v>15</v>
      </c>
      <c r="CG20" s="15" t="s">
        <v>15</v>
      </c>
      <c r="CH20" s="15" t="s">
        <v>15</v>
      </c>
      <c r="CI20" s="15" t="s">
        <v>15</v>
      </c>
      <c r="CJ20" s="15" t="s">
        <v>15</v>
      </c>
      <c r="CK20" s="15" t="s">
        <v>15</v>
      </c>
      <c r="CL20" s="15">
        <v>1</v>
      </c>
      <c r="CM20" s="15">
        <v>37.5</v>
      </c>
      <c r="CN20" s="15">
        <v>191.5</v>
      </c>
      <c r="CO20" s="15">
        <f>SUM(CP20:DA20)</f>
        <v>2910.1000000000004</v>
      </c>
      <c r="CP20" s="15">
        <v>122.5</v>
      </c>
      <c r="CQ20" s="15">
        <v>189.4</v>
      </c>
      <c r="CR20" s="15">
        <v>123</v>
      </c>
      <c r="CS20" s="15">
        <v>94</v>
      </c>
      <c r="CT20" s="15">
        <v>152.5</v>
      </c>
      <c r="CU20" s="15">
        <v>192.5</v>
      </c>
      <c r="CV20" s="15">
        <v>130.6</v>
      </c>
      <c r="CW20" s="15">
        <v>120.9</v>
      </c>
      <c r="CX20" s="15">
        <v>146.19999999999999</v>
      </c>
      <c r="CY20" s="15">
        <v>531.29999999999995</v>
      </c>
      <c r="CZ20" s="15">
        <v>497</v>
      </c>
      <c r="DA20" s="15">
        <v>610.20000000000005</v>
      </c>
    </row>
    <row r="21" spans="1:105" s="131" customFormat="1" ht="12.75">
      <c r="A21" s="958" t="s">
        <v>3124</v>
      </c>
      <c r="B21" s="15">
        <f>SUM(C21:N21)</f>
        <v>51.2</v>
      </c>
      <c r="C21" s="15" t="s">
        <v>15</v>
      </c>
      <c r="D21" s="15" t="s">
        <v>15</v>
      </c>
      <c r="E21" s="15" t="s">
        <v>15</v>
      </c>
      <c r="F21" s="15" t="s">
        <v>15</v>
      </c>
      <c r="G21" s="15" t="s">
        <v>15</v>
      </c>
      <c r="H21" s="15">
        <v>2.4</v>
      </c>
      <c r="I21" s="15">
        <v>2.8</v>
      </c>
      <c r="J21" s="15">
        <v>7</v>
      </c>
      <c r="K21" s="15">
        <v>5.9</v>
      </c>
      <c r="L21" s="15">
        <v>12.8</v>
      </c>
      <c r="M21" s="15">
        <v>11.2</v>
      </c>
      <c r="N21" s="15">
        <v>9.1</v>
      </c>
      <c r="O21" s="15">
        <f>SUM(P21:AA21)</f>
        <v>7</v>
      </c>
      <c r="P21" s="15">
        <v>7</v>
      </c>
      <c r="Q21" s="15" t="s">
        <v>15</v>
      </c>
      <c r="R21" s="15" t="s">
        <v>15</v>
      </c>
      <c r="S21" s="15" t="s">
        <v>15</v>
      </c>
      <c r="T21" s="15" t="s">
        <v>15</v>
      </c>
      <c r="U21" s="15" t="s">
        <v>15</v>
      </c>
      <c r="V21" s="15" t="s">
        <v>15</v>
      </c>
      <c r="W21" s="15" t="s">
        <v>15</v>
      </c>
      <c r="X21" s="15" t="s">
        <v>15</v>
      </c>
      <c r="Y21" s="15" t="s">
        <v>15</v>
      </c>
      <c r="Z21" s="15" t="s">
        <v>15</v>
      </c>
      <c r="AA21" s="15" t="s">
        <v>15</v>
      </c>
      <c r="AB21" s="15" t="s">
        <v>15</v>
      </c>
      <c r="AC21" s="15" t="s">
        <v>15</v>
      </c>
      <c r="AD21" s="15" t="s">
        <v>15</v>
      </c>
      <c r="AE21" s="15" t="s">
        <v>15</v>
      </c>
      <c r="AF21" s="15" t="s">
        <v>15</v>
      </c>
      <c r="AG21" s="15" t="s">
        <v>15</v>
      </c>
      <c r="AH21" s="15" t="s">
        <v>15</v>
      </c>
      <c r="AI21" s="15" t="s">
        <v>15</v>
      </c>
      <c r="AJ21" s="15" t="s">
        <v>15</v>
      </c>
      <c r="AK21" s="15" t="s">
        <v>15</v>
      </c>
      <c r="AL21" s="15" t="s">
        <v>15</v>
      </c>
      <c r="AM21" s="15" t="s">
        <v>15</v>
      </c>
      <c r="AN21" s="15" t="s">
        <v>15</v>
      </c>
      <c r="AO21" s="15" t="s">
        <v>15</v>
      </c>
      <c r="AP21" s="15" t="s">
        <v>15</v>
      </c>
      <c r="AQ21" s="15" t="s">
        <v>15</v>
      </c>
      <c r="AR21" s="15" t="s">
        <v>15</v>
      </c>
      <c r="AS21" s="15" t="s">
        <v>15</v>
      </c>
      <c r="AT21" s="15" t="s">
        <v>15</v>
      </c>
      <c r="AU21" s="15" t="s">
        <v>15</v>
      </c>
      <c r="AV21" s="15" t="s">
        <v>15</v>
      </c>
      <c r="AW21" s="15" t="s">
        <v>15</v>
      </c>
      <c r="AX21" s="15" t="s">
        <v>15</v>
      </c>
      <c r="AY21" s="15" t="s">
        <v>15</v>
      </c>
      <c r="AZ21" s="15" t="s">
        <v>15</v>
      </c>
      <c r="BA21" s="15" t="s">
        <v>15</v>
      </c>
      <c r="BB21" s="15" t="s">
        <v>15</v>
      </c>
      <c r="BC21" s="15" t="s">
        <v>15</v>
      </c>
      <c r="BD21" s="15" t="s">
        <v>15</v>
      </c>
      <c r="BE21" s="15" t="s">
        <v>15</v>
      </c>
      <c r="BF21" s="15" t="s">
        <v>15</v>
      </c>
      <c r="BG21" s="15" t="s">
        <v>15</v>
      </c>
      <c r="BH21" s="15" t="s">
        <v>15</v>
      </c>
      <c r="BI21" s="15" t="s">
        <v>15</v>
      </c>
      <c r="BJ21" s="15" t="s">
        <v>15</v>
      </c>
      <c r="BK21" s="15" t="s">
        <v>15</v>
      </c>
      <c r="BL21" s="15" t="s">
        <v>15</v>
      </c>
      <c r="BM21" s="15" t="s">
        <v>15</v>
      </c>
      <c r="BN21" s="15" t="s">
        <v>15</v>
      </c>
      <c r="BO21" s="15" t="s">
        <v>15</v>
      </c>
      <c r="BP21" s="15" t="s">
        <v>15</v>
      </c>
      <c r="BQ21" s="15" t="s">
        <v>15</v>
      </c>
      <c r="BR21" s="15" t="s">
        <v>15</v>
      </c>
      <c r="BS21" s="15" t="s">
        <v>15</v>
      </c>
      <c r="BT21" s="15" t="s">
        <v>15</v>
      </c>
      <c r="BU21" s="15" t="s">
        <v>15</v>
      </c>
      <c r="BV21" s="15" t="s">
        <v>15</v>
      </c>
      <c r="BW21" s="15" t="s">
        <v>15</v>
      </c>
      <c r="BX21" s="15" t="s">
        <v>15</v>
      </c>
      <c r="BY21" s="15" t="s">
        <v>15</v>
      </c>
      <c r="BZ21" s="15" t="s">
        <v>15</v>
      </c>
      <c r="CA21" s="15" t="s">
        <v>15</v>
      </c>
      <c r="CB21" s="15">
        <f>SUM(CC21:CN21)</f>
        <v>72</v>
      </c>
      <c r="CC21" s="15" t="s">
        <v>15</v>
      </c>
      <c r="CD21" s="15" t="s">
        <v>15</v>
      </c>
      <c r="CE21" s="15" t="s">
        <v>15</v>
      </c>
      <c r="CF21" s="15" t="s">
        <v>15</v>
      </c>
      <c r="CG21" s="15" t="s">
        <v>15</v>
      </c>
      <c r="CH21" s="15" t="s">
        <v>15</v>
      </c>
      <c r="CI21" s="15" t="s">
        <v>15</v>
      </c>
      <c r="CJ21" s="15" t="s">
        <v>15</v>
      </c>
      <c r="CK21" s="15" t="s">
        <v>15</v>
      </c>
      <c r="CL21" s="15" t="s">
        <v>15</v>
      </c>
      <c r="CM21" s="15">
        <v>8</v>
      </c>
      <c r="CN21" s="15">
        <v>64</v>
      </c>
      <c r="CO21" s="15">
        <f>SUM(CP21:DA21)</f>
        <v>1757.7</v>
      </c>
      <c r="CP21" s="15">
        <v>32</v>
      </c>
      <c r="CQ21" s="15">
        <v>32</v>
      </c>
      <c r="CR21" s="15">
        <v>48</v>
      </c>
      <c r="CS21" s="15">
        <v>32</v>
      </c>
      <c r="CT21" s="15">
        <v>16</v>
      </c>
      <c r="CU21" s="15">
        <v>64</v>
      </c>
      <c r="CV21" s="15">
        <v>79</v>
      </c>
      <c r="CW21" s="15">
        <v>81</v>
      </c>
      <c r="CX21" s="15">
        <v>125.2</v>
      </c>
      <c r="CY21" s="15">
        <v>404.8</v>
      </c>
      <c r="CZ21" s="15">
        <v>416.7</v>
      </c>
      <c r="DA21" s="15">
        <v>427</v>
      </c>
    </row>
    <row r="22" spans="1:105" s="131" customFormat="1" ht="12.75">
      <c r="A22" s="958" t="s">
        <v>3125</v>
      </c>
      <c r="B22" s="15">
        <f>N22</f>
        <v>6</v>
      </c>
      <c r="C22" s="15" t="s">
        <v>15</v>
      </c>
      <c r="D22" s="15" t="s">
        <v>15</v>
      </c>
      <c r="E22" s="15" t="s">
        <v>15</v>
      </c>
      <c r="F22" s="15" t="s">
        <v>15</v>
      </c>
      <c r="G22" s="15" t="s">
        <v>15</v>
      </c>
      <c r="H22" s="15">
        <v>1.4</v>
      </c>
      <c r="I22" s="15">
        <v>1.4</v>
      </c>
      <c r="J22" s="15">
        <v>3.1</v>
      </c>
      <c r="K22" s="15">
        <v>4.0999999999999996</v>
      </c>
      <c r="L22" s="15">
        <v>5.3</v>
      </c>
      <c r="M22" s="15">
        <v>6.5</v>
      </c>
      <c r="N22" s="15">
        <v>6</v>
      </c>
      <c r="O22" s="15" t="str">
        <f>AA22</f>
        <v>-</v>
      </c>
      <c r="P22" s="15">
        <v>1.5</v>
      </c>
      <c r="Q22" s="15" t="s">
        <v>15</v>
      </c>
      <c r="R22" s="15" t="s">
        <v>15</v>
      </c>
      <c r="S22" s="15" t="s">
        <v>15</v>
      </c>
      <c r="T22" s="15" t="s">
        <v>15</v>
      </c>
      <c r="U22" s="15" t="s">
        <v>15</v>
      </c>
      <c r="V22" s="15" t="s">
        <v>15</v>
      </c>
      <c r="W22" s="15" t="s">
        <v>15</v>
      </c>
      <c r="X22" s="15" t="s">
        <v>15</v>
      </c>
      <c r="Y22" s="15" t="s">
        <v>15</v>
      </c>
      <c r="Z22" s="15" t="s">
        <v>15</v>
      </c>
      <c r="AA22" s="15" t="s">
        <v>15</v>
      </c>
      <c r="AB22" s="15" t="s">
        <v>15</v>
      </c>
      <c r="AC22" s="15" t="s">
        <v>15</v>
      </c>
      <c r="AD22" s="15" t="s">
        <v>15</v>
      </c>
      <c r="AE22" s="15" t="s">
        <v>15</v>
      </c>
      <c r="AF22" s="15" t="s">
        <v>15</v>
      </c>
      <c r="AG22" s="15" t="s">
        <v>15</v>
      </c>
      <c r="AH22" s="15" t="s">
        <v>15</v>
      </c>
      <c r="AI22" s="15" t="s">
        <v>15</v>
      </c>
      <c r="AJ22" s="15" t="s">
        <v>15</v>
      </c>
      <c r="AK22" s="15" t="s">
        <v>15</v>
      </c>
      <c r="AL22" s="15" t="s">
        <v>15</v>
      </c>
      <c r="AM22" s="15" t="s">
        <v>15</v>
      </c>
      <c r="AN22" s="15" t="s">
        <v>15</v>
      </c>
      <c r="AO22" s="15" t="s">
        <v>15</v>
      </c>
      <c r="AP22" s="15" t="s">
        <v>15</v>
      </c>
      <c r="AQ22" s="15" t="s">
        <v>15</v>
      </c>
      <c r="AR22" s="15" t="s">
        <v>15</v>
      </c>
      <c r="AS22" s="15" t="s">
        <v>15</v>
      </c>
      <c r="AT22" s="15" t="s">
        <v>15</v>
      </c>
      <c r="AU22" s="15" t="s">
        <v>15</v>
      </c>
      <c r="AV22" s="15" t="s">
        <v>15</v>
      </c>
      <c r="AW22" s="15" t="s">
        <v>15</v>
      </c>
      <c r="AX22" s="15" t="s">
        <v>15</v>
      </c>
      <c r="AY22" s="15" t="s">
        <v>15</v>
      </c>
      <c r="AZ22" s="15" t="s">
        <v>15</v>
      </c>
      <c r="BA22" s="15" t="s">
        <v>15</v>
      </c>
      <c r="BB22" s="15" t="s">
        <v>15</v>
      </c>
      <c r="BC22" s="15" t="s">
        <v>15</v>
      </c>
      <c r="BD22" s="15" t="s">
        <v>15</v>
      </c>
      <c r="BE22" s="15" t="s">
        <v>15</v>
      </c>
      <c r="BF22" s="15" t="s">
        <v>15</v>
      </c>
      <c r="BG22" s="15" t="s">
        <v>15</v>
      </c>
      <c r="BH22" s="15" t="s">
        <v>15</v>
      </c>
      <c r="BI22" s="15" t="s">
        <v>15</v>
      </c>
      <c r="BJ22" s="15" t="s">
        <v>15</v>
      </c>
      <c r="BK22" s="15" t="s">
        <v>15</v>
      </c>
      <c r="BL22" s="15" t="s">
        <v>15</v>
      </c>
      <c r="BM22" s="15" t="s">
        <v>15</v>
      </c>
      <c r="BN22" s="15" t="s">
        <v>15</v>
      </c>
      <c r="BO22" s="15" t="s">
        <v>15</v>
      </c>
      <c r="BP22" s="15" t="s">
        <v>15</v>
      </c>
      <c r="BQ22" s="15" t="s">
        <v>15</v>
      </c>
      <c r="BR22" s="15" t="s">
        <v>15</v>
      </c>
      <c r="BS22" s="15" t="s">
        <v>15</v>
      </c>
      <c r="BT22" s="15" t="s">
        <v>15</v>
      </c>
      <c r="BU22" s="15" t="s">
        <v>15</v>
      </c>
      <c r="BV22" s="15" t="s">
        <v>15</v>
      </c>
      <c r="BW22" s="15" t="s">
        <v>15</v>
      </c>
      <c r="BX22" s="15" t="s">
        <v>15</v>
      </c>
      <c r="BY22" s="15" t="s">
        <v>15</v>
      </c>
      <c r="BZ22" s="15" t="s">
        <v>15</v>
      </c>
      <c r="CA22" s="15" t="s">
        <v>15</v>
      </c>
      <c r="CB22" s="15">
        <f>CN22</f>
        <v>32</v>
      </c>
      <c r="CC22" s="15" t="s">
        <v>15</v>
      </c>
      <c r="CD22" s="15" t="s">
        <v>15</v>
      </c>
      <c r="CE22" s="15" t="s">
        <v>15</v>
      </c>
      <c r="CF22" s="15" t="s">
        <v>15</v>
      </c>
      <c r="CG22" s="15" t="s">
        <v>15</v>
      </c>
      <c r="CH22" s="15" t="s">
        <v>15</v>
      </c>
      <c r="CI22" s="15" t="s">
        <v>15</v>
      </c>
      <c r="CJ22" s="15" t="s">
        <v>15</v>
      </c>
      <c r="CK22" s="15" t="s">
        <v>15</v>
      </c>
      <c r="CL22" s="15" t="s">
        <v>15</v>
      </c>
      <c r="CM22" s="15">
        <v>8</v>
      </c>
      <c r="CN22" s="15">
        <v>32</v>
      </c>
      <c r="CO22" s="15">
        <f>DA22</f>
        <v>282</v>
      </c>
      <c r="CP22" s="15">
        <v>16</v>
      </c>
      <c r="CQ22" s="15">
        <v>16</v>
      </c>
      <c r="CR22" s="15">
        <v>16</v>
      </c>
      <c r="CS22" s="15">
        <v>16</v>
      </c>
      <c r="CT22" s="15">
        <v>16</v>
      </c>
      <c r="CU22" s="15">
        <v>32</v>
      </c>
      <c r="CV22" s="15">
        <v>23</v>
      </c>
      <c r="CW22" s="15">
        <v>33</v>
      </c>
      <c r="CX22" s="15">
        <v>93</v>
      </c>
      <c r="CY22" s="15">
        <v>150</v>
      </c>
      <c r="CZ22" s="15">
        <v>226.7</v>
      </c>
      <c r="DA22" s="15">
        <v>282</v>
      </c>
    </row>
    <row r="23" spans="1:105" s="131" customFormat="1" ht="12.75">
      <c r="A23" s="958" t="s">
        <v>3126</v>
      </c>
      <c r="B23" s="291">
        <f>AVERAGE(C23:N23)</f>
        <v>22.987697780385322</v>
      </c>
      <c r="C23" s="291" t="s">
        <v>15</v>
      </c>
      <c r="D23" s="291" t="s">
        <v>15</v>
      </c>
      <c r="E23" s="291" t="s">
        <v>15</v>
      </c>
      <c r="F23" s="291" t="s">
        <v>15</v>
      </c>
      <c r="G23" s="291" t="s">
        <v>15</v>
      </c>
      <c r="H23" s="291">
        <v>19.717328355206998</v>
      </c>
      <c r="I23" s="291">
        <v>6.5803811188565824</v>
      </c>
      <c r="J23" s="291">
        <v>6.643992271936038</v>
      </c>
      <c r="K23" s="291">
        <v>39.177744693837084</v>
      </c>
      <c r="L23" s="291">
        <v>29.058534123339985</v>
      </c>
      <c r="M23" s="291">
        <v>26.890411433523706</v>
      </c>
      <c r="N23" s="291">
        <v>32.845492465996834</v>
      </c>
      <c r="O23" s="291">
        <f>AVERAGE(P23:AA23)</f>
        <v>20.191046263197762</v>
      </c>
      <c r="P23" s="291">
        <v>20.191046263197762</v>
      </c>
      <c r="Q23" s="291" t="s">
        <v>15</v>
      </c>
      <c r="R23" s="291" t="s">
        <v>15</v>
      </c>
      <c r="S23" s="291" t="s">
        <v>15</v>
      </c>
      <c r="T23" s="291" t="s">
        <v>15</v>
      </c>
      <c r="U23" s="291" t="s">
        <v>15</v>
      </c>
      <c r="V23" s="291" t="s">
        <v>15</v>
      </c>
      <c r="W23" s="291" t="s">
        <v>15</v>
      </c>
      <c r="X23" s="291" t="s">
        <v>15</v>
      </c>
      <c r="Y23" s="291" t="s">
        <v>15</v>
      </c>
      <c r="Z23" s="291" t="s">
        <v>15</v>
      </c>
      <c r="AA23" s="291" t="s">
        <v>15</v>
      </c>
      <c r="AB23" s="291" t="s">
        <v>15</v>
      </c>
      <c r="AC23" s="291" t="s">
        <v>15</v>
      </c>
      <c r="AD23" s="291" t="s">
        <v>15</v>
      </c>
      <c r="AE23" s="291" t="s">
        <v>15</v>
      </c>
      <c r="AF23" s="291" t="s">
        <v>15</v>
      </c>
      <c r="AG23" s="291" t="s">
        <v>15</v>
      </c>
      <c r="AH23" s="291" t="s">
        <v>15</v>
      </c>
      <c r="AI23" s="291" t="s">
        <v>15</v>
      </c>
      <c r="AJ23" s="291" t="s">
        <v>15</v>
      </c>
      <c r="AK23" s="291" t="s">
        <v>15</v>
      </c>
      <c r="AL23" s="291" t="s">
        <v>15</v>
      </c>
      <c r="AM23" s="291" t="s">
        <v>15</v>
      </c>
      <c r="AN23" s="291" t="s">
        <v>15</v>
      </c>
      <c r="AO23" s="291" t="s">
        <v>15</v>
      </c>
      <c r="AP23" s="291" t="s">
        <v>15</v>
      </c>
      <c r="AQ23" s="291" t="s">
        <v>15</v>
      </c>
      <c r="AR23" s="291" t="s">
        <v>15</v>
      </c>
      <c r="AS23" s="291" t="s">
        <v>15</v>
      </c>
      <c r="AT23" s="291" t="s">
        <v>15</v>
      </c>
      <c r="AU23" s="291" t="s">
        <v>15</v>
      </c>
      <c r="AV23" s="291" t="s">
        <v>15</v>
      </c>
      <c r="AW23" s="291" t="s">
        <v>15</v>
      </c>
      <c r="AX23" s="291" t="s">
        <v>15</v>
      </c>
      <c r="AY23" s="291" t="s">
        <v>15</v>
      </c>
      <c r="AZ23" s="291" t="s">
        <v>15</v>
      </c>
      <c r="BA23" s="291" t="s">
        <v>15</v>
      </c>
      <c r="BB23" s="291" t="s">
        <v>15</v>
      </c>
      <c r="BC23" s="291" t="s">
        <v>15</v>
      </c>
      <c r="BD23" s="291" t="s">
        <v>15</v>
      </c>
      <c r="BE23" s="291" t="s">
        <v>15</v>
      </c>
      <c r="BF23" s="291" t="s">
        <v>15</v>
      </c>
      <c r="BG23" s="291" t="s">
        <v>15</v>
      </c>
      <c r="BH23" s="291" t="s">
        <v>15</v>
      </c>
      <c r="BI23" s="291" t="s">
        <v>15</v>
      </c>
      <c r="BJ23" s="291" t="s">
        <v>15</v>
      </c>
      <c r="BK23" s="291" t="s">
        <v>15</v>
      </c>
      <c r="BL23" s="291" t="s">
        <v>15</v>
      </c>
      <c r="BM23" s="291" t="s">
        <v>15</v>
      </c>
      <c r="BN23" s="291" t="s">
        <v>15</v>
      </c>
      <c r="BO23" s="291" t="s">
        <v>15</v>
      </c>
      <c r="BP23" s="291" t="s">
        <v>15</v>
      </c>
      <c r="BQ23" s="291" t="s">
        <v>15</v>
      </c>
      <c r="BR23" s="291" t="s">
        <v>15</v>
      </c>
      <c r="BS23" s="291" t="s">
        <v>15</v>
      </c>
      <c r="BT23" s="291" t="s">
        <v>15</v>
      </c>
      <c r="BU23" s="291" t="s">
        <v>15</v>
      </c>
      <c r="BV23" s="291" t="s">
        <v>15</v>
      </c>
      <c r="BW23" s="291" t="s">
        <v>15</v>
      </c>
      <c r="BX23" s="291" t="s">
        <v>15</v>
      </c>
      <c r="BY23" s="291" t="s">
        <v>15</v>
      </c>
      <c r="BZ23" s="291" t="s">
        <v>15</v>
      </c>
      <c r="CA23" s="291" t="s">
        <v>15</v>
      </c>
      <c r="CB23" s="291">
        <f>AVERAGE(CC23:CN23)</f>
        <v>3.845632704377171</v>
      </c>
      <c r="CC23" s="291" t="s">
        <v>15</v>
      </c>
      <c r="CD23" s="291" t="s">
        <v>15</v>
      </c>
      <c r="CE23" s="291" t="s">
        <v>15</v>
      </c>
      <c r="CF23" s="291" t="s">
        <v>15</v>
      </c>
      <c r="CG23" s="291" t="s">
        <v>15</v>
      </c>
      <c r="CH23" s="291" t="s">
        <v>15</v>
      </c>
      <c r="CI23" s="291" t="s">
        <v>15</v>
      </c>
      <c r="CJ23" s="291" t="s">
        <v>15</v>
      </c>
      <c r="CK23" s="291" t="s">
        <v>15</v>
      </c>
      <c r="CL23" s="291" t="s">
        <v>15</v>
      </c>
      <c r="CM23" s="291">
        <v>4.2679291013780514</v>
      </c>
      <c r="CN23" s="291">
        <v>3.4233363073762901</v>
      </c>
      <c r="CO23" s="291">
        <f>AVERAGE(CP23:DA23)</f>
        <v>4.9591617560105634</v>
      </c>
      <c r="CP23" s="291">
        <v>3.5986021518331595</v>
      </c>
      <c r="CQ23" s="291">
        <v>3.3459194825209648</v>
      </c>
      <c r="CR23" s="291">
        <v>3.2939284596945124</v>
      </c>
      <c r="CS23" s="291">
        <v>3.3020924495951172</v>
      </c>
      <c r="CT23" s="291">
        <v>3.3098276357267622</v>
      </c>
      <c r="CU23" s="291">
        <v>3.071381066092794</v>
      </c>
      <c r="CV23" s="291">
        <v>2.9903673107678808</v>
      </c>
      <c r="CW23" s="291">
        <v>3.021108099099715</v>
      </c>
      <c r="CX23" s="291">
        <v>5.6691953168466434</v>
      </c>
      <c r="CY23" s="291">
        <v>10.0839930217213</v>
      </c>
      <c r="CZ23" s="291">
        <v>9.3209947961317443</v>
      </c>
      <c r="DA23" s="291">
        <v>8.5025312820961663</v>
      </c>
    </row>
    <row r="24" spans="1:105" s="131" customFormat="1" ht="14.25">
      <c r="A24" s="957" t="s">
        <v>3840</v>
      </c>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row>
    <row r="25" spans="1:105" s="131" customFormat="1" ht="12.75">
      <c r="A25" s="958" t="s">
        <v>3123</v>
      </c>
      <c r="B25" s="15">
        <f>SUM(C25:N25)</f>
        <v>192.48000000000002</v>
      </c>
      <c r="C25" s="15" t="s">
        <v>15</v>
      </c>
      <c r="D25" s="15" t="s">
        <v>15</v>
      </c>
      <c r="E25" s="15" t="s">
        <v>15</v>
      </c>
      <c r="F25" s="15" t="s">
        <v>15</v>
      </c>
      <c r="G25" s="15" t="s">
        <v>15</v>
      </c>
      <c r="H25" s="15">
        <v>32.909999999999997</v>
      </c>
      <c r="I25" s="15">
        <v>22.6</v>
      </c>
      <c r="J25" s="15">
        <v>18.600000000000001</v>
      </c>
      <c r="K25" s="15">
        <v>5.3</v>
      </c>
      <c r="L25" s="15">
        <v>50.78</v>
      </c>
      <c r="M25" s="15">
        <v>37.21</v>
      </c>
      <c r="N25" s="15">
        <v>25.08</v>
      </c>
      <c r="O25" s="15">
        <f>SUM(P25:AA25)</f>
        <v>485.32</v>
      </c>
      <c r="P25" s="15">
        <v>55.86</v>
      </c>
      <c r="Q25" s="15">
        <v>70.790000000000006</v>
      </c>
      <c r="R25" s="15">
        <v>63.53</v>
      </c>
      <c r="S25" s="15">
        <v>57.09</v>
      </c>
      <c r="T25" s="15">
        <v>57.75</v>
      </c>
      <c r="U25" s="15">
        <v>37.700000000000003</v>
      </c>
      <c r="V25" s="15">
        <v>22.23</v>
      </c>
      <c r="W25" s="15">
        <v>12.52</v>
      </c>
      <c r="X25" s="15">
        <v>10.74</v>
      </c>
      <c r="Y25" s="15">
        <v>21.35</v>
      </c>
      <c r="Z25" s="15">
        <v>42.44</v>
      </c>
      <c r="AA25" s="15">
        <v>33.32</v>
      </c>
      <c r="AB25" s="15">
        <f>SUM(AC25:AN25)</f>
        <v>290.75</v>
      </c>
      <c r="AC25" s="15">
        <v>32.04</v>
      </c>
      <c r="AD25" s="15">
        <v>53.03</v>
      </c>
      <c r="AE25" s="15">
        <v>62.03</v>
      </c>
      <c r="AF25" s="15">
        <v>18.25</v>
      </c>
      <c r="AG25" s="15">
        <v>16</v>
      </c>
      <c r="AH25" s="15">
        <v>6</v>
      </c>
      <c r="AI25" s="15" t="s">
        <v>15</v>
      </c>
      <c r="AJ25" s="15">
        <v>10</v>
      </c>
      <c r="AK25" s="15">
        <v>10</v>
      </c>
      <c r="AL25" s="15">
        <v>32</v>
      </c>
      <c r="AM25" s="15">
        <v>21</v>
      </c>
      <c r="AN25" s="15">
        <v>30.4</v>
      </c>
      <c r="AO25" s="15">
        <f>SUM(AP25:BA25)</f>
        <v>266.5</v>
      </c>
      <c r="AP25" s="15">
        <v>63.4</v>
      </c>
      <c r="AQ25" s="15">
        <v>26.1</v>
      </c>
      <c r="AR25" s="15">
        <v>12</v>
      </c>
      <c r="AS25" s="15">
        <v>8</v>
      </c>
      <c r="AT25" s="15" t="s">
        <v>15</v>
      </c>
      <c r="AU25" s="15">
        <v>8</v>
      </c>
      <c r="AV25" s="15" t="s">
        <v>15</v>
      </c>
      <c r="AW25" s="15" t="s">
        <v>15</v>
      </c>
      <c r="AX25" s="15" t="s">
        <v>15</v>
      </c>
      <c r="AY25" s="15" t="s">
        <v>15</v>
      </c>
      <c r="AZ25" s="15" t="s">
        <v>15</v>
      </c>
      <c r="BA25" s="15">
        <v>149</v>
      </c>
      <c r="BB25" s="15">
        <f>SUM(BC25:BN25)</f>
        <v>470.9</v>
      </c>
      <c r="BC25" s="15">
        <v>86.5</v>
      </c>
      <c r="BD25" s="15">
        <v>43</v>
      </c>
      <c r="BE25" s="15">
        <v>46.2</v>
      </c>
      <c r="BF25" s="15">
        <v>22</v>
      </c>
      <c r="BG25" s="15">
        <v>24</v>
      </c>
      <c r="BH25" s="15">
        <v>14</v>
      </c>
      <c r="BI25" s="15">
        <v>7</v>
      </c>
      <c r="BJ25" s="15">
        <v>9</v>
      </c>
      <c r="BK25" s="15">
        <v>58.2</v>
      </c>
      <c r="BL25" s="15">
        <v>46</v>
      </c>
      <c r="BM25" s="15">
        <v>73</v>
      </c>
      <c r="BN25" s="15">
        <v>42</v>
      </c>
      <c r="BO25" s="15">
        <f>SUM(BP25:CA25)</f>
        <v>468.1</v>
      </c>
      <c r="BP25" s="15">
        <v>50</v>
      </c>
      <c r="BQ25" s="15">
        <v>50</v>
      </c>
      <c r="BR25" s="15">
        <v>46</v>
      </c>
      <c r="BS25" s="15">
        <v>30</v>
      </c>
      <c r="BT25" s="15">
        <v>51</v>
      </c>
      <c r="BU25" s="15">
        <v>31</v>
      </c>
      <c r="BV25" s="15">
        <v>30</v>
      </c>
      <c r="BW25" s="15">
        <v>35</v>
      </c>
      <c r="BX25" s="15">
        <v>29</v>
      </c>
      <c r="BY25" s="15">
        <v>25.5</v>
      </c>
      <c r="BZ25" s="15">
        <v>26.5</v>
      </c>
      <c r="CA25" s="15">
        <v>64.099999999999994</v>
      </c>
      <c r="CB25" s="15">
        <f>SUM(CC25:CN25)</f>
        <v>403.29999999999995</v>
      </c>
      <c r="CC25" s="15">
        <v>69.5</v>
      </c>
      <c r="CD25" s="15">
        <v>54</v>
      </c>
      <c r="CE25" s="15">
        <v>19</v>
      </c>
      <c r="CF25" s="15">
        <v>33.700000000000003</v>
      </c>
      <c r="CG25" s="15">
        <v>42.5</v>
      </c>
      <c r="CH25" s="15">
        <v>24</v>
      </c>
      <c r="CI25" s="15">
        <v>12</v>
      </c>
      <c r="CJ25" s="15">
        <v>5</v>
      </c>
      <c r="CK25" s="15">
        <v>7</v>
      </c>
      <c r="CL25" s="15">
        <v>12.4</v>
      </c>
      <c r="CM25" s="15">
        <v>27.1</v>
      </c>
      <c r="CN25" s="15">
        <v>97.1</v>
      </c>
      <c r="CO25" s="15">
        <f>SUM(CP25:DA25)</f>
        <v>3883.25</v>
      </c>
      <c r="CP25" s="15">
        <v>49</v>
      </c>
      <c r="CQ25" s="15">
        <v>45</v>
      </c>
      <c r="CR25" s="15">
        <v>33</v>
      </c>
      <c r="CS25" s="15">
        <v>98</v>
      </c>
      <c r="CT25" s="15">
        <v>144</v>
      </c>
      <c r="CU25" s="15">
        <v>208.5</v>
      </c>
      <c r="CV25" s="15">
        <v>212.6</v>
      </c>
      <c r="CW25" s="15">
        <v>205.5</v>
      </c>
      <c r="CX25" s="15">
        <v>127.75</v>
      </c>
      <c r="CY25" s="15">
        <v>694.4</v>
      </c>
      <c r="CZ25" s="15">
        <v>716.4</v>
      </c>
      <c r="DA25" s="15">
        <v>1349.1</v>
      </c>
    </row>
    <row r="26" spans="1:105" s="131" customFormat="1" ht="12.75">
      <c r="A26" s="958" t="s">
        <v>3124</v>
      </c>
      <c r="B26" s="15">
        <f>SUM(C26:N26)</f>
        <v>65.099999999999994</v>
      </c>
      <c r="C26" s="15" t="s">
        <v>15</v>
      </c>
      <c r="D26" s="15" t="s">
        <v>15</v>
      </c>
      <c r="E26" s="15" t="s">
        <v>15</v>
      </c>
      <c r="F26" s="15" t="s">
        <v>15</v>
      </c>
      <c r="G26" s="15" t="s">
        <v>15</v>
      </c>
      <c r="H26" s="15">
        <v>4.8</v>
      </c>
      <c r="I26" s="15">
        <v>5.6</v>
      </c>
      <c r="J26" s="15">
        <v>12</v>
      </c>
      <c r="K26" s="15">
        <v>2.5</v>
      </c>
      <c r="L26" s="15">
        <v>14</v>
      </c>
      <c r="M26" s="15">
        <v>17.079999999999998</v>
      </c>
      <c r="N26" s="15">
        <v>9.1199999999999992</v>
      </c>
      <c r="O26" s="15">
        <f>SUM(P26:AA26)</f>
        <v>193.75000000000003</v>
      </c>
      <c r="P26" s="15">
        <v>20.11</v>
      </c>
      <c r="Q26" s="15">
        <v>23</v>
      </c>
      <c r="R26" s="15">
        <v>23</v>
      </c>
      <c r="S26" s="15">
        <v>23</v>
      </c>
      <c r="T26" s="15">
        <v>22</v>
      </c>
      <c r="U26" s="15">
        <v>17</v>
      </c>
      <c r="V26" s="15">
        <v>11.5</v>
      </c>
      <c r="W26" s="15">
        <v>6.02</v>
      </c>
      <c r="X26" s="15">
        <v>6.62</v>
      </c>
      <c r="Y26" s="15">
        <v>9.5</v>
      </c>
      <c r="Z26" s="15">
        <v>16</v>
      </c>
      <c r="AA26" s="15">
        <v>16</v>
      </c>
      <c r="AB26" s="15">
        <f>SUM(AC26:AN26)</f>
        <v>112</v>
      </c>
      <c r="AC26" s="15">
        <v>18</v>
      </c>
      <c r="AD26" s="15">
        <v>16</v>
      </c>
      <c r="AE26" s="15">
        <v>16</v>
      </c>
      <c r="AF26" s="15">
        <v>8</v>
      </c>
      <c r="AG26" s="15">
        <v>8</v>
      </c>
      <c r="AH26" s="15">
        <v>6</v>
      </c>
      <c r="AI26" s="15" t="s">
        <v>15</v>
      </c>
      <c r="AJ26" s="15">
        <v>4</v>
      </c>
      <c r="AK26" s="15">
        <v>4</v>
      </c>
      <c r="AL26" s="15">
        <v>12</v>
      </c>
      <c r="AM26" s="15">
        <v>8</v>
      </c>
      <c r="AN26" s="15">
        <v>12</v>
      </c>
      <c r="AO26" s="15">
        <f>SUM(AP26:BA26)</f>
        <v>112</v>
      </c>
      <c r="AP26" s="15">
        <v>16</v>
      </c>
      <c r="AQ26" s="15" t="s">
        <v>15</v>
      </c>
      <c r="AR26" s="15" t="s">
        <v>15</v>
      </c>
      <c r="AS26" s="15" t="s">
        <v>15</v>
      </c>
      <c r="AT26" s="15" t="s">
        <v>15</v>
      </c>
      <c r="AU26" s="15" t="s">
        <v>15</v>
      </c>
      <c r="AV26" s="15" t="s">
        <v>15</v>
      </c>
      <c r="AW26" s="15" t="s">
        <v>15</v>
      </c>
      <c r="AX26" s="15" t="s">
        <v>15</v>
      </c>
      <c r="AY26" s="15" t="s">
        <v>15</v>
      </c>
      <c r="AZ26" s="15" t="s">
        <v>15</v>
      </c>
      <c r="BA26" s="15">
        <v>96</v>
      </c>
      <c r="BB26" s="15">
        <f>SUM(BC26:BN26)</f>
        <v>163.5</v>
      </c>
      <c r="BC26" s="15">
        <v>55</v>
      </c>
      <c r="BD26" s="15" t="s">
        <v>15</v>
      </c>
      <c r="BE26" s="15">
        <v>22.5</v>
      </c>
      <c r="BF26" s="15" t="s">
        <v>15</v>
      </c>
      <c r="BG26" s="15">
        <v>4</v>
      </c>
      <c r="BH26" s="15">
        <v>6</v>
      </c>
      <c r="BI26" s="15">
        <v>4</v>
      </c>
      <c r="BJ26" s="15">
        <v>4</v>
      </c>
      <c r="BK26" s="15">
        <v>20</v>
      </c>
      <c r="BL26" s="15">
        <v>16</v>
      </c>
      <c r="BM26" s="15">
        <v>20</v>
      </c>
      <c r="BN26" s="15">
        <v>12</v>
      </c>
      <c r="BO26" s="15">
        <f>SUM(BP26:CA26)</f>
        <v>146.5</v>
      </c>
      <c r="BP26" s="15">
        <v>12</v>
      </c>
      <c r="BQ26" s="15">
        <v>16</v>
      </c>
      <c r="BR26" s="15">
        <v>12</v>
      </c>
      <c r="BS26" s="15">
        <v>8</v>
      </c>
      <c r="BT26" s="15">
        <v>16</v>
      </c>
      <c r="BU26" s="15">
        <v>8</v>
      </c>
      <c r="BV26" s="15">
        <v>4</v>
      </c>
      <c r="BW26" s="15">
        <v>8</v>
      </c>
      <c r="BX26" s="15">
        <v>12</v>
      </c>
      <c r="BY26" s="15">
        <v>16</v>
      </c>
      <c r="BZ26" s="15">
        <v>18.5</v>
      </c>
      <c r="CA26" s="15">
        <v>16</v>
      </c>
      <c r="CB26" s="15">
        <f>SUM(CC26:CN26)</f>
        <v>100</v>
      </c>
      <c r="CC26" s="15">
        <v>16</v>
      </c>
      <c r="CD26" s="15">
        <v>16</v>
      </c>
      <c r="CE26" s="15">
        <v>4</v>
      </c>
      <c r="CF26" s="15">
        <v>8</v>
      </c>
      <c r="CG26" s="15">
        <v>16</v>
      </c>
      <c r="CH26" s="15">
        <v>4</v>
      </c>
      <c r="CI26" s="15" t="s">
        <v>15</v>
      </c>
      <c r="CJ26" s="15" t="s">
        <v>15</v>
      </c>
      <c r="CK26" s="15" t="s">
        <v>15</v>
      </c>
      <c r="CL26" s="15" t="s">
        <v>15</v>
      </c>
      <c r="CM26" s="15">
        <v>4</v>
      </c>
      <c r="CN26" s="15">
        <v>32</v>
      </c>
      <c r="CO26" s="15">
        <f>SUM(CP26:DA26)</f>
        <v>2117.3500000000004</v>
      </c>
      <c r="CP26" s="15">
        <v>16</v>
      </c>
      <c r="CQ26" s="15">
        <v>0</v>
      </c>
      <c r="CR26" s="15">
        <v>23</v>
      </c>
      <c r="CS26" s="15">
        <v>30</v>
      </c>
      <c r="CT26" s="15">
        <v>16</v>
      </c>
      <c r="CU26" s="15">
        <v>64</v>
      </c>
      <c r="CV26" s="15">
        <v>93.5</v>
      </c>
      <c r="CW26" s="15">
        <v>128</v>
      </c>
      <c r="CX26" s="15">
        <v>118.65</v>
      </c>
      <c r="CY26" s="15">
        <v>398.9</v>
      </c>
      <c r="CZ26" s="15">
        <v>416.1</v>
      </c>
      <c r="DA26" s="15">
        <v>813.2</v>
      </c>
    </row>
    <row r="27" spans="1:105" s="131" customFormat="1" ht="12.75">
      <c r="A27" s="958" t="s">
        <v>3125</v>
      </c>
      <c r="B27" s="15">
        <f>N27</f>
        <v>9.1199999999999992</v>
      </c>
      <c r="C27" s="15" t="s">
        <v>15</v>
      </c>
      <c r="D27" s="15" t="s">
        <v>15</v>
      </c>
      <c r="E27" s="15" t="s">
        <v>15</v>
      </c>
      <c r="F27" s="15" t="s">
        <v>15</v>
      </c>
      <c r="G27" s="15" t="s">
        <v>15</v>
      </c>
      <c r="H27" s="15">
        <v>4.8</v>
      </c>
      <c r="I27" s="15">
        <v>5.6</v>
      </c>
      <c r="J27" s="15">
        <v>9.5</v>
      </c>
      <c r="K27" s="15">
        <v>2.5</v>
      </c>
      <c r="L27" s="15">
        <v>9.5</v>
      </c>
      <c r="M27" s="15">
        <v>17.079999999999998</v>
      </c>
      <c r="N27" s="15">
        <v>9.1199999999999992</v>
      </c>
      <c r="O27" s="15">
        <f>AA27</f>
        <v>16</v>
      </c>
      <c r="P27" s="15">
        <v>16.11</v>
      </c>
      <c r="Q27" s="15">
        <v>23</v>
      </c>
      <c r="R27" s="15">
        <v>23</v>
      </c>
      <c r="S27" s="15">
        <v>23</v>
      </c>
      <c r="T27" s="15">
        <v>17</v>
      </c>
      <c r="U27" s="15">
        <v>17</v>
      </c>
      <c r="V27" s="15">
        <v>10.5</v>
      </c>
      <c r="W27" s="15">
        <v>6.02</v>
      </c>
      <c r="X27" s="15">
        <v>6.62</v>
      </c>
      <c r="Y27" s="15">
        <v>9</v>
      </c>
      <c r="Z27" s="15">
        <v>16</v>
      </c>
      <c r="AA27" s="15">
        <v>16</v>
      </c>
      <c r="AB27" s="15">
        <f>AN27</f>
        <v>12</v>
      </c>
      <c r="AC27" s="15">
        <v>16</v>
      </c>
      <c r="AD27" s="15">
        <v>16</v>
      </c>
      <c r="AE27" s="15">
        <v>16</v>
      </c>
      <c r="AF27" s="15">
        <v>8</v>
      </c>
      <c r="AG27" s="15">
        <v>8</v>
      </c>
      <c r="AH27" s="15">
        <v>6</v>
      </c>
      <c r="AI27" s="15" t="s">
        <v>15</v>
      </c>
      <c r="AJ27" s="15">
        <v>4</v>
      </c>
      <c r="AK27" s="15">
        <v>4</v>
      </c>
      <c r="AL27" s="15">
        <v>12</v>
      </c>
      <c r="AM27" s="15">
        <v>8</v>
      </c>
      <c r="AN27" s="15">
        <v>12</v>
      </c>
      <c r="AO27" s="15">
        <f>BA27</f>
        <v>100</v>
      </c>
      <c r="AP27" s="15">
        <v>16</v>
      </c>
      <c r="AQ27" s="15" t="s">
        <v>15</v>
      </c>
      <c r="AR27" s="15" t="s">
        <v>15</v>
      </c>
      <c r="AS27" s="15" t="s">
        <v>15</v>
      </c>
      <c r="AT27" s="15" t="s">
        <v>15</v>
      </c>
      <c r="AU27" s="15" t="s">
        <v>15</v>
      </c>
      <c r="AV27" s="15" t="s">
        <v>15</v>
      </c>
      <c r="AW27" s="15" t="s">
        <v>15</v>
      </c>
      <c r="AX27" s="15" t="s">
        <v>15</v>
      </c>
      <c r="AY27" s="15" t="s">
        <v>15</v>
      </c>
      <c r="AZ27" s="15" t="s">
        <v>15</v>
      </c>
      <c r="BA27" s="15">
        <v>100</v>
      </c>
      <c r="BB27" s="15">
        <f>BN27</f>
        <v>12</v>
      </c>
      <c r="BC27" s="15">
        <v>55</v>
      </c>
      <c r="BD27" s="15" t="s">
        <v>15</v>
      </c>
      <c r="BE27" s="15">
        <v>2.5</v>
      </c>
      <c r="BF27" s="15" t="s">
        <v>15</v>
      </c>
      <c r="BG27" s="15">
        <v>4</v>
      </c>
      <c r="BH27" s="15">
        <v>6</v>
      </c>
      <c r="BI27" s="15">
        <v>4</v>
      </c>
      <c r="BJ27" s="15">
        <v>4</v>
      </c>
      <c r="BK27" s="15">
        <v>16</v>
      </c>
      <c r="BL27" s="15">
        <v>16</v>
      </c>
      <c r="BM27" s="15">
        <v>16</v>
      </c>
      <c r="BN27" s="15">
        <v>12</v>
      </c>
      <c r="BO27" s="15">
        <f>CA27</f>
        <v>16</v>
      </c>
      <c r="BP27" s="15">
        <v>12</v>
      </c>
      <c r="BQ27" s="15">
        <v>16</v>
      </c>
      <c r="BR27" s="15">
        <v>8</v>
      </c>
      <c r="BS27" s="15">
        <v>8</v>
      </c>
      <c r="BT27" s="15">
        <v>12</v>
      </c>
      <c r="BU27" s="15">
        <v>8</v>
      </c>
      <c r="BV27" s="15">
        <v>4</v>
      </c>
      <c r="BW27" s="15">
        <v>8</v>
      </c>
      <c r="BX27" s="15">
        <v>12</v>
      </c>
      <c r="BY27" s="15">
        <v>16</v>
      </c>
      <c r="BZ27" s="15">
        <v>14.5</v>
      </c>
      <c r="CA27" s="15">
        <v>16</v>
      </c>
      <c r="CB27" s="15">
        <f>CN27</f>
        <v>32</v>
      </c>
      <c r="CC27" s="15">
        <v>12</v>
      </c>
      <c r="CD27" s="15">
        <v>16</v>
      </c>
      <c r="CE27" s="15">
        <v>4</v>
      </c>
      <c r="CF27" s="15">
        <v>8</v>
      </c>
      <c r="CG27" s="15">
        <v>16</v>
      </c>
      <c r="CH27" s="15">
        <v>4</v>
      </c>
      <c r="CI27" s="15" t="s">
        <v>15</v>
      </c>
      <c r="CJ27" s="15" t="s">
        <v>15</v>
      </c>
      <c r="CK27" s="15" t="s">
        <v>15</v>
      </c>
      <c r="CL27" s="15" t="s">
        <v>15</v>
      </c>
      <c r="CM27" s="15">
        <v>4</v>
      </c>
      <c r="CN27" s="15">
        <v>32</v>
      </c>
      <c r="CO27" s="15">
        <f>DA27</f>
        <v>1113.2</v>
      </c>
      <c r="CP27" s="15">
        <v>16</v>
      </c>
      <c r="CQ27" s="15">
        <v>0</v>
      </c>
      <c r="CR27" s="15">
        <v>23</v>
      </c>
      <c r="CS27" s="15">
        <v>30</v>
      </c>
      <c r="CT27" s="15">
        <v>16</v>
      </c>
      <c r="CU27" s="15">
        <v>64</v>
      </c>
      <c r="CV27" s="15">
        <v>61.5</v>
      </c>
      <c r="CW27" s="15">
        <v>128</v>
      </c>
      <c r="CX27" s="15">
        <v>118.65</v>
      </c>
      <c r="CY27" s="15">
        <v>350</v>
      </c>
      <c r="CZ27" s="15">
        <v>416.1</v>
      </c>
      <c r="DA27" s="15">
        <v>1113.2</v>
      </c>
    </row>
    <row r="28" spans="1:105" s="131" customFormat="1" ht="12.75">
      <c r="A28" s="958" t="s">
        <v>3126</v>
      </c>
      <c r="B28" s="291">
        <f>AVERAGE(C28:N28)</f>
        <v>25.888402715896252</v>
      </c>
      <c r="C28" s="291" t="s">
        <v>15</v>
      </c>
      <c r="D28" s="291" t="s">
        <v>15</v>
      </c>
      <c r="E28" s="291" t="s">
        <v>15</v>
      </c>
      <c r="F28" s="291" t="s">
        <v>15</v>
      </c>
      <c r="G28" s="291" t="s">
        <v>15</v>
      </c>
      <c r="H28" s="291">
        <v>22.98598913398579</v>
      </c>
      <c r="I28" s="291">
        <v>7.5156443033012339</v>
      </c>
      <c r="J28" s="291">
        <v>8.0558563844856188</v>
      </c>
      <c r="K28" s="291">
        <v>40.147395063131043</v>
      </c>
      <c r="L28" s="291">
        <v>35.111165574931583</v>
      </c>
      <c r="M28" s="291">
        <v>29.770620911722236</v>
      </c>
      <c r="N28" s="291">
        <v>37.632147639716244</v>
      </c>
      <c r="O28" s="291">
        <f>AVERAGE(P28:AA28)</f>
        <v>11.204118561274598</v>
      </c>
      <c r="P28" s="291">
        <v>25.176681345612533</v>
      </c>
      <c r="Q28" s="291">
        <v>13.461496979786437</v>
      </c>
      <c r="R28" s="291">
        <v>7.6351209800547979</v>
      </c>
      <c r="S28" s="291">
        <v>10.949060791703399</v>
      </c>
      <c r="T28" s="291">
        <v>14.638875398631557</v>
      </c>
      <c r="U28" s="291">
        <v>7.5275319634181921</v>
      </c>
      <c r="V28" s="291">
        <v>10.563524063031354</v>
      </c>
      <c r="W28" s="291">
        <v>9.9141618993850855</v>
      </c>
      <c r="X28" s="291">
        <v>10.539123262990787</v>
      </c>
      <c r="Y28" s="291">
        <v>9.2436085745263714</v>
      </c>
      <c r="Z28" s="291">
        <v>8.1465332609579697</v>
      </c>
      <c r="AA28" s="291">
        <v>6.653704215196691</v>
      </c>
      <c r="AB28" s="291">
        <f>AVERAGE(AC28:AN28)</f>
        <v>6.9829453653238636</v>
      </c>
      <c r="AC28" s="291">
        <v>13.380075180488836</v>
      </c>
      <c r="AD28" s="291">
        <v>10.104282974589379</v>
      </c>
      <c r="AE28" s="291">
        <v>5.5672831971463772</v>
      </c>
      <c r="AF28" s="291">
        <v>5.5545909620634504</v>
      </c>
      <c r="AG28" s="291">
        <v>7.6868301778929782</v>
      </c>
      <c r="AH28" s="291">
        <v>5.9104749045920135</v>
      </c>
      <c r="AI28" s="291"/>
      <c r="AJ28" s="291">
        <v>6.3747756376530749</v>
      </c>
      <c r="AK28" s="291">
        <v>6.6368899224083577</v>
      </c>
      <c r="AL28" s="291">
        <v>5.9572188994459161</v>
      </c>
      <c r="AM28" s="291">
        <v>5.0753923033188624</v>
      </c>
      <c r="AN28" s="291">
        <v>4.5645848589632578</v>
      </c>
      <c r="AO28" s="291">
        <f>AVERAGE(AP28:BA28)</f>
        <v>3.991566000147635</v>
      </c>
      <c r="AP28" s="291">
        <v>4.0065178473614127</v>
      </c>
      <c r="AQ28" s="291" t="s">
        <v>15</v>
      </c>
      <c r="AR28" s="291" t="s">
        <v>15</v>
      </c>
      <c r="AS28" s="291" t="s">
        <v>15</v>
      </c>
      <c r="AT28" s="291" t="s">
        <v>15</v>
      </c>
      <c r="AU28" s="291" t="s">
        <v>15</v>
      </c>
      <c r="AV28" s="291" t="s">
        <v>15</v>
      </c>
      <c r="AW28" s="291" t="s">
        <v>15</v>
      </c>
      <c r="AX28" s="291" t="s">
        <v>15</v>
      </c>
      <c r="AY28" s="291" t="s">
        <v>15</v>
      </c>
      <c r="AZ28" s="291" t="s">
        <v>15</v>
      </c>
      <c r="BA28" s="291">
        <v>3.9766141529338572</v>
      </c>
      <c r="BB28" s="291">
        <f>AVERAGE(BC28:BN28)</f>
        <v>4.674706440531204</v>
      </c>
      <c r="BC28" s="291">
        <v>4.0744435661993093</v>
      </c>
      <c r="BD28" s="291" t="s">
        <v>15</v>
      </c>
      <c r="BE28" s="291">
        <v>4.4566537305559137</v>
      </c>
      <c r="BF28" s="291" t="s">
        <v>15</v>
      </c>
      <c r="BG28" s="291">
        <v>4.874554047781384</v>
      </c>
      <c r="BH28" s="291">
        <v>4.8590084525380455</v>
      </c>
      <c r="BI28" s="291">
        <v>4.8136692720991219</v>
      </c>
      <c r="BJ28" s="291">
        <v>4.8097832048617191</v>
      </c>
      <c r="BK28" s="291">
        <v>4.9460725129551433</v>
      </c>
      <c r="BL28" s="291">
        <v>5.2986515281363022</v>
      </c>
      <c r="BM28" s="291">
        <v>4.5484095693850568</v>
      </c>
      <c r="BN28" s="291">
        <v>4.0658185208000361</v>
      </c>
      <c r="BO28" s="291">
        <f>AVERAGE(BP28:CA28)</f>
        <v>4.3501771685776536</v>
      </c>
      <c r="BP28" s="291">
        <v>3.8</v>
      </c>
      <c r="BQ28" s="291">
        <v>3.3945579157288397</v>
      </c>
      <c r="BR28" s="291">
        <v>3.5058242522730234</v>
      </c>
      <c r="BS28" s="291">
        <v>3.9819373244070566</v>
      </c>
      <c r="BT28" s="291">
        <v>4.1171490847174317</v>
      </c>
      <c r="BU28" s="291">
        <v>4.1941372375514696</v>
      </c>
      <c r="BV28" s="291">
        <v>4.94969637129826</v>
      </c>
      <c r="BW28" s="291">
        <v>4.8719635105582277</v>
      </c>
      <c r="BX28" s="291">
        <v>4.8477813183270033</v>
      </c>
      <c r="BY28" s="291">
        <v>4.8625716307506233</v>
      </c>
      <c r="BZ28" s="291">
        <v>5.1405172893910018</v>
      </c>
      <c r="CA28" s="291">
        <v>4.5359900879289112</v>
      </c>
      <c r="CB28" s="291">
        <f>AVERAGE(CC28:CN28)</f>
        <v>3.8935392601673158</v>
      </c>
      <c r="CC28" s="291">
        <v>3.6938607130363588</v>
      </c>
      <c r="CD28" s="291">
        <v>3.1819871691226602</v>
      </c>
      <c r="CE28" s="291">
        <v>4.0485655902448467</v>
      </c>
      <c r="CF28" s="291">
        <v>3.9909994349497722</v>
      </c>
      <c r="CG28" s="291">
        <v>4.2016610058366997</v>
      </c>
      <c r="CH28" s="291">
        <v>4.2724360223919797</v>
      </c>
      <c r="CI28" s="291" t="s">
        <v>15</v>
      </c>
      <c r="CJ28" s="291" t="s">
        <v>15</v>
      </c>
      <c r="CK28" s="291" t="s">
        <v>15</v>
      </c>
      <c r="CL28" s="291" t="s">
        <v>15</v>
      </c>
      <c r="CM28" s="291">
        <v>4.2387857929729273</v>
      </c>
      <c r="CN28" s="291">
        <v>3.5200183527832825</v>
      </c>
      <c r="CO28" s="291">
        <f>AVERAGE(CP28:DA28)</f>
        <v>5.7702836041997125</v>
      </c>
      <c r="CP28" s="291">
        <v>3.425244021336638</v>
      </c>
      <c r="CQ28" s="291"/>
      <c r="CR28" s="291">
        <v>3.3391670804830129</v>
      </c>
      <c r="CS28" s="291">
        <v>4.4830920054047017</v>
      </c>
      <c r="CT28" s="291">
        <v>4.561123571826454</v>
      </c>
      <c r="CU28" s="291">
        <v>3.9651259116618145</v>
      </c>
      <c r="CV28" s="291">
        <v>4.0397316604542199</v>
      </c>
      <c r="CW28" s="291">
        <v>3.936016012242944</v>
      </c>
      <c r="CX28" s="291">
        <v>4.6760982938632845</v>
      </c>
      <c r="CY28" s="291">
        <v>12.89534261398277</v>
      </c>
      <c r="CZ28" s="291">
        <v>9.4739720429343439</v>
      </c>
      <c r="DA28" s="291">
        <v>8.6782064320066556</v>
      </c>
    </row>
    <row r="29" spans="1:105" s="131" customFormat="1" ht="12.75">
      <c r="A29" s="957" t="s">
        <v>3130</v>
      </c>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row>
    <row r="30" spans="1:105" s="131" customFormat="1" ht="12.75">
      <c r="A30" s="958" t="s">
        <v>3123</v>
      </c>
      <c r="B30" s="15" t="s">
        <v>15</v>
      </c>
      <c r="C30" s="15" t="s">
        <v>15</v>
      </c>
      <c r="D30" s="15" t="s">
        <v>15</v>
      </c>
      <c r="E30" s="15" t="s">
        <v>15</v>
      </c>
      <c r="F30" s="15" t="s">
        <v>15</v>
      </c>
      <c r="G30" s="15" t="s">
        <v>15</v>
      </c>
      <c r="H30" s="15" t="s">
        <v>15</v>
      </c>
      <c r="I30" s="15" t="s">
        <v>15</v>
      </c>
      <c r="J30" s="15" t="s">
        <v>15</v>
      </c>
      <c r="K30" s="15" t="s">
        <v>15</v>
      </c>
      <c r="L30" s="15" t="s">
        <v>15</v>
      </c>
      <c r="M30" s="15" t="s">
        <v>15</v>
      </c>
      <c r="N30" s="15" t="s">
        <v>15</v>
      </c>
      <c r="O30" s="15" t="s">
        <v>15</v>
      </c>
      <c r="P30" s="15" t="s">
        <v>15</v>
      </c>
      <c r="Q30" s="15" t="s">
        <v>15</v>
      </c>
      <c r="R30" s="15" t="s">
        <v>15</v>
      </c>
      <c r="S30" s="15" t="s">
        <v>15</v>
      </c>
      <c r="T30" s="15" t="s">
        <v>15</v>
      </c>
      <c r="U30" s="15" t="s">
        <v>15</v>
      </c>
      <c r="V30" s="15" t="s">
        <v>15</v>
      </c>
      <c r="W30" s="15" t="s">
        <v>15</v>
      </c>
      <c r="X30" s="15" t="s">
        <v>15</v>
      </c>
      <c r="Y30" s="15" t="s">
        <v>15</v>
      </c>
      <c r="Z30" s="15" t="s">
        <v>15</v>
      </c>
      <c r="AA30" s="15" t="s">
        <v>15</v>
      </c>
      <c r="AB30" s="15" t="s">
        <v>15</v>
      </c>
      <c r="AC30" s="15" t="s">
        <v>15</v>
      </c>
      <c r="AD30" s="15" t="s">
        <v>15</v>
      </c>
      <c r="AE30" s="15" t="s">
        <v>15</v>
      </c>
      <c r="AF30" s="15" t="s">
        <v>15</v>
      </c>
      <c r="AG30" s="15" t="s">
        <v>15</v>
      </c>
      <c r="AH30" s="15" t="s">
        <v>15</v>
      </c>
      <c r="AI30" s="15" t="s">
        <v>15</v>
      </c>
      <c r="AJ30" s="15" t="s">
        <v>15</v>
      </c>
      <c r="AK30" s="15" t="s">
        <v>15</v>
      </c>
      <c r="AL30" s="15" t="s">
        <v>15</v>
      </c>
      <c r="AM30" s="15" t="s">
        <v>15</v>
      </c>
      <c r="AN30" s="15" t="s">
        <v>15</v>
      </c>
      <c r="AO30" s="15" t="s">
        <v>15</v>
      </c>
      <c r="AP30" s="15" t="s">
        <v>15</v>
      </c>
      <c r="AQ30" s="15" t="s">
        <v>15</v>
      </c>
      <c r="AR30" s="15" t="s">
        <v>15</v>
      </c>
      <c r="AS30" s="15" t="s">
        <v>15</v>
      </c>
      <c r="AT30" s="15" t="s">
        <v>15</v>
      </c>
      <c r="AU30" s="15" t="s">
        <v>15</v>
      </c>
      <c r="AV30" s="15" t="s">
        <v>15</v>
      </c>
      <c r="AW30" s="15" t="s">
        <v>15</v>
      </c>
      <c r="AX30" s="15" t="s">
        <v>15</v>
      </c>
      <c r="AY30" s="15" t="s">
        <v>15</v>
      </c>
      <c r="AZ30" s="15" t="s">
        <v>15</v>
      </c>
      <c r="BA30" s="15" t="s">
        <v>15</v>
      </c>
      <c r="BB30" s="15" t="s">
        <v>15</v>
      </c>
      <c r="BC30" s="15" t="s">
        <v>15</v>
      </c>
      <c r="BD30" s="15" t="s">
        <v>15</v>
      </c>
      <c r="BE30" s="15" t="s">
        <v>15</v>
      </c>
      <c r="BF30" s="15" t="s">
        <v>15</v>
      </c>
      <c r="BG30" s="15" t="s">
        <v>15</v>
      </c>
      <c r="BH30" s="15" t="s">
        <v>15</v>
      </c>
      <c r="BI30" s="15" t="s">
        <v>15</v>
      </c>
      <c r="BJ30" s="15" t="s">
        <v>15</v>
      </c>
      <c r="BK30" s="15" t="s">
        <v>15</v>
      </c>
      <c r="BL30" s="15" t="s">
        <v>15</v>
      </c>
      <c r="BM30" s="15" t="s">
        <v>15</v>
      </c>
      <c r="BN30" s="15" t="s">
        <v>15</v>
      </c>
      <c r="BO30" s="15" t="s">
        <v>15</v>
      </c>
      <c r="BP30" s="15" t="s">
        <v>15</v>
      </c>
      <c r="BQ30" s="15" t="s">
        <v>15</v>
      </c>
      <c r="BR30" s="15" t="s">
        <v>15</v>
      </c>
      <c r="BS30" s="15" t="s">
        <v>15</v>
      </c>
      <c r="BT30" s="15" t="s">
        <v>15</v>
      </c>
      <c r="BU30" s="15" t="s">
        <v>15</v>
      </c>
      <c r="BV30" s="15" t="s">
        <v>15</v>
      </c>
      <c r="BW30" s="15" t="s">
        <v>15</v>
      </c>
      <c r="BX30" s="15" t="s">
        <v>15</v>
      </c>
      <c r="BY30" s="15" t="s">
        <v>15</v>
      </c>
      <c r="BZ30" s="15" t="s">
        <v>15</v>
      </c>
      <c r="CA30" s="15" t="s">
        <v>15</v>
      </c>
      <c r="CB30" s="15" t="s">
        <v>15</v>
      </c>
      <c r="CC30" s="15" t="s">
        <v>15</v>
      </c>
      <c r="CD30" s="15" t="s">
        <v>15</v>
      </c>
      <c r="CE30" s="15" t="s">
        <v>15</v>
      </c>
      <c r="CF30" s="15" t="s">
        <v>15</v>
      </c>
      <c r="CG30" s="15" t="s">
        <v>15</v>
      </c>
      <c r="CH30" s="15" t="s">
        <v>15</v>
      </c>
      <c r="CI30" s="15" t="s">
        <v>15</v>
      </c>
      <c r="CJ30" s="15" t="s">
        <v>15</v>
      </c>
      <c r="CK30" s="15" t="s">
        <v>15</v>
      </c>
      <c r="CL30" s="15" t="s">
        <v>15</v>
      </c>
      <c r="CM30" s="15" t="s">
        <v>15</v>
      </c>
      <c r="CN30" s="15" t="s">
        <v>15</v>
      </c>
      <c r="CO30" s="15">
        <f>SUM(CP30:DA30)</f>
        <v>66</v>
      </c>
      <c r="CP30" s="15" t="s">
        <v>15</v>
      </c>
      <c r="CQ30" s="15" t="s">
        <v>15</v>
      </c>
      <c r="CR30" s="15" t="s">
        <v>15</v>
      </c>
      <c r="CS30" s="15" t="s">
        <v>15</v>
      </c>
      <c r="CT30" s="15" t="s">
        <v>15</v>
      </c>
      <c r="CU30" s="15" t="s">
        <v>15</v>
      </c>
      <c r="CV30" s="15" t="s">
        <v>15</v>
      </c>
      <c r="CW30" s="15" t="s">
        <v>15</v>
      </c>
      <c r="CX30" s="15" t="s">
        <v>15</v>
      </c>
      <c r="CY30" s="15" t="s">
        <v>15</v>
      </c>
      <c r="CZ30" s="15">
        <v>32.9</v>
      </c>
      <c r="DA30" s="15">
        <v>33.1</v>
      </c>
    </row>
    <row r="31" spans="1:105" s="131" customFormat="1" ht="12.75">
      <c r="A31" s="958" t="s">
        <v>3124</v>
      </c>
      <c r="B31" s="15" t="s">
        <v>15</v>
      </c>
      <c r="C31" s="15" t="s">
        <v>15</v>
      </c>
      <c r="D31" s="15" t="s">
        <v>15</v>
      </c>
      <c r="E31" s="15" t="s">
        <v>15</v>
      </c>
      <c r="F31" s="15" t="s">
        <v>15</v>
      </c>
      <c r="G31" s="15" t="s">
        <v>15</v>
      </c>
      <c r="H31" s="15" t="s">
        <v>15</v>
      </c>
      <c r="I31" s="15" t="s">
        <v>15</v>
      </c>
      <c r="J31" s="15" t="s">
        <v>15</v>
      </c>
      <c r="K31" s="15" t="s">
        <v>15</v>
      </c>
      <c r="L31" s="15" t="s">
        <v>15</v>
      </c>
      <c r="M31" s="15" t="s">
        <v>15</v>
      </c>
      <c r="N31" s="15" t="s">
        <v>15</v>
      </c>
      <c r="O31" s="15" t="s">
        <v>15</v>
      </c>
      <c r="P31" s="15" t="s">
        <v>15</v>
      </c>
      <c r="Q31" s="15" t="s">
        <v>15</v>
      </c>
      <c r="R31" s="15" t="s">
        <v>15</v>
      </c>
      <c r="S31" s="15" t="s">
        <v>15</v>
      </c>
      <c r="T31" s="15" t="s">
        <v>15</v>
      </c>
      <c r="U31" s="15" t="s">
        <v>15</v>
      </c>
      <c r="V31" s="15" t="s">
        <v>15</v>
      </c>
      <c r="W31" s="15" t="s">
        <v>15</v>
      </c>
      <c r="X31" s="15" t="s">
        <v>15</v>
      </c>
      <c r="Y31" s="15" t="s">
        <v>15</v>
      </c>
      <c r="Z31" s="15" t="s">
        <v>15</v>
      </c>
      <c r="AA31" s="15" t="s">
        <v>15</v>
      </c>
      <c r="AB31" s="15" t="s">
        <v>15</v>
      </c>
      <c r="AC31" s="15" t="s">
        <v>15</v>
      </c>
      <c r="AD31" s="15" t="s">
        <v>15</v>
      </c>
      <c r="AE31" s="15" t="s">
        <v>15</v>
      </c>
      <c r="AF31" s="15" t="s">
        <v>15</v>
      </c>
      <c r="AG31" s="15" t="s">
        <v>15</v>
      </c>
      <c r="AH31" s="15" t="s">
        <v>15</v>
      </c>
      <c r="AI31" s="15" t="s">
        <v>15</v>
      </c>
      <c r="AJ31" s="15" t="s">
        <v>15</v>
      </c>
      <c r="AK31" s="15" t="s">
        <v>15</v>
      </c>
      <c r="AL31" s="15" t="s">
        <v>15</v>
      </c>
      <c r="AM31" s="15" t="s">
        <v>15</v>
      </c>
      <c r="AN31" s="15" t="s">
        <v>15</v>
      </c>
      <c r="AO31" s="15" t="s">
        <v>15</v>
      </c>
      <c r="AP31" s="15" t="s">
        <v>15</v>
      </c>
      <c r="AQ31" s="15" t="s">
        <v>15</v>
      </c>
      <c r="AR31" s="15" t="s">
        <v>15</v>
      </c>
      <c r="AS31" s="15" t="s">
        <v>15</v>
      </c>
      <c r="AT31" s="15" t="s">
        <v>15</v>
      </c>
      <c r="AU31" s="15" t="s">
        <v>15</v>
      </c>
      <c r="AV31" s="15" t="s">
        <v>15</v>
      </c>
      <c r="AW31" s="15" t="s">
        <v>15</v>
      </c>
      <c r="AX31" s="15" t="s">
        <v>15</v>
      </c>
      <c r="AY31" s="15" t="s">
        <v>15</v>
      </c>
      <c r="AZ31" s="15" t="s">
        <v>15</v>
      </c>
      <c r="BA31" s="15" t="s">
        <v>15</v>
      </c>
      <c r="BB31" s="15" t="s">
        <v>15</v>
      </c>
      <c r="BC31" s="15" t="s">
        <v>15</v>
      </c>
      <c r="BD31" s="15" t="s">
        <v>15</v>
      </c>
      <c r="BE31" s="15" t="s">
        <v>15</v>
      </c>
      <c r="BF31" s="15" t="s">
        <v>15</v>
      </c>
      <c r="BG31" s="15" t="s">
        <v>15</v>
      </c>
      <c r="BH31" s="15" t="s">
        <v>15</v>
      </c>
      <c r="BI31" s="15" t="s">
        <v>15</v>
      </c>
      <c r="BJ31" s="15" t="s">
        <v>15</v>
      </c>
      <c r="BK31" s="15" t="s">
        <v>15</v>
      </c>
      <c r="BL31" s="15" t="s">
        <v>15</v>
      </c>
      <c r="BM31" s="15" t="s">
        <v>15</v>
      </c>
      <c r="BN31" s="15" t="s">
        <v>15</v>
      </c>
      <c r="BO31" s="15" t="s">
        <v>15</v>
      </c>
      <c r="BP31" s="15" t="s">
        <v>15</v>
      </c>
      <c r="BQ31" s="15" t="s">
        <v>15</v>
      </c>
      <c r="BR31" s="15" t="s">
        <v>15</v>
      </c>
      <c r="BS31" s="15" t="s">
        <v>15</v>
      </c>
      <c r="BT31" s="15" t="s">
        <v>15</v>
      </c>
      <c r="BU31" s="15" t="s">
        <v>15</v>
      </c>
      <c r="BV31" s="15" t="s">
        <v>15</v>
      </c>
      <c r="BW31" s="15" t="s">
        <v>15</v>
      </c>
      <c r="BX31" s="15" t="s">
        <v>15</v>
      </c>
      <c r="BY31" s="15" t="s">
        <v>15</v>
      </c>
      <c r="BZ31" s="15" t="s">
        <v>15</v>
      </c>
      <c r="CA31" s="15" t="s">
        <v>15</v>
      </c>
      <c r="CB31" s="15" t="s">
        <v>15</v>
      </c>
      <c r="CC31" s="15" t="s">
        <v>15</v>
      </c>
      <c r="CD31" s="15" t="s">
        <v>15</v>
      </c>
      <c r="CE31" s="15" t="s">
        <v>15</v>
      </c>
      <c r="CF31" s="15" t="s">
        <v>15</v>
      </c>
      <c r="CG31" s="15" t="s">
        <v>15</v>
      </c>
      <c r="CH31" s="15" t="s">
        <v>15</v>
      </c>
      <c r="CI31" s="15" t="s">
        <v>15</v>
      </c>
      <c r="CJ31" s="15" t="s">
        <v>15</v>
      </c>
      <c r="CK31" s="15" t="s">
        <v>15</v>
      </c>
      <c r="CL31" s="15" t="s">
        <v>15</v>
      </c>
      <c r="CM31" s="15" t="s">
        <v>15</v>
      </c>
      <c r="CN31" s="15" t="s">
        <v>15</v>
      </c>
      <c r="CO31" s="15">
        <f>SUM(CP31:DA31)</f>
        <v>38.099999999999994</v>
      </c>
      <c r="CP31" s="15" t="s">
        <v>15</v>
      </c>
      <c r="CQ31" s="15" t="s">
        <v>15</v>
      </c>
      <c r="CR31" s="15" t="s">
        <v>15</v>
      </c>
      <c r="CS31" s="15" t="s">
        <v>15</v>
      </c>
      <c r="CT31" s="15" t="s">
        <v>15</v>
      </c>
      <c r="CU31" s="15" t="s">
        <v>15</v>
      </c>
      <c r="CV31" s="15" t="s">
        <v>15</v>
      </c>
      <c r="CW31" s="15" t="s">
        <v>15</v>
      </c>
      <c r="CX31" s="15" t="s">
        <v>15</v>
      </c>
      <c r="CY31" s="15" t="s">
        <v>15</v>
      </c>
      <c r="CZ31" s="15">
        <v>19.2</v>
      </c>
      <c r="DA31" s="15">
        <v>18.899999999999999</v>
      </c>
    </row>
    <row r="32" spans="1:105" s="131" customFormat="1" ht="12.75">
      <c r="A32" s="958" t="s">
        <v>3125</v>
      </c>
      <c r="B32" s="15" t="s">
        <v>15</v>
      </c>
      <c r="C32" s="15" t="s">
        <v>15</v>
      </c>
      <c r="D32" s="15" t="s">
        <v>15</v>
      </c>
      <c r="E32" s="15" t="s">
        <v>15</v>
      </c>
      <c r="F32" s="15" t="s">
        <v>15</v>
      </c>
      <c r="G32" s="15" t="s">
        <v>15</v>
      </c>
      <c r="H32" s="15" t="s">
        <v>15</v>
      </c>
      <c r="I32" s="15" t="s">
        <v>15</v>
      </c>
      <c r="J32" s="15" t="s">
        <v>15</v>
      </c>
      <c r="K32" s="15" t="s">
        <v>15</v>
      </c>
      <c r="L32" s="15" t="s">
        <v>15</v>
      </c>
      <c r="M32" s="15" t="s">
        <v>15</v>
      </c>
      <c r="N32" s="15" t="s">
        <v>15</v>
      </c>
      <c r="O32" s="15" t="s">
        <v>15</v>
      </c>
      <c r="P32" s="15" t="s">
        <v>15</v>
      </c>
      <c r="Q32" s="15" t="s">
        <v>15</v>
      </c>
      <c r="R32" s="15" t="s">
        <v>15</v>
      </c>
      <c r="S32" s="15" t="s">
        <v>15</v>
      </c>
      <c r="T32" s="15" t="s">
        <v>15</v>
      </c>
      <c r="U32" s="15" t="s">
        <v>15</v>
      </c>
      <c r="V32" s="15" t="s">
        <v>15</v>
      </c>
      <c r="W32" s="15" t="s">
        <v>15</v>
      </c>
      <c r="X32" s="15" t="s">
        <v>15</v>
      </c>
      <c r="Y32" s="15" t="s">
        <v>15</v>
      </c>
      <c r="Z32" s="15" t="s">
        <v>15</v>
      </c>
      <c r="AA32" s="15" t="s">
        <v>15</v>
      </c>
      <c r="AB32" s="15" t="s">
        <v>15</v>
      </c>
      <c r="AC32" s="15" t="s">
        <v>15</v>
      </c>
      <c r="AD32" s="15" t="s">
        <v>15</v>
      </c>
      <c r="AE32" s="15" t="s">
        <v>15</v>
      </c>
      <c r="AF32" s="15" t="s">
        <v>15</v>
      </c>
      <c r="AG32" s="15" t="s">
        <v>15</v>
      </c>
      <c r="AH32" s="15" t="s">
        <v>15</v>
      </c>
      <c r="AI32" s="15" t="s">
        <v>15</v>
      </c>
      <c r="AJ32" s="15" t="s">
        <v>15</v>
      </c>
      <c r="AK32" s="15" t="s">
        <v>15</v>
      </c>
      <c r="AL32" s="15" t="s">
        <v>15</v>
      </c>
      <c r="AM32" s="15" t="s">
        <v>15</v>
      </c>
      <c r="AN32" s="15" t="s">
        <v>15</v>
      </c>
      <c r="AO32" s="15" t="s">
        <v>15</v>
      </c>
      <c r="AP32" s="15" t="s">
        <v>15</v>
      </c>
      <c r="AQ32" s="15" t="s">
        <v>15</v>
      </c>
      <c r="AR32" s="15" t="s">
        <v>15</v>
      </c>
      <c r="AS32" s="15" t="s">
        <v>15</v>
      </c>
      <c r="AT32" s="15" t="s">
        <v>15</v>
      </c>
      <c r="AU32" s="15" t="s">
        <v>15</v>
      </c>
      <c r="AV32" s="15" t="s">
        <v>15</v>
      </c>
      <c r="AW32" s="15" t="s">
        <v>15</v>
      </c>
      <c r="AX32" s="15" t="s">
        <v>15</v>
      </c>
      <c r="AY32" s="15" t="s">
        <v>15</v>
      </c>
      <c r="AZ32" s="15" t="s">
        <v>15</v>
      </c>
      <c r="BA32" s="15" t="s">
        <v>15</v>
      </c>
      <c r="BB32" s="15" t="s">
        <v>15</v>
      </c>
      <c r="BC32" s="15" t="s">
        <v>15</v>
      </c>
      <c r="BD32" s="15" t="s">
        <v>15</v>
      </c>
      <c r="BE32" s="15" t="s">
        <v>15</v>
      </c>
      <c r="BF32" s="15" t="s">
        <v>15</v>
      </c>
      <c r="BG32" s="15" t="s">
        <v>15</v>
      </c>
      <c r="BH32" s="15" t="s">
        <v>15</v>
      </c>
      <c r="BI32" s="15" t="s">
        <v>15</v>
      </c>
      <c r="BJ32" s="15" t="s">
        <v>15</v>
      </c>
      <c r="BK32" s="15" t="s">
        <v>15</v>
      </c>
      <c r="BL32" s="15" t="s">
        <v>15</v>
      </c>
      <c r="BM32" s="15" t="s">
        <v>15</v>
      </c>
      <c r="BN32" s="15" t="s">
        <v>15</v>
      </c>
      <c r="BO32" s="15" t="s">
        <v>15</v>
      </c>
      <c r="BP32" s="15" t="s">
        <v>15</v>
      </c>
      <c r="BQ32" s="15" t="s">
        <v>15</v>
      </c>
      <c r="BR32" s="15" t="s">
        <v>15</v>
      </c>
      <c r="BS32" s="15" t="s">
        <v>15</v>
      </c>
      <c r="BT32" s="15" t="s">
        <v>15</v>
      </c>
      <c r="BU32" s="15" t="s">
        <v>15</v>
      </c>
      <c r="BV32" s="15" t="s">
        <v>15</v>
      </c>
      <c r="BW32" s="15" t="s">
        <v>15</v>
      </c>
      <c r="BX32" s="15" t="s">
        <v>15</v>
      </c>
      <c r="BY32" s="15" t="s">
        <v>15</v>
      </c>
      <c r="BZ32" s="15" t="s">
        <v>15</v>
      </c>
      <c r="CA32" s="15" t="s">
        <v>15</v>
      </c>
      <c r="CB32" s="15" t="s">
        <v>15</v>
      </c>
      <c r="CC32" s="15" t="s">
        <v>15</v>
      </c>
      <c r="CD32" s="15" t="s">
        <v>15</v>
      </c>
      <c r="CE32" s="15" t="s">
        <v>15</v>
      </c>
      <c r="CF32" s="15" t="s">
        <v>15</v>
      </c>
      <c r="CG32" s="15" t="s">
        <v>15</v>
      </c>
      <c r="CH32" s="15" t="s">
        <v>15</v>
      </c>
      <c r="CI32" s="15" t="s">
        <v>15</v>
      </c>
      <c r="CJ32" s="15" t="s">
        <v>15</v>
      </c>
      <c r="CK32" s="15" t="s">
        <v>15</v>
      </c>
      <c r="CL32" s="15" t="s">
        <v>15</v>
      </c>
      <c r="CM32" s="15" t="s">
        <v>15</v>
      </c>
      <c r="CN32" s="15" t="s">
        <v>15</v>
      </c>
      <c r="CO32" s="15">
        <f>DA32</f>
        <v>38.1</v>
      </c>
      <c r="CP32" s="15" t="s">
        <v>15</v>
      </c>
      <c r="CQ32" s="15" t="s">
        <v>15</v>
      </c>
      <c r="CR32" s="15" t="s">
        <v>15</v>
      </c>
      <c r="CS32" s="15" t="s">
        <v>15</v>
      </c>
      <c r="CT32" s="15" t="s">
        <v>15</v>
      </c>
      <c r="CU32" s="15" t="s">
        <v>15</v>
      </c>
      <c r="CV32" s="15" t="s">
        <v>15</v>
      </c>
      <c r="CW32" s="15" t="s">
        <v>15</v>
      </c>
      <c r="CX32" s="15" t="s">
        <v>15</v>
      </c>
      <c r="CY32" s="15" t="s">
        <v>15</v>
      </c>
      <c r="CZ32" s="15">
        <v>14.1</v>
      </c>
      <c r="DA32" s="15">
        <v>38.1</v>
      </c>
    </row>
    <row r="33" spans="1:114" s="131" customFormat="1" ht="12.75">
      <c r="A33" s="958" t="s">
        <v>3126</v>
      </c>
      <c r="B33" s="291" t="s">
        <v>15</v>
      </c>
      <c r="C33" s="291" t="s">
        <v>15</v>
      </c>
      <c r="D33" s="291" t="s">
        <v>15</v>
      </c>
      <c r="E33" s="291" t="s">
        <v>15</v>
      </c>
      <c r="F33" s="291" t="s">
        <v>15</v>
      </c>
      <c r="G33" s="291" t="s">
        <v>15</v>
      </c>
      <c r="H33" s="291" t="s">
        <v>15</v>
      </c>
      <c r="I33" s="291" t="s">
        <v>15</v>
      </c>
      <c r="J33" s="291" t="s">
        <v>15</v>
      </c>
      <c r="K33" s="291" t="s">
        <v>15</v>
      </c>
      <c r="L33" s="291" t="s">
        <v>15</v>
      </c>
      <c r="M33" s="291" t="s">
        <v>15</v>
      </c>
      <c r="N33" s="291" t="s">
        <v>15</v>
      </c>
      <c r="O33" s="291" t="s">
        <v>15</v>
      </c>
      <c r="P33" s="291" t="s">
        <v>15</v>
      </c>
      <c r="Q33" s="291" t="s">
        <v>15</v>
      </c>
      <c r="R33" s="291" t="s">
        <v>15</v>
      </c>
      <c r="S33" s="291" t="s">
        <v>15</v>
      </c>
      <c r="T33" s="291" t="s">
        <v>15</v>
      </c>
      <c r="U33" s="291" t="s">
        <v>15</v>
      </c>
      <c r="V33" s="291" t="s">
        <v>15</v>
      </c>
      <c r="W33" s="291" t="s">
        <v>15</v>
      </c>
      <c r="X33" s="291" t="s">
        <v>15</v>
      </c>
      <c r="Y33" s="291" t="s">
        <v>15</v>
      </c>
      <c r="Z33" s="291" t="s">
        <v>15</v>
      </c>
      <c r="AA33" s="291" t="s">
        <v>15</v>
      </c>
      <c r="AB33" s="291" t="s">
        <v>15</v>
      </c>
      <c r="AC33" s="291" t="s">
        <v>15</v>
      </c>
      <c r="AD33" s="291" t="s">
        <v>15</v>
      </c>
      <c r="AE33" s="291" t="s">
        <v>15</v>
      </c>
      <c r="AF33" s="291" t="s">
        <v>15</v>
      </c>
      <c r="AG33" s="291" t="s">
        <v>15</v>
      </c>
      <c r="AH33" s="291" t="s">
        <v>15</v>
      </c>
      <c r="AI33" s="291" t="s">
        <v>15</v>
      </c>
      <c r="AJ33" s="291" t="s">
        <v>15</v>
      </c>
      <c r="AK33" s="291" t="s">
        <v>15</v>
      </c>
      <c r="AL33" s="291" t="s">
        <v>15</v>
      </c>
      <c r="AM33" s="291" t="s">
        <v>15</v>
      </c>
      <c r="AN33" s="291" t="s">
        <v>15</v>
      </c>
      <c r="AO33" s="291" t="s">
        <v>15</v>
      </c>
      <c r="AP33" s="291" t="s">
        <v>15</v>
      </c>
      <c r="AQ33" s="291" t="s">
        <v>15</v>
      </c>
      <c r="AR33" s="291" t="s">
        <v>15</v>
      </c>
      <c r="AS33" s="291" t="s">
        <v>15</v>
      </c>
      <c r="AT33" s="291" t="s">
        <v>15</v>
      </c>
      <c r="AU33" s="291" t="s">
        <v>15</v>
      </c>
      <c r="AV33" s="291" t="s">
        <v>15</v>
      </c>
      <c r="AW33" s="291" t="s">
        <v>15</v>
      </c>
      <c r="AX33" s="291" t="s">
        <v>15</v>
      </c>
      <c r="AY33" s="291" t="s">
        <v>15</v>
      </c>
      <c r="AZ33" s="291" t="s">
        <v>15</v>
      </c>
      <c r="BA33" s="291" t="s">
        <v>15</v>
      </c>
      <c r="BB33" s="291" t="s">
        <v>15</v>
      </c>
      <c r="BC33" s="291" t="s">
        <v>15</v>
      </c>
      <c r="BD33" s="291" t="s">
        <v>15</v>
      </c>
      <c r="BE33" s="291" t="s">
        <v>15</v>
      </c>
      <c r="BF33" s="291" t="s">
        <v>15</v>
      </c>
      <c r="BG33" s="291" t="s">
        <v>15</v>
      </c>
      <c r="BH33" s="291" t="s">
        <v>15</v>
      </c>
      <c r="BI33" s="291" t="s">
        <v>15</v>
      </c>
      <c r="BJ33" s="291" t="s">
        <v>15</v>
      </c>
      <c r="BK33" s="291" t="s">
        <v>15</v>
      </c>
      <c r="BL33" s="291" t="s">
        <v>15</v>
      </c>
      <c r="BM33" s="291" t="s">
        <v>15</v>
      </c>
      <c r="BN33" s="291" t="s">
        <v>15</v>
      </c>
      <c r="BO33" s="291" t="s">
        <v>15</v>
      </c>
      <c r="BP33" s="291" t="s">
        <v>15</v>
      </c>
      <c r="BQ33" s="291" t="s">
        <v>15</v>
      </c>
      <c r="BR33" s="291" t="s">
        <v>15</v>
      </c>
      <c r="BS33" s="291" t="s">
        <v>15</v>
      </c>
      <c r="BT33" s="291" t="s">
        <v>15</v>
      </c>
      <c r="BU33" s="291" t="s">
        <v>15</v>
      </c>
      <c r="BV33" s="291" t="s">
        <v>15</v>
      </c>
      <c r="BW33" s="291" t="s">
        <v>15</v>
      </c>
      <c r="BX33" s="291" t="s">
        <v>15</v>
      </c>
      <c r="BY33" s="291" t="s">
        <v>15</v>
      </c>
      <c r="BZ33" s="291" t="s">
        <v>15</v>
      </c>
      <c r="CA33" s="291" t="s">
        <v>15</v>
      </c>
      <c r="CB33" s="291" t="s">
        <v>15</v>
      </c>
      <c r="CC33" s="291" t="s">
        <v>15</v>
      </c>
      <c r="CD33" s="291" t="s">
        <v>15</v>
      </c>
      <c r="CE33" s="291" t="s">
        <v>15</v>
      </c>
      <c r="CF33" s="291" t="s">
        <v>15</v>
      </c>
      <c r="CG33" s="291" t="s">
        <v>15</v>
      </c>
      <c r="CH33" s="291" t="s">
        <v>15</v>
      </c>
      <c r="CI33" s="291" t="s">
        <v>15</v>
      </c>
      <c r="CJ33" s="291" t="s">
        <v>15</v>
      </c>
      <c r="CK33" s="291" t="s">
        <v>15</v>
      </c>
      <c r="CL33" s="291" t="s">
        <v>15</v>
      </c>
      <c r="CM33" s="291" t="s">
        <v>15</v>
      </c>
      <c r="CN33" s="291" t="s">
        <v>15</v>
      </c>
      <c r="CO33" s="291">
        <f>AVERAGE(CP33:DA33)</f>
        <v>9.6375437090986633</v>
      </c>
      <c r="CP33" s="291" t="s">
        <v>15</v>
      </c>
      <c r="CQ33" s="291" t="s">
        <v>15</v>
      </c>
      <c r="CR33" s="291" t="s">
        <v>15</v>
      </c>
      <c r="CS33" s="291" t="s">
        <v>15</v>
      </c>
      <c r="CT33" s="291" t="s">
        <v>15</v>
      </c>
      <c r="CU33" s="291" t="s">
        <v>15</v>
      </c>
      <c r="CV33" s="291" t="s">
        <v>15</v>
      </c>
      <c r="CW33" s="291" t="s">
        <v>15</v>
      </c>
      <c r="CX33" s="291" t="s">
        <v>15</v>
      </c>
      <c r="CY33" s="291" t="s">
        <v>15</v>
      </c>
      <c r="CZ33" s="291">
        <v>9.8270927250768487</v>
      </c>
      <c r="DA33" s="291">
        <v>9.4479946931204779</v>
      </c>
    </row>
    <row r="34" spans="1:114" s="131" customFormat="1" ht="12.75">
      <c r="A34" s="957" t="s">
        <v>3131</v>
      </c>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row>
    <row r="35" spans="1:114" s="131" customFormat="1" ht="12.75">
      <c r="A35" s="958" t="s">
        <v>3123</v>
      </c>
      <c r="B35" s="15" t="s">
        <v>15</v>
      </c>
      <c r="C35" s="15" t="s">
        <v>15</v>
      </c>
      <c r="D35" s="15" t="s">
        <v>15</v>
      </c>
      <c r="E35" s="15" t="s">
        <v>15</v>
      </c>
      <c r="F35" s="15" t="s">
        <v>15</v>
      </c>
      <c r="G35" s="15" t="s">
        <v>15</v>
      </c>
      <c r="H35" s="15" t="s">
        <v>15</v>
      </c>
      <c r="I35" s="15" t="s">
        <v>15</v>
      </c>
      <c r="J35" s="15" t="s">
        <v>15</v>
      </c>
      <c r="K35" s="15" t="s">
        <v>15</v>
      </c>
      <c r="L35" s="15" t="s">
        <v>15</v>
      </c>
      <c r="M35" s="15" t="s">
        <v>15</v>
      </c>
      <c r="N35" s="15" t="s">
        <v>15</v>
      </c>
      <c r="O35" s="15" t="s">
        <v>15</v>
      </c>
      <c r="P35" s="15" t="s">
        <v>15</v>
      </c>
      <c r="Q35" s="15" t="s">
        <v>15</v>
      </c>
      <c r="R35" s="15" t="s">
        <v>15</v>
      </c>
      <c r="S35" s="15" t="s">
        <v>15</v>
      </c>
      <c r="T35" s="15" t="s">
        <v>15</v>
      </c>
      <c r="U35" s="15" t="s">
        <v>15</v>
      </c>
      <c r="V35" s="15" t="s">
        <v>15</v>
      </c>
      <c r="W35" s="15" t="s">
        <v>15</v>
      </c>
      <c r="X35" s="15" t="s">
        <v>15</v>
      </c>
      <c r="Y35" s="15" t="s">
        <v>15</v>
      </c>
      <c r="Z35" s="15" t="s">
        <v>15</v>
      </c>
      <c r="AA35" s="15" t="s">
        <v>15</v>
      </c>
      <c r="AB35" s="15" t="s">
        <v>15</v>
      </c>
      <c r="AC35" s="15" t="s">
        <v>15</v>
      </c>
      <c r="AD35" s="15" t="s">
        <v>15</v>
      </c>
      <c r="AE35" s="15" t="s">
        <v>15</v>
      </c>
      <c r="AF35" s="15" t="s">
        <v>15</v>
      </c>
      <c r="AG35" s="15" t="s">
        <v>15</v>
      </c>
      <c r="AH35" s="15" t="s">
        <v>15</v>
      </c>
      <c r="AI35" s="15" t="s">
        <v>15</v>
      </c>
      <c r="AJ35" s="15" t="s">
        <v>15</v>
      </c>
      <c r="AK35" s="15" t="s">
        <v>15</v>
      </c>
      <c r="AL35" s="15" t="s">
        <v>15</v>
      </c>
      <c r="AM35" s="15" t="s">
        <v>15</v>
      </c>
      <c r="AN35" s="15" t="s">
        <v>15</v>
      </c>
      <c r="AO35" s="15" t="s">
        <v>15</v>
      </c>
      <c r="AP35" s="15" t="s">
        <v>15</v>
      </c>
      <c r="AQ35" s="15" t="s">
        <v>15</v>
      </c>
      <c r="AR35" s="15" t="s">
        <v>15</v>
      </c>
      <c r="AS35" s="15" t="s">
        <v>15</v>
      </c>
      <c r="AT35" s="15" t="s">
        <v>15</v>
      </c>
      <c r="AU35" s="15" t="s">
        <v>15</v>
      </c>
      <c r="AV35" s="15" t="s">
        <v>15</v>
      </c>
      <c r="AW35" s="15" t="s">
        <v>15</v>
      </c>
      <c r="AX35" s="15" t="s">
        <v>15</v>
      </c>
      <c r="AY35" s="15" t="s">
        <v>15</v>
      </c>
      <c r="AZ35" s="15" t="s">
        <v>15</v>
      </c>
      <c r="BA35" s="15" t="s">
        <v>15</v>
      </c>
      <c r="BB35" s="15" t="s">
        <v>15</v>
      </c>
      <c r="BC35" s="15" t="s">
        <v>15</v>
      </c>
      <c r="BD35" s="15" t="s">
        <v>15</v>
      </c>
      <c r="BE35" s="15" t="s">
        <v>15</v>
      </c>
      <c r="BF35" s="15" t="s">
        <v>15</v>
      </c>
      <c r="BG35" s="15" t="s">
        <v>15</v>
      </c>
      <c r="BH35" s="15" t="s">
        <v>15</v>
      </c>
      <c r="BI35" s="15" t="s">
        <v>15</v>
      </c>
      <c r="BJ35" s="15" t="s">
        <v>15</v>
      </c>
      <c r="BK35" s="15" t="s">
        <v>15</v>
      </c>
      <c r="BL35" s="15" t="s">
        <v>15</v>
      </c>
      <c r="BM35" s="15" t="s">
        <v>15</v>
      </c>
      <c r="BN35" s="15" t="s">
        <v>15</v>
      </c>
      <c r="BO35" s="15" t="s">
        <v>15</v>
      </c>
      <c r="BP35" s="15" t="s">
        <v>15</v>
      </c>
      <c r="BQ35" s="15" t="s">
        <v>15</v>
      </c>
      <c r="BR35" s="15" t="s">
        <v>15</v>
      </c>
      <c r="BS35" s="15" t="s">
        <v>15</v>
      </c>
      <c r="BT35" s="15" t="s">
        <v>15</v>
      </c>
      <c r="BU35" s="15" t="s">
        <v>15</v>
      </c>
      <c r="BV35" s="15" t="s">
        <v>15</v>
      </c>
      <c r="BW35" s="15" t="s">
        <v>15</v>
      </c>
      <c r="BX35" s="15" t="s">
        <v>15</v>
      </c>
      <c r="BY35" s="15" t="s">
        <v>15</v>
      </c>
      <c r="BZ35" s="15" t="s">
        <v>15</v>
      </c>
      <c r="CA35" s="15" t="s">
        <v>15</v>
      </c>
      <c r="CB35" s="15" t="s">
        <v>15</v>
      </c>
      <c r="CC35" s="15" t="s">
        <v>15</v>
      </c>
      <c r="CD35" s="15" t="s">
        <v>15</v>
      </c>
      <c r="CE35" s="15" t="s">
        <v>15</v>
      </c>
      <c r="CF35" s="15" t="s">
        <v>15</v>
      </c>
      <c r="CG35" s="15" t="s">
        <v>15</v>
      </c>
      <c r="CH35" s="15" t="s">
        <v>15</v>
      </c>
      <c r="CI35" s="15" t="s">
        <v>15</v>
      </c>
      <c r="CJ35" s="15" t="s">
        <v>15</v>
      </c>
      <c r="CK35" s="15" t="s">
        <v>15</v>
      </c>
      <c r="CL35" s="15" t="s">
        <v>15</v>
      </c>
      <c r="CM35" s="15" t="s">
        <v>15</v>
      </c>
      <c r="CN35" s="15" t="s">
        <v>15</v>
      </c>
      <c r="CO35" s="15">
        <f>SUM(CP35:DA35)</f>
        <v>17.200000000000003</v>
      </c>
      <c r="CP35" s="15" t="s">
        <v>15</v>
      </c>
      <c r="CQ35" s="15" t="s">
        <v>15</v>
      </c>
      <c r="CR35" s="15" t="s">
        <v>15</v>
      </c>
      <c r="CS35" s="15" t="s">
        <v>15</v>
      </c>
      <c r="CT35" s="15" t="s">
        <v>15</v>
      </c>
      <c r="CU35" s="15" t="s">
        <v>15</v>
      </c>
      <c r="CV35" s="15" t="s">
        <v>15</v>
      </c>
      <c r="CW35" s="15" t="s">
        <v>15</v>
      </c>
      <c r="CX35" s="15" t="s">
        <v>15</v>
      </c>
      <c r="CY35" s="15" t="s">
        <v>15</v>
      </c>
      <c r="CZ35" s="15">
        <v>5.4</v>
      </c>
      <c r="DA35" s="15">
        <v>11.8</v>
      </c>
    </row>
    <row r="36" spans="1:114" s="131" customFormat="1" ht="12.75">
      <c r="A36" s="958" t="s">
        <v>3124</v>
      </c>
      <c r="B36" s="15" t="s">
        <v>15</v>
      </c>
      <c r="C36" s="15" t="s">
        <v>15</v>
      </c>
      <c r="D36" s="15" t="s">
        <v>15</v>
      </c>
      <c r="E36" s="15" t="s">
        <v>15</v>
      </c>
      <c r="F36" s="15" t="s">
        <v>15</v>
      </c>
      <c r="G36" s="15" t="s">
        <v>15</v>
      </c>
      <c r="H36" s="15" t="s">
        <v>15</v>
      </c>
      <c r="I36" s="15" t="s">
        <v>15</v>
      </c>
      <c r="J36" s="15" t="s">
        <v>15</v>
      </c>
      <c r="K36" s="15" t="s">
        <v>15</v>
      </c>
      <c r="L36" s="15" t="s">
        <v>15</v>
      </c>
      <c r="M36" s="15" t="s">
        <v>15</v>
      </c>
      <c r="N36" s="15" t="s">
        <v>15</v>
      </c>
      <c r="O36" s="15" t="s">
        <v>15</v>
      </c>
      <c r="P36" s="15" t="s">
        <v>15</v>
      </c>
      <c r="Q36" s="15" t="s">
        <v>15</v>
      </c>
      <c r="R36" s="15" t="s">
        <v>15</v>
      </c>
      <c r="S36" s="15" t="s">
        <v>15</v>
      </c>
      <c r="T36" s="15" t="s">
        <v>15</v>
      </c>
      <c r="U36" s="15" t="s">
        <v>15</v>
      </c>
      <c r="V36" s="15" t="s">
        <v>15</v>
      </c>
      <c r="W36" s="15" t="s">
        <v>15</v>
      </c>
      <c r="X36" s="15" t="s">
        <v>15</v>
      </c>
      <c r="Y36" s="15" t="s">
        <v>15</v>
      </c>
      <c r="Z36" s="15" t="s">
        <v>15</v>
      </c>
      <c r="AA36" s="15" t="s">
        <v>15</v>
      </c>
      <c r="AB36" s="15" t="s">
        <v>15</v>
      </c>
      <c r="AC36" s="15" t="s">
        <v>15</v>
      </c>
      <c r="AD36" s="15" t="s">
        <v>15</v>
      </c>
      <c r="AE36" s="15" t="s">
        <v>15</v>
      </c>
      <c r="AF36" s="15" t="s">
        <v>15</v>
      </c>
      <c r="AG36" s="15" t="s">
        <v>15</v>
      </c>
      <c r="AH36" s="15" t="s">
        <v>15</v>
      </c>
      <c r="AI36" s="15" t="s">
        <v>15</v>
      </c>
      <c r="AJ36" s="15" t="s">
        <v>15</v>
      </c>
      <c r="AK36" s="15" t="s">
        <v>15</v>
      </c>
      <c r="AL36" s="15" t="s">
        <v>15</v>
      </c>
      <c r="AM36" s="15" t="s">
        <v>15</v>
      </c>
      <c r="AN36" s="15" t="s">
        <v>15</v>
      </c>
      <c r="AO36" s="15" t="s">
        <v>15</v>
      </c>
      <c r="AP36" s="15" t="s">
        <v>15</v>
      </c>
      <c r="AQ36" s="15" t="s">
        <v>15</v>
      </c>
      <c r="AR36" s="15" t="s">
        <v>15</v>
      </c>
      <c r="AS36" s="15" t="s">
        <v>15</v>
      </c>
      <c r="AT36" s="15" t="s">
        <v>15</v>
      </c>
      <c r="AU36" s="15" t="s">
        <v>15</v>
      </c>
      <c r="AV36" s="15" t="s">
        <v>15</v>
      </c>
      <c r="AW36" s="15" t="s">
        <v>15</v>
      </c>
      <c r="AX36" s="15" t="s">
        <v>15</v>
      </c>
      <c r="AY36" s="15" t="s">
        <v>15</v>
      </c>
      <c r="AZ36" s="15" t="s">
        <v>15</v>
      </c>
      <c r="BA36" s="15" t="s">
        <v>15</v>
      </c>
      <c r="BB36" s="15" t="s">
        <v>15</v>
      </c>
      <c r="BC36" s="15" t="s">
        <v>15</v>
      </c>
      <c r="BD36" s="15" t="s">
        <v>15</v>
      </c>
      <c r="BE36" s="15" t="s">
        <v>15</v>
      </c>
      <c r="BF36" s="15" t="s">
        <v>15</v>
      </c>
      <c r="BG36" s="15" t="s">
        <v>15</v>
      </c>
      <c r="BH36" s="15" t="s">
        <v>15</v>
      </c>
      <c r="BI36" s="15" t="s">
        <v>15</v>
      </c>
      <c r="BJ36" s="15" t="s">
        <v>15</v>
      </c>
      <c r="BK36" s="15" t="s">
        <v>15</v>
      </c>
      <c r="BL36" s="15" t="s">
        <v>15</v>
      </c>
      <c r="BM36" s="15" t="s">
        <v>15</v>
      </c>
      <c r="BN36" s="15" t="s">
        <v>15</v>
      </c>
      <c r="BO36" s="15" t="s">
        <v>15</v>
      </c>
      <c r="BP36" s="15" t="s">
        <v>15</v>
      </c>
      <c r="BQ36" s="15" t="s">
        <v>15</v>
      </c>
      <c r="BR36" s="15" t="s">
        <v>15</v>
      </c>
      <c r="BS36" s="15" t="s">
        <v>15</v>
      </c>
      <c r="BT36" s="15" t="s">
        <v>15</v>
      </c>
      <c r="BU36" s="15" t="s">
        <v>15</v>
      </c>
      <c r="BV36" s="15" t="s">
        <v>15</v>
      </c>
      <c r="BW36" s="15" t="s">
        <v>15</v>
      </c>
      <c r="BX36" s="15" t="s">
        <v>15</v>
      </c>
      <c r="BY36" s="15" t="s">
        <v>15</v>
      </c>
      <c r="BZ36" s="15" t="s">
        <v>15</v>
      </c>
      <c r="CA36" s="15" t="s">
        <v>15</v>
      </c>
      <c r="CB36" s="15" t="s">
        <v>15</v>
      </c>
      <c r="CC36" s="15" t="s">
        <v>15</v>
      </c>
      <c r="CD36" s="15" t="s">
        <v>15</v>
      </c>
      <c r="CE36" s="15" t="s">
        <v>15</v>
      </c>
      <c r="CF36" s="15" t="s">
        <v>15</v>
      </c>
      <c r="CG36" s="15" t="s">
        <v>15</v>
      </c>
      <c r="CH36" s="15" t="s">
        <v>15</v>
      </c>
      <c r="CI36" s="15" t="s">
        <v>15</v>
      </c>
      <c r="CJ36" s="15" t="s">
        <v>15</v>
      </c>
      <c r="CK36" s="15" t="s">
        <v>15</v>
      </c>
      <c r="CL36" s="15" t="s">
        <v>15</v>
      </c>
      <c r="CM36" s="15" t="s">
        <v>15</v>
      </c>
      <c r="CN36" s="15" t="s">
        <v>15</v>
      </c>
      <c r="CO36" s="15" t="s">
        <v>15</v>
      </c>
      <c r="CP36" s="15" t="s">
        <v>15</v>
      </c>
      <c r="CQ36" s="15" t="s">
        <v>15</v>
      </c>
      <c r="CR36" s="15" t="s">
        <v>15</v>
      </c>
      <c r="CS36" s="15" t="s">
        <v>15</v>
      </c>
      <c r="CT36" s="15" t="s">
        <v>15</v>
      </c>
      <c r="CU36" s="15" t="s">
        <v>15</v>
      </c>
      <c r="CV36" s="15" t="s">
        <v>15</v>
      </c>
      <c r="CW36" s="15" t="s">
        <v>15</v>
      </c>
      <c r="CX36" s="15" t="s">
        <v>15</v>
      </c>
      <c r="CY36" s="15" t="s">
        <v>15</v>
      </c>
      <c r="CZ36" s="15" t="s">
        <v>15</v>
      </c>
      <c r="DA36" s="15" t="s">
        <v>15</v>
      </c>
    </row>
    <row r="37" spans="1:114" s="131" customFormat="1" ht="12.75">
      <c r="A37" s="958" t="s">
        <v>3125</v>
      </c>
      <c r="B37" s="15" t="s">
        <v>15</v>
      </c>
      <c r="C37" s="15" t="s">
        <v>15</v>
      </c>
      <c r="D37" s="15" t="s">
        <v>15</v>
      </c>
      <c r="E37" s="15" t="s">
        <v>15</v>
      </c>
      <c r="F37" s="15" t="s">
        <v>15</v>
      </c>
      <c r="G37" s="15" t="s">
        <v>15</v>
      </c>
      <c r="H37" s="15" t="s">
        <v>15</v>
      </c>
      <c r="I37" s="15" t="s">
        <v>15</v>
      </c>
      <c r="J37" s="15" t="s">
        <v>15</v>
      </c>
      <c r="K37" s="15" t="s">
        <v>15</v>
      </c>
      <c r="L37" s="15" t="s">
        <v>15</v>
      </c>
      <c r="M37" s="15" t="s">
        <v>15</v>
      </c>
      <c r="N37" s="15" t="s">
        <v>15</v>
      </c>
      <c r="O37" s="15" t="s">
        <v>15</v>
      </c>
      <c r="P37" s="15" t="s">
        <v>15</v>
      </c>
      <c r="Q37" s="15" t="s">
        <v>15</v>
      </c>
      <c r="R37" s="15" t="s">
        <v>15</v>
      </c>
      <c r="S37" s="15" t="s">
        <v>15</v>
      </c>
      <c r="T37" s="15" t="s">
        <v>15</v>
      </c>
      <c r="U37" s="15" t="s">
        <v>15</v>
      </c>
      <c r="V37" s="15" t="s">
        <v>15</v>
      </c>
      <c r="W37" s="15" t="s">
        <v>15</v>
      </c>
      <c r="X37" s="15" t="s">
        <v>15</v>
      </c>
      <c r="Y37" s="15" t="s">
        <v>15</v>
      </c>
      <c r="Z37" s="15" t="s">
        <v>15</v>
      </c>
      <c r="AA37" s="15" t="s">
        <v>15</v>
      </c>
      <c r="AB37" s="15" t="s">
        <v>15</v>
      </c>
      <c r="AC37" s="15" t="s">
        <v>15</v>
      </c>
      <c r="AD37" s="15" t="s">
        <v>15</v>
      </c>
      <c r="AE37" s="15" t="s">
        <v>15</v>
      </c>
      <c r="AF37" s="15" t="s">
        <v>15</v>
      </c>
      <c r="AG37" s="15" t="s">
        <v>15</v>
      </c>
      <c r="AH37" s="15" t="s">
        <v>15</v>
      </c>
      <c r="AI37" s="15" t="s">
        <v>15</v>
      </c>
      <c r="AJ37" s="15" t="s">
        <v>15</v>
      </c>
      <c r="AK37" s="15" t="s">
        <v>15</v>
      </c>
      <c r="AL37" s="15" t="s">
        <v>15</v>
      </c>
      <c r="AM37" s="15" t="s">
        <v>15</v>
      </c>
      <c r="AN37" s="15" t="s">
        <v>15</v>
      </c>
      <c r="AO37" s="15" t="s">
        <v>15</v>
      </c>
      <c r="AP37" s="15" t="s">
        <v>15</v>
      </c>
      <c r="AQ37" s="15" t="s">
        <v>15</v>
      </c>
      <c r="AR37" s="15" t="s">
        <v>15</v>
      </c>
      <c r="AS37" s="15" t="s">
        <v>15</v>
      </c>
      <c r="AT37" s="15" t="s">
        <v>15</v>
      </c>
      <c r="AU37" s="15" t="s">
        <v>15</v>
      </c>
      <c r="AV37" s="15" t="s">
        <v>15</v>
      </c>
      <c r="AW37" s="15" t="s">
        <v>15</v>
      </c>
      <c r="AX37" s="15" t="s">
        <v>15</v>
      </c>
      <c r="AY37" s="15" t="s">
        <v>15</v>
      </c>
      <c r="AZ37" s="15" t="s">
        <v>15</v>
      </c>
      <c r="BA37" s="15" t="s">
        <v>15</v>
      </c>
      <c r="BB37" s="15" t="s">
        <v>15</v>
      </c>
      <c r="BC37" s="15" t="s">
        <v>15</v>
      </c>
      <c r="BD37" s="15" t="s">
        <v>15</v>
      </c>
      <c r="BE37" s="15" t="s">
        <v>15</v>
      </c>
      <c r="BF37" s="15" t="s">
        <v>15</v>
      </c>
      <c r="BG37" s="15" t="s">
        <v>15</v>
      </c>
      <c r="BH37" s="15" t="s">
        <v>15</v>
      </c>
      <c r="BI37" s="15" t="s">
        <v>15</v>
      </c>
      <c r="BJ37" s="15" t="s">
        <v>15</v>
      </c>
      <c r="BK37" s="15" t="s">
        <v>15</v>
      </c>
      <c r="BL37" s="15" t="s">
        <v>15</v>
      </c>
      <c r="BM37" s="15" t="s">
        <v>15</v>
      </c>
      <c r="BN37" s="15" t="s">
        <v>15</v>
      </c>
      <c r="BO37" s="15" t="s">
        <v>15</v>
      </c>
      <c r="BP37" s="15" t="s">
        <v>15</v>
      </c>
      <c r="BQ37" s="15" t="s">
        <v>15</v>
      </c>
      <c r="BR37" s="15" t="s">
        <v>15</v>
      </c>
      <c r="BS37" s="15" t="s">
        <v>15</v>
      </c>
      <c r="BT37" s="15" t="s">
        <v>15</v>
      </c>
      <c r="BU37" s="15" t="s">
        <v>15</v>
      </c>
      <c r="BV37" s="15" t="s">
        <v>15</v>
      </c>
      <c r="BW37" s="15" t="s">
        <v>15</v>
      </c>
      <c r="BX37" s="15" t="s">
        <v>15</v>
      </c>
      <c r="BY37" s="15" t="s">
        <v>15</v>
      </c>
      <c r="BZ37" s="15" t="s">
        <v>15</v>
      </c>
      <c r="CA37" s="15" t="s">
        <v>15</v>
      </c>
      <c r="CB37" s="15" t="s">
        <v>15</v>
      </c>
      <c r="CC37" s="15" t="s">
        <v>15</v>
      </c>
      <c r="CD37" s="15" t="s">
        <v>15</v>
      </c>
      <c r="CE37" s="15" t="s">
        <v>15</v>
      </c>
      <c r="CF37" s="15" t="s">
        <v>15</v>
      </c>
      <c r="CG37" s="15" t="s">
        <v>15</v>
      </c>
      <c r="CH37" s="15" t="s">
        <v>15</v>
      </c>
      <c r="CI37" s="15" t="s">
        <v>15</v>
      </c>
      <c r="CJ37" s="15" t="s">
        <v>15</v>
      </c>
      <c r="CK37" s="15" t="s">
        <v>15</v>
      </c>
      <c r="CL37" s="15" t="s">
        <v>15</v>
      </c>
      <c r="CM37" s="15" t="s">
        <v>15</v>
      </c>
      <c r="CN37" s="15" t="s">
        <v>15</v>
      </c>
      <c r="CO37" s="15" t="s">
        <v>15</v>
      </c>
      <c r="CP37" s="15" t="s">
        <v>15</v>
      </c>
      <c r="CQ37" s="15" t="s">
        <v>15</v>
      </c>
      <c r="CR37" s="15" t="s">
        <v>15</v>
      </c>
      <c r="CS37" s="15" t="s">
        <v>15</v>
      </c>
      <c r="CT37" s="15" t="s">
        <v>15</v>
      </c>
      <c r="CU37" s="15" t="s">
        <v>15</v>
      </c>
      <c r="CV37" s="15" t="s">
        <v>15</v>
      </c>
      <c r="CW37" s="15" t="s">
        <v>15</v>
      </c>
      <c r="CX37" s="15" t="s">
        <v>15</v>
      </c>
      <c r="CY37" s="15" t="s">
        <v>15</v>
      </c>
      <c r="CZ37" s="15" t="s">
        <v>15</v>
      </c>
      <c r="DA37" s="15" t="s">
        <v>15</v>
      </c>
    </row>
    <row r="38" spans="1:114" s="131" customFormat="1" ht="13.5" thickBot="1">
      <c r="A38" s="959" t="s">
        <v>3126</v>
      </c>
      <c r="B38" s="320" t="s">
        <v>15</v>
      </c>
      <c r="C38" s="320" t="s">
        <v>15</v>
      </c>
      <c r="D38" s="320" t="s">
        <v>15</v>
      </c>
      <c r="E38" s="320" t="s">
        <v>15</v>
      </c>
      <c r="F38" s="320" t="s">
        <v>15</v>
      </c>
      <c r="G38" s="320" t="s">
        <v>15</v>
      </c>
      <c r="H38" s="320" t="s">
        <v>15</v>
      </c>
      <c r="I38" s="320" t="s">
        <v>15</v>
      </c>
      <c r="J38" s="320" t="s">
        <v>15</v>
      </c>
      <c r="K38" s="320" t="s">
        <v>15</v>
      </c>
      <c r="L38" s="320" t="s">
        <v>15</v>
      </c>
      <c r="M38" s="320" t="s">
        <v>15</v>
      </c>
      <c r="N38" s="320" t="s">
        <v>15</v>
      </c>
      <c r="O38" s="320" t="s">
        <v>15</v>
      </c>
      <c r="P38" s="320" t="s">
        <v>15</v>
      </c>
      <c r="Q38" s="320" t="s">
        <v>15</v>
      </c>
      <c r="R38" s="320" t="s">
        <v>15</v>
      </c>
      <c r="S38" s="320" t="s">
        <v>15</v>
      </c>
      <c r="T38" s="320" t="s">
        <v>15</v>
      </c>
      <c r="U38" s="320" t="s">
        <v>15</v>
      </c>
      <c r="V38" s="320" t="s">
        <v>15</v>
      </c>
      <c r="W38" s="320" t="s">
        <v>15</v>
      </c>
      <c r="X38" s="320" t="s">
        <v>15</v>
      </c>
      <c r="Y38" s="320" t="s">
        <v>15</v>
      </c>
      <c r="Z38" s="320" t="s">
        <v>15</v>
      </c>
      <c r="AA38" s="320" t="s">
        <v>15</v>
      </c>
      <c r="AB38" s="320" t="s">
        <v>15</v>
      </c>
      <c r="AC38" s="320" t="s">
        <v>15</v>
      </c>
      <c r="AD38" s="320" t="s">
        <v>15</v>
      </c>
      <c r="AE38" s="320" t="s">
        <v>15</v>
      </c>
      <c r="AF38" s="320" t="s">
        <v>15</v>
      </c>
      <c r="AG38" s="320" t="s">
        <v>15</v>
      </c>
      <c r="AH38" s="320" t="s">
        <v>15</v>
      </c>
      <c r="AI38" s="320" t="s">
        <v>15</v>
      </c>
      <c r="AJ38" s="320" t="s">
        <v>15</v>
      </c>
      <c r="AK38" s="320" t="s">
        <v>15</v>
      </c>
      <c r="AL38" s="320" t="s">
        <v>15</v>
      </c>
      <c r="AM38" s="320" t="s">
        <v>15</v>
      </c>
      <c r="AN38" s="320" t="s">
        <v>15</v>
      </c>
      <c r="AO38" s="320" t="s">
        <v>15</v>
      </c>
      <c r="AP38" s="320" t="s">
        <v>15</v>
      </c>
      <c r="AQ38" s="320" t="s">
        <v>15</v>
      </c>
      <c r="AR38" s="320" t="s">
        <v>15</v>
      </c>
      <c r="AS38" s="320" t="s">
        <v>15</v>
      </c>
      <c r="AT38" s="320" t="s">
        <v>15</v>
      </c>
      <c r="AU38" s="320" t="s">
        <v>15</v>
      </c>
      <c r="AV38" s="320" t="s">
        <v>15</v>
      </c>
      <c r="AW38" s="320" t="s">
        <v>15</v>
      </c>
      <c r="AX38" s="320" t="s">
        <v>15</v>
      </c>
      <c r="AY38" s="320" t="s">
        <v>15</v>
      </c>
      <c r="AZ38" s="320" t="s">
        <v>15</v>
      </c>
      <c r="BA38" s="320" t="s">
        <v>15</v>
      </c>
      <c r="BB38" s="320" t="s">
        <v>15</v>
      </c>
      <c r="BC38" s="320" t="s">
        <v>15</v>
      </c>
      <c r="BD38" s="320" t="s">
        <v>15</v>
      </c>
      <c r="BE38" s="320" t="s">
        <v>15</v>
      </c>
      <c r="BF38" s="320" t="s">
        <v>15</v>
      </c>
      <c r="BG38" s="320" t="s">
        <v>15</v>
      </c>
      <c r="BH38" s="320" t="s">
        <v>15</v>
      </c>
      <c r="BI38" s="320" t="s">
        <v>15</v>
      </c>
      <c r="BJ38" s="320" t="s">
        <v>15</v>
      </c>
      <c r="BK38" s="320" t="s">
        <v>15</v>
      </c>
      <c r="BL38" s="320" t="s">
        <v>15</v>
      </c>
      <c r="BM38" s="320" t="s">
        <v>15</v>
      </c>
      <c r="BN38" s="320" t="s">
        <v>15</v>
      </c>
      <c r="BO38" s="320" t="s">
        <v>15</v>
      </c>
      <c r="BP38" s="320" t="s">
        <v>15</v>
      </c>
      <c r="BQ38" s="320" t="s">
        <v>15</v>
      </c>
      <c r="BR38" s="320" t="s">
        <v>15</v>
      </c>
      <c r="BS38" s="320" t="s">
        <v>15</v>
      </c>
      <c r="BT38" s="320" t="s">
        <v>15</v>
      </c>
      <c r="BU38" s="320" t="s">
        <v>15</v>
      </c>
      <c r="BV38" s="320" t="s">
        <v>15</v>
      </c>
      <c r="BW38" s="320" t="s">
        <v>15</v>
      </c>
      <c r="BX38" s="320" t="s">
        <v>15</v>
      </c>
      <c r="BY38" s="320" t="s">
        <v>15</v>
      </c>
      <c r="BZ38" s="320" t="s">
        <v>15</v>
      </c>
      <c r="CA38" s="320" t="s">
        <v>15</v>
      </c>
      <c r="CB38" s="320" t="s">
        <v>15</v>
      </c>
      <c r="CC38" s="320" t="s">
        <v>15</v>
      </c>
      <c r="CD38" s="320" t="s">
        <v>15</v>
      </c>
      <c r="CE38" s="320" t="s">
        <v>15</v>
      </c>
      <c r="CF38" s="320" t="s">
        <v>15</v>
      </c>
      <c r="CG38" s="320" t="s">
        <v>15</v>
      </c>
      <c r="CH38" s="320" t="s">
        <v>15</v>
      </c>
      <c r="CI38" s="320" t="s">
        <v>15</v>
      </c>
      <c r="CJ38" s="320" t="s">
        <v>15</v>
      </c>
      <c r="CK38" s="320" t="s">
        <v>15</v>
      </c>
      <c r="CL38" s="320" t="s">
        <v>15</v>
      </c>
      <c r="CM38" s="320" t="s">
        <v>15</v>
      </c>
      <c r="CN38" s="320" t="s">
        <v>15</v>
      </c>
      <c r="CO38" s="320" t="s">
        <v>15</v>
      </c>
      <c r="CP38" s="320" t="s">
        <v>15</v>
      </c>
      <c r="CQ38" s="320" t="s">
        <v>15</v>
      </c>
      <c r="CR38" s="320" t="s">
        <v>15</v>
      </c>
      <c r="CS38" s="320" t="s">
        <v>15</v>
      </c>
      <c r="CT38" s="320" t="s">
        <v>15</v>
      </c>
      <c r="CU38" s="320" t="s">
        <v>15</v>
      </c>
      <c r="CV38" s="320" t="s">
        <v>15</v>
      </c>
      <c r="CW38" s="320" t="s">
        <v>15</v>
      </c>
      <c r="CX38" s="320" t="s">
        <v>15</v>
      </c>
      <c r="CY38" s="320" t="s">
        <v>15</v>
      </c>
      <c r="CZ38" s="320" t="s">
        <v>15</v>
      </c>
      <c r="DA38" s="320" t="s">
        <v>15</v>
      </c>
    </row>
    <row r="39" spans="1:114" s="131" customFormat="1" ht="5.0999999999999996" customHeight="1">
      <c r="A39" s="321"/>
      <c r="B39" s="134"/>
      <c r="C39" s="134"/>
      <c r="D39" s="134"/>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4"/>
      <c r="AM39" s="134"/>
      <c r="AN39" s="134"/>
      <c r="AO39" s="134"/>
      <c r="AP39" s="134"/>
      <c r="AQ39" s="134"/>
      <c r="AR39" s="134"/>
      <c r="AS39" s="134"/>
      <c r="AT39" s="134"/>
      <c r="AU39" s="134"/>
      <c r="AV39" s="134"/>
      <c r="AW39" s="134"/>
      <c r="AX39" s="134"/>
      <c r="AY39" s="134"/>
      <c r="AZ39" s="134"/>
      <c r="BA39" s="134"/>
      <c r="BB39" s="134"/>
      <c r="BC39" s="134"/>
      <c r="BD39" s="134"/>
      <c r="BE39" s="134"/>
      <c r="BF39" s="134"/>
      <c r="BG39" s="134"/>
      <c r="BH39" s="134"/>
      <c r="BI39" s="134"/>
      <c r="BJ39" s="134"/>
      <c r="BK39" s="134"/>
      <c r="BL39" s="134"/>
      <c r="BM39" s="134"/>
      <c r="BN39" s="134"/>
      <c r="BO39" s="134"/>
      <c r="BP39" s="134"/>
      <c r="BQ39" s="134"/>
      <c r="BR39" s="134"/>
      <c r="BS39" s="134"/>
      <c r="BT39" s="134"/>
      <c r="BU39" s="134"/>
      <c r="BV39" s="134"/>
      <c r="BW39" s="134"/>
      <c r="BX39" s="134"/>
      <c r="BY39" s="134"/>
      <c r="BZ39" s="134"/>
      <c r="CA39" s="134"/>
      <c r="CB39" s="134"/>
      <c r="CC39" s="134"/>
      <c r="CD39" s="134"/>
      <c r="CE39" s="134"/>
      <c r="CF39" s="134"/>
      <c r="CG39" s="134"/>
      <c r="CH39" s="134"/>
      <c r="CI39" s="134"/>
      <c r="CJ39" s="134"/>
      <c r="CK39" s="134"/>
      <c r="CL39" s="134"/>
      <c r="CM39" s="134"/>
      <c r="CN39" s="134"/>
      <c r="CO39" s="134"/>
      <c r="CP39" s="134"/>
      <c r="CQ39" s="134"/>
      <c r="CR39" s="134"/>
      <c r="CS39" s="134"/>
      <c r="CT39" s="134"/>
      <c r="CU39" s="134"/>
      <c r="CV39" s="134"/>
      <c r="CW39" s="134"/>
      <c r="CX39" s="134"/>
      <c r="CY39" s="134"/>
      <c r="CZ39" s="134"/>
      <c r="DA39" s="134"/>
    </row>
    <row r="40" spans="1:114" s="131" customFormat="1" ht="14.25">
      <c r="A40" s="546" t="s">
        <v>3132</v>
      </c>
      <c r="B40" s="282"/>
      <c r="C40" s="282"/>
      <c r="D40" s="282"/>
      <c r="E40" s="282"/>
      <c r="F40" s="282"/>
      <c r="G40" s="282"/>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c r="AK40" s="282"/>
      <c r="AL40" s="282"/>
      <c r="AM40" s="282"/>
      <c r="AN40" s="282"/>
      <c r="AO40" s="282"/>
      <c r="AP40" s="282"/>
      <c r="AQ40" s="282"/>
      <c r="AR40" s="282"/>
      <c r="AS40" s="282"/>
      <c r="AT40" s="282"/>
      <c r="AU40" s="282"/>
      <c r="AV40" s="282"/>
      <c r="AW40" s="282"/>
      <c r="AX40" s="282"/>
      <c r="AY40" s="282"/>
      <c r="AZ40" s="282"/>
      <c r="BA40" s="282"/>
      <c r="BB40" s="282"/>
      <c r="BC40" s="282"/>
      <c r="BD40" s="282"/>
      <c r="BE40" s="282"/>
      <c r="BF40" s="282"/>
      <c r="BG40" s="282"/>
      <c r="BH40" s="282"/>
      <c r="BI40" s="282"/>
      <c r="BJ40" s="282"/>
      <c r="BK40" s="282"/>
      <c r="BL40" s="282"/>
      <c r="BM40" s="282"/>
      <c r="BN40" s="282"/>
      <c r="BO40" s="282"/>
      <c r="BP40" s="282"/>
      <c r="BQ40" s="282"/>
      <c r="BR40" s="282"/>
      <c r="BS40" s="282"/>
      <c r="BT40" s="282"/>
      <c r="BU40" s="282"/>
      <c r="BV40" s="282"/>
      <c r="BW40" s="282"/>
      <c r="BX40" s="282"/>
      <c r="BY40" s="282"/>
      <c r="BZ40" s="282"/>
      <c r="CA40" s="282"/>
      <c r="CB40" s="282"/>
      <c r="CC40" s="282"/>
      <c r="CD40" s="282"/>
      <c r="CE40" s="282"/>
      <c r="CF40" s="282"/>
      <c r="CG40" s="282"/>
      <c r="CH40" s="282"/>
      <c r="CI40" s="282"/>
      <c r="CJ40" s="282"/>
      <c r="CK40" s="282"/>
      <c r="CL40" s="282"/>
      <c r="CM40" s="282"/>
      <c r="CN40" s="282"/>
      <c r="CO40" s="282"/>
      <c r="CP40" s="282"/>
      <c r="CQ40" s="282"/>
      <c r="CR40" s="282"/>
      <c r="CS40" s="282"/>
      <c r="CT40" s="282"/>
      <c r="CU40" s="282"/>
      <c r="CV40" s="282"/>
      <c r="CW40" s="282"/>
      <c r="CX40" s="282"/>
      <c r="CY40" s="282"/>
      <c r="CZ40" s="282"/>
      <c r="DA40" s="282"/>
      <c r="DC40" s="134"/>
      <c r="DD40" s="134"/>
      <c r="DE40" s="134"/>
      <c r="DI40" s="322"/>
      <c r="DJ40" s="322"/>
    </row>
  </sheetData>
  <mergeCells count="16">
    <mergeCell ref="CO5:CO6"/>
    <mergeCell ref="CP5:DA5"/>
    <mergeCell ref="AC5:AN5"/>
    <mergeCell ref="AO5:AO6"/>
    <mergeCell ref="AP5:BA5"/>
    <mergeCell ref="BB5:BB6"/>
    <mergeCell ref="BC5:BN5"/>
    <mergeCell ref="BO5:BO6"/>
    <mergeCell ref="BP5:CA5"/>
    <mergeCell ref="CB5:CB6"/>
    <mergeCell ref="CC5:CN5"/>
    <mergeCell ref="C5:N5"/>
    <mergeCell ref="O5:O6"/>
    <mergeCell ref="P5:AA5"/>
    <mergeCell ref="AB5:AB6"/>
    <mergeCell ref="B5:B6"/>
  </mergeCells>
  <hyperlinks>
    <hyperlink ref="A1" location="'Table of contents'!A1" display="вернуться на заглавную стр. (содержание)"/>
  </hyperlink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41"/>
  <sheetViews>
    <sheetView zoomScale="80" zoomScaleNormal="80" workbookViewId="0">
      <pane xSplit="1" topLeftCell="B1" activePane="topRight" state="frozen"/>
      <selection pane="topRight"/>
    </sheetView>
  </sheetViews>
  <sheetFormatPr defaultRowHeight="15"/>
  <cols>
    <col min="1" max="1" width="61.7109375" style="34" customWidth="1"/>
    <col min="2" max="16384" width="9.140625" style="34"/>
  </cols>
  <sheetData>
    <row r="1" spans="1:144" ht="15" customHeight="1">
      <c r="A1" s="691" t="s">
        <v>2688</v>
      </c>
    </row>
    <row r="2" spans="1:144" ht="5.0999999999999996" customHeight="1">
      <c r="A2" s="65"/>
    </row>
    <row r="3" spans="1:144" s="211" customFormat="1" ht="18.75" customHeight="1">
      <c r="A3" s="210" t="s">
        <v>3841</v>
      </c>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c r="DM3" s="260"/>
      <c r="DN3" s="260"/>
      <c r="DO3" s="260"/>
      <c r="DP3" s="260"/>
      <c r="DQ3" s="260"/>
      <c r="DR3" s="260"/>
      <c r="DS3" s="260"/>
      <c r="DT3" s="260"/>
      <c r="DU3" s="260"/>
      <c r="DV3" s="260"/>
      <c r="DW3" s="260"/>
      <c r="DX3" s="260"/>
      <c r="DY3" s="260"/>
      <c r="DZ3" s="260"/>
      <c r="EA3" s="260"/>
      <c r="EB3" s="260"/>
      <c r="EC3" s="260"/>
      <c r="ED3" s="260"/>
      <c r="EE3" s="260"/>
      <c r="EF3" s="260"/>
      <c r="EG3" s="260"/>
      <c r="EH3" s="260"/>
      <c r="EI3" s="260"/>
      <c r="EJ3" s="260"/>
      <c r="EK3" s="260"/>
      <c r="EL3" s="260"/>
      <c r="EM3" s="260"/>
      <c r="EN3" s="260"/>
    </row>
    <row r="4" spans="1:144" s="131" customFormat="1" ht="5.0999999999999996" customHeight="1" thickBot="1">
      <c r="A4" s="135"/>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row>
    <row r="5" spans="1:144" s="131" customFormat="1" ht="17.100000000000001" customHeight="1">
      <c r="A5" s="739"/>
      <c r="B5" s="1079">
        <v>1997</v>
      </c>
      <c r="C5" s="1093">
        <v>1997</v>
      </c>
      <c r="D5" s="1094"/>
      <c r="E5" s="1094"/>
      <c r="F5" s="1094"/>
      <c r="G5" s="1094"/>
      <c r="H5" s="1094"/>
      <c r="I5" s="1094"/>
      <c r="J5" s="1094"/>
      <c r="K5" s="1094"/>
      <c r="L5" s="1094"/>
      <c r="M5" s="1094"/>
      <c r="N5" s="1095"/>
      <c r="O5" s="1079">
        <v>1998</v>
      </c>
      <c r="P5" s="1093">
        <v>1998</v>
      </c>
      <c r="Q5" s="1094"/>
      <c r="R5" s="1094"/>
      <c r="S5" s="1094"/>
      <c r="T5" s="1094"/>
      <c r="U5" s="1094"/>
      <c r="V5" s="1094"/>
      <c r="W5" s="1094"/>
      <c r="X5" s="1094"/>
      <c r="Y5" s="1094"/>
      <c r="Z5" s="1094"/>
      <c r="AA5" s="1095"/>
      <c r="AB5" s="1079">
        <v>1999</v>
      </c>
      <c r="AC5" s="1093">
        <v>1999</v>
      </c>
      <c r="AD5" s="1094"/>
      <c r="AE5" s="1094"/>
      <c r="AF5" s="1094"/>
      <c r="AG5" s="1094"/>
      <c r="AH5" s="1094"/>
      <c r="AI5" s="1094"/>
      <c r="AJ5" s="1094"/>
      <c r="AK5" s="1094"/>
      <c r="AL5" s="1094"/>
      <c r="AM5" s="1094"/>
      <c r="AN5" s="1095"/>
      <c r="AO5" s="1079">
        <v>2000</v>
      </c>
      <c r="AP5" s="1093">
        <v>2000</v>
      </c>
      <c r="AQ5" s="1094"/>
      <c r="AR5" s="1094"/>
      <c r="AS5" s="1094"/>
      <c r="AT5" s="1094"/>
      <c r="AU5" s="1094"/>
      <c r="AV5" s="1094"/>
      <c r="AW5" s="1094"/>
      <c r="AX5" s="1094"/>
      <c r="AY5" s="1094"/>
      <c r="AZ5" s="1094"/>
      <c r="BA5" s="1095"/>
      <c r="BB5" s="1079">
        <v>2001</v>
      </c>
      <c r="BC5" s="1093">
        <v>2001</v>
      </c>
      <c r="BD5" s="1094"/>
      <c r="BE5" s="1094"/>
      <c r="BF5" s="1094"/>
      <c r="BG5" s="1094"/>
      <c r="BH5" s="1094"/>
      <c r="BI5" s="1094"/>
      <c r="BJ5" s="1094"/>
      <c r="BK5" s="1094"/>
      <c r="BL5" s="1094"/>
      <c r="BM5" s="1094"/>
      <c r="BN5" s="1095"/>
      <c r="BO5" s="1079">
        <v>2002</v>
      </c>
      <c r="BP5" s="1093">
        <v>2002</v>
      </c>
      <c r="BQ5" s="1094"/>
      <c r="BR5" s="1094"/>
      <c r="BS5" s="1094"/>
      <c r="BT5" s="1094"/>
      <c r="BU5" s="1094"/>
      <c r="BV5" s="1094"/>
      <c r="BW5" s="1094"/>
      <c r="BX5" s="1094"/>
      <c r="BY5" s="1094"/>
      <c r="BZ5" s="1094"/>
      <c r="CA5" s="1095"/>
      <c r="CB5" s="1079">
        <v>2003</v>
      </c>
      <c r="CC5" s="1093">
        <v>2003</v>
      </c>
      <c r="CD5" s="1094"/>
      <c r="CE5" s="1094"/>
      <c r="CF5" s="1094"/>
      <c r="CG5" s="1094"/>
      <c r="CH5" s="1094"/>
      <c r="CI5" s="1094"/>
      <c r="CJ5" s="1094"/>
      <c r="CK5" s="1094"/>
      <c r="CL5" s="1094"/>
      <c r="CM5" s="1094"/>
      <c r="CN5" s="1095"/>
      <c r="CO5" s="1079">
        <v>2004</v>
      </c>
      <c r="CP5" s="1093">
        <v>2004</v>
      </c>
      <c r="CQ5" s="1094"/>
      <c r="CR5" s="1094"/>
      <c r="CS5" s="1094"/>
      <c r="CT5" s="1094"/>
      <c r="CU5" s="1094"/>
      <c r="CV5" s="1094"/>
      <c r="CW5" s="1094"/>
      <c r="CX5" s="1094"/>
      <c r="CY5" s="1094"/>
      <c r="CZ5" s="1094"/>
      <c r="DA5" s="1095"/>
      <c r="DB5" s="1079">
        <v>2005</v>
      </c>
      <c r="DC5" s="1093">
        <v>2005</v>
      </c>
      <c r="DD5" s="1094"/>
      <c r="DE5" s="1094"/>
      <c r="DF5" s="1094"/>
      <c r="DG5" s="1094"/>
      <c r="DH5" s="1094"/>
      <c r="DI5" s="1094"/>
      <c r="DJ5" s="1094"/>
      <c r="DK5" s="1094"/>
      <c r="DL5" s="1094"/>
      <c r="DM5" s="1094"/>
      <c r="DN5" s="1095"/>
      <c r="DO5" s="1079">
        <v>2006</v>
      </c>
      <c r="DP5" s="1093">
        <v>2006</v>
      </c>
      <c r="DQ5" s="1094"/>
      <c r="DR5" s="1094"/>
      <c r="DS5" s="1094"/>
      <c r="DT5" s="1094"/>
      <c r="DU5" s="1094"/>
      <c r="DV5" s="1094"/>
      <c r="DW5" s="1094"/>
      <c r="DX5" s="1094"/>
      <c r="DY5" s="1094"/>
      <c r="DZ5" s="1094"/>
      <c r="EA5" s="1095"/>
      <c r="EB5" s="1079">
        <v>2007</v>
      </c>
      <c r="EC5" s="1093">
        <v>2007</v>
      </c>
      <c r="ED5" s="1094"/>
      <c r="EE5" s="1094"/>
      <c r="EF5" s="1094"/>
      <c r="EG5" s="1094"/>
      <c r="EH5" s="1094"/>
      <c r="EI5" s="1094"/>
      <c r="EJ5" s="1094"/>
      <c r="EK5" s="1094"/>
      <c r="EL5" s="1094"/>
      <c r="EM5" s="1094"/>
      <c r="EN5" s="1095"/>
    </row>
    <row r="6" spans="1:144" s="131" customFormat="1" ht="17.100000000000001" customHeight="1" thickBot="1">
      <c r="A6" s="740"/>
      <c r="B6" s="1092"/>
      <c r="C6" s="673" t="s">
        <v>2646</v>
      </c>
      <c r="D6" s="673" t="s">
        <v>2647</v>
      </c>
      <c r="E6" s="673" t="s">
        <v>2648</v>
      </c>
      <c r="F6" s="673" t="s">
        <v>2649</v>
      </c>
      <c r="G6" s="673" t="s">
        <v>2650</v>
      </c>
      <c r="H6" s="673" t="s">
        <v>2651</v>
      </c>
      <c r="I6" s="673" t="s">
        <v>2652</v>
      </c>
      <c r="J6" s="673" t="s">
        <v>2653</v>
      </c>
      <c r="K6" s="673" t="s">
        <v>2654</v>
      </c>
      <c r="L6" s="673" t="s">
        <v>2655</v>
      </c>
      <c r="M6" s="673" t="s">
        <v>2656</v>
      </c>
      <c r="N6" s="673" t="s">
        <v>2657</v>
      </c>
      <c r="O6" s="1092"/>
      <c r="P6" s="673" t="s">
        <v>2646</v>
      </c>
      <c r="Q6" s="673" t="s">
        <v>2647</v>
      </c>
      <c r="R6" s="673" t="s">
        <v>2648</v>
      </c>
      <c r="S6" s="673" t="s">
        <v>2649</v>
      </c>
      <c r="T6" s="673" t="s">
        <v>2650</v>
      </c>
      <c r="U6" s="673" t="s">
        <v>2651</v>
      </c>
      <c r="V6" s="673" t="s">
        <v>2652</v>
      </c>
      <c r="W6" s="673" t="s">
        <v>2653</v>
      </c>
      <c r="X6" s="673" t="s">
        <v>2654</v>
      </c>
      <c r="Y6" s="673" t="s">
        <v>2655</v>
      </c>
      <c r="Z6" s="673" t="s">
        <v>2656</v>
      </c>
      <c r="AA6" s="673" t="s">
        <v>2657</v>
      </c>
      <c r="AB6" s="1092"/>
      <c r="AC6" s="673" t="s">
        <v>2646</v>
      </c>
      <c r="AD6" s="673" t="s">
        <v>2647</v>
      </c>
      <c r="AE6" s="673" t="s">
        <v>2648</v>
      </c>
      <c r="AF6" s="673" t="s">
        <v>2649</v>
      </c>
      <c r="AG6" s="673" t="s">
        <v>2650</v>
      </c>
      <c r="AH6" s="673" t="s">
        <v>2651</v>
      </c>
      <c r="AI6" s="673" t="s">
        <v>2652</v>
      </c>
      <c r="AJ6" s="673" t="s">
        <v>2653</v>
      </c>
      <c r="AK6" s="673" t="s">
        <v>2654</v>
      </c>
      <c r="AL6" s="673" t="s">
        <v>2655</v>
      </c>
      <c r="AM6" s="673" t="s">
        <v>2656</v>
      </c>
      <c r="AN6" s="673" t="s">
        <v>2657</v>
      </c>
      <c r="AO6" s="1092"/>
      <c r="AP6" s="673" t="s">
        <v>2646</v>
      </c>
      <c r="AQ6" s="673" t="s">
        <v>2647</v>
      </c>
      <c r="AR6" s="673" t="s">
        <v>2648</v>
      </c>
      <c r="AS6" s="673" t="s">
        <v>2649</v>
      </c>
      <c r="AT6" s="673" t="s">
        <v>2650</v>
      </c>
      <c r="AU6" s="673" t="s">
        <v>2651</v>
      </c>
      <c r="AV6" s="673" t="s">
        <v>2652</v>
      </c>
      <c r="AW6" s="673" t="s">
        <v>2653</v>
      </c>
      <c r="AX6" s="673" t="s">
        <v>2654</v>
      </c>
      <c r="AY6" s="673" t="s">
        <v>2655</v>
      </c>
      <c r="AZ6" s="673" t="s">
        <v>2656</v>
      </c>
      <c r="BA6" s="673" t="s">
        <v>2657</v>
      </c>
      <c r="BB6" s="1092"/>
      <c r="BC6" s="673" t="s">
        <v>2646</v>
      </c>
      <c r="BD6" s="673" t="s">
        <v>2647</v>
      </c>
      <c r="BE6" s="673" t="s">
        <v>2648</v>
      </c>
      <c r="BF6" s="673" t="s">
        <v>2649</v>
      </c>
      <c r="BG6" s="673" t="s">
        <v>2650</v>
      </c>
      <c r="BH6" s="673" t="s">
        <v>2651</v>
      </c>
      <c r="BI6" s="673" t="s">
        <v>2652</v>
      </c>
      <c r="BJ6" s="673" t="s">
        <v>2653</v>
      </c>
      <c r="BK6" s="673" t="s">
        <v>2654</v>
      </c>
      <c r="BL6" s="673" t="s">
        <v>2655</v>
      </c>
      <c r="BM6" s="673" t="s">
        <v>2656</v>
      </c>
      <c r="BN6" s="673" t="s">
        <v>2657</v>
      </c>
      <c r="BO6" s="1092"/>
      <c r="BP6" s="673" t="s">
        <v>2646</v>
      </c>
      <c r="BQ6" s="673" t="s">
        <v>2647</v>
      </c>
      <c r="BR6" s="673" t="s">
        <v>2648</v>
      </c>
      <c r="BS6" s="673" t="s">
        <v>2649</v>
      </c>
      <c r="BT6" s="673" t="s">
        <v>2650</v>
      </c>
      <c r="BU6" s="673" t="s">
        <v>2651</v>
      </c>
      <c r="BV6" s="673" t="s">
        <v>2652</v>
      </c>
      <c r="BW6" s="673" t="s">
        <v>2653</v>
      </c>
      <c r="BX6" s="673" t="s">
        <v>2654</v>
      </c>
      <c r="BY6" s="673" t="s">
        <v>2655</v>
      </c>
      <c r="BZ6" s="673" t="s">
        <v>2656</v>
      </c>
      <c r="CA6" s="673" t="s">
        <v>2657</v>
      </c>
      <c r="CB6" s="1092"/>
      <c r="CC6" s="673" t="s">
        <v>2646</v>
      </c>
      <c r="CD6" s="673" t="s">
        <v>2647</v>
      </c>
      <c r="CE6" s="673" t="s">
        <v>2648</v>
      </c>
      <c r="CF6" s="673" t="s">
        <v>2649</v>
      </c>
      <c r="CG6" s="673" t="s">
        <v>2650</v>
      </c>
      <c r="CH6" s="673" t="s">
        <v>2651</v>
      </c>
      <c r="CI6" s="673" t="s">
        <v>2652</v>
      </c>
      <c r="CJ6" s="673" t="s">
        <v>2653</v>
      </c>
      <c r="CK6" s="673" t="s">
        <v>2654</v>
      </c>
      <c r="CL6" s="673" t="s">
        <v>2655</v>
      </c>
      <c r="CM6" s="673" t="s">
        <v>2656</v>
      </c>
      <c r="CN6" s="673" t="s">
        <v>2657</v>
      </c>
      <c r="CO6" s="1092"/>
      <c r="CP6" s="673" t="s">
        <v>2646</v>
      </c>
      <c r="CQ6" s="673" t="s">
        <v>2647</v>
      </c>
      <c r="CR6" s="673" t="s">
        <v>2648</v>
      </c>
      <c r="CS6" s="673" t="s">
        <v>2649</v>
      </c>
      <c r="CT6" s="673" t="s">
        <v>2650</v>
      </c>
      <c r="CU6" s="673" t="s">
        <v>2651</v>
      </c>
      <c r="CV6" s="673" t="s">
        <v>2652</v>
      </c>
      <c r="CW6" s="673" t="s">
        <v>2653</v>
      </c>
      <c r="CX6" s="673" t="s">
        <v>2654</v>
      </c>
      <c r="CY6" s="673" t="s">
        <v>2655</v>
      </c>
      <c r="CZ6" s="673" t="s">
        <v>2656</v>
      </c>
      <c r="DA6" s="673" t="s">
        <v>2657</v>
      </c>
      <c r="DB6" s="1092"/>
      <c r="DC6" s="673" t="s">
        <v>2646</v>
      </c>
      <c r="DD6" s="673" t="s">
        <v>2647</v>
      </c>
      <c r="DE6" s="673" t="s">
        <v>2648</v>
      </c>
      <c r="DF6" s="673" t="s">
        <v>2649</v>
      </c>
      <c r="DG6" s="673" t="s">
        <v>2650</v>
      </c>
      <c r="DH6" s="673" t="s">
        <v>2651</v>
      </c>
      <c r="DI6" s="673" t="s">
        <v>2652</v>
      </c>
      <c r="DJ6" s="673" t="s">
        <v>2653</v>
      </c>
      <c r="DK6" s="673" t="s">
        <v>2654</v>
      </c>
      <c r="DL6" s="673" t="s">
        <v>2655</v>
      </c>
      <c r="DM6" s="673" t="s">
        <v>2656</v>
      </c>
      <c r="DN6" s="673" t="s">
        <v>2657</v>
      </c>
      <c r="DO6" s="1092"/>
      <c r="DP6" s="673" t="s">
        <v>2646</v>
      </c>
      <c r="DQ6" s="673" t="s">
        <v>2647</v>
      </c>
      <c r="DR6" s="673" t="s">
        <v>2648</v>
      </c>
      <c r="DS6" s="673" t="s">
        <v>2649</v>
      </c>
      <c r="DT6" s="673" t="s">
        <v>2650</v>
      </c>
      <c r="DU6" s="673" t="s">
        <v>2651</v>
      </c>
      <c r="DV6" s="673" t="s">
        <v>2652</v>
      </c>
      <c r="DW6" s="673" t="s">
        <v>2653</v>
      </c>
      <c r="DX6" s="673" t="s">
        <v>2654</v>
      </c>
      <c r="DY6" s="673" t="s">
        <v>2655</v>
      </c>
      <c r="DZ6" s="673" t="s">
        <v>2656</v>
      </c>
      <c r="EA6" s="673" t="s">
        <v>2657</v>
      </c>
      <c r="EB6" s="1092"/>
      <c r="EC6" s="673" t="s">
        <v>2646</v>
      </c>
      <c r="ED6" s="673" t="s">
        <v>2647</v>
      </c>
      <c r="EE6" s="673" t="s">
        <v>2648</v>
      </c>
      <c r="EF6" s="673" t="s">
        <v>2649</v>
      </c>
      <c r="EG6" s="673" t="s">
        <v>2650</v>
      </c>
      <c r="EH6" s="673" t="s">
        <v>2651</v>
      </c>
      <c r="EI6" s="673" t="s">
        <v>2652</v>
      </c>
      <c r="EJ6" s="673" t="s">
        <v>2653</v>
      </c>
      <c r="EK6" s="673" t="s">
        <v>2654</v>
      </c>
      <c r="EL6" s="673" t="s">
        <v>2655</v>
      </c>
      <c r="EM6" s="673" t="s">
        <v>2656</v>
      </c>
      <c r="EN6" s="673" t="s">
        <v>2657</v>
      </c>
    </row>
    <row r="7" spans="1:144" s="131" customFormat="1" ht="5.0999999999999996" customHeight="1">
      <c r="A7" s="55"/>
      <c r="B7" s="173"/>
      <c r="C7" s="3"/>
      <c r="D7" s="3"/>
      <c r="E7" s="3"/>
      <c r="F7" s="3"/>
      <c r="G7" s="3"/>
      <c r="H7" s="3"/>
      <c r="I7" s="3"/>
      <c r="J7" s="3"/>
      <c r="K7" s="3"/>
      <c r="L7" s="3"/>
      <c r="M7" s="3"/>
      <c r="N7" s="3"/>
      <c r="O7" s="173"/>
      <c r="P7" s="3"/>
      <c r="Q7" s="3"/>
      <c r="R7" s="3"/>
      <c r="S7" s="3"/>
      <c r="T7" s="3"/>
      <c r="U7" s="3"/>
      <c r="V7" s="3"/>
      <c r="W7" s="3"/>
      <c r="X7" s="3"/>
      <c r="Y7" s="3"/>
      <c r="Z7" s="3"/>
      <c r="AA7" s="3"/>
      <c r="AB7" s="173"/>
      <c r="AC7" s="3"/>
      <c r="AD7" s="3"/>
      <c r="AE7" s="3"/>
      <c r="AF7" s="3"/>
      <c r="AG7" s="3"/>
      <c r="AH7" s="3"/>
      <c r="AI7" s="3"/>
      <c r="AJ7" s="3"/>
      <c r="AK7" s="3"/>
      <c r="AL7" s="3"/>
      <c r="AM7" s="3"/>
      <c r="AN7" s="3"/>
      <c r="AO7" s="173"/>
      <c r="AP7" s="3"/>
      <c r="AQ7" s="3"/>
      <c r="AR7" s="3"/>
      <c r="AS7" s="3"/>
      <c r="AT7" s="3"/>
      <c r="AU7" s="3"/>
      <c r="AV7" s="3"/>
      <c r="AW7" s="3"/>
      <c r="AX7" s="3"/>
      <c r="AY7" s="3"/>
      <c r="AZ7" s="3"/>
      <c r="BA7" s="3"/>
      <c r="BB7" s="173"/>
      <c r="BC7" s="3"/>
      <c r="BD7" s="3"/>
      <c r="BE7" s="3"/>
      <c r="BF7" s="3"/>
      <c r="BG7" s="3"/>
      <c r="BH7" s="3"/>
      <c r="BI7" s="3"/>
      <c r="BJ7" s="3"/>
      <c r="BK7" s="3"/>
      <c r="BL7" s="3"/>
      <c r="BM7" s="3"/>
      <c r="BN7" s="3"/>
      <c r="BO7" s="173"/>
      <c r="BP7" s="3"/>
      <c r="BQ7" s="3"/>
      <c r="BR7" s="3"/>
      <c r="BS7" s="3"/>
      <c r="BT7" s="3"/>
      <c r="BU7" s="3"/>
      <c r="BV7" s="3"/>
      <c r="BW7" s="3"/>
      <c r="BX7" s="3"/>
      <c r="BY7" s="3"/>
      <c r="BZ7" s="3"/>
      <c r="CA7" s="3"/>
      <c r="CB7" s="173"/>
      <c r="CC7" s="3"/>
      <c r="CD7" s="3"/>
      <c r="CE7" s="3"/>
      <c r="CF7" s="3"/>
      <c r="CG7" s="3"/>
      <c r="CH7" s="3"/>
      <c r="CI7" s="3"/>
      <c r="CJ7" s="3"/>
      <c r="CK7" s="3"/>
      <c r="CL7" s="3"/>
      <c r="CM7" s="3"/>
      <c r="CN7" s="3"/>
      <c r="CO7" s="173"/>
      <c r="CP7" s="3"/>
      <c r="CQ7" s="3"/>
      <c r="CR7" s="3"/>
      <c r="CS7" s="3"/>
      <c r="CT7" s="3"/>
      <c r="CU7" s="3"/>
      <c r="CV7" s="3"/>
      <c r="CW7" s="3"/>
      <c r="CX7" s="3"/>
      <c r="CY7" s="3"/>
      <c r="CZ7" s="3"/>
      <c r="DA7" s="3"/>
      <c r="DB7" s="173"/>
      <c r="DC7" s="3"/>
      <c r="DD7" s="3"/>
      <c r="DE7" s="3"/>
      <c r="DF7" s="3"/>
      <c r="DG7" s="3"/>
      <c r="DH7" s="3"/>
      <c r="DI7" s="3"/>
      <c r="DJ7" s="3"/>
      <c r="DK7" s="3"/>
      <c r="DL7" s="3"/>
      <c r="DM7" s="3"/>
      <c r="DN7" s="3"/>
      <c r="DO7" s="173"/>
      <c r="DP7" s="3"/>
      <c r="DQ7" s="3"/>
      <c r="DR7" s="3"/>
      <c r="DS7" s="3"/>
      <c r="DT7" s="3"/>
      <c r="DU7" s="3"/>
      <c r="DV7" s="3"/>
      <c r="DW7" s="3"/>
      <c r="DX7" s="3"/>
      <c r="DY7" s="3"/>
      <c r="DZ7" s="3"/>
      <c r="EA7" s="3"/>
      <c r="EB7" s="173"/>
      <c r="EC7" s="3"/>
      <c r="ED7" s="3"/>
      <c r="EE7" s="3"/>
      <c r="EF7" s="3"/>
      <c r="EG7" s="3"/>
      <c r="EH7" s="3"/>
      <c r="EI7" s="3"/>
      <c r="EJ7" s="3"/>
      <c r="EK7" s="3"/>
      <c r="EL7" s="3"/>
      <c r="EM7" s="3"/>
      <c r="EN7" s="3"/>
    </row>
    <row r="8" spans="1:144" s="131" customFormat="1" ht="12.75" customHeight="1">
      <c r="A8" s="956" t="s">
        <v>3134</v>
      </c>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row>
    <row r="9" spans="1:144" s="131" customFormat="1" ht="12.75" customHeight="1">
      <c r="A9" s="118" t="s">
        <v>3123</v>
      </c>
      <c r="B9" s="74">
        <f>SUM(C9:N9)</f>
        <v>2832.9569000000001</v>
      </c>
      <c r="C9" s="74">
        <f t="shared" ref="C9:E10" si="0">+C15+C20</f>
        <v>120.39920000000001</v>
      </c>
      <c r="D9" s="74">
        <f t="shared" si="0"/>
        <v>107.93810000000001</v>
      </c>
      <c r="E9" s="74">
        <f t="shared" si="0"/>
        <v>140.78569999999999</v>
      </c>
      <c r="F9" s="74">
        <f t="shared" ref="F9:N10" si="1">+F15+F20+F25</f>
        <v>224.34339999999997</v>
      </c>
      <c r="G9" s="74">
        <f t="shared" si="1"/>
        <v>215.33619999999999</v>
      </c>
      <c r="H9" s="74">
        <f t="shared" si="1"/>
        <v>198.97200000000001</v>
      </c>
      <c r="I9" s="74">
        <f t="shared" si="1"/>
        <v>275.87800000000004</v>
      </c>
      <c r="J9" s="74">
        <f t="shared" si="1"/>
        <v>211.3152</v>
      </c>
      <c r="K9" s="74">
        <f t="shared" si="1"/>
        <v>304.55459999999999</v>
      </c>
      <c r="L9" s="74">
        <f t="shared" si="1"/>
        <v>346.0668</v>
      </c>
      <c r="M9" s="74">
        <f t="shared" si="1"/>
        <v>293.44630000000001</v>
      </c>
      <c r="N9" s="74">
        <f t="shared" si="1"/>
        <v>393.92139999999995</v>
      </c>
      <c r="O9" s="74">
        <f>SUM(P9:AA9)</f>
        <v>3553.1556999999993</v>
      </c>
      <c r="P9" s="74">
        <f>+P15+P20+P25</f>
        <v>508.6866</v>
      </c>
      <c r="Q9" s="74">
        <f t="shared" ref="Q9:AA11" si="2">+Q15+Q20+Q25</f>
        <v>401.04049999999995</v>
      </c>
      <c r="R9" s="74">
        <f t="shared" si="2"/>
        <v>487.19110000000001</v>
      </c>
      <c r="S9" s="74">
        <f t="shared" si="2"/>
        <v>529.74969999999996</v>
      </c>
      <c r="T9" s="74">
        <f t="shared" si="2"/>
        <v>345.23759999999999</v>
      </c>
      <c r="U9" s="74">
        <f t="shared" si="2"/>
        <v>287.81290000000001</v>
      </c>
      <c r="V9" s="74">
        <f t="shared" si="2"/>
        <v>345.24209999999999</v>
      </c>
      <c r="W9" s="74">
        <f t="shared" si="2"/>
        <v>246.90209999999999</v>
      </c>
      <c r="X9" s="74">
        <f t="shared" si="2"/>
        <v>98.7697</v>
      </c>
      <c r="Y9" s="74">
        <f t="shared" si="2"/>
        <v>165.85900000000001</v>
      </c>
      <c r="Z9" s="74">
        <f t="shared" si="2"/>
        <v>81.450600000000009</v>
      </c>
      <c r="AA9" s="74">
        <f t="shared" si="2"/>
        <v>55.213800000000006</v>
      </c>
      <c r="AB9" s="74">
        <f>SUM(AC9:AN9)</f>
        <v>717.49610000000007</v>
      </c>
      <c r="AC9" s="74">
        <f t="shared" ref="AC9:AG11" si="3">+AC15+AC20+AC25</f>
        <v>37.570800000000006</v>
      </c>
      <c r="AD9" s="74">
        <f t="shared" si="3"/>
        <v>72.418400000000005</v>
      </c>
      <c r="AE9" s="74">
        <f t="shared" si="3"/>
        <v>57.129800000000003</v>
      </c>
      <c r="AF9" s="74">
        <f t="shared" si="3"/>
        <v>59.436899999999987</v>
      </c>
      <c r="AG9" s="74">
        <f t="shared" si="3"/>
        <v>25.5123</v>
      </c>
      <c r="AH9" s="74">
        <f>+AH15+AH20</f>
        <v>36.6205</v>
      </c>
      <c r="AI9" s="74">
        <f t="shared" ref="AI9:AN10" si="4">+AI15+AI20</f>
        <v>79.980000000000018</v>
      </c>
      <c r="AJ9" s="74">
        <f t="shared" si="4"/>
        <v>63.664200000000008</v>
      </c>
      <c r="AK9" s="74">
        <f t="shared" si="4"/>
        <v>88.9375</v>
      </c>
      <c r="AL9" s="74">
        <f t="shared" si="4"/>
        <v>93.214100000000002</v>
      </c>
      <c r="AM9" s="74">
        <f t="shared" si="4"/>
        <v>62.961199999999998</v>
      </c>
      <c r="AN9" s="74">
        <f t="shared" si="4"/>
        <v>40.050400000000003</v>
      </c>
      <c r="AO9" s="74">
        <f>SUM(AP9:BA9)</f>
        <v>1550.2560000000001</v>
      </c>
      <c r="AP9" s="74">
        <f>+AP15+AP20</f>
        <v>62.368500000000004</v>
      </c>
      <c r="AQ9" s="74">
        <f t="shared" ref="AQ9:BA11" si="5">+AQ15+AQ20+AQ25</f>
        <v>107.5817</v>
      </c>
      <c r="AR9" s="74">
        <f t="shared" si="5"/>
        <v>156.64569999999998</v>
      </c>
      <c r="AS9" s="74">
        <f t="shared" si="5"/>
        <v>152.0318</v>
      </c>
      <c r="AT9" s="74">
        <f t="shared" si="5"/>
        <v>140.5752</v>
      </c>
      <c r="AU9" s="74">
        <f t="shared" si="5"/>
        <v>168.02969999999999</v>
      </c>
      <c r="AV9" s="74">
        <f t="shared" si="5"/>
        <v>191.01399999999998</v>
      </c>
      <c r="AW9" s="74">
        <f t="shared" si="5"/>
        <v>186.39499999999998</v>
      </c>
      <c r="AX9" s="74">
        <f t="shared" si="5"/>
        <v>84.194600000000008</v>
      </c>
      <c r="AY9" s="74">
        <f t="shared" si="5"/>
        <v>76.586500000000001</v>
      </c>
      <c r="AZ9" s="74">
        <f t="shared" si="5"/>
        <v>145.86969999999999</v>
      </c>
      <c r="BA9" s="74">
        <f t="shared" si="5"/>
        <v>78.9636</v>
      </c>
      <c r="BB9" s="74">
        <f>SUM(BC9:BN9)</f>
        <v>2212.5659000000001</v>
      </c>
      <c r="BC9" s="74">
        <f>+BC15+BC20+BC25</f>
        <v>84.945800000000006</v>
      </c>
      <c r="BD9" s="74">
        <f t="shared" ref="BD9:BN11" si="6">+BD15+BD20+BD25</f>
        <v>147.39439999999999</v>
      </c>
      <c r="BE9" s="74">
        <f t="shared" si="6"/>
        <v>199.81200000000001</v>
      </c>
      <c r="BF9" s="74">
        <f t="shared" si="6"/>
        <v>125.41839999999999</v>
      </c>
      <c r="BG9" s="74">
        <f t="shared" si="6"/>
        <v>223.99979999999999</v>
      </c>
      <c r="BH9" s="74">
        <f>+BH15+BH20</f>
        <v>158.44319999999999</v>
      </c>
      <c r="BI9" s="74">
        <f t="shared" si="6"/>
        <v>132.46960000000001</v>
      </c>
      <c r="BJ9" s="74">
        <f t="shared" si="6"/>
        <v>215.92619999999997</v>
      </c>
      <c r="BK9" s="74">
        <f t="shared" si="6"/>
        <v>179.5718</v>
      </c>
      <c r="BL9" s="74">
        <f t="shared" si="6"/>
        <v>191.91770000000002</v>
      </c>
      <c r="BM9" s="74">
        <f t="shared" si="6"/>
        <v>320.20630000000006</v>
      </c>
      <c r="BN9" s="74">
        <f t="shared" si="6"/>
        <v>232.4607</v>
      </c>
      <c r="BO9" s="74">
        <f>SUM(BP9:CA9)</f>
        <v>2103.7522000000004</v>
      </c>
      <c r="BP9" s="74">
        <f>+BP15+BP20+BP25</f>
        <v>263.40030000000002</v>
      </c>
      <c r="BQ9" s="74">
        <f t="shared" ref="BQ9:CA11" si="7">+BQ15+BQ20+BQ25</f>
        <v>239.98759999999999</v>
      </c>
      <c r="BR9" s="74">
        <f t="shared" si="7"/>
        <v>265.11840000000001</v>
      </c>
      <c r="BS9" s="74">
        <f t="shared" si="7"/>
        <v>130.59280000000001</v>
      </c>
      <c r="BT9" s="74">
        <f t="shared" si="7"/>
        <v>179.95670000000001</v>
      </c>
      <c r="BU9" s="74">
        <f t="shared" si="7"/>
        <v>181.2002</v>
      </c>
      <c r="BV9" s="74">
        <f t="shared" si="7"/>
        <v>112.6602</v>
      </c>
      <c r="BW9" s="74">
        <f t="shared" si="7"/>
        <v>124.60209999999999</v>
      </c>
      <c r="BX9" s="74">
        <f t="shared" si="7"/>
        <v>113.27379999999999</v>
      </c>
      <c r="BY9" s="74">
        <f t="shared" si="7"/>
        <v>163.46170000000001</v>
      </c>
      <c r="BZ9" s="74">
        <f t="shared" si="7"/>
        <v>142.7688</v>
      </c>
      <c r="CA9" s="74">
        <f t="shared" si="7"/>
        <v>186.72959999999998</v>
      </c>
      <c r="CB9" s="74">
        <f>SUM(CC9:CN9)</f>
        <v>2821.0771999999997</v>
      </c>
      <c r="CC9" s="74">
        <f>+CC15+CC20+CC25</f>
        <v>309.29379999999998</v>
      </c>
      <c r="CD9" s="74">
        <f t="shared" ref="CD9:CN11" si="8">+CD15+CD20+CD25</f>
        <v>214.76350000000002</v>
      </c>
      <c r="CE9" s="74">
        <f t="shared" si="8"/>
        <v>223.8963</v>
      </c>
      <c r="CF9" s="74">
        <f t="shared" si="8"/>
        <v>148.1086</v>
      </c>
      <c r="CG9" s="74">
        <f t="shared" si="8"/>
        <v>214.46710000000002</v>
      </c>
      <c r="CH9" s="74">
        <f t="shared" si="8"/>
        <v>195.29050000000001</v>
      </c>
      <c r="CI9" s="74">
        <f t="shared" si="8"/>
        <v>181.83979999999997</v>
      </c>
      <c r="CJ9" s="74">
        <f t="shared" si="8"/>
        <v>104.9594</v>
      </c>
      <c r="CK9" s="74">
        <f t="shared" si="8"/>
        <v>240.67760000000001</v>
      </c>
      <c r="CL9" s="74">
        <f t="shared" si="8"/>
        <v>342.91800000000001</v>
      </c>
      <c r="CM9" s="74">
        <f t="shared" si="8"/>
        <v>331.22800000000001</v>
      </c>
      <c r="CN9" s="74">
        <f t="shared" si="8"/>
        <v>313.63459999999998</v>
      </c>
      <c r="CO9" s="74">
        <f>SUM(CP9:DA9)</f>
        <v>3533.2013000000006</v>
      </c>
      <c r="CP9" s="74">
        <f>+CP15+CP20+CP25</f>
        <v>601.56380000000001</v>
      </c>
      <c r="CQ9" s="74">
        <f t="shared" ref="CQ9:DA11" si="9">+CQ15+CQ20+CQ25</f>
        <v>380.9932</v>
      </c>
      <c r="CR9" s="74">
        <f t="shared" si="9"/>
        <v>253.79270000000002</v>
      </c>
      <c r="CS9" s="74">
        <f t="shared" si="9"/>
        <v>318.72120000000001</v>
      </c>
      <c r="CT9" s="74">
        <f t="shared" si="9"/>
        <v>302.69929999999999</v>
      </c>
      <c r="CU9" s="74">
        <f t="shared" si="9"/>
        <v>137.0839</v>
      </c>
      <c r="CV9" s="74">
        <f t="shared" si="9"/>
        <v>256.69820000000004</v>
      </c>
      <c r="CW9" s="74">
        <f t="shared" si="9"/>
        <v>278.73</v>
      </c>
      <c r="CX9" s="74">
        <f t="shared" si="9"/>
        <v>304.62119999999993</v>
      </c>
      <c r="CY9" s="74">
        <f t="shared" si="9"/>
        <v>164.32149999999999</v>
      </c>
      <c r="CZ9" s="74">
        <f t="shared" si="9"/>
        <v>190.87549999999999</v>
      </c>
      <c r="DA9" s="74">
        <f t="shared" si="9"/>
        <v>343.10079999999999</v>
      </c>
      <c r="DB9" s="74">
        <f>SUM(DC9:DN9)</f>
        <v>3893.0073000000002</v>
      </c>
      <c r="DC9" s="74">
        <f t="shared" ref="DC9:DH11" si="10">+DC15+DC20+DC25</f>
        <v>601.56380000000001</v>
      </c>
      <c r="DD9" s="74">
        <f t="shared" si="10"/>
        <v>380.9932</v>
      </c>
      <c r="DE9" s="74">
        <f t="shared" si="10"/>
        <v>253.79270000000002</v>
      </c>
      <c r="DF9" s="74">
        <f t="shared" si="10"/>
        <v>318.72120000000001</v>
      </c>
      <c r="DG9" s="74">
        <f t="shared" si="10"/>
        <v>302.69929999999999</v>
      </c>
      <c r="DH9" s="74">
        <f t="shared" si="10"/>
        <v>137.0839</v>
      </c>
      <c r="DI9" s="74">
        <f t="shared" ref="DI9:DK10" si="11">+DI15+DI20+DI25+DI30</f>
        <v>281.12820000000005</v>
      </c>
      <c r="DJ9" s="74">
        <f t="shared" si="11"/>
        <v>318.68</v>
      </c>
      <c r="DK9" s="74">
        <f t="shared" si="11"/>
        <v>353.60569999999996</v>
      </c>
      <c r="DL9" s="74">
        <f>+DL15+DL20+DL25+DL30+DL35</f>
        <v>218.9915</v>
      </c>
      <c r="DM9" s="74">
        <f>+DM15+DM20+DM25+DM30+DM35</f>
        <v>290.4375</v>
      </c>
      <c r="DN9" s="74">
        <f>+DN15+DN20+DN25+DN30+DN35</f>
        <v>435.31030000000004</v>
      </c>
      <c r="DO9" s="74">
        <f>SUM(DP9:EA9)</f>
        <v>3017.4466999999995</v>
      </c>
      <c r="DP9" s="74">
        <f>+DP15+DP20+DP25+DP30+DP35</f>
        <v>372.14989999999995</v>
      </c>
      <c r="DQ9" s="74">
        <f t="shared" ref="DQ9:EA11" si="12">+DQ15+DQ20+DQ25+DQ30+DQ35</f>
        <v>345.15359999999998</v>
      </c>
      <c r="DR9" s="74">
        <f t="shared" si="12"/>
        <v>291.072</v>
      </c>
      <c r="DS9" s="74">
        <f t="shared" si="12"/>
        <v>219.42089999999999</v>
      </c>
      <c r="DT9" s="74">
        <f t="shared" si="12"/>
        <v>173.215</v>
      </c>
      <c r="DU9" s="74">
        <f t="shared" si="12"/>
        <v>228.05789999999999</v>
      </c>
      <c r="DV9" s="74">
        <f t="shared" si="12"/>
        <v>176.19059999999999</v>
      </c>
      <c r="DW9" s="74">
        <f t="shared" si="12"/>
        <v>232.80619999999999</v>
      </c>
      <c r="DX9" s="74">
        <f t="shared" si="12"/>
        <v>226.13380000000001</v>
      </c>
      <c r="DY9" s="74">
        <f t="shared" si="12"/>
        <v>160.28890000000001</v>
      </c>
      <c r="DZ9" s="74">
        <f t="shared" si="12"/>
        <v>249.172</v>
      </c>
      <c r="EA9" s="74">
        <f t="shared" si="12"/>
        <v>343.78590000000003</v>
      </c>
      <c r="EB9" s="74">
        <f>SUM(EC9:EN9)</f>
        <v>3930.9741999999997</v>
      </c>
      <c r="EC9" s="74">
        <f>+EC15+EC20+EC25+EC30+EC35</f>
        <v>307.37370000000004</v>
      </c>
      <c r="ED9" s="74">
        <f t="shared" ref="ED9:EN11" si="13">+ED15+ED20+ED25+ED30+ED35</f>
        <v>508.37</v>
      </c>
      <c r="EE9" s="74">
        <f t="shared" si="13"/>
        <v>565.0539</v>
      </c>
      <c r="EF9" s="74">
        <f t="shared" si="13"/>
        <v>305.17010000000005</v>
      </c>
      <c r="EG9" s="74">
        <f t="shared" si="13"/>
        <v>377.98500000000001</v>
      </c>
      <c r="EH9" s="74">
        <f t="shared" si="13"/>
        <v>337.74</v>
      </c>
      <c r="EI9" s="74">
        <f t="shared" si="13"/>
        <v>170.625</v>
      </c>
      <c r="EJ9" s="74">
        <f t="shared" si="13"/>
        <v>280.6046</v>
      </c>
      <c r="EK9" s="74">
        <f t="shared" si="13"/>
        <v>386.43100000000004</v>
      </c>
      <c r="EL9" s="74">
        <f t="shared" si="13"/>
        <v>206.80430000000001</v>
      </c>
      <c r="EM9" s="74">
        <f t="shared" si="13"/>
        <v>316.59100000000001</v>
      </c>
      <c r="EN9" s="74">
        <f t="shared" si="13"/>
        <v>168.22559999999999</v>
      </c>
    </row>
    <row r="10" spans="1:144" s="131" customFormat="1" ht="12.75" customHeight="1">
      <c r="A10" s="118" t="s">
        <v>3124</v>
      </c>
      <c r="B10" s="74">
        <f>SUM(C10:N10)</f>
        <v>738.5</v>
      </c>
      <c r="C10" s="74">
        <f t="shared" si="0"/>
        <v>42.5</v>
      </c>
      <c r="D10" s="74">
        <f t="shared" si="0"/>
        <v>41.5</v>
      </c>
      <c r="E10" s="74">
        <f t="shared" si="0"/>
        <v>44</v>
      </c>
      <c r="F10" s="74">
        <f t="shared" si="1"/>
        <v>55</v>
      </c>
      <c r="G10" s="74">
        <f t="shared" si="1"/>
        <v>74.5</v>
      </c>
      <c r="H10" s="74">
        <f t="shared" si="1"/>
        <v>44.5</v>
      </c>
      <c r="I10" s="74">
        <f t="shared" si="1"/>
        <v>75</v>
      </c>
      <c r="J10" s="74">
        <f t="shared" si="1"/>
        <v>69</v>
      </c>
      <c r="K10" s="74">
        <f t="shared" si="1"/>
        <v>64</v>
      </c>
      <c r="L10" s="74">
        <f t="shared" si="1"/>
        <v>82</v>
      </c>
      <c r="M10" s="74">
        <f t="shared" si="1"/>
        <v>69</v>
      </c>
      <c r="N10" s="74">
        <f t="shared" si="1"/>
        <v>77.5</v>
      </c>
      <c r="O10" s="74">
        <f>SUM(P10:AA10)</f>
        <v>882.5</v>
      </c>
      <c r="P10" s="74">
        <f>+P16+P21+P26</f>
        <v>130.5</v>
      </c>
      <c r="Q10" s="74">
        <f t="shared" si="2"/>
        <v>106</v>
      </c>
      <c r="R10" s="74">
        <f t="shared" si="2"/>
        <v>104</v>
      </c>
      <c r="S10" s="74">
        <f t="shared" si="2"/>
        <v>122.5</v>
      </c>
      <c r="T10" s="74">
        <f t="shared" si="2"/>
        <v>110</v>
      </c>
      <c r="U10" s="74">
        <f t="shared" si="2"/>
        <v>71</v>
      </c>
      <c r="V10" s="74">
        <f t="shared" si="2"/>
        <v>86</v>
      </c>
      <c r="W10" s="74">
        <f t="shared" si="2"/>
        <v>75.5</v>
      </c>
      <c r="X10" s="74">
        <f t="shared" si="2"/>
        <v>14.5</v>
      </c>
      <c r="Y10" s="74">
        <f t="shared" si="2"/>
        <v>32</v>
      </c>
      <c r="Z10" s="74">
        <f t="shared" si="2"/>
        <v>14.5</v>
      </c>
      <c r="AA10" s="74">
        <f t="shared" si="2"/>
        <v>16</v>
      </c>
      <c r="AB10" s="74">
        <f>SUM(AC10:AN10)</f>
        <v>343.46730000000002</v>
      </c>
      <c r="AC10" s="74">
        <f t="shared" si="3"/>
        <v>16.5</v>
      </c>
      <c r="AD10" s="74">
        <f t="shared" si="3"/>
        <v>21</v>
      </c>
      <c r="AE10" s="74">
        <f t="shared" si="3"/>
        <v>25</v>
      </c>
      <c r="AF10" s="74">
        <f t="shared" si="3"/>
        <v>29.2</v>
      </c>
      <c r="AG10" s="74">
        <f t="shared" si="3"/>
        <v>18.889700000000001</v>
      </c>
      <c r="AH10" s="74">
        <f>+AH16+AH21</f>
        <v>11.75</v>
      </c>
      <c r="AI10" s="74">
        <f t="shared" si="4"/>
        <v>33.85</v>
      </c>
      <c r="AJ10" s="74">
        <f t="shared" si="4"/>
        <v>31.001099999999997</v>
      </c>
      <c r="AK10" s="74">
        <f t="shared" si="4"/>
        <v>48</v>
      </c>
      <c r="AL10" s="74">
        <f t="shared" si="4"/>
        <v>45.5</v>
      </c>
      <c r="AM10" s="74">
        <f t="shared" si="4"/>
        <v>34.745099999999994</v>
      </c>
      <c r="AN10" s="74">
        <f t="shared" si="4"/>
        <v>28.031400000000001</v>
      </c>
      <c r="AO10" s="74">
        <f>SUM(AP10:BA10)</f>
        <v>563.19999999999993</v>
      </c>
      <c r="AP10" s="74">
        <f>+AP16+AP21</f>
        <v>21.25</v>
      </c>
      <c r="AQ10" s="74">
        <f t="shared" si="5"/>
        <v>28.15</v>
      </c>
      <c r="AR10" s="74">
        <f t="shared" si="5"/>
        <v>48.5</v>
      </c>
      <c r="AS10" s="74">
        <f t="shared" si="5"/>
        <v>45.5</v>
      </c>
      <c r="AT10" s="74">
        <f t="shared" si="5"/>
        <v>51.5</v>
      </c>
      <c r="AU10" s="74">
        <f t="shared" si="5"/>
        <v>62.5</v>
      </c>
      <c r="AV10" s="74">
        <f t="shared" si="5"/>
        <v>89</v>
      </c>
      <c r="AW10" s="74">
        <f t="shared" si="5"/>
        <v>84.999999999999986</v>
      </c>
      <c r="AX10" s="74">
        <f t="shared" si="5"/>
        <v>18.600000000000001</v>
      </c>
      <c r="AY10" s="74">
        <f t="shared" si="5"/>
        <v>14.2</v>
      </c>
      <c r="AZ10" s="74">
        <f t="shared" si="5"/>
        <v>52.499999999999993</v>
      </c>
      <c r="BA10" s="74">
        <f t="shared" si="5"/>
        <v>46.5</v>
      </c>
      <c r="BB10" s="74">
        <f>SUM(BC10:BN10)</f>
        <v>957.97500000000002</v>
      </c>
      <c r="BC10" s="74">
        <f>+BC16+BC21+BC26</f>
        <v>13.829999999999998</v>
      </c>
      <c r="BD10" s="74">
        <f t="shared" si="6"/>
        <v>36.400000000000006</v>
      </c>
      <c r="BE10" s="74">
        <f t="shared" si="6"/>
        <v>80.5</v>
      </c>
      <c r="BF10" s="74">
        <f t="shared" si="6"/>
        <v>45.199999999999996</v>
      </c>
      <c r="BG10" s="74">
        <f t="shared" si="6"/>
        <v>73.5</v>
      </c>
      <c r="BH10" s="74">
        <f>+BH16+BH21</f>
        <v>79.444999999999993</v>
      </c>
      <c r="BI10" s="74">
        <f t="shared" si="6"/>
        <v>69.5</v>
      </c>
      <c r="BJ10" s="74">
        <f t="shared" si="6"/>
        <v>125</v>
      </c>
      <c r="BK10" s="74">
        <f t="shared" si="6"/>
        <v>83.7</v>
      </c>
      <c r="BL10" s="74">
        <f t="shared" si="6"/>
        <v>78.900000000000006</v>
      </c>
      <c r="BM10" s="74">
        <f t="shared" si="6"/>
        <v>158</v>
      </c>
      <c r="BN10" s="74">
        <f t="shared" si="6"/>
        <v>114</v>
      </c>
      <c r="BO10" s="74">
        <f>SUM(BP10:CA10)</f>
        <v>764.61739999999998</v>
      </c>
      <c r="BP10" s="74">
        <f>+BP16+BP21+BP26</f>
        <v>118</v>
      </c>
      <c r="BQ10" s="74">
        <f t="shared" si="7"/>
        <v>80</v>
      </c>
      <c r="BR10" s="74">
        <f t="shared" si="7"/>
        <v>92</v>
      </c>
      <c r="BS10" s="74">
        <f t="shared" si="7"/>
        <v>64.317400000000006</v>
      </c>
      <c r="BT10" s="74">
        <f t="shared" si="7"/>
        <v>60.5</v>
      </c>
      <c r="BU10" s="74">
        <f t="shared" si="7"/>
        <v>56</v>
      </c>
      <c r="BV10" s="74">
        <f t="shared" si="7"/>
        <v>56</v>
      </c>
      <c r="BW10" s="74">
        <f t="shared" si="7"/>
        <v>58.3</v>
      </c>
      <c r="BX10" s="74">
        <f t="shared" si="7"/>
        <v>35.5</v>
      </c>
      <c r="BY10" s="74">
        <f t="shared" si="7"/>
        <v>46</v>
      </c>
      <c r="BZ10" s="74">
        <f t="shared" si="7"/>
        <v>39</v>
      </c>
      <c r="CA10" s="74">
        <f t="shared" si="7"/>
        <v>59</v>
      </c>
      <c r="CB10" s="74">
        <f>SUM(CC10:CN10)</f>
        <v>924.52700000000004</v>
      </c>
      <c r="CC10" s="74">
        <f>+CC16+CC21+CC26</f>
        <v>98</v>
      </c>
      <c r="CD10" s="74">
        <f t="shared" si="8"/>
        <v>50</v>
      </c>
      <c r="CE10" s="74">
        <f t="shared" si="8"/>
        <v>75</v>
      </c>
      <c r="CF10" s="74">
        <f t="shared" si="8"/>
        <v>66.5</v>
      </c>
      <c r="CG10" s="74">
        <f t="shared" si="8"/>
        <v>92</v>
      </c>
      <c r="CH10" s="74">
        <f t="shared" si="8"/>
        <v>76</v>
      </c>
      <c r="CI10" s="74">
        <f t="shared" si="8"/>
        <v>81</v>
      </c>
      <c r="CJ10" s="74">
        <f t="shared" si="8"/>
        <v>65.027000000000001</v>
      </c>
      <c r="CK10" s="74">
        <f t="shared" si="8"/>
        <v>81</v>
      </c>
      <c r="CL10" s="74">
        <f t="shared" si="8"/>
        <v>84</v>
      </c>
      <c r="CM10" s="74">
        <f t="shared" si="8"/>
        <v>62.5</v>
      </c>
      <c r="CN10" s="74">
        <f t="shared" si="8"/>
        <v>93.5</v>
      </c>
      <c r="CO10" s="74">
        <f>SUM(CP10:DA10)</f>
        <v>1217.5999999999999</v>
      </c>
      <c r="CP10" s="74">
        <f>+CP16+CP21+CP26</f>
        <v>184</v>
      </c>
      <c r="CQ10" s="74">
        <f t="shared" si="9"/>
        <v>87</v>
      </c>
      <c r="CR10" s="74">
        <f t="shared" si="9"/>
        <v>95</v>
      </c>
      <c r="CS10" s="74">
        <f t="shared" si="9"/>
        <v>130.5</v>
      </c>
      <c r="CT10" s="74">
        <f t="shared" si="9"/>
        <v>116.5</v>
      </c>
      <c r="CU10" s="74">
        <f t="shared" si="9"/>
        <v>51.5</v>
      </c>
      <c r="CV10" s="74">
        <f t="shared" si="9"/>
        <v>100.5</v>
      </c>
      <c r="CW10" s="74">
        <f t="shared" si="9"/>
        <v>99</v>
      </c>
      <c r="CX10" s="74">
        <f t="shared" si="9"/>
        <v>105.1</v>
      </c>
      <c r="CY10" s="74">
        <f t="shared" si="9"/>
        <v>58.7</v>
      </c>
      <c r="CZ10" s="74">
        <f t="shared" si="9"/>
        <v>59.3</v>
      </c>
      <c r="DA10" s="74">
        <f t="shared" si="9"/>
        <v>130.5</v>
      </c>
      <c r="DB10" s="74">
        <f>SUM(DC10:DN10)</f>
        <v>1395.124</v>
      </c>
      <c r="DC10" s="74">
        <f t="shared" si="10"/>
        <v>110</v>
      </c>
      <c r="DD10" s="74">
        <f t="shared" si="10"/>
        <v>94</v>
      </c>
      <c r="DE10" s="74">
        <f t="shared" si="10"/>
        <v>123</v>
      </c>
      <c r="DF10" s="74">
        <f t="shared" si="10"/>
        <v>122.5</v>
      </c>
      <c r="DG10" s="74">
        <f t="shared" si="10"/>
        <v>120</v>
      </c>
      <c r="DH10" s="74">
        <f t="shared" si="10"/>
        <v>136.5</v>
      </c>
      <c r="DI10" s="74">
        <f t="shared" si="11"/>
        <v>90.8</v>
      </c>
      <c r="DJ10" s="74">
        <f t="shared" si="11"/>
        <v>102.5</v>
      </c>
      <c r="DK10" s="74">
        <f t="shared" si="11"/>
        <v>121</v>
      </c>
      <c r="DL10" s="74">
        <f>+DL16+DL21+DL26+DL31</f>
        <v>96.304000000000002</v>
      </c>
      <c r="DM10" s="74">
        <f>+DM16+DM21+DM26+DM31+DM36</f>
        <v>123.52</v>
      </c>
      <c r="DN10" s="74">
        <f>+DN16+DN21+DN26+DN31+DN36</f>
        <v>155</v>
      </c>
      <c r="DO10" s="74">
        <f>SUM(DP10:EA10)</f>
        <v>1274.7412999999999</v>
      </c>
      <c r="DP10" s="74">
        <f>+DP16+DP21+DP26+DP31+DP36</f>
        <v>127</v>
      </c>
      <c r="DQ10" s="74">
        <f t="shared" si="12"/>
        <v>119.9</v>
      </c>
      <c r="DR10" s="74">
        <f t="shared" si="12"/>
        <v>134.93130000000002</v>
      </c>
      <c r="DS10" s="74">
        <f t="shared" si="12"/>
        <v>126.01</v>
      </c>
      <c r="DT10" s="74">
        <f t="shared" si="12"/>
        <v>102</v>
      </c>
      <c r="DU10" s="74">
        <f t="shared" si="12"/>
        <v>116.5</v>
      </c>
      <c r="DV10" s="74">
        <f t="shared" si="12"/>
        <v>74.3</v>
      </c>
      <c r="DW10" s="74">
        <f t="shared" si="12"/>
        <v>72</v>
      </c>
      <c r="DX10" s="74">
        <f t="shared" si="12"/>
        <v>98.3</v>
      </c>
      <c r="DY10" s="74">
        <f t="shared" si="12"/>
        <v>90.7</v>
      </c>
      <c r="DZ10" s="74">
        <f t="shared" si="12"/>
        <v>116.5</v>
      </c>
      <c r="EA10" s="74">
        <f t="shared" si="12"/>
        <v>96.6</v>
      </c>
      <c r="EB10" s="74">
        <f>SUM(EC10:EN10)</f>
        <v>1647.5630000000001</v>
      </c>
      <c r="EC10" s="74">
        <f>+EC16+EC21+EC26+EC31+EC36</f>
        <v>91.5</v>
      </c>
      <c r="ED10" s="74">
        <f t="shared" si="13"/>
        <v>140.5</v>
      </c>
      <c r="EE10" s="74">
        <f t="shared" si="13"/>
        <v>175</v>
      </c>
      <c r="EF10" s="74">
        <f t="shared" si="13"/>
        <v>140.69999999999999</v>
      </c>
      <c r="EG10" s="74">
        <f t="shared" si="13"/>
        <v>192</v>
      </c>
      <c r="EH10" s="74">
        <f t="shared" si="13"/>
        <v>156.19999999999999</v>
      </c>
      <c r="EI10" s="74">
        <f t="shared" si="13"/>
        <v>102.17</v>
      </c>
      <c r="EJ10" s="74">
        <f t="shared" si="13"/>
        <v>124.71299999999999</v>
      </c>
      <c r="EK10" s="74">
        <f t="shared" si="13"/>
        <v>179</v>
      </c>
      <c r="EL10" s="74">
        <f t="shared" si="13"/>
        <v>75.900000000000006</v>
      </c>
      <c r="EM10" s="74">
        <f t="shared" si="13"/>
        <v>168.6</v>
      </c>
      <c r="EN10" s="74">
        <f t="shared" si="13"/>
        <v>101.28</v>
      </c>
    </row>
    <row r="11" spans="1:144" s="131" customFormat="1" ht="12.75" customHeight="1">
      <c r="A11" s="118" t="s">
        <v>3135</v>
      </c>
      <c r="B11" s="74">
        <f>+N11</f>
        <v>351.37020000000001</v>
      </c>
      <c r="C11" s="74">
        <f>+C17+C22+C27</f>
        <v>189.04939999999999</v>
      </c>
      <c r="D11" s="74">
        <f t="shared" ref="D11:N11" si="14">+D17+D22+D27</f>
        <v>200.61519999999999</v>
      </c>
      <c r="E11" s="74">
        <f t="shared" si="14"/>
        <v>208.32</v>
      </c>
      <c r="F11" s="74">
        <f t="shared" si="14"/>
        <v>232.5864</v>
      </c>
      <c r="G11" s="74">
        <f t="shared" si="14"/>
        <v>251.50770000000003</v>
      </c>
      <c r="H11" s="74">
        <f t="shared" si="14"/>
        <v>254.2139</v>
      </c>
      <c r="I11" s="74">
        <f t="shared" si="14"/>
        <v>267.18800000000005</v>
      </c>
      <c r="J11" s="74">
        <f t="shared" si="14"/>
        <v>283.76460000000003</v>
      </c>
      <c r="K11" s="74">
        <f t="shared" si="14"/>
        <v>306.1857</v>
      </c>
      <c r="L11" s="74">
        <f t="shared" si="14"/>
        <v>320.04140000000001</v>
      </c>
      <c r="M11" s="74">
        <f t="shared" si="14"/>
        <v>335.94049999999999</v>
      </c>
      <c r="N11" s="74">
        <f t="shared" si="14"/>
        <v>351.37020000000001</v>
      </c>
      <c r="O11" s="74">
        <f>+AA11</f>
        <v>418.34680000000003</v>
      </c>
      <c r="P11" s="74">
        <f>+P17+P22+P27</f>
        <v>407.6875</v>
      </c>
      <c r="Q11" s="74">
        <f t="shared" si="2"/>
        <v>489.74090000000001</v>
      </c>
      <c r="R11" s="74">
        <f t="shared" si="2"/>
        <v>573.12599999999998</v>
      </c>
      <c r="S11" s="74">
        <f t="shared" si="2"/>
        <v>611.26919999999996</v>
      </c>
      <c r="T11" s="74">
        <f t="shared" si="2"/>
        <v>646.60720000000003</v>
      </c>
      <c r="U11" s="74">
        <f t="shared" si="2"/>
        <v>676.11180000000002</v>
      </c>
      <c r="V11" s="74">
        <f t="shared" si="2"/>
        <v>672.12989999999991</v>
      </c>
      <c r="W11" s="74">
        <f t="shared" si="2"/>
        <v>663.90210000000002</v>
      </c>
      <c r="X11" s="74">
        <f t="shared" si="2"/>
        <v>589.96280000000002</v>
      </c>
      <c r="Y11" s="74">
        <f t="shared" si="2"/>
        <v>538.40790000000004</v>
      </c>
      <c r="Z11" s="74">
        <f t="shared" si="2"/>
        <v>454.76569999999998</v>
      </c>
      <c r="AA11" s="74">
        <f t="shared" si="2"/>
        <v>418.34680000000003</v>
      </c>
      <c r="AB11" s="74">
        <f>+AN11</f>
        <v>164.96270000000001</v>
      </c>
      <c r="AC11" s="74">
        <f t="shared" si="3"/>
        <v>368.17649999999998</v>
      </c>
      <c r="AD11" s="74">
        <f t="shared" si="3"/>
        <v>316.55359999999996</v>
      </c>
      <c r="AE11" s="74">
        <f t="shared" si="3"/>
        <v>282.28049999999996</v>
      </c>
      <c r="AF11" s="74">
        <f t="shared" si="3"/>
        <v>252.30070000000001</v>
      </c>
      <c r="AG11" s="74">
        <f t="shared" si="3"/>
        <v>202.06139999999999</v>
      </c>
      <c r="AH11" s="74">
        <f>+AH17+AH22+AH27</f>
        <v>172.18169999999998</v>
      </c>
      <c r="AI11" s="74">
        <f t="shared" ref="AI11:AN11" si="15">+AI17+AI22+AI27</f>
        <v>159.52960000000002</v>
      </c>
      <c r="AJ11" s="74">
        <f t="shared" si="15"/>
        <v>145.05099999999999</v>
      </c>
      <c r="AK11" s="74">
        <f t="shared" si="15"/>
        <v>154.1567</v>
      </c>
      <c r="AL11" s="74">
        <f t="shared" si="15"/>
        <v>161.16759999999999</v>
      </c>
      <c r="AM11" s="74">
        <f t="shared" si="15"/>
        <v>172.50850000000003</v>
      </c>
      <c r="AN11" s="74">
        <f t="shared" si="15"/>
        <v>164.96270000000001</v>
      </c>
      <c r="AO11" s="74">
        <f>+BA11</f>
        <v>253.71199999999999</v>
      </c>
      <c r="AP11" s="74">
        <f>+AP17+AP22+AP27</f>
        <v>139.51919999999998</v>
      </c>
      <c r="AQ11" s="74">
        <f t="shared" si="5"/>
        <v>127.1833</v>
      </c>
      <c r="AR11" s="74">
        <f t="shared" si="5"/>
        <v>133.52370000000002</v>
      </c>
      <c r="AS11" s="74">
        <f t="shared" si="5"/>
        <v>151.63830000000002</v>
      </c>
      <c r="AT11" s="74">
        <f t="shared" si="5"/>
        <v>180.7209</v>
      </c>
      <c r="AU11" s="74">
        <f t="shared" si="5"/>
        <v>197.8845</v>
      </c>
      <c r="AV11" s="74">
        <f t="shared" si="5"/>
        <v>264.30250000000001</v>
      </c>
      <c r="AW11" s="74">
        <f t="shared" si="5"/>
        <v>297.81990000000002</v>
      </c>
      <c r="AX11" s="74">
        <f t="shared" si="5"/>
        <v>274.3408</v>
      </c>
      <c r="AY11" s="74">
        <f t="shared" si="5"/>
        <v>213.77139999999997</v>
      </c>
      <c r="AZ11" s="74">
        <f t="shared" si="5"/>
        <v>215.56389999999999</v>
      </c>
      <c r="BA11" s="74">
        <f t="shared" si="5"/>
        <v>253.71199999999999</v>
      </c>
      <c r="BB11" s="74">
        <f>+BN11</f>
        <v>443.27540000000005</v>
      </c>
      <c r="BC11" s="74">
        <f>+BC17+BC22+BC27</f>
        <v>257.05759999999998</v>
      </c>
      <c r="BD11" s="74">
        <f t="shared" si="6"/>
        <v>226.61759999999998</v>
      </c>
      <c r="BE11" s="74">
        <f t="shared" si="6"/>
        <v>245.51640000000003</v>
      </c>
      <c r="BF11" s="74">
        <f t="shared" si="6"/>
        <v>290.81179999999995</v>
      </c>
      <c r="BG11" s="74">
        <f t="shared" si="6"/>
        <v>306.42759999999998</v>
      </c>
      <c r="BH11" s="74">
        <f>+BH17+BH22+BH27</f>
        <v>332.6275</v>
      </c>
      <c r="BI11" s="74">
        <f t="shared" si="6"/>
        <v>334.2296</v>
      </c>
      <c r="BJ11" s="74">
        <f t="shared" si="6"/>
        <v>362.13870000000003</v>
      </c>
      <c r="BK11" s="74">
        <f t="shared" si="6"/>
        <v>352.10700000000003</v>
      </c>
      <c r="BL11" s="74">
        <f t="shared" si="6"/>
        <v>364.05839999999995</v>
      </c>
      <c r="BM11" s="74">
        <f t="shared" si="6"/>
        <v>399.51220000000001</v>
      </c>
      <c r="BN11" s="74">
        <f t="shared" si="6"/>
        <v>443.27540000000005</v>
      </c>
      <c r="BO11" s="74">
        <f>+CA11</f>
        <v>573.70220000000006</v>
      </c>
      <c r="BP11" s="74">
        <f>+BP17+BP22+BP27</f>
        <v>485.72059999999999</v>
      </c>
      <c r="BQ11" s="74">
        <f t="shared" si="7"/>
        <v>481.42790000000002</v>
      </c>
      <c r="BR11" s="74">
        <f t="shared" si="7"/>
        <v>516.48540000000003</v>
      </c>
      <c r="BS11" s="74">
        <f t="shared" si="7"/>
        <v>544.70090000000005</v>
      </c>
      <c r="BT11" s="74">
        <f t="shared" si="7"/>
        <v>521.1155</v>
      </c>
      <c r="BU11" s="74">
        <f t="shared" si="7"/>
        <v>520.08309999999994</v>
      </c>
      <c r="BV11" s="74">
        <f t="shared" si="7"/>
        <v>545.53340000000003</v>
      </c>
      <c r="BW11" s="74">
        <f t="shared" si="7"/>
        <v>562.93790000000001</v>
      </c>
      <c r="BX11" s="74">
        <f t="shared" si="7"/>
        <v>563.9366</v>
      </c>
      <c r="BY11" s="74">
        <f t="shared" si="7"/>
        <v>568.47019999999998</v>
      </c>
      <c r="BZ11" s="74">
        <f t="shared" si="7"/>
        <v>587.26670000000001</v>
      </c>
      <c r="CA11" s="74">
        <f t="shared" si="7"/>
        <v>573.70220000000006</v>
      </c>
      <c r="CB11" s="74">
        <f>+CN11</f>
        <v>664.14340000000004</v>
      </c>
      <c r="CC11" s="74">
        <f>+CC17+CC22+CC27</f>
        <v>563.68640000000005</v>
      </c>
      <c r="CD11" s="74">
        <f t="shared" si="8"/>
        <v>559.64969999999994</v>
      </c>
      <c r="CE11" s="74">
        <f t="shared" si="8"/>
        <v>553.74240000000009</v>
      </c>
      <c r="CF11" s="74">
        <f t="shared" si="8"/>
        <v>541.64359999999999</v>
      </c>
      <c r="CG11" s="74">
        <f t="shared" si="8"/>
        <v>554.18380000000002</v>
      </c>
      <c r="CH11" s="74">
        <f t="shared" si="8"/>
        <v>566.23680000000002</v>
      </c>
      <c r="CI11" s="74">
        <f t="shared" si="8"/>
        <v>568.072</v>
      </c>
      <c r="CJ11" s="74">
        <f t="shared" si="8"/>
        <v>570.51649999999995</v>
      </c>
      <c r="CK11" s="74">
        <f t="shared" si="8"/>
        <v>587.75189999999998</v>
      </c>
      <c r="CL11" s="74">
        <f t="shared" si="8"/>
        <v>620.24540000000002</v>
      </c>
      <c r="CM11" s="74">
        <f t="shared" si="8"/>
        <v>627.82560000000001</v>
      </c>
      <c r="CN11" s="74">
        <f t="shared" si="8"/>
        <v>664.14340000000004</v>
      </c>
      <c r="CO11" s="74">
        <f>+DA11</f>
        <v>954.92459999999994</v>
      </c>
      <c r="CP11" s="74">
        <f>+CP17+CP22+CP27</f>
        <v>735.08549999999991</v>
      </c>
      <c r="CQ11" s="74">
        <f t="shared" si="9"/>
        <v>791.1096</v>
      </c>
      <c r="CR11" s="74">
        <f t="shared" si="9"/>
        <v>786.12210000000005</v>
      </c>
      <c r="CS11" s="74">
        <f t="shared" si="9"/>
        <v>804.72910000000002</v>
      </c>
      <c r="CT11" s="74">
        <f t="shared" si="9"/>
        <v>858.92129999999997</v>
      </c>
      <c r="CU11" s="74">
        <f t="shared" si="9"/>
        <v>830.91660000000002</v>
      </c>
      <c r="CV11" s="74">
        <f t="shared" si="9"/>
        <v>830.70010000000002</v>
      </c>
      <c r="CW11" s="74">
        <f t="shared" si="9"/>
        <v>864.3075</v>
      </c>
      <c r="CX11" s="74">
        <f t="shared" si="9"/>
        <v>895.62949999999989</v>
      </c>
      <c r="CY11" s="74">
        <f t="shared" si="9"/>
        <v>910.43939999999998</v>
      </c>
      <c r="CZ11" s="74">
        <f t="shared" si="9"/>
        <v>928.15790000000004</v>
      </c>
      <c r="DA11" s="74">
        <f t="shared" si="9"/>
        <v>954.92459999999994</v>
      </c>
      <c r="DB11" s="74">
        <f>+DN11</f>
        <v>1157.8641999999998</v>
      </c>
      <c r="DC11" s="74">
        <f t="shared" si="10"/>
        <v>988.43380000000002</v>
      </c>
      <c r="DD11" s="74">
        <f t="shared" si="10"/>
        <v>978.05119999999999</v>
      </c>
      <c r="DE11" s="74">
        <f t="shared" si="10"/>
        <v>963.86539999999991</v>
      </c>
      <c r="DF11" s="74">
        <f t="shared" si="10"/>
        <v>967.04660000000001</v>
      </c>
      <c r="DG11" s="74">
        <f t="shared" si="10"/>
        <v>966.1087</v>
      </c>
      <c r="DH11" s="74">
        <f t="shared" si="10"/>
        <v>1024.7566999999999</v>
      </c>
      <c r="DI11" s="74">
        <f>+DI17+DI22+DI27</f>
        <v>1025.6311000000001</v>
      </c>
      <c r="DJ11" s="74">
        <f>+DJ17+DJ22+DJ27+DJ32</f>
        <v>1043.5432000000001</v>
      </c>
      <c r="DK11" s="74">
        <f>+DK17+DK22+DK27+DK32</f>
        <v>1057.3132000000001</v>
      </c>
      <c r="DL11" s="74">
        <f>+DL17+DL22+DL27+DL32</f>
        <v>1089.1485000000002</v>
      </c>
      <c r="DM11" s="74">
        <f>+DM17+DM22+DM27+DM32+DM37</f>
        <v>1125.9464</v>
      </c>
      <c r="DN11" s="74">
        <f>+DN17+DN22+DN27+DN32+DN37</f>
        <v>1157.8641999999998</v>
      </c>
      <c r="DO11" s="74">
        <f>+EA11</f>
        <v>1259.7635</v>
      </c>
      <c r="DP11" s="74">
        <f>+DP17+DP22+DP27+DP32+DP37</f>
        <v>1185.0332000000001</v>
      </c>
      <c r="DQ11" s="74">
        <f t="shared" si="12"/>
        <v>1214.7171999999998</v>
      </c>
      <c r="DR11" s="74">
        <f t="shared" si="12"/>
        <v>1217.2452000000001</v>
      </c>
      <c r="DS11" s="74">
        <f t="shared" si="12"/>
        <v>1243.9824000000001</v>
      </c>
      <c r="DT11" s="74">
        <f t="shared" si="12"/>
        <v>1227.8755000000001</v>
      </c>
      <c r="DU11" s="74">
        <f t="shared" si="12"/>
        <v>1216.8117</v>
      </c>
      <c r="DV11" s="74">
        <f t="shared" si="12"/>
        <v>1195.2039</v>
      </c>
      <c r="DW11" s="74">
        <f t="shared" si="12"/>
        <v>1182.3380999999999</v>
      </c>
      <c r="DX11" s="74">
        <f t="shared" si="12"/>
        <v>1183.9058</v>
      </c>
      <c r="DY11" s="74">
        <f t="shared" si="12"/>
        <v>1207.4537</v>
      </c>
      <c r="DZ11" s="74">
        <f t="shared" si="12"/>
        <v>1233.5201999999999</v>
      </c>
      <c r="EA11" s="74">
        <f t="shared" si="12"/>
        <v>1259.7635</v>
      </c>
      <c r="EB11" s="74">
        <f>+EN11</f>
        <v>1733.2623000000001</v>
      </c>
      <c r="EC11" s="74">
        <f>+EC17+EC22+EC27+EC32+EC37</f>
        <v>1294.8434000000002</v>
      </c>
      <c r="ED11" s="74">
        <f t="shared" si="13"/>
        <v>1355.5852</v>
      </c>
      <c r="EE11" s="74">
        <f t="shared" si="13"/>
        <v>1425.0484999999999</v>
      </c>
      <c r="EF11" s="74">
        <f t="shared" si="13"/>
        <v>1464.9790999999998</v>
      </c>
      <c r="EG11" s="74">
        <f t="shared" si="13"/>
        <v>1526.5228</v>
      </c>
      <c r="EH11" s="74">
        <f t="shared" si="13"/>
        <v>1605.5764000000001</v>
      </c>
      <c r="EI11" s="74">
        <f t="shared" si="13"/>
        <v>1676.6056000000001</v>
      </c>
      <c r="EJ11" s="74">
        <f t="shared" si="13"/>
        <v>1674.3723</v>
      </c>
      <c r="EK11" s="74">
        <f t="shared" si="13"/>
        <v>1751.2557000000002</v>
      </c>
      <c r="EL11" s="74">
        <f t="shared" si="13"/>
        <v>1746.7496999999998</v>
      </c>
      <c r="EM11" s="74">
        <f t="shared" si="13"/>
        <v>1767.9186</v>
      </c>
      <c r="EN11" s="74">
        <f t="shared" si="13"/>
        <v>1733.2623000000001</v>
      </c>
    </row>
    <row r="12" spans="1:144" s="131" customFormat="1" ht="12.75" customHeight="1">
      <c r="A12" s="118" t="s">
        <v>3136</v>
      </c>
      <c r="B12" s="323">
        <f>AVERAGE(C12:N12)</f>
        <v>42.952516738397911</v>
      </c>
      <c r="C12" s="323">
        <v>61.572808118482243</v>
      </c>
      <c r="D12" s="323">
        <v>60.202289156626506</v>
      </c>
      <c r="E12" s="323">
        <v>58.485340909090908</v>
      </c>
      <c r="F12" s="323">
        <v>45.962727272727271</v>
      </c>
      <c r="G12" s="323">
        <v>50.02261744966443</v>
      </c>
      <c r="H12" s="323">
        <v>38.613418548831177</v>
      </c>
      <c r="I12" s="323">
        <v>26.645066666666665</v>
      </c>
      <c r="J12" s="323">
        <v>31.657173913043479</v>
      </c>
      <c r="K12" s="302">
        <v>41.683750000000003</v>
      </c>
      <c r="L12" s="302">
        <v>35.839268292682924</v>
      </c>
      <c r="M12" s="302">
        <v>34.665869565217392</v>
      </c>
      <c r="N12" s="302">
        <v>30.079870967741936</v>
      </c>
      <c r="O12" s="323">
        <f>AVERAGE(P12:AA12)</f>
        <v>46.822393502808275</v>
      </c>
      <c r="P12" s="323">
        <v>23.318620689655173</v>
      </c>
      <c r="Q12" s="323">
        <v>32.974952830188677</v>
      </c>
      <c r="R12" s="323">
        <v>30.532548076923078</v>
      </c>
      <c r="S12" s="323">
        <v>24.351224489795918</v>
      </c>
      <c r="T12" s="323">
        <v>27.216954545454545</v>
      </c>
      <c r="U12" s="323">
        <v>42.602676056338026</v>
      </c>
      <c r="V12" s="323">
        <v>41.279418604651163</v>
      </c>
      <c r="W12" s="323">
        <v>47.237152317880792</v>
      </c>
      <c r="X12" s="302">
        <v>67.119310344827582</v>
      </c>
      <c r="Y12" s="302">
        <v>70.980625000000003</v>
      </c>
      <c r="Z12" s="302">
        <v>92.034461878007406</v>
      </c>
      <c r="AA12" s="302">
        <v>62.220777199976943</v>
      </c>
      <c r="AB12" s="323">
        <f>AVERAGE(AC12:AN12)</f>
        <v>49.339110291901399</v>
      </c>
      <c r="AC12" s="302">
        <v>56.50363636363636</v>
      </c>
      <c r="AD12" s="302">
        <v>50.155476190476193</v>
      </c>
      <c r="AE12" s="302">
        <v>34.927810674573855</v>
      </c>
      <c r="AF12" s="302">
        <v>32.247294520547946</v>
      </c>
      <c r="AG12" s="302">
        <v>35.845355722960136</v>
      </c>
      <c r="AH12" s="323">
        <v>57.480851063829789</v>
      </c>
      <c r="AI12" s="323">
        <v>53.667075510217302</v>
      </c>
      <c r="AJ12" s="323">
        <v>53.834643811774001</v>
      </c>
      <c r="AK12" s="302">
        <v>56.762366522183832</v>
      </c>
      <c r="AL12" s="302">
        <v>52.385937270619344</v>
      </c>
      <c r="AM12" s="302">
        <v>52.749025330768767</v>
      </c>
      <c r="AN12" s="302">
        <v>55.509850521229225</v>
      </c>
      <c r="AO12" s="323">
        <f>AVERAGE(AP12:BA12)</f>
        <v>36.96341760912108</v>
      </c>
      <c r="AP12" s="323">
        <v>50.454160605615598</v>
      </c>
      <c r="AQ12" s="323">
        <v>44.143324622676765</v>
      </c>
      <c r="AR12" s="323">
        <v>45.499357561309388</v>
      </c>
      <c r="AS12" s="323">
        <v>40.249468590794642</v>
      </c>
      <c r="AT12" s="323">
        <v>36.446119773994553</v>
      </c>
      <c r="AU12" s="323">
        <v>30.61918121945758</v>
      </c>
      <c r="AV12" s="323">
        <v>19.187173419951293</v>
      </c>
      <c r="AW12" s="323">
        <v>27.189976681600932</v>
      </c>
      <c r="AX12" s="302">
        <v>38.064142771854037</v>
      </c>
      <c r="AY12" s="302">
        <v>33.228592101335387</v>
      </c>
      <c r="AZ12" s="302">
        <v>35.598639366854776</v>
      </c>
      <c r="BA12" s="302">
        <v>42.88087459400802</v>
      </c>
      <c r="BB12" s="323">
        <f>AVERAGE(BC12:BN12)</f>
        <v>20.770664635826538</v>
      </c>
      <c r="BC12" s="323">
        <v>37.071843804665114</v>
      </c>
      <c r="BD12" s="323">
        <v>26.273302384211242</v>
      </c>
      <c r="BE12" s="323">
        <v>18.20263267500302</v>
      </c>
      <c r="BF12" s="323">
        <v>20.486014382468998</v>
      </c>
      <c r="BG12" s="323">
        <v>19.708652588435672</v>
      </c>
      <c r="BH12" s="323">
        <v>19.717340378490061</v>
      </c>
      <c r="BI12" s="323">
        <v>19.154668287598035</v>
      </c>
      <c r="BJ12" s="323">
        <v>19.092553438626197</v>
      </c>
      <c r="BK12" s="302">
        <v>20.267332812810704</v>
      </c>
      <c r="BL12" s="302">
        <v>18.255043094949023</v>
      </c>
      <c r="BM12" s="302">
        <v>15.988171678983109</v>
      </c>
      <c r="BN12" s="302">
        <v>15.030420103677242</v>
      </c>
      <c r="BO12" s="323">
        <f>AVERAGE(BP12:CA12)</f>
        <v>14.591995589364869</v>
      </c>
      <c r="BP12" s="323">
        <v>20.542129155636975</v>
      </c>
      <c r="BQ12" s="323">
        <v>16.195089707466494</v>
      </c>
      <c r="BR12" s="323">
        <v>13.586150093897782</v>
      </c>
      <c r="BS12" s="323">
        <v>14.920957651383866</v>
      </c>
      <c r="BT12" s="323">
        <v>14.668557305125615</v>
      </c>
      <c r="BU12" s="323">
        <v>14.010163366243439</v>
      </c>
      <c r="BV12" s="323">
        <v>13.897490758915714</v>
      </c>
      <c r="BW12" s="323">
        <v>16.219721186816482</v>
      </c>
      <c r="BX12" s="302">
        <v>16.025535766513254</v>
      </c>
      <c r="BY12" s="302">
        <v>12.897991336005488</v>
      </c>
      <c r="BZ12" s="302">
        <v>11.572933236013611</v>
      </c>
      <c r="CA12" s="302">
        <v>10.567227508359704</v>
      </c>
      <c r="CB12" s="323">
        <f>AVERAGE(CC12:CN12)</f>
        <v>10.222185966581085</v>
      </c>
      <c r="CC12" s="323">
        <v>8.4769816402126352</v>
      </c>
      <c r="CD12" s="323">
        <v>8.1785559228880604</v>
      </c>
      <c r="CE12" s="323">
        <v>7.4937331271576229</v>
      </c>
      <c r="CF12" s="323">
        <v>7.8478625015754293</v>
      </c>
      <c r="CG12" s="323">
        <v>10.171982282759265</v>
      </c>
      <c r="CH12" s="323">
        <v>12.130476452113863</v>
      </c>
      <c r="CI12" s="323">
        <v>12.98508614419922</v>
      </c>
      <c r="CJ12" s="323">
        <v>14.157694555561692</v>
      </c>
      <c r="CK12" s="302">
        <v>13.745630668532408</v>
      </c>
      <c r="CL12" s="302">
        <v>12.292871015608821</v>
      </c>
      <c r="CM12" s="302">
        <v>7.9154095382902767</v>
      </c>
      <c r="CN12" s="302">
        <v>7.2699477500737304</v>
      </c>
      <c r="CO12" s="323">
        <f>AVERAGE(CP12:DA12)</f>
        <v>8.7202140666678023</v>
      </c>
      <c r="CP12" s="323">
        <v>8.1607655599565092</v>
      </c>
      <c r="CQ12" s="323">
        <v>8.1437525659187244</v>
      </c>
      <c r="CR12" s="323">
        <v>8.7298623721084994</v>
      </c>
      <c r="CS12" s="323">
        <v>9.5599385585790611</v>
      </c>
      <c r="CT12" s="323">
        <v>10.194441676816847</v>
      </c>
      <c r="CU12" s="323">
        <v>8.5323923093817342</v>
      </c>
      <c r="CV12" s="323">
        <v>10.365650436052967</v>
      </c>
      <c r="CW12" s="323">
        <v>10.244850838793157</v>
      </c>
      <c r="CX12" s="302">
        <v>8.7601976566642517</v>
      </c>
      <c r="CY12" s="302">
        <v>8.1073424319820102</v>
      </c>
      <c r="CZ12" s="302">
        <v>7.0519203059590794</v>
      </c>
      <c r="DA12" s="302">
        <v>6.7914540878007799</v>
      </c>
      <c r="DB12" s="323">
        <f>AVERAGE(DC12:DN12)</f>
        <v>6.3489809711545186</v>
      </c>
      <c r="DC12" s="323">
        <v>6.5012240101544503</v>
      </c>
      <c r="DD12" s="323">
        <v>5.4052041305756928</v>
      </c>
      <c r="DE12" s="323">
        <v>4.7103066186716784</v>
      </c>
      <c r="DF12" s="323">
        <v>4.9647183718214078</v>
      </c>
      <c r="DG12" s="323">
        <v>5.0489958444356278</v>
      </c>
      <c r="DH12" s="323">
        <v>5.4694015224147332</v>
      </c>
      <c r="DI12" s="323">
        <v>6.1539701047390105</v>
      </c>
      <c r="DJ12" s="323">
        <v>7.0521616834438792</v>
      </c>
      <c r="DK12" s="302">
        <v>6.9324087831425452</v>
      </c>
      <c r="DL12" s="302">
        <v>7.1762315601973787</v>
      </c>
      <c r="DM12" s="302">
        <v>8.4553365630590491</v>
      </c>
      <c r="DN12" s="302">
        <v>8.317812461198768</v>
      </c>
      <c r="DO12" s="323">
        <f>AVERAGE(DP12:EA12)</f>
        <v>8.8161615820461421</v>
      </c>
      <c r="DP12" s="323">
        <v>7.9251576175079235</v>
      </c>
      <c r="DQ12" s="323">
        <v>7.4788905973134021</v>
      </c>
      <c r="DR12" s="323">
        <v>6.632208553796799</v>
      </c>
      <c r="DS12" s="323">
        <v>7.1678785276669554</v>
      </c>
      <c r="DT12" s="323">
        <v>8.1985362351244486</v>
      </c>
      <c r="DU12" s="323">
        <v>9.7729923385328465</v>
      </c>
      <c r="DV12" s="323">
        <v>10.835873180827548</v>
      </c>
      <c r="DW12" s="323">
        <v>10.410973816135776</v>
      </c>
      <c r="DX12" s="302">
        <v>9.4845655793256132</v>
      </c>
      <c r="DY12" s="302">
        <v>9.2276807576506776</v>
      </c>
      <c r="DZ12" s="302">
        <v>9.6505708964863093</v>
      </c>
      <c r="EA12" s="302">
        <v>9.008610884185396</v>
      </c>
      <c r="EB12" s="323">
        <f>AVERAGE(EC12:EN12)</f>
        <v>7.4299079701413291</v>
      </c>
      <c r="EC12" s="323">
        <v>7.8837077384404584</v>
      </c>
      <c r="ED12" s="323">
        <v>7.2404810018797212</v>
      </c>
      <c r="EE12" s="323">
        <v>6.8892621862840411</v>
      </c>
      <c r="EF12" s="323">
        <v>6.5963831079460959</v>
      </c>
      <c r="EG12" s="323">
        <v>6.3825735894528464</v>
      </c>
      <c r="EH12" s="323">
        <v>6.3027753352781319</v>
      </c>
      <c r="EI12" s="323">
        <v>6.6425506116666222</v>
      </c>
      <c r="EJ12" s="323">
        <v>6.9251127902542269</v>
      </c>
      <c r="EK12" s="302">
        <v>7.6141453229059559</v>
      </c>
      <c r="EL12" s="302">
        <v>9.3041605780995482</v>
      </c>
      <c r="EM12" s="302">
        <v>8.7027508857210307</v>
      </c>
      <c r="EN12" s="302">
        <v>8.6749924937672702</v>
      </c>
    </row>
    <row r="13" spans="1:144" s="131" customFormat="1" ht="12.75" customHeight="1">
      <c r="A13" s="957" t="s">
        <v>3127</v>
      </c>
      <c r="B13" s="74"/>
      <c r="C13" s="74"/>
      <c r="D13" s="74"/>
      <c r="E13" s="74"/>
      <c r="F13" s="74"/>
      <c r="G13" s="74"/>
      <c r="H13" s="74"/>
      <c r="I13" s="74"/>
      <c r="J13" s="74"/>
      <c r="K13" s="17"/>
      <c r="L13" s="17"/>
      <c r="M13" s="17"/>
      <c r="N13" s="17"/>
      <c r="O13" s="74"/>
      <c r="P13" s="74"/>
      <c r="Q13" s="74"/>
      <c r="R13" s="74"/>
      <c r="S13" s="74"/>
      <c r="T13" s="74"/>
      <c r="U13" s="74"/>
      <c r="V13" s="74"/>
      <c r="W13" s="74"/>
      <c r="X13" s="17"/>
      <c r="Y13" s="17"/>
      <c r="Z13" s="17"/>
      <c r="AA13" s="17"/>
      <c r="AB13" s="74"/>
      <c r="AC13" s="74"/>
      <c r="AD13" s="74"/>
      <c r="AE13" s="74"/>
      <c r="AF13" s="74"/>
      <c r="AG13" s="74"/>
      <c r="AH13" s="74"/>
      <c r="AI13" s="74"/>
      <c r="AJ13" s="74"/>
      <c r="AK13" s="17"/>
      <c r="AL13" s="17"/>
      <c r="AM13" s="17"/>
      <c r="AN13" s="17"/>
      <c r="AO13" s="74"/>
      <c r="AP13" s="74"/>
      <c r="AQ13" s="74"/>
      <c r="AR13" s="74"/>
      <c r="AS13" s="74"/>
      <c r="AT13" s="74"/>
      <c r="AU13" s="74"/>
      <c r="AV13" s="74"/>
      <c r="AW13" s="74"/>
      <c r="AX13" s="17"/>
      <c r="AY13" s="17"/>
      <c r="AZ13" s="17"/>
      <c r="BA13" s="17"/>
      <c r="BB13" s="74"/>
      <c r="BC13" s="74"/>
      <c r="BD13" s="74"/>
      <c r="BE13" s="74"/>
      <c r="BF13" s="74"/>
      <c r="BG13" s="74"/>
      <c r="BH13" s="74"/>
      <c r="BI13" s="74"/>
      <c r="BJ13" s="74"/>
      <c r="BK13" s="17"/>
      <c r="BL13" s="17"/>
      <c r="BM13" s="17"/>
      <c r="BN13" s="17"/>
      <c r="BO13" s="74"/>
      <c r="BP13" s="74"/>
      <c r="BQ13" s="74"/>
      <c r="BR13" s="74"/>
      <c r="BS13" s="74"/>
      <c r="BT13" s="74"/>
      <c r="BU13" s="74"/>
      <c r="BV13" s="74"/>
      <c r="BW13" s="74"/>
      <c r="BX13" s="17"/>
      <c r="BY13" s="17"/>
      <c r="BZ13" s="17"/>
      <c r="CA13" s="17"/>
      <c r="CB13" s="74"/>
      <c r="CC13" s="74"/>
      <c r="CD13" s="74"/>
      <c r="CE13" s="74"/>
      <c r="CF13" s="74"/>
      <c r="CG13" s="74"/>
      <c r="CH13" s="74"/>
      <c r="CI13" s="74"/>
      <c r="CJ13" s="74"/>
      <c r="CK13" s="17"/>
      <c r="CL13" s="17"/>
      <c r="CM13" s="17"/>
      <c r="CN13" s="17"/>
      <c r="CO13" s="74"/>
      <c r="CP13" s="74"/>
      <c r="CQ13" s="74"/>
      <c r="CR13" s="74"/>
      <c r="CS13" s="74"/>
      <c r="CT13" s="74"/>
      <c r="CU13" s="74"/>
      <c r="CV13" s="74"/>
      <c r="CW13" s="74"/>
      <c r="CX13" s="17"/>
      <c r="CY13" s="17"/>
      <c r="CZ13" s="17"/>
      <c r="DA13" s="17"/>
      <c r="DB13" s="74"/>
      <c r="DC13" s="74"/>
      <c r="DD13" s="74"/>
      <c r="DE13" s="74"/>
      <c r="DF13" s="74"/>
      <c r="DG13" s="74"/>
      <c r="DH13" s="74"/>
      <c r="DI13" s="74"/>
      <c r="DJ13" s="74"/>
      <c r="DK13" s="17"/>
      <c r="DL13" s="17"/>
      <c r="DM13" s="17"/>
      <c r="DN13" s="17"/>
      <c r="DO13" s="74"/>
      <c r="DP13" s="74"/>
      <c r="DQ13" s="74"/>
      <c r="DR13" s="74"/>
      <c r="DS13" s="74"/>
      <c r="DT13" s="74"/>
      <c r="DU13" s="74"/>
      <c r="DV13" s="74"/>
      <c r="DW13" s="74"/>
      <c r="DX13" s="17"/>
      <c r="DY13" s="17"/>
      <c r="DZ13" s="17"/>
      <c r="EA13" s="17"/>
      <c r="EB13" s="74"/>
      <c r="EC13" s="74"/>
      <c r="ED13" s="74"/>
      <c r="EE13" s="74"/>
      <c r="EF13" s="74"/>
      <c r="EG13" s="74"/>
      <c r="EH13" s="74"/>
      <c r="EI13" s="74"/>
      <c r="EJ13" s="74"/>
      <c r="EK13" s="17"/>
      <c r="EL13" s="17"/>
      <c r="EM13" s="17"/>
      <c r="EN13" s="17"/>
    </row>
    <row r="14" spans="1:144" s="131" customFormat="1" ht="12.75" customHeight="1">
      <c r="A14" s="957" t="s">
        <v>3137</v>
      </c>
      <c r="B14" s="74"/>
      <c r="C14" s="74"/>
      <c r="D14" s="74"/>
      <c r="E14" s="74"/>
      <c r="F14" s="74"/>
      <c r="G14" s="74"/>
      <c r="H14" s="74"/>
      <c r="I14" s="74"/>
      <c r="J14" s="74"/>
      <c r="K14" s="17"/>
      <c r="L14" s="17"/>
      <c r="M14" s="17"/>
      <c r="N14" s="17"/>
      <c r="O14" s="74"/>
      <c r="P14" s="74"/>
      <c r="Q14" s="74"/>
      <c r="R14" s="74"/>
      <c r="S14" s="74"/>
      <c r="T14" s="74"/>
      <c r="U14" s="74"/>
      <c r="V14" s="74"/>
      <c r="W14" s="74"/>
      <c r="X14" s="17"/>
      <c r="Y14" s="17"/>
      <c r="Z14" s="17"/>
      <c r="AA14" s="17"/>
      <c r="AB14" s="74"/>
      <c r="AC14" s="74"/>
      <c r="AD14" s="74"/>
      <c r="AE14" s="74"/>
      <c r="AF14" s="74"/>
      <c r="AG14" s="74"/>
      <c r="AH14" s="74"/>
      <c r="AI14" s="74"/>
      <c r="AJ14" s="74"/>
      <c r="AK14" s="17"/>
      <c r="AL14" s="17"/>
      <c r="AM14" s="17"/>
      <c r="AN14" s="17"/>
      <c r="AO14" s="74"/>
      <c r="AP14" s="74"/>
      <c r="AQ14" s="74"/>
      <c r="AR14" s="74"/>
      <c r="AS14" s="74"/>
      <c r="AT14" s="74"/>
      <c r="AU14" s="74"/>
      <c r="AV14" s="74"/>
      <c r="AW14" s="74"/>
      <c r="AX14" s="17"/>
      <c r="AY14" s="17"/>
      <c r="AZ14" s="17"/>
      <c r="BA14" s="17"/>
      <c r="BB14" s="74"/>
      <c r="BC14" s="74"/>
      <c r="BD14" s="74"/>
      <c r="BE14" s="74"/>
      <c r="BF14" s="74"/>
      <c r="BG14" s="74"/>
      <c r="BH14" s="74"/>
      <c r="BI14" s="74"/>
      <c r="BJ14" s="74"/>
      <c r="BK14" s="17"/>
      <c r="BL14" s="17"/>
      <c r="BM14" s="17"/>
      <c r="BN14" s="17"/>
      <c r="BO14" s="74"/>
      <c r="BP14" s="74"/>
      <c r="BQ14" s="74"/>
      <c r="BR14" s="74"/>
      <c r="BS14" s="74"/>
      <c r="BT14" s="74"/>
      <c r="BU14" s="74"/>
      <c r="BV14" s="74"/>
      <c r="BW14" s="74"/>
      <c r="BX14" s="17"/>
      <c r="BY14" s="17"/>
      <c r="BZ14" s="17"/>
      <c r="CA14" s="17"/>
      <c r="CB14" s="74"/>
      <c r="CC14" s="74"/>
      <c r="CD14" s="74"/>
      <c r="CE14" s="74"/>
      <c r="CF14" s="74"/>
      <c r="CG14" s="74"/>
      <c r="CH14" s="74"/>
      <c r="CI14" s="74"/>
      <c r="CJ14" s="74"/>
      <c r="CK14" s="17"/>
      <c r="CL14" s="17"/>
      <c r="CM14" s="17"/>
      <c r="CN14" s="17"/>
      <c r="CO14" s="74"/>
      <c r="CP14" s="74"/>
      <c r="CQ14" s="74"/>
      <c r="CR14" s="74"/>
      <c r="CS14" s="74"/>
      <c r="CT14" s="74"/>
      <c r="CU14" s="74"/>
      <c r="CV14" s="74"/>
      <c r="CW14" s="74"/>
      <c r="CX14" s="17"/>
      <c r="CY14" s="17"/>
      <c r="CZ14" s="17"/>
      <c r="DA14" s="17"/>
      <c r="DB14" s="74"/>
      <c r="DC14" s="74"/>
      <c r="DD14" s="74"/>
      <c r="DE14" s="74"/>
      <c r="DF14" s="74"/>
      <c r="DG14" s="74"/>
      <c r="DH14" s="74"/>
      <c r="DI14" s="74"/>
      <c r="DJ14" s="74"/>
      <c r="DK14" s="17"/>
      <c r="DL14" s="17"/>
      <c r="DM14" s="17"/>
      <c r="DN14" s="17"/>
      <c r="DO14" s="74"/>
      <c r="DP14" s="74"/>
      <c r="DQ14" s="74"/>
      <c r="DR14" s="74"/>
      <c r="DS14" s="74"/>
      <c r="DT14" s="74"/>
      <c r="DU14" s="74"/>
      <c r="DV14" s="74"/>
      <c r="DW14" s="74"/>
      <c r="DX14" s="17"/>
      <c r="DY14" s="17"/>
      <c r="DZ14" s="17"/>
      <c r="EA14" s="17"/>
      <c r="EB14" s="74"/>
      <c r="EC14" s="74"/>
      <c r="ED14" s="74"/>
      <c r="EE14" s="74"/>
      <c r="EF14" s="74"/>
      <c r="EG14" s="74"/>
      <c r="EH14" s="74"/>
      <c r="EI14" s="74"/>
      <c r="EJ14" s="74"/>
      <c r="EK14" s="17"/>
      <c r="EL14" s="17"/>
      <c r="EM14" s="17"/>
      <c r="EN14" s="17"/>
    </row>
    <row r="15" spans="1:144" s="131" customFormat="1" ht="12.75" customHeight="1">
      <c r="A15" s="958" t="s">
        <v>3123</v>
      </c>
      <c r="B15" s="74">
        <f>SUM(C15:N15)</f>
        <v>941.3506000000001</v>
      </c>
      <c r="C15" s="74">
        <v>63.720200000000006</v>
      </c>
      <c r="D15" s="74">
        <v>48.433800000000005</v>
      </c>
      <c r="E15" s="74">
        <v>65.313299999999998</v>
      </c>
      <c r="F15" s="74">
        <v>101.608</v>
      </c>
      <c r="G15" s="74">
        <v>91.33059999999999</v>
      </c>
      <c r="H15" s="74">
        <v>67.276800000000009</v>
      </c>
      <c r="I15" s="74">
        <v>93.656000000000006</v>
      </c>
      <c r="J15" s="74">
        <v>66.555399999999992</v>
      </c>
      <c r="K15" s="17">
        <v>80.414299999999997</v>
      </c>
      <c r="L15" s="17">
        <v>90.523499999999999</v>
      </c>
      <c r="M15" s="17">
        <v>79.493900000000011</v>
      </c>
      <c r="N15" s="17">
        <v>93.024799999999999</v>
      </c>
      <c r="O15" s="74">
        <f>SUM(P15:AA15)</f>
        <v>1041.3111000000001</v>
      </c>
      <c r="P15" s="74">
        <v>132.1549</v>
      </c>
      <c r="Q15" s="74">
        <v>142.554</v>
      </c>
      <c r="R15" s="74">
        <v>123.78919999999999</v>
      </c>
      <c r="S15" s="74">
        <v>162.18110000000001</v>
      </c>
      <c r="T15" s="74">
        <v>94.331100000000006</v>
      </c>
      <c r="U15" s="74">
        <v>82.631699999999995</v>
      </c>
      <c r="V15" s="74">
        <v>105.3395</v>
      </c>
      <c r="W15" s="74">
        <v>72.334199999999996</v>
      </c>
      <c r="X15" s="17">
        <v>25.7273</v>
      </c>
      <c r="Y15" s="17">
        <v>49.177</v>
      </c>
      <c r="Z15" s="17">
        <v>30.404900000000001</v>
      </c>
      <c r="AA15" s="17">
        <v>20.686199999999999</v>
      </c>
      <c r="AB15" s="74">
        <f>SUM(AC15:AN15)</f>
        <v>504.45310000000001</v>
      </c>
      <c r="AC15" s="74">
        <v>19.306900000000002</v>
      </c>
      <c r="AD15" s="74">
        <v>36.116</v>
      </c>
      <c r="AE15" s="74">
        <v>31.287700000000001</v>
      </c>
      <c r="AF15" s="74">
        <v>39.556599999999989</v>
      </c>
      <c r="AG15" s="74">
        <v>20.444800000000001</v>
      </c>
      <c r="AH15" s="74">
        <v>32.3917</v>
      </c>
      <c r="AI15" s="74">
        <v>62.276600000000009</v>
      </c>
      <c r="AJ15" s="74">
        <v>46.534300000000002</v>
      </c>
      <c r="AK15" s="17">
        <v>63.587400000000002</v>
      </c>
      <c r="AL15" s="17">
        <v>70.235799999999998</v>
      </c>
      <c r="AM15" s="17">
        <v>51.277999999999999</v>
      </c>
      <c r="AN15" s="17">
        <v>31.437300000000004</v>
      </c>
      <c r="AO15" s="74">
        <f>SUM(AP15:BA15)</f>
        <v>879.68929999999989</v>
      </c>
      <c r="AP15" s="74">
        <v>47.275800000000004</v>
      </c>
      <c r="AQ15" s="74">
        <v>75.481999999999999</v>
      </c>
      <c r="AR15" s="74">
        <v>83.563799999999986</v>
      </c>
      <c r="AS15" s="74">
        <v>88.424199999999999</v>
      </c>
      <c r="AT15" s="74">
        <v>90.611000000000004</v>
      </c>
      <c r="AU15" s="74">
        <v>126.3625</v>
      </c>
      <c r="AV15" s="74">
        <v>100.96119999999999</v>
      </c>
      <c r="AW15" s="74">
        <v>71.124600000000001</v>
      </c>
      <c r="AX15" s="17">
        <v>31.047799999999999</v>
      </c>
      <c r="AY15" s="17">
        <v>32.990499999999997</v>
      </c>
      <c r="AZ15" s="17">
        <v>98.924099999999996</v>
      </c>
      <c r="BA15" s="17">
        <v>32.921800000000005</v>
      </c>
      <c r="BB15" s="74">
        <f>SUM(BC15:BN15)</f>
        <v>1397.4096</v>
      </c>
      <c r="BC15" s="74">
        <v>49.3919</v>
      </c>
      <c r="BD15" s="74">
        <v>73.162100000000009</v>
      </c>
      <c r="BE15" s="74">
        <v>140.86329999999998</v>
      </c>
      <c r="BF15" s="74">
        <v>87.687299999999993</v>
      </c>
      <c r="BG15" s="74">
        <v>174.57550000000001</v>
      </c>
      <c r="BH15" s="74">
        <v>127.9164</v>
      </c>
      <c r="BI15" s="74">
        <v>105.39020000000001</v>
      </c>
      <c r="BJ15" s="74">
        <v>165.3295</v>
      </c>
      <c r="BK15" s="17">
        <v>127.4358</v>
      </c>
      <c r="BL15" s="17">
        <v>125.1486</v>
      </c>
      <c r="BM15" s="17">
        <v>166.1069</v>
      </c>
      <c r="BN15" s="17">
        <v>54.402099999999997</v>
      </c>
      <c r="BO15" s="74">
        <f>SUM(BP15:CA15)</f>
        <v>346.24270000000001</v>
      </c>
      <c r="BP15" s="74">
        <v>60.545099999999998</v>
      </c>
      <c r="BQ15" s="74">
        <v>43.466300000000004</v>
      </c>
      <c r="BR15" s="74">
        <v>41.586800000000004</v>
      </c>
      <c r="BS15" s="74">
        <v>16.600999999999999</v>
      </c>
      <c r="BT15" s="74">
        <v>10.576600000000001</v>
      </c>
      <c r="BU15" s="74">
        <v>7.8407</v>
      </c>
      <c r="BV15" s="74">
        <v>2.375</v>
      </c>
      <c r="BW15" s="74">
        <v>12.087399999999999</v>
      </c>
      <c r="BX15" s="17">
        <v>11.818200000000001</v>
      </c>
      <c r="BY15" s="17">
        <v>32.199199999999998</v>
      </c>
      <c r="BZ15" s="17">
        <v>48.810199999999995</v>
      </c>
      <c r="CA15" s="17">
        <v>58.336199999999998</v>
      </c>
      <c r="CB15" s="74">
        <f>SUM(CC15:CN15)</f>
        <v>538.77170000000001</v>
      </c>
      <c r="CC15" s="74">
        <v>81.740700000000004</v>
      </c>
      <c r="CD15" s="74">
        <v>36.785499999999999</v>
      </c>
      <c r="CE15" s="74">
        <v>24.276499999999999</v>
      </c>
      <c r="CF15" s="74">
        <v>33.220500000000001</v>
      </c>
      <c r="CG15" s="74">
        <v>45.228000000000002</v>
      </c>
      <c r="CH15" s="74">
        <v>9.1974999999999998</v>
      </c>
      <c r="CI15" s="74">
        <v>4.9824999999999999</v>
      </c>
      <c r="CJ15" s="74">
        <v>11.0014</v>
      </c>
      <c r="CK15" s="17">
        <v>39.465499999999999</v>
      </c>
      <c r="CL15" s="17">
        <v>69.486899999999991</v>
      </c>
      <c r="CM15" s="17">
        <v>103.84439999999999</v>
      </c>
      <c r="CN15" s="17">
        <v>79.542299999999997</v>
      </c>
      <c r="CO15" s="74">
        <f>SUM(CP15:DA15)</f>
        <v>322.96299999999997</v>
      </c>
      <c r="CP15" s="74">
        <v>102.8951</v>
      </c>
      <c r="CQ15" s="74">
        <v>27.647500000000001</v>
      </c>
      <c r="CR15" s="74">
        <v>11.3329</v>
      </c>
      <c r="CS15" s="74">
        <v>21.932300000000001</v>
      </c>
      <c r="CT15" s="74">
        <v>20.611999999999998</v>
      </c>
      <c r="CU15" s="74">
        <v>16.3415</v>
      </c>
      <c r="CV15" s="74">
        <v>16.798500000000001</v>
      </c>
      <c r="CW15" s="74">
        <v>20.780999999999999</v>
      </c>
      <c r="CX15" s="17">
        <v>36.192699999999995</v>
      </c>
      <c r="CY15" s="17">
        <v>11.8325</v>
      </c>
      <c r="CZ15" s="17">
        <v>13.492000000000001</v>
      </c>
      <c r="DA15" s="17">
        <v>23.105</v>
      </c>
      <c r="DB15" s="74">
        <f>SUM(DC15:DN15)</f>
        <v>322.96299999999997</v>
      </c>
      <c r="DC15" s="74">
        <v>102.8951</v>
      </c>
      <c r="DD15" s="74">
        <v>27.647500000000001</v>
      </c>
      <c r="DE15" s="74">
        <v>11.3329</v>
      </c>
      <c r="DF15" s="74">
        <v>21.932300000000001</v>
      </c>
      <c r="DG15" s="74">
        <v>20.611999999999998</v>
      </c>
      <c r="DH15" s="74">
        <v>16.3415</v>
      </c>
      <c r="DI15" s="74">
        <v>16.798500000000001</v>
      </c>
      <c r="DJ15" s="74">
        <v>20.780999999999999</v>
      </c>
      <c r="DK15" s="17">
        <v>36.192699999999995</v>
      </c>
      <c r="DL15" s="17">
        <v>11.8325</v>
      </c>
      <c r="DM15" s="17">
        <v>13.492000000000001</v>
      </c>
      <c r="DN15" s="17">
        <v>23.105</v>
      </c>
      <c r="DO15" s="74">
        <f>SUM(DP15:EA15)</f>
        <v>210.4554</v>
      </c>
      <c r="DP15" s="74">
        <v>28.11</v>
      </c>
      <c r="DQ15" s="74">
        <v>21.71</v>
      </c>
      <c r="DR15" s="74">
        <v>18.29</v>
      </c>
      <c r="DS15" s="74">
        <v>14.84</v>
      </c>
      <c r="DT15" s="74">
        <v>4.32</v>
      </c>
      <c r="DU15" s="74">
        <v>12.13</v>
      </c>
      <c r="DV15" s="74">
        <v>5.3</v>
      </c>
      <c r="DW15" s="74">
        <v>12</v>
      </c>
      <c r="DX15" s="17">
        <v>21.38</v>
      </c>
      <c r="DY15" s="17">
        <v>8.01</v>
      </c>
      <c r="DZ15" s="17">
        <v>31.51</v>
      </c>
      <c r="EA15" s="17">
        <v>32.855400000000003</v>
      </c>
      <c r="EB15" s="74">
        <f>SUM(EC15:EN15)</f>
        <v>436.88999999999993</v>
      </c>
      <c r="EC15" s="74">
        <v>36.89</v>
      </c>
      <c r="ED15" s="74">
        <v>36.549999999999997</v>
      </c>
      <c r="EE15" s="74">
        <v>44.12</v>
      </c>
      <c r="EF15" s="74">
        <v>38.700000000000003</v>
      </c>
      <c r="EG15" s="74">
        <v>54.55</v>
      </c>
      <c r="EH15" s="74">
        <v>24.5</v>
      </c>
      <c r="EI15" s="74">
        <v>23.58</v>
      </c>
      <c r="EJ15" s="74">
        <v>37.950000000000003</v>
      </c>
      <c r="EK15" s="17">
        <v>50.34</v>
      </c>
      <c r="EL15" s="17">
        <v>23.3</v>
      </c>
      <c r="EM15" s="17">
        <v>37.46</v>
      </c>
      <c r="EN15" s="17">
        <v>28.95</v>
      </c>
    </row>
    <row r="16" spans="1:144" s="131" customFormat="1" ht="12.75" customHeight="1">
      <c r="A16" s="958" t="s">
        <v>3124</v>
      </c>
      <c r="B16" s="74">
        <f>SUM(C16:N16)</f>
        <v>287.5</v>
      </c>
      <c r="C16" s="74">
        <v>21.5</v>
      </c>
      <c r="D16" s="74">
        <v>20</v>
      </c>
      <c r="E16" s="74">
        <v>19</v>
      </c>
      <c r="F16" s="74">
        <v>26.5</v>
      </c>
      <c r="G16" s="74">
        <v>35.5</v>
      </c>
      <c r="H16" s="74">
        <v>19</v>
      </c>
      <c r="I16" s="74">
        <v>30.5</v>
      </c>
      <c r="J16" s="74">
        <v>24</v>
      </c>
      <c r="K16" s="17">
        <v>20</v>
      </c>
      <c r="L16" s="17">
        <v>25</v>
      </c>
      <c r="M16" s="17">
        <v>21.5</v>
      </c>
      <c r="N16" s="17">
        <v>25</v>
      </c>
      <c r="O16" s="74">
        <f>SUM(P16:AA16)</f>
        <v>283</v>
      </c>
      <c r="P16" s="74">
        <v>46.5</v>
      </c>
      <c r="Q16" s="74">
        <v>36.5</v>
      </c>
      <c r="R16" s="74">
        <v>31</v>
      </c>
      <c r="S16" s="74">
        <v>35</v>
      </c>
      <c r="T16" s="74">
        <v>25</v>
      </c>
      <c r="U16" s="74">
        <v>23</v>
      </c>
      <c r="V16" s="74">
        <v>32</v>
      </c>
      <c r="W16" s="74">
        <v>24.5</v>
      </c>
      <c r="X16" s="17">
        <v>4.5</v>
      </c>
      <c r="Y16" s="17">
        <v>11.5</v>
      </c>
      <c r="Z16" s="17">
        <v>7</v>
      </c>
      <c r="AA16" s="17">
        <v>6.5</v>
      </c>
      <c r="AB16" s="74">
        <f>SUM(AC16:AN16)</f>
        <v>250.27760000000001</v>
      </c>
      <c r="AC16" s="74">
        <v>8</v>
      </c>
      <c r="AD16" s="74">
        <v>9</v>
      </c>
      <c r="AE16" s="74">
        <v>13</v>
      </c>
      <c r="AF16" s="74">
        <v>16.5</v>
      </c>
      <c r="AG16" s="74">
        <v>15.5</v>
      </c>
      <c r="AH16" s="74">
        <v>11</v>
      </c>
      <c r="AI16" s="74">
        <v>29</v>
      </c>
      <c r="AJ16" s="74">
        <v>22.001099999999997</v>
      </c>
      <c r="AK16" s="17">
        <v>37.5</v>
      </c>
      <c r="AL16" s="17">
        <v>37.5</v>
      </c>
      <c r="AM16" s="17">
        <v>28.745099999999997</v>
      </c>
      <c r="AN16" s="17">
        <v>22.531400000000001</v>
      </c>
      <c r="AO16" s="74">
        <f>SUM(AP16:BA16)</f>
        <v>344.81999999999994</v>
      </c>
      <c r="AP16" s="74">
        <v>16.45</v>
      </c>
      <c r="AQ16" s="74">
        <v>21.45</v>
      </c>
      <c r="AR16" s="74">
        <v>32</v>
      </c>
      <c r="AS16" s="74">
        <v>31.5</v>
      </c>
      <c r="AT16" s="74">
        <v>36</v>
      </c>
      <c r="AU16" s="74">
        <v>48.3</v>
      </c>
      <c r="AV16" s="74">
        <v>53</v>
      </c>
      <c r="AW16" s="74">
        <v>32.9</v>
      </c>
      <c r="AX16" s="17">
        <v>6.7</v>
      </c>
      <c r="AY16" s="17">
        <v>6.4</v>
      </c>
      <c r="AZ16" s="17">
        <v>41.62</v>
      </c>
      <c r="BA16" s="17">
        <v>18.5</v>
      </c>
      <c r="BB16" s="74">
        <f>SUM(BC16:BN16)</f>
        <v>612.40899999999999</v>
      </c>
      <c r="BC16" s="74">
        <v>8.6999999999999993</v>
      </c>
      <c r="BD16" s="74">
        <v>18.5</v>
      </c>
      <c r="BE16" s="74">
        <v>54.66</v>
      </c>
      <c r="BF16" s="74">
        <v>35.9</v>
      </c>
      <c r="BG16" s="74">
        <v>58.5</v>
      </c>
      <c r="BH16" s="74">
        <v>66.448999999999998</v>
      </c>
      <c r="BI16" s="74">
        <v>59</v>
      </c>
      <c r="BJ16" s="74">
        <v>100.6</v>
      </c>
      <c r="BK16" s="17">
        <v>63.5</v>
      </c>
      <c r="BL16" s="17">
        <v>44.6</v>
      </c>
      <c r="BM16" s="17">
        <v>76</v>
      </c>
      <c r="BN16" s="17">
        <v>26</v>
      </c>
      <c r="BO16" s="74">
        <f>SUM(BP16:CA16)</f>
        <v>102.62010000000001</v>
      </c>
      <c r="BP16" s="74">
        <v>19</v>
      </c>
      <c r="BQ16" s="74">
        <v>16</v>
      </c>
      <c r="BR16" s="74">
        <v>12</v>
      </c>
      <c r="BS16" s="74">
        <v>4.4701000000000004</v>
      </c>
      <c r="BT16" s="74">
        <v>2.5</v>
      </c>
      <c r="BU16" s="74">
        <v>2</v>
      </c>
      <c r="BV16" s="74">
        <v>0.6</v>
      </c>
      <c r="BW16" s="74">
        <v>3.55</v>
      </c>
      <c r="BX16" s="17">
        <v>2</v>
      </c>
      <c r="BY16" s="17">
        <v>7.5</v>
      </c>
      <c r="BZ16" s="17">
        <v>14</v>
      </c>
      <c r="CA16" s="17">
        <v>19</v>
      </c>
      <c r="CB16" s="74">
        <f>SUM(CC16:CN16)</f>
        <v>155.06</v>
      </c>
      <c r="CC16" s="74">
        <v>35</v>
      </c>
      <c r="CD16" s="74">
        <v>10</v>
      </c>
      <c r="CE16" s="74">
        <v>11</v>
      </c>
      <c r="CF16" s="74">
        <v>9.5</v>
      </c>
      <c r="CG16" s="74">
        <v>16.5</v>
      </c>
      <c r="CH16" s="74">
        <v>3.08</v>
      </c>
      <c r="CI16" s="74">
        <v>0.05</v>
      </c>
      <c r="CJ16" s="74">
        <v>5.03</v>
      </c>
      <c r="CK16" s="17">
        <v>12</v>
      </c>
      <c r="CL16" s="17">
        <v>15.4</v>
      </c>
      <c r="CM16" s="17">
        <v>14.5</v>
      </c>
      <c r="CN16" s="17">
        <v>23</v>
      </c>
      <c r="CO16" s="74">
        <f>SUM(CP16:DA16)</f>
        <v>98.199999999999989</v>
      </c>
      <c r="CP16" s="74">
        <v>28.5</v>
      </c>
      <c r="CQ16" s="74">
        <v>11.5</v>
      </c>
      <c r="CR16" s="74">
        <v>3.5</v>
      </c>
      <c r="CS16" s="74">
        <v>5.5</v>
      </c>
      <c r="CT16" s="74">
        <v>5</v>
      </c>
      <c r="CU16" s="74">
        <v>9.5</v>
      </c>
      <c r="CV16" s="74">
        <v>6.5</v>
      </c>
      <c r="CW16" s="74">
        <v>8.5</v>
      </c>
      <c r="CX16" s="17">
        <v>8.1</v>
      </c>
      <c r="CY16" s="17">
        <v>2.7</v>
      </c>
      <c r="CZ16" s="17">
        <v>2.2999999999999998</v>
      </c>
      <c r="DA16" s="17">
        <v>6.6</v>
      </c>
      <c r="DB16" s="74">
        <f>SUM(DC16:DN16)</f>
        <v>78.819999999999993</v>
      </c>
      <c r="DC16" s="74">
        <v>5.9</v>
      </c>
      <c r="DD16" s="74">
        <v>5</v>
      </c>
      <c r="DE16" s="74">
        <v>4.2</v>
      </c>
      <c r="DF16" s="74">
        <v>1.7</v>
      </c>
      <c r="DG16" s="74">
        <v>5.5</v>
      </c>
      <c r="DH16" s="74">
        <v>7.5</v>
      </c>
      <c r="DI16" s="74">
        <v>6</v>
      </c>
      <c r="DJ16" s="74">
        <v>7</v>
      </c>
      <c r="DK16" s="17">
        <v>10</v>
      </c>
      <c r="DL16" s="17">
        <v>8</v>
      </c>
      <c r="DM16" s="17">
        <v>7.52</v>
      </c>
      <c r="DN16" s="17">
        <v>10.5</v>
      </c>
      <c r="DO16" s="74">
        <f>SUM(DP16:EA16)</f>
        <v>87.56</v>
      </c>
      <c r="DP16" s="74">
        <v>10</v>
      </c>
      <c r="DQ16" s="74">
        <v>8.9</v>
      </c>
      <c r="DR16" s="74">
        <v>9.75</v>
      </c>
      <c r="DS16" s="74">
        <v>12</v>
      </c>
      <c r="DT16" s="74">
        <v>3.1</v>
      </c>
      <c r="DU16" s="74">
        <v>6.01</v>
      </c>
      <c r="DV16" s="74">
        <v>5</v>
      </c>
      <c r="DW16" s="74">
        <v>3</v>
      </c>
      <c r="DX16" s="17">
        <v>5.2</v>
      </c>
      <c r="DY16" s="17">
        <v>4.9000000000000004</v>
      </c>
      <c r="DZ16" s="17">
        <v>10.8</v>
      </c>
      <c r="EA16" s="17">
        <v>8.9</v>
      </c>
      <c r="EB16" s="74">
        <f>SUM(EC16:EN16)</f>
        <v>235.6</v>
      </c>
      <c r="EC16" s="74">
        <v>13.4</v>
      </c>
      <c r="ED16" s="74">
        <v>21.5</v>
      </c>
      <c r="EE16" s="74">
        <v>23</v>
      </c>
      <c r="EF16" s="74">
        <v>22.7</v>
      </c>
      <c r="EG16" s="74">
        <v>30</v>
      </c>
      <c r="EH16" s="74">
        <v>23</v>
      </c>
      <c r="EI16" s="74">
        <v>13.5</v>
      </c>
      <c r="EJ16" s="74">
        <v>18.600000000000001</v>
      </c>
      <c r="EK16" s="17">
        <v>28</v>
      </c>
      <c r="EL16" s="17">
        <v>7.3</v>
      </c>
      <c r="EM16" s="17">
        <v>17.600000000000001</v>
      </c>
      <c r="EN16" s="17">
        <v>17</v>
      </c>
    </row>
    <row r="17" spans="1:144" s="131" customFormat="1" ht="12.75" customHeight="1">
      <c r="A17" s="958" t="s">
        <v>3135</v>
      </c>
      <c r="B17" s="74">
        <f>+N17</f>
        <v>63.602599999999995</v>
      </c>
      <c r="C17" s="74">
        <v>67.955600000000004</v>
      </c>
      <c r="D17" s="74">
        <v>68.539299999999997</v>
      </c>
      <c r="E17" s="74">
        <v>62.196199999999997</v>
      </c>
      <c r="F17" s="74">
        <v>71.702100000000002</v>
      </c>
      <c r="G17" s="74">
        <v>81.970300000000009</v>
      </c>
      <c r="H17" s="74">
        <v>81.992100000000008</v>
      </c>
      <c r="I17" s="74">
        <v>78.955799999999996</v>
      </c>
      <c r="J17" s="74">
        <v>74.36330000000001</v>
      </c>
      <c r="K17" s="17">
        <v>75.024299999999997</v>
      </c>
      <c r="L17" s="17">
        <v>70.769199999999998</v>
      </c>
      <c r="M17" s="17">
        <v>67.786500000000004</v>
      </c>
      <c r="N17" s="17">
        <v>63.602599999999995</v>
      </c>
      <c r="O17" s="74">
        <f>+AA17</f>
        <v>25.798299999999998</v>
      </c>
      <c r="P17" s="74">
        <v>79.10260000000001</v>
      </c>
      <c r="Q17" s="74">
        <v>104.0467</v>
      </c>
      <c r="R17" s="74">
        <v>122.1532</v>
      </c>
      <c r="S17" s="74">
        <v>114.6532</v>
      </c>
      <c r="T17" s="74">
        <v>94.153000000000006</v>
      </c>
      <c r="U17" s="74">
        <v>84.238900000000001</v>
      </c>
      <c r="V17" s="74">
        <v>80.850200000000001</v>
      </c>
      <c r="W17" s="74">
        <v>82.009500000000003</v>
      </c>
      <c r="X17" s="17">
        <v>61.709800000000001</v>
      </c>
      <c r="Y17" s="17">
        <v>47.298699999999997</v>
      </c>
      <c r="Z17" s="17">
        <v>29.566700000000001</v>
      </c>
      <c r="AA17" s="17">
        <v>25.798299999999998</v>
      </c>
      <c r="AB17" s="74">
        <f>+AN17</f>
        <v>100.2385</v>
      </c>
      <c r="AC17" s="74">
        <v>22.928099999999997</v>
      </c>
      <c r="AD17" s="74">
        <v>24.017900000000001</v>
      </c>
      <c r="AE17" s="74">
        <v>32.542099999999998</v>
      </c>
      <c r="AF17" s="74">
        <v>39.063199999999995</v>
      </c>
      <c r="AG17" s="74">
        <v>46.412800000000004</v>
      </c>
      <c r="AH17" s="74">
        <v>45.5745</v>
      </c>
      <c r="AI17" s="74">
        <v>54.400700000000001</v>
      </c>
      <c r="AJ17" s="74">
        <v>64.695499999999996</v>
      </c>
      <c r="AK17" s="17">
        <v>82.935600000000008</v>
      </c>
      <c r="AL17" s="17">
        <v>97.6648</v>
      </c>
      <c r="AM17" s="17">
        <v>107.9637</v>
      </c>
      <c r="AN17" s="17">
        <v>100.2385</v>
      </c>
      <c r="AO17" s="74">
        <f>+BA17</f>
        <v>69.438800000000001</v>
      </c>
      <c r="AP17" s="74">
        <v>75.150199999999998</v>
      </c>
      <c r="AQ17" s="74">
        <v>68.291899999999998</v>
      </c>
      <c r="AR17" s="74">
        <v>73.749800000000008</v>
      </c>
      <c r="AS17" s="74">
        <v>89.099600000000009</v>
      </c>
      <c r="AT17" s="74">
        <v>107.74969999999999</v>
      </c>
      <c r="AU17" s="74">
        <v>115.70399999999999</v>
      </c>
      <c r="AV17" s="74">
        <v>149.595</v>
      </c>
      <c r="AW17" s="74">
        <v>136.3595</v>
      </c>
      <c r="AX17" s="17">
        <v>107.55669999999999</v>
      </c>
      <c r="AY17" s="17">
        <v>48.957599999999999</v>
      </c>
      <c r="AZ17" s="17">
        <v>50.370699999999999</v>
      </c>
      <c r="BA17" s="17">
        <v>69.438800000000001</v>
      </c>
      <c r="BB17" s="74">
        <f>+BN17</f>
        <v>156.10670000000002</v>
      </c>
      <c r="BC17" s="74">
        <v>75.536899999999989</v>
      </c>
      <c r="BD17" s="74">
        <v>59.943400000000004</v>
      </c>
      <c r="BE17" s="74">
        <v>72.425300000000007</v>
      </c>
      <c r="BF17" s="74">
        <v>112.42269999999999</v>
      </c>
      <c r="BG17" s="74">
        <v>133.97800000000001</v>
      </c>
      <c r="BH17" s="74">
        <v>171.34729999999999</v>
      </c>
      <c r="BI17" s="74">
        <v>190.68889999999999</v>
      </c>
      <c r="BJ17" s="74">
        <v>236.89860000000002</v>
      </c>
      <c r="BK17" s="17">
        <v>227.51520000000002</v>
      </c>
      <c r="BL17" s="17">
        <v>219.09639999999999</v>
      </c>
      <c r="BM17" s="17">
        <v>202.16279999999998</v>
      </c>
      <c r="BN17" s="17">
        <v>156.10670000000002</v>
      </c>
      <c r="BO17" s="74">
        <f>+CA17</f>
        <v>45.323800000000006</v>
      </c>
      <c r="BP17" s="74">
        <v>126.0686</v>
      </c>
      <c r="BQ17" s="74">
        <v>76.82889999999999</v>
      </c>
      <c r="BR17" s="74">
        <v>56.7027</v>
      </c>
      <c r="BS17" s="74">
        <v>44.823099999999997</v>
      </c>
      <c r="BT17" s="74">
        <v>28.948900000000002</v>
      </c>
      <c r="BU17" s="74">
        <v>18.447500000000002</v>
      </c>
      <c r="BV17" s="74">
        <v>10.5191</v>
      </c>
      <c r="BW17" s="74">
        <v>11.9474</v>
      </c>
      <c r="BX17" s="17">
        <v>11.9985</v>
      </c>
      <c r="BY17" s="17">
        <v>14.390600000000001</v>
      </c>
      <c r="BZ17" s="17">
        <v>25.723299999999998</v>
      </c>
      <c r="CA17" s="17">
        <v>45.323800000000006</v>
      </c>
      <c r="CB17" s="74">
        <f>+CN17</f>
        <v>54.769400000000005</v>
      </c>
      <c r="CC17" s="74">
        <v>68.482100000000003</v>
      </c>
      <c r="CD17" s="74">
        <v>69.694100000000006</v>
      </c>
      <c r="CE17" s="74">
        <v>61.143699999999995</v>
      </c>
      <c r="CF17" s="74">
        <v>43.500999999999998</v>
      </c>
      <c r="CG17" s="74">
        <v>40.760899999999999</v>
      </c>
      <c r="CH17" s="74">
        <v>32.975699999999996</v>
      </c>
      <c r="CI17" s="74">
        <v>23.315999999999999</v>
      </c>
      <c r="CJ17" s="74">
        <v>13.185600000000001</v>
      </c>
      <c r="CK17" s="17">
        <v>20.3218</v>
      </c>
      <c r="CL17" s="17">
        <v>33.409399999999998</v>
      </c>
      <c r="CM17" s="17">
        <v>40.876899999999999</v>
      </c>
      <c r="CN17" s="17">
        <v>54.769400000000005</v>
      </c>
      <c r="CO17" s="74">
        <f>+DA17</f>
        <v>14.887600000000001</v>
      </c>
      <c r="CP17" s="74">
        <v>64.622399999999999</v>
      </c>
      <c r="CQ17" s="74">
        <v>70.400600000000011</v>
      </c>
      <c r="CR17" s="74">
        <v>46.624499999999998</v>
      </c>
      <c r="CS17" s="74">
        <v>27.594799999999999</v>
      </c>
      <c r="CT17" s="74">
        <v>16.131899999999998</v>
      </c>
      <c r="CU17" s="74">
        <v>22.4316</v>
      </c>
      <c r="CV17" s="74">
        <v>23.614799999999999</v>
      </c>
      <c r="CW17" s="74">
        <v>26.7483</v>
      </c>
      <c r="CX17" s="17">
        <v>23.246299999999998</v>
      </c>
      <c r="CY17" s="17">
        <v>22.283799999999999</v>
      </c>
      <c r="CZ17" s="17">
        <v>16.2652</v>
      </c>
      <c r="DA17" s="17">
        <v>14.887600000000001</v>
      </c>
      <c r="DB17" s="74">
        <f>+DN17</f>
        <v>28.149000000000001</v>
      </c>
      <c r="DC17" s="74">
        <v>18.056799999999999</v>
      </c>
      <c r="DD17" s="74">
        <v>20.046400000000002</v>
      </c>
      <c r="DE17" s="74">
        <v>19.4862</v>
      </c>
      <c r="DF17" s="74">
        <v>14.2125</v>
      </c>
      <c r="DG17" s="74">
        <v>13.7874</v>
      </c>
      <c r="DH17" s="74">
        <v>15.591700000000001</v>
      </c>
      <c r="DI17" s="74">
        <v>20.799199999999999</v>
      </c>
      <c r="DJ17" s="74">
        <v>22.778299999999998</v>
      </c>
      <c r="DK17" s="17">
        <v>24.797499999999999</v>
      </c>
      <c r="DL17" s="17">
        <v>27.8109</v>
      </c>
      <c r="DM17" s="17">
        <v>28.0855</v>
      </c>
      <c r="DN17" s="17">
        <v>28.149000000000001</v>
      </c>
      <c r="DO17" s="74">
        <f>+EA17</f>
        <v>24.9359</v>
      </c>
      <c r="DP17" s="74">
        <v>29.930799999999998</v>
      </c>
      <c r="DQ17" s="74">
        <v>31.468900000000001</v>
      </c>
      <c r="DR17" s="74">
        <v>30.7454</v>
      </c>
      <c r="DS17" s="74">
        <v>29.971900000000002</v>
      </c>
      <c r="DT17" s="74">
        <v>26.483499999999999</v>
      </c>
      <c r="DU17" s="74">
        <v>23.421299999999999</v>
      </c>
      <c r="DV17" s="74">
        <v>22.023700000000002</v>
      </c>
      <c r="DW17" s="74">
        <v>16.428999999999998</v>
      </c>
      <c r="DX17" s="17">
        <v>16.1402</v>
      </c>
      <c r="DY17" s="17">
        <v>14.8284</v>
      </c>
      <c r="DZ17" s="17">
        <v>21.285400000000003</v>
      </c>
      <c r="EA17" s="17">
        <v>24.9359</v>
      </c>
      <c r="EB17" s="74">
        <f>+EN17</f>
        <v>43.378</v>
      </c>
      <c r="EC17" s="74">
        <v>34.926400000000001</v>
      </c>
      <c r="ED17" s="74">
        <v>47.041199999999996</v>
      </c>
      <c r="EE17" s="74">
        <v>58.826000000000001</v>
      </c>
      <c r="EF17" s="74">
        <v>67.440699999999993</v>
      </c>
      <c r="EG17" s="74">
        <v>72.697199999999995</v>
      </c>
      <c r="EH17" s="74">
        <v>75.731899999999996</v>
      </c>
      <c r="EI17" s="74">
        <v>75.459100000000007</v>
      </c>
      <c r="EJ17" s="74">
        <v>56.997300000000003</v>
      </c>
      <c r="EK17" s="17">
        <v>60.988399999999999</v>
      </c>
      <c r="EL17" s="17">
        <v>55.7164</v>
      </c>
      <c r="EM17" s="17">
        <v>55.379100000000001</v>
      </c>
      <c r="EN17" s="17">
        <v>43.378</v>
      </c>
    </row>
    <row r="18" spans="1:144" s="131" customFormat="1" ht="12.75" customHeight="1">
      <c r="A18" s="958" t="s">
        <v>3136</v>
      </c>
      <c r="B18" s="323">
        <f>AVERAGE(C18:N18)</f>
        <v>35.410162538627858</v>
      </c>
      <c r="C18" s="323">
        <v>52.890202094674194</v>
      </c>
      <c r="D18" s="323">
        <v>56.237000000000002</v>
      </c>
      <c r="E18" s="323">
        <v>51.57815789473684</v>
      </c>
      <c r="F18" s="323">
        <v>38.750188679245284</v>
      </c>
      <c r="G18" s="323">
        <v>43.133661971830989</v>
      </c>
      <c r="H18" s="323">
        <v>29.162040944536411</v>
      </c>
      <c r="I18" s="323">
        <v>18.611311475409835</v>
      </c>
      <c r="J18" s="323">
        <v>24.892708333333335</v>
      </c>
      <c r="K18" s="302">
        <v>31.875</v>
      </c>
      <c r="L18" s="302">
        <v>26.698</v>
      </c>
      <c r="M18" s="302">
        <v>26.936279069767441</v>
      </c>
      <c r="N18" s="302">
        <v>24.157399999999999</v>
      </c>
      <c r="O18" s="323">
        <f>AVERAGE(P18:AA18)</f>
        <v>42.998777649084637</v>
      </c>
      <c r="P18" s="323">
        <v>20.417096774193549</v>
      </c>
      <c r="Q18" s="323">
        <v>28.059726027397261</v>
      </c>
      <c r="R18" s="323">
        <v>25.978064516129031</v>
      </c>
      <c r="S18" s="323">
        <v>20.584</v>
      </c>
      <c r="T18" s="323">
        <v>21.777200000000001</v>
      </c>
      <c r="U18" s="323">
        <v>34.805652173913046</v>
      </c>
      <c r="V18" s="323">
        <v>39.096874999999997</v>
      </c>
      <c r="W18" s="323">
        <v>44.044285714285714</v>
      </c>
      <c r="X18" s="302">
        <v>60.817777777777778</v>
      </c>
      <c r="Y18" s="302">
        <v>67.893478260869571</v>
      </c>
      <c r="Z18" s="302">
        <v>101.71725349109259</v>
      </c>
      <c r="AA18" s="302">
        <v>50.793922053357015</v>
      </c>
      <c r="AB18" s="323">
        <f>AVERAGE(AC18:AN18)</f>
        <v>47.646609569557995</v>
      </c>
      <c r="AC18" s="323">
        <v>55.664999999999999</v>
      </c>
      <c r="AD18" s="323">
        <v>47.201666666666668</v>
      </c>
      <c r="AE18" s="323">
        <v>31.704345203622889</v>
      </c>
      <c r="AF18" s="323">
        <v>29.22909090909091</v>
      </c>
      <c r="AG18" s="323">
        <v>35.36774193548387</v>
      </c>
      <c r="AH18" s="323">
        <v>56.43181818181818</v>
      </c>
      <c r="AI18" s="323">
        <v>52.146928712615384</v>
      </c>
      <c r="AJ18" s="323">
        <v>51.91362928287252</v>
      </c>
      <c r="AK18" s="302">
        <v>54.692542359287465</v>
      </c>
      <c r="AL18" s="302">
        <v>51.440567715563958</v>
      </c>
      <c r="AM18" s="302">
        <v>51.244691056212616</v>
      </c>
      <c r="AN18" s="302">
        <v>54.721292811461367</v>
      </c>
      <c r="AO18" s="323">
        <f>AVERAGE(AP18:BA18)</f>
        <v>33.235462047821116</v>
      </c>
      <c r="AP18" s="323">
        <v>49.099319063187181</v>
      </c>
      <c r="AQ18" s="323">
        <v>42.372983015313089</v>
      </c>
      <c r="AR18" s="323">
        <v>42.928189617087341</v>
      </c>
      <c r="AS18" s="323">
        <v>37.8608355429254</v>
      </c>
      <c r="AT18" s="323">
        <v>34.062479758114286</v>
      </c>
      <c r="AU18" s="323">
        <v>27.639004542717263</v>
      </c>
      <c r="AV18" s="323">
        <v>13.335676908862057</v>
      </c>
      <c r="AW18" s="323">
        <v>17.858189168484731</v>
      </c>
      <c r="AX18" s="302">
        <v>28.55146769982877</v>
      </c>
      <c r="AY18" s="302">
        <v>28.333152489068681</v>
      </c>
      <c r="AZ18" s="302">
        <v>34.912305899986862</v>
      </c>
      <c r="BA18" s="302">
        <v>41.871940868277754</v>
      </c>
      <c r="BB18" s="323">
        <f>AVERAGE(BC18:BN18)</f>
        <v>19.246705740139198</v>
      </c>
      <c r="BC18" s="323">
        <v>33.667958709522438</v>
      </c>
      <c r="BD18" s="323">
        <v>23.018856607066532</v>
      </c>
      <c r="BE18" s="323">
        <v>16.389888491209724</v>
      </c>
      <c r="BF18" s="323">
        <v>19.547188835429161</v>
      </c>
      <c r="BG18" s="323">
        <v>18.907049645003585</v>
      </c>
      <c r="BH18" s="323">
        <v>19.272527449718531</v>
      </c>
      <c r="BI18" s="323">
        <v>18.588300555131987</v>
      </c>
      <c r="BJ18" s="323">
        <v>18.50772195035746</v>
      </c>
      <c r="BK18" s="302">
        <v>19.437937577948436</v>
      </c>
      <c r="BL18" s="302">
        <v>16.739895599729497</v>
      </c>
      <c r="BM18" s="302">
        <v>14.4984771589864</v>
      </c>
      <c r="BN18" s="302">
        <v>12.384666301566645</v>
      </c>
      <c r="BO18" s="323">
        <f>AVERAGE(BP18:CA18)</f>
        <v>10.639814830989222</v>
      </c>
      <c r="BP18" s="323">
        <v>14.675331356299569</v>
      </c>
      <c r="BQ18" s="323">
        <v>11.596256367988463</v>
      </c>
      <c r="BR18" s="323">
        <v>8.2282580348065792</v>
      </c>
      <c r="BS18" s="323">
        <v>11.631369128376491</v>
      </c>
      <c r="BT18" s="323">
        <v>10.618735414782838</v>
      </c>
      <c r="BU18" s="323">
        <v>10.091946941016614</v>
      </c>
      <c r="BV18" s="323">
        <v>11.019507781764926</v>
      </c>
      <c r="BW18" s="323">
        <v>11.202190008983145</v>
      </c>
      <c r="BX18" s="302">
        <v>11.689336399074145</v>
      </c>
      <c r="BY18" s="302">
        <v>9.9808382864405161</v>
      </c>
      <c r="BZ18" s="302">
        <v>9.1031819131332821</v>
      </c>
      <c r="CA18" s="302">
        <v>7.8408263392041002</v>
      </c>
      <c r="CB18" s="323">
        <f>AVERAGE(CC18:CN18)</f>
        <v>7.223361555889098</v>
      </c>
      <c r="CC18" s="323">
        <v>6.277456288908474</v>
      </c>
      <c r="CD18" s="323">
        <v>5.9469811469539691</v>
      </c>
      <c r="CE18" s="323">
        <v>5.8799491311342535</v>
      </c>
      <c r="CF18" s="323">
        <v>5.867856327935387</v>
      </c>
      <c r="CG18" s="323">
        <v>6.72374010352745</v>
      </c>
      <c r="CH18" s="323">
        <v>8.8549595543460669</v>
      </c>
      <c r="CI18" s="323">
        <v>9.3048160036378338</v>
      </c>
      <c r="CJ18" s="323">
        <v>10.18218542009536</v>
      </c>
      <c r="CK18" s="302">
        <v>9.741989734258258</v>
      </c>
      <c r="CL18" s="302">
        <v>8.6934446533953764</v>
      </c>
      <c r="CM18" s="302">
        <v>5.1872467718216821</v>
      </c>
      <c r="CN18" s="302">
        <v>4.0197135346550814</v>
      </c>
      <c r="CO18" s="323">
        <f>AVERAGE(CP18:DA18)</f>
        <v>4.9696455795247383</v>
      </c>
      <c r="CP18" s="323">
        <v>4.0958833975009616</v>
      </c>
      <c r="CQ18" s="323">
        <v>4.4598565110327906</v>
      </c>
      <c r="CR18" s="323">
        <v>4.7817942566493326</v>
      </c>
      <c r="CS18" s="323">
        <v>4.9339168983196862</v>
      </c>
      <c r="CT18" s="323">
        <v>4.8171154010995911</v>
      </c>
      <c r="CU18" s="323">
        <v>5.0099689672722274</v>
      </c>
      <c r="CV18" s="323">
        <v>5.8676914342636346</v>
      </c>
      <c r="CW18" s="323">
        <v>5.8662627843029265</v>
      </c>
      <c r="CX18" s="302">
        <v>5.3185400906937161</v>
      </c>
      <c r="CY18" s="302">
        <v>5.7769945218689251</v>
      </c>
      <c r="CZ18" s="302">
        <v>4.6909231855093569</v>
      </c>
      <c r="DA18" s="302">
        <v>4.0167995057837116</v>
      </c>
      <c r="DB18" s="323">
        <f>AVERAGE(DC18:DN18)</f>
        <v>4.3531538837730936</v>
      </c>
      <c r="DC18" s="323">
        <v>3.912576176813122</v>
      </c>
      <c r="DD18" s="323">
        <v>3.5525012140925498</v>
      </c>
      <c r="DE18" s="323">
        <v>3.5104273081868937</v>
      </c>
      <c r="DF18" s="323">
        <v>4.3763201024278393</v>
      </c>
      <c r="DG18" s="323">
        <v>4.3191767870452189</v>
      </c>
      <c r="DH18" s="323">
        <v>4.1656056755634223</v>
      </c>
      <c r="DI18" s="323">
        <v>4.7444548112708427</v>
      </c>
      <c r="DJ18" s="323">
        <v>4.9497128663361236</v>
      </c>
      <c r="DK18" s="302">
        <v>4.8292452701351243</v>
      </c>
      <c r="DL18" s="302">
        <v>4.5821409032847997</v>
      </c>
      <c r="DM18" s="302">
        <v>4.7915493261103297</v>
      </c>
      <c r="DN18" s="302">
        <v>4.5041361640108555</v>
      </c>
      <c r="DO18" s="323">
        <f>AVERAGE(DP18:EA18)</f>
        <v>4.7607802481798043</v>
      </c>
      <c r="DP18" s="323">
        <v>4.0263593307731771</v>
      </c>
      <c r="DQ18" s="323">
        <v>3.5398375137944953</v>
      </c>
      <c r="DR18" s="323">
        <v>3.6436066437434382</v>
      </c>
      <c r="DS18" s="323">
        <v>4.5332610946792604</v>
      </c>
      <c r="DT18" s="323">
        <v>4.6428682608366811</v>
      </c>
      <c r="DU18" s="323">
        <v>4.6429383728965696</v>
      </c>
      <c r="DV18" s="323">
        <v>5.4713480231632872</v>
      </c>
      <c r="DW18" s="323">
        <v>5.4954584045148396</v>
      </c>
      <c r="DX18" s="302">
        <v>5.4971473104264748</v>
      </c>
      <c r="DY18" s="302">
        <v>5.481089112317223</v>
      </c>
      <c r="DZ18" s="302">
        <v>5.6647161308843765</v>
      </c>
      <c r="EA18" s="302">
        <v>4.4907327801278223</v>
      </c>
      <c r="EB18" s="323">
        <f>AVERAGE(EC18:EN18)</f>
        <v>4.8171995734011093</v>
      </c>
      <c r="EC18" s="323">
        <v>4.10990923973955</v>
      </c>
      <c r="ED18" s="323">
        <v>3.959404845239876</v>
      </c>
      <c r="EE18" s="323">
        <v>3.9784779716858742</v>
      </c>
      <c r="EF18" s="323">
        <v>4.4572905171420434</v>
      </c>
      <c r="EG18" s="323">
        <v>4.5930120397044591</v>
      </c>
      <c r="EH18" s="323">
        <v>4.6358912960752328</v>
      </c>
      <c r="EI18" s="323">
        <v>4.8860294210990958</v>
      </c>
      <c r="EJ18" s="323">
        <v>4.98542450770766</v>
      </c>
      <c r="EK18" s="302">
        <v>5.1947965738444601</v>
      </c>
      <c r="EL18" s="302">
        <v>5.8084146755312904</v>
      </c>
      <c r="EM18" s="302">
        <v>5.702667631892318</v>
      </c>
      <c r="EN18" s="302">
        <v>5.4950761611514549</v>
      </c>
    </row>
    <row r="19" spans="1:144" s="131" customFormat="1" ht="12.75" customHeight="1">
      <c r="A19" s="957" t="s">
        <v>3138</v>
      </c>
      <c r="B19" s="74"/>
      <c r="C19" s="74"/>
      <c r="D19" s="74"/>
      <c r="E19" s="74"/>
      <c r="F19" s="74"/>
      <c r="G19" s="74"/>
      <c r="H19" s="74"/>
      <c r="I19" s="74"/>
      <c r="J19" s="74"/>
      <c r="K19" s="17"/>
      <c r="L19" s="17"/>
      <c r="M19" s="17"/>
      <c r="N19" s="17"/>
      <c r="O19" s="74"/>
      <c r="P19" s="74"/>
      <c r="Q19" s="74"/>
      <c r="R19" s="74"/>
      <c r="S19" s="74"/>
      <c r="T19" s="74"/>
      <c r="U19" s="74"/>
      <c r="V19" s="74"/>
      <c r="W19" s="74"/>
      <c r="X19" s="17"/>
      <c r="Y19" s="17"/>
      <c r="Z19" s="17"/>
      <c r="AA19" s="17"/>
      <c r="AB19" s="74"/>
      <c r="AC19" s="74"/>
      <c r="AD19" s="74"/>
      <c r="AE19" s="74"/>
      <c r="AF19" s="74"/>
      <c r="AG19" s="74"/>
      <c r="AH19" s="74"/>
      <c r="AI19" s="74"/>
      <c r="AJ19" s="74"/>
      <c r="AK19" s="17"/>
      <c r="AL19" s="17"/>
      <c r="AM19" s="17"/>
      <c r="AN19" s="17"/>
      <c r="AO19" s="74"/>
      <c r="AP19" s="74"/>
      <c r="AQ19" s="74"/>
      <c r="AR19" s="74"/>
      <c r="AS19" s="74"/>
      <c r="AT19" s="74"/>
      <c r="AU19" s="74"/>
      <c r="AV19" s="74"/>
      <c r="AW19" s="74"/>
      <c r="AX19" s="17"/>
      <c r="AY19" s="17"/>
      <c r="AZ19" s="17"/>
      <c r="BA19" s="17"/>
      <c r="BB19" s="74"/>
      <c r="BC19" s="74"/>
      <c r="BD19" s="74"/>
      <c r="BE19" s="74"/>
      <c r="BF19" s="74"/>
      <c r="BG19" s="74"/>
      <c r="BH19" s="74"/>
      <c r="BI19" s="74"/>
      <c r="BJ19" s="74"/>
      <c r="BK19" s="17"/>
      <c r="BL19" s="17"/>
      <c r="BM19" s="17"/>
      <c r="BN19" s="17"/>
      <c r="BO19" s="74"/>
      <c r="BP19" s="74"/>
      <c r="BQ19" s="74"/>
      <c r="BR19" s="74"/>
      <c r="BS19" s="74"/>
      <c r="BT19" s="74"/>
      <c r="BU19" s="74"/>
      <c r="BV19" s="74"/>
      <c r="BW19" s="74"/>
      <c r="BX19" s="17"/>
      <c r="BY19" s="17"/>
      <c r="BZ19" s="17"/>
      <c r="CA19" s="17"/>
      <c r="CB19" s="74"/>
      <c r="CC19" s="74"/>
      <c r="CD19" s="74"/>
      <c r="CE19" s="74"/>
      <c r="CF19" s="74"/>
      <c r="CG19" s="74"/>
      <c r="CH19" s="74"/>
      <c r="CI19" s="74"/>
      <c r="CJ19" s="74"/>
      <c r="CK19" s="17"/>
      <c r="CL19" s="17"/>
      <c r="CM19" s="17"/>
      <c r="CN19" s="17"/>
      <c r="CO19" s="74"/>
      <c r="CP19" s="74"/>
      <c r="CQ19" s="74"/>
      <c r="CR19" s="74"/>
      <c r="CS19" s="74"/>
      <c r="CT19" s="74"/>
      <c r="CU19" s="74"/>
      <c r="CV19" s="74"/>
      <c r="CW19" s="74"/>
      <c r="CX19" s="17"/>
      <c r="CY19" s="17"/>
      <c r="CZ19" s="17"/>
      <c r="DA19" s="17"/>
      <c r="DB19" s="74"/>
      <c r="DC19" s="74"/>
      <c r="DD19" s="74"/>
      <c r="DE19" s="74"/>
      <c r="DF19" s="74"/>
      <c r="DG19" s="74"/>
      <c r="DH19" s="74"/>
      <c r="DI19" s="74"/>
      <c r="DJ19" s="74"/>
      <c r="DK19" s="17"/>
      <c r="DL19" s="17"/>
      <c r="DM19" s="17"/>
      <c r="DN19" s="17"/>
      <c r="DO19" s="74"/>
      <c r="DP19" s="74"/>
      <c r="DQ19" s="74"/>
      <c r="DR19" s="74"/>
      <c r="DS19" s="74"/>
      <c r="DT19" s="74"/>
      <c r="DU19" s="74"/>
      <c r="DV19" s="74"/>
      <c r="DW19" s="74"/>
      <c r="DX19" s="17"/>
      <c r="DY19" s="17"/>
      <c r="DZ19" s="17"/>
      <c r="EA19" s="17"/>
      <c r="EB19" s="74"/>
      <c r="EC19" s="74"/>
      <c r="ED19" s="74"/>
      <c r="EE19" s="74"/>
      <c r="EF19" s="74"/>
      <c r="EG19" s="74"/>
      <c r="EH19" s="74"/>
      <c r="EI19" s="74"/>
      <c r="EJ19" s="74"/>
      <c r="EK19" s="17"/>
      <c r="EL19" s="17"/>
      <c r="EM19" s="17"/>
      <c r="EN19" s="17"/>
    </row>
    <row r="20" spans="1:144" s="131" customFormat="1" ht="12.75" customHeight="1">
      <c r="A20" s="958" t="s">
        <v>3123</v>
      </c>
      <c r="B20" s="74">
        <f>SUM(C20:N20)</f>
        <v>1181.2095999999997</v>
      </c>
      <c r="C20" s="74">
        <v>56.679000000000002</v>
      </c>
      <c r="D20" s="74">
        <v>59.504300000000001</v>
      </c>
      <c r="E20" s="74">
        <v>75.472399999999993</v>
      </c>
      <c r="F20" s="74">
        <v>106.59679999999999</v>
      </c>
      <c r="G20" s="74">
        <v>102.34399999999999</v>
      </c>
      <c r="H20" s="74">
        <v>104.07279999999999</v>
      </c>
      <c r="I20" s="74">
        <v>124.0034</v>
      </c>
      <c r="J20" s="74">
        <v>67.205300000000008</v>
      </c>
      <c r="K20" s="17">
        <v>99.193299999999994</v>
      </c>
      <c r="L20" s="17">
        <v>122.21899999999999</v>
      </c>
      <c r="M20" s="17">
        <v>109.639</v>
      </c>
      <c r="N20" s="17">
        <v>154.28029999999998</v>
      </c>
      <c r="O20" s="74">
        <f>SUM(P20:AA20)</f>
        <v>1135.3979000000002</v>
      </c>
      <c r="P20" s="74">
        <v>169.98910000000001</v>
      </c>
      <c r="Q20" s="74">
        <v>119.4764</v>
      </c>
      <c r="R20" s="74">
        <v>155.99879999999999</v>
      </c>
      <c r="S20" s="74">
        <v>155.41999999999999</v>
      </c>
      <c r="T20" s="74">
        <v>115.11239999999999</v>
      </c>
      <c r="U20" s="74">
        <v>96.991200000000006</v>
      </c>
      <c r="V20" s="74">
        <v>106.0728</v>
      </c>
      <c r="W20" s="74">
        <v>78.86</v>
      </c>
      <c r="X20" s="17">
        <v>33.501199999999997</v>
      </c>
      <c r="Y20" s="17">
        <v>56.646000000000001</v>
      </c>
      <c r="Z20" s="17">
        <v>27.479700000000005</v>
      </c>
      <c r="AA20" s="17">
        <v>19.850300000000001</v>
      </c>
      <c r="AB20" s="74">
        <f>SUM(AC20:AN20)</f>
        <v>186.4374</v>
      </c>
      <c r="AC20" s="74">
        <v>13.480499999999999</v>
      </c>
      <c r="AD20" s="74">
        <v>29.709800000000001</v>
      </c>
      <c r="AE20" s="74">
        <v>17.651199999999999</v>
      </c>
      <c r="AF20" s="74">
        <v>13.8416</v>
      </c>
      <c r="AG20" s="74">
        <v>4.0674999999999999</v>
      </c>
      <c r="AH20" s="74">
        <v>4.2288000000000006</v>
      </c>
      <c r="AI20" s="74">
        <v>17.703400000000002</v>
      </c>
      <c r="AJ20" s="74">
        <v>17.129900000000003</v>
      </c>
      <c r="AK20" s="17">
        <v>25.350100000000001</v>
      </c>
      <c r="AL20" s="17">
        <v>22.978300000000001</v>
      </c>
      <c r="AM20" s="17">
        <v>11.683200000000001</v>
      </c>
      <c r="AN20" s="17">
        <v>8.6131000000000011</v>
      </c>
      <c r="AO20" s="74">
        <f>SUM(AP20:BA20)</f>
        <v>432.23289999999997</v>
      </c>
      <c r="AP20" s="74">
        <v>15.092699999999999</v>
      </c>
      <c r="AQ20" s="74">
        <v>29.150699999999997</v>
      </c>
      <c r="AR20" s="74">
        <v>43.041899999999998</v>
      </c>
      <c r="AS20" s="74">
        <v>38.604500000000002</v>
      </c>
      <c r="AT20" s="74">
        <v>32.474699999999999</v>
      </c>
      <c r="AU20" s="74">
        <v>23.997399999999999</v>
      </c>
      <c r="AV20" s="74">
        <v>55.748899999999992</v>
      </c>
      <c r="AW20" s="74">
        <v>65.502700000000004</v>
      </c>
      <c r="AX20" s="17">
        <v>29.808900000000001</v>
      </c>
      <c r="AY20" s="17">
        <v>25.507699999999996</v>
      </c>
      <c r="AZ20" s="17">
        <v>29.352199999999996</v>
      </c>
      <c r="BA20" s="17">
        <v>43.950600000000001</v>
      </c>
      <c r="BB20" s="74">
        <f>SUM(BC20:BN20)</f>
        <v>646.52570000000003</v>
      </c>
      <c r="BC20" s="74">
        <v>30.496099999999998</v>
      </c>
      <c r="BD20" s="74">
        <v>67.14909999999999</v>
      </c>
      <c r="BE20" s="74">
        <v>53.272100000000009</v>
      </c>
      <c r="BF20" s="74">
        <v>34.157499999999999</v>
      </c>
      <c r="BG20" s="74">
        <v>40.855199999999996</v>
      </c>
      <c r="BH20" s="74">
        <v>30.526800000000001</v>
      </c>
      <c r="BI20" s="74">
        <v>24.408900000000003</v>
      </c>
      <c r="BJ20" s="74">
        <v>45.905199999999994</v>
      </c>
      <c r="BK20" s="17">
        <v>49.0899</v>
      </c>
      <c r="BL20" s="17">
        <v>65.888000000000005</v>
      </c>
      <c r="BM20" s="17">
        <v>124.65240000000003</v>
      </c>
      <c r="BN20" s="17">
        <v>80.124499999999998</v>
      </c>
      <c r="BO20" s="74">
        <f>SUM(BP20:CA20)</f>
        <v>684.37480000000005</v>
      </c>
      <c r="BP20" s="74">
        <v>87.515000000000001</v>
      </c>
      <c r="BQ20" s="74">
        <v>73.158000000000001</v>
      </c>
      <c r="BR20" s="74">
        <v>80.301299999999998</v>
      </c>
      <c r="BS20" s="74">
        <v>51.579500000000003</v>
      </c>
      <c r="BT20" s="74">
        <v>50.767499999999998</v>
      </c>
      <c r="BU20" s="74">
        <v>52.345300000000002</v>
      </c>
      <c r="BV20" s="74">
        <v>44.800899999999999</v>
      </c>
      <c r="BW20" s="74">
        <v>34.366800000000005</v>
      </c>
      <c r="BX20" s="17">
        <v>39.919599999999996</v>
      </c>
      <c r="BY20" s="17">
        <v>51.965499999999999</v>
      </c>
      <c r="BZ20" s="17">
        <v>51.594000000000008</v>
      </c>
      <c r="CA20" s="17">
        <v>66.061399999999992</v>
      </c>
      <c r="CB20" s="74">
        <f>SUM(CC20:CN20)</f>
        <v>1148.1920999999998</v>
      </c>
      <c r="CC20" s="74">
        <v>106.51379999999999</v>
      </c>
      <c r="CD20" s="74">
        <v>78.9054</v>
      </c>
      <c r="CE20" s="74">
        <v>84.924000000000007</v>
      </c>
      <c r="CF20" s="74">
        <v>69.158599999999993</v>
      </c>
      <c r="CG20" s="74">
        <v>67.93889999999999</v>
      </c>
      <c r="CH20" s="74">
        <v>87.144900000000007</v>
      </c>
      <c r="CI20" s="74">
        <v>88.200399999999988</v>
      </c>
      <c r="CJ20" s="74">
        <v>47.764499999999998</v>
      </c>
      <c r="CK20" s="17">
        <v>98.054500000000004</v>
      </c>
      <c r="CL20" s="17">
        <v>158.8802</v>
      </c>
      <c r="CM20" s="17">
        <v>151.6044</v>
      </c>
      <c r="CN20" s="17">
        <v>109.10250000000001</v>
      </c>
      <c r="CO20" s="74">
        <f>SUM(CP20:DA20)</f>
        <v>1069.7475999999999</v>
      </c>
      <c r="CP20" s="74">
        <v>190.29910000000001</v>
      </c>
      <c r="CQ20" s="74">
        <v>99.451100000000011</v>
      </c>
      <c r="CR20" s="74">
        <v>40.594800000000006</v>
      </c>
      <c r="CS20" s="74">
        <v>64.303600000000003</v>
      </c>
      <c r="CT20" s="74">
        <v>88.153999999999996</v>
      </c>
      <c r="CU20" s="74">
        <v>54.767199999999995</v>
      </c>
      <c r="CV20" s="74">
        <v>88.689700000000002</v>
      </c>
      <c r="CW20" s="74">
        <v>66.530600000000007</v>
      </c>
      <c r="CX20" s="17">
        <v>115.35469999999999</v>
      </c>
      <c r="CY20" s="17">
        <v>64.409099999999995</v>
      </c>
      <c r="CZ20" s="17">
        <v>81.679899999999989</v>
      </c>
      <c r="DA20" s="17">
        <v>115.5138</v>
      </c>
      <c r="DB20" s="74">
        <f>SUM(DC20:DN20)</f>
        <v>1069.7475999999999</v>
      </c>
      <c r="DC20" s="74">
        <v>190.29910000000001</v>
      </c>
      <c r="DD20" s="74">
        <v>99.451100000000011</v>
      </c>
      <c r="DE20" s="74">
        <v>40.594800000000006</v>
      </c>
      <c r="DF20" s="74">
        <v>64.303600000000003</v>
      </c>
      <c r="DG20" s="74">
        <v>88.153999999999996</v>
      </c>
      <c r="DH20" s="74">
        <v>54.767199999999995</v>
      </c>
      <c r="DI20" s="74">
        <v>88.689700000000002</v>
      </c>
      <c r="DJ20" s="74">
        <v>66.530600000000007</v>
      </c>
      <c r="DK20" s="17">
        <v>115.35469999999999</v>
      </c>
      <c r="DL20" s="17">
        <v>64.409099999999995</v>
      </c>
      <c r="DM20" s="17">
        <v>81.679899999999989</v>
      </c>
      <c r="DN20" s="17">
        <v>115.5138</v>
      </c>
      <c r="DO20" s="74">
        <f>SUM(DP20:EA20)</f>
        <v>336.9522</v>
      </c>
      <c r="DP20" s="74">
        <v>71.739999999999995</v>
      </c>
      <c r="DQ20" s="74">
        <v>46.47</v>
      </c>
      <c r="DR20" s="74">
        <v>25.99</v>
      </c>
      <c r="DS20" s="74">
        <v>29.18</v>
      </c>
      <c r="DT20" s="74">
        <v>11.03</v>
      </c>
      <c r="DU20" s="74">
        <v>13.4475</v>
      </c>
      <c r="DV20" s="74">
        <v>4.3</v>
      </c>
      <c r="DW20" s="74">
        <v>9.5517000000000003</v>
      </c>
      <c r="DX20" s="17">
        <v>19.46</v>
      </c>
      <c r="DY20" s="17">
        <v>16.8</v>
      </c>
      <c r="DZ20" s="17">
        <v>46.482999999999997</v>
      </c>
      <c r="EA20" s="17">
        <v>42.5</v>
      </c>
      <c r="EB20" s="74">
        <f>SUM(EC20:EN20)</f>
        <v>947.94159999999988</v>
      </c>
      <c r="EC20" s="74">
        <v>48.98</v>
      </c>
      <c r="ED20" s="74">
        <v>98.71</v>
      </c>
      <c r="EE20" s="74">
        <v>135.07</v>
      </c>
      <c r="EF20" s="74">
        <v>59.49</v>
      </c>
      <c r="EG20" s="74">
        <v>76.260000000000005</v>
      </c>
      <c r="EH20" s="74">
        <v>85.39</v>
      </c>
      <c r="EI20" s="74">
        <v>42.097999999999999</v>
      </c>
      <c r="EJ20" s="74">
        <v>73.813000000000002</v>
      </c>
      <c r="EK20" s="17">
        <v>87.76</v>
      </c>
      <c r="EL20" s="17">
        <v>50.3</v>
      </c>
      <c r="EM20" s="17">
        <v>129.93</v>
      </c>
      <c r="EN20" s="17">
        <v>60.140599999999999</v>
      </c>
    </row>
    <row r="21" spans="1:144" s="131" customFormat="1" ht="12.75" customHeight="1">
      <c r="A21" s="958" t="s">
        <v>3124</v>
      </c>
      <c r="B21" s="74">
        <f>SUM(C21:N21)</f>
        <v>306.5</v>
      </c>
      <c r="C21" s="74">
        <v>21</v>
      </c>
      <c r="D21" s="74">
        <v>21.5</v>
      </c>
      <c r="E21" s="74">
        <v>25</v>
      </c>
      <c r="F21" s="74">
        <v>26</v>
      </c>
      <c r="G21" s="74">
        <v>36</v>
      </c>
      <c r="H21" s="74">
        <v>22</v>
      </c>
      <c r="I21" s="74">
        <v>32.5</v>
      </c>
      <c r="J21" s="74">
        <v>24</v>
      </c>
      <c r="K21" s="17">
        <v>20</v>
      </c>
      <c r="L21" s="17">
        <v>27</v>
      </c>
      <c r="M21" s="17">
        <v>23.5</v>
      </c>
      <c r="N21" s="17">
        <v>28</v>
      </c>
      <c r="O21" s="74">
        <f>SUM(P21:AA21)</f>
        <v>303.5</v>
      </c>
      <c r="P21" s="74">
        <v>45.5</v>
      </c>
      <c r="Q21" s="74">
        <v>36.5</v>
      </c>
      <c r="R21" s="74">
        <v>35</v>
      </c>
      <c r="S21" s="74">
        <v>41</v>
      </c>
      <c r="T21" s="74">
        <v>38.5</v>
      </c>
      <c r="U21" s="74">
        <v>24</v>
      </c>
      <c r="V21" s="74">
        <v>30</v>
      </c>
      <c r="W21" s="74">
        <v>25</v>
      </c>
      <c r="X21" s="17">
        <v>5</v>
      </c>
      <c r="Y21" s="17">
        <v>11.5</v>
      </c>
      <c r="Z21" s="17">
        <v>5</v>
      </c>
      <c r="AA21" s="17">
        <v>6.5</v>
      </c>
      <c r="AB21" s="74">
        <f>SUM(AC21:AN21)</f>
        <v>78.689700000000002</v>
      </c>
      <c r="AC21" s="74">
        <v>6.5</v>
      </c>
      <c r="AD21" s="74">
        <v>8</v>
      </c>
      <c r="AE21" s="74">
        <v>8</v>
      </c>
      <c r="AF21" s="74">
        <v>8.6999999999999993</v>
      </c>
      <c r="AG21" s="74">
        <v>2.8896999999999999</v>
      </c>
      <c r="AH21" s="74">
        <v>0.75</v>
      </c>
      <c r="AI21" s="74">
        <v>4.8499999999999996</v>
      </c>
      <c r="AJ21" s="74">
        <v>9</v>
      </c>
      <c r="AK21" s="17">
        <v>10.5</v>
      </c>
      <c r="AL21" s="17">
        <v>8</v>
      </c>
      <c r="AM21" s="17">
        <v>6</v>
      </c>
      <c r="AN21" s="17">
        <v>5.5</v>
      </c>
      <c r="AO21" s="74">
        <f>SUM(AP21:BA21)</f>
        <v>150.30000000000001</v>
      </c>
      <c r="AP21" s="74">
        <v>4.8</v>
      </c>
      <c r="AQ21" s="74">
        <v>6.2</v>
      </c>
      <c r="AR21" s="74">
        <v>10.9</v>
      </c>
      <c r="AS21" s="74">
        <v>9.5</v>
      </c>
      <c r="AT21" s="74">
        <v>9.5</v>
      </c>
      <c r="AU21" s="74">
        <v>7</v>
      </c>
      <c r="AV21" s="74">
        <v>21</v>
      </c>
      <c r="AW21" s="74">
        <v>33.299999999999997</v>
      </c>
      <c r="AX21" s="17">
        <v>7.4</v>
      </c>
      <c r="AY21" s="17">
        <v>5</v>
      </c>
      <c r="AZ21" s="17">
        <v>8.4</v>
      </c>
      <c r="BA21" s="17">
        <v>27.3</v>
      </c>
      <c r="BB21" s="74">
        <f>SUM(BC21:BN21)</f>
        <v>268.726</v>
      </c>
      <c r="BC21" s="74">
        <v>4.2</v>
      </c>
      <c r="BD21" s="74">
        <v>17.45</v>
      </c>
      <c r="BE21" s="74">
        <v>24.7</v>
      </c>
      <c r="BF21" s="74">
        <v>9</v>
      </c>
      <c r="BG21" s="74">
        <v>12.88</v>
      </c>
      <c r="BH21" s="74">
        <v>12.996</v>
      </c>
      <c r="BI21" s="74">
        <v>9</v>
      </c>
      <c r="BJ21" s="74">
        <v>21.9</v>
      </c>
      <c r="BK21" s="17">
        <v>19</v>
      </c>
      <c r="BL21" s="17">
        <v>34.1</v>
      </c>
      <c r="BM21" s="17">
        <v>65.5</v>
      </c>
      <c r="BN21" s="17">
        <v>38</v>
      </c>
      <c r="BO21" s="74">
        <f>SUM(BP21:CA21)</f>
        <v>258.60000000000002</v>
      </c>
      <c r="BP21" s="74">
        <v>32</v>
      </c>
      <c r="BQ21" s="74">
        <v>30</v>
      </c>
      <c r="BR21" s="74">
        <v>32</v>
      </c>
      <c r="BS21" s="74">
        <v>26</v>
      </c>
      <c r="BT21" s="74">
        <v>18</v>
      </c>
      <c r="BU21" s="74">
        <v>18</v>
      </c>
      <c r="BV21" s="74">
        <v>21.4</v>
      </c>
      <c r="BW21" s="74">
        <v>15.2</v>
      </c>
      <c r="BX21" s="17">
        <v>12.5</v>
      </c>
      <c r="BY21" s="17">
        <v>20</v>
      </c>
      <c r="BZ21" s="17">
        <v>13.5</v>
      </c>
      <c r="CA21" s="17">
        <v>20</v>
      </c>
      <c r="CB21" s="74">
        <f>SUM(CC21:CN21)</f>
        <v>380.30450000000002</v>
      </c>
      <c r="CC21" s="74">
        <v>33</v>
      </c>
      <c r="CD21" s="74">
        <v>19</v>
      </c>
      <c r="CE21" s="74">
        <v>31</v>
      </c>
      <c r="CF21" s="74">
        <v>31</v>
      </c>
      <c r="CG21" s="74">
        <v>31</v>
      </c>
      <c r="CH21" s="74">
        <v>32.65</v>
      </c>
      <c r="CI21" s="74">
        <v>39.99</v>
      </c>
      <c r="CJ21" s="74">
        <v>29.464500000000001</v>
      </c>
      <c r="CK21" s="17">
        <v>37</v>
      </c>
      <c r="CL21" s="17">
        <v>36.700000000000003</v>
      </c>
      <c r="CM21" s="17">
        <v>25</v>
      </c>
      <c r="CN21" s="17">
        <v>34.5</v>
      </c>
      <c r="CO21" s="74">
        <f>SUM(CP21:DA21)</f>
        <v>337.15</v>
      </c>
      <c r="CP21" s="74">
        <v>61</v>
      </c>
      <c r="CQ21" s="74">
        <v>26.5</v>
      </c>
      <c r="CR21" s="74">
        <v>12</v>
      </c>
      <c r="CS21" s="74">
        <v>15.5</v>
      </c>
      <c r="CT21" s="74">
        <v>17.5</v>
      </c>
      <c r="CU21" s="74">
        <v>21.25</v>
      </c>
      <c r="CV21" s="74">
        <v>36.5</v>
      </c>
      <c r="CW21" s="74">
        <v>31.5</v>
      </c>
      <c r="CX21" s="17">
        <v>34.5</v>
      </c>
      <c r="CY21" s="17">
        <v>20</v>
      </c>
      <c r="CZ21" s="17">
        <v>21</v>
      </c>
      <c r="DA21" s="17">
        <v>39.9</v>
      </c>
      <c r="DB21" s="74">
        <f>SUM(DC21:DN21)</f>
        <v>324.88</v>
      </c>
      <c r="DC21" s="74">
        <v>33.5</v>
      </c>
      <c r="DD21" s="74">
        <v>26.5</v>
      </c>
      <c r="DE21" s="74">
        <v>30.5</v>
      </c>
      <c r="DF21" s="74">
        <v>38.299999999999997</v>
      </c>
      <c r="DG21" s="74">
        <v>33.5</v>
      </c>
      <c r="DH21" s="74">
        <v>29.08</v>
      </c>
      <c r="DI21" s="74">
        <v>20.5</v>
      </c>
      <c r="DJ21" s="74">
        <v>20</v>
      </c>
      <c r="DK21" s="17">
        <v>24.5</v>
      </c>
      <c r="DL21" s="17">
        <v>20.5</v>
      </c>
      <c r="DM21" s="17">
        <v>23</v>
      </c>
      <c r="DN21" s="17">
        <v>25</v>
      </c>
      <c r="DO21" s="74">
        <f>SUM(DP21:EA21)</f>
        <v>139.5</v>
      </c>
      <c r="DP21" s="74">
        <v>20</v>
      </c>
      <c r="DQ21" s="74">
        <v>18</v>
      </c>
      <c r="DR21" s="74">
        <v>17.559999999999999</v>
      </c>
      <c r="DS21" s="74">
        <v>16.239999999999998</v>
      </c>
      <c r="DT21" s="74">
        <v>9.5</v>
      </c>
      <c r="DU21" s="74">
        <v>9.9</v>
      </c>
      <c r="DV21" s="74">
        <v>4</v>
      </c>
      <c r="DW21" s="74">
        <v>3</v>
      </c>
      <c r="DX21" s="17">
        <v>5.8</v>
      </c>
      <c r="DY21" s="17">
        <v>8.8000000000000007</v>
      </c>
      <c r="DZ21" s="17">
        <v>15.2</v>
      </c>
      <c r="EA21" s="17">
        <v>11.5</v>
      </c>
      <c r="EB21" s="74">
        <f>SUM(EC21:EN21)</f>
        <v>434.06299999999999</v>
      </c>
      <c r="EC21" s="74">
        <v>14.6</v>
      </c>
      <c r="ED21" s="74">
        <v>32.5</v>
      </c>
      <c r="EE21" s="74">
        <v>49</v>
      </c>
      <c r="EF21" s="74">
        <v>34</v>
      </c>
      <c r="EG21" s="74">
        <v>47</v>
      </c>
      <c r="EH21" s="74">
        <v>42</v>
      </c>
      <c r="EI21" s="74">
        <v>25.67</v>
      </c>
      <c r="EJ21" s="74">
        <v>32.113</v>
      </c>
      <c r="EK21" s="17">
        <v>39</v>
      </c>
      <c r="EL21" s="17">
        <v>23</v>
      </c>
      <c r="EM21" s="17">
        <v>58</v>
      </c>
      <c r="EN21" s="17">
        <v>37.18</v>
      </c>
    </row>
    <row r="22" spans="1:144" s="131" customFormat="1" ht="12.75" customHeight="1">
      <c r="A22" s="958" t="s">
        <v>3135</v>
      </c>
      <c r="B22" s="74">
        <f>+N22</f>
        <v>148.7381</v>
      </c>
      <c r="C22" s="74">
        <v>117.5608</v>
      </c>
      <c r="D22" s="74">
        <v>128.5429</v>
      </c>
      <c r="E22" s="74">
        <v>142.5908</v>
      </c>
      <c r="F22" s="74">
        <v>154.48689999999999</v>
      </c>
      <c r="G22" s="74">
        <v>161.51150000000001</v>
      </c>
      <c r="H22" s="74">
        <v>159.1284</v>
      </c>
      <c r="I22" s="74">
        <v>167.47800000000001</v>
      </c>
      <c r="J22" s="74">
        <v>170.042</v>
      </c>
      <c r="K22" s="17">
        <v>163.5959</v>
      </c>
      <c r="L22" s="17">
        <v>158.04640000000001</v>
      </c>
      <c r="M22" s="17">
        <v>152.6703</v>
      </c>
      <c r="N22" s="17">
        <v>148.7381</v>
      </c>
      <c r="O22" s="74">
        <f>+AA22</f>
        <v>85.458300000000008</v>
      </c>
      <c r="P22" s="74">
        <v>158.05539999999999</v>
      </c>
      <c r="Q22" s="74">
        <v>177.15470000000002</v>
      </c>
      <c r="R22" s="74">
        <v>195.19910000000002</v>
      </c>
      <c r="S22" s="74">
        <v>206.1875</v>
      </c>
      <c r="T22" s="74">
        <v>220.13920000000002</v>
      </c>
      <c r="U22" s="74">
        <v>227.82089999999999</v>
      </c>
      <c r="V22" s="74">
        <v>216.55079999999998</v>
      </c>
      <c r="W22" s="74">
        <v>199.24460000000002</v>
      </c>
      <c r="X22" s="17">
        <v>165.20429999999999</v>
      </c>
      <c r="Y22" s="17">
        <v>143.5488</v>
      </c>
      <c r="Z22" s="17">
        <v>103.6335</v>
      </c>
      <c r="AA22" s="17">
        <v>85.458300000000008</v>
      </c>
      <c r="AB22" s="74">
        <f>+AN22</f>
        <v>49.398900000000005</v>
      </c>
      <c r="AC22" s="74">
        <v>67.362899999999996</v>
      </c>
      <c r="AD22" s="74">
        <v>49.160199999999996</v>
      </c>
      <c r="AE22" s="74">
        <v>48.574100000000001</v>
      </c>
      <c r="AF22" s="74">
        <v>45.5854</v>
      </c>
      <c r="AG22" s="74">
        <v>43.024099999999997</v>
      </c>
      <c r="AH22" s="74">
        <v>38.7746</v>
      </c>
      <c r="AI22" s="74">
        <v>36.634</v>
      </c>
      <c r="AJ22" s="74">
        <v>38.384800000000006</v>
      </c>
      <c r="AK22" s="17">
        <v>39.857300000000002</v>
      </c>
      <c r="AL22" s="17">
        <v>40.844000000000001</v>
      </c>
      <c r="AM22" s="17">
        <v>46.149000000000001</v>
      </c>
      <c r="AN22" s="17">
        <v>49.398900000000005</v>
      </c>
      <c r="AO22" s="74">
        <f>+BA22</f>
        <v>111.25489999999999</v>
      </c>
      <c r="AP22" s="74">
        <v>51.838999999999999</v>
      </c>
      <c r="AQ22" s="74">
        <v>49.729500000000002</v>
      </c>
      <c r="AR22" s="74">
        <v>49.750599999999999</v>
      </c>
      <c r="AS22" s="74">
        <v>50.8812</v>
      </c>
      <c r="AT22" s="74">
        <v>54.231499999999997</v>
      </c>
      <c r="AU22" s="74">
        <v>56.367699999999999</v>
      </c>
      <c r="AV22" s="74">
        <v>72.377600000000001</v>
      </c>
      <c r="AW22" s="74">
        <v>99.713200000000001</v>
      </c>
      <c r="AX22" s="17">
        <v>100.44410000000001</v>
      </c>
      <c r="AY22" s="17">
        <v>94.865399999999994</v>
      </c>
      <c r="AZ22" s="17">
        <v>93.754899999999992</v>
      </c>
      <c r="BA22" s="17">
        <v>111.25489999999999</v>
      </c>
      <c r="BB22" s="74">
        <f>+BN22</f>
        <v>201.83970000000002</v>
      </c>
      <c r="BC22" s="74">
        <v>102.8626</v>
      </c>
      <c r="BD22" s="74">
        <v>87.405899999999988</v>
      </c>
      <c r="BE22" s="74">
        <v>97.698700000000002</v>
      </c>
      <c r="BF22" s="74">
        <v>107.425</v>
      </c>
      <c r="BG22" s="74">
        <v>107.63239999999999</v>
      </c>
      <c r="BH22" s="74">
        <v>101.19919999999999</v>
      </c>
      <c r="BI22" s="74">
        <v>98.476799999999997</v>
      </c>
      <c r="BJ22" s="74">
        <v>97.50030000000001</v>
      </c>
      <c r="BK22" s="17">
        <v>99.570599999999999</v>
      </c>
      <c r="BL22" s="17">
        <v>123.14919999999999</v>
      </c>
      <c r="BM22" s="17">
        <v>166.48349999999999</v>
      </c>
      <c r="BN22" s="17">
        <v>201.83970000000002</v>
      </c>
      <c r="BO22" s="74">
        <f>+CA22</f>
        <v>115.38200000000001</v>
      </c>
      <c r="BP22" s="74">
        <v>218.90970000000002</v>
      </c>
      <c r="BQ22" s="74">
        <v>231.57379999999998</v>
      </c>
      <c r="BR22" s="74">
        <v>241.76349999999999</v>
      </c>
      <c r="BS22" s="74">
        <v>236.47210000000001</v>
      </c>
      <c r="BT22" s="74">
        <v>199.0308</v>
      </c>
      <c r="BU22" s="74">
        <v>173.24779999999998</v>
      </c>
      <c r="BV22" s="74">
        <v>163.89349999999999</v>
      </c>
      <c r="BW22" s="74">
        <v>146.56479999999999</v>
      </c>
      <c r="BX22" s="17">
        <v>122.63889999999999</v>
      </c>
      <c r="BY22" s="17">
        <v>113.35810000000001</v>
      </c>
      <c r="BZ22" s="17">
        <v>114.81219999999999</v>
      </c>
      <c r="CA22" s="17">
        <v>115.38200000000001</v>
      </c>
      <c r="CB22" s="74">
        <f>+CN22</f>
        <v>214.18700000000001</v>
      </c>
      <c r="CC22" s="74">
        <v>120.36930000000001</v>
      </c>
      <c r="CD22" s="74">
        <v>126.4415</v>
      </c>
      <c r="CE22" s="74">
        <v>147.05870000000002</v>
      </c>
      <c r="CF22" s="74">
        <v>161.13670000000002</v>
      </c>
      <c r="CG22" s="74">
        <v>172.7499</v>
      </c>
      <c r="CH22" s="74">
        <v>188.46860000000001</v>
      </c>
      <c r="CI22" s="74">
        <v>198.67929999999998</v>
      </c>
      <c r="CJ22" s="74">
        <v>212.22529999999998</v>
      </c>
      <c r="CK22" s="17">
        <v>213.79589999999999</v>
      </c>
      <c r="CL22" s="17">
        <v>215.7895</v>
      </c>
      <c r="CM22" s="17">
        <v>211.6036</v>
      </c>
      <c r="CN22" s="17">
        <v>214.18700000000001</v>
      </c>
      <c r="CO22" s="74">
        <f>+DA22</f>
        <v>174.32029999999997</v>
      </c>
      <c r="CP22" s="74">
        <v>223.45779999999999</v>
      </c>
      <c r="CQ22" s="74">
        <v>230.74620000000002</v>
      </c>
      <c r="CR22" s="74">
        <v>205.71809999999999</v>
      </c>
      <c r="CS22" s="74">
        <v>184.71089999999998</v>
      </c>
      <c r="CT22" s="74">
        <v>175.8854</v>
      </c>
      <c r="CU22" s="74">
        <v>160.92839999999998</v>
      </c>
      <c r="CV22" s="74">
        <v>144.06200000000001</v>
      </c>
      <c r="CW22" s="74">
        <v>140.08620000000002</v>
      </c>
      <c r="CX22" s="17">
        <v>156.43</v>
      </c>
      <c r="CY22" s="17">
        <v>163.94370000000001</v>
      </c>
      <c r="CZ22" s="17">
        <v>169.30670000000001</v>
      </c>
      <c r="DA22" s="17">
        <v>174.32029999999997</v>
      </c>
      <c r="DB22" s="74">
        <f>+DN22</f>
        <v>136.5393</v>
      </c>
      <c r="DC22" s="74">
        <v>183.7535</v>
      </c>
      <c r="DD22" s="74">
        <v>178.14109999999999</v>
      </c>
      <c r="DE22" s="74">
        <v>173.2432</v>
      </c>
      <c r="DF22" s="74">
        <v>188.06370000000001</v>
      </c>
      <c r="DG22" s="74">
        <v>204.52979999999999</v>
      </c>
      <c r="DH22" s="74">
        <v>201.77689999999998</v>
      </c>
      <c r="DI22" s="74">
        <v>182.9401</v>
      </c>
      <c r="DJ22" s="74">
        <v>174.73990000000001</v>
      </c>
      <c r="DK22" s="17">
        <v>170.74279999999999</v>
      </c>
      <c r="DL22" s="17">
        <v>161.00800000000001</v>
      </c>
      <c r="DM22" s="17">
        <v>140.54170000000002</v>
      </c>
      <c r="DN22" s="17">
        <v>136.5393</v>
      </c>
      <c r="DO22" s="74">
        <f>+EA22</f>
        <v>48.539900000000003</v>
      </c>
      <c r="DP22" s="74">
        <v>136.0977</v>
      </c>
      <c r="DQ22" s="74">
        <v>133.6499</v>
      </c>
      <c r="DR22" s="74">
        <v>126.3429</v>
      </c>
      <c r="DS22" s="74">
        <v>127.15360000000001</v>
      </c>
      <c r="DT22" s="74">
        <v>108.86510000000001</v>
      </c>
      <c r="DU22" s="74">
        <v>97.671700000000001</v>
      </c>
      <c r="DV22" s="74">
        <v>77.176600000000008</v>
      </c>
      <c r="DW22" s="74">
        <v>62.139800000000001</v>
      </c>
      <c r="DX22" s="17">
        <v>53.515000000000001</v>
      </c>
      <c r="DY22" s="17">
        <v>43.621600000000001</v>
      </c>
      <c r="DZ22" s="17">
        <v>46.8123</v>
      </c>
      <c r="EA22" s="17">
        <v>48.539900000000003</v>
      </c>
      <c r="EB22" s="74">
        <f>+EN22</f>
        <v>217.18810000000002</v>
      </c>
      <c r="EC22" s="74">
        <v>61.595599999999997</v>
      </c>
      <c r="ED22" s="74">
        <v>91.587500000000006</v>
      </c>
      <c r="EE22" s="74">
        <v>127.661</v>
      </c>
      <c r="EF22" s="74">
        <v>151.9716</v>
      </c>
      <c r="EG22" s="74">
        <v>183.58679999999998</v>
      </c>
      <c r="EH22" s="74">
        <v>213.83410000000001</v>
      </c>
      <c r="EI22" s="74">
        <v>232.37220000000002</v>
      </c>
      <c r="EJ22" s="74">
        <v>223.8895</v>
      </c>
      <c r="EK22" s="17">
        <v>224.96779999999998</v>
      </c>
      <c r="EL22" s="17">
        <v>210.946</v>
      </c>
      <c r="EM22" s="17">
        <v>219.8501</v>
      </c>
      <c r="EN22" s="17">
        <v>217.18810000000002</v>
      </c>
    </row>
    <row r="23" spans="1:144" s="131" customFormat="1" ht="12.75" customHeight="1">
      <c r="A23" s="958" t="s">
        <v>3136</v>
      </c>
      <c r="B23" s="323">
        <f>AVERAGE(C23:N23)</f>
        <v>46.42941188845748</v>
      </c>
      <c r="C23" s="323">
        <v>70.462142857142851</v>
      </c>
      <c r="D23" s="323">
        <v>63.890930232558141</v>
      </c>
      <c r="E23" s="323">
        <v>63.7348</v>
      </c>
      <c r="F23" s="323">
        <v>50.707500000000003</v>
      </c>
      <c r="G23" s="323">
        <v>55.294027777777778</v>
      </c>
      <c r="H23" s="323">
        <v>44.662424885308887</v>
      </c>
      <c r="I23" s="323">
        <v>30.867999999999999</v>
      </c>
      <c r="J23" s="323">
        <v>35.381250000000001</v>
      </c>
      <c r="K23" s="302">
        <v>42.08</v>
      </c>
      <c r="L23" s="302">
        <v>36.90259259259259</v>
      </c>
      <c r="M23" s="302">
        <v>33.846595744680855</v>
      </c>
      <c r="N23" s="302">
        <v>29.322678571428572</v>
      </c>
      <c r="O23" s="323">
        <f>AVERAGE(P23:AA23)</f>
        <v>45.234141763756128</v>
      </c>
      <c r="P23" s="323">
        <v>22.860109890109889</v>
      </c>
      <c r="Q23" s="323">
        <v>31.92808219178082</v>
      </c>
      <c r="R23" s="323">
        <v>29.957714285714285</v>
      </c>
      <c r="S23" s="323">
        <v>22.739146341463414</v>
      </c>
      <c r="T23" s="323">
        <v>26.03</v>
      </c>
      <c r="U23" s="323">
        <v>40.149166666666666</v>
      </c>
      <c r="V23" s="323">
        <v>40.787333333333336</v>
      </c>
      <c r="W23" s="323">
        <v>47.527999999999999</v>
      </c>
      <c r="X23" s="302">
        <v>67.73</v>
      </c>
      <c r="Y23" s="302">
        <v>69.823913043478257</v>
      </c>
      <c r="Z23" s="302">
        <v>78.164651417815946</v>
      </c>
      <c r="AA23" s="302">
        <v>65.111583994710884</v>
      </c>
      <c r="AB23" s="323">
        <f>AVERAGE(AC23:AN23)</f>
        <v>54.251338781223041</v>
      </c>
      <c r="AC23" s="323">
        <v>56.60923076923077</v>
      </c>
      <c r="AD23" s="323">
        <v>50.8125</v>
      </c>
      <c r="AE23" s="323">
        <v>36.287405713813499</v>
      </c>
      <c r="AF23" s="323">
        <v>35.246091954022987</v>
      </c>
      <c r="AG23" s="323">
        <v>38.238577014915045</v>
      </c>
      <c r="AH23" s="323">
        <v>72.86666666666666</v>
      </c>
      <c r="AI23" s="323">
        <v>62.756613062888569</v>
      </c>
      <c r="AJ23" s="323">
        <v>58.530691895308934</v>
      </c>
      <c r="AK23" s="302">
        <v>64.154595675385181</v>
      </c>
      <c r="AL23" s="302">
        <v>56.817357059941465</v>
      </c>
      <c r="AM23" s="302">
        <v>59.956065190026116</v>
      </c>
      <c r="AN23" s="302">
        <v>58.740270372477156</v>
      </c>
      <c r="AO23" s="323">
        <f>AVERAGE(AP23:BA23)</f>
        <v>39.830789972286198</v>
      </c>
      <c r="AP23" s="323">
        <v>55.097315474979673</v>
      </c>
      <c r="AQ23" s="323">
        <v>47.756586389811126</v>
      </c>
      <c r="AR23" s="323">
        <v>44.609589807382392</v>
      </c>
      <c r="AS23" s="323">
        <v>41.923431030577298</v>
      </c>
      <c r="AT23" s="323">
        <v>39.0751979784946</v>
      </c>
      <c r="AU23" s="323">
        <v>36.323391210126772</v>
      </c>
      <c r="AV23" s="323">
        <v>24.405653711494711</v>
      </c>
      <c r="AW23" s="323">
        <v>29.195090184676641</v>
      </c>
      <c r="AX23" s="302">
        <v>40.702381457248251</v>
      </c>
      <c r="AY23" s="302">
        <v>36.185908471629666</v>
      </c>
      <c r="AZ23" s="302">
        <v>39.267377147891644</v>
      </c>
      <c r="BA23" s="302">
        <v>43.427556803121689</v>
      </c>
      <c r="BB23" s="323">
        <f>AVERAGE(BC23:BN23)</f>
        <v>23.222095809137944</v>
      </c>
      <c r="BC23" s="323">
        <v>41.238354460679581</v>
      </c>
      <c r="BD23" s="323">
        <v>29.538483157879192</v>
      </c>
      <c r="BE23" s="323">
        <v>22.040515612613774</v>
      </c>
      <c r="BF23" s="323">
        <v>24.150494086967331</v>
      </c>
      <c r="BG23" s="323">
        <v>21.947519142754071</v>
      </c>
      <c r="BH23" s="323">
        <v>21.991684353862446</v>
      </c>
      <c r="BI23" s="323">
        <v>21.929526568491063</v>
      </c>
      <c r="BJ23" s="323">
        <v>21.138221540817845</v>
      </c>
      <c r="BK23" s="302">
        <v>22.763216700963007</v>
      </c>
      <c r="BL23" s="302">
        <v>20.211603727350941</v>
      </c>
      <c r="BM23" s="302">
        <v>16.966693767522148</v>
      </c>
      <c r="BN23" s="302">
        <v>14.74883658975391</v>
      </c>
      <c r="BO23" s="323">
        <f>AVERAGE(BP23:CA23)</f>
        <v>12.73463009073553</v>
      </c>
      <c r="BP23" s="323">
        <v>17.599341692885059</v>
      </c>
      <c r="BQ23" s="323">
        <v>14.187828521036611</v>
      </c>
      <c r="BR23" s="323">
        <v>11.557035899764742</v>
      </c>
      <c r="BS23" s="323">
        <v>12.661282570006547</v>
      </c>
      <c r="BT23" s="323">
        <v>11.648609110404003</v>
      </c>
      <c r="BU23" s="323">
        <v>11.640490014497161</v>
      </c>
      <c r="BV23" s="323">
        <v>11.92693911949276</v>
      </c>
      <c r="BW23" s="323">
        <v>13.183964381914365</v>
      </c>
      <c r="BX23" s="302">
        <v>13.173350687645604</v>
      </c>
      <c r="BY23" s="302">
        <v>12.330686402453896</v>
      </c>
      <c r="BZ23" s="302">
        <v>11.96125781571798</v>
      </c>
      <c r="CA23" s="302">
        <v>10.94477487300766</v>
      </c>
      <c r="CB23" s="323">
        <f>AVERAGE(CC23:CN23)</f>
        <v>9.8853491096562305</v>
      </c>
      <c r="CC23" s="323">
        <v>8.7160966375090503</v>
      </c>
      <c r="CD23" s="323">
        <v>7.8326013843721398</v>
      </c>
      <c r="CE23" s="323">
        <v>7.284139748154999</v>
      </c>
      <c r="CF23" s="323">
        <v>7.5462683156715169</v>
      </c>
      <c r="CG23" s="323">
        <v>9.9321432539512458</v>
      </c>
      <c r="CH23" s="323">
        <v>11.7704860367606</v>
      </c>
      <c r="CI23" s="323">
        <v>12.179498790010616</v>
      </c>
      <c r="CJ23" s="323">
        <v>13.955575762931911</v>
      </c>
      <c r="CK23" s="302">
        <v>13.345233325533556</v>
      </c>
      <c r="CL23" s="302">
        <v>11.714256262910231</v>
      </c>
      <c r="CM23" s="302">
        <v>7.1653223362296945</v>
      </c>
      <c r="CN23" s="302">
        <v>7.1825674618391915</v>
      </c>
      <c r="CO23" s="323">
        <f>AVERAGE(CP23:DA23)</f>
        <v>6.4585569294594656</v>
      </c>
      <c r="CP23" s="323">
        <v>7.5073356538318254</v>
      </c>
      <c r="CQ23" s="323">
        <v>7.5793977460281239</v>
      </c>
      <c r="CR23" s="323">
        <v>7.0017829905466824</v>
      </c>
      <c r="CS23" s="323">
        <v>6.9148160784823745</v>
      </c>
      <c r="CT23" s="323">
        <v>6.6809247120523159</v>
      </c>
      <c r="CU23" s="323">
        <v>6.6045921651926989</v>
      </c>
      <c r="CV23" s="323">
        <v>7.0805083794963943</v>
      </c>
      <c r="CW23" s="323">
        <v>6.8339372804171425</v>
      </c>
      <c r="CX23" s="302">
        <v>6.0532486131004184</v>
      </c>
      <c r="CY23" s="302">
        <v>5.6584281053924572</v>
      </c>
      <c r="CZ23" s="302">
        <v>4.9322837901078529</v>
      </c>
      <c r="DA23" s="302">
        <v>4.6554276388653069</v>
      </c>
      <c r="DB23" s="323">
        <f>AVERAGE(DC23:DN23)</f>
        <v>5.1633470689387373</v>
      </c>
      <c r="DC23" s="323">
        <v>4.6075358038506407</v>
      </c>
      <c r="DD23" s="323">
        <v>4.0065015497039953</v>
      </c>
      <c r="DE23" s="323">
        <v>4.081652827220446</v>
      </c>
      <c r="DF23" s="323">
        <v>4.5432991936045735</v>
      </c>
      <c r="DG23" s="323">
        <v>4.7605566277793523</v>
      </c>
      <c r="DH23" s="323">
        <v>5.0413187661421377</v>
      </c>
      <c r="DI23" s="323">
        <v>5.8213344542860899</v>
      </c>
      <c r="DJ23" s="323">
        <v>6.359917690962491</v>
      </c>
      <c r="DK23" s="302">
        <v>6.2692420345413673</v>
      </c>
      <c r="DL23" s="302">
        <v>5.7829341986832672</v>
      </c>
      <c r="DM23" s="302">
        <v>5.4970637259806425</v>
      </c>
      <c r="DN23" s="302">
        <v>5.1888079545098478</v>
      </c>
      <c r="DO23" s="323">
        <f>AVERAGE(DP23:EA23)</f>
        <v>5.7048335200131177</v>
      </c>
      <c r="DP23" s="323">
        <v>4.0883637469671941</v>
      </c>
      <c r="DQ23" s="323">
        <v>3.877309477895448</v>
      </c>
      <c r="DR23" s="323">
        <v>4.1713501771623713</v>
      </c>
      <c r="DS23" s="323">
        <v>4.8015441971648496</v>
      </c>
      <c r="DT23" s="323">
        <v>5.2801408037547555</v>
      </c>
      <c r="DU23" s="323">
        <v>5.4214180629160387</v>
      </c>
      <c r="DV23" s="323">
        <v>6.874073643941438</v>
      </c>
      <c r="DW23" s="323">
        <v>7.0121313715253519</v>
      </c>
      <c r="DX23" s="302">
        <v>7.3122993096754749</v>
      </c>
      <c r="DY23" s="302">
        <v>7.1052775703271918</v>
      </c>
      <c r="DZ23" s="302">
        <v>7.1706561028564808</v>
      </c>
      <c r="EA23" s="302">
        <v>5.3434377759708163</v>
      </c>
      <c r="EB23" s="323">
        <f>AVERAGE(EC23:EN23)</f>
        <v>5.6635915971717274</v>
      </c>
      <c r="EC23" s="323">
        <v>5.5990476870366104</v>
      </c>
      <c r="ED23" s="323">
        <v>5.1929629372719059</v>
      </c>
      <c r="EE23" s="323">
        <v>4.9661918314887235</v>
      </c>
      <c r="EF23" s="323">
        <v>4.9813532630864374</v>
      </c>
      <c r="EG23" s="323">
        <v>5.0209755688825801</v>
      </c>
      <c r="EH23" s="323">
        <v>4.9159169793362834</v>
      </c>
      <c r="EI23" s="323">
        <v>5.313911394774034</v>
      </c>
      <c r="EJ23" s="323">
        <v>5.4160398065965323</v>
      </c>
      <c r="EK23" s="302">
        <v>5.3811058036347728</v>
      </c>
      <c r="EL23" s="302">
        <v>6.9336750345820253</v>
      </c>
      <c r="EM23" s="302">
        <v>7.0022070906079312</v>
      </c>
      <c r="EN23" s="302">
        <v>7.2397117687629002</v>
      </c>
    </row>
    <row r="24" spans="1:144" s="131" customFormat="1" ht="12.75" customHeight="1">
      <c r="A24" s="957" t="s">
        <v>3139</v>
      </c>
      <c r="B24" s="74"/>
      <c r="C24" s="74"/>
      <c r="D24" s="74"/>
      <c r="E24" s="74"/>
      <c r="F24" s="74"/>
      <c r="G24" s="74"/>
      <c r="H24" s="74"/>
      <c r="I24" s="74"/>
      <c r="J24" s="74"/>
      <c r="K24" s="17"/>
      <c r="L24" s="17"/>
      <c r="M24" s="17"/>
      <c r="N24" s="17"/>
      <c r="O24" s="74"/>
      <c r="P24" s="74"/>
      <c r="Q24" s="74"/>
      <c r="R24" s="74"/>
      <c r="S24" s="74"/>
      <c r="T24" s="74"/>
      <c r="U24" s="74"/>
      <c r="V24" s="74"/>
      <c r="W24" s="74"/>
      <c r="X24" s="17"/>
      <c r="Y24" s="17"/>
      <c r="Z24" s="17"/>
      <c r="AA24" s="17"/>
      <c r="AB24" s="74"/>
      <c r="AC24" s="74"/>
      <c r="AD24" s="74"/>
      <c r="AE24" s="74"/>
      <c r="AF24" s="74"/>
      <c r="AG24" s="74"/>
      <c r="AH24" s="74"/>
      <c r="AI24" s="74"/>
      <c r="AJ24" s="74"/>
      <c r="AK24" s="17"/>
      <c r="AL24" s="17"/>
      <c r="AM24" s="17"/>
      <c r="AN24" s="17"/>
      <c r="AO24" s="74"/>
      <c r="AP24" s="74"/>
      <c r="AQ24" s="74"/>
      <c r="AR24" s="74"/>
      <c r="AS24" s="74"/>
      <c r="AT24" s="74"/>
      <c r="AU24" s="74"/>
      <c r="AV24" s="74"/>
      <c r="AW24" s="74"/>
      <c r="AX24" s="17"/>
      <c r="AY24" s="17"/>
      <c r="AZ24" s="17"/>
      <c r="BA24" s="17"/>
      <c r="BB24" s="74"/>
      <c r="BC24" s="74"/>
      <c r="BD24" s="74"/>
      <c r="BE24" s="74"/>
      <c r="BF24" s="74"/>
      <c r="BG24" s="74"/>
      <c r="BH24" s="74"/>
      <c r="BI24" s="74"/>
      <c r="BJ24" s="74"/>
      <c r="BK24" s="17"/>
      <c r="BL24" s="17"/>
      <c r="BM24" s="17"/>
      <c r="BN24" s="17"/>
      <c r="BO24" s="74"/>
      <c r="BP24" s="74"/>
      <c r="BQ24" s="74"/>
      <c r="BR24" s="74"/>
      <c r="BS24" s="74"/>
      <c r="BT24" s="74"/>
      <c r="BU24" s="74"/>
      <c r="BV24" s="74"/>
      <c r="BW24" s="74"/>
      <c r="BX24" s="17"/>
      <c r="BY24" s="17"/>
      <c r="BZ24" s="17"/>
      <c r="CA24" s="17"/>
      <c r="CB24" s="74"/>
      <c r="CC24" s="74"/>
      <c r="CD24" s="74"/>
      <c r="CE24" s="74"/>
      <c r="CF24" s="74"/>
      <c r="CG24" s="74"/>
      <c r="CH24" s="74"/>
      <c r="CI24" s="74"/>
      <c r="CJ24" s="74"/>
      <c r="CK24" s="17"/>
      <c r="CL24" s="17"/>
      <c r="CM24" s="17"/>
      <c r="CN24" s="17"/>
      <c r="CO24" s="74"/>
      <c r="CP24" s="74"/>
      <c r="CQ24" s="74"/>
      <c r="CR24" s="74"/>
      <c r="CS24" s="74"/>
      <c r="CT24" s="74"/>
      <c r="CU24" s="74"/>
      <c r="CV24" s="74"/>
      <c r="CW24" s="74"/>
      <c r="CX24" s="17"/>
      <c r="CY24" s="17"/>
      <c r="CZ24" s="17"/>
      <c r="DA24" s="17"/>
      <c r="DB24" s="74"/>
      <c r="DC24" s="74"/>
      <c r="DD24" s="74"/>
      <c r="DE24" s="74"/>
      <c r="DF24" s="74"/>
      <c r="DG24" s="74"/>
      <c r="DH24" s="74"/>
      <c r="DI24" s="74"/>
      <c r="DJ24" s="74"/>
      <c r="DK24" s="17"/>
      <c r="DL24" s="17"/>
      <c r="DM24" s="17"/>
      <c r="DN24" s="17"/>
      <c r="DO24" s="74"/>
      <c r="DP24" s="74"/>
      <c r="DQ24" s="74"/>
      <c r="DR24" s="74"/>
      <c r="DS24" s="74"/>
      <c r="DT24" s="74"/>
      <c r="DU24" s="74"/>
      <c r="DV24" s="74"/>
      <c r="DW24" s="74"/>
      <c r="DX24" s="17"/>
      <c r="DY24" s="17"/>
      <c r="DZ24" s="17"/>
      <c r="EA24" s="17"/>
      <c r="EB24" s="74"/>
      <c r="EC24" s="74"/>
      <c r="ED24" s="74"/>
      <c r="EE24" s="74"/>
      <c r="EF24" s="74"/>
      <c r="EG24" s="74"/>
      <c r="EH24" s="74"/>
      <c r="EI24" s="74"/>
      <c r="EJ24" s="74"/>
      <c r="EK24" s="17"/>
      <c r="EL24" s="17"/>
      <c r="EM24" s="17"/>
      <c r="EN24" s="17"/>
    </row>
    <row r="25" spans="1:144" s="131" customFormat="1" ht="12.75" customHeight="1">
      <c r="A25" s="958" t="s">
        <v>3123</v>
      </c>
      <c r="B25" s="74">
        <f>SUM(C25:N25)</f>
        <v>710.39670000000001</v>
      </c>
      <c r="C25" s="74" t="s">
        <v>15</v>
      </c>
      <c r="D25" s="74" t="s">
        <v>15</v>
      </c>
      <c r="E25" s="74" t="s">
        <v>15</v>
      </c>
      <c r="F25" s="74">
        <v>16.1386</v>
      </c>
      <c r="G25" s="74">
        <v>21.6616</v>
      </c>
      <c r="H25" s="74">
        <v>27.622400000000003</v>
      </c>
      <c r="I25" s="74">
        <v>58.218600000000009</v>
      </c>
      <c r="J25" s="74">
        <v>77.554500000000004</v>
      </c>
      <c r="K25" s="17">
        <v>124.947</v>
      </c>
      <c r="L25" s="17">
        <v>133.32429999999999</v>
      </c>
      <c r="M25" s="17">
        <v>104.31339999999999</v>
      </c>
      <c r="N25" s="17">
        <v>146.6163</v>
      </c>
      <c r="O25" s="74">
        <f>SUM(P25:AA25)</f>
        <v>1376.4466999999997</v>
      </c>
      <c r="P25" s="74">
        <v>206.54259999999996</v>
      </c>
      <c r="Q25" s="74">
        <v>139.01009999999997</v>
      </c>
      <c r="R25" s="74">
        <v>207.40309999999999</v>
      </c>
      <c r="S25" s="74">
        <v>212.14859999999999</v>
      </c>
      <c r="T25" s="74">
        <v>135.79409999999999</v>
      </c>
      <c r="U25" s="74">
        <v>108.19</v>
      </c>
      <c r="V25" s="74">
        <v>133.82979999999998</v>
      </c>
      <c r="W25" s="74">
        <v>95.707899999999995</v>
      </c>
      <c r="X25" s="17">
        <v>39.541199999999996</v>
      </c>
      <c r="Y25" s="17">
        <v>60.036000000000001</v>
      </c>
      <c r="Z25" s="17">
        <v>23.565999999999999</v>
      </c>
      <c r="AA25" s="17">
        <v>14.677299999999999</v>
      </c>
      <c r="AB25" s="74">
        <f>SUM(AC25:AN25)</f>
        <v>26.605599999999995</v>
      </c>
      <c r="AC25" s="74">
        <v>4.7833999999999994</v>
      </c>
      <c r="AD25" s="74">
        <v>6.5926</v>
      </c>
      <c r="AE25" s="74">
        <v>8.1908999999999992</v>
      </c>
      <c r="AF25" s="74">
        <v>6.0386999999999995</v>
      </c>
      <c r="AG25" s="74">
        <v>1</v>
      </c>
      <c r="AH25" s="74" t="s">
        <v>15</v>
      </c>
      <c r="AI25" s="74" t="s">
        <v>15</v>
      </c>
      <c r="AJ25" s="74" t="s">
        <v>15</v>
      </c>
      <c r="AK25" s="74" t="s">
        <v>15</v>
      </c>
      <c r="AL25" s="74" t="s">
        <v>15</v>
      </c>
      <c r="AM25" s="74" t="s">
        <v>15</v>
      </c>
      <c r="AN25" s="74" t="s">
        <v>15</v>
      </c>
      <c r="AO25" s="74">
        <f>SUM(AP25:BA25)</f>
        <v>238.3338</v>
      </c>
      <c r="AP25" s="74" t="s">
        <v>15</v>
      </c>
      <c r="AQ25" s="74">
        <v>2.9489999999999998</v>
      </c>
      <c r="AR25" s="74">
        <v>30.040000000000003</v>
      </c>
      <c r="AS25" s="74">
        <v>25.0031</v>
      </c>
      <c r="AT25" s="74">
        <v>17.4895</v>
      </c>
      <c r="AU25" s="74">
        <v>17.669799999999999</v>
      </c>
      <c r="AV25" s="74">
        <v>34.303899999999999</v>
      </c>
      <c r="AW25" s="74">
        <v>49.767700000000005</v>
      </c>
      <c r="AX25" s="17">
        <v>23.337900000000001</v>
      </c>
      <c r="AY25" s="17">
        <v>18.0883</v>
      </c>
      <c r="AZ25" s="17">
        <v>17.593400000000003</v>
      </c>
      <c r="BA25" s="17">
        <v>2.0911999999999997</v>
      </c>
      <c r="BB25" s="74">
        <f>SUM(BC25:BN25)</f>
        <v>168.63060000000002</v>
      </c>
      <c r="BC25" s="74">
        <v>5.0578000000000003</v>
      </c>
      <c r="BD25" s="74">
        <v>7.0832000000000006</v>
      </c>
      <c r="BE25" s="74">
        <v>5.6766000000000005</v>
      </c>
      <c r="BF25" s="74">
        <v>3.5735999999999999</v>
      </c>
      <c r="BG25" s="74">
        <v>8.5691000000000006</v>
      </c>
      <c r="BH25" s="74" t="s">
        <v>15</v>
      </c>
      <c r="BI25" s="74">
        <v>2.6705000000000001</v>
      </c>
      <c r="BJ25" s="74">
        <v>4.6914999999999996</v>
      </c>
      <c r="BK25" s="17">
        <v>3.0461000000000005</v>
      </c>
      <c r="BL25" s="17">
        <v>0.88109999999999999</v>
      </c>
      <c r="BM25" s="17">
        <v>29.446999999999999</v>
      </c>
      <c r="BN25" s="17">
        <v>97.934100000000001</v>
      </c>
      <c r="BO25" s="74">
        <f>SUM(BP25:CA25)</f>
        <v>1073.1347000000001</v>
      </c>
      <c r="BP25" s="74">
        <v>115.34020000000001</v>
      </c>
      <c r="BQ25" s="74">
        <v>123.3633</v>
      </c>
      <c r="BR25" s="74">
        <v>143.2303</v>
      </c>
      <c r="BS25" s="74">
        <v>62.412300000000002</v>
      </c>
      <c r="BT25" s="74">
        <v>118.6126</v>
      </c>
      <c r="BU25" s="74">
        <v>121.0142</v>
      </c>
      <c r="BV25" s="74">
        <v>65.484300000000005</v>
      </c>
      <c r="BW25" s="74">
        <v>78.147899999999993</v>
      </c>
      <c r="BX25" s="17">
        <v>61.536000000000001</v>
      </c>
      <c r="BY25" s="17">
        <v>79.296999999999997</v>
      </c>
      <c r="BZ25" s="17">
        <v>42.364599999999996</v>
      </c>
      <c r="CA25" s="17">
        <v>62.332000000000001</v>
      </c>
      <c r="CB25" s="74">
        <f>SUM(CC25:CN25)</f>
        <v>1134.1134</v>
      </c>
      <c r="CC25" s="74">
        <v>121.03929999999998</v>
      </c>
      <c r="CD25" s="74">
        <v>99.072600000000008</v>
      </c>
      <c r="CE25" s="74">
        <v>114.69580000000001</v>
      </c>
      <c r="CF25" s="74">
        <v>45.729500000000002</v>
      </c>
      <c r="CG25" s="74">
        <v>101.3002</v>
      </c>
      <c r="CH25" s="74">
        <v>98.948100000000011</v>
      </c>
      <c r="CI25" s="74">
        <v>88.656899999999993</v>
      </c>
      <c r="CJ25" s="74">
        <v>46.1935</v>
      </c>
      <c r="CK25" s="17">
        <v>103.1576</v>
      </c>
      <c r="CL25" s="17">
        <v>114.55090000000001</v>
      </c>
      <c r="CM25" s="17">
        <v>75.779200000000003</v>
      </c>
      <c r="CN25" s="17">
        <v>124.9898</v>
      </c>
      <c r="CO25" s="74">
        <f>SUM(CP25:DA25)</f>
        <v>2140.4906999999998</v>
      </c>
      <c r="CP25" s="74">
        <v>308.36959999999999</v>
      </c>
      <c r="CQ25" s="74">
        <v>253.8946</v>
      </c>
      <c r="CR25" s="74">
        <v>201.86500000000001</v>
      </c>
      <c r="CS25" s="74">
        <v>232.4853</v>
      </c>
      <c r="CT25" s="74">
        <v>193.93329999999997</v>
      </c>
      <c r="CU25" s="74">
        <v>65.975200000000001</v>
      </c>
      <c r="CV25" s="74">
        <v>151.21</v>
      </c>
      <c r="CW25" s="74">
        <v>191.41840000000002</v>
      </c>
      <c r="CX25" s="17">
        <v>153.07379999999998</v>
      </c>
      <c r="CY25" s="17">
        <v>88.079899999999995</v>
      </c>
      <c r="CZ25" s="17">
        <v>95.703600000000009</v>
      </c>
      <c r="DA25" s="17">
        <v>204.482</v>
      </c>
      <c r="DB25" s="74">
        <f>SUM(DC25:DN25)</f>
        <v>2140.4906999999998</v>
      </c>
      <c r="DC25" s="74">
        <v>308.36959999999999</v>
      </c>
      <c r="DD25" s="74">
        <v>253.8946</v>
      </c>
      <c r="DE25" s="74">
        <v>201.86500000000001</v>
      </c>
      <c r="DF25" s="74">
        <v>232.4853</v>
      </c>
      <c r="DG25" s="74">
        <v>193.93329999999997</v>
      </c>
      <c r="DH25" s="74">
        <v>65.975200000000001</v>
      </c>
      <c r="DI25" s="74">
        <v>151.21</v>
      </c>
      <c r="DJ25" s="74">
        <v>191.41840000000002</v>
      </c>
      <c r="DK25" s="17">
        <v>153.07379999999998</v>
      </c>
      <c r="DL25" s="17">
        <v>88.079899999999995</v>
      </c>
      <c r="DM25" s="17">
        <v>95.703600000000009</v>
      </c>
      <c r="DN25" s="17">
        <v>204.482</v>
      </c>
      <c r="DO25" s="74">
        <f>SUM(DP25:EA25)</f>
        <v>971.0447999999999</v>
      </c>
      <c r="DP25" s="74">
        <v>124.6999</v>
      </c>
      <c r="DQ25" s="74">
        <v>151.4811</v>
      </c>
      <c r="DR25" s="74">
        <v>149.357</v>
      </c>
      <c r="DS25" s="74">
        <v>108.78089999999999</v>
      </c>
      <c r="DT25" s="74">
        <v>88.012</v>
      </c>
      <c r="DU25" s="74">
        <v>52.71</v>
      </c>
      <c r="DV25" s="74">
        <v>4.1736000000000004</v>
      </c>
      <c r="DW25" s="74">
        <v>21.985599999999998</v>
      </c>
      <c r="DX25" s="17">
        <v>51.513300000000001</v>
      </c>
      <c r="DY25" s="17">
        <v>59.398900000000005</v>
      </c>
      <c r="DZ25" s="17">
        <v>64.811999999999998</v>
      </c>
      <c r="EA25" s="17">
        <v>94.120500000000007</v>
      </c>
      <c r="EB25" s="74">
        <f>SUM(EC25:EN25)</f>
        <v>1210.3426000000002</v>
      </c>
      <c r="EC25" s="74">
        <v>112.9487</v>
      </c>
      <c r="ED25" s="74">
        <v>182.88</v>
      </c>
      <c r="EE25" s="74">
        <v>194.67890000000003</v>
      </c>
      <c r="EF25" s="74">
        <v>104.96010000000001</v>
      </c>
      <c r="EG25" s="74">
        <v>97.59</v>
      </c>
      <c r="EH25" s="74">
        <v>98.18</v>
      </c>
      <c r="EI25" s="74">
        <v>43.027000000000001</v>
      </c>
      <c r="EJ25" s="74">
        <v>87.721600000000009</v>
      </c>
      <c r="EK25" s="17">
        <v>118.871</v>
      </c>
      <c r="EL25" s="17">
        <v>53.418300000000002</v>
      </c>
      <c r="EM25" s="17">
        <v>85.177000000000007</v>
      </c>
      <c r="EN25" s="17">
        <v>30.89</v>
      </c>
    </row>
    <row r="26" spans="1:144" s="131" customFormat="1" ht="12.75" customHeight="1">
      <c r="A26" s="958" t="s">
        <v>3124</v>
      </c>
      <c r="B26" s="74">
        <f>SUM(C26:N26)</f>
        <v>144.5</v>
      </c>
      <c r="C26" s="74" t="s">
        <v>15</v>
      </c>
      <c r="D26" s="74" t="s">
        <v>15</v>
      </c>
      <c r="E26" s="74" t="s">
        <v>15</v>
      </c>
      <c r="F26" s="74">
        <v>2.5</v>
      </c>
      <c r="G26" s="74">
        <v>3</v>
      </c>
      <c r="H26" s="74">
        <v>3.5</v>
      </c>
      <c r="I26" s="74">
        <v>12</v>
      </c>
      <c r="J26" s="74">
        <v>21</v>
      </c>
      <c r="K26" s="17">
        <v>24</v>
      </c>
      <c r="L26" s="17">
        <v>30</v>
      </c>
      <c r="M26" s="17">
        <v>24</v>
      </c>
      <c r="N26" s="17">
        <v>24.5</v>
      </c>
      <c r="O26" s="74">
        <f>SUM(P26:AA26)</f>
        <v>296</v>
      </c>
      <c r="P26" s="74">
        <v>38.5</v>
      </c>
      <c r="Q26" s="74">
        <v>33</v>
      </c>
      <c r="R26" s="74">
        <v>38</v>
      </c>
      <c r="S26" s="74">
        <v>46.5</v>
      </c>
      <c r="T26" s="74">
        <v>46.5</v>
      </c>
      <c r="U26" s="74">
        <v>24</v>
      </c>
      <c r="V26" s="74">
        <v>24</v>
      </c>
      <c r="W26" s="74">
        <v>26</v>
      </c>
      <c r="X26" s="17">
        <v>5</v>
      </c>
      <c r="Y26" s="17">
        <v>9</v>
      </c>
      <c r="Z26" s="17">
        <v>2.5</v>
      </c>
      <c r="AA26" s="17">
        <v>3</v>
      </c>
      <c r="AB26" s="74">
        <f>SUM(AC26:AN26)</f>
        <v>14.5</v>
      </c>
      <c r="AC26" s="74">
        <v>2</v>
      </c>
      <c r="AD26" s="74">
        <v>4</v>
      </c>
      <c r="AE26" s="74">
        <v>4</v>
      </c>
      <c r="AF26" s="74">
        <v>4</v>
      </c>
      <c r="AG26" s="74">
        <v>0.5</v>
      </c>
      <c r="AH26" s="74" t="s">
        <v>15</v>
      </c>
      <c r="AI26" s="74" t="s">
        <v>15</v>
      </c>
      <c r="AJ26" s="74" t="s">
        <v>15</v>
      </c>
      <c r="AK26" s="74" t="s">
        <v>15</v>
      </c>
      <c r="AL26" s="74" t="s">
        <v>15</v>
      </c>
      <c r="AM26" s="74" t="s">
        <v>15</v>
      </c>
      <c r="AN26" s="74" t="s">
        <v>15</v>
      </c>
      <c r="AO26" s="74">
        <f>SUM(AP26:BA26)</f>
        <v>68.08</v>
      </c>
      <c r="AP26" s="74" t="s">
        <v>15</v>
      </c>
      <c r="AQ26" s="74">
        <v>0.5</v>
      </c>
      <c r="AR26" s="74">
        <v>5.6</v>
      </c>
      <c r="AS26" s="74">
        <v>4.5</v>
      </c>
      <c r="AT26" s="74">
        <v>6</v>
      </c>
      <c r="AU26" s="74">
        <v>7.2</v>
      </c>
      <c r="AV26" s="74">
        <v>15</v>
      </c>
      <c r="AW26" s="74">
        <v>18.8</v>
      </c>
      <c r="AX26" s="17">
        <v>4.5</v>
      </c>
      <c r="AY26" s="17">
        <v>2.8</v>
      </c>
      <c r="AZ26" s="17">
        <v>2.48</v>
      </c>
      <c r="BA26" s="17">
        <v>0.7</v>
      </c>
      <c r="BB26" s="74">
        <f>SUM(BC26:BN26)</f>
        <v>76.84</v>
      </c>
      <c r="BC26" s="74">
        <v>0.93</v>
      </c>
      <c r="BD26" s="74">
        <v>0.45</v>
      </c>
      <c r="BE26" s="74">
        <v>1.1399999999999999</v>
      </c>
      <c r="BF26" s="74">
        <v>0.3</v>
      </c>
      <c r="BG26" s="74">
        <v>2.12</v>
      </c>
      <c r="BH26" s="74" t="s">
        <v>15</v>
      </c>
      <c r="BI26" s="74">
        <v>1.5</v>
      </c>
      <c r="BJ26" s="74">
        <v>2.5</v>
      </c>
      <c r="BK26" s="17">
        <v>1.2</v>
      </c>
      <c r="BL26" s="17">
        <v>0.2</v>
      </c>
      <c r="BM26" s="17">
        <v>16.5</v>
      </c>
      <c r="BN26" s="17">
        <v>50</v>
      </c>
      <c r="BO26" s="74">
        <f>SUM(BP26:CA26)</f>
        <v>403.39730000000003</v>
      </c>
      <c r="BP26" s="74">
        <v>67</v>
      </c>
      <c r="BQ26" s="74">
        <v>34</v>
      </c>
      <c r="BR26" s="74">
        <v>48</v>
      </c>
      <c r="BS26" s="74">
        <v>33.847300000000004</v>
      </c>
      <c r="BT26" s="74">
        <v>40</v>
      </c>
      <c r="BU26" s="74">
        <v>36</v>
      </c>
      <c r="BV26" s="74">
        <v>34</v>
      </c>
      <c r="BW26" s="74">
        <v>39.549999999999997</v>
      </c>
      <c r="BX26" s="17">
        <v>21</v>
      </c>
      <c r="BY26" s="17">
        <v>18.5</v>
      </c>
      <c r="BZ26" s="17">
        <v>11.5</v>
      </c>
      <c r="CA26" s="17">
        <v>20</v>
      </c>
      <c r="CB26" s="74">
        <f>SUM(CC26:CN26)</f>
        <v>389.16250000000002</v>
      </c>
      <c r="CC26" s="74">
        <v>30</v>
      </c>
      <c r="CD26" s="74">
        <v>21</v>
      </c>
      <c r="CE26" s="74">
        <v>33</v>
      </c>
      <c r="CF26" s="74">
        <v>26</v>
      </c>
      <c r="CG26" s="74">
        <v>44.5</v>
      </c>
      <c r="CH26" s="74">
        <v>40.270000000000003</v>
      </c>
      <c r="CI26" s="74">
        <v>40.96</v>
      </c>
      <c r="CJ26" s="74">
        <v>30.532499999999999</v>
      </c>
      <c r="CK26" s="17">
        <v>32</v>
      </c>
      <c r="CL26" s="17">
        <v>31.9</v>
      </c>
      <c r="CM26" s="17">
        <v>23</v>
      </c>
      <c r="CN26" s="17">
        <v>36</v>
      </c>
      <c r="CO26" s="74">
        <f>SUM(CP26:DA26)</f>
        <v>782.25</v>
      </c>
      <c r="CP26" s="74">
        <v>94.5</v>
      </c>
      <c r="CQ26" s="74">
        <v>49</v>
      </c>
      <c r="CR26" s="74">
        <v>79.5</v>
      </c>
      <c r="CS26" s="74">
        <v>109.5</v>
      </c>
      <c r="CT26" s="74">
        <v>94</v>
      </c>
      <c r="CU26" s="74">
        <v>20.75</v>
      </c>
      <c r="CV26" s="74">
        <v>57.5</v>
      </c>
      <c r="CW26" s="74">
        <v>59</v>
      </c>
      <c r="CX26" s="17">
        <v>62.5</v>
      </c>
      <c r="CY26" s="17">
        <v>36</v>
      </c>
      <c r="CZ26" s="17">
        <v>36</v>
      </c>
      <c r="DA26" s="17">
        <v>84</v>
      </c>
      <c r="DB26" s="74">
        <f>SUM(DC26:DN26)</f>
        <v>849.42399999999998</v>
      </c>
      <c r="DC26" s="74">
        <v>70.599999999999994</v>
      </c>
      <c r="DD26" s="74">
        <v>62.5</v>
      </c>
      <c r="DE26" s="74">
        <v>88.3</v>
      </c>
      <c r="DF26" s="74">
        <v>82.5</v>
      </c>
      <c r="DG26" s="74">
        <v>81</v>
      </c>
      <c r="DH26" s="74">
        <v>99.92</v>
      </c>
      <c r="DI26" s="74">
        <v>62.3</v>
      </c>
      <c r="DJ26" s="74">
        <v>58.5</v>
      </c>
      <c r="DK26" s="17">
        <v>71</v>
      </c>
      <c r="DL26" s="17">
        <v>48.804000000000002</v>
      </c>
      <c r="DM26" s="17">
        <v>55</v>
      </c>
      <c r="DN26" s="17">
        <v>69</v>
      </c>
      <c r="DO26" s="74">
        <f>SUM(DP26:EA26)</f>
        <v>417.83489999999995</v>
      </c>
      <c r="DP26" s="74">
        <v>55</v>
      </c>
      <c r="DQ26" s="74">
        <v>51</v>
      </c>
      <c r="DR26" s="74">
        <v>64.121300000000005</v>
      </c>
      <c r="DS26" s="74">
        <v>55.01</v>
      </c>
      <c r="DT26" s="74">
        <v>52.4</v>
      </c>
      <c r="DU26" s="74">
        <v>27.63</v>
      </c>
      <c r="DV26" s="74">
        <v>3.9735999999999998</v>
      </c>
      <c r="DW26" s="74">
        <v>8</v>
      </c>
      <c r="DX26" s="17">
        <v>18</v>
      </c>
      <c r="DY26" s="17">
        <v>25</v>
      </c>
      <c r="DZ26" s="17">
        <v>30.5</v>
      </c>
      <c r="EA26" s="17">
        <v>27.2</v>
      </c>
      <c r="EB26" s="74">
        <f>SUM(EC26:EN26)</f>
        <v>452.90000000000003</v>
      </c>
      <c r="EC26" s="74">
        <v>27.5</v>
      </c>
      <c r="ED26" s="74">
        <v>38.5</v>
      </c>
      <c r="EE26" s="74">
        <v>44</v>
      </c>
      <c r="EF26" s="74">
        <v>36</v>
      </c>
      <c r="EG26" s="74">
        <v>55</v>
      </c>
      <c r="EH26" s="74">
        <v>43.2</v>
      </c>
      <c r="EI26" s="74">
        <v>29</v>
      </c>
      <c r="EJ26" s="74">
        <v>35</v>
      </c>
      <c r="EK26" s="17">
        <v>55</v>
      </c>
      <c r="EL26" s="17">
        <v>18.600000000000001</v>
      </c>
      <c r="EM26" s="17">
        <v>53</v>
      </c>
      <c r="EN26" s="17">
        <v>18.100000000000001</v>
      </c>
    </row>
    <row r="27" spans="1:144" s="131" customFormat="1" ht="12.75" customHeight="1">
      <c r="A27" s="958" t="s">
        <v>3135</v>
      </c>
      <c r="B27" s="74">
        <f>+N27</f>
        <v>139.02950000000001</v>
      </c>
      <c r="C27" s="74">
        <v>3.5329999999999999</v>
      </c>
      <c r="D27" s="74">
        <v>3.5329999999999999</v>
      </c>
      <c r="E27" s="74">
        <v>3.5329999999999999</v>
      </c>
      <c r="F27" s="74">
        <v>6.3973999999999993</v>
      </c>
      <c r="G27" s="74">
        <v>8.0259</v>
      </c>
      <c r="H27" s="74">
        <v>13.093399999999999</v>
      </c>
      <c r="I27" s="74">
        <v>20.754200000000001</v>
      </c>
      <c r="J27" s="74">
        <v>39.359300000000005</v>
      </c>
      <c r="K27" s="17">
        <v>67.5655</v>
      </c>
      <c r="L27" s="17">
        <v>91.225800000000007</v>
      </c>
      <c r="M27" s="17">
        <v>115.4837</v>
      </c>
      <c r="N27" s="17">
        <v>139.02950000000001</v>
      </c>
      <c r="O27" s="74">
        <f>+AA27</f>
        <v>307.09020000000004</v>
      </c>
      <c r="P27" s="74">
        <v>170.52950000000001</v>
      </c>
      <c r="Q27" s="74">
        <v>208.5395</v>
      </c>
      <c r="R27" s="74">
        <v>255.77370000000002</v>
      </c>
      <c r="S27" s="74">
        <v>290.42849999999999</v>
      </c>
      <c r="T27" s="74">
        <v>332.315</v>
      </c>
      <c r="U27" s="74">
        <v>364.05200000000002</v>
      </c>
      <c r="V27" s="74">
        <v>374.72890000000001</v>
      </c>
      <c r="W27" s="74">
        <v>382.64800000000002</v>
      </c>
      <c r="X27" s="17">
        <v>363.0487</v>
      </c>
      <c r="Y27" s="17">
        <v>347.56040000000002</v>
      </c>
      <c r="Z27" s="17">
        <v>321.56549999999999</v>
      </c>
      <c r="AA27" s="17">
        <v>307.09020000000004</v>
      </c>
      <c r="AB27" s="74">
        <f>+AN27</f>
        <v>15.325299999999999</v>
      </c>
      <c r="AC27" s="74">
        <v>277.88549999999998</v>
      </c>
      <c r="AD27" s="74">
        <v>243.37549999999999</v>
      </c>
      <c r="AE27" s="74">
        <v>201.1643</v>
      </c>
      <c r="AF27" s="74">
        <v>167.65210000000002</v>
      </c>
      <c r="AG27" s="74">
        <v>112.6245</v>
      </c>
      <c r="AH27" s="74">
        <v>87.832599999999999</v>
      </c>
      <c r="AI27" s="74">
        <v>68.494900000000001</v>
      </c>
      <c r="AJ27" s="74">
        <v>41.970699999999994</v>
      </c>
      <c r="AK27" s="17">
        <v>31.363799999999998</v>
      </c>
      <c r="AL27" s="17">
        <v>22.658799999999999</v>
      </c>
      <c r="AM27" s="17">
        <v>18.395799999999998</v>
      </c>
      <c r="AN27" s="17">
        <v>15.325299999999999</v>
      </c>
      <c r="AO27" s="74">
        <f>+BA27</f>
        <v>73.018299999999996</v>
      </c>
      <c r="AP27" s="74">
        <v>12.53</v>
      </c>
      <c r="AQ27" s="74">
        <v>9.1618999999999993</v>
      </c>
      <c r="AR27" s="74">
        <v>10.023299999999999</v>
      </c>
      <c r="AS27" s="74">
        <v>11.657500000000001</v>
      </c>
      <c r="AT27" s="74">
        <v>18.739699999999999</v>
      </c>
      <c r="AU27" s="74">
        <v>25.812799999999999</v>
      </c>
      <c r="AV27" s="74">
        <v>42.329900000000002</v>
      </c>
      <c r="AW27" s="74">
        <v>61.747199999999999</v>
      </c>
      <c r="AX27" s="17">
        <v>66.34</v>
      </c>
      <c r="AY27" s="17">
        <v>69.948399999999992</v>
      </c>
      <c r="AZ27" s="17">
        <v>71.438299999999998</v>
      </c>
      <c r="BA27" s="17">
        <v>73.018299999999996</v>
      </c>
      <c r="BB27" s="74">
        <f>+BN27</f>
        <v>85.328999999999994</v>
      </c>
      <c r="BC27" s="74">
        <v>78.658100000000005</v>
      </c>
      <c r="BD27" s="74">
        <v>79.268299999999996</v>
      </c>
      <c r="BE27" s="74">
        <v>75.392399999999995</v>
      </c>
      <c r="BF27" s="74">
        <v>70.964100000000002</v>
      </c>
      <c r="BG27" s="74">
        <v>64.8172</v>
      </c>
      <c r="BH27" s="74">
        <v>60.081000000000003</v>
      </c>
      <c r="BI27" s="74">
        <v>45.063900000000004</v>
      </c>
      <c r="BJ27" s="74">
        <v>27.739799999999999</v>
      </c>
      <c r="BK27" s="17">
        <v>25.0212</v>
      </c>
      <c r="BL27" s="17">
        <v>21.812799999999999</v>
      </c>
      <c r="BM27" s="17">
        <v>30.8659</v>
      </c>
      <c r="BN27" s="17">
        <v>85.328999999999994</v>
      </c>
      <c r="BO27" s="74">
        <f>+CA27</f>
        <v>412.99640000000005</v>
      </c>
      <c r="BP27" s="74">
        <v>140.7423</v>
      </c>
      <c r="BQ27" s="74">
        <v>173.02520000000001</v>
      </c>
      <c r="BR27" s="74">
        <v>218.01920000000001</v>
      </c>
      <c r="BS27" s="74">
        <v>263.40570000000002</v>
      </c>
      <c r="BT27" s="74">
        <v>293.13579999999996</v>
      </c>
      <c r="BU27" s="74">
        <v>328.38779999999997</v>
      </c>
      <c r="BV27" s="74">
        <v>371.12079999999997</v>
      </c>
      <c r="BW27" s="74">
        <v>404.42570000000001</v>
      </c>
      <c r="BX27" s="17">
        <v>429.29919999999998</v>
      </c>
      <c r="BY27" s="17">
        <v>440.72149999999999</v>
      </c>
      <c r="BZ27" s="17">
        <v>446.7312</v>
      </c>
      <c r="CA27" s="17">
        <v>412.99640000000005</v>
      </c>
      <c r="CB27" s="74">
        <f>+CN27</f>
        <v>395.18700000000001</v>
      </c>
      <c r="CC27" s="74">
        <v>374.83499999999998</v>
      </c>
      <c r="CD27" s="74">
        <v>363.51409999999998</v>
      </c>
      <c r="CE27" s="74">
        <v>345.54</v>
      </c>
      <c r="CF27" s="74">
        <v>337.0059</v>
      </c>
      <c r="CG27" s="74">
        <v>340.673</v>
      </c>
      <c r="CH27" s="74">
        <v>344.79250000000002</v>
      </c>
      <c r="CI27" s="74">
        <v>346.07670000000002</v>
      </c>
      <c r="CJ27" s="74">
        <v>345.10559999999998</v>
      </c>
      <c r="CK27" s="17">
        <v>353.63420000000002</v>
      </c>
      <c r="CL27" s="17">
        <v>371.04649999999998</v>
      </c>
      <c r="CM27" s="17">
        <v>375.3451</v>
      </c>
      <c r="CN27" s="17">
        <v>395.18700000000001</v>
      </c>
      <c r="CO27" s="74">
        <f>+DA27</f>
        <v>765.71669999999995</v>
      </c>
      <c r="CP27" s="74">
        <v>447.00529999999998</v>
      </c>
      <c r="CQ27" s="74">
        <v>489.96280000000002</v>
      </c>
      <c r="CR27" s="74">
        <v>533.77949999999998</v>
      </c>
      <c r="CS27" s="74">
        <v>592.42340000000002</v>
      </c>
      <c r="CT27" s="74">
        <v>666.904</v>
      </c>
      <c r="CU27" s="74">
        <v>647.5566</v>
      </c>
      <c r="CV27" s="74">
        <v>663.02330000000006</v>
      </c>
      <c r="CW27" s="74">
        <v>697.47299999999996</v>
      </c>
      <c r="CX27" s="17">
        <v>715.95319999999992</v>
      </c>
      <c r="CY27" s="17">
        <v>724.21190000000001</v>
      </c>
      <c r="CZ27" s="17">
        <v>742.58600000000001</v>
      </c>
      <c r="DA27" s="17">
        <v>765.71669999999995</v>
      </c>
      <c r="DB27" s="74">
        <f>+DN27</f>
        <v>861.30759999999998</v>
      </c>
      <c r="DC27" s="74">
        <v>786.62350000000004</v>
      </c>
      <c r="DD27" s="74">
        <v>779.86369999999999</v>
      </c>
      <c r="DE27" s="74">
        <v>771.13599999999997</v>
      </c>
      <c r="DF27" s="74">
        <v>764.7704</v>
      </c>
      <c r="DG27" s="74">
        <v>747.79150000000004</v>
      </c>
      <c r="DH27" s="74">
        <v>807.38810000000001</v>
      </c>
      <c r="DI27" s="74">
        <v>821.8918000000001</v>
      </c>
      <c r="DJ27" s="74">
        <v>826.81580000000008</v>
      </c>
      <c r="DK27" s="17">
        <v>831.0376</v>
      </c>
      <c r="DL27" s="17">
        <v>846.59430000000009</v>
      </c>
      <c r="DM27" s="17">
        <v>865.4837</v>
      </c>
      <c r="DN27" s="17">
        <v>861.30759999999998</v>
      </c>
      <c r="DO27" s="74">
        <f>+EA27</f>
        <v>425.24099999999999</v>
      </c>
      <c r="DP27" s="74">
        <v>834.63639999999998</v>
      </c>
      <c r="DQ27" s="74">
        <v>823.13639999999998</v>
      </c>
      <c r="DR27" s="74">
        <v>802.19490000000008</v>
      </c>
      <c r="DS27" s="74">
        <v>780.89490000000001</v>
      </c>
      <c r="DT27" s="74">
        <v>742.80489999999998</v>
      </c>
      <c r="DU27" s="74">
        <v>688.67359999999996</v>
      </c>
      <c r="DV27" s="74">
        <v>611.93330000000003</v>
      </c>
      <c r="DW27" s="74">
        <v>561.69899999999996</v>
      </c>
      <c r="DX27" s="17">
        <v>515.70669999999996</v>
      </c>
      <c r="DY27" s="17">
        <v>484.95699999999999</v>
      </c>
      <c r="DZ27" s="17">
        <v>454.37579999999997</v>
      </c>
      <c r="EA27" s="17">
        <v>425.24099999999999</v>
      </c>
      <c r="EB27" s="74">
        <f>+EN27</f>
        <v>461.84399999999999</v>
      </c>
      <c r="EC27" s="74">
        <v>391.2747</v>
      </c>
      <c r="ED27" s="74">
        <v>378.78550000000001</v>
      </c>
      <c r="EE27" s="74">
        <v>363.88659999999999</v>
      </c>
      <c r="EF27" s="74">
        <v>341.89190000000002</v>
      </c>
      <c r="EG27" s="74">
        <v>331.59809999999999</v>
      </c>
      <c r="EH27" s="74">
        <v>349.00870000000003</v>
      </c>
      <c r="EI27" s="74">
        <v>383.27259999999995</v>
      </c>
      <c r="EJ27" s="74">
        <v>402.47140000000002</v>
      </c>
      <c r="EK27" s="17">
        <v>437.28540000000004</v>
      </c>
      <c r="EL27" s="17">
        <v>440.83320000000003</v>
      </c>
      <c r="EM27" s="17">
        <v>458.50130000000001</v>
      </c>
      <c r="EN27" s="17">
        <v>461.84399999999999</v>
      </c>
    </row>
    <row r="28" spans="1:144" s="131" customFormat="1" ht="12.75" customHeight="1">
      <c r="A28" s="958" t="s">
        <v>3136</v>
      </c>
      <c r="B28" s="323">
        <f>AVERAGE(C28:N28)</f>
        <v>48.380125661375665</v>
      </c>
      <c r="C28" s="323" t="s">
        <v>15</v>
      </c>
      <c r="D28" s="323" t="s">
        <v>15</v>
      </c>
      <c r="E28" s="323" t="s">
        <v>15</v>
      </c>
      <c r="F28" s="323">
        <v>73.069999999999993</v>
      </c>
      <c r="G28" s="323">
        <v>68.284999999999997</v>
      </c>
      <c r="H28" s="323">
        <v>51.898571428571429</v>
      </c>
      <c r="I28" s="323">
        <v>35.627083333333331</v>
      </c>
      <c r="J28" s="323">
        <v>35.131904761904764</v>
      </c>
      <c r="K28" s="302">
        <v>49.527500000000003</v>
      </c>
      <c r="L28" s="302">
        <v>42.5</v>
      </c>
      <c r="M28" s="302">
        <v>42.392499999999998</v>
      </c>
      <c r="N28" s="302">
        <v>36.988571428571426</v>
      </c>
      <c r="O28" s="323">
        <f>AVERAGE(P28:AA28)</f>
        <v>52.55871007329813</v>
      </c>
      <c r="P28" s="323">
        <v>27.364935064935064</v>
      </c>
      <c r="Q28" s="323">
        <v>39.56939393939394</v>
      </c>
      <c r="R28" s="323">
        <v>34.777500000000003</v>
      </c>
      <c r="S28" s="323">
        <v>28.608172043010754</v>
      </c>
      <c r="T28" s="323">
        <v>31.124301075268818</v>
      </c>
      <c r="U28" s="323">
        <v>52.528333333333336</v>
      </c>
      <c r="V28" s="323">
        <v>44.804583333333333</v>
      </c>
      <c r="W28" s="323">
        <v>49.966153846153844</v>
      </c>
      <c r="X28" s="302">
        <v>72.180000000000007</v>
      </c>
      <c r="Y28" s="302">
        <v>76.403333333333336</v>
      </c>
      <c r="Z28" s="302">
        <v>92.662266281751798</v>
      </c>
      <c r="AA28" s="302">
        <v>80.71554862906325</v>
      </c>
      <c r="AB28" s="323">
        <f>AVERAGE(AC28:AN28)</f>
        <v>46.536476675337042</v>
      </c>
      <c r="AC28" s="323">
        <v>59.515000000000001</v>
      </c>
      <c r="AD28" s="323">
        <v>55.487499999999997</v>
      </c>
      <c r="AE28" s="323">
        <v>42.684883376685193</v>
      </c>
      <c r="AF28" s="323">
        <v>38.174999999999997</v>
      </c>
      <c r="AG28" s="323">
        <v>36.82</v>
      </c>
      <c r="AH28" s="323" t="s">
        <v>15</v>
      </c>
      <c r="AI28" s="323" t="s">
        <v>15</v>
      </c>
      <c r="AJ28" s="323" t="s">
        <v>15</v>
      </c>
      <c r="AK28" s="323" t="s">
        <v>15</v>
      </c>
      <c r="AL28" s="323" t="s">
        <v>15</v>
      </c>
      <c r="AM28" s="323" t="s">
        <v>15</v>
      </c>
      <c r="AN28" s="323" t="s">
        <v>15</v>
      </c>
      <c r="AO28" s="323">
        <f>AVERAGE(AP28:BA28)</f>
        <v>47.705828394333203</v>
      </c>
      <c r="AP28" s="323" t="s">
        <v>15</v>
      </c>
      <c r="AQ28" s="323">
        <v>75.286533666111907</v>
      </c>
      <c r="AR28" s="323">
        <v>61.923615192186098</v>
      </c>
      <c r="AS28" s="323">
        <v>53.435979219671523</v>
      </c>
      <c r="AT28" s="323">
        <v>46.585252712151039</v>
      </c>
      <c r="AU28" s="323">
        <v>45.065440046106623</v>
      </c>
      <c r="AV28" s="323">
        <v>32.556588684305815</v>
      </c>
      <c r="AW28" s="323">
        <v>39.96899420974465</v>
      </c>
      <c r="AX28" s="302">
        <v>47.889022040887838</v>
      </c>
      <c r="AY28" s="302">
        <v>39.137246268133779</v>
      </c>
      <c r="AZ28" s="302">
        <v>34.690494822634179</v>
      </c>
      <c r="BA28" s="302">
        <v>48.224945475731701</v>
      </c>
      <c r="BB28" s="323">
        <f>AVERAGE(BC28:BN28)</f>
        <v>26.26266468277009</v>
      </c>
      <c r="BC28" s="323">
        <v>50.098140119160298</v>
      </c>
      <c r="BD28" s="323">
        <v>33.45072988792559</v>
      </c>
      <c r="BE28" s="323">
        <v>21.964815593560974</v>
      </c>
      <c r="BF28" s="323">
        <v>22.897747043286092</v>
      </c>
      <c r="BG28" s="323">
        <v>28.226186065396142</v>
      </c>
      <c r="BH28" s="323" t="s">
        <v>15</v>
      </c>
      <c r="BI28" s="323">
        <v>24.782649412571196</v>
      </c>
      <c r="BJ28" s="323">
        <v>24.706119951361231</v>
      </c>
      <c r="BK28" s="302">
        <v>24.638002428527447</v>
      </c>
      <c r="BL28" s="302">
        <v>22.539346704376179</v>
      </c>
      <c r="BM28" s="302">
        <v>18.965358752949331</v>
      </c>
      <c r="BN28" s="302">
        <v>16.620215551356484</v>
      </c>
      <c r="BO28" s="323">
        <f>AVERAGE(BP28:CA28)</f>
        <v>16.796968190559184</v>
      </c>
      <c r="BP28" s="323">
        <v>23.611358364524616</v>
      </c>
      <c r="BQ28" s="323">
        <v>20.130359384658991</v>
      </c>
      <c r="BR28" s="323">
        <v>16.278365904759273</v>
      </c>
      <c r="BS28" s="323">
        <v>17.091185166503404</v>
      </c>
      <c r="BT28" s="323">
        <v>16.280647860896764</v>
      </c>
      <c r="BU28" s="323">
        <v>15.412678732406956</v>
      </c>
      <c r="BV28" s="323">
        <v>15.188567078619883</v>
      </c>
      <c r="BW28" s="323">
        <v>17.836806878746202</v>
      </c>
      <c r="BX28" s="302">
        <v>18.136236348452485</v>
      </c>
      <c r="BY28" s="302">
        <v>14.69392358156057</v>
      </c>
      <c r="BZ28" s="302">
        <v>14.123727731171492</v>
      </c>
      <c r="CA28" s="302">
        <v>12.779761254409571</v>
      </c>
      <c r="CB28" s="323">
        <f>AVERAGE(CC28:CN28)</f>
        <v>11.737921190324386</v>
      </c>
      <c r="CC28" s="323">
        <v>10.780068053041433</v>
      </c>
      <c r="CD28" s="323">
        <v>9.5542170653234617</v>
      </c>
      <c r="CE28" s="323">
        <v>8.2285518758042411</v>
      </c>
      <c r="CF28" s="323">
        <v>8.9309193635985729</v>
      </c>
      <c r="CG28" s="323">
        <v>11.617622863666535</v>
      </c>
      <c r="CH28" s="323">
        <v>12.672872258083787</v>
      </c>
      <c r="CI28" s="323">
        <v>13.776088385435315</v>
      </c>
      <c r="CJ28" s="323">
        <v>15.007678674675287</v>
      </c>
      <c r="CK28" s="302">
        <v>15.709955446727635</v>
      </c>
      <c r="CL28" s="302">
        <v>14.696204163010863</v>
      </c>
      <c r="CM28" s="302">
        <v>10.450650415042849</v>
      </c>
      <c r="CN28" s="302">
        <v>9.4302257194826353</v>
      </c>
      <c r="CO28" s="323">
        <f>AVERAGE(CP28:DA28)</f>
        <v>10.347480797940525</v>
      </c>
      <c r="CP28" s="323">
        <v>9.808473135655861</v>
      </c>
      <c r="CQ28" s="323">
        <v>9.3135527160878908</v>
      </c>
      <c r="CR28" s="323">
        <v>9.1645188624588005</v>
      </c>
      <c r="CS28" s="323">
        <v>10.166719540980205</v>
      </c>
      <c r="CT28" s="323">
        <v>11.134581871093078</v>
      </c>
      <c r="CU28" s="323">
        <v>12.119321216083296</v>
      </c>
      <c r="CV28" s="323">
        <v>12.959466411286803</v>
      </c>
      <c r="CW28" s="323">
        <v>12.696745339674706</v>
      </c>
      <c r="CX28" s="302">
        <v>10.700472349261268</v>
      </c>
      <c r="CY28" s="302">
        <v>9.6426264844569101</v>
      </c>
      <c r="CZ28" s="302">
        <v>8.4392164229010262</v>
      </c>
      <c r="DA28" s="302">
        <v>8.0240752253464702</v>
      </c>
      <c r="DB28" s="323">
        <f>AVERAGE(DC28:DN28)</f>
        <v>6.3031165018711919</v>
      </c>
      <c r="DC28" s="323">
        <v>7.616118870322885</v>
      </c>
      <c r="DD28" s="323">
        <v>6.1464702581839434</v>
      </c>
      <c r="DE28" s="323">
        <v>4.9845244413590937</v>
      </c>
      <c r="DF28" s="323">
        <v>5.1724836031386658</v>
      </c>
      <c r="DG28" s="323">
        <v>5.21784422188788</v>
      </c>
      <c r="DH28" s="323">
        <v>5.6918506357433154</v>
      </c>
      <c r="DI28" s="323">
        <v>6.3477198146641394</v>
      </c>
      <c r="DJ28" s="323">
        <v>6.7404812610139953</v>
      </c>
      <c r="DK28" s="302">
        <v>6.6420013634669806</v>
      </c>
      <c r="DL28" s="302">
        <v>6.9491194303257302</v>
      </c>
      <c r="DM28" s="302">
        <v>7.1089722718751975</v>
      </c>
      <c r="DN28" s="302">
        <v>7.0198118504724727</v>
      </c>
      <c r="DO28" s="323">
        <f>AVERAGE(DP28:EA28)</f>
        <v>6.9659421879133605</v>
      </c>
      <c r="DP28" s="323">
        <v>6.8539391083189818</v>
      </c>
      <c r="DQ28" s="323">
        <v>6.4933180160976134</v>
      </c>
      <c r="DR28" s="323">
        <v>5.5307225325684239</v>
      </c>
      <c r="DS28" s="323">
        <v>5.3151579899913513</v>
      </c>
      <c r="DT28" s="323">
        <v>5.9978346904876316</v>
      </c>
      <c r="DU28" s="323">
        <v>6.4186350063864763</v>
      </c>
      <c r="DV28" s="323">
        <v>7.2743437418043495</v>
      </c>
      <c r="DW28" s="323">
        <v>8.3672186254203389</v>
      </c>
      <c r="DX28" s="302">
        <v>7.5243989501768258</v>
      </c>
      <c r="DY28" s="302">
        <v>7.523842426762509</v>
      </c>
      <c r="DZ28" s="302">
        <v>8.1912357940527389</v>
      </c>
      <c r="EA28" s="302">
        <v>8.1006593728930927</v>
      </c>
      <c r="EB28" s="323">
        <f>AVERAGE(EC28:EN28)</f>
        <v>7.0245889497432321</v>
      </c>
      <c r="EC28" s="323">
        <v>7.606732478621689</v>
      </c>
      <c r="ED28" s="323">
        <v>7.1394522604838304</v>
      </c>
      <c r="EE28" s="323">
        <v>6.2863920298426015</v>
      </c>
      <c r="EF28" s="323">
        <v>5.4794186288869069</v>
      </c>
      <c r="EG28" s="323">
        <v>5.5903046652558013</v>
      </c>
      <c r="EH28" s="323">
        <v>5.6123741145182784</v>
      </c>
      <c r="EI28" s="323">
        <v>5.8611703752498752</v>
      </c>
      <c r="EJ28" s="323">
        <v>6.4451185679311651</v>
      </c>
      <c r="EK28" s="302">
        <v>7.3448940512671053</v>
      </c>
      <c r="EL28" s="302">
        <v>9.010392918895807</v>
      </c>
      <c r="EM28" s="302">
        <v>8.9096448323717663</v>
      </c>
      <c r="EN28" s="302">
        <v>9.009172473593944</v>
      </c>
    </row>
    <row r="29" spans="1:144" s="131" customFormat="1" ht="12.75" customHeight="1">
      <c r="A29" s="957" t="s">
        <v>3140</v>
      </c>
      <c r="B29" s="74"/>
      <c r="C29" s="74"/>
      <c r="D29" s="74"/>
      <c r="E29" s="74"/>
      <c r="F29" s="74"/>
      <c r="G29" s="74"/>
      <c r="H29" s="74"/>
      <c r="I29" s="74"/>
      <c r="J29" s="74"/>
      <c r="K29" s="17"/>
      <c r="L29" s="17"/>
      <c r="M29" s="17"/>
      <c r="N29" s="17"/>
      <c r="O29" s="74"/>
      <c r="P29" s="74"/>
      <c r="Q29" s="74"/>
      <c r="R29" s="74"/>
      <c r="S29" s="74"/>
      <c r="T29" s="74"/>
      <c r="U29" s="74"/>
      <c r="V29" s="74"/>
      <c r="W29" s="74"/>
      <c r="X29" s="17"/>
      <c r="Y29" s="17"/>
      <c r="Z29" s="17"/>
      <c r="AA29" s="17"/>
      <c r="AB29" s="74"/>
      <c r="AC29" s="74"/>
      <c r="AD29" s="74"/>
      <c r="AE29" s="74"/>
      <c r="AF29" s="74"/>
      <c r="AG29" s="74"/>
      <c r="AH29" s="74"/>
      <c r="AI29" s="74"/>
      <c r="AJ29" s="74"/>
      <c r="AK29" s="17"/>
      <c r="AL29" s="17"/>
      <c r="AM29" s="17"/>
      <c r="AN29" s="17"/>
      <c r="AO29" s="74"/>
      <c r="AP29" s="74"/>
      <c r="AQ29" s="74"/>
      <c r="AR29" s="74"/>
      <c r="AS29" s="74"/>
      <c r="AT29" s="74"/>
      <c r="AU29" s="74"/>
      <c r="AV29" s="74"/>
      <c r="AW29" s="74"/>
      <c r="AX29" s="17"/>
      <c r="AY29" s="17"/>
      <c r="AZ29" s="17"/>
      <c r="BA29" s="17"/>
      <c r="BB29" s="74"/>
      <c r="BC29" s="74"/>
      <c r="BD29" s="74"/>
      <c r="BE29" s="74"/>
      <c r="BF29" s="74"/>
      <c r="BG29" s="74"/>
      <c r="BH29" s="74"/>
      <c r="BI29" s="74"/>
      <c r="BJ29" s="74"/>
      <c r="BK29" s="17"/>
      <c r="BL29" s="17"/>
      <c r="BM29" s="17"/>
      <c r="BN29" s="17"/>
      <c r="BO29" s="74"/>
      <c r="BP29" s="74"/>
      <c r="BQ29" s="74"/>
      <c r="BR29" s="74"/>
      <c r="BS29" s="74"/>
      <c r="BT29" s="74"/>
      <c r="BU29" s="74"/>
      <c r="BV29" s="74"/>
      <c r="BW29" s="74"/>
      <c r="BX29" s="17"/>
      <c r="BY29" s="17"/>
      <c r="BZ29" s="17"/>
      <c r="CA29" s="17"/>
      <c r="CB29" s="74"/>
      <c r="CC29" s="74"/>
      <c r="CD29" s="74"/>
      <c r="CE29" s="74"/>
      <c r="CF29" s="74"/>
      <c r="CG29" s="74"/>
      <c r="CH29" s="74"/>
      <c r="CI29" s="74"/>
      <c r="CJ29" s="74"/>
      <c r="CK29" s="17"/>
      <c r="CL29" s="17"/>
      <c r="CM29" s="17"/>
      <c r="CN29" s="17"/>
      <c r="CO29" s="74"/>
      <c r="CP29" s="74"/>
      <c r="CQ29" s="74"/>
      <c r="CR29" s="74"/>
      <c r="CS29" s="74"/>
      <c r="CT29" s="74"/>
      <c r="CU29" s="74"/>
      <c r="CV29" s="74"/>
      <c r="CW29" s="74"/>
      <c r="CX29" s="17"/>
      <c r="CY29" s="17"/>
      <c r="CZ29" s="17"/>
      <c r="DA29" s="17"/>
      <c r="DB29" s="74"/>
      <c r="DC29" s="74"/>
      <c r="DD29" s="74"/>
      <c r="DE29" s="74"/>
      <c r="DF29" s="74"/>
      <c r="DG29" s="74"/>
      <c r="DH29" s="74"/>
      <c r="DI29" s="74"/>
      <c r="DJ29" s="74"/>
      <c r="DK29" s="17"/>
      <c r="DL29" s="17"/>
      <c r="DM29" s="17"/>
      <c r="DN29" s="17"/>
      <c r="DO29" s="74"/>
      <c r="DP29" s="74"/>
      <c r="DQ29" s="74"/>
      <c r="DR29" s="74"/>
      <c r="DS29" s="74"/>
      <c r="DT29" s="74"/>
      <c r="DU29" s="74"/>
      <c r="DV29" s="74"/>
      <c r="DW29" s="74"/>
      <c r="DX29" s="17"/>
      <c r="DY29" s="17"/>
      <c r="DZ29" s="17"/>
      <c r="EA29" s="17"/>
      <c r="EB29" s="74"/>
      <c r="EC29" s="74"/>
      <c r="ED29" s="74"/>
      <c r="EE29" s="74"/>
      <c r="EF29" s="74"/>
      <c r="EG29" s="74"/>
      <c r="EH29" s="74"/>
      <c r="EI29" s="74"/>
      <c r="EJ29" s="74"/>
      <c r="EK29" s="17"/>
      <c r="EL29" s="17"/>
      <c r="EM29" s="17"/>
      <c r="EN29" s="17"/>
    </row>
    <row r="30" spans="1:144" s="131" customFormat="1" ht="12.75" customHeight="1">
      <c r="A30" s="958" t="s">
        <v>3123</v>
      </c>
      <c r="B30" s="74" t="str">
        <f>+N30</f>
        <v>-</v>
      </c>
      <c r="C30" s="74" t="s">
        <v>15</v>
      </c>
      <c r="D30" s="74" t="s">
        <v>15</v>
      </c>
      <c r="E30" s="74" t="s">
        <v>15</v>
      </c>
      <c r="F30" s="74" t="s">
        <v>15</v>
      </c>
      <c r="G30" s="74" t="s">
        <v>15</v>
      </c>
      <c r="H30" s="74" t="s">
        <v>15</v>
      </c>
      <c r="I30" s="74" t="s">
        <v>15</v>
      </c>
      <c r="J30" s="74" t="s">
        <v>15</v>
      </c>
      <c r="K30" s="74" t="s">
        <v>15</v>
      </c>
      <c r="L30" s="74" t="s">
        <v>15</v>
      </c>
      <c r="M30" s="74" t="s">
        <v>15</v>
      </c>
      <c r="N30" s="74" t="s">
        <v>15</v>
      </c>
      <c r="O30" s="74" t="s">
        <v>15</v>
      </c>
      <c r="P30" s="74" t="s">
        <v>15</v>
      </c>
      <c r="Q30" s="74" t="s">
        <v>15</v>
      </c>
      <c r="R30" s="74" t="s">
        <v>15</v>
      </c>
      <c r="S30" s="74" t="s">
        <v>15</v>
      </c>
      <c r="T30" s="74" t="s">
        <v>15</v>
      </c>
      <c r="U30" s="74" t="s">
        <v>15</v>
      </c>
      <c r="V30" s="74" t="s">
        <v>15</v>
      </c>
      <c r="W30" s="74" t="s">
        <v>15</v>
      </c>
      <c r="X30" s="74" t="s">
        <v>15</v>
      </c>
      <c r="Y30" s="74" t="s">
        <v>15</v>
      </c>
      <c r="Z30" s="74" t="s">
        <v>15</v>
      </c>
      <c r="AA30" s="74" t="s">
        <v>15</v>
      </c>
      <c r="AB30" s="74" t="s">
        <v>15</v>
      </c>
      <c r="AC30" s="74" t="s">
        <v>15</v>
      </c>
      <c r="AD30" s="74" t="s">
        <v>15</v>
      </c>
      <c r="AE30" s="74" t="s">
        <v>15</v>
      </c>
      <c r="AF30" s="74" t="s">
        <v>15</v>
      </c>
      <c r="AG30" s="74" t="s">
        <v>15</v>
      </c>
      <c r="AH30" s="74" t="s">
        <v>15</v>
      </c>
      <c r="AI30" s="74" t="s">
        <v>15</v>
      </c>
      <c r="AJ30" s="74" t="s">
        <v>15</v>
      </c>
      <c r="AK30" s="74" t="s">
        <v>15</v>
      </c>
      <c r="AL30" s="74" t="s">
        <v>15</v>
      </c>
      <c r="AM30" s="74" t="s">
        <v>15</v>
      </c>
      <c r="AN30" s="74" t="s">
        <v>15</v>
      </c>
      <c r="AO30" s="74" t="s">
        <v>15</v>
      </c>
      <c r="AP30" s="74" t="s">
        <v>15</v>
      </c>
      <c r="AQ30" s="74" t="s">
        <v>15</v>
      </c>
      <c r="AR30" s="74" t="s">
        <v>15</v>
      </c>
      <c r="AS30" s="74" t="s">
        <v>15</v>
      </c>
      <c r="AT30" s="74" t="s">
        <v>15</v>
      </c>
      <c r="AU30" s="74" t="s">
        <v>15</v>
      </c>
      <c r="AV30" s="74" t="s">
        <v>15</v>
      </c>
      <c r="AW30" s="74" t="s">
        <v>15</v>
      </c>
      <c r="AX30" s="74" t="s">
        <v>15</v>
      </c>
      <c r="AY30" s="74" t="s">
        <v>15</v>
      </c>
      <c r="AZ30" s="74" t="s">
        <v>15</v>
      </c>
      <c r="BA30" s="74" t="s">
        <v>15</v>
      </c>
      <c r="BB30" s="74" t="s">
        <v>15</v>
      </c>
      <c r="BC30" s="74" t="s">
        <v>15</v>
      </c>
      <c r="BD30" s="74" t="s">
        <v>15</v>
      </c>
      <c r="BE30" s="74" t="s">
        <v>15</v>
      </c>
      <c r="BF30" s="74" t="s">
        <v>15</v>
      </c>
      <c r="BG30" s="74" t="s">
        <v>15</v>
      </c>
      <c r="BH30" s="74" t="s">
        <v>15</v>
      </c>
      <c r="BI30" s="74" t="s">
        <v>15</v>
      </c>
      <c r="BJ30" s="74" t="s">
        <v>15</v>
      </c>
      <c r="BK30" s="74" t="s">
        <v>15</v>
      </c>
      <c r="BL30" s="74" t="s">
        <v>15</v>
      </c>
      <c r="BM30" s="74" t="s">
        <v>15</v>
      </c>
      <c r="BN30" s="74" t="s">
        <v>15</v>
      </c>
      <c r="BO30" s="74" t="s">
        <v>15</v>
      </c>
      <c r="BP30" s="74" t="s">
        <v>15</v>
      </c>
      <c r="BQ30" s="74" t="s">
        <v>15</v>
      </c>
      <c r="BR30" s="74" t="s">
        <v>15</v>
      </c>
      <c r="BS30" s="74" t="s">
        <v>15</v>
      </c>
      <c r="BT30" s="74" t="s">
        <v>15</v>
      </c>
      <c r="BU30" s="74" t="s">
        <v>15</v>
      </c>
      <c r="BV30" s="74" t="s">
        <v>15</v>
      </c>
      <c r="BW30" s="74" t="s">
        <v>15</v>
      </c>
      <c r="BX30" s="74" t="s">
        <v>15</v>
      </c>
      <c r="BY30" s="74" t="s">
        <v>15</v>
      </c>
      <c r="BZ30" s="74" t="s">
        <v>15</v>
      </c>
      <c r="CA30" s="74" t="s">
        <v>15</v>
      </c>
      <c r="CB30" s="74" t="s">
        <v>15</v>
      </c>
      <c r="CC30" s="74" t="s">
        <v>15</v>
      </c>
      <c r="CD30" s="74" t="s">
        <v>15</v>
      </c>
      <c r="CE30" s="74" t="s">
        <v>15</v>
      </c>
      <c r="CF30" s="74" t="s">
        <v>15</v>
      </c>
      <c r="CG30" s="74" t="s">
        <v>15</v>
      </c>
      <c r="CH30" s="74" t="s">
        <v>15</v>
      </c>
      <c r="CI30" s="74" t="s">
        <v>15</v>
      </c>
      <c r="CJ30" s="74" t="s">
        <v>15</v>
      </c>
      <c r="CK30" s="74" t="s">
        <v>15</v>
      </c>
      <c r="CL30" s="74" t="s">
        <v>15</v>
      </c>
      <c r="CM30" s="74" t="s">
        <v>15</v>
      </c>
      <c r="CN30" s="74" t="s">
        <v>15</v>
      </c>
      <c r="CO30" s="74" t="s">
        <v>15</v>
      </c>
      <c r="CP30" s="74" t="s">
        <v>15</v>
      </c>
      <c r="CQ30" s="74" t="s">
        <v>15</v>
      </c>
      <c r="CR30" s="74" t="s">
        <v>15</v>
      </c>
      <c r="CS30" s="74" t="s">
        <v>15</v>
      </c>
      <c r="CT30" s="74" t="s">
        <v>15</v>
      </c>
      <c r="CU30" s="74" t="s">
        <v>15</v>
      </c>
      <c r="CV30" s="74" t="s">
        <v>15</v>
      </c>
      <c r="CW30" s="74" t="s">
        <v>15</v>
      </c>
      <c r="CX30" s="74" t="s">
        <v>15</v>
      </c>
      <c r="CY30" s="74" t="s">
        <v>15</v>
      </c>
      <c r="CZ30" s="74" t="s">
        <v>15</v>
      </c>
      <c r="DA30" s="74" t="s">
        <v>15</v>
      </c>
      <c r="DB30" s="74">
        <f>SUM(DC30:DN30)</f>
        <v>250.9665</v>
      </c>
      <c r="DC30" s="74" t="s">
        <v>15</v>
      </c>
      <c r="DD30" s="74" t="s">
        <v>15</v>
      </c>
      <c r="DE30" s="74" t="s">
        <v>15</v>
      </c>
      <c r="DF30" s="74" t="s">
        <v>15</v>
      </c>
      <c r="DG30" s="74" t="s">
        <v>15</v>
      </c>
      <c r="DH30" s="74" t="s">
        <v>15</v>
      </c>
      <c r="DI30" s="74">
        <v>24.43</v>
      </c>
      <c r="DJ30" s="74">
        <v>39.950000000000003</v>
      </c>
      <c r="DK30" s="17">
        <v>48.984499999999997</v>
      </c>
      <c r="DL30" s="17">
        <v>50.77</v>
      </c>
      <c r="DM30" s="74">
        <v>43.671999999999997</v>
      </c>
      <c r="DN30" s="74">
        <v>43.16</v>
      </c>
      <c r="DO30" s="74">
        <f>SUM(DP30:EA30)</f>
        <v>793.43599999999992</v>
      </c>
      <c r="DP30" s="74">
        <v>67.52</v>
      </c>
      <c r="DQ30" s="74">
        <v>56.19</v>
      </c>
      <c r="DR30" s="74">
        <v>45.97</v>
      </c>
      <c r="DS30" s="74">
        <v>36.22</v>
      </c>
      <c r="DT30" s="74">
        <v>30.792000000000002</v>
      </c>
      <c r="DU30" s="74">
        <v>83.054000000000002</v>
      </c>
      <c r="DV30" s="74">
        <v>89.32</v>
      </c>
      <c r="DW30" s="74">
        <v>99.3</v>
      </c>
      <c r="DX30" s="17">
        <v>75.489999999999995</v>
      </c>
      <c r="DY30" s="17">
        <v>42.13</v>
      </c>
      <c r="DZ30" s="74">
        <v>68.39</v>
      </c>
      <c r="EA30" s="74">
        <v>99.06</v>
      </c>
      <c r="EB30" s="74">
        <f>SUM(EC30:EN30)</f>
        <v>786.32999999999993</v>
      </c>
      <c r="EC30" s="74">
        <v>67.95</v>
      </c>
      <c r="ED30" s="74">
        <v>121.07</v>
      </c>
      <c r="EE30" s="74">
        <v>113.77500000000001</v>
      </c>
      <c r="EF30" s="74">
        <v>61.78</v>
      </c>
      <c r="EG30" s="74">
        <v>87.114999999999995</v>
      </c>
      <c r="EH30" s="74">
        <v>76.91</v>
      </c>
      <c r="EI30" s="74">
        <v>35.51</v>
      </c>
      <c r="EJ30" s="74">
        <v>44.61</v>
      </c>
      <c r="EK30" s="17">
        <v>67.73</v>
      </c>
      <c r="EL30" s="17">
        <v>45.51</v>
      </c>
      <c r="EM30" s="74">
        <v>37.97</v>
      </c>
      <c r="EN30" s="74">
        <v>26.4</v>
      </c>
    </row>
    <row r="31" spans="1:144" s="131" customFormat="1" ht="12.75" customHeight="1">
      <c r="A31" s="958" t="s">
        <v>3124</v>
      </c>
      <c r="B31" s="74" t="str">
        <f>+N31</f>
        <v>-</v>
      </c>
      <c r="C31" s="74" t="s">
        <v>15</v>
      </c>
      <c r="D31" s="74" t="s">
        <v>15</v>
      </c>
      <c r="E31" s="74" t="s">
        <v>15</v>
      </c>
      <c r="F31" s="74" t="s">
        <v>15</v>
      </c>
      <c r="G31" s="74" t="s">
        <v>15</v>
      </c>
      <c r="H31" s="74" t="s">
        <v>15</v>
      </c>
      <c r="I31" s="74" t="s">
        <v>15</v>
      </c>
      <c r="J31" s="74" t="s">
        <v>15</v>
      </c>
      <c r="K31" s="74" t="s">
        <v>15</v>
      </c>
      <c r="L31" s="74" t="s">
        <v>15</v>
      </c>
      <c r="M31" s="74" t="s">
        <v>15</v>
      </c>
      <c r="N31" s="74" t="s">
        <v>15</v>
      </c>
      <c r="O31" s="74" t="s">
        <v>15</v>
      </c>
      <c r="P31" s="74" t="s">
        <v>15</v>
      </c>
      <c r="Q31" s="74" t="s">
        <v>15</v>
      </c>
      <c r="R31" s="74" t="s">
        <v>15</v>
      </c>
      <c r="S31" s="74" t="s">
        <v>15</v>
      </c>
      <c r="T31" s="74" t="s">
        <v>15</v>
      </c>
      <c r="U31" s="74" t="s">
        <v>15</v>
      </c>
      <c r="V31" s="74" t="s">
        <v>15</v>
      </c>
      <c r="W31" s="74" t="s">
        <v>15</v>
      </c>
      <c r="X31" s="74" t="s">
        <v>15</v>
      </c>
      <c r="Y31" s="74" t="s">
        <v>15</v>
      </c>
      <c r="Z31" s="74" t="s">
        <v>15</v>
      </c>
      <c r="AA31" s="74" t="s">
        <v>15</v>
      </c>
      <c r="AB31" s="74" t="s">
        <v>15</v>
      </c>
      <c r="AC31" s="74" t="s">
        <v>15</v>
      </c>
      <c r="AD31" s="74" t="s">
        <v>15</v>
      </c>
      <c r="AE31" s="74" t="s">
        <v>15</v>
      </c>
      <c r="AF31" s="74" t="s">
        <v>15</v>
      </c>
      <c r="AG31" s="74" t="s">
        <v>15</v>
      </c>
      <c r="AH31" s="74" t="s">
        <v>15</v>
      </c>
      <c r="AI31" s="74" t="s">
        <v>15</v>
      </c>
      <c r="AJ31" s="74" t="s">
        <v>15</v>
      </c>
      <c r="AK31" s="74" t="s">
        <v>15</v>
      </c>
      <c r="AL31" s="74" t="s">
        <v>15</v>
      </c>
      <c r="AM31" s="74" t="s">
        <v>15</v>
      </c>
      <c r="AN31" s="74" t="s">
        <v>15</v>
      </c>
      <c r="AO31" s="74" t="s">
        <v>15</v>
      </c>
      <c r="AP31" s="74" t="s">
        <v>15</v>
      </c>
      <c r="AQ31" s="74" t="s">
        <v>15</v>
      </c>
      <c r="AR31" s="74" t="s">
        <v>15</v>
      </c>
      <c r="AS31" s="74" t="s">
        <v>15</v>
      </c>
      <c r="AT31" s="74" t="s">
        <v>15</v>
      </c>
      <c r="AU31" s="74" t="s">
        <v>15</v>
      </c>
      <c r="AV31" s="74" t="s">
        <v>15</v>
      </c>
      <c r="AW31" s="74" t="s">
        <v>15</v>
      </c>
      <c r="AX31" s="74" t="s">
        <v>15</v>
      </c>
      <c r="AY31" s="74" t="s">
        <v>15</v>
      </c>
      <c r="AZ31" s="74" t="s">
        <v>15</v>
      </c>
      <c r="BA31" s="74" t="s">
        <v>15</v>
      </c>
      <c r="BB31" s="74" t="s">
        <v>15</v>
      </c>
      <c r="BC31" s="74" t="s">
        <v>15</v>
      </c>
      <c r="BD31" s="74" t="s">
        <v>15</v>
      </c>
      <c r="BE31" s="74" t="s">
        <v>15</v>
      </c>
      <c r="BF31" s="74" t="s">
        <v>15</v>
      </c>
      <c r="BG31" s="74" t="s">
        <v>15</v>
      </c>
      <c r="BH31" s="74" t="s">
        <v>15</v>
      </c>
      <c r="BI31" s="74" t="s">
        <v>15</v>
      </c>
      <c r="BJ31" s="74" t="s">
        <v>15</v>
      </c>
      <c r="BK31" s="74" t="s">
        <v>15</v>
      </c>
      <c r="BL31" s="74" t="s">
        <v>15</v>
      </c>
      <c r="BM31" s="74" t="s">
        <v>15</v>
      </c>
      <c r="BN31" s="74" t="s">
        <v>15</v>
      </c>
      <c r="BO31" s="74" t="s">
        <v>15</v>
      </c>
      <c r="BP31" s="74" t="s">
        <v>15</v>
      </c>
      <c r="BQ31" s="74" t="s">
        <v>15</v>
      </c>
      <c r="BR31" s="74" t="s">
        <v>15</v>
      </c>
      <c r="BS31" s="74" t="s">
        <v>15</v>
      </c>
      <c r="BT31" s="74" t="s">
        <v>15</v>
      </c>
      <c r="BU31" s="74" t="s">
        <v>15</v>
      </c>
      <c r="BV31" s="74" t="s">
        <v>15</v>
      </c>
      <c r="BW31" s="74" t="s">
        <v>15</v>
      </c>
      <c r="BX31" s="74" t="s">
        <v>15</v>
      </c>
      <c r="BY31" s="74" t="s">
        <v>15</v>
      </c>
      <c r="BZ31" s="74" t="s">
        <v>15</v>
      </c>
      <c r="CA31" s="74" t="s">
        <v>15</v>
      </c>
      <c r="CB31" s="74" t="s">
        <v>15</v>
      </c>
      <c r="CC31" s="74" t="s">
        <v>15</v>
      </c>
      <c r="CD31" s="74" t="s">
        <v>15</v>
      </c>
      <c r="CE31" s="74" t="s">
        <v>15</v>
      </c>
      <c r="CF31" s="74" t="s">
        <v>15</v>
      </c>
      <c r="CG31" s="74" t="s">
        <v>15</v>
      </c>
      <c r="CH31" s="74" t="s">
        <v>15</v>
      </c>
      <c r="CI31" s="74" t="s">
        <v>15</v>
      </c>
      <c r="CJ31" s="74" t="s">
        <v>15</v>
      </c>
      <c r="CK31" s="74" t="s">
        <v>15</v>
      </c>
      <c r="CL31" s="74" t="s">
        <v>15</v>
      </c>
      <c r="CM31" s="74" t="s">
        <v>15</v>
      </c>
      <c r="CN31" s="74" t="s">
        <v>15</v>
      </c>
      <c r="CO31" s="74" t="s">
        <v>15</v>
      </c>
      <c r="CP31" s="74" t="s">
        <v>15</v>
      </c>
      <c r="CQ31" s="74" t="s">
        <v>15</v>
      </c>
      <c r="CR31" s="74" t="s">
        <v>15</v>
      </c>
      <c r="CS31" s="74" t="s">
        <v>15</v>
      </c>
      <c r="CT31" s="74" t="s">
        <v>15</v>
      </c>
      <c r="CU31" s="74" t="s">
        <v>15</v>
      </c>
      <c r="CV31" s="74" t="s">
        <v>15</v>
      </c>
      <c r="CW31" s="74" t="s">
        <v>15</v>
      </c>
      <c r="CX31" s="74" t="s">
        <v>15</v>
      </c>
      <c r="CY31" s="74" t="s">
        <v>15</v>
      </c>
      <c r="CZ31" s="74" t="s">
        <v>15</v>
      </c>
      <c r="DA31" s="74" t="s">
        <v>15</v>
      </c>
      <c r="DB31" s="74">
        <f>SUM(DC31:DN31)</f>
        <v>99</v>
      </c>
      <c r="DC31" s="74" t="s">
        <v>15</v>
      </c>
      <c r="DD31" s="74" t="s">
        <v>15</v>
      </c>
      <c r="DE31" s="74" t="s">
        <v>15</v>
      </c>
      <c r="DF31" s="74" t="s">
        <v>15</v>
      </c>
      <c r="DG31" s="74" t="s">
        <v>15</v>
      </c>
      <c r="DH31" s="74" t="s">
        <v>15</v>
      </c>
      <c r="DI31" s="74">
        <v>2</v>
      </c>
      <c r="DJ31" s="74">
        <v>17</v>
      </c>
      <c r="DK31" s="17">
        <v>15.5</v>
      </c>
      <c r="DL31" s="17">
        <v>19</v>
      </c>
      <c r="DM31" s="74">
        <v>20</v>
      </c>
      <c r="DN31" s="74">
        <v>25.5</v>
      </c>
      <c r="DO31" s="74">
        <f>SUM(DP31:EA31)</f>
        <v>364.16640000000001</v>
      </c>
      <c r="DP31" s="74">
        <v>22</v>
      </c>
      <c r="DQ31" s="74">
        <v>22</v>
      </c>
      <c r="DR31" s="74">
        <v>22.5</v>
      </c>
      <c r="DS31" s="74">
        <v>24.76</v>
      </c>
      <c r="DT31" s="74">
        <v>19</v>
      </c>
      <c r="DU31" s="74">
        <v>40.28</v>
      </c>
      <c r="DV31" s="74">
        <v>37.3264</v>
      </c>
      <c r="DW31" s="74">
        <v>34</v>
      </c>
      <c r="DX31" s="17">
        <v>41.3</v>
      </c>
      <c r="DY31" s="17">
        <v>32</v>
      </c>
      <c r="DZ31" s="74">
        <v>40</v>
      </c>
      <c r="EA31" s="74">
        <v>29</v>
      </c>
      <c r="EB31" s="74">
        <f>SUM(EC31:EN31)</f>
        <v>305</v>
      </c>
      <c r="EC31" s="74">
        <v>21</v>
      </c>
      <c r="ED31" s="74">
        <v>28</v>
      </c>
      <c r="EE31" s="74">
        <v>34.5</v>
      </c>
      <c r="EF31" s="74">
        <v>28</v>
      </c>
      <c r="EG31" s="74">
        <v>35</v>
      </c>
      <c r="EH31" s="74">
        <v>28</v>
      </c>
      <c r="EI31" s="74">
        <v>20</v>
      </c>
      <c r="EJ31" s="74">
        <v>22.5</v>
      </c>
      <c r="EK31" s="17">
        <v>31</v>
      </c>
      <c r="EL31" s="17">
        <v>17</v>
      </c>
      <c r="EM31" s="74">
        <v>24</v>
      </c>
      <c r="EN31" s="74">
        <v>16</v>
      </c>
    </row>
    <row r="32" spans="1:144" s="131" customFormat="1" ht="12.75" customHeight="1">
      <c r="A32" s="958" t="s">
        <v>3135</v>
      </c>
      <c r="B32" s="74" t="str">
        <f>+N32</f>
        <v>-</v>
      </c>
      <c r="C32" s="74" t="s">
        <v>15</v>
      </c>
      <c r="D32" s="74" t="s">
        <v>15</v>
      </c>
      <c r="E32" s="74" t="s">
        <v>15</v>
      </c>
      <c r="F32" s="74" t="s">
        <v>15</v>
      </c>
      <c r="G32" s="74" t="s">
        <v>15</v>
      </c>
      <c r="H32" s="74" t="s">
        <v>15</v>
      </c>
      <c r="I32" s="74" t="s">
        <v>15</v>
      </c>
      <c r="J32" s="74" t="s">
        <v>15</v>
      </c>
      <c r="K32" s="74" t="s">
        <v>15</v>
      </c>
      <c r="L32" s="74" t="s">
        <v>15</v>
      </c>
      <c r="M32" s="74" t="s">
        <v>15</v>
      </c>
      <c r="N32" s="74" t="s">
        <v>15</v>
      </c>
      <c r="O32" s="74" t="s">
        <v>15</v>
      </c>
      <c r="P32" s="74" t="s">
        <v>15</v>
      </c>
      <c r="Q32" s="74" t="s">
        <v>15</v>
      </c>
      <c r="R32" s="74" t="s">
        <v>15</v>
      </c>
      <c r="S32" s="74" t="s">
        <v>15</v>
      </c>
      <c r="T32" s="74" t="s">
        <v>15</v>
      </c>
      <c r="U32" s="74" t="s">
        <v>15</v>
      </c>
      <c r="V32" s="74" t="s">
        <v>15</v>
      </c>
      <c r="W32" s="74" t="s">
        <v>15</v>
      </c>
      <c r="X32" s="74" t="s">
        <v>15</v>
      </c>
      <c r="Y32" s="74" t="s">
        <v>15</v>
      </c>
      <c r="Z32" s="74" t="s">
        <v>15</v>
      </c>
      <c r="AA32" s="74" t="s">
        <v>15</v>
      </c>
      <c r="AB32" s="74" t="s">
        <v>15</v>
      </c>
      <c r="AC32" s="74" t="s">
        <v>15</v>
      </c>
      <c r="AD32" s="74" t="s">
        <v>15</v>
      </c>
      <c r="AE32" s="74" t="s">
        <v>15</v>
      </c>
      <c r="AF32" s="74" t="s">
        <v>15</v>
      </c>
      <c r="AG32" s="74" t="s">
        <v>15</v>
      </c>
      <c r="AH32" s="74" t="s">
        <v>15</v>
      </c>
      <c r="AI32" s="74" t="s">
        <v>15</v>
      </c>
      <c r="AJ32" s="74" t="s">
        <v>15</v>
      </c>
      <c r="AK32" s="74" t="s">
        <v>15</v>
      </c>
      <c r="AL32" s="74" t="s">
        <v>15</v>
      </c>
      <c r="AM32" s="74" t="s">
        <v>15</v>
      </c>
      <c r="AN32" s="74" t="s">
        <v>15</v>
      </c>
      <c r="AO32" s="74" t="s">
        <v>15</v>
      </c>
      <c r="AP32" s="74" t="s">
        <v>15</v>
      </c>
      <c r="AQ32" s="74" t="s">
        <v>15</v>
      </c>
      <c r="AR32" s="74" t="s">
        <v>15</v>
      </c>
      <c r="AS32" s="74" t="s">
        <v>15</v>
      </c>
      <c r="AT32" s="74" t="s">
        <v>15</v>
      </c>
      <c r="AU32" s="74" t="s">
        <v>15</v>
      </c>
      <c r="AV32" s="74" t="s">
        <v>15</v>
      </c>
      <c r="AW32" s="74" t="s">
        <v>15</v>
      </c>
      <c r="AX32" s="74" t="s">
        <v>15</v>
      </c>
      <c r="AY32" s="74" t="s">
        <v>15</v>
      </c>
      <c r="AZ32" s="74" t="s">
        <v>15</v>
      </c>
      <c r="BA32" s="74" t="s">
        <v>15</v>
      </c>
      <c r="BB32" s="74" t="s">
        <v>15</v>
      </c>
      <c r="BC32" s="74" t="s">
        <v>15</v>
      </c>
      <c r="BD32" s="74" t="s">
        <v>15</v>
      </c>
      <c r="BE32" s="74" t="s">
        <v>15</v>
      </c>
      <c r="BF32" s="74" t="s">
        <v>15</v>
      </c>
      <c r="BG32" s="74" t="s">
        <v>15</v>
      </c>
      <c r="BH32" s="74" t="s">
        <v>15</v>
      </c>
      <c r="BI32" s="74" t="s">
        <v>15</v>
      </c>
      <c r="BJ32" s="74" t="s">
        <v>15</v>
      </c>
      <c r="BK32" s="74" t="s">
        <v>15</v>
      </c>
      <c r="BL32" s="74" t="s">
        <v>15</v>
      </c>
      <c r="BM32" s="74" t="s">
        <v>15</v>
      </c>
      <c r="BN32" s="74" t="s">
        <v>15</v>
      </c>
      <c r="BO32" s="74" t="s">
        <v>15</v>
      </c>
      <c r="BP32" s="74" t="s">
        <v>15</v>
      </c>
      <c r="BQ32" s="74" t="s">
        <v>15</v>
      </c>
      <c r="BR32" s="74" t="s">
        <v>15</v>
      </c>
      <c r="BS32" s="74" t="s">
        <v>15</v>
      </c>
      <c r="BT32" s="74" t="s">
        <v>15</v>
      </c>
      <c r="BU32" s="74" t="s">
        <v>15</v>
      </c>
      <c r="BV32" s="74" t="s">
        <v>15</v>
      </c>
      <c r="BW32" s="74" t="s">
        <v>15</v>
      </c>
      <c r="BX32" s="74" t="s">
        <v>15</v>
      </c>
      <c r="BY32" s="74" t="s">
        <v>15</v>
      </c>
      <c r="BZ32" s="74" t="s">
        <v>15</v>
      </c>
      <c r="CA32" s="74" t="s">
        <v>15</v>
      </c>
      <c r="CB32" s="74" t="s">
        <v>15</v>
      </c>
      <c r="CC32" s="74" t="s">
        <v>15</v>
      </c>
      <c r="CD32" s="74" t="s">
        <v>15</v>
      </c>
      <c r="CE32" s="74" t="s">
        <v>15</v>
      </c>
      <c r="CF32" s="74" t="s">
        <v>15</v>
      </c>
      <c r="CG32" s="74" t="s">
        <v>15</v>
      </c>
      <c r="CH32" s="74" t="s">
        <v>15</v>
      </c>
      <c r="CI32" s="74" t="s">
        <v>15</v>
      </c>
      <c r="CJ32" s="74" t="s">
        <v>15</v>
      </c>
      <c r="CK32" s="74" t="s">
        <v>15</v>
      </c>
      <c r="CL32" s="74" t="s">
        <v>15</v>
      </c>
      <c r="CM32" s="74" t="s">
        <v>15</v>
      </c>
      <c r="CN32" s="74" t="s">
        <v>15</v>
      </c>
      <c r="CO32" s="74" t="s">
        <v>15</v>
      </c>
      <c r="CP32" s="74" t="s">
        <v>15</v>
      </c>
      <c r="CQ32" s="74" t="s">
        <v>15</v>
      </c>
      <c r="CR32" s="74" t="s">
        <v>15</v>
      </c>
      <c r="CS32" s="74" t="s">
        <v>15</v>
      </c>
      <c r="CT32" s="74" t="s">
        <v>15</v>
      </c>
      <c r="CU32" s="74" t="s">
        <v>15</v>
      </c>
      <c r="CV32" s="74" t="s">
        <v>15</v>
      </c>
      <c r="CW32" s="74" t="s">
        <v>15</v>
      </c>
      <c r="CX32" s="74" t="s">
        <v>15</v>
      </c>
      <c r="CY32" s="74" t="s">
        <v>15</v>
      </c>
      <c r="CZ32" s="74" t="s">
        <v>15</v>
      </c>
      <c r="DA32" s="74" t="s">
        <v>15</v>
      </c>
      <c r="DB32" s="74">
        <f>+DN32</f>
        <v>93.769499999999994</v>
      </c>
      <c r="DC32" s="74" t="s">
        <v>15</v>
      </c>
      <c r="DD32" s="74" t="s">
        <v>15</v>
      </c>
      <c r="DE32" s="74" t="s">
        <v>15</v>
      </c>
      <c r="DF32" s="74" t="s">
        <v>15</v>
      </c>
      <c r="DG32" s="74" t="s">
        <v>15</v>
      </c>
      <c r="DH32" s="74" t="s">
        <v>15</v>
      </c>
      <c r="DI32" s="74" t="s">
        <v>15</v>
      </c>
      <c r="DJ32" s="74">
        <v>19.209199999999999</v>
      </c>
      <c r="DK32" s="17">
        <v>30.735299999999999</v>
      </c>
      <c r="DL32" s="17">
        <v>53.735300000000002</v>
      </c>
      <c r="DM32" s="17">
        <v>73.769499999999994</v>
      </c>
      <c r="DN32" s="17">
        <v>93.769499999999994</v>
      </c>
      <c r="DO32" s="74">
        <f>+EA32</f>
        <v>456.55270000000002</v>
      </c>
      <c r="DP32" s="74">
        <v>121.26949999999999</v>
      </c>
      <c r="DQ32" s="74">
        <v>143.36320000000001</v>
      </c>
      <c r="DR32" s="74">
        <v>159.86320000000001</v>
      </c>
      <c r="DS32" s="74">
        <v>183.86320000000001</v>
      </c>
      <c r="DT32" s="74">
        <v>209.62320000000003</v>
      </c>
      <c r="DU32" s="74">
        <v>240.94629999999998</v>
      </c>
      <c r="DV32" s="74">
        <v>287.2527</v>
      </c>
      <c r="DW32" s="74">
        <v>321.2527</v>
      </c>
      <c r="DX32" s="17">
        <v>354.55270000000002</v>
      </c>
      <c r="DY32" s="17">
        <v>394.55270000000002</v>
      </c>
      <c r="DZ32" s="17">
        <v>426.55270000000002</v>
      </c>
      <c r="EA32" s="17">
        <v>456.55270000000002</v>
      </c>
      <c r="EB32" s="74">
        <f>+EN32</f>
        <v>519.01440000000002</v>
      </c>
      <c r="EC32" s="74">
        <v>482.55270000000002</v>
      </c>
      <c r="ED32" s="74">
        <v>493.59540000000004</v>
      </c>
      <c r="EE32" s="74">
        <v>510.09929999999997</v>
      </c>
      <c r="EF32" s="74">
        <v>519.59929999999997</v>
      </c>
      <c r="EG32" s="74">
        <v>529.56510000000003</v>
      </c>
      <c r="EH32" s="74">
        <v>537.56510000000003</v>
      </c>
      <c r="EI32" s="74">
        <v>537.06510000000003</v>
      </c>
      <c r="EJ32" s="74">
        <v>531.07749999999999</v>
      </c>
      <c r="EK32" s="17">
        <v>544.07749999999999</v>
      </c>
      <c r="EL32" s="17">
        <v>538.3175</v>
      </c>
      <c r="EM32" s="17">
        <v>538.3175</v>
      </c>
      <c r="EN32" s="17">
        <v>519.01440000000002</v>
      </c>
    </row>
    <row r="33" spans="1:144" s="131" customFormat="1" ht="12.75" customHeight="1">
      <c r="A33" s="958" t="s">
        <v>3136</v>
      </c>
      <c r="B33" s="74" t="str">
        <f>+N33</f>
        <v>-</v>
      </c>
      <c r="C33" s="74" t="s">
        <v>15</v>
      </c>
      <c r="D33" s="74" t="s">
        <v>15</v>
      </c>
      <c r="E33" s="74" t="s">
        <v>15</v>
      </c>
      <c r="F33" s="74" t="s">
        <v>15</v>
      </c>
      <c r="G33" s="74" t="s">
        <v>15</v>
      </c>
      <c r="H33" s="74" t="s">
        <v>15</v>
      </c>
      <c r="I33" s="74" t="s">
        <v>15</v>
      </c>
      <c r="J33" s="74" t="s">
        <v>15</v>
      </c>
      <c r="K33" s="74" t="s">
        <v>15</v>
      </c>
      <c r="L33" s="74" t="s">
        <v>15</v>
      </c>
      <c r="M33" s="74" t="s">
        <v>15</v>
      </c>
      <c r="N33" s="74" t="s">
        <v>15</v>
      </c>
      <c r="O33" s="323" t="s">
        <v>15</v>
      </c>
      <c r="P33" s="74" t="s">
        <v>15</v>
      </c>
      <c r="Q33" s="74" t="s">
        <v>15</v>
      </c>
      <c r="R33" s="74" t="s">
        <v>15</v>
      </c>
      <c r="S33" s="74" t="s">
        <v>15</v>
      </c>
      <c r="T33" s="74" t="s">
        <v>15</v>
      </c>
      <c r="U33" s="74" t="s">
        <v>15</v>
      </c>
      <c r="V33" s="74" t="s">
        <v>15</v>
      </c>
      <c r="W33" s="74" t="s">
        <v>15</v>
      </c>
      <c r="X33" s="74" t="s">
        <v>15</v>
      </c>
      <c r="Y33" s="74" t="s">
        <v>15</v>
      </c>
      <c r="Z33" s="74" t="s">
        <v>15</v>
      </c>
      <c r="AA33" s="74" t="s">
        <v>15</v>
      </c>
      <c r="AB33" s="74" t="s">
        <v>15</v>
      </c>
      <c r="AC33" s="74" t="s">
        <v>15</v>
      </c>
      <c r="AD33" s="74" t="s">
        <v>15</v>
      </c>
      <c r="AE33" s="74" t="s">
        <v>15</v>
      </c>
      <c r="AF33" s="74" t="s">
        <v>15</v>
      </c>
      <c r="AG33" s="74" t="s">
        <v>15</v>
      </c>
      <c r="AH33" s="74" t="s">
        <v>15</v>
      </c>
      <c r="AI33" s="74" t="s">
        <v>15</v>
      </c>
      <c r="AJ33" s="74" t="s">
        <v>15</v>
      </c>
      <c r="AK33" s="74" t="s">
        <v>15</v>
      </c>
      <c r="AL33" s="74" t="s">
        <v>15</v>
      </c>
      <c r="AM33" s="74" t="s">
        <v>15</v>
      </c>
      <c r="AN33" s="74" t="s">
        <v>15</v>
      </c>
      <c r="AO33" s="74" t="s">
        <v>15</v>
      </c>
      <c r="AP33" s="74" t="s">
        <v>15</v>
      </c>
      <c r="AQ33" s="74" t="s">
        <v>15</v>
      </c>
      <c r="AR33" s="74" t="s">
        <v>15</v>
      </c>
      <c r="AS33" s="74" t="s">
        <v>15</v>
      </c>
      <c r="AT33" s="74" t="s">
        <v>15</v>
      </c>
      <c r="AU33" s="74" t="s">
        <v>15</v>
      </c>
      <c r="AV33" s="74" t="s">
        <v>15</v>
      </c>
      <c r="AW33" s="74" t="s">
        <v>15</v>
      </c>
      <c r="AX33" s="74" t="s">
        <v>15</v>
      </c>
      <c r="AY33" s="74" t="s">
        <v>15</v>
      </c>
      <c r="AZ33" s="74" t="s">
        <v>15</v>
      </c>
      <c r="BA33" s="74" t="s">
        <v>15</v>
      </c>
      <c r="BB33" s="74" t="s">
        <v>15</v>
      </c>
      <c r="BC33" s="74" t="s">
        <v>15</v>
      </c>
      <c r="BD33" s="74" t="s">
        <v>15</v>
      </c>
      <c r="BE33" s="74" t="s">
        <v>15</v>
      </c>
      <c r="BF33" s="74" t="s">
        <v>15</v>
      </c>
      <c r="BG33" s="74" t="s">
        <v>15</v>
      </c>
      <c r="BH33" s="74" t="s">
        <v>15</v>
      </c>
      <c r="BI33" s="74" t="s">
        <v>15</v>
      </c>
      <c r="BJ33" s="74" t="s">
        <v>15</v>
      </c>
      <c r="BK33" s="74" t="s">
        <v>15</v>
      </c>
      <c r="BL33" s="74" t="s">
        <v>15</v>
      </c>
      <c r="BM33" s="74" t="s">
        <v>15</v>
      </c>
      <c r="BN33" s="74" t="s">
        <v>15</v>
      </c>
      <c r="BO33" s="74" t="s">
        <v>15</v>
      </c>
      <c r="BP33" s="74" t="s">
        <v>15</v>
      </c>
      <c r="BQ33" s="74" t="s">
        <v>15</v>
      </c>
      <c r="BR33" s="74" t="s">
        <v>15</v>
      </c>
      <c r="BS33" s="74" t="s">
        <v>15</v>
      </c>
      <c r="BT33" s="74" t="s">
        <v>15</v>
      </c>
      <c r="BU33" s="74" t="s">
        <v>15</v>
      </c>
      <c r="BV33" s="74" t="s">
        <v>15</v>
      </c>
      <c r="BW33" s="74" t="s">
        <v>15</v>
      </c>
      <c r="BX33" s="74" t="s">
        <v>15</v>
      </c>
      <c r="BY33" s="74" t="s">
        <v>15</v>
      </c>
      <c r="BZ33" s="74" t="s">
        <v>15</v>
      </c>
      <c r="CA33" s="74" t="s">
        <v>15</v>
      </c>
      <c r="CB33" s="74" t="s">
        <v>15</v>
      </c>
      <c r="CC33" s="74" t="s">
        <v>15</v>
      </c>
      <c r="CD33" s="74" t="s">
        <v>15</v>
      </c>
      <c r="CE33" s="74" t="s">
        <v>15</v>
      </c>
      <c r="CF33" s="74" t="s">
        <v>15</v>
      </c>
      <c r="CG33" s="74" t="s">
        <v>15</v>
      </c>
      <c r="CH33" s="74" t="s">
        <v>15</v>
      </c>
      <c r="CI33" s="74" t="s">
        <v>15</v>
      </c>
      <c r="CJ33" s="74" t="s">
        <v>15</v>
      </c>
      <c r="CK33" s="74" t="s">
        <v>15</v>
      </c>
      <c r="CL33" s="74" t="s">
        <v>15</v>
      </c>
      <c r="CM33" s="74" t="s">
        <v>15</v>
      </c>
      <c r="CN33" s="74" t="s">
        <v>15</v>
      </c>
      <c r="CO33" s="74" t="s">
        <v>15</v>
      </c>
      <c r="CP33" s="74" t="s">
        <v>15</v>
      </c>
      <c r="CQ33" s="74" t="s">
        <v>15</v>
      </c>
      <c r="CR33" s="74" t="s">
        <v>15</v>
      </c>
      <c r="CS33" s="74" t="s">
        <v>15</v>
      </c>
      <c r="CT33" s="74" t="s">
        <v>15</v>
      </c>
      <c r="CU33" s="74" t="s">
        <v>15</v>
      </c>
      <c r="CV33" s="74" t="s">
        <v>15</v>
      </c>
      <c r="CW33" s="74" t="s">
        <v>15</v>
      </c>
      <c r="CX33" s="74" t="s">
        <v>15</v>
      </c>
      <c r="CY33" s="74" t="s">
        <v>15</v>
      </c>
      <c r="CZ33" s="74" t="s">
        <v>15</v>
      </c>
      <c r="DA33" s="74" t="s">
        <v>15</v>
      </c>
      <c r="DB33" s="323">
        <f>AVERAGE(DC33:DN33)</f>
        <v>9.7411407171832849</v>
      </c>
      <c r="DC33" s="74" t="s">
        <v>15</v>
      </c>
      <c r="DD33" s="74" t="s">
        <v>15</v>
      </c>
      <c r="DE33" s="74" t="s">
        <v>15</v>
      </c>
      <c r="DF33" s="74" t="s">
        <v>15</v>
      </c>
      <c r="DG33" s="74" t="s">
        <v>15</v>
      </c>
      <c r="DH33" s="74" t="s">
        <v>15</v>
      </c>
      <c r="DI33" s="74">
        <v>7.7023713387349702</v>
      </c>
      <c r="DJ33" s="74">
        <v>9.8048279352986007</v>
      </c>
      <c r="DK33" s="17">
        <v>10.667773122998559</v>
      </c>
      <c r="DL33" s="17">
        <v>10.355142168228742</v>
      </c>
      <c r="DM33" s="74">
        <v>10.039991120810143</v>
      </c>
      <c r="DN33" s="74">
        <v>9.8767386170286908</v>
      </c>
      <c r="DO33" s="323">
        <f>AVERAGE(DP33:EA33)</f>
        <v>9.8868212563761144</v>
      </c>
      <c r="DP33" s="74">
        <v>9.7891906183681439</v>
      </c>
      <c r="DQ33" s="74">
        <v>9.3680502580940779</v>
      </c>
      <c r="DR33" s="74">
        <v>8.6617161494389077</v>
      </c>
      <c r="DS33" s="74">
        <v>10.070739384406396</v>
      </c>
      <c r="DT33" s="74">
        <v>10.888277802888778</v>
      </c>
      <c r="DU33" s="74">
        <v>10.238304452263638</v>
      </c>
      <c r="DV33" s="74">
        <v>10.071107151694839</v>
      </c>
      <c r="DW33" s="74">
        <v>9.5675230224226659</v>
      </c>
      <c r="DX33" s="17">
        <v>8.9990063243842187</v>
      </c>
      <c r="DY33" s="17">
        <v>9.5479333591020481</v>
      </c>
      <c r="DZ33" s="74">
        <v>10.944069568351985</v>
      </c>
      <c r="EA33" s="74">
        <v>10.495936985097702</v>
      </c>
      <c r="EB33" s="323">
        <f>AVERAGE(EC33:EN33)</f>
        <v>9.5700446241079788</v>
      </c>
      <c r="EC33" s="74">
        <v>9.8698598088323042</v>
      </c>
      <c r="ED33" s="74">
        <v>9.5313270808284916</v>
      </c>
      <c r="EE33" s="74">
        <v>9.3816627902034089</v>
      </c>
      <c r="EF33" s="74">
        <v>8.9445732038267458</v>
      </c>
      <c r="EG33" s="74">
        <v>8.3746880146435014</v>
      </c>
      <c r="EH33" s="74">
        <v>8.1845851364034239</v>
      </c>
      <c r="EI33" s="74">
        <v>8.2308488384836025</v>
      </c>
      <c r="EJ33" s="74">
        <v>8.7447438885250293</v>
      </c>
      <c r="EK33" s="17">
        <v>9.6179077283886354</v>
      </c>
      <c r="EL33" s="17">
        <v>11.597462414087133</v>
      </c>
      <c r="EM33" s="74">
        <v>11.266524555592904</v>
      </c>
      <c r="EN33" s="74">
        <v>11.096352029480578</v>
      </c>
    </row>
    <row r="34" spans="1:144" s="131" customFormat="1" ht="12.75" customHeight="1">
      <c r="A34" s="957" t="s">
        <v>3141</v>
      </c>
      <c r="B34" s="74"/>
      <c r="C34" s="74"/>
      <c r="D34" s="74"/>
      <c r="E34" s="74"/>
      <c r="F34" s="74"/>
      <c r="G34" s="74"/>
      <c r="H34" s="74"/>
      <c r="I34" s="74"/>
      <c r="J34" s="74"/>
      <c r="K34" s="74"/>
      <c r="L34" s="74"/>
      <c r="M34" s="74"/>
      <c r="N34" s="74"/>
      <c r="O34" s="74"/>
      <c r="P34" s="74"/>
      <c r="Q34" s="74"/>
      <c r="R34" s="74"/>
      <c r="S34" s="74"/>
      <c r="T34" s="74"/>
      <c r="U34" s="74"/>
      <c r="V34" s="74"/>
      <c r="W34" s="74"/>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74"/>
      <c r="DC34" s="74"/>
      <c r="DD34" s="74"/>
      <c r="DE34" s="74"/>
      <c r="DF34" s="74"/>
      <c r="DG34" s="74"/>
      <c r="DH34" s="74"/>
      <c r="DI34" s="74"/>
      <c r="DJ34" s="74"/>
      <c r="DK34" s="17"/>
      <c r="DL34" s="17"/>
      <c r="DM34" s="17"/>
      <c r="DN34" s="17"/>
      <c r="DO34" s="74"/>
      <c r="DP34" s="74"/>
      <c r="DQ34" s="74"/>
      <c r="DR34" s="74"/>
      <c r="DS34" s="74"/>
      <c r="DT34" s="74"/>
      <c r="DU34" s="74"/>
      <c r="DV34" s="74"/>
      <c r="DW34" s="74"/>
      <c r="DX34" s="17"/>
      <c r="DY34" s="17"/>
      <c r="DZ34" s="17"/>
      <c r="EA34" s="17"/>
      <c r="EB34" s="74"/>
      <c r="EC34" s="74"/>
      <c r="ED34" s="74"/>
      <c r="EE34" s="74"/>
      <c r="EF34" s="74"/>
      <c r="EG34" s="74"/>
      <c r="EH34" s="74"/>
      <c r="EI34" s="74"/>
      <c r="EJ34" s="74"/>
      <c r="EK34" s="17"/>
      <c r="EL34" s="17"/>
      <c r="EM34" s="17"/>
      <c r="EN34" s="17"/>
    </row>
    <row r="35" spans="1:144" s="131" customFormat="1" ht="12.75" customHeight="1">
      <c r="A35" s="958" t="s">
        <v>3123</v>
      </c>
      <c r="B35" s="74" t="s">
        <v>15</v>
      </c>
      <c r="C35" s="74" t="s">
        <v>15</v>
      </c>
      <c r="D35" s="74" t="s">
        <v>15</v>
      </c>
      <c r="E35" s="74" t="s">
        <v>15</v>
      </c>
      <c r="F35" s="74" t="s">
        <v>15</v>
      </c>
      <c r="G35" s="74" t="s">
        <v>15</v>
      </c>
      <c r="H35" s="74" t="s">
        <v>15</v>
      </c>
      <c r="I35" s="74" t="s">
        <v>15</v>
      </c>
      <c r="J35" s="74" t="s">
        <v>15</v>
      </c>
      <c r="K35" s="74" t="s">
        <v>15</v>
      </c>
      <c r="L35" s="74" t="s">
        <v>15</v>
      </c>
      <c r="M35" s="74" t="s">
        <v>15</v>
      </c>
      <c r="N35" s="74" t="s">
        <v>15</v>
      </c>
      <c r="O35" s="74" t="s">
        <v>15</v>
      </c>
      <c r="P35" s="74" t="s">
        <v>15</v>
      </c>
      <c r="Q35" s="74" t="s">
        <v>15</v>
      </c>
      <c r="R35" s="74" t="s">
        <v>15</v>
      </c>
      <c r="S35" s="74" t="s">
        <v>15</v>
      </c>
      <c r="T35" s="74" t="s">
        <v>15</v>
      </c>
      <c r="U35" s="74" t="s">
        <v>15</v>
      </c>
      <c r="V35" s="74" t="s">
        <v>15</v>
      </c>
      <c r="W35" s="74" t="s">
        <v>15</v>
      </c>
      <c r="X35" s="74" t="s">
        <v>15</v>
      </c>
      <c r="Y35" s="74" t="s">
        <v>15</v>
      </c>
      <c r="Z35" s="74" t="s">
        <v>15</v>
      </c>
      <c r="AA35" s="74" t="s">
        <v>15</v>
      </c>
      <c r="AB35" s="74" t="s">
        <v>15</v>
      </c>
      <c r="AC35" s="74" t="s">
        <v>15</v>
      </c>
      <c r="AD35" s="74" t="s">
        <v>15</v>
      </c>
      <c r="AE35" s="74" t="s">
        <v>15</v>
      </c>
      <c r="AF35" s="74" t="s">
        <v>15</v>
      </c>
      <c r="AG35" s="74" t="s">
        <v>15</v>
      </c>
      <c r="AH35" s="74" t="s">
        <v>15</v>
      </c>
      <c r="AI35" s="74" t="s">
        <v>15</v>
      </c>
      <c r="AJ35" s="74" t="s">
        <v>15</v>
      </c>
      <c r="AK35" s="74" t="s">
        <v>15</v>
      </c>
      <c r="AL35" s="74" t="s">
        <v>15</v>
      </c>
      <c r="AM35" s="74" t="s">
        <v>15</v>
      </c>
      <c r="AN35" s="74" t="s">
        <v>15</v>
      </c>
      <c r="AO35" s="74" t="s">
        <v>15</v>
      </c>
      <c r="AP35" s="74" t="s">
        <v>15</v>
      </c>
      <c r="AQ35" s="74" t="s">
        <v>15</v>
      </c>
      <c r="AR35" s="74" t="s">
        <v>15</v>
      </c>
      <c r="AS35" s="74" t="s">
        <v>15</v>
      </c>
      <c r="AT35" s="74" t="s">
        <v>15</v>
      </c>
      <c r="AU35" s="74" t="s">
        <v>15</v>
      </c>
      <c r="AV35" s="74" t="s">
        <v>15</v>
      </c>
      <c r="AW35" s="74" t="s">
        <v>15</v>
      </c>
      <c r="AX35" s="74" t="s">
        <v>15</v>
      </c>
      <c r="AY35" s="74" t="s">
        <v>15</v>
      </c>
      <c r="AZ35" s="74" t="s">
        <v>15</v>
      </c>
      <c r="BA35" s="74" t="s">
        <v>15</v>
      </c>
      <c r="BB35" s="74" t="s">
        <v>15</v>
      </c>
      <c r="BC35" s="74" t="s">
        <v>15</v>
      </c>
      <c r="BD35" s="74" t="s">
        <v>15</v>
      </c>
      <c r="BE35" s="74" t="s">
        <v>15</v>
      </c>
      <c r="BF35" s="74" t="s">
        <v>15</v>
      </c>
      <c r="BG35" s="74" t="s">
        <v>15</v>
      </c>
      <c r="BH35" s="74" t="s">
        <v>15</v>
      </c>
      <c r="BI35" s="74" t="s">
        <v>15</v>
      </c>
      <c r="BJ35" s="74" t="s">
        <v>15</v>
      </c>
      <c r="BK35" s="74" t="s">
        <v>15</v>
      </c>
      <c r="BL35" s="74" t="s">
        <v>15</v>
      </c>
      <c r="BM35" s="74" t="s">
        <v>15</v>
      </c>
      <c r="BN35" s="74" t="s">
        <v>15</v>
      </c>
      <c r="BO35" s="74" t="s">
        <v>15</v>
      </c>
      <c r="BP35" s="74" t="s">
        <v>15</v>
      </c>
      <c r="BQ35" s="74" t="s">
        <v>15</v>
      </c>
      <c r="BR35" s="74" t="s">
        <v>15</v>
      </c>
      <c r="BS35" s="74" t="s">
        <v>15</v>
      </c>
      <c r="BT35" s="74" t="s">
        <v>15</v>
      </c>
      <c r="BU35" s="74" t="s">
        <v>15</v>
      </c>
      <c r="BV35" s="74" t="s">
        <v>15</v>
      </c>
      <c r="BW35" s="74" t="s">
        <v>15</v>
      </c>
      <c r="BX35" s="74" t="s">
        <v>15</v>
      </c>
      <c r="BY35" s="74" t="s">
        <v>15</v>
      </c>
      <c r="BZ35" s="74" t="s">
        <v>15</v>
      </c>
      <c r="CA35" s="74" t="s">
        <v>15</v>
      </c>
      <c r="CB35" s="74" t="s">
        <v>15</v>
      </c>
      <c r="CC35" s="74" t="s">
        <v>15</v>
      </c>
      <c r="CD35" s="74" t="s">
        <v>15</v>
      </c>
      <c r="CE35" s="74" t="s">
        <v>15</v>
      </c>
      <c r="CF35" s="74" t="s">
        <v>15</v>
      </c>
      <c r="CG35" s="74" t="s">
        <v>15</v>
      </c>
      <c r="CH35" s="74" t="s">
        <v>15</v>
      </c>
      <c r="CI35" s="74" t="s">
        <v>15</v>
      </c>
      <c r="CJ35" s="74" t="s">
        <v>15</v>
      </c>
      <c r="CK35" s="74" t="s">
        <v>15</v>
      </c>
      <c r="CL35" s="74" t="s">
        <v>15</v>
      </c>
      <c r="CM35" s="74" t="s">
        <v>15</v>
      </c>
      <c r="CN35" s="74" t="s">
        <v>15</v>
      </c>
      <c r="CO35" s="74" t="s">
        <v>15</v>
      </c>
      <c r="CP35" s="74" t="s">
        <v>15</v>
      </c>
      <c r="CQ35" s="74" t="s">
        <v>15</v>
      </c>
      <c r="CR35" s="74" t="s">
        <v>15</v>
      </c>
      <c r="CS35" s="74" t="s">
        <v>15</v>
      </c>
      <c r="CT35" s="74" t="s">
        <v>15</v>
      </c>
      <c r="CU35" s="74" t="s">
        <v>15</v>
      </c>
      <c r="CV35" s="74" t="s">
        <v>15</v>
      </c>
      <c r="CW35" s="74" t="s">
        <v>15</v>
      </c>
      <c r="CX35" s="74" t="s">
        <v>15</v>
      </c>
      <c r="CY35" s="74" t="s">
        <v>15</v>
      </c>
      <c r="CZ35" s="74" t="s">
        <v>15</v>
      </c>
      <c r="DA35" s="74" t="s">
        <v>15</v>
      </c>
      <c r="DB35" s="74">
        <f>SUM(DC35:DN35)</f>
        <v>108.8395</v>
      </c>
      <c r="DC35" s="74" t="s">
        <v>15</v>
      </c>
      <c r="DD35" s="74" t="s">
        <v>15</v>
      </c>
      <c r="DE35" s="74" t="s">
        <v>15</v>
      </c>
      <c r="DF35" s="74" t="s">
        <v>15</v>
      </c>
      <c r="DG35" s="74" t="s">
        <v>15</v>
      </c>
      <c r="DH35" s="74" t="s">
        <v>15</v>
      </c>
      <c r="DI35" s="74" t="s">
        <v>15</v>
      </c>
      <c r="DJ35" s="74" t="s">
        <v>15</v>
      </c>
      <c r="DK35" s="74" t="s">
        <v>15</v>
      </c>
      <c r="DL35" s="17">
        <v>3.9</v>
      </c>
      <c r="DM35" s="74">
        <v>55.89</v>
      </c>
      <c r="DN35" s="74">
        <v>49.049500000000002</v>
      </c>
      <c r="DO35" s="74">
        <f>SUM(DP35:EA35)</f>
        <v>705.55829999999992</v>
      </c>
      <c r="DP35" s="74">
        <v>80.08</v>
      </c>
      <c r="DQ35" s="74">
        <v>69.302499999999995</v>
      </c>
      <c r="DR35" s="74">
        <v>51.465000000000003</v>
      </c>
      <c r="DS35" s="74">
        <v>30.4</v>
      </c>
      <c r="DT35" s="74">
        <v>39.061</v>
      </c>
      <c r="DU35" s="74">
        <v>66.716399999999993</v>
      </c>
      <c r="DV35" s="74">
        <v>73.096999999999994</v>
      </c>
      <c r="DW35" s="74">
        <v>89.968899999999991</v>
      </c>
      <c r="DX35" s="17">
        <v>58.290500000000002</v>
      </c>
      <c r="DY35" s="17">
        <v>33.950000000000003</v>
      </c>
      <c r="DZ35" s="74">
        <v>37.976999999999997</v>
      </c>
      <c r="EA35" s="74">
        <v>75.25</v>
      </c>
      <c r="EB35" s="74">
        <f>SUM(EC35:EN35)</f>
        <v>549.47</v>
      </c>
      <c r="EC35" s="74">
        <v>40.604999999999997</v>
      </c>
      <c r="ED35" s="74">
        <v>69.16</v>
      </c>
      <c r="EE35" s="74">
        <v>77.41</v>
      </c>
      <c r="EF35" s="74">
        <v>40.24</v>
      </c>
      <c r="EG35" s="74">
        <v>62.47</v>
      </c>
      <c r="EH35" s="74">
        <v>52.76</v>
      </c>
      <c r="EI35" s="74">
        <v>26.41</v>
      </c>
      <c r="EJ35" s="74">
        <v>36.51</v>
      </c>
      <c r="EK35" s="17">
        <v>61.73</v>
      </c>
      <c r="EL35" s="17">
        <v>34.276000000000003</v>
      </c>
      <c r="EM35" s="74">
        <v>26.053999999999998</v>
      </c>
      <c r="EN35" s="74">
        <v>21.844999999999999</v>
      </c>
    </row>
    <row r="36" spans="1:144" s="131" customFormat="1" ht="12.75" customHeight="1">
      <c r="A36" s="958" t="s">
        <v>3124</v>
      </c>
      <c r="B36" s="74" t="s">
        <v>15</v>
      </c>
      <c r="C36" s="74" t="s">
        <v>15</v>
      </c>
      <c r="D36" s="74" t="s">
        <v>15</v>
      </c>
      <c r="E36" s="74" t="s">
        <v>15</v>
      </c>
      <c r="F36" s="74" t="s">
        <v>15</v>
      </c>
      <c r="G36" s="74" t="s">
        <v>15</v>
      </c>
      <c r="H36" s="74" t="s">
        <v>15</v>
      </c>
      <c r="I36" s="74" t="s">
        <v>15</v>
      </c>
      <c r="J36" s="74" t="s">
        <v>15</v>
      </c>
      <c r="K36" s="74" t="s">
        <v>15</v>
      </c>
      <c r="L36" s="74" t="s">
        <v>15</v>
      </c>
      <c r="M36" s="74" t="s">
        <v>15</v>
      </c>
      <c r="N36" s="74" t="s">
        <v>15</v>
      </c>
      <c r="O36" s="74" t="s">
        <v>15</v>
      </c>
      <c r="P36" s="74" t="s">
        <v>15</v>
      </c>
      <c r="Q36" s="74" t="s">
        <v>15</v>
      </c>
      <c r="R36" s="74" t="s">
        <v>15</v>
      </c>
      <c r="S36" s="74" t="s">
        <v>15</v>
      </c>
      <c r="T36" s="74" t="s">
        <v>15</v>
      </c>
      <c r="U36" s="74" t="s">
        <v>15</v>
      </c>
      <c r="V36" s="74" t="s">
        <v>15</v>
      </c>
      <c r="W36" s="74" t="s">
        <v>15</v>
      </c>
      <c r="X36" s="74" t="s">
        <v>15</v>
      </c>
      <c r="Y36" s="74" t="s">
        <v>15</v>
      </c>
      <c r="Z36" s="74" t="s">
        <v>15</v>
      </c>
      <c r="AA36" s="74" t="s">
        <v>15</v>
      </c>
      <c r="AB36" s="74" t="s">
        <v>15</v>
      </c>
      <c r="AC36" s="74" t="s">
        <v>15</v>
      </c>
      <c r="AD36" s="74" t="s">
        <v>15</v>
      </c>
      <c r="AE36" s="74" t="s">
        <v>15</v>
      </c>
      <c r="AF36" s="74" t="s">
        <v>15</v>
      </c>
      <c r="AG36" s="74" t="s">
        <v>15</v>
      </c>
      <c r="AH36" s="74" t="s">
        <v>15</v>
      </c>
      <c r="AI36" s="74" t="s">
        <v>15</v>
      </c>
      <c r="AJ36" s="74" t="s">
        <v>15</v>
      </c>
      <c r="AK36" s="74" t="s">
        <v>15</v>
      </c>
      <c r="AL36" s="74" t="s">
        <v>15</v>
      </c>
      <c r="AM36" s="74" t="s">
        <v>15</v>
      </c>
      <c r="AN36" s="74" t="s">
        <v>15</v>
      </c>
      <c r="AO36" s="74" t="s">
        <v>15</v>
      </c>
      <c r="AP36" s="74" t="s">
        <v>15</v>
      </c>
      <c r="AQ36" s="74" t="s">
        <v>15</v>
      </c>
      <c r="AR36" s="74" t="s">
        <v>15</v>
      </c>
      <c r="AS36" s="74" t="s">
        <v>15</v>
      </c>
      <c r="AT36" s="74" t="s">
        <v>15</v>
      </c>
      <c r="AU36" s="74" t="s">
        <v>15</v>
      </c>
      <c r="AV36" s="74" t="s">
        <v>15</v>
      </c>
      <c r="AW36" s="74" t="s">
        <v>15</v>
      </c>
      <c r="AX36" s="74" t="s">
        <v>15</v>
      </c>
      <c r="AY36" s="74" t="s">
        <v>15</v>
      </c>
      <c r="AZ36" s="74" t="s">
        <v>15</v>
      </c>
      <c r="BA36" s="74" t="s">
        <v>15</v>
      </c>
      <c r="BB36" s="74" t="s">
        <v>15</v>
      </c>
      <c r="BC36" s="74" t="s">
        <v>15</v>
      </c>
      <c r="BD36" s="74" t="s">
        <v>15</v>
      </c>
      <c r="BE36" s="74" t="s">
        <v>15</v>
      </c>
      <c r="BF36" s="74" t="s">
        <v>15</v>
      </c>
      <c r="BG36" s="74" t="s">
        <v>15</v>
      </c>
      <c r="BH36" s="74" t="s">
        <v>15</v>
      </c>
      <c r="BI36" s="74" t="s">
        <v>15</v>
      </c>
      <c r="BJ36" s="74" t="s">
        <v>15</v>
      </c>
      <c r="BK36" s="74" t="s">
        <v>15</v>
      </c>
      <c r="BL36" s="74" t="s">
        <v>15</v>
      </c>
      <c r="BM36" s="74" t="s">
        <v>15</v>
      </c>
      <c r="BN36" s="74" t="s">
        <v>15</v>
      </c>
      <c r="BO36" s="74" t="s">
        <v>15</v>
      </c>
      <c r="BP36" s="74" t="s">
        <v>15</v>
      </c>
      <c r="BQ36" s="74" t="s">
        <v>15</v>
      </c>
      <c r="BR36" s="74" t="s">
        <v>15</v>
      </c>
      <c r="BS36" s="74" t="s">
        <v>15</v>
      </c>
      <c r="BT36" s="74" t="s">
        <v>15</v>
      </c>
      <c r="BU36" s="74" t="s">
        <v>15</v>
      </c>
      <c r="BV36" s="74" t="s">
        <v>15</v>
      </c>
      <c r="BW36" s="74" t="s">
        <v>15</v>
      </c>
      <c r="BX36" s="74" t="s">
        <v>15</v>
      </c>
      <c r="BY36" s="74" t="s">
        <v>15</v>
      </c>
      <c r="BZ36" s="74" t="s">
        <v>15</v>
      </c>
      <c r="CA36" s="74" t="s">
        <v>15</v>
      </c>
      <c r="CB36" s="74" t="s">
        <v>15</v>
      </c>
      <c r="CC36" s="74" t="s">
        <v>15</v>
      </c>
      <c r="CD36" s="74" t="s">
        <v>15</v>
      </c>
      <c r="CE36" s="74" t="s">
        <v>15</v>
      </c>
      <c r="CF36" s="74" t="s">
        <v>15</v>
      </c>
      <c r="CG36" s="74" t="s">
        <v>15</v>
      </c>
      <c r="CH36" s="74" t="s">
        <v>15</v>
      </c>
      <c r="CI36" s="74" t="s">
        <v>15</v>
      </c>
      <c r="CJ36" s="74" t="s">
        <v>15</v>
      </c>
      <c r="CK36" s="74" t="s">
        <v>15</v>
      </c>
      <c r="CL36" s="74" t="s">
        <v>15</v>
      </c>
      <c r="CM36" s="74" t="s">
        <v>15</v>
      </c>
      <c r="CN36" s="74" t="s">
        <v>15</v>
      </c>
      <c r="CO36" s="74" t="s">
        <v>15</v>
      </c>
      <c r="CP36" s="74" t="s">
        <v>15</v>
      </c>
      <c r="CQ36" s="74" t="s">
        <v>15</v>
      </c>
      <c r="CR36" s="74" t="s">
        <v>15</v>
      </c>
      <c r="CS36" s="74" t="s">
        <v>15</v>
      </c>
      <c r="CT36" s="74" t="s">
        <v>15</v>
      </c>
      <c r="CU36" s="74" t="s">
        <v>15</v>
      </c>
      <c r="CV36" s="74" t="s">
        <v>15</v>
      </c>
      <c r="CW36" s="74" t="s">
        <v>15</v>
      </c>
      <c r="CX36" s="74" t="s">
        <v>15</v>
      </c>
      <c r="CY36" s="74" t="s">
        <v>15</v>
      </c>
      <c r="CZ36" s="74" t="s">
        <v>15</v>
      </c>
      <c r="DA36" s="74" t="s">
        <v>15</v>
      </c>
      <c r="DB36" s="74">
        <f>SUM(DC36:DN36)</f>
        <v>43</v>
      </c>
      <c r="DC36" s="74" t="s">
        <v>15</v>
      </c>
      <c r="DD36" s="74" t="s">
        <v>15</v>
      </c>
      <c r="DE36" s="74" t="s">
        <v>15</v>
      </c>
      <c r="DF36" s="74" t="s">
        <v>15</v>
      </c>
      <c r="DG36" s="74" t="s">
        <v>15</v>
      </c>
      <c r="DH36" s="74" t="s">
        <v>15</v>
      </c>
      <c r="DI36" s="74" t="s">
        <v>15</v>
      </c>
      <c r="DJ36" s="74" t="s">
        <v>15</v>
      </c>
      <c r="DK36" s="74" t="s">
        <v>15</v>
      </c>
      <c r="DL36" s="74" t="s">
        <v>15</v>
      </c>
      <c r="DM36" s="74">
        <v>18</v>
      </c>
      <c r="DN36" s="74">
        <v>25</v>
      </c>
      <c r="DO36" s="74">
        <f>SUM(DP36:EA36)</f>
        <v>265.68</v>
      </c>
      <c r="DP36" s="74">
        <v>20</v>
      </c>
      <c r="DQ36" s="74">
        <v>20</v>
      </c>
      <c r="DR36" s="74">
        <v>21</v>
      </c>
      <c r="DS36" s="74">
        <v>18</v>
      </c>
      <c r="DT36" s="74">
        <v>18</v>
      </c>
      <c r="DU36" s="74">
        <v>32.68</v>
      </c>
      <c r="DV36" s="74">
        <v>24</v>
      </c>
      <c r="DW36" s="74">
        <v>24</v>
      </c>
      <c r="DX36" s="17">
        <v>28</v>
      </c>
      <c r="DY36" s="17">
        <v>20</v>
      </c>
      <c r="DZ36" s="74">
        <v>20</v>
      </c>
      <c r="EA36" s="74">
        <v>20</v>
      </c>
      <c r="EB36" s="74">
        <f>SUM(EC36:EN36)</f>
        <v>220</v>
      </c>
      <c r="EC36" s="74">
        <v>15</v>
      </c>
      <c r="ED36" s="74">
        <v>20</v>
      </c>
      <c r="EE36" s="74">
        <v>24.5</v>
      </c>
      <c r="EF36" s="74">
        <v>20</v>
      </c>
      <c r="EG36" s="74">
        <v>25</v>
      </c>
      <c r="EH36" s="74">
        <v>20</v>
      </c>
      <c r="EI36" s="74">
        <v>14</v>
      </c>
      <c r="EJ36" s="74">
        <v>16.5</v>
      </c>
      <c r="EK36" s="17">
        <v>26</v>
      </c>
      <c r="EL36" s="17">
        <v>10</v>
      </c>
      <c r="EM36" s="74">
        <v>16</v>
      </c>
      <c r="EN36" s="74">
        <v>13</v>
      </c>
    </row>
    <row r="37" spans="1:144" s="131" customFormat="1" ht="12.75" customHeight="1">
      <c r="A37" s="958" t="s">
        <v>3135</v>
      </c>
      <c r="B37" s="74" t="s">
        <v>15</v>
      </c>
      <c r="C37" s="15" t="s">
        <v>15</v>
      </c>
      <c r="D37" s="15" t="s">
        <v>15</v>
      </c>
      <c r="E37" s="15" t="s">
        <v>15</v>
      </c>
      <c r="F37" s="15" t="s">
        <v>15</v>
      </c>
      <c r="G37" s="15" t="s">
        <v>15</v>
      </c>
      <c r="H37" s="15" t="s">
        <v>15</v>
      </c>
      <c r="I37" s="15" t="s">
        <v>15</v>
      </c>
      <c r="J37" s="15" t="s">
        <v>15</v>
      </c>
      <c r="K37" s="15" t="s">
        <v>15</v>
      </c>
      <c r="L37" s="15" t="s">
        <v>15</v>
      </c>
      <c r="M37" s="74" t="s">
        <v>15</v>
      </c>
      <c r="N37" s="74" t="s">
        <v>15</v>
      </c>
      <c r="O37" s="74" t="s">
        <v>15</v>
      </c>
      <c r="P37" s="15" t="s">
        <v>15</v>
      </c>
      <c r="Q37" s="15" t="s">
        <v>15</v>
      </c>
      <c r="R37" s="15" t="s">
        <v>15</v>
      </c>
      <c r="S37" s="15" t="s">
        <v>15</v>
      </c>
      <c r="T37" s="15" t="s">
        <v>15</v>
      </c>
      <c r="U37" s="15" t="s">
        <v>15</v>
      </c>
      <c r="V37" s="15" t="s">
        <v>15</v>
      </c>
      <c r="W37" s="15" t="s">
        <v>15</v>
      </c>
      <c r="X37" s="15" t="s">
        <v>15</v>
      </c>
      <c r="Y37" s="15" t="s">
        <v>15</v>
      </c>
      <c r="Z37" s="74" t="s">
        <v>15</v>
      </c>
      <c r="AA37" s="74" t="s">
        <v>15</v>
      </c>
      <c r="AB37" s="74" t="s">
        <v>15</v>
      </c>
      <c r="AC37" s="74" t="s">
        <v>15</v>
      </c>
      <c r="AD37" s="74" t="s">
        <v>15</v>
      </c>
      <c r="AE37" s="74" t="s">
        <v>15</v>
      </c>
      <c r="AF37" s="74" t="s">
        <v>15</v>
      </c>
      <c r="AG37" s="74" t="s">
        <v>15</v>
      </c>
      <c r="AH37" s="74" t="s">
        <v>15</v>
      </c>
      <c r="AI37" s="74" t="s">
        <v>15</v>
      </c>
      <c r="AJ37" s="74" t="s">
        <v>15</v>
      </c>
      <c r="AK37" s="74" t="s">
        <v>15</v>
      </c>
      <c r="AL37" s="74" t="s">
        <v>15</v>
      </c>
      <c r="AM37" s="74" t="s">
        <v>15</v>
      </c>
      <c r="AN37" s="74" t="s">
        <v>15</v>
      </c>
      <c r="AO37" s="74" t="s">
        <v>15</v>
      </c>
      <c r="AP37" s="74" t="s">
        <v>15</v>
      </c>
      <c r="AQ37" s="74" t="s">
        <v>15</v>
      </c>
      <c r="AR37" s="74" t="s">
        <v>15</v>
      </c>
      <c r="AS37" s="74" t="s">
        <v>15</v>
      </c>
      <c r="AT37" s="74" t="s">
        <v>15</v>
      </c>
      <c r="AU37" s="74" t="s">
        <v>15</v>
      </c>
      <c r="AV37" s="74" t="s">
        <v>15</v>
      </c>
      <c r="AW37" s="74" t="s">
        <v>15</v>
      </c>
      <c r="AX37" s="74" t="s">
        <v>15</v>
      </c>
      <c r="AY37" s="74" t="s">
        <v>15</v>
      </c>
      <c r="AZ37" s="74" t="s">
        <v>15</v>
      </c>
      <c r="BA37" s="74" t="s">
        <v>15</v>
      </c>
      <c r="BB37" s="74" t="s">
        <v>15</v>
      </c>
      <c r="BC37" s="74" t="s">
        <v>15</v>
      </c>
      <c r="BD37" s="74" t="s">
        <v>15</v>
      </c>
      <c r="BE37" s="74" t="s">
        <v>15</v>
      </c>
      <c r="BF37" s="74" t="s">
        <v>15</v>
      </c>
      <c r="BG37" s="74" t="s">
        <v>15</v>
      </c>
      <c r="BH37" s="74" t="s">
        <v>15</v>
      </c>
      <c r="BI37" s="74" t="s">
        <v>15</v>
      </c>
      <c r="BJ37" s="74" t="s">
        <v>15</v>
      </c>
      <c r="BK37" s="74" t="s">
        <v>15</v>
      </c>
      <c r="BL37" s="74" t="s">
        <v>15</v>
      </c>
      <c r="BM37" s="74" t="s">
        <v>15</v>
      </c>
      <c r="BN37" s="74" t="s">
        <v>15</v>
      </c>
      <c r="BO37" s="74" t="s">
        <v>15</v>
      </c>
      <c r="BP37" s="74" t="s">
        <v>15</v>
      </c>
      <c r="BQ37" s="74" t="s">
        <v>15</v>
      </c>
      <c r="BR37" s="74" t="s">
        <v>15</v>
      </c>
      <c r="BS37" s="74" t="s">
        <v>15</v>
      </c>
      <c r="BT37" s="74" t="s">
        <v>15</v>
      </c>
      <c r="BU37" s="74" t="s">
        <v>15</v>
      </c>
      <c r="BV37" s="74" t="s">
        <v>15</v>
      </c>
      <c r="BW37" s="74" t="s">
        <v>15</v>
      </c>
      <c r="BX37" s="74" t="s">
        <v>15</v>
      </c>
      <c r="BY37" s="74" t="s">
        <v>15</v>
      </c>
      <c r="BZ37" s="74" t="s">
        <v>15</v>
      </c>
      <c r="CA37" s="74" t="s">
        <v>15</v>
      </c>
      <c r="CB37" s="74" t="s">
        <v>15</v>
      </c>
      <c r="CC37" s="74" t="s">
        <v>15</v>
      </c>
      <c r="CD37" s="74" t="s">
        <v>15</v>
      </c>
      <c r="CE37" s="74" t="s">
        <v>15</v>
      </c>
      <c r="CF37" s="74" t="s">
        <v>15</v>
      </c>
      <c r="CG37" s="74" t="s">
        <v>15</v>
      </c>
      <c r="CH37" s="74" t="s">
        <v>15</v>
      </c>
      <c r="CI37" s="74" t="s">
        <v>15</v>
      </c>
      <c r="CJ37" s="74" t="s">
        <v>15</v>
      </c>
      <c r="CK37" s="74" t="s">
        <v>15</v>
      </c>
      <c r="CL37" s="74" t="s">
        <v>15</v>
      </c>
      <c r="CM37" s="74" t="s">
        <v>15</v>
      </c>
      <c r="CN37" s="74" t="s">
        <v>15</v>
      </c>
      <c r="CO37" s="74" t="s">
        <v>15</v>
      </c>
      <c r="CP37" s="74" t="s">
        <v>15</v>
      </c>
      <c r="CQ37" s="74" t="s">
        <v>15</v>
      </c>
      <c r="CR37" s="74" t="s">
        <v>15</v>
      </c>
      <c r="CS37" s="74" t="s">
        <v>15</v>
      </c>
      <c r="CT37" s="74" t="s">
        <v>15</v>
      </c>
      <c r="CU37" s="74" t="s">
        <v>15</v>
      </c>
      <c r="CV37" s="74" t="s">
        <v>15</v>
      </c>
      <c r="CW37" s="74" t="s">
        <v>15</v>
      </c>
      <c r="CX37" s="74" t="s">
        <v>15</v>
      </c>
      <c r="CY37" s="74" t="s">
        <v>15</v>
      </c>
      <c r="CZ37" s="74" t="s">
        <v>15</v>
      </c>
      <c r="DA37" s="74" t="s">
        <v>15</v>
      </c>
      <c r="DB37" s="74">
        <f>+DN37</f>
        <v>38.098800000000004</v>
      </c>
      <c r="DC37" s="15" t="s">
        <v>15</v>
      </c>
      <c r="DD37" s="15" t="s">
        <v>15</v>
      </c>
      <c r="DE37" s="15" t="s">
        <v>15</v>
      </c>
      <c r="DF37" s="15" t="s">
        <v>15</v>
      </c>
      <c r="DG37" s="15" t="s">
        <v>15</v>
      </c>
      <c r="DH37" s="15" t="s">
        <v>15</v>
      </c>
      <c r="DI37" s="15" t="s">
        <v>15</v>
      </c>
      <c r="DJ37" s="15" t="s">
        <v>15</v>
      </c>
      <c r="DK37" s="15" t="s">
        <v>15</v>
      </c>
      <c r="DL37" s="15" t="s">
        <v>15</v>
      </c>
      <c r="DM37" s="17">
        <v>18.065999999999999</v>
      </c>
      <c r="DN37" s="17">
        <v>38.098800000000004</v>
      </c>
      <c r="DO37" s="74">
        <f>+EA37</f>
        <v>304.49400000000003</v>
      </c>
      <c r="DP37" s="15">
        <v>63.098800000000004</v>
      </c>
      <c r="DQ37" s="15">
        <v>83.098799999999997</v>
      </c>
      <c r="DR37" s="15">
        <v>98.098799999999997</v>
      </c>
      <c r="DS37" s="15">
        <v>122.0988</v>
      </c>
      <c r="DT37" s="15">
        <v>140.09879999999998</v>
      </c>
      <c r="DU37" s="15">
        <v>166.09879999999998</v>
      </c>
      <c r="DV37" s="15">
        <v>196.8176</v>
      </c>
      <c r="DW37" s="15">
        <v>220.8176</v>
      </c>
      <c r="DX37" s="14">
        <v>243.99120000000002</v>
      </c>
      <c r="DY37" s="14">
        <v>269.49400000000003</v>
      </c>
      <c r="DZ37" s="17">
        <v>284.49400000000003</v>
      </c>
      <c r="EA37" s="17">
        <v>304.49400000000003</v>
      </c>
      <c r="EB37" s="74">
        <f>+EN37</f>
        <v>491.83780000000002</v>
      </c>
      <c r="EC37" s="15">
        <v>324.49400000000003</v>
      </c>
      <c r="ED37" s="15">
        <v>344.57559999999995</v>
      </c>
      <c r="EE37" s="15">
        <v>364.57559999999995</v>
      </c>
      <c r="EF37" s="15">
        <v>384.07559999999995</v>
      </c>
      <c r="EG37" s="15">
        <v>409.07559999999995</v>
      </c>
      <c r="EH37" s="15">
        <v>429.4366</v>
      </c>
      <c r="EI37" s="15">
        <v>448.4366</v>
      </c>
      <c r="EJ37" s="15">
        <v>459.9366</v>
      </c>
      <c r="EK37" s="14">
        <v>483.9366</v>
      </c>
      <c r="EL37" s="14">
        <v>500.9366</v>
      </c>
      <c r="EM37" s="17">
        <v>495.87059999999997</v>
      </c>
      <c r="EN37" s="17">
        <v>491.83780000000002</v>
      </c>
    </row>
    <row r="38" spans="1:144" s="131" customFormat="1" ht="12.75" customHeight="1" thickBot="1">
      <c r="A38" s="959" t="s">
        <v>3136</v>
      </c>
      <c r="B38" s="320" t="s">
        <v>15</v>
      </c>
      <c r="C38" s="214" t="s">
        <v>15</v>
      </c>
      <c r="D38" s="214" t="s">
        <v>15</v>
      </c>
      <c r="E38" s="214" t="s">
        <v>15</v>
      </c>
      <c r="F38" s="214" t="s">
        <v>15</v>
      </c>
      <c r="G38" s="214" t="s">
        <v>15</v>
      </c>
      <c r="H38" s="214" t="s">
        <v>15</v>
      </c>
      <c r="I38" s="214" t="s">
        <v>15</v>
      </c>
      <c r="J38" s="214" t="s">
        <v>15</v>
      </c>
      <c r="K38" s="214" t="s">
        <v>15</v>
      </c>
      <c r="L38" s="214" t="s">
        <v>15</v>
      </c>
      <c r="M38" s="214" t="s">
        <v>15</v>
      </c>
      <c r="N38" s="214" t="s">
        <v>15</v>
      </c>
      <c r="O38" s="320" t="s">
        <v>15</v>
      </c>
      <c r="P38" s="214" t="s">
        <v>15</v>
      </c>
      <c r="Q38" s="214" t="s">
        <v>15</v>
      </c>
      <c r="R38" s="214" t="s">
        <v>15</v>
      </c>
      <c r="S38" s="214" t="s">
        <v>15</v>
      </c>
      <c r="T38" s="214" t="s">
        <v>15</v>
      </c>
      <c r="U38" s="214" t="s">
        <v>15</v>
      </c>
      <c r="V38" s="214" t="s">
        <v>15</v>
      </c>
      <c r="W38" s="214" t="s">
        <v>15</v>
      </c>
      <c r="X38" s="214" t="s">
        <v>15</v>
      </c>
      <c r="Y38" s="214" t="s">
        <v>15</v>
      </c>
      <c r="Z38" s="214" t="s">
        <v>15</v>
      </c>
      <c r="AA38" s="214" t="s">
        <v>15</v>
      </c>
      <c r="AB38" s="214" t="s">
        <v>15</v>
      </c>
      <c r="AC38" s="214" t="s">
        <v>15</v>
      </c>
      <c r="AD38" s="214" t="s">
        <v>15</v>
      </c>
      <c r="AE38" s="214" t="s">
        <v>15</v>
      </c>
      <c r="AF38" s="214" t="s">
        <v>15</v>
      </c>
      <c r="AG38" s="214" t="s">
        <v>15</v>
      </c>
      <c r="AH38" s="214" t="s">
        <v>15</v>
      </c>
      <c r="AI38" s="214" t="s">
        <v>15</v>
      </c>
      <c r="AJ38" s="214" t="s">
        <v>15</v>
      </c>
      <c r="AK38" s="214" t="s">
        <v>15</v>
      </c>
      <c r="AL38" s="214" t="s">
        <v>15</v>
      </c>
      <c r="AM38" s="214" t="s">
        <v>15</v>
      </c>
      <c r="AN38" s="214" t="s">
        <v>15</v>
      </c>
      <c r="AO38" s="214" t="s">
        <v>15</v>
      </c>
      <c r="AP38" s="214" t="s">
        <v>15</v>
      </c>
      <c r="AQ38" s="214" t="s">
        <v>15</v>
      </c>
      <c r="AR38" s="214" t="s">
        <v>15</v>
      </c>
      <c r="AS38" s="214" t="s">
        <v>15</v>
      </c>
      <c r="AT38" s="214" t="s">
        <v>15</v>
      </c>
      <c r="AU38" s="214" t="s">
        <v>15</v>
      </c>
      <c r="AV38" s="214" t="s">
        <v>15</v>
      </c>
      <c r="AW38" s="214" t="s">
        <v>15</v>
      </c>
      <c r="AX38" s="214" t="s">
        <v>15</v>
      </c>
      <c r="AY38" s="214" t="s">
        <v>15</v>
      </c>
      <c r="AZ38" s="214" t="s">
        <v>15</v>
      </c>
      <c r="BA38" s="214" t="s">
        <v>15</v>
      </c>
      <c r="BB38" s="214" t="s">
        <v>15</v>
      </c>
      <c r="BC38" s="214" t="s">
        <v>15</v>
      </c>
      <c r="BD38" s="214" t="s">
        <v>15</v>
      </c>
      <c r="BE38" s="214" t="s">
        <v>15</v>
      </c>
      <c r="BF38" s="214" t="s">
        <v>15</v>
      </c>
      <c r="BG38" s="214" t="s">
        <v>15</v>
      </c>
      <c r="BH38" s="214" t="s">
        <v>15</v>
      </c>
      <c r="BI38" s="214" t="s">
        <v>15</v>
      </c>
      <c r="BJ38" s="214" t="s">
        <v>15</v>
      </c>
      <c r="BK38" s="214" t="s">
        <v>15</v>
      </c>
      <c r="BL38" s="214" t="s">
        <v>15</v>
      </c>
      <c r="BM38" s="214" t="s">
        <v>15</v>
      </c>
      <c r="BN38" s="214" t="s">
        <v>15</v>
      </c>
      <c r="BO38" s="214" t="s">
        <v>15</v>
      </c>
      <c r="BP38" s="214" t="s">
        <v>15</v>
      </c>
      <c r="BQ38" s="214" t="s">
        <v>15</v>
      </c>
      <c r="BR38" s="214" t="s">
        <v>15</v>
      </c>
      <c r="BS38" s="214" t="s">
        <v>15</v>
      </c>
      <c r="BT38" s="214" t="s">
        <v>15</v>
      </c>
      <c r="BU38" s="214" t="s">
        <v>15</v>
      </c>
      <c r="BV38" s="214" t="s">
        <v>15</v>
      </c>
      <c r="BW38" s="214" t="s">
        <v>15</v>
      </c>
      <c r="BX38" s="214" t="s">
        <v>15</v>
      </c>
      <c r="BY38" s="214" t="s">
        <v>15</v>
      </c>
      <c r="BZ38" s="214" t="s">
        <v>15</v>
      </c>
      <c r="CA38" s="214" t="s">
        <v>15</v>
      </c>
      <c r="CB38" s="214" t="s">
        <v>15</v>
      </c>
      <c r="CC38" s="214" t="s">
        <v>15</v>
      </c>
      <c r="CD38" s="214" t="s">
        <v>15</v>
      </c>
      <c r="CE38" s="214" t="s">
        <v>15</v>
      </c>
      <c r="CF38" s="214" t="s">
        <v>15</v>
      </c>
      <c r="CG38" s="214" t="s">
        <v>15</v>
      </c>
      <c r="CH38" s="214" t="s">
        <v>15</v>
      </c>
      <c r="CI38" s="214" t="s">
        <v>15</v>
      </c>
      <c r="CJ38" s="214" t="s">
        <v>15</v>
      </c>
      <c r="CK38" s="214" t="s">
        <v>15</v>
      </c>
      <c r="CL38" s="214" t="s">
        <v>15</v>
      </c>
      <c r="CM38" s="214" t="s">
        <v>15</v>
      </c>
      <c r="CN38" s="214" t="s">
        <v>15</v>
      </c>
      <c r="CO38" s="214" t="s">
        <v>15</v>
      </c>
      <c r="CP38" s="214" t="s">
        <v>15</v>
      </c>
      <c r="CQ38" s="214" t="s">
        <v>15</v>
      </c>
      <c r="CR38" s="214" t="s">
        <v>15</v>
      </c>
      <c r="CS38" s="214" t="s">
        <v>15</v>
      </c>
      <c r="CT38" s="214" t="s">
        <v>15</v>
      </c>
      <c r="CU38" s="214" t="s">
        <v>15</v>
      </c>
      <c r="CV38" s="214" t="s">
        <v>15</v>
      </c>
      <c r="CW38" s="214" t="s">
        <v>15</v>
      </c>
      <c r="CX38" s="214" t="s">
        <v>15</v>
      </c>
      <c r="CY38" s="214" t="s">
        <v>15</v>
      </c>
      <c r="CZ38" s="214" t="s">
        <v>15</v>
      </c>
      <c r="DA38" s="214" t="s">
        <v>15</v>
      </c>
      <c r="DB38" s="320">
        <f>AVERAGE(DC38:DN38)</f>
        <v>15.580051183843738</v>
      </c>
      <c r="DC38" s="214" t="s">
        <v>15</v>
      </c>
      <c r="DD38" s="214" t="s">
        <v>15</v>
      </c>
      <c r="DE38" s="214" t="s">
        <v>15</v>
      </c>
      <c r="DF38" s="214" t="s">
        <v>15</v>
      </c>
      <c r="DG38" s="214" t="s">
        <v>15</v>
      </c>
      <c r="DH38" s="214" t="s">
        <v>15</v>
      </c>
      <c r="DI38" s="214" t="s">
        <v>15</v>
      </c>
      <c r="DJ38" s="214" t="s">
        <v>15</v>
      </c>
      <c r="DK38" s="214" t="s">
        <v>15</v>
      </c>
      <c r="DL38" s="214" t="s">
        <v>15</v>
      </c>
      <c r="DM38" s="214">
        <v>16.119164348322801</v>
      </c>
      <c r="DN38" s="214">
        <v>15.040938019364674</v>
      </c>
      <c r="DO38" s="320">
        <f>AVERAGE(DP38:EA38)</f>
        <v>13.193647242553908</v>
      </c>
      <c r="DP38" s="214">
        <v>14.606765230739374</v>
      </c>
      <c r="DQ38" s="214">
        <v>12.908326682196991</v>
      </c>
      <c r="DR38" s="214">
        <v>11.266319812261765</v>
      </c>
      <c r="DS38" s="214">
        <v>12.728323010326561</v>
      </c>
      <c r="DT38" s="214">
        <v>13.918480594555065</v>
      </c>
      <c r="DU38" s="214">
        <v>14.297176267792581</v>
      </c>
      <c r="DV38" s="214">
        <v>14.392868181852027</v>
      </c>
      <c r="DW38" s="214">
        <v>13.32640890283008</v>
      </c>
      <c r="DX38" s="87">
        <v>12.651362576325761</v>
      </c>
      <c r="DY38" s="87">
        <v>12.696846864467725</v>
      </c>
      <c r="DZ38" s="214">
        <v>13.326156400549875</v>
      </c>
      <c r="EA38" s="214">
        <v>12.204732386749095</v>
      </c>
      <c r="EB38" s="320">
        <f>AVERAGE(EC38:EN38)</f>
        <v>11.449745433098997</v>
      </c>
      <c r="EC38" s="320">
        <v>11.20587859176551</v>
      </c>
      <c r="ED38" s="320">
        <v>11.082150541914061</v>
      </c>
      <c r="EE38" s="320">
        <v>11.040974446240511</v>
      </c>
      <c r="EF38" s="320">
        <v>10.492873862843744</v>
      </c>
      <c r="EG38" s="320">
        <v>10.043883165789603</v>
      </c>
      <c r="EH38" s="320">
        <v>9.9888274431052189</v>
      </c>
      <c r="EI38" s="320">
        <v>10.122069689526658</v>
      </c>
      <c r="EJ38" s="320">
        <v>10.585546781149983</v>
      </c>
      <c r="EK38" s="326">
        <v>11.749625768885645</v>
      </c>
      <c r="EL38" s="326">
        <v>13.955966562004734</v>
      </c>
      <c r="EM38" s="320">
        <v>13.636317019129191</v>
      </c>
      <c r="EN38" s="320">
        <v>13.4928313248331</v>
      </c>
    </row>
    <row r="39" spans="1:144" s="131" customFormat="1" ht="5.0999999999999996" customHeight="1">
      <c r="A39" s="321"/>
      <c r="B39" s="325"/>
      <c r="C39" s="325"/>
      <c r="D39" s="325"/>
      <c r="E39" s="325"/>
      <c r="F39" s="325"/>
      <c r="G39" s="134"/>
      <c r="H39" s="134"/>
      <c r="I39" s="134"/>
      <c r="J39" s="134"/>
      <c r="K39" s="134"/>
      <c r="L39" s="134"/>
      <c r="M39" s="134"/>
      <c r="N39" s="134"/>
      <c r="O39" s="325"/>
      <c r="P39" s="325"/>
      <c r="Q39" s="325"/>
      <c r="R39" s="325"/>
      <c r="S39" s="325"/>
      <c r="T39" s="134"/>
      <c r="U39" s="134"/>
      <c r="V39" s="134"/>
      <c r="W39" s="134"/>
      <c r="X39" s="134"/>
      <c r="Y39" s="134"/>
      <c r="Z39" s="134"/>
      <c r="AA39" s="134"/>
      <c r="AB39" s="325"/>
      <c r="AC39" s="325"/>
      <c r="AD39" s="325"/>
      <c r="AE39" s="325"/>
      <c r="AF39" s="325"/>
      <c r="AG39" s="134"/>
      <c r="AH39" s="134"/>
      <c r="AI39" s="134"/>
      <c r="AJ39" s="134"/>
      <c r="AK39" s="134"/>
      <c r="AL39" s="134"/>
      <c r="AM39" s="134"/>
      <c r="AN39" s="134"/>
      <c r="AO39" s="325"/>
      <c r="AP39" s="325"/>
      <c r="AQ39" s="325"/>
      <c r="AR39" s="325"/>
      <c r="AS39" s="325"/>
      <c r="AT39" s="134"/>
      <c r="AU39" s="134"/>
      <c r="AV39" s="134"/>
      <c r="AW39" s="134"/>
      <c r="AX39" s="134"/>
      <c r="AY39" s="134"/>
      <c r="AZ39" s="134"/>
      <c r="BA39" s="134"/>
      <c r="BB39" s="325"/>
      <c r="BC39" s="325"/>
      <c r="BD39" s="325"/>
      <c r="BE39" s="325"/>
      <c r="BF39" s="325"/>
      <c r="BG39" s="134"/>
      <c r="BH39" s="134"/>
      <c r="BI39" s="134"/>
      <c r="BJ39" s="134"/>
      <c r="BK39" s="134"/>
      <c r="BL39" s="134"/>
      <c r="BM39" s="134"/>
      <c r="BN39" s="134"/>
      <c r="BO39" s="325"/>
      <c r="BP39" s="325"/>
      <c r="BQ39" s="325"/>
      <c r="BR39" s="325"/>
      <c r="BS39" s="325"/>
      <c r="BT39" s="134"/>
      <c r="BU39" s="134"/>
      <c r="BV39" s="134"/>
      <c r="BW39" s="134"/>
      <c r="BX39" s="134"/>
      <c r="BY39" s="134"/>
      <c r="BZ39" s="134"/>
      <c r="CA39" s="134"/>
      <c r="CB39" s="325"/>
      <c r="CC39" s="325"/>
      <c r="CD39" s="325"/>
      <c r="CE39" s="325"/>
      <c r="CF39" s="325"/>
      <c r="CG39" s="134"/>
      <c r="CH39" s="134"/>
      <c r="CI39" s="134"/>
      <c r="CJ39" s="134"/>
      <c r="CK39" s="134"/>
      <c r="CL39" s="134"/>
      <c r="CM39" s="134"/>
      <c r="CN39" s="134"/>
      <c r="CO39" s="325"/>
      <c r="CP39" s="325"/>
      <c r="CQ39" s="325"/>
      <c r="CR39" s="325"/>
      <c r="CS39" s="325"/>
      <c r="CT39" s="134"/>
      <c r="CU39" s="134"/>
      <c r="CV39" s="134"/>
      <c r="CW39" s="134"/>
      <c r="CX39" s="134"/>
      <c r="CY39" s="134"/>
      <c r="CZ39" s="134"/>
      <c r="DA39" s="134"/>
      <c r="DB39" s="325"/>
      <c r="DC39" s="325"/>
      <c r="DD39" s="325"/>
      <c r="DE39" s="325"/>
      <c r="DF39" s="325"/>
      <c r="DG39" s="134"/>
      <c r="DH39" s="134"/>
      <c r="DI39" s="134"/>
      <c r="DJ39" s="134"/>
      <c r="DK39" s="134"/>
      <c r="DL39" s="134"/>
      <c r="DM39" s="134"/>
      <c r="DN39" s="134"/>
      <c r="DO39" s="325"/>
      <c r="DP39" s="325"/>
      <c r="DQ39" s="325"/>
      <c r="DR39" s="325"/>
      <c r="DS39" s="325"/>
      <c r="DT39" s="134"/>
      <c r="DU39" s="134"/>
      <c r="DV39" s="134"/>
      <c r="DW39" s="134"/>
      <c r="DX39" s="134"/>
      <c r="DY39" s="134"/>
      <c r="DZ39" s="134"/>
      <c r="EA39" s="134"/>
      <c r="EB39" s="325"/>
      <c r="EC39" s="325"/>
      <c r="ED39" s="325"/>
      <c r="EE39" s="325"/>
      <c r="EF39" s="325"/>
      <c r="EG39" s="134"/>
      <c r="EH39" s="134"/>
      <c r="EI39" s="134"/>
      <c r="EJ39" s="134"/>
      <c r="EK39" s="134"/>
      <c r="EL39" s="134"/>
      <c r="EM39" s="134"/>
      <c r="EN39" s="134"/>
    </row>
    <row r="40" spans="1:144" s="131" customFormat="1" ht="12.75">
      <c r="A40" s="134" t="s">
        <v>3142</v>
      </c>
      <c r="B40" s="282"/>
      <c r="C40" s="282"/>
      <c r="D40" s="282"/>
      <c r="E40" s="282"/>
      <c r="F40" s="282"/>
      <c r="G40" s="282"/>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c r="AK40" s="282"/>
      <c r="AL40" s="282"/>
      <c r="AM40" s="282"/>
      <c r="AN40" s="282"/>
      <c r="AO40" s="282"/>
      <c r="AP40" s="282"/>
      <c r="AQ40" s="282"/>
      <c r="AR40" s="282"/>
      <c r="AS40" s="282"/>
      <c r="AT40" s="282"/>
      <c r="AU40" s="282"/>
      <c r="AV40" s="282"/>
      <c r="AW40" s="282"/>
      <c r="AX40" s="282"/>
      <c r="AY40" s="282"/>
      <c r="AZ40" s="282"/>
      <c r="BA40" s="282"/>
      <c r="BB40" s="282"/>
      <c r="BC40" s="282"/>
      <c r="BD40" s="282"/>
      <c r="BE40" s="282"/>
      <c r="BF40" s="282"/>
      <c r="BG40" s="282"/>
      <c r="BH40" s="282"/>
      <c r="BI40" s="282"/>
      <c r="BJ40" s="282"/>
      <c r="BK40" s="282"/>
      <c r="BL40" s="282"/>
      <c r="BM40" s="282"/>
      <c r="BN40" s="282"/>
      <c r="BO40" s="282"/>
      <c r="BP40" s="282"/>
      <c r="BQ40" s="282"/>
      <c r="BR40" s="282"/>
      <c r="BS40" s="282"/>
      <c r="BT40" s="282"/>
      <c r="BU40" s="282"/>
      <c r="BV40" s="282"/>
      <c r="BW40" s="282"/>
      <c r="BX40" s="282"/>
      <c r="BY40" s="282"/>
      <c r="BZ40" s="282"/>
      <c r="CA40" s="282"/>
      <c r="CB40" s="282"/>
      <c r="CC40" s="282"/>
      <c r="CD40" s="282"/>
      <c r="CE40" s="282"/>
      <c r="CF40" s="282"/>
      <c r="CG40" s="282"/>
      <c r="CH40" s="282"/>
      <c r="CI40" s="282"/>
      <c r="CJ40" s="282"/>
      <c r="CK40" s="282"/>
      <c r="CL40" s="282"/>
      <c r="CM40" s="282"/>
      <c r="CN40" s="282"/>
      <c r="CO40" s="282"/>
      <c r="CP40" s="282"/>
      <c r="CQ40" s="282"/>
      <c r="CR40" s="282"/>
      <c r="CS40" s="282"/>
      <c r="CT40" s="282"/>
      <c r="CU40" s="282"/>
      <c r="CV40" s="282"/>
      <c r="CW40" s="282"/>
      <c r="CX40" s="282"/>
      <c r="CY40" s="282"/>
      <c r="CZ40" s="282"/>
      <c r="DA40" s="282"/>
      <c r="DB40" s="282"/>
      <c r="DC40" s="282"/>
      <c r="DD40" s="282"/>
      <c r="DE40" s="282"/>
      <c r="DF40" s="282"/>
      <c r="DG40" s="282"/>
      <c r="DH40" s="282"/>
      <c r="DI40" s="282"/>
      <c r="DJ40" s="282"/>
      <c r="DK40" s="282"/>
      <c r="DL40" s="282"/>
      <c r="DM40" s="282"/>
      <c r="DN40" s="282"/>
      <c r="DO40" s="282"/>
      <c r="DP40" s="282"/>
      <c r="DQ40" s="282"/>
      <c r="DR40" s="282"/>
      <c r="DS40" s="282"/>
      <c r="DT40" s="282"/>
      <c r="DU40" s="282"/>
      <c r="DV40" s="282"/>
      <c r="DW40" s="282"/>
      <c r="DX40" s="282"/>
      <c r="DY40" s="282"/>
      <c r="DZ40" s="282"/>
      <c r="EA40" s="282"/>
      <c r="EB40" s="282"/>
      <c r="EC40" s="282"/>
      <c r="ED40" s="282"/>
      <c r="EE40" s="282"/>
      <c r="EF40" s="282"/>
      <c r="EG40" s="282"/>
      <c r="EH40" s="282"/>
      <c r="EI40" s="282"/>
      <c r="EJ40" s="282"/>
      <c r="EK40" s="282"/>
      <c r="EL40" s="282"/>
      <c r="EM40" s="282"/>
      <c r="EN40" s="282"/>
    </row>
    <row r="41" spans="1:144" s="131" customFormat="1" ht="14.25" customHeight="1">
      <c r="B41" s="282"/>
      <c r="C41" s="282"/>
      <c r="D41" s="282"/>
      <c r="E41" s="282"/>
      <c r="F41" s="282"/>
      <c r="G41" s="282"/>
      <c r="H41" s="282"/>
      <c r="I41" s="282"/>
      <c r="J41" s="282"/>
      <c r="K41" s="282"/>
      <c r="L41" s="282"/>
      <c r="M41" s="282"/>
      <c r="N41" s="282"/>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282"/>
      <c r="AL41" s="282"/>
      <c r="AM41" s="282"/>
      <c r="AN41" s="282"/>
      <c r="AO41" s="282"/>
      <c r="AP41" s="282"/>
      <c r="AQ41" s="282"/>
      <c r="AR41" s="282"/>
      <c r="AS41" s="282"/>
      <c r="AT41" s="282"/>
      <c r="AU41" s="282"/>
      <c r="AV41" s="282"/>
      <c r="AW41" s="282"/>
      <c r="AX41" s="282"/>
      <c r="AY41" s="282"/>
      <c r="AZ41" s="282"/>
      <c r="BA41" s="282"/>
      <c r="BB41" s="282"/>
      <c r="BC41" s="282"/>
      <c r="BD41" s="282"/>
      <c r="BE41" s="282"/>
      <c r="BF41" s="282"/>
      <c r="BG41" s="282"/>
      <c r="BH41" s="282"/>
      <c r="BI41" s="282"/>
      <c r="BJ41" s="282"/>
      <c r="BK41" s="282"/>
      <c r="BL41" s="282"/>
      <c r="BM41" s="282"/>
      <c r="BN41" s="282"/>
      <c r="BO41" s="282"/>
      <c r="BP41" s="282"/>
      <c r="BQ41" s="282"/>
      <c r="BR41" s="282"/>
      <c r="BS41" s="282"/>
      <c r="BT41" s="282"/>
      <c r="BU41" s="282"/>
      <c r="BV41" s="282"/>
      <c r="BW41" s="282"/>
      <c r="BX41" s="282"/>
      <c r="BY41" s="282"/>
      <c r="BZ41" s="282"/>
      <c r="CA41" s="282"/>
      <c r="CB41" s="282"/>
      <c r="CC41" s="282"/>
      <c r="CD41" s="282"/>
      <c r="CE41" s="282"/>
      <c r="CF41" s="282"/>
      <c r="CG41" s="282"/>
      <c r="CH41" s="282"/>
      <c r="CI41" s="282"/>
      <c r="CJ41" s="282"/>
      <c r="CK41" s="282"/>
      <c r="CL41" s="282"/>
      <c r="CM41" s="282"/>
      <c r="CN41" s="282"/>
      <c r="CO41" s="282"/>
      <c r="CP41" s="282"/>
      <c r="CQ41" s="282"/>
      <c r="CR41" s="282"/>
      <c r="CS41" s="282"/>
      <c r="CT41" s="282"/>
      <c r="CU41" s="282"/>
      <c r="CV41" s="282"/>
      <c r="CW41" s="282"/>
      <c r="CX41" s="282"/>
      <c r="CY41" s="282"/>
      <c r="CZ41" s="282"/>
      <c r="DA41" s="282"/>
      <c r="DB41" s="282"/>
      <c r="DC41" s="282"/>
      <c r="DD41" s="282"/>
      <c r="DE41" s="282"/>
      <c r="DF41" s="282"/>
      <c r="DG41" s="282"/>
      <c r="DH41" s="282"/>
      <c r="DI41" s="282"/>
      <c r="DJ41" s="282"/>
      <c r="DK41" s="282"/>
      <c r="DL41" s="282"/>
      <c r="DM41" s="282"/>
      <c r="DN41" s="282"/>
      <c r="DO41" s="282"/>
      <c r="DP41" s="282"/>
      <c r="DQ41" s="282"/>
      <c r="DR41" s="282"/>
      <c r="DS41" s="282"/>
      <c r="DT41" s="282"/>
      <c r="DU41" s="282"/>
      <c r="DV41" s="282"/>
      <c r="DW41" s="282"/>
      <c r="DX41" s="282"/>
      <c r="DY41" s="282"/>
      <c r="DZ41" s="282"/>
      <c r="EA41" s="282"/>
      <c r="EB41" s="282"/>
      <c r="EC41" s="282"/>
      <c r="ED41" s="282"/>
      <c r="EE41" s="282"/>
      <c r="EF41" s="282"/>
      <c r="EG41" s="282"/>
      <c r="EH41" s="282"/>
      <c r="EI41" s="282"/>
      <c r="EJ41" s="282"/>
      <c r="EK41" s="282"/>
      <c r="EL41" s="282"/>
      <c r="EM41" s="282"/>
      <c r="EN41" s="282"/>
    </row>
  </sheetData>
  <mergeCells count="22">
    <mergeCell ref="DC5:DN5"/>
    <mergeCell ref="DO5:DO6"/>
    <mergeCell ref="DP5:EA5"/>
    <mergeCell ref="EB5:EB6"/>
    <mergeCell ref="EC5:EN5"/>
    <mergeCell ref="DB5:DB6"/>
    <mergeCell ref="AC5:AN5"/>
    <mergeCell ref="AO5:AO6"/>
    <mergeCell ref="AP5:BA5"/>
    <mergeCell ref="BB5:BB6"/>
    <mergeCell ref="BC5:BN5"/>
    <mergeCell ref="BO5:BO6"/>
    <mergeCell ref="BP5:CA5"/>
    <mergeCell ref="CB5:CB6"/>
    <mergeCell ref="CC5:CN5"/>
    <mergeCell ref="CO5:CO6"/>
    <mergeCell ref="CP5:DA5"/>
    <mergeCell ref="AB5:AB6"/>
    <mergeCell ref="B5:B6"/>
    <mergeCell ref="C5:N5"/>
    <mergeCell ref="O5:O6"/>
    <mergeCell ref="P5:AA5"/>
  </mergeCells>
  <hyperlinks>
    <hyperlink ref="A1" location="'Table of contents'!A1" display="вернуться на заглавную стр. (содержание)"/>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C42"/>
  <sheetViews>
    <sheetView zoomScale="80" zoomScaleNormal="80" workbookViewId="0">
      <pane xSplit="1" topLeftCell="B1" activePane="topRight" state="frozen"/>
      <selection pane="topRight"/>
    </sheetView>
  </sheetViews>
  <sheetFormatPr defaultRowHeight="15"/>
  <cols>
    <col min="1" max="1" width="42.28515625" style="34" customWidth="1"/>
    <col min="2" max="16384" width="9.140625" style="34"/>
  </cols>
  <sheetData>
    <row r="1" spans="1:131">
      <c r="A1" s="649" t="s">
        <v>2688</v>
      </c>
    </row>
    <row r="2" spans="1:131" ht="5.0999999999999996" customHeight="1">
      <c r="A2" s="65"/>
    </row>
    <row r="3" spans="1:131" s="211" customFormat="1" ht="19.5" customHeight="1">
      <c r="A3" s="295" t="s">
        <v>3842</v>
      </c>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c r="DM3" s="260"/>
      <c r="DN3" s="260"/>
      <c r="DO3" s="260"/>
      <c r="DP3" s="260"/>
      <c r="DQ3" s="260"/>
      <c r="DR3" s="260"/>
      <c r="DS3" s="260"/>
      <c r="DT3" s="260"/>
      <c r="DU3" s="260"/>
      <c r="DV3" s="260"/>
      <c r="DW3" s="260"/>
      <c r="DX3" s="260"/>
      <c r="DY3" s="260"/>
      <c r="DZ3" s="260"/>
      <c r="EA3" s="260"/>
    </row>
    <row r="4" spans="1:131" s="134" customFormat="1" ht="4.5" customHeight="1" thickBot="1">
      <c r="A4" s="135"/>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row>
    <row r="5" spans="1:131" s="131" customFormat="1" ht="17.100000000000001" customHeight="1">
      <c r="A5" s="739"/>
      <c r="B5" s="1076">
        <v>1998</v>
      </c>
      <c r="C5" s="1088">
        <v>1998</v>
      </c>
      <c r="D5" s="1078"/>
      <c r="E5" s="1078"/>
      <c r="F5" s="1078"/>
      <c r="G5" s="1078"/>
      <c r="H5" s="1078"/>
      <c r="I5" s="1078"/>
      <c r="J5" s="1078"/>
      <c r="K5" s="1078"/>
      <c r="L5" s="1078"/>
      <c r="M5" s="1078"/>
      <c r="N5" s="1069"/>
      <c r="O5" s="1076">
        <v>1999</v>
      </c>
      <c r="P5" s="1088">
        <v>1999</v>
      </c>
      <c r="Q5" s="1078"/>
      <c r="R5" s="1078"/>
      <c r="S5" s="1078"/>
      <c r="T5" s="1078"/>
      <c r="U5" s="1078"/>
      <c r="V5" s="1078"/>
      <c r="W5" s="1078"/>
      <c r="X5" s="1078"/>
      <c r="Y5" s="1078"/>
      <c r="Z5" s="1078"/>
      <c r="AA5" s="1069"/>
      <c r="AB5" s="1076">
        <v>2000</v>
      </c>
      <c r="AC5" s="1088">
        <v>2000</v>
      </c>
      <c r="AD5" s="1078"/>
      <c r="AE5" s="1078"/>
      <c r="AF5" s="1078"/>
      <c r="AG5" s="1078"/>
      <c r="AH5" s="1078"/>
      <c r="AI5" s="1078"/>
      <c r="AJ5" s="1078"/>
      <c r="AK5" s="1078"/>
      <c r="AL5" s="1078"/>
      <c r="AM5" s="1078"/>
      <c r="AN5" s="1069"/>
      <c r="AO5" s="1076">
        <v>2001</v>
      </c>
      <c r="AP5" s="1088">
        <v>2001</v>
      </c>
      <c r="AQ5" s="1078"/>
      <c r="AR5" s="1078"/>
      <c r="AS5" s="1078"/>
      <c r="AT5" s="1078"/>
      <c r="AU5" s="1078"/>
      <c r="AV5" s="1078"/>
      <c r="AW5" s="1078"/>
      <c r="AX5" s="1078"/>
      <c r="AY5" s="1078"/>
      <c r="AZ5" s="1078"/>
      <c r="BA5" s="1069"/>
      <c r="BB5" s="1076">
        <v>2002</v>
      </c>
      <c r="BC5" s="1088">
        <v>2002</v>
      </c>
      <c r="BD5" s="1078"/>
      <c r="BE5" s="1078"/>
      <c r="BF5" s="1078"/>
      <c r="BG5" s="1078"/>
      <c r="BH5" s="1078"/>
      <c r="BI5" s="1078"/>
      <c r="BJ5" s="1078"/>
      <c r="BK5" s="1078"/>
      <c r="BL5" s="1078"/>
      <c r="BM5" s="1078"/>
      <c r="BN5" s="1069"/>
      <c r="BO5" s="1076">
        <v>2003</v>
      </c>
      <c r="BP5" s="1088">
        <v>2003</v>
      </c>
      <c r="BQ5" s="1078"/>
      <c r="BR5" s="1078"/>
      <c r="BS5" s="1078"/>
      <c r="BT5" s="1078"/>
      <c r="BU5" s="1078"/>
      <c r="BV5" s="1078"/>
      <c r="BW5" s="1078"/>
      <c r="BX5" s="1078"/>
      <c r="BY5" s="1078"/>
      <c r="BZ5" s="1078"/>
      <c r="CA5" s="1069"/>
      <c r="CB5" s="1076">
        <v>2004</v>
      </c>
      <c r="CC5" s="1088">
        <v>2004</v>
      </c>
      <c r="CD5" s="1078"/>
      <c r="CE5" s="1078"/>
      <c r="CF5" s="1078"/>
      <c r="CG5" s="1078"/>
      <c r="CH5" s="1078"/>
      <c r="CI5" s="1078"/>
      <c r="CJ5" s="1078"/>
      <c r="CK5" s="1078"/>
      <c r="CL5" s="1078"/>
      <c r="CM5" s="1078"/>
      <c r="CN5" s="1069"/>
      <c r="CO5" s="1076">
        <v>2005</v>
      </c>
      <c r="CP5" s="1088">
        <v>2005</v>
      </c>
      <c r="CQ5" s="1078"/>
      <c r="CR5" s="1078"/>
      <c r="CS5" s="1078"/>
      <c r="CT5" s="1078"/>
      <c r="CU5" s="1078"/>
      <c r="CV5" s="1078"/>
      <c r="CW5" s="1078"/>
      <c r="CX5" s="1078"/>
      <c r="CY5" s="1078"/>
      <c r="CZ5" s="1078"/>
      <c r="DA5" s="1069"/>
      <c r="DB5" s="1076">
        <v>2006</v>
      </c>
      <c r="DC5" s="1088">
        <v>2006</v>
      </c>
      <c r="DD5" s="1078"/>
      <c r="DE5" s="1078"/>
      <c r="DF5" s="1078"/>
      <c r="DG5" s="1078"/>
      <c r="DH5" s="1078"/>
      <c r="DI5" s="1078"/>
      <c r="DJ5" s="1078"/>
      <c r="DK5" s="1078"/>
      <c r="DL5" s="1078"/>
      <c r="DM5" s="1078"/>
      <c r="DN5" s="1069"/>
      <c r="DO5" s="1076">
        <v>2007</v>
      </c>
      <c r="DP5" s="1088">
        <v>2007</v>
      </c>
      <c r="DQ5" s="1078"/>
      <c r="DR5" s="1078"/>
      <c r="DS5" s="1078"/>
      <c r="DT5" s="1078"/>
      <c r="DU5" s="1078"/>
      <c r="DV5" s="1078"/>
      <c r="DW5" s="1078"/>
      <c r="DX5" s="1078"/>
      <c r="DY5" s="1078"/>
      <c r="DZ5" s="1078"/>
      <c r="EA5" s="1069"/>
    </row>
    <row r="6" spans="1:131" s="131" customFormat="1" ht="17.100000000000001" customHeight="1" thickBot="1">
      <c r="A6" s="740"/>
      <c r="B6" s="1068"/>
      <c r="C6" s="673" t="s">
        <v>2646</v>
      </c>
      <c r="D6" s="673" t="s">
        <v>2647</v>
      </c>
      <c r="E6" s="673" t="s">
        <v>2648</v>
      </c>
      <c r="F6" s="673" t="s">
        <v>2649</v>
      </c>
      <c r="G6" s="673" t="s">
        <v>2650</v>
      </c>
      <c r="H6" s="673" t="s">
        <v>2651</v>
      </c>
      <c r="I6" s="673" t="s">
        <v>2652</v>
      </c>
      <c r="J6" s="673" t="s">
        <v>2653</v>
      </c>
      <c r="K6" s="673" t="s">
        <v>2654</v>
      </c>
      <c r="L6" s="673" t="s">
        <v>2655</v>
      </c>
      <c r="M6" s="673" t="s">
        <v>2656</v>
      </c>
      <c r="N6" s="673" t="s">
        <v>2657</v>
      </c>
      <c r="O6" s="1068"/>
      <c r="P6" s="673" t="s">
        <v>2646</v>
      </c>
      <c r="Q6" s="673" t="s">
        <v>2647</v>
      </c>
      <c r="R6" s="673" t="s">
        <v>2648</v>
      </c>
      <c r="S6" s="673" t="s">
        <v>2649</v>
      </c>
      <c r="T6" s="673" t="s">
        <v>2650</v>
      </c>
      <c r="U6" s="673" t="s">
        <v>2651</v>
      </c>
      <c r="V6" s="673" t="s">
        <v>2652</v>
      </c>
      <c r="W6" s="673" t="s">
        <v>2653</v>
      </c>
      <c r="X6" s="673" t="s">
        <v>2654</v>
      </c>
      <c r="Y6" s="673" t="s">
        <v>2655</v>
      </c>
      <c r="Z6" s="673" t="s">
        <v>2656</v>
      </c>
      <c r="AA6" s="673" t="s">
        <v>2657</v>
      </c>
      <c r="AB6" s="1068"/>
      <c r="AC6" s="673" t="s">
        <v>2646</v>
      </c>
      <c r="AD6" s="673" t="s">
        <v>2647</v>
      </c>
      <c r="AE6" s="673" t="s">
        <v>2648</v>
      </c>
      <c r="AF6" s="673" t="s">
        <v>2649</v>
      </c>
      <c r="AG6" s="673" t="s">
        <v>2650</v>
      </c>
      <c r="AH6" s="673" t="s">
        <v>2651</v>
      </c>
      <c r="AI6" s="673" t="s">
        <v>2652</v>
      </c>
      <c r="AJ6" s="673" t="s">
        <v>2653</v>
      </c>
      <c r="AK6" s="673" t="s">
        <v>2654</v>
      </c>
      <c r="AL6" s="673" t="s">
        <v>2655</v>
      </c>
      <c r="AM6" s="673" t="s">
        <v>2656</v>
      </c>
      <c r="AN6" s="673" t="s">
        <v>2657</v>
      </c>
      <c r="AO6" s="1068"/>
      <c r="AP6" s="673" t="s">
        <v>2646</v>
      </c>
      <c r="AQ6" s="673" t="s">
        <v>2647</v>
      </c>
      <c r="AR6" s="673" t="s">
        <v>2648</v>
      </c>
      <c r="AS6" s="673" t="s">
        <v>2649</v>
      </c>
      <c r="AT6" s="673" t="s">
        <v>2650</v>
      </c>
      <c r="AU6" s="673" t="s">
        <v>2651</v>
      </c>
      <c r="AV6" s="673" t="s">
        <v>2652</v>
      </c>
      <c r="AW6" s="673" t="s">
        <v>2653</v>
      </c>
      <c r="AX6" s="673" t="s">
        <v>2654</v>
      </c>
      <c r="AY6" s="673" t="s">
        <v>2655</v>
      </c>
      <c r="AZ6" s="673" t="s">
        <v>2656</v>
      </c>
      <c r="BA6" s="673" t="s">
        <v>2657</v>
      </c>
      <c r="BB6" s="1068"/>
      <c r="BC6" s="673" t="s">
        <v>2646</v>
      </c>
      <c r="BD6" s="673" t="s">
        <v>2647</v>
      </c>
      <c r="BE6" s="673" t="s">
        <v>2648</v>
      </c>
      <c r="BF6" s="673" t="s">
        <v>2649</v>
      </c>
      <c r="BG6" s="673" t="s">
        <v>2650</v>
      </c>
      <c r="BH6" s="673" t="s">
        <v>2651</v>
      </c>
      <c r="BI6" s="673" t="s">
        <v>2652</v>
      </c>
      <c r="BJ6" s="673" t="s">
        <v>2653</v>
      </c>
      <c r="BK6" s="673" t="s">
        <v>2654</v>
      </c>
      <c r="BL6" s="673" t="s">
        <v>2655</v>
      </c>
      <c r="BM6" s="673" t="s">
        <v>2656</v>
      </c>
      <c r="BN6" s="673" t="s">
        <v>2657</v>
      </c>
      <c r="BO6" s="1068"/>
      <c r="BP6" s="673" t="s">
        <v>2646</v>
      </c>
      <c r="BQ6" s="673" t="s">
        <v>2647</v>
      </c>
      <c r="BR6" s="673" t="s">
        <v>2648</v>
      </c>
      <c r="BS6" s="673" t="s">
        <v>2649</v>
      </c>
      <c r="BT6" s="673" t="s">
        <v>2650</v>
      </c>
      <c r="BU6" s="673" t="s">
        <v>2651</v>
      </c>
      <c r="BV6" s="673" t="s">
        <v>2652</v>
      </c>
      <c r="BW6" s="673" t="s">
        <v>2653</v>
      </c>
      <c r="BX6" s="673" t="s">
        <v>2654</v>
      </c>
      <c r="BY6" s="673" t="s">
        <v>2655</v>
      </c>
      <c r="BZ6" s="673" t="s">
        <v>2656</v>
      </c>
      <c r="CA6" s="673" t="s">
        <v>2657</v>
      </c>
      <c r="CB6" s="1068"/>
      <c r="CC6" s="673" t="s">
        <v>2646</v>
      </c>
      <c r="CD6" s="673" t="s">
        <v>2647</v>
      </c>
      <c r="CE6" s="673" t="s">
        <v>2648</v>
      </c>
      <c r="CF6" s="673" t="s">
        <v>2649</v>
      </c>
      <c r="CG6" s="673" t="s">
        <v>2650</v>
      </c>
      <c r="CH6" s="673" t="s">
        <v>2651</v>
      </c>
      <c r="CI6" s="673" t="s">
        <v>2652</v>
      </c>
      <c r="CJ6" s="673" t="s">
        <v>2653</v>
      </c>
      <c r="CK6" s="673" t="s">
        <v>2654</v>
      </c>
      <c r="CL6" s="673" t="s">
        <v>2655</v>
      </c>
      <c r="CM6" s="673" t="s">
        <v>2656</v>
      </c>
      <c r="CN6" s="673" t="s">
        <v>2657</v>
      </c>
      <c r="CO6" s="1068"/>
      <c r="CP6" s="673" t="s">
        <v>2646</v>
      </c>
      <c r="CQ6" s="673" t="s">
        <v>2647</v>
      </c>
      <c r="CR6" s="673" t="s">
        <v>2648</v>
      </c>
      <c r="CS6" s="673" t="s">
        <v>2649</v>
      </c>
      <c r="CT6" s="673" t="s">
        <v>2650</v>
      </c>
      <c r="CU6" s="673" t="s">
        <v>2651</v>
      </c>
      <c r="CV6" s="673" t="s">
        <v>2652</v>
      </c>
      <c r="CW6" s="673" t="s">
        <v>2653</v>
      </c>
      <c r="CX6" s="673" t="s">
        <v>2654</v>
      </c>
      <c r="CY6" s="673" t="s">
        <v>2655</v>
      </c>
      <c r="CZ6" s="673" t="s">
        <v>2656</v>
      </c>
      <c r="DA6" s="673" t="s">
        <v>2657</v>
      </c>
      <c r="DB6" s="1068"/>
      <c r="DC6" s="673" t="s">
        <v>2646</v>
      </c>
      <c r="DD6" s="673" t="s">
        <v>2647</v>
      </c>
      <c r="DE6" s="673" t="s">
        <v>2648</v>
      </c>
      <c r="DF6" s="673" t="s">
        <v>2649</v>
      </c>
      <c r="DG6" s="673" t="s">
        <v>2650</v>
      </c>
      <c r="DH6" s="673" t="s">
        <v>2651</v>
      </c>
      <c r="DI6" s="673" t="s">
        <v>2652</v>
      </c>
      <c r="DJ6" s="673" t="s">
        <v>2653</v>
      </c>
      <c r="DK6" s="673" t="s">
        <v>2654</v>
      </c>
      <c r="DL6" s="673" t="s">
        <v>2655</v>
      </c>
      <c r="DM6" s="673" t="s">
        <v>2656</v>
      </c>
      <c r="DN6" s="673" t="s">
        <v>2657</v>
      </c>
      <c r="DO6" s="1068"/>
      <c r="DP6" s="673" t="s">
        <v>2646</v>
      </c>
      <c r="DQ6" s="673" t="s">
        <v>2647</v>
      </c>
      <c r="DR6" s="673" t="s">
        <v>2648</v>
      </c>
      <c r="DS6" s="673" t="s">
        <v>2649</v>
      </c>
      <c r="DT6" s="673" t="s">
        <v>2650</v>
      </c>
      <c r="DU6" s="673" t="s">
        <v>2651</v>
      </c>
      <c r="DV6" s="673" t="s">
        <v>2652</v>
      </c>
      <c r="DW6" s="673" t="s">
        <v>2653</v>
      </c>
      <c r="DX6" s="673" t="s">
        <v>2654</v>
      </c>
      <c r="DY6" s="673" t="s">
        <v>2655</v>
      </c>
      <c r="DZ6" s="673" t="s">
        <v>2656</v>
      </c>
      <c r="EA6" s="673" t="s">
        <v>2657</v>
      </c>
    </row>
    <row r="7" spans="1:131" s="131" customFormat="1" ht="4.5" customHeight="1">
      <c r="A7" s="55"/>
      <c r="B7" s="173"/>
      <c r="C7" s="3"/>
      <c r="D7" s="3"/>
      <c r="E7" s="3"/>
      <c r="F7" s="3"/>
      <c r="G7" s="3"/>
      <c r="H7" s="3"/>
      <c r="I7" s="3"/>
      <c r="J7" s="3"/>
      <c r="K7" s="3"/>
      <c r="L7" s="3"/>
      <c r="M7" s="3"/>
      <c r="N7" s="3"/>
      <c r="O7" s="173"/>
      <c r="P7" s="3"/>
      <c r="Q7" s="3"/>
      <c r="R7" s="3"/>
      <c r="S7" s="3"/>
      <c r="T7" s="3"/>
      <c r="U7" s="3"/>
      <c r="V7" s="3"/>
      <c r="W7" s="3"/>
      <c r="X7" s="3"/>
      <c r="Y7" s="3"/>
      <c r="Z7" s="3"/>
      <c r="AA7" s="3"/>
      <c r="AB7" s="173"/>
      <c r="AC7" s="3"/>
      <c r="AD7" s="3"/>
      <c r="AE7" s="3"/>
      <c r="AF7" s="3"/>
      <c r="AG7" s="3"/>
      <c r="AH7" s="3"/>
      <c r="AI7" s="3"/>
      <c r="AJ7" s="3"/>
      <c r="AK7" s="3"/>
      <c r="AL7" s="3"/>
      <c r="AM7" s="3"/>
      <c r="AN7" s="3"/>
      <c r="AO7" s="173"/>
      <c r="AP7" s="3"/>
      <c r="AQ7" s="3"/>
      <c r="AR7" s="3"/>
      <c r="AS7" s="3"/>
      <c r="AT7" s="3"/>
      <c r="AU7" s="3"/>
      <c r="AV7" s="3"/>
      <c r="AW7" s="3"/>
      <c r="AX7" s="3"/>
      <c r="AY7" s="3"/>
      <c r="AZ7" s="3"/>
      <c r="BA7" s="3"/>
      <c r="BB7" s="173"/>
      <c r="BC7" s="3"/>
      <c r="BD7" s="3"/>
      <c r="BE7" s="3"/>
      <c r="BF7" s="3"/>
      <c r="BG7" s="3"/>
      <c r="BH7" s="3"/>
      <c r="BI7" s="3"/>
      <c r="BJ7" s="3"/>
      <c r="BK7" s="3"/>
      <c r="BL7" s="3"/>
      <c r="BM7" s="3"/>
      <c r="BN7" s="3"/>
      <c r="BO7" s="173"/>
      <c r="BP7" s="3"/>
      <c r="BQ7" s="3"/>
      <c r="BR7" s="3"/>
      <c r="BS7" s="3"/>
      <c r="BT7" s="3"/>
      <c r="BU7" s="3"/>
      <c r="BV7" s="3"/>
      <c r="BW7" s="3"/>
      <c r="BX7" s="3"/>
      <c r="BY7" s="3"/>
      <c r="BZ7" s="3"/>
      <c r="CA7" s="3"/>
      <c r="CB7" s="173"/>
      <c r="CC7" s="3"/>
      <c r="CD7" s="3"/>
      <c r="CE7" s="3"/>
      <c r="CF7" s="3"/>
      <c r="CG7" s="3"/>
      <c r="CH7" s="3"/>
      <c r="CI7" s="3"/>
      <c r="CJ7" s="3"/>
      <c r="CK7" s="3"/>
      <c r="CL7" s="3"/>
      <c r="CM7" s="3"/>
      <c r="CN7" s="3"/>
      <c r="CO7" s="173"/>
      <c r="CP7" s="3"/>
      <c r="CQ7" s="3"/>
      <c r="CR7" s="3"/>
      <c r="CS7" s="3"/>
      <c r="CT7" s="3"/>
      <c r="CU7" s="3"/>
      <c r="CV7" s="3"/>
      <c r="CW7" s="3"/>
      <c r="CX7" s="3"/>
      <c r="CY7" s="3"/>
      <c r="CZ7" s="3"/>
      <c r="DA7" s="3"/>
      <c r="DB7" s="173"/>
      <c r="DC7" s="3"/>
      <c r="DD7" s="3"/>
      <c r="DE7" s="3"/>
      <c r="DF7" s="3"/>
      <c r="DG7" s="3"/>
      <c r="DH7" s="3"/>
      <c r="DI7" s="3"/>
      <c r="DJ7" s="3"/>
      <c r="DK7" s="3"/>
      <c r="DL7" s="3"/>
      <c r="DM7" s="3"/>
      <c r="DN7" s="3"/>
      <c r="DO7" s="173"/>
      <c r="DP7" s="3"/>
      <c r="DQ7" s="3"/>
      <c r="DR7" s="3"/>
      <c r="DS7" s="3"/>
      <c r="DT7" s="3"/>
      <c r="DU7" s="3"/>
      <c r="DV7" s="3"/>
      <c r="DW7" s="3"/>
      <c r="DX7" s="3"/>
      <c r="DY7" s="3"/>
      <c r="DZ7" s="3"/>
      <c r="EA7" s="3"/>
    </row>
    <row r="8" spans="1:131" s="275" customFormat="1" ht="14.25" customHeight="1">
      <c r="A8" s="72" t="s">
        <v>3143</v>
      </c>
      <c r="B8" s="335" t="s">
        <v>15</v>
      </c>
      <c r="C8" s="404" t="s">
        <v>15</v>
      </c>
      <c r="D8" s="404" t="s">
        <v>15</v>
      </c>
      <c r="E8" s="404" t="s">
        <v>15</v>
      </c>
      <c r="F8" s="404" t="s">
        <v>15</v>
      </c>
      <c r="G8" s="404" t="s">
        <v>15</v>
      </c>
      <c r="H8" s="404" t="s">
        <v>15</v>
      </c>
      <c r="I8" s="404" t="s">
        <v>15</v>
      </c>
      <c r="J8" s="404" t="s">
        <v>15</v>
      </c>
      <c r="K8" s="404" t="s">
        <v>15</v>
      </c>
      <c r="L8" s="404" t="s">
        <v>15</v>
      </c>
      <c r="M8" s="404" t="s">
        <v>15</v>
      </c>
      <c r="N8" s="404" t="s">
        <v>15</v>
      </c>
      <c r="O8" s="335" t="s">
        <v>15</v>
      </c>
      <c r="P8" s="404" t="s">
        <v>15</v>
      </c>
      <c r="Q8" s="404" t="s">
        <v>15</v>
      </c>
      <c r="R8" s="404" t="s">
        <v>15</v>
      </c>
      <c r="S8" s="404" t="s">
        <v>15</v>
      </c>
      <c r="T8" s="404" t="s">
        <v>15</v>
      </c>
      <c r="U8" s="404" t="s">
        <v>15</v>
      </c>
      <c r="V8" s="404" t="s">
        <v>15</v>
      </c>
      <c r="W8" s="404" t="s">
        <v>15</v>
      </c>
      <c r="X8" s="404" t="s">
        <v>15</v>
      </c>
      <c r="Y8" s="404" t="s">
        <v>15</v>
      </c>
      <c r="Z8" s="404" t="s">
        <v>15</v>
      </c>
      <c r="AA8" s="404" t="s">
        <v>15</v>
      </c>
      <c r="AB8" s="335" t="s">
        <v>15</v>
      </c>
      <c r="AC8" s="404" t="s">
        <v>15</v>
      </c>
      <c r="AD8" s="404" t="s">
        <v>15</v>
      </c>
      <c r="AE8" s="404" t="s">
        <v>15</v>
      </c>
      <c r="AF8" s="404" t="s">
        <v>15</v>
      </c>
      <c r="AG8" s="404" t="s">
        <v>15</v>
      </c>
      <c r="AH8" s="404" t="s">
        <v>15</v>
      </c>
      <c r="AI8" s="404" t="s">
        <v>15</v>
      </c>
      <c r="AJ8" s="404" t="s">
        <v>15</v>
      </c>
      <c r="AK8" s="404" t="s">
        <v>15</v>
      </c>
      <c r="AL8" s="404" t="s">
        <v>15</v>
      </c>
      <c r="AM8" s="404" t="s">
        <v>15</v>
      </c>
      <c r="AN8" s="404" t="s">
        <v>15</v>
      </c>
      <c r="AO8" s="335" t="s">
        <v>15</v>
      </c>
      <c r="AP8" s="404" t="s">
        <v>15</v>
      </c>
      <c r="AQ8" s="404" t="s">
        <v>15</v>
      </c>
      <c r="AR8" s="404" t="s">
        <v>15</v>
      </c>
      <c r="AS8" s="404" t="s">
        <v>15</v>
      </c>
      <c r="AT8" s="404" t="s">
        <v>15</v>
      </c>
      <c r="AU8" s="404" t="s">
        <v>15</v>
      </c>
      <c r="AV8" s="404" t="s">
        <v>15</v>
      </c>
      <c r="AW8" s="404" t="s">
        <v>15</v>
      </c>
      <c r="AX8" s="404" t="s">
        <v>15</v>
      </c>
      <c r="AY8" s="404" t="s">
        <v>15</v>
      </c>
      <c r="AZ8" s="404" t="s">
        <v>15</v>
      </c>
      <c r="BA8" s="404" t="s">
        <v>15</v>
      </c>
      <c r="BB8" s="335" t="s">
        <v>15</v>
      </c>
      <c r="BC8" s="404" t="s">
        <v>15</v>
      </c>
      <c r="BD8" s="404" t="s">
        <v>15</v>
      </c>
      <c r="BE8" s="404" t="s">
        <v>15</v>
      </c>
      <c r="BF8" s="404" t="s">
        <v>15</v>
      </c>
      <c r="BG8" s="404" t="s">
        <v>15</v>
      </c>
      <c r="BH8" s="404" t="s">
        <v>15</v>
      </c>
      <c r="BI8" s="404" t="s">
        <v>15</v>
      </c>
      <c r="BJ8" s="404" t="s">
        <v>15</v>
      </c>
      <c r="BK8" s="404" t="s">
        <v>15</v>
      </c>
      <c r="BL8" s="404" t="s">
        <v>15</v>
      </c>
      <c r="BM8" s="404" t="s">
        <v>15</v>
      </c>
      <c r="BN8" s="404" t="s">
        <v>15</v>
      </c>
      <c r="BO8" s="335" t="s">
        <v>3771</v>
      </c>
      <c r="BP8" s="335" t="s">
        <v>3771</v>
      </c>
      <c r="BQ8" s="335" t="s">
        <v>3771</v>
      </c>
      <c r="BR8" s="335" t="s">
        <v>3771</v>
      </c>
      <c r="BS8" s="335" t="s">
        <v>3771</v>
      </c>
      <c r="BT8" s="335" t="s">
        <v>3771</v>
      </c>
      <c r="BU8" s="335" t="s">
        <v>3771</v>
      </c>
      <c r="BV8" s="335" t="s">
        <v>3771</v>
      </c>
      <c r="BW8" s="335" t="s">
        <v>3771</v>
      </c>
      <c r="BX8" s="335" t="s">
        <v>3771</v>
      </c>
      <c r="BY8" s="335" t="s">
        <v>3771</v>
      </c>
      <c r="BZ8" s="335" t="s">
        <v>3771</v>
      </c>
      <c r="CA8" s="335" t="s">
        <v>3771</v>
      </c>
      <c r="CB8" s="335" t="s">
        <v>3771</v>
      </c>
      <c r="CC8" s="335" t="s">
        <v>3771</v>
      </c>
      <c r="CD8" s="335" t="s">
        <v>3771</v>
      </c>
      <c r="CE8" s="335" t="s">
        <v>3771</v>
      </c>
      <c r="CF8" s="335" t="s">
        <v>3771</v>
      </c>
      <c r="CG8" s="335" t="s">
        <v>3771</v>
      </c>
      <c r="CH8" s="335" t="s">
        <v>3771</v>
      </c>
      <c r="CI8" s="335" t="s">
        <v>3771</v>
      </c>
      <c r="CJ8" s="335" t="s">
        <v>3771</v>
      </c>
      <c r="CK8" s="335" t="s">
        <v>3771</v>
      </c>
      <c r="CL8" s="335" t="s">
        <v>3771</v>
      </c>
      <c r="CM8" s="335" t="s">
        <v>3771</v>
      </c>
      <c r="CN8" s="335" t="s">
        <v>3771</v>
      </c>
      <c r="CO8" s="335" t="s">
        <v>3771</v>
      </c>
      <c r="CP8" s="335" t="s">
        <v>3771</v>
      </c>
      <c r="CQ8" s="335" t="s">
        <v>3771</v>
      </c>
      <c r="CR8" s="335" t="s">
        <v>3771</v>
      </c>
      <c r="CS8" s="335" t="s">
        <v>3771</v>
      </c>
      <c r="CT8" s="335" t="s">
        <v>3771</v>
      </c>
      <c r="CU8" s="335" t="s">
        <v>3771</v>
      </c>
      <c r="CV8" s="335" t="s">
        <v>3771</v>
      </c>
      <c r="CW8" s="335" t="s">
        <v>3771</v>
      </c>
      <c r="CX8" s="335" t="s">
        <v>3771</v>
      </c>
      <c r="CY8" s="335" t="s">
        <v>3771</v>
      </c>
      <c r="CZ8" s="335" t="s">
        <v>3771</v>
      </c>
      <c r="DA8" s="335" t="s">
        <v>3771</v>
      </c>
      <c r="DB8" s="335">
        <v>40.07657579</v>
      </c>
      <c r="DC8" s="404">
        <v>2.0853E-2</v>
      </c>
      <c r="DD8" s="335" t="s">
        <v>15</v>
      </c>
      <c r="DE8" s="335" t="s">
        <v>15</v>
      </c>
      <c r="DF8" s="335" t="s">
        <v>15</v>
      </c>
      <c r="DG8" s="335" t="s">
        <v>15</v>
      </c>
      <c r="DH8" s="335" t="s">
        <v>15</v>
      </c>
      <c r="DI8" s="335" t="s">
        <v>15</v>
      </c>
      <c r="DJ8" s="335">
        <v>18.40941192</v>
      </c>
      <c r="DK8" s="335">
        <v>1.89280447</v>
      </c>
      <c r="DL8" s="335">
        <v>1.8735599999999999</v>
      </c>
      <c r="DM8" s="335" t="s">
        <v>15</v>
      </c>
      <c r="DN8" s="335">
        <v>17.879946399999998</v>
      </c>
      <c r="DO8" s="335">
        <v>28.531309920000002</v>
      </c>
      <c r="DP8" s="9" t="s">
        <v>15</v>
      </c>
      <c r="DQ8" s="335">
        <v>3.8620438399999997</v>
      </c>
      <c r="DR8" s="335">
        <v>7.5296000000000003</v>
      </c>
      <c r="DS8" s="335">
        <v>3.7924000000000002</v>
      </c>
      <c r="DT8" s="335">
        <v>2.2500940800000002</v>
      </c>
      <c r="DU8" s="335">
        <v>9.7904999999999998</v>
      </c>
      <c r="DV8" s="9" t="s">
        <v>15</v>
      </c>
      <c r="DW8" s="9" t="s">
        <v>15</v>
      </c>
      <c r="DX8" s="335">
        <v>1.169232</v>
      </c>
      <c r="DY8" s="9" t="s">
        <v>15</v>
      </c>
      <c r="DZ8" s="335">
        <v>0.13744000000000001</v>
      </c>
      <c r="EA8" s="9" t="s">
        <v>15</v>
      </c>
    </row>
    <row r="9" spans="1:131" s="275" customFormat="1" ht="12.75" customHeight="1">
      <c r="A9" s="960" t="s">
        <v>3144</v>
      </c>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row>
    <row r="10" spans="1:131" s="275" customFormat="1" ht="12.75" customHeight="1">
      <c r="A10" s="251" t="s">
        <v>3103</v>
      </c>
      <c r="B10" s="254" t="s">
        <v>15</v>
      </c>
      <c r="C10" s="9" t="s">
        <v>15</v>
      </c>
      <c r="D10" s="9" t="s">
        <v>15</v>
      </c>
      <c r="E10" s="9" t="s">
        <v>15</v>
      </c>
      <c r="F10" s="9" t="s">
        <v>15</v>
      </c>
      <c r="G10" s="9" t="s">
        <v>15</v>
      </c>
      <c r="H10" s="9" t="s">
        <v>15</v>
      </c>
      <c r="I10" s="9" t="s">
        <v>15</v>
      </c>
      <c r="J10" s="9" t="s">
        <v>15</v>
      </c>
      <c r="K10" s="9" t="s">
        <v>15</v>
      </c>
      <c r="L10" s="9" t="s">
        <v>15</v>
      </c>
      <c r="M10" s="9" t="s">
        <v>15</v>
      </c>
      <c r="N10" s="9" t="s">
        <v>15</v>
      </c>
      <c r="O10" s="254" t="s">
        <v>15</v>
      </c>
      <c r="P10" s="9" t="s">
        <v>15</v>
      </c>
      <c r="Q10" s="9" t="s">
        <v>15</v>
      </c>
      <c r="R10" s="9" t="s">
        <v>15</v>
      </c>
      <c r="S10" s="9" t="s">
        <v>15</v>
      </c>
      <c r="T10" s="9" t="s">
        <v>15</v>
      </c>
      <c r="U10" s="9" t="s">
        <v>15</v>
      </c>
      <c r="V10" s="9" t="s">
        <v>15</v>
      </c>
      <c r="W10" s="9" t="s">
        <v>15</v>
      </c>
      <c r="X10" s="9" t="s">
        <v>15</v>
      </c>
      <c r="Y10" s="9" t="s">
        <v>15</v>
      </c>
      <c r="Z10" s="9" t="s">
        <v>15</v>
      </c>
      <c r="AA10" s="9" t="s">
        <v>15</v>
      </c>
      <c r="AB10" s="254" t="s">
        <v>15</v>
      </c>
      <c r="AC10" s="9" t="s">
        <v>15</v>
      </c>
      <c r="AD10" s="9" t="s">
        <v>15</v>
      </c>
      <c r="AE10" s="9" t="s">
        <v>15</v>
      </c>
      <c r="AF10" s="9" t="s">
        <v>15</v>
      </c>
      <c r="AG10" s="9" t="s">
        <v>15</v>
      </c>
      <c r="AH10" s="9" t="s">
        <v>15</v>
      </c>
      <c r="AI10" s="9" t="s">
        <v>15</v>
      </c>
      <c r="AJ10" s="9" t="s">
        <v>15</v>
      </c>
      <c r="AK10" s="9" t="s">
        <v>15</v>
      </c>
      <c r="AL10" s="9" t="s">
        <v>15</v>
      </c>
      <c r="AM10" s="9" t="s">
        <v>15</v>
      </c>
      <c r="AN10" s="9" t="s">
        <v>15</v>
      </c>
      <c r="AO10" s="254" t="s">
        <v>15</v>
      </c>
      <c r="AP10" s="9" t="s">
        <v>15</v>
      </c>
      <c r="AQ10" s="9" t="s">
        <v>15</v>
      </c>
      <c r="AR10" s="9" t="s">
        <v>15</v>
      </c>
      <c r="AS10" s="9" t="s">
        <v>15</v>
      </c>
      <c r="AT10" s="9" t="s">
        <v>15</v>
      </c>
      <c r="AU10" s="9" t="s">
        <v>15</v>
      </c>
      <c r="AV10" s="9" t="s">
        <v>15</v>
      </c>
      <c r="AW10" s="9" t="s">
        <v>15</v>
      </c>
      <c r="AX10" s="9" t="s">
        <v>15</v>
      </c>
      <c r="AY10" s="9" t="s">
        <v>15</v>
      </c>
      <c r="AZ10" s="9" t="s">
        <v>15</v>
      </c>
      <c r="BA10" s="9" t="s">
        <v>15</v>
      </c>
      <c r="BB10" s="254" t="s">
        <v>15</v>
      </c>
      <c r="BC10" s="9" t="s">
        <v>15</v>
      </c>
      <c r="BD10" s="9" t="s">
        <v>15</v>
      </c>
      <c r="BE10" s="9" t="s">
        <v>15</v>
      </c>
      <c r="BF10" s="9" t="s">
        <v>15</v>
      </c>
      <c r="BG10" s="9" t="s">
        <v>15</v>
      </c>
      <c r="BH10" s="9" t="s">
        <v>15</v>
      </c>
      <c r="BI10" s="9" t="s">
        <v>15</v>
      </c>
      <c r="BJ10" s="9" t="s">
        <v>15</v>
      </c>
      <c r="BK10" s="9" t="s">
        <v>15</v>
      </c>
      <c r="BL10" s="9" t="s">
        <v>15</v>
      </c>
      <c r="BM10" s="9" t="s">
        <v>15</v>
      </c>
      <c r="BN10" s="9" t="s">
        <v>15</v>
      </c>
      <c r="BO10" s="254" t="s">
        <v>3771</v>
      </c>
      <c r="BP10" s="254" t="s">
        <v>3771</v>
      </c>
      <c r="BQ10" s="254" t="s">
        <v>3771</v>
      </c>
      <c r="BR10" s="254" t="s">
        <v>3771</v>
      </c>
      <c r="BS10" s="254" t="s">
        <v>3771</v>
      </c>
      <c r="BT10" s="254" t="s">
        <v>3771</v>
      </c>
      <c r="BU10" s="254" t="s">
        <v>3771</v>
      </c>
      <c r="BV10" s="254" t="s">
        <v>3771</v>
      </c>
      <c r="BW10" s="254" t="s">
        <v>3771</v>
      </c>
      <c r="BX10" s="254" t="s">
        <v>3771</v>
      </c>
      <c r="BY10" s="254" t="s">
        <v>3771</v>
      </c>
      <c r="BZ10" s="254" t="s">
        <v>3771</v>
      </c>
      <c r="CA10" s="254" t="s">
        <v>3771</v>
      </c>
      <c r="CB10" s="254" t="s">
        <v>3771</v>
      </c>
      <c r="CC10" s="254" t="s">
        <v>3771</v>
      </c>
      <c r="CD10" s="254" t="s">
        <v>3771</v>
      </c>
      <c r="CE10" s="254" t="s">
        <v>3771</v>
      </c>
      <c r="CF10" s="254" t="s">
        <v>3771</v>
      </c>
      <c r="CG10" s="254" t="s">
        <v>3771</v>
      </c>
      <c r="CH10" s="254" t="s">
        <v>3771</v>
      </c>
      <c r="CI10" s="254" t="s">
        <v>3771</v>
      </c>
      <c r="CJ10" s="254" t="s">
        <v>3771</v>
      </c>
      <c r="CK10" s="254" t="s">
        <v>3771</v>
      </c>
      <c r="CL10" s="254" t="s">
        <v>3771</v>
      </c>
      <c r="CM10" s="254" t="s">
        <v>3771</v>
      </c>
      <c r="CN10" s="254" t="s">
        <v>3771</v>
      </c>
      <c r="CO10" s="254" t="s">
        <v>3771</v>
      </c>
      <c r="CP10" s="254" t="s">
        <v>3771</v>
      </c>
      <c r="CQ10" s="254" t="s">
        <v>3771</v>
      </c>
      <c r="CR10" s="254" t="s">
        <v>3771</v>
      </c>
      <c r="CS10" s="254" t="s">
        <v>3771</v>
      </c>
      <c r="CT10" s="254" t="s">
        <v>3771</v>
      </c>
      <c r="CU10" s="254" t="s">
        <v>3771</v>
      </c>
      <c r="CV10" s="254" t="s">
        <v>3771</v>
      </c>
      <c r="CW10" s="254" t="s">
        <v>3771</v>
      </c>
      <c r="CX10" s="254" t="s">
        <v>3771</v>
      </c>
      <c r="CY10" s="254" t="s">
        <v>3771</v>
      </c>
      <c r="CZ10" s="254" t="s">
        <v>3771</v>
      </c>
      <c r="DA10" s="254" t="s">
        <v>3771</v>
      </c>
      <c r="DB10" s="9" t="s">
        <v>15</v>
      </c>
      <c r="DC10" s="9" t="s">
        <v>15</v>
      </c>
      <c r="DD10" s="9" t="s">
        <v>15</v>
      </c>
      <c r="DE10" s="9" t="s">
        <v>15</v>
      </c>
      <c r="DF10" s="9" t="s">
        <v>15</v>
      </c>
      <c r="DG10" s="9" t="s">
        <v>15</v>
      </c>
      <c r="DH10" s="9" t="s">
        <v>15</v>
      </c>
      <c r="DI10" s="9" t="s">
        <v>15</v>
      </c>
      <c r="DJ10" s="9" t="s">
        <v>15</v>
      </c>
      <c r="DK10" s="9" t="s">
        <v>15</v>
      </c>
      <c r="DL10" s="9" t="s">
        <v>15</v>
      </c>
      <c r="DM10" s="9" t="s">
        <v>15</v>
      </c>
      <c r="DN10" s="9" t="s">
        <v>15</v>
      </c>
      <c r="DO10" s="9" t="s">
        <v>15</v>
      </c>
      <c r="DP10" s="9" t="s">
        <v>15</v>
      </c>
      <c r="DQ10" s="9" t="s">
        <v>15</v>
      </c>
      <c r="DR10" s="9" t="s">
        <v>15</v>
      </c>
      <c r="DS10" s="9" t="s">
        <v>15</v>
      </c>
      <c r="DT10" s="9" t="s">
        <v>15</v>
      </c>
      <c r="DU10" s="9" t="s">
        <v>15</v>
      </c>
      <c r="DV10" s="9" t="s">
        <v>15</v>
      </c>
      <c r="DW10" s="9" t="s">
        <v>15</v>
      </c>
      <c r="DX10" s="9" t="s">
        <v>15</v>
      </c>
      <c r="DY10" s="9" t="s">
        <v>15</v>
      </c>
      <c r="DZ10" s="9" t="s">
        <v>15</v>
      </c>
      <c r="EA10" s="9" t="s">
        <v>15</v>
      </c>
    </row>
    <row r="11" spans="1:131" s="275" customFormat="1" ht="12.75" customHeight="1">
      <c r="A11" s="251" t="s">
        <v>3108</v>
      </c>
      <c r="B11" s="254" t="s">
        <v>15</v>
      </c>
      <c r="C11" s="254" t="s">
        <v>15</v>
      </c>
      <c r="D11" s="254" t="s">
        <v>15</v>
      </c>
      <c r="E11" s="254" t="s">
        <v>15</v>
      </c>
      <c r="F11" s="254" t="s">
        <v>15</v>
      </c>
      <c r="G11" s="254" t="s">
        <v>15</v>
      </c>
      <c r="H11" s="254" t="s">
        <v>15</v>
      </c>
      <c r="I11" s="254" t="s">
        <v>15</v>
      </c>
      <c r="J11" s="254" t="s">
        <v>15</v>
      </c>
      <c r="K11" s="254" t="s">
        <v>15</v>
      </c>
      <c r="L11" s="254" t="s">
        <v>15</v>
      </c>
      <c r="M11" s="254" t="s">
        <v>15</v>
      </c>
      <c r="N11" s="254" t="s">
        <v>15</v>
      </c>
      <c r="O11" s="254" t="s">
        <v>15</v>
      </c>
      <c r="P11" s="254" t="s">
        <v>15</v>
      </c>
      <c r="Q11" s="254" t="s">
        <v>15</v>
      </c>
      <c r="R11" s="254" t="s">
        <v>15</v>
      </c>
      <c r="S11" s="254" t="s">
        <v>15</v>
      </c>
      <c r="T11" s="254" t="s">
        <v>15</v>
      </c>
      <c r="U11" s="254" t="s">
        <v>15</v>
      </c>
      <c r="V11" s="254" t="s">
        <v>15</v>
      </c>
      <c r="W11" s="254" t="s">
        <v>15</v>
      </c>
      <c r="X11" s="254" t="s">
        <v>15</v>
      </c>
      <c r="Y11" s="254" t="s">
        <v>15</v>
      </c>
      <c r="Z11" s="254" t="s">
        <v>15</v>
      </c>
      <c r="AA11" s="254" t="s">
        <v>15</v>
      </c>
      <c r="AB11" s="254" t="s">
        <v>15</v>
      </c>
      <c r="AC11" s="254" t="s">
        <v>15</v>
      </c>
      <c r="AD11" s="254" t="s">
        <v>15</v>
      </c>
      <c r="AE11" s="254" t="s">
        <v>15</v>
      </c>
      <c r="AF11" s="254" t="s">
        <v>15</v>
      </c>
      <c r="AG11" s="254" t="s">
        <v>15</v>
      </c>
      <c r="AH11" s="254" t="s">
        <v>15</v>
      </c>
      <c r="AI11" s="254" t="s">
        <v>15</v>
      </c>
      <c r="AJ11" s="254" t="s">
        <v>15</v>
      </c>
      <c r="AK11" s="254" t="s">
        <v>15</v>
      </c>
      <c r="AL11" s="254" t="s">
        <v>15</v>
      </c>
      <c r="AM11" s="254" t="s">
        <v>15</v>
      </c>
      <c r="AN11" s="254" t="s">
        <v>15</v>
      </c>
      <c r="AO11" s="254" t="s">
        <v>15</v>
      </c>
      <c r="AP11" s="254" t="s">
        <v>15</v>
      </c>
      <c r="AQ11" s="254" t="s">
        <v>15</v>
      </c>
      <c r="AR11" s="254" t="s">
        <v>15</v>
      </c>
      <c r="AS11" s="254" t="s">
        <v>15</v>
      </c>
      <c r="AT11" s="254" t="s">
        <v>15</v>
      </c>
      <c r="AU11" s="254" t="s">
        <v>15</v>
      </c>
      <c r="AV11" s="254" t="s">
        <v>15</v>
      </c>
      <c r="AW11" s="254" t="s">
        <v>15</v>
      </c>
      <c r="AX11" s="254" t="s">
        <v>15</v>
      </c>
      <c r="AY11" s="254" t="s">
        <v>15</v>
      </c>
      <c r="AZ11" s="254" t="s">
        <v>15</v>
      </c>
      <c r="BA11" s="254" t="s">
        <v>15</v>
      </c>
      <c r="BB11" s="254" t="s">
        <v>15</v>
      </c>
      <c r="BC11" s="254" t="s">
        <v>15</v>
      </c>
      <c r="BD11" s="254" t="s">
        <v>15</v>
      </c>
      <c r="BE11" s="254" t="s">
        <v>15</v>
      </c>
      <c r="BF11" s="254" t="s">
        <v>15</v>
      </c>
      <c r="BG11" s="254" t="s">
        <v>15</v>
      </c>
      <c r="BH11" s="254" t="s">
        <v>15</v>
      </c>
      <c r="BI11" s="254" t="s">
        <v>15</v>
      </c>
      <c r="BJ11" s="254" t="s">
        <v>15</v>
      </c>
      <c r="BK11" s="254" t="s">
        <v>15</v>
      </c>
      <c r="BL11" s="254" t="s">
        <v>15</v>
      </c>
      <c r="BM11" s="254" t="s">
        <v>15</v>
      </c>
      <c r="BN11" s="254" t="s">
        <v>15</v>
      </c>
      <c r="BO11" s="254" t="s">
        <v>3771</v>
      </c>
      <c r="BP11" s="254" t="s">
        <v>3771</v>
      </c>
      <c r="BQ11" s="254" t="s">
        <v>3771</v>
      </c>
      <c r="BR11" s="254" t="s">
        <v>3771</v>
      </c>
      <c r="BS11" s="254" t="s">
        <v>3771</v>
      </c>
      <c r="BT11" s="254" t="s">
        <v>3771</v>
      </c>
      <c r="BU11" s="254" t="s">
        <v>3771</v>
      </c>
      <c r="BV11" s="254" t="s">
        <v>3771</v>
      </c>
      <c r="BW11" s="254" t="s">
        <v>3771</v>
      </c>
      <c r="BX11" s="254" t="s">
        <v>3771</v>
      </c>
      <c r="BY11" s="254" t="s">
        <v>3771</v>
      </c>
      <c r="BZ11" s="254" t="s">
        <v>3771</v>
      </c>
      <c r="CA11" s="254" t="s">
        <v>3771</v>
      </c>
      <c r="CB11" s="254" t="s">
        <v>3771</v>
      </c>
      <c r="CC11" s="254" t="s">
        <v>3771</v>
      </c>
      <c r="CD11" s="254" t="s">
        <v>3771</v>
      </c>
      <c r="CE11" s="254" t="s">
        <v>3771</v>
      </c>
      <c r="CF11" s="254" t="s">
        <v>3771</v>
      </c>
      <c r="CG11" s="254" t="s">
        <v>3771</v>
      </c>
      <c r="CH11" s="254" t="s">
        <v>3771</v>
      </c>
      <c r="CI11" s="254" t="s">
        <v>3771</v>
      </c>
      <c r="CJ11" s="254" t="s">
        <v>3771</v>
      </c>
      <c r="CK11" s="254" t="s">
        <v>3771</v>
      </c>
      <c r="CL11" s="254" t="s">
        <v>3771</v>
      </c>
      <c r="CM11" s="254" t="s">
        <v>3771</v>
      </c>
      <c r="CN11" s="254" t="s">
        <v>3771</v>
      </c>
      <c r="CO11" s="254" t="s">
        <v>3771</v>
      </c>
      <c r="CP11" s="254" t="s">
        <v>3771</v>
      </c>
      <c r="CQ11" s="254" t="s">
        <v>3771</v>
      </c>
      <c r="CR11" s="254" t="s">
        <v>3771</v>
      </c>
      <c r="CS11" s="254" t="s">
        <v>3771</v>
      </c>
      <c r="CT11" s="254" t="s">
        <v>3771</v>
      </c>
      <c r="CU11" s="254" t="s">
        <v>3771</v>
      </c>
      <c r="CV11" s="254" t="s">
        <v>3771</v>
      </c>
      <c r="CW11" s="254" t="s">
        <v>3771</v>
      </c>
      <c r="CX11" s="254" t="s">
        <v>3771</v>
      </c>
      <c r="CY11" s="254" t="s">
        <v>3771</v>
      </c>
      <c r="CZ11" s="254" t="s">
        <v>3771</v>
      </c>
      <c r="DA11" s="254" t="s">
        <v>3771</v>
      </c>
      <c r="DB11" s="254" t="s">
        <v>15</v>
      </c>
      <c r="DC11" s="254" t="s">
        <v>15</v>
      </c>
      <c r="DD11" s="254" t="s">
        <v>15</v>
      </c>
      <c r="DE11" s="254" t="s">
        <v>15</v>
      </c>
      <c r="DF11" s="254" t="s">
        <v>15</v>
      </c>
      <c r="DG11" s="254" t="s">
        <v>15</v>
      </c>
      <c r="DH11" s="254" t="s">
        <v>15</v>
      </c>
      <c r="DI11" s="254" t="s">
        <v>15</v>
      </c>
      <c r="DJ11" s="254" t="s">
        <v>15</v>
      </c>
      <c r="DK11" s="254" t="s">
        <v>15</v>
      </c>
      <c r="DL11" s="254" t="s">
        <v>15</v>
      </c>
      <c r="DM11" s="254" t="s">
        <v>15</v>
      </c>
      <c r="DN11" s="254" t="s">
        <v>15</v>
      </c>
      <c r="DO11" s="254" t="s">
        <v>15</v>
      </c>
      <c r="DP11" s="254" t="s">
        <v>15</v>
      </c>
      <c r="DQ11" s="254" t="s">
        <v>15</v>
      </c>
      <c r="DR11" s="254" t="s">
        <v>15</v>
      </c>
      <c r="DS11" s="254" t="s">
        <v>15</v>
      </c>
      <c r="DT11" s="254" t="s">
        <v>15</v>
      </c>
      <c r="DU11" s="254" t="s">
        <v>15</v>
      </c>
      <c r="DV11" s="254" t="s">
        <v>15</v>
      </c>
      <c r="DW11" s="254" t="s">
        <v>15</v>
      </c>
      <c r="DX11" s="254" t="s">
        <v>15</v>
      </c>
      <c r="DY11" s="254" t="s">
        <v>15</v>
      </c>
      <c r="DZ11" s="254" t="s">
        <v>15</v>
      </c>
      <c r="EA11" s="254" t="s">
        <v>15</v>
      </c>
    </row>
    <row r="12" spans="1:131" s="275" customFormat="1" ht="12.75" customHeight="1">
      <c r="A12" s="251" t="s">
        <v>3109</v>
      </c>
      <c r="B12" s="254" t="s">
        <v>15</v>
      </c>
      <c r="C12" s="254" t="s">
        <v>15</v>
      </c>
      <c r="D12" s="254" t="s">
        <v>15</v>
      </c>
      <c r="E12" s="254" t="s">
        <v>15</v>
      </c>
      <c r="F12" s="254" t="s">
        <v>15</v>
      </c>
      <c r="G12" s="254" t="s">
        <v>15</v>
      </c>
      <c r="H12" s="254" t="s">
        <v>15</v>
      </c>
      <c r="I12" s="254" t="s">
        <v>15</v>
      </c>
      <c r="J12" s="254" t="s">
        <v>15</v>
      </c>
      <c r="K12" s="254" t="s">
        <v>15</v>
      </c>
      <c r="L12" s="254" t="s">
        <v>15</v>
      </c>
      <c r="M12" s="254" t="s">
        <v>15</v>
      </c>
      <c r="N12" s="254" t="s">
        <v>15</v>
      </c>
      <c r="O12" s="254" t="s">
        <v>15</v>
      </c>
      <c r="P12" s="254" t="s">
        <v>15</v>
      </c>
      <c r="Q12" s="254" t="s">
        <v>15</v>
      </c>
      <c r="R12" s="254" t="s">
        <v>15</v>
      </c>
      <c r="S12" s="254" t="s">
        <v>15</v>
      </c>
      <c r="T12" s="254" t="s">
        <v>15</v>
      </c>
      <c r="U12" s="254" t="s">
        <v>15</v>
      </c>
      <c r="V12" s="254" t="s">
        <v>15</v>
      </c>
      <c r="W12" s="254" t="s">
        <v>15</v>
      </c>
      <c r="X12" s="254" t="s">
        <v>15</v>
      </c>
      <c r="Y12" s="254" t="s">
        <v>15</v>
      </c>
      <c r="Z12" s="254" t="s">
        <v>15</v>
      </c>
      <c r="AA12" s="254" t="s">
        <v>15</v>
      </c>
      <c r="AB12" s="254" t="s">
        <v>15</v>
      </c>
      <c r="AC12" s="254" t="s">
        <v>15</v>
      </c>
      <c r="AD12" s="254" t="s">
        <v>15</v>
      </c>
      <c r="AE12" s="254" t="s">
        <v>15</v>
      </c>
      <c r="AF12" s="254" t="s">
        <v>15</v>
      </c>
      <c r="AG12" s="254" t="s">
        <v>15</v>
      </c>
      <c r="AH12" s="254" t="s">
        <v>15</v>
      </c>
      <c r="AI12" s="254" t="s">
        <v>15</v>
      </c>
      <c r="AJ12" s="254" t="s">
        <v>15</v>
      </c>
      <c r="AK12" s="254" t="s">
        <v>15</v>
      </c>
      <c r="AL12" s="254" t="s">
        <v>15</v>
      </c>
      <c r="AM12" s="254" t="s">
        <v>15</v>
      </c>
      <c r="AN12" s="254" t="s">
        <v>15</v>
      </c>
      <c r="AO12" s="254" t="s">
        <v>15</v>
      </c>
      <c r="AP12" s="254" t="s">
        <v>15</v>
      </c>
      <c r="AQ12" s="254" t="s">
        <v>15</v>
      </c>
      <c r="AR12" s="254" t="s">
        <v>15</v>
      </c>
      <c r="AS12" s="254" t="s">
        <v>15</v>
      </c>
      <c r="AT12" s="254" t="s">
        <v>15</v>
      </c>
      <c r="AU12" s="254" t="s">
        <v>15</v>
      </c>
      <c r="AV12" s="254" t="s">
        <v>15</v>
      </c>
      <c r="AW12" s="254" t="s">
        <v>15</v>
      </c>
      <c r="AX12" s="254" t="s">
        <v>15</v>
      </c>
      <c r="AY12" s="254" t="s">
        <v>15</v>
      </c>
      <c r="AZ12" s="254" t="s">
        <v>15</v>
      </c>
      <c r="BA12" s="254" t="s">
        <v>15</v>
      </c>
      <c r="BB12" s="254" t="s">
        <v>15</v>
      </c>
      <c r="BC12" s="254" t="s">
        <v>15</v>
      </c>
      <c r="BD12" s="254" t="s">
        <v>15</v>
      </c>
      <c r="BE12" s="254" t="s">
        <v>15</v>
      </c>
      <c r="BF12" s="254" t="s">
        <v>15</v>
      </c>
      <c r="BG12" s="254" t="s">
        <v>15</v>
      </c>
      <c r="BH12" s="254" t="s">
        <v>15</v>
      </c>
      <c r="BI12" s="254" t="s">
        <v>15</v>
      </c>
      <c r="BJ12" s="254" t="s">
        <v>15</v>
      </c>
      <c r="BK12" s="254" t="s">
        <v>15</v>
      </c>
      <c r="BL12" s="254" t="s">
        <v>15</v>
      </c>
      <c r="BM12" s="254" t="s">
        <v>15</v>
      </c>
      <c r="BN12" s="254" t="s">
        <v>15</v>
      </c>
      <c r="BO12" s="254" t="s">
        <v>3771</v>
      </c>
      <c r="BP12" s="254" t="s">
        <v>3771</v>
      </c>
      <c r="BQ12" s="254" t="s">
        <v>3771</v>
      </c>
      <c r="BR12" s="254" t="s">
        <v>3771</v>
      </c>
      <c r="BS12" s="254" t="s">
        <v>3771</v>
      </c>
      <c r="BT12" s="254" t="s">
        <v>3771</v>
      </c>
      <c r="BU12" s="254" t="s">
        <v>3771</v>
      </c>
      <c r="BV12" s="254" t="s">
        <v>3771</v>
      </c>
      <c r="BW12" s="254" t="s">
        <v>3771</v>
      </c>
      <c r="BX12" s="254" t="s">
        <v>3771</v>
      </c>
      <c r="BY12" s="254" t="s">
        <v>3771</v>
      </c>
      <c r="BZ12" s="254" t="s">
        <v>3771</v>
      </c>
      <c r="CA12" s="254" t="s">
        <v>3771</v>
      </c>
      <c r="CB12" s="254" t="s">
        <v>3771</v>
      </c>
      <c r="CC12" s="254" t="s">
        <v>3771</v>
      </c>
      <c r="CD12" s="254" t="s">
        <v>3771</v>
      </c>
      <c r="CE12" s="254" t="s">
        <v>3771</v>
      </c>
      <c r="CF12" s="254" t="s">
        <v>3771</v>
      </c>
      <c r="CG12" s="254" t="s">
        <v>3771</v>
      </c>
      <c r="CH12" s="254" t="s">
        <v>3771</v>
      </c>
      <c r="CI12" s="254" t="s">
        <v>3771</v>
      </c>
      <c r="CJ12" s="254" t="s">
        <v>3771</v>
      </c>
      <c r="CK12" s="254" t="s">
        <v>3771</v>
      </c>
      <c r="CL12" s="254" t="s">
        <v>3771</v>
      </c>
      <c r="CM12" s="254" t="s">
        <v>3771</v>
      </c>
      <c r="CN12" s="254" t="s">
        <v>3771</v>
      </c>
      <c r="CO12" s="254" t="s">
        <v>3771</v>
      </c>
      <c r="CP12" s="254" t="s">
        <v>3771</v>
      </c>
      <c r="CQ12" s="254" t="s">
        <v>3771</v>
      </c>
      <c r="CR12" s="254" t="s">
        <v>3771</v>
      </c>
      <c r="CS12" s="254" t="s">
        <v>3771</v>
      </c>
      <c r="CT12" s="254" t="s">
        <v>3771</v>
      </c>
      <c r="CU12" s="254" t="s">
        <v>3771</v>
      </c>
      <c r="CV12" s="254" t="s">
        <v>3771</v>
      </c>
      <c r="CW12" s="254" t="s">
        <v>3771</v>
      </c>
      <c r="CX12" s="254" t="s">
        <v>3771</v>
      </c>
      <c r="CY12" s="254" t="s">
        <v>3771</v>
      </c>
      <c r="CZ12" s="254" t="s">
        <v>3771</v>
      </c>
      <c r="DA12" s="254" t="s">
        <v>3771</v>
      </c>
      <c r="DB12" s="254" t="s">
        <v>15</v>
      </c>
      <c r="DC12" s="254" t="s">
        <v>15</v>
      </c>
      <c r="DD12" s="254" t="s">
        <v>15</v>
      </c>
      <c r="DE12" s="254" t="s">
        <v>15</v>
      </c>
      <c r="DF12" s="254" t="s">
        <v>15</v>
      </c>
      <c r="DG12" s="254" t="s">
        <v>15</v>
      </c>
      <c r="DH12" s="254" t="s">
        <v>15</v>
      </c>
      <c r="DI12" s="254" t="s">
        <v>15</v>
      </c>
      <c r="DJ12" s="254" t="s">
        <v>15</v>
      </c>
      <c r="DK12" s="254" t="s">
        <v>15</v>
      </c>
      <c r="DL12" s="254" t="s">
        <v>15</v>
      </c>
      <c r="DM12" s="254" t="s">
        <v>15</v>
      </c>
      <c r="DN12" s="254" t="s">
        <v>15</v>
      </c>
      <c r="DO12" s="254" t="s">
        <v>15</v>
      </c>
      <c r="DP12" s="254" t="s">
        <v>15</v>
      </c>
      <c r="DQ12" s="254" t="s">
        <v>15</v>
      </c>
      <c r="DR12" s="254" t="s">
        <v>15</v>
      </c>
      <c r="DS12" s="254" t="s">
        <v>15</v>
      </c>
      <c r="DT12" s="254" t="s">
        <v>15</v>
      </c>
      <c r="DU12" s="254" t="s">
        <v>15</v>
      </c>
      <c r="DV12" s="254" t="s">
        <v>15</v>
      </c>
      <c r="DW12" s="254" t="s">
        <v>15</v>
      </c>
      <c r="DX12" s="254" t="s">
        <v>15</v>
      </c>
      <c r="DY12" s="254" t="s">
        <v>15</v>
      </c>
      <c r="DZ12" s="254" t="s">
        <v>15</v>
      </c>
      <c r="EA12" s="254" t="s">
        <v>15</v>
      </c>
    </row>
    <row r="13" spans="1:131" s="275" customFormat="1" ht="12.75" customHeight="1">
      <c r="A13" s="251" t="s">
        <v>3110</v>
      </c>
      <c r="B13" s="254" t="s">
        <v>15</v>
      </c>
      <c r="C13" s="299" t="s">
        <v>15</v>
      </c>
      <c r="D13" s="299" t="s">
        <v>15</v>
      </c>
      <c r="E13" s="299" t="s">
        <v>15</v>
      </c>
      <c r="F13" s="299" t="s">
        <v>15</v>
      </c>
      <c r="G13" s="299" t="s">
        <v>15</v>
      </c>
      <c r="H13" s="299" t="s">
        <v>15</v>
      </c>
      <c r="I13" s="299" t="s">
        <v>15</v>
      </c>
      <c r="J13" s="299" t="s">
        <v>15</v>
      </c>
      <c r="K13" s="299" t="s">
        <v>15</v>
      </c>
      <c r="L13" s="299" t="s">
        <v>15</v>
      </c>
      <c r="M13" s="299" t="s">
        <v>15</v>
      </c>
      <c r="N13" s="299" t="s">
        <v>15</v>
      </c>
      <c r="O13" s="254" t="s">
        <v>15</v>
      </c>
      <c r="P13" s="299" t="s">
        <v>15</v>
      </c>
      <c r="Q13" s="299" t="s">
        <v>15</v>
      </c>
      <c r="R13" s="299" t="s">
        <v>15</v>
      </c>
      <c r="S13" s="299" t="s">
        <v>15</v>
      </c>
      <c r="T13" s="299" t="s">
        <v>15</v>
      </c>
      <c r="U13" s="299" t="s">
        <v>15</v>
      </c>
      <c r="V13" s="299" t="s">
        <v>15</v>
      </c>
      <c r="W13" s="299" t="s">
        <v>15</v>
      </c>
      <c r="X13" s="299" t="s">
        <v>15</v>
      </c>
      <c r="Y13" s="299" t="s">
        <v>15</v>
      </c>
      <c r="Z13" s="299" t="s">
        <v>15</v>
      </c>
      <c r="AA13" s="299" t="s">
        <v>15</v>
      </c>
      <c r="AB13" s="254" t="s">
        <v>15</v>
      </c>
      <c r="AC13" s="299" t="s">
        <v>15</v>
      </c>
      <c r="AD13" s="299" t="s">
        <v>15</v>
      </c>
      <c r="AE13" s="299" t="s">
        <v>15</v>
      </c>
      <c r="AF13" s="299" t="s">
        <v>15</v>
      </c>
      <c r="AG13" s="299" t="s">
        <v>15</v>
      </c>
      <c r="AH13" s="299" t="s">
        <v>15</v>
      </c>
      <c r="AI13" s="299" t="s">
        <v>15</v>
      </c>
      <c r="AJ13" s="299" t="s">
        <v>15</v>
      </c>
      <c r="AK13" s="299" t="s">
        <v>15</v>
      </c>
      <c r="AL13" s="299" t="s">
        <v>15</v>
      </c>
      <c r="AM13" s="299" t="s">
        <v>15</v>
      </c>
      <c r="AN13" s="299" t="s">
        <v>15</v>
      </c>
      <c r="AO13" s="254" t="s">
        <v>15</v>
      </c>
      <c r="AP13" s="299" t="s">
        <v>15</v>
      </c>
      <c r="AQ13" s="299" t="s">
        <v>15</v>
      </c>
      <c r="AR13" s="299" t="s">
        <v>15</v>
      </c>
      <c r="AS13" s="299" t="s">
        <v>15</v>
      </c>
      <c r="AT13" s="299" t="s">
        <v>15</v>
      </c>
      <c r="AU13" s="299" t="s">
        <v>15</v>
      </c>
      <c r="AV13" s="299" t="s">
        <v>15</v>
      </c>
      <c r="AW13" s="299" t="s">
        <v>15</v>
      </c>
      <c r="AX13" s="299" t="s">
        <v>15</v>
      </c>
      <c r="AY13" s="299" t="s">
        <v>15</v>
      </c>
      <c r="AZ13" s="299" t="s">
        <v>15</v>
      </c>
      <c r="BA13" s="299" t="s">
        <v>15</v>
      </c>
      <c r="BB13" s="254" t="s">
        <v>15</v>
      </c>
      <c r="BC13" s="299" t="s">
        <v>15</v>
      </c>
      <c r="BD13" s="299" t="s">
        <v>15</v>
      </c>
      <c r="BE13" s="299" t="s">
        <v>15</v>
      </c>
      <c r="BF13" s="299" t="s">
        <v>15</v>
      </c>
      <c r="BG13" s="299" t="s">
        <v>15</v>
      </c>
      <c r="BH13" s="299" t="s">
        <v>15</v>
      </c>
      <c r="BI13" s="299" t="s">
        <v>15</v>
      </c>
      <c r="BJ13" s="299" t="s">
        <v>15</v>
      </c>
      <c r="BK13" s="299" t="s">
        <v>15</v>
      </c>
      <c r="BL13" s="299" t="s">
        <v>15</v>
      </c>
      <c r="BM13" s="299" t="s">
        <v>15</v>
      </c>
      <c r="BN13" s="299" t="s">
        <v>15</v>
      </c>
      <c r="BO13" s="254" t="s">
        <v>3771</v>
      </c>
      <c r="BP13" s="254" t="s">
        <v>3771</v>
      </c>
      <c r="BQ13" s="254" t="s">
        <v>3771</v>
      </c>
      <c r="BR13" s="254" t="s">
        <v>3771</v>
      </c>
      <c r="BS13" s="254" t="s">
        <v>3771</v>
      </c>
      <c r="BT13" s="254" t="s">
        <v>3771</v>
      </c>
      <c r="BU13" s="254" t="s">
        <v>3771</v>
      </c>
      <c r="BV13" s="254" t="s">
        <v>3771</v>
      </c>
      <c r="BW13" s="254" t="s">
        <v>3771</v>
      </c>
      <c r="BX13" s="254" t="s">
        <v>3771</v>
      </c>
      <c r="BY13" s="254" t="s">
        <v>3771</v>
      </c>
      <c r="BZ13" s="254" t="s">
        <v>3771</v>
      </c>
      <c r="CA13" s="254" t="s">
        <v>3771</v>
      </c>
      <c r="CB13" s="254" t="s">
        <v>3771</v>
      </c>
      <c r="CC13" s="254" t="s">
        <v>3771</v>
      </c>
      <c r="CD13" s="254" t="s">
        <v>3771</v>
      </c>
      <c r="CE13" s="254" t="s">
        <v>3771</v>
      </c>
      <c r="CF13" s="254" t="s">
        <v>3771</v>
      </c>
      <c r="CG13" s="254" t="s">
        <v>3771</v>
      </c>
      <c r="CH13" s="254" t="s">
        <v>3771</v>
      </c>
      <c r="CI13" s="254" t="s">
        <v>3771</v>
      </c>
      <c r="CJ13" s="254" t="s">
        <v>3771</v>
      </c>
      <c r="CK13" s="254" t="s">
        <v>3771</v>
      </c>
      <c r="CL13" s="254" t="s">
        <v>3771</v>
      </c>
      <c r="CM13" s="254" t="s">
        <v>3771</v>
      </c>
      <c r="CN13" s="254" t="s">
        <v>3771</v>
      </c>
      <c r="CO13" s="254" t="s">
        <v>3771</v>
      </c>
      <c r="CP13" s="254" t="s">
        <v>3771</v>
      </c>
      <c r="CQ13" s="254" t="s">
        <v>3771</v>
      </c>
      <c r="CR13" s="254" t="s">
        <v>3771</v>
      </c>
      <c r="CS13" s="254" t="s">
        <v>3771</v>
      </c>
      <c r="CT13" s="254" t="s">
        <v>3771</v>
      </c>
      <c r="CU13" s="254" t="s">
        <v>3771</v>
      </c>
      <c r="CV13" s="254" t="s">
        <v>3771</v>
      </c>
      <c r="CW13" s="254" t="s">
        <v>3771</v>
      </c>
      <c r="CX13" s="254" t="s">
        <v>3771</v>
      </c>
      <c r="CY13" s="254" t="s">
        <v>3771</v>
      </c>
      <c r="CZ13" s="254" t="s">
        <v>3771</v>
      </c>
      <c r="DA13" s="254" t="s">
        <v>3771</v>
      </c>
      <c r="DB13" s="299" t="s">
        <v>15</v>
      </c>
      <c r="DC13" s="299" t="s">
        <v>15</v>
      </c>
      <c r="DD13" s="299" t="s">
        <v>15</v>
      </c>
      <c r="DE13" s="299" t="s">
        <v>15</v>
      </c>
      <c r="DF13" s="299" t="s">
        <v>15</v>
      </c>
      <c r="DG13" s="299" t="s">
        <v>15</v>
      </c>
      <c r="DH13" s="299" t="s">
        <v>15</v>
      </c>
      <c r="DI13" s="299" t="s">
        <v>15</v>
      </c>
      <c r="DJ13" s="299" t="s">
        <v>15</v>
      </c>
      <c r="DK13" s="299" t="s">
        <v>15</v>
      </c>
      <c r="DL13" s="299" t="s">
        <v>15</v>
      </c>
      <c r="DM13" s="299" t="s">
        <v>15</v>
      </c>
      <c r="DN13" s="299" t="s">
        <v>15</v>
      </c>
      <c r="DO13" s="299" t="s">
        <v>15</v>
      </c>
      <c r="DP13" s="299" t="s">
        <v>15</v>
      </c>
      <c r="DQ13" s="299" t="s">
        <v>15</v>
      </c>
      <c r="DR13" s="299" t="s">
        <v>15</v>
      </c>
      <c r="DS13" s="299" t="s">
        <v>15</v>
      </c>
      <c r="DT13" s="299" t="s">
        <v>15</v>
      </c>
      <c r="DU13" s="299" t="s">
        <v>15</v>
      </c>
      <c r="DV13" s="299" t="s">
        <v>15</v>
      </c>
      <c r="DW13" s="299" t="s">
        <v>15</v>
      </c>
      <c r="DX13" s="299" t="s">
        <v>15</v>
      </c>
      <c r="DY13" s="299" t="s">
        <v>15</v>
      </c>
      <c r="DZ13" s="299" t="s">
        <v>15</v>
      </c>
      <c r="EA13" s="299" t="s">
        <v>15</v>
      </c>
    </row>
    <row r="14" spans="1:131" s="275" customFormat="1" ht="12.75" customHeight="1">
      <c r="A14" s="960" t="s">
        <v>3145</v>
      </c>
      <c r="B14" s="254"/>
      <c r="C14" s="254"/>
      <c r="D14" s="254"/>
      <c r="E14" s="254"/>
      <c r="F14" s="254"/>
      <c r="G14" s="254"/>
      <c r="H14" s="254"/>
      <c r="I14" s="254"/>
      <c r="J14" s="254"/>
      <c r="K14" s="254"/>
      <c r="L14" s="254"/>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c r="AK14" s="254"/>
      <c r="AL14" s="254"/>
      <c r="AM14" s="254"/>
      <c r="AN14" s="254"/>
      <c r="AO14" s="254"/>
      <c r="AP14" s="254"/>
      <c r="AQ14" s="254"/>
      <c r="AR14" s="254"/>
      <c r="AS14" s="254"/>
      <c r="AT14" s="254"/>
      <c r="AU14" s="254"/>
      <c r="AV14" s="254"/>
      <c r="AW14" s="254"/>
      <c r="AX14" s="254"/>
      <c r="AY14" s="254"/>
      <c r="AZ14" s="254"/>
      <c r="BA14" s="254"/>
      <c r="BB14" s="254"/>
      <c r="BC14" s="254"/>
      <c r="BD14" s="254"/>
      <c r="BE14" s="254"/>
      <c r="BF14" s="254"/>
      <c r="BG14" s="254"/>
      <c r="BH14" s="254"/>
      <c r="BI14" s="254"/>
      <c r="BJ14" s="254"/>
      <c r="BK14" s="254"/>
      <c r="BL14" s="254"/>
      <c r="BM14" s="254"/>
      <c r="BN14" s="254"/>
      <c r="BO14" s="254"/>
      <c r="BP14" s="254"/>
      <c r="BQ14" s="254"/>
      <c r="BR14" s="254"/>
      <c r="BS14" s="254"/>
      <c r="BT14" s="254"/>
      <c r="BU14" s="254"/>
      <c r="BV14" s="254"/>
      <c r="BW14" s="254"/>
      <c r="BX14" s="254"/>
      <c r="BY14" s="254"/>
      <c r="BZ14" s="254"/>
      <c r="CA14" s="254"/>
      <c r="CB14" s="254"/>
      <c r="CC14" s="254"/>
      <c r="CD14" s="254"/>
      <c r="CE14" s="254"/>
      <c r="CF14" s="254"/>
      <c r="CG14" s="254"/>
      <c r="CH14" s="254"/>
      <c r="CI14" s="254"/>
      <c r="CJ14" s="254"/>
      <c r="CK14" s="254"/>
      <c r="CL14" s="254"/>
      <c r="CM14" s="254"/>
      <c r="CN14" s="254"/>
      <c r="CO14" s="254"/>
      <c r="CP14" s="254"/>
      <c r="CQ14" s="254"/>
      <c r="CR14" s="254"/>
      <c r="CS14" s="254"/>
      <c r="CT14" s="254"/>
      <c r="CU14" s="254"/>
      <c r="CV14" s="254"/>
      <c r="CW14" s="254"/>
      <c r="CX14" s="254"/>
      <c r="CY14" s="254"/>
      <c r="CZ14" s="254"/>
      <c r="DA14" s="254"/>
      <c r="DB14" s="254"/>
      <c r="DC14" s="254"/>
      <c r="DD14" s="254"/>
      <c r="DE14" s="254"/>
      <c r="DF14" s="254"/>
      <c r="DG14" s="254"/>
      <c r="DH14" s="254"/>
      <c r="DI14" s="254"/>
      <c r="DJ14" s="254"/>
      <c r="DK14" s="254"/>
      <c r="DL14" s="254"/>
      <c r="DM14" s="254"/>
      <c r="DN14" s="254"/>
      <c r="DO14" s="254"/>
      <c r="DP14" s="254"/>
      <c r="DQ14" s="254"/>
      <c r="DR14" s="254"/>
      <c r="DS14" s="254"/>
      <c r="DT14" s="254"/>
      <c r="DU14" s="254"/>
      <c r="DV14" s="254"/>
      <c r="DW14" s="254"/>
      <c r="DX14" s="254"/>
      <c r="DY14" s="254"/>
      <c r="DZ14" s="254"/>
      <c r="EA14" s="254"/>
    </row>
    <row r="15" spans="1:131" s="628" customFormat="1" ht="12.75" customHeight="1">
      <c r="A15" s="961" t="s">
        <v>3103</v>
      </c>
      <c r="B15" s="15" t="s">
        <v>15</v>
      </c>
      <c r="C15" s="291" t="s">
        <v>15</v>
      </c>
      <c r="D15" s="15" t="s">
        <v>15</v>
      </c>
      <c r="E15" s="15" t="s">
        <v>15</v>
      </c>
      <c r="F15" s="15" t="s">
        <v>15</v>
      </c>
      <c r="G15" s="15" t="s">
        <v>15</v>
      </c>
      <c r="H15" s="15" t="s">
        <v>15</v>
      </c>
      <c r="I15" s="15" t="s">
        <v>15</v>
      </c>
      <c r="J15" s="15" t="s">
        <v>15</v>
      </c>
      <c r="K15" s="15" t="s">
        <v>15</v>
      </c>
      <c r="L15" s="15" t="s">
        <v>15</v>
      </c>
      <c r="M15" s="15" t="s">
        <v>15</v>
      </c>
      <c r="N15" s="15" t="s">
        <v>15</v>
      </c>
      <c r="O15" s="15" t="s">
        <v>15</v>
      </c>
      <c r="P15" s="291" t="s">
        <v>15</v>
      </c>
      <c r="Q15" s="15" t="s">
        <v>15</v>
      </c>
      <c r="R15" s="15" t="s">
        <v>15</v>
      </c>
      <c r="S15" s="15" t="s">
        <v>15</v>
      </c>
      <c r="T15" s="15" t="s">
        <v>15</v>
      </c>
      <c r="U15" s="15" t="s">
        <v>15</v>
      </c>
      <c r="V15" s="15" t="s">
        <v>15</v>
      </c>
      <c r="W15" s="15" t="s">
        <v>15</v>
      </c>
      <c r="X15" s="15" t="s">
        <v>15</v>
      </c>
      <c r="Y15" s="15" t="s">
        <v>15</v>
      </c>
      <c r="Z15" s="15" t="s">
        <v>15</v>
      </c>
      <c r="AA15" s="15" t="s">
        <v>15</v>
      </c>
      <c r="AB15" s="15" t="s">
        <v>15</v>
      </c>
      <c r="AC15" s="291" t="s">
        <v>15</v>
      </c>
      <c r="AD15" s="15" t="s">
        <v>15</v>
      </c>
      <c r="AE15" s="15" t="s">
        <v>15</v>
      </c>
      <c r="AF15" s="15" t="s">
        <v>15</v>
      </c>
      <c r="AG15" s="15" t="s">
        <v>15</v>
      </c>
      <c r="AH15" s="15" t="s">
        <v>15</v>
      </c>
      <c r="AI15" s="15" t="s">
        <v>15</v>
      </c>
      <c r="AJ15" s="15" t="s">
        <v>15</v>
      </c>
      <c r="AK15" s="15" t="s">
        <v>15</v>
      </c>
      <c r="AL15" s="15" t="s">
        <v>15</v>
      </c>
      <c r="AM15" s="15" t="s">
        <v>15</v>
      </c>
      <c r="AN15" s="15" t="s">
        <v>15</v>
      </c>
      <c r="AO15" s="15" t="s">
        <v>15</v>
      </c>
      <c r="AP15" s="291" t="s">
        <v>15</v>
      </c>
      <c r="AQ15" s="15" t="s">
        <v>15</v>
      </c>
      <c r="AR15" s="15" t="s">
        <v>15</v>
      </c>
      <c r="AS15" s="15" t="s">
        <v>15</v>
      </c>
      <c r="AT15" s="15" t="s">
        <v>15</v>
      </c>
      <c r="AU15" s="15" t="s">
        <v>15</v>
      </c>
      <c r="AV15" s="15" t="s">
        <v>15</v>
      </c>
      <c r="AW15" s="15" t="s">
        <v>15</v>
      </c>
      <c r="AX15" s="15" t="s">
        <v>15</v>
      </c>
      <c r="AY15" s="15" t="s">
        <v>15</v>
      </c>
      <c r="AZ15" s="15" t="s">
        <v>15</v>
      </c>
      <c r="BA15" s="15" t="s">
        <v>15</v>
      </c>
      <c r="BB15" s="15" t="s">
        <v>15</v>
      </c>
      <c r="BC15" s="291" t="s">
        <v>15</v>
      </c>
      <c r="BD15" s="15" t="s">
        <v>15</v>
      </c>
      <c r="BE15" s="15" t="s">
        <v>15</v>
      </c>
      <c r="BF15" s="15" t="s">
        <v>15</v>
      </c>
      <c r="BG15" s="15" t="s">
        <v>15</v>
      </c>
      <c r="BH15" s="15" t="s">
        <v>15</v>
      </c>
      <c r="BI15" s="15" t="s">
        <v>15</v>
      </c>
      <c r="BJ15" s="15" t="s">
        <v>15</v>
      </c>
      <c r="BK15" s="15" t="s">
        <v>15</v>
      </c>
      <c r="BL15" s="15" t="s">
        <v>15</v>
      </c>
      <c r="BM15" s="15" t="s">
        <v>15</v>
      </c>
      <c r="BN15" s="15" t="s">
        <v>15</v>
      </c>
      <c r="BO15" s="254" t="s">
        <v>3771</v>
      </c>
      <c r="BP15" s="254" t="s">
        <v>3771</v>
      </c>
      <c r="BQ15" s="254" t="s">
        <v>3771</v>
      </c>
      <c r="BR15" s="254" t="s">
        <v>3771</v>
      </c>
      <c r="BS15" s="254" t="s">
        <v>3771</v>
      </c>
      <c r="BT15" s="254" t="s">
        <v>3771</v>
      </c>
      <c r="BU15" s="254" t="s">
        <v>3771</v>
      </c>
      <c r="BV15" s="254" t="s">
        <v>3771</v>
      </c>
      <c r="BW15" s="254" t="s">
        <v>3771</v>
      </c>
      <c r="BX15" s="254" t="s">
        <v>3771</v>
      </c>
      <c r="BY15" s="254" t="s">
        <v>3771</v>
      </c>
      <c r="BZ15" s="254" t="s">
        <v>3771</v>
      </c>
      <c r="CA15" s="254" t="s">
        <v>3771</v>
      </c>
      <c r="CB15" s="254" t="s">
        <v>3771</v>
      </c>
      <c r="CC15" s="254" t="s">
        <v>3771</v>
      </c>
      <c r="CD15" s="254" t="s">
        <v>3771</v>
      </c>
      <c r="CE15" s="254" t="s">
        <v>3771</v>
      </c>
      <c r="CF15" s="254" t="s">
        <v>3771</v>
      </c>
      <c r="CG15" s="254" t="s">
        <v>3771</v>
      </c>
      <c r="CH15" s="254" t="s">
        <v>3771</v>
      </c>
      <c r="CI15" s="254" t="s">
        <v>3771</v>
      </c>
      <c r="CJ15" s="254" t="s">
        <v>3771</v>
      </c>
      <c r="CK15" s="254" t="s">
        <v>3771</v>
      </c>
      <c r="CL15" s="254" t="s">
        <v>3771</v>
      </c>
      <c r="CM15" s="254" t="s">
        <v>3771</v>
      </c>
      <c r="CN15" s="254" t="s">
        <v>3771</v>
      </c>
      <c r="CO15" s="254" t="s">
        <v>3771</v>
      </c>
      <c r="CP15" s="254" t="s">
        <v>3771</v>
      </c>
      <c r="CQ15" s="254" t="s">
        <v>3771</v>
      </c>
      <c r="CR15" s="254" t="s">
        <v>3771</v>
      </c>
      <c r="CS15" s="254" t="s">
        <v>3771</v>
      </c>
      <c r="CT15" s="254" t="s">
        <v>3771</v>
      </c>
      <c r="CU15" s="254" t="s">
        <v>3771</v>
      </c>
      <c r="CV15" s="254" t="s">
        <v>3771</v>
      </c>
      <c r="CW15" s="254" t="s">
        <v>3771</v>
      </c>
      <c r="CX15" s="254" t="s">
        <v>3771</v>
      </c>
      <c r="CY15" s="254" t="s">
        <v>3771</v>
      </c>
      <c r="CZ15" s="254" t="s">
        <v>3771</v>
      </c>
      <c r="DA15" s="254" t="s">
        <v>3771</v>
      </c>
      <c r="DB15" s="15">
        <v>40.07657579</v>
      </c>
      <c r="DC15" s="291">
        <v>2.0853E-2</v>
      </c>
      <c r="DD15" s="15" t="s">
        <v>15</v>
      </c>
      <c r="DE15" s="15" t="s">
        <v>15</v>
      </c>
      <c r="DF15" s="15" t="s">
        <v>15</v>
      </c>
      <c r="DG15" s="15" t="s">
        <v>15</v>
      </c>
      <c r="DH15" s="15" t="s">
        <v>15</v>
      </c>
      <c r="DI15" s="15" t="s">
        <v>15</v>
      </c>
      <c r="DJ15" s="15">
        <v>18.40941192</v>
      </c>
      <c r="DK15" s="15">
        <v>1.89280447</v>
      </c>
      <c r="DL15" s="15">
        <v>1.8735599999999999</v>
      </c>
      <c r="DM15" s="15" t="s">
        <v>15</v>
      </c>
      <c r="DN15" s="15">
        <v>17.879946399999998</v>
      </c>
      <c r="DO15" s="15">
        <v>28.531309920000002</v>
      </c>
      <c r="DP15" s="15" t="s">
        <v>15</v>
      </c>
      <c r="DQ15" s="15">
        <v>3.8620438399999997</v>
      </c>
      <c r="DR15" s="15">
        <v>7.5296000000000003</v>
      </c>
      <c r="DS15" s="15">
        <v>3.7924000000000002</v>
      </c>
      <c r="DT15" s="15">
        <v>2.2500940800000002</v>
      </c>
      <c r="DU15" s="15">
        <v>9.7904999999999998</v>
      </c>
      <c r="DV15" s="15" t="s">
        <v>15</v>
      </c>
      <c r="DW15" s="15" t="s">
        <v>15</v>
      </c>
      <c r="DX15" s="15">
        <v>1.169232</v>
      </c>
      <c r="DY15" s="15" t="s">
        <v>15</v>
      </c>
      <c r="DZ15" s="15">
        <v>0.13744000000000001</v>
      </c>
      <c r="EA15" s="15" t="s">
        <v>15</v>
      </c>
    </row>
    <row r="16" spans="1:131" s="275" customFormat="1" ht="12.75" customHeight="1">
      <c r="A16" s="251" t="s">
        <v>3108</v>
      </c>
      <c r="B16" s="299" t="s">
        <v>15</v>
      </c>
      <c r="C16" s="254" t="s">
        <v>15</v>
      </c>
      <c r="D16" s="254" t="s">
        <v>15</v>
      </c>
      <c r="E16" s="254" t="s">
        <v>15</v>
      </c>
      <c r="F16" s="254" t="s">
        <v>15</v>
      </c>
      <c r="G16" s="254" t="s">
        <v>15</v>
      </c>
      <c r="H16" s="254" t="s">
        <v>15</v>
      </c>
      <c r="I16" s="254" t="s">
        <v>15</v>
      </c>
      <c r="J16" s="254" t="s">
        <v>15</v>
      </c>
      <c r="K16" s="254" t="s">
        <v>15</v>
      </c>
      <c r="L16" s="254" t="s">
        <v>15</v>
      </c>
      <c r="M16" s="254" t="s">
        <v>15</v>
      </c>
      <c r="N16" s="254" t="s">
        <v>15</v>
      </c>
      <c r="O16" s="299" t="s">
        <v>15</v>
      </c>
      <c r="P16" s="254" t="s">
        <v>15</v>
      </c>
      <c r="Q16" s="254" t="s">
        <v>15</v>
      </c>
      <c r="R16" s="254" t="s">
        <v>15</v>
      </c>
      <c r="S16" s="254" t="s">
        <v>15</v>
      </c>
      <c r="T16" s="254" t="s">
        <v>15</v>
      </c>
      <c r="U16" s="254" t="s">
        <v>15</v>
      </c>
      <c r="V16" s="254" t="s">
        <v>15</v>
      </c>
      <c r="W16" s="254" t="s">
        <v>15</v>
      </c>
      <c r="X16" s="254" t="s">
        <v>15</v>
      </c>
      <c r="Y16" s="254" t="s">
        <v>15</v>
      </c>
      <c r="Z16" s="254" t="s">
        <v>15</v>
      </c>
      <c r="AA16" s="254" t="s">
        <v>15</v>
      </c>
      <c r="AB16" s="299" t="s">
        <v>15</v>
      </c>
      <c r="AC16" s="254" t="s">
        <v>15</v>
      </c>
      <c r="AD16" s="254" t="s">
        <v>15</v>
      </c>
      <c r="AE16" s="254" t="s">
        <v>15</v>
      </c>
      <c r="AF16" s="254" t="s">
        <v>15</v>
      </c>
      <c r="AG16" s="254" t="s">
        <v>15</v>
      </c>
      <c r="AH16" s="254" t="s">
        <v>15</v>
      </c>
      <c r="AI16" s="254" t="s">
        <v>15</v>
      </c>
      <c r="AJ16" s="254" t="s">
        <v>15</v>
      </c>
      <c r="AK16" s="254" t="s">
        <v>15</v>
      </c>
      <c r="AL16" s="254" t="s">
        <v>15</v>
      </c>
      <c r="AM16" s="254" t="s">
        <v>15</v>
      </c>
      <c r="AN16" s="254" t="s">
        <v>15</v>
      </c>
      <c r="AO16" s="299" t="s">
        <v>15</v>
      </c>
      <c r="AP16" s="254" t="s">
        <v>15</v>
      </c>
      <c r="AQ16" s="254" t="s">
        <v>15</v>
      </c>
      <c r="AR16" s="254" t="s">
        <v>15</v>
      </c>
      <c r="AS16" s="254" t="s">
        <v>15</v>
      </c>
      <c r="AT16" s="254" t="s">
        <v>15</v>
      </c>
      <c r="AU16" s="254" t="s">
        <v>15</v>
      </c>
      <c r="AV16" s="254" t="s">
        <v>15</v>
      </c>
      <c r="AW16" s="254" t="s">
        <v>15</v>
      </c>
      <c r="AX16" s="254" t="s">
        <v>15</v>
      </c>
      <c r="AY16" s="254" t="s">
        <v>15</v>
      </c>
      <c r="AZ16" s="254" t="s">
        <v>15</v>
      </c>
      <c r="BA16" s="254" t="s">
        <v>15</v>
      </c>
      <c r="BB16" s="299" t="s">
        <v>15</v>
      </c>
      <c r="BC16" s="254" t="s">
        <v>15</v>
      </c>
      <c r="BD16" s="254" t="s">
        <v>15</v>
      </c>
      <c r="BE16" s="254" t="s">
        <v>15</v>
      </c>
      <c r="BF16" s="254" t="s">
        <v>15</v>
      </c>
      <c r="BG16" s="254" t="s">
        <v>15</v>
      </c>
      <c r="BH16" s="254" t="s">
        <v>15</v>
      </c>
      <c r="BI16" s="254" t="s">
        <v>15</v>
      </c>
      <c r="BJ16" s="254" t="s">
        <v>15</v>
      </c>
      <c r="BK16" s="254" t="s">
        <v>15</v>
      </c>
      <c r="BL16" s="254" t="s">
        <v>15</v>
      </c>
      <c r="BM16" s="254" t="s">
        <v>15</v>
      </c>
      <c r="BN16" s="254" t="s">
        <v>15</v>
      </c>
      <c r="BO16" s="254" t="s">
        <v>3771</v>
      </c>
      <c r="BP16" s="254" t="s">
        <v>3771</v>
      </c>
      <c r="BQ16" s="254" t="s">
        <v>3771</v>
      </c>
      <c r="BR16" s="254" t="s">
        <v>3771</v>
      </c>
      <c r="BS16" s="254" t="s">
        <v>3771</v>
      </c>
      <c r="BT16" s="254" t="s">
        <v>3771</v>
      </c>
      <c r="BU16" s="254" t="s">
        <v>3771</v>
      </c>
      <c r="BV16" s="254" t="s">
        <v>3771</v>
      </c>
      <c r="BW16" s="254" t="s">
        <v>3771</v>
      </c>
      <c r="BX16" s="254" t="s">
        <v>3771</v>
      </c>
      <c r="BY16" s="254" t="s">
        <v>3771</v>
      </c>
      <c r="BZ16" s="254" t="s">
        <v>3771</v>
      </c>
      <c r="CA16" s="254" t="s">
        <v>3771</v>
      </c>
      <c r="CB16" s="254" t="s">
        <v>3771</v>
      </c>
      <c r="CC16" s="254" t="s">
        <v>3771</v>
      </c>
      <c r="CD16" s="254" t="s">
        <v>3771</v>
      </c>
      <c r="CE16" s="254" t="s">
        <v>3771</v>
      </c>
      <c r="CF16" s="254" t="s">
        <v>3771</v>
      </c>
      <c r="CG16" s="254" t="s">
        <v>3771</v>
      </c>
      <c r="CH16" s="254" t="s">
        <v>3771</v>
      </c>
      <c r="CI16" s="254" t="s">
        <v>3771</v>
      </c>
      <c r="CJ16" s="254" t="s">
        <v>3771</v>
      </c>
      <c r="CK16" s="254" t="s">
        <v>3771</v>
      </c>
      <c r="CL16" s="254" t="s">
        <v>3771</v>
      </c>
      <c r="CM16" s="254" t="s">
        <v>3771</v>
      </c>
      <c r="CN16" s="254" t="s">
        <v>3771</v>
      </c>
      <c r="CO16" s="254" t="s">
        <v>3771</v>
      </c>
      <c r="CP16" s="254" t="s">
        <v>3771</v>
      </c>
      <c r="CQ16" s="254" t="s">
        <v>3771</v>
      </c>
      <c r="CR16" s="254" t="s">
        <v>3771</v>
      </c>
      <c r="CS16" s="254" t="s">
        <v>3771</v>
      </c>
      <c r="CT16" s="254" t="s">
        <v>3771</v>
      </c>
      <c r="CU16" s="254" t="s">
        <v>3771</v>
      </c>
      <c r="CV16" s="254" t="s">
        <v>3771</v>
      </c>
      <c r="CW16" s="254" t="s">
        <v>3771</v>
      </c>
      <c r="CX16" s="254" t="s">
        <v>3771</v>
      </c>
      <c r="CY16" s="254" t="s">
        <v>3771</v>
      </c>
      <c r="CZ16" s="254" t="s">
        <v>3771</v>
      </c>
      <c r="DA16" s="254" t="s">
        <v>3771</v>
      </c>
      <c r="DB16" s="254">
        <v>9</v>
      </c>
      <c r="DC16" s="254">
        <v>1</v>
      </c>
      <c r="DD16" s="254" t="s">
        <v>15</v>
      </c>
      <c r="DE16" s="254" t="s">
        <v>15</v>
      </c>
      <c r="DF16" s="254" t="s">
        <v>15</v>
      </c>
      <c r="DG16" s="254" t="s">
        <v>15</v>
      </c>
      <c r="DH16" s="254" t="s">
        <v>15</v>
      </c>
      <c r="DI16" s="254" t="s">
        <v>15</v>
      </c>
      <c r="DJ16" s="254">
        <v>2</v>
      </c>
      <c r="DK16" s="254">
        <v>2</v>
      </c>
      <c r="DL16" s="254">
        <v>1</v>
      </c>
      <c r="DM16" s="254" t="s">
        <v>15</v>
      </c>
      <c r="DN16" s="254">
        <v>3</v>
      </c>
      <c r="DO16" s="254">
        <v>10</v>
      </c>
      <c r="DP16" s="254" t="s">
        <v>15</v>
      </c>
      <c r="DQ16" s="254">
        <v>2</v>
      </c>
      <c r="DR16" s="254">
        <v>1</v>
      </c>
      <c r="DS16" s="254">
        <v>1</v>
      </c>
      <c r="DT16" s="254">
        <v>1</v>
      </c>
      <c r="DU16" s="254">
        <v>2</v>
      </c>
      <c r="DV16" s="254" t="s">
        <v>15</v>
      </c>
      <c r="DW16" s="254" t="s">
        <v>15</v>
      </c>
      <c r="DX16" s="254">
        <v>2</v>
      </c>
      <c r="DY16" s="254" t="s">
        <v>15</v>
      </c>
      <c r="DZ16" s="254">
        <v>1</v>
      </c>
      <c r="EA16" s="254" t="s">
        <v>15</v>
      </c>
    </row>
    <row r="17" spans="1:133" s="275" customFormat="1" ht="12.75" customHeight="1">
      <c r="A17" s="251" t="s">
        <v>3109</v>
      </c>
      <c r="B17" s="21" t="s">
        <v>15</v>
      </c>
      <c r="C17" s="21" t="s">
        <v>15</v>
      </c>
      <c r="D17" s="21" t="s">
        <v>15</v>
      </c>
      <c r="E17" s="21" t="s">
        <v>15</v>
      </c>
      <c r="F17" s="21" t="s">
        <v>15</v>
      </c>
      <c r="G17" s="21" t="s">
        <v>15</v>
      </c>
      <c r="H17" s="21" t="s">
        <v>15</v>
      </c>
      <c r="I17" s="21" t="s">
        <v>15</v>
      </c>
      <c r="J17" s="21" t="s">
        <v>15</v>
      </c>
      <c r="K17" s="21" t="s">
        <v>15</v>
      </c>
      <c r="L17" s="21" t="s">
        <v>15</v>
      </c>
      <c r="M17" s="21" t="s">
        <v>15</v>
      </c>
      <c r="N17" s="21" t="s">
        <v>15</v>
      </c>
      <c r="O17" s="21" t="s">
        <v>15</v>
      </c>
      <c r="P17" s="21" t="s">
        <v>15</v>
      </c>
      <c r="Q17" s="21" t="s">
        <v>15</v>
      </c>
      <c r="R17" s="21" t="s">
        <v>15</v>
      </c>
      <c r="S17" s="21" t="s">
        <v>15</v>
      </c>
      <c r="T17" s="21" t="s">
        <v>15</v>
      </c>
      <c r="U17" s="21" t="s">
        <v>15</v>
      </c>
      <c r="V17" s="21" t="s">
        <v>15</v>
      </c>
      <c r="W17" s="21" t="s">
        <v>15</v>
      </c>
      <c r="X17" s="21" t="s">
        <v>15</v>
      </c>
      <c r="Y17" s="21" t="s">
        <v>15</v>
      </c>
      <c r="Z17" s="21" t="s">
        <v>15</v>
      </c>
      <c r="AA17" s="21" t="s">
        <v>15</v>
      </c>
      <c r="AB17" s="21" t="s">
        <v>15</v>
      </c>
      <c r="AC17" s="21" t="s">
        <v>15</v>
      </c>
      <c r="AD17" s="21" t="s">
        <v>15</v>
      </c>
      <c r="AE17" s="21" t="s">
        <v>15</v>
      </c>
      <c r="AF17" s="21" t="s">
        <v>15</v>
      </c>
      <c r="AG17" s="21" t="s">
        <v>15</v>
      </c>
      <c r="AH17" s="21" t="s">
        <v>15</v>
      </c>
      <c r="AI17" s="21" t="s">
        <v>15</v>
      </c>
      <c r="AJ17" s="21" t="s">
        <v>15</v>
      </c>
      <c r="AK17" s="21" t="s">
        <v>15</v>
      </c>
      <c r="AL17" s="21" t="s">
        <v>15</v>
      </c>
      <c r="AM17" s="21" t="s">
        <v>15</v>
      </c>
      <c r="AN17" s="21" t="s">
        <v>15</v>
      </c>
      <c r="AO17" s="21" t="s">
        <v>15</v>
      </c>
      <c r="AP17" s="21" t="s">
        <v>15</v>
      </c>
      <c r="AQ17" s="21" t="s">
        <v>15</v>
      </c>
      <c r="AR17" s="21" t="s">
        <v>15</v>
      </c>
      <c r="AS17" s="21" t="s">
        <v>15</v>
      </c>
      <c r="AT17" s="21" t="s">
        <v>15</v>
      </c>
      <c r="AU17" s="21" t="s">
        <v>15</v>
      </c>
      <c r="AV17" s="21" t="s">
        <v>15</v>
      </c>
      <c r="AW17" s="21" t="s">
        <v>15</v>
      </c>
      <c r="AX17" s="21" t="s">
        <v>15</v>
      </c>
      <c r="AY17" s="21" t="s">
        <v>15</v>
      </c>
      <c r="AZ17" s="21" t="s">
        <v>15</v>
      </c>
      <c r="BA17" s="21" t="s">
        <v>15</v>
      </c>
      <c r="BB17" s="21" t="s">
        <v>15</v>
      </c>
      <c r="BC17" s="21" t="s">
        <v>15</v>
      </c>
      <c r="BD17" s="21" t="s">
        <v>15</v>
      </c>
      <c r="BE17" s="21" t="s">
        <v>15</v>
      </c>
      <c r="BF17" s="21" t="s">
        <v>15</v>
      </c>
      <c r="BG17" s="21" t="s">
        <v>15</v>
      </c>
      <c r="BH17" s="21" t="s">
        <v>15</v>
      </c>
      <c r="BI17" s="21" t="s">
        <v>15</v>
      </c>
      <c r="BJ17" s="21" t="s">
        <v>15</v>
      </c>
      <c r="BK17" s="21" t="s">
        <v>15</v>
      </c>
      <c r="BL17" s="21" t="s">
        <v>15</v>
      </c>
      <c r="BM17" s="21" t="s">
        <v>15</v>
      </c>
      <c r="BN17" s="21" t="s">
        <v>15</v>
      </c>
      <c r="BO17" s="254" t="s">
        <v>3771</v>
      </c>
      <c r="BP17" s="254" t="s">
        <v>3771</v>
      </c>
      <c r="BQ17" s="254" t="s">
        <v>3771</v>
      </c>
      <c r="BR17" s="254" t="s">
        <v>3771</v>
      </c>
      <c r="BS17" s="254" t="s">
        <v>3771</v>
      </c>
      <c r="BT17" s="254" t="s">
        <v>3771</v>
      </c>
      <c r="BU17" s="254" t="s">
        <v>3771</v>
      </c>
      <c r="BV17" s="254" t="s">
        <v>3771</v>
      </c>
      <c r="BW17" s="254" t="s">
        <v>3771</v>
      </c>
      <c r="BX17" s="254" t="s">
        <v>3771</v>
      </c>
      <c r="BY17" s="254" t="s">
        <v>3771</v>
      </c>
      <c r="BZ17" s="254" t="s">
        <v>3771</v>
      </c>
      <c r="CA17" s="254" t="s">
        <v>3771</v>
      </c>
      <c r="CB17" s="254" t="s">
        <v>3771</v>
      </c>
      <c r="CC17" s="254" t="s">
        <v>3771</v>
      </c>
      <c r="CD17" s="254" t="s">
        <v>3771</v>
      </c>
      <c r="CE17" s="254" t="s">
        <v>3771</v>
      </c>
      <c r="CF17" s="254" t="s">
        <v>3771</v>
      </c>
      <c r="CG17" s="254" t="s">
        <v>3771</v>
      </c>
      <c r="CH17" s="254" t="s">
        <v>3771</v>
      </c>
      <c r="CI17" s="254" t="s">
        <v>3771</v>
      </c>
      <c r="CJ17" s="254" t="s">
        <v>3771</v>
      </c>
      <c r="CK17" s="254" t="s">
        <v>3771</v>
      </c>
      <c r="CL17" s="254" t="s">
        <v>3771</v>
      </c>
      <c r="CM17" s="254" t="s">
        <v>3771</v>
      </c>
      <c r="CN17" s="254" t="s">
        <v>3771</v>
      </c>
      <c r="CO17" s="254" t="s">
        <v>3771</v>
      </c>
      <c r="CP17" s="254" t="s">
        <v>3771</v>
      </c>
      <c r="CQ17" s="254" t="s">
        <v>3771</v>
      </c>
      <c r="CR17" s="254" t="s">
        <v>3771</v>
      </c>
      <c r="CS17" s="254" t="s">
        <v>3771</v>
      </c>
      <c r="CT17" s="254" t="s">
        <v>3771</v>
      </c>
      <c r="CU17" s="254" t="s">
        <v>3771</v>
      </c>
      <c r="CV17" s="254" t="s">
        <v>3771</v>
      </c>
      <c r="CW17" s="254" t="s">
        <v>3771</v>
      </c>
      <c r="CX17" s="254" t="s">
        <v>3771</v>
      </c>
      <c r="CY17" s="254" t="s">
        <v>3771</v>
      </c>
      <c r="CZ17" s="254" t="s">
        <v>3771</v>
      </c>
      <c r="DA17" s="254" t="s">
        <v>3771</v>
      </c>
      <c r="DB17" s="21">
        <v>7.2313485962974839</v>
      </c>
      <c r="DC17" s="21">
        <v>9.0634441087613649</v>
      </c>
      <c r="DD17" s="21" t="s">
        <v>15</v>
      </c>
      <c r="DE17" s="21" t="s">
        <v>15</v>
      </c>
      <c r="DF17" s="21" t="s">
        <v>15</v>
      </c>
      <c r="DG17" s="21" t="s">
        <v>15</v>
      </c>
      <c r="DH17" s="21" t="s">
        <v>15</v>
      </c>
      <c r="DI17" s="21" t="s">
        <v>15</v>
      </c>
      <c r="DJ17" s="21">
        <v>7.6022126204754068</v>
      </c>
      <c r="DK17" s="21">
        <v>6.5020600411507985</v>
      </c>
      <c r="DL17" s="21">
        <v>7.0614231729968644</v>
      </c>
      <c r="DM17" s="21" t="s">
        <v>15</v>
      </c>
      <c r="DN17" s="21">
        <v>5.9276030381029843</v>
      </c>
      <c r="DO17" s="21">
        <v>8.8445815441587516</v>
      </c>
      <c r="DP17" s="21" t="s">
        <v>15</v>
      </c>
      <c r="DQ17" s="21">
        <v>6.0041606839866342</v>
      </c>
      <c r="DR17" s="21">
        <v>6.6148346291342657</v>
      </c>
      <c r="DS17" s="21">
        <v>5.9179525480548554</v>
      </c>
      <c r="DT17" s="21">
        <v>5.3545775107744573</v>
      </c>
      <c r="DU17" s="21">
        <v>5.1587609739102849</v>
      </c>
      <c r="DV17" s="21" t="s">
        <v>15</v>
      </c>
      <c r="DW17" s="21" t="s">
        <v>15</v>
      </c>
      <c r="DX17" s="21">
        <v>10.562928839115633</v>
      </c>
      <c r="DY17" s="21" t="s">
        <v>15</v>
      </c>
      <c r="DZ17" s="21">
        <v>22.298855624135122</v>
      </c>
      <c r="EA17" s="21" t="s">
        <v>15</v>
      </c>
    </row>
    <row r="18" spans="1:133" s="275" customFormat="1" ht="12.75" customHeight="1">
      <c r="A18" s="251" t="s">
        <v>3110</v>
      </c>
      <c r="B18" s="299" t="s">
        <v>15</v>
      </c>
      <c r="C18" s="299" t="s">
        <v>15</v>
      </c>
      <c r="D18" s="299" t="s">
        <v>15</v>
      </c>
      <c r="E18" s="299" t="s">
        <v>15</v>
      </c>
      <c r="F18" s="299" t="s">
        <v>15</v>
      </c>
      <c r="G18" s="299" t="s">
        <v>15</v>
      </c>
      <c r="H18" s="299" t="s">
        <v>15</v>
      </c>
      <c r="I18" s="299" t="s">
        <v>15</v>
      </c>
      <c r="J18" s="299" t="s">
        <v>15</v>
      </c>
      <c r="K18" s="299" t="s">
        <v>15</v>
      </c>
      <c r="L18" s="299" t="s">
        <v>15</v>
      </c>
      <c r="M18" s="299" t="s">
        <v>15</v>
      </c>
      <c r="N18" s="299" t="s">
        <v>15</v>
      </c>
      <c r="O18" s="299" t="s">
        <v>15</v>
      </c>
      <c r="P18" s="299" t="s">
        <v>15</v>
      </c>
      <c r="Q18" s="299" t="s">
        <v>15</v>
      </c>
      <c r="R18" s="299" t="s">
        <v>15</v>
      </c>
      <c r="S18" s="299" t="s">
        <v>15</v>
      </c>
      <c r="T18" s="299" t="s">
        <v>15</v>
      </c>
      <c r="U18" s="299" t="s">
        <v>15</v>
      </c>
      <c r="V18" s="299" t="s">
        <v>15</v>
      </c>
      <c r="W18" s="299" t="s">
        <v>15</v>
      </c>
      <c r="X18" s="299" t="s">
        <v>15</v>
      </c>
      <c r="Y18" s="299" t="s">
        <v>15</v>
      </c>
      <c r="Z18" s="299" t="s">
        <v>15</v>
      </c>
      <c r="AA18" s="299" t="s">
        <v>15</v>
      </c>
      <c r="AB18" s="299" t="s">
        <v>15</v>
      </c>
      <c r="AC18" s="299" t="s">
        <v>15</v>
      </c>
      <c r="AD18" s="299" t="s">
        <v>15</v>
      </c>
      <c r="AE18" s="299" t="s">
        <v>15</v>
      </c>
      <c r="AF18" s="299" t="s">
        <v>15</v>
      </c>
      <c r="AG18" s="299" t="s">
        <v>15</v>
      </c>
      <c r="AH18" s="299" t="s">
        <v>15</v>
      </c>
      <c r="AI18" s="299" t="s">
        <v>15</v>
      </c>
      <c r="AJ18" s="299" t="s">
        <v>15</v>
      </c>
      <c r="AK18" s="299" t="s">
        <v>15</v>
      </c>
      <c r="AL18" s="299" t="s">
        <v>15</v>
      </c>
      <c r="AM18" s="299" t="s">
        <v>15</v>
      </c>
      <c r="AN18" s="299" t="s">
        <v>15</v>
      </c>
      <c r="AO18" s="299" t="s">
        <v>15</v>
      </c>
      <c r="AP18" s="299" t="s">
        <v>15</v>
      </c>
      <c r="AQ18" s="299" t="s">
        <v>15</v>
      </c>
      <c r="AR18" s="299" t="s">
        <v>15</v>
      </c>
      <c r="AS18" s="299" t="s">
        <v>15</v>
      </c>
      <c r="AT18" s="299" t="s">
        <v>15</v>
      </c>
      <c r="AU18" s="299" t="s">
        <v>15</v>
      </c>
      <c r="AV18" s="299" t="s">
        <v>15</v>
      </c>
      <c r="AW18" s="299" t="s">
        <v>15</v>
      </c>
      <c r="AX18" s="299" t="s">
        <v>15</v>
      </c>
      <c r="AY18" s="299" t="s">
        <v>15</v>
      </c>
      <c r="AZ18" s="299" t="s">
        <v>15</v>
      </c>
      <c r="BA18" s="299" t="s">
        <v>15</v>
      </c>
      <c r="BB18" s="299" t="s">
        <v>15</v>
      </c>
      <c r="BC18" s="299" t="s">
        <v>15</v>
      </c>
      <c r="BD18" s="299" t="s">
        <v>15</v>
      </c>
      <c r="BE18" s="299" t="s">
        <v>15</v>
      </c>
      <c r="BF18" s="299" t="s">
        <v>15</v>
      </c>
      <c r="BG18" s="299" t="s">
        <v>15</v>
      </c>
      <c r="BH18" s="299" t="s">
        <v>15</v>
      </c>
      <c r="BI18" s="299" t="s">
        <v>15</v>
      </c>
      <c r="BJ18" s="299" t="s">
        <v>15</v>
      </c>
      <c r="BK18" s="299" t="s">
        <v>15</v>
      </c>
      <c r="BL18" s="299" t="s">
        <v>15</v>
      </c>
      <c r="BM18" s="299" t="s">
        <v>15</v>
      </c>
      <c r="BN18" s="299" t="s">
        <v>15</v>
      </c>
      <c r="BO18" s="254" t="s">
        <v>3771</v>
      </c>
      <c r="BP18" s="254" t="s">
        <v>3771</v>
      </c>
      <c r="BQ18" s="254" t="s">
        <v>3771</v>
      </c>
      <c r="BR18" s="254" t="s">
        <v>3771</v>
      </c>
      <c r="BS18" s="254" t="s">
        <v>3771</v>
      </c>
      <c r="BT18" s="254" t="s">
        <v>3771</v>
      </c>
      <c r="BU18" s="254" t="s">
        <v>3771</v>
      </c>
      <c r="BV18" s="254" t="s">
        <v>3771</v>
      </c>
      <c r="BW18" s="254" t="s">
        <v>3771</v>
      </c>
      <c r="BX18" s="254" t="s">
        <v>3771</v>
      </c>
      <c r="BY18" s="254" t="s">
        <v>3771</v>
      </c>
      <c r="BZ18" s="254" t="s">
        <v>3771</v>
      </c>
      <c r="CA18" s="254" t="s">
        <v>3771</v>
      </c>
      <c r="CB18" s="254" t="s">
        <v>3771</v>
      </c>
      <c r="CC18" s="254" t="s">
        <v>3771</v>
      </c>
      <c r="CD18" s="254" t="s">
        <v>3771</v>
      </c>
      <c r="CE18" s="254" t="s">
        <v>3771</v>
      </c>
      <c r="CF18" s="254" t="s">
        <v>3771</v>
      </c>
      <c r="CG18" s="254" t="s">
        <v>3771</v>
      </c>
      <c r="CH18" s="254" t="s">
        <v>3771</v>
      </c>
      <c r="CI18" s="254" t="s">
        <v>3771</v>
      </c>
      <c r="CJ18" s="254" t="s">
        <v>3771</v>
      </c>
      <c r="CK18" s="254" t="s">
        <v>3771</v>
      </c>
      <c r="CL18" s="254" t="s">
        <v>3771</v>
      </c>
      <c r="CM18" s="254" t="s">
        <v>3771</v>
      </c>
      <c r="CN18" s="254" t="s">
        <v>3771</v>
      </c>
      <c r="CO18" s="254" t="s">
        <v>3771</v>
      </c>
      <c r="CP18" s="254" t="s">
        <v>3771</v>
      </c>
      <c r="CQ18" s="254" t="s">
        <v>3771</v>
      </c>
      <c r="CR18" s="254" t="s">
        <v>3771</v>
      </c>
      <c r="CS18" s="254" t="s">
        <v>3771</v>
      </c>
      <c r="CT18" s="254" t="s">
        <v>3771</v>
      </c>
      <c r="CU18" s="254" t="s">
        <v>3771</v>
      </c>
      <c r="CV18" s="254" t="s">
        <v>3771</v>
      </c>
      <c r="CW18" s="254" t="s">
        <v>3771</v>
      </c>
      <c r="CX18" s="254" t="s">
        <v>3771</v>
      </c>
      <c r="CY18" s="254" t="s">
        <v>3771</v>
      </c>
      <c r="CZ18" s="254" t="s">
        <v>3771</v>
      </c>
      <c r="DA18" s="254" t="s">
        <v>3771</v>
      </c>
      <c r="DB18" s="299">
        <v>154.41890635319288</v>
      </c>
      <c r="DC18" s="299">
        <v>28</v>
      </c>
      <c r="DD18" s="299" t="s">
        <v>15</v>
      </c>
      <c r="DE18" s="299" t="s">
        <v>15</v>
      </c>
      <c r="DF18" s="299" t="s">
        <v>15</v>
      </c>
      <c r="DG18" s="299" t="s">
        <v>15</v>
      </c>
      <c r="DH18" s="299" t="s">
        <v>15</v>
      </c>
      <c r="DI18" s="299" t="s">
        <v>15</v>
      </c>
      <c r="DJ18" s="299">
        <v>213.82237569868013</v>
      </c>
      <c r="DK18" s="299">
        <v>162.72846888934069</v>
      </c>
      <c r="DL18" s="299">
        <v>208</v>
      </c>
      <c r="DM18" s="299" t="s">
        <v>15</v>
      </c>
      <c r="DN18" s="299">
        <v>159.54368717794367</v>
      </c>
      <c r="DO18" s="299">
        <v>261.07148476962493</v>
      </c>
      <c r="DP18" s="299" t="s">
        <v>15</v>
      </c>
      <c r="DQ18" s="299">
        <v>191.51083534049167</v>
      </c>
      <c r="DR18" s="299">
        <v>340</v>
      </c>
      <c r="DS18" s="299">
        <v>333</v>
      </c>
      <c r="DT18" s="299">
        <v>228</v>
      </c>
      <c r="DU18" s="299">
        <v>149.50196619171646</v>
      </c>
      <c r="DV18" s="299" t="s">
        <v>15</v>
      </c>
      <c r="DW18" s="299" t="s">
        <v>15</v>
      </c>
      <c r="DX18" s="299">
        <v>320.48759185516644</v>
      </c>
      <c r="DY18" s="299" t="s">
        <v>15</v>
      </c>
      <c r="DZ18" s="299">
        <v>265</v>
      </c>
      <c r="EA18" s="299" t="s">
        <v>15</v>
      </c>
    </row>
    <row r="19" spans="1:133" s="275" customFormat="1" ht="12.75" customHeight="1">
      <c r="A19" s="960" t="s">
        <v>3146</v>
      </c>
      <c r="B19" s="254"/>
      <c r="C19" s="254"/>
      <c r="D19" s="254"/>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c r="AL19" s="254"/>
      <c r="AM19" s="254"/>
      <c r="AN19" s="254"/>
      <c r="AO19" s="254"/>
      <c r="AP19" s="254"/>
      <c r="AQ19" s="254"/>
      <c r="AR19" s="254"/>
      <c r="AS19" s="254"/>
      <c r="AT19" s="254"/>
      <c r="AU19" s="254"/>
      <c r="AV19" s="254"/>
      <c r="AW19" s="254"/>
      <c r="AX19" s="254"/>
      <c r="AY19" s="254"/>
      <c r="AZ19" s="254"/>
      <c r="BA19" s="254"/>
      <c r="BB19" s="254"/>
      <c r="BC19" s="254"/>
      <c r="BD19" s="254"/>
      <c r="BE19" s="254"/>
      <c r="BF19" s="254"/>
      <c r="BG19" s="254"/>
      <c r="BH19" s="254"/>
      <c r="BI19" s="254"/>
      <c r="BJ19" s="254"/>
      <c r="BK19" s="254"/>
      <c r="BL19" s="254"/>
      <c r="BM19" s="254"/>
      <c r="BN19" s="254"/>
      <c r="BO19" s="254"/>
      <c r="BP19" s="254"/>
      <c r="BQ19" s="254"/>
      <c r="BR19" s="254"/>
      <c r="BS19" s="254"/>
      <c r="BT19" s="254"/>
      <c r="BU19" s="254"/>
      <c r="BV19" s="254"/>
      <c r="BW19" s="254"/>
      <c r="BX19" s="254"/>
      <c r="BY19" s="254"/>
      <c r="BZ19" s="254"/>
      <c r="CA19" s="254"/>
      <c r="CB19" s="254"/>
      <c r="CC19" s="254"/>
      <c r="CD19" s="254"/>
      <c r="CE19" s="254"/>
      <c r="CF19" s="254"/>
      <c r="CG19" s="254"/>
      <c r="CH19" s="254"/>
      <c r="CI19" s="254"/>
      <c r="CJ19" s="254"/>
      <c r="CK19" s="254"/>
      <c r="CL19" s="254"/>
      <c r="CM19" s="254"/>
      <c r="CN19" s="254"/>
      <c r="CO19" s="254"/>
      <c r="CP19" s="254"/>
      <c r="CQ19" s="254"/>
      <c r="CR19" s="254"/>
      <c r="CS19" s="254"/>
      <c r="CT19" s="254"/>
      <c r="CU19" s="254"/>
      <c r="CV19" s="254"/>
      <c r="CW19" s="254"/>
      <c r="CX19" s="254"/>
      <c r="CY19" s="254"/>
      <c r="CZ19" s="254"/>
      <c r="DA19" s="254"/>
      <c r="DB19" s="254"/>
      <c r="DC19" s="254"/>
      <c r="DD19" s="254"/>
      <c r="DE19" s="254"/>
      <c r="DF19" s="254"/>
      <c r="DG19" s="254"/>
      <c r="DH19" s="254"/>
      <c r="DI19" s="254"/>
      <c r="DJ19" s="254"/>
      <c r="DK19" s="254"/>
      <c r="DL19" s="254"/>
      <c r="DM19" s="254"/>
      <c r="DN19" s="254"/>
      <c r="DO19" s="254"/>
      <c r="DP19" s="254"/>
      <c r="DQ19" s="254"/>
      <c r="DR19" s="254"/>
      <c r="DS19" s="254"/>
      <c r="DT19" s="254"/>
      <c r="DU19" s="254"/>
      <c r="DV19" s="254"/>
      <c r="DW19" s="254"/>
      <c r="DX19" s="254"/>
      <c r="DY19" s="254"/>
      <c r="DZ19" s="254"/>
      <c r="EA19" s="254"/>
    </row>
    <row r="20" spans="1:133" s="275" customFormat="1" ht="12.75" customHeight="1">
      <c r="A20" s="251" t="s">
        <v>3103</v>
      </c>
      <c r="B20" s="9" t="s">
        <v>15</v>
      </c>
      <c r="C20" s="9" t="s">
        <v>15</v>
      </c>
      <c r="D20" s="9" t="s">
        <v>15</v>
      </c>
      <c r="E20" s="9" t="s">
        <v>15</v>
      </c>
      <c r="F20" s="9" t="s">
        <v>15</v>
      </c>
      <c r="G20" s="9" t="s">
        <v>15</v>
      </c>
      <c r="H20" s="9" t="s">
        <v>15</v>
      </c>
      <c r="I20" s="9" t="s">
        <v>15</v>
      </c>
      <c r="J20" s="9" t="s">
        <v>15</v>
      </c>
      <c r="K20" s="9" t="s">
        <v>15</v>
      </c>
      <c r="L20" s="9" t="s">
        <v>15</v>
      </c>
      <c r="M20" s="9" t="s">
        <v>15</v>
      </c>
      <c r="N20" s="9" t="s">
        <v>15</v>
      </c>
      <c r="O20" s="9" t="s">
        <v>15</v>
      </c>
      <c r="P20" s="9" t="s">
        <v>15</v>
      </c>
      <c r="Q20" s="9" t="s">
        <v>15</v>
      </c>
      <c r="R20" s="9" t="s">
        <v>15</v>
      </c>
      <c r="S20" s="9" t="s">
        <v>15</v>
      </c>
      <c r="T20" s="9" t="s">
        <v>15</v>
      </c>
      <c r="U20" s="9" t="s">
        <v>15</v>
      </c>
      <c r="V20" s="9" t="s">
        <v>15</v>
      </c>
      <c r="W20" s="9" t="s">
        <v>15</v>
      </c>
      <c r="X20" s="9" t="s">
        <v>15</v>
      </c>
      <c r="Y20" s="9" t="s">
        <v>15</v>
      </c>
      <c r="Z20" s="9" t="s">
        <v>15</v>
      </c>
      <c r="AA20" s="9" t="s">
        <v>15</v>
      </c>
      <c r="AB20" s="9" t="s">
        <v>15</v>
      </c>
      <c r="AC20" s="9" t="s">
        <v>15</v>
      </c>
      <c r="AD20" s="9" t="s">
        <v>15</v>
      </c>
      <c r="AE20" s="9" t="s">
        <v>15</v>
      </c>
      <c r="AF20" s="9" t="s">
        <v>15</v>
      </c>
      <c r="AG20" s="9" t="s">
        <v>15</v>
      </c>
      <c r="AH20" s="9" t="s">
        <v>15</v>
      </c>
      <c r="AI20" s="9" t="s">
        <v>15</v>
      </c>
      <c r="AJ20" s="9" t="s">
        <v>15</v>
      </c>
      <c r="AK20" s="9" t="s">
        <v>15</v>
      </c>
      <c r="AL20" s="9" t="s">
        <v>15</v>
      </c>
      <c r="AM20" s="9" t="s">
        <v>15</v>
      </c>
      <c r="AN20" s="9" t="s">
        <v>15</v>
      </c>
      <c r="AO20" s="9" t="s">
        <v>15</v>
      </c>
      <c r="AP20" s="9" t="s">
        <v>15</v>
      </c>
      <c r="AQ20" s="9" t="s">
        <v>15</v>
      </c>
      <c r="AR20" s="9" t="s">
        <v>15</v>
      </c>
      <c r="AS20" s="9" t="s">
        <v>15</v>
      </c>
      <c r="AT20" s="9" t="s">
        <v>15</v>
      </c>
      <c r="AU20" s="9" t="s">
        <v>15</v>
      </c>
      <c r="AV20" s="9" t="s">
        <v>15</v>
      </c>
      <c r="AW20" s="9" t="s">
        <v>15</v>
      </c>
      <c r="AX20" s="9" t="s">
        <v>15</v>
      </c>
      <c r="AY20" s="9" t="s">
        <v>15</v>
      </c>
      <c r="AZ20" s="9" t="s">
        <v>15</v>
      </c>
      <c r="BA20" s="9" t="s">
        <v>15</v>
      </c>
      <c r="BB20" s="9" t="s">
        <v>15</v>
      </c>
      <c r="BC20" s="9" t="s">
        <v>15</v>
      </c>
      <c r="BD20" s="9" t="s">
        <v>15</v>
      </c>
      <c r="BE20" s="9" t="s">
        <v>15</v>
      </c>
      <c r="BF20" s="9" t="s">
        <v>15</v>
      </c>
      <c r="BG20" s="9" t="s">
        <v>15</v>
      </c>
      <c r="BH20" s="9" t="s">
        <v>15</v>
      </c>
      <c r="BI20" s="9" t="s">
        <v>15</v>
      </c>
      <c r="BJ20" s="9" t="s">
        <v>15</v>
      </c>
      <c r="BK20" s="9" t="s">
        <v>15</v>
      </c>
      <c r="BL20" s="9" t="s">
        <v>15</v>
      </c>
      <c r="BM20" s="9" t="s">
        <v>15</v>
      </c>
      <c r="BN20" s="9" t="s">
        <v>15</v>
      </c>
      <c r="BO20" s="254" t="s">
        <v>3771</v>
      </c>
      <c r="BP20" s="254" t="s">
        <v>3771</v>
      </c>
      <c r="BQ20" s="254" t="s">
        <v>3771</v>
      </c>
      <c r="BR20" s="254" t="s">
        <v>3771</v>
      </c>
      <c r="BS20" s="254" t="s">
        <v>3771</v>
      </c>
      <c r="BT20" s="254" t="s">
        <v>3771</v>
      </c>
      <c r="BU20" s="254" t="s">
        <v>3771</v>
      </c>
      <c r="BV20" s="254" t="s">
        <v>3771</v>
      </c>
      <c r="BW20" s="254" t="s">
        <v>3771</v>
      </c>
      <c r="BX20" s="254" t="s">
        <v>3771</v>
      </c>
      <c r="BY20" s="254" t="s">
        <v>3771</v>
      </c>
      <c r="BZ20" s="254" t="s">
        <v>3771</v>
      </c>
      <c r="CA20" s="254" t="s">
        <v>3771</v>
      </c>
      <c r="CB20" s="254" t="s">
        <v>3771</v>
      </c>
      <c r="CC20" s="254" t="s">
        <v>3771</v>
      </c>
      <c r="CD20" s="254" t="s">
        <v>3771</v>
      </c>
      <c r="CE20" s="254" t="s">
        <v>3771</v>
      </c>
      <c r="CF20" s="254" t="s">
        <v>3771</v>
      </c>
      <c r="CG20" s="254" t="s">
        <v>3771</v>
      </c>
      <c r="CH20" s="254" t="s">
        <v>3771</v>
      </c>
      <c r="CI20" s="254" t="s">
        <v>3771</v>
      </c>
      <c r="CJ20" s="254" t="s">
        <v>3771</v>
      </c>
      <c r="CK20" s="254" t="s">
        <v>3771</v>
      </c>
      <c r="CL20" s="254" t="s">
        <v>3771</v>
      </c>
      <c r="CM20" s="254" t="s">
        <v>3771</v>
      </c>
      <c r="CN20" s="254" t="s">
        <v>3771</v>
      </c>
      <c r="CO20" s="254" t="s">
        <v>3771</v>
      </c>
      <c r="CP20" s="254" t="s">
        <v>3771</v>
      </c>
      <c r="CQ20" s="254" t="s">
        <v>3771</v>
      </c>
      <c r="CR20" s="254" t="s">
        <v>3771</v>
      </c>
      <c r="CS20" s="254" t="s">
        <v>3771</v>
      </c>
      <c r="CT20" s="254" t="s">
        <v>3771</v>
      </c>
      <c r="CU20" s="254" t="s">
        <v>3771</v>
      </c>
      <c r="CV20" s="254" t="s">
        <v>3771</v>
      </c>
      <c r="CW20" s="254" t="s">
        <v>3771</v>
      </c>
      <c r="CX20" s="254" t="s">
        <v>3771</v>
      </c>
      <c r="CY20" s="254" t="s">
        <v>3771</v>
      </c>
      <c r="CZ20" s="254" t="s">
        <v>3771</v>
      </c>
      <c r="DA20" s="254" t="s">
        <v>3771</v>
      </c>
      <c r="DB20" s="9" t="s">
        <v>15</v>
      </c>
      <c r="DC20" s="9" t="s">
        <v>15</v>
      </c>
      <c r="DD20" s="9" t="s">
        <v>15</v>
      </c>
      <c r="DE20" s="9" t="s">
        <v>15</v>
      </c>
      <c r="DF20" s="9" t="s">
        <v>15</v>
      </c>
      <c r="DG20" s="9" t="s">
        <v>15</v>
      </c>
      <c r="DH20" s="9" t="s">
        <v>15</v>
      </c>
      <c r="DI20" s="9" t="s">
        <v>15</v>
      </c>
      <c r="DJ20" s="9" t="s">
        <v>15</v>
      </c>
      <c r="DK20" s="9" t="s">
        <v>15</v>
      </c>
      <c r="DL20" s="9" t="s">
        <v>15</v>
      </c>
      <c r="DM20" s="9" t="s">
        <v>15</v>
      </c>
      <c r="DN20" s="9" t="s">
        <v>15</v>
      </c>
      <c r="DO20" s="9" t="s">
        <v>15</v>
      </c>
      <c r="DP20" s="9" t="s">
        <v>15</v>
      </c>
      <c r="DQ20" s="9" t="s">
        <v>15</v>
      </c>
      <c r="DR20" s="9" t="s">
        <v>15</v>
      </c>
      <c r="DS20" s="9" t="s">
        <v>15</v>
      </c>
      <c r="DT20" s="9" t="s">
        <v>15</v>
      </c>
      <c r="DU20" s="9" t="s">
        <v>15</v>
      </c>
      <c r="DV20" s="9" t="s">
        <v>15</v>
      </c>
      <c r="DW20" s="9" t="s">
        <v>15</v>
      </c>
      <c r="DX20" s="9" t="s">
        <v>15</v>
      </c>
      <c r="DY20" s="9" t="s">
        <v>15</v>
      </c>
      <c r="DZ20" s="9" t="s">
        <v>15</v>
      </c>
      <c r="EA20" s="9" t="s">
        <v>15</v>
      </c>
    </row>
    <row r="21" spans="1:133" s="275" customFormat="1" ht="12.75" customHeight="1">
      <c r="A21" s="251" t="s">
        <v>3108</v>
      </c>
      <c r="B21" s="254" t="s">
        <v>15</v>
      </c>
      <c r="C21" s="254" t="s">
        <v>15</v>
      </c>
      <c r="D21" s="254" t="s">
        <v>15</v>
      </c>
      <c r="E21" s="254" t="s">
        <v>15</v>
      </c>
      <c r="F21" s="254" t="s">
        <v>15</v>
      </c>
      <c r="G21" s="254" t="s">
        <v>15</v>
      </c>
      <c r="H21" s="254" t="s">
        <v>15</v>
      </c>
      <c r="I21" s="254" t="s">
        <v>15</v>
      </c>
      <c r="J21" s="254" t="s">
        <v>15</v>
      </c>
      <c r="K21" s="254" t="s">
        <v>15</v>
      </c>
      <c r="L21" s="254" t="s">
        <v>15</v>
      </c>
      <c r="M21" s="254" t="s">
        <v>15</v>
      </c>
      <c r="N21" s="254" t="s">
        <v>15</v>
      </c>
      <c r="O21" s="254" t="s">
        <v>15</v>
      </c>
      <c r="P21" s="254" t="s">
        <v>15</v>
      </c>
      <c r="Q21" s="254" t="s">
        <v>15</v>
      </c>
      <c r="R21" s="254" t="s">
        <v>15</v>
      </c>
      <c r="S21" s="254" t="s">
        <v>15</v>
      </c>
      <c r="T21" s="254" t="s">
        <v>15</v>
      </c>
      <c r="U21" s="254" t="s">
        <v>15</v>
      </c>
      <c r="V21" s="254" t="s">
        <v>15</v>
      </c>
      <c r="W21" s="254" t="s">
        <v>15</v>
      </c>
      <c r="X21" s="254" t="s">
        <v>15</v>
      </c>
      <c r="Y21" s="254" t="s">
        <v>15</v>
      </c>
      <c r="Z21" s="254" t="s">
        <v>15</v>
      </c>
      <c r="AA21" s="254" t="s">
        <v>15</v>
      </c>
      <c r="AB21" s="254" t="s">
        <v>15</v>
      </c>
      <c r="AC21" s="254" t="s">
        <v>15</v>
      </c>
      <c r="AD21" s="254" t="s">
        <v>15</v>
      </c>
      <c r="AE21" s="254" t="s">
        <v>15</v>
      </c>
      <c r="AF21" s="254" t="s">
        <v>15</v>
      </c>
      <c r="AG21" s="254" t="s">
        <v>15</v>
      </c>
      <c r="AH21" s="254" t="s">
        <v>15</v>
      </c>
      <c r="AI21" s="254" t="s">
        <v>15</v>
      </c>
      <c r="AJ21" s="254" t="s">
        <v>15</v>
      </c>
      <c r="AK21" s="254" t="s">
        <v>15</v>
      </c>
      <c r="AL21" s="254" t="s">
        <v>15</v>
      </c>
      <c r="AM21" s="254" t="s">
        <v>15</v>
      </c>
      <c r="AN21" s="254" t="s">
        <v>15</v>
      </c>
      <c r="AO21" s="254" t="s">
        <v>15</v>
      </c>
      <c r="AP21" s="254" t="s">
        <v>15</v>
      </c>
      <c r="AQ21" s="254" t="s">
        <v>15</v>
      </c>
      <c r="AR21" s="254" t="s">
        <v>15</v>
      </c>
      <c r="AS21" s="254" t="s">
        <v>15</v>
      </c>
      <c r="AT21" s="254" t="s">
        <v>15</v>
      </c>
      <c r="AU21" s="254" t="s">
        <v>15</v>
      </c>
      <c r="AV21" s="254" t="s">
        <v>15</v>
      </c>
      <c r="AW21" s="254" t="s">
        <v>15</v>
      </c>
      <c r="AX21" s="254" t="s">
        <v>15</v>
      </c>
      <c r="AY21" s="254" t="s">
        <v>15</v>
      </c>
      <c r="AZ21" s="254" t="s">
        <v>15</v>
      </c>
      <c r="BA21" s="254" t="s">
        <v>15</v>
      </c>
      <c r="BB21" s="254" t="s">
        <v>15</v>
      </c>
      <c r="BC21" s="254" t="s">
        <v>15</v>
      </c>
      <c r="BD21" s="254" t="s">
        <v>15</v>
      </c>
      <c r="BE21" s="254" t="s">
        <v>15</v>
      </c>
      <c r="BF21" s="254" t="s">
        <v>15</v>
      </c>
      <c r="BG21" s="254" t="s">
        <v>15</v>
      </c>
      <c r="BH21" s="254" t="s">
        <v>15</v>
      </c>
      <c r="BI21" s="254" t="s">
        <v>15</v>
      </c>
      <c r="BJ21" s="254" t="s">
        <v>15</v>
      </c>
      <c r="BK21" s="254" t="s">
        <v>15</v>
      </c>
      <c r="BL21" s="254" t="s">
        <v>15</v>
      </c>
      <c r="BM21" s="254" t="s">
        <v>15</v>
      </c>
      <c r="BN21" s="254" t="s">
        <v>15</v>
      </c>
      <c r="BO21" s="254" t="s">
        <v>3771</v>
      </c>
      <c r="BP21" s="254" t="s">
        <v>3771</v>
      </c>
      <c r="BQ21" s="254" t="s">
        <v>3771</v>
      </c>
      <c r="BR21" s="254" t="s">
        <v>3771</v>
      </c>
      <c r="BS21" s="254" t="s">
        <v>3771</v>
      </c>
      <c r="BT21" s="254" t="s">
        <v>3771</v>
      </c>
      <c r="BU21" s="254" t="s">
        <v>3771</v>
      </c>
      <c r="BV21" s="254" t="s">
        <v>3771</v>
      </c>
      <c r="BW21" s="254" t="s">
        <v>3771</v>
      </c>
      <c r="BX21" s="254" t="s">
        <v>3771</v>
      </c>
      <c r="BY21" s="254" t="s">
        <v>3771</v>
      </c>
      <c r="BZ21" s="254" t="s">
        <v>3771</v>
      </c>
      <c r="CA21" s="254" t="s">
        <v>3771</v>
      </c>
      <c r="CB21" s="254" t="s">
        <v>3771</v>
      </c>
      <c r="CC21" s="254" t="s">
        <v>3771</v>
      </c>
      <c r="CD21" s="254" t="s">
        <v>3771</v>
      </c>
      <c r="CE21" s="254" t="s">
        <v>3771</v>
      </c>
      <c r="CF21" s="254" t="s">
        <v>3771</v>
      </c>
      <c r="CG21" s="254" t="s">
        <v>3771</v>
      </c>
      <c r="CH21" s="254" t="s">
        <v>3771</v>
      </c>
      <c r="CI21" s="254" t="s">
        <v>3771</v>
      </c>
      <c r="CJ21" s="254" t="s">
        <v>3771</v>
      </c>
      <c r="CK21" s="254" t="s">
        <v>3771</v>
      </c>
      <c r="CL21" s="254" t="s">
        <v>3771</v>
      </c>
      <c r="CM21" s="254" t="s">
        <v>3771</v>
      </c>
      <c r="CN21" s="254" t="s">
        <v>3771</v>
      </c>
      <c r="CO21" s="254" t="s">
        <v>3771</v>
      </c>
      <c r="CP21" s="254" t="s">
        <v>3771</v>
      </c>
      <c r="CQ21" s="254" t="s">
        <v>3771</v>
      </c>
      <c r="CR21" s="254" t="s">
        <v>3771</v>
      </c>
      <c r="CS21" s="254" t="s">
        <v>3771</v>
      </c>
      <c r="CT21" s="254" t="s">
        <v>3771</v>
      </c>
      <c r="CU21" s="254" t="s">
        <v>3771</v>
      </c>
      <c r="CV21" s="254" t="s">
        <v>3771</v>
      </c>
      <c r="CW21" s="254" t="s">
        <v>3771</v>
      </c>
      <c r="CX21" s="254" t="s">
        <v>3771</v>
      </c>
      <c r="CY21" s="254" t="s">
        <v>3771</v>
      </c>
      <c r="CZ21" s="254" t="s">
        <v>3771</v>
      </c>
      <c r="DA21" s="254" t="s">
        <v>3771</v>
      </c>
      <c r="DB21" s="254" t="s">
        <v>15</v>
      </c>
      <c r="DC21" s="254" t="s">
        <v>15</v>
      </c>
      <c r="DD21" s="254" t="s">
        <v>15</v>
      </c>
      <c r="DE21" s="254" t="s">
        <v>15</v>
      </c>
      <c r="DF21" s="254" t="s">
        <v>15</v>
      </c>
      <c r="DG21" s="254" t="s">
        <v>15</v>
      </c>
      <c r="DH21" s="254" t="s">
        <v>15</v>
      </c>
      <c r="DI21" s="254" t="s">
        <v>15</v>
      </c>
      <c r="DJ21" s="254" t="s">
        <v>15</v>
      </c>
      <c r="DK21" s="254" t="s">
        <v>15</v>
      </c>
      <c r="DL21" s="254" t="s">
        <v>15</v>
      </c>
      <c r="DM21" s="254" t="s">
        <v>15</v>
      </c>
      <c r="DN21" s="254" t="s">
        <v>15</v>
      </c>
      <c r="DO21" s="254" t="s">
        <v>15</v>
      </c>
      <c r="DP21" s="254" t="s">
        <v>15</v>
      </c>
      <c r="DQ21" s="254" t="s">
        <v>15</v>
      </c>
      <c r="DR21" s="254" t="s">
        <v>15</v>
      </c>
      <c r="DS21" s="254" t="s">
        <v>15</v>
      </c>
      <c r="DT21" s="254" t="s">
        <v>15</v>
      </c>
      <c r="DU21" s="254" t="s">
        <v>15</v>
      </c>
      <c r="DV21" s="254" t="s">
        <v>15</v>
      </c>
      <c r="DW21" s="254" t="s">
        <v>15</v>
      </c>
      <c r="DX21" s="254" t="s">
        <v>15</v>
      </c>
      <c r="DY21" s="254" t="s">
        <v>15</v>
      </c>
      <c r="DZ21" s="254" t="s">
        <v>15</v>
      </c>
      <c r="EA21" s="254" t="s">
        <v>15</v>
      </c>
    </row>
    <row r="22" spans="1:133" s="275" customFormat="1" ht="12.75" customHeight="1">
      <c r="A22" s="251" t="s">
        <v>3109</v>
      </c>
      <c r="B22" s="21" t="s">
        <v>15</v>
      </c>
      <c r="C22" s="21" t="s">
        <v>15</v>
      </c>
      <c r="D22" s="21" t="s">
        <v>15</v>
      </c>
      <c r="E22" s="21" t="s">
        <v>15</v>
      </c>
      <c r="F22" s="21" t="s">
        <v>15</v>
      </c>
      <c r="G22" s="21" t="s">
        <v>15</v>
      </c>
      <c r="H22" s="21" t="s">
        <v>15</v>
      </c>
      <c r="I22" s="21" t="s">
        <v>15</v>
      </c>
      <c r="J22" s="21" t="s">
        <v>15</v>
      </c>
      <c r="K22" s="21" t="s">
        <v>15</v>
      </c>
      <c r="L22" s="21" t="s">
        <v>15</v>
      </c>
      <c r="M22" s="21" t="s">
        <v>15</v>
      </c>
      <c r="N22" s="21" t="s">
        <v>15</v>
      </c>
      <c r="O22" s="21" t="s">
        <v>15</v>
      </c>
      <c r="P22" s="21" t="s">
        <v>15</v>
      </c>
      <c r="Q22" s="21" t="s">
        <v>15</v>
      </c>
      <c r="R22" s="21" t="s">
        <v>15</v>
      </c>
      <c r="S22" s="21" t="s">
        <v>15</v>
      </c>
      <c r="T22" s="21" t="s">
        <v>15</v>
      </c>
      <c r="U22" s="21" t="s">
        <v>15</v>
      </c>
      <c r="V22" s="21" t="s">
        <v>15</v>
      </c>
      <c r="W22" s="21" t="s">
        <v>15</v>
      </c>
      <c r="X22" s="21" t="s">
        <v>15</v>
      </c>
      <c r="Y22" s="21" t="s">
        <v>15</v>
      </c>
      <c r="Z22" s="21" t="s">
        <v>15</v>
      </c>
      <c r="AA22" s="21" t="s">
        <v>15</v>
      </c>
      <c r="AB22" s="21" t="s">
        <v>15</v>
      </c>
      <c r="AC22" s="21" t="s">
        <v>15</v>
      </c>
      <c r="AD22" s="21" t="s">
        <v>15</v>
      </c>
      <c r="AE22" s="21" t="s">
        <v>15</v>
      </c>
      <c r="AF22" s="21" t="s">
        <v>15</v>
      </c>
      <c r="AG22" s="21" t="s">
        <v>15</v>
      </c>
      <c r="AH22" s="21" t="s">
        <v>15</v>
      </c>
      <c r="AI22" s="21" t="s">
        <v>15</v>
      </c>
      <c r="AJ22" s="21" t="s">
        <v>15</v>
      </c>
      <c r="AK22" s="21" t="s">
        <v>15</v>
      </c>
      <c r="AL22" s="21" t="s">
        <v>15</v>
      </c>
      <c r="AM22" s="21" t="s">
        <v>15</v>
      </c>
      <c r="AN22" s="21" t="s">
        <v>15</v>
      </c>
      <c r="AO22" s="21" t="s">
        <v>15</v>
      </c>
      <c r="AP22" s="21" t="s">
        <v>15</v>
      </c>
      <c r="AQ22" s="21" t="s">
        <v>15</v>
      </c>
      <c r="AR22" s="21" t="s">
        <v>15</v>
      </c>
      <c r="AS22" s="21" t="s">
        <v>15</v>
      </c>
      <c r="AT22" s="21" t="s">
        <v>15</v>
      </c>
      <c r="AU22" s="21" t="s">
        <v>15</v>
      </c>
      <c r="AV22" s="21" t="s">
        <v>15</v>
      </c>
      <c r="AW22" s="21" t="s">
        <v>15</v>
      </c>
      <c r="AX22" s="21" t="s">
        <v>15</v>
      </c>
      <c r="AY22" s="21" t="s">
        <v>15</v>
      </c>
      <c r="AZ22" s="21" t="s">
        <v>15</v>
      </c>
      <c r="BA22" s="21" t="s">
        <v>15</v>
      </c>
      <c r="BB22" s="21" t="s">
        <v>15</v>
      </c>
      <c r="BC22" s="21" t="s">
        <v>15</v>
      </c>
      <c r="BD22" s="21" t="s">
        <v>15</v>
      </c>
      <c r="BE22" s="21" t="s">
        <v>15</v>
      </c>
      <c r="BF22" s="21" t="s">
        <v>15</v>
      </c>
      <c r="BG22" s="21" t="s">
        <v>15</v>
      </c>
      <c r="BH22" s="21" t="s">
        <v>15</v>
      </c>
      <c r="BI22" s="21" t="s">
        <v>15</v>
      </c>
      <c r="BJ22" s="21" t="s">
        <v>15</v>
      </c>
      <c r="BK22" s="21" t="s">
        <v>15</v>
      </c>
      <c r="BL22" s="21" t="s">
        <v>15</v>
      </c>
      <c r="BM22" s="21" t="s">
        <v>15</v>
      </c>
      <c r="BN22" s="21" t="s">
        <v>15</v>
      </c>
      <c r="BO22" s="254" t="s">
        <v>3771</v>
      </c>
      <c r="BP22" s="254" t="s">
        <v>3771</v>
      </c>
      <c r="BQ22" s="254" t="s">
        <v>3771</v>
      </c>
      <c r="BR22" s="254" t="s">
        <v>3771</v>
      </c>
      <c r="BS22" s="254" t="s">
        <v>3771</v>
      </c>
      <c r="BT22" s="254" t="s">
        <v>3771</v>
      </c>
      <c r="BU22" s="254" t="s">
        <v>3771</v>
      </c>
      <c r="BV22" s="254" t="s">
        <v>3771</v>
      </c>
      <c r="BW22" s="254" t="s">
        <v>3771</v>
      </c>
      <c r="BX22" s="254" t="s">
        <v>3771</v>
      </c>
      <c r="BY22" s="254" t="s">
        <v>3771</v>
      </c>
      <c r="BZ22" s="254" t="s">
        <v>3771</v>
      </c>
      <c r="CA22" s="254" t="s">
        <v>3771</v>
      </c>
      <c r="CB22" s="254" t="s">
        <v>3771</v>
      </c>
      <c r="CC22" s="254" t="s">
        <v>3771</v>
      </c>
      <c r="CD22" s="254" t="s">
        <v>3771</v>
      </c>
      <c r="CE22" s="254" t="s">
        <v>3771</v>
      </c>
      <c r="CF22" s="254" t="s">
        <v>3771</v>
      </c>
      <c r="CG22" s="254" t="s">
        <v>3771</v>
      </c>
      <c r="CH22" s="254" t="s">
        <v>3771</v>
      </c>
      <c r="CI22" s="254" t="s">
        <v>3771</v>
      </c>
      <c r="CJ22" s="254" t="s">
        <v>3771</v>
      </c>
      <c r="CK22" s="254" t="s">
        <v>3771</v>
      </c>
      <c r="CL22" s="254" t="s">
        <v>3771</v>
      </c>
      <c r="CM22" s="254" t="s">
        <v>3771</v>
      </c>
      <c r="CN22" s="254" t="s">
        <v>3771</v>
      </c>
      <c r="CO22" s="254" t="s">
        <v>3771</v>
      </c>
      <c r="CP22" s="254" t="s">
        <v>3771</v>
      </c>
      <c r="CQ22" s="254" t="s">
        <v>3771</v>
      </c>
      <c r="CR22" s="254" t="s">
        <v>3771</v>
      </c>
      <c r="CS22" s="254" t="s">
        <v>3771</v>
      </c>
      <c r="CT22" s="254" t="s">
        <v>3771</v>
      </c>
      <c r="CU22" s="254" t="s">
        <v>3771</v>
      </c>
      <c r="CV22" s="254" t="s">
        <v>3771</v>
      </c>
      <c r="CW22" s="254" t="s">
        <v>3771</v>
      </c>
      <c r="CX22" s="254" t="s">
        <v>3771</v>
      </c>
      <c r="CY22" s="254" t="s">
        <v>3771</v>
      </c>
      <c r="CZ22" s="254" t="s">
        <v>3771</v>
      </c>
      <c r="DA22" s="254" t="s">
        <v>3771</v>
      </c>
      <c r="DB22" s="21" t="s">
        <v>15</v>
      </c>
      <c r="DC22" s="21" t="s">
        <v>15</v>
      </c>
      <c r="DD22" s="21" t="s">
        <v>15</v>
      </c>
      <c r="DE22" s="21" t="s">
        <v>15</v>
      </c>
      <c r="DF22" s="21" t="s">
        <v>15</v>
      </c>
      <c r="DG22" s="21" t="s">
        <v>15</v>
      </c>
      <c r="DH22" s="21" t="s">
        <v>15</v>
      </c>
      <c r="DI22" s="21" t="s">
        <v>15</v>
      </c>
      <c r="DJ22" s="21" t="s">
        <v>15</v>
      </c>
      <c r="DK22" s="21" t="s">
        <v>15</v>
      </c>
      <c r="DL22" s="21" t="s">
        <v>15</v>
      </c>
      <c r="DM22" s="21" t="s">
        <v>15</v>
      </c>
      <c r="DN22" s="21" t="s">
        <v>15</v>
      </c>
      <c r="DO22" s="21" t="s">
        <v>15</v>
      </c>
      <c r="DP22" s="21" t="s">
        <v>15</v>
      </c>
      <c r="DQ22" s="21" t="s">
        <v>15</v>
      </c>
      <c r="DR22" s="21" t="s">
        <v>15</v>
      </c>
      <c r="DS22" s="21" t="s">
        <v>15</v>
      </c>
      <c r="DT22" s="21" t="s">
        <v>15</v>
      </c>
      <c r="DU22" s="21" t="s">
        <v>15</v>
      </c>
      <c r="DV22" s="21" t="s">
        <v>15</v>
      </c>
      <c r="DW22" s="21" t="s">
        <v>15</v>
      </c>
      <c r="DX22" s="21" t="s">
        <v>15</v>
      </c>
      <c r="DY22" s="21" t="s">
        <v>15</v>
      </c>
      <c r="DZ22" s="21" t="s">
        <v>15</v>
      </c>
      <c r="EA22" s="21" t="s">
        <v>15</v>
      </c>
    </row>
    <row r="23" spans="1:133" s="275" customFormat="1" ht="12.75" customHeight="1">
      <c r="A23" s="251" t="s">
        <v>3110</v>
      </c>
      <c r="B23" s="299" t="s">
        <v>15</v>
      </c>
      <c r="C23" s="299" t="s">
        <v>15</v>
      </c>
      <c r="D23" s="299" t="s">
        <v>15</v>
      </c>
      <c r="E23" s="299" t="s">
        <v>15</v>
      </c>
      <c r="F23" s="299" t="s">
        <v>15</v>
      </c>
      <c r="G23" s="299" t="s">
        <v>15</v>
      </c>
      <c r="H23" s="299" t="s">
        <v>15</v>
      </c>
      <c r="I23" s="299" t="s">
        <v>15</v>
      </c>
      <c r="J23" s="299" t="s">
        <v>15</v>
      </c>
      <c r="K23" s="299" t="s">
        <v>15</v>
      </c>
      <c r="L23" s="299" t="s">
        <v>15</v>
      </c>
      <c r="M23" s="299" t="s">
        <v>15</v>
      </c>
      <c r="N23" s="299" t="s">
        <v>15</v>
      </c>
      <c r="O23" s="299" t="s">
        <v>15</v>
      </c>
      <c r="P23" s="299" t="s">
        <v>15</v>
      </c>
      <c r="Q23" s="299" t="s">
        <v>15</v>
      </c>
      <c r="R23" s="299" t="s">
        <v>15</v>
      </c>
      <c r="S23" s="299" t="s">
        <v>15</v>
      </c>
      <c r="T23" s="299" t="s">
        <v>15</v>
      </c>
      <c r="U23" s="299" t="s">
        <v>15</v>
      </c>
      <c r="V23" s="299" t="s">
        <v>15</v>
      </c>
      <c r="W23" s="299" t="s">
        <v>15</v>
      </c>
      <c r="X23" s="299" t="s">
        <v>15</v>
      </c>
      <c r="Y23" s="299" t="s">
        <v>15</v>
      </c>
      <c r="Z23" s="299" t="s">
        <v>15</v>
      </c>
      <c r="AA23" s="299" t="s">
        <v>15</v>
      </c>
      <c r="AB23" s="299" t="s">
        <v>15</v>
      </c>
      <c r="AC23" s="299" t="s">
        <v>15</v>
      </c>
      <c r="AD23" s="299" t="s">
        <v>15</v>
      </c>
      <c r="AE23" s="299" t="s">
        <v>15</v>
      </c>
      <c r="AF23" s="299" t="s">
        <v>15</v>
      </c>
      <c r="AG23" s="299" t="s">
        <v>15</v>
      </c>
      <c r="AH23" s="299" t="s">
        <v>15</v>
      </c>
      <c r="AI23" s="299" t="s">
        <v>15</v>
      </c>
      <c r="AJ23" s="299" t="s">
        <v>15</v>
      </c>
      <c r="AK23" s="299" t="s">
        <v>15</v>
      </c>
      <c r="AL23" s="299" t="s">
        <v>15</v>
      </c>
      <c r="AM23" s="299" t="s">
        <v>15</v>
      </c>
      <c r="AN23" s="299" t="s">
        <v>15</v>
      </c>
      <c r="AO23" s="299" t="s">
        <v>15</v>
      </c>
      <c r="AP23" s="299" t="s">
        <v>15</v>
      </c>
      <c r="AQ23" s="299" t="s">
        <v>15</v>
      </c>
      <c r="AR23" s="299" t="s">
        <v>15</v>
      </c>
      <c r="AS23" s="299" t="s">
        <v>15</v>
      </c>
      <c r="AT23" s="299" t="s">
        <v>15</v>
      </c>
      <c r="AU23" s="299" t="s">
        <v>15</v>
      </c>
      <c r="AV23" s="299" t="s">
        <v>15</v>
      </c>
      <c r="AW23" s="299" t="s">
        <v>15</v>
      </c>
      <c r="AX23" s="299" t="s">
        <v>15</v>
      </c>
      <c r="AY23" s="299" t="s">
        <v>15</v>
      </c>
      <c r="AZ23" s="299" t="s">
        <v>15</v>
      </c>
      <c r="BA23" s="299" t="s">
        <v>15</v>
      </c>
      <c r="BB23" s="299" t="s">
        <v>15</v>
      </c>
      <c r="BC23" s="299" t="s">
        <v>15</v>
      </c>
      <c r="BD23" s="299" t="s">
        <v>15</v>
      </c>
      <c r="BE23" s="299" t="s">
        <v>15</v>
      </c>
      <c r="BF23" s="299" t="s">
        <v>15</v>
      </c>
      <c r="BG23" s="299" t="s">
        <v>15</v>
      </c>
      <c r="BH23" s="299" t="s">
        <v>15</v>
      </c>
      <c r="BI23" s="299" t="s">
        <v>15</v>
      </c>
      <c r="BJ23" s="299" t="s">
        <v>15</v>
      </c>
      <c r="BK23" s="299" t="s">
        <v>15</v>
      </c>
      <c r="BL23" s="299" t="s">
        <v>15</v>
      </c>
      <c r="BM23" s="299" t="s">
        <v>15</v>
      </c>
      <c r="BN23" s="299" t="s">
        <v>15</v>
      </c>
      <c r="BO23" s="254" t="s">
        <v>3771</v>
      </c>
      <c r="BP23" s="254" t="s">
        <v>3771</v>
      </c>
      <c r="BQ23" s="254" t="s">
        <v>3771</v>
      </c>
      <c r="BR23" s="254" t="s">
        <v>3771</v>
      </c>
      <c r="BS23" s="254" t="s">
        <v>3771</v>
      </c>
      <c r="BT23" s="254" t="s">
        <v>3771</v>
      </c>
      <c r="BU23" s="254" t="s">
        <v>3771</v>
      </c>
      <c r="BV23" s="254" t="s">
        <v>3771</v>
      </c>
      <c r="BW23" s="254" t="s">
        <v>3771</v>
      </c>
      <c r="BX23" s="254" t="s">
        <v>3771</v>
      </c>
      <c r="BY23" s="254" t="s">
        <v>3771</v>
      </c>
      <c r="BZ23" s="254" t="s">
        <v>3771</v>
      </c>
      <c r="CA23" s="254" t="s">
        <v>3771</v>
      </c>
      <c r="CB23" s="254" t="s">
        <v>3771</v>
      </c>
      <c r="CC23" s="254" t="s">
        <v>3771</v>
      </c>
      <c r="CD23" s="254" t="s">
        <v>3771</v>
      </c>
      <c r="CE23" s="254" t="s">
        <v>3771</v>
      </c>
      <c r="CF23" s="254" t="s">
        <v>3771</v>
      </c>
      <c r="CG23" s="254" t="s">
        <v>3771</v>
      </c>
      <c r="CH23" s="254" t="s">
        <v>3771</v>
      </c>
      <c r="CI23" s="254" t="s">
        <v>3771</v>
      </c>
      <c r="CJ23" s="254" t="s">
        <v>3771</v>
      </c>
      <c r="CK23" s="254" t="s">
        <v>3771</v>
      </c>
      <c r="CL23" s="254" t="s">
        <v>3771</v>
      </c>
      <c r="CM23" s="254" t="s">
        <v>3771</v>
      </c>
      <c r="CN23" s="254" t="s">
        <v>3771</v>
      </c>
      <c r="CO23" s="254" t="s">
        <v>3771</v>
      </c>
      <c r="CP23" s="254" t="s">
        <v>3771</v>
      </c>
      <c r="CQ23" s="254" t="s">
        <v>3771</v>
      </c>
      <c r="CR23" s="254" t="s">
        <v>3771</v>
      </c>
      <c r="CS23" s="254" t="s">
        <v>3771</v>
      </c>
      <c r="CT23" s="254" t="s">
        <v>3771</v>
      </c>
      <c r="CU23" s="254" t="s">
        <v>3771</v>
      </c>
      <c r="CV23" s="254" t="s">
        <v>3771</v>
      </c>
      <c r="CW23" s="254" t="s">
        <v>3771</v>
      </c>
      <c r="CX23" s="254" t="s">
        <v>3771</v>
      </c>
      <c r="CY23" s="254" t="s">
        <v>3771</v>
      </c>
      <c r="CZ23" s="254" t="s">
        <v>3771</v>
      </c>
      <c r="DA23" s="254" t="s">
        <v>3771</v>
      </c>
      <c r="DB23" s="299" t="s">
        <v>15</v>
      </c>
      <c r="DC23" s="299" t="s">
        <v>15</v>
      </c>
      <c r="DD23" s="299" t="s">
        <v>15</v>
      </c>
      <c r="DE23" s="299" t="s">
        <v>15</v>
      </c>
      <c r="DF23" s="299" t="s">
        <v>15</v>
      </c>
      <c r="DG23" s="299" t="s">
        <v>15</v>
      </c>
      <c r="DH23" s="299" t="s">
        <v>15</v>
      </c>
      <c r="DI23" s="299" t="s">
        <v>15</v>
      </c>
      <c r="DJ23" s="299" t="s">
        <v>15</v>
      </c>
      <c r="DK23" s="299" t="s">
        <v>15</v>
      </c>
      <c r="DL23" s="299" t="s">
        <v>15</v>
      </c>
      <c r="DM23" s="299" t="s">
        <v>15</v>
      </c>
      <c r="DN23" s="299" t="s">
        <v>15</v>
      </c>
      <c r="DO23" s="299" t="s">
        <v>15</v>
      </c>
      <c r="DP23" s="299" t="s">
        <v>15</v>
      </c>
      <c r="DQ23" s="299" t="s">
        <v>15</v>
      </c>
      <c r="DR23" s="299" t="s">
        <v>15</v>
      </c>
      <c r="DS23" s="299" t="s">
        <v>15</v>
      </c>
      <c r="DT23" s="299" t="s">
        <v>15</v>
      </c>
      <c r="DU23" s="299" t="s">
        <v>15</v>
      </c>
      <c r="DV23" s="299" t="s">
        <v>15</v>
      </c>
      <c r="DW23" s="299" t="s">
        <v>15</v>
      </c>
      <c r="DX23" s="299" t="s">
        <v>15</v>
      </c>
      <c r="DY23" s="299" t="s">
        <v>15</v>
      </c>
      <c r="DZ23" s="299" t="s">
        <v>15</v>
      </c>
      <c r="EA23" s="299" t="s">
        <v>15</v>
      </c>
    </row>
    <row r="24" spans="1:133" s="275" customFormat="1" ht="4.5" customHeight="1">
      <c r="A24" s="6"/>
      <c r="B24" s="254"/>
      <c r="C24" s="254"/>
      <c r="D24" s="254"/>
      <c r="E24" s="254"/>
      <c r="F24" s="254"/>
      <c r="G24" s="254"/>
      <c r="H24" s="254"/>
      <c r="I24" s="254"/>
      <c r="J24" s="254"/>
      <c r="K24" s="254"/>
      <c r="L24" s="254"/>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254"/>
      <c r="AK24" s="254"/>
      <c r="AL24" s="254"/>
      <c r="AM24" s="254"/>
      <c r="AN24" s="254"/>
      <c r="AO24" s="254"/>
      <c r="AP24" s="254"/>
      <c r="AQ24" s="254"/>
      <c r="AR24" s="254"/>
      <c r="AS24" s="254"/>
      <c r="AT24" s="254"/>
      <c r="AU24" s="254"/>
      <c r="AV24" s="254"/>
      <c r="AW24" s="254"/>
      <c r="AX24" s="254"/>
      <c r="AY24" s="254"/>
      <c r="AZ24" s="254"/>
      <c r="BA24" s="254"/>
      <c r="BB24" s="254"/>
      <c r="BC24" s="254"/>
      <c r="BD24" s="254"/>
      <c r="BE24" s="254"/>
      <c r="BF24" s="254"/>
      <c r="BG24" s="254"/>
      <c r="BH24" s="254"/>
      <c r="BI24" s="254"/>
      <c r="BJ24" s="254"/>
      <c r="BK24" s="254"/>
      <c r="BL24" s="254"/>
      <c r="BM24" s="254"/>
      <c r="BN24" s="254"/>
      <c r="BO24" s="254"/>
      <c r="BP24" s="254"/>
      <c r="BQ24" s="254"/>
      <c r="BR24" s="254"/>
      <c r="BS24" s="254"/>
      <c r="BT24" s="254"/>
      <c r="BU24" s="254"/>
      <c r="BV24" s="254"/>
      <c r="BW24" s="254"/>
      <c r="BX24" s="254"/>
      <c r="BY24" s="254"/>
      <c r="BZ24" s="254"/>
      <c r="CA24" s="254"/>
      <c r="CB24" s="254"/>
      <c r="CC24" s="254"/>
      <c r="CD24" s="254"/>
      <c r="CE24" s="254"/>
      <c r="CF24" s="254"/>
      <c r="CG24" s="254"/>
      <c r="CH24" s="254"/>
      <c r="CI24" s="254"/>
      <c r="CJ24" s="254"/>
      <c r="CK24" s="254"/>
      <c r="CL24" s="254"/>
      <c r="CM24" s="254"/>
      <c r="CN24" s="254"/>
      <c r="CO24" s="254"/>
      <c r="CP24" s="254"/>
      <c r="CQ24" s="254"/>
      <c r="CR24" s="254"/>
      <c r="CS24" s="254"/>
      <c r="CT24" s="254"/>
      <c r="CU24" s="254"/>
      <c r="CV24" s="254"/>
      <c r="CW24" s="254"/>
      <c r="CX24" s="254"/>
      <c r="CY24" s="254"/>
      <c r="CZ24" s="254"/>
      <c r="DA24" s="254"/>
      <c r="DB24" s="254"/>
      <c r="DC24" s="254"/>
      <c r="DD24" s="254"/>
      <c r="DE24" s="254"/>
      <c r="DF24" s="254"/>
      <c r="DG24" s="254"/>
      <c r="DH24" s="254"/>
      <c r="DI24" s="254"/>
      <c r="DJ24" s="254"/>
      <c r="DK24" s="254"/>
      <c r="DL24" s="254"/>
      <c r="DM24" s="254"/>
      <c r="DN24" s="254"/>
      <c r="DO24" s="254"/>
      <c r="DP24" s="254"/>
      <c r="DQ24" s="254"/>
      <c r="DR24" s="254"/>
      <c r="DS24" s="254"/>
      <c r="DT24" s="254"/>
      <c r="DU24" s="254"/>
      <c r="DV24" s="254"/>
      <c r="DW24" s="254"/>
      <c r="DX24" s="254"/>
      <c r="DY24" s="254"/>
      <c r="DZ24" s="254"/>
      <c r="EA24" s="254"/>
    </row>
    <row r="25" spans="1:133" s="275" customFormat="1" ht="14.25" customHeight="1">
      <c r="A25" s="72" t="s">
        <v>3843</v>
      </c>
      <c r="B25" s="77">
        <f>+B32+B37</f>
        <v>1047.713</v>
      </c>
      <c r="C25" s="77">
        <f>+C37</f>
        <v>2.2850000000000001</v>
      </c>
      <c r="D25" s="77">
        <f t="shared" ref="D25:N25" si="0">+D32+D37</f>
        <v>31.959699999999998</v>
      </c>
      <c r="E25" s="77">
        <f t="shared" si="0"/>
        <v>57.043200000000013</v>
      </c>
      <c r="F25" s="77">
        <f t="shared" si="0"/>
        <v>80.831899999999976</v>
      </c>
      <c r="G25" s="77">
        <f t="shared" si="0"/>
        <v>106.00139999999999</v>
      </c>
      <c r="H25" s="77">
        <f t="shared" si="0"/>
        <v>94.281399999999991</v>
      </c>
      <c r="I25" s="77">
        <f t="shared" si="0"/>
        <v>76.278099999999995</v>
      </c>
      <c r="J25" s="77">
        <f t="shared" si="0"/>
        <v>123.61060000000002</v>
      </c>
      <c r="K25" s="77">
        <f t="shared" si="0"/>
        <v>185.90780000000004</v>
      </c>
      <c r="L25" s="77">
        <f t="shared" si="0"/>
        <v>122.26049999999998</v>
      </c>
      <c r="M25" s="77">
        <f t="shared" si="0"/>
        <v>69.47760000000001</v>
      </c>
      <c r="N25" s="77">
        <f t="shared" si="0"/>
        <v>97.775800000000018</v>
      </c>
      <c r="O25" s="77">
        <f>SUM(P25:AA25)</f>
        <v>1366.1208999999999</v>
      </c>
      <c r="P25" s="77">
        <f>+P32+P37</f>
        <v>117.66839999999999</v>
      </c>
      <c r="Q25" s="77">
        <f t="shared" ref="Q25:Z25" si="1">+Q32+Q37</f>
        <v>211.63330000000002</v>
      </c>
      <c r="R25" s="77">
        <f t="shared" si="1"/>
        <v>170.52209999999997</v>
      </c>
      <c r="S25" s="77">
        <f t="shared" si="1"/>
        <v>147.77460000000002</v>
      </c>
      <c r="T25" s="77">
        <f t="shared" si="1"/>
        <v>94.243400000000008</v>
      </c>
      <c r="U25" s="77">
        <f t="shared" si="1"/>
        <v>51.143299999999996</v>
      </c>
      <c r="V25" s="77">
        <f t="shared" si="1"/>
        <v>43.925900000000006</v>
      </c>
      <c r="W25" s="77">
        <f t="shared" si="1"/>
        <v>25.942299999999999</v>
      </c>
      <c r="X25" s="77">
        <f t="shared" si="1"/>
        <v>61.12639999999999</v>
      </c>
      <c r="Y25" s="77">
        <f t="shared" si="1"/>
        <v>80.017999999999986</v>
      </c>
      <c r="Z25" s="77">
        <f t="shared" si="1"/>
        <v>170.37479999999996</v>
      </c>
      <c r="AA25" s="77">
        <f>+AA32</f>
        <v>191.74840000000003</v>
      </c>
      <c r="AB25" s="77">
        <f>SUM(AC25:AN25)</f>
        <v>1656.6699999999998</v>
      </c>
      <c r="AC25" s="77">
        <f>+AC32+AC37</f>
        <v>79.051400000000001</v>
      </c>
      <c r="AD25" s="77">
        <f>+AD32+AD37</f>
        <v>81.48769999999999</v>
      </c>
      <c r="AE25" s="77">
        <f>+AE32</f>
        <v>74.315300000000022</v>
      </c>
      <c r="AF25" s="77">
        <f>+AF32</f>
        <v>123.3008</v>
      </c>
      <c r="AG25" s="77">
        <f>+AG32+AG37</f>
        <v>162.09869999999998</v>
      </c>
      <c r="AH25" s="77">
        <f>+AH27+AH32+AH37</f>
        <v>207.8057</v>
      </c>
      <c r="AI25" s="77">
        <f>+AI27+AI32+AI37</f>
        <v>120.08470000000004</v>
      </c>
      <c r="AJ25" s="77">
        <f>+AJ32</f>
        <v>226.65770000000006</v>
      </c>
      <c r="AK25" s="77">
        <f>+AK27+AK32+AK37</f>
        <v>195.60410000000005</v>
      </c>
      <c r="AL25" s="77">
        <f>+AL32</f>
        <v>159.34450000000004</v>
      </c>
      <c r="AM25" s="77">
        <f>+AM27+AM32</f>
        <v>105.93159999999999</v>
      </c>
      <c r="AN25" s="77">
        <f>+AN27+AN32</f>
        <v>120.98780000000002</v>
      </c>
      <c r="AO25" s="77">
        <f>SUM(AP25:BA25)</f>
        <v>2021.4912000000002</v>
      </c>
      <c r="AP25" s="77">
        <f>+AP27+AP32</f>
        <v>209.32190000000008</v>
      </c>
      <c r="AQ25" s="77">
        <f t="shared" ref="AQ25:AW25" si="2">+AQ27+AQ32</f>
        <v>161.11909999999997</v>
      </c>
      <c r="AR25" s="77">
        <f>+AR32</f>
        <v>156.81560000000002</v>
      </c>
      <c r="AS25" s="77">
        <f t="shared" si="2"/>
        <v>223.44390000000007</v>
      </c>
      <c r="AT25" s="77">
        <f t="shared" si="2"/>
        <v>239.33480000000003</v>
      </c>
      <c r="AU25" s="77">
        <f t="shared" si="2"/>
        <v>196.62220000000005</v>
      </c>
      <c r="AV25" s="77">
        <f t="shared" si="2"/>
        <v>176.9358</v>
      </c>
      <c r="AW25" s="77">
        <f t="shared" si="2"/>
        <v>185.8494</v>
      </c>
      <c r="AX25" s="77">
        <f>+AX32</f>
        <v>121.38609999999998</v>
      </c>
      <c r="AY25" s="77">
        <f>+AY32</f>
        <v>110.85750000000002</v>
      </c>
      <c r="AZ25" s="77">
        <f>+AZ32</f>
        <v>149.58000000000001</v>
      </c>
      <c r="BA25" s="77">
        <f>+BA32</f>
        <v>90.224899999999991</v>
      </c>
      <c r="BB25" s="77">
        <f>SUM(BC25:BN25)</f>
        <v>1329.0943</v>
      </c>
      <c r="BC25" s="77">
        <f>+BC27+BC32</f>
        <v>214.22480000000002</v>
      </c>
      <c r="BD25" s="77">
        <f t="shared" ref="BD25:BN25" si="3">+BD32</f>
        <v>93.85769999999998</v>
      </c>
      <c r="BE25" s="77">
        <f t="shared" si="3"/>
        <v>126.59970000000003</v>
      </c>
      <c r="BF25" s="77">
        <f t="shared" si="3"/>
        <v>112.10040000000001</v>
      </c>
      <c r="BG25" s="77">
        <f t="shared" si="3"/>
        <v>180.56599999999997</v>
      </c>
      <c r="BH25" s="77">
        <f t="shared" si="3"/>
        <v>97.6935</v>
      </c>
      <c r="BI25" s="77">
        <f t="shared" si="3"/>
        <v>169.81279999999995</v>
      </c>
      <c r="BJ25" s="77">
        <f t="shared" si="3"/>
        <v>79.188200000000023</v>
      </c>
      <c r="BK25" s="77">
        <f t="shared" si="3"/>
        <v>98.37109999999997</v>
      </c>
      <c r="BL25" s="77">
        <f t="shared" si="3"/>
        <v>99.257899999999992</v>
      </c>
      <c r="BM25" s="77">
        <f t="shared" si="3"/>
        <v>29.129000000000001</v>
      </c>
      <c r="BN25" s="77">
        <f t="shared" si="3"/>
        <v>28.293199999999999</v>
      </c>
      <c r="BO25" s="77">
        <v>1466.3685</v>
      </c>
      <c r="BP25" s="77">
        <v>18.440099999999997</v>
      </c>
      <c r="BQ25" s="77">
        <v>68.24839999999999</v>
      </c>
      <c r="BR25" s="77">
        <v>132.63749999999999</v>
      </c>
      <c r="BS25" s="77">
        <v>168.49080000000004</v>
      </c>
      <c r="BT25" s="77">
        <v>94.227000000000004</v>
      </c>
      <c r="BU25" s="77">
        <v>177.41780000000003</v>
      </c>
      <c r="BV25" s="77">
        <v>198.00370000000004</v>
      </c>
      <c r="BW25" s="77">
        <v>108.47350000000002</v>
      </c>
      <c r="BX25" s="77">
        <v>180.24149999999997</v>
      </c>
      <c r="BY25" s="77">
        <v>109.25449999999999</v>
      </c>
      <c r="BZ25" s="77">
        <v>134.9674</v>
      </c>
      <c r="CA25" s="77">
        <v>75.966300000000004</v>
      </c>
      <c r="CB25" s="77">
        <v>3191.1998999999996</v>
      </c>
      <c r="CC25" s="77">
        <v>90.037399999999991</v>
      </c>
      <c r="CD25" s="77">
        <v>139.79279999999997</v>
      </c>
      <c r="CE25" s="77">
        <v>225.52160000000001</v>
      </c>
      <c r="CF25" s="77">
        <v>494.68359999999996</v>
      </c>
      <c r="CG25" s="77">
        <v>521.98009999999988</v>
      </c>
      <c r="CH25" s="77">
        <v>476.25860000000011</v>
      </c>
      <c r="CI25" s="77">
        <v>223.3554</v>
      </c>
      <c r="CJ25" s="77">
        <v>365.57100000000003</v>
      </c>
      <c r="CK25" s="77">
        <v>294.64279999999991</v>
      </c>
      <c r="CL25" s="77">
        <v>211.57440000000005</v>
      </c>
      <c r="CM25" s="77">
        <v>47.29849999999999</v>
      </c>
      <c r="CN25" s="77">
        <v>100.4837</v>
      </c>
      <c r="CO25" s="77">
        <v>5035.6422999999995</v>
      </c>
      <c r="CP25" s="77">
        <v>159.99480000000003</v>
      </c>
      <c r="CQ25" s="77">
        <v>315.28580000000011</v>
      </c>
      <c r="CR25" s="77">
        <v>269.13870000000003</v>
      </c>
      <c r="CS25" s="77">
        <v>303.43809999999996</v>
      </c>
      <c r="CT25" s="77">
        <v>261.73109999999997</v>
      </c>
      <c r="CU25" s="77">
        <v>346.08400000000006</v>
      </c>
      <c r="CV25" s="77">
        <v>627.33609999999987</v>
      </c>
      <c r="CW25" s="77">
        <v>702.32140000000004</v>
      </c>
      <c r="CX25" s="77">
        <v>570.72660000000008</v>
      </c>
      <c r="CY25" s="77">
        <v>702.92989999999975</v>
      </c>
      <c r="CZ25" s="77">
        <v>487.12039999999996</v>
      </c>
      <c r="DA25" s="77">
        <v>289.53540000000004</v>
      </c>
      <c r="DB25" s="77">
        <f>+DB32</f>
        <v>7465.9258</v>
      </c>
      <c r="DC25" s="77">
        <v>82.014600000000002</v>
      </c>
      <c r="DD25" s="77">
        <v>388.91799999999995</v>
      </c>
      <c r="DE25" s="77">
        <v>803.32309999999995</v>
      </c>
      <c r="DF25" s="77">
        <v>709.06100000000004</v>
      </c>
      <c r="DG25" s="77">
        <v>997.56400000000008</v>
      </c>
      <c r="DH25" s="77">
        <v>931.84390000000008</v>
      </c>
      <c r="DI25" s="77">
        <v>515.46559999999999</v>
      </c>
      <c r="DJ25" s="77">
        <v>296.82909999999998</v>
      </c>
      <c r="DK25" s="77">
        <v>934.40800000000002</v>
      </c>
      <c r="DL25" s="77">
        <v>549.93740000000003</v>
      </c>
      <c r="DM25" s="77">
        <v>793.13100000000009</v>
      </c>
      <c r="DN25" s="77">
        <v>463.43009999999998</v>
      </c>
      <c r="DO25" s="77">
        <f>+DO32</f>
        <v>6988.8855999999996</v>
      </c>
      <c r="DP25" s="77">
        <f>+DP32</f>
        <v>347.67579999999998</v>
      </c>
      <c r="DQ25" s="77">
        <f t="shared" ref="DQ25:EA25" si="4">+DQ32</f>
        <v>927.5711</v>
      </c>
      <c r="DR25" s="77">
        <f t="shared" si="4"/>
        <v>531.96259999999995</v>
      </c>
      <c r="DS25" s="77">
        <f t="shared" si="4"/>
        <v>302.06299999999999</v>
      </c>
      <c r="DT25" s="77">
        <f t="shared" si="4"/>
        <v>258.5401</v>
      </c>
      <c r="DU25" s="77">
        <f t="shared" si="4"/>
        <v>487.12140000000005</v>
      </c>
      <c r="DV25" s="77">
        <f t="shared" si="4"/>
        <v>510.74670000000003</v>
      </c>
      <c r="DW25" s="77">
        <f t="shared" si="4"/>
        <v>694.16919999999993</v>
      </c>
      <c r="DX25" s="77">
        <f t="shared" si="4"/>
        <v>720.47930000000008</v>
      </c>
      <c r="DY25" s="77">
        <f t="shared" si="4"/>
        <v>787.4846</v>
      </c>
      <c r="DZ25" s="77">
        <f t="shared" si="4"/>
        <v>571.26149999999996</v>
      </c>
      <c r="EA25" s="77">
        <f t="shared" si="4"/>
        <v>849.8103000000001</v>
      </c>
    </row>
    <row r="26" spans="1:133" s="275" customFormat="1" ht="12.75" customHeight="1">
      <c r="A26" s="960" t="s">
        <v>3144</v>
      </c>
      <c r="B26" s="254"/>
      <c r="C26" s="254"/>
      <c r="D26" s="254"/>
      <c r="E26" s="254"/>
      <c r="F26" s="254"/>
      <c r="G26" s="254"/>
      <c r="H26" s="254"/>
      <c r="I26" s="254"/>
      <c r="J26" s="254"/>
      <c r="K26" s="254"/>
      <c r="L26" s="254"/>
      <c r="M26" s="254"/>
      <c r="N26" s="254"/>
      <c r="O26" s="254"/>
      <c r="P26" s="254"/>
      <c r="Q26" s="254"/>
      <c r="R26" s="254"/>
      <c r="S26" s="254"/>
      <c r="T26" s="254"/>
      <c r="U26" s="254"/>
      <c r="V26" s="254"/>
      <c r="W26" s="254"/>
      <c r="X26" s="254"/>
      <c r="Y26" s="254"/>
      <c r="Z26" s="254"/>
      <c r="AA26" s="254"/>
      <c r="AB26" s="254"/>
      <c r="AC26" s="254"/>
      <c r="AD26" s="254"/>
      <c r="AE26" s="254"/>
      <c r="AF26" s="254"/>
      <c r="AG26" s="254"/>
      <c r="AH26" s="254"/>
      <c r="AI26" s="254"/>
      <c r="AJ26" s="254"/>
      <c r="AK26" s="254"/>
      <c r="AL26" s="254"/>
      <c r="AM26" s="254"/>
      <c r="AN26" s="254"/>
      <c r="AO26" s="254"/>
      <c r="AP26" s="254"/>
      <c r="AQ26" s="254"/>
      <c r="AR26" s="254"/>
      <c r="AS26" s="254"/>
      <c r="AT26" s="254"/>
      <c r="AU26" s="254"/>
      <c r="AV26" s="254"/>
      <c r="AW26" s="254"/>
      <c r="AX26" s="254"/>
      <c r="AY26" s="254"/>
      <c r="AZ26" s="254"/>
      <c r="BA26" s="254"/>
      <c r="BB26" s="254"/>
      <c r="BC26" s="254"/>
      <c r="BD26" s="254"/>
      <c r="BE26" s="254"/>
      <c r="BF26" s="254"/>
      <c r="BG26" s="254"/>
      <c r="BH26" s="254"/>
      <c r="BI26" s="254"/>
      <c r="BJ26" s="254"/>
      <c r="BK26" s="254"/>
      <c r="BL26" s="254"/>
      <c r="BM26" s="254"/>
      <c r="BN26" s="254"/>
      <c r="BO26" s="254"/>
      <c r="BP26" s="254"/>
      <c r="BQ26" s="254"/>
      <c r="BR26" s="254"/>
      <c r="BS26" s="254"/>
      <c r="BT26" s="254"/>
      <c r="BU26" s="254"/>
      <c r="BV26" s="254"/>
      <c r="BW26" s="254"/>
      <c r="BX26" s="254"/>
      <c r="BY26" s="254"/>
      <c r="BZ26" s="254"/>
      <c r="CA26" s="254"/>
      <c r="CB26" s="254"/>
      <c r="CC26" s="254"/>
      <c r="CD26" s="254"/>
      <c r="CE26" s="254"/>
      <c r="CF26" s="254"/>
      <c r="CG26" s="254"/>
      <c r="CH26" s="254"/>
      <c r="CI26" s="254"/>
      <c r="CJ26" s="254"/>
      <c r="CK26" s="254"/>
      <c r="CL26" s="254"/>
      <c r="CM26" s="254"/>
      <c r="CN26" s="254"/>
      <c r="CO26" s="254"/>
      <c r="CP26" s="254"/>
      <c r="CQ26" s="254"/>
      <c r="CR26" s="254"/>
      <c r="CS26" s="254"/>
      <c r="CT26" s="254"/>
      <c r="CU26" s="254"/>
      <c r="CV26" s="254"/>
      <c r="CW26" s="254"/>
      <c r="CX26" s="254"/>
      <c r="CY26" s="254"/>
      <c r="CZ26" s="254"/>
      <c r="DA26" s="254"/>
      <c r="DB26" s="254"/>
      <c r="DC26" s="254"/>
      <c r="DD26" s="254"/>
      <c r="DE26" s="254"/>
      <c r="DF26" s="254"/>
      <c r="DG26" s="254"/>
      <c r="DH26" s="254"/>
      <c r="DI26" s="254"/>
      <c r="DJ26" s="254"/>
      <c r="DK26" s="254"/>
      <c r="DL26" s="254"/>
      <c r="DM26" s="254"/>
      <c r="DN26" s="254"/>
      <c r="DO26" s="254"/>
      <c r="DP26" s="254"/>
      <c r="DQ26" s="254"/>
      <c r="DR26" s="254"/>
      <c r="DS26" s="254"/>
      <c r="DT26" s="254"/>
      <c r="DU26" s="254"/>
      <c r="DV26" s="254"/>
      <c r="DW26" s="254"/>
      <c r="DX26" s="254"/>
      <c r="DY26" s="254"/>
      <c r="DZ26" s="254"/>
      <c r="EA26" s="254"/>
      <c r="EB26" s="630"/>
      <c r="EC26" s="631"/>
    </row>
    <row r="27" spans="1:133" s="275" customFormat="1" ht="12.75" customHeight="1">
      <c r="A27" s="251" t="s">
        <v>3103</v>
      </c>
      <c r="B27" s="9" t="s">
        <v>15</v>
      </c>
      <c r="C27" s="9" t="s">
        <v>15</v>
      </c>
      <c r="D27" s="9" t="s">
        <v>15</v>
      </c>
      <c r="E27" s="9" t="s">
        <v>15</v>
      </c>
      <c r="F27" s="9" t="s">
        <v>15</v>
      </c>
      <c r="G27" s="9" t="s">
        <v>15</v>
      </c>
      <c r="H27" s="9" t="s">
        <v>15</v>
      </c>
      <c r="I27" s="9" t="s">
        <v>15</v>
      </c>
      <c r="J27" s="9" t="s">
        <v>15</v>
      </c>
      <c r="K27" s="9" t="s">
        <v>15</v>
      </c>
      <c r="L27" s="9" t="s">
        <v>15</v>
      </c>
      <c r="M27" s="9" t="s">
        <v>15</v>
      </c>
      <c r="N27" s="9" t="s">
        <v>15</v>
      </c>
      <c r="O27" s="15" t="s">
        <v>15</v>
      </c>
      <c r="P27" s="9" t="s">
        <v>15</v>
      </c>
      <c r="Q27" s="9" t="s">
        <v>15</v>
      </c>
      <c r="R27" s="9" t="s">
        <v>15</v>
      </c>
      <c r="S27" s="9" t="s">
        <v>15</v>
      </c>
      <c r="T27" s="9" t="s">
        <v>15</v>
      </c>
      <c r="U27" s="9" t="s">
        <v>15</v>
      </c>
      <c r="V27" s="9" t="s">
        <v>15</v>
      </c>
      <c r="W27" s="9" t="s">
        <v>15</v>
      </c>
      <c r="X27" s="9" t="s">
        <v>15</v>
      </c>
      <c r="Y27" s="9" t="s">
        <v>15</v>
      </c>
      <c r="Z27" s="9" t="s">
        <v>15</v>
      </c>
      <c r="AA27" s="9" t="s">
        <v>15</v>
      </c>
      <c r="AB27" s="15">
        <f>SUM(AC27:AN27)</f>
        <v>7.7217000000000002</v>
      </c>
      <c r="AC27" s="9" t="s">
        <v>15</v>
      </c>
      <c r="AD27" s="9" t="s">
        <v>15</v>
      </c>
      <c r="AE27" s="9" t="s">
        <v>15</v>
      </c>
      <c r="AF27" s="9" t="s">
        <v>15</v>
      </c>
      <c r="AG27" s="9" t="s">
        <v>15</v>
      </c>
      <c r="AH27" s="9">
        <v>1.9744000000000002</v>
      </c>
      <c r="AI27" s="9">
        <v>1.3977999999999999</v>
      </c>
      <c r="AJ27" s="9" t="s">
        <v>15</v>
      </c>
      <c r="AK27" s="9">
        <v>1.6853</v>
      </c>
      <c r="AL27" s="9" t="s">
        <v>15</v>
      </c>
      <c r="AM27" s="9">
        <v>1.962</v>
      </c>
      <c r="AN27" s="9">
        <v>0.70220000000000005</v>
      </c>
      <c r="AO27" s="15">
        <f>SUM(AP27:BA27)</f>
        <v>56.712000000000003</v>
      </c>
      <c r="AP27" s="636">
        <v>1.2665999999999999</v>
      </c>
      <c r="AQ27" s="9">
        <v>19.7943</v>
      </c>
      <c r="AR27" s="9" t="s">
        <v>15</v>
      </c>
      <c r="AS27" s="9">
        <v>6.1769999999999996</v>
      </c>
      <c r="AT27" s="9">
        <v>19.104700000000001</v>
      </c>
      <c r="AU27" s="9">
        <v>2.9903999999999997</v>
      </c>
      <c r="AV27" s="9">
        <v>1.403</v>
      </c>
      <c r="AW27" s="9">
        <v>5.976</v>
      </c>
      <c r="AX27" s="9" t="s">
        <v>15</v>
      </c>
      <c r="AY27" s="9" t="s">
        <v>15</v>
      </c>
      <c r="AZ27" s="9" t="s">
        <v>15</v>
      </c>
      <c r="BA27" s="9" t="s">
        <v>15</v>
      </c>
      <c r="BB27" s="9">
        <v>7.8849</v>
      </c>
      <c r="BC27" s="636">
        <v>7.8849</v>
      </c>
      <c r="BD27" s="9" t="s">
        <v>15</v>
      </c>
      <c r="BE27" s="9" t="s">
        <v>15</v>
      </c>
      <c r="BF27" s="9" t="s">
        <v>15</v>
      </c>
      <c r="BG27" s="9" t="s">
        <v>15</v>
      </c>
      <c r="BH27" s="9" t="s">
        <v>15</v>
      </c>
      <c r="BI27" s="9" t="s">
        <v>15</v>
      </c>
      <c r="BJ27" s="9" t="s">
        <v>15</v>
      </c>
      <c r="BK27" s="9" t="s">
        <v>15</v>
      </c>
      <c r="BL27" s="9" t="s">
        <v>15</v>
      </c>
      <c r="BM27" s="9" t="s">
        <v>15</v>
      </c>
      <c r="BN27" s="9" t="s">
        <v>15</v>
      </c>
      <c r="BO27" s="9" t="s">
        <v>15</v>
      </c>
      <c r="BP27" s="9" t="s">
        <v>15</v>
      </c>
      <c r="BQ27" s="9" t="s">
        <v>15</v>
      </c>
      <c r="BR27" s="9" t="s">
        <v>15</v>
      </c>
      <c r="BS27" s="9" t="s">
        <v>15</v>
      </c>
      <c r="BT27" s="9" t="s">
        <v>15</v>
      </c>
      <c r="BU27" s="9" t="s">
        <v>15</v>
      </c>
      <c r="BV27" s="9" t="s">
        <v>15</v>
      </c>
      <c r="BW27" s="9" t="s">
        <v>15</v>
      </c>
      <c r="BX27" s="9" t="s">
        <v>15</v>
      </c>
      <c r="BY27" s="9" t="s">
        <v>15</v>
      </c>
      <c r="BZ27" s="9" t="s">
        <v>15</v>
      </c>
      <c r="CA27" s="9" t="s">
        <v>15</v>
      </c>
      <c r="CB27" s="9" t="s">
        <v>15</v>
      </c>
      <c r="CC27" s="9" t="s">
        <v>15</v>
      </c>
      <c r="CD27" s="9" t="s">
        <v>15</v>
      </c>
      <c r="CE27" s="9" t="s">
        <v>15</v>
      </c>
      <c r="CF27" s="9" t="s">
        <v>15</v>
      </c>
      <c r="CG27" s="9" t="s">
        <v>15</v>
      </c>
      <c r="CH27" s="9" t="s">
        <v>15</v>
      </c>
      <c r="CI27" s="9" t="s">
        <v>15</v>
      </c>
      <c r="CJ27" s="9" t="s">
        <v>15</v>
      </c>
      <c r="CK27" s="9" t="s">
        <v>15</v>
      </c>
      <c r="CL27" s="9" t="s">
        <v>15</v>
      </c>
      <c r="CM27" s="9" t="s">
        <v>15</v>
      </c>
      <c r="CN27" s="9" t="s">
        <v>15</v>
      </c>
      <c r="CO27" s="9" t="s">
        <v>15</v>
      </c>
      <c r="CP27" s="9" t="s">
        <v>15</v>
      </c>
      <c r="CQ27" s="9" t="s">
        <v>15</v>
      </c>
      <c r="CR27" s="9" t="s">
        <v>15</v>
      </c>
      <c r="CS27" s="9" t="s">
        <v>15</v>
      </c>
      <c r="CT27" s="9" t="s">
        <v>15</v>
      </c>
      <c r="CU27" s="9" t="s">
        <v>15</v>
      </c>
      <c r="CV27" s="9" t="s">
        <v>15</v>
      </c>
      <c r="CW27" s="9" t="s">
        <v>15</v>
      </c>
      <c r="CX27" s="9" t="s">
        <v>15</v>
      </c>
      <c r="CY27" s="9" t="s">
        <v>15</v>
      </c>
      <c r="CZ27" s="9" t="s">
        <v>15</v>
      </c>
      <c r="DA27" s="9" t="s">
        <v>15</v>
      </c>
      <c r="DB27" s="9" t="s">
        <v>15</v>
      </c>
      <c r="DC27" s="9" t="s">
        <v>15</v>
      </c>
      <c r="DD27" s="9" t="s">
        <v>15</v>
      </c>
      <c r="DE27" s="9" t="s">
        <v>15</v>
      </c>
      <c r="DF27" s="9" t="s">
        <v>15</v>
      </c>
      <c r="DG27" s="9" t="s">
        <v>15</v>
      </c>
      <c r="DH27" s="9" t="s">
        <v>15</v>
      </c>
      <c r="DI27" s="9" t="s">
        <v>15</v>
      </c>
      <c r="DJ27" s="9" t="s">
        <v>15</v>
      </c>
      <c r="DK27" s="9" t="s">
        <v>15</v>
      </c>
      <c r="DL27" s="9" t="s">
        <v>15</v>
      </c>
      <c r="DM27" s="9" t="s">
        <v>15</v>
      </c>
      <c r="DN27" s="9" t="s">
        <v>15</v>
      </c>
      <c r="DO27" s="9" t="s">
        <v>15</v>
      </c>
      <c r="DP27" s="9" t="s">
        <v>15</v>
      </c>
      <c r="DQ27" s="9" t="s">
        <v>15</v>
      </c>
      <c r="DR27" s="9" t="s">
        <v>15</v>
      </c>
      <c r="DS27" s="9" t="s">
        <v>15</v>
      </c>
      <c r="DT27" s="9" t="s">
        <v>15</v>
      </c>
      <c r="DU27" s="9" t="s">
        <v>15</v>
      </c>
      <c r="DV27" s="9" t="s">
        <v>15</v>
      </c>
      <c r="DW27" s="9" t="s">
        <v>15</v>
      </c>
      <c r="DX27" s="9" t="s">
        <v>15</v>
      </c>
      <c r="DY27" s="9" t="s">
        <v>15</v>
      </c>
      <c r="DZ27" s="9" t="s">
        <v>15</v>
      </c>
      <c r="EA27" s="9" t="s">
        <v>15</v>
      </c>
    </row>
    <row r="28" spans="1:133" s="275" customFormat="1" ht="12.75" customHeight="1">
      <c r="A28" s="251" t="s">
        <v>3108</v>
      </c>
      <c r="B28" s="254" t="s">
        <v>15</v>
      </c>
      <c r="C28" s="254" t="s">
        <v>15</v>
      </c>
      <c r="D28" s="254" t="s">
        <v>15</v>
      </c>
      <c r="E28" s="254" t="s">
        <v>15</v>
      </c>
      <c r="F28" s="254" t="s">
        <v>15</v>
      </c>
      <c r="G28" s="254" t="s">
        <v>15</v>
      </c>
      <c r="H28" s="254" t="s">
        <v>15</v>
      </c>
      <c r="I28" s="254" t="s">
        <v>15</v>
      </c>
      <c r="J28" s="254" t="s">
        <v>15</v>
      </c>
      <c r="K28" s="254" t="s">
        <v>15</v>
      </c>
      <c r="L28" s="254" t="s">
        <v>15</v>
      </c>
      <c r="M28" s="254" t="s">
        <v>15</v>
      </c>
      <c r="N28" s="254" t="s">
        <v>15</v>
      </c>
      <c r="O28" s="301" t="s">
        <v>15</v>
      </c>
      <c r="P28" s="254" t="s">
        <v>15</v>
      </c>
      <c r="Q28" s="254" t="s">
        <v>15</v>
      </c>
      <c r="R28" s="254" t="s">
        <v>15</v>
      </c>
      <c r="S28" s="254" t="s">
        <v>15</v>
      </c>
      <c r="T28" s="254" t="s">
        <v>15</v>
      </c>
      <c r="U28" s="254" t="s">
        <v>15</v>
      </c>
      <c r="V28" s="254" t="s">
        <v>15</v>
      </c>
      <c r="W28" s="254" t="s">
        <v>15</v>
      </c>
      <c r="X28" s="254" t="s">
        <v>15</v>
      </c>
      <c r="Y28" s="254" t="s">
        <v>15</v>
      </c>
      <c r="Z28" s="254" t="s">
        <v>15</v>
      </c>
      <c r="AA28" s="254" t="s">
        <v>15</v>
      </c>
      <c r="AB28" s="301">
        <f>SUM(AC28:AN28)</f>
        <v>8</v>
      </c>
      <c r="AC28" s="254" t="s">
        <v>15</v>
      </c>
      <c r="AD28" s="254" t="s">
        <v>15</v>
      </c>
      <c r="AE28" s="254" t="s">
        <v>15</v>
      </c>
      <c r="AF28" s="254" t="s">
        <v>15</v>
      </c>
      <c r="AG28" s="254" t="s">
        <v>15</v>
      </c>
      <c r="AH28" s="254">
        <v>3</v>
      </c>
      <c r="AI28" s="254">
        <v>1</v>
      </c>
      <c r="AJ28" s="254" t="s">
        <v>15</v>
      </c>
      <c r="AK28" s="254">
        <v>2</v>
      </c>
      <c r="AL28" s="254" t="s">
        <v>15</v>
      </c>
      <c r="AM28" s="254">
        <v>1</v>
      </c>
      <c r="AN28" s="254">
        <v>1</v>
      </c>
      <c r="AO28" s="301">
        <f>SUM(AP28:BA28)</f>
        <v>24</v>
      </c>
      <c r="AP28" s="636">
        <v>1</v>
      </c>
      <c r="AQ28" s="254">
        <v>5</v>
      </c>
      <c r="AR28" s="254" t="s">
        <v>15</v>
      </c>
      <c r="AS28" s="254">
        <v>4</v>
      </c>
      <c r="AT28" s="254">
        <v>8</v>
      </c>
      <c r="AU28" s="254">
        <v>2</v>
      </c>
      <c r="AV28" s="254">
        <v>1</v>
      </c>
      <c r="AW28" s="254">
        <v>3</v>
      </c>
      <c r="AX28" s="254" t="s">
        <v>15</v>
      </c>
      <c r="AY28" s="254" t="s">
        <v>15</v>
      </c>
      <c r="AZ28" s="254" t="s">
        <v>15</v>
      </c>
      <c r="BA28" s="254" t="s">
        <v>15</v>
      </c>
      <c r="BB28" s="299">
        <v>2</v>
      </c>
      <c r="BC28" s="636">
        <v>2</v>
      </c>
      <c r="BD28" s="254" t="s">
        <v>15</v>
      </c>
      <c r="BE28" s="254" t="s">
        <v>15</v>
      </c>
      <c r="BF28" s="254" t="s">
        <v>15</v>
      </c>
      <c r="BG28" s="254" t="s">
        <v>15</v>
      </c>
      <c r="BH28" s="254" t="s">
        <v>15</v>
      </c>
      <c r="BI28" s="254" t="s">
        <v>15</v>
      </c>
      <c r="BJ28" s="254" t="s">
        <v>15</v>
      </c>
      <c r="BK28" s="254" t="s">
        <v>15</v>
      </c>
      <c r="BL28" s="254" t="s">
        <v>15</v>
      </c>
      <c r="BM28" s="254" t="s">
        <v>15</v>
      </c>
      <c r="BN28" s="254" t="s">
        <v>15</v>
      </c>
      <c r="BO28" s="299" t="s">
        <v>15</v>
      </c>
      <c r="BP28" s="254" t="s">
        <v>15</v>
      </c>
      <c r="BQ28" s="254" t="s">
        <v>15</v>
      </c>
      <c r="BR28" s="254" t="s">
        <v>15</v>
      </c>
      <c r="BS28" s="254" t="s">
        <v>15</v>
      </c>
      <c r="BT28" s="254" t="s">
        <v>15</v>
      </c>
      <c r="BU28" s="254" t="s">
        <v>15</v>
      </c>
      <c r="BV28" s="254" t="s">
        <v>15</v>
      </c>
      <c r="BW28" s="254" t="s">
        <v>15</v>
      </c>
      <c r="BX28" s="254" t="s">
        <v>15</v>
      </c>
      <c r="BY28" s="254" t="s">
        <v>15</v>
      </c>
      <c r="BZ28" s="254" t="s">
        <v>15</v>
      </c>
      <c r="CA28" s="254" t="s">
        <v>15</v>
      </c>
      <c r="CB28" s="254" t="s">
        <v>15</v>
      </c>
      <c r="CC28" s="254" t="s">
        <v>15</v>
      </c>
      <c r="CD28" s="254" t="s">
        <v>15</v>
      </c>
      <c r="CE28" s="254" t="s">
        <v>15</v>
      </c>
      <c r="CF28" s="254" t="s">
        <v>15</v>
      </c>
      <c r="CG28" s="254" t="s">
        <v>15</v>
      </c>
      <c r="CH28" s="254" t="s">
        <v>15</v>
      </c>
      <c r="CI28" s="254" t="s">
        <v>15</v>
      </c>
      <c r="CJ28" s="254" t="s">
        <v>15</v>
      </c>
      <c r="CK28" s="254" t="s">
        <v>15</v>
      </c>
      <c r="CL28" s="254" t="s">
        <v>15</v>
      </c>
      <c r="CM28" s="254" t="s">
        <v>15</v>
      </c>
      <c r="CN28" s="254" t="s">
        <v>15</v>
      </c>
      <c r="CO28" s="254" t="s">
        <v>15</v>
      </c>
      <c r="CP28" s="254" t="s">
        <v>15</v>
      </c>
      <c r="CQ28" s="254" t="s">
        <v>15</v>
      </c>
      <c r="CR28" s="254" t="s">
        <v>15</v>
      </c>
      <c r="CS28" s="254" t="s">
        <v>15</v>
      </c>
      <c r="CT28" s="254" t="s">
        <v>15</v>
      </c>
      <c r="CU28" s="254" t="s">
        <v>15</v>
      </c>
      <c r="CV28" s="254" t="s">
        <v>15</v>
      </c>
      <c r="CW28" s="254" t="s">
        <v>15</v>
      </c>
      <c r="CX28" s="254" t="s">
        <v>15</v>
      </c>
      <c r="CY28" s="254" t="s">
        <v>15</v>
      </c>
      <c r="CZ28" s="254" t="s">
        <v>15</v>
      </c>
      <c r="DA28" s="254" t="s">
        <v>15</v>
      </c>
      <c r="DB28" s="254" t="s">
        <v>15</v>
      </c>
      <c r="DC28" s="254" t="s">
        <v>15</v>
      </c>
      <c r="DD28" s="254" t="s">
        <v>15</v>
      </c>
      <c r="DE28" s="254" t="s">
        <v>15</v>
      </c>
      <c r="DF28" s="254" t="s">
        <v>15</v>
      </c>
      <c r="DG28" s="254" t="s">
        <v>15</v>
      </c>
      <c r="DH28" s="254" t="s">
        <v>15</v>
      </c>
      <c r="DI28" s="254" t="s">
        <v>15</v>
      </c>
      <c r="DJ28" s="254" t="s">
        <v>15</v>
      </c>
      <c r="DK28" s="254" t="s">
        <v>15</v>
      </c>
      <c r="DL28" s="254" t="s">
        <v>15</v>
      </c>
      <c r="DM28" s="254" t="s">
        <v>15</v>
      </c>
      <c r="DN28" s="254" t="s">
        <v>15</v>
      </c>
      <c r="DO28" s="254" t="s">
        <v>15</v>
      </c>
      <c r="DP28" s="254" t="s">
        <v>15</v>
      </c>
      <c r="DQ28" s="254" t="s">
        <v>15</v>
      </c>
      <c r="DR28" s="254" t="s">
        <v>15</v>
      </c>
      <c r="DS28" s="254" t="s">
        <v>15</v>
      </c>
      <c r="DT28" s="254" t="s">
        <v>15</v>
      </c>
      <c r="DU28" s="254" t="s">
        <v>15</v>
      </c>
      <c r="DV28" s="254" t="s">
        <v>15</v>
      </c>
      <c r="DW28" s="254" t="s">
        <v>15</v>
      </c>
      <c r="DX28" s="254" t="s">
        <v>15</v>
      </c>
      <c r="DY28" s="254" t="s">
        <v>15</v>
      </c>
      <c r="DZ28" s="254" t="s">
        <v>15</v>
      </c>
      <c r="EA28" s="254" t="s">
        <v>15</v>
      </c>
    </row>
    <row r="29" spans="1:133" s="275" customFormat="1" ht="12.75" customHeight="1">
      <c r="A29" s="251" t="s">
        <v>3109</v>
      </c>
      <c r="B29" s="21" t="s">
        <v>15</v>
      </c>
      <c r="C29" s="21" t="s">
        <v>15</v>
      </c>
      <c r="D29" s="21" t="s">
        <v>15</v>
      </c>
      <c r="E29" s="21" t="s">
        <v>15</v>
      </c>
      <c r="F29" s="21" t="s">
        <v>15</v>
      </c>
      <c r="G29" s="21" t="s">
        <v>15</v>
      </c>
      <c r="H29" s="21" t="s">
        <v>15</v>
      </c>
      <c r="I29" s="21" t="s">
        <v>15</v>
      </c>
      <c r="J29" s="21" t="s">
        <v>15</v>
      </c>
      <c r="K29" s="21" t="s">
        <v>15</v>
      </c>
      <c r="L29" s="21" t="s">
        <v>15</v>
      </c>
      <c r="M29" s="21" t="s">
        <v>15</v>
      </c>
      <c r="N29" s="21" t="s">
        <v>15</v>
      </c>
      <c r="O29" s="21" t="s">
        <v>15</v>
      </c>
      <c r="P29" s="21" t="s">
        <v>15</v>
      </c>
      <c r="Q29" s="21" t="s">
        <v>15</v>
      </c>
      <c r="R29" s="21" t="s">
        <v>15</v>
      </c>
      <c r="S29" s="21" t="s">
        <v>15</v>
      </c>
      <c r="T29" s="21" t="s">
        <v>15</v>
      </c>
      <c r="U29" s="21" t="s">
        <v>15</v>
      </c>
      <c r="V29" s="21" t="s">
        <v>15</v>
      </c>
      <c r="W29" s="21" t="s">
        <v>15</v>
      </c>
      <c r="X29" s="21" t="s">
        <v>15</v>
      </c>
      <c r="Y29" s="21" t="s">
        <v>15</v>
      </c>
      <c r="Z29" s="21" t="s">
        <v>15</v>
      </c>
      <c r="AA29" s="21" t="s">
        <v>15</v>
      </c>
      <c r="AB29" s="21">
        <f>AVERAGE(AC29:AN29)</f>
        <v>23.895821528019336</v>
      </c>
      <c r="AC29" s="21" t="s">
        <v>15</v>
      </c>
      <c r="AD29" s="21" t="s">
        <v>15</v>
      </c>
      <c r="AE29" s="21" t="s">
        <v>15</v>
      </c>
      <c r="AF29" s="21" t="s">
        <v>15</v>
      </c>
      <c r="AG29" s="21" t="s">
        <v>15</v>
      </c>
      <c r="AH29" s="21">
        <v>16.366516410048622</v>
      </c>
      <c r="AI29" s="21">
        <v>5</v>
      </c>
      <c r="AJ29" s="21" t="s">
        <v>15</v>
      </c>
      <c r="AK29" s="21">
        <v>35.112591230048061</v>
      </c>
      <c r="AL29" s="21" t="s">
        <v>15</v>
      </c>
      <c r="AM29" s="21">
        <v>30</v>
      </c>
      <c r="AN29" s="21">
        <v>33</v>
      </c>
      <c r="AO29" s="21">
        <f>AVERAGE(AP29:BA29)</f>
        <v>8.2762067196720164</v>
      </c>
      <c r="AP29" s="636">
        <v>17</v>
      </c>
      <c r="AQ29" s="21">
        <v>6.7159990502316322</v>
      </c>
      <c r="AR29" s="21" t="s">
        <v>15</v>
      </c>
      <c r="AS29" s="21">
        <v>5.6448923425611142</v>
      </c>
      <c r="AT29" s="21">
        <v>4.9061225771668751</v>
      </c>
      <c r="AU29" s="21">
        <v>4.3324973247726062</v>
      </c>
      <c r="AV29" s="21">
        <v>10</v>
      </c>
      <c r="AW29" s="21">
        <v>9.333935742971887</v>
      </c>
      <c r="AX29" s="21" t="s">
        <v>15</v>
      </c>
      <c r="AY29" s="21" t="s">
        <v>15</v>
      </c>
      <c r="AZ29" s="21" t="s">
        <v>15</v>
      </c>
      <c r="BA29" s="21" t="s">
        <v>15</v>
      </c>
      <c r="BB29" s="21">
        <v>8.7498700046925144</v>
      </c>
      <c r="BC29" s="636">
        <v>8.7498700046925144</v>
      </c>
      <c r="BD29" s="21" t="s">
        <v>15</v>
      </c>
      <c r="BE29" s="21" t="s">
        <v>15</v>
      </c>
      <c r="BF29" s="21" t="s">
        <v>15</v>
      </c>
      <c r="BG29" s="21" t="s">
        <v>15</v>
      </c>
      <c r="BH29" s="21" t="s">
        <v>15</v>
      </c>
      <c r="BI29" s="21" t="s">
        <v>15</v>
      </c>
      <c r="BJ29" s="21" t="s">
        <v>15</v>
      </c>
      <c r="BK29" s="21" t="s">
        <v>15</v>
      </c>
      <c r="BL29" s="21" t="s">
        <v>15</v>
      </c>
      <c r="BM29" s="21" t="s">
        <v>15</v>
      </c>
      <c r="BN29" s="21" t="s">
        <v>15</v>
      </c>
      <c r="BO29" s="21" t="s">
        <v>15</v>
      </c>
      <c r="BP29" s="21" t="s">
        <v>15</v>
      </c>
      <c r="BQ29" s="21" t="s">
        <v>15</v>
      </c>
      <c r="BR29" s="21" t="s">
        <v>15</v>
      </c>
      <c r="BS29" s="21" t="s">
        <v>15</v>
      </c>
      <c r="BT29" s="21" t="s">
        <v>15</v>
      </c>
      <c r="BU29" s="21" t="s">
        <v>15</v>
      </c>
      <c r="BV29" s="21" t="s">
        <v>15</v>
      </c>
      <c r="BW29" s="21" t="s">
        <v>15</v>
      </c>
      <c r="BX29" s="21" t="s">
        <v>15</v>
      </c>
      <c r="BY29" s="21" t="s">
        <v>15</v>
      </c>
      <c r="BZ29" s="21" t="s">
        <v>15</v>
      </c>
      <c r="CA29" s="21" t="s">
        <v>15</v>
      </c>
      <c r="CB29" s="21" t="s">
        <v>15</v>
      </c>
      <c r="CC29" s="21" t="s">
        <v>15</v>
      </c>
      <c r="CD29" s="21" t="s">
        <v>15</v>
      </c>
      <c r="CE29" s="21" t="s">
        <v>15</v>
      </c>
      <c r="CF29" s="21" t="s">
        <v>15</v>
      </c>
      <c r="CG29" s="21" t="s">
        <v>15</v>
      </c>
      <c r="CH29" s="21" t="s">
        <v>15</v>
      </c>
      <c r="CI29" s="21" t="s">
        <v>15</v>
      </c>
      <c r="CJ29" s="21" t="s">
        <v>15</v>
      </c>
      <c r="CK29" s="21" t="s">
        <v>15</v>
      </c>
      <c r="CL29" s="21" t="s">
        <v>15</v>
      </c>
      <c r="CM29" s="21" t="s">
        <v>15</v>
      </c>
      <c r="CN29" s="21" t="s">
        <v>15</v>
      </c>
      <c r="CO29" s="21" t="s">
        <v>15</v>
      </c>
      <c r="CP29" s="21" t="s">
        <v>15</v>
      </c>
      <c r="CQ29" s="21" t="s">
        <v>15</v>
      </c>
      <c r="CR29" s="21" t="s">
        <v>15</v>
      </c>
      <c r="CS29" s="21" t="s">
        <v>15</v>
      </c>
      <c r="CT29" s="21" t="s">
        <v>15</v>
      </c>
      <c r="CU29" s="21" t="s">
        <v>15</v>
      </c>
      <c r="CV29" s="21" t="s">
        <v>15</v>
      </c>
      <c r="CW29" s="21" t="s">
        <v>15</v>
      </c>
      <c r="CX29" s="21" t="s">
        <v>15</v>
      </c>
      <c r="CY29" s="21" t="s">
        <v>15</v>
      </c>
      <c r="CZ29" s="21" t="s">
        <v>15</v>
      </c>
      <c r="DA29" s="21" t="s">
        <v>15</v>
      </c>
      <c r="DB29" s="21" t="s">
        <v>15</v>
      </c>
      <c r="DC29" s="21" t="s">
        <v>15</v>
      </c>
      <c r="DD29" s="21" t="s">
        <v>15</v>
      </c>
      <c r="DE29" s="21" t="s">
        <v>15</v>
      </c>
      <c r="DF29" s="21" t="s">
        <v>15</v>
      </c>
      <c r="DG29" s="21" t="s">
        <v>15</v>
      </c>
      <c r="DH29" s="21" t="s">
        <v>15</v>
      </c>
      <c r="DI29" s="21" t="s">
        <v>15</v>
      </c>
      <c r="DJ29" s="21" t="s">
        <v>15</v>
      </c>
      <c r="DK29" s="21" t="s">
        <v>15</v>
      </c>
      <c r="DL29" s="21" t="s">
        <v>15</v>
      </c>
      <c r="DM29" s="21" t="s">
        <v>15</v>
      </c>
      <c r="DN29" s="21" t="s">
        <v>15</v>
      </c>
      <c r="DO29" s="21" t="s">
        <v>15</v>
      </c>
      <c r="DP29" s="21" t="s">
        <v>15</v>
      </c>
      <c r="DQ29" s="21" t="s">
        <v>15</v>
      </c>
      <c r="DR29" s="21" t="s">
        <v>15</v>
      </c>
      <c r="DS29" s="21" t="s">
        <v>15</v>
      </c>
      <c r="DT29" s="21" t="s">
        <v>15</v>
      </c>
      <c r="DU29" s="21" t="s">
        <v>15</v>
      </c>
      <c r="DV29" s="21" t="s">
        <v>15</v>
      </c>
      <c r="DW29" s="21" t="s">
        <v>15</v>
      </c>
      <c r="DX29" s="21" t="s">
        <v>15</v>
      </c>
      <c r="DY29" s="21" t="s">
        <v>15</v>
      </c>
      <c r="DZ29" s="21" t="s">
        <v>15</v>
      </c>
      <c r="EA29" s="21" t="s">
        <v>15</v>
      </c>
    </row>
    <row r="30" spans="1:133" s="275" customFormat="1" ht="12.75" customHeight="1">
      <c r="A30" s="251" t="s">
        <v>3110</v>
      </c>
      <c r="B30" s="299" t="s">
        <v>15</v>
      </c>
      <c r="C30" s="299" t="s">
        <v>15</v>
      </c>
      <c r="D30" s="299" t="s">
        <v>15</v>
      </c>
      <c r="E30" s="299" t="s">
        <v>15</v>
      </c>
      <c r="F30" s="299" t="s">
        <v>15</v>
      </c>
      <c r="G30" s="299" t="s">
        <v>15</v>
      </c>
      <c r="H30" s="299" t="s">
        <v>15</v>
      </c>
      <c r="I30" s="299" t="s">
        <v>15</v>
      </c>
      <c r="J30" s="299" t="s">
        <v>15</v>
      </c>
      <c r="K30" s="299" t="s">
        <v>15</v>
      </c>
      <c r="L30" s="299" t="s">
        <v>15</v>
      </c>
      <c r="M30" s="299" t="s">
        <v>15</v>
      </c>
      <c r="N30" s="299" t="s">
        <v>15</v>
      </c>
      <c r="O30" s="299" t="s">
        <v>15</v>
      </c>
      <c r="P30" s="299" t="s">
        <v>15</v>
      </c>
      <c r="Q30" s="299" t="s">
        <v>15</v>
      </c>
      <c r="R30" s="299" t="s">
        <v>15</v>
      </c>
      <c r="S30" s="299" t="s">
        <v>15</v>
      </c>
      <c r="T30" s="299" t="s">
        <v>15</v>
      </c>
      <c r="U30" s="299" t="s">
        <v>15</v>
      </c>
      <c r="V30" s="299" t="s">
        <v>15</v>
      </c>
      <c r="W30" s="299" t="s">
        <v>15</v>
      </c>
      <c r="X30" s="299" t="s">
        <v>15</v>
      </c>
      <c r="Y30" s="299" t="s">
        <v>15</v>
      </c>
      <c r="Z30" s="299" t="s">
        <v>15</v>
      </c>
      <c r="AA30" s="299" t="s">
        <v>15</v>
      </c>
      <c r="AB30" s="299">
        <f>AVERAGE(AC30:AN30)</f>
        <v>5.0214084288866037</v>
      </c>
      <c r="AC30" s="299" t="s">
        <v>15</v>
      </c>
      <c r="AD30" s="299" t="s">
        <v>15</v>
      </c>
      <c r="AE30" s="299" t="s">
        <v>15</v>
      </c>
      <c r="AF30" s="299" t="s">
        <v>15</v>
      </c>
      <c r="AG30" s="299" t="s">
        <v>15</v>
      </c>
      <c r="AH30" s="299">
        <v>5.6980348460291737</v>
      </c>
      <c r="AI30" s="299">
        <v>6</v>
      </c>
      <c r="AJ30" s="299" t="s">
        <v>15</v>
      </c>
      <c r="AK30" s="299">
        <v>4.4090072984038455</v>
      </c>
      <c r="AL30" s="299" t="s">
        <v>15</v>
      </c>
      <c r="AM30" s="299">
        <v>6</v>
      </c>
      <c r="AN30" s="299">
        <v>3.0000000000000004</v>
      </c>
      <c r="AO30" s="299">
        <f>AVERAGE(AP30:BA30)</f>
        <v>3.2856745684454469</v>
      </c>
      <c r="AP30" s="636">
        <v>2</v>
      </c>
      <c r="AQ30" s="299">
        <v>3.0893843177076228</v>
      </c>
      <c r="AR30" s="299" t="s">
        <v>15</v>
      </c>
      <c r="AS30" s="299">
        <v>2.4827586206896552</v>
      </c>
      <c r="AT30" s="299">
        <v>3.7622155804592587</v>
      </c>
      <c r="AU30" s="299">
        <v>4.9974919743178177</v>
      </c>
      <c r="AV30" s="299">
        <v>3</v>
      </c>
      <c r="AW30" s="299">
        <v>3.6678714859437744</v>
      </c>
      <c r="AX30" s="299" t="s">
        <v>15</v>
      </c>
      <c r="AY30" s="299" t="s">
        <v>15</v>
      </c>
      <c r="AZ30" s="299" t="s">
        <v>15</v>
      </c>
      <c r="BA30" s="299" t="s">
        <v>15</v>
      </c>
      <c r="BB30" s="299">
        <v>3.5002599906149734</v>
      </c>
      <c r="BC30" s="636">
        <v>3.5002599906149734</v>
      </c>
      <c r="BD30" s="299" t="s">
        <v>15</v>
      </c>
      <c r="BE30" s="299" t="s">
        <v>15</v>
      </c>
      <c r="BF30" s="299" t="s">
        <v>15</v>
      </c>
      <c r="BG30" s="299" t="s">
        <v>15</v>
      </c>
      <c r="BH30" s="299" t="s">
        <v>15</v>
      </c>
      <c r="BI30" s="299" t="s">
        <v>15</v>
      </c>
      <c r="BJ30" s="299" t="s">
        <v>15</v>
      </c>
      <c r="BK30" s="299" t="s">
        <v>15</v>
      </c>
      <c r="BL30" s="299" t="s">
        <v>15</v>
      </c>
      <c r="BM30" s="299" t="s">
        <v>15</v>
      </c>
      <c r="BN30" s="299" t="s">
        <v>15</v>
      </c>
      <c r="BO30" s="299" t="s">
        <v>15</v>
      </c>
      <c r="BP30" s="299" t="s">
        <v>15</v>
      </c>
      <c r="BQ30" s="299" t="s">
        <v>15</v>
      </c>
      <c r="BR30" s="299" t="s">
        <v>15</v>
      </c>
      <c r="BS30" s="299" t="s">
        <v>15</v>
      </c>
      <c r="BT30" s="299" t="s">
        <v>15</v>
      </c>
      <c r="BU30" s="299" t="s">
        <v>15</v>
      </c>
      <c r="BV30" s="299" t="s">
        <v>15</v>
      </c>
      <c r="BW30" s="299" t="s">
        <v>15</v>
      </c>
      <c r="BX30" s="299" t="s">
        <v>15</v>
      </c>
      <c r="BY30" s="299" t="s">
        <v>15</v>
      </c>
      <c r="BZ30" s="299" t="s">
        <v>15</v>
      </c>
      <c r="CA30" s="299" t="s">
        <v>15</v>
      </c>
      <c r="CB30" s="299" t="s">
        <v>15</v>
      </c>
      <c r="CC30" s="299" t="s">
        <v>15</v>
      </c>
      <c r="CD30" s="299" t="s">
        <v>15</v>
      </c>
      <c r="CE30" s="299" t="s">
        <v>15</v>
      </c>
      <c r="CF30" s="299" t="s">
        <v>15</v>
      </c>
      <c r="CG30" s="299" t="s">
        <v>15</v>
      </c>
      <c r="CH30" s="299" t="s">
        <v>15</v>
      </c>
      <c r="CI30" s="299" t="s">
        <v>15</v>
      </c>
      <c r="CJ30" s="299" t="s">
        <v>15</v>
      </c>
      <c r="CK30" s="299" t="s">
        <v>15</v>
      </c>
      <c r="CL30" s="299" t="s">
        <v>15</v>
      </c>
      <c r="CM30" s="299" t="s">
        <v>15</v>
      </c>
      <c r="CN30" s="299" t="s">
        <v>15</v>
      </c>
      <c r="CO30" s="299" t="s">
        <v>15</v>
      </c>
      <c r="CP30" s="299" t="s">
        <v>15</v>
      </c>
      <c r="CQ30" s="299" t="s">
        <v>15</v>
      </c>
      <c r="CR30" s="299" t="s">
        <v>15</v>
      </c>
      <c r="CS30" s="299" t="s">
        <v>15</v>
      </c>
      <c r="CT30" s="299" t="s">
        <v>15</v>
      </c>
      <c r="CU30" s="299" t="s">
        <v>15</v>
      </c>
      <c r="CV30" s="299" t="s">
        <v>15</v>
      </c>
      <c r="CW30" s="299" t="s">
        <v>15</v>
      </c>
      <c r="CX30" s="299" t="s">
        <v>15</v>
      </c>
      <c r="CY30" s="299" t="s">
        <v>15</v>
      </c>
      <c r="CZ30" s="299" t="s">
        <v>15</v>
      </c>
      <c r="DA30" s="299" t="s">
        <v>15</v>
      </c>
      <c r="DB30" s="299" t="s">
        <v>15</v>
      </c>
      <c r="DC30" s="299" t="s">
        <v>15</v>
      </c>
      <c r="DD30" s="299" t="s">
        <v>15</v>
      </c>
      <c r="DE30" s="299" t="s">
        <v>15</v>
      </c>
      <c r="DF30" s="299" t="s">
        <v>15</v>
      </c>
      <c r="DG30" s="299" t="s">
        <v>15</v>
      </c>
      <c r="DH30" s="299" t="s">
        <v>15</v>
      </c>
      <c r="DI30" s="299" t="s">
        <v>15</v>
      </c>
      <c r="DJ30" s="299" t="s">
        <v>15</v>
      </c>
      <c r="DK30" s="299" t="s">
        <v>15</v>
      </c>
      <c r="DL30" s="299" t="s">
        <v>15</v>
      </c>
      <c r="DM30" s="299" t="s">
        <v>15</v>
      </c>
      <c r="DN30" s="299" t="s">
        <v>15</v>
      </c>
      <c r="DO30" s="299" t="s">
        <v>15</v>
      </c>
      <c r="DP30" s="299" t="s">
        <v>15</v>
      </c>
      <c r="DQ30" s="299" t="s">
        <v>15</v>
      </c>
      <c r="DR30" s="299" t="s">
        <v>15</v>
      </c>
      <c r="DS30" s="299" t="s">
        <v>15</v>
      </c>
      <c r="DT30" s="299" t="s">
        <v>15</v>
      </c>
      <c r="DU30" s="299" t="s">
        <v>15</v>
      </c>
      <c r="DV30" s="299" t="s">
        <v>15</v>
      </c>
      <c r="DW30" s="299" t="s">
        <v>15</v>
      </c>
      <c r="DX30" s="299" t="s">
        <v>15</v>
      </c>
      <c r="DY30" s="299" t="s">
        <v>15</v>
      </c>
      <c r="DZ30" s="299" t="s">
        <v>15</v>
      </c>
      <c r="EA30" s="299" t="s">
        <v>15</v>
      </c>
    </row>
    <row r="31" spans="1:133" s="134" customFormat="1" ht="12.75" customHeight="1">
      <c r="A31" s="960" t="s">
        <v>3145</v>
      </c>
      <c r="B31" s="254"/>
      <c r="C31" s="254"/>
      <c r="D31" s="254"/>
      <c r="E31" s="254"/>
      <c r="F31" s="254"/>
      <c r="G31" s="254"/>
      <c r="H31" s="254"/>
      <c r="I31" s="254"/>
      <c r="J31" s="254"/>
      <c r="K31" s="254"/>
      <c r="L31" s="254"/>
      <c r="M31" s="254"/>
      <c r="N31" s="254"/>
      <c r="O31" s="254"/>
      <c r="P31" s="254"/>
      <c r="Q31" s="254"/>
      <c r="R31" s="254"/>
      <c r="S31" s="254"/>
      <c r="T31" s="254"/>
      <c r="U31" s="254"/>
      <c r="V31" s="254"/>
      <c r="W31" s="254"/>
      <c r="X31" s="254"/>
      <c r="Y31" s="254"/>
      <c r="Z31" s="254"/>
      <c r="AA31" s="254"/>
      <c r="AB31" s="254"/>
      <c r="AC31" s="254"/>
      <c r="AD31" s="254"/>
      <c r="AE31" s="254"/>
      <c r="AF31" s="254"/>
      <c r="AG31" s="254"/>
      <c r="AH31" s="254"/>
      <c r="AI31" s="254"/>
      <c r="AJ31" s="254"/>
      <c r="AK31" s="254"/>
      <c r="AL31" s="254"/>
      <c r="AM31" s="254"/>
      <c r="AN31" s="254"/>
      <c r="AO31" s="254"/>
      <c r="AP31" s="254"/>
      <c r="AQ31" s="254"/>
      <c r="AR31" s="254"/>
      <c r="AS31" s="254"/>
      <c r="AT31" s="254"/>
      <c r="AU31" s="254"/>
      <c r="AV31" s="254"/>
      <c r="AW31" s="254"/>
      <c r="AX31" s="254"/>
      <c r="AY31" s="254"/>
      <c r="AZ31" s="254"/>
      <c r="BA31" s="254"/>
      <c r="BB31" s="254"/>
      <c r="BC31" s="254"/>
      <c r="BD31" s="254"/>
      <c r="BE31" s="254"/>
      <c r="BF31" s="254"/>
      <c r="BG31" s="254"/>
      <c r="BH31" s="254"/>
      <c r="BI31" s="254"/>
      <c r="BJ31" s="254"/>
      <c r="BK31" s="254"/>
      <c r="BL31" s="254"/>
      <c r="BM31" s="254"/>
      <c r="BN31" s="254"/>
      <c r="BO31" s="254"/>
      <c r="BP31" s="254"/>
      <c r="BQ31" s="254"/>
      <c r="BR31" s="254"/>
      <c r="BS31" s="254"/>
      <c r="BT31" s="254"/>
      <c r="BU31" s="254"/>
      <c r="BV31" s="254"/>
      <c r="BW31" s="254"/>
      <c r="BX31" s="254"/>
      <c r="BY31" s="254"/>
      <c r="BZ31" s="254"/>
      <c r="CA31" s="254"/>
      <c r="CB31" s="254"/>
      <c r="CC31" s="254"/>
      <c r="CD31" s="254"/>
      <c r="CE31" s="254"/>
      <c r="CF31" s="254"/>
      <c r="CG31" s="254"/>
      <c r="CH31" s="254"/>
      <c r="CI31" s="254"/>
      <c r="CJ31" s="254"/>
      <c r="CK31" s="254"/>
      <c r="CL31" s="254"/>
      <c r="CM31" s="254"/>
      <c r="CN31" s="254"/>
      <c r="CO31" s="254"/>
      <c r="CP31" s="254"/>
      <c r="CQ31" s="254"/>
      <c r="CR31" s="254"/>
      <c r="CS31" s="254"/>
      <c r="CT31" s="254"/>
      <c r="CU31" s="254"/>
      <c r="CV31" s="254"/>
      <c r="CW31" s="254"/>
      <c r="CX31" s="254"/>
      <c r="CY31" s="254"/>
      <c r="CZ31" s="254"/>
      <c r="DA31" s="254"/>
      <c r="DB31" s="254"/>
      <c r="DC31" s="254"/>
      <c r="DD31" s="254"/>
      <c r="DE31" s="254"/>
      <c r="DF31" s="254"/>
      <c r="DG31" s="254"/>
      <c r="DH31" s="254"/>
      <c r="DI31" s="254"/>
      <c r="DJ31" s="254"/>
      <c r="DK31" s="254"/>
      <c r="DL31" s="254"/>
      <c r="DM31" s="254"/>
      <c r="DN31" s="254"/>
      <c r="DO31" s="254"/>
      <c r="DP31" s="254"/>
      <c r="DQ31" s="254"/>
      <c r="DR31" s="254"/>
      <c r="DS31" s="254"/>
      <c r="DT31" s="254"/>
      <c r="DU31" s="254"/>
      <c r="DV31" s="254"/>
      <c r="DW31" s="254"/>
      <c r="DX31" s="254"/>
      <c r="DY31" s="254"/>
      <c r="DZ31" s="254"/>
      <c r="EA31" s="254"/>
    </row>
    <row r="32" spans="1:133" s="628" customFormat="1" ht="12.75" customHeight="1">
      <c r="A32" s="961" t="s">
        <v>3103</v>
      </c>
      <c r="B32" s="15">
        <f>SUM(C32:N32)</f>
        <v>534.59180000000003</v>
      </c>
      <c r="C32" s="15" t="s">
        <v>15</v>
      </c>
      <c r="D32" s="15">
        <v>12.161700000000002</v>
      </c>
      <c r="E32" s="15">
        <v>8.7741000000000007</v>
      </c>
      <c r="F32" s="15">
        <v>21.774699999999996</v>
      </c>
      <c r="G32" s="15">
        <v>28.999099999999995</v>
      </c>
      <c r="H32" s="15">
        <v>40.112200000000001</v>
      </c>
      <c r="I32" s="15">
        <v>41.544800000000002</v>
      </c>
      <c r="J32" s="15">
        <v>96.224900000000019</v>
      </c>
      <c r="K32" s="15">
        <v>145.33900000000003</v>
      </c>
      <c r="L32" s="15">
        <v>78.209299999999999</v>
      </c>
      <c r="M32" s="15">
        <v>35.292000000000002</v>
      </c>
      <c r="N32" s="15">
        <v>26.16</v>
      </c>
      <c r="O32" s="15">
        <f>SUM(P32:AA32)</f>
        <v>1025.3465999999999</v>
      </c>
      <c r="P32" s="15">
        <v>65.224699999999999</v>
      </c>
      <c r="Q32" s="15">
        <v>85.988899999999973</v>
      </c>
      <c r="R32" s="15">
        <v>101.77489999999999</v>
      </c>
      <c r="S32" s="15">
        <v>132.43890000000002</v>
      </c>
      <c r="T32" s="15">
        <v>71.08</v>
      </c>
      <c r="U32" s="15">
        <v>43.508799999999994</v>
      </c>
      <c r="V32" s="15">
        <v>33.382800000000003</v>
      </c>
      <c r="W32" s="15">
        <v>24.0853</v>
      </c>
      <c r="X32" s="15">
        <v>55.442299999999989</v>
      </c>
      <c r="Y32" s="15">
        <v>66.455799999999982</v>
      </c>
      <c r="Z32" s="15">
        <v>154.21579999999997</v>
      </c>
      <c r="AA32" s="15">
        <v>191.74840000000003</v>
      </c>
      <c r="AB32" s="15">
        <f>SUM(AC32:AN32)</f>
        <v>1561.0620999999999</v>
      </c>
      <c r="AC32" s="15">
        <v>78.051299999999998</v>
      </c>
      <c r="AD32" s="15">
        <v>66.423899999999989</v>
      </c>
      <c r="AE32" s="15">
        <v>74.315300000000022</v>
      </c>
      <c r="AF32" s="15">
        <v>123.3008</v>
      </c>
      <c r="AG32" s="15">
        <v>153.01109999999997</v>
      </c>
      <c r="AH32" s="15">
        <v>154.05930000000001</v>
      </c>
      <c r="AI32" s="15">
        <v>109.74730000000004</v>
      </c>
      <c r="AJ32" s="15">
        <v>226.65770000000006</v>
      </c>
      <c r="AK32" s="15">
        <v>191.89570000000003</v>
      </c>
      <c r="AL32" s="15">
        <v>159.34450000000004</v>
      </c>
      <c r="AM32" s="15">
        <v>103.96959999999999</v>
      </c>
      <c r="AN32" s="15">
        <v>120.28560000000002</v>
      </c>
      <c r="AO32" s="15">
        <f>SUM(AP32:BA32)</f>
        <v>1964.7791999999999</v>
      </c>
      <c r="AP32" s="15">
        <v>208.05530000000007</v>
      </c>
      <c r="AQ32" s="15">
        <v>141.32479999999998</v>
      </c>
      <c r="AR32" s="15">
        <v>156.81560000000002</v>
      </c>
      <c r="AS32" s="15">
        <v>217.26690000000008</v>
      </c>
      <c r="AT32" s="15">
        <v>220.23010000000002</v>
      </c>
      <c r="AU32" s="15">
        <v>193.63180000000006</v>
      </c>
      <c r="AV32" s="15">
        <v>175.53280000000001</v>
      </c>
      <c r="AW32" s="15">
        <v>179.8734</v>
      </c>
      <c r="AX32" s="15">
        <v>121.38609999999998</v>
      </c>
      <c r="AY32" s="15">
        <v>110.85750000000002</v>
      </c>
      <c r="AZ32" s="15">
        <v>149.58000000000001</v>
      </c>
      <c r="BA32" s="15">
        <v>90.224899999999991</v>
      </c>
      <c r="BB32" s="15">
        <f>SUM(BC32:BN32)</f>
        <v>1321.2094</v>
      </c>
      <c r="BC32" s="15">
        <v>206.33990000000003</v>
      </c>
      <c r="BD32" s="15">
        <v>93.85769999999998</v>
      </c>
      <c r="BE32" s="15">
        <v>126.59970000000003</v>
      </c>
      <c r="BF32" s="15">
        <v>112.10040000000001</v>
      </c>
      <c r="BG32" s="15">
        <v>180.56599999999997</v>
      </c>
      <c r="BH32" s="15">
        <v>97.6935</v>
      </c>
      <c r="BI32" s="15">
        <v>169.81279999999995</v>
      </c>
      <c r="BJ32" s="15">
        <v>79.188200000000023</v>
      </c>
      <c r="BK32" s="15">
        <v>98.37109999999997</v>
      </c>
      <c r="BL32" s="15">
        <v>99.257899999999992</v>
      </c>
      <c r="BM32" s="15">
        <v>29.129000000000001</v>
      </c>
      <c r="BN32" s="15">
        <v>28.293199999999999</v>
      </c>
      <c r="BO32" s="15">
        <f>SUM(BP32:CA32)</f>
        <v>1466.3685</v>
      </c>
      <c r="BP32" s="15">
        <v>18.440099999999997</v>
      </c>
      <c r="BQ32" s="15">
        <v>68.24839999999999</v>
      </c>
      <c r="BR32" s="15">
        <v>132.63749999999999</v>
      </c>
      <c r="BS32" s="15">
        <v>168.49080000000004</v>
      </c>
      <c r="BT32" s="15">
        <v>94.227000000000004</v>
      </c>
      <c r="BU32" s="15">
        <v>177.41780000000003</v>
      </c>
      <c r="BV32" s="15">
        <v>198.00370000000004</v>
      </c>
      <c r="BW32" s="15">
        <v>108.47350000000002</v>
      </c>
      <c r="BX32" s="15">
        <v>180.24149999999997</v>
      </c>
      <c r="BY32" s="15">
        <v>109.25449999999999</v>
      </c>
      <c r="BZ32" s="15">
        <v>134.9674</v>
      </c>
      <c r="CA32" s="15">
        <v>75.966300000000004</v>
      </c>
      <c r="CB32" s="15">
        <f>SUM(CC32:CN32)</f>
        <v>3191.1998999999996</v>
      </c>
      <c r="CC32" s="15">
        <v>90.037399999999991</v>
      </c>
      <c r="CD32" s="15">
        <v>139.79279999999997</v>
      </c>
      <c r="CE32" s="15">
        <v>225.52160000000001</v>
      </c>
      <c r="CF32" s="15">
        <v>494.68359999999996</v>
      </c>
      <c r="CG32" s="15">
        <v>521.98009999999988</v>
      </c>
      <c r="CH32" s="15">
        <v>476.25860000000011</v>
      </c>
      <c r="CI32" s="15">
        <v>223.3554</v>
      </c>
      <c r="CJ32" s="15">
        <v>365.57100000000003</v>
      </c>
      <c r="CK32" s="15">
        <v>294.64279999999991</v>
      </c>
      <c r="CL32" s="15">
        <v>211.57440000000005</v>
      </c>
      <c r="CM32" s="15">
        <v>47.29849999999999</v>
      </c>
      <c r="CN32" s="15">
        <v>100.4837</v>
      </c>
      <c r="CO32" s="15">
        <v>5035.6422999999995</v>
      </c>
      <c r="CP32" s="15">
        <v>159.99480000000003</v>
      </c>
      <c r="CQ32" s="15">
        <v>315.28580000000011</v>
      </c>
      <c r="CR32" s="15">
        <v>269.13870000000003</v>
      </c>
      <c r="CS32" s="15">
        <v>303.43809999999996</v>
      </c>
      <c r="CT32" s="15">
        <v>261.73109999999997</v>
      </c>
      <c r="CU32" s="15">
        <v>346.08400000000006</v>
      </c>
      <c r="CV32" s="15">
        <v>627.33609999999987</v>
      </c>
      <c r="CW32" s="15">
        <v>702.32140000000004</v>
      </c>
      <c r="CX32" s="15">
        <v>570.72660000000008</v>
      </c>
      <c r="CY32" s="15">
        <v>702.92989999999975</v>
      </c>
      <c r="CZ32" s="15">
        <v>487.12039999999996</v>
      </c>
      <c r="DA32" s="15">
        <v>289.53540000000004</v>
      </c>
      <c r="DB32" s="15">
        <v>7465.9258</v>
      </c>
      <c r="DC32" s="15">
        <v>82.014600000000002</v>
      </c>
      <c r="DD32" s="15">
        <v>388.91799999999995</v>
      </c>
      <c r="DE32" s="15">
        <v>803.32309999999995</v>
      </c>
      <c r="DF32" s="15">
        <v>709.06100000000004</v>
      </c>
      <c r="DG32" s="15">
        <v>997.56400000000008</v>
      </c>
      <c r="DH32" s="15">
        <v>931.84390000000008</v>
      </c>
      <c r="DI32" s="15">
        <v>515.46559999999999</v>
      </c>
      <c r="DJ32" s="15">
        <v>296.82909999999998</v>
      </c>
      <c r="DK32" s="15">
        <v>934.40800000000002</v>
      </c>
      <c r="DL32" s="15">
        <v>549.93740000000003</v>
      </c>
      <c r="DM32" s="15">
        <v>793.13100000000009</v>
      </c>
      <c r="DN32" s="15">
        <v>463.43009999999998</v>
      </c>
      <c r="DO32" s="15">
        <v>6988.8855999999996</v>
      </c>
      <c r="DP32" s="15">
        <v>347.67579999999998</v>
      </c>
      <c r="DQ32" s="15">
        <v>927.5711</v>
      </c>
      <c r="DR32" s="15">
        <v>531.96259999999995</v>
      </c>
      <c r="DS32" s="15">
        <v>302.06299999999999</v>
      </c>
      <c r="DT32" s="15">
        <v>258.5401</v>
      </c>
      <c r="DU32" s="15">
        <v>487.12140000000005</v>
      </c>
      <c r="DV32" s="15">
        <v>510.74670000000003</v>
      </c>
      <c r="DW32" s="15">
        <v>694.16919999999993</v>
      </c>
      <c r="DX32" s="15">
        <v>720.47930000000008</v>
      </c>
      <c r="DY32" s="15">
        <v>787.4846</v>
      </c>
      <c r="DZ32" s="15">
        <v>571.26149999999996</v>
      </c>
      <c r="EA32" s="15">
        <v>849.8103000000001</v>
      </c>
    </row>
    <row r="33" spans="1:132" s="275" customFormat="1" ht="12.75" customHeight="1">
      <c r="A33" s="251" t="s">
        <v>3108</v>
      </c>
      <c r="B33" s="301">
        <f>SUM(C33:N33)</f>
        <v>306</v>
      </c>
      <c r="C33" s="301" t="s">
        <v>15</v>
      </c>
      <c r="D33" s="301">
        <v>9</v>
      </c>
      <c r="E33" s="301">
        <v>6</v>
      </c>
      <c r="F33" s="301">
        <v>11</v>
      </c>
      <c r="G33" s="301">
        <v>16</v>
      </c>
      <c r="H33" s="301">
        <v>20</v>
      </c>
      <c r="I33" s="301">
        <v>23</v>
      </c>
      <c r="J33" s="301">
        <v>50</v>
      </c>
      <c r="K33" s="301">
        <v>75</v>
      </c>
      <c r="L33" s="301">
        <v>49</v>
      </c>
      <c r="M33" s="301">
        <v>26</v>
      </c>
      <c r="N33" s="301">
        <v>21</v>
      </c>
      <c r="O33" s="301">
        <f>SUM(P33:AA33)</f>
        <v>533</v>
      </c>
      <c r="P33" s="301">
        <v>35</v>
      </c>
      <c r="Q33" s="301">
        <v>55</v>
      </c>
      <c r="R33" s="301">
        <v>45</v>
      </c>
      <c r="S33" s="301">
        <v>75</v>
      </c>
      <c r="T33" s="301">
        <v>46</v>
      </c>
      <c r="U33" s="301">
        <v>34</v>
      </c>
      <c r="V33" s="301">
        <v>22</v>
      </c>
      <c r="W33" s="301">
        <v>14</v>
      </c>
      <c r="X33" s="301">
        <v>23</v>
      </c>
      <c r="Y33" s="301">
        <v>32</v>
      </c>
      <c r="Z33" s="301">
        <v>68</v>
      </c>
      <c r="AA33" s="301">
        <v>84</v>
      </c>
      <c r="AB33" s="301">
        <f>SUM(AC33:AN33)</f>
        <v>646</v>
      </c>
      <c r="AC33" s="301">
        <v>40</v>
      </c>
      <c r="AD33" s="301">
        <v>34</v>
      </c>
      <c r="AE33" s="301">
        <v>26</v>
      </c>
      <c r="AF33" s="301">
        <v>46</v>
      </c>
      <c r="AG33" s="301">
        <v>50</v>
      </c>
      <c r="AH33" s="301">
        <v>60</v>
      </c>
      <c r="AI33" s="301">
        <v>42</v>
      </c>
      <c r="AJ33" s="301">
        <v>90</v>
      </c>
      <c r="AK33" s="301">
        <v>86</v>
      </c>
      <c r="AL33" s="301">
        <v>74</v>
      </c>
      <c r="AM33" s="301">
        <v>42</v>
      </c>
      <c r="AN33" s="301">
        <v>56</v>
      </c>
      <c r="AO33" s="301">
        <f>SUM(AP33:BA33)</f>
        <v>633</v>
      </c>
      <c r="AP33" s="301">
        <v>79</v>
      </c>
      <c r="AQ33" s="301">
        <v>52</v>
      </c>
      <c r="AR33" s="301">
        <v>47</v>
      </c>
      <c r="AS33" s="301">
        <v>63</v>
      </c>
      <c r="AT33" s="301">
        <v>58</v>
      </c>
      <c r="AU33" s="301">
        <v>71</v>
      </c>
      <c r="AV33" s="301">
        <v>54</v>
      </c>
      <c r="AW33" s="301">
        <v>44</v>
      </c>
      <c r="AX33" s="301">
        <v>45</v>
      </c>
      <c r="AY33" s="301">
        <v>42</v>
      </c>
      <c r="AZ33" s="301">
        <v>50</v>
      </c>
      <c r="BA33" s="301">
        <v>28</v>
      </c>
      <c r="BB33" s="301">
        <f>SUM(BC33:BN33)</f>
        <v>409</v>
      </c>
      <c r="BC33" s="301">
        <v>60</v>
      </c>
      <c r="BD33" s="301">
        <v>22</v>
      </c>
      <c r="BE33" s="301">
        <v>31</v>
      </c>
      <c r="BF33" s="301">
        <v>39</v>
      </c>
      <c r="BG33" s="301">
        <v>33</v>
      </c>
      <c r="BH33" s="301">
        <v>35</v>
      </c>
      <c r="BI33" s="301">
        <v>54</v>
      </c>
      <c r="BJ33" s="301">
        <v>33</v>
      </c>
      <c r="BK33" s="301">
        <v>38</v>
      </c>
      <c r="BL33" s="301">
        <v>34</v>
      </c>
      <c r="BM33" s="301">
        <v>16</v>
      </c>
      <c r="BN33" s="301">
        <v>14</v>
      </c>
      <c r="BO33" s="301">
        <f>SUM(BP33:CA33)</f>
        <v>304</v>
      </c>
      <c r="BP33" s="301">
        <v>9</v>
      </c>
      <c r="BQ33" s="301">
        <v>19</v>
      </c>
      <c r="BR33" s="301">
        <v>34</v>
      </c>
      <c r="BS33" s="301">
        <v>38</v>
      </c>
      <c r="BT33" s="301">
        <v>22</v>
      </c>
      <c r="BU33" s="301">
        <v>31</v>
      </c>
      <c r="BV33" s="301">
        <v>38</v>
      </c>
      <c r="BW33" s="301">
        <v>26</v>
      </c>
      <c r="BX33" s="301">
        <v>30</v>
      </c>
      <c r="BY33" s="301">
        <v>25</v>
      </c>
      <c r="BZ33" s="301">
        <v>16</v>
      </c>
      <c r="CA33" s="301">
        <v>16</v>
      </c>
      <c r="CB33" s="301">
        <f>SUM(CC33:CN33)</f>
        <v>411</v>
      </c>
      <c r="CC33" s="301">
        <v>12</v>
      </c>
      <c r="CD33" s="301">
        <v>23</v>
      </c>
      <c r="CE33" s="301">
        <v>40</v>
      </c>
      <c r="CF33" s="301">
        <v>62</v>
      </c>
      <c r="CG33" s="301">
        <v>59</v>
      </c>
      <c r="CH33" s="301">
        <v>50</v>
      </c>
      <c r="CI33" s="301">
        <v>26</v>
      </c>
      <c r="CJ33" s="301">
        <v>37</v>
      </c>
      <c r="CK33" s="301">
        <v>42</v>
      </c>
      <c r="CL33" s="301">
        <v>33</v>
      </c>
      <c r="CM33" s="301">
        <v>12</v>
      </c>
      <c r="CN33" s="301">
        <v>15</v>
      </c>
      <c r="CO33" s="254">
        <v>398</v>
      </c>
      <c r="CP33" s="254">
        <v>21</v>
      </c>
      <c r="CQ33" s="254">
        <v>24</v>
      </c>
      <c r="CR33" s="254">
        <v>25</v>
      </c>
      <c r="CS33" s="254">
        <v>34</v>
      </c>
      <c r="CT33" s="254">
        <v>27</v>
      </c>
      <c r="CU33" s="254">
        <v>33</v>
      </c>
      <c r="CV33" s="254">
        <v>54</v>
      </c>
      <c r="CW33" s="254">
        <v>41</v>
      </c>
      <c r="CX33" s="254">
        <v>36</v>
      </c>
      <c r="CY33" s="254">
        <v>38</v>
      </c>
      <c r="CZ33" s="254">
        <v>40</v>
      </c>
      <c r="DA33" s="254">
        <v>25</v>
      </c>
      <c r="DB33" s="254">
        <v>391</v>
      </c>
      <c r="DC33" s="254">
        <v>9</v>
      </c>
      <c r="DD33" s="254">
        <v>30</v>
      </c>
      <c r="DE33" s="254">
        <v>44</v>
      </c>
      <c r="DF33" s="254">
        <v>32</v>
      </c>
      <c r="DG33" s="254">
        <v>56</v>
      </c>
      <c r="DH33" s="254">
        <v>64</v>
      </c>
      <c r="DI33" s="254">
        <v>33</v>
      </c>
      <c r="DJ33" s="254">
        <v>19</v>
      </c>
      <c r="DK33" s="254">
        <v>37</v>
      </c>
      <c r="DL33" s="254">
        <v>30</v>
      </c>
      <c r="DM33" s="254">
        <v>25</v>
      </c>
      <c r="DN33" s="254">
        <v>12</v>
      </c>
      <c r="DO33" s="254">
        <v>272</v>
      </c>
      <c r="DP33" s="254">
        <v>12</v>
      </c>
      <c r="DQ33" s="254">
        <v>18</v>
      </c>
      <c r="DR33" s="254">
        <v>18</v>
      </c>
      <c r="DS33" s="254">
        <v>11</v>
      </c>
      <c r="DT33" s="254">
        <v>11</v>
      </c>
      <c r="DU33" s="254">
        <v>17</v>
      </c>
      <c r="DV33" s="254">
        <v>17</v>
      </c>
      <c r="DW33" s="254">
        <v>32</v>
      </c>
      <c r="DX33" s="254">
        <v>43</v>
      </c>
      <c r="DY33" s="254">
        <v>39</v>
      </c>
      <c r="DZ33" s="254">
        <v>26</v>
      </c>
      <c r="EA33" s="254">
        <v>28</v>
      </c>
      <c r="EB33" s="628"/>
    </row>
    <row r="34" spans="1:132" s="275" customFormat="1" ht="12.75" customHeight="1">
      <c r="A34" s="251" t="s">
        <v>3109</v>
      </c>
      <c r="B34" s="21">
        <f>AVERAGE(C34:N34)</f>
        <v>48.940859183762399</v>
      </c>
      <c r="C34" s="21" t="s">
        <v>15</v>
      </c>
      <c r="D34" s="21">
        <v>25.670128353766334</v>
      </c>
      <c r="E34" s="21">
        <v>23.115544614262429</v>
      </c>
      <c r="F34" s="21">
        <v>20.270784442495188</v>
      </c>
      <c r="G34" s="21">
        <v>20.434291064205446</v>
      </c>
      <c r="H34" s="21">
        <v>46.519642403059414</v>
      </c>
      <c r="I34" s="21">
        <v>40.216111282278398</v>
      </c>
      <c r="J34" s="21">
        <v>38.40734570781575</v>
      </c>
      <c r="K34" s="21">
        <v>68.28252877754764</v>
      </c>
      <c r="L34" s="21">
        <v>76.416315578837811</v>
      </c>
      <c r="M34" s="21">
        <v>92.099319959197558</v>
      </c>
      <c r="N34" s="21">
        <v>86.917438837920486</v>
      </c>
      <c r="O34" s="21">
        <f>AVERAGE(P34:AA34)</f>
        <v>40.786615013091918</v>
      </c>
      <c r="P34" s="21">
        <v>70.555983392794431</v>
      </c>
      <c r="Q34" s="21">
        <v>51.146074086306491</v>
      </c>
      <c r="R34" s="21">
        <v>24.535129486739862</v>
      </c>
      <c r="S34" s="21">
        <v>26.470449769667365</v>
      </c>
      <c r="T34" s="21">
        <v>33.022927687113118</v>
      </c>
      <c r="U34" s="21">
        <v>64.352684974074208</v>
      </c>
      <c r="V34" s="21">
        <v>48.812744886588298</v>
      </c>
      <c r="W34" s="21">
        <v>25.518428252917762</v>
      </c>
      <c r="X34" s="21">
        <v>27.675209181437278</v>
      </c>
      <c r="Y34" s="21">
        <v>30.970384074828686</v>
      </c>
      <c r="Z34" s="21">
        <v>37.119525690623156</v>
      </c>
      <c r="AA34" s="21">
        <v>49.259838674012386</v>
      </c>
      <c r="AB34" s="21">
        <f>AVERAGE(AC34:AN34)</f>
        <v>22.915858077946837</v>
      </c>
      <c r="AC34" s="21">
        <v>32.871095036213362</v>
      </c>
      <c r="AD34" s="21">
        <v>25.620415994845231</v>
      </c>
      <c r="AE34" s="21">
        <v>31.978772877186785</v>
      </c>
      <c r="AF34" s="21">
        <v>21.021334411455562</v>
      </c>
      <c r="AG34" s="21">
        <v>21.360964008493504</v>
      </c>
      <c r="AH34" s="21">
        <v>19.448855408274607</v>
      </c>
      <c r="AI34" s="21">
        <v>5.7121472692266675</v>
      </c>
      <c r="AJ34" s="21">
        <v>5.7084822178995003</v>
      </c>
      <c r="AK34" s="21">
        <v>30.703029979306454</v>
      </c>
      <c r="AL34" s="21">
        <v>28.565259547709516</v>
      </c>
      <c r="AM34" s="21">
        <v>22.618623135993598</v>
      </c>
      <c r="AN34" s="21">
        <v>29.381317048757285</v>
      </c>
      <c r="AO34" s="21">
        <f>AVERAGE(AP34:BA34)</f>
        <v>7.7855356856775026</v>
      </c>
      <c r="AP34" s="21">
        <v>19.311177605184767</v>
      </c>
      <c r="AQ34" s="21">
        <v>7.5584903711167479</v>
      </c>
      <c r="AR34" s="21">
        <v>4.2711200288746785</v>
      </c>
      <c r="AS34" s="21">
        <v>4.8553691335403579</v>
      </c>
      <c r="AT34" s="21">
        <v>5.2387373478920445</v>
      </c>
      <c r="AU34" s="21">
        <v>3.9940354580187751</v>
      </c>
      <c r="AV34" s="21">
        <v>10.448384148147808</v>
      </c>
      <c r="AW34" s="21">
        <v>9.6360737051726346</v>
      </c>
      <c r="AX34" s="21">
        <v>9.0915003035767707</v>
      </c>
      <c r="AY34" s="21">
        <v>7.2652148027873595</v>
      </c>
      <c r="AZ34" s="21">
        <v>6.4659880665864415</v>
      </c>
      <c r="BA34" s="21">
        <v>5.290337257231652</v>
      </c>
      <c r="BB34" s="21">
        <f>AVERAGE(BC34:BN34)</f>
        <v>5.6596248420767088</v>
      </c>
      <c r="BC34" s="21">
        <v>8.638219147145076</v>
      </c>
      <c r="BD34" s="21">
        <v>7.6610006424619401</v>
      </c>
      <c r="BE34" s="21">
        <v>4.1721374537222431</v>
      </c>
      <c r="BF34" s="21">
        <v>4.8582433247338992</v>
      </c>
      <c r="BG34" s="21">
        <v>4.9719814139982068</v>
      </c>
      <c r="BH34" s="21">
        <v>4.9472682420017708</v>
      </c>
      <c r="BI34" s="21">
        <v>4.786003881921741</v>
      </c>
      <c r="BJ34" s="21">
        <v>5.1417389206977777</v>
      </c>
      <c r="BK34" s="21">
        <v>6.0000000000000027</v>
      </c>
      <c r="BL34" s="21">
        <v>5.9908733712883313</v>
      </c>
      <c r="BM34" s="21">
        <v>5.8832726835799392</v>
      </c>
      <c r="BN34" s="21">
        <v>4.8647590233695732</v>
      </c>
      <c r="BO34" s="21">
        <f>AVERAGE(BP34:CA34)</f>
        <v>4.1392570570483569</v>
      </c>
      <c r="BP34" s="21">
        <v>4</v>
      </c>
      <c r="BQ34" s="21">
        <v>4</v>
      </c>
      <c r="BR34" s="21">
        <v>4.0156874187164266</v>
      </c>
      <c r="BS34" s="21">
        <v>4.00491801332773</v>
      </c>
      <c r="BT34" s="21">
        <v>4.0346788075604652</v>
      </c>
      <c r="BU34" s="21">
        <v>4.2167044851193056</v>
      </c>
      <c r="BV34" s="21">
        <v>4.2584095852754258</v>
      </c>
      <c r="BW34" s="21">
        <v>4.2788383337865916</v>
      </c>
      <c r="BX34" s="21">
        <v>4.3310550012067157</v>
      </c>
      <c r="BY34" s="21">
        <v>4.6862818465143299</v>
      </c>
      <c r="BZ34" s="21">
        <v>4.3445111930732905</v>
      </c>
      <c r="CA34" s="21">
        <v>3.4999999999999996</v>
      </c>
      <c r="CB34" s="21">
        <f>AVERAGE(CC34:CN34)</f>
        <v>5.0173985621975374</v>
      </c>
      <c r="CC34" s="21">
        <v>3.7000000000000011</v>
      </c>
      <c r="CD34" s="21">
        <v>3.9513846922016023</v>
      </c>
      <c r="CE34" s="21">
        <v>4.068684684748602</v>
      </c>
      <c r="CF34" s="21">
        <v>4.6878522109890044</v>
      </c>
      <c r="CG34" s="21">
        <v>4.6306296925878989</v>
      </c>
      <c r="CH34" s="21">
        <v>6.2434352807487334</v>
      </c>
      <c r="CI34" s="21">
        <v>6.1913716346235654</v>
      </c>
      <c r="CJ34" s="21">
        <v>5.897414619868643</v>
      </c>
      <c r="CK34" s="21">
        <v>5.5534348098782669</v>
      </c>
      <c r="CL34" s="21">
        <v>5.6448820604005006</v>
      </c>
      <c r="CM34" s="21">
        <v>5.1360686913961331</v>
      </c>
      <c r="CN34" s="21">
        <v>4.5036243689274968</v>
      </c>
      <c r="CO34" s="21">
        <v>3.9723416805380833</v>
      </c>
      <c r="CP34" s="21">
        <v>4.3074609924822562</v>
      </c>
      <c r="CQ34" s="21">
        <v>3.7383716234603641</v>
      </c>
      <c r="CR34" s="21">
        <v>3.9301769682323648</v>
      </c>
      <c r="CS34" s="21">
        <v>4.1373916063935265</v>
      </c>
      <c r="CT34" s="21">
        <v>4.0741348658986274</v>
      </c>
      <c r="CU34" s="21">
        <v>4.032993406225077</v>
      </c>
      <c r="CV34" s="21">
        <v>4.9087686823697885</v>
      </c>
      <c r="CW34" s="21">
        <v>4.4361731039378851</v>
      </c>
      <c r="CX34" s="21">
        <v>3.7871516852377298</v>
      </c>
      <c r="CY34" s="21">
        <v>3.4039249006195371</v>
      </c>
      <c r="CZ34" s="21">
        <v>3.4293331279084192</v>
      </c>
      <c r="DA34" s="21">
        <v>3.4780616981550438</v>
      </c>
      <c r="DB34" s="21">
        <v>3.3321664330146459</v>
      </c>
      <c r="DC34" s="21">
        <v>3.4</v>
      </c>
      <c r="DD34" s="21">
        <v>3.2054051136743484</v>
      </c>
      <c r="DE34" s="21">
        <v>3.0270401249509695</v>
      </c>
      <c r="DF34" s="21">
        <v>3.0086780812934286</v>
      </c>
      <c r="DG34" s="21">
        <v>3.1466856552562046</v>
      </c>
      <c r="DH34" s="21">
        <v>3.2446097795993509</v>
      </c>
      <c r="DI34" s="21">
        <v>3.4230999799016657</v>
      </c>
      <c r="DJ34" s="21">
        <v>3.5333464104429124</v>
      </c>
      <c r="DK34" s="21">
        <v>3.5059232797664408</v>
      </c>
      <c r="DL34" s="21">
        <v>3.5</v>
      </c>
      <c r="DM34" s="21">
        <v>3.503961955843359</v>
      </c>
      <c r="DN34" s="21">
        <v>3.4956043856452141</v>
      </c>
      <c r="DO34" s="21">
        <v>3.9418126251992369</v>
      </c>
      <c r="DP34" s="21">
        <v>3.4353556100252018</v>
      </c>
      <c r="DQ34" s="21">
        <v>2.9789400941879278</v>
      </c>
      <c r="DR34" s="21">
        <v>2.6065815153170542</v>
      </c>
      <c r="DS34" s="21">
        <v>3.0334116392937895</v>
      </c>
      <c r="DT34" s="21">
        <v>2.5751872920293599</v>
      </c>
      <c r="DU34" s="21">
        <v>2.4</v>
      </c>
      <c r="DV34" s="21">
        <v>2.4057412412062571</v>
      </c>
      <c r="DW34" s="21">
        <v>2.8406209321877145</v>
      </c>
      <c r="DX34" s="21">
        <v>3.2962769797827636</v>
      </c>
      <c r="DY34" s="21">
        <v>7.3991548850606081</v>
      </c>
      <c r="DZ34" s="21">
        <v>7</v>
      </c>
      <c r="EA34" s="21">
        <v>7.330481313300159</v>
      </c>
    </row>
    <row r="35" spans="1:132" s="275" customFormat="1" ht="12.75" customHeight="1">
      <c r="A35" s="251" t="s">
        <v>3110</v>
      </c>
      <c r="B35" s="299">
        <f>AVERAGE(C35:N35)</f>
        <v>10.025050073815672</v>
      </c>
      <c r="C35" s="637" t="s">
        <v>15</v>
      </c>
      <c r="D35" s="299">
        <v>4.0870190845029883</v>
      </c>
      <c r="E35" s="299">
        <v>16.271982311576114</v>
      </c>
      <c r="F35" s="299">
        <v>15.843410012537488</v>
      </c>
      <c r="G35" s="299">
        <v>12.734071057377646</v>
      </c>
      <c r="H35" s="299">
        <v>13.402999586160819</v>
      </c>
      <c r="I35" s="299">
        <v>6.94737006797481</v>
      </c>
      <c r="J35" s="299">
        <v>9.4003849315509793</v>
      </c>
      <c r="K35" s="299">
        <v>6.3015852592903476</v>
      </c>
      <c r="L35" s="299">
        <v>6.2025309010565239</v>
      </c>
      <c r="M35" s="299">
        <v>8.6886433185991159</v>
      </c>
      <c r="N35" s="299">
        <v>10.395554281345564</v>
      </c>
      <c r="O35" s="299">
        <f>AVERAGE(P35:AA35)</f>
        <v>6.536865942233824</v>
      </c>
      <c r="P35" s="636">
        <v>13.047710453248536</v>
      </c>
      <c r="Q35" s="299">
        <v>8.43931019003616</v>
      </c>
      <c r="R35" s="299">
        <v>8.3075286735727598</v>
      </c>
      <c r="S35" s="299">
        <v>7.2073990345736787</v>
      </c>
      <c r="T35" s="299">
        <v>6.4322692740574006</v>
      </c>
      <c r="U35" s="299">
        <v>6.0983548155775393</v>
      </c>
      <c r="V35" s="299">
        <v>5.1590010424529993</v>
      </c>
      <c r="W35" s="299">
        <v>6.4504780924464296</v>
      </c>
      <c r="X35" s="299">
        <v>5.5117139801198727</v>
      </c>
      <c r="Y35" s="299">
        <v>5.6455584012230693</v>
      </c>
      <c r="Z35" s="299">
        <v>3.3678118584477095</v>
      </c>
      <c r="AA35" s="299">
        <v>2.7752554910497298</v>
      </c>
      <c r="AB35" s="299">
        <f>AVERAGE(AC35:AN35)</f>
        <v>3.9660646982425067</v>
      </c>
      <c r="AC35" s="636">
        <v>4.0136282163141423</v>
      </c>
      <c r="AD35" s="299">
        <v>4.8327333986712615</v>
      </c>
      <c r="AE35" s="299">
        <v>5.2707033410347517</v>
      </c>
      <c r="AF35" s="299">
        <v>3.0366510192959013</v>
      </c>
      <c r="AG35" s="299">
        <v>3.1825076742798397</v>
      </c>
      <c r="AH35" s="299">
        <v>3.0985321885793327</v>
      </c>
      <c r="AI35" s="299">
        <v>5.0808347904686491</v>
      </c>
      <c r="AJ35" s="299">
        <v>5.8953276239898278</v>
      </c>
      <c r="AK35" s="299">
        <v>3.7855418334022075</v>
      </c>
      <c r="AL35" s="299">
        <v>3.1354530592521228</v>
      </c>
      <c r="AM35" s="299">
        <v>2.8527819670365191</v>
      </c>
      <c r="AN35" s="299">
        <v>3.4080812665855262</v>
      </c>
      <c r="AO35" s="299">
        <f>AVERAGE(AP35:BA35)</f>
        <v>3.08430585115982</v>
      </c>
      <c r="AP35" s="636">
        <v>3.0641089171965317</v>
      </c>
      <c r="AQ35" s="299">
        <v>2.2949836122180964</v>
      </c>
      <c r="AR35" s="299">
        <v>2.6273667925895126</v>
      </c>
      <c r="AS35" s="299">
        <v>3.3579657094568924</v>
      </c>
      <c r="AT35" s="299">
        <v>3.3443925240010337</v>
      </c>
      <c r="AU35" s="299">
        <v>3.1427740691353367</v>
      </c>
      <c r="AV35" s="299">
        <v>3.4200155184672032</v>
      </c>
      <c r="AW35" s="299">
        <v>3.6957699137282103</v>
      </c>
      <c r="AX35" s="299">
        <v>3.5650268029041223</v>
      </c>
      <c r="AY35" s="299">
        <v>2.9667825812416835</v>
      </c>
      <c r="AZ35" s="299">
        <v>3.0582410750100277</v>
      </c>
      <c r="BA35" s="299">
        <v>2.4742426979691863</v>
      </c>
      <c r="BB35" s="299">
        <f>AVERAGE(BC35:BN35)</f>
        <v>3.3245566346463868</v>
      </c>
      <c r="BC35" s="636">
        <v>3.4984489185077634</v>
      </c>
      <c r="BD35" s="299">
        <v>2.8400291078941846</v>
      </c>
      <c r="BE35" s="299">
        <v>2.4406637614465119</v>
      </c>
      <c r="BF35" s="299">
        <v>3.5525359409957513</v>
      </c>
      <c r="BG35" s="299">
        <v>1.9073280684071203</v>
      </c>
      <c r="BH35" s="299">
        <v>2.7389621622728226</v>
      </c>
      <c r="BI35" s="299">
        <v>3.0182642297871545</v>
      </c>
      <c r="BJ35" s="299">
        <v>4.4663119000053024</v>
      </c>
      <c r="BK35" s="299">
        <v>4.168844304882227</v>
      </c>
      <c r="BL35" s="299">
        <v>4.3118562854946552</v>
      </c>
      <c r="BM35" s="299">
        <v>3.0341721308661476</v>
      </c>
      <c r="BN35" s="299">
        <v>3.9172628051970086</v>
      </c>
      <c r="BO35" s="299">
        <f>AVERAGE(BP35:CA35)</f>
        <v>4.094589585885795</v>
      </c>
      <c r="BP35" s="299">
        <v>3.6750343002478298</v>
      </c>
      <c r="BQ35" s="299">
        <v>2.6754092403631438</v>
      </c>
      <c r="BR35" s="299">
        <v>3.0112087456413157</v>
      </c>
      <c r="BS35" s="299">
        <v>4.1871769853309484</v>
      </c>
      <c r="BT35" s="299">
        <v>3.9804620756258835</v>
      </c>
      <c r="BU35" s="299">
        <v>3.8887625706101634</v>
      </c>
      <c r="BV35" s="299">
        <v>4.0571554975992878</v>
      </c>
      <c r="BW35" s="299">
        <v>4.2505902363249994</v>
      </c>
      <c r="BX35" s="299">
        <v>3.6423786974697845</v>
      </c>
      <c r="BY35" s="299">
        <v>5.5212700621027064</v>
      </c>
      <c r="BZ35" s="299">
        <v>7.0514813206744753</v>
      </c>
      <c r="CA35" s="299">
        <v>3.1941452986390018</v>
      </c>
      <c r="CB35" s="299">
        <f>AVERAGE(CC35:CN35)</f>
        <v>7.1511245405591879</v>
      </c>
      <c r="CC35" s="299">
        <v>2.7597887100249454</v>
      </c>
      <c r="CD35" s="299">
        <v>3.1521508976141845</v>
      </c>
      <c r="CE35" s="299">
        <v>4.2940857993203307</v>
      </c>
      <c r="CF35" s="299">
        <v>3.3416555551871943</v>
      </c>
      <c r="CG35" s="299">
        <v>4.0464745686665058</v>
      </c>
      <c r="CH35" s="299">
        <v>2.9285709486400866</v>
      </c>
      <c r="CI35" s="299">
        <v>12.07888414607393</v>
      </c>
      <c r="CJ35" s="299">
        <v>20.116662700268897</v>
      </c>
      <c r="CK35" s="299">
        <v>10.156991788022653</v>
      </c>
      <c r="CL35" s="299">
        <v>2.6026244195895152</v>
      </c>
      <c r="CM35" s="299">
        <v>2.9784306056217429</v>
      </c>
      <c r="CN35" s="299">
        <v>17.357174347680271</v>
      </c>
      <c r="CO35" s="299">
        <v>7.5567811003580099</v>
      </c>
      <c r="CP35" s="299">
        <v>9.071992964771356</v>
      </c>
      <c r="CQ35" s="299">
        <v>10.534830620345094</v>
      </c>
      <c r="CR35" s="299">
        <v>6.1325383529013102</v>
      </c>
      <c r="CS35" s="299">
        <v>14.615912438154609</v>
      </c>
      <c r="CT35" s="299">
        <v>15.183802765510098</v>
      </c>
      <c r="CU35" s="299">
        <v>7.3935634123507574</v>
      </c>
      <c r="CV35" s="299">
        <v>5.1266788249552349</v>
      </c>
      <c r="CW35" s="299">
        <v>5.1083982347682975</v>
      </c>
      <c r="CX35" s="299">
        <v>4.6876844359453376</v>
      </c>
      <c r="CY35" s="299">
        <v>5.0812812202184041</v>
      </c>
      <c r="CZ35" s="299">
        <v>5.1577926114365171</v>
      </c>
      <c r="DA35" s="299">
        <v>1.9692275970399471</v>
      </c>
      <c r="DB35" s="299">
        <v>4.6277631361631402</v>
      </c>
      <c r="DC35" s="299">
        <v>2.4505624608301448</v>
      </c>
      <c r="DD35" s="299">
        <v>2.2380375811867799</v>
      </c>
      <c r="DE35" s="299">
        <v>2.1028401897069808</v>
      </c>
      <c r="DF35" s="299">
        <v>2.6138244805453978</v>
      </c>
      <c r="DG35" s="299">
        <v>5.6151960174986257</v>
      </c>
      <c r="DH35" s="299">
        <v>5.073345761022849</v>
      </c>
      <c r="DI35" s="299">
        <v>7.6756357747248325</v>
      </c>
      <c r="DJ35" s="299">
        <v>8.9252974186156262</v>
      </c>
      <c r="DK35" s="299">
        <v>4.6950454191316844</v>
      </c>
      <c r="DL35" s="299">
        <v>6.027059079815265</v>
      </c>
      <c r="DM35" s="299">
        <v>4.8956584725600187</v>
      </c>
      <c r="DN35" s="299">
        <v>3.4592550203364003</v>
      </c>
      <c r="DO35" s="299">
        <v>6.9887189821631601</v>
      </c>
      <c r="DP35" s="299">
        <v>3.36</v>
      </c>
      <c r="DQ35" s="299">
        <v>2.95</v>
      </c>
      <c r="DR35" s="299">
        <v>3.31</v>
      </c>
      <c r="DS35" s="299">
        <v>26.7</v>
      </c>
      <c r="DT35" s="299">
        <v>8.34</v>
      </c>
      <c r="DU35" s="299">
        <v>3.26</v>
      </c>
      <c r="DV35" s="299">
        <v>5.24</v>
      </c>
      <c r="DW35" s="299">
        <v>6.1</v>
      </c>
      <c r="DX35" s="299">
        <v>6.04</v>
      </c>
      <c r="DY35" s="299">
        <v>5.6788598786566755</v>
      </c>
      <c r="DZ35" s="299">
        <v>6.2229906969050068</v>
      </c>
      <c r="EA35" s="299">
        <v>6.662777210396249</v>
      </c>
    </row>
    <row r="36" spans="1:132" s="134" customFormat="1" ht="12.75" customHeight="1">
      <c r="A36" s="960" t="s">
        <v>3844</v>
      </c>
      <c r="B36" s="254"/>
      <c r="C36" s="254"/>
      <c r="D36" s="254"/>
      <c r="E36" s="254"/>
      <c r="F36" s="254"/>
      <c r="G36" s="254"/>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4"/>
      <c r="AY36" s="254"/>
      <c r="AZ36" s="254"/>
      <c r="BA36" s="254"/>
      <c r="BB36" s="254"/>
      <c r="BC36" s="254"/>
      <c r="BD36" s="254"/>
      <c r="BE36" s="254"/>
      <c r="BF36" s="254"/>
      <c r="BG36" s="254"/>
      <c r="BH36" s="254"/>
      <c r="BI36" s="254"/>
      <c r="BJ36" s="254"/>
      <c r="BK36" s="254"/>
      <c r="BL36" s="254"/>
      <c r="BM36" s="254"/>
      <c r="BN36" s="254"/>
      <c r="BO36" s="254"/>
      <c r="BP36" s="254"/>
      <c r="BQ36" s="254"/>
      <c r="BR36" s="254"/>
      <c r="BS36" s="254"/>
      <c r="BT36" s="254"/>
      <c r="BU36" s="254"/>
      <c r="BV36" s="254"/>
      <c r="BW36" s="254"/>
      <c r="BX36" s="254"/>
      <c r="BY36" s="254"/>
      <c r="BZ36" s="254"/>
      <c r="CA36" s="254"/>
      <c r="CB36" s="254"/>
      <c r="CC36" s="254"/>
      <c r="CD36" s="254"/>
      <c r="CE36" s="254"/>
      <c r="CF36" s="254"/>
      <c r="CG36" s="254"/>
      <c r="CH36" s="254"/>
      <c r="CI36" s="254"/>
      <c r="CJ36" s="254"/>
      <c r="CK36" s="254"/>
      <c r="CL36" s="254"/>
      <c r="CM36" s="254"/>
      <c r="CN36" s="254"/>
      <c r="CO36" s="254"/>
      <c r="CP36" s="254"/>
      <c r="CQ36" s="254"/>
      <c r="CR36" s="254"/>
      <c r="CS36" s="254"/>
      <c r="CT36" s="254"/>
      <c r="CU36" s="254"/>
      <c r="CV36" s="254"/>
      <c r="CW36" s="254"/>
      <c r="CX36" s="254"/>
      <c r="CY36" s="254"/>
      <c r="CZ36" s="254"/>
      <c r="DA36" s="254"/>
      <c r="DB36" s="254"/>
      <c r="DC36" s="254"/>
      <c r="DD36" s="254"/>
      <c r="DE36" s="254"/>
      <c r="DF36" s="254"/>
      <c r="DG36" s="254"/>
      <c r="DH36" s="254"/>
      <c r="DI36" s="254"/>
      <c r="DJ36" s="254"/>
      <c r="DK36" s="254"/>
      <c r="DL36" s="254"/>
      <c r="DM36" s="254"/>
      <c r="DN36" s="254"/>
      <c r="DO36" s="254"/>
      <c r="DP36" s="254"/>
      <c r="DQ36" s="254"/>
      <c r="DR36" s="254"/>
      <c r="DS36" s="254"/>
      <c r="DT36" s="254"/>
      <c r="DU36" s="254"/>
      <c r="DV36" s="254"/>
      <c r="DW36" s="254"/>
      <c r="DX36" s="254"/>
      <c r="DY36" s="254"/>
      <c r="DZ36" s="254"/>
      <c r="EA36" s="254"/>
    </row>
    <row r="37" spans="1:132" s="628" customFormat="1" ht="12.75" customHeight="1">
      <c r="A37" s="961" t="s">
        <v>3103</v>
      </c>
      <c r="B37" s="15">
        <f>SUM(C37:N37)</f>
        <v>513.12119999999993</v>
      </c>
      <c r="C37" s="15">
        <v>2.2850000000000001</v>
      </c>
      <c r="D37" s="15">
        <v>19.797999999999998</v>
      </c>
      <c r="E37" s="15">
        <v>48.269100000000009</v>
      </c>
      <c r="F37" s="15">
        <v>59.05719999999998</v>
      </c>
      <c r="G37" s="15">
        <v>77.002299999999991</v>
      </c>
      <c r="H37" s="15">
        <v>54.169199999999996</v>
      </c>
      <c r="I37" s="15">
        <v>34.7333</v>
      </c>
      <c r="J37" s="15">
        <v>27.385699999999996</v>
      </c>
      <c r="K37" s="15">
        <v>40.56880000000001</v>
      </c>
      <c r="L37" s="15">
        <v>44.051199999999987</v>
      </c>
      <c r="M37" s="15">
        <v>34.185600000000008</v>
      </c>
      <c r="N37" s="15">
        <v>71.615800000000021</v>
      </c>
      <c r="O37" s="15">
        <f>SUM(P37:AA37)</f>
        <v>340.7743000000001</v>
      </c>
      <c r="P37" s="15">
        <v>52.4437</v>
      </c>
      <c r="Q37" s="15">
        <v>125.64440000000005</v>
      </c>
      <c r="R37" s="15">
        <v>68.747199999999992</v>
      </c>
      <c r="S37" s="15">
        <v>15.335700000000001</v>
      </c>
      <c r="T37" s="15">
        <v>23.163400000000006</v>
      </c>
      <c r="U37" s="15">
        <v>7.634500000000001</v>
      </c>
      <c r="V37" s="15">
        <v>10.543100000000001</v>
      </c>
      <c r="W37" s="15">
        <v>1.857</v>
      </c>
      <c r="X37" s="15">
        <v>5.684099999999999</v>
      </c>
      <c r="Y37" s="15">
        <v>13.562200000000001</v>
      </c>
      <c r="Z37" s="15">
        <v>16.158999999999999</v>
      </c>
      <c r="AA37" s="15" t="s">
        <v>15</v>
      </c>
      <c r="AB37" s="15">
        <f>SUM(AC37:AN37)</f>
        <v>87.886199999999988</v>
      </c>
      <c r="AC37" s="15">
        <v>1.0001</v>
      </c>
      <c r="AD37" s="15">
        <v>15.063799999999999</v>
      </c>
      <c r="AE37" s="15" t="s">
        <v>15</v>
      </c>
      <c r="AF37" s="15" t="s">
        <v>15</v>
      </c>
      <c r="AG37" s="15">
        <v>9.0876000000000001</v>
      </c>
      <c r="AH37" s="15">
        <v>51.771999999999998</v>
      </c>
      <c r="AI37" s="15">
        <v>8.9396000000000004</v>
      </c>
      <c r="AJ37" s="15" t="s">
        <v>15</v>
      </c>
      <c r="AK37" s="15">
        <v>2.0230999999999999</v>
      </c>
      <c r="AL37" s="15" t="s">
        <v>15</v>
      </c>
      <c r="AM37" s="15" t="s">
        <v>15</v>
      </c>
      <c r="AN37" s="15" t="s">
        <v>15</v>
      </c>
      <c r="AO37" s="15" t="s">
        <v>15</v>
      </c>
      <c r="AP37" s="15" t="s">
        <v>15</v>
      </c>
      <c r="AQ37" s="15" t="s">
        <v>15</v>
      </c>
      <c r="AR37" s="15" t="s">
        <v>15</v>
      </c>
      <c r="AS37" s="15" t="s">
        <v>15</v>
      </c>
      <c r="AT37" s="15" t="s">
        <v>15</v>
      </c>
      <c r="AU37" s="15" t="s">
        <v>15</v>
      </c>
      <c r="AV37" s="15" t="s">
        <v>15</v>
      </c>
      <c r="AW37" s="15" t="s">
        <v>15</v>
      </c>
      <c r="AX37" s="15" t="s">
        <v>15</v>
      </c>
      <c r="AY37" s="15" t="s">
        <v>15</v>
      </c>
      <c r="AZ37" s="15" t="s">
        <v>15</v>
      </c>
      <c r="BA37" s="15" t="s">
        <v>15</v>
      </c>
      <c r="BB37" s="627" t="s">
        <v>15</v>
      </c>
      <c r="BC37" s="627" t="s">
        <v>15</v>
      </c>
      <c r="BD37" s="627" t="s">
        <v>15</v>
      </c>
      <c r="BE37" s="627" t="s">
        <v>15</v>
      </c>
      <c r="BF37" s="627" t="s">
        <v>15</v>
      </c>
      <c r="BG37" s="627" t="s">
        <v>15</v>
      </c>
      <c r="BH37" s="627" t="s">
        <v>15</v>
      </c>
      <c r="BI37" s="627" t="s">
        <v>15</v>
      </c>
      <c r="BJ37" s="627" t="s">
        <v>15</v>
      </c>
      <c r="BK37" s="627" t="s">
        <v>15</v>
      </c>
      <c r="BL37" s="627" t="s">
        <v>15</v>
      </c>
      <c r="BM37" s="627" t="s">
        <v>15</v>
      </c>
      <c r="BN37" s="627" t="s">
        <v>15</v>
      </c>
      <c r="BO37" s="627" t="s">
        <v>15</v>
      </c>
      <c r="BP37" s="627" t="s">
        <v>15</v>
      </c>
      <c r="BQ37" s="627" t="s">
        <v>15</v>
      </c>
      <c r="BR37" s="627" t="s">
        <v>15</v>
      </c>
      <c r="BS37" s="627" t="s">
        <v>15</v>
      </c>
      <c r="BT37" s="627" t="s">
        <v>15</v>
      </c>
      <c r="BU37" s="627" t="s">
        <v>15</v>
      </c>
      <c r="BV37" s="627" t="s">
        <v>15</v>
      </c>
      <c r="BW37" s="627" t="s">
        <v>15</v>
      </c>
      <c r="BX37" s="627" t="s">
        <v>15</v>
      </c>
      <c r="BY37" s="627" t="s">
        <v>15</v>
      </c>
      <c r="BZ37" s="627" t="s">
        <v>15</v>
      </c>
      <c r="CA37" s="627" t="s">
        <v>15</v>
      </c>
      <c r="CB37" s="627" t="s">
        <v>15</v>
      </c>
      <c r="CC37" s="627" t="s">
        <v>15</v>
      </c>
      <c r="CD37" s="627" t="s">
        <v>15</v>
      </c>
      <c r="CE37" s="627" t="s">
        <v>15</v>
      </c>
      <c r="CF37" s="627" t="s">
        <v>15</v>
      </c>
      <c r="CG37" s="627" t="s">
        <v>15</v>
      </c>
      <c r="CH37" s="627" t="s">
        <v>15</v>
      </c>
      <c r="CI37" s="627" t="s">
        <v>15</v>
      </c>
      <c r="CJ37" s="627" t="s">
        <v>15</v>
      </c>
      <c r="CK37" s="627" t="s">
        <v>15</v>
      </c>
      <c r="CL37" s="627" t="s">
        <v>15</v>
      </c>
      <c r="CM37" s="627" t="s">
        <v>15</v>
      </c>
      <c r="CN37" s="627" t="s">
        <v>15</v>
      </c>
      <c r="CO37" s="627" t="s">
        <v>15</v>
      </c>
      <c r="CP37" s="627" t="s">
        <v>15</v>
      </c>
      <c r="CQ37" s="627" t="s">
        <v>15</v>
      </c>
      <c r="CR37" s="627" t="s">
        <v>15</v>
      </c>
      <c r="CS37" s="627" t="s">
        <v>15</v>
      </c>
      <c r="CT37" s="627" t="s">
        <v>15</v>
      </c>
      <c r="CU37" s="627" t="s">
        <v>15</v>
      </c>
      <c r="CV37" s="627" t="s">
        <v>15</v>
      </c>
      <c r="CW37" s="627" t="s">
        <v>15</v>
      </c>
      <c r="CX37" s="627" t="s">
        <v>15</v>
      </c>
      <c r="CY37" s="627" t="s">
        <v>15</v>
      </c>
      <c r="CZ37" s="627" t="s">
        <v>15</v>
      </c>
      <c r="DA37" s="627" t="s">
        <v>15</v>
      </c>
      <c r="DB37" s="627" t="s">
        <v>15</v>
      </c>
      <c r="DC37" s="627" t="s">
        <v>15</v>
      </c>
      <c r="DD37" s="627" t="s">
        <v>15</v>
      </c>
      <c r="DE37" s="627" t="s">
        <v>15</v>
      </c>
      <c r="DF37" s="627" t="s">
        <v>15</v>
      </c>
      <c r="DG37" s="627" t="s">
        <v>15</v>
      </c>
      <c r="DH37" s="627" t="s">
        <v>15</v>
      </c>
      <c r="DI37" s="627" t="s">
        <v>15</v>
      </c>
      <c r="DJ37" s="627" t="s">
        <v>15</v>
      </c>
      <c r="DK37" s="627" t="s">
        <v>15</v>
      </c>
      <c r="DL37" s="627" t="s">
        <v>15</v>
      </c>
      <c r="DM37" s="627" t="s">
        <v>15</v>
      </c>
      <c r="DN37" s="627" t="s">
        <v>15</v>
      </c>
      <c r="DO37" s="627" t="s">
        <v>15</v>
      </c>
      <c r="DP37" s="627" t="s">
        <v>15</v>
      </c>
      <c r="DQ37" s="627" t="s">
        <v>15</v>
      </c>
      <c r="DR37" s="627" t="s">
        <v>15</v>
      </c>
      <c r="DS37" s="627" t="s">
        <v>15</v>
      </c>
      <c r="DT37" s="627" t="s">
        <v>15</v>
      </c>
      <c r="DU37" s="627" t="s">
        <v>15</v>
      </c>
      <c r="DV37" s="627" t="s">
        <v>15</v>
      </c>
      <c r="DW37" s="627" t="s">
        <v>15</v>
      </c>
      <c r="DX37" s="627" t="s">
        <v>15</v>
      </c>
      <c r="DY37" s="627" t="s">
        <v>15</v>
      </c>
      <c r="DZ37" s="627" t="s">
        <v>15</v>
      </c>
      <c r="EA37" s="627" t="s">
        <v>15</v>
      </c>
    </row>
    <row r="38" spans="1:132" s="275" customFormat="1" ht="12.75" customHeight="1">
      <c r="A38" s="251" t="s">
        <v>3108</v>
      </c>
      <c r="B38" s="301">
        <f>SUM(C38:N38)</f>
        <v>303</v>
      </c>
      <c r="C38" s="301">
        <v>1</v>
      </c>
      <c r="D38" s="301">
        <v>12</v>
      </c>
      <c r="E38" s="301">
        <v>35</v>
      </c>
      <c r="F38" s="301">
        <v>30</v>
      </c>
      <c r="G38" s="301">
        <v>43</v>
      </c>
      <c r="H38" s="301">
        <v>28</v>
      </c>
      <c r="I38" s="301">
        <v>20</v>
      </c>
      <c r="J38" s="301">
        <v>17</v>
      </c>
      <c r="K38" s="301">
        <v>23</v>
      </c>
      <c r="L38" s="301">
        <v>26</v>
      </c>
      <c r="M38" s="301">
        <v>23</v>
      </c>
      <c r="N38" s="301">
        <v>45</v>
      </c>
      <c r="O38" s="301">
        <f>SUM(P38:AA38)</f>
        <v>168</v>
      </c>
      <c r="P38" s="301">
        <v>24</v>
      </c>
      <c r="Q38" s="301">
        <v>56</v>
      </c>
      <c r="R38" s="301">
        <v>29</v>
      </c>
      <c r="S38" s="301">
        <v>9</v>
      </c>
      <c r="T38" s="301">
        <v>17</v>
      </c>
      <c r="U38" s="301">
        <v>8</v>
      </c>
      <c r="V38" s="301">
        <v>8</v>
      </c>
      <c r="W38" s="301">
        <v>2</v>
      </c>
      <c r="X38" s="301">
        <v>4</v>
      </c>
      <c r="Y38" s="301">
        <v>8</v>
      </c>
      <c r="Z38" s="301">
        <v>3</v>
      </c>
      <c r="AA38" s="301" t="s">
        <v>15</v>
      </c>
      <c r="AB38" s="301">
        <f>SUM(AC38:AN38)</f>
        <v>40</v>
      </c>
      <c r="AC38" s="301">
        <v>1</v>
      </c>
      <c r="AD38" s="301">
        <v>9</v>
      </c>
      <c r="AE38" s="301" t="s">
        <v>15</v>
      </c>
      <c r="AF38" s="301" t="s">
        <v>15</v>
      </c>
      <c r="AG38" s="301">
        <v>4</v>
      </c>
      <c r="AH38" s="301">
        <v>21</v>
      </c>
      <c r="AI38" s="301">
        <v>4</v>
      </c>
      <c r="AJ38" s="301" t="s">
        <v>15</v>
      </c>
      <c r="AK38" s="301">
        <v>1</v>
      </c>
      <c r="AL38" s="301" t="s">
        <v>15</v>
      </c>
      <c r="AM38" s="301" t="s">
        <v>15</v>
      </c>
      <c r="AN38" s="301" t="s">
        <v>15</v>
      </c>
      <c r="AO38" s="301" t="s">
        <v>15</v>
      </c>
      <c r="AP38" s="301" t="s">
        <v>15</v>
      </c>
      <c r="AQ38" s="301" t="s">
        <v>15</v>
      </c>
      <c r="AR38" s="301" t="s">
        <v>15</v>
      </c>
      <c r="AS38" s="301" t="s">
        <v>15</v>
      </c>
      <c r="AT38" s="301" t="s">
        <v>15</v>
      </c>
      <c r="AU38" s="301" t="s">
        <v>15</v>
      </c>
      <c r="AV38" s="301" t="s">
        <v>15</v>
      </c>
      <c r="AW38" s="301" t="s">
        <v>15</v>
      </c>
      <c r="AX38" s="301" t="s">
        <v>15</v>
      </c>
      <c r="AY38" s="301" t="s">
        <v>15</v>
      </c>
      <c r="AZ38" s="301" t="s">
        <v>15</v>
      </c>
      <c r="BA38" s="301" t="s">
        <v>15</v>
      </c>
      <c r="BB38" s="626" t="s">
        <v>15</v>
      </c>
      <c r="BC38" s="626" t="s">
        <v>15</v>
      </c>
      <c r="BD38" s="626" t="s">
        <v>15</v>
      </c>
      <c r="BE38" s="626" t="s">
        <v>15</v>
      </c>
      <c r="BF38" s="626" t="s">
        <v>15</v>
      </c>
      <c r="BG38" s="626" t="s">
        <v>15</v>
      </c>
      <c r="BH38" s="626" t="s">
        <v>15</v>
      </c>
      <c r="BI38" s="626" t="s">
        <v>15</v>
      </c>
      <c r="BJ38" s="626" t="s">
        <v>15</v>
      </c>
      <c r="BK38" s="626" t="s">
        <v>15</v>
      </c>
      <c r="BL38" s="626" t="s">
        <v>15</v>
      </c>
      <c r="BM38" s="626" t="s">
        <v>15</v>
      </c>
      <c r="BN38" s="626" t="s">
        <v>15</v>
      </c>
      <c r="BO38" s="626" t="s">
        <v>15</v>
      </c>
      <c r="BP38" s="626" t="s">
        <v>15</v>
      </c>
      <c r="BQ38" s="626" t="s">
        <v>15</v>
      </c>
      <c r="BR38" s="626" t="s">
        <v>15</v>
      </c>
      <c r="BS38" s="626" t="s">
        <v>15</v>
      </c>
      <c r="BT38" s="626" t="s">
        <v>15</v>
      </c>
      <c r="BU38" s="626" t="s">
        <v>15</v>
      </c>
      <c r="BV38" s="626" t="s">
        <v>15</v>
      </c>
      <c r="BW38" s="626" t="s">
        <v>15</v>
      </c>
      <c r="BX38" s="626" t="s">
        <v>15</v>
      </c>
      <c r="BY38" s="626" t="s">
        <v>15</v>
      </c>
      <c r="BZ38" s="626" t="s">
        <v>15</v>
      </c>
      <c r="CA38" s="626" t="s">
        <v>15</v>
      </c>
      <c r="CB38" s="626" t="s">
        <v>15</v>
      </c>
      <c r="CC38" s="626" t="s">
        <v>15</v>
      </c>
      <c r="CD38" s="626" t="s">
        <v>15</v>
      </c>
      <c r="CE38" s="626" t="s">
        <v>15</v>
      </c>
      <c r="CF38" s="626" t="s">
        <v>15</v>
      </c>
      <c r="CG38" s="626" t="s">
        <v>15</v>
      </c>
      <c r="CH38" s="626" t="s">
        <v>15</v>
      </c>
      <c r="CI38" s="626" t="s">
        <v>15</v>
      </c>
      <c r="CJ38" s="626" t="s">
        <v>15</v>
      </c>
      <c r="CK38" s="626" t="s">
        <v>15</v>
      </c>
      <c r="CL38" s="626" t="s">
        <v>15</v>
      </c>
      <c r="CM38" s="626" t="s">
        <v>15</v>
      </c>
      <c r="CN38" s="626" t="s">
        <v>15</v>
      </c>
      <c r="CO38" s="626" t="s">
        <v>15</v>
      </c>
      <c r="CP38" s="626" t="s">
        <v>15</v>
      </c>
      <c r="CQ38" s="626" t="s">
        <v>15</v>
      </c>
      <c r="CR38" s="626" t="s">
        <v>15</v>
      </c>
      <c r="CS38" s="626" t="s">
        <v>15</v>
      </c>
      <c r="CT38" s="626" t="s">
        <v>15</v>
      </c>
      <c r="CU38" s="626" t="s">
        <v>15</v>
      </c>
      <c r="CV38" s="626" t="s">
        <v>15</v>
      </c>
      <c r="CW38" s="626" t="s">
        <v>15</v>
      </c>
      <c r="CX38" s="626" t="s">
        <v>15</v>
      </c>
      <c r="CY38" s="626" t="s">
        <v>15</v>
      </c>
      <c r="CZ38" s="626" t="s">
        <v>15</v>
      </c>
      <c r="DA38" s="626" t="s">
        <v>15</v>
      </c>
      <c r="DB38" s="626" t="s">
        <v>15</v>
      </c>
      <c r="DC38" s="626" t="s">
        <v>15</v>
      </c>
      <c r="DD38" s="626" t="s">
        <v>15</v>
      </c>
      <c r="DE38" s="626" t="s">
        <v>15</v>
      </c>
      <c r="DF38" s="626" t="s">
        <v>15</v>
      </c>
      <c r="DG38" s="626" t="s">
        <v>15</v>
      </c>
      <c r="DH38" s="626" t="s">
        <v>15</v>
      </c>
      <c r="DI38" s="626" t="s">
        <v>15</v>
      </c>
      <c r="DJ38" s="626" t="s">
        <v>15</v>
      </c>
      <c r="DK38" s="626" t="s">
        <v>15</v>
      </c>
      <c r="DL38" s="626" t="s">
        <v>15</v>
      </c>
      <c r="DM38" s="626" t="s">
        <v>15</v>
      </c>
      <c r="DN38" s="626" t="s">
        <v>15</v>
      </c>
      <c r="DO38" s="626" t="s">
        <v>15</v>
      </c>
      <c r="DP38" s="626" t="s">
        <v>15</v>
      </c>
      <c r="DQ38" s="626" t="s">
        <v>15</v>
      </c>
      <c r="DR38" s="626" t="s">
        <v>15</v>
      </c>
      <c r="DS38" s="626" t="s">
        <v>15</v>
      </c>
      <c r="DT38" s="626" t="s">
        <v>15</v>
      </c>
      <c r="DU38" s="626" t="s">
        <v>15</v>
      </c>
      <c r="DV38" s="626" t="s">
        <v>15</v>
      </c>
      <c r="DW38" s="626" t="s">
        <v>15</v>
      </c>
      <c r="DX38" s="626" t="s">
        <v>15</v>
      </c>
      <c r="DY38" s="626" t="s">
        <v>15</v>
      </c>
      <c r="DZ38" s="626" t="s">
        <v>15</v>
      </c>
      <c r="EA38" s="626" t="s">
        <v>15</v>
      </c>
      <c r="EB38" s="628"/>
    </row>
    <row r="39" spans="1:132" s="275" customFormat="1" ht="12.75" customHeight="1">
      <c r="A39" s="251" t="s">
        <v>3109</v>
      </c>
      <c r="B39" s="21">
        <f>AVERAGE(C39:N39)</f>
        <v>48.041616121788508</v>
      </c>
      <c r="C39" s="21">
        <v>19.5</v>
      </c>
      <c r="D39" s="21">
        <v>26.436357207798768</v>
      </c>
      <c r="E39" s="21">
        <v>23.816645638721251</v>
      </c>
      <c r="F39" s="21">
        <v>20.148159750208279</v>
      </c>
      <c r="G39" s="21">
        <v>24.231652171428649</v>
      </c>
      <c r="H39" s="21">
        <v>46.037285025438813</v>
      </c>
      <c r="I39" s="21">
        <v>41.483851232102907</v>
      </c>
      <c r="J39" s="21">
        <v>38.533464545364914</v>
      </c>
      <c r="K39" s="21">
        <v>69.999272840212171</v>
      </c>
      <c r="L39" s="21">
        <v>76.695722250472201</v>
      </c>
      <c r="M39" s="21">
        <v>100.15194994383599</v>
      </c>
      <c r="N39" s="21">
        <v>89.46503285587815</v>
      </c>
      <c r="O39" s="21">
        <f>AVERAGE(P39:AA39)</f>
        <v>42.064050631827925</v>
      </c>
      <c r="P39" s="21">
        <v>75.155749880347884</v>
      </c>
      <c r="Q39" s="21">
        <v>50.677631474224057</v>
      </c>
      <c r="R39" s="21">
        <v>30.064917553005795</v>
      </c>
      <c r="S39" s="21">
        <v>26.641930267284827</v>
      </c>
      <c r="T39" s="21">
        <v>27.807780809380315</v>
      </c>
      <c r="U39" s="21">
        <v>73.22443513000195</v>
      </c>
      <c r="V39" s="21">
        <v>56.434881581318592</v>
      </c>
      <c r="W39" s="21">
        <v>21.365266558966077</v>
      </c>
      <c r="X39" s="21">
        <v>27.856494431836179</v>
      </c>
      <c r="Y39" s="21">
        <v>31.110966509858283</v>
      </c>
      <c r="Z39" s="21">
        <v>42.364502753883286</v>
      </c>
      <c r="AA39" s="21" t="s">
        <v>15</v>
      </c>
      <c r="AB39" s="21">
        <f>AVERAGE(AC39:AN39)</f>
        <v>22.548039887583212</v>
      </c>
      <c r="AC39" s="21">
        <v>40</v>
      </c>
      <c r="AD39" s="21">
        <v>26.231030682829036</v>
      </c>
      <c r="AE39" s="21" t="s">
        <v>15</v>
      </c>
      <c r="AF39" s="21" t="s">
        <v>15</v>
      </c>
      <c r="AG39" s="21">
        <v>22.787523658611736</v>
      </c>
      <c r="AH39" s="21">
        <v>11.228374410878468</v>
      </c>
      <c r="AI39" s="21">
        <v>5.5413105731800076</v>
      </c>
      <c r="AJ39" s="21" t="s">
        <v>15</v>
      </c>
      <c r="AK39" s="21">
        <v>29.5</v>
      </c>
      <c r="AL39" s="21" t="s">
        <v>15</v>
      </c>
      <c r="AM39" s="21" t="s">
        <v>15</v>
      </c>
      <c r="AN39" s="21" t="s">
        <v>15</v>
      </c>
      <c r="AO39" s="21" t="s">
        <v>15</v>
      </c>
      <c r="AP39" s="21" t="s">
        <v>15</v>
      </c>
      <c r="AQ39" s="21" t="s">
        <v>15</v>
      </c>
      <c r="AR39" s="21" t="s">
        <v>15</v>
      </c>
      <c r="AS39" s="21" t="s">
        <v>15</v>
      </c>
      <c r="AT39" s="21" t="s">
        <v>15</v>
      </c>
      <c r="AU39" s="21" t="s">
        <v>15</v>
      </c>
      <c r="AV39" s="21" t="s">
        <v>15</v>
      </c>
      <c r="AW39" s="21" t="s">
        <v>15</v>
      </c>
      <c r="AX39" s="21" t="s">
        <v>15</v>
      </c>
      <c r="AY39" s="21" t="s">
        <v>15</v>
      </c>
      <c r="AZ39" s="21" t="s">
        <v>15</v>
      </c>
      <c r="BA39" s="21" t="s">
        <v>15</v>
      </c>
      <c r="BB39" s="629" t="s">
        <v>15</v>
      </c>
      <c r="BC39" s="629" t="s">
        <v>15</v>
      </c>
      <c r="BD39" s="629" t="s">
        <v>15</v>
      </c>
      <c r="BE39" s="629" t="s">
        <v>15</v>
      </c>
      <c r="BF39" s="629" t="s">
        <v>15</v>
      </c>
      <c r="BG39" s="629" t="s">
        <v>15</v>
      </c>
      <c r="BH39" s="629" t="s">
        <v>15</v>
      </c>
      <c r="BI39" s="629" t="s">
        <v>15</v>
      </c>
      <c r="BJ39" s="629" t="s">
        <v>15</v>
      </c>
      <c r="BK39" s="629" t="s">
        <v>15</v>
      </c>
      <c r="BL39" s="629" t="s">
        <v>15</v>
      </c>
      <c r="BM39" s="629" t="s">
        <v>15</v>
      </c>
      <c r="BN39" s="629" t="s">
        <v>15</v>
      </c>
      <c r="BO39" s="629" t="s">
        <v>15</v>
      </c>
      <c r="BP39" s="629" t="s">
        <v>15</v>
      </c>
      <c r="BQ39" s="629" t="s">
        <v>15</v>
      </c>
      <c r="BR39" s="629" t="s">
        <v>15</v>
      </c>
      <c r="BS39" s="629" t="s">
        <v>15</v>
      </c>
      <c r="BT39" s="629" t="s">
        <v>15</v>
      </c>
      <c r="BU39" s="629" t="s">
        <v>15</v>
      </c>
      <c r="BV39" s="629" t="s">
        <v>15</v>
      </c>
      <c r="BW39" s="629" t="s">
        <v>15</v>
      </c>
      <c r="BX39" s="629" t="s">
        <v>15</v>
      </c>
      <c r="BY39" s="629" t="s">
        <v>15</v>
      </c>
      <c r="BZ39" s="629" t="s">
        <v>15</v>
      </c>
      <c r="CA39" s="629" t="s">
        <v>15</v>
      </c>
      <c r="CB39" s="629" t="s">
        <v>15</v>
      </c>
      <c r="CC39" s="629" t="s">
        <v>15</v>
      </c>
      <c r="CD39" s="629" t="s">
        <v>15</v>
      </c>
      <c r="CE39" s="629" t="s">
        <v>15</v>
      </c>
      <c r="CF39" s="629" t="s">
        <v>15</v>
      </c>
      <c r="CG39" s="629" t="s">
        <v>15</v>
      </c>
      <c r="CH39" s="629" t="s">
        <v>15</v>
      </c>
      <c r="CI39" s="629" t="s">
        <v>15</v>
      </c>
      <c r="CJ39" s="629" t="s">
        <v>15</v>
      </c>
      <c r="CK39" s="629" t="s">
        <v>15</v>
      </c>
      <c r="CL39" s="629" t="s">
        <v>15</v>
      </c>
      <c r="CM39" s="629" t="s">
        <v>15</v>
      </c>
      <c r="CN39" s="629" t="s">
        <v>15</v>
      </c>
      <c r="CO39" s="629" t="s">
        <v>15</v>
      </c>
      <c r="CP39" s="629" t="s">
        <v>15</v>
      </c>
      <c r="CQ39" s="629" t="s">
        <v>15</v>
      </c>
      <c r="CR39" s="629" t="s">
        <v>15</v>
      </c>
      <c r="CS39" s="629" t="s">
        <v>15</v>
      </c>
      <c r="CT39" s="629" t="s">
        <v>15</v>
      </c>
      <c r="CU39" s="629" t="s">
        <v>15</v>
      </c>
      <c r="CV39" s="629" t="s">
        <v>15</v>
      </c>
      <c r="CW39" s="629" t="s">
        <v>15</v>
      </c>
      <c r="CX39" s="629" t="s">
        <v>15</v>
      </c>
      <c r="CY39" s="629" t="s">
        <v>15</v>
      </c>
      <c r="CZ39" s="629" t="s">
        <v>15</v>
      </c>
      <c r="DA39" s="629" t="s">
        <v>15</v>
      </c>
      <c r="DB39" s="629" t="s">
        <v>15</v>
      </c>
      <c r="DC39" s="629" t="s">
        <v>15</v>
      </c>
      <c r="DD39" s="629" t="s">
        <v>15</v>
      </c>
      <c r="DE39" s="629" t="s">
        <v>15</v>
      </c>
      <c r="DF39" s="629" t="s">
        <v>15</v>
      </c>
      <c r="DG39" s="629" t="s">
        <v>15</v>
      </c>
      <c r="DH39" s="629" t="s">
        <v>15</v>
      </c>
      <c r="DI39" s="629" t="s">
        <v>15</v>
      </c>
      <c r="DJ39" s="629" t="s">
        <v>15</v>
      </c>
      <c r="DK39" s="629" t="s">
        <v>15</v>
      </c>
      <c r="DL39" s="629" t="s">
        <v>15</v>
      </c>
      <c r="DM39" s="629" t="s">
        <v>15</v>
      </c>
      <c r="DN39" s="629" t="s">
        <v>15</v>
      </c>
      <c r="DO39" s="629" t="s">
        <v>15</v>
      </c>
      <c r="DP39" s="629" t="s">
        <v>15</v>
      </c>
      <c r="DQ39" s="629" t="s">
        <v>15</v>
      </c>
      <c r="DR39" s="629" t="s">
        <v>15</v>
      </c>
      <c r="DS39" s="629" t="s">
        <v>15</v>
      </c>
      <c r="DT39" s="629" t="s">
        <v>15</v>
      </c>
      <c r="DU39" s="629" t="s">
        <v>15</v>
      </c>
      <c r="DV39" s="629" t="s">
        <v>15</v>
      </c>
      <c r="DW39" s="629" t="s">
        <v>15</v>
      </c>
      <c r="DX39" s="629" t="s">
        <v>15</v>
      </c>
      <c r="DY39" s="629" t="s">
        <v>15</v>
      </c>
      <c r="DZ39" s="629" t="s">
        <v>15</v>
      </c>
      <c r="EA39" s="629" t="s">
        <v>15</v>
      </c>
    </row>
    <row r="40" spans="1:132" s="275" customFormat="1" ht="12.75" customHeight="1" thickBot="1">
      <c r="A40" s="306" t="s">
        <v>3110</v>
      </c>
      <c r="B40" s="308">
        <f>AVERAGE(C40:N40)</f>
        <v>12.865821494772129</v>
      </c>
      <c r="C40" s="308">
        <v>12</v>
      </c>
      <c r="D40" s="308">
        <v>10.117284574199415</v>
      </c>
      <c r="E40" s="308">
        <v>17.667174237762875</v>
      </c>
      <c r="F40" s="308">
        <v>15.079067412610147</v>
      </c>
      <c r="G40" s="308">
        <v>16.860376897832928</v>
      </c>
      <c r="H40" s="308">
        <v>20.954018150535731</v>
      </c>
      <c r="I40" s="308">
        <v>9.0074366674056314</v>
      </c>
      <c r="J40" s="308">
        <v>10.88830667099983</v>
      </c>
      <c r="K40" s="308">
        <v>10.73440180631421</v>
      </c>
      <c r="L40" s="308">
        <v>8.6527994697079791</v>
      </c>
      <c r="M40" s="308">
        <v>10.625380277075726</v>
      </c>
      <c r="N40" s="308">
        <v>11.803611772821078</v>
      </c>
      <c r="O40" s="308">
        <f>AVERAGE(P40:AA40)</f>
        <v>4.9600311140314695</v>
      </c>
      <c r="P40" s="308">
        <v>12.148383885957704</v>
      </c>
      <c r="Q40" s="308">
        <v>7.8535668919585735</v>
      </c>
      <c r="R40" s="308">
        <v>4.7869905974352402</v>
      </c>
      <c r="S40" s="308">
        <v>3.6591482618987063</v>
      </c>
      <c r="T40" s="308">
        <v>6.0194271998065902</v>
      </c>
      <c r="U40" s="308">
        <v>3.7476193594865403</v>
      </c>
      <c r="V40" s="308">
        <v>2.1217004486346518</v>
      </c>
      <c r="W40" s="308">
        <v>3.4550888529886916</v>
      </c>
      <c r="X40" s="308">
        <v>4.7564082264562559</v>
      </c>
      <c r="Y40" s="308">
        <v>2.5143044638775418</v>
      </c>
      <c r="Z40" s="308">
        <v>3.4977040658456588</v>
      </c>
      <c r="AA40" s="308" t="s">
        <v>15</v>
      </c>
      <c r="AB40" s="308">
        <f>AVERAGE(AC40:AN40)</f>
        <v>3.9316287524753371</v>
      </c>
      <c r="AC40" s="308">
        <v>5</v>
      </c>
      <c r="AD40" s="308">
        <v>2.1338108578180806</v>
      </c>
      <c r="AE40" s="308" t="s">
        <v>15</v>
      </c>
      <c r="AF40" s="308" t="s">
        <v>15</v>
      </c>
      <c r="AG40" s="308">
        <v>2.0001430520709538</v>
      </c>
      <c r="AH40" s="308">
        <v>4.9411535192768294</v>
      </c>
      <c r="AI40" s="308">
        <v>6.5146650856861603</v>
      </c>
      <c r="AJ40" s="308" t="s">
        <v>15</v>
      </c>
      <c r="AK40" s="308">
        <v>2.9999999999999996</v>
      </c>
      <c r="AL40" s="308" t="s">
        <v>15</v>
      </c>
      <c r="AM40" s="308" t="s">
        <v>15</v>
      </c>
      <c r="AN40" s="308" t="s">
        <v>15</v>
      </c>
      <c r="AO40" s="308" t="s">
        <v>15</v>
      </c>
      <c r="AP40" s="308" t="s">
        <v>15</v>
      </c>
      <c r="AQ40" s="308" t="s">
        <v>15</v>
      </c>
      <c r="AR40" s="308" t="s">
        <v>15</v>
      </c>
      <c r="AS40" s="308" t="s">
        <v>15</v>
      </c>
      <c r="AT40" s="308" t="s">
        <v>15</v>
      </c>
      <c r="AU40" s="308" t="s">
        <v>15</v>
      </c>
      <c r="AV40" s="308" t="s">
        <v>15</v>
      </c>
      <c r="AW40" s="308" t="s">
        <v>15</v>
      </c>
      <c r="AX40" s="308" t="s">
        <v>15</v>
      </c>
      <c r="AY40" s="308" t="s">
        <v>15</v>
      </c>
      <c r="AZ40" s="308" t="s">
        <v>15</v>
      </c>
      <c r="BA40" s="308" t="s">
        <v>15</v>
      </c>
      <c r="BB40" s="632" t="s">
        <v>15</v>
      </c>
      <c r="BC40" s="632" t="s">
        <v>15</v>
      </c>
      <c r="BD40" s="632" t="s">
        <v>15</v>
      </c>
      <c r="BE40" s="632" t="s">
        <v>15</v>
      </c>
      <c r="BF40" s="632" t="s">
        <v>15</v>
      </c>
      <c r="BG40" s="632" t="s">
        <v>15</v>
      </c>
      <c r="BH40" s="632" t="s">
        <v>15</v>
      </c>
      <c r="BI40" s="632" t="s">
        <v>15</v>
      </c>
      <c r="BJ40" s="632" t="s">
        <v>15</v>
      </c>
      <c r="BK40" s="632" t="s">
        <v>15</v>
      </c>
      <c r="BL40" s="632" t="s">
        <v>15</v>
      </c>
      <c r="BM40" s="632" t="s">
        <v>15</v>
      </c>
      <c r="BN40" s="632" t="s">
        <v>15</v>
      </c>
      <c r="BO40" s="632" t="s">
        <v>15</v>
      </c>
      <c r="BP40" s="632" t="s">
        <v>15</v>
      </c>
      <c r="BQ40" s="632" t="s">
        <v>15</v>
      </c>
      <c r="BR40" s="632" t="s">
        <v>15</v>
      </c>
      <c r="BS40" s="632" t="s">
        <v>15</v>
      </c>
      <c r="BT40" s="632" t="s">
        <v>15</v>
      </c>
      <c r="BU40" s="632" t="s">
        <v>15</v>
      </c>
      <c r="BV40" s="632" t="s">
        <v>15</v>
      </c>
      <c r="BW40" s="632" t="s">
        <v>15</v>
      </c>
      <c r="BX40" s="632" t="s">
        <v>15</v>
      </c>
      <c r="BY40" s="632" t="s">
        <v>15</v>
      </c>
      <c r="BZ40" s="632" t="s">
        <v>15</v>
      </c>
      <c r="CA40" s="632" t="s">
        <v>15</v>
      </c>
      <c r="CB40" s="632" t="s">
        <v>15</v>
      </c>
      <c r="CC40" s="632" t="s">
        <v>15</v>
      </c>
      <c r="CD40" s="632" t="s">
        <v>15</v>
      </c>
      <c r="CE40" s="632" t="s">
        <v>15</v>
      </c>
      <c r="CF40" s="632" t="s">
        <v>15</v>
      </c>
      <c r="CG40" s="632" t="s">
        <v>15</v>
      </c>
      <c r="CH40" s="632" t="s">
        <v>15</v>
      </c>
      <c r="CI40" s="632" t="s">
        <v>15</v>
      </c>
      <c r="CJ40" s="632" t="s">
        <v>15</v>
      </c>
      <c r="CK40" s="632" t="s">
        <v>15</v>
      </c>
      <c r="CL40" s="632" t="s">
        <v>15</v>
      </c>
      <c r="CM40" s="632" t="s">
        <v>15</v>
      </c>
      <c r="CN40" s="632" t="s">
        <v>15</v>
      </c>
      <c r="CO40" s="632" t="s">
        <v>15</v>
      </c>
      <c r="CP40" s="632" t="s">
        <v>15</v>
      </c>
      <c r="CQ40" s="632" t="s">
        <v>15</v>
      </c>
      <c r="CR40" s="632" t="s">
        <v>15</v>
      </c>
      <c r="CS40" s="632" t="s">
        <v>15</v>
      </c>
      <c r="CT40" s="632" t="s">
        <v>15</v>
      </c>
      <c r="CU40" s="632" t="s">
        <v>15</v>
      </c>
      <c r="CV40" s="632" t="s">
        <v>15</v>
      </c>
      <c r="CW40" s="632" t="s">
        <v>15</v>
      </c>
      <c r="CX40" s="632" t="s">
        <v>15</v>
      </c>
      <c r="CY40" s="632" t="s">
        <v>15</v>
      </c>
      <c r="CZ40" s="632" t="s">
        <v>15</v>
      </c>
      <c r="DA40" s="632" t="s">
        <v>15</v>
      </c>
      <c r="DB40" s="632" t="s">
        <v>15</v>
      </c>
      <c r="DC40" s="632" t="s">
        <v>15</v>
      </c>
      <c r="DD40" s="632" t="s">
        <v>15</v>
      </c>
      <c r="DE40" s="632" t="s">
        <v>15</v>
      </c>
      <c r="DF40" s="632" t="s">
        <v>15</v>
      </c>
      <c r="DG40" s="632" t="s">
        <v>15</v>
      </c>
      <c r="DH40" s="632" t="s">
        <v>15</v>
      </c>
      <c r="DI40" s="632" t="s">
        <v>15</v>
      </c>
      <c r="DJ40" s="632" t="s">
        <v>15</v>
      </c>
      <c r="DK40" s="632" t="s">
        <v>15</v>
      </c>
      <c r="DL40" s="632" t="s">
        <v>15</v>
      </c>
      <c r="DM40" s="632" t="s">
        <v>15</v>
      </c>
      <c r="DN40" s="632" t="s">
        <v>15</v>
      </c>
      <c r="DO40" s="632" t="s">
        <v>15</v>
      </c>
      <c r="DP40" s="632" t="s">
        <v>15</v>
      </c>
      <c r="DQ40" s="632" t="s">
        <v>15</v>
      </c>
      <c r="DR40" s="632" t="s">
        <v>15</v>
      </c>
      <c r="DS40" s="632" t="s">
        <v>15</v>
      </c>
      <c r="DT40" s="632" t="s">
        <v>15</v>
      </c>
      <c r="DU40" s="632" t="s">
        <v>15</v>
      </c>
      <c r="DV40" s="632" t="s">
        <v>15</v>
      </c>
      <c r="DW40" s="632" t="s">
        <v>15</v>
      </c>
      <c r="DX40" s="632" t="s">
        <v>15</v>
      </c>
      <c r="DY40" s="632" t="s">
        <v>15</v>
      </c>
      <c r="DZ40" s="632" t="s">
        <v>15</v>
      </c>
      <c r="EA40" s="632" t="s">
        <v>15</v>
      </c>
    </row>
    <row r="41" spans="1:132" s="131" customFormat="1" ht="5.0999999999999996" customHeight="1">
      <c r="A41" s="633"/>
      <c r="B41" s="634"/>
      <c r="O41" s="634"/>
      <c r="AB41" s="634"/>
      <c r="AO41" s="634"/>
      <c r="BB41" s="634"/>
      <c r="BO41" s="634"/>
      <c r="CB41" s="634"/>
    </row>
    <row r="42" spans="1:132" s="131" customFormat="1" ht="12.75">
      <c r="A42" s="916" t="s">
        <v>3758</v>
      </c>
      <c r="B42" s="634"/>
      <c r="K42" s="635"/>
      <c r="O42" s="634"/>
      <c r="AB42" s="634"/>
      <c r="AO42" s="634"/>
      <c r="AP42" s="634"/>
      <c r="AQ42" s="634"/>
      <c r="AR42" s="634"/>
      <c r="AS42" s="634"/>
      <c r="AT42" s="634"/>
      <c r="AU42" s="634"/>
      <c r="AV42" s="634"/>
      <c r="AW42" s="634"/>
      <c r="AX42" s="634"/>
      <c r="AY42" s="634"/>
      <c r="AZ42" s="634"/>
      <c r="BA42" s="634"/>
      <c r="BB42" s="634"/>
      <c r="BO42" s="634"/>
      <c r="CB42" s="634"/>
    </row>
  </sheetData>
  <mergeCells count="20">
    <mergeCell ref="DB5:DB6"/>
    <mergeCell ref="DC5:DN5"/>
    <mergeCell ref="DO5:DO6"/>
    <mergeCell ref="DP5:EA5"/>
    <mergeCell ref="BO5:BO6"/>
    <mergeCell ref="BP5:CA5"/>
    <mergeCell ref="CB5:CB6"/>
    <mergeCell ref="CC5:CN5"/>
    <mergeCell ref="CO5:CO6"/>
    <mergeCell ref="CP5:DA5"/>
    <mergeCell ref="BC5:BN5"/>
    <mergeCell ref="B5:B6"/>
    <mergeCell ref="C5:N5"/>
    <mergeCell ref="O5:O6"/>
    <mergeCell ref="P5:AA5"/>
    <mergeCell ref="AB5:AB6"/>
    <mergeCell ref="AC5:AN5"/>
    <mergeCell ref="AO5:AO6"/>
    <mergeCell ref="AP5:BA5"/>
    <mergeCell ref="BB5:BB6"/>
  </mergeCells>
  <hyperlinks>
    <hyperlink ref="A1" location="'Table of contents'!A1" display="return to the CONTENTS"/>
  </hyperlink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31"/>
  <sheetViews>
    <sheetView zoomScale="80" zoomScaleNormal="80" workbookViewId="0">
      <pane xSplit="1" topLeftCell="B1" activePane="topRight" state="frozen"/>
      <selection pane="topRight" activeCell="D32" sqref="D32"/>
    </sheetView>
  </sheetViews>
  <sheetFormatPr defaultRowHeight="15"/>
  <cols>
    <col min="1" max="1" width="36.7109375" style="34" customWidth="1"/>
    <col min="2" max="16384" width="9.140625" style="34"/>
  </cols>
  <sheetData>
    <row r="1" spans="1:131" ht="15" customHeight="1">
      <c r="A1" s="691" t="s">
        <v>2688</v>
      </c>
    </row>
    <row r="2" spans="1:131" ht="5.0999999999999996" customHeight="1">
      <c r="A2" s="65"/>
    </row>
    <row r="3" spans="1:131" s="47" customFormat="1" ht="18.75" customHeight="1">
      <c r="A3" s="210" t="s">
        <v>3845</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row>
    <row r="4" spans="1:131" s="32" customFormat="1" ht="5.0999999999999996" customHeight="1" thickBot="1">
      <c r="A4" s="327"/>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row>
    <row r="5" spans="1:131" s="32" customFormat="1" ht="17.100000000000001" customHeight="1">
      <c r="A5" s="741"/>
      <c r="B5" s="1096">
        <v>1998</v>
      </c>
      <c r="C5" s="1098">
        <v>1998</v>
      </c>
      <c r="D5" s="1099"/>
      <c r="E5" s="1099"/>
      <c r="F5" s="1099"/>
      <c r="G5" s="1099"/>
      <c r="H5" s="1099"/>
      <c r="I5" s="1099"/>
      <c r="J5" s="1099"/>
      <c r="K5" s="1099"/>
      <c r="L5" s="1099"/>
      <c r="M5" s="1099"/>
      <c r="N5" s="1100"/>
      <c r="O5" s="1096">
        <v>1999</v>
      </c>
      <c r="P5" s="1098">
        <v>1999</v>
      </c>
      <c r="Q5" s="1099"/>
      <c r="R5" s="1099"/>
      <c r="S5" s="1099"/>
      <c r="T5" s="1099"/>
      <c r="U5" s="1099"/>
      <c r="V5" s="1099"/>
      <c r="W5" s="1099"/>
      <c r="X5" s="1099"/>
      <c r="Y5" s="1099"/>
      <c r="Z5" s="1099"/>
      <c r="AA5" s="1100"/>
      <c r="AB5" s="1096">
        <v>2000</v>
      </c>
      <c r="AC5" s="1098">
        <v>2000</v>
      </c>
      <c r="AD5" s="1099"/>
      <c r="AE5" s="1099"/>
      <c r="AF5" s="1099"/>
      <c r="AG5" s="1099"/>
      <c r="AH5" s="1099"/>
      <c r="AI5" s="1099"/>
      <c r="AJ5" s="1099"/>
      <c r="AK5" s="1099"/>
      <c r="AL5" s="1099"/>
      <c r="AM5" s="1099"/>
      <c r="AN5" s="1100"/>
      <c r="AO5" s="1096">
        <v>2001</v>
      </c>
      <c r="AP5" s="1098">
        <v>2001</v>
      </c>
      <c r="AQ5" s="1099"/>
      <c r="AR5" s="1099"/>
      <c r="AS5" s="1099"/>
      <c r="AT5" s="1099"/>
      <c r="AU5" s="1099"/>
      <c r="AV5" s="1099"/>
      <c r="AW5" s="1099"/>
      <c r="AX5" s="1099"/>
      <c r="AY5" s="1099"/>
      <c r="AZ5" s="1099"/>
      <c r="BA5" s="1100"/>
      <c r="BB5" s="1096">
        <v>2002</v>
      </c>
      <c r="BC5" s="1098">
        <v>2002</v>
      </c>
      <c r="BD5" s="1099"/>
      <c r="BE5" s="1099"/>
      <c r="BF5" s="1099"/>
      <c r="BG5" s="1099"/>
      <c r="BH5" s="1099"/>
      <c r="BI5" s="1099"/>
      <c r="BJ5" s="1099"/>
      <c r="BK5" s="1099"/>
      <c r="BL5" s="1099"/>
      <c r="BM5" s="1099"/>
      <c r="BN5" s="1100"/>
      <c r="BO5" s="1096">
        <v>2003</v>
      </c>
      <c r="BP5" s="1098">
        <v>2003</v>
      </c>
      <c r="BQ5" s="1099"/>
      <c r="BR5" s="1099"/>
      <c r="BS5" s="1099"/>
      <c r="BT5" s="1099"/>
      <c r="BU5" s="1099"/>
      <c r="BV5" s="1099"/>
      <c r="BW5" s="1099"/>
      <c r="BX5" s="1099"/>
      <c r="BY5" s="1099"/>
      <c r="BZ5" s="1099"/>
      <c r="CA5" s="1100"/>
      <c r="CB5" s="1096">
        <v>2004</v>
      </c>
      <c r="CC5" s="1098">
        <v>2004</v>
      </c>
      <c r="CD5" s="1099"/>
      <c r="CE5" s="1099"/>
      <c r="CF5" s="1099"/>
      <c r="CG5" s="1099"/>
      <c r="CH5" s="1099"/>
      <c r="CI5" s="1099"/>
      <c r="CJ5" s="1099"/>
      <c r="CK5" s="1099"/>
      <c r="CL5" s="1099"/>
      <c r="CM5" s="1099"/>
      <c r="CN5" s="1100"/>
      <c r="CO5" s="1096">
        <v>2005</v>
      </c>
      <c r="CP5" s="1098">
        <v>2005</v>
      </c>
      <c r="CQ5" s="1099"/>
      <c r="CR5" s="1099"/>
      <c r="CS5" s="1099"/>
      <c r="CT5" s="1099"/>
      <c r="CU5" s="1099"/>
      <c r="CV5" s="1099"/>
      <c r="CW5" s="1099"/>
      <c r="CX5" s="1099"/>
      <c r="CY5" s="1099"/>
      <c r="CZ5" s="1099"/>
      <c r="DA5" s="1100"/>
      <c r="DB5" s="1096">
        <v>2006</v>
      </c>
      <c r="DC5" s="1098">
        <v>2006</v>
      </c>
      <c r="DD5" s="1099"/>
      <c r="DE5" s="1099"/>
      <c r="DF5" s="1099"/>
      <c r="DG5" s="1099"/>
      <c r="DH5" s="1099"/>
      <c r="DI5" s="1099"/>
      <c r="DJ5" s="1099"/>
      <c r="DK5" s="1099"/>
      <c r="DL5" s="1099"/>
      <c r="DM5" s="1099"/>
      <c r="DN5" s="1100"/>
      <c r="DO5" s="1096">
        <v>2007</v>
      </c>
      <c r="DP5" s="1098">
        <v>2007</v>
      </c>
      <c r="DQ5" s="1099"/>
      <c r="DR5" s="1099"/>
      <c r="DS5" s="1099"/>
      <c r="DT5" s="1099"/>
      <c r="DU5" s="1099"/>
      <c r="DV5" s="1099"/>
      <c r="DW5" s="1099"/>
      <c r="DX5" s="1099"/>
      <c r="DY5" s="1099"/>
      <c r="DZ5" s="1099"/>
      <c r="EA5" s="1100"/>
    </row>
    <row r="6" spans="1:131" s="32" customFormat="1" ht="17.100000000000001" customHeight="1" thickBot="1">
      <c r="A6" s="742"/>
      <c r="B6" s="1097"/>
      <c r="C6" s="673" t="s">
        <v>2646</v>
      </c>
      <c r="D6" s="673" t="s">
        <v>2647</v>
      </c>
      <c r="E6" s="673" t="s">
        <v>2648</v>
      </c>
      <c r="F6" s="673" t="s">
        <v>2649</v>
      </c>
      <c r="G6" s="673" t="s">
        <v>2650</v>
      </c>
      <c r="H6" s="673" t="s">
        <v>2651</v>
      </c>
      <c r="I6" s="673" t="s">
        <v>2652</v>
      </c>
      <c r="J6" s="673" t="s">
        <v>2653</v>
      </c>
      <c r="K6" s="673" t="s">
        <v>2654</v>
      </c>
      <c r="L6" s="673" t="s">
        <v>2655</v>
      </c>
      <c r="M6" s="673" t="s">
        <v>2656</v>
      </c>
      <c r="N6" s="673" t="s">
        <v>2657</v>
      </c>
      <c r="O6" s="1097"/>
      <c r="P6" s="673" t="s">
        <v>2646</v>
      </c>
      <c r="Q6" s="673" t="s">
        <v>2647</v>
      </c>
      <c r="R6" s="673" t="s">
        <v>2648</v>
      </c>
      <c r="S6" s="673" t="s">
        <v>2649</v>
      </c>
      <c r="T6" s="673" t="s">
        <v>2650</v>
      </c>
      <c r="U6" s="673" t="s">
        <v>2651</v>
      </c>
      <c r="V6" s="673" t="s">
        <v>2652</v>
      </c>
      <c r="W6" s="673" t="s">
        <v>2653</v>
      </c>
      <c r="X6" s="673" t="s">
        <v>2654</v>
      </c>
      <c r="Y6" s="673" t="s">
        <v>2655</v>
      </c>
      <c r="Z6" s="673" t="s">
        <v>2656</v>
      </c>
      <c r="AA6" s="673" t="s">
        <v>2657</v>
      </c>
      <c r="AB6" s="1097"/>
      <c r="AC6" s="673" t="s">
        <v>2646</v>
      </c>
      <c r="AD6" s="673" t="s">
        <v>2647</v>
      </c>
      <c r="AE6" s="673" t="s">
        <v>2648</v>
      </c>
      <c r="AF6" s="673" t="s">
        <v>2649</v>
      </c>
      <c r="AG6" s="673" t="s">
        <v>2650</v>
      </c>
      <c r="AH6" s="673" t="s">
        <v>2651</v>
      </c>
      <c r="AI6" s="673" t="s">
        <v>2652</v>
      </c>
      <c r="AJ6" s="673" t="s">
        <v>2653</v>
      </c>
      <c r="AK6" s="673" t="s">
        <v>2654</v>
      </c>
      <c r="AL6" s="673" t="s">
        <v>2655</v>
      </c>
      <c r="AM6" s="673" t="s">
        <v>2656</v>
      </c>
      <c r="AN6" s="673" t="s">
        <v>2657</v>
      </c>
      <c r="AO6" s="1097"/>
      <c r="AP6" s="673" t="s">
        <v>2646</v>
      </c>
      <c r="AQ6" s="673" t="s">
        <v>2647</v>
      </c>
      <c r="AR6" s="673" t="s">
        <v>2648</v>
      </c>
      <c r="AS6" s="673" t="s">
        <v>2649</v>
      </c>
      <c r="AT6" s="673" t="s">
        <v>2650</v>
      </c>
      <c r="AU6" s="673" t="s">
        <v>2651</v>
      </c>
      <c r="AV6" s="673" t="s">
        <v>2652</v>
      </c>
      <c r="AW6" s="673" t="s">
        <v>2653</v>
      </c>
      <c r="AX6" s="673" t="s">
        <v>2654</v>
      </c>
      <c r="AY6" s="673" t="s">
        <v>2655</v>
      </c>
      <c r="AZ6" s="673" t="s">
        <v>2656</v>
      </c>
      <c r="BA6" s="673" t="s">
        <v>2657</v>
      </c>
      <c r="BB6" s="1097"/>
      <c r="BC6" s="673" t="s">
        <v>2646</v>
      </c>
      <c r="BD6" s="673" t="s">
        <v>2647</v>
      </c>
      <c r="BE6" s="673" t="s">
        <v>2648</v>
      </c>
      <c r="BF6" s="673" t="s">
        <v>2649</v>
      </c>
      <c r="BG6" s="673" t="s">
        <v>2650</v>
      </c>
      <c r="BH6" s="673" t="s">
        <v>2651</v>
      </c>
      <c r="BI6" s="673" t="s">
        <v>2652</v>
      </c>
      <c r="BJ6" s="673" t="s">
        <v>2653</v>
      </c>
      <c r="BK6" s="673" t="s">
        <v>2654</v>
      </c>
      <c r="BL6" s="673" t="s">
        <v>2655</v>
      </c>
      <c r="BM6" s="673" t="s">
        <v>2656</v>
      </c>
      <c r="BN6" s="673" t="s">
        <v>2657</v>
      </c>
      <c r="BO6" s="1097"/>
      <c r="BP6" s="673" t="s">
        <v>2646</v>
      </c>
      <c r="BQ6" s="673" t="s">
        <v>2647</v>
      </c>
      <c r="BR6" s="673" t="s">
        <v>2648</v>
      </c>
      <c r="BS6" s="673" t="s">
        <v>2649</v>
      </c>
      <c r="BT6" s="673" t="s">
        <v>2650</v>
      </c>
      <c r="BU6" s="673" t="s">
        <v>2651</v>
      </c>
      <c r="BV6" s="673" t="s">
        <v>2652</v>
      </c>
      <c r="BW6" s="673" t="s">
        <v>2653</v>
      </c>
      <c r="BX6" s="673" t="s">
        <v>2654</v>
      </c>
      <c r="BY6" s="673" t="s">
        <v>2655</v>
      </c>
      <c r="BZ6" s="673" t="s">
        <v>2656</v>
      </c>
      <c r="CA6" s="673" t="s">
        <v>2657</v>
      </c>
      <c r="CB6" s="1097"/>
      <c r="CC6" s="673" t="s">
        <v>2646</v>
      </c>
      <c r="CD6" s="673" t="s">
        <v>2647</v>
      </c>
      <c r="CE6" s="673" t="s">
        <v>2648</v>
      </c>
      <c r="CF6" s="673" t="s">
        <v>2649</v>
      </c>
      <c r="CG6" s="673" t="s">
        <v>2650</v>
      </c>
      <c r="CH6" s="673" t="s">
        <v>2651</v>
      </c>
      <c r="CI6" s="673" t="s">
        <v>2652</v>
      </c>
      <c r="CJ6" s="673" t="s">
        <v>2653</v>
      </c>
      <c r="CK6" s="673" t="s">
        <v>2654</v>
      </c>
      <c r="CL6" s="673" t="s">
        <v>2655</v>
      </c>
      <c r="CM6" s="673" t="s">
        <v>2656</v>
      </c>
      <c r="CN6" s="673" t="s">
        <v>2657</v>
      </c>
      <c r="CO6" s="1097"/>
      <c r="CP6" s="673" t="s">
        <v>2646</v>
      </c>
      <c r="CQ6" s="673" t="s">
        <v>2647</v>
      </c>
      <c r="CR6" s="673" t="s">
        <v>2648</v>
      </c>
      <c r="CS6" s="673" t="s">
        <v>2649</v>
      </c>
      <c r="CT6" s="673" t="s">
        <v>2650</v>
      </c>
      <c r="CU6" s="673" t="s">
        <v>2651</v>
      </c>
      <c r="CV6" s="673" t="s">
        <v>2652</v>
      </c>
      <c r="CW6" s="673" t="s">
        <v>2653</v>
      </c>
      <c r="CX6" s="673" t="s">
        <v>2654</v>
      </c>
      <c r="CY6" s="673" t="s">
        <v>2655</v>
      </c>
      <c r="CZ6" s="673" t="s">
        <v>2656</v>
      </c>
      <c r="DA6" s="673" t="s">
        <v>2657</v>
      </c>
      <c r="DB6" s="1097"/>
      <c r="DC6" s="673" t="s">
        <v>2646</v>
      </c>
      <c r="DD6" s="673" t="s">
        <v>2647</v>
      </c>
      <c r="DE6" s="673" t="s">
        <v>2648</v>
      </c>
      <c r="DF6" s="673" t="s">
        <v>2649</v>
      </c>
      <c r="DG6" s="673" t="s">
        <v>2650</v>
      </c>
      <c r="DH6" s="673" t="s">
        <v>2651</v>
      </c>
      <c r="DI6" s="673" t="s">
        <v>2652</v>
      </c>
      <c r="DJ6" s="673" t="s">
        <v>2653</v>
      </c>
      <c r="DK6" s="673" t="s">
        <v>2654</v>
      </c>
      <c r="DL6" s="673" t="s">
        <v>2655</v>
      </c>
      <c r="DM6" s="673" t="s">
        <v>2656</v>
      </c>
      <c r="DN6" s="673" t="s">
        <v>2657</v>
      </c>
      <c r="DO6" s="1097"/>
      <c r="DP6" s="673" t="s">
        <v>2646</v>
      </c>
      <c r="DQ6" s="673" t="s">
        <v>2647</v>
      </c>
      <c r="DR6" s="673" t="s">
        <v>2648</v>
      </c>
      <c r="DS6" s="673" t="s">
        <v>2649</v>
      </c>
      <c r="DT6" s="673" t="s">
        <v>2650</v>
      </c>
      <c r="DU6" s="673" t="s">
        <v>2651</v>
      </c>
      <c r="DV6" s="673" t="s">
        <v>2652</v>
      </c>
      <c r="DW6" s="673" t="s">
        <v>2653</v>
      </c>
      <c r="DX6" s="673" t="s">
        <v>2654</v>
      </c>
      <c r="DY6" s="673" t="s">
        <v>2655</v>
      </c>
      <c r="DZ6" s="673" t="s">
        <v>2656</v>
      </c>
      <c r="EA6" s="673" t="s">
        <v>2657</v>
      </c>
    </row>
    <row r="7" spans="1:131" s="32" customFormat="1" ht="5.0999999999999996" customHeight="1">
      <c r="A7" s="173"/>
      <c r="B7" s="328"/>
      <c r="C7" s="3"/>
      <c r="D7" s="3"/>
      <c r="E7" s="3"/>
      <c r="F7" s="3"/>
      <c r="G7" s="3"/>
      <c r="H7" s="3"/>
      <c r="I7" s="3"/>
      <c r="J7" s="3"/>
      <c r="K7" s="3"/>
      <c r="L7" s="3"/>
      <c r="M7" s="3"/>
      <c r="N7" s="3"/>
      <c r="O7" s="328"/>
      <c r="P7" s="3"/>
      <c r="Q7" s="3"/>
      <c r="R7" s="3"/>
      <c r="S7" s="3"/>
      <c r="T7" s="3"/>
      <c r="U7" s="3"/>
      <c r="V7" s="3"/>
      <c r="W7" s="3"/>
      <c r="X7" s="3"/>
      <c r="Y7" s="3"/>
      <c r="Z7" s="3"/>
      <c r="AA7" s="3"/>
      <c r="AB7" s="328"/>
      <c r="AC7" s="3"/>
      <c r="AD7" s="3"/>
      <c r="AE7" s="3"/>
      <c r="AF7" s="3"/>
      <c r="AG7" s="3"/>
      <c r="AH7" s="3"/>
      <c r="AI7" s="3"/>
      <c r="AJ7" s="3"/>
      <c r="AK7" s="3"/>
      <c r="AL7" s="3"/>
      <c r="AM7" s="3"/>
      <c r="AN7" s="3"/>
      <c r="AO7" s="328"/>
      <c r="AP7" s="3"/>
      <c r="AQ7" s="3"/>
      <c r="AR7" s="3"/>
      <c r="AS7" s="3"/>
      <c r="AT7" s="3"/>
      <c r="AU7" s="3"/>
      <c r="AV7" s="3"/>
      <c r="AW7" s="3"/>
      <c r="AX7" s="3"/>
      <c r="AY7" s="3"/>
      <c r="AZ7" s="3"/>
      <c r="BA7" s="3"/>
      <c r="BB7" s="328"/>
      <c r="BC7" s="3"/>
      <c r="BD7" s="3"/>
      <c r="BE7" s="3"/>
      <c r="BF7" s="3"/>
      <c r="BG7" s="3"/>
      <c r="BH7" s="3"/>
      <c r="BI7" s="3"/>
      <c r="BJ7" s="3"/>
      <c r="BK7" s="3"/>
      <c r="BL7" s="3"/>
      <c r="BM7" s="3"/>
      <c r="BN7" s="3"/>
      <c r="BO7" s="328"/>
      <c r="BP7" s="3"/>
      <c r="BQ7" s="3"/>
      <c r="BR7" s="3"/>
      <c r="BS7" s="3"/>
      <c r="BT7" s="3"/>
      <c r="BU7" s="3"/>
      <c r="BV7" s="3"/>
      <c r="BW7" s="3"/>
      <c r="BX7" s="3"/>
      <c r="BY7" s="3"/>
      <c r="BZ7" s="3"/>
      <c r="CA7" s="3"/>
      <c r="CB7" s="328"/>
      <c r="CC7" s="3"/>
      <c r="CD7" s="3"/>
      <c r="CE7" s="3"/>
      <c r="CF7" s="3"/>
      <c r="CG7" s="3"/>
      <c r="CH7" s="3"/>
      <c r="CI7" s="3"/>
      <c r="CJ7" s="3"/>
      <c r="CK7" s="3"/>
      <c r="CL7" s="3"/>
      <c r="CM7" s="3"/>
      <c r="CN7" s="3"/>
      <c r="CO7" s="328"/>
      <c r="CP7" s="3"/>
      <c r="CQ7" s="3"/>
      <c r="CR7" s="3"/>
      <c r="CS7" s="3"/>
      <c r="CT7" s="3"/>
      <c r="CU7" s="3"/>
      <c r="CV7" s="3"/>
      <c r="CW7" s="3"/>
      <c r="CX7" s="3"/>
      <c r="CY7" s="3"/>
      <c r="CZ7" s="3"/>
      <c r="DA7" s="3"/>
      <c r="DB7" s="328"/>
      <c r="DC7" s="3"/>
      <c r="DD7" s="3"/>
      <c r="DE7" s="3"/>
      <c r="DF7" s="3"/>
      <c r="DG7" s="3"/>
      <c r="DH7" s="3"/>
      <c r="DI7" s="3"/>
      <c r="DJ7" s="3"/>
      <c r="DK7" s="3"/>
      <c r="DL7" s="3"/>
      <c r="DM7" s="3"/>
      <c r="DN7" s="3"/>
      <c r="DO7" s="328"/>
      <c r="DP7" s="3"/>
      <c r="DQ7" s="3"/>
      <c r="DR7" s="3"/>
      <c r="DS7" s="3"/>
      <c r="DT7" s="3"/>
      <c r="DU7" s="3"/>
      <c r="DV7" s="3"/>
      <c r="DW7" s="3"/>
      <c r="DX7" s="3"/>
      <c r="DY7" s="3"/>
      <c r="DZ7" s="3"/>
      <c r="EA7" s="3"/>
    </row>
    <row r="8" spans="1:131" s="32" customFormat="1" ht="12.75" customHeight="1">
      <c r="A8" s="72" t="s">
        <v>3147</v>
      </c>
      <c r="B8" s="58">
        <f>SUM(C8:N8)</f>
        <v>1731.5817000000002</v>
      </c>
      <c r="C8" s="77">
        <v>29.45</v>
      </c>
      <c r="D8" s="77">
        <v>24.25</v>
      </c>
      <c r="E8" s="77">
        <v>13.93</v>
      </c>
      <c r="F8" s="77">
        <v>29.7</v>
      </c>
      <c r="G8" s="77">
        <v>64.33</v>
      </c>
      <c r="H8" s="77">
        <v>119.8018</v>
      </c>
      <c r="I8" s="77">
        <v>208.3263</v>
      </c>
      <c r="J8" s="77">
        <v>114.0253</v>
      </c>
      <c r="K8" s="77">
        <v>127.959</v>
      </c>
      <c r="L8" s="77">
        <v>213.66489999999999</v>
      </c>
      <c r="M8" s="77">
        <v>124.6846</v>
      </c>
      <c r="N8" s="77">
        <v>661.4598000000002</v>
      </c>
      <c r="O8" s="58">
        <f>SUM(P8:AA8)</f>
        <v>3219.2729000000008</v>
      </c>
      <c r="P8" s="77">
        <v>443.15719999999999</v>
      </c>
      <c r="Q8" s="77">
        <v>297.83999999999997</v>
      </c>
      <c r="R8" s="77">
        <v>277.71899999999999</v>
      </c>
      <c r="S8" s="77">
        <v>243.28</v>
      </c>
      <c r="T8" s="77">
        <v>265.48</v>
      </c>
      <c r="U8" s="77">
        <v>357.50099999999998</v>
      </c>
      <c r="V8" s="77">
        <v>251.75</v>
      </c>
      <c r="W8" s="77">
        <v>197.33070000000001</v>
      </c>
      <c r="X8" s="77">
        <v>229.25</v>
      </c>
      <c r="Y8" s="77">
        <v>212.94499999999999</v>
      </c>
      <c r="Z8" s="77">
        <v>269.97000000000003</v>
      </c>
      <c r="AA8" s="77">
        <v>173.05</v>
      </c>
      <c r="AB8" s="58">
        <f>SUM(AC8:AN8)</f>
        <v>2134.9911000000002</v>
      </c>
      <c r="AC8" s="77">
        <v>182.76</v>
      </c>
      <c r="AD8" s="77">
        <v>257.5</v>
      </c>
      <c r="AE8" s="77">
        <v>215</v>
      </c>
      <c r="AF8" s="77">
        <v>178.88</v>
      </c>
      <c r="AG8" s="77">
        <v>155.1</v>
      </c>
      <c r="AH8" s="77">
        <v>79.7</v>
      </c>
      <c r="AI8" s="77">
        <v>139.60659999999999</v>
      </c>
      <c r="AJ8" s="77">
        <v>95.87</v>
      </c>
      <c r="AK8" s="77">
        <v>209.6</v>
      </c>
      <c r="AL8" s="77">
        <v>177.5745</v>
      </c>
      <c r="AM8" s="77">
        <v>284.60000000000002</v>
      </c>
      <c r="AN8" s="77">
        <v>158.80000000000001</v>
      </c>
      <c r="AO8" s="58">
        <f>SUM(AP8:BA8)</f>
        <v>1220.0349999999999</v>
      </c>
      <c r="AP8" s="77">
        <v>210.9</v>
      </c>
      <c r="AQ8" s="77">
        <v>113.548</v>
      </c>
      <c r="AR8" s="77">
        <v>160.30000000000001</v>
      </c>
      <c r="AS8" s="77">
        <v>158.4545</v>
      </c>
      <c r="AT8" s="77">
        <v>102.53700000000001</v>
      </c>
      <c r="AU8" s="77">
        <v>59</v>
      </c>
      <c r="AV8" s="77">
        <v>27.9</v>
      </c>
      <c r="AW8" s="77">
        <v>115.9</v>
      </c>
      <c r="AX8" s="77">
        <v>89</v>
      </c>
      <c r="AY8" s="77">
        <v>74.75</v>
      </c>
      <c r="AZ8" s="77">
        <v>52.595500000000001</v>
      </c>
      <c r="BA8" s="77">
        <v>55.15</v>
      </c>
      <c r="BB8" s="329">
        <f>SUM(BC8:BN8)</f>
        <v>412.11130000000003</v>
      </c>
      <c r="BC8" s="77">
        <v>73.209999999999994</v>
      </c>
      <c r="BD8" s="77">
        <v>41.7</v>
      </c>
      <c r="BE8" s="77">
        <v>25.3</v>
      </c>
      <c r="BF8" s="77">
        <v>67.3</v>
      </c>
      <c r="BG8" s="77">
        <v>17</v>
      </c>
      <c r="BH8" s="77">
        <v>35.195999999999998</v>
      </c>
      <c r="BI8" s="77">
        <v>17.395</v>
      </c>
      <c r="BJ8" s="77">
        <v>54.973199999999999</v>
      </c>
      <c r="BK8" s="77">
        <v>52.204099999999997</v>
      </c>
      <c r="BL8" s="77">
        <v>22.332999999999998</v>
      </c>
      <c r="BM8" s="77" t="s">
        <v>15</v>
      </c>
      <c r="BN8" s="77">
        <v>5.5</v>
      </c>
      <c r="BO8" s="329">
        <f>SUM(BP8:CA8)</f>
        <v>306.89400000000006</v>
      </c>
      <c r="BP8" s="77">
        <v>1.5</v>
      </c>
      <c r="BQ8" s="77">
        <v>4.4989999999999997</v>
      </c>
      <c r="BR8" s="77">
        <v>54.34</v>
      </c>
      <c r="BS8" s="77">
        <v>43.395000000000003</v>
      </c>
      <c r="BT8" s="77">
        <v>15.875500000000001</v>
      </c>
      <c r="BU8" s="77">
        <v>40.200000000000003</v>
      </c>
      <c r="BV8" s="77">
        <v>15.246</v>
      </c>
      <c r="BW8" s="77">
        <v>54.994999999999997</v>
      </c>
      <c r="BX8" s="77">
        <v>31.355</v>
      </c>
      <c r="BY8" s="77">
        <v>14.888500000000001</v>
      </c>
      <c r="BZ8" s="77">
        <v>30.6</v>
      </c>
      <c r="CA8" s="77" t="s">
        <v>15</v>
      </c>
      <c r="CB8" s="329">
        <f>SUM(CC8:CN8)</f>
        <v>674.09690000000001</v>
      </c>
      <c r="CC8" s="77" t="s">
        <v>15</v>
      </c>
      <c r="CD8" s="77">
        <v>1.8</v>
      </c>
      <c r="CE8" s="77">
        <v>39.594900000000003</v>
      </c>
      <c r="CF8" s="77">
        <v>27.774999999999999</v>
      </c>
      <c r="CG8" s="77">
        <v>28.2</v>
      </c>
      <c r="CH8" s="77">
        <v>98.626999999999995</v>
      </c>
      <c r="CI8" s="77">
        <v>50.1</v>
      </c>
      <c r="CJ8" s="77">
        <v>81.5</v>
      </c>
      <c r="CK8" s="77">
        <v>77.790000000000006</v>
      </c>
      <c r="CL8" s="77">
        <v>109.67</v>
      </c>
      <c r="CM8" s="77">
        <v>89.5</v>
      </c>
      <c r="CN8" s="77">
        <v>69.540000000000006</v>
      </c>
      <c r="CO8" s="58">
        <f>SUM(CP8:DA8)</f>
        <v>1208.0982999999999</v>
      </c>
      <c r="CP8" s="77">
        <v>93</v>
      </c>
      <c r="CQ8" s="77">
        <v>120</v>
      </c>
      <c r="CR8" s="77">
        <v>132</v>
      </c>
      <c r="CS8" s="77">
        <v>71.423500000000004</v>
      </c>
      <c r="CT8" s="77">
        <v>117.9118</v>
      </c>
      <c r="CU8" s="77">
        <v>4.9080000000000004</v>
      </c>
      <c r="CV8" s="77">
        <v>56.41</v>
      </c>
      <c r="CW8" s="77">
        <v>43.25</v>
      </c>
      <c r="CX8" s="77">
        <v>194.72900000000001</v>
      </c>
      <c r="CY8" s="77">
        <v>135.99100000000001</v>
      </c>
      <c r="CZ8" s="77">
        <v>221.17500000000001</v>
      </c>
      <c r="DA8" s="77">
        <v>17.3</v>
      </c>
      <c r="DB8" s="58">
        <f>SUM(DC8:DN8)</f>
        <v>3109.5882000000001</v>
      </c>
      <c r="DC8" s="77">
        <v>2</v>
      </c>
      <c r="DD8" s="77">
        <v>2.0649999999999999</v>
      </c>
      <c r="DE8" s="77">
        <v>73.459000000000003</v>
      </c>
      <c r="DF8" s="77">
        <v>164.56200000000001</v>
      </c>
      <c r="DG8" s="77">
        <v>310.178</v>
      </c>
      <c r="DH8" s="77">
        <v>221.43680000000001</v>
      </c>
      <c r="DI8" s="77">
        <v>212.9229</v>
      </c>
      <c r="DJ8" s="77">
        <v>478.32249999999999</v>
      </c>
      <c r="DK8" s="77">
        <v>159.5</v>
      </c>
      <c r="DL8" s="77">
        <v>618.46699999999998</v>
      </c>
      <c r="DM8" s="77">
        <v>390.17500000000001</v>
      </c>
      <c r="DN8" s="77">
        <v>476.5</v>
      </c>
      <c r="DO8" s="58">
        <f>SUM(DP8:EA8)</f>
        <v>1644.7180000000001</v>
      </c>
      <c r="DP8" s="77">
        <v>57.2</v>
      </c>
      <c r="DQ8" s="77">
        <v>18</v>
      </c>
      <c r="DR8" s="77">
        <v>45.5</v>
      </c>
      <c r="DS8" s="77">
        <v>73</v>
      </c>
      <c r="DT8" s="77">
        <v>54</v>
      </c>
      <c r="DU8" s="77">
        <v>133</v>
      </c>
      <c r="DV8" s="77">
        <v>89.66</v>
      </c>
      <c r="DW8" s="77">
        <v>199.58500000000001</v>
      </c>
      <c r="DX8" s="77">
        <v>331.25</v>
      </c>
      <c r="DY8" s="77">
        <v>138.965</v>
      </c>
      <c r="DZ8" s="77">
        <v>235.55799999999999</v>
      </c>
      <c r="EA8" s="77">
        <v>269</v>
      </c>
    </row>
    <row r="9" spans="1:131" s="32" customFormat="1" ht="12.75" customHeight="1">
      <c r="A9" s="250" t="s">
        <v>2892</v>
      </c>
      <c r="B9" s="329"/>
      <c r="C9" s="6"/>
      <c r="D9" s="6"/>
      <c r="E9" s="6"/>
      <c r="F9" s="6"/>
      <c r="G9" s="6"/>
      <c r="H9" s="6"/>
      <c r="I9" s="6"/>
      <c r="J9" s="6"/>
      <c r="K9" s="6"/>
      <c r="L9" s="6"/>
      <c r="M9" s="6"/>
      <c r="N9" s="6"/>
      <c r="O9" s="329"/>
      <c r="P9" s="6"/>
      <c r="Q9" s="6"/>
      <c r="R9" s="6"/>
      <c r="S9" s="6"/>
      <c r="T9" s="6"/>
      <c r="U9" s="6"/>
      <c r="V9" s="6"/>
      <c r="W9" s="6"/>
      <c r="X9" s="6"/>
      <c r="Y9" s="6"/>
      <c r="Z9" s="6"/>
      <c r="AA9" s="6"/>
      <c r="AB9" s="329"/>
      <c r="AC9" s="6"/>
      <c r="AD9" s="6"/>
      <c r="AE9" s="6"/>
      <c r="AF9" s="6"/>
      <c r="AG9" s="6"/>
      <c r="AH9" s="6"/>
      <c r="AI9" s="6"/>
      <c r="AJ9" s="6"/>
      <c r="AK9" s="6"/>
      <c r="AL9" s="6"/>
      <c r="AM9" s="6"/>
      <c r="AN9" s="6"/>
      <c r="AO9" s="329"/>
      <c r="AP9" s="6"/>
      <c r="AQ9" s="6"/>
      <c r="AR9" s="6"/>
      <c r="AS9" s="6"/>
      <c r="AT9" s="6"/>
      <c r="AU9" s="6"/>
      <c r="AV9" s="6"/>
      <c r="AW9" s="6"/>
      <c r="AX9" s="6"/>
      <c r="AY9" s="6"/>
      <c r="AZ9" s="6"/>
      <c r="BA9" s="6"/>
      <c r="BB9" s="329"/>
      <c r="BC9" s="6"/>
      <c r="BD9" s="6"/>
      <c r="BE9" s="6"/>
      <c r="BF9" s="6"/>
      <c r="BG9" s="6"/>
      <c r="BH9" s="6"/>
      <c r="BI9" s="6"/>
      <c r="BJ9" s="6"/>
      <c r="BK9" s="6"/>
      <c r="BL9" s="6"/>
      <c r="BM9" s="6"/>
      <c r="BN9" s="6"/>
      <c r="BO9" s="329"/>
      <c r="BP9" s="6"/>
      <c r="BQ9" s="6"/>
      <c r="BR9" s="6"/>
      <c r="BS9" s="6"/>
      <c r="BT9" s="6"/>
      <c r="BU9" s="6"/>
      <c r="BV9" s="6"/>
      <c r="BW9" s="6"/>
      <c r="BX9" s="6"/>
      <c r="BY9" s="6"/>
      <c r="BZ9" s="6"/>
      <c r="CA9" s="6"/>
      <c r="CB9" s="329"/>
      <c r="CC9" s="6"/>
      <c r="CD9" s="6"/>
      <c r="CE9" s="6"/>
      <c r="CF9" s="6"/>
      <c r="CG9" s="6"/>
      <c r="CH9" s="6"/>
      <c r="CI9" s="6"/>
      <c r="CJ9" s="6"/>
      <c r="CK9" s="6"/>
      <c r="CL9" s="6"/>
      <c r="CM9" s="6"/>
      <c r="CN9" s="6"/>
      <c r="CO9" s="329"/>
      <c r="CP9" s="6"/>
      <c r="CQ9" s="6"/>
      <c r="CR9" s="6"/>
      <c r="CS9" s="6"/>
      <c r="CT9" s="6"/>
      <c r="CU9" s="6"/>
      <c r="CV9" s="6"/>
      <c r="CW9" s="6"/>
      <c r="CX9" s="6"/>
      <c r="CY9" s="6"/>
      <c r="CZ9" s="6"/>
      <c r="DA9" s="6"/>
      <c r="DB9" s="329"/>
      <c r="DC9" s="6"/>
      <c r="DD9" s="6"/>
      <c r="DE9" s="6"/>
      <c r="DF9" s="6"/>
      <c r="DG9" s="6"/>
      <c r="DH9" s="6"/>
      <c r="DI9" s="6"/>
      <c r="DJ9" s="6"/>
      <c r="DK9" s="6"/>
      <c r="DL9" s="6"/>
      <c r="DM9" s="6"/>
      <c r="DN9" s="6"/>
      <c r="DO9" s="329"/>
      <c r="DP9" s="6"/>
      <c r="DQ9" s="6"/>
      <c r="DR9" s="6"/>
      <c r="DS9" s="6"/>
      <c r="DT9" s="6"/>
      <c r="DU9" s="6"/>
      <c r="DV9" s="6"/>
      <c r="DW9" s="6"/>
      <c r="DX9" s="6"/>
      <c r="DY9" s="6"/>
      <c r="DZ9" s="6"/>
      <c r="EA9" s="6"/>
    </row>
    <row r="10" spans="1:131" s="32" customFormat="1" ht="12.75" customHeight="1">
      <c r="A10" s="73" t="s">
        <v>3148</v>
      </c>
      <c r="B10" s="10">
        <f>SUM(C10:N10)</f>
        <v>836.97579999999994</v>
      </c>
      <c r="C10" s="15">
        <v>2</v>
      </c>
      <c r="D10" s="15">
        <v>3.2</v>
      </c>
      <c r="E10" s="15" t="s">
        <v>15</v>
      </c>
      <c r="F10" s="9">
        <v>3.5</v>
      </c>
      <c r="G10" s="16">
        <v>7.3</v>
      </c>
      <c r="H10" s="9">
        <v>37.808</v>
      </c>
      <c r="I10" s="9">
        <v>122.2026</v>
      </c>
      <c r="J10" s="9">
        <v>61.062800000000003</v>
      </c>
      <c r="K10" s="9">
        <v>71.599199999999996</v>
      </c>
      <c r="L10" s="9">
        <v>86.882999999999996</v>
      </c>
      <c r="M10" s="9">
        <v>67.153499999999994</v>
      </c>
      <c r="N10" s="15">
        <v>374.26670000000001</v>
      </c>
      <c r="O10" s="10">
        <f>SUM(P10:AA10)</f>
        <v>963.67579999999998</v>
      </c>
      <c r="P10" s="15">
        <v>143.9648</v>
      </c>
      <c r="Q10" s="15">
        <v>131.97999999999999</v>
      </c>
      <c r="R10" s="15">
        <v>77.7</v>
      </c>
      <c r="S10" s="9">
        <v>69.39</v>
      </c>
      <c r="T10" s="16">
        <v>54.5</v>
      </c>
      <c r="U10" s="9">
        <v>113.441</v>
      </c>
      <c r="V10" s="9">
        <v>73.55</v>
      </c>
      <c r="W10" s="9">
        <v>42.33</v>
      </c>
      <c r="X10" s="9">
        <v>75.45</v>
      </c>
      <c r="Y10" s="9">
        <v>43.75</v>
      </c>
      <c r="Z10" s="9">
        <v>80.52</v>
      </c>
      <c r="AA10" s="15">
        <v>57.1</v>
      </c>
      <c r="AB10" s="10">
        <f>SUM(AC10:AN10)</f>
        <v>597.1</v>
      </c>
      <c r="AC10" s="15">
        <v>39</v>
      </c>
      <c r="AD10" s="15">
        <v>54.2</v>
      </c>
      <c r="AE10" s="15">
        <v>24.3</v>
      </c>
      <c r="AF10" s="9">
        <v>49.4</v>
      </c>
      <c r="AG10" s="16">
        <v>49</v>
      </c>
      <c r="AH10" s="9">
        <v>19.8</v>
      </c>
      <c r="AI10" s="9">
        <v>22.2</v>
      </c>
      <c r="AJ10" s="9">
        <v>14</v>
      </c>
      <c r="AK10" s="9">
        <v>70</v>
      </c>
      <c r="AL10" s="9">
        <v>52.1</v>
      </c>
      <c r="AM10" s="9">
        <v>154</v>
      </c>
      <c r="AN10" s="15">
        <v>49.1</v>
      </c>
      <c r="AO10" s="10">
        <f>SUM(AP10:BA10)</f>
        <v>305.60000000000002</v>
      </c>
      <c r="AP10" s="15">
        <v>57</v>
      </c>
      <c r="AQ10" s="15">
        <v>25</v>
      </c>
      <c r="AR10" s="15">
        <v>62</v>
      </c>
      <c r="AS10" s="9">
        <v>31.6</v>
      </c>
      <c r="AT10" s="16">
        <v>25.5</v>
      </c>
      <c r="AU10" s="9">
        <v>2</v>
      </c>
      <c r="AV10" s="9">
        <v>11.5</v>
      </c>
      <c r="AW10" s="9">
        <v>37.5</v>
      </c>
      <c r="AX10" s="9">
        <v>16.5</v>
      </c>
      <c r="AY10" s="9">
        <v>13</v>
      </c>
      <c r="AZ10" s="9">
        <v>21</v>
      </c>
      <c r="BA10" s="15">
        <v>3</v>
      </c>
      <c r="BB10" s="10">
        <f>SUM(BC10:BN10)</f>
        <v>81.744</v>
      </c>
      <c r="BC10" s="15">
        <v>18.5</v>
      </c>
      <c r="BD10" s="15">
        <v>18.5</v>
      </c>
      <c r="BE10" s="15">
        <v>1.3</v>
      </c>
      <c r="BF10" s="9">
        <v>9</v>
      </c>
      <c r="BG10" s="16">
        <v>14</v>
      </c>
      <c r="BH10" s="9">
        <v>10.099</v>
      </c>
      <c r="BI10" s="9">
        <v>6</v>
      </c>
      <c r="BJ10" s="9">
        <v>2.5</v>
      </c>
      <c r="BK10" s="9">
        <v>1.845</v>
      </c>
      <c r="BL10" s="9" t="s">
        <v>15</v>
      </c>
      <c r="BM10" s="9" t="s">
        <v>15</v>
      </c>
      <c r="BN10" s="15" t="s">
        <v>15</v>
      </c>
      <c r="BO10" s="10">
        <f>SUM(BP10:CA10)</f>
        <v>36.800600000000003</v>
      </c>
      <c r="BP10" s="15">
        <v>1.5</v>
      </c>
      <c r="BQ10" s="15" t="s">
        <v>15</v>
      </c>
      <c r="BR10" s="15" t="s">
        <v>15</v>
      </c>
      <c r="BS10" s="9" t="s">
        <v>15</v>
      </c>
      <c r="BT10" s="16">
        <v>8.3991000000000007</v>
      </c>
      <c r="BU10" s="9">
        <v>10.5</v>
      </c>
      <c r="BV10" s="9" t="s">
        <v>15</v>
      </c>
      <c r="BW10" s="9">
        <v>2</v>
      </c>
      <c r="BX10" s="9">
        <v>4.25</v>
      </c>
      <c r="BY10" s="9">
        <v>2.9015</v>
      </c>
      <c r="BZ10" s="9">
        <v>7.25</v>
      </c>
      <c r="CA10" s="15" t="s">
        <v>15</v>
      </c>
      <c r="CB10" s="10">
        <f>SUM(CC10:CN10)</f>
        <v>46.59</v>
      </c>
      <c r="CC10" s="15" t="s">
        <v>15</v>
      </c>
      <c r="CD10" s="15" t="s">
        <v>15</v>
      </c>
      <c r="CE10" s="15">
        <v>10</v>
      </c>
      <c r="CF10" s="9">
        <v>6</v>
      </c>
      <c r="CG10" s="305" t="s">
        <v>15</v>
      </c>
      <c r="CH10" s="9">
        <v>4.3</v>
      </c>
      <c r="CI10" s="9">
        <v>4</v>
      </c>
      <c r="CJ10" s="9">
        <v>3</v>
      </c>
      <c r="CK10" s="9">
        <v>3.29</v>
      </c>
      <c r="CL10" s="9">
        <v>4</v>
      </c>
      <c r="CM10" s="9">
        <v>8</v>
      </c>
      <c r="CN10" s="9">
        <v>4</v>
      </c>
      <c r="CO10" s="10">
        <f>SUM(CP10:DA10)</f>
        <v>234.13399999999999</v>
      </c>
      <c r="CP10" s="15" t="s">
        <v>15</v>
      </c>
      <c r="CQ10" s="15">
        <v>30</v>
      </c>
      <c r="CR10" s="15">
        <v>22.5</v>
      </c>
      <c r="CS10" s="9">
        <v>22</v>
      </c>
      <c r="CT10" s="305" t="s">
        <v>15</v>
      </c>
      <c r="CU10" s="9" t="s">
        <v>15</v>
      </c>
      <c r="CV10" s="9">
        <v>18.7</v>
      </c>
      <c r="CW10" s="9">
        <v>24</v>
      </c>
      <c r="CX10" s="9">
        <v>53.264000000000003</v>
      </c>
      <c r="CY10" s="9">
        <v>32.6</v>
      </c>
      <c r="CZ10" s="9">
        <v>31.07</v>
      </c>
      <c r="DA10" s="9" t="s">
        <v>15</v>
      </c>
      <c r="DB10" s="10">
        <f>SUM(DC10:DN10)</f>
        <v>804.39300000000003</v>
      </c>
      <c r="DC10" s="15" t="s">
        <v>15</v>
      </c>
      <c r="DD10" s="15" t="s">
        <v>15</v>
      </c>
      <c r="DE10" s="15">
        <v>13.884</v>
      </c>
      <c r="DF10" s="9">
        <v>48</v>
      </c>
      <c r="DG10" s="9">
        <v>87.016800000000003</v>
      </c>
      <c r="DH10" s="9">
        <v>11.9922</v>
      </c>
      <c r="DI10" s="9">
        <v>9.5</v>
      </c>
      <c r="DJ10" s="9">
        <v>127</v>
      </c>
      <c r="DK10" s="9">
        <v>28.5</v>
      </c>
      <c r="DL10" s="9">
        <v>163</v>
      </c>
      <c r="DM10" s="9">
        <v>181.5</v>
      </c>
      <c r="DN10" s="9">
        <v>134</v>
      </c>
      <c r="DO10" s="10">
        <f>SUM(DP10:EA10)</f>
        <v>221.45</v>
      </c>
      <c r="DP10" s="15">
        <v>38.200000000000003</v>
      </c>
      <c r="DQ10" s="15" t="s">
        <v>15</v>
      </c>
      <c r="DR10" s="15">
        <v>26</v>
      </c>
      <c r="DS10" s="15">
        <v>20</v>
      </c>
      <c r="DT10" s="15">
        <v>25</v>
      </c>
      <c r="DU10" s="15">
        <v>52</v>
      </c>
      <c r="DV10" s="9" t="s">
        <v>15</v>
      </c>
      <c r="DW10" s="15">
        <v>3</v>
      </c>
      <c r="DX10" s="15">
        <v>15.25</v>
      </c>
      <c r="DY10" s="15">
        <v>7.5</v>
      </c>
      <c r="DZ10" s="15">
        <v>19.5</v>
      </c>
      <c r="EA10" s="15">
        <v>15</v>
      </c>
    </row>
    <row r="11" spans="1:131" s="32" customFormat="1" ht="12.75" customHeight="1">
      <c r="A11" s="73" t="s">
        <v>3149</v>
      </c>
      <c r="B11" s="10">
        <f t="shared" ref="B11:B16" si="0">SUM(C11:N11)</f>
        <v>731.35609999999997</v>
      </c>
      <c r="C11" s="15">
        <v>11</v>
      </c>
      <c r="D11" s="15">
        <v>10.15</v>
      </c>
      <c r="E11" s="15">
        <v>3.78</v>
      </c>
      <c r="F11" s="9">
        <v>6</v>
      </c>
      <c r="G11" s="9">
        <v>27.5</v>
      </c>
      <c r="H11" s="9">
        <v>51.293800000000005</v>
      </c>
      <c r="I11" s="9">
        <v>79.368700000000004</v>
      </c>
      <c r="J11" s="9">
        <v>43.012500000000003</v>
      </c>
      <c r="K11" s="9">
        <v>51.945</v>
      </c>
      <c r="L11" s="9">
        <v>119.88189999999999</v>
      </c>
      <c r="M11" s="9">
        <v>57.531099999999995</v>
      </c>
      <c r="N11" s="15">
        <v>269.8931</v>
      </c>
      <c r="O11" s="14">
        <f t="shared" ref="O11:O16" si="1">SUM(P11:AA11)</f>
        <v>2010.6881000000001</v>
      </c>
      <c r="P11" s="15">
        <v>271.69240000000002</v>
      </c>
      <c r="Q11" s="15">
        <v>149.4</v>
      </c>
      <c r="R11" s="15">
        <v>128.35</v>
      </c>
      <c r="S11" s="9">
        <v>138.87</v>
      </c>
      <c r="T11" s="9">
        <v>160.47999999999999</v>
      </c>
      <c r="U11" s="9">
        <v>220.8</v>
      </c>
      <c r="V11" s="9">
        <v>173.2</v>
      </c>
      <c r="W11" s="9">
        <v>155.00069999999999</v>
      </c>
      <c r="X11" s="9">
        <v>145.80000000000001</v>
      </c>
      <c r="Y11" s="9">
        <v>166.19499999999999</v>
      </c>
      <c r="Z11" s="9">
        <v>186.45</v>
      </c>
      <c r="AA11" s="15">
        <v>114.45</v>
      </c>
      <c r="AB11" s="14">
        <f t="shared" ref="AB11:AB16" si="2">SUM(AC11:AN11)</f>
        <v>1488.9044999999999</v>
      </c>
      <c r="AC11" s="15">
        <v>142.11000000000001</v>
      </c>
      <c r="AD11" s="15">
        <v>196.3</v>
      </c>
      <c r="AE11" s="15">
        <v>186.7</v>
      </c>
      <c r="AF11" s="9">
        <v>129</v>
      </c>
      <c r="AG11" s="9">
        <v>106.1</v>
      </c>
      <c r="AH11" s="9">
        <v>59.9</v>
      </c>
      <c r="AI11" s="9">
        <v>104.65</v>
      </c>
      <c r="AJ11" s="9">
        <v>81.87</v>
      </c>
      <c r="AK11" s="9">
        <v>134.6</v>
      </c>
      <c r="AL11" s="9">
        <v>125.47450000000001</v>
      </c>
      <c r="AM11" s="9">
        <v>125.6</v>
      </c>
      <c r="AN11" s="15">
        <v>96.6</v>
      </c>
      <c r="AO11" s="10">
        <f>SUM(AP11:BA11)</f>
        <v>852.37700000000007</v>
      </c>
      <c r="AP11" s="15">
        <v>153.9</v>
      </c>
      <c r="AQ11" s="15">
        <v>81.400000000000006</v>
      </c>
      <c r="AR11" s="15">
        <v>84.1</v>
      </c>
      <c r="AS11" s="9">
        <v>125.50449999999999</v>
      </c>
      <c r="AT11" s="9">
        <v>72.076999999999998</v>
      </c>
      <c r="AU11" s="9">
        <v>57</v>
      </c>
      <c r="AV11" s="9">
        <v>15.7</v>
      </c>
      <c r="AW11" s="9">
        <v>73</v>
      </c>
      <c r="AX11" s="9">
        <v>69</v>
      </c>
      <c r="AY11" s="9">
        <v>45.75</v>
      </c>
      <c r="AZ11" s="9">
        <v>27.595500000000001</v>
      </c>
      <c r="BA11" s="15">
        <v>47.35</v>
      </c>
      <c r="BB11" s="10">
        <f>SUM(BC11:BN11)</f>
        <v>313.23050000000001</v>
      </c>
      <c r="BC11" s="15">
        <v>49.2</v>
      </c>
      <c r="BD11" s="15">
        <v>23.2</v>
      </c>
      <c r="BE11" s="15">
        <v>24</v>
      </c>
      <c r="BF11" s="9">
        <v>58.3</v>
      </c>
      <c r="BG11" s="9">
        <v>3</v>
      </c>
      <c r="BH11" s="9">
        <v>25.097000000000001</v>
      </c>
      <c r="BI11" s="9">
        <v>6.83</v>
      </c>
      <c r="BJ11" s="9">
        <v>45.4114</v>
      </c>
      <c r="BK11" s="9">
        <v>50.359099999999998</v>
      </c>
      <c r="BL11" s="9">
        <v>22.332999999999998</v>
      </c>
      <c r="BM11" s="9" t="s">
        <v>15</v>
      </c>
      <c r="BN11" s="15">
        <v>5.5</v>
      </c>
      <c r="BO11" s="10">
        <f>SUM(BP11:CA11)</f>
        <v>141.97649999999999</v>
      </c>
      <c r="BP11" s="15" t="s">
        <v>15</v>
      </c>
      <c r="BQ11" s="15">
        <v>1.7390000000000001</v>
      </c>
      <c r="BR11" s="15">
        <v>20.239999999999998</v>
      </c>
      <c r="BS11" s="9">
        <v>16.7</v>
      </c>
      <c r="BT11" s="9">
        <v>5.9874999999999998</v>
      </c>
      <c r="BU11" s="9">
        <v>14.7</v>
      </c>
      <c r="BV11" s="9">
        <v>14</v>
      </c>
      <c r="BW11" s="9">
        <v>38.695</v>
      </c>
      <c r="BX11" s="9">
        <v>13.565</v>
      </c>
      <c r="BY11" s="9">
        <v>7</v>
      </c>
      <c r="BZ11" s="9">
        <v>9.35</v>
      </c>
      <c r="CA11" s="15" t="s">
        <v>15</v>
      </c>
      <c r="CB11" s="10">
        <f t="shared" ref="CB11:CB13" si="3">SUM(CC11:CN11)</f>
        <v>568.56500000000005</v>
      </c>
      <c r="CC11" s="15" t="s">
        <v>15</v>
      </c>
      <c r="CD11" s="15">
        <v>1</v>
      </c>
      <c r="CE11" s="301">
        <v>24.5</v>
      </c>
      <c r="CF11" s="9">
        <v>17.524999999999999</v>
      </c>
      <c r="CG11" s="9">
        <v>28.2</v>
      </c>
      <c r="CH11" s="9">
        <v>80.87</v>
      </c>
      <c r="CI11" s="9">
        <v>46.1</v>
      </c>
      <c r="CJ11" s="9">
        <v>68.5</v>
      </c>
      <c r="CK11" s="9">
        <v>70.5</v>
      </c>
      <c r="CL11" s="9">
        <v>90.67</v>
      </c>
      <c r="CM11" s="9">
        <v>77.5</v>
      </c>
      <c r="CN11" s="9">
        <v>63.2</v>
      </c>
      <c r="CO11" s="10">
        <f t="shared" ref="CO11:CO16" si="4">SUM(CP11:DA11)</f>
        <v>724.46429999999987</v>
      </c>
      <c r="CP11" s="15">
        <v>93</v>
      </c>
      <c r="CQ11" s="301">
        <v>80</v>
      </c>
      <c r="CR11" s="301">
        <v>102.5</v>
      </c>
      <c r="CS11" s="9">
        <v>49.423499999999997</v>
      </c>
      <c r="CT11" s="9">
        <v>87.911799999999999</v>
      </c>
      <c r="CU11" s="9">
        <v>4.9080000000000004</v>
      </c>
      <c r="CV11" s="9">
        <v>34.71</v>
      </c>
      <c r="CW11" s="9">
        <v>9</v>
      </c>
      <c r="CX11" s="9">
        <v>12.215</v>
      </c>
      <c r="CY11" s="9">
        <v>68.391000000000005</v>
      </c>
      <c r="CZ11" s="9">
        <v>165.10499999999999</v>
      </c>
      <c r="DA11" s="9">
        <v>17.3</v>
      </c>
      <c r="DB11" s="14">
        <f t="shared" ref="DB11:DB13" si="5">SUM(DC11:DN11)</f>
        <v>2114.3951999999999</v>
      </c>
      <c r="DC11" s="301">
        <v>2</v>
      </c>
      <c r="DD11" s="301">
        <v>2.0649999999999999</v>
      </c>
      <c r="DE11" s="301">
        <v>51.575000000000003</v>
      </c>
      <c r="DF11" s="9">
        <v>104.262</v>
      </c>
      <c r="DG11" s="9">
        <v>213.16120000000001</v>
      </c>
      <c r="DH11" s="9">
        <v>209.44460000000001</v>
      </c>
      <c r="DI11" s="9">
        <v>190.9229</v>
      </c>
      <c r="DJ11" s="9">
        <v>291.32249999999999</v>
      </c>
      <c r="DK11" s="9">
        <v>131</v>
      </c>
      <c r="DL11" s="9">
        <v>455.46699999999998</v>
      </c>
      <c r="DM11" s="9">
        <v>208.67500000000001</v>
      </c>
      <c r="DN11" s="9">
        <v>254.5</v>
      </c>
      <c r="DO11" s="14">
        <f t="shared" ref="DO11:DO15" si="6">SUM(DP11:EA11)</f>
        <v>872.91300000000001</v>
      </c>
      <c r="DP11" s="14">
        <v>19</v>
      </c>
      <c r="DQ11" s="14">
        <v>18</v>
      </c>
      <c r="DR11" s="14">
        <v>19.5</v>
      </c>
      <c r="DS11" s="14">
        <v>53</v>
      </c>
      <c r="DT11" s="14">
        <v>29</v>
      </c>
      <c r="DU11" s="14">
        <v>81</v>
      </c>
      <c r="DV11" s="14">
        <v>89.66</v>
      </c>
      <c r="DW11" s="14">
        <v>140.23500000000001</v>
      </c>
      <c r="DX11" s="14">
        <v>94</v>
      </c>
      <c r="DY11" s="14">
        <v>112.46</v>
      </c>
      <c r="DZ11" s="14">
        <v>129.05799999999999</v>
      </c>
      <c r="EA11" s="14">
        <v>88</v>
      </c>
    </row>
    <row r="12" spans="1:131" s="32" customFormat="1" ht="12.75" customHeight="1">
      <c r="A12" s="73" t="s">
        <v>3150</v>
      </c>
      <c r="B12" s="10">
        <f t="shared" si="0"/>
        <v>30.254999999999999</v>
      </c>
      <c r="C12" s="15" t="s">
        <v>15</v>
      </c>
      <c r="D12" s="15">
        <v>4.8</v>
      </c>
      <c r="E12" s="15">
        <v>1</v>
      </c>
      <c r="F12" s="15">
        <v>9.9</v>
      </c>
      <c r="G12" s="15">
        <v>1</v>
      </c>
      <c r="H12" s="15" t="s">
        <v>15</v>
      </c>
      <c r="I12" s="9">
        <v>1.7549999999999999</v>
      </c>
      <c r="J12" s="9">
        <v>4</v>
      </c>
      <c r="K12" s="9" t="s">
        <v>15</v>
      </c>
      <c r="L12" s="9">
        <v>1</v>
      </c>
      <c r="M12" s="9" t="s">
        <v>15</v>
      </c>
      <c r="N12" s="15">
        <v>6.8</v>
      </c>
      <c r="O12" s="10">
        <f t="shared" si="1"/>
        <v>182.45999999999998</v>
      </c>
      <c r="P12" s="15">
        <v>18</v>
      </c>
      <c r="Q12" s="15">
        <v>9.44</v>
      </c>
      <c r="R12" s="15">
        <v>53</v>
      </c>
      <c r="S12" s="15">
        <v>25.02</v>
      </c>
      <c r="T12" s="15">
        <v>48.5</v>
      </c>
      <c r="U12" s="15">
        <v>13</v>
      </c>
      <c r="V12" s="9">
        <v>5</v>
      </c>
      <c r="W12" s="9" t="s">
        <v>15</v>
      </c>
      <c r="X12" s="9">
        <v>3</v>
      </c>
      <c r="Y12" s="9">
        <v>3</v>
      </c>
      <c r="Z12" s="9">
        <v>3</v>
      </c>
      <c r="AA12" s="15">
        <v>1.5</v>
      </c>
      <c r="AB12" s="10">
        <f t="shared" si="2"/>
        <v>18.75</v>
      </c>
      <c r="AC12" s="15">
        <v>1.65</v>
      </c>
      <c r="AD12" s="15">
        <v>1</v>
      </c>
      <c r="AE12" s="15">
        <v>4</v>
      </c>
      <c r="AF12" s="15" t="s">
        <v>15</v>
      </c>
      <c r="AG12" s="15" t="s">
        <v>15</v>
      </c>
      <c r="AH12" s="15" t="s">
        <v>15</v>
      </c>
      <c r="AI12" s="9">
        <v>9</v>
      </c>
      <c r="AJ12" s="9" t="s">
        <v>15</v>
      </c>
      <c r="AK12" s="9" t="s">
        <v>15</v>
      </c>
      <c r="AL12" s="9" t="s">
        <v>15</v>
      </c>
      <c r="AM12" s="9" t="s">
        <v>15</v>
      </c>
      <c r="AN12" s="15">
        <v>3.1</v>
      </c>
      <c r="AO12" s="10">
        <f>SUM(AP12:BA12)</f>
        <v>36.507999999999996</v>
      </c>
      <c r="AP12" s="15" t="s">
        <v>15</v>
      </c>
      <c r="AQ12" s="15">
        <v>7.1479999999999997</v>
      </c>
      <c r="AR12" s="15">
        <v>3</v>
      </c>
      <c r="AS12" s="15" t="s">
        <v>15</v>
      </c>
      <c r="AT12" s="15">
        <v>4.96</v>
      </c>
      <c r="AU12" s="15" t="s">
        <v>15</v>
      </c>
      <c r="AV12" s="9">
        <v>0.7</v>
      </c>
      <c r="AW12" s="9">
        <v>5.4</v>
      </c>
      <c r="AX12" s="9">
        <v>3.5</v>
      </c>
      <c r="AY12" s="9">
        <v>3</v>
      </c>
      <c r="AZ12" s="9">
        <v>4</v>
      </c>
      <c r="BA12" s="15">
        <v>4.8</v>
      </c>
      <c r="BB12" s="10">
        <f>SUM(BC12:BN12)</f>
        <v>17.136800000000001</v>
      </c>
      <c r="BC12" s="15">
        <v>5.51</v>
      </c>
      <c r="BD12" s="15" t="s">
        <v>15</v>
      </c>
      <c r="BE12" s="15" t="s">
        <v>15</v>
      </c>
      <c r="BF12" s="15" t="s">
        <v>15</v>
      </c>
      <c r="BG12" s="15" t="s">
        <v>15</v>
      </c>
      <c r="BH12" s="15" t="s">
        <v>15</v>
      </c>
      <c r="BI12" s="9">
        <v>4.5650000000000004</v>
      </c>
      <c r="BJ12" s="9">
        <v>7.0617999999999999</v>
      </c>
      <c r="BK12" s="9" t="s">
        <v>15</v>
      </c>
      <c r="BL12" s="9" t="s">
        <v>15</v>
      </c>
      <c r="BM12" s="9" t="s">
        <v>15</v>
      </c>
      <c r="BN12" s="15" t="s">
        <v>15</v>
      </c>
      <c r="BO12" s="10">
        <f>SUM(BP12:CA12)</f>
        <v>75.971900000000005</v>
      </c>
      <c r="BP12" s="15" t="s">
        <v>15</v>
      </c>
      <c r="BQ12" s="15">
        <v>2.76</v>
      </c>
      <c r="BR12" s="15">
        <v>1.1000000000000001</v>
      </c>
      <c r="BS12" s="9">
        <v>12.55</v>
      </c>
      <c r="BT12" s="9">
        <v>1.4888999999999999</v>
      </c>
      <c r="BU12" s="9">
        <v>10</v>
      </c>
      <c r="BV12" s="9">
        <v>1.246</v>
      </c>
      <c r="BW12" s="9">
        <v>14.3</v>
      </c>
      <c r="BX12" s="9">
        <v>13.54</v>
      </c>
      <c r="BY12" s="9">
        <v>4.9870000000000001</v>
      </c>
      <c r="BZ12" s="9">
        <v>14</v>
      </c>
      <c r="CA12" s="15" t="s">
        <v>15</v>
      </c>
      <c r="CB12" s="10">
        <f t="shared" si="3"/>
        <v>32.3919</v>
      </c>
      <c r="CC12" s="15" t="s">
        <v>15</v>
      </c>
      <c r="CD12" s="15">
        <v>0.8</v>
      </c>
      <c r="CE12" s="15">
        <v>5.0949</v>
      </c>
      <c r="CF12" s="9" t="s">
        <v>15</v>
      </c>
      <c r="CG12" s="9" t="s">
        <v>15</v>
      </c>
      <c r="CH12" s="9">
        <v>5.157</v>
      </c>
      <c r="CI12" s="9" t="s">
        <v>15</v>
      </c>
      <c r="CJ12" s="9" t="s">
        <v>15</v>
      </c>
      <c r="CK12" s="9">
        <v>4</v>
      </c>
      <c r="CL12" s="9">
        <v>15</v>
      </c>
      <c r="CM12" s="9" t="s">
        <v>15</v>
      </c>
      <c r="CN12" s="9">
        <v>2.34</v>
      </c>
      <c r="CO12" s="10">
        <f t="shared" si="4"/>
        <v>72.25</v>
      </c>
      <c r="CP12" s="15" t="s">
        <v>15</v>
      </c>
      <c r="CQ12" s="15" t="s">
        <v>15</v>
      </c>
      <c r="CR12" s="15">
        <v>7</v>
      </c>
      <c r="CS12" s="9" t="s">
        <v>15</v>
      </c>
      <c r="CT12" s="9">
        <v>30</v>
      </c>
      <c r="CU12" s="9" t="s">
        <v>15</v>
      </c>
      <c r="CV12" s="9" t="s">
        <v>15</v>
      </c>
      <c r="CW12" s="9">
        <v>10.25</v>
      </c>
      <c r="CX12" s="9" t="s">
        <v>15</v>
      </c>
      <c r="CY12" s="9" t="s">
        <v>15</v>
      </c>
      <c r="CZ12" s="9">
        <v>25</v>
      </c>
      <c r="DA12" s="9" t="s">
        <v>15</v>
      </c>
      <c r="DB12" s="10">
        <f t="shared" si="5"/>
        <v>147.80000000000001</v>
      </c>
      <c r="DC12" s="15" t="s">
        <v>15</v>
      </c>
      <c r="DD12" s="15" t="s">
        <v>15</v>
      </c>
      <c r="DE12" s="15" t="s">
        <v>15</v>
      </c>
      <c r="DF12" s="9">
        <v>12.3</v>
      </c>
      <c r="DG12" s="9" t="s">
        <v>15</v>
      </c>
      <c r="DH12" s="9" t="s">
        <v>15</v>
      </c>
      <c r="DI12" s="9">
        <v>12.5</v>
      </c>
      <c r="DJ12" s="9">
        <v>60</v>
      </c>
      <c r="DK12" s="9" t="s">
        <v>15</v>
      </c>
      <c r="DL12" s="9" t="s">
        <v>15</v>
      </c>
      <c r="DM12" s="9" t="s">
        <v>15</v>
      </c>
      <c r="DN12" s="9">
        <v>63</v>
      </c>
      <c r="DO12" s="10">
        <f t="shared" si="6"/>
        <v>47.855000000000004</v>
      </c>
      <c r="DP12" s="15" t="s">
        <v>15</v>
      </c>
      <c r="DQ12" s="15" t="s">
        <v>15</v>
      </c>
      <c r="DR12" s="15" t="s">
        <v>15</v>
      </c>
      <c r="DS12" s="15" t="s">
        <v>15</v>
      </c>
      <c r="DT12" s="15" t="s">
        <v>15</v>
      </c>
      <c r="DU12" s="15" t="s">
        <v>15</v>
      </c>
      <c r="DV12" s="15" t="s">
        <v>15</v>
      </c>
      <c r="DW12" s="15">
        <v>18.850000000000001</v>
      </c>
      <c r="DX12" s="15" t="s">
        <v>15</v>
      </c>
      <c r="DY12" s="15">
        <v>19.004999999999999</v>
      </c>
      <c r="DZ12" s="15" t="s">
        <v>15</v>
      </c>
      <c r="EA12" s="15">
        <v>10</v>
      </c>
    </row>
    <row r="13" spans="1:131" s="32" customFormat="1" ht="12.75" customHeight="1">
      <c r="A13" s="73" t="s">
        <v>3151</v>
      </c>
      <c r="B13" s="10">
        <f t="shared" si="0"/>
        <v>33.094800000000006</v>
      </c>
      <c r="C13" s="15">
        <v>2.2000000000000002</v>
      </c>
      <c r="D13" s="15" t="s">
        <v>15</v>
      </c>
      <c r="E13" s="15">
        <v>3</v>
      </c>
      <c r="F13" s="15" t="s">
        <v>15</v>
      </c>
      <c r="G13" s="15">
        <v>6.08</v>
      </c>
      <c r="H13" s="15">
        <v>1.8</v>
      </c>
      <c r="I13" s="9">
        <v>1</v>
      </c>
      <c r="J13" s="9">
        <v>2.2999999999999998</v>
      </c>
      <c r="K13" s="9">
        <v>4.4148000000000005</v>
      </c>
      <c r="L13" s="9">
        <v>1.8</v>
      </c>
      <c r="M13" s="9" t="s">
        <v>15</v>
      </c>
      <c r="N13" s="9">
        <v>10.5</v>
      </c>
      <c r="O13" s="10">
        <f t="shared" si="1"/>
        <v>43.36</v>
      </c>
      <c r="P13" s="15">
        <v>9.5</v>
      </c>
      <c r="Q13" s="15">
        <v>6</v>
      </c>
      <c r="R13" s="15">
        <v>6.6</v>
      </c>
      <c r="S13" s="15">
        <v>9</v>
      </c>
      <c r="T13" s="15">
        <v>2</v>
      </c>
      <c r="U13" s="15">
        <v>10.26</v>
      </c>
      <c r="V13" s="9" t="s">
        <v>15</v>
      </c>
      <c r="W13" s="9" t="s">
        <v>15</v>
      </c>
      <c r="X13" s="9" t="s">
        <v>15</v>
      </c>
      <c r="Y13" s="9" t="s">
        <v>15</v>
      </c>
      <c r="Z13" s="9" t="s">
        <v>15</v>
      </c>
      <c r="AA13" s="9" t="s">
        <v>15</v>
      </c>
      <c r="AB13" s="10">
        <f t="shared" si="2"/>
        <v>20.5</v>
      </c>
      <c r="AC13" s="15" t="s">
        <v>15</v>
      </c>
      <c r="AD13" s="15">
        <v>6</v>
      </c>
      <c r="AE13" s="15" t="s">
        <v>15</v>
      </c>
      <c r="AF13" s="15" t="s">
        <v>15</v>
      </c>
      <c r="AG13" s="15" t="s">
        <v>15</v>
      </c>
      <c r="AH13" s="15" t="s">
        <v>15</v>
      </c>
      <c r="AI13" s="9" t="s">
        <v>15</v>
      </c>
      <c r="AJ13" s="9" t="s">
        <v>15</v>
      </c>
      <c r="AK13" s="9">
        <v>2.5</v>
      </c>
      <c r="AL13" s="9" t="s">
        <v>15</v>
      </c>
      <c r="AM13" s="9">
        <v>2</v>
      </c>
      <c r="AN13" s="15">
        <v>10</v>
      </c>
      <c r="AO13" s="9" t="s">
        <v>15</v>
      </c>
      <c r="AP13" s="15" t="s">
        <v>15</v>
      </c>
      <c r="AQ13" s="15" t="s">
        <v>15</v>
      </c>
      <c r="AR13" s="15" t="s">
        <v>15</v>
      </c>
      <c r="AS13" s="15" t="s">
        <v>15</v>
      </c>
      <c r="AT13" s="15" t="s">
        <v>15</v>
      </c>
      <c r="AU13" s="15" t="s">
        <v>15</v>
      </c>
      <c r="AV13" s="9" t="s">
        <v>15</v>
      </c>
      <c r="AW13" s="9" t="s">
        <v>15</v>
      </c>
      <c r="AX13" s="9" t="s">
        <v>15</v>
      </c>
      <c r="AY13" s="9" t="s">
        <v>15</v>
      </c>
      <c r="AZ13" s="9" t="s">
        <v>15</v>
      </c>
      <c r="BA13" s="15" t="s">
        <v>15</v>
      </c>
      <c r="BB13" s="9" t="s">
        <v>15</v>
      </c>
      <c r="BC13" s="15" t="s">
        <v>15</v>
      </c>
      <c r="BD13" s="15" t="s">
        <v>15</v>
      </c>
      <c r="BE13" s="15" t="s">
        <v>15</v>
      </c>
      <c r="BF13" s="15" t="s">
        <v>15</v>
      </c>
      <c r="BG13" s="15" t="s">
        <v>15</v>
      </c>
      <c r="BH13" s="15" t="s">
        <v>15</v>
      </c>
      <c r="BI13" s="9" t="s">
        <v>15</v>
      </c>
      <c r="BJ13" s="9" t="s">
        <v>15</v>
      </c>
      <c r="BK13" s="9" t="s">
        <v>15</v>
      </c>
      <c r="BL13" s="9" t="s">
        <v>15</v>
      </c>
      <c r="BM13" s="9" t="s">
        <v>15</v>
      </c>
      <c r="BN13" s="15" t="s">
        <v>15</v>
      </c>
      <c r="BO13" s="10">
        <f t="shared" ref="BO13:BO16" si="7">SUM(BP13:CA13)</f>
        <v>7.67</v>
      </c>
      <c r="BP13" s="15" t="s">
        <v>15</v>
      </c>
      <c r="BQ13" s="15" t="s">
        <v>15</v>
      </c>
      <c r="BR13" s="15" t="s">
        <v>15</v>
      </c>
      <c r="BS13" s="15">
        <v>2.67</v>
      </c>
      <c r="BT13" s="15" t="s">
        <v>15</v>
      </c>
      <c r="BU13" s="15">
        <v>5</v>
      </c>
      <c r="BV13" s="9" t="s">
        <v>15</v>
      </c>
      <c r="BW13" s="9" t="s">
        <v>15</v>
      </c>
      <c r="BX13" s="9" t="s">
        <v>15</v>
      </c>
      <c r="BY13" s="9" t="s">
        <v>15</v>
      </c>
      <c r="BZ13" s="9" t="s">
        <v>15</v>
      </c>
      <c r="CA13" s="15" t="s">
        <v>15</v>
      </c>
      <c r="CB13" s="10">
        <f t="shared" si="3"/>
        <v>8.25</v>
      </c>
      <c r="CC13" s="15" t="s">
        <v>15</v>
      </c>
      <c r="CD13" s="15" t="s">
        <v>15</v>
      </c>
      <c r="CE13" s="15" t="s">
        <v>15</v>
      </c>
      <c r="CF13" s="15">
        <v>4.25</v>
      </c>
      <c r="CG13" s="15" t="s">
        <v>15</v>
      </c>
      <c r="CH13" s="15" t="s">
        <v>15</v>
      </c>
      <c r="CI13" s="9" t="s">
        <v>15</v>
      </c>
      <c r="CJ13" s="9" t="s">
        <v>15</v>
      </c>
      <c r="CK13" s="9" t="s">
        <v>15</v>
      </c>
      <c r="CL13" s="9" t="s">
        <v>15</v>
      </c>
      <c r="CM13" s="9">
        <v>4</v>
      </c>
      <c r="CN13" s="9" t="s">
        <v>15</v>
      </c>
      <c r="CO13" s="10">
        <f t="shared" si="4"/>
        <v>134.25</v>
      </c>
      <c r="CP13" s="15" t="s">
        <v>15</v>
      </c>
      <c r="CQ13" s="15">
        <v>10</v>
      </c>
      <c r="CR13" s="15" t="s">
        <v>15</v>
      </c>
      <c r="CS13" s="15" t="s">
        <v>15</v>
      </c>
      <c r="CT13" s="15" t="s">
        <v>15</v>
      </c>
      <c r="CU13" s="15" t="s">
        <v>15</v>
      </c>
      <c r="CV13" s="9">
        <v>3</v>
      </c>
      <c r="CW13" s="9" t="s">
        <v>15</v>
      </c>
      <c r="CX13" s="9">
        <v>121.25</v>
      </c>
      <c r="CY13" s="9" t="s">
        <v>15</v>
      </c>
      <c r="CZ13" s="9" t="s">
        <v>15</v>
      </c>
      <c r="DA13" s="9" t="s">
        <v>15</v>
      </c>
      <c r="DB13" s="10">
        <f t="shared" si="5"/>
        <v>35</v>
      </c>
      <c r="DC13" s="15" t="s">
        <v>15</v>
      </c>
      <c r="DD13" s="15" t="s">
        <v>15</v>
      </c>
      <c r="DE13" s="15" t="s">
        <v>15</v>
      </c>
      <c r="DF13" s="9" t="s">
        <v>15</v>
      </c>
      <c r="DG13" s="9">
        <v>10</v>
      </c>
      <c r="DH13" s="9" t="s">
        <v>15</v>
      </c>
      <c r="DI13" s="9" t="s">
        <v>15</v>
      </c>
      <c r="DJ13" s="9" t="s">
        <v>15</v>
      </c>
      <c r="DK13" s="9" t="s">
        <v>15</v>
      </c>
      <c r="DL13" s="9" t="s">
        <v>15</v>
      </c>
      <c r="DM13" s="9" t="s">
        <v>15</v>
      </c>
      <c r="DN13" s="9">
        <v>25</v>
      </c>
      <c r="DO13" s="10">
        <f t="shared" si="6"/>
        <v>186.5</v>
      </c>
      <c r="DP13" s="15" t="s">
        <v>15</v>
      </c>
      <c r="DQ13" s="15" t="s">
        <v>15</v>
      </c>
      <c r="DR13" s="15" t="s">
        <v>15</v>
      </c>
      <c r="DS13" s="15" t="s">
        <v>15</v>
      </c>
      <c r="DT13" s="15" t="s">
        <v>15</v>
      </c>
      <c r="DU13" s="15" t="s">
        <v>15</v>
      </c>
      <c r="DV13" s="15" t="s">
        <v>15</v>
      </c>
      <c r="DW13" s="15" t="s">
        <v>15</v>
      </c>
      <c r="DX13" s="15">
        <v>37.5</v>
      </c>
      <c r="DY13" s="15" t="s">
        <v>15</v>
      </c>
      <c r="DZ13" s="15">
        <v>40</v>
      </c>
      <c r="EA13" s="15">
        <v>109</v>
      </c>
    </row>
    <row r="14" spans="1:131" s="32" customFormat="1" ht="12.75" customHeight="1">
      <c r="A14" s="73" t="s">
        <v>3152</v>
      </c>
      <c r="B14" s="10">
        <f t="shared" si="0"/>
        <v>22.949999999999996</v>
      </c>
      <c r="C14" s="15" t="s">
        <v>15</v>
      </c>
      <c r="D14" s="15" t="s">
        <v>15</v>
      </c>
      <c r="E14" s="15">
        <v>5.25</v>
      </c>
      <c r="F14" s="15">
        <v>2.2999999999999998</v>
      </c>
      <c r="G14" s="15">
        <v>4.3499999999999996</v>
      </c>
      <c r="H14" s="15">
        <v>1.4</v>
      </c>
      <c r="I14" s="15">
        <v>3</v>
      </c>
      <c r="J14" s="15">
        <v>3.65</v>
      </c>
      <c r="K14" s="15" t="s">
        <v>15</v>
      </c>
      <c r="L14" s="15">
        <v>3</v>
      </c>
      <c r="M14" s="15" t="s">
        <v>15</v>
      </c>
      <c r="N14" s="15" t="s">
        <v>15</v>
      </c>
      <c r="O14" s="10">
        <f t="shared" si="1"/>
        <v>5.069</v>
      </c>
      <c r="P14" s="15" t="s">
        <v>15</v>
      </c>
      <c r="Q14" s="15" t="s">
        <v>15</v>
      </c>
      <c r="R14" s="15">
        <v>4.069</v>
      </c>
      <c r="S14" s="15">
        <v>1</v>
      </c>
      <c r="T14" s="15" t="s">
        <v>15</v>
      </c>
      <c r="U14" s="15" t="s">
        <v>15</v>
      </c>
      <c r="V14" s="15" t="s">
        <v>15</v>
      </c>
      <c r="W14" s="15" t="s">
        <v>15</v>
      </c>
      <c r="X14" s="15" t="s">
        <v>15</v>
      </c>
      <c r="Y14" s="15" t="s">
        <v>15</v>
      </c>
      <c r="Z14" s="15" t="s">
        <v>15</v>
      </c>
      <c r="AA14" s="15" t="s">
        <v>15</v>
      </c>
      <c r="AB14" s="10">
        <f t="shared" si="2"/>
        <v>5.5</v>
      </c>
      <c r="AC14" s="15" t="s">
        <v>15</v>
      </c>
      <c r="AD14" s="15" t="s">
        <v>15</v>
      </c>
      <c r="AE14" s="15" t="s">
        <v>15</v>
      </c>
      <c r="AF14" s="15" t="s">
        <v>15</v>
      </c>
      <c r="AG14" s="15" t="s">
        <v>15</v>
      </c>
      <c r="AH14" s="15" t="s">
        <v>15</v>
      </c>
      <c r="AI14" s="15" t="s">
        <v>15</v>
      </c>
      <c r="AJ14" s="15" t="s">
        <v>15</v>
      </c>
      <c r="AK14" s="15">
        <v>2.5</v>
      </c>
      <c r="AL14" s="15" t="s">
        <v>15</v>
      </c>
      <c r="AM14" s="15">
        <v>3</v>
      </c>
      <c r="AN14" s="15" t="s">
        <v>15</v>
      </c>
      <c r="AO14" s="10">
        <f>SUM(AP14:BA14)</f>
        <v>1.35</v>
      </c>
      <c r="AP14" s="15" t="s">
        <v>15</v>
      </c>
      <c r="AQ14" s="15" t="s">
        <v>15</v>
      </c>
      <c r="AR14" s="15" t="s">
        <v>15</v>
      </c>
      <c r="AS14" s="15">
        <v>1.35</v>
      </c>
      <c r="AT14" s="15" t="s">
        <v>15</v>
      </c>
      <c r="AU14" s="15" t="s">
        <v>15</v>
      </c>
      <c r="AV14" s="15" t="s">
        <v>15</v>
      </c>
      <c r="AW14" s="15" t="s">
        <v>15</v>
      </c>
      <c r="AX14" s="15" t="s">
        <v>15</v>
      </c>
      <c r="AY14" s="15" t="s">
        <v>15</v>
      </c>
      <c r="AZ14" s="15" t="s">
        <v>15</v>
      </c>
      <c r="BA14" s="15" t="s">
        <v>15</v>
      </c>
      <c r="BB14" s="9" t="s">
        <v>15</v>
      </c>
      <c r="BC14" s="15" t="s">
        <v>15</v>
      </c>
      <c r="BD14" s="15" t="s">
        <v>15</v>
      </c>
      <c r="BE14" s="15" t="s">
        <v>15</v>
      </c>
      <c r="BF14" s="15" t="s">
        <v>15</v>
      </c>
      <c r="BG14" s="15" t="s">
        <v>15</v>
      </c>
      <c r="BH14" s="15" t="s">
        <v>15</v>
      </c>
      <c r="BI14" s="15" t="s">
        <v>15</v>
      </c>
      <c r="BJ14" s="15" t="s">
        <v>15</v>
      </c>
      <c r="BK14" s="15" t="s">
        <v>15</v>
      </c>
      <c r="BL14" s="15" t="s">
        <v>15</v>
      </c>
      <c r="BM14" s="15" t="s">
        <v>15</v>
      </c>
      <c r="BN14" s="15" t="s">
        <v>15</v>
      </c>
      <c r="BO14" s="10">
        <f t="shared" si="7"/>
        <v>16.475000000000001</v>
      </c>
      <c r="BP14" s="15" t="s">
        <v>15</v>
      </c>
      <c r="BQ14" s="15" t="s">
        <v>15</v>
      </c>
      <c r="BR14" s="15">
        <v>5</v>
      </c>
      <c r="BS14" s="15">
        <v>11.475</v>
      </c>
      <c r="BT14" s="15" t="s">
        <v>15</v>
      </c>
      <c r="BU14" s="15" t="s">
        <v>15</v>
      </c>
      <c r="BV14" s="15" t="s">
        <v>15</v>
      </c>
      <c r="BW14" s="15" t="s">
        <v>15</v>
      </c>
      <c r="BX14" s="15" t="s">
        <v>15</v>
      </c>
      <c r="BY14" s="15" t="s">
        <v>15</v>
      </c>
      <c r="BZ14" s="15" t="s">
        <v>15</v>
      </c>
      <c r="CA14" s="15" t="s">
        <v>15</v>
      </c>
      <c r="CB14" s="9" t="s">
        <v>15</v>
      </c>
      <c r="CC14" s="15" t="s">
        <v>15</v>
      </c>
      <c r="CD14" s="15" t="s">
        <v>15</v>
      </c>
      <c r="CE14" s="15" t="s">
        <v>15</v>
      </c>
      <c r="CF14" s="15" t="s">
        <v>15</v>
      </c>
      <c r="CG14" s="15" t="s">
        <v>15</v>
      </c>
      <c r="CH14" s="15" t="s">
        <v>15</v>
      </c>
      <c r="CI14" s="15" t="s">
        <v>15</v>
      </c>
      <c r="CJ14" s="15" t="s">
        <v>15</v>
      </c>
      <c r="CK14" s="9" t="s">
        <v>15</v>
      </c>
      <c r="CL14" s="9" t="s">
        <v>15</v>
      </c>
      <c r="CM14" s="9" t="s">
        <v>15</v>
      </c>
      <c r="CN14" s="9" t="s">
        <v>15</v>
      </c>
      <c r="CO14" s="10">
        <f t="shared" si="4"/>
        <v>30</v>
      </c>
      <c r="CP14" s="15" t="s">
        <v>15</v>
      </c>
      <c r="CQ14" s="15" t="s">
        <v>15</v>
      </c>
      <c r="CR14" s="15" t="s">
        <v>15</v>
      </c>
      <c r="CS14" s="15" t="s">
        <v>15</v>
      </c>
      <c r="CT14" s="15" t="s">
        <v>15</v>
      </c>
      <c r="CU14" s="15" t="s">
        <v>15</v>
      </c>
      <c r="CV14" s="15" t="s">
        <v>15</v>
      </c>
      <c r="CW14" s="15" t="s">
        <v>15</v>
      </c>
      <c r="CX14" s="9" t="s">
        <v>15</v>
      </c>
      <c r="CY14" s="9">
        <v>30</v>
      </c>
      <c r="CZ14" s="9" t="s">
        <v>15</v>
      </c>
      <c r="DA14" s="9" t="s">
        <v>15</v>
      </c>
      <c r="DB14" s="9" t="s">
        <v>15</v>
      </c>
      <c r="DC14" s="15" t="s">
        <v>15</v>
      </c>
      <c r="DD14" s="15" t="s">
        <v>15</v>
      </c>
      <c r="DE14" s="15" t="s">
        <v>15</v>
      </c>
      <c r="DF14" s="9" t="s">
        <v>15</v>
      </c>
      <c r="DG14" s="9" t="s">
        <v>15</v>
      </c>
      <c r="DH14" s="9" t="s">
        <v>15</v>
      </c>
      <c r="DI14" s="9" t="s">
        <v>15</v>
      </c>
      <c r="DJ14" s="9" t="s">
        <v>15</v>
      </c>
      <c r="DK14" s="9" t="s">
        <v>15</v>
      </c>
      <c r="DL14" s="9" t="s">
        <v>15</v>
      </c>
      <c r="DM14" s="9" t="s">
        <v>15</v>
      </c>
      <c r="DN14" s="9" t="s">
        <v>15</v>
      </c>
      <c r="DO14" s="10">
        <f t="shared" si="6"/>
        <v>266</v>
      </c>
      <c r="DP14" s="9" t="s">
        <v>15</v>
      </c>
      <c r="DQ14" s="9" t="s">
        <v>15</v>
      </c>
      <c r="DR14" s="9" t="s">
        <v>15</v>
      </c>
      <c r="DS14" s="9" t="s">
        <v>15</v>
      </c>
      <c r="DT14" s="9" t="s">
        <v>15</v>
      </c>
      <c r="DU14" s="9" t="s">
        <v>15</v>
      </c>
      <c r="DV14" s="9" t="s">
        <v>15</v>
      </c>
      <c r="DW14" s="15">
        <v>37.5</v>
      </c>
      <c r="DX14" s="15">
        <v>134.5</v>
      </c>
      <c r="DY14" s="15" t="s">
        <v>15</v>
      </c>
      <c r="DZ14" s="15">
        <v>47</v>
      </c>
      <c r="EA14" s="15">
        <v>47</v>
      </c>
    </row>
    <row r="15" spans="1:131" s="32" customFormat="1" ht="12.75" customHeight="1">
      <c r="A15" s="73" t="s">
        <v>3153</v>
      </c>
      <c r="B15" s="10">
        <f t="shared" si="0"/>
        <v>14.25</v>
      </c>
      <c r="C15" s="15">
        <v>2.25</v>
      </c>
      <c r="D15" s="15">
        <v>6.1</v>
      </c>
      <c r="E15" s="15">
        <v>0.9</v>
      </c>
      <c r="F15" s="15" t="s">
        <v>15</v>
      </c>
      <c r="G15" s="15">
        <v>4</v>
      </c>
      <c r="H15" s="15" t="s">
        <v>15</v>
      </c>
      <c r="I15" s="15">
        <v>1</v>
      </c>
      <c r="J15" s="15" t="s">
        <v>15</v>
      </c>
      <c r="K15" s="15" t="s">
        <v>15</v>
      </c>
      <c r="L15" s="15" t="s">
        <v>15</v>
      </c>
      <c r="M15" s="15" t="s">
        <v>15</v>
      </c>
      <c r="N15" s="15" t="s">
        <v>15</v>
      </c>
      <c r="O15" s="10">
        <f t="shared" si="1"/>
        <v>6.02</v>
      </c>
      <c r="P15" s="15" t="s">
        <v>15</v>
      </c>
      <c r="Q15" s="15">
        <v>1.02</v>
      </c>
      <c r="R15" s="15" t="s">
        <v>15</v>
      </c>
      <c r="S15" s="15" t="s">
        <v>15</v>
      </c>
      <c r="T15" s="15" t="s">
        <v>15</v>
      </c>
      <c r="U15" s="15" t="s">
        <v>15</v>
      </c>
      <c r="V15" s="15" t="s">
        <v>15</v>
      </c>
      <c r="W15" s="15" t="s">
        <v>15</v>
      </c>
      <c r="X15" s="15">
        <v>5</v>
      </c>
      <c r="Y15" s="15" t="s">
        <v>15</v>
      </c>
      <c r="Z15" s="15" t="s">
        <v>15</v>
      </c>
      <c r="AA15" s="15" t="s">
        <v>15</v>
      </c>
      <c r="AB15" s="10">
        <f t="shared" si="2"/>
        <v>0.48</v>
      </c>
      <c r="AC15" s="15" t="s">
        <v>15</v>
      </c>
      <c r="AD15" s="15" t="s">
        <v>15</v>
      </c>
      <c r="AE15" s="15" t="s">
        <v>15</v>
      </c>
      <c r="AF15" s="15">
        <v>0.48</v>
      </c>
      <c r="AG15" s="15" t="s">
        <v>15</v>
      </c>
      <c r="AH15" s="15" t="s">
        <v>15</v>
      </c>
      <c r="AI15" s="15" t="s">
        <v>15</v>
      </c>
      <c r="AJ15" s="15" t="s">
        <v>15</v>
      </c>
      <c r="AK15" s="15" t="s">
        <v>15</v>
      </c>
      <c r="AL15" s="15" t="s">
        <v>15</v>
      </c>
      <c r="AM15" s="15" t="s">
        <v>15</v>
      </c>
      <c r="AN15" s="15" t="s">
        <v>15</v>
      </c>
      <c r="AO15" s="9" t="s">
        <v>15</v>
      </c>
      <c r="AP15" s="15" t="s">
        <v>15</v>
      </c>
      <c r="AQ15" s="15" t="s">
        <v>15</v>
      </c>
      <c r="AR15" s="15" t="s">
        <v>15</v>
      </c>
      <c r="AS15" s="15" t="s">
        <v>15</v>
      </c>
      <c r="AT15" s="15" t="s">
        <v>15</v>
      </c>
      <c r="AU15" s="15" t="s">
        <v>15</v>
      </c>
      <c r="AV15" s="15" t="s">
        <v>15</v>
      </c>
      <c r="AW15" s="15" t="s">
        <v>15</v>
      </c>
      <c r="AX15" s="15" t="s">
        <v>15</v>
      </c>
      <c r="AY15" s="15" t="s">
        <v>15</v>
      </c>
      <c r="AZ15" s="15" t="s">
        <v>15</v>
      </c>
      <c r="BA15" s="15" t="s">
        <v>15</v>
      </c>
      <c r="BB15" s="9" t="s">
        <v>15</v>
      </c>
      <c r="BC15" s="15" t="s">
        <v>15</v>
      </c>
      <c r="BD15" s="15" t="s">
        <v>15</v>
      </c>
      <c r="BE15" s="15" t="s">
        <v>15</v>
      </c>
      <c r="BF15" s="15" t="s">
        <v>15</v>
      </c>
      <c r="BG15" s="15" t="s">
        <v>15</v>
      </c>
      <c r="BH15" s="15" t="s">
        <v>15</v>
      </c>
      <c r="BI15" s="15" t="s">
        <v>15</v>
      </c>
      <c r="BJ15" s="15" t="s">
        <v>15</v>
      </c>
      <c r="BK15" s="15" t="s">
        <v>15</v>
      </c>
      <c r="BL15" s="15" t="s">
        <v>15</v>
      </c>
      <c r="BM15" s="15" t="s">
        <v>15</v>
      </c>
      <c r="BN15" s="15" t="s">
        <v>15</v>
      </c>
      <c r="BO15" s="9" t="s">
        <v>15</v>
      </c>
      <c r="BP15" s="15" t="s">
        <v>15</v>
      </c>
      <c r="BQ15" s="15" t="s">
        <v>15</v>
      </c>
      <c r="BR15" s="15" t="s">
        <v>15</v>
      </c>
      <c r="BS15" s="15" t="s">
        <v>15</v>
      </c>
      <c r="BT15" s="15" t="s">
        <v>15</v>
      </c>
      <c r="BU15" s="15" t="s">
        <v>15</v>
      </c>
      <c r="BV15" s="15" t="s">
        <v>15</v>
      </c>
      <c r="BW15" s="15" t="s">
        <v>15</v>
      </c>
      <c r="BX15" s="15" t="s">
        <v>15</v>
      </c>
      <c r="BY15" s="15" t="s">
        <v>15</v>
      </c>
      <c r="BZ15" s="15" t="s">
        <v>15</v>
      </c>
      <c r="CA15" s="15" t="s">
        <v>15</v>
      </c>
      <c r="CB15" s="10">
        <f>SUM(CC15:CN15)</f>
        <v>18.3</v>
      </c>
      <c r="CC15" s="15" t="s">
        <v>15</v>
      </c>
      <c r="CD15" s="15" t="s">
        <v>15</v>
      </c>
      <c r="CE15" s="15" t="s">
        <v>15</v>
      </c>
      <c r="CF15" s="15" t="s">
        <v>15</v>
      </c>
      <c r="CG15" s="15" t="s">
        <v>15</v>
      </c>
      <c r="CH15" s="15">
        <v>8.3000000000000007</v>
      </c>
      <c r="CI15" s="15" t="s">
        <v>15</v>
      </c>
      <c r="CJ15" s="15">
        <v>10</v>
      </c>
      <c r="CK15" s="9" t="s">
        <v>15</v>
      </c>
      <c r="CL15" s="9" t="s">
        <v>15</v>
      </c>
      <c r="CM15" s="9" t="s">
        <v>15</v>
      </c>
      <c r="CN15" s="9" t="s">
        <v>15</v>
      </c>
      <c r="CO15" s="10">
        <f t="shared" si="4"/>
        <v>8</v>
      </c>
      <c r="CP15" s="15" t="s">
        <v>15</v>
      </c>
      <c r="CQ15" s="15" t="s">
        <v>15</v>
      </c>
      <c r="CR15" s="15" t="s">
        <v>15</v>
      </c>
      <c r="CS15" s="15" t="s">
        <v>15</v>
      </c>
      <c r="CT15" s="15" t="s">
        <v>15</v>
      </c>
      <c r="CU15" s="15" t="s">
        <v>15</v>
      </c>
      <c r="CV15" s="15" t="s">
        <v>15</v>
      </c>
      <c r="CW15" s="15" t="s">
        <v>15</v>
      </c>
      <c r="CX15" s="9">
        <v>8</v>
      </c>
      <c r="CY15" s="9" t="s">
        <v>15</v>
      </c>
      <c r="CZ15" s="9" t="s">
        <v>15</v>
      </c>
      <c r="DA15" s="9" t="s">
        <v>15</v>
      </c>
      <c r="DB15" s="9" t="s">
        <v>15</v>
      </c>
      <c r="DC15" s="15" t="s">
        <v>15</v>
      </c>
      <c r="DD15" s="15" t="s">
        <v>15</v>
      </c>
      <c r="DE15" s="15" t="s">
        <v>15</v>
      </c>
      <c r="DF15" s="9" t="s">
        <v>15</v>
      </c>
      <c r="DG15" s="9" t="s">
        <v>15</v>
      </c>
      <c r="DH15" s="9" t="s">
        <v>15</v>
      </c>
      <c r="DI15" s="9" t="s">
        <v>15</v>
      </c>
      <c r="DJ15" s="9" t="s">
        <v>15</v>
      </c>
      <c r="DK15" s="9" t="s">
        <v>15</v>
      </c>
      <c r="DL15" s="9" t="s">
        <v>15</v>
      </c>
      <c r="DM15" s="9" t="s">
        <v>15</v>
      </c>
      <c r="DN15" s="9" t="s">
        <v>15</v>
      </c>
      <c r="DO15" s="10">
        <f t="shared" si="6"/>
        <v>50</v>
      </c>
      <c r="DP15" s="9" t="s">
        <v>15</v>
      </c>
      <c r="DQ15" s="9" t="s">
        <v>15</v>
      </c>
      <c r="DR15" s="9" t="s">
        <v>15</v>
      </c>
      <c r="DS15" s="9" t="s">
        <v>15</v>
      </c>
      <c r="DT15" s="9" t="s">
        <v>15</v>
      </c>
      <c r="DU15" s="9" t="s">
        <v>15</v>
      </c>
      <c r="DV15" s="9" t="s">
        <v>15</v>
      </c>
      <c r="DW15" s="9" t="s">
        <v>15</v>
      </c>
      <c r="DX15" s="15">
        <v>50</v>
      </c>
      <c r="DY15" s="15" t="s">
        <v>15</v>
      </c>
      <c r="DZ15" s="15" t="s">
        <v>15</v>
      </c>
      <c r="EA15" s="15" t="s">
        <v>15</v>
      </c>
    </row>
    <row r="16" spans="1:131" s="32" customFormat="1" ht="12.75" customHeight="1">
      <c r="A16" s="73" t="s">
        <v>3154</v>
      </c>
      <c r="B16" s="10">
        <f t="shared" si="0"/>
        <v>29.1</v>
      </c>
      <c r="C16" s="9">
        <v>7</v>
      </c>
      <c r="D16" s="9" t="s">
        <v>15</v>
      </c>
      <c r="E16" s="9" t="s">
        <v>15</v>
      </c>
      <c r="F16" s="9" t="s">
        <v>15</v>
      </c>
      <c r="G16" s="9">
        <v>8</v>
      </c>
      <c r="H16" s="9">
        <v>13</v>
      </c>
      <c r="I16" s="9" t="s">
        <v>15</v>
      </c>
      <c r="J16" s="9" t="s">
        <v>15</v>
      </c>
      <c r="K16" s="9" t="s">
        <v>15</v>
      </c>
      <c r="L16" s="9">
        <v>1.1000000000000001</v>
      </c>
      <c r="M16" s="9" t="s">
        <v>15</v>
      </c>
      <c r="N16" s="9" t="s">
        <v>15</v>
      </c>
      <c r="O16" s="10">
        <f t="shared" si="1"/>
        <v>8</v>
      </c>
      <c r="P16" s="9" t="s">
        <v>15</v>
      </c>
      <c r="Q16" s="9" t="s">
        <v>15</v>
      </c>
      <c r="R16" s="9">
        <v>8</v>
      </c>
      <c r="S16" s="9" t="s">
        <v>15</v>
      </c>
      <c r="T16" s="9" t="s">
        <v>15</v>
      </c>
      <c r="U16" s="9" t="s">
        <v>15</v>
      </c>
      <c r="V16" s="9" t="s">
        <v>15</v>
      </c>
      <c r="W16" s="9" t="s">
        <v>15</v>
      </c>
      <c r="X16" s="9" t="s">
        <v>15</v>
      </c>
      <c r="Y16" s="9" t="s">
        <v>15</v>
      </c>
      <c r="Z16" s="9" t="s">
        <v>15</v>
      </c>
      <c r="AA16" s="9" t="s">
        <v>15</v>
      </c>
      <c r="AB16" s="10">
        <f t="shared" si="2"/>
        <v>3.7566000000000002</v>
      </c>
      <c r="AC16" s="9" t="s">
        <v>15</v>
      </c>
      <c r="AD16" s="9" t="s">
        <v>15</v>
      </c>
      <c r="AE16" s="9" t="s">
        <v>15</v>
      </c>
      <c r="AF16" s="9" t="s">
        <v>15</v>
      </c>
      <c r="AG16" s="9" t="s">
        <v>15</v>
      </c>
      <c r="AH16" s="9" t="s">
        <v>15</v>
      </c>
      <c r="AI16" s="9">
        <v>3.7566000000000002</v>
      </c>
      <c r="AJ16" s="9" t="s">
        <v>15</v>
      </c>
      <c r="AK16" s="9" t="s">
        <v>15</v>
      </c>
      <c r="AL16" s="9" t="s">
        <v>15</v>
      </c>
      <c r="AM16" s="9" t="s">
        <v>15</v>
      </c>
      <c r="AN16" s="9" t="s">
        <v>15</v>
      </c>
      <c r="AO16" s="10">
        <f>SUM(AP16:BA16)</f>
        <v>11.2</v>
      </c>
      <c r="AP16" s="9" t="s">
        <v>15</v>
      </c>
      <c r="AQ16" s="9" t="s">
        <v>15</v>
      </c>
      <c r="AR16" s="9">
        <v>11.2</v>
      </c>
      <c r="AS16" s="9" t="s">
        <v>15</v>
      </c>
      <c r="AT16" s="9" t="s">
        <v>15</v>
      </c>
      <c r="AU16" s="9" t="s">
        <v>15</v>
      </c>
      <c r="AV16" s="9" t="s">
        <v>15</v>
      </c>
      <c r="AW16" s="9" t="s">
        <v>15</v>
      </c>
      <c r="AX16" s="9" t="s">
        <v>15</v>
      </c>
      <c r="AY16" s="9" t="s">
        <v>15</v>
      </c>
      <c r="AZ16" s="9" t="s">
        <v>15</v>
      </c>
      <c r="BA16" s="9" t="s">
        <v>15</v>
      </c>
      <c r="BB16" s="9" t="s">
        <v>15</v>
      </c>
      <c r="BC16" s="9" t="s">
        <v>15</v>
      </c>
      <c r="BD16" s="9" t="s">
        <v>15</v>
      </c>
      <c r="BE16" s="9" t="s">
        <v>15</v>
      </c>
      <c r="BF16" s="9" t="s">
        <v>15</v>
      </c>
      <c r="BG16" s="9" t="s">
        <v>15</v>
      </c>
      <c r="BH16" s="9" t="s">
        <v>15</v>
      </c>
      <c r="BI16" s="9" t="s">
        <v>15</v>
      </c>
      <c r="BJ16" s="9" t="s">
        <v>15</v>
      </c>
      <c r="BK16" s="9" t="s">
        <v>15</v>
      </c>
      <c r="BL16" s="9" t="s">
        <v>15</v>
      </c>
      <c r="BM16" s="9" t="s">
        <v>15</v>
      </c>
      <c r="BN16" s="9" t="s">
        <v>15</v>
      </c>
      <c r="BO16" s="10">
        <f t="shared" si="7"/>
        <v>28</v>
      </c>
      <c r="BP16" s="9" t="s">
        <v>15</v>
      </c>
      <c r="BQ16" s="9" t="s">
        <v>15</v>
      </c>
      <c r="BR16" s="9">
        <v>28</v>
      </c>
      <c r="BS16" s="9" t="s">
        <v>15</v>
      </c>
      <c r="BT16" s="9" t="s">
        <v>15</v>
      </c>
      <c r="BU16" s="9" t="s">
        <v>15</v>
      </c>
      <c r="BV16" s="9" t="s">
        <v>15</v>
      </c>
      <c r="BW16" s="9" t="s">
        <v>15</v>
      </c>
      <c r="BX16" s="9" t="s">
        <v>15</v>
      </c>
      <c r="BY16" s="9" t="s">
        <v>15</v>
      </c>
      <c r="BZ16" s="9" t="s">
        <v>15</v>
      </c>
      <c r="CA16" s="9" t="s">
        <v>15</v>
      </c>
      <c r="CB16" s="9" t="s">
        <v>15</v>
      </c>
      <c r="CC16" s="9" t="s">
        <v>15</v>
      </c>
      <c r="CD16" s="9" t="s">
        <v>15</v>
      </c>
      <c r="CE16" s="9" t="s">
        <v>15</v>
      </c>
      <c r="CF16" s="9" t="s">
        <v>15</v>
      </c>
      <c r="CG16" s="9" t="s">
        <v>15</v>
      </c>
      <c r="CH16" s="9" t="s">
        <v>15</v>
      </c>
      <c r="CI16" s="9" t="s">
        <v>15</v>
      </c>
      <c r="CJ16" s="9" t="s">
        <v>15</v>
      </c>
      <c r="CK16" s="9" t="s">
        <v>15</v>
      </c>
      <c r="CL16" s="9" t="s">
        <v>15</v>
      </c>
      <c r="CM16" s="9" t="s">
        <v>15</v>
      </c>
      <c r="CN16" s="9" t="s">
        <v>15</v>
      </c>
      <c r="CO16" s="10">
        <f t="shared" si="4"/>
        <v>5</v>
      </c>
      <c r="CP16" s="9" t="s">
        <v>15</v>
      </c>
      <c r="CQ16" s="9" t="s">
        <v>15</v>
      </c>
      <c r="CR16" s="9" t="s">
        <v>15</v>
      </c>
      <c r="CS16" s="9" t="s">
        <v>15</v>
      </c>
      <c r="CT16" s="9" t="s">
        <v>15</v>
      </c>
      <c r="CU16" s="9" t="s">
        <v>15</v>
      </c>
      <c r="CV16" s="9" t="s">
        <v>15</v>
      </c>
      <c r="CW16" s="9" t="s">
        <v>15</v>
      </c>
      <c r="CX16" s="9" t="s">
        <v>15</v>
      </c>
      <c r="CY16" s="9">
        <v>5</v>
      </c>
      <c r="CZ16" s="9" t="s">
        <v>15</v>
      </c>
      <c r="DA16" s="9" t="s">
        <v>15</v>
      </c>
      <c r="DB16" s="9" t="s">
        <v>15</v>
      </c>
      <c r="DC16" s="9" t="s">
        <v>15</v>
      </c>
      <c r="DD16" s="9" t="s">
        <v>15</v>
      </c>
      <c r="DE16" s="9" t="s">
        <v>15</v>
      </c>
      <c r="DF16" s="9" t="s">
        <v>15</v>
      </c>
      <c r="DG16" s="9" t="s">
        <v>15</v>
      </c>
      <c r="DH16" s="9" t="s">
        <v>15</v>
      </c>
      <c r="DI16" s="9" t="s">
        <v>15</v>
      </c>
      <c r="DJ16" s="9" t="s">
        <v>15</v>
      </c>
      <c r="DK16" s="9" t="s">
        <v>15</v>
      </c>
      <c r="DL16" s="9" t="s">
        <v>15</v>
      </c>
      <c r="DM16" s="9" t="s">
        <v>15</v>
      </c>
      <c r="DN16" s="9" t="s">
        <v>15</v>
      </c>
      <c r="DO16" s="9" t="s">
        <v>15</v>
      </c>
      <c r="DP16" s="9" t="s">
        <v>15</v>
      </c>
      <c r="DQ16" s="9" t="s">
        <v>15</v>
      </c>
      <c r="DR16" s="9" t="s">
        <v>15</v>
      </c>
      <c r="DS16" s="9" t="s">
        <v>15</v>
      </c>
      <c r="DT16" s="9" t="s">
        <v>15</v>
      </c>
      <c r="DU16" s="9" t="s">
        <v>15</v>
      </c>
      <c r="DV16" s="9" t="s">
        <v>15</v>
      </c>
      <c r="DW16" s="9" t="s">
        <v>15</v>
      </c>
      <c r="DX16" s="9" t="s">
        <v>15</v>
      </c>
      <c r="DY16" s="9" t="s">
        <v>15</v>
      </c>
      <c r="DZ16" s="9" t="s">
        <v>15</v>
      </c>
      <c r="EA16" s="9" t="s">
        <v>15</v>
      </c>
    </row>
    <row r="17" spans="1:131" s="32" customFormat="1" ht="12.75" customHeight="1">
      <c r="A17" s="73" t="s">
        <v>3155</v>
      </c>
      <c r="B17" s="9" t="s">
        <v>15</v>
      </c>
      <c r="C17" s="9">
        <v>5</v>
      </c>
      <c r="D17" s="9" t="s">
        <v>15</v>
      </c>
      <c r="E17" s="9" t="s">
        <v>15</v>
      </c>
      <c r="F17" s="9">
        <v>8</v>
      </c>
      <c r="G17" s="9">
        <v>6.1</v>
      </c>
      <c r="H17" s="9">
        <v>14.5</v>
      </c>
      <c r="I17" s="9" t="s">
        <v>15</v>
      </c>
      <c r="J17" s="9" t="s">
        <v>15</v>
      </c>
      <c r="K17" s="9" t="s">
        <v>15</v>
      </c>
      <c r="L17" s="9" t="s">
        <v>15</v>
      </c>
      <c r="M17" s="9" t="s">
        <v>15</v>
      </c>
      <c r="N17" s="9" t="s">
        <v>15</v>
      </c>
      <c r="O17" s="9" t="s">
        <v>15</v>
      </c>
      <c r="P17" s="9" t="s">
        <v>15</v>
      </c>
      <c r="Q17" s="9" t="s">
        <v>15</v>
      </c>
      <c r="R17" s="9" t="s">
        <v>15</v>
      </c>
      <c r="S17" s="9" t="s">
        <v>15</v>
      </c>
      <c r="T17" s="9" t="s">
        <v>15</v>
      </c>
      <c r="U17" s="9" t="s">
        <v>15</v>
      </c>
      <c r="V17" s="9" t="s">
        <v>15</v>
      </c>
      <c r="W17" s="9" t="s">
        <v>15</v>
      </c>
      <c r="X17" s="9" t="s">
        <v>15</v>
      </c>
      <c r="Y17" s="9" t="s">
        <v>15</v>
      </c>
      <c r="Z17" s="9" t="s">
        <v>15</v>
      </c>
      <c r="AA17" s="9" t="s">
        <v>15</v>
      </c>
      <c r="AB17" s="9" t="s">
        <v>15</v>
      </c>
      <c r="AC17" s="9" t="s">
        <v>15</v>
      </c>
      <c r="AD17" s="9" t="s">
        <v>15</v>
      </c>
      <c r="AE17" s="9" t="s">
        <v>15</v>
      </c>
      <c r="AF17" s="9" t="s">
        <v>15</v>
      </c>
      <c r="AG17" s="9" t="s">
        <v>15</v>
      </c>
      <c r="AH17" s="9" t="s">
        <v>15</v>
      </c>
      <c r="AI17" s="9" t="s">
        <v>15</v>
      </c>
      <c r="AJ17" s="9" t="s">
        <v>15</v>
      </c>
      <c r="AK17" s="9" t="s">
        <v>15</v>
      </c>
      <c r="AL17" s="9" t="s">
        <v>15</v>
      </c>
      <c r="AM17" s="9" t="s">
        <v>15</v>
      </c>
      <c r="AN17" s="9" t="s">
        <v>15</v>
      </c>
      <c r="AO17" s="10">
        <f>SUM(AP17:BA17)</f>
        <v>13</v>
      </c>
      <c r="AP17" s="9" t="s">
        <v>15</v>
      </c>
      <c r="AQ17" s="9" t="s">
        <v>15</v>
      </c>
      <c r="AR17" s="9" t="s">
        <v>15</v>
      </c>
      <c r="AS17" s="9" t="s">
        <v>15</v>
      </c>
      <c r="AT17" s="9" t="s">
        <v>15</v>
      </c>
      <c r="AU17" s="9" t="s">
        <v>15</v>
      </c>
      <c r="AV17" s="9" t="s">
        <v>15</v>
      </c>
      <c r="AW17" s="9" t="s">
        <v>15</v>
      </c>
      <c r="AX17" s="9" t="s">
        <v>15</v>
      </c>
      <c r="AY17" s="9">
        <v>13</v>
      </c>
      <c r="AZ17" s="9" t="s">
        <v>15</v>
      </c>
      <c r="BA17" s="9" t="s">
        <v>15</v>
      </c>
      <c r="BB17" s="9" t="s">
        <v>15</v>
      </c>
      <c r="BC17" s="9" t="s">
        <v>15</v>
      </c>
      <c r="BD17" s="9" t="s">
        <v>15</v>
      </c>
      <c r="BE17" s="9" t="s">
        <v>15</v>
      </c>
      <c r="BF17" s="9" t="s">
        <v>15</v>
      </c>
      <c r="BG17" s="9" t="s">
        <v>15</v>
      </c>
      <c r="BH17" s="9" t="s">
        <v>15</v>
      </c>
      <c r="BI17" s="9" t="s">
        <v>15</v>
      </c>
      <c r="BJ17" s="9" t="s">
        <v>15</v>
      </c>
      <c r="BK17" s="9" t="s">
        <v>15</v>
      </c>
      <c r="BL17" s="9" t="s">
        <v>15</v>
      </c>
      <c r="BM17" s="9" t="s">
        <v>15</v>
      </c>
      <c r="BN17" s="9" t="s">
        <v>15</v>
      </c>
      <c r="BO17" s="9" t="s">
        <v>15</v>
      </c>
      <c r="BP17" s="9" t="s">
        <v>15</v>
      </c>
      <c r="BQ17" s="9" t="s">
        <v>15</v>
      </c>
      <c r="BR17" s="9" t="s">
        <v>15</v>
      </c>
      <c r="BS17" s="9" t="s">
        <v>15</v>
      </c>
      <c r="BT17" s="9" t="s">
        <v>15</v>
      </c>
      <c r="BU17" s="9" t="s">
        <v>15</v>
      </c>
      <c r="BV17" s="9" t="s">
        <v>15</v>
      </c>
      <c r="BW17" s="9" t="s">
        <v>15</v>
      </c>
      <c r="BX17" s="9" t="s">
        <v>15</v>
      </c>
      <c r="BY17" s="9" t="s">
        <v>15</v>
      </c>
      <c r="BZ17" s="9" t="s">
        <v>15</v>
      </c>
      <c r="CA17" s="9" t="s">
        <v>15</v>
      </c>
      <c r="CB17" s="9" t="s">
        <v>15</v>
      </c>
      <c r="CC17" s="9" t="s">
        <v>15</v>
      </c>
      <c r="CD17" s="9" t="s">
        <v>15</v>
      </c>
      <c r="CE17" s="9" t="s">
        <v>15</v>
      </c>
      <c r="CF17" s="9" t="s">
        <v>15</v>
      </c>
      <c r="CG17" s="9" t="s">
        <v>15</v>
      </c>
      <c r="CH17" s="9" t="s">
        <v>15</v>
      </c>
      <c r="CI17" s="9" t="s">
        <v>15</v>
      </c>
      <c r="CJ17" s="9" t="s">
        <v>15</v>
      </c>
      <c r="CK17" s="9" t="s">
        <v>15</v>
      </c>
      <c r="CL17" s="9" t="s">
        <v>15</v>
      </c>
      <c r="CM17" s="9" t="s">
        <v>15</v>
      </c>
      <c r="CN17" s="9" t="s">
        <v>15</v>
      </c>
      <c r="CO17" s="9" t="s">
        <v>15</v>
      </c>
      <c r="CP17" s="9" t="s">
        <v>15</v>
      </c>
      <c r="CQ17" s="9" t="s">
        <v>15</v>
      </c>
      <c r="CR17" s="9" t="s">
        <v>15</v>
      </c>
      <c r="CS17" s="9" t="s">
        <v>15</v>
      </c>
      <c r="CT17" s="9" t="s">
        <v>15</v>
      </c>
      <c r="CU17" s="9" t="s">
        <v>15</v>
      </c>
      <c r="CV17" s="9" t="s">
        <v>15</v>
      </c>
      <c r="CW17" s="9" t="s">
        <v>15</v>
      </c>
      <c r="CX17" s="9" t="s">
        <v>15</v>
      </c>
      <c r="CY17" s="9" t="s">
        <v>15</v>
      </c>
      <c r="CZ17" s="9" t="s">
        <v>15</v>
      </c>
      <c r="DA17" s="9" t="s">
        <v>15</v>
      </c>
      <c r="DB17" s="10">
        <f t="shared" ref="DB17" si="8">SUM(DC17:DN17)</f>
        <v>8</v>
      </c>
      <c r="DC17" s="9" t="s">
        <v>15</v>
      </c>
      <c r="DD17" s="9" t="s">
        <v>15</v>
      </c>
      <c r="DE17" s="9">
        <v>8</v>
      </c>
      <c r="DF17" s="9" t="s">
        <v>15</v>
      </c>
      <c r="DG17" s="9" t="s">
        <v>15</v>
      </c>
      <c r="DH17" s="9" t="s">
        <v>15</v>
      </c>
      <c r="DI17" s="9" t="s">
        <v>15</v>
      </c>
      <c r="DJ17" s="9" t="s">
        <v>15</v>
      </c>
      <c r="DK17" s="9" t="s">
        <v>15</v>
      </c>
      <c r="DL17" s="9" t="s">
        <v>15</v>
      </c>
      <c r="DM17" s="9" t="s">
        <v>15</v>
      </c>
      <c r="DN17" s="9" t="s">
        <v>15</v>
      </c>
      <c r="DO17" s="9" t="s">
        <v>15</v>
      </c>
      <c r="DP17" s="9" t="s">
        <v>15</v>
      </c>
      <c r="DQ17" s="9" t="s">
        <v>15</v>
      </c>
      <c r="DR17" s="9" t="s">
        <v>15</v>
      </c>
      <c r="DS17" s="9" t="s">
        <v>15</v>
      </c>
      <c r="DT17" s="9" t="s">
        <v>15</v>
      </c>
      <c r="DU17" s="9" t="s">
        <v>15</v>
      </c>
      <c r="DV17" s="9" t="s">
        <v>15</v>
      </c>
      <c r="DW17" s="9" t="s">
        <v>15</v>
      </c>
      <c r="DX17" s="9" t="s">
        <v>15</v>
      </c>
      <c r="DY17" s="9" t="s">
        <v>15</v>
      </c>
      <c r="DZ17" s="9" t="s">
        <v>15</v>
      </c>
      <c r="EA17" s="9" t="s">
        <v>15</v>
      </c>
    </row>
    <row r="18" spans="1:131" s="32" customFormat="1" ht="12.75" customHeight="1">
      <c r="A18" s="73" t="s">
        <v>3156</v>
      </c>
      <c r="B18" s="9" t="s">
        <v>15</v>
      </c>
      <c r="C18" s="9" t="s">
        <v>15</v>
      </c>
      <c r="D18" s="9" t="s">
        <v>15</v>
      </c>
      <c r="E18" s="9" t="s">
        <v>15</v>
      </c>
      <c r="F18" s="9" t="s">
        <v>15</v>
      </c>
      <c r="G18" s="9" t="s">
        <v>15</v>
      </c>
      <c r="H18" s="9" t="s">
        <v>15</v>
      </c>
      <c r="I18" s="9" t="s">
        <v>15</v>
      </c>
      <c r="J18" s="9" t="s">
        <v>15</v>
      </c>
      <c r="K18" s="9" t="s">
        <v>15</v>
      </c>
      <c r="L18" s="9" t="s">
        <v>15</v>
      </c>
      <c r="M18" s="9" t="s">
        <v>15</v>
      </c>
      <c r="N18" s="9" t="s">
        <v>15</v>
      </c>
      <c r="O18" s="9" t="s">
        <v>15</v>
      </c>
      <c r="P18" s="9" t="s">
        <v>15</v>
      </c>
      <c r="Q18" s="9" t="s">
        <v>15</v>
      </c>
      <c r="R18" s="9" t="s">
        <v>15</v>
      </c>
      <c r="S18" s="9" t="s">
        <v>15</v>
      </c>
      <c r="T18" s="9" t="s">
        <v>15</v>
      </c>
      <c r="U18" s="9" t="s">
        <v>15</v>
      </c>
      <c r="V18" s="9" t="s">
        <v>15</v>
      </c>
      <c r="W18" s="9" t="s">
        <v>15</v>
      </c>
      <c r="X18" s="9" t="s">
        <v>15</v>
      </c>
      <c r="Y18" s="9" t="s">
        <v>15</v>
      </c>
      <c r="Z18" s="9" t="s">
        <v>15</v>
      </c>
      <c r="AA18" s="9" t="s">
        <v>15</v>
      </c>
      <c r="AB18" s="9" t="s">
        <v>15</v>
      </c>
      <c r="AC18" s="9" t="s">
        <v>15</v>
      </c>
      <c r="AD18" s="9" t="s">
        <v>15</v>
      </c>
      <c r="AE18" s="9" t="s">
        <v>15</v>
      </c>
      <c r="AF18" s="9" t="s">
        <v>15</v>
      </c>
      <c r="AG18" s="9" t="s">
        <v>15</v>
      </c>
      <c r="AH18" s="9" t="s">
        <v>15</v>
      </c>
      <c r="AI18" s="9" t="s">
        <v>15</v>
      </c>
      <c r="AJ18" s="9" t="s">
        <v>15</v>
      </c>
      <c r="AK18" s="9" t="s">
        <v>15</v>
      </c>
      <c r="AL18" s="9" t="s">
        <v>15</v>
      </c>
      <c r="AM18" s="9" t="s">
        <v>15</v>
      </c>
      <c r="AN18" s="9" t="s">
        <v>15</v>
      </c>
      <c r="AO18" s="9" t="s">
        <v>15</v>
      </c>
      <c r="AP18" s="9" t="s">
        <v>15</v>
      </c>
      <c r="AQ18" s="9" t="s">
        <v>15</v>
      </c>
      <c r="AR18" s="9" t="s">
        <v>15</v>
      </c>
      <c r="AS18" s="9" t="s">
        <v>15</v>
      </c>
      <c r="AT18" s="9" t="s">
        <v>15</v>
      </c>
      <c r="AU18" s="9" t="s">
        <v>15</v>
      </c>
      <c r="AV18" s="9" t="s">
        <v>15</v>
      </c>
      <c r="AW18" s="9" t="s">
        <v>15</v>
      </c>
      <c r="AX18" s="9" t="s">
        <v>15</v>
      </c>
      <c r="AY18" s="9" t="s">
        <v>15</v>
      </c>
      <c r="AZ18" s="9" t="s">
        <v>15</v>
      </c>
      <c r="BA18" s="9" t="s">
        <v>15</v>
      </c>
      <c r="BB18" s="9" t="s">
        <v>15</v>
      </c>
      <c r="BC18" s="9" t="s">
        <v>15</v>
      </c>
      <c r="BD18" s="9" t="s">
        <v>15</v>
      </c>
      <c r="BE18" s="9" t="s">
        <v>15</v>
      </c>
      <c r="BF18" s="9" t="s">
        <v>15</v>
      </c>
      <c r="BG18" s="9" t="s">
        <v>15</v>
      </c>
      <c r="BH18" s="9" t="s">
        <v>15</v>
      </c>
      <c r="BI18" s="9" t="s">
        <v>15</v>
      </c>
      <c r="BJ18" s="9" t="s">
        <v>15</v>
      </c>
      <c r="BK18" s="9" t="s">
        <v>15</v>
      </c>
      <c r="BL18" s="9" t="s">
        <v>15</v>
      </c>
      <c r="BM18" s="9" t="s">
        <v>15</v>
      </c>
      <c r="BN18" s="9" t="s">
        <v>15</v>
      </c>
      <c r="BO18" s="9" t="s">
        <v>15</v>
      </c>
      <c r="BP18" s="9" t="s">
        <v>15</v>
      </c>
      <c r="BQ18" s="9" t="s">
        <v>15</v>
      </c>
      <c r="BR18" s="9" t="s">
        <v>15</v>
      </c>
      <c r="BS18" s="9" t="s">
        <v>15</v>
      </c>
      <c r="BT18" s="9" t="s">
        <v>15</v>
      </c>
      <c r="BU18" s="9" t="s">
        <v>15</v>
      </c>
      <c r="BV18" s="9" t="s">
        <v>15</v>
      </c>
      <c r="BW18" s="9" t="s">
        <v>15</v>
      </c>
      <c r="BX18" s="9" t="s">
        <v>15</v>
      </c>
      <c r="BY18" s="9" t="s">
        <v>15</v>
      </c>
      <c r="BZ18" s="9" t="s">
        <v>15</v>
      </c>
      <c r="CA18" s="9" t="s">
        <v>15</v>
      </c>
      <c r="CB18" s="9" t="s">
        <v>15</v>
      </c>
      <c r="CC18" s="9" t="s">
        <v>15</v>
      </c>
      <c r="CD18" s="9" t="s">
        <v>15</v>
      </c>
      <c r="CE18" s="9" t="s">
        <v>15</v>
      </c>
      <c r="CF18" s="9" t="s">
        <v>15</v>
      </c>
      <c r="CG18" s="9" t="s">
        <v>15</v>
      </c>
      <c r="CH18" s="9" t="s">
        <v>15</v>
      </c>
      <c r="CI18" s="9" t="s">
        <v>15</v>
      </c>
      <c r="CJ18" s="9" t="s">
        <v>15</v>
      </c>
      <c r="CK18" s="15" t="s">
        <v>15</v>
      </c>
      <c r="CL18" s="15" t="s">
        <v>15</v>
      </c>
      <c r="CM18" s="15" t="s">
        <v>15</v>
      </c>
      <c r="CN18" s="15" t="s">
        <v>15</v>
      </c>
      <c r="CO18" s="9" t="s">
        <v>15</v>
      </c>
      <c r="CP18" s="9" t="s">
        <v>15</v>
      </c>
      <c r="CQ18" s="9" t="s">
        <v>15</v>
      </c>
      <c r="CR18" s="9" t="s">
        <v>15</v>
      </c>
      <c r="CS18" s="9" t="s">
        <v>15</v>
      </c>
      <c r="CT18" s="9" t="s">
        <v>15</v>
      </c>
      <c r="CU18" s="9" t="s">
        <v>15</v>
      </c>
      <c r="CV18" s="9" t="s">
        <v>15</v>
      </c>
      <c r="CW18" s="9" t="s">
        <v>15</v>
      </c>
      <c r="CX18" s="15" t="s">
        <v>15</v>
      </c>
      <c r="CY18" s="15" t="s">
        <v>15</v>
      </c>
      <c r="CZ18" s="15" t="s">
        <v>15</v>
      </c>
      <c r="DA18" s="15" t="s">
        <v>15</v>
      </c>
      <c r="DB18" s="9" t="s">
        <v>15</v>
      </c>
      <c r="DC18" s="9" t="s">
        <v>15</v>
      </c>
      <c r="DD18" s="9" t="s">
        <v>15</v>
      </c>
      <c r="DE18" s="15" t="s">
        <v>15</v>
      </c>
      <c r="DF18" s="15" t="s">
        <v>15</v>
      </c>
      <c r="DG18" s="15" t="s">
        <v>15</v>
      </c>
      <c r="DH18" s="15" t="s">
        <v>15</v>
      </c>
      <c r="DI18" s="15" t="s">
        <v>15</v>
      </c>
      <c r="DJ18" s="15" t="s">
        <v>15</v>
      </c>
      <c r="DK18" s="15" t="s">
        <v>15</v>
      </c>
      <c r="DL18" s="15" t="s">
        <v>15</v>
      </c>
      <c r="DM18" s="15" t="s">
        <v>15</v>
      </c>
      <c r="DN18" s="15" t="s">
        <v>15</v>
      </c>
      <c r="DO18" s="9" t="s">
        <v>15</v>
      </c>
      <c r="DP18" s="9" t="s">
        <v>15</v>
      </c>
      <c r="DQ18" s="9" t="s">
        <v>15</v>
      </c>
      <c r="DR18" s="9" t="s">
        <v>15</v>
      </c>
      <c r="DS18" s="9" t="s">
        <v>15</v>
      </c>
      <c r="DT18" s="9" t="s">
        <v>15</v>
      </c>
      <c r="DU18" s="9" t="s">
        <v>15</v>
      </c>
      <c r="DV18" s="9" t="s">
        <v>15</v>
      </c>
      <c r="DW18" s="9" t="s">
        <v>15</v>
      </c>
      <c r="DX18" s="9" t="s">
        <v>15</v>
      </c>
      <c r="DY18" s="9" t="s">
        <v>15</v>
      </c>
      <c r="DZ18" s="9" t="s">
        <v>15</v>
      </c>
      <c r="EA18" s="9" t="s">
        <v>15</v>
      </c>
    </row>
    <row r="19" spans="1:131" s="32" customFormat="1" ht="12.75" customHeight="1">
      <c r="A19" s="72" t="s">
        <v>3157</v>
      </c>
      <c r="B19" s="24">
        <f>SUM(C19:N19)</f>
        <v>833</v>
      </c>
      <c r="C19" s="330">
        <v>16</v>
      </c>
      <c r="D19" s="330">
        <v>18</v>
      </c>
      <c r="E19" s="330">
        <v>12</v>
      </c>
      <c r="F19" s="330">
        <v>18</v>
      </c>
      <c r="G19" s="330">
        <v>46</v>
      </c>
      <c r="H19" s="330">
        <v>63</v>
      </c>
      <c r="I19" s="330">
        <v>113</v>
      </c>
      <c r="J19" s="330">
        <v>70</v>
      </c>
      <c r="K19" s="330">
        <v>76</v>
      </c>
      <c r="L19" s="330">
        <v>90</v>
      </c>
      <c r="M19" s="330">
        <v>76</v>
      </c>
      <c r="N19" s="330">
        <v>235</v>
      </c>
      <c r="O19" s="24">
        <f>SUM(P19:AA19)</f>
        <v>1487</v>
      </c>
      <c r="P19" s="330">
        <v>130</v>
      </c>
      <c r="Q19" s="330">
        <v>122</v>
      </c>
      <c r="R19" s="330">
        <v>137</v>
      </c>
      <c r="S19" s="330">
        <v>137</v>
      </c>
      <c r="T19" s="330">
        <v>139</v>
      </c>
      <c r="U19" s="330">
        <v>183</v>
      </c>
      <c r="V19" s="330">
        <v>132</v>
      </c>
      <c r="W19" s="330">
        <v>82</v>
      </c>
      <c r="X19" s="330">
        <v>121</v>
      </c>
      <c r="Y19" s="330">
        <v>105</v>
      </c>
      <c r="Z19" s="330">
        <v>121</v>
      </c>
      <c r="AA19" s="330">
        <v>78</v>
      </c>
      <c r="AB19" s="24">
        <f>SUM(AC19:AN19)</f>
        <v>838</v>
      </c>
      <c r="AC19" s="330">
        <v>78</v>
      </c>
      <c r="AD19" s="330">
        <v>129</v>
      </c>
      <c r="AE19" s="330">
        <v>93</v>
      </c>
      <c r="AF19" s="330">
        <v>81</v>
      </c>
      <c r="AG19" s="330">
        <v>69</v>
      </c>
      <c r="AH19" s="330">
        <v>41</v>
      </c>
      <c r="AI19" s="330">
        <v>42</v>
      </c>
      <c r="AJ19" s="330">
        <v>39</v>
      </c>
      <c r="AK19" s="330">
        <v>75</v>
      </c>
      <c r="AL19" s="330">
        <v>61</v>
      </c>
      <c r="AM19" s="330">
        <v>76</v>
      </c>
      <c r="AN19" s="330">
        <v>54</v>
      </c>
      <c r="AO19" s="24">
        <f>SUM(AP19:BA19)</f>
        <v>337</v>
      </c>
      <c r="AP19" s="330">
        <v>56</v>
      </c>
      <c r="AQ19" s="330">
        <v>35</v>
      </c>
      <c r="AR19" s="330">
        <v>22</v>
      </c>
      <c r="AS19" s="330">
        <v>42</v>
      </c>
      <c r="AT19" s="330">
        <v>34</v>
      </c>
      <c r="AU19" s="330">
        <v>22</v>
      </c>
      <c r="AV19" s="330">
        <v>14</v>
      </c>
      <c r="AW19" s="330">
        <v>27</v>
      </c>
      <c r="AX19" s="330">
        <v>27</v>
      </c>
      <c r="AY19" s="330">
        <v>18</v>
      </c>
      <c r="AZ19" s="330">
        <v>21</v>
      </c>
      <c r="BA19" s="330">
        <v>19</v>
      </c>
      <c r="BB19" s="24">
        <f>SUM(BC19:BN19)</f>
        <v>130</v>
      </c>
      <c r="BC19" s="330">
        <v>21</v>
      </c>
      <c r="BD19" s="330">
        <v>12</v>
      </c>
      <c r="BE19" s="330">
        <v>8</v>
      </c>
      <c r="BF19" s="330">
        <v>20</v>
      </c>
      <c r="BG19" s="330">
        <v>5</v>
      </c>
      <c r="BH19" s="330">
        <v>13</v>
      </c>
      <c r="BI19" s="330">
        <v>7</v>
      </c>
      <c r="BJ19" s="330">
        <v>19</v>
      </c>
      <c r="BK19" s="330">
        <v>16</v>
      </c>
      <c r="BL19" s="330">
        <v>7</v>
      </c>
      <c r="BM19" s="330" t="s">
        <v>15</v>
      </c>
      <c r="BN19" s="330">
        <v>2</v>
      </c>
      <c r="BO19" s="24">
        <f>SUM(BP19:CA19)</f>
        <v>68</v>
      </c>
      <c r="BP19" s="330">
        <v>1</v>
      </c>
      <c r="BQ19" s="330">
        <v>2</v>
      </c>
      <c r="BR19" s="330">
        <v>8</v>
      </c>
      <c r="BS19" s="330">
        <v>10</v>
      </c>
      <c r="BT19" s="330">
        <v>5</v>
      </c>
      <c r="BU19" s="330">
        <v>8</v>
      </c>
      <c r="BV19" s="330">
        <v>4</v>
      </c>
      <c r="BW19" s="330">
        <v>12</v>
      </c>
      <c r="BX19" s="330">
        <v>7</v>
      </c>
      <c r="BY19" s="330">
        <v>5</v>
      </c>
      <c r="BZ19" s="330">
        <v>6</v>
      </c>
      <c r="CA19" s="330" t="s">
        <v>15</v>
      </c>
      <c r="CB19" s="24">
        <f>SUM(CC19:CN19)</f>
        <v>121</v>
      </c>
      <c r="CC19" s="330" t="s">
        <v>15</v>
      </c>
      <c r="CD19" s="330">
        <v>2</v>
      </c>
      <c r="CE19" s="330">
        <v>12</v>
      </c>
      <c r="CF19" s="330">
        <v>5</v>
      </c>
      <c r="CG19" s="330">
        <v>6</v>
      </c>
      <c r="CH19" s="330">
        <v>18</v>
      </c>
      <c r="CI19" s="330">
        <v>11</v>
      </c>
      <c r="CJ19" s="330">
        <v>11</v>
      </c>
      <c r="CK19" s="330">
        <v>13</v>
      </c>
      <c r="CL19" s="330">
        <v>16</v>
      </c>
      <c r="CM19" s="330">
        <v>14</v>
      </c>
      <c r="CN19" s="330">
        <v>13</v>
      </c>
      <c r="CO19" s="24">
        <f>SUM(CP19:DA19)</f>
        <v>123</v>
      </c>
      <c r="CP19" s="330">
        <v>9</v>
      </c>
      <c r="CQ19" s="330">
        <v>11</v>
      </c>
      <c r="CR19" s="330">
        <v>19</v>
      </c>
      <c r="CS19" s="330">
        <v>10</v>
      </c>
      <c r="CT19" s="330">
        <v>6</v>
      </c>
      <c r="CU19" s="330">
        <v>1</v>
      </c>
      <c r="CV19" s="330">
        <v>9</v>
      </c>
      <c r="CW19" s="330">
        <v>9</v>
      </c>
      <c r="CX19" s="330">
        <v>17</v>
      </c>
      <c r="CY19" s="330">
        <v>12</v>
      </c>
      <c r="CZ19" s="330">
        <v>18</v>
      </c>
      <c r="DA19" s="330">
        <v>2</v>
      </c>
      <c r="DB19" s="24">
        <f>SUM(DC19:DN19)</f>
        <v>198</v>
      </c>
      <c r="DC19" s="330">
        <v>1</v>
      </c>
      <c r="DD19" s="330">
        <v>1</v>
      </c>
      <c r="DE19" s="330">
        <v>11</v>
      </c>
      <c r="DF19" s="330">
        <v>13</v>
      </c>
      <c r="DG19" s="330">
        <v>18</v>
      </c>
      <c r="DH19" s="330">
        <v>21</v>
      </c>
      <c r="DI19" s="330">
        <v>20</v>
      </c>
      <c r="DJ19" s="330">
        <v>20</v>
      </c>
      <c r="DK19" s="330">
        <v>12</v>
      </c>
      <c r="DL19" s="330">
        <v>36</v>
      </c>
      <c r="DM19" s="330">
        <v>22</v>
      </c>
      <c r="DN19" s="330">
        <v>23</v>
      </c>
      <c r="DO19" s="24">
        <f>SUM(DP19:EA19)</f>
        <v>109</v>
      </c>
      <c r="DP19" s="330">
        <v>7</v>
      </c>
      <c r="DQ19" s="330">
        <v>4</v>
      </c>
      <c r="DR19" s="330">
        <v>6</v>
      </c>
      <c r="DS19" s="330">
        <v>5</v>
      </c>
      <c r="DT19" s="330">
        <v>5</v>
      </c>
      <c r="DU19" s="330">
        <v>9</v>
      </c>
      <c r="DV19" s="330">
        <v>8</v>
      </c>
      <c r="DW19" s="330">
        <v>13</v>
      </c>
      <c r="DX19" s="330">
        <v>15</v>
      </c>
      <c r="DY19" s="330">
        <v>12</v>
      </c>
      <c r="DZ19" s="330">
        <v>17</v>
      </c>
      <c r="EA19" s="330">
        <v>8</v>
      </c>
    </row>
    <row r="20" spans="1:131" s="32" customFormat="1" ht="12.75" customHeight="1">
      <c r="A20" s="962" t="s">
        <v>2892</v>
      </c>
      <c r="B20" s="24"/>
      <c r="C20" s="6"/>
      <c r="D20" s="6"/>
      <c r="E20" s="6"/>
      <c r="F20" s="6"/>
      <c r="G20" s="6"/>
      <c r="H20" s="6"/>
      <c r="I20" s="6"/>
      <c r="J20" s="6"/>
      <c r="K20" s="6"/>
      <c r="L20" s="6"/>
      <c r="M20" s="6"/>
      <c r="N20" s="6"/>
      <c r="O20" s="24"/>
      <c r="P20" s="6"/>
      <c r="Q20" s="6"/>
      <c r="R20" s="6"/>
      <c r="S20" s="6"/>
      <c r="T20" s="6"/>
      <c r="U20" s="6"/>
      <c r="V20" s="6"/>
      <c r="W20" s="6"/>
      <c r="X20" s="6"/>
      <c r="Y20" s="6"/>
      <c r="Z20" s="6"/>
      <c r="AA20" s="6"/>
      <c r="AB20" s="24"/>
      <c r="AC20" s="6"/>
      <c r="AD20" s="6"/>
      <c r="AE20" s="6"/>
      <c r="AF20" s="6"/>
      <c r="AG20" s="6"/>
      <c r="AH20" s="6"/>
      <c r="AI20" s="6"/>
      <c r="AJ20" s="6"/>
      <c r="AK20" s="6"/>
      <c r="AL20" s="6"/>
      <c r="AM20" s="6"/>
      <c r="AN20" s="6"/>
      <c r="AO20" s="24"/>
      <c r="AP20" s="6"/>
      <c r="AQ20" s="6"/>
      <c r="AR20" s="6"/>
      <c r="AS20" s="6"/>
      <c r="AT20" s="6"/>
      <c r="AU20" s="6"/>
      <c r="AV20" s="6"/>
      <c r="AW20" s="6"/>
      <c r="AX20" s="6"/>
      <c r="AY20" s="6"/>
      <c r="AZ20" s="6"/>
      <c r="BA20" s="6"/>
      <c r="BB20" s="24"/>
      <c r="BC20" s="6"/>
      <c r="BD20" s="6"/>
      <c r="BE20" s="6"/>
      <c r="BF20" s="6"/>
      <c r="BG20" s="6"/>
      <c r="BH20" s="6"/>
      <c r="BI20" s="6"/>
      <c r="BJ20" s="6"/>
      <c r="BK20" s="6"/>
      <c r="BL20" s="6"/>
      <c r="BM20" s="6"/>
      <c r="BN20" s="6"/>
      <c r="BO20" s="24"/>
      <c r="BP20" s="6"/>
      <c r="BQ20" s="6"/>
      <c r="BR20" s="6"/>
      <c r="BS20" s="6"/>
      <c r="BT20" s="6"/>
      <c r="BU20" s="6"/>
      <c r="BV20" s="6"/>
      <c r="BW20" s="6"/>
      <c r="BX20" s="6"/>
      <c r="BY20" s="6"/>
      <c r="BZ20" s="6"/>
      <c r="CA20" s="6"/>
      <c r="CB20" s="24"/>
      <c r="CC20" s="6"/>
      <c r="CD20" s="6"/>
      <c r="CE20" s="6"/>
      <c r="CF20" s="6"/>
      <c r="CG20" s="6"/>
      <c r="CH20" s="6"/>
      <c r="CI20" s="6"/>
      <c r="CJ20" s="6"/>
      <c r="CK20" s="6"/>
      <c r="CL20" s="6"/>
      <c r="CM20" s="6"/>
      <c r="CN20" s="6"/>
      <c r="CO20" s="24"/>
      <c r="CP20" s="6"/>
      <c r="CQ20" s="6"/>
      <c r="CR20" s="6"/>
      <c r="CS20" s="6"/>
      <c r="CT20" s="6"/>
      <c r="CU20" s="6"/>
      <c r="CV20" s="6"/>
      <c r="CW20" s="6"/>
      <c r="CX20" s="6"/>
      <c r="CY20" s="6"/>
      <c r="CZ20" s="6"/>
      <c r="DA20" s="6"/>
      <c r="DB20" s="24"/>
      <c r="DC20" s="6"/>
      <c r="DD20" s="6"/>
      <c r="DE20" s="6"/>
      <c r="DF20" s="6"/>
      <c r="DG20" s="6"/>
      <c r="DH20" s="6"/>
      <c r="DI20" s="6"/>
      <c r="DJ20" s="6"/>
      <c r="DK20" s="6"/>
      <c r="DL20" s="6"/>
      <c r="DM20" s="6"/>
      <c r="DN20" s="6"/>
      <c r="DO20" s="24"/>
      <c r="DP20" s="6"/>
      <c r="DQ20" s="6"/>
      <c r="DR20" s="6"/>
      <c r="DS20" s="6"/>
      <c r="DT20" s="6"/>
      <c r="DU20" s="6"/>
      <c r="DV20" s="6"/>
      <c r="DW20" s="6"/>
      <c r="DX20" s="6"/>
      <c r="DY20" s="6"/>
      <c r="DZ20" s="6"/>
      <c r="EA20" s="6"/>
    </row>
    <row r="21" spans="1:131" s="32" customFormat="1" ht="12.75" customHeight="1">
      <c r="A21" s="73" t="s">
        <v>3148</v>
      </c>
      <c r="B21" s="299">
        <f>SUM(C21:N21)</f>
        <v>373</v>
      </c>
      <c r="C21" s="301" t="s">
        <v>3771</v>
      </c>
      <c r="D21" s="301" t="s">
        <v>3771</v>
      </c>
      <c r="E21" s="301" t="s">
        <v>15</v>
      </c>
      <c r="F21" s="301">
        <v>2</v>
      </c>
      <c r="G21" s="301">
        <v>7</v>
      </c>
      <c r="H21" s="301">
        <v>23</v>
      </c>
      <c r="I21" s="301">
        <v>54</v>
      </c>
      <c r="J21" s="301">
        <v>32</v>
      </c>
      <c r="K21" s="301">
        <v>47</v>
      </c>
      <c r="L21" s="301">
        <v>44</v>
      </c>
      <c r="M21" s="301">
        <v>38</v>
      </c>
      <c r="N21" s="301">
        <v>126</v>
      </c>
      <c r="O21" s="299">
        <f>SUM(P21:AA21)</f>
        <v>457</v>
      </c>
      <c r="P21" s="301">
        <v>34</v>
      </c>
      <c r="Q21" s="301">
        <v>46</v>
      </c>
      <c r="R21" s="301">
        <v>38</v>
      </c>
      <c r="S21" s="301">
        <v>46</v>
      </c>
      <c r="T21" s="301">
        <v>45</v>
      </c>
      <c r="U21" s="301">
        <v>70</v>
      </c>
      <c r="V21" s="301">
        <v>32</v>
      </c>
      <c r="W21" s="301">
        <v>15</v>
      </c>
      <c r="X21" s="301">
        <v>48</v>
      </c>
      <c r="Y21" s="301">
        <v>21</v>
      </c>
      <c r="Z21" s="301">
        <v>33</v>
      </c>
      <c r="AA21" s="301">
        <v>29</v>
      </c>
      <c r="AB21" s="299">
        <f>SUM(AC21:AN21)</f>
        <v>202</v>
      </c>
      <c r="AC21" s="301">
        <v>17</v>
      </c>
      <c r="AD21" s="301">
        <v>28</v>
      </c>
      <c r="AE21" s="301">
        <v>11</v>
      </c>
      <c r="AF21" s="301">
        <v>20</v>
      </c>
      <c r="AG21" s="301">
        <v>20</v>
      </c>
      <c r="AH21" s="301">
        <v>12</v>
      </c>
      <c r="AI21" s="301">
        <v>5</v>
      </c>
      <c r="AJ21" s="301">
        <v>5</v>
      </c>
      <c r="AK21" s="301">
        <v>19</v>
      </c>
      <c r="AL21" s="301">
        <v>12</v>
      </c>
      <c r="AM21" s="301">
        <v>37</v>
      </c>
      <c r="AN21" s="301">
        <v>16</v>
      </c>
      <c r="AO21" s="299">
        <f>SUM(AP21:BA21)</f>
        <v>58</v>
      </c>
      <c r="AP21" s="301">
        <v>13</v>
      </c>
      <c r="AQ21" s="301">
        <v>6</v>
      </c>
      <c r="AR21" s="301">
        <v>6</v>
      </c>
      <c r="AS21" s="301">
        <v>8</v>
      </c>
      <c r="AT21" s="301">
        <v>6</v>
      </c>
      <c r="AU21" s="301">
        <v>1</v>
      </c>
      <c r="AV21" s="301">
        <v>4</v>
      </c>
      <c r="AW21" s="301">
        <v>5</v>
      </c>
      <c r="AX21" s="301">
        <v>2</v>
      </c>
      <c r="AY21" s="301">
        <v>3</v>
      </c>
      <c r="AZ21" s="301">
        <v>3</v>
      </c>
      <c r="BA21" s="301">
        <v>1</v>
      </c>
      <c r="BB21" s="299">
        <f>SUM(BC21:BN21)</f>
        <v>27</v>
      </c>
      <c r="BC21" s="301">
        <v>4</v>
      </c>
      <c r="BD21" s="301">
        <v>3</v>
      </c>
      <c r="BE21" s="301">
        <v>1</v>
      </c>
      <c r="BF21" s="301">
        <v>5</v>
      </c>
      <c r="BG21" s="301">
        <v>3</v>
      </c>
      <c r="BH21" s="301">
        <v>6</v>
      </c>
      <c r="BI21" s="301">
        <v>3</v>
      </c>
      <c r="BJ21" s="301">
        <v>1</v>
      </c>
      <c r="BK21" s="301">
        <v>1</v>
      </c>
      <c r="BL21" s="301" t="s">
        <v>15</v>
      </c>
      <c r="BM21" s="301" t="s">
        <v>15</v>
      </c>
      <c r="BN21" s="301" t="s">
        <v>15</v>
      </c>
      <c r="BO21" s="299">
        <f>SUM(BP21:CA21)</f>
        <v>8</v>
      </c>
      <c r="BP21" s="301">
        <v>1</v>
      </c>
      <c r="BQ21" s="301" t="s">
        <v>15</v>
      </c>
      <c r="BR21" s="301" t="s">
        <v>15</v>
      </c>
      <c r="BS21" s="301" t="s">
        <v>15</v>
      </c>
      <c r="BT21" s="301">
        <v>1</v>
      </c>
      <c r="BU21" s="301">
        <v>1</v>
      </c>
      <c r="BV21" s="301" t="s">
        <v>15</v>
      </c>
      <c r="BW21" s="301">
        <v>1</v>
      </c>
      <c r="BX21" s="301">
        <v>1</v>
      </c>
      <c r="BY21" s="301">
        <v>1</v>
      </c>
      <c r="BZ21" s="301">
        <v>2</v>
      </c>
      <c r="CA21" s="301" t="s">
        <v>15</v>
      </c>
      <c r="CB21" s="299">
        <f>SUM(CC21:CN21)</f>
        <v>12</v>
      </c>
      <c r="CC21" s="301" t="s">
        <v>15</v>
      </c>
      <c r="CD21" s="301" t="s">
        <v>15</v>
      </c>
      <c r="CE21" s="301">
        <v>2</v>
      </c>
      <c r="CF21" s="301">
        <v>1</v>
      </c>
      <c r="CG21" s="301" t="s">
        <v>15</v>
      </c>
      <c r="CH21" s="301">
        <v>1</v>
      </c>
      <c r="CI21" s="301">
        <v>1</v>
      </c>
      <c r="CJ21" s="301">
        <v>1</v>
      </c>
      <c r="CK21" s="301">
        <v>2</v>
      </c>
      <c r="CL21" s="301">
        <v>1</v>
      </c>
      <c r="CM21" s="301">
        <v>2</v>
      </c>
      <c r="CN21" s="301">
        <v>1</v>
      </c>
      <c r="CO21" s="299">
        <f>SUM(CP21:DA21)</f>
        <v>39</v>
      </c>
      <c r="CP21" s="301" t="s">
        <v>15</v>
      </c>
      <c r="CQ21" s="301">
        <v>2</v>
      </c>
      <c r="CR21" s="301">
        <v>5</v>
      </c>
      <c r="CS21" s="301">
        <v>3</v>
      </c>
      <c r="CT21" s="301" t="s">
        <v>15</v>
      </c>
      <c r="CU21" s="301" t="s">
        <v>15</v>
      </c>
      <c r="CV21" s="301">
        <v>5</v>
      </c>
      <c r="CW21" s="301">
        <v>6</v>
      </c>
      <c r="CX21" s="301">
        <v>10</v>
      </c>
      <c r="CY21" s="301">
        <v>4</v>
      </c>
      <c r="CZ21" s="301">
        <v>4</v>
      </c>
      <c r="DA21" s="301" t="s">
        <v>15</v>
      </c>
      <c r="DB21" s="299">
        <f>SUM(DC21:DN21)</f>
        <v>42</v>
      </c>
      <c r="DC21" s="301" t="s">
        <v>15</v>
      </c>
      <c r="DD21" s="301" t="s">
        <v>15</v>
      </c>
      <c r="DE21" s="301">
        <v>3</v>
      </c>
      <c r="DF21" s="301">
        <v>1</v>
      </c>
      <c r="DG21" s="301">
        <v>3</v>
      </c>
      <c r="DH21" s="301">
        <v>2</v>
      </c>
      <c r="DI21" s="301">
        <v>1</v>
      </c>
      <c r="DJ21" s="301">
        <v>2</v>
      </c>
      <c r="DK21" s="301">
        <v>3</v>
      </c>
      <c r="DL21" s="301">
        <v>12</v>
      </c>
      <c r="DM21" s="301">
        <v>9</v>
      </c>
      <c r="DN21" s="301">
        <v>6</v>
      </c>
      <c r="DO21" s="299">
        <f>SUM(DP21:EA21)</f>
        <v>20</v>
      </c>
      <c r="DP21" s="301">
        <v>2</v>
      </c>
      <c r="DQ21" s="15" t="s">
        <v>15</v>
      </c>
      <c r="DR21" s="301">
        <v>3</v>
      </c>
      <c r="DS21" s="301">
        <v>1</v>
      </c>
      <c r="DT21" s="301">
        <v>2</v>
      </c>
      <c r="DU21" s="301">
        <v>3</v>
      </c>
      <c r="DV21" s="254" t="s">
        <v>15</v>
      </c>
      <c r="DW21" s="301">
        <v>1</v>
      </c>
      <c r="DX21" s="301">
        <v>2</v>
      </c>
      <c r="DY21" s="301">
        <v>2</v>
      </c>
      <c r="DZ21" s="301">
        <v>3</v>
      </c>
      <c r="EA21" s="301">
        <v>1</v>
      </c>
    </row>
    <row r="22" spans="1:131" s="32" customFormat="1" ht="12.75" customHeight="1">
      <c r="A22" s="73" t="s">
        <v>3149</v>
      </c>
      <c r="B22" s="299">
        <f t="shared" ref="B22:B27" si="9">SUM(C22:N22)</f>
        <v>359</v>
      </c>
      <c r="C22" s="301" t="s">
        <v>3771</v>
      </c>
      <c r="D22" s="301" t="s">
        <v>3771</v>
      </c>
      <c r="E22" s="301">
        <v>4</v>
      </c>
      <c r="F22" s="301">
        <v>7</v>
      </c>
      <c r="G22" s="301">
        <v>24</v>
      </c>
      <c r="H22" s="301">
        <v>30</v>
      </c>
      <c r="I22" s="301">
        <v>54</v>
      </c>
      <c r="J22" s="301">
        <v>31</v>
      </c>
      <c r="K22" s="301">
        <v>26</v>
      </c>
      <c r="L22" s="301">
        <v>42</v>
      </c>
      <c r="M22" s="301">
        <v>38</v>
      </c>
      <c r="N22" s="301">
        <v>103</v>
      </c>
      <c r="O22" s="299">
        <f t="shared" ref="O22:O27" si="10">SUM(P22:AA22)</f>
        <v>938</v>
      </c>
      <c r="P22" s="301">
        <v>88</v>
      </c>
      <c r="Q22" s="301">
        <v>66</v>
      </c>
      <c r="R22" s="301">
        <v>72</v>
      </c>
      <c r="S22" s="301">
        <v>75</v>
      </c>
      <c r="T22" s="301">
        <v>80</v>
      </c>
      <c r="U22" s="301">
        <v>105</v>
      </c>
      <c r="V22" s="301">
        <v>96</v>
      </c>
      <c r="W22" s="301">
        <v>67</v>
      </c>
      <c r="X22" s="301">
        <v>71</v>
      </c>
      <c r="Y22" s="301">
        <v>83</v>
      </c>
      <c r="Z22" s="301">
        <v>87</v>
      </c>
      <c r="AA22" s="301">
        <v>48</v>
      </c>
      <c r="AB22" s="299">
        <f t="shared" ref="AB22:AB27" si="11">SUM(AC22:AN22)</f>
        <v>618</v>
      </c>
      <c r="AC22" s="301">
        <v>59</v>
      </c>
      <c r="AD22" s="301">
        <v>98</v>
      </c>
      <c r="AE22" s="301">
        <v>80</v>
      </c>
      <c r="AF22" s="301">
        <v>60</v>
      </c>
      <c r="AG22" s="301">
        <v>49</v>
      </c>
      <c r="AH22" s="301">
        <v>29</v>
      </c>
      <c r="AI22" s="301">
        <v>34</v>
      </c>
      <c r="AJ22" s="301">
        <v>34</v>
      </c>
      <c r="AK22" s="301">
        <v>54</v>
      </c>
      <c r="AL22" s="301">
        <v>49</v>
      </c>
      <c r="AM22" s="301">
        <v>37</v>
      </c>
      <c r="AN22" s="301">
        <v>35</v>
      </c>
      <c r="AO22" s="299">
        <f>SUM(AP22:BA22)</f>
        <v>261</v>
      </c>
      <c r="AP22" s="301">
        <v>43</v>
      </c>
      <c r="AQ22" s="301">
        <v>25</v>
      </c>
      <c r="AR22" s="301">
        <v>14</v>
      </c>
      <c r="AS22" s="301">
        <v>33</v>
      </c>
      <c r="AT22" s="301">
        <v>27</v>
      </c>
      <c r="AU22" s="301">
        <v>21</v>
      </c>
      <c r="AV22" s="301">
        <v>9</v>
      </c>
      <c r="AW22" s="301">
        <v>20</v>
      </c>
      <c r="AX22" s="301">
        <v>24</v>
      </c>
      <c r="AY22" s="301">
        <v>13</v>
      </c>
      <c r="AZ22" s="301">
        <v>17</v>
      </c>
      <c r="BA22" s="301">
        <v>15</v>
      </c>
      <c r="BB22" s="299">
        <f>SUM(BC22:BN22)</f>
        <v>99</v>
      </c>
      <c r="BC22" s="301">
        <v>16</v>
      </c>
      <c r="BD22" s="301">
        <v>9</v>
      </c>
      <c r="BE22" s="301">
        <v>7</v>
      </c>
      <c r="BF22" s="301">
        <v>15</v>
      </c>
      <c r="BG22" s="301">
        <v>2</v>
      </c>
      <c r="BH22" s="301">
        <v>7</v>
      </c>
      <c r="BI22" s="301">
        <v>3</v>
      </c>
      <c r="BJ22" s="301">
        <v>16</v>
      </c>
      <c r="BK22" s="301">
        <v>15</v>
      </c>
      <c r="BL22" s="301">
        <v>7</v>
      </c>
      <c r="BM22" s="301" t="s">
        <v>15</v>
      </c>
      <c r="BN22" s="301">
        <v>2</v>
      </c>
      <c r="BO22" s="299">
        <f t="shared" ref="BO22:BO27" si="12">SUM(BP22:CA22)</f>
        <v>35</v>
      </c>
      <c r="BP22" s="301" t="s">
        <v>15</v>
      </c>
      <c r="BQ22" s="301">
        <v>1</v>
      </c>
      <c r="BR22" s="301">
        <v>4</v>
      </c>
      <c r="BS22" s="301">
        <v>4</v>
      </c>
      <c r="BT22" s="301">
        <v>3</v>
      </c>
      <c r="BU22" s="301">
        <v>5</v>
      </c>
      <c r="BV22" s="301">
        <v>3</v>
      </c>
      <c r="BW22" s="301">
        <v>7</v>
      </c>
      <c r="BX22" s="301">
        <v>4</v>
      </c>
      <c r="BY22" s="301">
        <v>2</v>
      </c>
      <c r="BZ22" s="301">
        <v>2</v>
      </c>
      <c r="CA22" s="301" t="s">
        <v>15</v>
      </c>
      <c r="CB22" s="299">
        <f t="shared" ref="CB22:CB24" si="13">SUM(CC22:CN22)</f>
        <v>95</v>
      </c>
      <c r="CC22" s="301" t="s">
        <v>15</v>
      </c>
      <c r="CD22" s="301">
        <v>1</v>
      </c>
      <c r="CE22" s="301">
        <v>6</v>
      </c>
      <c r="CF22" s="301">
        <v>3</v>
      </c>
      <c r="CG22" s="301">
        <v>6</v>
      </c>
      <c r="CH22" s="301">
        <v>14</v>
      </c>
      <c r="CI22" s="301">
        <v>10</v>
      </c>
      <c r="CJ22" s="301">
        <v>9</v>
      </c>
      <c r="CK22" s="301">
        <v>10</v>
      </c>
      <c r="CL22" s="301">
        <v>14</v>
      </c>
      <c r="CM22" s="301">
        <v>11</v>
      </c>
      <c r="CN22" s="301">
        <v>11</v>
      </c>
      <c r="CO22" s="299">
        <f t="shared" ref="CO22:CO27" si="14">SUM(CP22:DA22)</f>
        <v>71</v>
      </c>
      <c r="CP22" s="301">
        <v>9</v>
      </c>
      <c r="CQ22" s="301">
        <v>7</v>
      </c>
      <c r="CR22" s="301">
        <v>13</v>
      </c>
      <c r="CS22" s="301">
        <v>7</v>
      </c>
      <c r="CT22" s="301">
        <v>5</v>
      </c>
      <c r="CU22" s="301">
        <v>1</v>
      </c>
      <c r="CV22" s="301">
        <v>3</v>
      </c>
      <c r="CW22" s="301">
        <v>2</v>
      </c>
      <c r="CX22" s="301">
        <v>3</v>
      </c>
      <c r="CY22" s="301">
        <v>6</v>
      </c>
      <c r="CZ22" s="301">
        <v>13</v>
      </c>
      <c r="DA22" s="301">
        <v>2</v>
      </c>
      <c r="DB22" s="299">
        <f t="shared" ref="DB22:DB24" si="15">SUM(DC22:DN22)</f>
        <v>145</v>
      </c>
      <c r="DC22" s="301">
        <v>1</v>
      </c>
      <c r="DD22" s="301">
        <v>1</v>
      </c>
      <c r="DE22" s="301">
        <v>7</v>
      </c>
      <c r="DF22" s="301">
        <v>11</v>
      </c>
      <c r="DG22" s="301">
        <v>14</v>
      </c>
      <c r="DH22" s="301">
        <v>19</v>
      </c>
      <c r="DI22" s="301">
        <v>18</v>
      </c>
      <c r="DJ22" s="301">
        <v>16</v>
      </c>
      <c r="DK22" s="301">
        <v>9</v>
      </c>
      <c r="DL22" s="301">
        <v>24</v>
      </c>
      <c r="DM22" s="301">
        <v>13</v>
      </c>
      <c r="DN22" s="301">
        <v>12</v>
      </c>
      <c r="DO22" s="299">
        <f t="shared" ref="DO22:DO26" si="16">SUM(DP22:EA22)</f>
        <v>71</v>
      </c>
      <c r="DP22" s="301">
        <v>5</v>
      </c>
      <c r="DQ22" s="301">
        <v>4</v>
      </c>
      <c r="DR22" s="301">
        <v>3</v>
      </c>
      <c r="DS22" s="301">
        <v>4</v>
      </c>
      <c r="DT22" s="301">
        <v>3</v>
      </c>
      <c r="DU22" s="301">
        <v>6</v>
      </c>
      <c r="DV22" s="301">
        <v>8</v>
      </c>
      <c r="DW22" s="301">
        <v>10</v>
      </c>
      <c r="DX22" s="301">
        <v>6</v>
      </c>
      <c r="DY22" s="301">
        <v>8</v>
      </c>
      <c r="DZ22" s="301">
        <v>12</v>
      </c>
      <c r="EA22" s="301">
        <v>2</v>
      </c>
    </row>
    <row r="23" spans="1:131" s="32" customFormat="1" ht="12.75" customHeight="1">
      <c r="A23" s="73" t="s">
        <v>3150</v>
      </c>
      <c r="B23" s="299">
        <f t="shared" si="9"/>
        <v>16</v>
      </c>
      <c r="C23" s="301" t="s">
        <v>3771</v>
      </c>
      <c r="D23" s="301" t="s">
        <v>3771</v>
      </c>
      <c r="E23" s="301">
        <v>1</v>
      </c>
      <c r="F23" s="301">
        <v>6</v>
      </c>
      <c r="G23" s="301">
        <v>1</v>
      </c>
      <c r="H23" s="301" t="s">
        <v>15</v>
      </c>
      <c r="I23" s="301">
        <v>1</v>
      </c>
      <c r="J23" s="301">
        <v>3</v>
      </c>
      <c r="K23" s="301" t="s">
        <v>15</v>
      </c>
      <c r="L23" s="301">
        <v>1</v>
      </c>
      <c r="M23" s="301" t="s">
        <v>15</v>
      </c>
      <c r="N23" s="301">
        <v>3</v>
      </c>
      <c r="O23" s="299">
        <f t="shared" si="10"/>
        <v>71</v>
      </c>
      <c r="P23" s="301">
        <v>6</v>
      </c>
      <c r="Q23" s="301">
        <v>6</v>
      </c>
      <c r="R23" s="301">
        <v>20</v>
      </c>
      <c r="S23" s="301">
        <v>13</v>
      </c>
      <c r="T23" s="301">
        <v>13</v>
      </c>
      <c r="U23" s="301">
        <v>5</v>
      </c>
      <c r="V23" s="301">
        <v>4</v>
      </c>
      <c r="W23" s="301" t="s">
        <v>15</v>
      </c>
      <c r="X23" s="301">
        <v>1</v>
      </c>
      <c r="Y23" s="301">
        <v>1</v>
      </c>
      <c r="Z23" s="301">
        <v>1</v>
      </c>
      <c r="AA23" s="301">
        <v>1</v>
      </c>
      <c r="AB23" s="299">
        <f t="shared" si="11"/>
        <v>9</v>
      </c>
      <c r="AC23" s="301">
        <v>2</v>
      </c>
      <c r="AD23" s="301">
        <v>1</v>
      </c>
      <c r="AE23" s="301">
        <v>2</v>
      </c>
      <c r="AF23" s="301" t="s">
        <v>15</v>
      </c>
      <c r="AG23" s="301" t="s">
        <v>15</v>
      </c>
      <c r="AH23" s="301" t="s">
        <v>15</v>
      </c>
      <c r="AI23" s="301">
        <v>2</v>
      </c>
      <c r="AJ23" s="301" t="s">
        <v>15</v>
      </c>
      <c r="AK23" s="301" t="s">
        <v>15</v>
      </c>
      <c r="AL23" s="301" t="s">
        <v>15</v>
      </c>
      <c r="AM23" s="301" t="s">
        <v>15</v>
      </c>
      <c r="AN23" s="301">
        <v>2</v>
      </c>
      <c r="AO23" s="299">
        <f>SUM(AP23:BA23)</f>
        <v>15</v>
      </c>
      <c r="AP23" s="301" t="s">
        <v>15</v>
      </c>
      <c r="AQ23" s="301">
        <v>4</v>
      </c>
      <c r="AR23" s="301">
        <v>1</v>
      </c>
      <c r="AS23" s="301" t="s">
        <v>15</v>
      </c>
      <c r="AT23" s="301">
        <v>1</v>
      </c>
      <c r="AU23" s="301" t="s">
        <v>15</v>
      </c>
      <c r="AV23" s="301">
        <v>1</v>
      </c>
      <c r="AW23" s="301">
        <v>2</v>
      </c>
      <c r="AX23" s="301">
        <v>1</v>
      </c>
      <c r="AY23" s="301">
        <v>1</v>
      </c>
      <c r="AZ23" s="301">
        <v>1</v>
      </c>
      <c r="BA23" s="301">
        <v>3</v>
      </c>
      <c r="BB23" s="299">
        <f>SUM(BC23:BN23)</f>
        <v>4</v>
      </c>
      <c r="BC23" s="301">
        <v>1</v>
      </c>
      <c r="BD23" s="301" t="s">
        <v>15</v>
      </c>
      <c r="BE23" s="301" t="s">
        <v>15</v>
      </c>
      <c r="BF23" s="301" t="s">
        <v>15</v>
      </c>
      <c r="BG23" s="301" t="s">
        <v>15</v>
      </c>
      <c r="BH23" s="301" t="s">
        <v>15</v>
      </c>
      <c r="BI23" s="301">
        <v>1</v>
      </c>
      <c r="BJ23" s="301">
        <v>2</v>
      </c>
      <c r="BK23" s="301" t="s">
        <v>15</v>
      </c>
      <c r="BL23" s="301" t="s">
        <v>15</v>
      </c>
      <c r="BM23" s="301" t="s">
        <v>15</v>
      </c>
      <c r="BN23" s="301" t="s">
        <v>15</v>
      </c>
      <c r="BO23" s="299">
        <f t="shared" si="12"/>
        <v>19</v>
      </c>
      <c r="BP23" s="301" t="s">
        <v>15</v>
      </c>
      <c r="BQ23" s="301">
        <v>1</v>
      </c>
      <c r="BR23" s="301">
        <v>1</v>
      </c>
      <c r="BS23" s="301">
        <v>4</v>
      </c>
      <c r="BT23" s="301">
        <v>1</v>
      </c>
      <c r="BU23" s="301">
        <v>1</v>
      </c>
      <c r="BV23" s="301">
        <v>1</v>
      </c>
      <c r="BW23" s="301">
        <v>4</v>
      </c>
      <c r="BX23" s="301">
        <v>2</v>
      </c>
      <c r="BY23" s="301">
        <v>2</v>
      </c>
      <c r="BZ23" s="301">
        <v>2</v>
      </c>
      <c r="CA23" s="301" t="s">
        <v>15</v>
      </c>
      <c r="CB23" s="299">
        <f t="shared" si="13"/>
        <v>10</v>
      </c>
      <c r="CC23" s="301" t="s">
        <v>15</v>
      </c>
      <c r="CD23" s="301">
        <v>1</v>
      </c>
      <c r="CE23" s="301">
        <v>4</v>
      </c>
      <c r="CF23" s="301" t="s">
        <v>15</v>
      </c>
      <c r="CG23" s="301" t="s">
        <v>15</v>
      </c>
      <c r="CH23" s="301">
        <v>2</v>
      </c>
      <c r="CI23" s="301" t="s">
        <v>15</v>
      </c>
      <c r="CJ23" s="301" t="s">
        <v>15</v>
      </c>
      <c r="CK23" s="301">
        <v>1</v>
      </c>
      <c r="CL23" s="301">
        <v>1</v>
      </c>
      <c r="CM23" s="301" t="s">
        <v>15</v>
      </c>
      <c r="CN23" s="301">
        <v>1</v>
      </c>
      <c r="CO23" s="299">
        <f t="shared" si="14"/>
        <v>4</v>
      </c>
      <c r="CP23" s="301" t="s">
        <v>15</v>
      </c>
      <c r="CQ23" s="301" t="s">
        <v>15</v>
      </c>
      <c r="CR23" s="301">
        <v>1</v>
      </c>
      <c r="CS23" s="301" t="s">
        <v>15</v>
      </c>
      <c r="CT23" s="301">
        <v>1</v>
      </c>
      <c r="CU23" s="301" t="s">
        <v>15</v>
      </c>
      <c r="CV23" s="301" t="s">
        <v>15</v>
      </c>
      <c r="CW23" s="301">
        <v>1</v>
      </c>
      <c r="CX23" s="301" t="s">
        <v>15</v>
      </c>
      <c r="CY23" s="301" t="s">
        <v>15</v>
      </c>
      <c r="CZ23" s="301">
        <v>1</v>
      </c>
      <c r="DA23" s="301" t="s">
        <v>15</v>
      </c>
      <c r="DB23" s="299">
        <f t="shared" si="15"/>
        <v>7</v>
      </c>
      <c r="DC23" s="301" t="s">
        <v>15</v>
      </c>
      <c r="DD23" s="301" t="s">
        <v>15</v>
      </c>
      <c r="DE23" s="301" t="s">
        <v>15</v>
      </c>
      <c r="DF23" s="301">
        <v>1</v>
      </c>
      <c r="DG23" s="301" t="s">
        <v>15</v>
      </c>
      <c r="DH23" s="301" t="s">
        <v>15</v>
      </c>
      <c r="DI23" s="301">
        <v>1</v>
      </c>
      <c r="DJ23" s="301">
        <v>2</v>
      </c>
      <c r="DK23" s="301" t="s">
        <v>15</v>
      </c>
      <c r="DL23" s="301" t="s">
        <v>15</v>
      </c>
      <c r="DM23" s="301" t="s">
        <v>15</v>
      </c>
      <c r="DN23" s="301">
        <v>3</v>
      </c>
      <c r="DO23" s="299">
        <f t="shared" si="16"/>
        <v>4</v>
      </c>
      <c r="DP23" s="15" t="s">
        <v>15</v>
      </c>
      <c r="DQ23" s="15" t="s">
        <v>15</v>
      </c>
      <c r="DR23" s="15" t="s">
        <v>15</v>
      </c>
      <c r="DS23" s="15" t="s">
        <v>15</v>
      </c>
      <c r="DT23" s="15" t="s">
        <v>15</v>
      </c>
      <c r="DU23" s="15" t="s">
        <v>15</v>
      </c>
      <c r="DV23" s="15" t="s">
        <v>15</v>
      </c>
      <c r="DW23" s="301">
        <v>1</v>
      </c>
      <c r="DX23" s="301" t="s">
        <v>15</v>
      </c>
      <c r="DY23" s="301">
        <v>2</v>
      </c>
      <c r="DZ23" s="301" t="s">
        <v>15</v>
      </c>
      <c r="EA23" s="301">
        <v>1</v>
      </c>
    </row>
    <row r="24" spans="1:131" s="32" customFormat="1" ht="12.75" customHeight="1">
      <c r="A24" s="73" t="s">
        <v>3151</v>
      </c>
      <c r="B24" s="299">
        <f t="shared" si="9"/>
        <v>18</v>
      </c>
      <c r="C24" s="301" t="s">
        <v>3771</v>
      </c>
      <c r="D24" s="301" t="s">
        <v>3771</v>
      </c>
      <c r="E24" s="301">
        <v>2</v>
      </c>
      <c r="F24" s="301" t="s">
        <v>15</v>
      </c>
      <c r="G24" s="301">
        <v>4</v>
      </c>
      <c r="H24" s="301">
        <v>2</v>
      </c>
      <c r="I24" s="301">
        <v>1</v>
      </c>
      <c r="J24" s="301">
        <v>2</v>
      </c>
      <c r="K24" s="301">
        <v>3</v>
      </c>
      <c r="L24" s="301">
        <v>1</v>
      </c>
      <c r="M24" s="301" t="s">
        <v>15</v>
      </c>
      <c r="N24" s="301">
        <v>3</v>
      </c>
      <c r="O24" s="299">
        <f t="shared" si="10"/>
        <v>14</v>
      </c>
      <c r="P24" s="301">
        <v>2</v>
      </c>
      <c r="Q24" s="301">
        <v>3</v>
      </c>
      <c r="R24" s="301">
        <v>3</v>
      </c>
      <c r="S24" s="301">
        <v>2</v>
      </c>
      <c r="T24" s="301">
        <v>1</v>
      </c>
      <c r="U24" s="301">
        <v>3</v>
      </c>
      <c r="V24" s="301" t="s">
        <v>15</v>
      </c>
      <c r="W24" s="301" t="s">
        <v>15</v>
      </c>
      <c r="X24" s="301" t="s">
        <v>15</v>
      </c>
      <c r="Y24" s="301" t="s">
        <v>15</v>
      </c>
      <c r="Z24" s="301" t="s">
        <v>15</v>
      </c>
      <c r="AA24" s="301" t="s">
        <v>15</v>
      </c>
      <c r="AB24" s="299">
        <f t="shared" si="11"/>
        <v>5</v>
      </c>
      <c r="AC24" s="301" t="s">
        <v>15</v>
      </c>
      <c r="AD24" s="301">
        <v>2</v>
      </c>
      <c r="AE24" s="301" t="s">
        <v>15</v>
      </c>
      <c r="AF24" s="301" t="s">
        <v>15</v>
      </c>
      <c r="AG24" s="301" t="s">
        <v>15</v>
      </c>
      <c r="AH24" s="301" t="s">
        <v>15</v>
      </c>
      <c r="AI24" s="301" t="s">
        <v>15</v>
      </c>
      <c r="AJ24" s="301" t="s">
        <v>15</v>
      </c>
      <c r="AK24" s="301">
        <v>1</v>
      </c>
      <c r="AL24" s="301" t="s">
        <v>15</v>
      </c>
      <c r="AM24" s="301">
        <v>1</v>
      </c>
      <c r="AN24" s="301">
        <v>1</v>
      </c>
      <c r="AO24" s="299" t="s">
        <v>15</v>
      </c>
      <c r="AP24" s="301" t="s">
        <v>15</v>
      </c>
      <c r="AQ24" s="301" t="s">
        <v>15</v>
      </c>
      <c r="AR24" s="301" t="s">
        <v>15</v>
      </c>
      <c r="AS24" s="301" t="s">
        <v>15</v>
      </c>
      <c r="AT24" s="301" t="s">
        <v>15</v>
      </c>
      <c r="AU24" s="301" t="s">
        <v>15</v>
      </c>
      <c r="AV24" s="301" t="s">
        <v>15</v>
      </c>
      <c r="AW24" s="301" t="s">
        <v>15</v>
      </c>
      <c r="AX24" s="301" t="s">
        <v>15</v>
      </c>
      <c r="AY24" s="301" t="s">
        <v>15</v>
      </c>
      <c r="AZ24" s="301" t="s">
        <v>15</v>
      </c>
      <c r="BA24" s="301" t="s">
        <v>15</v>
      </c>
      <c r="BB24" s="299" t="s">
        <v>15</v>
      </c>
      <c r="BC24" s="301" t="s">
        <v>15</v>
      </c>
      <c r="BD24" s="301" t="s">
        <v>15</v>
      </c>
      <c r="BE24" s="301" t="s">
        <v>15</v>
      </c>
      <c r="BF24" s="301" t="s">
        <v>15</v>
      </c>
      <c r="BG24" s="301" t="s">
        <v>15</v>
      </c>
      <c r="BH24" s="301" t="s">
        <v>15</v>
      </c>
      <c r="BI24" s="301" t="s">
        <v>15</v>
      </c>
      <c r="BJ24" s="301" t="s">
        <v>15</v>
      </c>
      <c r="BK24" s="301" t="s">
        <v>15</v>
      </c>
      <c r="BL24" s="301" t="s">
        <v>15</v>
      </c>
      <c r="BM24" s="301" t="s">
        <v>15</v>
      </c>
      <c r="BN24" s="301" t="s">
        <v>15</v>
      </c>
      <c r="BO24" s="299">
        <f t="shared" si="12"/>
        <v>2</v>
      </c>
      <c r="BP24" s="301" t="s">
        <v>15</v>
      </c>
      <c r="BQ24" s="301" t="s">
        <v>15</v>
      </c>
      <c r="BR24" s="301" t="s">
        <v>15</v>
      </c>
      <c r="BS24" s="301">
        <v>1</v>
      </c>
      <c r="BT24" s="301" t="s">
        <v>15</v>
      </c>
      <c r="BU24" s="301">
        <v>1</v>
      </c>
      <c r="BV24" s="301" t="s">
        <v>15</v>
      </c>
      <c r="BW24" s="301" t="s">
        <v>15</v>
      </c>
      <c r="BX24" s="301" t="s">
        <v>15</v>
      </c>
      <c r="BY24" s="301" t="s">
        <v>15</v>
      </c>
      <c r="BZ24" s="301" t="s">
        <v>15</v>
      </c>
      <c r="CA24" s="301" t="s">
        <v>15</v>
      </c>
      <c r="CB24" s="299">
        <f t="shared" si="13"/>
        <v>2</v>
      </c>
      <c r="CC24" s="301" t="s">
        <v>15</v>
      </c>
      <c r="CD24" s="301" t="s">
        <v>15</v>
      </c>
      <c r="CE24" s="301" t="s">
        <v>15</v>
      </c>
      <c r="CF24" s="301">
        <v>1</v>
      </c>
      <c r="CG24" s="301" t="s">
        <v>15</v>
      </c>
      <c r="CH24" s="301" t="s">
        <v>15</v>
      </c>
      <c r="CI24" s="301" t="s">
        <v>15</v>
      </c>
      <c r="CJ24" s="301" t="s">
        <v>15</v>
      </c>
      <c r="CK24" s="301" t="s">
        <v>15</v>
      </c>
      <c r="CL24" s="301" t="s">
        <v>15</v>
      </c>
      <c r="CM24" s="301">
        <v>1</v>
      </c>
      <c r="CN24" s="301" t="s">
        <v>15</v>
      </c>
      <c r="CO24" s="299">
        <f t="shared" si="14"/>
        <v>6</v>
      </c>
      <c r="CP24" s="301" t="s">
        <v>15</v>
      </c>
      <c r="CQ24" s="301">
        <v>2</v>
      </c>
      <c r="CR24" s="301" t="s">
        <v>15</v>
      </c>
      <c r="CS24" s="301" t="s">
        <v>15</v>
      </c>
      <c r="CT24" s="301" t="s">
        <v>15</v>
      </c>
      <c r="CU24" s="301" t="s">
        <v>15</v>
      </c>
      <c r="CV24" s="301">
        <v>1</v>
      </c>
      <c r="CW24" s="301" t="s">
        <v>15</v>
      </c>
      <c r="CX24" s="301">
        <v>3</v>
      </c>
      <c r="CY24" s="301" t="s">
        <v>15</v>
      </c>
      <c r="CZ24" s="301" t="s">
        <v>15</v>
      </c>
      <c r="DA24" s="301" t="s">
        <v>15</v>
      </c>
      <c r="DB24" s="299">
        <f t="shared" si="15"/>
        <v>3</v>
      </c>
      <c r="DC24" s="301" t="s">
        <v>15</v>
      </c>
      <c r="DD24" s="301" t="s">
        <v>15</v>
      </c>
      <c r="DE24" s="301" t="s">
        <v>15</v>
      </c>
      <c r="DF24" s="301" t="s">
        <v>15</v>
      </c>
      <c r="DG24" s="301">
        <v>1</v>
      </c>
      <c r="DH24" s="301" t="s">
        <v>15</v>
      </c>
      <c r="DI24" s="301" t="s">
        <v>15</v>
      </c>
      <c r="DJ24" s="301" t="s">
        <v>15</v>
      </c>
      <c r="DK24" s="301" t="s">
        <v>15</v>
      </c>
      <c r="DL24" s="301" t="s">
        <v>15</v>
      </c>
      <c r="DM24" s="301" t="s">
        <v>15</v>
      </c>
      <c r="DN24" s="301">
        <v>2</v>
      </c>
      <c r="DO24" s="299">
        <f t="shared" si="16"/>
        <v>5</v>
      </c>
      <c r="DP24" s="15" t="s">
        <v>15</v>
      </c>
      <c r="DQ24" s="15" t="s">
        <v>15</v>
      </c>
      <c r="DR24" s="15" t="s">
        <v>15</v>
      </c>
      <c r="DS24" s="15" t="s">
        <v>15</v>
      </c>
      <c r="DT24" s="15" t="s">
        <v>15</v>
      </c>
      <c r="DU24" s="15" t="s">
        <v>15</v>
      </c>
      <c r="DV24" s="15" t="s">
        <v>15</v>
      </c>
      <c r="DW24" s="15" t="s">
        <v>15</v>
      </c>
      <c r="DX24" s="301">
        <v>1</v>
      </c>
      <c r="DY24" s="301" t="s">
        <v>15</v>
      </c>
      <c r="DZ24" s="301">
        <v>1</v>
      </c>
      <c r="EA24" s="301">
        <v>3</v>
      </c>
    </row>
    <row r="25" spans="1:131" s="32" customFormat="1" ht="12.75" customHeight="1">
      <c r="A25" s="73" t="s">
        <v>3152</v>
      </c>
      <c r="B25" s="299">
        <f t="shared" si="9"/>
        <v>16</v>
      </c>
      <c r="C25" s="301" t="s">
        <v>3771</v>
      </c>
      <c r="D25" s="301" t="s">
        <v>3771</v>
      </c>
      <c r="E25" s="301">
        <v>4</v>
      </c>
      <c r="F25" s="301">
        <v>2</v>
      </c>
      <c r="G25" s="301">
        <v>3</v>
      </c>
      <c r="H25" s="301">
        <v>2</v>
      </c>
      <c r="I25" s="301">
        <v>2</v>
      </c>
      <c r="J25" s="301">
        <v>2</v>
      </c>
      <c r="K25" s="301" t="s">
        <v>15</v>
      </c>
      <c r="L25" s="301">
        <v>1</v>
      </c>
      <c r="M25" s="301" t="s">
        <v>15</v>
      </c>
      <c r="N25" s="301" t="s">
        <v>15</v>
      </c>
      <c r="O25" s="299">
        <f t="shared" si="10"/>
        <v>3</v>
      </c>
      <c r="P25" s="301" t="s">
        <v>15</v>
      </c>
      <c r="Q25" s="301" t="s">
        <v>15</v>
      </c>
      <c r="R25" s="301">
        <v>2</v>
      </c>
      <c r="S25" s="301">
        <v>1</v>
      </c>
      <c r="T25" s="301" t="s">
        <v>15</v>
      </c>
      <c r="U25" s="301" t="s">
        <v>15</v>
      </c>
      <c r="V25" s="301" t="s">
        <v>15</v>
      </c>
      <c r="W25" s="301" t="s">
        <v>15</v>
      </c>
      <c r="X25" s="301" t="s">
        <v>15</v>
      </c>
      <c r="Y25" s="301" t="s">
        <v>15</v>
      </c>
      <c r="Z25" s="301" t="s">
        <v>15</v>
      </c>
      <c r="AA25" s="301" t="s">
        <v>15</v>
      </c>
      <c r="AB25" s="299">
        <f t="shared" si="11"/>
        <v>2</v>
      </c>
      <c r="AC25" s="301" t="s">
        <v>15</v>
      </c>
      <c r="AD25" s="301" t="s">
        <v>15</v>
      </c>
      <c r="AE25" s="301" t="s">
        <v>15</v>
      </c>
      <c r="AF25" s="301" t="s">
        <v>15</v>
      </c>
      <c r="AG25" s="301" t="s">
        <v>15</v>
      </c>
      <c r="AH25" s="301" t="s">
        <v>15</v>
      </c>
      <c r="AI25" s="301" t="s">
        <v>15</v>
      </c>
      <c r="AJ25" s="301" t="s">
        <v>15</v>
      </c>
      <c r="AK25" s="301">
        <v>1</v>
      </c>
      <c r="AL25" s="301" t="s">
        <v>15</v>
      </c>
      <c r="AM25" s="301">
        <v>1</v>
      </c>
      <c r="AN25" s="301" t="s">
        <v>15</v>
      </c>
      <c r="AO25" s="299">
        <f>SUM(AP25:BA25)</f>
        <v>1</v>
      </c>
      <c r="AP25" s="301" t="s">
        <v>15</v>
      </c>
      <c r="AQ25" s="301" t="s">
        <v>15</v>
      </c>
      <c r="AR25" s="301" t="s">
        <v>15</v>
      </c>
      <c r="AS25" s="301">
        <v>1</v>
      </c>
      <c r="AT25" s="301" t="s">
        <v>15</v>
      </c>
      <c r="AU25" s="301" t="s">
        <v>15</v>
      </c>
      <c r="AV25" s="301" t="s">
        <v>15</v>
      </c>
      <c r="AW25" s="301" t="s">
        <v>15</v>
      </c>
      <c r="AX25" s="301" t="s">
        <v>15</v>
      </c>
      <c r="AY25" s="301" t="s">
        <v>15</v>
      </c>
      <c r="AZ25" s="301" t="s">
        <v>15</v>
      </c>
      <c r="BA25" s="301" t="s">
        <v>15</v>
      </c>
      <c r="BB25" s="299" t="s">
        <v>15</v>
      </c>
      <c r="BC25" s="301" t="s">
        <v>15</v>
      </c>
      <c r="BD25" s="301" t="s">
        <v>15</v>
      </c>
      <c r="BE25" s="301" t="s">
        <v>15</v>
      </c>
      <c r="BF25" s="301" t="s">
        <v>15</v>
      </c>
      <c r="BG25" s="301" t="s">
        <v>15</v>
      </c>
      <c r="BH25" s="301" t="s">
        <v>15</v>
      </c>
      <c r="BI25" s="301" t="s">
        <v>15</v>
      </c>
      <c r="BJ25" s="301" t="s">
        <v>15</v>
      </c>
      <c r="BK25" s="301" t="s">
        <v>15</v>
      </c>
      <c r="BL25" s="301" t="s">
        <v>15</v>
      </c>
      <c r="BM25" s="301" t="s">
        <v>15</v>
      </c>
      <c r="BN25" s="301" t="s">
        <v>15</v>
      </c>
      <c r="BO25" s="299">
        <f t="shared" si="12"/>
        <v>2</v>
      </c>
      <c r="BP25" s="301" t="s">
        <v>15</v>
      </c>
      <c r="BQ25" s="301" t="s">
        <v>15</v>
      </c>
      <c r="BR25" s="301">
        <v>1</v>
      </c>
      <c r="BS25" s="301">
        <v>1</v>
      </c>
      <c r="BT25" s="301" t="s">
        <v>15</v>
      </c>
      <c r="BU25" s="301" t="s">
        <v>15</v>
      </c>
      <c r="BV25" s="301" t="s">
        <v>15</v>
      </c>
      <c r="BW25" s="301" t="s">
        <v>15</v>
      </c>
      <c r="BX25" s="301" t="s">
        <v>15</v>
      </c>
      <c r="BY25" s="301" t="s">
        <v>15</v>
      </c>
      <c r="BZ25" s="301" t="s">
        <v>15</v>
      </c>
      <c r="CA25" s="301" t="s">
        <v>15</v>
      </c>
      <c r="CB25" s="299" t="s">
        <v>15</v>
      </c>
      <c r="CC25" s="301" t="s">
        <v>15</v>
      </c>
      <c r="CD25" s="301" t="s">
        <v>15</v>
      </c>
      <c r="CE25" s="301" t="s">
        <v>15</v>
      </c>
      <c r="CF25" s="301" t="s">
        <v>15</v>
      </c>
      <c r="CG25" s="301" t="s">
        <v>15</v>
      </c>
      <c r="CH25" s="301" t="s">
        <v>15</v>
      </c>
      <c r="CI25" s="301" t="s">
        <v>15</v>
      </c>
      <c r="CJ25" s="301" t="s">
        <v>15</v>
      </c>
      <c r="CK25" s="301" t="s">
        <v>15</v>
      </c>
      <c r="CL25" s="301" t="s">
        <v>15</v>
      </c>
      <c r="CM25" s="301" t="s">
        <v>15</v>
      </c>
      <c r="CN25" s="301" t="s">
        <v>15</v>
      </c>
      <c r="CO25" s="299">
        <f t="shared" si="14"/>
        <v>1</v>
      </c>
      <c r="CP25" s="301" t="s">
        <v>15</v>
      </c>
      <c r="CQ25" s="301" t="s">
        <v>15</v>
      </c>
      <c r="CR25" s="301" t="s">
        <v>15</v>
      </c>
      <c r="CS25" s="301" t="s">
        <v>15</v>
      </c>
      <c r="CT25" s="301" t="s">
        <v>15</v>
      </c>
      <c r="CU25" s="301" t="s">
        <v>15</v>
      </c>
      <c r="CV25" s="301" t="s">
        <v>15</v>
      </c>
      <c r="CW25" s="301" t="s">
        <v>15</v>
      </c>
      <c r="CX25" s="301" t="s">
        <v>15</v>
      </c>
      <c r="CY25" s="301">
        <v>1</v>
      </c>
      <c r="CZ25" s="301" t="s">
        <v>15</v>
      </c>
      <c r="DA25" s="301" t="s">
        <v>15</v>
      </c>
      <c r="DB25" s="9" t="s">
        <v>15</v>
      </c>
      <c r="DC25" s="301" t="s">
        <v>15</v>
      </c>
      <c r="DD25" s="301" t="s">
        <v>15</v>
      </c>
      <c r="DE25" s="301" t="s">
        <v>15</v>
      </c>
      <c r="DF25" s="301" t="s">
        <v>15</v>
      </c>
      <c r="DG25" s="301" t="s">
        <v>15</v>
      </c>
      <c r="DH25" s="301" t="s">
        <v>15</v>
      </c>
      <c r="DI25" s="301" t="s">
        <v>15</v>
      </c>
      <c r="DJ25" s="301" t="s">
        <v>15</v>
      </c>
      <c r="DK25" s="301" t="s">
        <v>15</v>
      </c>
      <c r="DL25" s="301" t="s">
        <v>15</v>
      </c>
      <c r="DM25" s="301" t="s">
        <v>15</v>
      </c>
      <c r="DN25" s="301" t="s">
        <v>15</v>
      </c>
      <c r="DO25" s="299">
        <f t="shared" si="16"/>
        <v>8</v>
      </c>
      <c r="DP25" s="9" t="s">
        <v>15</v>
      </c>
      <c r="DQ25" s="9" t="s">
        <v>15</v>
      </c>
      <c r="DR25" s="9" t="s">
        <v>15</v>
      </c>
      <c r="DS25" s="9" t="s">
        <v>15</v>
      </c>
      <c r="DT25" s="9" t="s">
        <v>15</v>
      </c>
      <c r="DU25" s="9" t="s">
        <v>15</v>
      </c>
      <c r="DV25" s="9" t="s">
        <v>15</v>
      </c>
      <c r="DW25" s="301">
        <v>1</v>
      </c>
      <c r="DX25" s="301">
        <v>5</v>
      </c>
      <c r="DY25" s="301" t="s">
        <v>15</v>
      </c>
      <c r="DZ25" s="301">
        <v>1</v>
      </c>
      <c r="EA25" s="301">
        <v>1</v>
      </c>
    </row>
    <row r="26" spans="1:131" s="32" customFormat="1" ht="12.75" customHeight="1">
      <c r="A26" s="73" t="s">
        <v>3153</v>
      </c>
      <c r="B26" s="299">
        <f t="shared" si="9"/>
        <v>3</v>
      </c>
      <c r="C26" s="301" t="s">
        <v>3771</v>
      </c>
      <c r="D26" s="301" t="s">
        <v>3771</v>
      </c>
      <c r="E26" s="301">
        <v>1</v>
      </c>
      <c r="F26" s="301" t="s">
        <v>15</v>
      </c>
      <c r="G26" s="301">
        <v>1</v>
      </c>
      <c r="H26" s="301" t="s">
        <v>15</v>
      </c>
      <c r="I26" s="301">
        <v>1</v>
      </c>
      <c r="J26" s="301" t="s">
        <v>15</v>
      </c>
      <c r="K26" s="301" t="s">
        <v>15</v>
      </c>
      <c r="L26" s="301" t="s">
        <v>15</v>
      </c>
      <c r="M26" s="301" t="s">
        <v>15</v>
      </c>
      <c r="N26" s="301" t="s">
        <v>15</v>
      </c>
      <c r="O26" s="299">
        <f t="shared" si="10"/>
        <v>2</v>
      </c>
      <c r="P26" s="301" t="s">
        <v>15</v>
      </c>
      <c r="Q26" s="301">
        <v>1</v>
      </c>
      <c r="R26" s="301" t="s">
        <v>15</v>
      </c>
      <c r="S26" s="301" t="s">
        <v>15</v>
      </c>
      <c r="T26" s="301" t="s">
        <v>15</v>
      </c>
      <c r="U26" s="301" t="s">
        <v>15</v>
      </c>
      <c r="V26" s="301" t="s">
        <v>15</v>
      </c>
      <c r="W26" s="301" t="s">
        <v>15</v>
      </c>
      <c r="X26" s="301">
        <v>1</v>
      </c>
      <c r="Y26" s="301" t="s">
        <v>15</v>
      </c>
      <c r="Z26" s="301" t="s">
        <v>15</v>
      </c>
      <c r="AA26" s="301" t="s">
        <v>15</v>
      </c>
      <c r="AB26" s="299">
        <f t="shared" si="11"/>
        <v>1</v>
      </c>
      <c r="AC26" s="301" t="s">
        <v>15</v>
      </c>
      <c r="AD26" s="301" t="s">
        <v>15</v>
      </c>
      <c r="AE26" s="301" t="s">
        <v>15</v>
      </c>
      <c r="AF26" s="301">
        <v>1</v>
      </c>
      <c r="AG26" s="301" t="s">
        <v>15</v>
      </c>
      <c r="AH26" s="301" t="s">
        <v>15</v>
      </c>
      <c r="AI26" s="301" t="s">
        <v>15</v>
      </c>
      <c r="AJ26" s="301" t="s">
        <v>15</v>
      </c>
      <c r="AK26" s="301" t="s">
        <v>15</v>
      </c>
      <c r="AL26" s="301" t="s">
        <v>15</v>
      </c>
      <c r="AM26" s="301" t="s">
        <v>15</v>
      </c>
      <c r="AN26" s="301" t="s">
        <v>15</v>
      </c>
      <c r="AO26" s="299" t="s">
        <v>15</v>
      </c>
      <c r="AP26" s="301" t="s">
        <v>15</v>
      </c>
      <c r="AQ26" s="301" t="s">
        <v>15</v>
      </c>
      <c r="AR26" s="301" t="s">
        <v>15</v>
      </c>
      <c r="AS26" s="301" t="s">
        <v>15</v>
      </c>
      <c r="AT26" s="301" t="s">
        <v>15</v>
      </c>
      <c r="AU26" s="301" t="s">
        <v>15</v>
      </c>
      <c r="AV26" s="301" t="s">
        <v>15</v>
      </c>
      <c r="AW26" s="301" t="s">
        <v>15</v>
      </c>
      <c r="AX26" s="301" t="s">
        <v>15</v>
      </c>
      <c r="AY26" s="301" t="s">
        <v>15</v>
      </c>
      <c r="AZ26" s="301" t="s">
        <v>15</v>
      </c>
      <c r="BA26" s="301" t="s">
        <v>15</v>
      </c>
      <c r="BB26" s="299" t="s">
        <v>15</v>
      </c>
      <c r="BC26" s="301" t="s">
        <v>15</v>
      </c>
      <c r="BD26" s="301" t="s">
        <v>15</v>
      </c>
      <c r="BE26" s="301" t="s">
        <v>15</v>
      </c>
      <c r="BF26" s="301" t="s">
        <v>15</v>
      </c>
      <c r="BG26" s="301" t="s">
        <v>15</v>
      </c>
      <c r="BH26" s="301" t="s">
        <v>15</v>
      </c>
      <c r="BI26" s="301" t="s">
        <v>15</v>
      </c>
      <c r="BJ26" s="301" t="s">
        <v>15</v>
      </c>
      <c r="BK26" s="301" t="s">
        <v>15</v>
      </c>
      <c r="BL26" s="301" t="s">
        <v>15</v>
      </c>
      <c r="BM26" s="301" t="s">
        <v>15</v>
      </c>
      <c r="BN26" s="301" t="s">
        <v>15</v>
      </c>
      <c r="BO26" s="299" t="s">
        <v>15</v>
      </c>
      <c r="BP26" s="301" t="s">
        <v>15</v>
      </c>
      <c r="BQ26" s="301" t="s">
        <v>15</v>
      </c>
      <c r="BR26" s="301" t="s">
        <v>15</v>
      </c>
      <c r="BS26" s="301" t="s">
        <v>15</v>
      </c>
      <c r="BT26" s="301" t="s">
        <v>15</v>
      </c>
      <c r="BU26" s="301" t="s">
        <v>15</v>
      </c>
      <c r="BV26" s="301" t="s">
        <v>15</v>
      </c>
      <c r="BW26" s="301" t="s">
        <v>15</v>
      </c>
      <c r="BX26" s="301" t="s">
        <v>15</v>
      </c>
      <c r="BY26" s="301" t="s">
        <v>15</v>
      </c>
      <c r="BZ26" s="301" t="s">
        <v>15</v>
      </c>
      <c r="CA26" s="301" t="s">
        <v>15</v>
      </c>
      <c r="CB26" s="299">
        <f>SUM(CC26:CN26)</f>
        <v>2</v>
      </c>
      <c r="CC26" s="301" t="s">
        <v>15</v>
      </c>
      <c r="CD26" s="301" t="s">
        <v>15</v>
      </c>
      <c r="CE26" s="301" t="s">
        <v>15</v>
      </c>
      <c r="CF26" s="301" t="s">
        <v>15</v>
      </c>
      <c r="CG26" s="301" t="s">
        <v>15</v>
      </c>
      <c r="CH26" s="301">
        <v>1</v>
      </c>
      <c r="CI26" s="301" t="s">
        <v>15</v>
      </c>
      <c r="CJ26" s="301">
        <v>1</v>
      </c>
      <c r="CK26" s="301" t="s">
        <v>15</v>
      </c>
      <c r="CL26" s="301" t="s">
        <v>15</v>
      </c>
      <c r="CM26" s="301" t="s">
        <v>15</v>
      </c>
      <c r="CN26" s="301" t="s">
        <v>15</v>
      </c>
      <c r="CO26" s="299">
        <f t="shared" si="14"/>
        <v>1</v>
      </c>
      <c r="CP26" s="301" t="s">
        <v>15</v>
      </c>
      <c r="CQ26" s="301" t="s">
        <v>15</v>
      </c>
      <c r="CR26" s="301" t="s">
        <v>15</v>
      </c>
      <c r="CS26" s="301" t="s">
        <v>15</v>
      </c>
      <c r="CT26" s="301" t="s">
        <v>15</v>
      </c>
      <c r="CU26" s="301" t="s">
        <v>15</v>
      </c>
      <c r="CV26" s="301" t="s">
        <v>15</v>
      </c>
      <c r="CW26" s="301" t="s">
        <v>15</v>
      </c>
      <c r="CX26" s="301">
        <v>1</v>
      </c>
      <c r="CY26" s="301" t="s">
        <v>15</v>
      </c>
      <c r="CZ26" s="301" t="s">
        <v>15</v>
      </c>
      <c r="DA26" s="301" t="s">
        <v>15</v>
      </c>
      <c r="DB26" s="9" t="s">
        <v>15</v>
      </c>
      <c r="DC26" s="301" t="s">
        <v>15</v>
      </c>
      <c r="DD26" s="301" t="s">
        <v>15</v>
      </c>
      <c r="DE26" s="301" t="s">
        <v>15</v>
      </c>
      <c r="DF26" s="301" t="s">
        <v>15</v>
      </c>
      <c r="DG26" s="301" t="s">
        <v>15</v>
      </c>
      <c r="DH26" s="301" t="s">
        <v>15</v>
      </c>
      <c r="DI26" s="301" t="s">
        <v>15</v>
      </c>
      <c r="DJ26" s="301" t="s">
        <v>15</v>
      </c>
      <c r="DK26" s="301" t="s">
        <v>15</v>
      </c>
      <c r="DL26" s="301" t="s">
        <v>15</v>
      </c>
      <c r="DM26" s="301" t="s">
        <v>15</v>
      </c>
      <c r="DN26" s="301" t="s">
        <v>15</v>
      </c>
      <c r="DO26" s="299">
        <f t="shared" si="16"/>
        <v>1</v>
      </c>
      <c r="DP26" s="9" t="s">
        <v>15</v>
      </c>
      <c r="DQ26" s="9" t="s">
        <v>15</v>
      </c>
      <c r="DR26" s="9" t="s">
        <v>15</v>
      </c>
      <c r="DS26" s="9" t="s">
        <v>15</v>
      </c>
      <c r="DT26" s="9" t="s">
        <v>15</v>
      </c>
      <c r="DU26" s="9" t="s">
        <v>15</v>
      </c>
      <c r="DV26" s="9" t="s">
        <v>15</v>
      </c>
      <c r="DW26" s="15" t="s">
        <v>15</v>
      </c>
      <c r="DX26" s="301">
        <v>1</v>
      </c>
      <c r="DY26" s="301" t="s">
        <v>15</v>
      </c>
      <c r="DZ26" s="301" t="s">
        <v>15</v>
      </c>
      <c r="EA26" s="301" t="s">
        <v>15</v>
      </c>
    </row>
    <row r="27" spans="1:131" s="32" customFormat="1" ht="12.75" customHeight="1">
      <c r="A27" s="73" t="s">
        <v>3154</v>
      </c>
      <c r="B27" s="299">
        <f t="shared" si="9"/>
        <v>7</v>
      </c>
      <c r="C27" s="301" t="s">
        <v>3771</v>
      </c>
      <c r="D27" s="301" t="s">
        <v>3771</v>
      </c>
      <c r="E27" s="301" t="s">
        <v>15</v>
      </c>
      <c r="F27" s="301" t="s">
        <v>15</v>
      </c>
      <c r="G27" s="301">
        <v>3</v>
      </c>
      <c r="H27" s="301">
        <v>3</v>
      </c>
      <c r="I27" s="301" t="s">
        <v>15</v>
      </c>
      <c r="J27" s="301" t="s">
        <v>15</v>
      </c>
      <c r="K27" s="301" t="s">
        <v>15</v>
      </c>
      <c r="L27" s="301">
        <v>1</v>
      </c>
      <c r="M27" s="301" t="s">
        <v>15</v>
      </c>
      <c r="N27" s="301" t="s">
        <v>15</v>
      </c>
      <c r="O27" s="299">
        <f t="shared" si="10"/>
        <v>2</v>
      </c>
      <c r="P27" s="301" t="s">
        <v>15</v>
      </c>
      <c r="Q27" s="301" t="s">
        <v>15</v>
      </c>
      <c r="R27" s="301">
        <v>2</v>
      </c>
      <c r="S27" s="301" t="s">
        <v>15</v>
      </c>
      <c r="T27" s="301" t="s">
        <v>15</v>
      </c>
      <c r="U27" s="301" t="s">
        <v>15</v>
      </c>
      <c r="V27" s="301" t="s">
        <v>15</v>
      </c>
      <c r="W27" s="301" t="s">
        <v>15</v>
      </c>
      <c r="X27" s="301" t="s">
        <v>15</v>
      </c>
      <c r="Y27" s="301" t="s">
        <v>15</v>
      </c>
      <c r="Z27" s="301" t="s">
        <v>15</v>
      </c>
      <c r="AA27" s="301" t="s">
        <v>15</v>
      </c>
      <c r="AB27" s="299">
        <f t="shared" si="11"/>
        <v>1</v>
      </c>
      <c r="AC27" s="301" t="s">
        <v>15</v>
      </c>
      <c r="AD27" s="301" t="s">
        <v>15</v>
      </c>
      <c r="AE27" s="301" t="s">
        <v>15</v>
      </c>
      <c r="AF27" s="301" t="s">
        <v>15</v>
      </c>
      <c r="AG27" s="301" t="s">
        <v>15</v>
      </c>
      <c r="AH27" s="301" t="s">
        <v>15</v>
      </c>
      <c r="AI27" s="301">
        <v>1</v>
      </c>
      <c r="AJ27" s="301" t="s">
        <v>15</v>
      </c>
      <c r="AK27" s="301" t="s">
        <v>15</v>
      </c>
      <c r="AL27" s="301" t="s">
        <v>15</v>
      </c>
      <c r="AM27" s="301" t="s">
        <v>15</v>
      </c>
      <c r="AN27" s="301" t="s">
        <v>15</v>
      </c>
      <c r="AO27" s="299">
        <f>SUM(AP27:BA27)</f>
        <v>1</v>
      </c>
      <c r="AP27" s="301" t="s">
        <v>15</v>
      </c>
      <c r="AQ27" s="301" t="s">
        <v>15</v>
      </c>
      <c r="AR27" s="301">
        <v>1</v>
      </c>
      <c r="AS27" s="301" t="s">
        <v>15</v>
      </c>
      <c r="AT27" s="301" t="s">
        <v>15</v>
      </c>
      <c r="AU27" s="301" t="s">
        <v>15</v>
      </c>
      <c r="AV27" s="301" t="s">
        <v>15</v>
      </c>
      <c r="AW27" s="301" t="s">
        <v>15</v>
      </c>
      <c r="AX27" s="301" t="s">
        <v>15</v>
      </c>
      <c r="AY27" s="301" t="s">
        <v>15</v>
      </c>
      <c r="AZ27" s="301" t="s">
        <v>15</v>
      </c>
      <c r="BA27" s="301" t="s">
        <v>15</v>
      </c>
      <c r="BB27" s="299" t="s">
        <v>15</v>
      </c>
      <c r="BC27" s="301" t="s">
        <v>15</v>
      </c>
      <c r="BD27" s="301" t="s">
        <v>15</v>
      </c>
      <c r="BE27" s="301" t="s">
        <v>15</v>
      </c>
      <c r="BF27" s="301" t="s">
        <v>15</v>
      </c>
      <c r="BG27" s="301" t="s">
        <v>15</v>
      </c>
      <c r="BH27" s="301" t="s">
        <v>15</v>
      </c>
      <c r="BI27" s="301" t="s">
        <v>15</v>
      </c>
      <c r="BJ27" s="301" t="s">
        <v>15</v>
      </c>
      <c r="BK27" s="301" t="s">
        <v>15</v>
      </c>
      <c r="BL27" s="301" t="s">
        <v>15</v>
      </c>
      <c r="BM27" s="301" t="s">
        <v>15</v>
      </c>
      <c r="BN27" s="301" t="s">
        <v>15</v>
      </c>
      <c r="BO27" s="299">
        <f t="shared" si="12"/>
        <v>2</v>
      </c>
      <c r="BP27" s="301" t="s">
        <v>15</v>
      </c>
      <c r="BQ27" s="301" t="s">
        <v>15</v>
      </c>
      <c r="BR27" s="301">
        <v>2</v>
      </c>
      <c r="BS27" s="301" t="s">
        <v>15</v>
      </c>
      <c r="BT27" s="301" t="s">
        <v>15</v>
      </c>
      <c r="BU27" s="301" t="s">
        <v>15</v>
      </c>
      <c r="BV27" s="301" t="s">
        <v>15</v>
      </c>
      <c r="BW27" s="301" t="s">
        <v>15</v>
      </c>
      <c r="BX27" s="301" t="s">
        <v>15</v>
      </c>
      <c r="BY27" s="301" t="s">
        <v>15</v>
      </c>
      <c r="BZ27" s="301" t="s">
        <v>15</v>
      </c>
      <c r="CA27" s="301" t="s">
        <v>15</v>
      </c>
      <c r="CB27" s="299" t="s">
        <v>15</v>
      </c>
      <c r="CC27" s="301" t="s">
        <v>15</v>
      </c>
      <c r="CD27" s="301" t="s">
        <v>15</v>
      </c>
      <c r="CE27" s="301" t="s">
        <v>15</v>
      </c>
      <c r="CF27" s="301" t="s">
        <v>15</v>
      </c>
      <c r="CG27" s="301" t="s">
        <v>15</v>
      </c>
      <c r="CH27" s="301" t="s">
        <v>15</v>
      </c>
      <c r="CI27" s="301" t="s">
        <v>15</v>
      </c>
      <c r="CJ27" s="301" t="s">
        <v>15</v>
      </c>
      <c r="CK27" s="301" t="s">
        <v>15</v>
      </c>
      <c r="CL27" s="301" t="s">
        <v>15</v>
      </c>
      <c r="CM27" s="301" t="s">
        <v>15</v>
      </c>
      <c r="CN27" s="301" t="s">
        <v>15</v>
      </c>
      <c r="CO27" s="299">
        <f t="shared" si="14"/>
        <v>1</v>
      </c>
      <c r="CP27" s="301" t="s">
        <v>15</v>
      </c>
      <c r="CQ27" s="301" t="s">
        <v>15</v>
      </c>
      <c r="CR27" s="301" t="s">
        <v>15</v>
      </c>
      <c r="CS27" s="301" t="s">
        <v>15</v>
      </c>
      <c r="CT27" s="301" t="s">
        <v>15</v>
      </c>
      <c r="CU27" s="301" t="s">
        <v>15</v>
      </c>
      <c r="CV27" s="301" t="s">
        <v>15</v>
      </c>
      <c r="CW27" s="301" t="s">
        <v>15</v>
      </c>
      <c r="CX27" s="301" t="s">
        <v>15</v>
      </c>
      <c r="CY27" s="301">
        <v>1</v>
      </c>
      <c r="CZ27" s="301" t="s">
        <v>15</v>
      </c>
      <c r="DA27" s="301" t="s">
        <v>15</v>
      </c>
      <c r="DB27" s="9" t="s">
        <v>15</v>
      </c>
      <c r="DC27" s="301" t="s">
        <v>15</v>
      </c>
      <c r="DD27" s="301" t="s">
        <v>15</v>
      </c>
      <c r="DE27" s="301" t="s">
        <v>15</v>
      </c>
      <c r="DF27" s="301" t="s">
        <v>15</v>
      </c>
      <c r="DG27" s="301" t="s">
        <v>15</v>
      </c>
      <c r="DH27" s="301" t="s">
        <v>15</v>
      </c>
      <c r="DI27" s="301" t="s">
        <v>15</v>
      </c>
      <c r="DJ27" s="301" t="s">
        <v>15</v>
      </c>
      <c r="DK27" s="301" t="s">
        <v>15</v>
      </c>
      <c r="DL27" s="301" t="s">
        <v>15</v>
      </c>
      <c r="DM27" s="301" t="s">
        <v>15</v>
      </c>
      <c r="DN27" s="301" t="s">
        <v>15</v>
      </c>
      <c r="DO27" s="299" t="s">
        <v>15</v>
      </c>
      <c r="DP27" s="9" t="s">
        <v>15</v>
      </c>
      <c r="DQ27" s="9" t="s">
        <v>15</v>
      </c>
      <c r="DR27" s="9" t="s">
        <v>15</v>
      </c>
      <c r="DS27" s="9" t="s">
        <v>15</v>
      </c>
      <c r="DT27" s="9" t="s">
        <v>15</v>
      </c>
      <c r="DU27" s="9" t="s">
        <v>15</v>
      </c>
      <c r="DV27" s="9" t="s">
        <v>15</v>
      </c>
      <c r="DW27" s="15" t="s">
        <v>15</v>
      </c>
      <c r="DX27" s="301" t="s">
        <v>15</v>
      </c>
      <c r="DY27" s="301" t="s">
        <v>15</v>
      </c>
      <c r="DZ27" s="301" t="s">
        <v>15</v>
      </c>
      <c r="EA27" s="301" t="s">
        <v>15</v>
      </c>
    </row>
    <row r="28" spans="1:131" s="32" customFormat="1" ht="12.75" customHeight="1">
      <c r="A28" s="73" t="s">
        <v>3155</v>
      </c>
      <c r="B28" s="299" t="s">
        <v>15</v>
      </c>
      <c r="C28" s="301" t="s">
        <v>3771</v>
      </c>
      <c r="D28" s="301" t="s">
        <v>3771</v>
      </c>
      <c r="E28" s="15" t="s">
        <v>15</v>
      </c>
      <c r="F28" s="301">
        <v>1</v>
      </c>
      <c r="G28" s="301">
        <v>3</v>
      </c>
      <c r="H28" s="301">
        <v>3</v>
      </c>
      <c r="I28" s="15" t="s">
        <v>15</v>
      </c>
      <c r="J28" s="15" t="s">
        <v>15</v>
      </c>
      <c r="K28" s="15" t="s">
        <v>15</v>
      </c>
      <c r="L28" s="301" t="s">
        <v>15</v>
      </c>
      <c r="M28" s="301" t="s">
        <v>15</v>
      </c>
      <c r="N28" s="301" t="s">
        <v>15</v>
      </c>
      <c r="O28" s="299" t="s">
        <v>15</v>
      </c>
      <c r="P28" s="15" t="s">
        <v>15</v>
      </c>
      <c r="Q28" s="15" t="s">
        <v>15</v>
      </c>
      <c r="R28" s="15" t="s">
        <v>15</v>
      </c>
      <c r="S28" s="15" t="s">
        <v>15</v>
      </c>
      <c r="T28" s="15" t="s">
        <v>15</v>
      </c>
      <c r="U28" s="15" t="s">
        <v>15</v>
      </c>
      <c r="V28" s="15" t="s">
        <v>15</v>
      </c>
      <c r="W28" s="15" t="s">
        <v>15</v>
      </c>
      <c r="X28" s="15" t="s">
        <v>15</v>
      </c>
      <c r="Y28" s="301" t="s">
        <v>15</v>
      </c>
      <c r="Z28" s="301" t="s">
        <v>15</v>
      </c>
      <c r="AA28" s="301" t="s">
        <v>15</v>
      </c>
      <c r="AB28" s="299" t="s">
        <v>15</v>
      </c>
      <c r="AC28" s="15" t="s">
        <v>15</v>
      </c>
      <c r="AD28" s="15" t="s">
        <v>15</v>
      </c>
      <c r="AE28" s="15" t="s">
        <v>15</v>
      </c>
      <c r="AF28" s="15" t="s">
        <v>15</v>
      </c>
      <c r="AG28" s="15" t="s">
        <v>15</v>
      </c>
      <c r="AH28" s="15" t="s">
        <v>15</v>
      </c>
      <c r="AI28" s="15" t="s">
        <v>15</v>
      </c>
      <c r="AJ28" s="15" t="s">
        <v>15</v>
      </c>
      <c r="AK28" s="15" t="s">
        <v>15</v>
      </c>
      <c r="AL28" s="301" t="s">
        <v>15</v>
      </c>
      <c r="AM28" s="301" t="s">
        <v>15</v>
      </c>
      <c r="AN28" s="15" t="s">
        <v>15</v>
      </c>
      <c r="AO28" s="299">
        <f>SUM(AP28:BA28)</f>
        <v>1</v>
      </c>
      <c r="AP28" s="15" t="s">
        <v>15</v>
      </c>
      <c r="AQ28" s="15" t="s">
        <v>15</v>
      </c>
      <c r="AR28" s="15" t="s">
        <v>15</v>
      </c>
      <c r="AS28" s="15" t="s">
        <v>15</v>
      </c>
      <c r="AT28" s="15" t="s">
        <v>15</v>
      </c>
      <c r="AU28" s="15" t="s">
        <v>15</v>
      </c>
      <c r="AV28" s="15" t="s">
        <v>15</v>
      </c>
      <c r="AW28" s="15" t="s">
        <v>15</v>
      </c>
      <c r="AX28" s="15" t="s">
        <v>15</v>
      </c>
      <c r="AY28" s="301">
        <v>1</v>
      </c>
      <c r="AZ28" s="301" t="s">
        <v>15</v>
      </c>
      <c r="BA28" s="15" t="s">
        <v>15</v>
      </c>
      <c r="BB28" s="299" t="s">
        <v>15</v>
      </c>
      <c r="BC28" s="15" t="s">
        <v>15</v>
      </c>
      <c r="BD28" s="15" t="s">
        <v>15</v>
      </c>
      <c r="BE28" s="15" t="s">
        <v>15</v>
      </c>
      <c r="BF28" s="15" t="s">
        <v>15</v>
      </c>
      <c r="BG28" s="15" t="s">
        <v>15</v>
      </c>
      <c r="BH28" s="15" t="s">
        <v>15</v>
      </c>
      <c r="BI28" s="15" t="s">
        <v>15</v>
      </c>
      <c r="BJ28" s="15" t="s">
        <v>15</v>
      </c>
      <c r="BK28" s="15" t="s">
        <v>15</v>
      </c>
      <c r="BL28" s="301" t="s">
        <v>15</v>
      </c>
      <c r="BM28" s="301" t="s">
        <v>15</v>
      </c>
      <c r="BN28" s="15" t="s">
        <v>15</v>
      </c>
      <c r="BO28" s="299" t="s">
        <v>15</v>
      </c>
      <c r="BP28" s="15" t="s">
        <v>15</v>
      </c>
      <c r="BQ28" s="15" t="s">
        <v>15</v>
      </c>
      <c r="BR28" s="15" t="s">
        <v>15</v>
      </c>
      <c r="BS28" s="15" t="s">
        <v>15</v>
      </c>
      <c r="BT28" s="15" t="s">
        <v>15</v>
      </c>
      <c r="BU28" s="15" t="s">
        <v>15</v>
      </c>
      <c r="BV28" s="15" t="s">
        <v>15</v>
      </c>
      <c r="BW28" s="15" t="s">
        <v>15</v>
      </c>
      <c r="BX28" s="301" t="s">
        <v>15</v>
      </c>
      <c r="BY28" s="301" t="s">
        <v>15</v>
      </c>
      <c r="BZ28" s="301" t="s">
        <v>15</v>
      </c>
      <c r="CA28" s="15" t="s">
        <v>15</v>
      </c>
      <c r="CB28" s="299" t="s">
        <v>15</v>
      </c>
      <c r="CC28" s="15" t="s">
        <v>15</v>
      </c>
      <c r="CD28" s="15" t="s">
        <v>15</v>
      </c>
      <c r="CE28" s="15" t="s">
        <v>15</v>
      </c>
      <c r="CF28" s="15" t="s">
        <v>15</v>
      </c>
      <c r="CG28" s="15" t="s">
        <v>15</v>
      </c>
      <c r="CH28" s="15" t="s">
        <v>15</v>
      </c>
      <c r="CI28" s="15" t="s">
        <v>15</v>
      </c>
      <c r="CJ28" s="15" t="s">
        <v>15</v>
      </c>
      <c r="CK28" s="301" t="s">
        <v>15</v>
      </c>
      <c r="CL28" s="301" t="s">
        <v>15</v>
      </c>
      <c r="CM28" s="301" t="s">
        <v>15</v>
      </c>
      <c r="CN28" s="301" t="s">
        <v>15</v>
      </c>
      <c r="CO28" s="299" t="s">
        <v>15</v>
      </c>
      <c r="CP28" s="15" t="s">
        <v>15</v>
      </c>
      <c r="CQ28" s="15" t="s">
        <v>15</v>
      </c>
      <c r="CR28" s="15" t="s">
        <v>15</v>
      </c>
      <c r="CS28" s="15" t="s">
        <v>15</v>
      </c>
      <c r="CT28" s="15" t="s">
        <v>15</v>
      </c>
      <c r="CU28" s="15" t="s">
        <v>15</v>
      </c>
      <c r="CV28" s="15" t="s">
        <v>15</v>
      </c>
      <c r="CW28" s="15" t="s">
        <v>15</v>
      </c>
      <c r="CX28" s="301" t="s">
        <v>15</v>
      </c>
      <c r="CY28" s="301" t="s">
        <v>15</v>
      </c>
      <c r="CZ28" s="301" t="s">
        <v>15</v>
      </c>
      <c r="DA28" s="301" t="s">
        <v>15</v>
      </c>
      <c r="DB28" s="299" t="s">
        <v>15</v>
      </c>
      <c r="DC28" s="15" t="s">
        <v>15</v>
      </c>
      <c r="DD28" s="301" t="s">
        <v>15</v>
      </c>
      <c r="DE28" s="301">
        <v>1</v>
      </c>
      <c r="DF28" s="301" t="s">
        <v>15</v>
      </c>
      <c r="DG28" s="301" t="s">
        <v>15</v>
      </c>
      <c r="DH28" s="301" t="s">
        <v>15</v>
      </c>
      <c r="DI28" s="301" t="s">
        <v>15</v>
      </c>
      <c r="DJ28" s="301" t="s">
        <v>15</v>
      </c>
      <c r="DK28" s="301" t="s">
        <v>15</v>
      </c>
      <c r="DL28" s="301" t="s">
        <v>15</v>
      </c>
      <c r="DM28" s="301" t="s">
        <v>15</v>
      </c>
      <c r="DN28" s="301" t="s">
        <v>15</v>
      </c>
      <c r="DO28" s="299" t="s">
        <v>15</v>
      </c>
      <c r="DP28" s="9" t="s">
        <v>15</v>
      </c>
      <c r="DQ28" s="9" t="s">
        <v>15</v>
      </c>
      <c r="DR28" s="9" t="s">
        <v>15</v>
      </c>
      <c r="DS28" s="9" t="s">
        <v>15</v>
      </c>
      <c r="DT28" s="9" t="s">
        <v>15</v>
      </c>
      <c r="DU28" s="9" t="s">
        <v>15</v>
      </c>
      <c r="DV28" s="9" t="s">
        <v>15</v>
      </c>
      <c r="DW28" s="15" t="s">
        <v>15</v>
      </c>
      <c r="DX28" s="15" t="s">
        <v>15</v>
      </c>
      <c r="DY28" s="15" t="s">
        <v>15</v>
      </c>
      <c r="DZ28" s="15" t="s">
        <v>15</v>
      </c>
      <c r="EA28" s="15" t="s">
        <v>15</v>
      </c>
    </row>
    <row r="29" spans="1:131" s="32" customFormat="1" ht="12.75" customHeight="1" thickBot="1">
      <c r="A29" s="136" t="s">
        <v>3156</v>
      </c>
      <c r="B29" s="308" t="s">
        <v>15</v>
      </c>
      <c r="C29" s="307" t="s">
        <v>3771</v>
      </c>
      <c r="D29" s="307" t="s">
        <v>3771</v>
      </c>
      <c r="E29" s="318" t="s">
        <v>15</v>
      </c>
      <c r="F29" s="318" t="s">
        <v>15</v>
      </c>
      <c r="G29" s="318" t="s">
        <v>15</v>
      </c>
      <c r="H29" s="318" t="s">
        <v>15</v>
      </c>
      <c r="I29" s="318" t="s">
        <v>15</v>
      </c>
      <c r="J29" s="318" t="s">
        <v>15</v>
      </c>
      <c r="K29" s="318" t="s">
        <v>15</v>
      </c>
      <c r="L29" s="318" t="s">
        <v>15</v>
      </c>
      <c r="M29" s="318" t="s">
        <v>15</v>
      </c>
      <c r="N29" s="318" t="s">
        <v>15</v>
      </c>
      <c r="O29" s="308" t="s">
        <v>15</v>
      </c>
      <c r="P29" s="318" t="s">
        <v>15</v>
      </c>
      <c r="Q29" s="318" t="s">
        <v>15</v>
      </c>
      <c r="R29" s="318" t="s">
        <v>15</v>
      </c>
      <c r="S29" s="318" t="s">
        <v>15</v>
      </c>
      <c r="T29" s="318" t="s">
        <v>15</v>
      </c>
      <c r="U29" s="318" t="s">
        <v>15</v>
      </c>
      <c r="V29" s="318" t="s">
        <v>15</v>
      </c>
      <c r="W29" s="318" t="s">
        <v>15</v>
      </c>
      <c r="X29" s="318" t="s">
        <v>15</v>
      </c>
      <c r="Y29" s="318" t="s">
        <v>15</v>
      </c>
      <c r="Z29" s="318" t="s">
        <v>15</v>
      </c>
      <c r="AA29" s="318" t="s">
        <v>15</v>
      </c>
      <c r="AB29" s="308" t="s">
        <v>15</v>
      </c>
      <c r="AC29" s="318" t="s">
        <v>15</v>
      </c>
      <c r="AD29" s="318" t="s">
        <v>15</v>
      </c>
      <c r="AE29" s="318" t="s">
        <v>15</v>
      </c>
      <c r="AF29" s="318" t="s">
        <v>15</v>
      </c>
      <c r="AG29" s="318" t="s">
        <v>15</v>
      </c>
      <c r="AH29" s="318" t="s">
        <v>15</v>
      </c>
      <c r="AI29" s="318" t="s">
        <v>15</v>
      </c>
      <c r="AJ29" s="318" t="s">
        <v>15</v>
      </c>
      <c r="AK29" s="318" t="s">
        <v>15</v>
      </c>
      <c r="AL29" s="318" t="s">
        <v>15</v>
      </c>
      <c r="AM29" s="318" t="s">
        <v>15</v>
      </c>
      <c r="AN29" s="318" t="s">
        <v>15</v>
      </c>
      <c r="AO29" s="308" t="s">
        <v>15</v>
      </c>
      <c r="AP29" s="318" t="s">
        <v>15</v>
      </c>
      <c r="AQ29" s="318" t="s">
        <v>15</v>
      </c>
      <c r="AR29" s="318" t="s">
        <v>15</v>
      </c>
      <c r="AS29" s="318" t="s">
        <v>15</v>
      </c>
      <c r="AT29" s="318" t="s">
        <v>15</v>
      </c>
      <c r="AU29" s="318" t="s">
        <v>15</v>
      </c>
      <c r="AV29" s="318" t="s">
        <v>15</v>
      </c>
      <c r="AW29" s="318" t="s">
        <v>15</v>
      </c>
      <c r="AX29" s="318" t="s">
        <v>15</v>
      </c>
      <c r="AY29" s="318" t="s">
        <v>15</v>
      </c>
      <c r="AZ29" s="318" t="s">
        <v>15</v>
      </c>
      <c r="BA29" s="318" t="s">
        <v>15</v>
      </c>
      <c r="BB29" s="308" t="s">
        <v>15</v>
      </c>
      <c r="BC29" s="318" t="s">
        <v>15</v>
      </c>
      <c r="BD29" s="318" t="s">
        <v>15</v>
      </c>
      <c r="BE29" s="318" t="s">
        <v>15</v>
      </c>
      <c r="BF29" s="318" t="s">
        <v>15</v>
      </c>
      <c r="BG29" s="318" t="s">
        <v>15</v>
      </c>
      <c r="BH29" s="318" t="s">
        <v>15</v>
      </c>
      <c r="BI29" s="318" t="s">
        <v>15</v>
      </c>
      <c r="BJ29" s="318" t="s">
        <v>15</v>
      </c>
      <c r="BK29" s="318" t="s">
        <v>15</v>
      </c>
      <c r="BL29" s="318" t="s">
        <v>15</v>
      </c>
      <c r="BM29" s="318" t="s">
        <v>15</v>
      </c>
      <c r="BN29" s="318" t="s">
        <v>15</v>
      </c>
      <c r="BO29" s="318" t="s">
        <v>15</v>
      </c>
      <c r="BP29" s="318" t="s">
        <v>15</v>
      </c>
      <c r="BQ29" s="318" t="s">
        <v>15</v>
      </c>
      <c r="BR29" s="318" t="s">
        <v>15</v>
      </c>
      <c r="BS29" s="318" t="s">
        <v>15</v>
      </c>
      <c r="BT29" s="318" t="s">
        <v>15</v>
      </c>
      <c r="BU29" s="318" t="s">
        <v>15</v>
      </c>
      <c r="BV29" s="318" t="s">
        <v>15</v>
      </c>
      <c r="BW29" s="318" t="s">
        <v>15</v>
      </c>
      <c r="BX29" s="318" t="s">
        <v>15</v>
      </c>
      <c r="BY29" s="318" t="s">
        <v>15</v>
      </c>
      <c r="BZ29" s="318" t="s">
        <v>15</v>
      </c>
      <c r="CA29" s="318" t="s">
        <v>15</v>
      </c>
      <c r="CB29" s="318" t="s">
        <v>15</v>
      </c>
      <c r="CC29" s="318" t="s">
        <v>15</v>
      </c>
      <c r="CD29" s="318" t="s">
        <v>15</v>
      </c>
      <c r="CE29" s="318" t="s">
        <v>15</v>
      </c>
      <c r="CF29" s="318" t="s">
        <v>15</v>
      </c>
      <c r="CG29" s="318" t="s">
        <v>15</v>
      </c>
      <c r="CH29" s="318" t="s">
        <v>15</v>
      </c>
      <c r="CI29" s="318" t="s">
        <v>15</v>
      </c>
      <c r="CJ29" s="318" t="s">
        <v>15</v>
      </c>
      <c r="CK29" s="318" t="s">
        <v>15</v>
      </c>
      <c r="CL29" s="318" t="s">
        <v>15</v>
      </c>
      <c r="CM29" s="318" t="s">
        <v>15</v>
      </c>
      <c r="CN29" s="318" t="s">
        <v>15</v>
      </c>
      <c r="CO29" s="318" t="s">
        <v>15</v>
      </c>
      <c r="CP29" s="318" t="s">
        <v>15</v>
      </c>
      <c r="CQ29" s="318" t="s">
        <v>15</v>
      </c>
      <c r="CR29" s="318" t="s">
        <v>15</v>
      </c>
      <c r="CS29" s="318" t="s">
        <v>15</v>
      </c>
      <c r="CT29" s="318" t="s">
        <v>15</v>
      </c>
      <c r="CU29" s="318" t="s">
        <v>15</v>
      </c>
      <c r="CV29" s="318" t="s">
        <v>15</v>
      </c>
      <c r="CW29" s="318" t="s">
        <v>15</v>
      </c>
      <c r="CX29" s="318" t="s">
        <v>15</v>
      </c>
      <c r="CY29" s="318" t="s">
        <v>15</v>
      </c>
      <c r="CZ29" s="318" t="s">
        <v>15</v>
      </c>
      <c r="DA29" s="318" t="s">
        <v>15</v>
      </c>
      <c r="DB29" s="318" t="s">
        <v>15</v>
      </c>
      <c r="DC29" s="318" t="s">
        <v>15</v>
      </c>
      <c r="DD29" s="318" t="s">
        <v>15</v>
      </c>
      <c r="DE29" s="318" t="s">
        <v>15</v>
      </c>
      <c r="DF29" s="318" t="s">
        <v>15</v>
      </c>
      <c r="DG29" s="318" t="s">
        <v>15</v>
      </c>
      <c r="DH29" s="318" t="s">
        <v>15</v>
      </c>
      <c r="DI29" s="318" t="s">
        <v>15</v>
      </c>
      <c r="DJ29" s="318" t="s">
        <v>15</v>
      </c>
      <c r="DK29" s="318" t="s">
        <v>15</v>
      </c>
      <c r="DL29" s="318" t="s">
        <v>15</v>
      </c>
      <c r="DM29" s="318" t="s">
        <v>15</v>
      </c>
      <c r="DN29" s="318" t="s">
        <v>15</v>
      </c>
      <c r="DO29" s="318" t="s">
        <v>15</v>
      </c>
      <c r="DP29" s="331" t="s">
        <v>15</v>
      </c>
      <c r="DQ29" s="331" t="s">
        <v>15</v>
      </c>
      <c r="DR29" s="331" t="s">
        <v>15</v>
      </c>
      <c r="DS29" s="331" t="s">
        <v>15</v>
      </c>
      <c r="DT29" s="331" t="s">
        <v>15</v>
      </c>
      <c r="DU29" s="331" t="s">
        <v>15</v>
      </c>
      <c r="DV29" s="331" t="s">
        <v>15</v>
      </c>
      <c r="DW29" s="318" t="s">
        <v>15</v>
      </c>
      <c r="DX29" s="318" t="s">
        <v>15</v>
      </c>
      <c r="DY29" s="318" t="s">
        <v>15</v>
      </c>
      <c r="DZ29" s="318" t="s">
        <v>15</v>
      </c>
      <c r="EA29" s="318" t="s">
        <v>15</v>
      </c>
    </row>
    <row r="30" spans="1:131" s="32" customFormat="1" ht="5.0999999999999996" customHeight="1">
      <c r="A30" s="181"/>
      <c r="B30" s="332"/>
      <c r="C30" s="30"/>
      <c r="D30" s="30"/>
      <c r="E30" s="30"/>
      <c r="O30" s="332"/>
      <c r="P30" s="30"/>
      <c r="Q30" s="30"/>
      <c r="R30" s="30"/>
      <c r="AB30" s="332"/>
      <c r="AC30" s="30"/>
      <c r="AD30" s="30"/>
      <c r="AE30" s="30"/>
      <c r="AO30" s="332"/>
      <c r="AP30" s="30"/>
      <c r="AQ30" s="30"/>
      <c r="AR30" s="30"/>
      <c r="BB30" s="332"/>
      <c r="BC30" s="30"/>
      <c r="BD30" s="30"/>
      <c r="BE30" s="30"/>
      <c r="BO30" s="332"/>
      <c r="BP30" s="30"/>
      <c r="BQ30" s="30"/>
      <c r="BR30" s="30"/>
      <c r="CB30" s="332"/>
      <c r="CC30" s="30"/>
      <c r="CD30" s="30"/>
      <c r="CE30" s="30"/>
      <c r="CO30" s="332"/>
      <c r="CP30" s="30"/>
      <c r="CQ30" s="30"/>
      <c r="CR30" s="30"/>
      <c r="DB30" s="332"/>
      <c r="DC30" s="30"/>
      <c r="DD30" s="30"/>
      <c r="DE30" s="30"/>
      <c r="DO30" s="332"/>
      <c r="DP30" s="147"/>
      <c r="DQ30" s="147"/>
      <c r="DR30" s="147"/>
      <c r="DS30" s="147"/>
      <c r="DT30" s="147"/>
      <c r="DU30" s="147"/>
      <c r="DV30" s="147"/>
      <c r="DW30" s="332"/>
      <c r="DX30" s="332"/>
      <c r="DY30" s="332"/>
      <c r="DZ30" s="332"/>
      <c r="EA30" s="30"/>
    </row>
    <row r="31" spans="1:131" s="32" customFormat="1" ht="12.75" customHeight="1">
      <c r="A31" s="134" t="s">
        <v>2797</v>
      </c>
    </row>
  </sheetData>
  <mergeCells count="20">
    <mergeCell ref="DC5:DN5"/>
    <mergeCell ref="DO5:DO6"/>
    <mergeCell ref="DP5:EA5"/>
    <mergeCell ref="DB5:DB6"/>
    <mergeCell ref="AC5:AN5"/>
    <mergeCell ref="AO5:AO6"/>
    <mergeCell ref="AP5:BA5"/>
    <mergeCell ref="BB5:BB6"/>
    <mergeCell ref="BC5:BN5"/>
    <mergeCell ref="BO5:BO6"/>
    <mergeCell ref="BP5:CA5"/>
    <mergeCell ref="CB5:CB6"/>
    <mergeCell ref="CC5:CN5"/>
    <mergeCell ref="CO5:CO6"/>
    <mergeCell ref="CP5:DA5"/>
    <mergeCell ref="AB5:AB6"/>
    <mergeCell ref="B5:B6"/>
    <mergeCell ref="C5:N5"/>
    <mergeCell ref="O5:O6"/>
    <mergeCell ref="P5:AA5"/>
  </mergeCells>
  <hyperlinks>
    <hyperlink ref="A1" location="'Table of contents'!A1" display="вернуться на заглавную стр. (содержание)"/>
  </hyperlink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32"/>
  <sheetViews>
    <sheetView zoomScale="80" zoomScaleNormal="80" workbookViewId="0">
      <pane xSplit="1" topLeftCell="B1" activePane="topRight" state="frozen"/>
      <selection pane="topRight" activeCell="C21" sqref="C21"/>
    </sheetView>
  </sheetViews>
  <sheetFormatPr defaultRowHeight="15"/>
  <cols>
    <col min="1" max="1" width="36" style="34" customWidth="1"/>
    <col min="2" max="16384" width="9.140625" style="34"/>
  </cols>
  <sheetData>
    <row r="1" spans="1:131">
      <c r="A1" s="691" t="s">
        <v>2688</v>
      </c>
    </row>
    <row r="2" spans="1:131" ht="5.0999999999999996" customHeight="1">
      <c r="A2" s="65"/>
    </row>
    <row r="3" spans="1:131" s="211" customFormat="1" ht="18.75" customHeight="1">
      <c r="A3" s="210" t="s">
        <v>3159</v>
      </c>
      <c r="B3" s="260"/>
      <c r="C3" s="116"/>
      <c r="D3" s="116"/>
      <c r="E3" s="116"/>
      <c r="F3" s="116"/>
      <c r="G3" s="116"/>
      <c r="H3" s="116"/>
      <c r="I3" s="116"/>
      <c r="J3" s="116"/>
      <c r="K3" s="116"/>
      <c r="L3" s="116"/>
      <c r="M3" s="116"/>
      <c r="N3" s="116"/>
      <c r="O3" s="260"/>
      <c r="P3" s="116"/>
      <c r="Q3" s="116"/>
      <c r="R3" s="116"/>
      <c r="S3" s="116"/>
      <c r="T3" s="116"/>
      <c r="U3" s="116"/>
      <c r="V3" s="116"/>
      <c r="W3" s="116"/>
      <c r="X3" s="116"/>
      <c r="Y3" s="116"/>
      <c r="Z3" s="116"/>
      <c r="AA3" s="116"/>
      <c r="AB3" s="260"/>
      <c r="AC3" s="116"/>
      <c r="AD3" s="116"/>
      <c r="AE3" s="116"/>
      <c r="AF3" s="116"/>
      <c r="AG3" s="116"/>
      <c r="AH3" s="116"/>
      <c r="AI3" s="116"/>
      <c r="AJ3" s="116"/>
      <c r="AK3" s="116"/>
      <c r="AL3" s="116"/>
      <c r="AM3" s="116"/>
      <c r="AN3" s="116"/>
      <c r="AO3" s="260"/>
      <c r="AP3" s="116"/>
      <c r="AQ3" s="116"/>
      <c r="AR3" s="116"/>
      <c r="AS3" s="116"/>
      <c r="AT3" s="116"/>
      <c r="AU3" s="116"/>
      <c r="AV3" s="116"/>
      <c r="AW3" s="116"/>
      <c r="AX3" s="116"/>
      <c r="AY3" s="116"/>
      <c r="AZ3" s="116"/>
      <c r="BA3" s="116"/>
      <c r="BB3" s="260"/>
      <c r="BC3" s="116"/>
      <c r="BD3" s="116"/>
      <c r="BE3" s="116"/>
      <c r="BF3" s="116"/>
      <c r="BG3" s="116"/>
      <c r="BH3" s="116"/>
      <c r="BI3" s="116"/>
      <c r="BJ3" s="116"/>
      <c r="BK3" s="116"/>
      <c r="BL3" s="116"/>
      <c r="BM3" s="116"/>
      <c r="BN3" s="116"/>
      <c r="BO3" s="260"/>
      <c r="BP3" s="116"/>
      <c r="BQ3" s="116"/>
      <c r="BR3" s="116"/>
      <c r="BS3" s="116"/>
      <c r="BT3" s="116"/>
      <c r="BU3" s="116"/>
      <c r="BV3" s="116"/>
      <c r="BW3" s="116"/>
      <c r="BX3" s="116"/>
      <c r="BY3" s="116"/>
      <c r="BZ3" s="116"/>
      <c r="CA3" s="116"/>
      <c r="CB3" s="260"/>
      <c r="CC3" s="116"/>
      <c r="CD3" s="116"/>
      <c r="CE3" s="116"/>
      <c r="CF3" s="116"/>
      <c r="CG3" s="116"/>
      <c r="CH3" s="116"/>
      <c r="CI3" s="116"/>
      <c r="CJ3" s="116"/>
      <c r="CK3" s="116"/>
      <c r="CL3" s="116"/>
      <c r="CM3" s="116"/>
      <c r="CN3" s="116"/>
      <c r="CO3" s="260"/>
      <c r="CP3" s="116"/>
      <c r="CQ3" s="116"/>
      <c r="CR3" s="116"/>
      <c r="CS3" s="116"/>
      <c r="CT3" s="116"/>
      <c r="CU3" s="116"/>
      <c r="CV3" s="116"/>
      <c r="CW3" s="116"/>
      <c r="CX3" s="116"/>
      <c r="CY3" s="116"/>
      <c r="CZ3" s="116"/>
      <c r="DA3" s="116"/>
      <c r="DB3" s="260"/>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row>
    <row r="4" spans="1:131" s="131" customFormat="1" ht="5.0999999999999996" customHeight="1" thickBot="1">
      <c r="A4" s="333"/>
      <c r="B4" s="135"/>
      <c r="C4" s="40"/>
      <c r="D4" s="40"/>
      <c r="E4" s="40"/>
      <c r="F4" s="40"/>
      <c r="G4" s="40"/>
      <c r="H4" s="40"/>
      <c r="I4" s="40"/>
      <c r="J4" s="40"/>
      <c r="K4" s="40"/>
      <c r="L4" s="40"/>
      <c r="M4" s="40"/>
      <c r="N4" s="40"/>
      <c r="O4" s="135"/>
      <c r="P4" s="40"/>
      <c r="Q4" s="40"/>
      <c r="R4" s="40"/>
      <c r="S4" s="40"/>
      <c r="T4" s="40"/>
      <c r="U4" s="40"/>
      <c r="V4" s="40"/>
      <c r="W4" s="40"/>
      <c r="X4" s="40"/>
      <c r="Y4" s="40"/>
      <c r="Z4" s="40"/>
      <c r="AA4" s="40"/>
      <c r="AB4" s="135"/>
      <c r="AC4" s="40"/>
      <c r="AD4" s="40"/>
      <c r="AE4" s="40"/>
      <c r="AF4" s="40"/>
      <c r="AG4" s="40"/>
      <c r="AH4" s="40"/>
      <c r="AI4" s="40"/>
      <c r="AJ4" s="40"/>
      <c r="AK4" s="40"/>
      <c r="AL4" s="40"/>
      <c r="AM4" s="40"/>
      <c r="AN4" s="40"/>
      <c r="AO4" s="135"/>
      <c r="AP4" s="40"/>
      <c r="AQ4" s="40"/>
      <c r="AR4" s="40"/>
      <c r="AS4" s="40"/>
      <c r="AT4" s="40"/>
      <c r="AU4" s="40"/>
      <c r="AV4" s="40"/>
      <c r="AW4" s="40"/>
      <c r="AX4" s="40"/>
      <c r="AY4" s="40"/>
      <c r="AZ4" s="40"/>
      <c r="BA4" s="40"/>
      <c r="BB4" s="135"/>
      <c r="BC4" s="40"/>
      <c r="BD4" s="40"/>
      <c r="BE4" s="40"/>
      <c r="BF4" s="40"/>
      <c r="BG4" s="40"/>
      <c r="BH4" s="40"/>
      <c r="BI4" s="40"/>
      <c r="BJ4" s="40"/>
      <c r="BK4" s="40"/>
      <c r="BL4" s="40"/>
      <c r="BM4" s="40"/>
      <c r="BN4" s="40"/>
      <c r="BO4" s="135"/>
      <c r="BP4" s="40"/>
      <c r="BQ4" s="40"/>
      <c r="BR4" s="40"/>
      <c r="BS4" s="40"/>
      <c r="BT4" s="40"/>
      <c r="BU4" s="40"/>
      <c r="BV4" s="40"/>
      <c r="BW4" s="40"/>
      <c r="BX4" s="40"/>
      <c r="BY4" s="40"/>
      <c r="BZ4" s="40"/>
      <c r="CA4" s="40"/>
      <c r="CB4" s="135"/>
      <c r="CC4" s="40"/>
      <c r="CD4" s="40"/>
      <c r="CE4" s="40"/>
      <c r="CF4" s="40"/>
      <c r="CG4" s="40"/>
      <c r="CH4" s="40"/>
      <c r="CI4" s="40"/>
      <c r="CJ4" s="40"/>
      <c r="CK4" s="40"/>
      <c r="CL4" s="40"/>
      <c r="CM4" s="40"/>
      <c r="CN4" s="40"/>
      <c r="CO4" s="135"/>
      <c r="CP4" s="40"/>
      <c r="CQ4" s="40"/>
      <c r="CR4" s="40"/>
      <c r="CS4" s="40"/>
      <c r="CT4" s="40"/>
      <c r="CU4" s="40"/>
      <c r="CV4" s="40"/>
      <c r="CW4" s="40"/>
      <c r="CX4" s="40"/>
      <c r="CY4" s="40"/>
      <c r="CZ4" s="40"/>
      <c r="DA4" s="40"/>
      <c r="DB4" s="135"/>
      <c r="DC4" s="40"/>
      <c r="DD4" s="40"/>
      <c r="DE4" s="40"/>
      <c r="DF4" s="40"/>
      <c r="DG4" s="40"/>
      <c r="DH4" s="40"/>
      <c r="DI4" s="40"/>
      <c r="DJ4" s="40"/>
      <c r="DK4" s="40"/>
      <c r="DL4" s="40"/>
      <c r="DM4" s="40"/>
      <c r="DN4" s="40"/>
      <c r="DO4" s="40"/>
      <c r="DP4" s="40"/>
      <c r="DQ4" s="40"/>
      <c r="DR4" s="40"/>
      <c r="DS4" s="40"/>
      <c r="DT4" s="40"/>
      <c r="DU4" s="40"/>
      <c r="DV4" s="40"/>
      <c r="DW4" s="40"/>
      <c r="DX4" s="40"/>
      <c r="DY4" s="40"/>
      <c r="DZ4" s="40"/>
      <c r="EA4" s="40"/>
    </row>
    <row r="5" spans="1:131" s="131" customFormat="1" ht="17.100000000000001" customHeight="1">
      <c r="A5" s="743"/>
      <c r="B5" s="1076">
        <v>1998</v>
      </c>
      <c r="C5" s="1031">
        <v>1998</v>
      </c>
      <c r="D5" s="1031"/>
      <c r="E5" s="1031"/>
      <c r="F5" s="1031"/>
      <c r="G5" s="1031"/>
      <c r="H5" s="1031"/>
      <c r="I5" s="1031"/>
      <c r="J5" s="1031"/>
      <c r="K5" s="1031"/>
      <c r="L5" s="1031"/>
      <c r="M5" s="1031"/>
      <c r="N5" s="1032"/>
      <c r="O5" s="1076">
        <v>1999</v>
      </c>
      <c r="P5" s="1031">
        <v>1999</v>
      </c>
      <c r="Q5" s="1031"/>
      <c r="R5" s="1031"/>
      <c r="S5" s="1031"/>
      <c r="T5" s="1031"/>
      <c r="U5" s="1031"/>
      <c r="V5" s="1031"/>
      <c r="W5" s="1031"/>
      <c r="X5" s="1031"/>
      <c r="Y5" s="1031"/>
      <c r="Z5" s="1031"/>
      <c r="AA5" s="1032"/>
      <c r="AB5" s="1076">
        <v>2000</v>
      </c>
      <c r="AC5" s="1031">
        <v>2000</v>
      </c>
      <c r="AD5" s="1031"/>
      <c r="AE5" s="1031"/>
      <c r="AF5" s="1031"/>
      <c r="AG5" s="1031"/>
      <c r="AH5" s="1031"/>
      <c r="AI5" s="1031"/>
      <c r="AJ5" s="1031"/>
      <c r="AK5" s="1031"/>
      <c r="AL5" s="1031"/>
      <c r="AM5" s="1031"/>
      <c r="AN5" s="1032"/>
      <c r="AO5" s="1076">
        <v>2001</v>
      </c>
      <c r="AP5" s="1031">
        <v>2001</v>
      </c>
      <c r="AQ5" s="1031"/>
      <c r="AR5" s="1031"/>
      <c r="AS5" s="1031"/>
      <c r="AT5" s="1031"/>
      <c r="AU5" s="1031"/>
      <c r="AV5" s="1031"/>
      <c r="AW5" s="1031"/>
      <c r="AX5" s="1031"/>
      <c r="AY5" s="1031"/>
      <c r="AZ5" s="1031"/>
      <c r="BA5" s="1032"/>
      <c r="BB5" s="1076">
        <v>2002</v>
      </c>
      <c r="BC5" s="1031">
        <v>2002</v>
      </c>
      <c r="BD5" s="1031"/>
      <c r="BE5" s="1031"/>
      <c r="BF5" s="1031"/>
      <c r="BG5" s="1031"/>
      <c r="BH5" s="1031"/>
      <c r="BI5" s="1031"/>
      <c r="BJ5" s="1031"/>
      <c r="BK5" s="1031"/>
      <c r="BL5" s="1031"/>
      <c r="BM5" s="1031"/>
      <c r="BN5" s="1032"/>
      <c r="BO5" s="1076">
        <v>2003</v>
      </c>
      <c r="BP5" s="1031">
        <v>2003</v>
      </c>
      <c r="BQ5" s="1031"/>
      <c r="BR5" s="1031"/>
      <c r="BS5" s="1031"/>
      <c r="BT5" s="1031"/>
      <c r="BU5" s="1031"/>
      <c r="BV5" s="1031"/>
      <c r="BW5" s="1031"/>
      <c r="BX5" s="1031"/>
      <c r="BY5" s="1031"/>
      <c r="BZ5" s="1031"/>
      <c r="CA5" s="1032"/>
      <c r="CB5" s="1076">
        <v>2004</v>
      </c>
      <c r="CC5" s="1031">
        <v>2004</v>
      </c>
      <c r="CD5" s="1031"/>
      <c r="CE5" s="1031"/>
      <c r="CF5" s="1031"/>
      <c r="CG5" s="1031"/>
      <c r="CH5" s="1031"/>
      <c r="CI5" s="1031"/>
      <c r="CJ5" s="1031"/>
      <c r="CK5" s="1031"/>
      <c r="CL5" s="1031"/>
      <c r="CM5" s="1031"/>
      <c r="CN5" s="1032"/>
      <c r="CO5" s="1076">
        <v>2005</v>
      </c>
      <c r="CP5" s="1031">
        <v>2005</v>
      </c>
      <c r="CQ5" s="1031"/>
      <c r="CR5" s="1031"/>
      <c r="CS5" s="1031"/>
      <c r="CT5" s="1031"/>
      <c r="CU5" s="1031"/>
      <c r="CV5" s="1031"/>
      <c r="CW5" s="1031"/>
      <c r="CX5" s="1031"/>
      <c r="CY5" s="1031"/>
      <c r="CZ5" s="1031"/>
      <c r="DA5" s="1032"/>
      <c r="DB5" s="1076">
        <v>2006</v>
      </c>
      <c r="DC5" s="1031">
        <v>2006</v>
      </c>
      <c r="DD5" s="1031"/>
      <c r="DE5" s="1031"/>
      <c r="DF5" s="1031"/>
      <c r="DG5" s="1031"/>
      <c r="DH5" s="1031"/>
      <c r="DI5" s="1031"/>
      <c r="DJ5" s="1031"/>
      <c r="DK5" s="1031"/>
      <c r="DL5" s="1031"/>
      <c r="DM5" s="1031"/>
      <c r="DN5" s="1032"/>
      <c r="DO5" s="1076">
        <v>2007</v>
      </c>
      <c r="DP5" s="1031">
        <v>2007</v>
      </c>
      <c r="DQ5" s="1031"/>
      <c r="DR5" s="1031"/>
      <c r="DS5" s="1031"/>
      <c r="DT5" s="1031"/>
      <c r="DU5" s="1031"/>
      <c r="DV5" s="1031"/>
      <c r="DW5" s="1031"/>
      <c r="DX5" s="1031"/>
      <c r="DY5" s="1031"/>
      <c r="DZ5" s="1031"/>
      <c r="EA5" s="1032"/>
    </row>
    <row r="6" spans="1:131" s="131" customFormat="1" ht="17.100000000000001" customHeight="1" thickBot="1">
      <c r="A6" s="744"/>
      <c r="B6" s="1068"/>
      <c r="C6" s="673" t="s">
        <v>2646</v>
      </c>
      <c r="D6" s="673" t="s">
        <v>2647</v>
      </c>
      <c r="E6" s="673" t="s">
        <v>2648</v>
      </c>
      <c r="F6" s="673" t="s">
        <v>2649</v>
      </c>
      <c r="G6" s="673" t="s">
        <v>2650</v>
      </c>
      <c r="H6" s="673" t="s">
        <v>2651</v>
      </c>
      <c r="I6" s="673" t="s">
        <v>2652</v>
      </c>
      <c r="J6" s="673" t="s">
        <v>2653</v>
      </c>
      <c r="K6" s="673" t="s">
        <v>2654</v>
      </c>
      <c r="L6" s="673" t="s">
        <v>2655</v>
      </c>
      <c r="M6" s="673" t="s">
        <v>2656</v>
      </c>
      <c r="N6" s="673" t="s">
        <v>2657</v>
      </c>
      <c r="O6" s="1068"/>
      <c r="P6" s="673" t="s">
        <v>2646</v>
      </c>
      <c r="Q6" s="673" t="s">
        <v>2647</v>
      </c>
      <c r="R6" s="673" t="s">
        <v>2648</v>
      </c>
      <c r="S6" s="673" t="s">
        <v>2649</v>
      </c>
      <c r="T6" s="673" t="s">
        <v>2650</v>
      </c>
      <c r="U6" s="673" t="s">
        <v>2651</v>
      </c>
      <c r="V6" s="673" t="s">
        <v>2652</v>
      </c>
      <c r="W6" s="673" t="s">
        <v>2653</v>
      </c>
      <c r="X6" s="673" t="s">
        <v>2654</v>
      </c>
      <c r="Y6" s="673" t="s">
        <v>2655</v>
      </c>
      <c r="Z6" s="673" t="s">
        <v>2656</v>
      </c>
      <c r="AA6" s="673" t="s">
        <v>2657</v>
      </c>
      <c r="AB6" s="1068"/>
      <c r="AC6" s="673" t="s">
        <v>2646</v>
      </c>
      <c r="AD6" s="673" t="s">
        <v>2647</v>
      </c>
      <c r="AE6" s="673" t="s">
        <v>2648</v>
      </c>
      <c r="AF6" s="673" t="s">
        <v>2649</v>
      </c>
      <c r="AG6" s="673" t="s">
        <v>2650</v>
      </c>
      <c r="AH6" s="673" t="s">
        <v>2651</v>
      </c>
      <c r="AI6" s="673" t="s">
        <v>2652</v>
      </c>
      <c r="AJ6" s="673" t="s">
        <v>2653</v>
      </c>
      <c r="AK6" s="673" t="s">
        <v>2654</v>
      </c>
      <c r="AL6" s="673" t="s">
        <v>2655</v>
      </c>
      <c r="AM6" s="673" t="s">
        <v>2656</v>
      </c>
      <c r="AN6" s="673" t="s">
        <v>2657</v>
      </c>
      <c r="AO6" s="1068"/>
      <c r="AP6" s="673" t="s">
        <v>2646</v>
      </c>
      <c r="AQ6" s="673" t="s">
        <v>2647</v>
      </c>
      <c r="AR6" s="673" t="s">
        <v>2648</v>
      </c>
      <c r="AS6" s="673" t="s">
        <v>2649</v>
      </c>
      <c r="AT6" s="673" t="s">
        <v>2650</v>
      </c>
      <c r="AU6" s="673" t="s">
        <v>2651</v>
      </c>
      <c r="AV6" s="673" t="s">
        <v>2652</v>
      </c>
      <c r="AW6" s="673" t="s">
        <v>2653</v>
      </c>
      <c r="AX6" s="673" t="s">
        <v>2654</v>
      </c>
      <c r="AY6" s="673" t="s">
        <v>2655</v>
      </c>
      <c r="AZ6" s="673" t="s">
        <v>2656</v>
      </c>
      <c r="BA6" s="673" t="s">
        <v>2657</v>
      </c>
      <c r="BB6" s="1068"/>
      <c r="BC6" s="673" t="s">
        <v>2646</v>
      </c>
      <c r="BD6" s="673" t="s">
        <v>2647</v>
      </c>
      <c r="BE6" s="673" t="s">
        <v>2648</v>
      </c>
      <c r="BF6" s="673" t="s">
        <v>2649</v>
      </c>
      <c r="BG6" s="673" t="s">
        <v>2650</v>
      </c>
      <c r="BH6" s="673" t="s">
        <v>2651</v>
      </c>
      <c r="BI6" s="673" t="s">
        <v>2652</v>
      </c>
      <c r="BJ6" s="673" t="s">
        <v>2653</v>
      </c>
      <c r="BK6" s="673" t="s">
        <v>2654</v>
      </c>
      <c r="BL6" s="673" t="s">
        <v>2655</v>
      </c>
      <c r="BM6" s="673" t="s">
        <v>2656</v>
      </c>
      <c r="BN6" s="673" t="s">
        <v>2657</v>
      </c>
      <c r="BO6" s="1068"/>
      <c r="BP6" s="673" t="s">
        <v>2646</v>
      </c>
      <c r="BQ6" s="673" t="s">
        <v>2647</v>
      </c>
      <c r="BR6" s="673" t="s">
        <v>2648</v>
      </c>
      <c r="BS6" s="673" t="s">
        <v>2649</v>
      </c>
      <c r="BT6" s="673" t="s">
        <v>2650</v>
      </c>
      <c r="BU6" s="673" t="s">
        <v>2651</v>
      </c>
      <c r="BV6" s="673" t="s">
        <v>2652</v>
      </c>
      <c r="BW6" s="673" t="s">
        <v>2653</v>
      </c>
      <c r="BX6" s="673" t="s">
        <v>2654</v>
      </c>
      <c r="BY6" s="673" t="s">
        <v>2655</v>
      </c>
      <c r="BZ6" s="673" t="s">
        <v>2656</v>
      </c>
      <c r="CA6" s="673" t="s">
        <v>2657</v>
      </c>
      <c r="CB6" s="1068"/>
      <c r="CC6" s="673" t="s">
        <v>2646</v>
      </c>
      <c r="CD6" s="673" t="s">
        <v>2647</v>
      </c>
      <c r="CE6" s="673" t="s">
        <v>2648</v>
      </c>
      <c r="CF6" s="673" t="s">
        <v>2649</v>
      </c>
      <c r="CG6" s="673" t="s">
        <v>2650</v>
      </c>
      <c r="CH6" s="673" t="s">
        <v>2651</v>
      </c>
      <c r="CI6" s="673" t="s">
        <v>2652</v>
      </c>
      <c r="CJ6" s="673" t="s">
        <v>2653</v>
      </c>
      <c r="CK6" s="673" t="s">
        <v>2654</v>
      </c>
      <c r="CL6" s="673" t="s">
        <v>2655</v>
      </c>
      <c r="CM6" s="673" t="s">
        <v>2656</v>
      </c>
      <c r="CN6" s="673" t="s">
        <v>2657</v>
      </c>
      <c r="CO6" s="1068"/>
      <c r="CP6" s="673" t="s">
        <v>2646</v>
      </c>
      <c r="CQ6" s="673" t="s">
        <v>2647</v>
      </c>
      <c r="CR6" s="673" t="s">
        <v>2648</v>
      </c>
      <c r="CS6" s="673" t="s">
        <v>2649</v>
      </c>
      <c r="CT6" s="673" t="s">
        <v>2650</v>
      </c>
      <c r="CU6" s="673" t="s">
        <v>2651</v>
      </c>
      <c r="CV6" s="673" t="s">
        <v>2652</v>
      </c>
      <c r="CW6" s="673" t="s">
        <v>2653</v>
      </c>
      <c r="CX6" s="673" t="s">
        <v>2654</v>
      </c>
      <c r="CY6" s="673" t="s">
        <v>2655</v>
      </c>
      <c r="CZ6" s="673" t="s">
        <v>2656</v>
      </c>
      <c r="DA6" s="673" t="s">
        <v>2657</v>
      </c>
      <c r="DB6" s="1068"/>
      <c r="DC6" s="673" t="s">
        <v>2646</v>
      </c>
      <c r="DD6" s="673" t="s">
        <v>2647</v>
      </c>
      <c r="DE6" s="673" t="s">
        <v>2648</v>
      </c>
      <c r="DF6" s="673" t="s">
        <v>2649</v>
      </c>
      <c r="DG6" s="673" t="s">
        <v>2650</v>
      </c>
      <c r="DH6" s="673" t="s">
        <v>2651</v>
      </c>
      <c r="DI6" s="673" t="s">
        <v>2652</v>
      </c>
      <c r="DJ6" s="673" t="s">
        <v>2653</v>
      </c>
      <c r="DK6" s="673" t="s">
        <v>2654</v>
      </c>
      <c r="DL6" s="673" t="s">
        <v>2655</v>
      </c>
      <c r="DM6" s="673" t="s">
        <v>2656</v>
      </c>
      <c r="DN6" s="673" t="s">
        <v>2657</v>
      </c>
      <c r="DO6" s="1068"/>
      <c r="DP6" s="673" t="s">
        <v>2646</v>
      </c>
      <c r="DQ6" s="673" t="s">
        <v>2647</v>
      </c>
      <c r="DR6" s="673" t="s">
        <v>2648</v>
      </c>
      <c r="DS6" s="673" t="s">
        <v>2649</v>
      </c>
      <c r="DT6" s="673" t="s">
        <v>2650</v>
      </c>
      <c r="DU6" s="673" t="s">
        <v>2651</v>
      </c>
      <c r="DV6" s="673" t="s">
        <v>2652</v>
      </c>
      <c r="DW6" s="673" t="s">
        <v>2653</v>
      </c>
      <c r="DX6" s="673" t="s">
        <v>2654</v>
      </c>
      <c r="DY6" s="673" t="s">
        <v>2655</v>
      </c>
      <c r="DZ6" s="673" t="s">
        <v>2656</v>
      </c>
      <c r="EA6" s="673" t="s">
        <v>2657</v>
      </c>
    </row>
    <row r="7" spans="1:131" s="131" customFormat="1" ht="5.0999999999999996" customHeight="1">
      <c r="A7" s="334"/>
      <c r="B7" s="173"/>
      <c r="C7" s="3"/>
      <c r="D7" s="3"/>
      <c r="E7" s="3"/>
      <c r="F7" s="3"/>
      <c r="G7" s="3"/>
      <c r="H7" s="3"/>
      <c r="I7" s="3"/>
      <c r="J7" s="3"/>
      <c r="K7" s="3"/>
      <c r="L7" s="3"/>
      <c r="M7" s="3"/>
      <c r="N7" s="3"/>
      <c r="O7" s="173"/>
      <c r="P7" s="3"/>
      <c r="Q7" s="3"/>
      <c r="R7" s="3"/>
      <c r="S7" s="3"/>
      <c r="T7" s="3"/>
      <c r="U7" s="3"/>
      <c r="V7" s="3"/>
      <c r="W7" s="3"/>
      <c r="X7" s="3"/>
      <c r="Y7" s="3"/>
      <c r="Z7" s="3"/>
      <c r="AA7" s="3"/>
      <c r="AB7" s="173"/>
      <c r="AC7" s="3"/>
      <c r="AD7" s="3"/>
      <c r="AE7" s="3"/>
      <c r="AF7" s="3"/>
      <c r="AG7" s="3"/>
      <c r="AH7" s="3"/>
      <c r="AI7" s="3"/>
      <c r="AJ7" s="3"/>
      <c r="AK7" s="3"/>
      <c r="AL7" s="3"/>
      <c r="AM7" s="3"/>
      <c r="AN7" s="3"/>
      <c r="AO7" s="173"/>
      <c r="AP7" s="3"/>
      <c r="AQ7" s="3"/>
      <c r="AR7" s="3"/>
      <c r="AS7" s="3"/>
      <c r="AT7" s="3"/>
      <c r="AU7" s="3"/>
      <c r="AV7" s="3"/>
      <c r="AW7" s="3"/>
      <c r="AX7" s="3"/>
      <c r="AY7" s="3"/>
      <c r="AZ7" s="3"/>
      <c r="BA7" s="3"/>
      <c r="BB7" s="173"/>
      <c r="BC7" s="3"/>
      <c r="BD7" s="3"/>
      <c r="BE7" s="3"/>
      <c r="BF7" s="3"/>
      <c r="BG7" s="3"/>
      <c r="BH7" s="3"/>
      <c r="BI7" s="3"/>
      <c r="BJ7" s="3"/>
      <c r="BK7" s="3"/>
      <c r="BL7" s="3"/>
      <c r="BM7" s="3"/>
      <c r="BN7" s="3"/>
      <c r="BO7" s="173"/>
      <c r="BP7" s="3"/>
      <c r="BQ7" s="3"/>
      <c r="BR7" s="3"/>
      <c r="BS7" s="3"/>
      <c r="BT7" s="3"/>
      <c r="BU7" s="3"/>
      <c r="BV7" s="3"/>
      <c r="BW7" s="3"/>
      <c r="BX7" s="3"/>
      <c r="BY7" s="3"/>
      <c r="BZ7" s="3"/>
      <c r="CA7" s="3"/>
      <c r="CB7" s="173"/>
      <c r="CC7" s="3"/>
      <c r="CD7" s="3"/>
      <c r="CE7" s="3"/>
      <c r="CF7" s="3"/>
      <c r="CG7" s="3"/>
      <c r="CH7" s="3"/>
      <c r="CI7" s="3"/>
      <c r="CJ7" s="3"/>
      <c r="CK7" s="3"/>
      <c r="CL7" s="3"/>
      <c r="CM7" s="3"/>
      <c r="CN7" s="3"/>
      <c r="CO7" s="173"/>
      <c r="CP7" s="3"/>
      <c r="CQ7" s="3"/>
      <c r="CR7" s="3"/>
      <c r="CS7" s="3"/>
      <c r="CT7" s="3"/>
      <c r="CU7" s="3"/>
      <c r="CV7" s="3"/>
      <c r="CW7" s="3"/>
      <c r="CX7" s="3"/>
      <c r="CY7" s="3"/>
      <c r="CZ7" s="3"/>
      <c r="DA7" s="3"/>
      <c r="DB7" s="173"/>
      <c r="DC7" s="3"/>
      <c r="DD7" s="3"/>
      <c r="DE7" s="3"/>
      <c r="DF7" s="3"/>
      <c r="DG7" s="3"/>
      <c r="DH7" s="3"/>
      <c r="DI7" s="3"/>
      <c r="DJ7" s="3"/>
      <c r="DK7" s="3"/>
      <c r="DL7" s="3"/>
      <c r="DM7" s="3"/>
      <c r="DN7" s="3"/>
      <c r="DO7" s="173"/>
      <c r="DP7" s="3"/>
      <c r="DQ7" s="3"/>
      <c r="DR7" s="3"/>
      <c r="DS7" s="3"/>
      <c r="DT7" s="3"/>
      <c r="DU7" s="3"/>
      <c r="DV7" s="3"/>
      <c r="DW7" s="3"/>
      <c r="DX7" s="3"/>
      <c r="DY7" s="3"/>
      <c r="DZ7" s="3"/>
      <c r="EA7" s="3"/>
    </row>
    <row r="8" spans="1:131" s="131" customFormat="1" ht="12.75" customHeight="1">
      <c r="A8" s="72" t="s">
        <v>3147</v>
      </c>
      <c r="B8" s="329">
        <f>SUM(C8:N8)</f>
        <v>288.54120000000006</v>
      </c>
      <c r="C8" s="335" t="s">
        <v>3771</v>
      </c>
      <c r="D8" s="335">
        <v>6.2035</v>
      </c>
      <c r="E8" s="335">
        <v>24.24</v>
      </c>
      <c r="F8" s="335">
        <v>22.972999999999999</v>
      </c>
      <c r="G8" s="335">
        <v>30.657599999999999</v>
      </c>
      <c r="H8" s="335">
        <v>26.0715</v>
      </c>
      <c r="I8" s="335">
        <v>33.4191</v>
      </c>
      <c r="J8" s="335">
        <v>44.196899999999999</v>
      </c>
      <c r="K8" s="335">
        <v>43.957999999999998</v>
      </c>
      <c r="L8" s="335">
        <v>30.754900000000003</v>
      </c>
      <c r="M8" s="335">
        <v>14.270100000000001</v>
      </c>
      <c r="N8" s="335">
        <v>11.7966</v>
      </c>
      <c r="O8" s="329">
        <f>SUM(P8:AA8)</f>
        <v>183.94130000000001</v>
      </c>
      <c r="P8" s="335">
        <v>10.714699999999999</v>
      </c>
      <c r="Q8" s="335">
        <v>18.955199999999998</v>
      </c>
      <c r="R8" s="335">
        <v>9.861600000000001</v>
      </c>
      <c r="S8" s="335">
        <v>12.245700000000001</v>
      </c>
      <c r="T8" s="335">
        <v>15.205500000000002</v>
      </c>
      <c r="U8" s="335">
        <v>6.4154999999999998</v>
      </c>
      <c r="V8" s="335">
        <v>18.885099999999998</v>
      </c>
      <c r="W8" s="335">
        <v>25.5578</v>
      </c>
      <c r="X8" s="335">
        <v>30.527699999999999</v>
      </c>
      <c r="Y8" s="335">
        <v>4.2869999999999999</v>
      </c>
      <c r="Z8" s="335">
        <v>8.4788999999999994</v>
      </c>
      <c r="AA8" s="335">
        <v>22.8066</v>
      </c>
      <c r="AB8" s="329">
        <f>SUM(AC8:AN8)</f>
        <v>137.0616</v>
      </c>
      <c r="AC8" s="335">
        <v>7.4489999999999998</v>
      </c>
      <c r="AD8" s="335">
        <v>33.855400000000003</v>
      </c>
      <c r="AE8" s="335">
        <v>8.0693000000000001</v>
      </c>
      <c r="AF8" s="335">
        <v>5.5158999999999994</v>
      </c>
      <c r="AG8" s="335">
        <v>15.954000000000002</v>
      </c>
      <c r="AH8" s="335">
        <v>7.1811000000000007</v>
      </c>
      <c r="AI8" s="335">
        <v>16.6675</v>
      </c>
      <c r="AJ8" s="335">
        <v>14.9025</v>
      </c>
      <c r="AK8" s="335">
        <v>6.8420000000000005</v>
      </c>
      <c r="AL8" s="335">
        <v>6.4867999999999997</v>
      </c>
      <c r="AM8" s="335">
        <v>10.4903</v>
      </c>
      <c r="AN8" s="335">
        <v>3.6478000000000002</v>
      </c>
      <c r="AO8" s="329">
        <f>SUM(AP8:BA8)</f>
        <v>179.78549999999996</v>
      </c>
      <c r="AP8" s="335">
        <v>6.3525</v>
      </c>
      <c r="AQ8" s="335">
        <v>12.772200000000002</v>
      </c>
      <c r="AR8" s="335">
        <v>4.673</v>
      </c>
      <c r="AS8" s="335">
        <v>23.778899999999997</v>
      </c>
      <c r="AT8" s="335">
        <v>23.7195</v>
      </c>
      <c r="AU8" s="335">
        <v>15.500999999999999</v>
      </c>
      <c r="AV8" s="335">
        <v>10.018700000000001</v>
      </c>
      <c r="AW8" s="335">
        <v>4.2969999999999997</v>
      </c>
      <c r="AX8" s="335">
        <v>29.369700000000002</v>
      </c>
      <c r="AY8" s="335">
        <v>19.109199999999998</v>
      </c>
      <c r="AZ8" s="335">
        <v>6.2264999999999997</v>
      </c>
      <c r="BA8" s="335">
        <v>23.967300000000002</v>
      </c>
      <c r="BB8" s="329">
        <f>SUM(BC8:BN8)</f>
        <v>259.53820000000002</v>
      </c>
      <c r="BC8" s="335">
        <v>11.7987</v>
      </c>
      <c r="BD8" s="335">
        <v>1.9082000000000001</v>
      </c>
      <c r="BE8" s="335">
        <v>9.8941999999999997</v>
      </c>
      <c r="BF8" s="335">
        <v>1.4382000000000001</v>
      </c>
      <c r="BG8" s="335">
        <v>19.396600000000003</v>
      </c>
      <c r="BH8" s="335">
        <v>35.788699999999999</v>
      </c>
      <c r="BI8" s="335">
        <v>87.140400000000014</v>
      </c>
      <c r="BJ8" s="335">
        <v>19.137900000000002</v>
      </c>
      <c r="BK8" s="335">
        <v>9.2135999999999996</v>
      </c>
      <c r="BL8" s="335">
        <v>18.173200000000001</v>
      </c>
      <c r="BM8" s="335">
        <v>13.778499999999999</v>
      </c>
      <c r="BN8" s="335">
        <v>31.87</v>
      </c>
      <c r="BO8" s="329">
        <f>SUM(BP8:CA8)</f>
        <v>251.56310000000005</v>
      </c>
      <c r="BP8" s="335">
        <v>13.9747</v>
      </c>
      <c r="BQ8" s="335">
        <v>18.9207</v>
      </c>
      <c r="BR8" s="335">
        <v>3.3239999999999998</v>
      </c>
      <c r="BS8" s="335">
        <v>25.8691</v>
      </c>
      <c r="BT8" s="335">
        <v>23.884499999999999</v>
      </c>
      <c r="BU8" s="335">
        <v>1.534</v>
      </c>
      <c r="BV8" s="335">
        <v>54.073300000000003</v>
      </c>
      <c r="BW8" s="335">
        <v>15.444599999999998</v>
      </c>
      <c r="BX8" s="335">
        <v>11.5166</v>
      </c>
      <c r="BY8" s="335">
        <v>38.0092</v>
      </c>
      <c r="BZ8" s="335">
        <v>26.921500000000002</v>
      </c>
      <c r="CA8" s="335">
        <v>18.090900000000001</v>
      </c>
      <c r="CB8" s="329">
        <f>SUM(CC8:CN8)</f>
        <v>331.94739999999996</v>
      </c>
      <c r="CC8" s="335">
        <v>3.4986999999999999</v>
      </c>
      <c r="CD8" s="335">
        <v>66.360399999999998</v>
      </c>
      <c r="CE8" s="335">
        <v>48.169499999999999</v>
      </c>
      <c r="CF8" s="335">
        <v>21.650400000000001</v>
      </c>
      <c r="CG8" s="335">
        <v>24.119900000000001</v>
      </c>
      <c r="CH8" s="335" t="s">
        <v>15</v>
      </c>
      <c r="CI8" s="335">
        <v>8.5292999999999992</v>
      </c>
      <c r="CJ8" s="335">
        <v>13.0633</v>
      </c>
      <c r="CK8" s="335">
        <v>58.383900000000004</v>
      </c>
      <c r="CL8" s="335">
        <v>42.609099999999998</v>
      </c>
      <c r="CM8" s="335">
        <v>14.545399999999999</v>
      </c>
      <c r="CN8" s="335">
        <v>31.017499999999998</v>
      </c>
      <c r="CO8" s="329">
        <f>SUM(CP8:DA8)</f>
        <v>592.928</v>
      </c>
      <c r="CP8" s="329">
        <v>29.9939</v>
      </c>
      <c r="CQ8" s="329">
        <v>90.717400000000012</v>
      </c>
      <c r="CR8" s="329">
        <v>133.4614</v>
      </c>
      <c r="CS8" s="329">
        <v>90.847399999999993</v>
      </c>
      <c r="CT8" s="329">
        <v>26.743299999999994</v>
      </c>
      <c r="CU8" s="329">
        <v>57.935499999999998</v>
      </c>
      <c r="CV8" s="335" t="s">
        <v>15</v>
      </c>
      <c r="CW8" s="329">
        <v>68.960100000000011</v>
      </c>
      <c r="CX8" s="329">
        <v>73.616100000000003</v>
      </c>
      <c r="CY8" s="335" t="s">
        <v>15</v>
      </c>
      <c r="CZ8" s="335" t="s">
        <v>15</v>
      </c>
      <c r="DA8" s="329">
        <v>20.652900000000002</v>
      </c>
      <c r="DB8" s="329">
        <f>SUM(DC8:DN8)</f>
        <v>862.65829999999994</v>
      </c>
      <c r="DC8" s="329">
        <v>81.519599999999997</v>
      </c>
      <c r="DD8" s="329">
        <v>59.135100000000001</v>
      </c>
      <c r="DE8" s="329">
        <v>96.581500000000005</v>
      </c>
      <c r="DF8" s="329">
        <v>130.7345</v>
      </c>
      <c r="DG8" s="329">
        <v>28.501899999999999</v>
      </c>
      <c r="DH8" s="329">
        <v>8.1044999999999998</v>
      </c>
      <c r="DI8" s="329">
        <v>65.237899999999996</v>
      </c>
      <c r="DJ8" s="329">
        <v>97.402000000000001</v>
      </c>
      <c r="DK8" s="329">
        <v>88.531999999999982</v>
      </c>
      <c r="DL8" s="329">
        <v>106.44539999999999</v>
      </c>
      <c r="DM8" s="329">
        <v>38.999299999999998</v>
      </c>
      <c r="DN8" s="329">
        <v>61.464599999999997</v>
      </c>
      <c r="DO8" s="329">
        <f>SUM(DP8:EA8)</f>
        <v>824.41980000000024</v>
      </c>
      <c r="DP8" s="329">
        <v>13.417299999999999</v>
      </c>
      <c r="DQ8" s="329">
        <v>5.8013000000000003</v>
      </c>
      <c r="DR8" s="329">
        <v>152.2441</v>
      </c>
      <c r="DS8" s="329">
        <v>34.245400000000004</v>
      </c>
      <c r="DT8" s="329">
        <v>65.438400000000001</v>
      </c>
      <c r="DU8" s="329">
        <v>75.900000000000006</v>
      </c>
      <c r="DV8" s="329">
        <v>37.950099999999999</v>
      </c>
      <c r="DW8" s="329">
        <v>37.803800000000003</v>
      </c>
      <c r="DX8" s="329">
        <v>140.31310000000002</v>
      </c>
      <c r="DY8" s="329">
        <v>38.674300000000002</v>
      </c>
      <c r="DZ8" s="329">
        <v>117.27380000000001</v>
      </c>
      <c r="EA8" s="329">
        <v>105.3582</v>
      </c>
    </row>
    <row r="9" spans="1:131" s="131" customFormat="1" ht="12.75" customHeight="1">
      <c r="A9" s="250" t="s">
        <v>2892</v>
      </c>
      <c r="B9" s="329"/>
      <c r="C9" s="335"/>
      <c r="D9" s="335"/>
      <c r="E9" s="335"/>
      <c r="F9" s="335"/>
      <c r="G9" s="335"/>
      <c r="H9" s="335"/>
      <c r="I9" s="335"/>
      <c r="J9" s="335"/>
      <c r="K9" s="335"/>
      <c r="L9" s="335"/>
      <c r="M9" s="335"/>
      <c r="N9" s="335"/>
      <c r="O9" s="329"/>
      <c r="P9" s="335"/>
      <c r="Q9" s="335"/>
      <c r="R9" s="335"/>
      <c r="S9" s="335"/>
      <c r="T9" s="335"/>
      <c r="U9" s="335"/>
      <c r="V9" s="335"/>
      <c r="W9" s="335"/>
      <c r="X9" s="335"/>
      <c r="Y9" s="335"/>
      <c r="Z9" s="335"/>
      <c r="AA9" s="335"/>
      <c r="AB9" s="329"/>
      <c r="AC9" s="335"/>
      <c r="AD9" s="335"/>
      <c r="AE9" s="335"/>
      <c r="AF9" s="335"/>
      <c r="AG9" s="335"/>
      <c r="AH9" s="335"/>
      <c r="AI9" s="335"/>
      <c r="AJ9" s="335"/>
      <c r="AK9" s="335"/>
      <c r="AL9" s="335"/>
      <c r="AM9" s="335"/>
      <c r="AN9" s="335"/>
      <c r="AO9" s="329"/>
      <c r="AP9" s="335"/>
      <c r="AQ9" s="335"/>
      <c r="AR9" s="335"/>
      <c r="AS9" s="335"/>
      <c r="AT9" s="335"/>
      <c r="AU9" s="335"/>
      <c r="AV9" s="335"/>
      <c r="AW9" s="335"/>
      <c r="AX9" s="335"/>
      <c r="AY9" s="335"/>
      <c r="AZ9" s="335"/>
      <c r="BA9" s="335"/>
      <c r="BB9" s="329"/>
      <c r="BC9" s="335"/>
      <c r="BD9" s="335"/>
      <c r="BE9" s="335"/>
      <c r="BF9" s="335"/>
      <c r="BG9" s="335"/>
      <c r="BH9" s="335"/>
      <c r="BI9" s="335"/>
      <c r="BJ9" s="335"/>
      <c r="BK9" s="335"/>
      <c r="BL9" s="335"/>
      <c r="BM9" s="335"/>
      <c r="BN9" s="335"/>
      <c r="BO9" s="329"/>
      <c r="BP9" s="335"/>
      <c r="BQ9" s="335"/>
      <c r="BR9" s="335"/>
      <c r="BS9" s="335"/>
      <c r="BT9" s="335"/>
      <c r="BU9" s="335"/>
      <c r="BV9" s="335"/>
      <c r="BW9" s="335"/>
      <c r="BX9" s="335"/>
      <c r="BY9" s="335"/>
      <c r="BZ9" s="335"/>
      <c r="CA9" s="335"/>
      <c r="CB9" s="329"/>
      <c r="CC9" s="335"/>
      <c r="CD9" s="335"/>
      <c r="CE9" s="335"/>
      <c r="CF9" s="335"/>
      <c r="CG9" s="335"/>
      <c r="CH9" s="335"/>
      <c r="CI9" s="335"/>
      <c r="CJ9" s="335"/>
      <c r="CK9" s="335"/>
      <c r="CL9" s="335"/>
      <c r="CM9" s="335"/>
      <c r="CN9" s="335"/>
      <c r="CO9" s="329"/>
      <c r="CP9" s="329"/>
      <c r="CQ9" s="329"/>
      <c r="CR9" s="329"/>
      <c r="CS9" s="329"/>
      <c r="CT9" s="329"/>
      <c r="CU9" s="329"/>
      <c r="CV9" s="335"/>
      <c r="CW9" s="329"/>
      <c r="CX9" s="329"/>
      <c r="CY9" s="335"/>
      <c r="CZ9" s="335"/>
      <c r="DA9" s="329"/>
      <c r="DB9" s="329"/>
      <c r="DC9" s="329"/>
      <c r="DD9" s="329"/>
      <c r="DE9" s="329"/>
      <c r="DF9" s="329"/>
      <c r="DG9" s="329"/>
      <c r="DH9" s="329"/>
      <c r="DI9" s="329"/>
      <c r="DJ9" s="329"/>
      <c r="DK9" s="329"/>
      <c r="DL9" s="329"/>
      <c r="DM9" s="329"/>
      <c r="DN9" s="329"/>
      <c r="DO9" s="329"/>
      <c r="DP9" s="329"/>
      <c r="DQ9" s="329"/>
      <c r="DR9" s="329"/>
      <c r="DS9" s="329"/>
      <c r="DT9" s="329"/>
      <c r="DU9" s="329"/>
      <c r="DV9" s="329"/>
      <c r="DW9" s="329"/>
      <c r="DX9" s="329"/>
      <c r="DY9" s="329"/>
      <c r="DZ9" s="329"/>
      <c r="EA9" s="329"/>
    </row>
    <row r="10" spans="1:131" s="131" customFormat="1" ht="12.75" customHeight="1">
      <c r="A10" s="73" t="s">
        <v>3148</v>
      </c>
      <c r="B10" s="74">
        <f>SUM(C10:N10)</f>
        <v>1.1322999999999999</v>
      </c>
      <c r="C10" s="74" t="s">
        <v>3771</v>
      </c>
      <c r="D10" s="74" t="s">
        <v>15</v>
      </c>
      <c r="E10" s="74" t="s">
        <v>15</v>
      </c>
      <c r="F10" s="74" t="s">
        <v>15</v>
      </c>
      <c r="G10" s="74" t="s">
        <v>15</v>
      </c>
      <c r="H10" s="74">
        <v>0.29799999999999999</v>
      </c>
      <c r="I10" s="74" t="s">
        <v>15</v>
      </c>
      <c r="J10" s="74" t="s">
        <v>15</v>
      </c>
      <c r="K10" s="74" t="s">
        <v>15</v>
      </c>
      <c r="L10" s="74" t="s">
        <v>15</v>
      </c>
      <c r="M10" s="74">
        <v>0.36599999999999999</v>
      </c>
      <c r="N10" s="74">
        <v>0.46829999999999999</v>
      </c>
      <c r="O10" s="74">
        <f>SUM(P10:AA10)</f>
        <v>43.510100000000001</v>
      </c>
      <c r="P10" s="74" t="s">
        <v>15</v>
      </c>
      <c r="Q10" s="74" t="s">
        <v>15</v>
      </c>
      <c r="R10" s="74" t="s">
        <v>15</v>
      </c>
      <c r="S10" s="74">
        <v>3.7448000000000001</v>
      </c>
      <c r="T10" s="74">
        <v>6.6452999999999998</v>
      </c>
      <c r="U10" s="74">
        <v>4.3090000000000002</v>
      </c>
      <c r="V10" s="74">
        <v>17.831499999999998</v>
      </c>
      <c r="W10" s="74" t="s">
        <v>15</v>
      </c>
      <c r="X10" s="74" t="s">
        <v>15</v>
      </c>
      <c r="Y10" s="74">
        <v>1.2843</v>
      </c>
      <c r="Z10" s="74">
        <v>2.0316000000000001</v>
      </c>
      <c r="AA10" s="74">
        <v>7.6635999999999997</v>
      </c>
      <c r="AB10" s="74">
        <f>SUM(AC10:AN10)</f>
        <v>3.9823</v>
      </c>
      <c r="AC10" s="74">
        <v>1.4</v>
      </c>
      <c r="AD10" s="74" t="s">
        <v>15</v>
      </c>
      <c r="AE10" s="74" t="s">
        <v>15</v>
      </c>
      <c r="AF10" s="74" t="s">
        <v>15</v>
      </c>
      <c r="AG10" s="74" t="s">
        <v>15</v>
      </c>
      <c r="AH10" s="74" t="s">
        <v>15</v>
      </c>
      <c r="AI10" s="74">
        <v>2.5823</v>
      </c>
      <c r="AJ10" s="74" t="s">
        <v>15</v>
      </c>
      <c r="AK10" s="74" t="s">
        <v>15</v>
      </c>
      <c r="AL10" s="74" t="s">
        <v>15</v>
      </c>
      <c r="AM10" s="74" t="s">
        <v>15</v>
      </c>
      <c r="AN10" s="74" t="s">
        <v>15</v>
      </c>
      <c r="AO10" s="74">
        <f>SUM(AP10:BA10)</f>
        <v>10.3651</v>
      </c>
      <c r="AP10" s="74" t="s">
        <v>15</v>
      </c>
      <c r="AQ10" s="74">
        <v>3.931</v>
      </c>
      <c r="AR10" s="74" t="s">
        <v>15</v>
      </c>
      <c r="AS10" s="74">
        <v>6.4340999999999999</v>
      </c>
      <c r="AT10" s="74" t="s">
        <v>15</v>
      </c>
      <c r="AU10" s="74" t="s">
        <v>15</v>
      </c>
      <c r="AV10" s="74" t="s">
        <v>15</v>
      </c>
      <c r="AW10" s="74" t="s">
        <v>15</v>
      </c>
      <c r="AX10" s="74" t="s">
        <v>15</v>
      </c>
      <c r="AY10" s="74" t="s">
        <v>15</v>
      </c>
      <c r="AZ10" s="74" t="s">
        <v>15</v>
      </c>
      <c r="BA10" s="74" t="s">
        <v>15</v>
      </c>
      <c r="BB10" s="74">
        <f>SUM(BC10:BN10)</f>
        <v>22.713900000000002</v>
      </c>
      <c r="BC10" s="74">
        <v>0.47720000000000001</v>
      </c>
      <c r="BD10" s="74" t="s">
        <v>15</v>
      </c>
      <c r="BE10" s="74" t="s">
        <v>15</v>
      </c>
      <c r="BF10" s="74" t="s">
        <v>15</v>
      </c>
      <c r="BG10" s="74" t="s">
        <v>15</v>
      </c>
      <c r="BH10" s="74">
        <v>10.699200000000001</v>
      </c>
      <c r="BI10" s="74">
        <v>11.5375</v>
      </c>
      <c r="BJ10" s="74" t="s">
        <v>15</v>
      </c>
      <c r="BK10" s="74" t="s">
        <v>15</v>
      </c>
      <c r="BL10" s="74" t="s">
        <v>15</v>
      </c>
      <c r="BM10" s="74" t="s">
        <v>15</v>
      </c>
      <c r="BN10" s="74" t="s">
        <v>15</v>
      </c>
      <c r="BO10" s="74" t="s">
        <v>15</v>
      </c>
      <c r="BP10" s="74" t="s">
        <v>15</v>
      </c>
      <c r="BQ10" s="74" t="s">
        <v>15</v>
      </c>
      <c r="BR10" s="74" t="s">
        <v>15</v>
      </c>
      <c r="BS10" s="74" t="s">
        <v>15</v>
      </c>
      <c r="BT10" s="74" t="s">
        <v>15</v>
      </c>
      <c r="BU10" s="74" t="s">
        <v>15</v>
      </c>
      <c r="BV10" s="74" t="s">
        <v>15</v>
      </c>
      <c r="BW10" s="74" t="s">
        <v>15</v>
      </c>
      <c r="BX10" s="74" t="s">
        <v>15</v>
      </c>
      <c r="BY10" s="74" t="s">
        <v>15</v>
      </c>
      <c r="BZ10" s="74" t="s">
        <v>15</v>
      </c>
      <c r="CA10" s="74" t="s">
        <v>15</v>
      </c>
      <c r="CB10" s="74">
        <f t="shared" ref="CB10:CB16" si="0">SUM(CC10:CN10)</f>
        <v>12.95</v>
      </c>
      <c r="CC10" s="74" t="s">
        <v>15</v>
      </c>
      <c r="CD10" s="74" t="s">
        <v>15</v>
      </c>
      <c r="CE10" s="74">
        <v>12.95</v>
      </c>
      <c r="CF10" s="74" t="s">
        <v>15</v>
      </c>
      <c r="CG10" s="74" t="s">
        <v>15</v>
      </c>
      <c r="CH10" s="74" t="s">
        <v>15</v>
      </c>
      <c r="CI10" s="74" t="s">
        <v>15</v>
      </c>
      <c r="CJ10" s="74" t="s">
        <v>15</v>
      </c>
      <c r="CK10" s="74" t="s">
        <v>15</v>
      </c>
      <c r="CL10" s="74" t="s">
        <v>15</v>
      </c>
      <c r="CM10" s="74" t="s">
        <v>15</v>
      </c>
      <c r="CN10" s="74" t="s">
        <v>15</v>
      </c>
      <c r="CO10" s="74" t="s">
        <v>15</v>
      </c>
      <c r="CP10" s="74" t="s">
        <v>15</v>
      </c>
      <c r="CQ10" s="74" t="s">
        <v>15</v>
      </c>
      <c r="CR10" s="74" t="s">
        <v>15</v>
      </c>
      <c r="CS10" s="74" t="s">
        <v>15</v>
      </c>
      <c r="CT10" s="74" t="s">
        <v>15</v>
      </c>
      <c r="CU10" s="74" t="s">
        <v>15</v>
      </c>
      <c r="CV10" s="74" t="s">
        <v>15</v>
      </c>
      <c r="CW10" s="74" t="s">
        <v>15</v>
      </c>
      <c r="CX10" s="74" t="s">
        <v>15</v>
      </c>
      <c r="CY10" s="74" t="s">
        <v>15</v>
      </c>
      <c r="CZ10" s="74" t="s">
        <v>15</v>
      </c>
      <c r="DA10" s="74"/>
      <c r="DB10" s="74">
        <f>SUM(DC10:DN10)</f>
        <v>75.447399999999988</v>
      </c>
      <c r="DC10" s="74">
        <v>20.728400000000001</v>
      </c>
      <c r="DD10" s="74" t="s">
        <v>15</v>
      </c>
      <c r="DE10" s="74" t="s">
        <v>15</v>
      </c>
      <c r="DF10" s="74">
        <v>3.9076</v>
      </c>
      <c r="DG10" s="74">
        <v>12.161799999999999</v>
      </c>
      <c r="DH10" s="74" t="s">
        <v>15</v>
      </c>
      <c r="DI10" s="74" t="s">
        <v>15</v>
      </c>
      <c r="DJ10" s="74" t="s">
        <v>15</v>
      </c>
      <c r="DK10" s="74">
        <v>19.674199999999999</v>
      </c>
      <c r="DL10" s="74">
        <v>18.9754</v>
      </c>
      <c r="DM10" s="74" t="s">
        <v>15</v>
      </c>
      <c r="DN10" s="74" t="s">
        <v>15</v>
      </c>
      <c r="DO10" s="74">
        <f>SUM(DP10:EA10)</f>
        <v>18.975200000000001</v>
      </c>
      <c r="DP10" s="74" t="s">
        <v>15</v>
      </c>
      <c r="DQ10" s="74" t="s">
        <v>15</v>
      </c>
      <c r="DR10" s="74" t="s">
        <v>15</v>
      </c>
      <c r="DS10" s="74" t="s">
        <v>15</v>
      </c>
      <c r="DT10" s="74">
        <v>18.975200000000001</v>
      </c>
      <c r="DU10" s="74" t="s">
        <v>15</v>
      </c>
      <c r="DV10" s="74" t="s">
        <v>15</v>
      </c>
      <c r="DW10" s="74" t="s">
        <v>15</v>
      </c>
      <c r="DX10" s="74" t="s">
        <v>15</v>
      </c>
      <c r="DY10" s="74" t="s">
        <v>15</v>
      </c>
      <c r="DZ10" s="74" t="s">
        <v>15</v>
      </c>
      <c r="EA10" s="74" t="s">
        <v>15</v>
      </c>
    </row>
    <row r="11" spans="1:131" s="131" customFormat="1" ht="12.75" customHeight="1">
      <c r="A11" s="73" t="s">
        <v>3149</v>
      </c>
      <c r="B11" s="74">
        <f t="shared" ref="B11:B16" si="1">SUM(C11:N11)</f>
        <v>49.960999999999999</v>
      </c>
      <c r="C11" s="74" t="s">
        <v>3771</v>
      </c>
      <c r="D11" s="16" t="s">
        <v>15</v>
      </c>
      <c r="E11" s="16">
        <v>1.8066</v>
      </c>
      <c r="F11" s="16">
        <v>0.2707</v>
      </c>
      <c r="G11" s="16">
        <v>1.9002999999999999</v>
      </c>
      <c r="H11" s="16">
        <v>2.7768000000000002</v>
      </c>
      <c r="I11" s="16">
        <v>1.4180999999999999</v>
      </c>
      <c r="J11" s="16">
        <v>2.3485999999999998</v>
      </c>
      <c r="K11" s="16">
        <v>23.035800000000002</v>
      </c>
      <c r="L11" s="16">
        <v>8.1969999999999992</v>
      </c>
      <c r="M11" s="16">
        <v>3.9045000000000001</v>
      </c>
      <c r="N11" s="16">
        <v>4.3026</v>
      </c>
      <c r="O11" s="74">
        <f t="shared" ref="O11:O16" si="2">SUM(P11:AA11)</f>
        <v>63.652799999999999</v>
      </c>
      <c r="P11" s="16">
        <v>3.2783000000000002</v>
      </c>
      <c r="Q11" s="16">
        <v>3.6703000000000006</v>
      </c>
      <c r="R11" s="16">
        <v>3.1203000000000003</v>
      </c>
      <c r="S11" s="16">
        <v>2.3876999999999997</v>
      </c>
      <c r="T11" s="16" t="s">
        <v>15</v>
      </c>
      <c r="U11" s="16">
        <v>2.1065</v>
      </c>
      <c r="V11" s="16" t="s">
        <v>15</v>
      </c>
      <c r="W11" s="16">
        <v>19.290099999999999</v>
      </c>
      <c r="X11" s="16">
        <v>14.656600000000001</v>
      </c>
      <c r="Y11" s="16" t="s">
        <v>15</v>
      </c>
      <c r="Z11" s="16" t="s">
        <v>15</v>
      </c>
      <c r="AA11" s="16">
        <v>15.143000000000001</v>
      </c>
      <c r="AB11" s="74">
        <f t="shared" ref="AB11:AB16" si="3">SUM(AC11:AN11)</f>
        <v>85.73360000000001</v>
      </c>
      <c r="AC11" s="16">
        <v>1.38</v>
      </c>
      <c r="AD11" s="16">
        <v>28.044599999999999</v>
      </c>
      <c r="AE11" s="16">
        <v>0.95099999999999996</v>
      </c>
      <c r="AF11" s="16">
        <v>0.71889999999999998</v>
      </c>
      <c r="AG11" s="16" t="s">
        <v>15</v>
      </c>
      <c r="AH11" s="16">
        <v>7.1811000000000007</v>
      </c>
      <c r="AI11" s="16">
        <v>11.733600000000001</v>
      </c>
      <c r="AJ11" s="16">
        <v>14.9025</v>
      </c>
      <c r="AK11" s="16">
        <v>5.8610000000000007</v>
      </c>
      <c r="AL11" s="16">
        <v>6.4867999999999997</v>
      </c>
      <c r="AM11" s="16">
        <v>5.5682</v>
      </c>
      <c r="AN11" s="16">
        <v>2.9058999999999999</v>
      </c>
      <c r="AO11" s="74">
        <f t="shared" ref="AO11:AO16" si="4">SUM(AP11:BA11)</f>
        <v>82.916899999999998</v>
      </c>
      <c r="AP11" s="16">
        <v>0.97850000000000004</v>
      </c>
      <c r="AQ11" s="16">
        <v>8.8412000000000006</v>
      </c>
      <c r="AR11" s="16" t="s">
        <v>15</v>
      </c>
      <c r="AS11" s="16">
        <v>11.8954</v>
      </c>
      <c r="AT11" s="16">
        <v>13.7752</v>
      </c>
      <c r="AU11" s="16">
        <v>9.9096999999999991</v>
      </c>
      <c r="AV11" s="16">
        <v>3.101</v>
      </c>
      <c r="AW11" s="16">
        <v>0.47710000000000002</v>
      </c>
      <c r="AX11" s="16">
        <v>6.6813000000000002</v>
      </c>
      <c r="AY11" s="16">
        <v>19.109199999999998</v>
      </c>
      <c r="AZ11" s="16">
        <v>5.2688000000000006</v>
      </c>
      <c r="BA11" s="16">
        <v>2.8795000000000002</v>
      </c>
      <c r="BB11" s="74">
        <f t="shared" ref="BB11:BB18" si="5">SUM(BC11:BN11)</f>
        <v>85.645199999999988</v>
      </c>
      <c r="BC11" s="16" t="s">
        <v>15</v>
      </c>
      <c r="BD11" s="16">
        <v>0.95410000000000006</v>
      </c>
      <c r="BE11" s="16">
        <v>1.7677</v>
      </c>
      <c r="BF11" s="16" t="s">
        <v>15</v>
      </c>
      <c r="BG11" s="16">
        <v>11.730399999999999</v>
      </c>
      <c r="BH11" s="16">
        <v>14.258799999999999</v>
      </c>
      <c r="BI11" s="16">
        <v>33.014400000000002</v>
      </c>
      <c r="BJ11" s="16">
        <v>9.8901000000000003</v>
      </c>
      <c r="BK11" s="16" t="s">
        <v>15</v>
      </c>
      <c r="BL11" s="16">
        <v>11.7332</v>
      </c>
      <c r="BM11" s="16">
        <v>2.2965</v>
      </c>
      <c r="BN11" s="16" t="s">
        <v>15</v>
      </c>
      <c r="BO11" s="74">
        <f t="shared" ref="BO11:BO17" si="6">SUM(BP11:CA11)</f>
        <v>26.218500000000002</v>
      </c>
      <c r="BP11" s="16">
        <v>4.6393000000000004</v>
      </c>
      <c r="BQ11" s="16" t="s">
        <v>15</v>
      </c>
      <c r="BR11" s="16" t="s">
        <v>15</v>
      </c>
      <c r="BS11" s="16" t="s">
        <v>15</v>
      </c>
      <c r="BT11" s="16">
        <v>6.3693</v>
      </c>
      <c r="BU11" s="16">
        <v>1.534</v>
      </c>
      <c r="BV11" s="16" t="s">
        <v>15</v>
      </c>
      <c r="BW11" s="16">
        <v>6.2808000000000002</v>
      </c>
      <c r="BX11" s="16">
        <v>3.0044</v>
      </c>
      <c r="BY11" s="16" t="s">
        <v>15</v>
      </c>
      <c r="BZ11" s="16" t="s">
        <v>15</v>
      </c>
      <c r="CA11" s="16">
        <v>4.3906999999999998</v>
      </c>
      <c r="CB11" s="74">
        <f t="shared" si="0"/>
        <v>51.653100000000002</v>
      </c>
      <c r="CC11" s="16" t="s">
        <v>15</v>
      </c>
      <c r="CD11" s="16">
        <v>24.171200000000002</v>
      </c>
      <c r="CE11" s="16" t="s">
        <v>15</v>
      </c>
      <c r="CF11" s="16" t="s">
        <v>15</v>
      </c>
      <c r="CG11" s="16">
        <v>4.3864999999999998</v>
      </c>
      <c r="CH11" s="16" t="s">
        <v>15</v>
      </c>
      <c r="CI11" s="16" t="s">
        <v>15</v>
      </c>
      <c r="CJ11" s="16" t="s">
        <v>15</v>
      </c>
      <c r="CK11" s="16" t="s">
        <v>15</v>
      </c>
      <c r="CL11" s="16">
        <v>10.6149</v>
      </c>
      <c r="CM11" s="16">
        <v>8.3505000000000003</v>
      </c>
      <c r="CN11" s="16">
        <v>4.13</v>
      </c>
      <c r="CO11" s="74">
        <f t="shared" ref="CO11:CO14" si="7">SUM(CP11:DA11)</f>
        <v>218.99780000000001</v>
      </c>
      <c r="CP11" s="16">
        <v>11.522</v>
      </c>
      <c r="CQ11" s="16">
        <v>67.693799999999996</v>
      </c>
      <c r="CR11" s="16">
        <v>40.9009</v>
      </c>
      <c r="CS11" s="16">
        <v>70.202799999999996</v>
      </c>
      <c r="CT11" s="16" t="s">
        <v>15</v>
      </c>
      <c r="CU11" s="16">
        <v>16.423099999999998</v>
      </c>
      <c r="CV11" s="16" t="s">
        <v>15</v>
      </c>
      <c r="CW11" s="16" t="s">
        <v>15</v>
      </c>
      <c r="CX11" s="16">
        <v>12.2552</v>
      </c>
      <c r="CY11" s="16" t="s">
        <v>15</v>
      </c>
      <c r="CZ11" s="16" t="s">
        <v>15</v>
      </c>
      <c r="DA11" s="16"/>
      <c r="DB11" s="74">
        <f t="shared" ref="DB11:DB17" si="8">SUM(DC11:DN11)</f>
        <v>251.01440000000002</v>
      </c>
      <c r="DC11" s="16">
        <v>9.0992999999999995</v>
      </c>
      <c r="DD11" s="16">
        <v>21.914400000000001</v>
      </c>
      <c r="DE11" s="16">
        <v>35.551600000000001</v>
      </c>
      <c r="DF11" s="16">
        <v>9.8765999999999998</v>
      </c>
      <c r="DG11" s="16" t="s">
        <v>15</v>
      </c>
      <c r="DH11" s="16" t="s">
        <v>15</v>
      </c>
      <c r="DI11" s="16">
        <v>9.2068999999999992</v>
      </c>
      <c r="DJ11" s="16">
        <v>67.503600000000006</v>
      </c>
      <c r="DK11" s="16">
        <v>23.61</v>
      </c>
      <c r="DL11" s="16">
        <v>35.252699999999997</v>
      </c>
      <c r="DM11" s="16">
        <v>38.999299999999998</v>
      </c>
      <c r="DN11" s="16" t="s">
        <v>15</v>
      </c>
      <c r="DO11" s="74">
        <f t="shared" ref="DO11:DO17" si="9">SUM(DP11:EA11)</f>
        <v>280.19499999999999</v>
      </c>
      <c r="DP11" s="16">
        <v>5.7925000000000004</v>
      </c>
      <c r="DQ11" s="16" t="s">
        <v>15</v>
      </c>
      <c r="DR11" s="16">
        <v>19.050799999999999</v>
      </c>
      <c r="DS11" s="16">
        <v>34.245400000000004</v>
      </c>
      <c r="DT11" s="16">
        <v>2.7395999999999998</v>
      </c>
      <c r="DU11" s="16">
        <v>37.950000000000003</v>
      </c>
      <c r="DV11" s="16">
        <v>37.950099999999999</v>
      </c>
      <c r="DW11" s="16">
        <v>18.9038</v>
      </c>
      <c r="DX11" s="16">
        <v>13.2439</v>
      </c>
      <c r="DY11" s="16">
        <v>3.6899000000000002</v>
      </c>
      <c r="DZ11" s="16">
        <v>94.539400000000001</v>
      </c>
      <c r="EA11" s="16">
        <v>12.089600000000001</v>
      </c>
    </row>
    <row r="12" spans="1:131" s="131" customFormat="1" ht="12.75" customHeight="1">
      <c r="A12" s="73" t="s">
        <v>3150</v>
      </c>
      <c r="B12" s="74">
        <f t="shared" si="1"/>
        <v>26.513000000000002</v>
      </c>
      <c r="C12" s="74" t="s">
        <v>3771</v>
      </c>
      <c r="D12" s="16" t="s">
        <v>15</v>
      </c>
      <c r="E12" s="16">
        <v>2.0049999999999999</v>
      </c>
      <c r="F12" s="16">
        <v>1.0378000000000001</v>
      </c>
      <c r="G12" s="16" t="s">
        <v>15</v>
      </c>
      <c r="H12" s="16">
        <v>0.94779999999999998</v>
      </c>
      <c r="I12" s="16">
        <v>7.1870000000000003</v>
      </c>
      <c r="J12" s="16" t="s">
        <v>15</v>
      </c>
      <c r="K12" s="16">
        <v>3.6709999999999998</v>
      </c>
      <c r="L12" s="16">
        <v>4.8307000000000011</v>
      </c>
      <c r="M12" s="16">
        <v>2.452</v>
      </c>
      <c r="N12" s="16">
        <v>4.3816999999999995</v>
      </c>
      <c r="O12" s="74">
        <f t="shared" si="2"/>
        <v>14.514900000000001</v>
      </c>
      <c r="P12" s="16">
        <v>4.4429999999999996</v>
      </c>
      <c r="Q12" s="16" t="s">
        <v>15</v>
      </c>
      <c r="R12" s="16" t="s">
        <v>15</v>
      </c>
      <c r="S12" s="16">
        <v>1.8503000000000001</v>
      </c>
      <c r="T12" s="16">
        <v>3.9916</v>
      </c>
      <c r="U12" s="16" t="s">
        <v>15</v>
      </c>
      <c r="V12" s="16" t="s">
        <v>15</v>
      </c>
      <c r="W12" s="16">
        <v>4.2300000000000004</v>
      </c>
      <c r="X12" s="16" t="s">
        <v>15</v>
      </c>
      <c r="Y12" s="16" t="s">
        <v>15</v>
      </c>
      <c r="Z12" s="16" t="s">
        <v>15</v>
      </c>
      <c r="AA12" s="16" t="s">
        <v>15</v>
      </c>
      <c r="AB12" s="74">
        <f t="shared" si="3"/>
        <v>7.5617000000000001</v>
      </c>
      <c r="AC12" s="16" t="s">
        <v>15</v>
      </c>
      <c r="AD12" s="16" t="s">
        <v>15</v>
      </c>
      <c r="AE12" s="16" t="s">
        <v>15</v>
      </c>
      <c r="AF12" s="16" t="s">
        <v>15</v>
      </c>
      <c r="AG12" s="16">
        <v>0.28799999999999998</v>
      </c>
      <c r="AH12" s="16" t="s">
        <v>15</v>
      </c>
      <c r="AI12" s="16">
        <v>2.3515999999999999</v>
      </c>
      <c r="AJ12" s="16" t="s">
        <v>15</v>
      </c>
      <c r="AK12" s="16" t="s">
        <v>15</v>
      </c>
      <c r="AL12" s="16" t="s">
        <v>15</v>
      </c>
      <c r="AM12" s="16">
        <v>4.9221000000000004</v>
      </c>
      <c r="AN12" s="16" t="s">
        <v>15</v>
      </c>
      <c r="AO12" s="74">
        <f t="shared" si="4"/>
        <v>23.848300000000002</v>
      </c>
      <c r="AP12" s="16" t="s">
        <v>15</v>
      </c>
      <c r="AQ12" s="16" t="s">
        <v>15</v>
      </c>
      <c r="AR12" s="16" t="s">
        <v>15</v>
      </c>
      <c r="AS12" s="16" t="s">
        <v>15</v>
      </c>
      <c r="AT12" s="16" t="s">
        <v>15</v>
      </c>
      <c r="AU12" s="16">
        <v>3.4032</v>
      </c>
      <c r="AV12" s="16">
        <v>5.1526999999999994</v>
      </c>
      <c r="AW12" s="16">
        <v>2.3886999999999996</v>
      </c>
      <c r="AX12" s="16">
        <v>11.463799999999999</v>
      </c>
      <c r="AY12" s="16" t="s">
        <v>15</v>
      </c>
      <c r="AZ12" s="16" t="s">
        <v>15</v>
      </c>
      <c r="BA12" s="16">
        <v>1.4399000000000002</v>
      </c>
      <c r="BB12" s="74">
        <f t="shared" si="5"/>
        <v>25.834599999999998</v>
      </c>
      <c r="BC12" s="16" t="s">
        <v>15</v>
      </c>
      <c r="BD12" s="16" t="s">
        <v>15</v>
      </c>
      <c r="BE12" s="16" t="s">
        <v>15</v>
      </c>
      <c r="BF12" s="16" t="s">
        <v>15</v>
      </c>
      <c r="BG12" s="16" t="s">
        <v>15</v>
      </c>
      <c r="BH12" s="16" t="s">
        <v>15</v>
      </c>
      <c r="BI12" s="16">
        <v>16.648599999999998</v>
      </c>
      <c r="BJ12" s="16" t="s">
        <v>15</v>
      </c>
      <c r="BK12" s="16" t="s">
        <v>15</v>
      </c>
      <c r="BL12" s="16" t="s">
        <v>15</v>
      </c>
      <c r="BM12" s="16">
        <v>9.1859999999999999</v>
      </c>
      <c r="BN12" s="16" t="s">
        <v>15</v>
      </c>
      <c r="BO12" s="74">
        <f t="shared" si="6"/>
        <v>14.5924</v>
      </c>
      <c r="BP12" s="16">
        <v>9.3353999999999999</v>
      </c>
      <c r="BQ12" s="16" t="s">
        <v>15</v>
      </c>
      <c r="BR12" s="16" t="s">
        <v>15</v>
      </c>
      <c r="BS12" s="16" t="s">
        <v>15</v>
      </c>
      <c r="BT12" s="16" t="s">
        <v>15</v>
      </c>
      <c r="BU12" s="16" t="s">
        <v>15</v>
      </c>
      <c r="BV12" s="16">
        <v>5.2569999999999997</v>
      </c>
      <c r="BW12" s="16" t="s">
        <v>15</v>
      </c>
      <c r="BX12" s="16" t="s">
        <v>15</v>
      </c>
      <c r="BY12" s="16" t="s">
        <v>15</v>
      </c>
      <c r="BZ12" s="16" t="s">
        <v>15</v>
      </c>
      <c r="CA12" s="16" t="s">
        <v>15</v>
      </c>
      <c r="CB12" s="74">
        <f t="shared" si="0"/>
        <v>20.242199999999997</v>
      </c>
      <c r="CC12" s="16" t="s">
        <v>15</v>
      </c>
      <c r="CD12" s="16" t="s">
        <v>15</v>
      </c>
      <c r="CE12" s="16">
        <v>9.3013999999999992</v>
      </c>
      <c r="CF12" s="16" t="s">
        <v>15</v>
      </c>
      <c r="CG12" s="16" t="s">
        <v>15</v>
      </c>
      <c r="CH12" s="16" t="s">
        <v>15</v>
      </c>
      <c r="CI12" s="16" t="s">
        <v>15</v>
      </c>
      <c r="CJ12" s="16" t="s">
        <v>15</v>
      </c>
      <c r="CK12" s="16" t="s">
        <v>15</v>
      </c>
      <c r="CL12" s="16">
        <v>10.940799999999999</v>
      </c>
      <c r="CM12" s="16" t="s">
        <v>15</v>
      </c>
      <c r="CN12" s="16" t="s">
        <v>15</v>
      </c>
      <c r="CO12" s="74">
        <f t="shared" si="7"/>
        <v>78.632900000000006</v>
      </c>
      <c r="CP12" s="16" t="s">
        <v>15</v>
      </c>
      <c r="CQ12" s="16" t="s">
        <v>15</v>
      </c>
      <c r="CR12" s="16" t="s">
        <v>15</v>
      </c>
      <c r="CS12" s="16" t="s">
        <v>15</v>
      </c>
      <c r="CT12" s="16">
        <v>16.467599999999997</v>
      </c>
      <c r="CU12" s="16">
        <v>41.5124</v>
      </c>
      <c r="CV12" s="16" t="s">
        <v>15</v>
      </c>
      <c r="CW12" s="16" t="s">
        <v>15</v>
      </c>
      <c r="CX12" s="16" t="s">
        <v>15</v>
      </c>
      <c r="CY12" s="16" t="s">
        <v>15</v>
      </c>
      <c r="CZ12" s="16" t="s">
        <v>15</v>
      </c>
      <c r="DA12" s="16">
        <v>20.652900000000002</v>
      </c>
      <c r="DB12" s="74">
        <f t="shared" si="8"/>
        <v>162.97009999999997</v>
      </c>
      <c r="DC12" s="16">
        <v>45.493499999999997</v>
      </c>
      <c r="DD12" s="16" t="s">
        <v>15</v>
      </c>
      <c r="DE12" s="16">
        <v>11.383299999999998</v>
      </c>
      <c r="DF12" s="16">
        <v>6.1699000000000002</v>
      </c>
      <c r="DG12" s="16">
        <v>8.1800999999999995</v>
      </c>
      <c r="DH12" s="16" t="s">
        <v>15</v>
      </c>
      <c r="DI12" s="16">
        <v>27.9254</v>
      </c>
      <c r="DJ12" s="16">
        <v>19.934999999999999</v>
      </c>
      <c r="DK12" s="16" t="s">
        <v>15</v>
      </c>
      <c r="DL12" s="16">
        <v>20.853099999999998</v>
      </c>
      <c r="DM12" s="16" t="s">
        <v>15</v>
      </c>
      <c r="DN12" s="16">
        <v>23.029800000000002</v>
      </c>
      <c r="DO12" s="74">
        <f t="shared" si="9"/>
        <v>32.280100000000004</v>
      </c>
      <c r="DP12" s="16" t="s">
        <v>15</v>
      </c>
      <c r="DQ12" s="16" t="s">
        <v>15</v>
      </c>
      <c r="DR12" s="16" t="s">
        <v>15</v>
      </c>
      <c r="DS12" s="16" t="s">
        <v>15</v>
      </c>
      <c r="DT12" s="16" t="s">
        <v>15</v>
      </c>
      <c r="DU12" s="16" t="s">
        <v>15</v>
      </c>
      <c r="DV12" s="16" t="s">
        <v>15</v>
      </c>
      <c r="DW12" s="16" t="s">
        <v>15</v>
      </c>
      <c r="DX12" s="16">
        <v>20.0549</v>
      </c>
      <c r="DY12" s="16" t="s">
        <v>15</v>
      </c>
      <c r="DZ12" s="16">
        <v>12.225200000000001</v>
      </c>
      <c r="EA12" s="16" t="s">
        <v>15</v>
      </c>
    </row>
    <row r="13" spans="1:131" s="131" customFormat="1" ht="12.75" customHeight="1">
      <c r="A13" s="73" t="s">
        <v>3151</v>
      </c>
      <c r="B13" s="74">
        <f t="shared" si="1"/>
        <v>76.8279</v>
      </c>
      <c r="C13" s="74" t="s">
        <v>3771</v>
      </c>
      <c r="D13" s="16">
        <v>6.2035</v>
      </c>
      <c r="E13" s="16" t="s">
        <v>15</v>
      </c>
      <c r="F13" s="16">
        <v>3.8559999999999999</v>
      </c>
      <c r="G13" s="16">
        <v>12.563300000000002</v>
      </c>
      <c r="H13" s="16">
        <v>3.9750000000000001</v>
      </c>
      <c r="I13" s="16" t="s">
        <v>15</v>
      </c>
      <c r="J13" s="16">
        <v>22.510400000000001</v>
      </c>
      <c r="K13" s="16">
        <v>17.251200000000001</v>
      </c>
      <c r="L13" s="16">
        <v>7.9908999999999999</v>
      </c>
      <c r="M13" s="16">
        <v>2.4775999999999998</v>
      </c>
      <c r="N13" s="16" t="s">
        <v>15</v>
      </c>
      <c r="O13" s="74">
        <f t="shared" si="2"/>
        <v>36.636800000000001</v>
      </c>
      <c r="P13" s="16">
        <v>2.9934000000000003</v>
      </c>
      <c r="Q13" s="16">
        <v>9.1729000000000003</v>
      </c>
      <c r="R13" s="16">
        <v>2.1520999999999999</v>
      </c>
      <c r="S13" s="16" t="s">
        <v>15</v>
      </c>
      <c r="T13" s="16" t="s">
        <v>15</v>
      </c>
      <c r="U13" s="16" t="s">
        <v>15</v>
      </c>
      <c r="V13" s="16" t="s">
        <v>15</v>
      </c>
      <c r="W13" s="16" t="s">
        <v>15</v>
      </c>
      <c r="X13" s="16">
        <v>15.8711</v>
      </c>
      <c r="Y13" s="16" t="s">
        <v>15</v>
      </c>
      <c r="Z13" s="16">
        <v>6.4473000000000003</v>
      </c>
      <c r="AA13" s="16" t="s">
        <v>15</v>
      </c>
      <c r="AB13" s="74">
        <f t="shared" si="3"/>
        <v>10.4703</v>
      </c>
      <c r="AC13" s="16">
        <v>4.6689999999999996</v>
      </c>
      <c r="AD13" s="16" t="s">
        <v>15</v>
      </c>
      <c r="AE13" s="16" t="s">
        <v>15</v>
      </c>
      <c r="AF13" s="16" t="s">
        <v>15</v>
      </c>
      <c r="AG13" s="16">
        <v>4.8203000000000005</v>
      </c>
      <c r="AH13" s="16" t="s">
        <v>15</v>
      </c>
      <c r="AI13" s="16" t="s">
        <v>15</v>
      </c>
      <c r="AJ13" s="16" t="s">
        <v>15</v>
      </c>
      <c r="AK13" s="16">
        <v>0.98099999999999998</v>
      </c>
      <c r="AL13" s="16" t="s">
        <v>15</v>
      </c>
      <c r="AM13" s="16" t="s">
        <v>15</v>
      </c>
      <c r="AN13" s="16" t="s">
        <v>15</v>
      </c>
      <c r="AO13" s="74">
        <f t="shared" si="4"/>
        <v>16.133500000000002</v>
      </c>
      <c r="AP13" s="16" t="s">
        <v>15</v>
      </c>
      <c r="AQ13" s="16" t="s">
        <v>15</v>
      </c>
      <c r="AR13" s="16">
        <v>3.931</v>
      </c>
      <c r="AS13" s="16" t="s">
        <v>15</v>
      </c>
      <c r="AT13" s="16">
        <v>4.0380000000000003</v>
      </c>
      <c r="AU13" s="16">
        <v>2.1880999999999999</v>
      </c>
      <c r="AV13" s="16" t="s">
        <v>15</v>
      </c>
      <c r="AW13" s="16">
        <v>1.4312</v>
      </c>
      <c r="AX13" s="16">
        <v>3.5874999999999999</v>
      </c>
      <c r="AY13" s="16" t="s">
        <v>15</v>
      </c>
      <c r="AZ13" s="16">
        <v>0.9577</v>
      </c>
      <c r="BA13" s="16" t="s">
        <v>15</v>
      </c>
      <c r="BB13" s="74">
        <f t="shared" si="5"/>
        <v>18.1404</v>
      </c>
      <c r="BC13" s="16">
        <v>1.6830999999999998</v>
      </c>
      <c r="BD13" s="16">
        <v>0.95410000000000006</v>
      </c>
      <c r="BE13" s="16" t="s">
        <v>15</v>
      </c>
      <c r="BF13" s="16">
        <v>1.4382000000000001</v>
      </c>
      <c r="BG13" s="16" t="s">
        <v>15</v>
      </c>
      <c r="BH13" s="16" t="s">
        <v>15</v>
      </c>
      <c r="BI13" s="16" t="s">
        <v>15</v>
      </c>
      <c r="BJ13" s="16">
        <v>4.6283000000000003</v>
      </c>
      <c r="BK13" s="16" t="s">
        <v>15</v>
      </c>
      <c r="BL13" s="16">
        <v>4.5999999999999996</v>
      </c>
      <c r="BM13" s="16">
        <v>2.2959999999999998</v>
      </c>
      <c r="BN13" s="16">
        <v>2.5406999999999997</v>
      </c>
      <c r="BO13" s="74">
        <f t="shared" si="6"/>
        <v>65.536699999999996</v>
      </c>
      <c r="BP13" s="16" t="s">
        <v>15</v>
      </c>
      <c r="BQ13" s="16">
        <v>9.2295999999999996</v>
      </c>
      <c r="BR13" s="16">
        <v>3.3239999999999998</v>
      </c>
      <c r="BS13" s="16">
        <v>11.085000000000001</v>
      </c>
      <c r="BT13" s="16" t="s">
        <v>15</v>
      </c>
      <c r="BU13" s="16" t="s">
        <v>15</v>
      </c>
      <c r="BV13" s="16">
        <v>8.321200000000001</v>
      </c>
      <c r="BW13" s="16" t="s">
        <v>15</v>
      </c>
      <c r="BX13" s="16">
        <v>8.5122</v>
      </c>
      <c r="BY13" s="16">
        <v>15.538500000000001</v>
      </c>
      <c r="BZ13" s="16">
        <v>7.3159999999999998</v>
      </c>
      <c r="CA13" s="16">
        <v>2.2101999999999999</v>
      </c>
      <c r="CB13" s="74">
        <f t="shared" si="0"/>
        <v>42.462399999999995</v>
      </c>
      <c r="CC13" s="16">
        <v>3.4986999999999999</v>
      </c>
      <c r="CD13" s="16">
        <v>4.2279999999999998</v>
      </c>
      <c r="CE13" s="16" t="s">
        <v>15</v>
      </c>
      <c r="CF13" s="16" t="s">
        <v>15</v>
      </c>
      <c r="CG13" s="16" t="s">
        <v>15</v>
      </c>
      <c r="CH13" s="16" t="s">
        <v>15</v>
      </c>
      <c r="CI13" s="16">
        <v>8.5292999999999992</v>
      </c>
      <c r="CJ13" s="16" t="s">
        <v>15</v>
      </c>
      <c r="CK13" s="16">
        <v>13.806700000000001</v>
      </c>
      <c r="CL13" s="16" t="s">
        <v>15</v>
      </c>
      <c r="CM13" s="16">
        <v>6.1948999999999996</v>
      </c>
      <c r="CN13" s="16">
        <v>6.2048000000000005</v>
      </c>
      <c r="CO13" s="74">
        <f t="shared" si="7"/>
        <v>60.808099999999996</v>
      </c>
      <c r="CP13" s="16">
        <v>12.244</v>
      </c>
      <c r="CQ13" s="16">
        <v>18.501099999999997</v>
      </c>
      <c r="CR13" s="16" t="s">
        <v>15</v>
      </c>
      <c r="CS13" s="16" t="s">
        <v>15</v>
      </c>
      <c r="CT13" s="16">
        <v>4.1003999999999996</v>
      </c>
      <c r="CU13" s="16" t="s">
        <v>15</v>
      </c>
      <c r="CV13" s="16" t="s">
        <v>15</v>
      </c>
      <c r="CW13" s="16">
        <v>25.962599999999998</v>
      </c>
      <c r="CX13" s="16" t="s">
        <v>15</v>
      </c>
      <c r="CY13" s="16" t="s">
        <v>15</v>
      </c>
      <c r="CZ13" s="16" t="s">
        <v>15</v>
      </c>
      <c r="DA13" s="16"/>
      <c r="DB13" s="74">
        <f t="shared" si="8"/>
        <v>62.376300000000001</v>
      </c>
      <c r="DC13" s="16">
        <v>6.1983999999999995</v>
      </c>
      <c r="DD13" s="16">
        <v>8.2713000000000001</v>
      </c>
      <c r="DE13" s="16" t="s">
        <v>15</v>
      </c>
      <c r="DF13" s="16">
        <v>8.2264999999999997</v>
      </c>
      <c r="DG13" s="16">
        <v>8.16</v>
      </c>
      <c r="DH13" s="16">
        <v>8.1044999999999998</v>
      </c>
      <c r="DI13" s="16" t="s">
        <v>15</v>
      </c>
      <c r="DJ13" s="16">
        <v>9.9634</v>
      </c>
      <c r="DK13" s="16" t="s">
        <v>15</v>
      </c>
      <c r="DL13" s="16" t="s">
        <v>15</v>
      </c>
      <c r="DM13" s="16" t="s">
        <v>15</v>
      </c>
      <c r="DN13" s="16">
        <v>13.452200000000001</v>
      </c>
      <c r="DO13" s="74">
        <f t="shared" si="9"/>
        <v>101.3886</v>
      </c>
      <c r="DP13" s="16" t="s">
        <v>15</v>
      </c>
      <c r="DQ13" s="16" t="s">
        <v>15</v>
      </c>
      <c r="DR13" s="16" t="s">
        <v>15</v>
      </c>
      <c r="DS13" s="16" t="s">
        <v>15</v>
      </c>
      <c r="DT13" s="16">
        <v>38.031099999999995</v>
      </c>
      <c r="DU13" s="16" t="s">
        <v>15</v>
      </c>
      <c r="DV13" s="16" t="s">
        <v>15</v>
      </c>
      <c r="DW13" s="16" t="s">
        <v>15</v>
      </c>
      <c r="DX13" s="16" t="s">
        <v>15</v>
      </c>
      <c r="DY13" s="16" t="s">
        <v>15</v>
      </c>
      <c r="DZ13" s="16" t="s">
        <v>15</v>
      </c>
      <c r="EA13" s="16">
        <v>63.357500000000002</v>
      </c>
    </row>
    <row r="14" spans="1:131" s="131" customFormat="1" ht="12.75" customHeight="1">
      <c r="A14" s="73" t="s">
        <v>3152</v>
      </c>
      <c r="B14" s="74">
        <f t="shared" si="1"/>
        <v>27.790599999999998</v>
      </c>
      <c r="C14" s="74" t="s">
        <v>3771</v>
      </c>
      <c r="D14" s="16" t="s">
        <v>15</v>
      </c>
      <c r="E14" s="16" t="s">
        <v>15</v>
      </c>
      <c r="F14" s="16">
        <v>0.72199999999999998</v>
      </c>
      <c r="G14" s="16">
        <v>2.8658999999999999</v>
      </c>
      <c r="H14" s="16" t="s">
        <v>15</v>
      </c>
      <c r="I14" s="16">
        <v>2.7294999999999998</v>
      </c>
      <c r="J14" s="16">
        <v>11.5014</v>
      </c>
      <c r="K14" s="16" t="s">
        <v>15</v>
      </c>
      <c r="L14" s="16">
        <v>2.2578</v>
      </c>
      <c r="M14" s="16">
        <v>5.07</v>
      </c>
      <c r="N14" s="16">
        <v>2.6440000000000001</v>
      </c>
      <c r="O14" s="74">
        <f t="shared" si="2"/>
        <v>10.3749</v>
      </c>
      <c r="P14" s="16" t="s">
        <v>15</v>
      </c>
      <c r="Q14" s="16">
        <v>6.1120000000000001</v>
      </c>
      <c r="R14" s="16" t="s">
        <v>15</v>
      </c>
      <c r="S14" s="16">
        <v>4.2628999999999992</v>
      </c>
      <c r="T14" s="16" t="s">
        <v>15</v>
      </c>
      <c r="U14" s="16" t="s">
        <v>15</v>
      </c>
      <c r="V14" s="16" t="s">
        <v>15</v>
      </c>
      <c r="W14" s="16" t="s">
        <v>15</v>
      </c>
      <c r="X14" s="16" t="s">
        <v>15</v>
      </c>
      <c r="Y14" s="16" t="s">
        <v>15</v>
      </c>
      <c r="Z14" s="16" t="s">
        <v>15</v>
      </c>
      <c r="AA14" s="16" t="s">
        <v>15</v>
      </c>
      <c r="AB14" s="74">
        <f t="shared" si="3"/>
        <v>13.386900000000001</v>
      </c>
      <c r="AC14" s="16" t="s">
        <v>15</v>
      </c>
      <c r="AD14" s="16">
        <v>3.0044</v>
      </c>
      <c r="AE14" s="16" t="s">
        <v>15</v>
      </c>
      <c r="AF14" s="16" t="s">
        <v>15</v>
      </c>
      <c r="AG14" s="16">
        <v>9.6406000000000009</v>
      </c>
      <c r="AH14" s="16" t="s">
        <v>15</v>
      </c>
      <c r="AI14" s="16" t="s">
        <v>15</v>
      </c>
      <c r="AJ14" s="16" t="s">
        <v>15</v>
      </c>
      <c r="AK14" s="16" t="s">
        <v>15</v>
      </c>
      <c r="AL14" s="16" t="s">
        <v>15</v>
      </c>
      <c r="AM14" s="16" t="s">
        <v>15</v>
      </c>
      <c r="AN14" s="16">
        <v>0.7419</v>
      </c>
      <c r="AO14" s="74">
        <f t="shared" si="4"/>
        <v>10.819500000000001</v>
      </c>
      <c r="AP14" s="16" t="s">
        <v>15</v>
      </c>
      <c r="AQ14" s="16" t="s">
        <v>15</v>
      </c>
      <c r="AR14" s="16">
        <v>0.74199999999999999</v>
      </c>
      <c r="AS14" s="16" t="s">
        <v>15</v>
      </c>
      <c r="AT14" s="16" t="s">
        <v>15</v>
      </c>
      <c r="AU14" s="16" t="s">
        <v>15</v>
      </c>
      <c r="AV14" s="16" t="s">
        <v>15</v>
      </c>
      <c r="AW14" s="16" t="s">
        <v>15</v>
      </c>
      <c r="AX14" s="16" t="s">
        <v>15</v>
      </c>
      <c r="AY14" s="16" t="s">
        <v>15</v>
      </c>
      <c r="AZ14" s="16" t="s">
        <v>15</v>
      </c>
      <c r="BA14" s="16">
        <v>10.077500000000001</v>
      </c>
      <c r="BB14" s="74">
        <f t="shared" si="5"/>
        <v>22.433800000000002</v>
      </c>
      <c r="BC14" s="16">
        <v>7.2288000000000006</v>
      </c>
      <c r="BD14" s="16" t="s">
        <v>15</v>
      </c>
      <c r="BE14" s="16" t="s">
        <v>15</v>
      </c>
      <c r="BF14" s="16" t="s">
        <v>15</v>
      </c>
      <c r="BG14" s="16">
        <v>4.7934999999999999</v>
      </c>
      <c r="BH14" s="16" t="s">
        <v>15</v>
      </c>
      <c r="BI14" s="16">
        <v>9.2566000000000006</v>
      </c>
      <c r="BJ14" s="16" t="s">
        <v>15</v>
      </c>
      <c r="BK14" s="16" t="s">
        <v>15</v>
      </c>
      <c r="BL14" s="16" t="s">
        <v>15</v>
      </c>
      <c r="BM14" s="16" t="s">
        <v>15</v>
      </c>
      <c r="BN14" s="16">
        <v>1.1549</v>
      </c>
      <c r="BO14" s="74">
        <f t="shared" si="6"/>
        <v>22.5458</v>
      </c>
      <c r="BP14" s="16" t="s">
        <v>15</v>
      </c>
      <c r="BQ14" s="16" t="s">
        <v>15</v>
      </c>
      <c r="BR14" s="16" t="s">
        <v>15</v>
      </c>
      <c r="BS14" s="16">
        <v>1.3675999999999999</v>
      </c>
      <c r="BT14" s="16">
        <v>10.911799999999999</v>
      </c>
      <c r="BU14" s="16" t="s">
        <v>15</v>
      </c>
      <c r="BV14" s="16">
        <v>8.7789999999999999</v>
      </c>
      <c r="BW14" s="16" t="s">
        <v>15</v>
      </c>
      <c r="BX14" s="16" t="s">
        <v>15</v>
      </c>
      <c r="BY14" s="16">
        <v>1.4874000000000001</v>
      </c>
      <c r="BZ14" s="16" t="s">
        <v>15</v>
      </c>
      <c r="CA14" s="16" t="s">
        <v>15</v>
      </c>
      <c r="CB14" s="74">
        <f t="shared" si="0"/>
        <v>2.9248000000000003</v>
      </c>
      <c r="CC14" s="16" t="s">
        <v>15</v>
      </c>
      <c r="CD14" s="16">
        <v>2.9248000000000003</v>
      </c>
      <c r="CE14" s="16" t="s">
        <v>15</v>
      </c>
      <c r="CF14" s="16" t="s">
        <v>15</v>
      </c>
      <c r="CG14" s="16" t="s">
        <v>15</v>
      </c>
      <c r="CH14" s="16" t="s">
        <v>15</v>
      </c>
      <c r="CI14" s="16" t="s">
        <v>15</v>
      </c>
      <c r="CJ14" s="16" t="s">
        <v>15</v>
      </c>
      <c r="CK14" s="16" t="s">
        <v>15</v>
      </c>
      <c r="CL14" s="16" t="s">
        <v>15</v>
      </c>
      <c r="CM14" s="16" t="s">
        <v>15</v>
      </c>
      <c r="CN14" s="16" t="s">
        <v>15</v>
      </c>
      <c r="CO14" s="74">
        <f t="shared" si="7"/>
        <v>26.650300000000001</v>
      </c>
      <c r="CP14" s="16" t="s">
        <v>15</v>
      </c>
      <c r="CQ14" s="16" t="s">
        <v>15</v>
      </c>
      <c r="CR14" s="16" t="s">
        <v>15</v>
      </c>
      <c r="CS14" s="16" t="s">
        <v>15</v>
      </c>
      <c r="CT14" s="16">
        <v>6.1753</v>
      </c>
      <c r="CU14" s="16" t="s">
        <v>15</v>
      </c>
      <c r="CV14" s="16" t="s">
        <v>15</v>
      </c>
      <c r="CW14" s="16">
        <v>20.475000000000001</v>
      </c>
      <c r="CX14" s="16" t="s">
        <v>15</v>
      </c>
      <c r="CY14" s="16" t="s">
        <v>15</v>
      </c>
      <c r="CZ14" s="16" t="s">
        <v>15</v>
      </c>
      <c r="DA14" s="16"/>
      <c r="DB14" s="74">
        <f t="shared" si="8"/>
        <v>24.1389</v>
      </c>
      <c r="DC14" s="16" t="s">
        <v>15</v>
      </c>
      <c r="DD14" s="16" t="s">
        <v>15</v>
      </c>
      <c r="DE14" s="16">
        <v>8.2868999999999993</v>
      </c>
      <c r="DF14" s="16" t="s">
        <v>15</v>
      </c>
      <c r="DG14" s="16" t="s">
        <v>15</v>
      </c>
      <c r="DH14" s="16" t="s">
        <v>15</v>
      </c>
      <c r="DI14" s="16">
        <v>8.0302000000000007</v>
      </c>
      <c r="DJ14" s="16" t="s">
        <v>15</v>
      </c>
      <c r="DK14" s="16" t="s">
        <v>15</v>
      </c>
      <c r="DL14" s="16">
        <v>7.8218000000000005</v>
      </c>
      <c r="DM14" s="16" t="s">
        <v>15</v>
      </c>
      <c r="DN14" s="16" t="s">
        <v>15</v>
      </c>
      <c r="DO14" s="74">
        <f t="shared" si="9"/>
        <v>22.702300000000001</v>
      </c>
      <c r="DP14" s="16">
        <v>7.6248000000000005</v>
      </c>
      <c r="DQ14" s="16" t="s">
        <v>15</v>
      </c>
      <c r="DR14" s="16" t="s">
        <v>15</v>
      </c>
      <c r="DS14" s="16" t="s">
        <v>15</v>
      </c>
      <c r="DT14" s="16" t="s">
        <v>15</v>
      </c>
      <c r="DU14" s="16" t="s">
        <v>15</v>
      </c>
      <c r="DV14" s="16" t="s">
        <v>15</v>
      </c>
      <c r="DW14" s="16" t="s">
        <v>15</v>
      </c>
      <c r="DX14" s="16">
        <v>15.077500000000001</v>
      </c>
      <c r="DY14" s="16" t="s">
        <v>15</v>
      </c>
      <c r="DZ14" s="16" t="s">
        <v>15</v>
      </c>
      <c r="EA14" s="16" t="s">
        <v>15</v>
      </c>
    </row>
    <row r="15" spans="1:131" s="131" customFormat="1" ht="12.75" customHeight="1">
      <c r="A15" s="73" t="s">
        <v>3153</v>
      </c>
      <c r="B15" s="74">
        <f t="shared" si="1"/>
        <v>62.771900000000002</v>
      </c>
      <c r="C15" s="74" t="s">
        <v>3771</v>
      </c>
      <c r="D15" s="16" t="s">
        <v>15</v>
      </c>
      <c r="E15" s="16">
        <v>5.4180000000000001</v>
      </c>
      <c r="F15" s="16">
        <v>12.7149</v>
      </c>
      <c r="G15" s="16">
        <v>3.77</v>
      </c>
      <c r="H15" s="16">
        <v>15.663500000000001</v>
      </c>
      <c r="I15" s="16">
        <v>12.815099999999999</v>
      </c>
      <c r="J15" s="16">
        <v>4.9118999999999993</v>
      </c>
      <c r="K15" s="16" t="s">
        <v>15</v>
      </c>
      <c r="L15" s="16">
        <v>7.4785000000000004</v>
      </c>
      <c r="M15" s="16" t="s">
        <v>15</v>
      </c>
      <c r="N15" s="16" t="s">
        <v>15</v>
      </c>
      <c r="O15" s="74">
        <f t="shared" si="2"/>
        <v>8.6454999999999984</v>
      </c>
      <c r="P15" s="16" t="s">
        <v>15</v>
      </c>
      <c r="Q15" s="16" t="s">
        <v>15</v>
      </c>
      <c r="R15" s="16">
        <v>4.5891999999999999</v>
      </c>
      <c r="S15" s="16" t="s">
        <v>15</v>
      </c>
      <c r="T15" s="16" t="s">
        <v>15</v>
      </c>
      <c r="U15" s="16" t="s">
        <v>15</v>
      </c>
      <c r="V15" s="16">
        <v>1.0535999999999999</v>
      </c>
      <c r="W15" s="16" t="s">
        <v>15</v>
      </c>
      <c r="X15" s="16" t="s">
        <v>15</v>
      </c>
      <c r="Y15" s="16">
        <v>3.0026999999999999</v>
      </c>
      <c r="Z15" s="16" t="s">
        <v>15</v>
      </c>
      <c r="AA15" s="16" t="s">
        <v>15</v>
      </c>
      <c r="AB15" s="74">
        <f t="shared" si="3"/>
        <v>14.721700000000002</v>
      </c>
      <c r="AC15" s="16" t="s">
        <v>15</v>
      </c>
      <c r="AD15" s="16">
        <v>2.8064</v>
      </c>
      <c r="AE15" s="16">
        <v>7.1183000000000005</v>
      </c>
      <c r="AF15" s="16">
        <v>4.7969999999999997</v>
      </c>
      <c r="AG15" s="16" t="s">
        <v>15</v>
      </c>
      <c r="AH15" s="16" t="s">
        <v>15</v>
      </c>
      <c r="AI15" s="16" t="s">
        <v>15</v>
      </c>
      <c r="AJ15" s="16" t="s">
        <v>15</v>
      </c>
      <c r="AK15" s="16" t="s">
        <v>15</v>
      </c>
      <c r="AL15" s="16" t="s">
        <v>15</v>
      </c>
      <c r="AM15" s="16" t="s">
        <v>15</v>
      </c>
      <c r="AN15" s="16" t="s">
        <v>15</v>
      </c>
      <c r="AO15" s="74">
        <f t="shared" si="4"/>
        <v>12.0488</v>
      </c>
      <c r="AP15" s="16" t="s">
        <v>15</v>
      </c>
      <c r="AQ15" s="16" t="s">
        <v>15</v>
      </c>
      <c r="AR15" s="16" t="s">
        <v>15</v>
      </c>
      <c r="AS15" s="16">
        <v>5.4493999999999998</v>
      </c>
      <c r="AT15" s="16">
        <v>1.9713000000000001</v>
      </c>
      <c r="AU15" s="16" t="s">
        <v>15</v>
      </c>
      <c r="AV15" s="16">
        <v>1.7649999999999999</v>
      </c>
      <c r="AW15" s="16" t="s">
        <v>15</v>
      </c>
      <c r="AX15" s="16">
        <v>2.8630999999999998</v>
      </c>
      <c r="AY15" s="16" t="s">
        <v>15</v>
      </c>
      <c r="AZ15" s="16" t="s">
        <v>15</v>
      </c>
      <c r="BA15" s="16" t="s">
        <v>15</v>
      </c>
      <c r="BB15" s="74">
        <f t="shared" si="5"/>
        <v>27.123399999999997</v>
      </c>
      <c r="BC15" s="16" t="s">
        <v>15</v>
      </c>
      <c r="BD15" s="16" t="s">
        <v>15</v>
      </c>
      <c r="BE15" s="16">
        <v>6.2006999999999994</v>
      </c>
      <c r="BF15" s="16" t="s">
        <v>15</v>
      </c>
      <c r="BG15" s="16" t="s">
        <v>15</v>
      </c>
      <c r="BH15" s="16">
        <v>7.1091999999999995</v>
      </c>
      <c r="BI15" s="16">
        <v>4.5998999999999999</v>
      </c>
      <c r="BJ15" s="16" t="s">
        <v>15</v>
      </c>
      <c r="BK15" s="16">
        <v>9.2135999999999996</v>
      </c>
      <c r="BL15" s="16" t="s">
        <v>15</v>
      </c>
      <c r="BM15" s="16" t="s">
        <v>15</v>
      </c>
      <c r="BN15" s="16" t="s">
        <v>15</v>
      </c>
      <c r="BO15" s="74">
        <f t="shared" si="6"/>
        <v>17.7651</v>
      </c>
      <c r="BP15" s="16" t="s">
        <v>15</v>
      </c>
      <c r="BQ15" s="16">
        <v>4.6147999999999998</v>
      </c>
      <c r="BR15" s="16" t="s">
        <v>15</v>
      </c>
      <c r="BS15" s="16" t="s">
        <v>15</v>
      </c>
      <c r="BT15" s="16" t="s">
        <v>15</v>
      </c>
      <c r="BU15" s="16" t="s">
        <v>15</v>
      </c>
      <c r="BV15" s="16" t="s">
        <v>15</v>
      </c>
      <c r="BW15" s="16" t="s">
        <v>15</v>
      </c>
      <c r="BX15" s="16" t="s">
        <v>15</v>
      </c>
      <c r="BY15" s="16" t="s">
        <v>15</v>
      </c>
      <c r="BZ15" s="16">
        <v>13.1503</v>
      </c>
      <c r="CA15" s="16" t="s">
        <v>15</v>
      </c>
      <c r="CB15" s="74">
        <f t="shared" si="0"/>
        <v>19.4192</v>
      </c>
      <c r="CC15" s="16" t="s">
        <v>15</v>
      </c>
      <c r="CD15" s="16">
        <v>12.839499999999999</v>
      </c>
      <c r="CE15" s="16" t="s">
        <v>15</v>
      </c>
      <c r="CF15" s="16" t="s">
        <v>15</v>
      </c>
      <c r="CG15" s="16">
        <v>6.5796999999999999</v>
      </c>
      <c r="CH15" s="16" t="s">
        <v>15</v>
      </c>
      <c r="CI15" s="16" t="s">
        <v>15</v>
      </c>
      <c r="CJ15" s="16" t="s">
        <v>15</v>
      </c>
      <c r="CK15" s="16" t="s">
        <v>15</v>
      </c>
      <c r="CL15" s="16" t="s">
        <v>15</v>
      </c>
      <c r="CM15" s="16" t="s">
        <v>15</v>
      </c>
      <c r="CN15" s="16" t="s">
        <v>15</v>
      </c>
      <c r="CO15" s="16" t="s">
        <v>15</v>
      </c>
      <c r="CP15" s="16" t="s">
        <v>15</v>
      </c>
      <c r="CQ15" s="16" t="s">
        <v>15</v>
      </c>
      <c r="CR15" s="16" t="s">
        <v>15</v>
      </c>
      <c r="CS15" s="16" t="s">
        <v>15</v>
      </c>
      <c r="CT15" s="16" t="s">
        <v>15</v>
      </c>
      <c r="CU15" s="16" t="s">
        <v>15</v>
      </c>
      <c r="CV15" s="16" t="s">
        <v>15</v>
      </c>
      <c r="CW15" s="16" t="s">
        <v>15</v>
      </c>
      <c r="CX15" s="16" t="s">
        <v>15</v>
      </c>
      <c r="CY15" s="16" t="s">
        <v>15</v>
      </c>
      <c r="CZ15" s="16" t="s">
        <v>15</v>
      </c>
      <c r="DA15" s="16"/>
      <c r="DB15" s="74">
        <f t="shared" si="8"/>
        <v>29.444299999999998</v>
      </c>
      <c r="DC15" s="16" t="s">
        <v>15</v>
      </c>
      <c r="DD15" s="16" t="s">
        <v>15</v>
      </c>
      <c r="DE15" s="16" t="s">
        <v>15</v>
      </c>
      <c r="DF15" s="16" t="s">
        <v>15</v>
      </c>
      <c r="DG15" s="16" t="s">
        <v>15</v>
      </c>
      <c r="DH15" s="16" t="s">
        <v>15</v>
      </c>
      <c r="DI15" s="16" t="s">
        <v>15</v>
      </c>
      <c r="DJ15" s="16" t="s">
        <v>15</v>
      </c>
      <c r="DK15" s="16">
        <v>5.9018999999999995</v>
      </c>
      <c r="DL15" s="16">
        <v>23.542400000000001</v>
      </c>
      <c r="DM15" s="16" t="s">
        <v>15</v>
      </c>
      <c r="DN15" s="16" t="s">
        <v>15</v>
      </c>
      <c r="DO15" s="74">
        <f t="shared" si="9"/>
        <v>68.928200000000004</v>
      </c>
      <c r="DP15" s="16" t="s">
        <v>15</v>
      </c>
      <c r="DQ15" s="16">
        <v>5.8013000000000003</v>
      </c>
      <c r="DR15" s="16" t="s">
        <v>15</v>
      </c>
      <c r="DS15" s="16" t="s">
        <v>15</v>
      </c>
      <c r="DT15" s="16">
        <v>5.6924999999999999</v>
      </c>
      <c r="DU15" s="16" t="s">
        <v>15</v>
      </c>
      <c r="DV15" s="16" t="s">
        <v>15</v>
      </c>
      <c r="DW15" s="16" t="s">
        <v>15</v>
      </c>
      <c r="DX15" s="16">
        <v>17.014099999999999</v>
      </c>
      <c r="DY15" s="16" t="s">
        <v>15</v>
      </c>
      <c r="DZ15" s="16">
        <v>10.5092</v>
      </c>
      <c r="EA15" s="16">
        <v>29.911099999999998</v>
      </c>
    </row>
    <row r="16" spans="1:131" s="131" customFormat="1" ht="12.75" customHeight="1">
      <c r="A16" s="73" t="s">
        <v>3154</v>
      </c>
      <c r="B16" s="74">
        <f t="shared" si="1"/>
        <v>43.038999999999994</v>
      </c>
      <c r="C16" s="74" t="s">
        <v>3771</v>
      </c>
      <c r="D16" s="16" t="s">
        <v>15</v>
      </c>
      <c r="E16" s="16">
        <v>15.010399999999999</v>
      </c>
      <c r="F16" s="16">
        <v>4.3715999999999999</v>
      </c>
      <c r="G16" s="16">
        <v>9.5580999999999996</v>
      </c>
      <c r="H16" s="16">
        <v>1.9049</v>
      </c>
      <c r="I16" s="16">
        <v>9.2693999999999992</v>
      </c>
      <c r="J16" s="16">
        <v>2.9245999999999999</v>
      </c>
      <c r="K16" s="16" t="s">
        <v>15</v>
      </c>
      <c r="L16" s="16" t="s">
        <v>15</v>
      </c>
      <c r="M16" s="16" t="s">
        <v>15</v>
      </c>
      <c r="N16" s="16" t="s">
        <v>15</v>
      </c>
      <c r="O16" s="74">
        <f t="shared" si="2"/>
        <v>6.6063000000000001</v>
      </c>
      <c r="P16" s="16" t="s">
        <v>15</v>
      </c>
      <c r="Q16" s="16" t="s">
        <v>15</v>
      </c>
      <c r="R16" s="16" t="s">
        <v>15</v>
      </c>
      <c r="S16" s="16" t="s">
        <v>15</v>
      </c>
      <c r="T16" s="16">
        <v>4.5686</v>
      </c>
      <c r="U16" s="16" t="s">
        <v>15</v>
      </c>
      <c r="V16" s="16" t="s">
        <v>15</v>
      </c>
      <c r="W16" s="16">
        <v>2.0377000000000001</v>
      </c>
      <c r="X16" s="16" t="s">
        <v>15</v>
      </c>
      <c r="Y16" s="16" t="s">
        <v>15</v>
      </c>
      <c r="Z16" s="16" t="s">
        <v>15</v>
      </c>
      <c r="AA16" s="16" t="s">
        <v>15</v>
      </c>
      <c r="AB16" s="74">
        <f t="shared" si="3"/>
        <v>0</v>
      </c>
      <c r="AC16" s="16" t="s">
        <v>15</v>
      </c>
      <c r="AD16" s="16" t="s">
        <v>15</v>
      </c>
      <c r="AE16" s="16" t="s">
        <v>15</v>
      </c>
      <c r="AF16" s="16" t="s">
        <v>15</v>
      </c>
      <c r="AG16" s="16" t="s">
        <v>15</v>
      </c>
      <c r="AH16" s="16" t="s">
        <v>15</v>
      </c>
      <c r="AI16" s="16" t="s">
        <v>15</v>
      </c>
      <c r="AJ16" s="16" t="s">
        <v>15</v>
      </c>
      <c r="AK16" s="16" t="s">
        <v>15</v>
      </c>
      <c r="AL16" s="16" t="s">
        <v>15</v>
      </c>
      <c r="AM16" s="16" t="s">
        <v>15</v>
      </c>
      <c r="AN16" s="16" t="s">
        <v>15</v>
      </c>
      <c r="AO16" s="74">
        <f t="shared" si="4"/>
        <v>23.653399999999998</v>
      </c>
      <c r="AP16" s="16">
        <v>5.3739999999999997</v>
      </c>
      <c r="AQ16" s="16" t="s">
        <v>15</v>
      </c>
      <c r="AR16" s="16" t="s">
        <v>15</v>
      </c>
      <c r="AS16" s="16" t="s">
        <v>15</v>
      </c>
      <c r="AT16" s="16">
        <v>3.9350000000000001</v>
      </c>
      <c r="AU16" s="16" t="s">
        <v>15</v>
      </c>
      <c r="AV16" s="16" t="s">
        <v>15</v>
      </c>
      <c r="AW16" s="16" t="s">
        <v>15</v>
      </c>
      <c r="AX16" s="16">
        <v>4.774</v>
      </c>
      <c r="AY16" s="16" t="s">
        <v>15</v>
      </c>
      <c r="AZ16" s="16" t="s">
        <v>15</v>
      </c>
      <c r="BA16" s="16">
        <v>9.5703999999999994</v>
      </c>
      <c r="BB16" s="74">
        <f t="shared" si="5"/>
        <v>47.857700000000001</v>
      </c>
      <c r="BC16" s="16">
        <v>2.4095999999999997</v>
      </c>
      <c r="BD16" s="16" t="s">
        <v>15</v>
      </c>
      <c r="BE16" s="16">
        <v>1.9258</v>
      </c>
      <c r="BF16" s="16" t="s">
        <v>15</v>
      </c>
      <c r="BG16" s="16" t="s">
        <v>15</v>
      </c>
      <c r="BH16" s="16">
        <v>3.7214999999999998</v>
      </c>
      <c r="BI16" s="16">
        <v>7.0068999999999999</v>
      </c>
      <c r="BJ16" s="16">
        <v>4.6195000000000004</v>
      </c>
      <c r="BK16" s="16" t="s">
        <v>15</v>
      </c>
      <c r="BL16" s="16" t="s">
        <v>15</v>
      </c>
      <c r="BM16" s="16" t="s">
        <v>15</v>
      </c>
      <c r="BN16" s="16">
        <v>28.174400000000002</v>
      </c>
      <c r="BO16" s="74">
        <f t="shared" si="6"/>
        <v>84.061099999999996</v>
      </c>
      <c r="BP16" s="16" t="s">
        <v>15</v>
      </c>
      <c r="BQ16" s="16" t="s">
        <v>15</v>
      </c>
      <c r="BR16" s="16" t="s">
        <v>15</v>
      </c>
      <c r="BS16" s="16">
        <v>13.416499999999999</v>
      </c>
      <c r="BT16" s="16" t="s">
        <v>15</v>
      </c>
      <c r="BU16" s="16" t="s">
        <v>15</v>
      </c>
      <c r="BV16" s="16">
        <v>31.716100000000001</v>
      </c>
      <c r="BW16" s="16" t="s">
        <v>15</v>
      </c>
      <c r="BX16" s="16" t="s">
        <v>15</v>
      </c>
      <c r="BY16" s="16">
        <v>20.9833</v>
      </c>
      <c r="BZ16" s="16">
        <v>6.4551999999999996</v>
      </c>
      <c r="CA16" s="16">
        <v>11.49</v>
      </c>
      <c r="CB16" s="74">
        <f t="shared" si="0"/>
        <v>182.29570000000001</v>
      </c>
      <c r="CC16" s="16" t="s">
        <v>15</v>
      </c>
      <c r="CD16" s="16">
        <v>22.196900000000003</v>
      </c>
      <c r="CE16" s="16">
        <v>25.918099999999999</v>
      </c>
      <c r="CF16" s="16">
        <v>21.650400000000001</v>
      </c>
      <c r="CG16" s="16">
        <v>13.153700000000001</v>
      </c>
      <c r="CH16" s="16" t="s">
        <v>15</v>
      </c>
      <c r="CI16" s="16" t="s">
        <v>15</v>
      </c>
      <c r="CJ16" s="16">
        <v>13.0633</v>
      </c>
      <c r="CK16" s="16">
        <v>44.577200000000005</v>
      </c>
      <c r="CL16" s="16">
        <v>21.0534</v>
      </c>
      <c r="CM16" s="16" t="s">
        <v>15</v>
      </c>
      <c r="CN16" s="16">
        <v>20.682700000000001</v>
      </c>
      <c r="CO16" s="74">
        <f>SUM(CP16:DA16)</f>
        <v>57.925599999999996</v>
      </c>
      <c r="CP16" s="16">
        <v>6.2279</v>
      </c>
      <c r="CQ16" s="16">
        <v>4.5225</v>
      </c>
      <c r="CR16" s="16">
        <v>24.652699999999999</v>
      </c>
      <c r="CS16" s="16" t="s">
        <v>15</v>
      </c>
      <c r="CT16" s="16" t="s">
        <v>15</v>
      </c>
      <c r="CU16" s="16" t="s">
        <v>15</v>
      </c>
      <c r="CV16" s="16" t="s">
        <v>15</v>
      </c>
      <c r="CW16" s="16">
        <v>22.522500000000001</v>
      </c>
      <c r="CX16" s="16" t="s">
        <v>15</v>
      </c>
      <c r="CY16" s="16" t="s">
        <v>15</v>
      </c>
      <c r="CZ16" s="16" t="s">
        <v>15</v>
      </c>
      <c r="DA16" s="16"/>
      <c r="DB16" s="74">
        <f t="shared" si="8"/>
        <v>49.024799999999999</v>
      </c>
      <c r="DC16" s="16" t="s">
        <v>15</v>
      </c>
      <c r="DD16" s="16">
        <v>28.949400000000001</v>
      </c>
      <c r="DE16" s="16" t="s">
        <v>15</v>
      </c>
      <c r="DF16" s="16" t="s">
        <v>15</v>
      </c>
      <c r="DG16" s="16" t="s">
        <v>15</v>
      </c>
      <c r="DH16" s="16" t="s">
        <v>15</v>
      </c>
      <c r="DI16" s="16">
        <v>20.075400000000002</v>
      </c>
      <c r="DJ16" s="16" t="s">
        <v>15</v>
      </c>
      <c r="DK16" s="16" t="s">
        <v>15</v>
      </c>
      <c r="DL16" s="16" t="s">
        <v>15</v>
      </c>
      <c r="DM16" s="16" t="s">
        <v>15</v>
      </c>
      <c r="DN16" s="16" t="s">
        <v>15</v>
      </c>
      <c r="DO16" s="74">
        <f t="shared" si="9"/>
        <v>204.93989999999999</v>
      </c>
      <c r="DP16" s="16" t="s">
        <v>15</v>
      </c>
      <c r="DQ16" s="16" t="s">
        <v>15</v>
      </c>
      <c r="DR16" s="16">
        <v>57.082800000000006</v>
      </c>
      <c r="DS16" s="16" t="s">
        <v>15</v>
      </c>
      <c r="DT16" s="16" t="s">
        <v>15</v>
      </c>
      <c r="DU16" s="16">
        <v>37.950000000000003</v>
      </c>
      <c r="DV16" s="16" t="s">
        <v>15</v>
      </c>
      <c r="DW16" s="16" t="s">
        <v>15</v>
      </c>
      <c r="DX16" s="16">
        <v>74.922699999999992</v>
      </c>
      <c r="DY16" s="16">
        <v>34.984400000000001</v>
      </c>
      <c r="DZ16" s="16" t="s">
        <v>15</v>
      </c>
      <c r="EA16" s="16" t="s">
        <v>15</v>
      </c>
    </row>
    <row r="17" spans="1:131" s="131" customFormat="1" ht="12.75" customHeight="1">
      <c r="A17" s="73" t="s">
        <v>3155</v>
      </c>
      <c r="B17" s="74" t="s">
        <v>15</v>
      </c>
      <c r="C17" s="74" t="s">
        <v>3771</v>
      </c>
      <c r="D17" s="74" t="s">
        <v>15</v>
      </c>
      <c r="E17" s="74" t="s">
        <v>15</v>
      </c>
      <c r="F17" s="74" t="s">
        <v>15</v>
      </c>
      <c r="G17" s="74" t="s">
        <v>15</v>
      </c>
      <c r="H17" s="74">
        <v>0.50549999999999995</v>
      </c>
      <c r="I17" s="74" t="s">
        <v>15</v>
      </c>
      <c r="J17" s="74" t="s">
        <v>15</v>
      </c>
      <c r="K17" s="74" t="s">
        <v>15</v>
      </c>
      <c r="L17" s="74" t="s">
        <v>15</v>
      </c>
      <c r="M17" s="74" t="s">
        <v>15</v>
      </c>
      <c r="N17" s="74" t="s">
        <v>15</v>
      </c>
      <c r="O17" s="74" t="s">
        <v>15</v>
      </c>
      <c r="P17" s="74" t="s">
        <v>15</v>
      </c>
      <c r="Q17" s="74" t="s">
        <v>15</v>
      </c>
      <c r="R17" s="74" t="s">
        <v>15</v>
      </c>
      <c r="S17" s="74" t="s">
        <v>15</v>
      </c>
      <c r="T17" s="74" t="s">
        <v>15</v>
      </c>
      <c r="U17" s="74" t="s">
        <v>15</v>
      </c>
      <c r="V17" s="74" t="s">
        <v>15</v>
      </c>
      <c r="W17" s="74" t="s">
        <v>15</v>
      </c>
      <c r="X17" s="74" t="s">
        <v>15</v>
      </c>
      <c r="Y17" s="74" t="s">
        <v>15</v>
      </c>
      <c r="Z17" s="74" t="s">
        <v>15</v>
      </c>
      <c r="AA17" s="74" t="s">
        <v>15</v>
      </c>
      <c r="AB17" s="74" t="s">
        <v>15</v>
      </c>
      <c r="AC17" s="74" t="s">
        <v>15</v>
      </c>
      <c r="AD17" s="74" t="s">
        <v>15</v>
      </c>
      <c r="AE17" s="74" t="s">
        <v>15</v>
      </c>
      <c r="AF17" s="74" t="s">
        <v>15</v>
      </c>
      <c r="AG17" s="74">
        <v>1.2050999999999998</v>
      </c>
      <c r="AH17" s="74" t="s">
        <v>15</v>
      </c>
      <c r="AI17" s="74" t="s">
        <v>15</v>
      </c>
      <c r="AJ17" s="74" t="s">
        <v>15</v>
      </c>
      <c r="AK17" s="74" t="s">
        <v>15</v>
      </c>
      <c r="AL17" s="74" t="s">
        <v>15</v>
      </c>
      <c r="AM17" s="74" t="s">
        <v>15</v>
      </c>
      <c r="AN17" s="74" t="s">
        <v>15</v>
      </c>
      <c r="AO17" s="74" t="s">
        <v>15</v>
      </c>
      <c r="AP17" s="74" t="s">
        <v>15</v>
      </c>
      <c r="AQ17" s="74" t="s">
        <v>15</v>
      </c>
      <c r="AR17" s="74" t="s">
        <v>15</v>
      </c>
      <c r="AS17" s="74" t="s">
        <v>15</v>
      </c>
      <c r="AT17" s="74" t="s">
        <v>15</v>
      </c>
      <c r="AU17" s="74" t="s">
        <v>15</v>
      </c>
      <c r="AV17" s="74" t="s">
        <v>15</v>
      </c>
      <c r="AW17" s="74" t="s">
        <v>15</v>
      </c>
      <c r="AX17" s="74" t="s">
        <v>15</v>
      </c>
      <c r="AY17" s="74" t="s">
        <v>15</v>
      </c>
      <c r="AZ17" s="74" t="s">
        <v>15</v>
      </c>
      <c r="BA17" s="74" t="s">
        <v>15</v>
      </c>
      <c r="BB17" s="74">
        <f t="shared" si="5"/>
        <v>7.9492000000000003</v>
      </c>
      <c r="BC17" s="74" t="s">
        <v>15</v>
      </c>
      <c r="BD17" s="74" t="s">
        <v>15</v>
      </c>
      <c r="BE17" s="74" t="s">
        <v>15</v>
      </c>
      <c r="BF17" s="74" t="s">
        <v>15</v>
      </c>
      <c r="BG17" s="74">
        <v>2.8727</v>
      </c>
      <c r="BH17" s="74" t="s">
        <v>15</v>
      </c>
      <c r="BI17" s="74">
        <v>5.0765000000000002</v>
      </c>
      <c r="BJ17" s="74" t="s">
        <v>15</v>
      </c>
      <c r="BK17" s="74" t="s">
        <v>15</v>
      </c>
      <c r="BL17" s="74" t="s">
        <v>15</v>
      </c>
      <c r="BM17" s="74" t="s">
        <v>15</v>
      </c>
      <c r="BN17" s="74" t="s">
        <v>15</v>
      </c>
      <c r="BO17" s="74">
        <f t="shared" si="6"/>
        <v>20.843499999999999</v>
      </c>
      <c r="BP17" s="74" t="s">
        <v>15</v>
      </c>
      <c r="BQ17" s="74">
        <v>5.0762999999999998</v>
      </c>
      <c r="BR17" s="74" t="s">
        <v>15</v>
      </c>
      <c r="BS17" s="74" t="s">
        <v>15</v>
      </c>
      <c r="BT17" s="74">
        <v>6.6033999999999997</v>
      </c>
      <c r="BU17" s="74" t="s">
        <v>15</v>
      </c>
      <c r="BV17" s="74" t="s">
        <v>15</v>
      </c>
      <c r="BW17" s="74">
        <v>9.1637999999999984</v>
      </c>
      <c r="BX17" s="74" t="s">
        <v>15</v>
      </c>
      <c r="BY17" s="74" t="s">
        <v>15</v>
      </c>
      <c r="BZ17" s="74" t="s">
        <v>15</v>
      </c>
      <c r="CA17" s="74" t="s">
        <v>15</v>
      </c>
      <c r="CB17" s="74" t="s">
        <v>15</v>
      </c>
      <c r="CC17" s="74" t="s">
        <v>15</v>
      </c>
      <c r="CD17" s="74" t="s">
        <v>15</v>
      </c>
      <c r="CE17" s="74" t="s">
        <v>15</v>
      </c>
      <c r="CF17" s="74" t="s">
        <v>15</v>
      </c>
      <c r="CG17" s="74" t="s">
        <v>15</v>
      </c>
      <c r="CH17" s="74" t="s">
        <v>15</v>
      </c>
      <c r="CI17" s="74" t="s">
        <v>15</v>
      </c>
      <c r="CJ17" s="74" t="s">
        <v>15</v>
      </c>
      <c r="CK17" s="74" t="s">
        <v>15</v>
      </c>
      <c r="CL17" s="74" t="s">
        <v>15</v>
      </c>
      <c r="CM17" s="74" t="s">
        <v>15</v>
      </c>
      <c r="CN17" s="74" t="s">
        <v>15</v>
      </c>
      <c r="CO17" s="74">
        <f>SUM(CP17:DA17)</f>
        <v>149.91329999999999</v>
      </c>
      <c r="CP17" s="74" t="s">
        <v>15</v>
      </c>
      <c r="CQ17" s="74" t="s">
        <v>15</v>
      </c>
      <c r="CR17" s="74">
        <v>67.907799999999995</v>
      </c>
      <c r="CS17" s="74">
        <v>20.644599999999997</v>
      </c>
      <c r="CT17" s="74" t="s">
        <v>15</v>
      </c>
      <c r="CU17" s="74" t="s">
        <v>15</v>
      </c>
      <c r="CV17" s="74" t="s">
        <v>15</v>
      </c>
      <c r="CW17" s="74" t="s">
        <v>15</v>
      </c>
      <c r="CX17" s="74">
        <v>61.360899999999994</v>
      </c>
      <c r="CY17" s="74" t="s">
        <v>15</v>
      </c>
      <c r="CZ17" s="74" t="s">
        <v>15</v>
      </c>
      <c r="DA17" s="74"/>
      <c r="DB17" s="74">
        <f t="shared" si="8"/>
        <v>208.24209999999999</v>
      </c>
      <c r="DC17" s="74" t="s">
        <v>15</v>
      </c>
      <c r="DD17" s="74" t="s">
        <v>15</v>
      </c>
      <c r="DE17" s="74">
        <v>41.359699999999997</v>
      </c>
      <c r="DF17" s="74">
        <v>102.5539</v>
      </c>
      <c r="DG17" s="74" t="s">
        <v>15</v>
      </c>
      <c r="DH17" s="74" t="s">
        <v>15</v>
      </c>
      <c r="DI17" s="74" t="s">
        <v>15</v>
      </c>
      <c r="DJ17" s="74" t="s">
        <v>15</v>
      </c>
      <c r="DK17" s="74">
        <v>39.3459</v>
      </c>
      <c r="DL17" s="74" t="s">
        <v>15</v>
      </c>
      <c r="DM17" s="74" t="s">
        <v>15</v>
      </c>
      <c r="DN17" s="74">
        <v>24.982599999999998</v>
      </c>
      <c r="DO17" s="74">
        <f t="shared" si="9"/>
        <v>95.010500000000008</v>
      </c>
      <c r="DP17" s="74" t="s">
        <v>15</v>
      </c>
      <c r="DQ17" s="74" t="s">
        <v>15</v>
      </c>
      <c r="DR17" s="74">
        <v>76.110500000000002</v>
      </c>
      <c r="DS17" s="74" t="s">
        <v>15</v>
      </c>
      <c r="DT17" s="74" t="s">
        <v>15</v>
      </c>
      <c r="DU17" s="74" t="s">
        <v>15</v>
      </c>
      <c r="DV17" s="74" t="s">
        <v>15</v>
      </c>
      <c r="DW17" s="74">
        <v>18.899999999999999</v>
      </c>
      <c r="DX17" s="74" t="s">
        <v>15</v>
      </c>
      <c r="DY17" s="74" t="s">
        <v>15</v>
      </c>
      <c r="DZ17" s="74" t="s">
        <v>15</v>
      </c>
      <c r="EA17" s="74" t="s">
        <v>15</v>
      </c>
    </row>
    <row r="18" spans="1:131" s="131" customFormat="1" ht="12.75" customHeight="1">
      <c r="A18" s="73" t="s">
        <v>3156</v>
      </c>
      <c r="B18" s="74" t="s">
        <v>15</v>
      </c>
      <c r="C18" s="74" t="s">
        <v>3771</v>
      </c>
      <c r="D18" s="74" t="s">
        <v>15</v>
      </c>
      <c r="E18" s="74" t="s">
        <v>15</v>
      </c>
      <c r="F18" s="74" t="s">
        <v>15</v>
      </c>
      <c r="G18" s="74" t="s">
        <v>15</v>
      </c>
      <c r="H18" s="74" t="s">
        <v>15</v>
      </c>
      <c r="I18" s="74" t="s">
        <v>15</v>
      </c>
      <c r="J18" s="74" t="s">
        <v>15</v>
      </c>
      <c r="K18" s="74" t="s">
        <v>15</v>
      </c>
      <c r="L18" s="74" t="s">
        <v>15</v>
      </c>
      <c r="M18" s="74" t="s">
        <v>15</v>
      </c>
      <c r="N18" s="74" t="s">
        <v>15</v>
      </c>
      <c r="O18" s="74" t="s">
        <v>15</v>
      </c>
      <c r="P18" s="74" t="s">
        <v>15</v>
      </c>
      <c r="Q18" s="74" t="s">
        <v>15</v>
      </c>
      <c r="R18" s="74" t="s">
        <v>15</v>
      </c>
      <c r="S18" s="74" t="s">
        <v>15</v>
      </c>
      <c r="T18" s="74" t="s">
        <v>15</v>
      </c>
      <c r="U18" s="74" t="s">
        <v>15</v>
      </c>
      <c r="V18" s="74" t="s">
        <v>15</v>
      </c>
      <c r="W18" s="74" t="s">
        <v>15</v>
      </c>
      <c r="X18" s="74" t="s">
        <v>15</v>
      </c>
      <c r="Y18" s="74" t="s">
        <v>15</v>
      </c>
      <c r="Z18" s="74" t="s">
        <v>15</v>
      </c>
      <c r="AA18" s="74" t="s">
        <v>15</v>
      </c>
      <c r="AB18" s="74" t="s">
        <v>15</v>
      </c>
      <c r="AC18" s="74" t="s">
        <v>15</v>
      </c>
      <c r="AD18" s="74" t="s">
        <v>15</v>
      </c>
      <c r="AE18" s="74" t="s">
        <v>15</v>
      </c>
      <c r="AF18" s="74" t="s">
        <v>15</v>
      </c>
      <c r="AG18" s="74" t="s">
        <v>15</v>
      </c>
      <c r="AH18" s="74" t="s">
        <v>15</v>
      </c>
      <c r="AI18" s="74" t="s">
        <v>15</v>
      </c>
      <c r="AJ18" s="74" t="s">
        <v>15</v>
      </c>
      <c r="AK18" s="74" t="s">
        <v>15</v>
      </c>
      <c r="AL18" s="74" t="s">
        <v>15</v>
      </c>
      <c r="AM18" s="74" t="s">
        <v>15</v>
      </c>
      <c r="AN18" s="74" t="s">
        <v>15</v>
      </c>
      <c r="AO18" s="74" t="s">
        <v>15</v>
      </c>
      <c r="AP18" s="74" t="s">
        <v>15</v>
      </c>
      <c r="AQ18" s="74" t="s">
        <v>15</v>
      </c>
      <c r="AR18" s="74" t="s">
        <v>15</v>
      </c>
      <c r="AS18" s="74" t="s">
        <v>15</v>
      </c>
      <c r="AT18" s="74" t="s">
        <v>15</v>
      </c>
      <c r="AU18" s="74" t="s">
        <v>15</v>
      </c>
      <c r="AV18" s="74" t="s">
        <v>15</v>
      </c>
      <c r="AW18" s="74" t="s">
        <v>15</v>
      </c>
      <c r="AX18" s="74" t="s">
        <v>15</v>
      </c>
      <c r="AY18" s="74" t="s">
        <v>15</v>
      </c>
      <c r="AZ18" s="74" t="s">
        <v>15</v>
      </c>
      <c r="BA18" s="74" t="s">
        <v>15</v>
      </c>
      <c r="BB18" s="74">
        <f t="shared" si="5"/>
        <v>1.84</v>
      </c>
      <c r="BC18" s="74" t="s">
        <v>15</v>
      </c>
      <c r="BD18" s="74" t="s">
        <v>15</v>
      </c>
      <c r="BE18" s="74" t="s">
        <v>15</v>
      </c>
      <c r="BF18" s="74" t="s">
        <v>15</v>
      </c>
      <c r="BG18" s="74" t="s">
        <v>15</v>
      </c>
      <c r="BH18" s="74" t="s">
        <v>15</v>
      </c>
      <c r="BI18" s="74" t="s">
        <v>15</v>
      </c>
      <c r="BJ18" s="74" t="s">
        <v>15</v>
      </c>
      <c r="BK18" s="74" t="s">
        <v>15</v>
      </c>
      <c r="BL18" s="74">
        <v>1.84</v>
      </c>
      <c r="BM18" s="74" t="s">
        <v>15</v>
      </c>
      <c r="BN18" s="74" t="s">
        <v>15</v>
      </c>
      <c r="BO18" s="74" t="s">
        <v>15</v>
      </c>
      <c r="BP18" s="74" t="s">
        <v>15</v>
      </c>
      <c r="BQ18" s="74" t="s">
        <v>15</v>
      </c>
      <c r="BR18" s="74" t="s">
        <v>15</v>
      </c>
      <c r="BS18" s="74" t="s">
        <v>15</v>
      </c>
      <c r="BT18" s="74" t="s">
        <v>15</v>
      </c>
      <c r="BU18" s="74" t="s">
        <v>15</v>
      </c>
      <c r="BV18" s="74" t="s">
        <v>15</v>
      </c>
      <c r="BW18" s="74" t="s">
        <v>15</v>
      </c>
      <c r="BX18" s="74" t="s">
        <v>15</v>
      </c>
      <c r="BY18" s="74" t="s">
        <v>15</v>
      </c>
      <c r="BZ18" s="74" t="s">
        <v>15</v>
      </c>
      <c r="CA18" s="74" t="s">
        <v>15</v>
      </c>
      <c r="CB18" s="74" t="s">
        <v>15</v>
      </c>
      <c r="CC18" s="74" t="s">
        <v>15</v>
      </c>
      <c r="CD18" s="74" t="s">
        <v>15</v>
      </c>
      <c r="CE18" s="74" t="s">
        <v>15</v>
      </c>
      <c r="CF18" s="74" t="s">
        <v>15</v>
      </c>
      <c r="CG18" s="74" t="s">
        <v>15</v>
      </c>
      <c r="CH18" s="74" t="s">
        <v>15</v>
      </c>
      <c r="CI18" s="74" t="s">
        <v>15</v>
      </c>
      <c r="CJ18" s="74" t="s">
        <v>15</v>
      </c>
      <c r="CK18" s="74" t="s">
        <v>15</v>
      </c>
      <c r="CL18" s="74" t="s">
        <v>15</v>
      </c>
      <c r="CM18" s="74" t="s">
        <v>15</v>
      </c>
      <c r="CN18" s="74" t="s">
        <v>15</v>
      </c>
      <c r="CO18" s="74" t="s">
        <v>15</v>
      </c>
      <c r="CP18" s="74" t="s">
        <v>15</v>
      </c>
      <c r="CQ18" s="74" t="s">
        <v>15</v>
      </c>
      <c r="CR18" s="74" t="s">
        <v>15</v>
      </c>
      <c r="CS18" s="74" t="s">
        <v>15</v>
      </c>
      <c r="CT18" s="74" t="s">
        <v>15</v>
      </c>
      <c r="CU18" s="74" t="s">
        <v>15</v>
      </c>
      <c r="CV18" s="74" t="s">
        <v>15</v>
      </c>
      <c r="CW18" s="74" t="s">
        <v>15</v>
      </c>
      <c r="CX18" s="74" t="s">
        <v>15</v>
      </c>
      <c r="CY18" s="74" t="s">
        <v>15</v>
      </c>
      <c r="CZ18" s="74" t="s">
        <v>15</v>
      </c>
      <c r="DA18" s="74"/>
      <c r="DB18" s="74" t="s">
        <v>15</v>
      </c>
      <c r="DC18" s="74" t="s">
        <v>15</v>
      </c>
      <c r="DD18" s="74" t="s">
        <v>15</v>
      </c>
      <c r="DE18" s="74" t="s">
        <v>15</v>
      </c>
      <c r="DF18" s="74" t="s">
        <v>15</v>
      </c>
      <c r="DG18" s="74" t="s">
        <v>15</v>
      </c>
      <c r="DH18" s="74" t="s">
        <v>15</v>
      </c>
      <c r="DI18" s="74" t="s">
        <v>15</v>
      </c>
      <c r="DJ18" s="74" t="s">
        <v>15</v>
      </c>
      <c r="DK18" s="74" t="s">
        <v>15</v>
      </c>
      <c r="DL18" s="74" t="s">
        <v>15</v>
      </c>
      <c r="DM18" s="74" t="s">
        <v>15</v>
      </c>
      <c r="DN18" s="74" t="s">
        <v>15</v>
      </c>
      <c r="DO18" s="74" t="s">
        <v>15</v>
      </c>
      <c r="DP18" s="74" t="s">
        <v>15</v>
      </c>
      <c r="DQ18" s="74" t="s">
        <v>15</v>
      </c>
      <c r="DR18" s="74" t="s">
        <v>15</v>
      </c>
      <c r="DS18" s="74" t="s">
        <v>15</v>
      </c>
      <c r="DT18" s="74" t="s">
        <v>15</v>
      </c>
      <c r="DU18" s="74" t="s">
        <v>15</v>
      </c>
      <c r="DV18" s="74" t="s">
        <v>15</v>
      </c>
      <c r="DW18" s="74" t="s">
        <v>15</v>
      </c>
      <c r="DX18" s="74" t="s">
        <v>15</v>
      </c>
      <c r="DY18" s="74" t="s">
        <v>15</v>
      </c>
      <c r="DZ18" s="74" t="s">
        <v>15</v>
      </c>
      <c r="EA18" s="74" t="s">
        <v>15</v>
      </c>
    </row>
    <row r="19" spans="1:131" s="131" customFormat="1" ht="12.75" customHeight="1">
      <c r="A19" s="72" t="s">
        <v>3157</v>
      </c>
      <c r="B19" s="24">
        <f>SUM(C19:N19)</f>
        <v>128</v>
      </c>
      <c r="C19" s="76" t="s">
        <v>3771</v>
      </c>
      <c r="D19" s="336">
        <v>2</v>
      </c>
      <c r="E19" s="336">
        <v>7</v>
      </c>
      <c r="F19" s="336">
        <v>11</v>
      </c>
      <c r="G19" s="336">
        <v>11</v>
      </c>
      <c r="H19" s="336">
        <v>13</v>
      </c>
      <c r="I19" s="336">
        <v>14</v>
      </c>
      <c r="J19" s="336">
        <v>17</v>
      </c>
      <c r="K19" s="336">
        <v>14</v>
      </c>
      <c r="L19" s="336">
        <v>20</v>
      </c>
      <c r="M19" s="336">
        <v>11</v>
      </c>
      <c r="N19" s="336">
        <v>8</v>
      </c>
      <c r="O19" s="24">
        <f>SUM(P19:AA19)</f>
        <v>61</v>
      </c>
      <c r="P19" s="336">
        <v>6</v>
      </c>
      <c r="Q19" s="336">
        <v>10</v>
      </c>
      <c r="R19" s="336">
        <v>4</v>
      </c>
      <c r="S19" s="336">
        <v>5</v>
      </c>
      <c r="T19" s="336">
        <v>6</v>
      </c>
      <c r="U19" s="336">
        <v>2</v>
      </c>
      <c r="V19" s="336">
        <v>4</v>
      </c>
      <c r="W19" s="336">
        <v>5</v>
      </c>
      <c r="X19" s="336">
        <v>5</v>
      </c>
      <c r="Y19" s="336">
        <v>2</v>
      </c>
      <c r="Z19" s="336">
        <v>2</v>
      </c>
      <c r="AA19" s="336">
        <v>10</v>
      </c>
      <c r="AB19" s="24">
        <f>SUM(AC19:AN19)</f>
        <v>48</v>
      </c>
      <c r="AC19" s="336">
        <v>3</v>
      </c>
      <c r="AD19" s="336">
        <v>5</v>
      </c>
      <c r="AE19" s="336">
        <v>3</v>
      </c>
      <c r="AF19" s="336">
        <v>2</v>
      </c>
      <c r="AG19" s="336">
        <v>5</v>
      </c>
      <c r="AH19" s="336">
        <v>3</v>
      </c>
      <c r="AI19" s="336">
        <v>6</v>
      </c>
      <c r="AJ19" s="336">
        <v>6</v>
      </c>
      <c r="AK19" s="336">
        <v>6</v>
      </c>
      <c r="AL19" s="336">
        <v>3</v>
      </c>
      <c r="AM19" s="336">
        <v>4</v>
      </c>
      <c r="AN19" s="336">
        <v>2</v>
      </c>
      <c r="AO19" s="24">
        <f>SUM(AP19:BA19)</f>
        <v>57</v>
      </c>
      <c r="AP19" s="336">
        <v>3</v>
      </c>
      <c r="AQ19" s="336">
        <v>3</v>
      </c>
      <c r="AR19" s="336">
        <v>2</v>
      </c>
      <c r="AS19" s="336">
        <v>6</v>
      </c>
      <c r="AT19" s="336">
        <v>7</v>
      </c>
      <c r="AU19" s="336">
        <v>7</v>
      </c>
      <c r="AV19" s="336">
        <v>4</v>
      </c>
      <c r="AW19" s="336">
        <v>3</v>
      </c>
      <c r="AX19" s="336">
        <v>11</v>
      </c>
      <c r="AY19" s="336">
        <v>3</v>
      </c>
      <c r="AZ19" s="336">
        <v>2</v>
      </c>
      <c r="BA19" s="336">
        <v>6</v>
      </c>
      <c r="BB19" s="24">
        <f>SUM(BC19:BN19)</f>
        <v>48</v>
      </c>
      <c r="BC19" s="336">
        <v>4</v>
      </c>
      <c r="BD19" s="336">
        <v>2</v>
      </c>
      <c r="BE19" s="336">
        <v>4</v>
      </c>
      <c r="BF19" s="336">
        <v>1</v>
      </c>
      <c r="BG19" s="336">
        <v>3</v>
      </c>
      <c r="BH19" s="336">
        <v>5</v>
      </c>
      <c r="BI19" s="336">
        <v>12</v>
      </c>
      <c r="BJ19" s="336">
        <v>3</v>
      </c>
      <c r="BK19" s="336">
        <v>1</v>
      </c>
      <c r="BL19" s="336">
        <v>5</v>
      </c>
      <c r="BM19" s="336">
        <v>3</v>
      </c>
      <c r="BN19" s="336">
        <v>5</v>
      </c>
      <c r="BO19" s="24">
        <f>SUM(BP19:CA19)</f>
        <v>37</v>
      </c>
      <c r="BP19" s="336">
        <v>2</v>
      </c>
      <c r="BQ19" s="336">
        <v>3</v>
      </c>
      <c r="BR19" s="336">
        <v>1</v>
      </c>
      <c r="BS19" s="336">
        <v>3</v>
      </c>
      <c r="BT19" s="336">
        <v>4</v>
      </c>
      <c r="BU19" s="336">
        <v>2</v>
      </c>
      <c r="BV19" s="336">
        <v>6</v>
      </c>
      <c r="BW19" s="336">
        <v>4</v>
      </c>
      <c r="BX19" s="336">
        <v>2</v>
      </c>
      <c r="BY19" s="336">
        <v>4</v>
      </c>
      <c r="BZ19" s="336">
        <v>3</v>
      </c>
      <c r="CA19" s="336">
        <v>3</v>
      </c>
      <c r="CB19" s="24">
        <f>SUM(CC19:CN19)</f>
        <v>33</v>
      </c>
      <c r="CC19" s="336">
        <v>1</v>
      </c>
      <c r="CD19" s="336">
        <v>6</v>
      </c>
      <c r="CE19" s="336">
        <v>5</v>
      </c>
      <c r="CF19" s="336">
        <v>1</v>
      </c>
      <c r="CG19" s="336">
        <v>3</v>
      </c>
      <c r="CH19" s="336" t="s">
        <v>15</v>
      </c>
      <c r="CI19" s="336">
        <v>1</v>
      </c>
      <c r="CJ19" s="336">
        <v>2</v>
      </c>
      <c r="CK19" s="336">
        <v>5</v>
      </c>
      <c r="CL19" s="336">
        <v>4</v>
      </c>
      <c r="CM19" s="336">
        <v>2</v>
      </c>
      <c r="CN19" s="336">
        <v>3</v>
      </c>
      <c r="CO19" s="24">
        <f>SUM(CP19:DA19)</f>
        <v>42</v>
      </c>
      <c r="CP19" s="24">
        <v>4</v>
      </c>
      <c r="CQ19" s="24">
        <v>8</v>
      </c>
      <c r="CR19" s="24">
        <v>8</v>
      </c>
      <c r="CS19" s="24">
        <v>5</v>
      </c>
      <c r="CT19" s="24">
        <v>3</v>
      </c>
      <c r="CU19" s="24">
        <v>5</v>
      </c>
      <c r="CV19" s="336" t="s">
        <v>15</v>
      </c>
      <c r="CW19" s="336">
        <v>5</v>
      </c>
      <c r="CX19" s="24">
        <v>3</v>
      </c>
      <c r="CY19" s="336" t="s">
        <v>15</v>
      </c>
      <c r="CZ19" s="336" t="s">
        <v>15</v>
      </c>
      <c r="DA19" s="24">
        <v>1</v>
      </c>
      <c r="DB19" s="24">
        <f>SUM(DC19:DN19)</f>
        <v>61</v>
      </c>
      <c r="DC19" s="24">
        <v>7</v>
      </c>
      <c r="DD19" s="24">
        <v>5</v>
      </c>
      <c r="DE19" s="24">
        <v>6</v>
      </c>
      <c r="DF19" s="24">
        <v>7</v>
      </c>
      <c r="DG19" s="24">
        <v>3</v>
      </c>
      <c r="DH19" s="24">
        <v>1</v>
      </c>
      <c r="DI19" s="24">
        <v>5</v>
      </c>
      <c r="DJ19" s="24">
        <v>8</v>
      </c>
      <c r="DK19" s="24">
        <v>7</v>
      </c>
      <c r="DL19" s="24">
        <v>7</v>
      </c>
      <c r="DM19" s="24">
        <v>1</v>
      </c>
      <c r="DN19" s="24">
        <v>4</v>
      </c>
      <c r="DO19" s="24">
        <f>SUM(DP19:EA19)</f>
        <v>43</v>
      </c>
      <c r="DP19" s="24">
        <v>2</v>
      </c>
      <c r="DQ19" s="24">
        <v>1</v>
      </c>
      <c r="DR19" s="24">
        <v>4</v>
      </c>
      <c r="DS19" s="24">
        <v>4</v>
      </c>
      <c r="DT19" s="24">
        <v>5</v>
      </c>
      <c r="DU19" s="24">
        <v>2</v>
      </c>
      <c r="DV19" s="24">
        <v>1</v>
      </c>
      <c r="DW19" s="24">
        <v>2</v>
      </c>
      <c r="DX19" s="24">
        <v>6</v>
      </c>
      <c r="DY19" s="24">
        <v>2</v>
      </c>
      <c r="DZ19" s="24">
        <v>7</v>
      </c>
      <c r="EA19" s="24">
        <v>7</v>
      </c>
    </row>
    <row r="20" spans="1:131" s="131" customFormat="1" ht="12.75" customHeight="1">
      <c r="A20" s="962" t="s">
        <v>2892</v>
      </c>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row>
    <row r="21" spans="1:131" s="131" customFormat="1" ht="12.75" customHeight="1">
      <c r="A21" s="73" t="s">
        <v>3148</v>
      </c>
      <c r="B21" s="299">
        <f>SUM(C21:N21)</f>
        <v>3</v>
      </c>
      <c r="C21" s="74" t="s">
        <v>3771</v>
      </c>
      <c r="D21" s="299" t="s">
        <v>15</v>
      </c>
      <c r="E21" s="299" t="s">
        <v>15</v>
      </c>
      <c r="F21" s="299" t="s">
        <v>15</v>
      </c>
      <c r="G21" s="299" t="s">
        <v>15</v>
      </c>
      <c r="H21" s="299">
        <v>1</v>
      </c>
      <c r="I21" s="299" t="s">
        <v>15</v>
      </c>
      <c r="J21" s="299" t="s">
        <v>15</v>
      </c>
      <c r="K21" s="299" t="s">
        <v>15</v>
      </c>
      <c r="L21" s="299" t="s">
        <v>15</v>
      </c>
      <c r="M21" s="299">
        <v>1</v>
      </c>
      <c r="N21" s="300">
        <v>1</v>
      </c>
      <c r="O21" s="299">
        <f>SUM(P21:AA21)</f>
        <v>10</v>
      </c>
      <c r="P21" s="299" t="s">
        <v>15</v>
      </c>
      <c r="Q21" s="299" t="s">
        <v>15</v>
      </c>
      <c r="R21" s="299" t="s">
        <v>15</v>
      </c>
      <c r="S21" s="299">
        <v>1</v>
      </c>
      <c r="T21" s="299">
        <v>2</v>
      </c>
      <c r="U21" s="299">
        <v>1</v>
      </c>
      <c r="V21" s="299">
        <v>3</v>
      </c>
      <c r="W21" s="299" t="s">
        <v>15</v>
      </c>
      <c r="X21" s="299" t="s">
        <v>15</v>
      </c>
      <c r="Y21" s="299">
        <v>1</v>
      </c>
      <c r="Z21" s="299" t="s">
        <v>15</v>
      </c>
      <c r="AA21" s="300">
        <v>2</v>
      </c>
      <c r="AB21" s="299">
        <f>SUM(AC21:AN21)</f>
        <v>3</v>
      </c>
      <c r="AC21" s="299">
        <v>1</v>
      </c>
      <c r="AD21" s="299" t="s">
        <v>15</v>
      </c>
      <c r="AE21" s="299" t="s">
        <v>15</v>
      </c>
      <c r="AF21" s="299" t="s">
        <v>15</v>
      </c>
      <c r="AG21" s="299" t="s">
        <v>15</v>
      </c>
      <c r="AH21" s="299" t="s">
        <v>15</v>
      </c>
      <c r="AI21" s="299">
        <v>2</v>
      </c>
      <c r="AJ21" s="299" t="s">
        <v>15</v>
      </c>
      <c r="AK21" s="299" t="s">
        <v>15</v>
      </c>
      <c r="AL21" s="299" t="s">
        <v>15</v>
      </c>
      <c r="AM21" s="299" t="s">
        <v>15</v>
      </c>
      <c r="AN21" s="16" t="s">
        <v>15</v>
      </c>
      <c r="AO21" s="299">
        <f>SUM(AP21:BA21)</f>
        <v>2</v>
      </c>
      <c r="AP21" s="299" t="s">
        <v>15</v>
      </c>
      <c r="AQ21" s="299">
        <v>1</v>
      </c>
      <c r="AR21" s="299" t="s">
        <v>15</v>
      </c>
      <c r="AS21" s="299">
        <v>1</v>
      </c>
      <c r="AT21" s="299" t="s">
        <v>15</v>
      </c>
      <c r="AU21" s="299" t="s">
        <v>15</v>
      </c>
      <c r="AV21" s="299" t="s">
        <v>15</v>
      </c>
      <c r="AW21" s="299" t="s">
        <v>15</v>
      </c>
      <c r="AX21" s="299" t="s">
        <v>15</v>
      </c>
      <c r="AY21" s="299" t="s">
        <v>15</v>
      </c>
      <c r="AZ21" s="299" t="s">
        <v>15</v>
      </c>
      <c r="BA21" s="16" t="s">
        <v>15</v>
      </c>
      <c r="BB21" s="299">
        <f>SUM(BC21:BN21)</f>
        <v>3</v>
      </c>
      <c r="BC21" s="299">
        <v>1</v>
      </c>
      <c r="BD21" s="299" t="s">
        <v>15</v>
      </c>
      <c r="BE21" s="299" t="s">
        <v>15</v>
      </c>
      <c r="BF21" s="299" t="s">
        <v>15</v>
      </c>
      <c r="BG21" s="299" t="s">
        <v>15</v>
      </c>
      <c r="BH21" s="299">
        <v>1</v>
      </c>
      <c r="BI21" s="299">
        <v>1</v>
      </c>
      <c r="BJ21" s="299" t="s">
        <v>15</v>
      </c>
      <c r="BK21" s="299" t="s">
        <v>15</v>
      </c>
      <c r="BL21" s="299" t="s">
        <v>15</v>
      </c>
      <c r="BM21" s="299" t="s">
        <v>15</v>
      </c>
      <c r="BN21" s="16" t="s">
        <v>15</v>
      </c>
      <c r="BO21" s="299" t="s">
        <v>15</v>
      </c>
      <c r="BP21" s="299" t="s">
        <v>15</v>
      </c>
      <c r="BQ21" s="299" t="s">
        <v>15</v>
      </c>
      <c r="BR21" s="299" t="s">
        <v>15</v>
      </c>
      <c r="BS21" s="299" t="s">
        <v>15</v>
      </c>
      <c r="BT21" s="299" t="s">
        <v>15</v>
      </c>
      <c r="BU21" s="299" t="s">
        <v>15</v>
      </c>
      <c r="BV21" s="299" t="s">
        <v>15</v>
      </c>
      <c r="BW21" s="299" t="s">
        <v>15</v>
      </c>
      <c r="BX21" s="299" t="s">
        <v>15</v>
      </c>
      <c r="BY21" s="299" t="s">
        <v>15</v>
      </c>
      <c r="BZ21" s="299" t="s">
        <v>15</v>
      </c>
      <c r="CA21" s="16" t="s">
        <v>15</v>
      </c>
      <c r="CB21" s="299">
        <f t="shared" ref="CB21:CB27" si="10">SUM(CC21:CN21)</f>
        <v>2</v>
      </c>
      <c r="CC21" s="299" t="s">
        <v>15</v>
      </c>
      <c r="CD21" s="299" t="s">
        <v>15</v>
      </c>
      <c r="CE21" s="299">
        <v>2</v>
      </c>
      <c r="CF21" s="299" t="s">
        <v>15</v>
      </c>
      <c r="CG21" s="299" t="s">
        <v>15</v>
      </c>
      <c r="CH21" s="299" t="s">
        <v>15</v>
      </c>
      <c r="CI21" s="299" t="s">
        <v>15</v>
      </c>
      <c r="CJ21" s="299" t="s">
        <v>15</v>
      </c>
      <c r="CK21" s="299" t="s">
        <v>15</v>
      </c>
      <c r="CL21" s="299" t="s">
        <v>15</v>
      </c>
      <c r="CM21" s="299" t="s">
        <v>15</v>
      </c>
      <c r="CN21" s="16" t="s">
        <v>15</v>
      </c>
      <c r="CO21" s="299" t="s">
        <v>15</v>
      </c>
      <c r="CP21" s="299" t="s">
        <v>15</v>
      </c>
      <c r="CQ21" s="299" t="s">
        <v>15</v>
      </c>
      <c r="CR21" s="299" t="s">
        <v>15</v>
      </c>
      <c r="CS21" s="299" t="s">
        <v>15</v>
      </c>
      <c r="CT21" s="299" t="s">
        <v>15</v>
      </c>
      <c r="CU21" s="299" t="s">
        <v>15</v>
      </c>
      <c r="CV21" s="299" t="s">
        <v>15</v>
      </c>
      <c r="CW21" s="299" t="s">
        <v>15</v>
      </c>
      <c r="CX21" s="299" t="s">
        <v>15</v>
      </c>
      <c r="CY21" s="299" t="s">
        <v>15</v>
      </c>
      <c r="CZ21" s="299" t="s">
        <v>15</v>
      </c>
      <c r="DA21" s="16"/>
      <c r="DB21" s="299">
        <f>SUM(DC21:DN21)</f>
        <v>7</v>
      </c>
      <c r="DC21" s="299">
        <v>1</v>
      </c>
      <c r="DD21" s="299" t="s">
        <v>15</v>
      </c>
      <c r="DE21" s="299" t="s">
        <v>15</v>
      </c>
      <c r="DF21" s="299">
        <v>1</v>
      </c>
      <c r="DG21" s="299">
        <v>1</v>
      </c>
      <c r="DH21" s="299" t="s">
        <v>15</v>
      </c>
      <c r="DI21" s="299" t="s">
        <v>15</v>
      </c>
      <c r="DJ21" s="299" t="s">
        <v>15</v>
      </c>
      <c r="DK21" s="299">
        <v>3</v>
      </c>
      <c r="DL21" s="299">
        <v>1</v>
      </c>
      <c r="DM21" s="299" t="s">
        <v>15</v>
      </c>
      <c r="DN21" s="299" t="s">
        <v>15</v>
      </c>
      <c r="DO21" s="299">
        <f>SUM(DP21:EA21)</f>
        <v>1</v>
      </c>
      <c r="DP21" s="299" t="s">
        <v>15</v>
      </c>
      <c r="DQ21" s="299" t="s">
        <v>15</v>
      </c>
      <c r="DR21" s="299" t="s">
        <v>15</v>
      </c>
      <c r="DS21" s="299" t="s">
        <v>15</v>
      </c>
      <c r="DT21" s="299">
        <v>1</v>
      </c>
      <c r="DU21" s="299" t="s">
        <v>15</v>
      </c>
      <c r="DV21" s="299" t="s">
        <v>15</v>
      </c>
      <c r="DW21" s="299" t="s">
        <v>15</v>
      </c>
      <c r="DX21" s="299" t="s">
        <v>15</v>
      </c>
      <c r="DY21" s="299" t="s">
        <v>15</v>
      </c>
      <c r="DZ21" s="299" t="s">
        <v>15</v>
      </c>
      <c r="EA21" s="299" t="s">
        <v>15</v>
      </c>
    </row>
    <row r="22" spans="1:131" s="131" customFormat="1" ht="12.75" customHeight="1">
      <c r="A22" s="73" t="s">
        <v>3149</v>
      </c>
      <c r="B22" s="299">
        <f t="shared" ref="B22:B27" si="11">SUM(C22:N22)</f>
        <v>33</v>
      </c>
      <c r="C22" s="74" t="s">
        <v>3771</v>
      </c>
      <c r="D22" s="299" t="s">
        <v>15</v>
      </c>
      <c r="E22" s="299">
        <v>1</v>
      </c>
      <c r="F22" s="299">
        <v>1</v>
      </c>
      <c r="G22" s="299">
        <v>2</v>
      </c>
      <c r="H22" s="299">
        <v>2</v>
      </c>
      <c r="I22" s="299">
        <v>2</v>
      </c>
      <c r="J22" s="299">
        <v>3</v>
      </c>
      <c r="K22" s="299">
        <v>9</v>
      </c>
      <c r="L22" s="299">
        <v>5</v>
      </c>
      <c r="M22" s="299">
        <v>4</v>
      </c>
      <c r="N22" s="300">
        <v>4</v>
      </c>
      <c r="O22" s="299">
        <f t="shared" ref="O22:O27" si="12">SUM(P22:AA22)</f>
        <v>25</v>
      </c>
      <c r="P22" s="299">
        <v>3</v>
      </c>
      <c r="Q22" s="299">
        <v>4</v>
      </c>
      <c r="R22" s="299">
        <v>1</v>
      </c>
      <c r="S22" s="299">
        <v>1</v>
      </c>
      <c r="T22" s="299" t="s">
        <v>15</v>
      </c>
      <c r="U22" s="299">
        <v>1</v>
      </c>
      <c r="V22" s="299" t="s">
        <v>15</v>
      </c>
      <c r="W22" s="299">
        <v>3</v>
      </c>
      <c r="X22" s="299">
        <v>3</v>
      </c>
      <c r="Y22" s="299" t="s">
        <v>15</v>
      </c>
      <c r="Z22" s="299">
        <v>1</v>
      </c>
      <c r="AA22" s="300">
        <v>8</v>
      </c>
      <c r="AB22" s="299">
        <f t="shared" ref="AB22:AB27" si="13">SUM(AC22:AN22)</f>
        <v>29</v>
      </c>
      <c r="AC22" s="299">
        <v>1</v>
      </c>
      <c r="AD22" s="299">
        <v>2</v>
      </c>
      <c r="AE22" s="299">
        <v>1</v>
      </c>
      <c r="AF22" s="299">
        <v>1</v>
      </c>
      <c r="AG22" s="299" t="s">
        <v>15</v>
      </c>
      <c r="AH22" s="299">
        <v>3</v>
      </c>
      <c r="AI22" s="299">
        <v>3</v>
      </c>
      <c r="AJ22" s="299">
        <v>6</v>
      </c>
      <c r="AK22" s="299">
        <v>5</v>
      </c>
      <c r="AL22" s="299">
        <v>3</v>
      </c>
      <c r="AM22" s="299">
        <v>3</v>
      </c>
      <c r="AN22" s="300">
        <v>1</v>
      </c>
      <c r="AO22" s="299">
        <f t="shared" ref="AO22:AO27" si="14">SUM(AP22:BA22)</f>
        <v>23</v>
      </c>
      <c r="AP22" s="299">
        <v>1</v>
      </c>
      <c r="AQ22" s="299">
        <v>2</v>
      </c>
      <c r="AR22" s="299" t="s">
        <v>15</v>
      </c>
      <c r="AS22" s="299">
        <v>3</v>
      </c>
      <c r="AT22" s="299">
        <v>3</v>
      </c>
      <c r="AU22" s="299">
        <v>4</v>
      </c>
      <c r="AV22" s="299">
        <v>1</v>
      </c>
      <c r="AW22" s="299">
        <v>1</v>
      </c>
      <c r="AX22" s="299">
        <v>3</v>
      </c>
      <c r="AY22" s="299">
        <v>3</v>
      </c>
      <c r="AZ22" s="299">
        <v>1</v>
      </c>
      <c r="BA22" s="300">
        <v>1</v>
      </c>
      <c r="BB22" s="299">
        <f t="shared" ref="BB22:BB29" si="15">SUM(BC22:BN22)</f>
        <v>15</v>
      </c>
      <c r="BC22" s="299" t="s">
        <v>15</v>
      </c>
      <c r="BD22" s="299">
        <v>1</v>
      </c>
      <c r="BE22" s="299">
        <v>2</v>
      </c>
      <c r="BF22" s="299" t="s">
        <v>15</v>
      </c>
      <c r="BG22" s="299">
        <v>1</v>
      </c>
      <c r="BH22" s="299">
        <v>2</v>
      </c>
      <c r="BI22" s="299">
        <v>4</v>
      </c>
      <c r="BJ22" s="299">
        <v>1</v>
      </c>
      <c r="BK22" s="299" t="s">
        <v>15</v>
      </c>
      <c r="BL22" s="299">
        <v>3</v>
      </c>
      <c r="BM22" s="299">
        <v>1</v>
      </c>
      <c r="BN22" s="300" t="s">
        <v>15</v>
      </c>
      <c r="BO22" s="299">
        <f t="shared" ref="BO22:BO28" si="16">SUM(BP22:CA22)</f>
        <v>8</v>
      </c>
      <c r="BP22" s="299">
        <v>1</v>
      </c>
      <c r="BQ22" s="299" t="s">
        <v>15</v>
      </c>
      <c r="BR22" s="299" t="s">
        <v>15</v>
      </c>
      <c r="BS22" s="299" t="s">
        <v>15</v>
      </c>
      <c r="BT22" s="299">
        <v>1</v>
      </c>
      <c r="BU22" s="299">
        <v>2</v>
      </c>
      <c r="BV22" s="299" t="s">
        <v>15</v>
      </c>
      <c r="BW22" s="299">
        <v>2</v>
      </c>
      <c r="BX22" s="299">
        <v>1</v>
      </c>
      <c r="BY22" s="299" t="s">
        <v>15</v>
      </c>
      <c r="BZ22" s="299" t="s">
        <v>15</v>
      </c>
      <c r="CA22" s="300">
        <v>1</v>
      </c>
      <c r="CB22" s="299">
        <f t="shared" si="10"/>
        <v>5</v>
      </c>
      <c r="CC22" s="299" t="s">
        <v>15</v>
      </c>
      <c r="CD22" s="299">
        <v>1</v>
      </c>
      <c r="CE22" s="299" t="s">
        <v>15</v>
      </c>
      <c r="CF22" s="299" t="s">
        <v>15</v>
      </c>
      <c r="CG22" s="299">
        <v>1</v>
      </c>
      <c r="CH22" s="299" t="s">
        <v>15</v>
      </c>
      <c r="CI22" s="299" t="s">
        <v>15</v>
      </c>
      <c r="CJ22" s="299" t="s">
        <v>15</v>
      </c>
      <c r="CK22" s="299" t="s">
        <v>15</v>
      </c>
      <c r="CL22" s="299">
        <v>1</v>
      </c>
      <c r="CM22" s="299">
        <v>1</v>
      </c>
      <c r="CN22" s="300">
        <v>1</v>
      </c>
      <c r="CO22" s="299">
        <f t="shared" ref="CO22:CO25" si="17">SUM(CP22:DA22)</f>
        <v>20</v>
      </c>
      <c r="CP22" s="25">
        <v>2</v>
      </c>
      <c r="CQ22" s="25">
        <v>6</v>
      </c>
      <c r="CR22" s="25">
        <v>4</v>
      </c>
      <c r="CS22" s="25">
        <v>4</v>
      </c>
      <c r="CT22" s="299" t="s">
        <v>15</v>
      </c>
      <c r="CU22" s="299">
        <v>3</v>
      </c>
      <c r="CV22" s="299" t="s">
        <v>15</v>
      </c>
      <c r="CW22" s="299" t="s">
        <v>15</v>
      </c>
      <c r="CX22" s="25">
        <v>1</v>
      </c>
      <c r="CY22" s="299" t="s">
        <v>15</v>
      </c>
      <c r="CZ22" s="299" t="s">
        <v>15</v>
      </c>
      <c r="DA22" s="16"/>
      <c r="DB22" s="299">
        <f t="shared" ref="DB22:DB28" si="18">SUM(DC22:DN22)</f>
        <v>22</v>
      </c>
      <c r="DC22" s="25">
        <v>2</v>
      </c>
      <c r="DD22" s="25">
        <v>3</v>
      </c>
      <c r="DE22" s="25">
        <v>2</v>
      </c>
      <c r="DF22" s="25">
        <v>2</v>
      </c>
      <c r="DG22" s="299" t="s">
        <v>15</v>
      </c>
      <c r="DH22" s="299" t="s">
        <v>15</v>
      </c>
      <c r="DI22" s="25">
        <v>1</v>
      </c>
      <c r="DJ22" s="25">
        <v>6</v>
      </c>
      <c r="DK22" s="25">
        <v>2</v>
      </c>
      <c r="DL22" s="25">
        <v>3</v>
      </c>
      <c r="DM22" s="25">
        <v>1</v>
      </c>
      <c r="DN22" s="299" t="s">
        <v>15</v>
      </c>
      <c r="DO22" s="299">
        <f t="shared" ref="DO22:DO28" si="19">SUM(DP22:EA22)</f>
        <v>18</v>
      </c>
      <c r="DP22" s="25">
        <v>1</v>
      </c>
      <c r="DQ22" s="25" t="s">
        <v>15</v>
      </c>
      <c r="DR22" s="25">
        <v>1</v>
      </c>
      <c r="DS22" s="25">
        <v>4</v>
      </c>
      <c r="DT22" s="25">
        <v>1</v>
      </c>
      <c r="DU22" s="25">
        <v>1</v>
      </c>
      <c r="DV22" s="25">
        <v>1</v>
      </c>
      <c r="DW22" s="25">
        <v>1</v>
      </c>
      <c r="DX22" s="25">
        <v>1</v>
      </c>
      <c r="DY22" s="25">
        <v>1</v>
      </c>
      <c r="DZ22" s="25">
        <v>5</v>
      </c>
      <c r="EA22" s="25">
        <v>1</v>
      </c>
    </row>
    <row r="23" spans="1:131" s="131" customFormat="1" ht="12.75" customHeight="1">
      <c r="A23" s="73" t="s">
        <v>3150</v>
      </c>
      <c r="B23" s="299">
        <f t="shared" si="11"/>
        <v>18</v>
      </c>
      <c r="C23" s="74" t="s">
        <v>3771</v>
      </c>
      <c r="D23" s="300" t="s">
        <v>15</v>
      </c>
      <c r="E23" s="300">
        <v>1</v>
      </c>
      <c r="F23" s="300">
        <v>2</v>
      </c>
      <c r="G23" s="300" t="s">
        <v>15</v>
      </c>
      <c r="H23" s="300">
        <v>1</v>
      </c>
      <c r="I23" s="300">
        <v>4</v>
      </c>
      <c r="J23" s="300" t="s">
        <v>15</v>
      </c>
      <c r="K23" s="300">
        <v>2</v>
      </c>
      <c r="L23" s="300">
        <v>3</v>
      </c>
      <c r="M23" s="300">
        <v>3</v>
      </c>
      <c r="N23" s="299">
        <v>2</v>
      </c>
      <c r="O23" s="299">
        <f t="shared" si="12"/>
        <v>6</v>
      </c>
      <c r="P23" s="300">
        <v>2</v>
      </c>
      <c r="Q23" s="300" t="s">
        <v>15</v>
      </c>
      <c r="R23" s="300" t="s">
        <v>15</v>
      </c>
      <c r="S23" s="300">
        <v>1</v>
      </c>
      <c r="T23" s="300">
        <v>2</v>
      </c>
      <c r="U23" s="300" t="s">
        <v>15</v>
      </c>
      <c r="V23" s="300" t="s">
        <v>15</v>
      </c>
      <c r="W23" s="300">
        <v>1</v>
      </c>
      <c r="X23" s="300" t="s">
        <v>15</v>
      </c>
      <c r="Y23" s="300" t="s">
        <v>15</v>
      </c>
      <c r="Z23" s="300" t="s">
        <v>15</v>
      </c>
      <c r="AA23" s="299" t="s">
        <v>15</v>
      </c>
      <c r="AB23" s="299">
        <f t="shared" si="13"/>
        <v>3</v>
      </c>
      <c r="AC23" s="300" t="s">
        <v>15</v>
      </c>
      <c r="AD23" s="300" t="s">
        <v>15</v>
      </c>
      <c r="AE23" s="300" t="s">
        <v>15</v>
      </c>
      <c r="AF23" s="300" t="s">
        <v>15</v>
      </c>
      <c r="AG23" s="300">
        <v>1</v>
      </c>
      <c r="AH23" s="300" t="s">
        <v>15</v>
      </c>
      <c r="AI23" s="300">
        <v>1</v>
      </c>
      <c r="AJ23" s="300" t="s">
        <v>15</v>
      </c>
      <c r="AK23" s="300" t="s">
        <v>15</v>
      </c>
      <c r="AL23" s="300" t="s">
        <v>15</v>
      </c>
      <c r="AM23" s="300">
        <v>1</v>
      </c>
      <c r="AN23" s="299" t="s">
        <v>15</v>
      </c>
      <c r="AO23" s="299">
        <f t="shared" si="14"/>
        <v>8</v>
      </c>
      <c r="AP23" s="300" t="s">
        <v>15</v>
      </c>
      <c r="AQ23" s="300" t="s">
        <v>15</v>
      </c>
      <c r="AR23" s="300" t="s">
        <v>15</v>
      </c>
      <c r="AS23" s="300" t="s">
        <v>15</v>
      </c>
      <c r="AT23" s="300" t="s">
        <v>15</v>
      </c>
      <c r="AU23" s="300">
        <v>1</v>
      </c>
      <c r="AV23" s="300">
        <v>2</v>
      </c>
      <c r="AW23" s="300">
        <v>1</v>
      </c>
      <c r="AX23" s="300">
        <v>3</v>
      </c>
      <c r="AY23" s="300" t="s">
        <v>15</v>
      </c>
      <c r="AZ23" s="300" t="s">
        <v>15</v>
      </c>
      <c r="BA23" s="299">
        <v>1</v>
      </c>
      <c r="BB23" s="299">
        <f t="shared" si="15"/>
        <v>3</v>
      </c>
      <c r="BC23" s="300" t="s">
        <v>15</v>
      </c>
      <c r="BD23" s="300" t="s">
        <v>15</v>
      </c>
      <c r="BE23" s="300" t="s">
        <v>15</v>
      </c>
      <c r="BF23" s="300" t="s">
        <v>15</v>
      </c>
      <c r="BG23" s="300" t="s">
        <v>15</v>
      </c>
      <c r="BH23" s="300" t="s">
        <v>15</v>
      </c>
      <c r="BI23" s="300">
        <v>2</v>
      </c>
      <c r="BJ23" s="300" t="s">
        <v>15</v>
      </c>
      <c r="BK23" s="300" t="s">
        <v>15</v>
      </c>
      <c r="BL23" s="300" t="s">
        <v>15</v>
      </c>
      <c r="BM23" s="300">
        <v>1</v>
      </c>
      <c r="BN23" s="299" t="s">
        <v>15</v>
      </c>
      <c r="BO23" s="299">
        <f t="shared" si="16"/>
        <v>2</v>
      </c>
      <c r="BP23" s="300">
        <v>1</v>
      </c>
      <c r="BQ23" s="300" t="s">
        <v>15</v>
      </c>
      <c r="BR23" s="300" t="s">
        <v>15</v>
      </c>
      <c r="BS23" s="300" t="s">
        <v>15</v>
      </c>
      <c r="BT23" s="300" t="s">
        <v>15</v>
      </c>
      <c r="BU23" s="300" t="s">
        <v>15</v>
      </c>
      <c r="BV23" s="300">
        <v>1</v>
      </c>
      <c r="BW23" s="300" t="s">
        <v>15</v>
      </c>
      <c r="BX23" s="300" t="s">
        <v>15</v>
      </c>
      <c r="BY23" s="300" t="s">
        <v>15</v>
      </c>
      <c r="BZ23" s="300" t="s">
        <v>15</v>
      </c>
      <c r="CA23" s="299" t="s">
        <v>15</v>
      </c>
      <c r="CB23" s="299">
        <f t="shared" si="10"/>
        <v>3</v>
      </c>
      <c r="CC23" s="300" t="s">
        <v>15</v>
      </c>
      <c r="CD23" s="300" t="s">
        <v>15</v>
      </c>
      <c r="CE23" s="300">
        <v>1</v>
      </c>
      <c r="CF23" s="300" t="s">
        <v>15</v>
      </c>
      <c r="CG23" s="300" t="s">
        <v>15</v>
      </c>
      <c r="CH23" s="300" t="s">
        <v>15</v>
      </c>
      <c r="CI23" s="300" t="s">
        <v>15</v>
      </c>
      <c r="CJ23" s="300" t="s">
        <v>15</v>
      </c>
      <c r="CK23" s="300" t="s">
        <v>15</v>
      </c>
      <c r="CL23" s="300">
        <v>2</v>
      </c>
      <c r="CM23" s="300" t="s">
        <v>15</v>
      </c>
      <c r="CN23" s="299" t="s">
        <v>15</v>
      </c>
      <c r="CO23" s="299">
        <f t="shared" si="17"/>
        <v>4</v>
      </c>
      <c r="CP23" s="300" t="s">
        <v>15</v>
      </c>
      <c r="CQ23" s="300" t="s">
        <v>15</v>
      </c>
      <c r="CR23" s="300" t="s">
        <v>15</v>
      </c>
      <c r="CS23" s="300" t="s">
        <v>15</v>
      </c>
      <c r="CT23" s="300">
        <v>1</v>
      </c>
      <c r="CU23" s="300">
        <v>2</v>
      </c>
      <c r="CV23" s="300" t="s">
        <v>15</v>
      </c>
      <c r="CW23" s="300" t="s">
        <v>15</v>
      </c>
      <c r="CX23" s="300" t="s">
        <v>15</v>
      </c>
      <c r="CY23" s="300" t="s">
        <v>15</v>
      </c>
      <c r="CZ23" s="300" t="s">
        <v>15</v>
      </c>
      <c r="DA23" s="299">
        <v>1</v>
      </c>
      <c r="DB23" s="299">
        <f t="shared" si="18"/>
        <v>13</v>
      </c>
      <c r="DC23" s="300">
        <v>3</v>
      </c>
      <c r="DD23" s="300" t="s">
        <v>15</v>
      </c>
      <c r="DE23" s="300">
        <v>2</v>
      </c>
      <c r="DF23" s="300">
        <v>1</v>
      </c>
      <c r="DG23" s="300">
        <v>1</v>
      </c>
      <c r="DH23" s="300" t="s">
        <v>15</v>
      </c>
      <c r="DI23" s="300">
        <v>2</v>
      </c>
      <c r="DJ23" s="300">
        <v>1</v>
      </c>
      <c r="DK23" s="300" t="s">
        <v>15</v>
      </c>
      <c r="DL23" s="300">
        <v>1</v>
      </c>
      <c r="DM23" s="300" t="s">
        <v>15</v>
      </c>
      <c r="DN23" s="300">
        <v>2</v>
      </c>
      <c r="DO23" s="299">
        <f t="shared" si="19"/>
        <v>2</v>
      </c>
      <c r="DP23" s="300" t="s">
        <v>15</v>
      </c>
      <c r="DQ23" s="300" t="s">
        <v>15</v>
      </c>
      <c r="DR23" s="300" t="s">
        <v>15</v>
      </c>
      <c r="DS23" s="300" t="s">
        <v>15</v>
      </c>
      <c r="DT23" s="300" t="s">
        <v>15</v>
      </c>
      <c r="DU23" s="300" t="s">
        <v>15</v>
      </c>
      <c r="DV23" s="300" t="s">
        <v>15</v>
      </c>
      <c r="DW23" s="300" t="s">
        <v>15</v>
      </c>
      <c r="DX23" s="300">
        <v>1</v>
      </c>
      <c r="DY23" s="300" t="s">
        <v>15</v>
      </c>
      <c r="DZ23" s="300">
        <v>1</v>
      </c>
      <c r="EA23" s="300" t="s">
        <v>15</v>
      </c>
    </row>
    <row r="24" spans="1:131" s="131" customFormat="1" ht="12.75" customHeight="1">
      <c r="A24" s="73" t="s">
        <v>3151</v>
      </c>
      <c r="B24" s="299">
        <f t="shared" si="11"/>
        <v>26</v>
      </c>
      <c r="C24" s="74" t="s">
        <v>3771</v>
      </c>
      <c r="D24" s="300">
        <v>2</v>
      </c>
      <c r="E24" s="300" t="s">
        <v>15</v>
      </c>
      <c r="F24" s="300">
        <v>3</v>
      </c>
      <c r="G24" s="300">
        <v>4</v>
      </c>
      <c r="H24" s="300">
        <v>1</v>
      </c>
      <c r="I24" s="300" t="s">
        <v>15</v>
      </c>
      <c r="J24" s="300">
        <v>6</v>
      </c>
      <c r="K24" s="300">
        <v>3</v>
      </c>
      <c r="L24" s="300">
        <v>6</v>
      </c>
      <c r="M24" s="300">
        <v>1</v>
      </c>
      <c r="N24" s="300" t="s">
        <v>15</v>
      </c>
      <c r="O24" s="299">
        <f t="shared" si="12"/>
        <v>10</v>
      </c>
      <c r="P24" s="300">
        <v>1</v>
      </c>
      <c r="Q24" s="300">
        <v>4</v>
      </c>
      <c r="R24" s="300">
        <v>2</v>
      </c>
      <c r="S24" s="300" t="s">
        <v>15</v>
      </c>
      <c r="T24" s="300" t="s">
        <v>15</v>
      </c>
      <c r="U24" s="300" t="s">
        <v>15</v>
      </c>
      <c r="V24" s="300" t="s">
        <v>15</v>
      </c>
      <c r="W24" s="300" t="s">
        <v>15</v>
      </c>
      <c r="X24" s="300">
        <v>2</v>
      </c>
      <c r="Y24" s="300" t="s">
        <v>15</v>
      </c>
      <c r="Z24" s="300">
        <v>1</v>
      </c>
      <c r="AA24" s="300" t="s">
        <v>15</v>
      </c>
      <c r="AB24" s="299">
        <f t="shared" si="13"/>
        <v>3</v>
      </c>
      <c r="AC24" s="300">
        <v>1</v>
      </c>
      <c r="AD24" s="300" t="s">
        <v>15</v>
      </c>
      <c r="AE24" s="300" t="s">
        <v>15</v>
      </c>
      <c r="AF24" s="300" t="s">
        <v>15</v>
      </c>
      <c r="AG24" s="300">
        <v>1</v>
      </c>
      <c r="AH24" s="300" t="s">
        <v>15</v>
      </c>
      <c r="AI24" s="300" t="s">
        <v>15</v>
      </c>
      <c r="AJ24" s="300" t="s">
        <v>15</v>
      </c>
      <c r="AK24" s="300">
        <v>1</v>
      </c>
      <c r="AL24" s="300" t="s">
        <v>15</v>
      </c>
      <c r="AM24" s="300" t="s">
        <v>15</v>
      </c>
      <c r="AN24" s="300" t="s">
        <v>15</v>
      </c>
      <c r="AO24" s="299">
        <f t="shared" si="14"/>
        <v>7</v>
      </c>
      <c r="AP24" s="300" t="s">
        <v>15</v>
      </c>
      <c r="AQ24" s="300" t="s">
        <v>15</v>
      </c>
      <c r="AR24" s="300">
        <v>1</v>
      </c>
      <c r="AS24" s="300" t="s">
        <v>15</v>
      </c>
      <c r="AT24" s="300">
        <v>1</v>
      </c>
      <c r="AU24" s="300">
        <v>2</v>
      </c>
      <c r="AV24" s="300" t="s">
        <v>15</v>
      </c>
      <c r="AW24" s="300">
        <v>1</v>
      </c>
      <c r="AX24" s="300">
        <v>1</v>
      </c>
      <c r="AY24" s="300" t="s">
        <v>15</v>
      </c>
      <c r="AZ24" s="300">
        <v>1</v>
      </c>
      <c r="BA24" s="300" t="s">
        <v>15</v>
      </c>
      <c r="BB24" s="299">
        <f t="shared" si="15"/>
        <v>7</v>
      </c>
      <c r="BC24" s="300">
        <v>1</v>
      </c>
      <c r="BD24" s="300">
        <v>1</v>
      </c>
      <c r="BE24" s="300" t="s">
        <v>15</v>
      </c>
      <c r="BF24" s="300">
        <v>1</v>
      </c>
      <c r="BG24" s="300" t="s">
        <v>15</v>
      </c>
      <c r="BH24" s="300" t="s">
        <v>15</v>
      </c>
      <c r="BI24" s="300" t="s">
        <v>15</v>
      </c>
      <c r="BJ24" s="300">
        <v>1</v>
      </c>
      <c r="BK24" s="300" t="s">
        <v>15</v>
      </c>
      <c r="BL24" s="300">
        <v>1</v>
      </c>
      <c r="BM24" s="300">
        <v>1</v>
      </c>
      <c r="BN24" s="300">
        <v>1</v>
      </c>
      <c r="BO24" s="299">
        <f t="shared" si="16"/>
        <v>9</v>
      </c>
      <c r="BP24" s="300" t="s">
        <v>15</v>
      </c>
      <c r="BQ24" s="300">
        <v>1</v>
      </c>
      <c r="BR24" s="300">
        <v>1</v>
      </c>
      <c r="BS24" s="300">
        <v>1</v>
      </c>
      <c r="BT24" s="300" t="s">
        <v>15</v>
      </c>
      <c r="BU24" s="300" t="s">
        <v>15</v>
      </c>
      <c r="BV24" s="300">
        <v>1</v>
      </c>
      <c r="BW24" s="300" t="s">
        <v>15</v>
      </c>
      <c r="BX24" s="300">
        <v>1</v>
      </c>
      <c r="BY24" s="300">
        <v>2</v>
      </c>
      <c r="BZ24" s="300">
        <v>1</v>
      </c>
      <c r="CA24" s="300">
        <v>1</v>
      </c>
      <c r="CB24" s="299">
        <f t="shared" si="10"/>
        <v>8</v>
      </c>
      <c r="CC24" s="300">
        <v>1</v>
      </c>
      <c r="CD24" s="300">
        <v>1</v>
      </c>
      <c r="CE24" s="300" t="s">
        <v>15</v>
      </c>
      <c r="CF24" s="300" t="s">
        <v>15</v>
      </c>
      <c r="CG24" s="300" t="s">
        <v>15</v>
      </c>
      <c r="CH24" s="300" t="s">
        <v>15</v>
      </c>
      <c r="CI24" s="300">
        <v>1</v>
      </c>
      <c r="CJ24" s="300" t="s">
        <v>15</v>
      </c>
      <c r="CK24" s="300">
        <v>3</v>
      </c>
      <c r="CL24" s="300" t="s">
        <v>15</v>
      </c>
      <c r="CM24" s="300">
        <v>1</v>
      </c>
      <c r="CN24" s="300">
        <v>1</v>
      </c>
      <c r="CO24" s="299">
        <f t="shared" si="17"/>
        <v>5</v>
      </c>
      <c r="CP24" s="300">
        <v>1</v>
      </c>
      <c r="CQ24" s="300">
        <v>1</v>
      </c>
      <c r="CR24" s="300" t="s">
        <v>15</v>
      </c>
      <c r="CS24" s="300" t="s">
        <v>15</v>
      </c>
      <c r="CT24" s="300">
        <v>1</v>
      </c>
      <c r="CU24" s="300" t="s">
        <v>15</v>
      </c>
      <c r="CV24" s="300" t="s">
        <v>15</v>
      </c>
      <c r="CW24" s="300">
        <v>2</v>
      </c>
      <c r="CX24" s="300" t="s">
        <v>15</v>
      </c>
      <c r="CY24" s="300" t="s">
        <v>15</v>
      </c>
      <c r="CZ24" s="300" t="s">
        <v>15</v>
      </c>
      <c r="DA24" s="300"/>
      <c r="DB24" s="299">
        <f t="shared" si="18"/>
        <v>7</v>
      </c>
      <c r="DC24" s="300">
        <v>1</v>
      </c>
      <c r="DD24" s="300">
        <v>1</v>
      </c>
      <c r="DE24" s="300" t="s">
        <v>15</v>
      </c>
      <c r="DF24" s="300">
        <v>1</v>
      </c>
      <c r="DG24" s="300">
        <v>1</v>
      </c>
      <c r="DH24" s="300">
        <v>1</v>
      </c>
      <c r="DI24" s="300" t="s">
        <v>15</v>
      </c>
      <c r="DJ24" s="300">
        <v>1</v>
      </c>
      <c r="DK24" s="300" t="s">
        <v>15</v>
      </c>
      <c r="DL24" s="300" t="s">
        <v>15</v>
      </c>
      <c r="DM24" s="300" t="s">
        <v>15</v>
      </c>
      <c r="DN24" s="300">
        <v>1</v>
      </c>
      <c r="DO24" s="299">
        <f t="shared" si="19"/>
        <v>7</v>
      </c>
      <c r="DP24" s="300" t="s">
        <v>15</v>
      </c>
      <c r="DQ24" s="300" t="s">
        <v>15</v>
      </c>
      <c r="DR24" s="300" t="s">
        <v>15</v>
      </c>
      <c r="DS24" s="300" t="s">
        <v>15</v>
      </c>
      <c r="DT24" s="300">
        <v>2</v>
      </c>
      <c r="DU24" s="300" t="s">
        <v>15</v>
      </c>
      <c r="DV24" s="300" t="s">
        <v>15</v>
      </c>
      <c r="DW24" s="300" t="s">
        <v>15</v>
      </c>
      <c r="DX24" s="300" t="s">
        <v>15</v>
      </c>
      <c r="DY24" s="300" t="s">
        <v>15</v>
      </c>
      <c r="DZ24" s="300" t="s">
        <v>15</v>
      </c>
      <c r="EA24" s="300">
        <v>5</v>
      </c>
    </row>
    <row r="25" spans="1:131" s="131" customFormat="1" ht="12.75" customHeight="1">
      <c r="A25" s="73" t="s">
        <v>3152</v>
      </c>
      <c r="B25" s="299">
        <f t="shared" si="11"/>
        <v>12</v>
      </c>
      <c r="C25" s="74" t="s">
        <v>3771</v>
      </c>
      <c r="D25" s="300" t="s">
        <v>15</v>
      </c>
      <c r="E25" s="300" t="s">
        <v>15</v>
      </c>
      <c r="F25" s="300">
        <v>1</v>
      </c>
      <c r="G25" s="300">
        <v>1</v>
      </c>
      <c r="H25" s="300" t="s">
        <v>15</v>
      </c>
      <c r="I25" s="300">
        <v>1</v>
      </c>
      <c r="J25" s="300">
        <v>5</v>
      </c>
      <c r="K25" s="300" t="s">
        <v>15</v>
      </c>
      <c r="L25" s="300">
        <v>1</v>
      </c>
      <c r="M25" s="300">
        <v>2</v>
      </c>
      <c r="N25" s="300">
        <v>1</v>
      </c>
      <c r="O25" s="299">
        <f t="shared" si="12"/>
        <v>4</v>
      </c>
      <c r="P25" s="300" t="s">
        <v>15</v>
      </c>
      <c r="Q25" s="300">
        <v>2</v>
      </c>
      <c r="R25" s="300" t="s">
        <v>15</v>
      </c>
      <c r="S25" s="300">
        <v>2</v>
      </c>
      <c r="T25" s="300" t="s">
        <v>15</v>
      </c>
      <c r="U25" s="300" t="s">
        <v>15</v>
      </c>
      <c r="V25" s="300" t="s">
        <v>15</v>
      </c>
      <c r="W25" s="300" t="s">
        <v>15</v>
      </c>
      <c r="X25" s="300" t="s">
        <v>15</v>
      </c>
      <c r="Y25" s="300" t="s">
        <v>15</v>
      </c>
      <c r="Z25" s="300" t="s">
        <v>15</v>
      </c>
      <c r="AA25" s="300" t="s">
        <v>15</v>
      </c>
      <c r="AB25" s="299">
        <f t="shared" si="13"/>
        <v>4</v>
      </c>
      <c r="AC25" s="300" t="s">
        <v>15</v>
      </c>
      <c r="AD25" s="300">
        <v>1</v>
      </c>
      <c r="AE25" s="300" t="s">
        <v>15</v>
      </c>
      <c r="AF25" s="300" t="s">
        <v>15</v>
      </c>
      <c r="AG25" s="300">
        <v>2</v>
      </c>
      <c r="AH25" s="300" t="s">
        <v>15</v>
      </c>
      <c r="AI25" s="300" t="s">
        <v>15</v>
      </c>
      <c r="AJ25" s="300" t="s">
        <v>15</v>
      </c>
      <c r="AK25" s="300" t="s">
        <v>15</v>
      </c>
      <c r="AL25" s="300" t="s">
        <v>15</v>
      </c>
      <c r="AM25" s="300" t="s">
        <v>15</v>
      </c>
      <c r="AN25" s="300">
        <v>1</v>
      </c>
      <c r="AO25" s="299">
        <f t="shared" si="14"/>
        <v>3</v>
      </c>
      <c r="AP25" s="300" t="s">
        <v>15</v>
      </c>
      <c r="AQ25" s="300" t="s">
        <v>15</v>
      </c>
      <c r="AR25" s="300">
        <v>1</v>
      </c>
      <c r="AS25" s="300" t="s">
        <v>15</v>
      </c>
      <c r="AT25" s="300" t="s">
        <v>15</v>
      </c>
      <c r="AU25" s="300" t="s">
        <v>15</v>
      </c>
      <c r="AV25" s="300" t="s">
        <v>15</v>
      </c>
      <c r="AW25" s="300" t="s">
        <v>15</v>
      </c>
      <c r="AX25" s="300" t="s">
        <v>15</v>
      </c>
      <c r="AY25" s="300" t="s">
        <v>15</v>
      </c>
      <c r="AZ25" s="300" t="s">
        <v>15</v>
      </c>
      <c r="BA25" s="300">
        <v>2</v>
      </c>
      <c r="BB25" s="299">
        <f t="shared" si="15"/>
        <v>4</v>
      </c>
      <c r="BC25" s="300">
        <v>1</v>
      </c>
      <c r="BD25" s="300" t="s">
        <v>15</v>
      </c>
      <c r="BE25" s="300" t="s">
        <v>15</v>
      </c>
      <c r="BF25" s="300" t="s">
        <v>15</v>
      </c>
      <c r="BG25" s="300">
        <v>1</v>
      </c>
      <c r="BH25" s="300" t="s">
        <v>15</v>
      </c>
      <c r="BI25" s="300">
        <v>1</v>
      </c>
      <c r="BJ25" s="300" t="s">
        <v>15</v>
      </c>
      <c r="BK25" s="300" t="s">
        <v>15</v>
      </c>
      <c r="BL25" s="300" t="s">
        <v>15</v>
      </c>
      <c r="BM25" s="300" t="s">
        <v>15</v>
      </c>
      <c r="BN25" s="300">
        <v>1</v>
      </c>
      <c r="BO25" s="299">
        <f t="shared" si="16"/>
        <v>5</v>
      </c>
      <c r="BP25" s="300" t="s">
        <v>15</v>
      </c>
      <c r="BQ25" s="300" t="s">
        <v>15</v>
      </c>
      <c r="BR25" s="300" t="s">
        <v>15</v>
      </c>
      <c r="BS25" s="300">
        <v>1</v>
      </c>
      <c r="BT25" s="300">
        <v>2</v>
      </c>
      <c r="BU25" s="300" t="s">
        <v>15</v>
      </c>
      <c r="BV25" s="300">
        <v>1</v>
      </c>
      <c r="BW25" s="300" t="s">
        <v>15</v>
      </c>
      <c r="BX25" s="300" t="s">
        <v>15</v>
      </c>
      <c r="BY25" s="300">
        <v>1</v>
      </c>
      <c r="BZ25" s="300" t="s">
        <v>15</v>
      </c>
      <c r="CA25" s="300" t="s">
        <v>15</v>
      </c>
      <c r="CB25" s="299">
        <f t="shared" si="10"/>
        <v>1</v>
      </c>
      <c r="CC25" s="300" t="s">
        <v>15</v>
      </c>
      <c r="CD25" s="300">
        <v>1</v>
      </c>
      <c r="CE25" s="300" t="s">
        <v>15</v>
      </c>
      <c r="CF25" s="300" t="s">
        <v>15</v>
      </c>
      <c r="CG25" s="300" t="s">
        <v>15</v>
      </c>
      <c r="CH25" s="300" t="s">
        <v>15</v>
      </c>
      <c r="CI25" s="300" t="s">
        <v>15</v>
      </c>
      <c r="CJ25" s="300" t="s">
        <v>15</v>
      </c>
      <c r="CK25" s="300" t="s">
        <v>15</v>
      </c>
      <c r="CL25" s="300" t="s">
        <v>15</v>
      </c>
      <c r="CM25" s="300" t="s">
        <v>15</v>
      </c>
      <c r="CN25" s="300" t="s">
        <v>15</v>
      </c>
      <c r="CO25" s="299">
        <f t="shared" si="17"/>
        <v>2</v>
      </c>
      <c r="CP25" s="300" t="s">
        <v>15</v>
      </c>
      <c r="CQ25" s="300" t="s">
        <v>15</v>
      </c>
      <c r="CR25" s="300" t="s">
        <v>15</v>
      </c>
      <c r="CS25" s="300" t="s">
        <v>15</v>
      </c>
      <c r="CT25" s="300">
        <v>1</v>
      </c>
      <c r="CU25" s="300" t="s">
        <v>15</v>
      </c>
      <c r="CV25" s="300" t="s">
        <v>15</v>
      </c>
      <c r="CW25" s="300">
        <v>1</v>
      </c>
      <c r="CX25" s="300" t="s">
        <v>15</v>
      </c>
      <c r="CY25" s="300" t="s">
        <v>15</v>
      </c>
      <c r="CZ25" s="300" t="s">
        <v>15</v>
      </c>
      <c r="DA25" s="300"/>
      <c r="DB25" s="299">
        <f t="shared" si="18"/>
        <v>3</v>
      </c>
      <c r="DC25" s="300" t="s">
        <v>15</v>
      </c>
      <c r="DD25" s="300" t="s">
        <v>15</v>
      </c>
      <c r="DE25" s="300">
        <v>1</v>
      </c>
      <c r="DF25" s="300" t="s">
        <v>15</v>
      </c>
      <c r="DG25" s="300" t="s">
        <v>15</v>
      </c>
      <c r="DH25" s="300" t="s">
        <v>15</v>
      </c>
      <c r="DI25" s="300">
        <v>1</v>
      </c>
      <c r="DJ25" s="300" t="s">
        <v>15</v>
      </c>
      <c r="DK25" s="300" t="s">
        <v>15</v>
      </c>
      <c r="DL25" s="300">
        <v>1</v>
      </c>
      <c r="DM25" s="300" t="s">
        <v>15</v>
      </c>
      <c r="DN25" s="300" t="s">
        <v>15</v>
      </c>
      <c r="DO25" s="299">
        <f t="shared" si="19"/>
        <v>2</v>
      </c>
      <c r="DP25" s="300">
        <v>1</v>
      </c>
      <c r="DQ25" s="300" t="s">
        <v>15</v>
      </c>
      <c r="DR25" s="300" t="s">
        <v>15</v>
      </c>
      <c r="DS25" s="300" t="s">
        <v>15</v>
      </c>
      <c r="DT25" s="300" t="s">
        <v>15</v>
      </c>
      <c r="DU25" s="300" t="s">
        <v>15</v>
      </c>
      <c r="DV25" s="300" t="s">
        <v>15</v>
      </c>
      <c r="DW25" s="300" t="s">
        <v>15</v>
      </c>
      <c r="DX25" s="300">
        <v>1</v>
      </c>
      <c r="DY25" s="300" t="s">
        <v>15</v>
      </c>
      <c r="DZ25" s="300" t="s">
        <v>15</v>
      </c>
      <c r="EA25" s="300" t="s">
        <v>15</v>
      </c>
    </row>
    <row r="26" spans="1:131" s="131" customFormat="1" ht="12.75" customHeight="1">
      <c r="A26" s="73" t="s">
        <v>3153</v>
      </c>
      <c r="B26" s="299">
        <f t="shared" si="11"/>
        <v>22</v>
      </c>
      <c r="C26" s="74" t="s">
        <v>3771</v>
      </c>
      <c r="D26" s="300" t="s">
        <v>15</v>
      </c>
      <c r="E26" s="300">
        <v>2</v>
      </c>
      <c r="F26" s="300">
        <v>2</v>
      </c>
      <c r="G26" s="300">
        <v>1</v>
      </c>
      <c r="H26" s="300">
        <v>6</v>
      </c>
      <c r="I26" s="300">
        <v>4</v>
      </c>
      <c r="J26" s="300">
        <v>2</v>
      </c>
      <c r="K26" s="300" t="s">
        <v>15</v>
      </c>
      <c r="L26" s="300">
        <v>5</v>
      </c>
      <c r="M26" s="300" t="s">
        <v>15</v>
      </c>
      <c r="N26" s="300" t="s">
        <v>15</v>
      </c>
      <c r="O26" s="299">
        <f t="shared" si="12"/>
        <v>3</v>
      </c>
      <c r="P26" s="300" t="s">
        <v>15</v>
      </c>
      <c r="Q26" s="300" t="s">
        <v>15</v>
      </c>
      <c r="R26" s="300">
        <v>1</v>
      </c>
      <c r="S26" s="300" t="s">
        <v>15</v>
      </c>
      <c r="T26" s="300" t="s">
        <v>15</v>
      </c>
      <c r="U26" s="300" t="s">
        <v>15</v>
      </c>
      <c r="V26" s="300">
        <v>1</v>
      </c>
      <c r="W26" s="300" t="s">
        <v>15</v>
      </c>
      <c r="X26" s="300" t="s">
        <v>15</v>
      </c>
      <c r="Y26" s="300">
        <v>1</v>
      </c>
      <c r="Z26" s="300" t="s">
        <v>15</v>
      </c>
      <c r="AA26" s="300" t="s">
        <v>15</v>
      </c>
      <c r="AB26" s="299">
        <f t="shared" si="13"/>
        <v>5</v>
      </c>
      <c r="AC26" s="300" t="s">
        <v>15</v>
      </c>
      <c r="AD26" s="300">
        <v>2</v>
      </c>
      <c r="AE26" s="300">
        <v>2</v>
      </c>
      <c r="AF26" s="300">
        <v>1</v>
      </c>
      <c r="AG26" s="300" t="s">
        <v>15</v>
      </c>
      <c r="AH26" s="300" t="s">
        <v>15</v>
      </c>
      <c r="AI26" s="300" t="s">
        <v>15</v>
      </c>
      <c r="AJ26" s="300" t="s">
        <v>15</v>
      </c>
      <c r="AK26" s="300" t="s">
        <v>15</v>
      </c>
      <c r="AL26" s="300" t="s">
        <v>15</v>
      </c>
      <c r="AM26" s="300" t="s">
        <v>15</v>
      </c>
      <c r="AN26" s="300" t="s">
        <v>15</v>
      </c>
      <c r="AO26" s="299">
        <f t="shared" si="14"/>
        <v>5</v>
      </c>
      <c r="AP26" s="300" t="s">
        <v>15</v>
      </c>
      <c r="AQ26" s="300" t="s">
        <v>15</v>
      </c>
      <c r="AR26" s="300" t="s">
        <v>15</v>
      </c>
      <c r="AS26" s="300">
        <v>2</v>
      </c>
      <c r="AT26" s="300">
        <v>1</v>
      </c>
      <c r="AU26" s="300" t="s">
        <v>15</v>
      </c>
      <c r="AV26" s="300">
        <v>1</v>
      </c>
      <c r="AW26" s="300" t="s">
        <v>15</v>
      </c>
      <c r="AX26" s="300">
        <v>1</v>
      </c>
      <c r="AY26" s="300" t="s">
        <v>15</v>
      </c>
      <c r="AZ26" s="300" t="s">
        <v>15</v>
      </c>
      <c r="BA26" s="300" t="s">
        <v>15</v>
      </c>
      <c r="BB26" s="299">
        <f t="shared" si="15"/>
        <v>4</v>
      </c>
      <c r="BC26" s="300" t="s">
        <v>15</v>
      </c>
      <c r="BD26" s="300" t="s">
        <v>15</v>
      </c>
      <c r="BE26" s="300">
        <v>1</v>
      </c>
      <c r="BF26" s="300" t="s">
        <v>15</v>
      </c>
      <c r="BG26" s="300" t="s">
        <v>15</v>
      </c>
      <c r="BH26" s="300">
        <v>1</v>
      </c>
      <c r="BI26" s="300">
        <v>1</v>
      </c>
      <c r="BJ26" s="300" t="s">
        <v>15</v>
      </c>
      <c r="BK26" s="300">
        <v>1</v>
      </c>
      <c r="BL26" s="300" t="s">
        <v>15</v>
      </c>
      <c r="BM26" s="300" t="s">
        <v>15</v>
      </c>
      <c r="BN26" s="300" t="s">
        <v>15</v>
      </c>
      <c r="BO26" s="299">
        <f t="shared" si="16"/>
        <v>2</v>
      </c>
      <c r="BP26" s="300" t="s">
        <v>15</v>
      </c>
      <c r="BQ26" s="300">
        <v>1</v>
      </c>
      <c r="BR26" s="300" t="s">
        <v>15</v>
      </c>
      <c r="BS26" s="300" t="s">
        <v>15</v>
      </c>
      <c r="BT26" s="300" t="s">
        <v>15</v>
      </c>
      <c r="BU26" s="300" t="s">
        <v>15</v>
      </c>
      <c r="BV26" s="300" t="s">
        <v>15</v>
      </c>
      <c r="BW26" s="300" t="s">
        <v>15</v>
      </c>
      <c r="BX26" s="300" t="s">
        <v>15</v>
      </c>
      <c r="BY26" s="300" t="s">
        <v>15</v>
      </c>
      <c r="BZ26" s="300">
        <v>1</v>
      </c>
      <c r="CA26" s="300" t="s">
        <v>15</v>
      </c>
      <c r="CB26" s="299">
        <f t="shared" si="10"/>
        <v>2</v>
      </c>
      <c r="CC26" s="300" t="s">
        <v>15</v>
      </c>
      <c r="CD26" s="300">
        <v>1</v>
      </c>
      <c r="CE26" s="300" t="s">
        <v>15</v>
      </c>
      <c r="CF26" s="300" t="s">
        <v>15</v>
      </c>
      <c r="CG26" s="300">
        <v>1</v>
      </c>
      <c r="CH26" s="300" t="s">
        <v>15</v>
      </c>
      <c r="CI26" s="300" t="s">
        <v>15</v>
      </c>
      <c r="CJ26" s="300" t="s">
        <v>15</v>
      </c>
      <c r="CK26" s="300" t="s">
        <v>15</v>
      </c>
      <c r="CL26" s="300" t="s">
        <v>15</v>
      </c>
      <c r="CM26" s="300" t="s">
        <v>15</v>
      </c>
      <c r="CN26" s="300" t="s">
        <v>15</v>
      </c>
      <c r="CO26" s="300" t="s">
        <v>15</v>
      </c>
      <c r="CP26" s="300" t="s">
        <v>15</v>
      </c>
      <c r="CQ26" s="300" t="s">
        <v>15</v>
      </c>
      <c r="CR26" s="300" t="s">
        <v>15</v>
      </c>
      <c r="CS26" s="300" t="s">
        <v>15</v>
      </c>
      <c r="CT26" s="300" t="s">
        <v>15</v>
      </c>
      <c r="CU26" s="300" t="s">
        <v>15</v>
      </c>
      <c r="CV26" s="300" t="s">
        <v>15</v>
      </c>
      <c r="CW26" s="300" t="s">
        <v>15</v>
      </c>
      <c r="CX26" s="300" t="s">
        <v>15</v>
      </c>
      <c r="CY26" s="300" t="s">
        <v>15</v>
      </c>
      <c r="CZ26" s="300" t="s">
        <v>15</v>
      </c>
      <c r="DA26" s="300"/>
      <c r="DB26" s="299">
        <f t="shared" si="18"/>
        <v>2</v>
      </c>
      <c r="DC26" s="300" t="s">
        <v>15</v>
      </c>
      <c r="DD26" s="300" t="s">
        <v>15</v>
      </c>
      <c r="DE26" s="300" t="s">
        <v>15</v>
      </c>
      <c r="DF26" s="300" t="s">
        <v>15</v>
      </c>
      <c r="DG26" s="300" t="s">
        <v>15</v>
      </c>
      <c r="DH26" s="300" t="s">
        <v>15</v>
      </c>
      <c r="DI26" s="300" t="s">
        <v>15</v>
      </c>
      <c r="DJ26" s="300" t="s">
        <v>15</v>
      </c>
      <c r="DK26" s="300">
        <v>1</v>
      </c>
      <c r="DL26" s="300">
        <v>1</v>
      </c>
      <c r="DM26" s="300" t="s">
        <v>15</v>
      </c>
      <c r="DN26" s="300" t="s">
        <v>15</v>
      </c>
      <c r="DO26" s="299">
        <f t="shared" si="19"/>
        <v>5</v>
      </c>
      <c r="DP26" s="300" t="s">
        <v>15</v>
      </c>
      <c r="DQ26" s="300">
        <v>1</v>
      </c>
      <c r="DR26" s="300" t="s">
        <v>15</v>
      </c>
      <c r="DS26" s="300" t="s">
        <v>15</v>
      </c>
      <c r="DT26" s="300">
        <v>1</v>
      </c>
      <c r="DU26" s="300" t="s">
        <v>15</v>
      </c>
      <c r="DV26" s="300" t="s">
        <v>15</v>
      </c>
      <c r="DW26" s="300" t="s">
        <v>15</v>
      </c>
      <c r="DX26" s="300">
        <v>1</v>
      </c>
      <c r="DY26" s="300" t="s">
        <v>15</v>
      </c>
      <c r="DZ26" s="300">
        <v>1</v>
      </c>
      <c r="EA26" s="300">
        <v>1</v>
      </c>
    </row>
    <row r="27" spans="1:131" s="131" customFormat="1" ht="12.75" customHeight="1">
      <c r="A27" s="73" t="s">
        <v>3154</v>
      </c>
      <c r="B27" s="299">
        <f t="shared" si="11"/>
        <v>13</v>
      </c>
      <c r="C27" s="74" t="s">
        <v>3771</v>
      </c>
      <c r="D27" s="299" t="s">
        <v>15</v>
      </c>
      <c r="E27" s="299">
        <v>3</v>
      </c>
      <c r="F27" s="299">
        <v>2</v>
      </c>
      <c r="G27" s="299">
        <v>3</v>
      </c>
      <c r="H27" s="299">
        <v>1</v>
      </c>
      <c r="I27" s="299">
        <v>3</v>
      </c>
      <c r="J27" s="299">
        <v>1</v>
      </c>
      <c r="K27" s="299" t="s">
        <v>15</v>
      </c>
      <c r="L27" s="299" t="s">
        <v>15</v>
      </c>
      <c r="M27" s="299" t="s">
        <v>15</v>
      </c>
      <c r="N27" s="299" t="s">
        <v>15</v>
      </c>
      <c r="O27" s="299">
        <f t="shared" si="12"/>
        <v>3</v>
      </c>
      <c r="P27" s="299" t="s">
        <v>15</v>
      </c>
      <c r="Q27" s="299" t="s">
        <v>15</v>
      </c>
      <c r="R27" s="299" t="s">
        <v>15</v>
      </c>
      <c r="S27" s="299" t="s">
        <v>15</v>
      </c>
      <c r="T27" s="299">
        <v>2</v>
      </c>
      <c r="U27" s="299" t="s">
        <v>15</v>
      </c>
      <c r="V27" s="299" t="s">
        <v>15</v>
      </c>
      <c r="W27" s="299">
        <v>1</v>
      </c>
      <c r="X27" s="299" t="s">
        <v>15</v>
      </c>
      <c r="Y27" s="299" t="s">
        <v>15</v>
      </c>
      <c r="Z27" s="299" t="s">
        <v>15</v>
      </c>
      <c r="AA27" s="299" t="s">
        <v>15</v>
      </c>
      <c r="AB27" s="299">
        <f t="shared" si="13"/>
        <v>0</v>
      </c>
      <c r="AC27" s="299" t="s">
        <v>15</v>
      </c>
      <c r="AD27" s="299" t="s">
        <v>15</v>
      </c>
      <c r="AE27" s="299" t="s">
        <v>15</v>
      </c>
      <c r="AF27" s="299" t="s">
        <v>15</v>
      </c>
      <c r="AG27" s="299" t="s">
        <v>15</v>
      </c>
      <c r="AH27" s="299" t="s">
        <v>15</v>
      </c>
      <c r="AI27" s="299" t="s">
        <v>15</v>
      </c>
      <c r="AJ27" s="299" t="s">
        <v>15</v>
      </c>
      <c r="AK27" s="299" t="s">
        <v>15</v>
      </c>
      <c r="AL27" s="299" t="s">
        <v>15</v>
      </c>
      <c r="AM27" s="299" t="s">
        <v>15</v>
      </c>
      <c r="AN27" s="299" t="s">
        <v>15</v>
      </c>
      <c r="AO27" s="299">
        <f t="shared" si="14"/>
        <v>9</v>
      </c>
      <c r="AP27" s="299">
        <v>2</v>
      </c>
      <c r="AQ27" s="299" t="s">
        <v>15</v>
      </c>
      <c r="AR27" s="299" t="s">
        <v>15</v>
      </c>
      <c r="AS27" s="299" t="s">
        <v>15</v>
      </c>
      <c r="AT27" s="299">
        <v>2</v>
      </c>
      <c r="AU27" s="299" t="s">
        <v>15</v>
      </c>
      <c r="AV27" s="299" t="s">
        <v>15</v>
      </c>
      <c r="AW27" s="299" t="s">
        <v>15</v>
      </c>
      <c r="AX27" s="299">
        <v>3</v>
      </c>
      <c r="AY27" s="299" t="s">
        <v>15</v>
      </c>
      <c r="AZ27" s="299" t="s">
        <v>15</v>
      </c>
      <c r="BA27" s="299">
        <v>2</v>
      </c>
      <c r="BB27" s="299">
        <f t="shared" si="15"/>
        <v>9</v>
      </c>
      <c r="BC27" s="299">
        <v>1</v>
      </c>
      <c r="BD27" s="299" t="s">
        <v>15</v>
      </c>
      <c r="BE27" s="299">
        <v>1</v>
      </c>
      <c r="BF27" s="299" t="s">
        <v>15</v>
      </c>
      <c r="BG27" s="299" t="s">
        <v>15</v>
      </c>
      <c r="BH27" s="299">
        <v>1</v>
      </c>
      <c r="BI27" s="299">
        <v>2</v>
      </c>
      <c r="BJ27" s="299">
        <v>1</v>
      </c>
      <c r="BK27" s="299" t="s">
        <v>15</v>
      </c>
      <c r="BL27" s="299" t="s">
        <v>15</v>
      </c>
      <c r="BM27" s="299" t="s">
        <v>15</v>
      </c>
      <c r="BN27" s="299">
        <v>3</v>
      </c>
      <c r="BO27" s="299">
        <f t="shared" si="16"/>
        <v>7</v>
      </c>
      <c r="BP27" s="299" t="s">
        <v>15</v>
      </c>
      <c r="BQ27" s="299" t="s">
        <v>15</v>
      </c>
      <c r="BR27" s="299" t="s">
        <v>15</v>
      </c>
      <c r="BS27" s="299">
        <v>1</v>
      </c>
      <c r="BT27" s="299" t="s">
        <v>15</v>
      </c>
      <c r="BU27" s="299" t="s">
        <v>15</v>
      </c>
      <c r="BV27" s="299">
        <v>3</v>
      </c>
      <c r="BW27" s="299" t="s">
        <v>15</v>
      </c>
      <c r="BX27" s="299" t="s">
        <v>15</v>
      </c>
      <c r="BY27" s="299">
        <v>1</v>
      </c>
      <c r="BZ27" s="299">
        <v>1</v>
      </c>
      <c r="CA27" s="299">
        <v>1</v>
      </c>
      <c r="CB27" s="299">
        <f t="shared" si="10"/>
        <v>12</v>
      </c>
      <c r="CC27" s="299" t="s">
        <v>15</v>
      </c>
      <c r="CD27" s="299">
        <v>2</v>
      </c>
      <c r="CE27" s="299">
        <v>2</v>
      </c>
      <c r="CF27" s="299">
        <v>1</v>
      </c>
      <c r="CG27" s="299">
        <v>1</v>
      </c>
      <c r="CH27" s="299" t="s">
        <v>15</v>
      </c>
      <c r="CI27" s="299" t="s">
        <v>15</v>
      </c>
      <c r="CJ27" s="299">
        <v>2</v>
      </c>
      <c r="CK27" s="299">
        <v>2</v>
      </c>
      <c r="CL27" s="299">
        <v>1</v>
      </c>
      <c r="CM27" s="299" t="s">
        <v>15</v>
      </c>
      <c r="CN27" s="299">
        <v>1</v>
      </c>
      <c r="CO27" s="299">
        <f t="shared" ref="CO27:CO28" si="20">SUM(CP27:DA27)</f>
        <v>5</v>
      </c>
      <c r="CP27" s="299">
        <v>1</v>
      </c>
      <c r="CQ27" s="299">
        <v>1</v>
      </c>
      <c r="CR27" s="299">
        <v>1</v>
      </c>
      <c r="CS27" s="299" t="s">
        <v>15</v>
      </c>
      <c r="CT27" s="299" t="s">
        <v>15</v>
      </c>
      <c r="CU27" s="299" t="s">
        <v>15</v>
      </c>
      <c r="CV27" s="299" t="s">
        <v>15</v>
      </c>
      <c r="CW27" s="299">
        <v>2</v>
      </c>
      <c r="CX27" s="299" t="s">
        <v>15</v>
      </c>
      <c r="CY27" s="299" t="s">
        <v>15</v>
      </c>
      <c r="CZ27" s="299" t="s">
        <v>15</v>
      </c>
      <c r="DA27" s="299"/>
      <c r="DB27" s="299">
        <f>SUM(DC27:DN27)</f>
        <v>1</v>
      </c>
      <c r="DC27" s="299" t="s">
        <v>15</v>
      </c>
      <c r="DD27" s="299">
        <v>1</v>
      </c>
      <c r="DE27" s="299" t="s">
        <v>15</v>
      </c>
      <c r="DF27" s="299" t="s">
        <v>15</v>
      </c>
      <c r="DG27" s="299" t="s">
        <v>15</v>
      </c>
      <c r="DH27" s="299" t="s">
        <v>15</v>
      </c>
      <c r="DI27" s="299" t="s">
        <v>15</v>
      </c>
      <c r="DJ27" s="299" t="s">
        <v>15</v>
      </c>
      <c r="DK27" s="299" t="s">
        <v>15</v>
      </c>
      <c r="DL27" s="299" t="s">
        <v>15</v>
      </c>
      <c r="DM27" s="299" t="s">
        <v>15</v>
      </c>
      <c r="DN27" s="299" t="s">
        <v>15</v>
      </c>
      <c r="DO27" s="299">
        <f>SUM(DP27:EA27)</f>
        <v>5</v>
      </c>
      <c r="DP27" s="299" t="s">
        <v>15</v>
      </c>
      <c r="DQ27" s="299" t="s">
        <v>15</v>
      </c>
      <c r="DR27" s="299">
        <v>1</v>
      </c>
      <c r="DS27" s="299" t="s">
        <v>15</v>
      </c>
      <c r="DT27" s="299" t="s">
        <v>15</v>
      </c>
      <c r="DU27" s="299">
        <v>1</v>
      </c>
      <c r="DV27" s="299" t="s">
        <v>15</v>
      </c>
      <c r="DW27" s="299" t="s">
        <v>15</v>
      </c>
      <c r="DX27" s="299">
        <v>2</v>
      </c>
      <c r="DY27" s="299">
        <v>1</v>
      </c>
      <c r="DZ27" s="299" t="s">
        <v>15</v>
      </c>
      <c r="EA27" s="299" t="s">
        <v>15</v>
      </c>
    </row>
    <row r="28" spans="1:131" s="131" customFormat="1" ht="12.75" customHeight="1">
      <c r="A28" s="73" t="s">
        <v>3155</v>
      </c>
      <c r="B28" s="299" t="s">
        <v>15</v>
      </c>
      <c r="C28" s="74" t="s">
        <v>3771</v>
      </c>
      <c r="D28" s="254" t="s">
        <v>15</v>
      </c>
      <c r="E28" s="254" t="s">
        <v>15</v>
      </c>
      <c r="F28" s="254" t="s">
        <v>15</v>
      </c>
      <c r="G28" s="254" t="s">
        <v>15</v>
      </c>
      <c r="H28" s="254">
        <v>1</v>
      </c>
      <c r="I28" s="254" t="s">
        <v>15</v>
      </c>
      <c r="J28" s="254" t="s">
        <v>15</v>
      </c>
      <c r="K28" s="254" t="s">
        <v>15</v>
      </c>
      <c r="L28" s="254" t="s">
        <v>15</v>
      </c>
      <c r="M28" s="254" t="s">
        <v>15</v>
      </c>
      <c r="N28" s="254" t="s">
        <v>15</v>
      </c>
      <c r="O28" s="299" t="s">
        <v>15</v>
      </c>
      <c r="P28" s="254" t="s">
        <v>15</v>
      </c>
      <c r="Q28" s="254" t="s">
        <v>15</v>
      </c>
      <c r="R28" s="254" t="s">
        <v>15</v>
      </c>
      <c r="S28" s="254" t="s">
        <v>15</v>
      </c>
      <c r="T28" s="254" t="s">
        <v>15</v>
      </c>
      <c r="U28" s="254" t="s">
        <v>15</v>
      </c>
      <c r="V28" s="254" t="s">
        <v>15</v>
      </c>
      <c r="W28" s="254" t="s">
        <v>15</v>
      </c>
      <c r="X28" s="254" t="s">
        <v>15</v>
      </c>
      <c r="Y28" s="254" t="s">
        <v>15</v>
      </c>
      <c r="Z28" s="254" t="s">
        <v>15</v>
      </c>
      <c r="AA28" s="254" t="s">
        <v>15</v>
      </c>
      <c r="AB28" s="299" t="s">
        <v>15</v>
      </c>
      <c r="AC28" s="254" t="s">
        <v>15</v>
      </c>
      <c r="AD28" s="254" t="s">
        <v>15</v>
      </c>
      <c r="AE28" s="254" t="s">
        <v>15</v>
      </c>
      <c r="AF28" s="254" t="s">
        <v>15</v>
      </c>
      <c r="AG28" s="254">
        <v>1</v>
      </c>
      <c r="AH28" s="254" t="s">
        <v>15</v>
      </c>
      <c r="AI28" s="254" t="s">
        <v>15</v>
      </c>
      <c r="AJ28" s="254" t="s">
        <v>15</v>
      </c>
      <c r="AK28" s="254" t="s">
        <v>15</v>
      </c>
      <c r="AL28" s="254" t="s">
        <v>15</v>
      </c>
      <c r="AM28" s="254" t="s">
        <v>15</v>
      </c>
      <c r="AN28" s="254" t="s">
        <v>15</v>
      </c>
      <c r="AO28" s="299" t="s">
        <v>15</v>
      </c>
      <c r="AP28" s="254" t="s">
        <v>15</v>
      </c>
      <c r="AQ28" s="254" t="s">
        <v>15</v>
      </c>
      <c r="AR28" s="254" t="s">
        <v>15</v>
      </c>
      <c r="AS28" s="254" t="s">
        <v>15</v>
      </c>
      <c r="AT28" s="254" t="s">
        <v>15</v>
      </c>
      <c r="AU28" s="254" t="s">
        <v>15</v>
      </c>
      <c r="AV28" s="254" t="s">
        <v>15</v>
      </c>
      <c r="AW28" s="254" t="s">
        <v>15</v>
      </c>
      <c r="AX28" s="254" t="s">
        <v>15</v>
      </c>
      <c r="AY28" s="254" t="s">
        <v>15</v>
      </c>
      <c r="AZ28" s="254" t="s">
        <v>15</v>
      </c>
      <c r="BA28" s="254" t="s">
        <v>15</v>
      </c>
      <c r="BB28" s="299">
        <f t="shared" si="15"/>
        <v>2</v>
      </c>
      <c r="BC28" s="254" t="s">
        <v>15</v>
      </c>
      <c r="BD28" s="254" t="s">
        <v>15</v>
      </c>
      <c r="BE28" s="254" t="s">
        <v>15</v>
      </c>
      <c r="BF28" s="254" t="s">
        <v>15</v>
      </c>
      <c r="BG28" s="254">
        <v>1</v>
      </c>
      <c r="BH28" s="254" t="s">
        <v>15</v>
      </c>
      <c r="BI28" s="254">
        <v>1</v>
      </c>
      <c r="BJ28" s="254" t="s">
        <v>15</v>
      </c>
      <c r="BK28" s="254" t="s">
        <v>15</v>
      </c>
      <c r="BL28" s="254" t="s">
        <v>15</v>
      </c>
      <c r="BM28" s="254" t="s">
        <v>15</v>
      </c>
      <c r="BN28" s="254" t="s">
        <v>15</v>
      </c>
      <c r="BO28" s="299">
        <f t="shared" si="16"/>
        <v>4</v>
      </c>
      <c r="BP28" s="254" t="s">
        <v>15</v>
      </c>
      <c r="BQ28" s="254">
        <v>1</v>
      </c>
      <c r="BR28" s="254" t="s">
        <v>15</v>
      </c>
      <c r="BS28" s="254" t="s">
        <v>15</v>
      </c>
      <c r="BT28" s="254">
        <v>1</v>
      </c>
      <c r="BU28" s="254" t="s">
        <v>15</v>
      </c>
      <c r="BV28" s="254" t="s">
        <v>15</v>
      </c>
      <c r="BW28" s="254">
        <v>2</v>
      </c>
      <c r="BX28" s="254" t="s">
        <v>15</v>
      </c>
      <c r="BY28" s="254" t="s">
        <v>15</v>
      </c>
      <c r="BZ28" s="254" t="s">
        <v>15</v>
      </c>
      <c r="CA28" s="254" t="s">
        <v>15</v>
      </c>
      <c r="CB28" s="254" t="s">
        <v>15</v>
      </c>
      <c r="CC28" s="254" t="s">
        <v>15</v>
      </c>
      <c r="CD28" s="254" t="s">
        <v>15</v>
      </c>
      <c r="CE28" s="254" t="s">
        <v>15</v>
      </c>
      <c r="CF28" s="254" t="s">
        <v>15</v>
      </c>
      <c r="CG28" s="254" t="s">
        <v>15</v>
      </c>
      <c r="CH28" s="254" t="s">
        <v>15</v>
      </c>
      <c r="CI28" s="254" t="s">
        <v>15</v>
      </c>
      <c r="CJ28" s="254" t="s">
        <v>15</v>
      </c>
      <c r="CK28" s="254" t="s">
        <v>15</v>
      </c>
      <c r="CL28" s="254" t="s">
        <v>15</v>
      </c>
      <c r="CM28" s="254" t="s">
        <v>15</v>
      </c>
      <c r="CN28" s="254" t="s">
        <v>15</v>
      </c>
      <c r="CO28" s="299">
        <f t="shared" si="20"/>
        <v>6</v>
      </c>
      <c r="CP28" s="254" t="s">
        <v>15</v>
      </c>
      <c r="CQ28" s="254" t="s">
        <v>15</v>
      </c>
      <c r="CR28" s="254">
        <v>3</v>
      </c>
      <c r="CS28" s="254">
        <v>1</v>
      </c>
      <c r="CT28" s="254" t="s">
        <v>15</v>
      </c>
      <c r="CU28" s="254" t="s">
        <v>15</v>
      </c>
      <c r="CV28" s="254" t="s">
        <v>15</v>
      </c>
      <c r="CW28" s="254" t="s">
        <v>15</v>
      </c>
      <c r="CX28" s="254">
        <v>2</v>
      </c>
      <c r="CY28" s="254" t="s">
        <v>15</v>
      </c>
      <c r="CZ28" s="254" t="s">
        <v>15</v>
      </c>
      <c r="DA28" s="254"/>
      <c r="DB28" s="299">
        <f t="shared" si="18"/>
        <v>6</v>
      </c>
      <c r="DC28" s="254" t="s">
        <v>15</v>
      </c>
      <c r="DD28" s="254" t="s">
        <v>15</v>
      </c>
      <c r="DE28" s="254">
        <v>1</v>
      </c>
      <c r="DF28" s="254">
        <v>2</v>
      </c>
      <c r="DG28" s="254" t="s">
        <v>15</v>
      </c>
      <c r="DH28" s="254" t="s">
        <v>15</v>
      </c>
      <c r="DI28" s="254">
        <v>1</v>
      </c>
      <c r="DJ28" s="254" t="s">
        <v>15</v>
      </c>
      <c r="DK28" s="254">
        <v>1</v>
      </c>
      <c r="DL28" s="254" t="s">
        <v>15</v>
      </c>
      <c r="DM28" s="254" t="s">
        <v>15</v>
      </c>
      <c r="DN28" s="254">
        <v>1</v>
      </c>
      <c r="DO28" s="299">
        <f t="shared" si="19"/>
        <v>3</v>
      </c>
      <c r="DP28" s="254" t="s">
        <v>15</v>
      </c>
      <c r="DQ28" s="254" t="s">
        <v>15</v>
      </c>
      <c r="DR28" s="254">
        <v>2</v>
      </c>
      <c r="DS28" s="254" t="s">
        <v>15</v>
      </c>
      <c r="DT28" s="254" t="s">
        <v>15</v>
      </c>
      <c r="DU28" s="254" t="s">
        <v>15</v>
      </c>
      <c r="DV28" s="254" t="s">
        <v>15</v>
      </c>
      <c r="DW28" s="254">
        <v>1</v>
      </c>
      <c r="DX28" s="254" t="s">
        <v>15</v>
      </c>
      <c r="DY28" s="254" t="s">
        <v>15</v>
      </c>
      <c r="DZ28" s="254" t="s">
        <v>15</v>
      </c>
      <c r="EA28" s="254" t="s">
        <v>15</v>
      </c>
    </row>
    <row r="29" spans="1:131" s="131" customFormat="1" ht="12.75" customHeight="1" thickBot="1">
      <c r="A29" s="136" t="s">
        <v>3156</v>
      </c>
      <c r="B29" s="308" t="s">
        <v>15</v>
      </c>
      <c r="C29" s="214" t="s">
        <v>3771</v>
      </c>
      <c r="D29" s="331" t="s">
        <v>15</v>
      </c>
      <c r="E29" s="331" t="s">
        <v>15</v>
      </c>
      <c r="F29" s="331" t="s">
        <v>15</v>
      </c>
      <c r="G29" s="331" t="s">
        <v>15</v>
      </c>
      <c r="H29" s="331" t="s">
        <v>15</v>
      </c>
      <c r="I29" s="331" t="s">
        <v>15</v>
      </c>
      <c r="J29" s="331" t="s">
        <v>15</v>
      </c>
      <c r="K29" s="331" t="s">
        <v>15</v>
      </c>
      <c r="L29" s="308" t="s">
        <v>15</v>
      </c>
      <c r="M29" s="331" t="s">
        <v>15</v>
      </c>
      <c r="N29" s="331" t="s">
        <v>15</v>
      </c>
      <c r="O29" s="308" t="s">
        <v>15</v>
      </c>
      <c r="P29" s="331" t="s">
        <v>15</v>
      </c>
      <c r="Q29" s="331" t="s">
        <v>15</v>
      </c>
      <c r="R29" s="331" t="s">
        <v>15</v>
      </c>
      <c r="S29" s="331" t="s">
        <v>15</v>
      </c>
      <c r="T29" s="331" t="s">
        <v>15</v>
      </c>
      <c r="U29" s="331" t="s">
        <v>15</v>
      </c>
      <c r="V29" s="331" t="s">
        <v>15</v>
      </c>
      <c r="W29" s="331" t="s">
        <v>15</v>
      </c>
      <c r="X29" s="331" t="s">
        <v>15</v>
      </c>
      <c r="Y29" s="308" t="s">
        <v>15</v>
      </c>
      <c r="Z29" s="331" t="s">
        <v>15</v>
      </c>
      <c r="AA29" s="331" t="s">
        <v>15</v>
      </c>
      <c r="AB29" s="308" t="s">
        <v>15</v>
      </c>
      <c r="AC29" s="331" t="s">
        <v>15</v>
      </c>
      <c r="AD29" s="331" t="s">
        <v>15</v>
      </c>
      <c r="AE29" s="331" t="s">
        <v>15</v>
      </c>
      <c r="AF29" s="331" t="s">
        <v>15</v>
      </c>
      <c r="AG29" s="331" t="s">
        <v>15</v>
      </c>
      <c r="AH29" s="331" t="s">
        <v>15</v>
      </c>
      <c r="AI29" s="331" t="s">
        <v>15</v>
      </c>
      <c r="AJ29" s="331" t="s">
        <v>15</v>
      </c>
      <c r="AK29" s="331" t="s">
        <v>15</v>
      </c>
      <c r="AL29" s="308" t="s">
        <v>15</v>
      </c>
      <c r="AM29" s="331" t="s">
        <v>15</v>
      </c>
      <c r="AN29" s="331" t="s">
        <v>15</v>
      </c>
      <c r="AO29" s="308" t="s">
        <v>15</v>
      </c>
      <c r="AP29" s="331" t="s">
        <v>15</v>
      </c>
      <c r="AQ29" s="331" t="s">
        <v>15</v>
      </c>
      <c r="AR29" s="331" t="s">
        <v>15</v>
      </c>
      <c r="AS29" s="331" t="s">
        <v>15</v>
      </c>
      <c r="AT29" s="331" t="s">
        <v>15</v>
      </c>
      <c r="AU29" s="331" t="s">
        <v>15</v>
      </c>
      <c r="AV29" s="331" t="s">
        <v>15</v>
      </c>
      <c r="AW29" s="331" t="s">
        <v>15</v>
      </c>
      <c r="AX29" s="331" t="s">
        <v>15</v>
      </c>
      <c r="AY29" s="308" t="s">
        <v>15</v>
      </c>
      <c r="AZ29" s="331" t="s">
        <v>15</v>
      </c>
      <c r="BA29" s="331" t="s">
        <v>15</v>
      </c>
      <c r="BB29" s="308">
        <f t="shared" si="15"/>
        <v>1</v>
      </c>
      <c r="BC29" s="331" t="s">
        <v>15</v>
      </c>
      <c r="BD29" s="331" t="s">
        <v>15</v>
      </c>
      <c r="BE29" s="331" t="s">
        <v>15</v>
      </c>
      <c r="BF29" s="331" t="s">
        <v>15</v>
      </c>
      <c r="BG29" s="331" t="s">
        <v>15</v>
      </c>
      <c r="BH29" s="331" t="s">
        <v>15</v>
      </c>
      <c r="BI29" s="331" t="s">
        <v>15</v>
      </c>
      <c r="BJ29" s="331" t="s">
        <v>15</v>
      </c>
      <c r="BK29" s="331" t="s">
        <v>15</v>
      </c>
      <c r="BL29" s="308">
        <v>1</v>
      </c>
      <c r="BM29" s="331" t="s">
        <v>15</v>
      </c>
      <c r="BN29" s="331" t="s">
        <v>15</v>
      </c>
      <c r="BO29" s="331" t="s">
        <v>15</v>
      </c>
      <c r="BP29" s="331" t="s">
        <v>15</v>
      </c>
      <c r="BQ29" s="331" t="s">
        <v>15</v>
      </c>
      <c r="BR29" s="331" t="s">
        <v>15</v>
      </c>
      <c r="BS29" s="331" t="s">
        <v>15</v>
      </c>
      <c r="BT29" s="331" t="s">
        <v>15</v>
      </c>
      <c r="BU29" s="331" t="s">
        <v>15</v>
      </c>
      <c r="BV29" s="331" t="s">
        <v>15</v>
      </c>
      <c r="BW29" s="331" t="s">
        <v>15</v>
      </c>
      <c r="BX29" s="331" t="s">
        <v>15</v>
      </c>
      <c r="BY29" s="331" t="s">
        <v>15</v>
      </c>
      <c r="BZ29" s="331" t="s">
        <v>15</v>
      </c>
      <c r="CA29" s="331" t="s">
        <v>15</v>
      </c>
      <c r="CB29" s="331" t="s">
        <v>15</v>
      </c>
      <c r="CC29" s="331" t="s">
        <v>15</v>
      </c>
      <c r="CD29" s="331" t="s">
        <v>15</v>
      </c>
      <c r="CE29" s="331" t="s">
        <v>15</v>
      </c>
      <c r="CF29" s="331" t="s">
        <v>15</v>
      </c>
      <c r="CG29" s="331" t="s">
        <v>15</v>
      </c>
      <c r="CH29" s="331" t="s">
        <v>15</v>
      </c>
      <c r="CI29" s="331" t="s">
        <v>15</v>
      </c>
      <c r="CJ29" s="331" t="s">
        <v>15</v>
      </c>
      <c r="CK29" s="331" t="s">
        <v>15</v>
      </c>
      <c r="CL29" s="331" t="s">
        <v>15</v>
      </c>
      <c r="CM29" s="331" t="s">
        <v>15</v>
      </c>
      <c r="CN29" s="331" t="s">
        <v>15</v>
      </c>
      <c r="CO29" s="331" t="s">
        <v>15</v>
      </c>
      <c r="CP29" s="331" t="s">
        <v>15</v>
      </c>
      <c r="CQ29" s="331" t="s">
        <v>15</v>
      </c>
      <c r="CR29" s="331" t="s">
        <v>15</v>
      </c>
      <c r="CS29" s="331" t="s">
        <v>15</v>
      </c>
      <c r="CT29" s="331" t="s">
        <v>15</v>
      </c>
      <c r="CU29" s="331" t="s">
        <v>15</v>
      </c>
      <c r="CV29" s="331" t="s">
        <v>15</v>
      </c>
      <c r="CW29" s="331" t="s">
        <v>15</v>
      </c>
      <c r="CX29" s="331" t="s">
        <v>15</v>
      </c>
      <c r="CY29" s="331" t="s">
        <v>15</v>
      </c>
      <c r="CZ29" s="331" t="s">
        <v>15</v>
      </c>
      <c r="DA29" s="331"/>
      <c r="DB29" s="331" t="s">
        <v>15</v>
      </c>
      <c r="DC29" s="331" t="s">
        <v>15</v>
      </c>
      <c r="DD29" s="331" t="s">
        <v>15</v>
      </c>
      <c r="DE29" s="331" t="s">
        <v>15</v>
      </c>
      <c r="DF29" s="331" t="s">
        <v>15</v>
      </c>
      <c r="DG29" s="331" t="s">
        <v>15</v>
      </c>
      <c r="DH29" s="331" t="s">
        <v>15</v>
      </c>
      <c r="DI29" s="331" t="s">
        <v>15</v>
      </c>
      <c r="DJ29" s="331" t="s">
        <v>15</v>
      </c>
      <c r="DK29" s="331" t="s">
        <v>15</v>
      </c>
      <c r="DL29" s="331" t="s">
        <v>15</v>
      </c>
      <c r="DM29" s="331" t="s">
        <v>15</v>
      </c>
      <c r="DN29" s="331" t="s">
        <v>15</v>
      </c>
      <c r="DO29" s="331" t="s">
        <v>15</v>
      </c>
      <c r="DP29" s="331" t="s">
        <v>15</v>
      </c>
      <c r="DQ29" s="331" t="s">
        <v>15</v>
      </c>
      <c r="DR29" s="331" t="s">
        <v>15</v>
      </c>
      <c r="DS29" s="331" t="s">
        <v>15</v>
      </c>
      <c r="DT29" s="331" t="s">
        <v>15</v>
      </c>
      <c r="DU29" s="331" t="s">
        <v>15</v>
      </c>
      <c r="DV29" s="331" t="s">
        <v>15</v>
      </c>
      <c r="DW29" s="331" t="s">
        <v>15</v>
      </c>
      <c r="DX29" s="331" t="s">
        <v>15</v>
      </c>
      <c r="DY29" s="331" t="s">
        <v>15</v>
      </c>
      <c r="DZ29" s="331" t="s">
        <v>15</v>
      </c>
      <c r="EA29" s="331" t="s">
        <v>15</v>
      </c>
    </row>
    <row r="30" spans="1:131" s="131" customFormat="1" ht="5.0999999999999996" customHeight="1">
      <c r="C30" s="32"/>
      <c r="D30" s="32"/>
      <c r="E30" s="32"/>
      <c r="F30" s="32"/>
      <c r="G30" s="32"/>
      <c r="H30" s="32"/>
      <c r="I30" s="32"/>
      <c r="J30" s="32"/>
      <c r="K30" s="32"/>
      <c r="L30" s="32"/>
      <c r="M30" s="32"/>
      <c r="N30" s="32"/>
      <c r="P30" s="32"/>
      <c r="Q30" s="32"/>
      <c r="R30" s="32"/>
      <c r="S30" s="32"/>
      <c r="T30" s="32"/>
      <c r="U30" s="32"/>
      <c r="V30" s="32"/>
      <c r="W30" s="32"/>
      <c r="X30" s="32"/>
      <c r="Y30" s="32"/>
      <c r="Z30" s="32"/>
      <c r="AA30" s="32"/>
      <c r="AC30" s="32"/>
      <c r="AD30" s="32"/>
      <c r="AE30" s="32"/>
      <c r="AF30" s="32"/>
      <c r="AG30" s="32"/>
      <c r="AH30" s="32"/>
      <c r="AI30" s="32"/>
      <c r="AJ30" s="32"/>
      <c r="AK30" s="32"/>
      <c r="AL30" s="32"/>
      <c r="AM30" s="32"/>
      <c r="AN30" s="32"/>
      <c r="AP30" s="32"/>
      <c r="AQ30" s="32"/>
      <c r="AR30" s="32"/>
      <c r="AS30" s="32"/>
      <c r="AT30" s="32"/>
      <c r="AU30" s="32"/>
      <c r="AV30" s="32"/>
      <c r="AW30" s="32"/>
      <c r="AX30" s="32"/>
      <c r="AY30" s="32"/>
      <c r="AZ30" s="32"/>
      <c r="BA30" s="32"/>
      <c r="BC30" s="32"/>
      <c r="BD30" s="32"/>
      <c r="BE30" s="32"/>
      <c r="BF30" s="32"/>
      <c r="BG30" s="32"/>
      <c r="BH30" s="32"/>
      <c r="BI30" s="32"/>
      <c r="BJ30" s="32"/>
      <c r="BK30" s="32"/>
      <c r="BL30" s="32"/>
      <c r="BM30" s="32"/>
      <c r="BN30" s="32"/>
      <c r="BP30" s="32"/>
      <c r="BQ30" s="32"/>
      <c r="BR30" s="32"/>
      <c r="BS30" s="32"/>
      <c r="BT30" s="32"/>
      <c r="BU30" s="32"/>
      <c r="BV30" s="32"/>
      <c r="BW30" s="32"/>
      <c r="BX30" s="32"/>
      <c r="BY30" s="32"/>
      <c r="BZ30" s="32"/>
      <c r="CA30" s="32"/>
      <c r="CC30" s="32"/>
      <c r="CD30" s="32"/>
      <c r="CE30" s="32"/>
      <c r="CF30" s="32"/>
      <c r="CG30" s="32"/>
      <c r="CH30" s="32"/>
      <c r="CI30" s="32"/>
      <c r="CJ30" s="32"/>
      <c r="CK30" s="32"/>
      <c r="CL30" s="32"/>
      <c r="CM30" s="32"/>
      <c r="CN30" s="32"/>
      <c r="CP30" s="32"/>
      <c r="CQ30" s="32"/>
      <c r="CR30" s="32"/>
      <c r="CS30" s="32"/>
      <c r="CT30" s="32"/>
      <c r="CU30" s="32"/>
      <c r="CV30" s="32"/>
      <c r="CW30" s="32"/>
      <c r="CX30" s="32"/>
      <c r="CY30" s="32"/>
      <c r="CZ30" s="32"/>
      <c r="DA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row>
    <row r="31" spans="1:131" s="131" customFormat="1" ht="12.75" customHeight="1">
      <c r="A31" s="134" t="s">
        <v>2797</v>
      </c>
      <c r="C31" s="32"/>
      <c r="D31" s="32"/>
      <c r="E31" s="32"/>
      <c r="F31" s="32"/>
      <c r="G31" s="32"/>
      <c r="H31" s="32"/>
      <c r="I31" s="32"/>
      <c r="J31" s="32"/>
      <c r="K31" s="32"/>
      <c r="L31" s="32"/>
      <c r="M31" s="32"/>
      <c r="N31" s="32"/>
      <c r="P31" s="32"/>
      <c r="Q31" s="32"/>
      <c r="R31" s="32"/>
      <c r="S31" s="32"/>
      <c r="T31" s="32"/>
      <c r="U31" s="32"/>
      <c r="V31" s="32"/>
      <c r="W31" s="32"/>
      <c r="X31" s="32"/>
      <c r="Y31" s="32"/>
      <c r="Z31" s="32"/>
      <c r="AA31" s="32"/>
      <c r="AC31" s="32"/>
      <c r="AD31" s="32"/>
      <c r="AE31" s="32"/>
      <c r="AF31" s="32"/>
      <c r="AG31" s="32"/>
      <c r="AH31" s="32"/>
      <c r="AI31" s="32"/>
      <c r="AJ31" s="32"/>
      <c r="AK31" s="32"/>
      <c r="AL31" s="32"/>
      <c r="AM31" s="32"/>
      <c r="AN31" s="32"/>
      <c r="AP31" s="32"/>
      <c r="AQ31" s="32"/>
      <c r="AR31" s="32"/>
      <c r="AS31" s="32"/>
      <c r="AT31" s="32"/>
      <c r="AU31" s="32"/>
      <c r="AV31" s="32"/>
      <c r="AW31" s="32"/>
      <c r="AX31" s="32"/>
      <c r="AY31" s="32"/>
      <c r="AZ31" s="32"/>
      <c r="BA31" s="32"/>
      <c r="BC31" s="32"/>
      <c r="BD31" s="32"/>
      <c r="BE31" s="32"/>
      <c r="BF31" s="32"/>
      <c r="BG31" s="32"/>
      <c r="BH31" s="32"/>
      <c r="BI31" s="32"/>
      <c r="BJ31" s="32"/>
      <c r="BK31" s="32"/>
      <c r="BL31" s="32"/>
      <c r="BM31" s="32"/>
      <c r="BN31" s="32"/>
      <c r="BP31" s="32"/>
      <c r="BQ31" s="32"/>
      <c r="BR31" s="32"/>
      <c r="BS31" s="32"/>
      <c r="BT31" s="32"/>
      <c r="BU31" s="32"/>
      <c r="BV31" s="32"/>
      <c r="BW31" s="32"/>
      <c r="BX31" s="32"/>
      <c r="BY31" s="32"/>
      <c r="BZ31" s="32"/>
      <c r="CA31" s="32"/>
      <c r="CC31" s="32"/>
      <c r="CD31" s="32"/>
      <c r="CE31" s="32"/>
      <c r="CF31" s="32"/>
      <c r="CG31" s="32"/>
      <c r="CH31" s="32"/>
      <c r="CI31" s="32"/>
      <c r="CJ31" s="32"/>
      <c r="CK31" s="32"/>
      <c r="CL31" s="32"/>
      <c r="CM31" s="32"/>
      <c r="CN31" s="32"/>
      <c r="CP31" s="32"/>
      <c r="CQ31" s="32"/>
      <c r="CR31" s="32"/>
      <c r="CS31" s="32"/>
      <c r="CT31" s="32"/>
      <c r="CU31" s="32"/>
      <c r="CV31" s="32"/>
      <c r="CW31" s="32"/>
      <c r="CX31" s="32"/>
      <c r="CY31" s="32"/>
      <c r="CZ31" s="32"/>
      <c r="DA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row>
    <row r="32" spans="1:131" s="131" customFormat="1" ht="12.75" customHeight="1">
      <c r="A32" s="131" t="s">
        <v>3158</v>
      </c>
      <c r="C32" s="32"/>
      <c r="D32" s="32"/>
      <c r="E32" s="32"/>
      <c r="F32" s="32"/>
      <c r="G32" s="32"/>
      <c r="H32" s="32"/>
      <c r="I32" s="32"/>
      <c r="J32" s="32"/>
      <c r="K32" s="32"/>
      <c r="L32" s="32"/>
      <c r="M32" s="32"/>
      <c r="N32" s="32"/>
      <c r="P32" s="32"/>
      <c r="Q32" s="32"/>
      <c r="R32" s="32"/>
      <c r="S32" s="32"/>
      <c r="T32" s="32"/>
      <c r="U32" s="32"/>
      <c r="V32" s="32"/>
      <c r="W32" s="32"/>
      <c r="X32" s="32"/>
      <c r="Y32" s="32"/>
      <c r="Z32" s="32"/>
      <c r="AA32" s="32"/>
      <c r="AC32" s="32"/>
      <c r="AD32" s="32"/>
      <c r="AE32" s="32"/>
      <c r="AF32" s="32"/>
      <c r="AG32" s="32"/>
      <c r="AH32" s="32"/>
      <c r="AI32" s="32"/>
      <c r="AJ32" s="32"/>
      <c r="AK32" s="32"/>
      <c r="AL32" s="32"/>
      <c r="AM32" s="32"/>
      <c r="AN32" s="32"/>
      <c r="AP32" s="32"/>
      <c r="AQ32" s="32"/>
      <c r="AR32" s="32"/>
      <c r="AS32" s="32"/>
      <c r="AT32" s="32"/>
      <c r="AU32" s="32"/>
      <c r="AV32" s="32"/>
      <c r="AW32" s="32"/>
      <c r="AX32" s="32"/>
      <c r="AY32" s="32"/>
      <c r="AZ32" s="32"/>
      <c r="BA32" s="32"/>
      <c r="BC32" s="32"/>
      <c r="BD32" s="32"/>
      <c r="BE32" s="32"/>
      <c r="BF32" s="32"/>
      <c r="BG32" s="32"/>
      <c r="BH32" s="32"/>
      <c r="BI32" s="32"/>
      <c r="BJ32" s="32"/>
      <c r="BK32" s="32"/>
      <c r="BL32" s="32"/>
      <c r="BM32" s="32"/>
      <c r="BN32" s="32"/>
      <c r="BP32" s="32"/>
      <c r="BQ32" s="32"/>
      <c r="BR32" s="32"/>
      <c r="BS32" s="32"/>
      <c r="BT32" s="32"/>
      <c r="BU32" s="32"/>
      <c r="BV32" s="32"/>
      <c r="BW32" s="32"/>
      <c r="BX32" s="32"/>
      <c r="BY32" s="32"/>
      <c r="BZ32" s="32"/>
      <c r="CA32" s="32"/>
      <c r="CC32" s="32"/>
      <c r="CD32" s="32"/>
      <c r="CE32" s="32"/>
      <c r="CF32" s="32"/>
      <c r="CG32" s="32"/>
      <c r="CH32" s="32"/>
      <c r="CI32" s="32"/>
      <c r="CJ32" s="32"/>
      <c r="CK32" s="32"/>
      <c r="CL32" s="32"/>
      <c r="CM32" s="32"/>
      <c r="CN32" s="32"/>
      <c r="CP32" s="32"/>
      <c r="CQ32" s="32"/>
      <c r="CR32" s="32"/>
      <c r="CS32" s="32"/>
      <c r="CT32" s="32"/>
      <c r="CU32" s="32"/>
      <c r="CV32" s="32"/>
      <c r="CW32" s="32"/>
      <c r="CX32" s="32"/>
      <c r="CY32" s="32"/>
      <c r="CZ32" s="32"/>
      <c r="DA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row>
  </sheetData>
  <mergeCells count="20">
    <mergeCell ref="DC5:DN5"/>
    <mergeCell ref="DO5:DO6"/>
    <mergeCell ref="DP5:EA5"/>
    <mergeCell ref="DB5:DB6"/>
    <mergeCell ref="AC5:AN5"/>
    <mergeCell ref="AO5:AO6"/>
    <mergeCell ref="AP5:BA5"/>
    <mergeCell ref="BB5:BB6"/>
    <mergeCell ref="BC5:BN5"/>
    <mergeCell ref="BO5:BO6"/>
    <mergeCell ref="BP5:CA5"/>
    <mergeCell ref="CB5:CB6"/>
    <mergeCell ref="CC5:CN5"/>
    <mergeCell ref="CO5:CO6"/>
    <mergeCell ref="CP5:DA5"/>
    <mergeCell ref="AB5:AB6"/>
    <mergeCell ref="B5:B6"/>
    <mergeCell ref="C5:N5"/>
    <mergeCell ref="O5:O6"/>
    <mergeCell ref="P5:AA5"/>
  </mergeCells>
  <hyperlinks>
    <hyperlink ref="A1" location="'Table of contents'!A1" display="вернуться на заглавную стр. (содержание)"/>
  </hyperlink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B42"/>
  <sheetViews>
    <sheetView zoomScale="80" zoomScaleNormal="80" workbookViewId="0">
      <pane xSplit="1" topLeftCell="B1" activePane="topRight" state="frozen"/>
      <selection pane="topRight" activeCell="E24" sqref="E24:E25"/>
    </sheetView>
  </sheetViews>
  <sheetFormatPr defaultRowHeight="15"/>
  <cols>
    <col min="1" max="1" width="38.28515625" style="34" customWidth="1"/>
    <col min="2" max="16384" width="9.140625" style="34"/>
  </cols>
  <sheetData>
    <row r="1" spans="1:132" ht="15" customHeight="1">
      <c r="A1" s="691" t="s">
        <v>2688</v>
      </c>
    </row>
    <row r="2" spans="1:132" ht="5.0999999999999996" customHeight="1">
      <c r="A2" s="65"/>
    </row>
    <row r="3" spans="1:132" s="116" customFormat="1" ht="18.75" customHeight="1">
      <c r="A3" s="309" t="s">
        <v>3846</v>
      </c>
    </row>
    <row r="4" spans="1:132" s="30" customFormat="1" ht="5.0999999999999996" customHeight="1">
      <c r="A4" s="37"/>
    </row>
    <row r="5" spans="1:132" s="30" customFormat="1" ht="13.5" thickBot="1">
      <c r="A5" s="583" t="s">
        <v>2915</v>
      </c>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row>
    <row r="6" spans="1:132" s="30" customFormat="1" ht="17.100000000000001" customHeight="1">
      <c r="A6" s="698"/>
      <c r="B6" s="1101">
        <v>1998</v>
      </c>
      <c r="C6" s="1015" t="s">
        <v>5</v>
      </c>
      <c r="D6" s="1015"/>
      <c r="E6" s="1015"/>
      <c r="F6" s="1015"/>
      <c r="G6" s="1015"/>
      <c r="H6" s="1015"/>
      <c r="I6" s="1015"/>
      <c r="J6" s="1015"/>
      <c r="K6" s="1015"/>
      <c r="L6" s="1015"/>
      <c r="M6" s="1015"/>
      <c r="N6" s="1016"/>
      <c r="O6" s="1101">
        <v>1999</v>
      </c>
      <c r="P6" s="1015" t="s">
        <v>6</v>
      </c>
      <c r="Q6" s="1015"/>
      <c r="R6" s="1015"/>
      <c r="S6" s="1015"/>
      <c r="T6" s="1015"/>
      <c r="U6" s="1015"/>
      <c r="V6" s="1015"/>
      <c r="W6" s="1015"/>
      <c r="X6" s="1015"/>
      <c r="Y6" s="1015"/>
      <c r="Z6" s="1015"/>
      <c r="AA6" s="1016"/>
      <c r="AB6" s="1101">
        <v>2000</v>
      </c>
      <c r="AC6" s="1015" t="s">
        <v>7</v>
      </c>
      <c r="AD6" s="1015"/>
      <c r="AE6" s="1015"/>
      <c r="AF6" s="1015"/>
      <c r="AG6" s="1015"/>
      <c r="AH6" s="1015"/>
      <c r="AI6" s="1015"/>
      <c r="AJ6" s="1015"/>
      <c r="AK6" s="1015"/>
      <c r="AL6" s="1015"/>
      <c r="AM6" s="1015"/>
      <c r="AN6" s="1016"/>
      <c r="AO6" s="1101">
        <v>2001</v>
      </c>
      <c r="AP6" s="1015" t="s">
        <v>8</v>
      </c>
      <c r="AQ6" s="1015"/>
      <c r="AR6" s="1015"/>
      <c r="AS6" s="1015"/>
      <c r="AT6" s="1015"/>
      <c r="AU6" s="1015"/>
      <c r="AV6" s="1015"/>
      <c r="AW6" s="1015"/>
      <c r="AX6" s="1015"/>
      <c r="AY6" s="1015"/>
      <c r="AZ6" s="1015"/>
      <c r="BA6" s="1016"/>
      <c r="BB6" s="1101">
        <v>2002</v>
      </c>
      <c r="BC6" s="1015" t="s">
        <v>9</v>
      </c>
      <c r="BD6" s="1015"/>
      <c r="BE6" s="1015"/>
      <c r="BF6" s="1015"/>
      <c r="BG6" s="1015"/>
      <c r="BH6" s="1015"/>
      <c r="BI6" s="1015"/>
      <c r="BJ6" s="1015"/>
      <c r="BK6" s="1015"/>
      <c r="BL6" s="1015"/>
      <c r="BM6" s="1015"/>
      <c r="BN6" s="1016"/>
      <c r="BO6" s="1101">
        <v>2003</v>
      </c>
      <c r="BP6" s="1015" t="s">
        <v>10</v>
      </c>
      <c r="BQ6" s="1015"/>
      <c r="BR6" s="1015"/>
      <c r="BS6" s="1015"/>
      <c r="BT6" s="1015"/>
      <c r="BU6" s="1015"/>
      <c r="BV6" s="1015"/>
      <c r="BW6" s="1015"/>
      <c r="BX6" s="1015"/>
      <c r="BY6" s="1015"/>
      <c r="BZ6" s="1015"/>
      <c r="CA6" s="1016"/>
      <c r="CB6" s="1101">
        <v>2004</v>
      </c>
      <c r="CC6" s="1015" t="s">
        <v>11</v>
      </c>
      <c r="CD6" s="1015"/>
      <c r="CE6" s="1015"/>
      <c r="CF6" s="1015"/>
      <c r="CG6" s="1015"/>
      <c r="CH6" s="1015"/>
      <c r="CI6" s="1015"/>
      <c r="CJ6" s="1015"/>
      <c r="CK6" s="1015"/>
      <c r="CL6" s="1015"/>
      <c r="CM6" s="1015"/>
      <c r="CN6" s="1016"/>
      <c r="CO6" s="1101">
        <v>2005</v>
      </c>
      <c r="CP6" s="1015" t="s">
        <v>12</v>
      </c>
      <c r="CQ6" s="1015"/>
      <c r="CR6" s="1015"/>
      <c r="CS6" s="1015"/>
      <c r="CT6" s="1015"/>
      <c r="CU6" s="1015"/>
      <c r="CV6" s="1015"/>
      <c r="CW6" s="1015"/>
      <c r="CX6" s="1015"/>
      <c r="CY6" s="1015"/>
      <c r="CZ6" s="1015"/>
      <c r="DA6" s="1016"/>
      <c r="DB6" s="1101">
        <v>2006</v>
      </c>
      <c r="DC6" s="1015" t="s">
        <v>13</v>
      </c>
      <c r="DD6" s="1015"/>
      <c r="DE6" s="1015"/>
      <c r="DF6" s="1015"/>
      <c r="DG6" s="1015"/>
      <c r="DH6" s="1015"/>
      <c r="DI6" s="1015"/>
      <c r="DJ6" s="1015"/>
      <c r="DK6" s="1015"/>
      <c r="DL6" s="1015"/>
      <c r="DM6" s="1015"/>
      <c r="DN6" s="1016"/>
      <c r="DO6" s="1101">
        <v>2007</v>
      </c>
      <c r="DP6" s="1015">
        <v>2007</v>
      </c>
      <c r="DQ6" s="1015"/>
      <c r="DR6" s="1015"/>
      <c r="DS6" s="1015"/>
      <c r="DT6" s="1015"/>
      <c r="DU6" s="1015"/>
      <c r="DV6" s="1015"/>
      <c r="DW6" s="1015"/>
      <c r="DX6" s="1015"/>
      <c r="DY6" s="1015"/>
      <c r="DZ6" s="1015"/>
      <c r="EA6" s="1016"/>
    </row>
    <row r="7" spans="1:132" s="30" customFormat="1" ht="17.100000000000001" customHeight="1" thickBot="1">
      <c r="A7" s="745"/>
      <c r="B7" s="1102"/>
      <c r="C7" s="673" t="s">
        <v>2646</v>
      </c>
      <c r="D7" s="673" t="s">
        <v>2647</v>
      </c>
      <c r="E7" s="673" t="s">
        <v>2648</v>
      </c>
      <c r="F7" s="673" t="s">
        <v>2649</v>
      </c>
      <c r="G7" s="673" t="s">
        <v>2650</v>
      </c>
      <c r="H7" s="673" t="s">
        <v>2651</v>
      </c>
      <c r="I7" s="673" t="s">
        <v>2652</v>
      </c>
      <c r="J7" s="673" t="s">
        <v>2653</v>
      </c>
      <c r="K7" s="673" t="s">
        <v>2654</v>
      </c>
      <c r="L7" s="673" t="s">
        <v>2655</v>
      </c>
      <c r="M7" s="673" t="s">
        <v>2656</v>
      </c>
      <c r="N7" s="673" t="s">
        <v>2657</v>
      </c>
      <c r="O7" s="1102"/>
      <c r="P7" s="673" t="s">
        <v>2646</v>
      </c>
      <c r="Q7" s="673" t="s">
        <v>2647</v>
      </c>
      <c r="R7" s="673" t="s">
        <v>2648</v>
      </c>
      <c r="S7" s="673" t="s">
        <v>2649</v>
      </c>
      <c r="T7" s="673" t="s">
        <v>2650</v>
      </c>
      <c r="U7" s="673" t="s">
        <v>2651</v>
      </c>
      <c r="V7" s="673" t="s">
        <v>2652</v>
      </c>
      <c r="W7" s="673" t="s">
        <v>2653</v>
      </c>
      <c r="X7" s="673" t="s">
        <v>2654</v>
      </c>
      <c r="Y7" s="673" t="s">
        <v>2655</v>
      </c>
      <c r="Z7" s="673" t="s">
        <v>2656</v>
      </c>
      <c r="AA7" s="673" t="s">
        <v>2657</v>
      </c>
      <c r="AB7" s="1102"/>
      <c r="AC7" s="673" t="s">
        <v>2646</v>
      </c>
      <c r="AD7" s="673" t="s">
        <v>2647</v>
      </c>
      <c r="AE7" s="673" t="s">
        <v>2648</v>
      </c>
      <c r="AF7" s="673" t="s">
        <v>2649</v>
      </c>
      <c r="AG7" s="673" t="s">
        <v>2650</v>
      </c>
      <c r="AH7" s="673" t="s">
        <v>2651</v>
      </c>
      <c r="AI7" s="673" t="s">
        <v>2652</v>
      </c>
      <c r="AJ7" s="673" t="s">
        <v>2653</v>
      </c>
      <c r="AK7" s="673" t="s">
        <v>2654</v>
      </c>
      <c r="AL7" s="673" t="s">
        <v>2655</v>
      </c>
      <c r="AM7" s="673" t="s">
        <v>2656</v>
      </c>
      <c r="AN7" s="673" t="s">
        <v>2657</v>
      </c>
      <c r="AO7" s="1102"/>
      <c r="AP7" s="673" t="s">
        <v>2646</v>
      </c>
      <c r="AQ7" s="673" t="s">
        <v>2647</v>
      </c>
      <c r="AR7" s="673" t="s">
        <v>2648</v>
      </c>
      <c r="AS7" s="673" t="s">
        <v>2649</v>
      </c>
      <c r="AT7" s="673" t="s">
        <v>2650</v>
      </c>
      <c r="AU7" s="673" t="s">
        <v>2651</v>
      </c>
      <c r="AV7" s="673" t="s">
        <v>2652</v>
      </c>
      <c r="AW7" s="673" t="s">
        <v>2653</v>
      </c>
      <c r="AX7" s="673" t="s">
        <v>2654</v>
      </c>
      <c r="AY7" s="673" t="s">
        <v>2655</v>
      </c>
      <c r="AZ7" s="673" t="s">
        <v>2656</v>
      </c>
      <c r="BA7" s="673" t="s">
        <v>2657</v>
      </c>
      <c r="BB7" s="1102"/>
      <c r="BC7" s="673" t="s">
        <v>2646</v>
      </c>
      <c r="BD7" s="673" t="s">
        <v>2647</v>
      </c>
      <c r="BE7" s="673" t="s">
        <v>2648</v>
      </c>
      <c r="BF7" s="673" t="s">
        <v>2649</v>
      </c>
      <c r="BG7" s="673" t="s">
        <v>2650</v>
      </c>
      <c r="BH7" s="673" t="s">
        <v>2651</v>
      </c>
      <c r="BI7" s="673" t="s">
        <v>2652</v>
      </c>
      <c r="BJ7" s="673" t="s">
        <v>2653</v>
      </c>
      <c r="BK7" s="673" t="s">
        <v>2654</v>
      </c>
      <c r="BL7" s="673" t="s">
        <v>2655</v>
      </c>
      <c r="BM7" s="673" t="s">
        <v>2656</v>
      </c>
      <c r="BN7" s="673" t="s">
        <v>2657</v>
      </c>
      <c r="BO7" s="1102"/>
      <c r="BP7" s="673" t="s">
        <v>2646</v>
      </c>
      <c r="BQ7" s="673" t="s">
        <v>2647</v>
      </c>
      <c r="BR7" s="673" t="s">
        <v>2648</v>
      </c>
      <c r="BS7" s="673" t="s">
        <v>2649</v>
      </c>
      <c r="BT7" s="673" t="s">
        <v>2650</v>
      </c>
      <c r="BU7" s="673" t="s">
        <v>2651</v>
      </c>
      <c r="BV7" s="673" t="s">
        <v>2652</v>
      </c>
      <c r="BW7" s="673" t="s">
        <v>2653</v>
      </c>
      <c r="BX7" s="673" t="s">
        <v>2654</v>
      </c>
      <c r="BY7" s="673" t="s">
        <v>2655</v>
      </c>
      <c r="BZ7" s="673" t="s">
        <v>2656</v>
      </c>
      <c r="CA7" s="673" t="s">
        <v>2657</v>
      </c>
      <c r="CB7" s="1102"/>
      <c r="CC7" s="673" t="s">
        <v>2646</v>
      </c>
      <c r="CD7" s="673" t="s">
        <v>2647</v>
      </c>
      <c r="CE7" s="673" t="s">
        <v>2648</v>
      </c>
      <c r="CF7" s="673" t="s">
        <v>2649</v>
      </c>
      <c r="CG7" s="673" t="s">
        <v>2650</v>
      </c>
      <c r="CH7" s="673" t="s">
        <v>2651</v>
      </c>
      <c r="CI7" s="673" t="s">
        <v>2652</v>
      </c>
      <c r="CJ7" s="673" t="s">
        <v>2653</v>
      </c>
      <c r="CK7" s="673" t="s">
        <v>2654</v>
      </c>
      <c r="CL7" s="673" t="s">
        <v>2655</v>
      </c>
      <c r="CM7" s="673" t="s">
        <v>2656</v>
      </c>
      <c r="CN7" s="673" t="s">
        <v>2657</v>
      </c>
      <c r="CO7" s="1102"/>
      <c r="CP7" s="673" t="s">
        <v>2646</v>
      </c>
      <c r="CQ7" s="673" t="s">
        <v>2647</v>
      </c>
      <c r="CR7" s="673" t="s">
        <v>2648</v>
      </c>
      <c r="CS7" s="673" t="s">
        <v>2649</v>
      </c>
      <c r="CT7" s="673" t="s">
        <v>2650</v>
      </c>
      <c r="CU7" s="673" t="s">
        <v>2651</v>
      </c>
      <c r="CV7" s="673" t="s">
        <v>2652</v>
      </c>
      <c r="CW7" s="673" t="s">
        <v>2653</v>
      </c>
      <c r="CX7" s="673" t="s">
        <v>2654</v>
      </c>
      <c r="CY7" s="673" t="s">
        <v>2655</v>
      </c>
      <c r="CZ7" s="673" t="s">
        <v>2656</v>
      </c>
      <c r="DA7" s="673" t="s">
        <v>2657</v>
      </c>
      <c r="DB7" s="1102"/>
      <c r="DC7" s="673" t="s">
        <v>2646</v>
      </c>
      <c r="DD7" s="673" t="s">
        <v>2647</v>
      </c>
      <c r="DE7" s="673" t="s">
        <v>2648</v>
      </c>
      <c r="DF7" s="673" t="s">
        <v>2649</v>
      </c>
      <c r="DG7" s="673" t="s">
        <v>2650</v>
      </c>
      <c r="DH7" s="673" t="s">
        <v>2651</v>
      </c>
      <c r="DI7" s="673" t="s">
        <v>2652</v>
      </c>
      <c r="DJ7" s="673" t="s">
        <v>2653</v>
      </c>
      <c r="DK7" s="673" t="s">
        <v>2654</v>
      </c>
      <c r="DL7" s="673" t="s">
        <v>2655</v>
      </c>
      <c r="DM7" s="673" t="s">
        <v>2656</v>
      </c>
      <c r="DN7" s="673" t="s">
        <v>2657</v>
      </c>
      <c r="DO7" s="1102"/>
      <c r="DP7" s="673" t="s">
        <v>2646</v>
      </c>
      <c r="DQ7" s="673" t="s">
        <v>2647</v>
      </c>
      <c r="DR7" s="673" t="s">
        <v>2648</v>
      </c>
      <c r="DS7" s="673" t="s">
        <v>2649</v>
      </c>
      <c r="DT7" s="673" t="s">
        <v>2650</v>
      </c>
      <c r="DU7" s="673" t="s">
        <v>2651</v>
      </c>
      <c r="DV7" s="673" t="s">
        <v>2652</v>
      </c>
      <c r="DW7" s="673" t="s">
        <v>2653</v>
      </c>
      <c r="DX7" s="673" t="s">
        <v>2654</v>
      </c>
      <c r="DY7" s="673" t="s">
        <v>2655</v>
      </c>
      <c r="DZ7" s="673" t="s">
        <v>2656</v>
      </c>
      <c r="EA7" s="673" t="s">
        <v>2657</v>
      </c>
    </row>
    <row r="8" spans="1:132" s="30" customFormat="1" ht="5.0999999999999996" customHeight="1">
      <c r="A8" s="1"/>
      <c r="B8" s="337"/>
      <c r="C8" s="3"/>
      <c r="D8" s="3"/>
      <c r="E8" s="3"/>
      <c r="F8" s="3"/>
      <c r="G8" s="3"/>
      <c r="H8" s="3"/>
      <c r="I8" s="3"/>
      <c r="J8" s="3"/>
      <c r="K8" s="3"/>
      <c r="L8" s="3"/>
      <c r="M8" s="3"/>
      <c r="N8" s="3"/>
      <c r="O8" s="337"/>
      <c r="P8" s="3"/>
      <c r="Q8" s="3"/>
      <c r="R8" s="3"/>
      <c r="S8" s="3"/>
      <c r="T8" s="3"/>
      <c r="U8" s="3"/>
      <c r="V8" s="3"/>
      <c r="W8" s="3"/>
      <c r="X8" s="3"/>
      <c r="Y8" s="3"/>
      <c r="Z8" s="3"/>
      <c r="AA8" s="3"/>
      <c r="AB8" s="337"/>
      <c r="AC8" s="3"/>
      <c r="AD8" s="3"/>
      <c r="AE8" s="3"/>
      <c r="AF8" s="3"/>
      <c r="AG8" s="3"/>
      <c r="AH8" s="3"/>
      <c r="AI8" s="3"/>
      <c r="AJ8" s="3"/>
      <c r="AK8" s="3"/>
      <c r="AL8" s="3"/>
      <c r="AM8" s="3"/>
      <c r="AN8" s="3"/>
      <c r="AO8" s="337"/>
      <c r="AP8" s="3"/>
      <c r="AQ8" s="3"/>
      <c r="AR8" s="3"/>
      <c r="AS8" s="3"/>
      <c r="AT8" s="3"/>
      <c r="AU8" s="3"/>
      <c r="AV8" s="3"/>
      <c r="AW8" s="3"/>
      <c r="AX8" s="3"/>
      <c r="AY8" s="3"/>
      <c r="AZ8" s="3"/>
      <c r="BA8" s="3"/>
      <c r="BB8" s="337"/>
      <c r="BC8" s="3"/>
      <c r="BD8" s="3"/>
      <c r="BE8" s="3"/>
      <c r="BF8" s="3"/>
      <c r="BG8" s="3"/>
      <c r="BH8" s="3"/>
      <c r="BI8" s="3"/>
      <c r="BJ8" s="3"/>
      <c r="BK8" s="3"/>
      <c r="BL8" s="3"/>
      <c r="BM8" s="3"/>
      <c r="BN8" s="3"/>
      <c r="BO8" s="337"/>
      <c r="BP8" s="3"/>
      <c r="BQ8" s="3"/>
      <c r="BR8" s="3"/>
      <c r="BS8" s="3"/>
      <c r="BT8" s="3"/>
      <c r="BU8" s="3"/>
      <c r="BV8" s="3"/>
      <c r="BW8" s="3"/>
      <c r="BX8" s="3"/>
      <c r="BY8" s="3"/>
      <c r="BZ8" s="3"/>
      <c r="CA8" s="3"/>
      <c r="CB8" s="337"/>
      <c r="CC8" s="3"/>
      <c r="CD8" s="3"/>
      <c r="CE8" s="3"/>
      <c r="CF8" s="3"/>
      <c r="CG8" s="3"/>
      <c r="CH8" s="3"/>
      <c r="CI8" s="3"/>
      <c r="CJ8" s="3"/>
      <c r="CK8" s="3"/>
      <c r="CL8" s="3"/>
      <c r="CM8" s="3"/>
      <c r="CN8" s="3"/>
      <c r="CO8" s="337"/>
      <c r="CP8" s="3"/>
      <c r="CQ8" s="3"/>
      <c r="CR8" s="3"/>
      <c r="CS8" s="3"/>
      <c r="CT8" s="3"/>
      <c r="CU8" s="3"/>
      <c r="CV8" s="3"/>
      <c r="CW8" s="3"/>
      <c r="CX8" s="3"/>
      <c r="CY8" s="3"/>
      <c r="CZ8" s="3"/>
      <c r="DA8" s="3"/>
      <c r="DB8" s="337"/>
      <c r="DC8" s="3"/>
      <c r="DD8" s="3"/>
      <c r="DE8" s="3"/>
      <c r="DF8" s="3"/>
      <c r="DG8" s="3"/>
      <c r="DH8" s="3"/>
      <c r="DI8" s="3"/>
      <c r="DJ8" s="3"/>
      <c r="DK8" s="3"/>
      <c r="DL8" s="3"/>
      <c r="DM8" s="3"/>
      <c r="DN8" s="3"/>
      <c r="DO8" s="337"/>
      <c r="DP8" s="3"/>
      <c r="DQ8" s="3"/>
      <c r="DR8" s="3"/>
      <c r="DS8" s="3"/>
      <c r="DT8" s="3"/>
      <c r="DU8" s="3"/>
      <c r="DV8" s="3"/>
      <c r="DW8" s="3"/>
      <c r="DX8" s="3"/>
      <c r="DY8" s="3"/>
      <c r="DZ8" s="3"/>
      <c r="EA8" s="3"/>
    </row>
    <row r="9" spans="1:132" s="30" customFormat="1" ht="12.75" customHeight="1">
      <c r="A9" s="72" t="s">
        <v>3160</v>
      </c>
      <c r="B9" s="338">
        <f>AVERAGE(C9:N9)</f>
        <v>46.925929167568874</v>
      </c>
      <c r="C9" s="338" t="s">
        <v>3771</v>
      </c>
      <c r="D9" s="338">
        <v>25.912711519519661</v>
      </c>
      <c r="E9" s="338">
        <v>21.255535761068902</v>
      </c>
      <c r="F9" s="338">
        <v>22.617717806086613</v>
      </c>
      <c r="G9" s="338">
        <v>25.567223511279362</v>
      </c>
      <c r="H9" s="338">
        <v>37.674864420013797</v>
      </c>
      <c r="I9" s="338">
        <v>42.853150463255965</v>
      </c>
      <c r="J9" s="338">
        <v>38.601856755878757</v>
      </c>
      <c r="K9" s="338">
        <v>54.164526486618534</v>
      </c>
      <c r="L9" s="338">
        <v>64.719742631325303</v>
      </c>
      <c r="M9" s="338">
        <v>88.114277530734824</v>
      </c>
      <c r="N9" s="338">
        <v>94.703613957475909</v>
      </c>
      <c r="O9" s="338">
        <f>AVERAGE(P9:AA9)</f>
        <v>42.467398486029374</v>
      </c>
      <c r="P9" s="338">
        <v>80.367926721173959</v>
      </c>
      <c r="Q9" s="338">
        <v>53.655680073435462</v>
      </c>
      <c r="R9" s="338">
        <v>28.687862115872907</v>
      </c>
      <c r="S9" s="338">
        <v>30.128433265225382</v>
      </c>
      <c r="T9" s="338">
        <v>34.325746075233667</v>
      </c>
      <c r="U9" s="338">
        <v>62.225738596628624</v>
      </c>
      <c r="V9" s="338">
        <v>53.720843305247556</v>
      </c>
      <c r="W9" s="338">
        <v>28.515583800869042</v>
      </c>
      <c r="X9" s="338">
        <v>26.931568029126439</v>
      </c>
      <c r="Y9" s="338">
        <v>30.480308610149518</v>
      </c>
      <c r="Z9" s="338">
        <v>36.301957019761971</v>
      </c>
      <c r="AA9" s="338">
        <v>44.267134219628034</v>
      </c>
      <c r="AB9" s="338">
        <f>AVERAGE(AC9:AN9)</f>
        <v>23.696073294626828</v>
      </c>
      <c r="AC9" s="338">
        <v>30.625627599114658</v>
      </c>
      <c r="AD9" s="338">
        <v>26.659947610375504</v>
      </c>
      <c r="AE9" s="338">
        <v>32.218923894951033</v>
      </c>
      <c r="AF9" s="338">
        <v>22.545433496567455</v>
      </c>
      <c r="AG9" s="338">
        <v>19.874446665965138</v>
      </c>
      <c r="AH9" s="338">
        <v>18.436555246192782</v>
      </c>
      <c r="AI9" s="338">
        <v>7.4158353815507478</v>
      </c>
      <c r="AJ9" s="338">
        <v>8.2284456882348955</v>
      </c>
      <c r="AK9" s="338">
        <v>34.115316343408395</v>
      </c>
      <c r="AL9" s="338">
        <v>29.081846102358295</v>
      </c>
      <c r="AM9" s="338">
        <v>23.891961206451043</v>
      </c>
      <c r="AN9" s="338">
        <v>31.258540300351992</v>
      </c>
      <c r="AO9" s="338">
        <f>AVERAGE(AP9:BA9)</f>
        <v>11.136339349749777</v>
      </c>
      <c r="AP9" s="338">
        <v>20.801840255002819</v>
      </c>
      <c r="AQ9" s="338">
        <v>10.643078462510351</v>
      </c>
      <c r="AR9" s="338">
        <v>5.3846709110181887</v>
      </c>
      <c r="AS9" s="338">
        <v>7.3165561307641749</v>
      </c>
      <c r="AT9" s="338">
        <v>7.9228396161781767</v>
      </c>
      <c r="AU9" s="338">
        <v>8.4045636971315822</v>
      </c>
      <c r="AV9" s="338">
        <v>15.037857310509064</v>
      </c>
      <c r="AW9" s="338">
        <v>13.310658335898568</v>
      </c>
      <c r="AX9" s="338">
        <v>13.244217903737193</v>
      </c>
      <c r="AY9" s="338">
        <v>10.988377327502619</v>
      </c>
      <c r="AZ9" s="338">
        <v>10.269093196423107</v>
      </c>
      <c r="BA9" s="338">
        <v>10.312319050321488</v>
      </c>
      <c r="BB9" s="338">
        <f>AVERAGE(BC9:BN9)</f>
        <v>6.0302405223233277</v>
      </c>
      <c r="BC9" s="338">
        <v>10.741865009110832</v>
      </c>
      <c r="BD9" s="338">
        <v>8.527423741406432</v>
      </c>
      <c r="BE9" s="338">
        <v>4.9705619107693888</v>
      </c>
      <c r="BF9" s="338">
        <v>4.7581868597082853</v>
      </c>
      <c r="BG9" s="338">
        <v>4.6060621047020875</v>
      </c>
      <c r="BH9" s="338">
        <v>5.0831097405497223</v>
      </c>
      <c r="BI9" s="338">
        <v>5.0551258234052776</v>
      </c>
      <c r="BJ9" s="338">
        <v>5.4141815463540555</v>
      </c>
      <c r="BK9" s="338">
        <v>5.8922720974572487</v>
      </c>
      <c r="BL9" s="338">
        <v>5.2054697799349237</v>
      </c>
      <c r="BM9" s="338">
        <v>4.1667090031570924</v>
      </c>
      <c r="BN9" s="338">
        <v>7.9419186513245918</v>
      </c>
      <c r="BO9" s="338">
        <f>AVERAGE(BP9:CA9)</f>
        <v>5.2473037321887173</v>
      </c>
      <c r="BP9" s="338">
        <v>5.288961983107912</v>
      </c>
      <c r="BQ9" s="338">
        <v>6.1946118011759337</v>
      </c>
      <c r="BR9" s="338">
        <v>4.057540233074362</v>
      </c>
      <c r="BS9" s="338">
        <v>4.8747151279393526</v>
      </c>
      <c r="BT9" s="338">
        <v>5.1877301307847077</v>
      </c>
      <c r="BU9" s="338">
        <v>4.3359371256050219</v>
      </c>
      <c r="BV9" s="338">
        <v>6.1198894103085291</v>
      </c>
      <c r="BW9" s="338">
        <v>4.590332710577572</v>
      </c>
      <c r="BX9" s="338">
        <v>3.9738964722566927</v>
      </c>
      <c r="BY9" s="338">
        <v>5.7556122477914924</v>
      </c>
      <c r="BZ9" s="338">
        <v>6.4997818207105169</v>
      </c>
      <c r="CA9" s="338">
        <v>6.0886357229325236</v>
      </c>
      <c r="CB9" s="338">
        <f>AVERAGE(CC9:CN9)</f>
        <v>5.3997771991972314</v>
      </c>
      <c r="CC9" s="338">
        <v>5.5</v>
      </c>
      <c r="CD9" s="338">
        <v>5.7346259705048688</v>
      </c>
      <c r="CE9" s="338">
        <v>5.8602090369215754</v>
      </c>
      <c r="CF9" s="338">
        <v>5.4286925346077126</v>
      </c>
      <c r="CG9" s="338">
        <v>5.9330751778959829</v>
      </c>
      <c r="CH9" s="338">
        <v>5.0517850081620654</v>
      </c>
      <c r="CI9" s="338">
        <v>5.5089383635827138</v>
      </c>
      <c r="CJ9" s="338">
        <v>5.859551221245451</v>
      </c>
      <c r="CK9" s="338">
        <v>5.7428398540395769</v>
      </c>
      <c r="CL9" s="338">
        <v>5.258076715714763</v>
      </c>
      <c r="CM9" s="338">
        <v>4.7775451870049039</v>
      </c>
      <c r="CN9" s="338">
        <v>4.1419873206871696</v>
      </c>
      <c r="CO9" s="338">
        <f>AVERAGE(CP9:DA9)</f>
        <v>3.5232868165079658</v>
      </c>
      <c r="CP9" s="338">
        <v>4.3127467297158644</v>
      </c>
      <c r="CQ9" s="338">
        <v>3.7332816369222477</v>
      </c>
      <c r="CR9" s="338">
        <v>4.4860412097578015</v>
      </c>
      <c r="CS9" s="338">
        <v>4.0876959208336183</v>
      </c>
      <c r="CT9" s="338">
        <v>3.1060915930375081</v>
      </c>
      <c r="CU9" s="338">
        <v>3.2784687358278894</v>
      </c>
      <c r="CV9" s="338">
        <v>4.2253855699344092</v>
      </c>
      <c r="CW9" s="338">
        <v>3.4797056592944839</v>
      </c>
      <c r="CX9" s="338">
        <v>3.2927295858951773</v>
      </c>
      <c r="CY9" s="338">
        <v>2.5670007574030635</v>
      </c>
      <c r="CZ9" s="338">
        <v>2.5283372894766587</v>
      </c>
      <c r="DA9" s="338">
        <v>3.1819571099968642</v>
      </c>
      <c r="DB9" s="338">
        <f>AVERAGE(DC9:DN9)</f>
        <v>3.9116559112895568</v>
      </c>
      <c r="DC9" s="338">
        <v>5.0600038793289244</v>
      </c>
      <c r="DD9" s="338">
        <v>6.2198272551842244</v>
      </c>
      <c r="DE9" s="338">
        <v>4.8583928534672616</v>
      </c>
      <c r="DF9" s="338">
        <v>4.9079677544434155</v>
      </c>
      <c r="DG9" s="338">
        <v>3.4334344110766537</v>
      </c>
      <c r="DH9" s="338">
        <v>3.201183129136238</v>
      </c>
      <c r="DI9" s="338">
        <v>3.8489110794907115</v>
      </c>
      <c r="DJ9" s="338">
        <v>2.2264141963734394</v>
      </c>
      <c r="DK9" s="338">
        <v>4.8617698522771251</v>
      </c>
      <c r="DL9" s="338">
        <v>3.1378516080011876</v>
      </c>
      <c r="DM9" s="338">
        <v>2.4623979115245249</v>
      </c>
      <c r="DN9" s="338">
        <v>2.721717005170972</v>
      </c>
      <c r="DO9" s="338">
        <f>AVERAGE(DP9:EA9)</f>
        <v>4.4184966925424467</v>
      </c>
      <c r="DP9" s="338">
        <v>3.9227786958719753</v>
      </c>
      <c r="DQ9" s="338">
        <v>4.3489116140715005</v>
      </c>
      <c r="DR9" s="338">
        <v>6.5790215738421534</v>
      </c>
      <c r="DS9" s="338">
        <v>3.9348797244450582</v>
      </c>
      <c r="DT9" s="338">
        <v>5.1273566541413818</v>
      </c>
      <c r="DU9" s="338">
        <v>3.4992005744375301</v>
      </c>
      <c r="DV9" s="338">
        <v>3.8242074882787489</v>
      </c>
      <c r="DW9" s="338">
        <v>2.4666180544322227</v>
      </c>
      <c r="DX9" s="338">
        <v>3.7983901624194094</v>
      </c>
      <c r="DY9" s="338">
        <v>6.4557874862150397</v>
      </c>
      <c r="DZ9" s="338">
        <v>4.8552475995644384</v>
      </c>
      <c r="EA9" s="338">
        <v>4.2095606827899053</v>
      </c>
      <c r="EB9" s="339"/>
    </row>
    <row r="10" spans="1:132" s="30" customFormat="1" ht="12.75" customHeight="1">
      <c r="A10" s="250" t="s">
        <v>2892</v>
      </c>
      <c r="B10" s="338"/>
      <c r="C10" s="338"/>
      <c r="D10" s="338"/>
      <c r="E10" s="338"/>
      <c r="F10" s="338"/>
      <c r="G10" s="338"/>
      <c r="H10" s="338"/>
      <c r="I10" s="338"/>
      <c r="J10" s="338"/>
      <c r="K10" s="338"/>
      <c r="L10" s="338"/>
      <c r="M10" s="338"/>
      <c r="N10" s="338"/>
      <c r="O10" s="338"/>
      <c r="P10" s="338"/>
      <c r="Q10" s="338"/>
      <c r="R10" s="338"/>
      <c r="S10" s="338"/>
      <c r="T10" s="338"/>
      <c r="U10" s="338"/>
      <c r="V10" s="338"/>
      <c r="W10" s="338"/>
      <c r="X10" s="338"/>
      <c r="Y10" s="338"/>
      <c r="Z10" s="338"/>
      <c r="AA10" s="338"/>
      <c r="AB10" s="338"/>
      <c r="AC10" s="338"/>
      <c r="AD10" s="338"/>
      <c r="AE10" s="338"/>
      <c r="AF10" s="338"/>
      <c r="AG10" s="338"/>
      <c r="AH10" s="338"/>
      <c r="AI10" s="338"/>
      <c r="AJ10" s="338"/>
      <c r="AK10" s="338"/>
      <c r="AL10" s="338"/>
      <c r="AM10" s="338"/>
      <c r="AN10" s="338"/>
      <c r="AO10" s="338"/>
      <c r="AP10" s="338"/>
      <c r="AQ10" s="338"/>
      <c r="AR10" s="338"/>
      <c r="AS10" s="338"/>
      <c r="AT10" s="338"/>
      <c r="AU10" s="338"/>
      <c r="AV10" s="338"/>
      <c r="AW10" s="338"/>
      <c r="AX10" s="338"/>
      <c r="AY10" s="338"/>
      <c r="AZ10" s="338"/>
      <c r="BA10" s="338"/>
      <c r="BB10" s="338"/>
      <c r="BC10" s="338"/>
      <c r="BD10" s="338"/>
      <c r="BE10" s="338"/>
      <c r="BF10" s="338"/>
      <c r="BG10" s="338"/>
      <c r="BH10" s="338"/>
      <c r="BI10" s="338"/>
      <c r="BJ10" s="338"/>
      <c r="BK10" s="338"/>
      <c r="BL10" s="338"/>
      <c r="BM10" s="338"/>
      <c r="BN10" s="338"/>
      <c r="BO10" s="338"/>
      <c r="BP10" s="338"/>
      <c r="BQ10" s="338"/>
      <c r="BR10" s="338"/>
      <c r="BS10" s="338"/>
      <c r="BT10" s="338"/>
      <c r="BU10" s="338"/>
      <c r="BV10" s="338"/>
      <c r="BW10" s="338"/>
      <c r="BX10" s="338"/>
      <c r="BY10" s="338"/>
      <c r="BZ10" s="338"/>
      <c r="CA10" s="338"/>
      <c r="CB10" s="338"/>
      <c r="CC10" s="338"/>
      <c r="CD10" s="338"/>
      <c r="CE10" s="338"/>
      <c r="CF10" s="338"/>
      <c r="CG10" s="338"/>
      <c r="CH10" s="338"/>
      <c r="CI10" s="338"/>
      <c r="CJ10" s="338"/>
      <c r="CK10" s="338"/>
      <c r="CL10" s="338"/>
      <c r="CM10" s="338"/>
      <c r="CN10" s="338"/>
      <c r="CO10" s="338"/>
      <c r="CP10" s="338"/>
      <c r="CQ10" s="338"/>
      <c r="CR10" s="338"/>
      <c r="CS10" s="338"/>
      <c r="CT10" s="338"/>
      <c r="CU10" s="338"/>
      <c r="CV10" s="338"/>
      <c r="CW10" s="338"/>
      <c r="CX10" s="338"/>
      <c r="CY10" s="338"/>
      <c r="CZ10" s="338"/>
      <c r="DA10" s="338"/>
      <c r="DB10" s="338"/>
      <c r="DC10" s="338"/>
      <c r="DD10" s="338"/>
      <c r="DE10" s="338"/>
      <c r="DF10" s="338"/>
      <c r="DG10" s="338"/>
      <c r="DH10" s="338"/>
      <c r="DI10" s="338"/>
      <c r="DJ10" s="338"/>
      <c r="DK10" s="338"/>
      <c r="DL10" s="338"/>
      <c r="DM10" s="338"/>
      <c r="DN10" s="338"/>
      <c r="DO10" s="338"/>
      <c r="DP10" s="338"/>
      <c r="DQ10" s="338"/>
      <c r="DR10" s="338"/>
      <c r="DS10" s="338"/>
      <c r="DT10" s="338"/>
      <c r="DU10" s="338"/>
      <c r="DV10" s="338"/>
      <c r="DW10" s="338"/>
      <c r="DX10" s="338"/>
      <c r="DY10" s="338"/>
      <c r="DZ10" s="338"/>
      <c r="EA10" s="338"/>
    </row>
    <row r="11" spans="1:132" s="30" customFormat="1" ht="12.75" customHeight="1">
      <c r="A11" s="251" t="s">
        <v>3161</v>
      </c>
      <c r="B11" s="23">
        <f>AVERAGE(C11:N11)</f>
        <v>51.494502875566056</v>
      </c>
      <c r="C11" s="340" t="s">
        <v>3771</v>
      </c>
      <c r="D11" s="340">
        <v>30.148820596770591</v>
      </c>
      <c r="E11" s="340">
        <v>25.857860732232592</v>
      </c>
      <c r="F11" s="340">
        <v>25.528619528619529</v>
      </c>
      <c r="G11" s="340">
        <v>27.855432923985699</v>
      </c>
      <c r="H11" s="340">
        <v>41.26414210804846</v>
      </c>
      <c r="I11" s="340">
        <v>46.292088420905081</v>
      </c>
      <c r="J11" s="340">
        <v>45.00412627723847</v>
      </c>
      <c r="K11" s="340">
        <v>63.428534139841666</v>
      </c>
      <c r="L11" s="340">
        <v>70.175490218561876</v>
      </c>
      <c r="M11" s="340">
        <v>95.000449133253014</v>
      </c>
      <c r="N11" s="340">
        <v>95.883967551769558</v>
      </c>
      <c r="O11" s="23">
        <f>AVERAGE(P11:AA11)</f>
        <v>43.723241847196469</v>
      </c>
      <c r="P11" s="340">
        <v>81.649198072377033</v>
      </c>
      <c r="Q11" s="340">
        <v>55.267929089443996</v>
      </c>
      <c r="R11" s="340">
        <v>28.93561477608662</v>
      </c>
      <c r="S11" s="340">
        <v>30.523347583031896</v>
      </c>
      <c r="T11" s="340">
        <v>34.976081060720205</v>
      </c>
      <c r="U11" s="340">
        <v>62.984033611094794</v>
      </c>
      <c r="V11" s="340">
        <v>56.329096325719959</v>
      </c>
      <c r="W11" s="340">
        <v>30.078085163636469</v>
      </c>
      <c r="X11" s="340">
        <v>28.16772082878953</v>
      </c>
      <c r="Y11" s="340">
        <v>30.783887858367184</v>
      </c>
      <c r="Z11" s="340">
        <v>36.851576101048266</v>
      </c>
      <c r="AA11" s="340">
        <v>48.132331696041604</v>
      </c>
      <c r="AB11" s="23">
        <f>AVERAGE(AC11:AN11)</f>
        <v>24.213824130968316</v>
      </c>
      <c r="AC11" s="340">
        <v>31.089133289560078</v>
      </c>
      <c r="AD11" s="340">
        <v>28.481553398058253</v>
      </c>
      <c r="AE11" s="340">
        <v>32.898604651162792</v>
      </c>
      <c r="AF11" s="340">
        <v>22.619409660107333</v>
      </c>
      <c r="AG11" s="340">
        <v>20.401353965183752</v>
      </c>
      <c r="AH11" s="340">
        <v>19.120451693851944</v>
      </c>
      <c r="AI11" s="340">
        <v>7.2602054630654997</v>
      </c>
      <c r="AJ11" s="340">
        <v>7.8360279545217484</v>
      </c>
      <c r="AK11" s="340">
        <v>34.850667938931295</v>
      </c>
      <c r="AL11" s="340">
        <v>29.672024981064286</v>
      </c>
      <c r="AM11" s="340">
        <v>24.219957835558677</v>
      </c>
      <c r="AN11" s="340">
        <v>32.116498740554157</v>
      </c>
      <c r="AO11" s="23">
        <f>AVERAGE(AP11:BA11)</f>
        <v>11.914166666666667</v>
      </c>
      <c r="AP11" s="340">
        <v>21.07</v>
      </c>
      <c r="AQ11" s="340">
        <v>11.02</v>
      </c>
      <c r="AR11" s="340">
        <v>6.39</v>
      </c>
      <c r="AS11" s="340">
        <v>6.99</v>
      </c>
      <c r="AT11" s="340">
        <v>8.5399999999999991</v>
      </c>
      <c r="AU11" s="340">
        <v>8.67</v>
      </c>
      <c r="AV11" s="340">
        <v>16.57</v>
      </c>
      <c r="AW11" s="340">
        <v>13.42</v>
      </c>
      <c r="AX11" s="340">
        <v>14.08</v>
      </c>
      <c r="AY11" s="340">
        <v>13.58</v>
      </c>
      <c r="AZ11" s="340">
        <v>10.77</v>
      </c>
      <c r="BA11" s="340">
        <v>11.87</v>
      </c>
      <c r="BB11" s="23">
        <f>AVERAGE(BC11:BN11)</f>
        <v>6.2601862107832451</v>
      </c>
      <c r="BC11" s="340">
        <v>11.266083868323999</v>
      </c>
      <c r="BD11" s="340">
        <v>8.551558752997602</v>
      </c>
      <c r="BE11" s="340">
        <v>4.349802371541502</v>
      </c>
      <c r="BF11" s="340">
        <v>4.7316493313521546</v>
      </c>
      <c r="BG11" s="340">
        <v>5.3529411764705879</v>
      </c>
      <c r="BH11" s="340">
        <v>4.9147630412546883</v>
      </c>
      <c r="BI11" s="340">
        <v>4.8985340615119286</v>
      </c>
      <c r="BJ11" s="340">
        <v>5.5280391172425833</v>
      </c>
      <c r="BK11" s="340">
        <v>5.6967671121616883</v>
      </c>
      <c r="BL11" s="340">
        <v>5.7537276675771283</v>
      </c>
      <c r="BM11" s="340" t="s">
        <v>15</v>
      </c>
      <c r="BN11" s="340">
        <v>7.8181818181818183</v>
      </c>
      <c r="BO11" s="21">
        <f>AVERAGE(BP11:CA11)</f>
        <v>4.6053704450007222</v>
      </c>
      <c r="BP11" s="340">
        <v>8</v>
      </c>
      <c r="BQ11" s="340">
        <v>4.5</v>
      </c>
      <c r="BR11" s="340">
        <v>3.9387191755612809</v>
      </c>
      <c r="BS11" s="340">
        <v>4.079573934837093</v>
      </c>
      <c r="BT11" s="340">
        <v>3.7193442726213344</v>
      </c>
      <c r="BU11" s="340">
        <v>4.3432835820895521</v>
      </c>
      <c r="BV11" s="340">
        <v>4.0262363898727536</v>
      </c>
      <c r="BW11" s="340">
        <v>4.0618238021638327</v>
      </c>
      <c r="BX11" s="340">
        <v>3.6529102216552385</v>
      </c>
      <c r="BY11" s="340">
        <v>4.543882862612084</v>
      </c>
      <c r="BZ11" s="340">
        <v>5.7933006535947715</v>
      </c>
      <c r="CA11" s="340" t="s">
        <v>15</v>
      </c>
      <c r="CB11" s="21">
        <f>AVERAGE(CC11:CN11)</f>
        <v>4.8376001633840469</v>
      </c>
      <c r="CC11" s="340" t="s">
        <v>15</v>
      </c>
      <c r="CD11" s="340">
        <v>4.2222222222222223</v>
      </c>
      <c r="CE11" s="340">
        <v>4.0865629159310917</v>
      </c>
      <c r="CF11" s="340">
        <v>4.2038703870387035</v>
      </c>
      <c r="CG11" s="340">
        <v>4.7092198581560281</v>
      </c>
      <c r="CH11" s="340">
        <v>5.0517850081620654</v>
      </c>
      <c r="CI11" s="340">
        <v>5.7658283433133732</v>
      </c>
      <c r="CJ11" s="340">
        <v>5.7052760736196317</v>
      </c>
      <c r="CK11" s="340">
        <v>5.2520825298881606</v>
      </c>
      <c r="CL11" s="340">
        <v>5.315719886933528</v>
      </c>
      <c r="CM11" s="340">
        <v>4.9039106145251399</v>
      </c>
      <c r="CN11" s="340">
        <v>3.9971239574345701</v>
      </c>
      <c r="CO11" s="21">
        <f>AVERAGE(CP11:DA11)</f>
        <v>3.2477515678037316</v>
      </c>
      <c r="CP11" s="340">
        <v>3.9053763440860214</v>
      </c>
      <c r="CQ11" s="340">
        <v>3.6093333333333333</v>
      </c>
      <c r="CR11" s="340">
        <v>3.8170454545454544</v>
      </c>
      <c r="CS11" s="340">
        <v>4.6040259298410184</v>
      </c>
      <c r="CT11" s="340">
        <v>3.2089234495614511</v>
      </c>
      <c r="CU11" s="340">
        <v>3.7999999999999994</v>
      </c>
      <c r="CV11" s="340">
        <v>4.2253855699344092</v>
      </c>
      <c r="CW11" s="340">
        <v>3.5213872832369941</v>
      </c>
      <c r="CX11" s="340">
        <v>2.1746427085847513</v>
      </c>
      <c r="CY11" s="340">
        <v>2.5670007574030635</v>
      </c>
      <c r="CZ11" s="340">
        <v>2.5283372894766587</v>
      </c>
      <c r="DA11" s="340">
        <v>1.0115606936416186</v>
      </c>
      <c r="DB11" s="21">
        <f>AVERAGE(DC11:DN11)</f>
        <v>2.8301957557130355</v>
      </c>
      <c r="DC11" s="340">
        <v>3.5</v>
      </c>
      <c r="DD11" s="340">
        <v>1.5</v>
      </c>
      <c r="DE11" s="340">
        <v>3.3787895288528293</v>
      </c>
      <c r="DF11" s="340">
        <v>3.0068059454795155</v>
      </c>
      <c r="DG11" s="340">
        <v>3.1447574392768023</v>
      </c>
      <c r="DH11" s="340">
        <v>3.0529980202026037</v>
      </c>
      <c r="DI11" s="340">
        <v>3.2863335742656146</v>
      </c>
      <c r="DJ11" s="340">
        <v>1.8822917592210278</v>
      </c>
      <c r="DK11" s="340">
        <v>3.4874608150470219</v>
      </c>
      <c r="DL11" s="340">
        <v>3.1930529842335966</v>
      </c>
      <c r="DM11" s="340">
        <v>2.4086627795220092</v>
      </c>
      <c r="DN11" s="340">
        <v>2.1211962224554042</v>
      </c>
      <c r="DO11" s="21">
        <f>AVERAGE(DP11:EA11)</f>
        <v>3.183903753304774</v>
      </c>
      <c r="DP11" s="340">
        <v>3.2622377622377621</v>
      </c>
      <c r="DQ11" s="340">
        <v>3.3333333333333335</v>
      </c>
      <c r="DR11" s="340">
        <v>2.6615384615384614</v>
      </c>
      <c r="DS11" s="340">
        <v>2.7054794520547945</v>
      </c>
      <c r="DT11" s="340">
        <v>2.5935185185185183</v>
      </c>
      <c r="DU11" s="340">
        <v>2.4315789473684211</v>
      </c>
      <c r="DV11" s="340">
        <v>2.4789203658264554</v>
      </c>
      <c r="DW11" s="340">
        <v>1.75</v>
      </c>
      <c r="DX11" s="340">
        <v>2.8710188679245281</v>
      </c>
      <c r="DY11" s="340">
        <v>5.64</v>
      </c>
      <c r="DZ11" s="340">
        <v>4.1900000000000004</v>
      </c>
      <c r="EA11" s="340">
        <v>4.2892193308550182</v>
      </c>
    </row>
    <row r="12" spans="1:132" s="30" customFormat="1" ht="12.75" customHeight="1">
      <c r="A12" s="251" t="s">
        <v>3162</v>
      </c>
      <c r="B12" s="23">
        <f>AVERAGE(C12:N12)</f>
        <v>22.905773853091379</v>
      </c>
      <c r="C12" s="340" t="s">
        <v>3771</v>
      </c>
      <c r="D12" s="298">
        <v>18.571169501088097</v>
      </c>
      <c r="E12" s="298">
        <v>18.610717821782178</v>
      </c>
      <c r="F12" s="298">
        <v>18.854439994776477</v>
      </c>
      <c r="G12" s="298">
        <v>20.765787276238196</v>
      </c>
      <c r="H12" s="298">
        <v>21.181684981684977</v>
      </c>
      <c r="I12" s="298">
        <v>21.415672474722541</v>
      </c>
      <c r="J12" s="298">
        <v>22.084392796779863</v>
      </c>
      <c r="K12" s="298">
        <v>27.197577232813135</v>
      </c>
      <c r="L12" s="298">
        <v>26.816782041235701</v>
      </c>
      <c r="M12" s="298">
        <v>27.946545574312722</v>
      </c>
      <c r="N12" s="298">
        <v>28.518742688571283</v>
      </c>
      <c r="O12" s="23">
        <f>AVERAGE(P12:AA12)</f>
        <v>20.402146030926968</v>
      </c>
      <c r="P12" s="298">
        <v>27.374877504736489</v>
      </c>
      <c r="Q12" s="298">
        <v>28.322671351396984</v>
      </c>
      <c r="R12" s="298">
        <v>21.710736594467431</v>
      </c>
      <c r="S12" s="298">
        <v>22.282842140506464</v>
      </c>
      <c r="T12" s="298">
        <v>22.971240669494588</v>
      </c>
      <c r="U12" s="298">
        <v>19.97007248071078</v>
      </c>
      <c r="V12" s="298">
        <v>18.951226098882191</v>
      </c>
      <c r="W12" s="298">
        <v>16.451576426765996</v>
      </c>
      <c r="X12" s="298">
        <v>17.648588003681905</v>
      </c>
      <c r="Y12" s="298">
        <v>15.400839748075576</v>
      </c>
      <c r="Z12" s="298">
        <v>18.801967236316031</v>
      </c>
      <c r="AA12" s="298">
        <v>14.939114116089204</v>
      </c>
      <c r="AB12" s="23">
        <f>AVERAGE(AC12:AN12)</f>
        <v>13.354999999999999</v>
      </c>
      <c r="AC12" s="298">
        <v>19.25</v>
      </c>
      <c r="AD12" s="298">
        <v>12.8</v>
      </c>
      <c r="AE12" s="298">
        <v>14.11</v>
      </c>
      <c r="AF12" s="298">
        <v>17.13</v>
      </c>
      <c r="AG12" s="298">
        <v>14.75</v>
      </c>
      <c r="AH12" s="298">
        <v>10.85</v>
      </c>
      <c r="AI12" s="298">
        <v>8.7200000000000006</v>
      </c>
      <c r="AJ12" s="298">
        <v>10.75</v>
      </c>
      <c r="AK12" s="298">
        <v>11.59</v>
      </c>
      <c r="AL12" s="298">
        <v>12.93</v>
      </c>
      <c r="AM12" s="298">
        <v>14.99</v>
      </c>
      <c r="AN12" s="298">
        <v>12.39</v>
      </c>
      <c r="AO12" s="23">
        <f>AVERAGE(AP12:BA12)</f>
        <v>8.5308333333333319</v>
      </c>
      <c r="AP12" s="298">
        <v>12</v>
      </c>
      <c r="AQ12" s="298">
        <v>7.31</v>
      </c>
      <c r="AR12" s="298">
        <v>5.95</v>
      </c>
      <c r="AS12" s="298">
        <v>9.4600000000000009</v>
      </c>
      <c r="AT12" s="298">
        <v>5.27</v>
      </c>
      <c r="AU12" s="298">
        <v>7.4</v>
      </c>
      <c r="AV12" s="298">
        <v>10.77</v>
      </c>
      <c r="AW12" s="298">
        <v>10.33</v>
      </c>
      <c r="AX12" s="298">
        <v>10.7</v>
      </c>
      <c r="AY12" s="298">
        <v>10.38</v>
      </c>
      <c r="AZ12" s="298">
        <v>6.08</v>
      </c>
      <c r="BA12" s="298">
        <v>6.72</v>
      </c>
      <c r="BB12" s="23">
        <f>AVERAGE(BC12:BN12)</f>
        <v>5.9235292965201687</v>
      </c>
      <c r="BC12" s="298">
        <v>7.4891284633052786</v>
      </c>
      <c r="BD12" s="298">
        <v>7.9999999999999991</v>
      </c>
      <c r="BE12" s="298">
        <v>6.557877342281337</v>
      </c>
      <c r="BF12" s="298">
        <v>6</v>
      </c>
      <c r="BG12" s="298">
        <v>3.9514657207964277</v>
      </c>
      <c r="BH12" s="298">
        <v>5.2486684344499803</v>
      </c>
      <c r="BI12" s="298">
        <v>5.086384730848148</v>
      </c>
      <c r="BJ12" s="298">
        <v>5.0871281593069249</v>
      </c>
      <c r="BK12" s="298">
        <v>7</v>
      </c>
      <c r="BL12" s="298">
        <v>4.531717033874056</v>
      </c>
      <c r="BM12" s="298">
        <v>4.1667090031570924</v>
      </c>
      <c r="BN12" s="298">
        <v>7.9632726702227803</v>
      </c>
      <c r="BO12" s="21">
        <f>AVERAGE(BP12:CA12)</f>
        <v>5.9508714659632842</v>
      </c>
      <c r="BP12" s="298">
        <v>4.9979677560162292</v>
      </c>
      <c r="BQ12" s="298">
        <v>6.5975598154402322</v>
      </c>
      <c r="BR12" s="298">
        <v>6</v>
      </c>
      <c r="BS12" s="298">
        <v>5.8558434580252117</v>
      </c>
      <c r="BT12" s="298">
        <v>6.1637338022566945</v>
      </c>
      <c r="BU12" s="298">
        <v>4.1434159061277702</v>
      </c>
      <c r="BV12" s="298">
        <v>6.7101961596573538</v>
      </c>
      <c r="BW12" s="298">
        <v>6.472242725612837</v>
      </c>
      <c r="BX12" s="298">
        <v>4.8478109858812495</v>
      </c>
      <c r="BY12" s="298">
        <v>6.2302560958925737</v>
      </c>
      <c r="BZ12" s="298">
        <v>7.3027951637167314</v>
      </c>
      <c r="CA12" s="298">
        <v>6.0886357229325236</v>
      </c>
      <c r="CB12" s="21">
        <f>AVERAGE(CC12:CN12)</f>
        <v>5.7957257045928552</v>
      </c>
      <c r="CC12" s="298">
        <v>5.5</v>
      </c>
      <c r="CD12" s="298">
        <v>5.7756493330359682</v>
      </c>
      <c r="CE12" s="298">
        <v>7.3181303521938155</v>
      </c>
      <c r="CF12" s="298">
        <v>7</v>
      </c>
      <c r="CG12" s="298">
        <v>7.3639567328222757</v>
      </c>
      <c r="CH12" s="298" t="s">
        <v>15</v>
      </c>
      <c r="CI12" s="298">
        <v>4</v>
      </c>
      <c r="CJ12" s="298">
        <v>6.8220510896940283</v>
      </c>
      <c r="CK12" s="298">
        <v>6.3967189584799922</v>
      </c>
      <c r="CL12" s="298">
        <v>5.1097110711092233</v>
      </c>
      <c r="CM12" s="298">
        <v>4</v>
      </c>
      <c r="CN12" s="298">
        <v>4.4667652131861049</v>
      </c>
      <c r="CO12" s="21">
        <f>AVERAGE(CP12:DA12)</f>
        <v>4.3214896682720125</v>
      </c>
      <c r="CP12" s="298">
        <v>5.5758517565238259</v>
      </c>
      <c r="CQ12" s="298">
        <v>3.8972391184050683</v>
      </c>
      <c r="CR12" s="298">
        <v>5.1477114731300579</v>
      </c>
      <c r="CS12" s="298">
        <v>3.6817613932814806</v>
      </c>
      <c r="CT12" s="298">
        <v>2.6527036678345608</v>
      </c>
      <c r="CU12" s="298">
        <v>3.2342872677373973</v>
      </c>
      <c r="CV12" s="298" t="s">
        <v>15</v>
      </c>
      <c r="CW12" s="298">
        <v>3.4535640174535707</v>
      </c>
      <c r="CX12" s="298">
        <v>6.2502883200821548</v>
      </c>
      <c r="CY12" s="298" t="s">
        <v>15</v>
      </c>
      <c r="CZ12" s="298" t="s">
        <v>15</v>
      </c>
      <c r="DA12" s="298">
        <v>5</v>
      </c>
      <c r="DB12" s="21">
        <f>AVERAGE(DC12:DN12)</f>
        <v>5.7271845336320801</v>
      </c>
      <c r="DC12" s="298">
        <v>5.0982769787879239</v>
      </c>
      <c r="DD12" s="298">
        <v>6.3846438071466869</v>
      </c>
      <c r="DE12" s="298">
        <v>5.9837655244534398</v>
      </c>
      <c r="DF12" s="298">
        <v>7.3010544271022564</v>
      </c>
      <c r="DG12" s="298">
        <v>6.5750230686375293</v>
      </c>
      <c r="DH12" s="298">
        <v>7.25</v>
      </c>
      <c r="DI12" s="298">
        <v>5.6850467289719635</v>
      </c>
      <c r="DJ12" s="298">
        <v>3.91633334017782</v>
      </c>
      <c r="DK12" s="298">
        <v>7.3377366375999635</v>
      </c>
      <c r="DL12" s="298">
        <v>2.8171216417055138</v>
      </c>
      <c r="DM12" s="298">
        <v>3</v>
      </c>
      <c r="DN12" s="298">
        <v>7.3772122490018655</v>
      </c>
      <c r="DO12" s="21">
        <f>AVERAGE(DP12:EA12)</f>
        <v>6.6641786181865461</v>
      </c>
      <c r="DP12" s="298">
        <v>6.7387656234860973</v>
      </c>
      <c r="DQ12" s="298">
        <v>7.5</v>
      </c>
      <c r="DR12" s="298">
        <v>7.7498090237979662</v>
      </c>
      <c r="DS12" s="298">
        <v>6.5555592867947228</v>
      </c>
      <c r="DT12" s="298">
        <v>7.2182888793124524</v>
      </c>
      <c r="DU12" s="298">
        <v>5.37</v>
      </c>
      <c r="DV12" s="298">
        <v>7</v>
      </c>
      <c r="DW12" s="298">
        <v>6.25</v>
      </c>
      <c r="DX12" s="298">
        <v>5.9877206048473015</v>
      </c>
      <c r="DY12" s="298">
        <v>9.39</v>
      </c>
      <c r="DZ12" s="298">
        <v>6.2</v>
      </c>
      <c r="EA12" s="298">
        <v>4.01</v>
      </c>
    </row>
    <row r="13" spans="1:132" s="30" customFormat="1" ht="12.75" customHeight="1">
      <c r="A13" s="72" t="s">
        <v>3148</v>
      </c>
      <c r="B13" s="6"/>
      <c r="C13" s="23"/>
      <c r="D13" s="23"/>
      <c r="E13" s="23"/>
      <c r="F13" s="23"/>
      <c r="G13" s="23"/>
      <c r="H13" s="23"/>
      <c r="I13" s="23"/>
      <c r="J13" s="23"/>
      <c r="K13" s="23"/>
      <c r="L13" s="23"/>
      <c r="M13" s="23"/>
      <c r="N13" s="23"/>
      <c r="O13" s="6"/>
      <c r="P13" s="23"/>
      <c r="Q13" s="23"/>
      <c r="R13" s="23"/>
      <c r="S13" s="23"/>
      <c r="T13" s="23"/>
      <c r="U13" s="23"/>
      <c r="V13" s="23"/>
      <c r="W13" s="23"/>
      <c r="X13" s="23"/>
      <c r="Y13" s="23"/>
      <c r="Z13" s="23"/>
      <c r="AA13" s="23"/>
      <c r="AB13" s="6"/>
      <c r="AC13" s="23"/>
      <c r="AD13" s="23"/>
      <c r="AE13" s="23"/>
      <c r="AF13" s="23"/>
      <c r="AG13" s="23"/>
      <c r="AH13" s="23"/>
      <c r="AI13" s="23"/>
      <c r="AJ13" s="23"/>
      <c r="AK13" s="23"/>
      <c r="AL13" s="23"/>
      <c r="AM13" s="23"/>
      <c r="AN13" s="23"/>
      <c r="AO13" s="6"/>
      <c r="AP13" s="23"/>
      <c r="AQ13" s="23"/>
      <c r="AR13" s="23"/>
      <c r="AS13" s="23"/>
      <c r="AT13" s="23"/>
      <c r="AU13" s="23"/>
      <c r="AV13" s="23"/>
      <c r="AW13" s="23"/>
      <c r="AX13" s="23"/>
      <c r="AY13" s="23"/>
      <c r="AZ13" s="23"/>
      <c r="BA13" s="23"/>
      <c r="BB13" s="6"/>
      <c r="BC13" s="23"/>
      <c r="BD13" s="23"/>
      <c r="BE13" s="23"/>
      <c r="BF13" s="23"/>
      <c r="BG13" s="23"/>
      <c r="BH13" s="23"/>
      <c r="BI13" s="23"/>
      <c r="BJ13" s="23"/>
      <c r="BK13" s="23"/>
      <c r="BL13" s="23"/>
      <c r="BM13" s="23"/>
      <c r="BN13" s="23"/>
      <c r="BO13" s="254"/>
      <c r="BP13" s="23"/>
      <c r="BQ13" s="23"/>
      <c r="BR13" s="23"/>
      <c r="BS13" s="23"/>
      <c r="BT13" s="23"/>
      <c r="BU13" s="23"/>
      <c r="BV13" s="23"/>
      <c r="BW13" s="23"/>
      <c r="BX13" s="23"/>
      <c r="BY13" s="23"/>
      <c r="BZ13" s="23"/>
      <c r="CA13" s="23"/>
      <c r="CB13" s="254"/>
      <c r="CC13" s="23"/>
      <c r="CD13" s="23"/>
      <c r="CE13" s="23"/>
      <c r="CF13" s="23"/>
      <c r="CG13" s="23"/>
      <c r="CH13" s="23"/>
      <c r="CI13" s="23"/>
      <c r="CJ13" s="23"/>
      <c r="CK13" s="23"/>
      <c r="CL13" s="23"/>
      <c r="CM13" s="23"/>
      <c r="CN13" s="23"/>
      <c r="CO13" s="254"/>
      <c r="CP13" s="23"/>
      <c r="CQ13" s="23"/>
      <c r="CR13" s="23"/>
      <c r="CS13" s="23"/>
      <c r="CT13" s="23"/>
      <c r="CU13" s="23"/>
      <c r="CV13" s="23"/>
      <c r="CW13" s="23"/>
      <c r="CX13" s="23"/>
      <c r="CY13" s="23"/>
      <c r="CZ13" s="23"/>
      <c r="DA13" s="23"/>
      <c r="DB13" s="254"/>
      <c r="DC13" s="23"/>
      <c r="DD13" s="23"/>
      <c r="DE13" s="23"/>
      <c r="DF13" s="23"/>
      <c r="DG13" s="23"/>
      <c r="DH13" s="23"/>
      <c r="DI13" s="23"/>
      <c r="DJ13" s="23"/>
      <c r="DK13" s="23"/>
      <c r="DL13" s="23"/>
      <c r="DM13" s="23"/>
      <c r="DN13" s="23"/>
      <c r="DO13" s="254"/>
      <c r="DP13" s="23"/>
      <c r="DQ13" s="23"/>
      <c r="DR13" s="23"/>
      <c r="DS13" s="23"/>
      <c r="DT13" s="23"/>
      <c r="DU13" s="23"/>
      <c r="DV13" s="23"/>
      <c r="DW13" s="23"/>
      <c r="DX13" s="23"/>
      <c r="DY13" s="23"/>
      <c r="DZ13" s="23"/>
      <c r="EA13" s="23"/>
    </row>
    <row r="14" spans="1:132" s="30" customFormat="1" ht="12.75" customHeight="1">
      <c r="A14" s="251" t="s">
        <v>3161</v>
      </c>
      <c r="B14" s="23">
        <f>AVERAGE(C14:N14)</f>
        <v>55.685251121722821</v>
      </c>
      <c r="C14" s="340" t="s">
        <v>3771</v>
      </c>
      <c r="D14" s="298" t="s">
        <v>15</v>
      </c>
      <c r="E14" s="298" t="s">
        <v>15</v>
      </c>
      <c r="F14" s="298">
        <v>23</v>
      </c>
      <c r="G14" s="298">
        <v>23.82191780821918</v>
      </c>
      <c r="H14" s="298">
        <v>36.861460537452395</v>
      </c>
      <c r="I14" s="298">
        <v>44.787954593437462</v>
      </c>
      <c r="J14" s="298">
        <v>44.765045166615351</v>
      </c>
      <c r="K14" s="298">
        <v>63.530874646644094</v>
      </c>
      <c r="L14" s="298">
        <v>71.65003510468101</v>
      </c>
      <c r="M14" s="298">
        <v>97.8342156402868</v>
      </c>
      <c r="N14" s="298">
        <v>94.915756598169168</v>
      </c>
      <c r="O14" s="23">
        <f>AVERAGE(P14:AA14)</f>
        <v>43.827307739805633</v>
      </c>
      <c r="P14" s="298">
        <v>86.853439174020309</v>
      </c>
      <c r="Q14" s="298">
        <v>57.15108349749962</v>
      </c>
      <c r="R14" s="298">
        <v>29.277992277992279</v>
      </c>
      <c r="S14" s="298">
        <v>31.297016861219195</v>
      </c>
      <c r="T14" s="298">
        <v>33.127522935779815</v>
      </c>
      <c r="U14" s="298">
        <v>61.2333724138539</v>
      </c>
      <c r="V14" s="298">
        <v>48.834126444595512</v>
      </c>
      <c r="W14" s="298">
        <v>29.794708244743681</v>
      </c>
      <c r="X14" s="298">
        <v>28.45791915175613</v>
      </c>
      <c r="Y14" s="298">
        <v>31.833142857142857</v>
      </c>
      <c r="Z14" s="298">
        <v>36.783656234475906</v>
      </c>
      <c r="AA14" s="298">
        <v>51.283712784588438</v>
      </c>
      <c r="AB14" s="23">
        <f>AVERAGE(AC14:AN14)</f>
        <v>23.697365604074363</v>
      </c>
      <c r="AC14" s="298">
        <v>29.058974358974361</v>
      </c>
      <c r="AD14" s="298">
        <v>27.797047970479706</v>
      </c>
      <c r="AE14" s="298">
        <v>33.497942386831276</v>
      </c>
      <c r="AF14" s="298">
        <v>21.53846153846154</v>
      </c>
      <c r="AG14" s="298">
        <v>19.959183673469386</v>
      </c>
      <c r="AH14" s="298">
        <v>19.045454545454547</v>
      </c>
      <c r="AI14" s="298">
        <v>8.0720720720720713</v>
      </c>
      <c r="AJ14" s="298">
        <v>6.8928571428571432</v>
      </c>
      <c r="AK14" s="298">
        <v>36.559285714285714</v>
      </c>
      <c r="AL14" s="298">
        <v>24.68714011516315</v>
      </c>
      <c r="AM14" s="298">
        <v>23.553246753246754</v>
      </c>
      <c r="AN14" s="298">
        <v>33.706720977596738</v>
      </c>
      <c r="AO14" s="23">
        <f>AVERAGE(AP14:BA14)</f>
        <v>10.322576575555386</v>
      </c>
      <c r="AP14" s="298">
        <v>21.982456140350877</v>
      </c>
      <c r="AQ14" s="298">
        <v>10.64</v>
      </c>
      <c r="AR14" s="298">
        <v>4.564516129032258</v>
      </c>
      <c r="AS14" s="298">
        <v>5.6012658227848098</v>
      </c>
      <c r="AT14" s="298">
        <v>8.1960784313725483</v>
      </c>
      <c r="AU14" s="298">
        <v>5</v>
      </c>
      <c r="AV14" s="298">
        <v>14.391304347826088</v>
      </c>
      <c r="AW14" s="298">
        <v>12.96</v>
      </c>
      <c r="AX14" s="298">
        <v>12.681818181818182</v>
      </c>
      <c r="AY14" s="298">
        <v>6.615384615384615</v>
      </c>
      <c r="AZ14" s="298">
        <v>6.2380952380952381</v>
      </c>
      <c r="BA14" s="298">
        <v>15</v>
      </c>
      <c r="BB14" s="23">
        <f>AVERAGE(BC14:BN14)</f>
        <v>6.1509735764744518</v>
      </c>
      <c r="BC14" s="298">
        <v>10.04054054054054</v>
      </c>
      <c r="BD14" s="298">
        <v>8.7675675675675677</v>
      </c>
      <c r="BE14" s="298">
        <v>5</v>
      </c>
      <c r="BF14" s="298">
        <v>5.0555555555555554</v>
      </c>
      <c r="BG14" s="298">
        <v>5</v>
      </c>
      <c r="BH14" s="298">
        <v>5.495098524606397</v>
      </c>
      <c r="BI14" s="298">
        <v>5</v>
      </c>
      <c r="BJ14" s="298">
        <v>5</v>
      </c>
      <c r="BK14" s="298">
        <v>6</v>
      </c>
      <c r="BL14" s="298" t="s">
        <v>15</v>
      </c>
      <c r="BM14" s="298" t="s">
        <v>15</v>
      </c>
      <c r="BN14" s="298" t="s">
        <v>15</v>
      </c>
      <c r="BO14" s="21">
        <f>AVERAGE(BP14:CA14)</f>
        <v>4.626436781609196</v>
      </c>
      <c r="BP14" s="298" t="s">
        <v>15</v>
      </c>
      <c r="BQ14" s="298" t="s">
        <v>15</v>
      </c>
      <c r="BR14" s="298" t="s">
        <v>15</v>
      </c>
      <c r="BS14" s="298" t="s">
        <v>15</v>
      </c>
      <c r="BT14" s="298">
        <v>4</v>
      </c>
      <c r="BU14" s="298">
        <v>4.0999999999999996</v>
      </c>
      <c r="BV14" s="298" t="s">
        <v>15</v>
      </c>
      <c r="BW14" s="298">
        <v>4</v>
      </c>
      <c r="BX14" s="298">
        <v>4</v>
      </c>
      <c r="BY14" s="298">
        <v>5</v>
      </c>
      <c r="BZ14" s="298">
        <v>6.6586206896551721</v>
      </c>
      <c r="CA14" s="298" t="s">
        <v>15</v>
      </c>
      <c r="CB14" s="21">
        <f t="shared" ref="CB14:CB15" si="0">AVERAGE(CC14:CN14)</f>
        <v>5.0754238432961829</v>
      </c>
      <c r="CC14" s="298" t="s">
        <v>15</v>
      </c>
      <c r="CD14" s="298" t="s">
        <v>15</v>
      </c>
      <c r="CE14" s="298">
        <v>4</v>
      </c>
      <c r="CF14" s="298">
        <v>4.5999999999999996</v>
      </c>
      <c r="CG14" s="298" t="s">
        <v>15</v>
      </c>
      <c r="CH14" s="298">
        <v>5.5</v>
      </c>
      <c r="CI14" s="298">
        <v>5.77</v>
      </c>
      <c r="CJ14" s="298">
        <v>5.7</v>
      </c>
      <c r="CK14" s="298">
        <v>5.4588145896656535</v>
      </c>
      <c r="CL14" s="298">
        <v>5.5</v>
      </c>
      <c r="CM14" s="298">
        <v>5.15</v>
      </c>
      <c r="CN14" s="298">
        <v>4</v>
      </c>
      <c r="CO14" s="21">
        <f t="shared" ref="CO14" si="1">AVERAGE(CP14:DA14)</f>
        <v>4.5100232101777991</v>
      </c>
      <c r="CP14" s="298" t="s">
        <v>15</v>
      </c>
      <c r="CQ14" s="298">
        <v>3.5</v>
      </c>
      <c r="CR14" s="298">
        <v>4.7444444444444445</v>
      </c>
      <c r="CS14" s="298">
        <v>5.8272727272727272</v>
      </c>
      <c r="CT14" s="298" t="s">
        <v>15</v>
      </c>
      <c r="CU14" s="298" t="s">
        <v>15</v>
      </c>
      <c r="CV14" s="298">
        <v>5.0280213903743318</v>
      </c>
      <c r="CW14" s="298">
        <v>4.7312500000000002</v>
      </c>
      <c r="CX14" s="298">
        <v>4.397548062481226</v>
      </c>
      <c r="CY14" s="298">
        <v>4.1073619631901837</v>
      </c>
      <c r="CZ14" s="298">
        <v>3.7442870936594788</v>
      </c>
      <c r="DA14" s="298" t="s">
        <v>15</v>
      </c>
      <c r="DB14" s="21">
        <f t="shared" ref="DB14:DB15" si="2">AVERAGE(DC14:DN14)</f>
        <v>2.9879144983914552</v>
      </c>
      <c r="DC14" s="298" t="s">
        <v>15</v>
      </c>
      <c r="DD14" s="298" t="s">
        <v>15</v>
      </c>
      <c r="DE14" s="298">
        <v>2.7555099394987037</v>
      </c>
      <c r="DF14" s="298">
        <v>3</v>
      </c>
      <c r="DG14" s="298">
        <v>3.2413846291750557</v>
      </c>
      <c r="DH14" s="298">
        <v>3.1751292506796087</v>
      </c>
      <c r="DI14" s="298">
        <v>3.5</v>
      </c>
      <c r="DJ14" s="298">
        <v>1.5748031496062993</v>
      </c>
      <c r="DK14" s="298">
        <v>3.5</v>
      </c>
      <c r="DL14" s="298">
        <v>3.2046012269938648</v>
      </c>
      <c r="DM14" s="298">
        <v>2.7933884297520661</v>
      </c>
      <c r="DN14" s="298">
        <v>3.1343283582089554</v>
      </c>
      <c r="DO14" s="21">
        <f t="shared" ref="DO14:DO15" si="3">AVERAGE(DP14:EA14)</f>
        <v>4.5086132366760641</v>
      </c>
      <c r="DP14" s="298">
        <v>3.1989528795811517</v>
      </c>
      <c r="DQ14" s="298" t="s">
        <v>15</v>
      </c>
      <c r="DR14" s="298">
        <v>2.5692307692307694</v>
      </c>
      <c r="DS14" s="298">
        <v>2.5</v>
      </c>
      <c r="DT14" s="298">
        <v>2.9</v>
      </c>
      <c r="DU14" s="298">
        <v>2.4</v>
      </c>
      <c r="DV14" s="298" t="s">
        <v>15</v>
      </c>
      <c r="DW14" s="298">
        <v>2.5</v>
      </c>
      <c r="DX14" s="298">
        <v>3.3</v>
      </c>
      <c r="DY14" s="298">
        <v>13.666666666666666</v>
      </c>
      <c r="DZ14" s="298">
        <v>6.0512820512820511</v>
      </c>
      <c r="EA14" s="298">
        <v>6</v>
      </c>
    </row>
    <row r="15" spans="1:132" s="30" customFormat="1" ht="12.75" customHeight="1">
      <c r="A15" s="251" t="s">
        <v>3162</v>
      </c>
      <c r="B15" s="23">
        <f>AVERAGE(C15:N15)</f>
        <v>25.333333333333332</v>
      </c>
      <c r="C15" s="340" t="s">
        <v>3771</v>
      </c>
      <c r="D15" s="298" t="s">
        <v>15</v>
      </c>
      <c r="E15" s="298" t="s">
        <v>15</v>
      </c>
      <c r="F15" s="298" t="s">
        <v>15</v>
      </c>
      <c r="G15" s="298" t="s">
        <v>15</v>
      </c>
      <c r="H15" s="298">
        <v>21</v>
      </c>
      <c r="I15" s="298" t="s">
        <v>15</v>
      </c>
      <c r="J15" s="298" t="s">
        <v>15</v>
      </c>
      <c r="K15" s="298" t="s">
        <v>15</v>
      </c>
      <c r="L15" s="298" t="s">
        <v>15</v>
      </c>
      <c r="M15" s="298">
        <v>27</v>
      </c>
      <c r="N15" s="298">
        <v>28</v>
      </c>
      <c r="O15" s="23">
        <f>AVERAGE(P15:AA15)</f>
        <v>18.181631184998821</v>
      </c>
      <c r="P15" s="298" t="s">
        <v>15</v>
      </c>
      <c r="Q15" s="298" t="s">
        <v>15</v>
      </c>
      <c r="R15" s="298" t="s">
        <v>15</v>
      </c>
      <c r="S15" s="298">
        <v>18</v>
      </c>
      <c r="T15" s="298">
        <v>23.000075241147876</v>
      </c>
      <c r="U15" s="298">
        <v>18</v>
      </c>
      <c r="V15" s="298">
        <v>18.889257774163703</v>
      </c>
      <c r="W15" s="298" t="s">
        <v>15</v>
      </c>
      <c r="X15" s="298" t="s">
        <v>15</v>
      </c>
      <c r="Y15" s="298">
        <v>14.000000000000002</v>
      </c>
      <c r="Z15" s="298" t="s">
        <v>15</v>
      </c>
      <c r="AA15" s="298">
        <v>17.200454094681351</v>
      </c>
      <c r="AB15" s="23">
        <f>AVERAGE(AC15:AN15)</f>
        <v>13.954188126863649</v>
      </c>
      <c r="AC15" s="298">
        <v>18</v>
      </c>
      <c r="AD15" s="298" t="s">
        <v>15</v>
      </c>
      <c r="AE15" s="298" t="s">
        <v>15</v>
      </c>
      <c r="AF15" s="298" t="s">
        <v>15</v>
      </c>
      <c r="AG15" s="298" t="s">
        <v>15</v>
      </c>
      <c r="AH15" s="298" t="s">
        <v>15</v>
      </c>
      <c r="AI15" s="298">
        <v>9.9083762537272975</v>
      </c>
      <c r="AJ15" s="298" t="s">
        <v>15</v>
      </c>
      <c r="AK15" s="298" t="s">
        <v>15</v>
      </c>
      <c r="AL15" s="298" t="s">
        <v>15</v>
      </c>
      <c r="AM15" s="298" t="s">
        <v>15</v>
      </c>
      <c r="AN15" s="298" t="s">
        <v>15</v>
      </c>
      <c r="AO15" s="23">
        <f>AVERAGE(AP15:BA15)</f>
        <v>10</v>
      </c>
      <c r="AP15" s="298" t="s">
        <v>15</v>
      </c>
      <c r="AQ15" s="298">
        <v>10</v>
      </c>
      <c r="AR15" s="298" t="s">
        <v>15</v>
      </c>
      <c r="AS15" s="298">
        <v>10</v>
      </c>
      <c r="AT15" s="298" t="s">
        <v>15</v>
      </c>
      <c r="AU15" s="298" t="s">
        <v>15</v>
      </c>
      <c r="AV15" s="298" t="s">
        <v>15</v>
      </c>
      <c r="AW15" s="298" t="s">
        <v>15</v>
      </c>
      <c r="AX15" s="298" t="s">
        <v>15</v>
      </c>
      <c r="AY15" s="298" t="s">
        <v>15</v>
      </c>
      <c r="AZ15" s="298" t="s">
        <v>15</v>
      </c>
      <c r="BA15" s="298" t="s">
        <v>15</v>
      </c>
      <c r="BB15" s="23">
        <f>AVERAGE(BC15:BN15)</f>
        <v>5.5</v>
      </c>
      <c r="BC15" s="298">
        <v>8</v>
      </c>
      <c r="BD15" s="298" t="s">
        <v>15</v>
      </c>
      <c r="BE15" s="298" t="s">
        <v>15</v>
      </c>
      <c r="BF15" s="298" t="s">
        <v>15</v>
      </c>
      <c r="BG15" s="298" t="s">
        <v>15</v>
      </c>
      <c r="BH15" s="298">
        <v>4</v>
      </c>
      <c r="BI15" s="298">
        <v>4.5</v>
      </c>
      <c r="BJ15" s="298" t="s">
        <v>15</v>
      </c>
      <c r="BK15" s="298" t="s">
        <v>15</v>
      </c>
      <c r="BL15" s="298" t="s">
        <v>15</v>
      </c>
      <c r="BM15" s="298" t="s">
        <v>15</v>
      </c>
      <c r="BN15" s="298" t="s">
        <v>15</v>
      </c>
      <c r="BO15" s="21" t="s">
        <v>15</v>
      </c>
      <c r="BP15" s="298" t="s">
        <v>15</v>
      </c>
      <c r="BQ15" s="298" t="s">
        <v>15</v>
      </c>
      <c r="BR15" s="298" t="s">
        <v>15</v>
      </c>
      <c r="BS15" s="298" t="s">
        <v>15</v>
      </c>
      <c r="BT15" s="298" t="s">
        <v>15</v>
      </c>
      <c r="BU15" s="298" t="s">
        <v>15</v>
      </c>
      <c r="BV15" s="298" t="s">
        <v>15</v>
      </c>
      <c r="BW15" s="298" t="s">
        <v>15</v>
      </c>
      <c r="BX15" s="298" t="s">
        <v>15</v>
      </c>
      <c r="BY15" s="298" t="s">
        <v>15</v>
      </c>
      <c r="BZ15" s="298" t="s">
        <v>15</v>
      </c>
      <c r="CA15" s="298" t="s">
        <v>15</v>
      </c>
      <c r="CB15" s="21">
        <f t="shared" si="0"/>
        <v>5.1666640926640914</v>
      </c>
      <c r="CC15" s="298" t="s">
        <v>15</v>
      </c>
      <c r="CD15" s="298" t="s">
        <v>15</v>
      </c>
      <c r="CE15" s="298">
        <v>5.1666640926640914</v>
      </c>
      <c r="CF15" s="298" t="s">
        <v>15</v>
      </c>
      <c r="CG15" s="298" t="s">
        <v>15</v>
      </c>
      <c r="CH15" s="298" t="s">
        <v>15</v>
      </c>
      <c r="CI15" s="298" t="s">
        <v>15</v>
      </c>
      <c r="CJ15" s="298" t="s">
        <v>15</v>
      </c>
      <c r="CK15" s="298" t="s">
        <v>15</v>
      </c>
      <c r="CL15" s="298" t="s">
        <v>15</v>
      </c>
      <c r="CM15" s="298" t="s">
        <v>15</v>
      </c>
      <c r="CN15" s="298" t="s">
        <v>15</v>
      </c>
      <c r="CO15" s="21" t="s">
        <v>15</v>
      </c>
      <c r="CP15" s="298" t="s">
        <v>15</v>
      </c>
      <c r="CQ15" s="298" t="s">
        <v>15</v>
      </c>
      <c r="CR15" s="298" t="s">
        <v>15</v>
      </c>
      <c r="CS15" s="298" t="s">
        <v>15</v>
      </c>
      <c r="CT15" s="298" t="s">
        <v>15</v>
      </c>
      <c r="CU15" s="298" t="s">
        <v>15</v>
      </c>
      <c r="CV15" s="298" t="s">
        <v>15</v>
      </c>
      <c r="CW15" s="298" t="s">
        <v>15</v>
      </c>
      <c r="CX15" s="298" t="s">
        <v>15</v>
      </c>
      <c r="CY15" s="298" t="s">
        <v>15</v>
      </c>
      <c r="CZ15" s="298" t="s">
        <v>15</v>
      </c>
      <c r="DA15" s="298" t="s">
        <v>15</v>
      </c>
      <c r="DB15" s="21">
        <f t="shared" si="2"/>
        <v>5.1499908509621743</v>
      </c>
      <c r="DC15" s="298">
        <v>4</v>
      </c>
      <c r="DD15" s="298" t="s">
        <v>15</v>
      </c>
      <c r="DE15" s="298" t="s">
        <v>15</v>
      </c>
      <c r="DF15" s="298">
        <v>6</v>
      </c>
      <c r="DG15" s="298" t="s">
        <v>15</v>
      </c>
      <c r="DH15" s="298" t="s">
        <v>15</v>
      </c>
      <c r="DI15" s="298" t="s">
        <v>15</v>
      </c>
      <c r="DJ15" s="298" t="s">
        <v>15</v>
      </c>
      <c r="DK15" s="298">
        <v>7.0999634038486956</v>
      </c>
      <c r="DL15" s="298">
        <v>3.5</v>
      </c>
      <c r="DM15" s="298" t="s">
        <v>15</v>
      </c>
      <c r="DN15" s="298" t="s">
        <v>15</v>
      </c>
      <c r="DO15" s="21">
        <f t="shared" si="3"/>
        <v>7</v>
      </c>
      <c r="DP15" s="298" t="s">
        <v>15</v>
      </c>
      <c r="DQ15" s="298" t="s">
        <v>15</v>
      </c>
      <c r="DR15" s="298" t="s">
        <v>15</v>
      </c>
      <c r="DS15" s="298" t="s">
        <v>15</v>
      </c>
      <c r="DT15" s="298">
        <v>7</v>
      </c>
      <c r="DU15" s="298" t="s">
        <v>15</v>
      </c>
      <c r="DV15" s="298" t="s">
        <v>15</v>
      </c>
      <c r="DW15" s="298" t="s">
        <v>739</v>
      </c>
      <c r="DX15" s="298" t="s">
        <v>739</v>
      </c>
      <c r="DY15" s="298" t="s">
        <v>739</v>
      </c>
      <c r="DZ15" s="298" t="s">
        <v>739</v>
      </c>
      <c r="EA15" s="298" t="s">
        <v>739</v>
      </c>
    </row>
    <row r="16" spans="1:132" s="30" customFormat="1" ht="12.75" customHeight="1">
      <c r="A16" s="72" t="s">
        <v>3163</v>
      </c>
      <c r="B16" s="20"/>
      <c r="C16" s="298"/>
      <c r="D16" s="298"/>
      <c r="E16" s="298"/>
      <c r="F16" s="298"/>
      <c r="G16" s="298"/>
      <c r="H16" s="298"/>
      <c r="I16" s="298"/>
      <c r="J16" s="298"/>
      <c r="K16" s="298"/>
      <c r="L16" s="298"/>
      <c r="M16" s="298"/>
      <c r="N16" s="298"/>
      <c r="O16" s="20"/>
      <c r="P16" s="298"/>
      <c r="Q16" s="298"/>
      <c r="R16" s="298"/>
      <c r="S16" s="298"/>
      <c r="T16" s="298"/>
      <c r="U16" s="298"/>
      <c r="V16" s="298"/>
      <c r="W16" s="298"/>
      <c r="X16" s="298"/>
      <c r="Y16" s="298"/>
      <c r="Z16" s="298"/>
      <c r="AA16" s="298"/>
      <c r="AB16" s="20"/>
      <c r="AC16" s="298"/>
      <c r="AD16" s="298"/>
      <c r="AE16" s="298"/>
      <c r="AF16" s="298"/>
      <c r="AG16" s="298"/>
      <c r="AH16" s="298"/>
      <c r="AI16" s="298"/>
      <c r="AJ16" s="298"/>
      <c r="AK16" s="298"/>
      <c r="AL16" s="298"/>
      <c r="AM16" s="298"/>
      <c r="AN16" s="298"/>
      <c r="AO16" s="20"/>
      <c r="AP16" s="298"/>
      <c r="AQ16" s="298"/>
      <c r="AR16" s="298"/>
      <c r="AS16" s="298"/>
      <c r="AT16" s="298"/>
      <c r="AU16" s="298"/>
      <c r="AV16" s="298"/>
      <c r="AW16" s="298"/>
      <c r="AX16" s="298"/>
      <c r="AY16" s="298"/>
      <c r="AZ16" s="298"/>
      <c r="BA16" s="298"/>
      <c r="BB16" s="20"/>
      <c r="BC16" s="298"/>
      <c r="BD16" s="298"/>
      <c r="BE16" s="298"/>
      <c r="BF16" s="298"/>
      <c r="BG16" s="298"/>
      <c r="BH16" s="298"/>
      <c r="BI16" s="298"/>
      <c r="BJ16" s="298"/>
      <c r="BK16" s="298"/>
      <c r="BL16" s="298"/>
      <c r="BM16" s="298"/>
      <c r="BN16" s="298"/>
      <c r="BO16" s="298"/>
      <c r="BP16" s="298"/>
      <c r="BQ16" s="298"/>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Q16" s="298"/>
      <c r="DR16" s="298"/>
      <c r="DS16" s="298"/>
      <c r="DT16" s="298"/>
      <c r="DU16" s="298"/>
      <c r="DV16" s="298"/>
      <c r="DW16" s="298"/>
      <c r="DX16" s="298"/>
      <c r="DY16" s="298"/>
      <c r="DZ16" s="298"/>
      <c r="EA16" s="298"/>
    </row>
    <row r="17" spans="1:131" s="30" customFormat="1" ht="12.75" customHeight="1">
      <c r="A17" s="251" t="s">
        <v>3161</v>
      </c>
      <c r="B17" s="23">
        <f>AVERAGE(C17:N17)</f>
        <v>50.908989080802371</v>
      </c>
      <c r="C17" s="340" t="s">
        <v>3771</v>
      </c>
      <c r="D17" s="298">
        <v>27.980287607044758</v>
      </c>
      <c r="E17" s="298">
        <v>25.185185185185187</v>
      </c>
      <c r="F17" s="298">
        <v>23</v>
      </c>
      <c r="G17" s="298">
        <v>22.923636363636362</v>
      </c>
      <c r="H17" s="298">
        <v>43.897320923776363</v>
      </c>
      <c r="I17" s="298">
        <v>48.848034552663712</v>
      </c>
      <c r="J17" s="298">
        <v>44.906248183667536</v>
      </c>
      <c r="K17" s="298">
        <v>64.56636827413611</v>
      </c>
      <c r="L17" s="298">
        <v>69.011828307692809</v>
      </c>
      <c r="M17" s="298">
        <v>91.692719242288092</v>
      </c>
      <c r="N17" s="298">
        <v>97.987251248735163</v>
      </c>
      <c r="O17" s="23">
        <f>AVERAGE(P17:AA17)</f>
        <v>43.688669153537013</v>
      </c>
      <c r="P17" s="298">
        <v>80.011778025443476</v>
      </c>
      <c r="Q17" s="298">
        <v>54.000669344042841</v>
      </c>
      <c r="R17" s="298">
        <v>28.628749513050252</v>
      </c>
      <c r="S17" s="298">
        <v>30.438251602217903</v>
      </c>
      <c r="T17" s="298">
        <v>35.568295114656031</v>
      </c>
      <c r="U17" s="298">
        <v>64.115942028985501</v>
      </c>
      <c r="V17" s="298">
        <v>59.452078521939953</v>
      </c>
      <c r="W17" s="298">
        <v>30.155474136568412</v>
      </c>
      <c r="X17" s="298">
        <v>27.910150891632373</v>
      </c>
      <c r="Y17" s="298">
        <v>30.485724600619754</v>
      </c>
      <c r="Z17" s="298">
        <v>36.830249396621078</v>
      </c>
      <c r="AA17" s="298">
        <v>46.666666666666664</v>
      </c>
      <c r="AB17" s="23">
        <f>AVERAGE(AC17:AN17)</f>
        <v>24.318900264591122</v>
      </c>
      <c r="AC17" s="298">
        <v>31.703258039546832</v>
      </c>
      <c r="AD17" s="298">
        <v>28.646968925114621</v>
      </c>
      <c r="AE17" s="298">
        <v>32.904124263524373</v>
      </c>
      <c r="AF17" s="298">
        <v>22.97984496124031</v>
      </c>
      <c r="AG17" s="298">
        <v>20.605560791705937</v>
      </c>
      <c r="AH17" s="298">
        <v>19.145242070116861</v>
      </c>
      <c r="AI17" s="298">
        <v>6.9187768752986143</v>
      </c>
      <c r="AJ17" s="298">
        <v>7.9973128129962134</v>
      </c>
      <c r="AK17" s="298">
        <v>33.845096582466567</v>
      </c>
      <c r="AL17" s="298">
        <v>31.741867869567123</v>
      </c>
      <c r="AM17" s="298">
        <v>24.488853503184714</v>
      </c>
      <c r="AN17" s="298">
        <v>30.849896480331264</v>
      </c>
      <c r="AO17" s="23">
        <f>AVERAGE(AP17:BA17)</f>
        <v>12.162963346993124</v>
      </c>
      <c r="AP17" s="298">
        <v>20.7277452891488</v>
      </c>
      <c r="AQ17" s="298">
        <v>11.328009828009828</v>
      </c>
      <c r="AR17" s="298">
        <v>5.7931034482758621</v>
      </c>
      <c r="AS17" s="298">
        <v>7.3783649191861649</v>
      </c>
      <c r="AT17" s="298">
        <v>9.1771855099407578</v>
      </c>
      <c r="AU17" s="298">
        <v>8.7982456140350873</v>
      </c>
      <c r="AV17" s="298">
        <v>18.280254777070063</v>
      </c>
      <c r="AW17" s="298">
        <v>13.395890410958904</v>
      </c>
      <c r="AX17" s="298">
        <v>14.423913043478262</v>
      </c>
      <c r="AY17" s="298">
        <v>12.027322404371585</v>
      </c>
      <c r="AZ17" s="298">
        <v>13.161955753655487</v>
      </c>
      <c r="BA17" s="298">
        <v>11.463569165786694</v>
      </c>
      <c r="BB17" s="23">
        <f>AVERAGE(BC17:BN17)</f>
        <v>6.4210724990221699</v>
      </c>
      <c r="BC17" s="298">
        <v>11.980691056910569</v>
      </c>
      <c r="BD17" s="298">
        <v>8.3793103448275854</v>
      </c>
      <c r="BE17" s="298">
        <v>4.3145833333333332</v>
      </c>
      <c r="BF17" s="298">
        <v>4.6816466552315612</v>
      </c>
      <c r="BG17" s="298">
        <v>7</v>
      </c>
      <c r="BH17" s="298">
        <v>4.6812368012113001</v>
      </c>
      <c r="BI17" s="298">
        <v>4.7415812591508049</v>
      </c>
      <c r="BJ17" s="298">
        <v>5.5951809457537092</v>
      </c>
      <c r="BK17" s="298">
        <v>5.6856576070660516</v>
      </c>
      <c r="BL17" s="298">
        <v>5.7537276675771283</v>
      </c>
      <c r="BM17" s="298" t="s">
        <v>15</v>
      </c>
      <c r="BN17" s="298">
        <v>7.8181818181818183</v>
      </c>
      <c r="BO17" s="21">
        <f>AVERAGE(BP17:CA17)</f>
        <v>4.5755916797561218</v>
      </c>
      <c r="BP17" s="298">
        <v>8</v>
      </c>
      <c r="BQ17" s="298">
        <v>4.5</v>
      </c>
      <c r="BR17" s="298">
        <v>2.8695652173913042</v>
      </c>
      <c r="BS17" s="298">
        <v>4.1497005988023954</v>
      </c>
      <c r="BT17" s="298">
        <v>3.1315240083507305</v>
      </c>
      <c r="BU17" s="298">
        <v>4.1870748299319729</v>
      </c>
      <c r="BV17" s="298">
        <v>4.0285714285714285</v>
      </c>
      <c r="BW17" s="298">
        <v>4</v>
      </c>
      <c r="BX17" s="298">
        <v>3.8993733873940286</v>
      </c>
      <c r="BY17" s="298">
        <v>4.3571428571428568</v>
      </c>
      <c r="BZ17" s="298">
        <v>7.2085561497326207</v>
      </c>
      <c r="CA17" s="298" t="s">
        <v>15</v>
      </c>
      <c r="CB17" s="21">
        <f t="shared" ref="CB17:CB18" si="4">AVERAGE(CC17:CN17)</f>
        <v>4.844164624006928</v>
      </c>
      <c r="CC17" s="298" t="s">
        <v>15</v>
      </c>
      <c r="CD17" s="298">
        <v>4</v>
      </c>
      <c r="CE17" s="298">
        <v>4.1163265306122447</v>
      </c>
      <c r="CF17" s="298">
        <v>4.6027104136947221</v>
      </c>
      <c r="CG17" s="298">
        <v>4.7092198581560281</v>
      </c>
      <c r="CH17" s="298">
        <v>5.0860331396067764</v>
      </c>
      <c r="CI17" s="298">
        <v>5.7654663774403474</v>
      </c>
      <c r="CJ17" s="298">
        <v>5.6624817518248172</v>
      </c>
      <c r="CK17" s="298">
        <v>5.225531914893617</v>
      </c>
      <c r="CL17" s="298">
        <v>5.2605602735193555</v>
      </c>
      <c r="CM17" s="298">
        <v>4.8606451612903223</v>
      </c>
      <c r="CN17" s="298">
        <v>3.9968354430379747</v>
      </c>
      <c r="CO17" s="21">
        <f t="shared" ref="CO17:CO18" si="5">AVERAGE(CP17:DA17)</f>
        <v>3.0478724148772023</v>
      </c>
      <c r="CP17" s="298">
        <v>3.9053763440860214</v>
      </c>
      <c r="CQ17" s="298">
        <v>3.633375</v>
      </c>
      <c r="CR17" s="298">
        <v>3.6282926829268294</v>
      </c>
      <c r="CS17" s="298">
        <v>4.0595191761004372</v>
      </c>
      <c r="CT17" s="298">
        <v>3.2802188102166032</v>
      </c>
      <c r="CU17" s="298">
        <v>3.7999999999999994</v>
      </c>
      <c r="CV17" s="298">
        <v>3.6395851339671563</v>
      </c>
      <c r="CW17" s="298">
        <v>3.1666666666666665</v>
      </c>
      <c r="CX17" s="298">
        <v>2.239869013507982</v>
      </c>
      <c r="CY17" s="298">
        <v>1.8304893918790484</v>
      </c>
      <c r="CZ17" s="298">
        <v>2.3795160655340539</v>
      </c>
      <c r="DA17" s="298">
        <v>1.0115606936416186</v>
      </c>
      <c r="DB17" s="21">
        <f t="shared" ref="DB17:DB18" si="6">AVERAGE(DC17:DN17)</f>
        <v>2.6958608786405382</v>
      </c>
      <c r="DC17" s="298">
        <v>3.5</v>
      </c>
      <c r="DD17" s="298">
        <v>1.5</v>
      </c>
      <c r="DE17" s="298">
        <v>2.9848763936015512</v>
      </c>
      <c r="DF17" s="298">
        <v>3.0107421687671443</v>
      </c>
      <c r="DG17" s="298">
        <v>3.0839554994060832</v>
      </c>
      <c r="DH17" s="298">
        <v>3.0460051345319958</v>
      </c>
      <c r="DI17" s="298">
        <v>3.2944485706010127</v>
      </c>
      <c r="DJ17" s="298">
        <v>2.0264226072479814</v>
      </c>
      <c r="DK17" s="298">
        <v>3.4847328244274811</v>
      </c>
      <c r="DL17" s="298">
        <v>3.1889201632610042</v>
      </c>
      <c r="DM17" s="298">
        <v>2.0740385767341558</v>
      </c>
      <c r="DN17" s="298">
        <v>1.156188605108055</v>
      </c>
      <c r="DO17" s="21">
        <f t="shared" ref="DO17:DO18" si="7">AVERAGE(DP17:EA17)</f>
        <v>3.3483929594321915</v>
      </c>
      <c r="DP17" s="298">
        <v>3.3894736842105262</v>
      </c>
      <c r="DQ17" s="298">
        <v>3.3333333333333335</v>
      </c>
      <c r="DR17" s="298">
        <v>2.7846153846153845</v>
      </c>
      <c r="DS17" s="298">
        <v>2.7830188679245285</v>
      </c>
      <c r="DT17" s="298">
        <v>2.329310344827586</v>
      </c>
      <c r="DU17" s="298">
        <v>2.4500000000000002</v>
      </c>
      <c r="DV17" s="298">
        <v>2.48</v>
      </c>
      <c r="DW17" s="298">
        <v>2.44</v>
      </c>
      <c r="DX17" s="298">
        <v>3.92</v>
      </c>
      <c r="DY17" s="298">
        <v>5.460963898274942</v>
      </c>
      <c r="DZ17" s="298">
        <v>4</v>
      </c>
      <c r="EA17" s="298">
        <v>4.8099999999999996</v>
      </c>
    </row>
    <row r="18" spans="1:131" s="30" customFormat="1" ht="12.75" customHeight="1">
      <c r="A18" s="251" t="s">
        <v>3162</v>
      </c>
      <c r="B18" s="23">
        <f>AVERAGE(C18:N18)</f>
        <v>23.816744005395496</v>
      </c>
      <c r="C18" s="340" t="s">
        <v>3771</v>
      </c>
      <c r="D18" s="298" t="s">
        <v>15</v>
      </c>
      <c r="E18" s="298">
        <v>19</v>
      </c>
      <c r="F18" s="298">
        <v>15</v>
      </c>
      <c r="G18" s="298">
        <v>22.999999999999996</v>
      </c>
      <c r="H18" s="298">
        <v>22.379321521175452</v>
      </c>
      <c r="I18" s="298">
        <v>23</v>
      </c>
      <c r="J18" s="298">
        <v>22.961849612535126</v>
      </c>
      <c r="K18" s="298">
        <v>28.631135015931719</v>
      </c>
      <c r="L18" s="298">
        <v>30.077833353665977</v>
      </c>
      <c r="M18" s="298">
        <v>26.117300550646689</v>
      </c>
      <c r="N18" s="298">
        <v>27.999999999999996</v>
      </c>
      <c r="O18" s="23">
        <f>AVERAGE(P18:AA18)</f>
        <v>21.604211411584384</v>
      </c>
      <c r="P18" s="298">
        <v>27.79263642741665</v>
      </c>
      <c r="Q18" s="298">
        <v>28.416723428602559</v>
      </c>
      <c r="R18" s="298">
        <v>30</v>
      </c>
      <c r="S18" s="298">
        <v>25</v>
      </c>
      <c r="T18" s="298" t="s">
        <v>15</v>
      </c>
      <c r="U18" s="298">
        <v>24</v>
      </c>
      <c r="V18" s="298" t="s">
        <v>15</v>
      </c>
      <c r="W18" s="298">
        <v>15.73719680043131</v>
      </c>
      <c r="X18" s="298">
        <v>14.696655431682654</v>
      </c>
      <c r="Y18" s="298" t="s">
        <v>15</v>
      </c>
      <c r="Z18" s="298">
        <v>15</v>
      </c>
      <c r="AA18" s="298">
        <v>13.794690616126262</v>
      </c>
      <c r="AB18" s="23">
        <f>AVERAGE(AC18:AN18)</f>
        <v>12.390639287451506</v>
      </c>
      <c r="AC18" s="298">
        <v>18</v>
      </c>
      <c r="AD18" s="298">
        <v>12.250176504567724</v>
      </c>
      <c r="AE18" s="298">
        <v>10</v>
      </c>
      <c r="AF18" s="298">
        <v>18</v>
      </c>
      <c r="AG18" s="298" t="s">
        <v>15</v>
      </c>
      <c r="AH18" s="298">
        <v>10.846277032766567</v>
      </c>
      <c r="AI18" s="298">
        <v>8.60189541146792</v>
      </c>
      <c r="AJ18" s="298">
        <v>10.75292736118101</v>
      </c>
      <c r="AK18" s="298">
        <v>11.352038901211396</v>
      </c>
      <c r="AL18" s="298">
        <v>12.925849417278165</v>
      </c>
      <c r="AM18" s="298">
        <v>10.567867533493768</v>
      </c>
      <c r="AN18" s="298">
        <v>13.000000000000002</v>
      </c>
      <c r="AO18" s="23">
        <f>AVERAGE(AP18:BA18)</f>
        <v>9.2434152989052123</v>
      </c>
      <c r="AP18" s="298">
        <v>18</v>
      </c>
      <c r="AQ18" s="298">
        <v>6.1106863321721026</v>
      </c>
      <c r="AR18" s="298"/>
      <c r="AS18" s="298">
        <v>8.5834272071557081</v>
      </c>
      <c r="AT18" s="298">
        <v>3.0018003368372148</v>
      </c>
      <c r="AU18" s="298">
        <v>7.4993390314540305</v>
      </c>
      <c r="AV18" s="298">
        <v>11</v>
      </c>
      <c r="AW18" s="298">
        <v>10</v>
      </c>
      <c r="AX18" s="298">
        <v>11.107134839028333</v>
      </c>
      <c r="AY18" s="298">
        <v>10.375180541309946</v>
      </c>
      <c r="AZ18" s="298">
        <v>6</v>
      </c>
      <c r="BA18" s="298">
        <v>10</v>
      </c>
      <c r="BB18" s="23">
        <f>AVERAGE(BC18:BN18)</f>
        <v>4.3720643881021699</v>
      </c>
      <c r="BC18" s="298" t="s">
        <v>15</v>
      </c>
      <c r="BD18" s="298">
        <v>7</v>
      </c>
      <c r="BE18" s="298">
        <v>6.3642303558296094</v>
      </c>
      <c r="BF18" s="298" t="s">
        <v>15</v>
      </c>
      <c r="BG18" s="298">
        <v>0</v>
      </c>
      <c r="BH18" s="298">
        <v>4.8670449126153681</v>
      </c>
      <c r="BI18" s="298">
        <v>4.4705492148880488</v>
      </c>
      <c r="BJ18" s="298">
        <v>4</v>
      </c>
      <c r="BK18" s="298" t="s">
        <v>15</v>
      </c>
      <c r="BL18" s="298">
        <v>4.2746906214843348</v>
      </c>
      <c r="BM18" s="298">
        <v>4</v>
      </c>
      <c r="BN18" s="298" t="s">
        <v>15</v>
      </c>
      <c r="BO18" s="21">
        <f>AVERAGE(BP18:CA18)</f>
        <v>4.0747719670319951</v>
      </c>
      <c r="BP18" s="298">
        <v>6</v>
      </c>
      <c r="BQ18" s="298" t="s">
        <v>15</v>
      </c>
      <c r="BR18" s="298" t="s">
        <v>15</v>
      </c>
      <c r="BS18" s="298" t="s">
        <v>15</v>
      </c>
      <c r="BT18" s="298">
        <v>4</v>
      </c>
      <c r="BU18" s="298">
        <v>4.1434159061277702</v>
      </c>
      <c r="BV18" s="298" t="s">
        <v>15</v>
      </c>
      <c r="BW18" s="298">
        <v>3.3052158960641957</v>
      </c>
      <c r="BX18" s="298">
        <v>3</v>
      </c>
      <c r="BY18" s="298" t="s">
        <v>15</v>
      </c>
      <c r="BZ18" s="298" t="s">
        <v>15</v>
      </c>
      <c r="CA18" s="298">
        <v>4</v>
      </c>
      <c r="CB18" s="21">
        <f t="shared" si="4"/>
        <v>4.32</v>
      </c>
      <c r="CC18" s="298" t="s">
        <v>15</v>
      </c>
      <c r="CD18" s="298">
        <v>4.5</v>
      </c>
      <c r="CE18" s="298" t="s">
        <v>15</v>
      </c>
      <c r="CF18" s="298" t="s">
        <v>15</v>
      </c>
      <c r="CG18" s="298">
        <v>6</v>
      </c>
      <c r="CH18" s="298" t="s">
        <v>15</v>
      </c>
      <c r="CI18" s="298" t="s">
        <v>15</v>
      </c>
      <c r="CJ18" s="298" t="s">
        <v>15</v>
      </c>
      <c r="CK18" s="298" t="s">
        <v>15</v>
      </c>
      <c r="CL18" s="298">
        <v>3.1</v>
      </c>
      <c r="CM18" s="298">
        <v>4</v>
      </c>
      <c r="CN18" s="298">
        <v>4</v>
      </c>
      <c r="CO18" s="21">
        <f t="shared" si="5"/>
        <v>3.6957335934148836</v>
      </c>
      <c r="CP18" s="298">
        <v>3.7872452699184169</v>
      </c>
      <c r="CQ18" s="298">
        <v>3.6952682520408073</v>
      </c>
      <c r="CR18" s="298">
        <v>3.9161615025586234</v>
      </c>
      <c r="CS18" s="298">
        <v>3.5881766824115275</v>
      </c>
      <c r="CT18" s="298" t="s">
        <v>15</v>
      </c>
      <c r="CU18" s="298">
        <v>2.1875498535599247</v>
      </c>
      <c r="CV18" s="298" t="s">
        <v>15</v>
      </c>
      <c r="CW18" s="298" t="s">
        <v>15</v>
      </c>
      <c r="CX18" s="298">
        <v>5</v>
      </c>
      <c r="CY18" s="298" t="s">
        <v>15</v>
      </c>
      <c r="CZ18" s="298" t="s">
        <v>15</v>
      </c>
      <c r="DA18" s="298" t="s">
        <v>15</v>
      </c>
      <c r="DB18" s="21">
        <f t="shared" si="6"/>
        <v>4.6577969365539547</v>
      </c>
      <c r="DC18" s="298">
        <v>6.6810743683580061</v>
      </c>
      <c r="DD18" s="298">
        <v>5.7169235753659686</v>
      </c>
      <c r="DE18" s="298">
        <v>5.1855584558782164</v>
      </c>
      <c r="DF18" s="298">
        <v>6.3123493914909998</v>
      </c>
      <c r="DG18" s="298">
        <v>5.5</v>
      </c>
      <c r="DH18" s="298" t="s">
        <v>15</v>
      </c>
      <c r="DI18" s="298">
        <v>0</v>
      </c>
      <c r="DJ18" s="298">
        <v>4.2483926783164163</v>
      </c>
      <c r="DK18" s="298">
        <v>6.2666666666666666</v>
      </c>
      <c r="DL18" s="298">
        <v>3.6670042294632754</v>
      </c>
      <c r="DM18" s="298">
        <v>3</v>
      </c>
      <c r="DN18" s="298" t="s">
        <v>15</v>
      </c>
      <c r="DO18" s="21">
        <f t="shared" si="7"/>
        <v>5.4631461472802014</v>
      </c>
      <c r="DP18" s="298">
        <v>6</v>
      </c>
      <c r="DQ18" s="298" t="s">
        <v>15</v>
      </c>
      <c r="DR18" s="298">
        <v>6.5</v>
      </c>
      <c r="DS18" s="298">
        <v>6.5555592867947228</v>
      </c>
      <c r="DT18" s="298">
        <v>3.5</v>
      </c>
      <c r="DU18" s="298">
        <v>2.74</v>
      </c>
      <c r="DV18" s="298">
        <v>7</v>
      </c>
      <c r="DW18" s="298">
        <v>3.5</v>
      </c>
      <c r="DX18" s="298">
        <v>7</v>
      </c>
      <c r="DY18" s="298">
        <v>5.5</v>
      </c>
      <c r="DZ18" s="298">
        <v>5.799048333287498</v>
      </c>
      <c r="EA18" s="298">
        <v>6</v>
      </c>
    </row>
    <row r="19" spans="1:131" s="30" customFormat="1" ht="12.75" customHeight="1">
      <c r="A19" s="72" t="s">
        <v>3164</v>
      </c>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98"/>
      <c r="BP19" s="20"/>
      <c r="BQ19" s="20"/>
      <c r="BR19" s="20"/>
      <c r="BS19" s="20"/>
      <c r="BT19" s="20"/>
      <c r="BU19" s="20"/>
      <c r="BV19" s="20"/>
      <c r="BW19" s="20"/>
      <c r="BX19" s="20"/>
      <c r="BY19" s="20"/>
      <c r="BZ19" s="20"/>
      <c r="CA19" s="20"/>
      <c r="CB19" s="298"/>
      <c r="CC19" s="20"/>
      <c r="CD19" s="20"/>
      <c r="CE19" s="20"/>
      <c r="CF19" s="20"/>
      <c r="CG19" s="20"/>
      <c r="CH19" s="20"/>
      <c r="CI19" s="20"/>
      <c r="CJ19" s="20"/>
      <c r="CK19" s="20"/>
      <c r="CL19" s="20"/>
      <c r="CM19" s="20"/>
      <c r="CN19" s="20"/>
      <c r="CO19" s="298"/>
      <c r="CP19" s="20"/>
      <c r="CQ19" s="20"/>
      <c r="CR19" s="20"/>
      <c r="CS19" s="20"/>
      <c r="CT19" s="20"/>
      <c r="CU19" s="20"/>
      <c r="CV19" s="20"/>
      <c r="CW19" s="20"/>
      <c r="CX19" s="20"/>
      <c r="CY19" s="20"/>
      <c r="CZ19" s="20"/>
      <c r="DA19" s="20"/>
      <c r="DB19" s="298"/>
      <c r="DC19" s="20"/>
      <c r="DD19" s="20"/>
      <c r="DE19" s="20"/>
      <c r="DF19" s="20"/>
      <c r="DG19" s="20"/>
      <c r="DH19" s="20"/>
      <c r="DI19" s="20"/>
      <c r="DJ19" s="20"/>
      <c r="DK19" s="20"/>
      <c r="DL19" s="20"/>
      <c r="DM19" s="20"/>
      <c r="DN19" s="20"/>
      <c r="DO19" s="298"/>
      <c r="DP19" s="20"/>
      <c r="DQ19" s="20"/>
      <c r="DR19" s="20"/>
      <c r="DS19" s="20"/>
      <c r="DT19" s="20"/>
      <c r="DU19" s="20"/>
      <c r="DV19" s="20"/>
      <c r="DW19" s="20"/>
      <c r="DX19" s="20"/>
      <c r="DY19" s="20"/>
      <c r="DZ19" s="20"/>
      <c r="EA19" s="20"/>
    </row>
    <row r="20" spans="1:131" s="30" customFormat="1" ht="12.75" customHeight="1">
      <c r="A20" s="251" t="s">
        <v>3161</v>
      </c>
      <c r="B20" s="23">
        <f>AVERAGE(C20:N20)</f>
        <v>44.246269151600032</v>
      </c>
      <c r="C20" s="340" t="s">
        <v>3771</v>
      </c>
      <c r="D20" s="298">
        <v>27.714285714285715</v>
      </c>
      <c r="E20" s="298">
        <v>23</v>
      </c>
      <c r="F20" s="298">
        <v>22.616161616161616</v>
      </c>
      <c r="G20" s="298">
        <v>23</v>
      </c>
      <c r="H20" s="298" t="s">
        <v>15</v>
      </c>
      <c r="I20" s="298">
        <v>30</v>
      </c>
      <c r="J20" s="298">
        <v>48.875</v>
      </c>
      <c r="K20" s="298" t="s">
        <v>15</v>
      </c>
      <c r="L20" s="298">
        <v>77</v>
      </c>
      <c r="M20" s="298" t="s">
        <v>15</v>
      </c>
      <c r="N20" s="298">
        <v>101.76470588235294</v>
      </c>
      <c r="O20" s="23">
        <f>AVERAGE(P20:AA20)</f>
        <v>43.349236645505066</v>
      </c>
      <c r="P20" s="298">
        <v>73.527777777777771</v>
      </c>
      <c r="Q20" s="298">
        <v>51.853813559322035</v>
      </c>
      <c r="R20" s="298">
        <v>29.537735849056602</v>
      </c>
      <c r="S20" s="298">
        <v>29.258992805755394</v>
      </c>
      <c r="T20" s="298">
        <v>35.340206185567013</v>
      </c>
      <c r="U20" s="298">
        <v>59.92307692307692</v>
      </c>
      <c r="V20" s="298">
        <v>58.4</v>
      </c>
      <c r="W20" s="298"/>
      <c r="X20" s="298">
        <v>27</v>
      </c>
      <c r="Y20" s="298">
        <v>32</v>
      </c>
      <c r="Z20" s="298">
        <v>40</v>
      </c>
      <c r="AA20" s="298">
        <v>40</v>
      </c>
      <c r="AB20" s="23">
        <f>AVERAGE(AC20:AN20)</f>
        <v>24.053567937438906</v>
      </c>
      <c r="AC20" s="298">
        <v>26.181818181818183</v>
      </c>
      <c r="AD20" s="298">
        <v>30</v>
      </c>
      <c r="AE20" s="298">
        <v>29</v>
      </c>
      <c r="AF20" s="298" t="s">
        <v>15</v>
      </c>
      <c r="AG20" s="298" t="s">
        <v>15</v>
      </c>
      <c r="AH20" s="298" t="s">
        <v>15</v>
      </c>
      <c r="AI20" s="298">
        <v>7.666666666666667</v>
      </c>
      <c r="AJ20" s="298" t="s">
        <v>15</v>
      </c>
      <c r="AK20" s="298" t="s">
        <v>15</v>
      </c>
      <c r="AL20" s="298" t="s">
        <v>15</v>
      </c>
      <c r="AM20" s="298" t="s">
        <v>15</v>
      </c>
      <c r="AN20" s="298">
        <v>27.419354838709676</v>
      </c>
      <c r="AO20" s="23">
        <f>AVERAGE(AP20:BA20)</f>
        <v>12.748327829477178</v>
      </c>
      <c r="AP20" s="298" t="s">
        <v>15</v>
      </c>
      <c r="AQ20" s="298">
        <v>8.8136541689983208</v>
      </c>
      <c r="AR20" s="298">
        <v>10</v>
      </c>
      <c r="AS20" s="298" t="s">
        <v>15</v>
      </c>
      <c r="AT20" s="298">
        <v>1</v>
      </c>
      <c r="AU20" s="298" t="s">
        <v>15</v>
      </c>
      <c r="AV20" s="298">
        <v>14</v>
      </c>
      <c r="AW20" s="298">
        <v>16.962962962962962</v>
      </c>
      <c r="AX20" s="298">
        <v>14</v>
      </c>
      <c r="AY20" s="298">
        <v>18</v>
      </c>
      <c r="AZ20" s="298">
        <v>18</v>
      </c>
      <c r="BA20" s="298">
        <v>13.958333333333334</v>
      </c>
      <c r="BB20" s="23">
        <f>AVERAGE(BC20:BN20)</f>
        <v>6.4277379704891109</v>
      </c>
      <c r="BC20" s="298">
        <v>9</v>
      </c>
      <c r="BD20" s="298" t="s">
        <v>15</v>
      </c>
      <c r="BE20" s="298" t="s">
        <v>15</v>
      </c>
      <c r="BF20" s="298" t="s">
        <v>15</v>
      </c>
      <c r="BG20" s="298" t="s">
        <v>15</v>
      </c>
      <c r="BH20" s="298" t="s">
        <v>15</v>
      </c>
      <c r="BI20" s="298">
        <v>5</v>
      </c>
      <c r="BJ20" s="298">
        <v>5.2832139114673309</v>
      </c>
      <c r="BK20" s="298" t="s">
        <v>15</v>
      </c>
      <c r="BL20" s="298" t="s">
        <v>15</v>
      </c>
      <c r="BM20" s="298"/>
      <c r="BN20" s="298" t="s">
        <v>15</v>
      </c>
      <c r="BO20" s="21">
        <f>AVERAGE(BP20:CA20)</f>
        <v>4.2084995407630625</v>
      </c>
      <c r="BP20" s="298" t="s">
        <v>15</v>
      </c>
      <c r="BQ20" s="298">
        <v>4.5</v>
      </c>
      <c r="BR20" s="298">
        <v>4.5</v>
      </c>
      <c r="BS20" s="298">
        <v>4.1095617529880482</v>
      </c>
      <c r="BT20" s="298">
        <v>4.5</v>
      </c>
      <c r="BU20" s="298">
        <v>4</v>
      </c>
      <c r="BV20" s="298">
        <v>4</v>
      </c>
      <c r="BW20" s="298">
        <v>4.2377622377622375</v>
      </c>
      <c r="BX20" s="298">
        <v>3.2970457902511079</v>
      </c>
      <c r="BY20" s="298">
        <v>4.540625626629236</v>
      </c>
      <c r="BZ20" s="298">
        <v>4.4000000000000004</v>
      </c>
      <c r="CA20" s="298" t="s">
        <v>15</v>
      </c>
      <c r="CB20" s="21">
        <f t="shared" ref="CB20:CB21" si="8">AVERAGE(CC20:CN20)</f>
        <v>4.3963686361994201</v>
      </c>
      <c r="CC20" s="298" t="s">
        <v>15</v>
      </c>
      <c r="CD20" s="298">
        <v>4.5</v>
      </c>
      <c r="CE20" s="298">
        <v>4.1133388290251034</v>
      </c>
      <c r="CF20" s="298" t="s">
        <v>15</v>
      </c>
      <c r="CG20" s="298" t="s">
        <v>15</v>
      </c>
      <c r="CH20" s="298">
        <v>2.6148729881714177</v>
      </c>
      <c r="CI20" s="298" t="s">
        <v>15</v>
      </c>
      <c r="CJ20" s="298" t="s">
        <v>15</v>
      </c>
      <c r="CK20" s="298">
        <v>5.55</v>
      </c>
      <c r="CL20" s="298">
        <v>5.6</v>
      </c>
      <c r="CM20" s="298" t="s">
        <v>15</v>
      </c>
      <c r="CN20" s="298">
        <v>4</v>
      </c>
      <c r="CO20" s="21">
        <f t="shared" ref="CO20:CO21" si="9">AVERAGE(CP20:DA20)</f>
        <v>2.4</v>
      </c>
      <c r="CP20" s="298" t="s">
        <v>15</v>
      </c>
      <c r="CQ20" s="298" t="s">
        <v>15</v>
      </c>
      <c r="CR20" s="298">
        <v>3.6</v>
      </c>
      <c r="CS20" s="298" t="s">
        <v>15</v>
      </c>
      <c r="CT20" s="298">
        <v>3</v>
      </c>
      <c r="CU20" s="298" t="s">
        <v>15</v>
      </c>
      <c r="CV20" s="298" t="s">
        <v>15</v>
      </c>
      <c r="CW20" s="298">
        <v>1</v>
      </c>
      <c r="CX20" s="298" t="s">
        <v>15</v>
      </c>
      <c r="CY20" s="298" t="s">
        <v>15</v>
      </c>
      <c r="CZ20" s="298">
        <v>2</v>
      </c>
      <c r="DA20" s="298"/>
      <c r="DB20" s="21">
        <f t="shared" ref="DB20:DB21" si="10">AVERAGE(DC20:DN20)</f>
        <v>2.7876984126984126</v>
      </c>
      <c r="DC20" s="298" t="s">
        <v>15</v>
      </c>
      <c r="DD20" s="298" t="s">
        <v>15</v>
      </c>
      <c r="DE20" s="298" t="s">
        <v>15</v>
      </c>
      <c r="DF20" s="298">
        <v>3</v>
      </c>
      <c r="DG20" s="298" t="s">
        <v>15</v>
      </c>
      <c r="DH20" s="298" t="s">
        <v>15</v>
      </c>
      <c r="DI20" s="298">
        <v>3</v>
      </c>
      <c r="DJ20" s="298">
        <v>1.8333333333333333</v>
      </c>
      <c r="DK20" s="298" t="s">
        <v>15</v>
      </c>
      <c r="DL20" s="298" t="s">
        <v>15</v>
      </c>
      <c r="DM20" s="298" t="s">
        <v>15</v>
      </c>
      <c r="DN20" s="298">
        <v>3.3174603174603177</v>
      </c>
      <c r="DO20" s="21">
        <f t="shared" ref="DO20:DO21" si="11">AVERAGE(DP20:EA20)</f>
        <v>3.5088134701394367</v>
      </c>
      <c r="DP20" s="298" t="s">
        <v>15</v>
      </c>
      <c r="DQ20" s="298" t="s">
        <v>15</v>
      </c>
      <c r="DR20" s="298" t="s">
        <v>15</v>
      </c>
      <c r="DS20" s="298" t="s">
        <v>15</v>
      </c>
      <c r="DT20" s="298" t="s">
        <v>15</v>
      </c>
      <c r="DU20" s="298" t="s">
        <v>15</v>
      </c>
      <c r="DV20" s="298" t="s">
        <v>15</v>
      </c>
      <c r="DW20" s="298">
        <v>0</v>
      </c>
      <c r="DX20" s="298" t="s">
        <v>739</v>
      </c>
      <c r="DY20" s="298">
        <v>3.5264404104183109</v>
      </c>
      <c r="DZ20" s="298" t="s">
        <v>739</v>
      </c>
      <c r="EA20" s="298">
        <v>7</v>
      </c>
    </row>
    <row r="21" spans="1:131" s="30" customFormat="1" ht="12.75" customHeight="1">
      <c r="A21" s="251" t="s">
        <v>3162</v>
      </c>
      <c r="B21" s="23">
        <f>AVERAGE(C21:N21)</f>
        <v>24.288174570717118</v>
      </c>
      <c r="C21" s="340" t="s">
        <v>3771</v>
      </c>
      <c r="D21" s="298" t="s">
        <v>15</v>
      </c>
      <c r="E21" s="298">
        <v>20</v>
      </c>
      <c r="F21" s="298">
        <v>16.883599922913856</v>
      </c>
      <c r="G21" s="298" t="s">
        <v>15</v>
      </c>
      <c r="H21" s="298">
        <v>21</v>
      </c>
      <c r="I21" s="298">
        <v>21.226575761792127</v>
      </c>
      <c r="J21" s="298" t="s">
        <v>15</v>
      </c>
      <c r="K21" s="298">
        <v>28.529011168618904</v>
      </c>
      <c r="L21" s="298">
        <v>28.169064524810068</v>
      </c>
      <c r="M21" s="298">
        <v>28.497145187601959</v>
      </c>
      <c r="N21" s="298">
        <v>30</v>
      </c>
      <c r="O21" s="23">
        <f>AVERAGE(P21:AA21)</f>
        <v>22.8169698032535</v>
      </c>
      <c r="P21" s="298">
        <v>28.666666666666668</v>
      </c>
      <c r="Q21" s="298" t="s">
        <v>15</v>
      </c>
      <c r="R21" s="298" t="s">
        <v>15</v>
      </c>
      <c r="S21" s="298">
        <v>24</v>
      </c>
      <c r="T21" s="298">
        <v>20.601212546347327</v>
      </c>
      <c r="U21" s="298" t="s">
        <v>15</v>
      </c>
      <c r="V21" s="298" t="s">
        <v>15</v>
      </c>
      <c r="W21" s="298">
        <v>18</v>
      </c>
      <c r="X21" s="298" t="s">
        <v>15</v>
      </c>
      <c r="Y21" s="298" t="s">
        <v>15</v>
      </c>
      <c r="Z21" s="298" t="s">
        <v>15</v>
      </c>
      <c r="AA21" s="298" t="s">
        <v>15</v>
      </c>
      <c r="AB21" s="23">
        <f>AVERAGE(AC21:AN21)</f>
        <v>15.333333333333334</v>
      </c>
      <c r="AC21" s="298" t="s">
        <v>15</v>
      </c>
      <c r="AD21" s="298" t="s">
        <v>15</v>
      </c>
      <c r="AE21" s="298" t="s">
        <v>15</v>
      </c>
      <c r="AF21" s="298" t="s">
        <v>15</v>
      </c>
      <c r="AG21" s="298">
        <v>18</v>
      </c>
      <c r="AH21" s="298" t="s">
        <v>15</v>
      </c>
      <c r="AI21" s="298">
        <v>8</v>
      </c>
      <c r="AJ21" s="298" t="s">
        <v>15</v>
      </c>
      <c r="AK21" s="298" t="s">
        <v>15</v>
      </c>
      <c r="AL21" s="298" t="s">
        <v>15</v>
      </c>
      <c r="AM21" s="298">
        <v>20</v>
      </c>
      <c r="AN21" s="298" t="s">
        <v>15</v>
      </c>
      <c r="AO21" s="23">
        <f>AVERAGE(AP21:BA21)</f>
        <v>9.0607694304382544</v>
      </c>
      <c r="AP21" s="298" t="s">
        <v>15</v>
      </c>
      <c r="AQ21" s="298" t="s">
        <v>15</v>
      </c>
      <c r="AR21" s="298" t="s">
        <v>15</v>
      </c>
      <c r="AS21" s="298" t="s">
        <v>15</v>
      </c>
      <c r="AT21" s="298" t="s">
        <v>15</v>
      </c>
      <c r="AU21" s="298">
        <v>5.9999999999999991</v>
      </c>
      <c r="AV21" s="298">
        <v>10.555631028392881</v>
      </c>
      <c r="AW21" s="298">
        <v>10</v>
      </c>
      <c r="AX21" s="298">
        <v>10.748216123798391</v>
      </c>
      <c r="AY21" s="298" t="s">
        <v>15</v>
      </c>
      <c r="AZ21" s="298" t="s">
        <v>15</v>
      </c>
      <c r="BA21" s="298">
        <v>8</v>
      </c>
      <c r="BB21" s="23">
        <f>AVERAGE(BC21:BN21)</f>
        <v>4.4925504246603314</v>
      </c>
      <c r="BC21" s="298" t="s">
        <v>15</v>
      </c>
      <c r="BD21" s="298" t="s">
        <v>15</v>
      </c>
      <c r="BE21" s="298" t="s">
        <v>15</v>
      </c>
      <c r="BF21" s="298" t="s">
        <v>15</v>
      </c>
      <c r="BG21" s="298" t="s">
        <v>15</v>
      </c>
      <c r="BH21" s="298" t="s">
        <v>15</v>
      </c>
      <c r="BI21" s="298">
        <v>4.4851008493206637</v>
      </c>
      <c r="BJ21" s="298" t="s">
        <v>15</v>
      </c>
      <c r="BK21" s="298" t="s">
        <v>15</v>
      </c>
      <c r="BL21" s="298" t="s">
        <v>15</v>
      </c>
      <c r="BM21" s="298">
        <v>4.5</v>
      </c>
      <c r="BN21" s="298" t="s">
        <v>15</v>
      </c>
      <c r="BO21" s="21">
        <f>AVERAGE(BP21:CA21)</f>
        <v>4.833333333333333</v>
      </c>
      <c r="BP21" s="298">
        <v>4.5</v>
      </c>
      <c r="BQ21" s="298" t="s">
        <v>15</v>
      </c>
      <c r="BR21" s="298" t="s">
        <v>15</v>
      </c>
      <c r="BS21" s="298" t="s">
        <v>15</v>
      </c>
      <c r="BT21" s="298" t="s">
        <v>15</v>
      </c>
      <c r="BU21" s="298" t="s">
        <v>15</v>
      </c>
      <c r="BV21" s="298">
        <v>4.5</v>
      </c>
      <c r="BW21" s="298" t="s">
        <v>15</v>
      </c>
      <c r="BX21" s="298" t="s">
        <v>15</v>
      </c>
      <c r="BY21" s="298">
        <v>5.5</v>
      </c>
      <c r="BZ21" s="298" t="s">
        <v>15</v>
      </c>
      <c r="CA21" s="298" t="s">
        <v>15</v>
      </c>
      <c r="CB21" s="21">
        <f t="shared" si="8"/>
        <v>7.7921111801696394</v>
      </c>
      <c r="CC21" s="298" t="s">
        <v>15</v>
      </c>
      <c r="CD21" s="298" t="s">
        <v>15</v>
      </c>
      <c r="CE21" s="298">
        <v>11.2</v>
      </c>
      <c r="CF21" s="298" t="s">
        <v>15</v>
      </c>
      <c r="CG21" s="298" t="s">
        <v>15</v>
      </c>
      <c r="CH21" s="298" t="s">
        <v>15</v>
      </c>
      <c r="CI21" s="298" t="s">
        <v>15</v>
      </c>
      <c r="CJ21" s="298" t="s">
        <v>15</v>
      </c>
      <c r="CK21" s="298" t="s">
        <v>15</v>
      </c>
      <c r="CL21" s="298">
        <v>4.3842223603392805</v>
      </c>
      <c r="CM21" s="298" t="s">
        <v>15</v>
      </c>
      <c r="CN21" s="298" t="s">
        <v>15</v>
      </c>
      <c r="CO21" s="21">
        <f t="shared" si="9"/>
        <v>3.3827988745531457</v>
      </c>
      <c r="CP21" s="298" t="s">
        <v>15</v>
      </c>
      <c r="CQ21" s="298" t="s">
        <v>15</v>
      </c>
      <c r="CR21" s="298" t="s">
        <v>15</v>
      </c>
      <c r="CS21" s="298" t="s">
        <v>15</v>
      </c>
      <c r="CT21" s="298">
        <v>1.5</v>
      </c>
      <c r="CU21" s="298">
        <v>3.6483966236594361</v>
      </c>
      <c r="CV21" s="298" t="s">
        <v>15</v>
      </c>
      <c r="CW21" s="298" t="s">
        <v>15</v>
      </c>
      <c r="CX21" s="298" t="s">
        <v>15</v>
      </c>
      <c r="CY21" s="298" t="s">
        <v>15</v>
      </c>
      <c r="CZ21" s="298" t="s">
        <v>15</v>
      </c>
      <c r="DA21" s="298">
        <v>5</v>
      </c>
      <c r="DB21" s="21">
        <f t="shared" si="10"/>
        <v>4.6815902351671639</v>
      </c>
      <c r="DC21" s="298">
        <v>5.0911273039005573</v>
      </c>
      <c r="DD21" s="298" t="s">
        <v>15</v>
      </c>
      <c r="DE21" s="298">
        <v>4.7725044582853835</v>
      </c>
      <c r="DF21" s="298">
        <v>6.5</v>
      </c>
      <c r="DG21" s="298">
        <v>7.5</v>
      </c>
      <c r="DH21" s="298" t="s">
        <v>15</v>
      </c>
      <c r="DI21" s="298">
        <v>5.085716229669047</v>
      </c>
      <c r="DJ21" s="298">
        <v>3</v>
      </c>
      <c r="DK21" s="298" t="s">
        <v>15</v>
      </c>
      <c r="DL21" s="298">
        <v>0</v>
      </c>
      <c r="DM21" s="298" t="s">
        <v>15</v>
      </c>
      <c r="DN21" s="298">
        <v>5.5033738894823223</v>
      </c>
      <c r="DO21" s="21">
        <f t="shared" si="11"/>
        <v>3.5</v>
      </c>
      <c r="DP21" s="298" t="s">
        <v>15</v>
      </c>
      <c r="DQ21" s="298" t="s">
        <v>15</v>
      </c>
      <c r="DR21" s="298" t="s">
        <v>15</v>
      </c>
      <c r="DS21" s="298" t="s">
        <v>15</v>
      </c>
      <c r="DT21" s="298" t="s">
        <v>15</v>
      </c>
      <c r="DU21" s="298" t="s">
        <v>15</v>
      </c>
      <c r="DV21" s="298" t="s">
        <v>15</v>
      </c>
      <c r="DW21" s="298" t="s">
        <v>739</v>
      </c>
      <c r="DX21" s="298">
        <v>1</v>
      </c>
      <c r="DY21" s="298" t="s">
        <v>739</v>
      </c>
      <c r="DZ21" s="298">
        <v>6</v>
      </c>
      <c r="EA21" s="298" t="s">
        <v>739</v>
      </c>
    </row>
    <row r="22" spans="1:131" s="30" customFormat="1" ht="12.75" customHeight="1">
      <c r="A22" s="72" t="s">
        <v>3165</v>
      </c>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98"/>
      <c r="BP22" s="20"/>
      <c r="BQ22" s="20"/>
      <c r="BR22" s="20"/>
      <c r="BS22" s="20"/>
      <c r="BT22" s="20"/>
      <c r="BU22" s="20"/>
      <c r="BV22" s="20"/>
      <c r="BW22" s="20"/>
      <c r="BX22" s="20"/>
      <c r="BY22" s="20"/>
      <c r="BZ22" s="20"/>
      <c r="CA22" s="20"/>
      <c r="CB22" s="298"/>
      <c r="CC22" s="20"/>
      <c r="CD22" s="20"/>
      <c r="CE22" s="20"/>
      <c r="CF22" s="20"/>
      <c r="CG22" s="20"/>
      <c r="CH22" s="20"/>
      <c r="CI22" s="20"/>
      <c r="CJ22" s="20"/>
      <c r="CK22" s="20"/>
      <c r="CL22" s="20"/>
      <c r="CM22" s="20"/>
      <c r="CN22" s="20"/>
      <c r="CO22" s="298"/>
      <c r="CP22" s="20"/>
      <c r="CQ22" s="20"/>
      <c r="CR22" s="20"/>
      <c r="CS22" s="20"/>
      <c r="CT22" s="20"/>
      <c r="CU22" s="20"/>
      <c r="CV22" s="20"/>
      <c r="CW22" s="20"/>
      <c r="CX22" s="20"/>
      <c r="CY22" s="20"/>
      <c r="CZ22" s="20"/>
      <c r="DA22" s="20"/>
      <c r="DB22" s="298"/>
      <c r="DC22" s="20"/>
      <c r="DD22" s="20"/>
      <c r="DE22" s="20"/>
      <c r="DF22" s="20"/>
      <c r="DG22" s="20"/>
      <c r="DH22" s="20"/>
      <c r="DI22" s="20"/>
      <c r="DJ22" s="20"/>
      <c r="DK22" s="20"/>
      <c r="DL22" s="20"/>
      <c r="DM22" s="20"/>
      <c r="DN22" s="20"/>
      <c r="DO22" s="298"/>
      <c r="DP22" s="20"/>
      <c r="DQ22" s="20"/>
      <c r="DR22" s="20"/>
      <c r="DS22" s="20"/>
      <c r="DT22" s="20"/>
      <c r="DU22" s="20"/>
      <c r="DV22" s="20"/>
      <c r="DW22" s="20"/>
      <c r="DX22" s="20"/>
      <c r="DY22" s="20"/>
      <c r="DZ22" s="20"/>
      <c r="EA22" s="20"/>
    </row>
    <row r="23" spans="1:131" s="30" customFormat="1" ht="12.75" customHeight="1">
      <c r="A23" s="251" t="s">
        <v>3161</v>
      </c>
      <c r="B23" s="23">
        <f>AVERAGE(C23:N23)</f>
        <v>47.787772531930671</v>
      </c>
      <c r="C23" s="340" t="s">
        <v>3771</v>
      </c>
      <c r="D23" s="298" t="s">
        <v>15</v>
      </c>
      <c r="E23" s="298">
        <v>25</v>
      </c>
      <c r="F23" s="298" t="s">
        <v>15</v>
      </c>
      <c r="G23" s="298">
        <v>23.986842105263158</v>
      </c>
      <c r="H23" s="298">
        <v>38.888888888888886</v>
      </c>
      <c r="I23" s="298">
        <v>58</v>
      </c>
      <c r="J23" s="298">
        <v>38.521739130434781</v>
      </c>
      <c r="K23" s="298">
        <v>48.380900607049014</v>
      </c>
      <c r="L23" s="298">
        <v>77</v>
      </c>
      <c r="M23" s="298" t="s">
        <v>15</v>
      </c>
      <c r="N23" s="298">
        <v>72.523809523809518</v>
      </c>
      <c r="O23" s="23">
        <f>AVERAGE(P23:AA23)</f>
        <v>44.017012227538544</v>
      </c>
      <c r="P23" s="298">
        <v>65</v>
      </c>
      <c r="Q23" s="298">
        <v>51.666666666666664</v>
      </c>
      <c r="R23" s="298">
        <v>27.575757575757574</v>
      </c>
      <c r="S23" s="298">
        <v>29</v>
      </c>
      <c r="T23" s="298">
        <v>29</v>
      </c>
      <c r="U23" s="298">
        <v>61.859649122807021</v>
      </c>
      <c r="V23" s="298"/>
      <c r="W23" s="298"/>
      <c r="X23" s="298"/>
      <c r="Y23" s="298"/>
      <c r="Z23" s="298"/>
      <c r="AA23" s="298"/>
      <c r="AB23" s="23">
        <f>AVERAGE(AC23:AN23)</f>
        <v>35.75</v>
      </c>
      <c r="AC23" s="298" t="s">
        <v>15</v>
      </c>
      <c r="AD23" s="298">
        <v>29</v>
      </c>
      <c r="AE23" s="298" t="s">
        <v>15</v>
      </c>
      <c r="AF23" s="298" t="s">
        <v>15</v>
      </c>
      <c r="AG23" s="298"/>
      <c r="AH23" s="298" t="s">
        <v>15</v>
      </c>
      <c r="AI23" s="298" t="s">
        <v>15</v>
      </c>
      <c r="AJ23" s="298" t="s">
        <v>15</v>
      </c>
      <c r="AK23" s="298">
        <v>38</v>
      </c>
      <c r="AL23" s="298" t="s">
        <v>15</v>
      </c>
      <c r="AM23" s="298">
        <v>38</v>
      </c>
      <c r="AN23" s="298">
        <v>38</v>
      </c>
      <c r="AO23" s="21" t="s">
        <v>15</v>
      </c>
      <c r="AP23" s="298" t="s">
        <v>15</v>
      </c>
      <c r="AQ23" s="298" t="s">
        <v>15</v>
      </c>
      <c r="AR23" s="298" t="s">
        <v>15</v>
      </c>
      <c r="AS23" s="298" t="s">
        <v>15</v>
      </c>
      <c r="AT23" s="298" t="s">
        <v>15</v>
      </c>
      <c r="AU23" s="298" t="s">
        <v>15</v>
      </c>
      <c r="AV23" s="298" t="s">
        <v>15</v>
      </c>
      <c r="AW23" s="298" t="s">
        <v>15</v>
      </c>
      <c r="AX23" s="298" t="s">
        <v>15</v>
      </c>
      <c r="AY23" s="298" t="s">
        <v>15</v>
      </c>
      <c r="AZ23" s="298" t="s">
        <v>15</v>
      </c>
      <c r="BA23" s="298" t="s">
        <v>15</v>
      </c>
      <c r="BB23" s="21" t="s">
        <v>15</v>
      </c>
      <c r="BC23" s="298" t="s">
        <v>15</v>
      </c>
      <c r="BD23" s="298" t="s">
        <v>15</v>
      </c>
      <c r="BE23" s="298" t="s">
        <v>15</v>
      </c>
      <c r="BF23" s="298" t="s">
        <v>15</v>
      </c>
      <c r="BG23" s="298" t="s">
        <v>15</v>
      </c>
      <c r="BH23" s="298" t="s">
        <v>15</v>
      </c>
      <c r="BI23" s="298" t="s">
        <v>15</v>
      </c>
      <c r="BJ23" s="298" t="s">
        <v>15</v>
      </c>
      <c r="BK23" s="298" t="s">
        <v>15</v>
      </c>
      <c r="BL23" s="298" t="s">
        <v>15</v>
      </c>
      <c r="BM23" s="298" t="s">
        <v>15</v>
      </c>
      <c r="BN23" s="298" t="s">
        <v>15</v>
      </c>
      <c r="BO23" s="21">
        <f>AVERAGE(BP23:CA23)</f>
        <v>4.75</v>
      </c>
      <c r="BP23" s="298" t="s">
        <v>15</v>
      </c>
      <c r="BQ23" s="298" t="s">
        <v>15</v>
      </c>
      <c r="BR23" s="298" t="s">
        <v>15</v>
      </c>
      <c r="BS23" s="298">
        <v>3.5</v>
      </c>
      <c r="BT23" s="298" t="s">
        <v>15</v>
      </c>
      <c r="BU23" s="298">
        <v>6</v>
      </c>
      <c r="BV23" s="298" t="s">
        <v>15</v>
      </c>
      <c r="BW23" s="298" t="s">
        <v>15</v>
      </c>
      <c r="BX23" s="298" t="s">
        <v>15</v>
      </c>
      <c r="BY23" s="298" t="s">
        <v>15</v>
      </c>
      <c r="BZ23" s="298" t="s">
        <v>15</v>
      </c>
      <c r="CA23" s="298" t="s">
        <v>15</v>
      </c>
      <c r="CB23" s="21">
        <f t="shared" ref="CB23:CB24" si="12">AVERAGE(CC23:CN23)</f>
        <v>3.625</v>
      </c>
      <c r="CC23" s="298" t="s">
        <v>15</v>
      </c>
      <c r="CD23" s="298" t="s">
        <v>15</v>
      </c>
      <c r="CE23" s="298" t="s">
        <v>15</v>
      </c>
      <c r="CF23" s="298">
        <v>2</v>
      </c>
      <c r="CG23" s="298" t="s">
        <v>15</v>
      </c>
      <c r="CH23" s="298" t="s">
        <v>15</v>
      </c>
      <c r="CI23" s="298" t="s">
        <v>15</v>
      </c>
      <c r="CJ23" s="298" t="s">
        <v>15</v>
      </c>
      <c r="CK23" s="298" t="s">
        <v>15</v>
      </c>
      <c r="CL23" s="298" t="s">
        <v>15</v>
      </c>
      <c r="CM23" s="298">
        <v>5.25</v>
      </c>
      <c r="CN23" s="298" t="s">
        <v>15</v>
      </c>
      <c r="CO23" s="21">
        <f t="shared" ref="CO23:CO36" si="13">AVERAGE(CP23:DA23)</f>
        <v>3.5393986254295537</v>
      </c>
      <c r="CP23" s="298" t="s">
        <v>15</v>
      </c>
      <c r="CQ23" s="298">
        <v>3.7450000000000001</v>
      </c>
      <c r="CR23" s="298" t="s">
        <v>15</v>
      </c>
      <c r="CS23" s="298" t="s">
        <v>15</v>
      </c>
      <c r="CT23" s="298" t="s">
        <v>15</v>
      </c>
      <c r="CU23" s="298" t="s">
        <v>15</v>
      </c>
      <c r="CV23" s="298">
        <v>6</v>
      </c>
      <c r="CW23" s="298" t="s">
        <v>15</v>
      </c>
      <c r="CX23" s="298">
        <v>0.8731958762886598</v>
      </c>
      <c r="CY23" s="298" t="s">
        <v>15</v>
      </c>
      <c r="CZ23" s="298" t="s">
        <v>15</v>
      </c>
      <c r="DA23" s="298" t="s">
        <v>15</v>
      </c>
      <c r="DB23" s="21">
        <f t="shared" ref="DB23:DB24" si="14">AVERAGE(DC23:DN23)</f>
        <v>3.55</v>
      </c>
      <c r="DC23" s="298" t="s">
        <v>15</v>
      </c>
      <c r="DD23" s="298" t="s">
        <v>15</v>
      </c>
      <c r="DE23" s="298" t="s">
        <v>15</v>
      </c>
      <c r="DF23" s="298"/>
      <c r="DG23" s="298">
        <v>3.6</v>
      </c>
      <c r="DH23" s="298" t="s">
        <v>15</v>
      </c>
      <c r="DI23" s="298" t="s">
        <v>15</v>
      </c>
      <c r="DJ23" s="298" t="s">
        <v>15</v>
      </c>
      <c r="DK23" s="298" t="s">
        <v>15</v>
      </c>
      <c r="DL23" s="298" t="s">
        <v>15</v>
      </c>
      <c r="DM23" s="298" t="s">
        <v>15</v>
      </c>
      <c r="DN23" s="298">
        <v>3.5</v>
      </c>
      <c r="DO23" s="21">
        <f t="shared" ref="DO23:DO36" si="15">AVERAGE(DP23:EA23)</f>
        <v>3.0333333333333332</v>
      </c>
      <c r="DP23" s="298" t="s">
        <v>15</v>
      </c>
      <c r="DQ23" s="298" t="s">
        <v>15</v>
      </c>
      <c r="DR23" s="298" t="s">
        <v>15</v>
      </c>
      <c r="DS23" s="298" t="s">
        <v>15</v>
      </c>
      <c r="DT23" s="298" t="s">
        <v>15</v>
      </c>
      <c r="DU23" s="298" t="s">
        <v>15</v>
      </c>
      <c r="DV23" s="298" t="s">
        <v>15</v>
      </c>
      <c r="DW23" s="298" t="s">
        <v>739</v>
      </c>
      <c r="DX23" s="298">
        <v>0</v>
      </c>
      <c r="DY23" s="298" t="s">
        <v>739</v>
      </c>
      <c r="DZ23" s="298">
        <v>5.5</v>
      </c>
      <c r="EA23" s="298">
        <v>3.6</v>
      </c>
    </row>
    <row r="24" spans="1:131" s="30" customFormat="1" ht="12.75" customHeight="1">
      <c r="A24" s="251" t="s">
        <v>3162</v>
      </c>
      <c r="B24" s="23">
        <f>AVERAGE(C24:N24)</f>
        <v>22.586773805599297</v>
      </c>
      <c r="C24" s="340" t="s">
        <v>3771</v>
      </c>
      <c r="D24" s="298">
        <v>18.571169501088097</v>
      </c>
      <c r="E24" s="298" t="s">
        <v>15</v>
      </c>
      <c r="F24" s="298">
        <v>20</v>
      </c>
      <c r="G24" s="298">
        <v>22.475814475496087</v>
      </c>
      <c r="H24" s="298">
        <v>21</v>
      </c>
      <c r="I24" s="298" t="s">
        <v>15</v>
      </c>
      <c r="J24" s="298">
        <v>21.335045134693296</v>
      </c>
      <c r="K24" s="298">
        <v>25</v>
      </c>
      <c r="L24" s="298">
        <v>22.312161333516876</v>
      </c>
      <c r="M24" s="298">
        <v>30</v>
      </c>
      <c r="N24" s="298" t="s">
        <v>15</v>
      </c>
      <c r="O24" s="23">
        <f>AVERAGE(P24:AA24)</f>
        <v>22.615882809426147</v>
      </c>
      <c r="P24" s="298">
        <v>25</v>
      </c>
      <c r="Q24" s="298">
        <v>25.834795975100569</v>
      </c>
      <c r="R24" s="298">
        <v>21.869987454114586</v>
      </c>
      <c r="S24" s="298" t="s">
        <v>15</v>
      </c>
      <c r="T24" s="298" t="s">
        <v>15</v>
      </c>
      <c r="U24" s="298" t="s">
        <v>15</v>
      </c>
      <c r="V24" s="298" t="s">
        <v>15</v>
      </c>
      <c r="W24" s="298" t="s">
        <v>15</v>
      </c>
      <c r="X24" s="298">
        <v>20.374630617915582</v>
      </c>
      <c r="Y24" s="298" t="s">
        <v>15</v>
      </c>
      <c r="Z24" s="298">
        <v>20</v>
      </c>
      <c r="AA24" s="298" t="s">
        <v>15</v>
      </c>
      <c r="AB24" s="23">
        <f>AVERAGE(AC24:AN24)</f>
        <v>15</v>
      </c>
      <c r="AC24" s="298">
        <v>20</v>
      </c>
      <c r="AD24" s="298" t="s">
        <v>15</v>
      </c>
      <c r="AE24" s="298" t="s">
        <v>15</v>
      </c>
      <c r="AF24" s="298" t="s">
        <v>15</v>
      </c>
      <c r="AG24" s="298">
        <v>12</v>
      </c>
      <c r="AH24" s="298" t="s">
        <v>15</v>
      </c>
      <c r="AI24" s="298" t="s">
        <v>15</v>
      </c>
      <c r="AJ24" s="298" t="s">
        <v>15</v>
      </c>
      <c r="AK24" s="298">
        <v>13</v>
      </c>
      <c r="AL24" s="298" t="s">
        <v>15</v>
      </c>
      <c r="AM24" s="298" t="s">
        <v>15</v>
      </c>
      <c r="AN24" s="298" t="s">
        <v>15</v>
      </c>
      <c r="AO24" s="21">
        <f>AVERAGE(AP24:BA24)</f>
        <v>7.6834315920966434</v>
      </c>
      <c r="AP24" s="298" t="s">
        <v>15</v>
      </c>
      <c r="AQ24" s="298" t="s">
        <v>15</v>
      </c>
      <c r="AR24" s="298">
        <v>5</v>
      </c>
      <c r="AS24" s="298" t="s">
        <v>15</v>
      </c>
      <c r="AT24" s="298">
        <v>3.5</v>
      </c>
      <c r="AU24" s="298">
        <v>9.1005895525798639</v>
      </c>
      <c r="AV24" s="298" t="s">
        <v>15</v>
      </c>
      <c r="AW24" s="298">
        <v>11</v>
      </c>
      <c r="AX24" s="298">
        <v>11</v>
      </c>
      <c r="AY24" s="298" t="s">
        <v>15</v>
      </c>
      <c r="AZ24" s="298">
        <v>6.5</v>
      </c>
      <c r="BA24" s="298" t="s">
        <v>15</v>
      </c>
      <c r="BB24" s="21">
        <f>AVERAGE(BC24:BN24)</f>
        <v>7.1428571428571432</v>
      </c>
      <c r="BC24" s="298">
        <v>9</v>
      </c>
      <c r="BD24" s="298">
        <v>9</v>
      </c>
      <c r="BE24" s="298" t="s">
        <v>15</v>
      </c>
      <c r="BF24" s="298">
        <v>6</v>
      </c>
      <c r="BG24" s="298" t="s">
        <v>15</v>
      </c>
      <c r="BH24" s="298" t="s">
        <v>15</v>
      </c>
      <c r="BI24" s="298" t="s">
        <v>15</v>
      </c>
      <c r="BJ24" s="298">
        <v>6</v>
      </c>
      <c r="BK24" s="298" t="s">
        <v>15</v>
      </c>
      <c r="BL24" s="298">
        <v>5</v>
      </c>
      <c r="BM24" s="298">
        <v>3</v>
      </c>
      <c r="BN24" s="298">
        <v>12</v>
      </c>
      <c r="BO24" s="21">
        <f>AVERAGE(BP24:CA24)</f>
        <v>5.2750000000000004</v>
      </c>
      <c r="BP24" s="298" t="s">
        <v>15</v>
      </c>
      <c r="BQ24" s="298">
        <v>4.5</v>
      </c>
      <c r="BR24" s="298">
        <v>6</v>
      </c>
      <c r="BS24" s="298">
        <v>4.7</v>
      </c>
      <c r="BT24" s="298" t="s">
        <v>15</v>
      </c>
      <c r="BU24" s="298" t="s">
        <v>15</v>
      </c>
      <c r="BV24" s="298">
        <v>5</v>
      </c>
      <c r="BW24" s="298" t="s">
        <v>15</v>
      </c>
      <c r="BX24" s="298">
        <v>5.5</v>
      </c>
      <c r="BY24" s="298">
        <v>5.5</v>
      </c>
      <c r="BZ24" s="298">
        <v>5.5</v>
      </c>
      <c r="CA24" s="298">
        <v>5.5</v>
      </c>
      <c r="CB24" s="21">
        <f t="shared" si="12"/>
        <v>5.416666666666667</v>
      </c>
      <c r="CC24" s="298">
        <v>5.5</v>
      </c>
      <c r="CD24" s="298">
        <v>11</v>
      </c>
      <c r="CE24" s="298" t="s">
        <v>15</v>
      </c>
      <c r="CF24" s="298" t="s">
        <v>15</v>
      </c>
      <c r="CG24" s="298" t="s">
        <v>15</v>
      </c>
      <c r="CH24" s="298" t="s">
        <v>15</v>
      </c>
      <c r="CI24" s="298">
        <v>4</v>
      </c>
      <c r="CJ24" s="298" t="s">
        <v>15</v>
      </c>
      <c r="CK24" s="298">
        <v>4</v>
      </c>
      <c r="CL24" s="298" t="s">
        <v>15</v>
      </c>
      <c r="CM24" s="298">
        <v>4</v>
      </c>
      <c r="CN24" s="298">
        <v>4</v>
      </c>
      <c r="CO24" s="21">
        <f t="shared" si="13"/>
        <v>3.5914105289917035</v>
      </c>
      <c r="CP24" s="298">
        <v>4.5</v>
      </c>
      <c r="CQ24" s="298">
        <v>4</v>
      </c>
      <c r="CR24" s="298" t="s">
        <v>15</v>
      </c>
      <c r="CS24" s="298" t="s">
        <v>15</v>
      </c>
      <c r="CT24" s="298">
        <v>4.5</v>
      </c>
      <c r="CU24" s="298" t="s">
        <v>15</v>
      </c>
      <c r="CV24" s="298" t="s">
        <v>15</v>
      </c>
      <c r="CW24" s="298">
        <v>1.365642115966814</v>
      </c>
      <c r="CX24" s="298" t="s">
        <v>15</v>
      </c>
      <c r="CY24" s="298" t="s">
        <v>15</v>
      </c>
      <c r="CZ24" s="298" t="s">
        <v>15</v>
      </c>
      <c r="DA24" s="298" t="s">
        <v>15</v>
      </c>
      <c r="DB24" s="21">
        <f t="shared" si="14"/>
        <v>6.4285714285714288</v>
      </c>
      <c r="DC24" s="298">
        <v>6.5</v>
      </c>
      <c r="DD24" s="298">
        <v>6</v>
      </c>
      <c r="DE24" s="298" t="s">
        <v>15</v>
      </c>
      <c r="DF24" s="298">
        <v>6</v>
      </c>
      <c r="DG24" s="298">
        <v>7.25</v>
      </c>
      <c r="DH24" s="298">
        <v>7.25</v>
      </c>
      <c r="DI24" s="298" t="s">
        <v>15</v>
      </c>
      <c r="DJ24" s="298">
        <v>3.5</v>
      </c>
      <c r="DK24" s="298" t="s">
        <v>15</v>
      </c>
      <c r="DL24" s="298" t="s">
        <v>15</v>
      </c>
      <c r="DM24" s="298" t="s">
        <v>15</v>
      </c>
      <c r="DN24" s="298">
        <v>8.5</v>
      </c>
      <c r="DO24" s="21">
        <f t="shared" si="15"/>
        <v>5.5173584520437711</v>
      </c>
      <c r="DP24" s="298" t="s">
        <v>15</v>
      </c>
      <c r="DQ24" s="298" t="s">
        <v>15</v>
      </c>
      <c r="DR24" s="298" t="s">
        <v>15</v>
      </c>
      <c r="DS24" s="298" t="s">
        <v>15</v>
      </c>
      <c r="DT24" s="298">
        <v>7.500496961697138</v>
      </c>
      <c r="DU24" s="298" t="s">
        <v>15</v>
      </c>
      <c r="DV24" s="298" t="s">
        <v>15</v>
      </c>
      <c r="DW24" s="298" t="s">
        <v>739</v>
      </c>
      <c r="DX24" s="298" t="s">
        <v>739</v>
      </c>
      <c r="DY24" s="298" t="s">
        <v>739</v>
      </c>
      <c r="DZ24" s="298" t="s">
        <v>739</v>
      </c>
      <c r="EA24" s="298">
        <v>3.5342199423904033</v>
      </c>
    </row>
    <row r="25" spans="1:131" s="30" customFormat="1" ht="12.75" customHeight="1">
      <c r="A25" s="72" t="s">
        <v>3166</v>
      </c>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98"/>
      <c r="AP25" s="20"/>
      <c r="AQ25" s="20"/>
      <c r="AR25" s="20"/>
      <c r="AS25" s="20"/>
      <c r="AT25" s="20"/>
      <c r="AU25" s="20"/>
      <c r="AV25" s="20"/>
      <c r="AW25" s="20"/>
      <c r="AX25" s="20"/>
      <c r="AY25" s="20"/>
      <c r="AZ25" s="20"/>
      <c r="BA25" s="20"/>
      <c r="BB25" s="298"/>
      <c r="BC25" s="20"/>
      <c r="BD25" s="20"/>
      <c r="BE25" s="20"/>
      <c r="BF25" s="20"/>
      <c r="BG25" s="20"/>
      <c r="BH25" s="20"/>
      <c r="BI25" s="20"/>
      <c r="BJ25" s="20"/>
      <c r="BK25" s="20"/>
      <c r="BL25" s="20"/>
      <c r="BM25" s="20"/>
      <c r="BN25" s="20"/>
      <c r="BO25" s="298"/>
      <c r="BP25" s="20"/>
      <c r="BQ25" s="20"/>
      <c r="BR25" s="20"/>
      <c r="BS25" s="20"/>
      <c r="BT25" s="20"/>
      <c r="BU25" s="20"/>
      <c r="BV25" s="20"/>
      <c r="BW25" s="20"/>
      <c r="BX25" s="20"/>
      <c r="BY25" s="20"/>
      <c r="BZ25" s="20"/>
      <c r="CA25" s="20"/>
      <c r="CB25" s="298"/>
      <c r="CC25" s="20"/>
      <c r="CD25" s="20"/>
      <c r="CE25" s="20"/>
      <c r="CF25" s="20"/>
      <c r="CG25" s="20"/>
      <c r="CH25" s="20"/>
      <c r="CI25" s="20"/>
      <c r="CJ25" s="20"/>
      <c r="CK25" s="20"/>
      <c r="CL25" s="20"/>
      <c r="CM25" s="20"/>
      <c r="CN25" s="20"/>
      <c r="CO25" s="298"/>
      <c r="CP25" s="20"/>
      <c r="CQ25" s="20"/>
      <c r="CR25" s="20"/>
      <c r="CS25" s="20"/>
      <c r="CT25" s="20"/>
      <c r="CU25" s="20"/>
      <c r="CV25" s="20"/>
      <c r="CW25" s="20"/>
      <c r="CX25" s="20"/>
      <c r="CY25" s="20"/>
      <c r="CZ25" s="20"/>
      <c r="DA25" s="20"/>
      <c r="DB25" s="298"/>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row>
    <row r="26" spans="1:131" s="30" customFormat="1" ht="12.75" customHeight="1">
      <c r="A26" s="251" t="s">
        <v>3161</v>
      </c>
      <c r="B26" s="23">
        <f>AVERAGE(C26:N26)</f>
        <v>44.335796387520531</v>
      </c>
      <c r="C26" s="340" t="s">
        <v>3771</v>
      </c>
      <c r="D26" s="21" t="s">
        <v>15</v>
      </c>
      <c r="E26" s="21">
        <v>26.666666666666668</v>
      </c>
      <c r="F26" s="21">
        <v>26</v>
      </c>
      <c r="G26" s="21">
        <v>36.850574712643677</v>
      </c>
      <c r="H26" s="21">
        <v>50.5</v>
      </c>
      <c r="I26" s="298">
        <v>45.333333333333336</v>
      </c>
      <c r="J26" s="298">
        <v>50</v>
      </c>
      <c r="K26" s="298" t="s">
        <v>15</v>
      </c>
      <c r="L26" s="298">
        <v>75</v>
      </c>
      <c r="M26" s="298" t="s">
        <v>15</v>
      </c>
      <c r="N26" s="298" t="s">
        <v>15</v>
      </c>
      <c r="O26" s="23">
        <f>AVERAGE(P26:AA26)</f>
        <v>30.525436225116735</v>
      </c>
      <c r="P26" s="21" t="s">
        <v>15</v>
      </c>
      <c r="Q26" s="21"/>
      <c r="R26" s="21">
        <v>27.050872450233474</v>
      </c>
      <c r="S26" s="21">
        <v>34</v>
      </c>
      <c r="T26" s="21" t="s">
        <v>15</v>
      </c>
      <c r="U26" s="21" t="s">
        <v>15</v>
      </c>
      <c r="V26" s="298" t="s">
        <v>15</v>
      </c>
      <c r="W26" s="298" t="s">
        <v>15</v>
      </c>
      <c r="X26" s="298" t="s">
        <v>15</v>
      </c>
      <c r="Y26" s="298" t="s">
        <v>15</v>
      </c>
      <c r="Z26" s="298" t="s">
        <v>15</v>
      </c>
      <c r="AA26" s="298" t="s">
        <v>15</v>
      </c>
      <c r="AB26" s="23">
        <f>AVERAGE(AC26:AN26)</f>
        <v>38</v>
      </c>
      <c r="AC26" s="21" t="s">
        <v>15</v>
      </c>
      <c r="AD26" s="21" t="s">
        <v>15</v>
      </c>
      <c r="AE26" s="21" t="s">
        <v>15</v>
      </c>
      <c r="AF26" s="21" t="s">
        <v>15</v>
      </c>
      <c r="AG26" s="21" t="s">
        <v>15</v>
      </c>
      <c r="AH26" s="21" t="s">
        <v>15</v>
      </c>
      <c r="AI26" s="298" t="s">
        <v>15</v>
      </c>
      <c r="AJ26" s="298" t="s">
        <v>15</v>
      </c>
      <c r="AK26" s="298">
        <v>38</v>
      </c>
      <c r="AL26" s="298" t="s">
        <v>15</v>
      </c>
      <c r="AM26" s="298">
        <v>38</v>
      </c>
      <c r="AN26" s="298"/>
      <c r="AO26" s="21">
        <f>AVERAGE(AP26:BA26)</f>
        <v>4</v>
      </c>
      <c r="AP26" s="21" t="s">
        <v>15</v>
      </c>
      <c r="AQ26" s="21" t="s">
        <v>15</v>
      </c>
      <c r="AR26" s="21" t="s">
        <v>15</v>
      </c>
      <c r="AS26" s="21">
        <v>4</v>
      </c>
      <c r="AT26" s="21" t="s">
        <v>15</v>
      </c>
      <c r="AU26" s="21" t="s">
        <v>15</v>
      </c>
      <c r="AV26" s="298" t="s">
        <v>15</v>
      </c>
      <c r="AW26" s="298" t="s">
        <v>15</v>
      </c>
      <c r="AX26" s="298" t="s">
        <v>15</v>
      </c>
      <c r="AY26" s="298" t="s">
        <v>15</v>
      </c>
      <c r="AZ26" s="298" t="s">
        <v>15</v>
      </c>
      <c r="BA26" s="298" t="s">
        <v>15</v>
      </c>
      <c r="BB26" s="21" t="s">
        <v>15</v>
      </c>
      <c r="BC26" s="21" t="s">
        <v>15</v>
      </c>
      <c r="BD26" s="21" t="s">
        <v>15</v>
      </c>
      <c r="BE26" s="21" t="s">
        <v>15</v>
      </c>
      <c r="BF26" s="21" t="s">
        <v>15</v>
      </c>
      <c r="BG26" s="21" t="s">
        <v>15</v>
      </c>
      <c r="BH26" s="21" t="s">
        <v>15</v>
      </c>
      <c r="BI26" s="21" t="s">
        <v>15</v>
      </c>
      <c r="BJ26" s="298" t="s">
        <v>15</v>
      </c>
      <c r="BK26" s="298" t="s">
        <v>15</v>
      </c>
      <c r="BL26" s="298" t="s">
        <v>15</v>
      </c>
      <c r="BM26" s="298" t="s">
        <v>15</v>
      </c>
      <c r="BN26" s="298"/>
      <c r="BO26" s="21">
        <f>AVERAGE(BP26:CA26)</f>
        <v>6</v>
      </c>
      <c r="BP26" s="298" t="s">
        <v>15</v>
      </c>
      <c r="BQ26" s="298" t="s">
        <v>15</v>
      </c>
      <c r="BR26" s="21">
        <v>6</v>
      </c>
      <c r="BS26" s="21" t="s">
        <v>15</v>
      </c>
      <c r="BT26" s="21" t="s">
        <v>15</v>
      </c>
      <c r="BU26" s="21" t="s">
        <v>15</v>
      </c>
      <c r="BV26" s="21" t="s">
        <v>15</v>
      </c>
      <c r="BW26" s="298" t="s">
        <v>15</v>
      </c>
      <c r="BX26" s="298" t="s">
        <v>15</v>
      </c>
      <c r="BY26" s="298" t="s">
        <v>15</v>
      </c>
      <c r="BZ26" s="298" t="s">
        <v>15</v>
      </c>
      <c r="CA26" s="298" t="s">
        <v>15</v>
      </c>
      <c r="CB26" s="21" t="s">
        <v>15</v>
      </c>
      <c r="CC26" s="298" t="s">
        <v>15</v>
      </c>
      <c r="CD26" s="298" t="s">
        <v>15</v>
      </c>
      <c r="CE26" s="21" t="s">
        <v>15</v>
      </c>
      <c r="CF26" s="21" t="s">
        <v>15</v>
      </c>
      <c r="CG26" s="21" t="s">
        <v>15</v>
      </c>
      <c r="CH26" s="21" t="s">
        <v>15</v>
      </c>
      <c r="CI26" s="21" t="s">
        <v>15</v>
      </c>
      <c r="CJ26" s="298" t="s">
        <v>15</v>
      </c>
      <c r="CK26" s="298" t="s">
        <v>15</v>
      </c>
      <c r="CL26" s="298" t="s">
        <v>15</v>
      </c>
      <c r="CM26" s="298" t="s">
        <v>15</v>
      </c>
      <c r="CN26" s="298" t="s">
        <v>15</v>
      </c>
      <c r="CO26" s="21">
        <f t="shared" si="13"/>
        <v>1</v>
      </c>
      <c r="CP26" s="298" t="s">
        <v>15</v>
      </c>
      <c r="CQ26" s="298" t="s">
        <v>15</v>
      </c>
      <c r="CR26" s="21" t="s">
        <v>15</v>
      </c>
      <c r="CS26" s="21" t="s">
        <v>15</v>
      </c>
      <c r="CT26" s="21" t="s">
        <v>15</v>
      </c>
      <c r="CU26" s="21" t="s">
        <v>15</v>
      </c>
      <c r="CV26" s="21" t="s">
        <v>15</v>
      </c>
      <c r="CW26" s="298" t="s">
        <v>15</v>
      </c>
      <c r="CX26" s="298" t="s">
        <v>15</v>
      </c>
      <c r="CY26" s="298">
        <v>1</v>
      </c>
      <c r="CZ26" s="298" t="s">
        <v>15</v>
      </c>
      <c r="DA26" s="298" t="s">
        <v>15</v>
      </c>
      <c r="DB26" s="21" t="s">
        <v>15</v>
      </c>
      <c r="DC26" s="298" t="s">
        <v>15</v>
      </c>
      <c r="DD26" s="298" t="s">
        <v>15</v>
      </c>
      <c r="DE26" s="21" t="s">
        <v>15</v>
      </c>
      <c r="DF26" s="21" t="s">
        <v>15</v>
      </c>
      <c r="DG26" s="21" t="s">
        <v>15</v>
      </c>
      <c r="DH26" s="21" t="s">
        <v>15</v>
      </c>
      <c r="DI26" s="21" t="s">
        <v>15</v>
      </c>
      <c r="DJ26" s="298" t="s">
        <v>15</v>
      </c>
      <c r="DK26" s="298" t="s">
        <v>15</v>
      </c>
      <c r="DL26" s="298" t="s">
        <v>15</v>
      </c>
      <c r="DM26" s="298" t="s">
        <v>15</v>
      </c>
      <c r="DN26" s="298" t="s">
        <v>15</v>
      </c>
      <c r="DO26" s="21">
        <f t="shared" si="15"/>
        <v>2.38</v>
      </c>
      <c r="DP26" s="21" t="s">
        <v>15</v>
      </c>
      <c r="DQ26" s="21" t="s">
        <v>15</v>
      </c>
      <c r="DR26" s="21" t="s">
        <v>15</v>
      </c>
      <c r="DS26" s="21" t="s">
        <v>15</v>
      </c>
      <c r="DT26" s="21" t="s">
        <v>15</v>
      </c>
      <c r="DU26" s="21" t="s">
        <v>15</v>
      </c>
      <c r="DV26" s="298" t="s">
        <v>15</v>
      </c>
      <c r="DW26" s="298">
        <v>0</v>
      </c>
      <c r="DX26" s="298">
        <v>2.92</v>
      </c>
      <c r="DY26" s="298" t="s">
        <v>739</v>
      </c>
      <c r="DZ26" s="298">
        <v>2.8</v>
      </c>
      <c r="EA26" s="298">
        <v>3.8</v>
      </c>
    </row>
    <row r="27" spans="1:131" s="30" customFormat="1" ht="12.75" customHeight="1">
      <c r="A27" s="251" t="s">
        <v>3162</v>
      </c>
      <c r="B27" s="23">
        <f>AVERAGE(C27:N27)</f>
        <v>23.510321226558432</v>
      </c>
      <c r="C27" s="340" t="s">
        <v>3771</v>
      </c>
      <c r="D27" s="21" t="s">
        <v>15</v>
      </c>
      <c r="E27" s="21" t="s">
        <v>15</v>
      </c>
      <c r="F27" s="21">
        <v>18</v>
      </c>
      <c r="G27" s="21">
        <v>20</v>
      </c>
      <c r="H27" s="21" t="s">
        <v>15</v>
      </c>
      <c r="I27" s="298">
        <v>21</v>
      </c>
      <c r="J27" s="298">
        <v>23.418402432062873</v>
      </c>
      <c r="K27" s="298" t="s">
        <v>15</v>
      </c>
      <c r="L27" s="298">
        <v>27</v>
      </c>
      <c r="M27" s="298">
        <v>28.153846153846153</v>
      </c>
      <c r="N27" s="298">
        <v>27</v>
      </c>
      <c r="O27" s="23">
        <f>AVERAGE(P27:AA27)</f>
        <v>27.888960566750335</v>
      </c>
      <c r="P27" s="298" t="s">
        <v>15</v>
      </c>
      <c r="Q27" s="21">
        <v>32</v>
      </c>
      <c r="R27" s="21" t="s">
        <v>15</v>
      </c>
      <c r="S27" s="21">
        <v>23.777921133500669</v>
      </c>
      <c r="T27" s="21" t="s">
        <v>15</v>
      </c>
      <c r="U27" s="21" t="s">
        <v>15</v>
      </c>
      <c r="V27" s="298" t="s">
        <v>15</v>
      </c>
      <c r="W27" s="298" t="s">
        <v>15</v>
      </c>
      <c r="X27" s="298" t="s">
        <v>15</v>
      </c>
      <c r="Y27" s="298" t="s">
        <v>15</v>
      </c>
      <c r="Z27" s="298" t="s">
        <v>15</v>
      </c>
      <c r="AA27" s="298" t="s">
        <v>15</v>
      </c>
      <c r="AB27" s="23">
        <f>AVERAGE(AC27:AN27)</f>
        <v>13.833333333333334</v>
      </c>
      <c r="AC27" s="298" t="s">
        <v>15</v>
      </c>
      <c r="AD27" s="21">
        <v>15</v>
      </c>
      <c r="AE27" s="21" t="s">
        <v>15</v>
      </c>
      <c r="AF27" s="21" t="s">
        <v>15</v>
      </c>
      <c r="AG27" s="21">
        <v>16.500000000000004</v>
      </c>
      <c r="AH27" s="21" t="s">
        <v>15</v>
      </c>
      <c r="AI27" s="298" t="s">
        <v>15</v>
      </c>
      <c r="AJ27" s="298" t="s">
        <v>15</v>
      </c>
      <c r="AK27" s="298" t="s">
        <v>15</v>
      </c>
      <c r="AL27" s="298" t="s">
        <v>15</v>
      </c>
      <c r="AM27" s="298"/>
      <c r="AN27" s="298">
        <v>10</v>
      </c>
      <c r="AO27" s="21">
        <f>AVERAGE(AP27:BA27)</f>
        <v>8.6429541056809729</v>
      </c>
      <c r="AP27" s="298" t="s">
        <v>15</v>
      </c>
      <c r="AQ27" s="298" t="s">
        <v>15</v>
      </c>
      <c r="AR27" s="21">
        <v>11</v>
      </c>
      <c r="AS27" s="21" t="s">
        <v>15</v>
      </c>
      <c r="AT27" s="21" t="s">
        <v>15</v>
      </c>
      <c r="AU27" s="21" t="s">
        <v>15</v>
      </c>
      <c r="AV27" s="298" t="s">
        <v>15</v>
      </c>
      <c r="AW27" s="298" t="s">
        <v>15</v>
      </c>
      <c r="AX27" s="298" t="s">
        <v>15</v>
      </c>
      <c r="AY27" s="298" t="s">
        <v>15</v>
      </c>
      <c r="AZ27" s="298" t="s">
        <v>15</v>
      </c>
      <c r="BA27" s="298">
        <v>6.2859082113619458</v>
      </c>
      <c r="BB27" s="21">
        <f>AVERAGE(BC27:BN27)</f>
        <v>6.0250000000000004</v>
      </c>
      <c r="BC27" s="298">
        <v>6.6</v>
      </c>
      <c r="BD27" s="298" t="s">
        <v>15</v>
      </c>
      <c r="BE27" s="21" t="s">
        <v>15</v>
      </c>
      <c r="BF27" s="21" t="s">
        <v>15</v>
      </c>
      <c r="BG27" s="21">
        <v>7</v>
      </c>
      <c r="BH27" s="21" t="s">
        <v>15</v>
      </c>
      <c r="BI27" s="298">
        <v>7.5</v>
      </c>
      <c r="BJ27" s="298" t="s">
        <v>15</v>
      </c>
      <c r="BK27" s="298" t="s">
        <v>15</v>
      </c>
      <c r="BL27" s="298" t="s">
        <v>15</v>
      </c>
      <c r="BM27" s="298" t="s">
        <v>15</v>
      </c>
      <c r="BN27" s="298">
        <v>3</v>
      </c>
      <c r="BO27" s="21">
        <f>AVERAGE(BP27:CA27)</f>
        <v>4.25</v>
      </c>
      <c r="BP27" s="298" t="s">
        <v>15</v>
      </c>
      <c r="BQ27" s="298" t="s">
        <v>15</v>
      </c>
      <c r="BR27" s="21" t="s">
        <v>15</v>
      </c>
      <c r="BS27" s="21">
        <v>4</v>
      </c>
      <c r="BT27" s="21">
        <v>4.5</v>
      </c>
      <c r="BU27" s="21" t="s">
        <v>15</v>
      </c>
      <c r="BV27" s="298">
        <v>5.5</v>
      </c>
      <c r="BW27" s="298" t="s">
        <v>15</v>
      </c>
      <c r="BX27" s="298" t="s">
        <v>15</v>
      </c>
      <c r="BY27" s="298">
        <v>3.0000000000000004</v>
      </c>
      <c r="BZ27" s="298" t="s">
        <v>15</v>
      </c>
      <c r="CA27" s="298" t="s">
        <v>15</v>
      </c>
      <c r="CB27" s="21">
        <f t="shared" ref="CB27" si="16">AVERAGE(CC27:CN27)</f>
        <v>5.5</v>
      </c>
      <c r="CC27" s="298" t="s">
        <v>15</v>
      </c>
      <c r="CD27" s="298">
        <v>5.5</v>
      </c>
      <c r="CE27" s="21" t="s">
        <v>15</v>
      </c>
      <c r="CF27" s="21" t="s">
        <v>15</v>
      </c>
      <c r="CG27" s="21" t="s">
        <v>15</v>
      </c>
      <c r="CH27" s="21" t="s">
        <v>15</v>
      </c>
      <c r="CI27" s="298" t="s">
        <v>15</v>
      </c>
      <c r="CJ27" s="298" t="s">
        <v>15</v>
      </c>
      <c r="CK27" s="298" t="s">
        <v>15</v>
      </c>
      <c r="CL27" s="298" t="s">
        <v>15</v>
      </c>
      <c r="CM27" s="298" t="s">
        <v>15</v>
      </c>
      <c r="CN27" s="298" t="s">
        <v>15</v>
      </c>
      <c r="CO27" s="21">
        <f t="shared" si="13"/>
        <v>2.75</v>
      </c>
      <c r="CP27" s="298" t="s">
        <v>15</v>
      </c>
      <c r="CQ27" s="298" t="s">
        <v>15</v>
      </c>
      <c r="CR27" s="21" t="s">
        <v>15</v>
      </c>
      <c r="CS27" s="21" t="s">
        <v>15</v>
      </c>
      <c r="CT27" s="21">
        <v>4.5</v>
      </c>
      <c r="CU27" s="21" t="s">
        <v>15</v>
      </c>
      <c r="CV27" s="298" t="s">
        <v>15</v>
      </c>
      <c r="CW27" s="298">
        <v>1</v>
      </c>
      <c r="CX27" s="298" t="s">
        <v>15</v>
      </c>
      <c r="CY27" s="298" t="s">
        <v>15</v>
      </c>
      <c r="CZ27" s="298" t="s">
        <v>15</v>
      </c>
      <c r="DA27" s="298" t="s">
        <v>15</v>
      </c>
      <c r="DB27" s="21">
        <f t="shared" ref="DB27" si="17">AVERAGE(DC27:DN27)</f>
        <v>6.8500000000000005</v>
      </c>
      <c r="DC27" s="298" t="s">
        <v>15</v>
      </c>
      <c r="DD27" s="298" t="s">
        <v>15</v>
      </c>
      <c r="DE27" s="21">
        <v>6</v>
      </c>
      <c r="DF27" s="21" t="s">
        <v>15</v>
      </c>
      <c r="DG27" s="21" t="s">
        <v>15</v>
      </c>
      <c r="DH27" s="21" t="s">
        <v>15</v>
      </c>
      <c r="DI27" s="298">
        <v>7.25</v>
      </c>
      <c r="DJ27" s="298" t="s">
        <v>15</v>
      </c>
      <c r="DK27" s="298" t="s">
        <v>15</v>
      </c>
      <c r="DL27" s="298">
        <v>7.3</v>
      </c>
      <c r="DM27" s="298" t="s">
        <v>15</v>
      </c>
      <c r="DN27" s="298" t="s">
        <v>15</v>
      </c>
      <c r="DO27" s="21">
        <f t="shared" si="15"/>
        <v>6.05</v>
      </c>
      <c r="DP27" s="298">
        <v>7.3</v>
      </c>
      <c r="DQ27" s="21" t="s">
        <v>15</v>
      </c>
      <c r="DR27" s="21" t="s">
        <v>15</v>
      </c>
      <c r="DS27" s="21" t="s">
        <v>15</v>
      </c>
      <c r="DT27" s="21" t="s">
        <v>15</v>
      </c>
      <c r="DU27" s="21" t="s">
        <v>15</v>
      </c>
      <c r="DV27" s="298" t="s">
        <v>15</v>
      </c>
      <c r="DW27" s="298" t="s">
        <v>739</v>
      </c>
      <c r="DX27" s="298">
        <v>4.8</v>
      </c>
      <c r="DY27" s="298" t="s">
        <v>739</v>
      </c>
      <c r="DZ27" s="298" t="s">
        <v>739</v>
      </c>
      <c r="EA27" s="298" t="s">
        <v>739</v>
      </c>
    </row>
    <row r="28" spans="1:131" s="30" customFormat="1" ht="12.75" customHeight="1">
      <c r="A28" s="72" t="s">
        <v>3167</v>
      </c>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98"/>
      <c r="AP28" s="20"/>
      <c r="AQ28" s="20"/>
      <c r="AR28" s="20"/>
      <c r="AS28" s="20"/>
      <c r="AT28" s="20"/>
      <c r="AU28" s="20"/>
      <c r="AV28" s="20"/>
      <c r="AW28" s="20"/>
      <c r="AX28" s="20"/>
      <c r="AY28" s="20"/>
      <c r="AZ28" s="20"/>
      <c r="BA28" s="20"/>
      <c r="BB28" s="298"/>
      <c r="BC28" s="20"/>
      <c r="BD28" s="20"/>
      <c r="BE28" s="20"/>
      <c r="BF28" s="20"/>
      <c r="BG28" s="20"/>
      <c r="BH28" s="20"/>
      <c r="BI28" s="20"/>
      <c r="BJ28" s="20"/>
      <c r="BK28" s="20"/>
      <c r="BL28" s="20"/>
      <c r="BM28" s="20"/>
      <c r="BN28" s="20"/>
      <c r="BO28" s="298"/>
      <c r="BP28" s="20"/>
      <c r="BQ28" s="20"/>
      <c r="BR28" s="20"/>
      <c r="BS28" s="20"/>
      <c r="BT28" s="20"/>
      <c r="BU28" s="20"/>
      <c r="BV28" s="20"/>
      <c r="BW28" s="20"/>
      <c r="BX28" s="20"/>
      <c r="BY28" s="20"/>
      <c r="BZ28" s="20"/>
      <c r="CA28" s="20"/>
      <c r="CB28" s="298"/>
      <c r="CC28" s="20"/>
      <c r="CD28" s="20"/>
      <c r="CE28" s="20"/>
      <c r="CF28" s="20"/>
      <c r="CG28" s="20"/>
      <c r="CH28" s="20"/>
      <c r="CI28" s="20"/>
      <c r="CJ28" s="20"/>
      <c r="CK28" s="20"/>
      <c r="CL28" s="20"/>
      <c r="CM28" s="20"/>
      <c r="CN28" s="20"/>
      <c r="CO28" s="298"/>
      <c r="CP28" s="20"/>
      <c r="CQ28" s="20"/>
      <c r="CR28" s="20"/>
      <c r="CS28" s="20"/>
      <c r="CT28" s="20"/>
      <c r="CU28" s="20"/>
      <c r="CV28" s="20"/>
      <c r="CW28" s="20"/>
      <c r="CX28" s="20"/>
      <c r="CY28" s="20"/>
      <c r="CZ28" s="20"/>
      <c r="DA28" s="20"/>
      <c r="DB28" s="298"/>
      <c r="DC28" s="20"/>
      <c r="DD28" s="20"/>
      <c r="DE28" s="20"/>
      <c r="DF28" s="20"/>
      <c r="DG28" s="20"/>
      <c r="DH28" s="20"/>
      <c r="DI28" s="20"/>
      <c r="DJ28" s="20"/>
      <c r="DK28" s="20"/>
      <c r="DL28" s="20"/>
      <c r="DM28" s="20"/>
      <c r="DN28" s="20"/>
      <c r="DO28" s="20"/>
      <c r="DP28" s="20"/>
      <c r="DQ28" s="20"/>
      <c r="DR28" s="20"/>
      <c r="DS28" s="20"/>
      <c r="DT28" s="20"/>
      <c r="DU28" s="20"/>
      <c r="DV28" s="20"/>
      <c r="DW28" s="20"/>
      <c r="DX28" s="20"/>
      <c r="DY28" s="20"/>
      <c r="DZ28" s="20"/>
      <c r="EA28" s="20"/>
    </row>
    <row r="29" spans="1:131" s="30" customFormat="1" ht="12.75" customHeight="1">
      <c r="A29" s="251" t="s">
        <v>3161</v>
      </c>
      <c r="B29" s="23">
        <f>AVERAGE(C29:N29)</f>
        <v>37</v>
      </c>
      <c r="C29" s="340" t="s">
        <v>3771</v>
      </c>
      <c r="D29" s="21">
        <v>36</v>
      </c>
      <c r="E29" s="21">
        <v>30</v>
      </c>
      <c r="F29" s="21" t="s">
        <v>15</v>
      </c>
      <c r="G29" s="21">
        <v>35</v>
      </c>
      <c r="H29" s="21" t="s">
        <v>15</v>
      </c>
      <c r="I29" s="298">
        <v>47</v>
      </c>
      <c r="J29" s="298" t="s">
        <v>15</v>
      </c>
      <c r="K29" s="298" t="s">
        <v>15</v>
      </c>
      <c r="L29" s="298" t="s">
        <v>15</v>
      </c>
      <c r="M29" s="298" t="s">
        <v>15</v>
      </c>
      <c r="N29" s="298" t="s">
        <v>15</v>
      </c>
      <c r="O29" s="23">
        <f>AVERAGE(P29:AA29)</f>
        <v>41</v>
      </c>
      <c r="P29" s="21" t="s">
        <v>15</v>
      </c>
      <c r="Q29" s="21">
        <v>50</v>
      </c>
      <c r="R29" s="21" t="s">
        <v>15</v>
      </c>
      <c r="S29" s="21" t="s">
        <v>15</v>
      </c>
      <c r="T29" s="21" t="s">
        <v>15</v>
      </c>
      <c r="U29" s="21" t="s">
        <v>15</v>
      </c>
      <c r="V29" s="298" t="s">
        <v>15</v>
      </c>
      <c r="W29" s="298" t="s">
        <v>15</v>
      </c>
      <c r="X29" s="298">
        <v>32</v>
      </c>
      <c r="Y29" s="298" t="s">
        <v>15</v>
      </c>
      <c r="Z29" s="298" t="s">
        <v>15</v>
      </c>
      <c r="AA29" s="298" t="s">
        <v>15</v>
      </c>
      <c r="AB29" s="23">
        <f>AVERAGE(AC29:AN29)</f>
        <v>37</v>
      </c>
      <c r="AC29" s="21" t="s">
        <v>15</v>
      </c>
      <c r="AD29" s="21" t="s">
        <v>15</v>
      </c>
      <c r="AE29" s="21" t="s">
        <v>15</v>
      </c>
      <c r="AF29" s="21">
        <v>37</v>
      </c>
      <c r="AG29" s="21" t="s">
        <v>15</v>
      </c>
      <c r="AH29" s="21" t="s">
        <v>15</v>
      </c>
      <c r="AI29" s="21" t="s">
        <v>15</v>
      </c>
      <c r="AJ29" s="21" t="s">
        <v>15</v>
      </c>
      <c r="AK29" s="21" t="s">
        <v>15</v>
      </c>
      <c r="AL29" s="21" t="s">
        <v>15</v>
      </c>
      <c r="AM29" s="21" t="s">
        <v>15</v>
      </c>
      <c r="AN29" s="21" t="s">
        <v>15</v>
      </c>
      <c r="AO29" s="21" t="s">
        <v>15</v>
      </c>
      <c r="AP29" s="21" t="s">
        <v>15</v>
      </c>
      <c r="AQ29" s="21" t="s">
        <v>15</v>
      </c>
      <c r="AR29" s="21" t="s">
        <v>15</v>
      </c>
      <c r="AS29" s="21" t="s">
        <v>15</v>
      </c>
      <c r="AT29" s="21" t="s">
        <v>15</v>
      </c>
      <c r="AU29" s="21" t="s">
        <v>15</v>
      </c>
      <c r="AV29" s="21" t="s">
        <v>15</v>
      </c>
      <c r="AW29" s="21" t="s">
        <v>15</v>
      </c>
      <c r="AX29" s="21" t="s">
        <v>15</v>
      </c>
      <c r="AY29" s="21" t="s">
        <v>15</v>
      </c>
      <c r="AZ29" s="21" t="s">
        <v>15</v>
      </c>
      <c r="BA29" s="21" t="s">
        <v>15</v>
      </c>
      <c r="BB29" s="21" t="s">
        <v>15</v>
      </c>
      <c r="BC29" s="21" t="s">
        <v>15</v>
      </c>
      <c r="BD29" s="21" t="s">
        <v>15</v>
      </c>
      <c r="BE29" s="21" t="s">
        <v>15</v>
      </c>
      <c r="BF29" s="21" t="s">
        <v>15</v>
      </c>
      <c r="BG29" s="21" t="s">
        <v>15</v>
      </c>
      <c r="BH29" s="21" t="s">
        <v>15</v>
      </c>
      <c r="BI29" s="21" t="s">
        <v>15</v>
      </c>
      <c r="BJ29" s="21" t="s">
        <v>15</v>
      </c>
      <c r="BK29" s="21" t="s">
        <v>15</v>
      </c>
      <c r="BL29" s="21" t="s">
        <v>15</v>
      </c>
      <c r="BM29" s="21" t="s">
        <v>15</v>
      </c>
      <c r="BN29" s="21" t="s">
        <v>15</v>
      </c>
      <c r="BO29" s="21" t="s">
        <v>15</v>
      </c>
      <c r="BP29" s="298" t="s">
        <v>15</v>
      </c>
      <c r="BQ29" s="21" t="s">
        <v>15</v>
      </c>
      <c r="BR29" s="298" t="s">
        <v>15</v>
      </c>
      <c r="BS29" s="298" t="s">
        <v>15</v>
      </c>
      <c r="BT29" s="298" t="s">
        <v>15</v>
      </c>
      <c r="BU29" s="298" t="s">
        <v>15</v>
      </c>
      <c r="BV29" s="298" t="s">
        <v>15</v>
      </c>
      <c r="BW29" s="298" t="s">
        <v>15</v>
      </c>
      <c r="BX29" s="298" t="s">
        <v>15</v>
      </c>
      <c r="BY29" s="298" t="s">
        <v>15</v>
      </c>
      <c r="BZ29" s="21" t="s">
        <v>15</v>
      </c>
      <c r="CA29" s="21" t="s">
        <v>15</v>
      </c>
      <c r="CB29" s="21">
        <f t="shared" ref="CB29:CB30" si="18">AVERAGE(CC29:CN29)</f>
        <v>6</v>
      </c>
      <c r="CC29" s="298" t="s">
        <v>15</v>
      </c>
      <c r="CD29" s="21" t="s">
        <v>15</v>
      </c>
      <c r="CE29" s="298" t="s">
        <v>15</v>
      </c>
      <c r="CF29" s="298" t="s">
        <v>15</v>
      </c>
      <c r="CG29" s="298"/>
      <c r="CH29" s="298">
        <v>6</v>
      </c>
      <c r="CI29" s="298" t="s">
        <v>15</v>
      </c>
      <c r="CJ29" s="298">
        <v>6</v>
      </c>
      <c r="CK29" s="298" t="s">
        <v>15</v>
      </c>
      <c r="CL29" s="298" t="s">
        <v>15</v>
      </c>
      <c r="CM29" s="21" t="s">
        <v>15</v>
      </c>
      <c r="CN29" s="21" t="s">
        <v>15</v>
      </c>
      <c r="CO29" s="21">
        <f t="shared" si="13"/>
        <v>7</v>
      </c>
      <c r="CP29" s="298" t="s">
        <v>15</v>
      </c>
      <c r="CQ29" s="21" t="s">
        <v>15</v>
      </c>
      <c r="CR29" s="298" t="s">
        <v>15</v>
      </c>
      <c r="CS29" s="298" t="s">
        <v>15</v>
      </c>
      <c r="CT29" s="298" t="s">
        <v>15</v>
      </c>
      <c r="CU29" s="298" t="s">
        <v>15</v>
      </c>
      <c r="CV29" s="298" t="s">
        <v>15</v>
      </c>
      <c r="CW29" s="298" t="s">
        <v>15</v>
      </c>
      <c r="CX29" s="298">
        <v>7</v>
      </c>
      <c r="CY29" s="298" t="s">
        <v>15</v>
      </c>
      <c r="CZ29" s="21" t="s">
        <v>15</v>
      </c>
      <c r="DA29" s="21" t="s">
        <v>15</v>
      </c>
      <c r="DB29" s="21" t="s">
        <v>15</v>
      </c>
      <c r="DC29" s="298" t="s">
        <v>15</v>
      </c>
      <c r="DD29" s="298" t="s">
        <v>15</v>
      </c>
      <c r="DE29" s="298" t="s">
        <v>15</v>
      </c>
      <c r="DF29" s="298" t="s">
        <v>15</v>
      </c>
      <c r="DG29" s="298" t="s">
        <v>15</v>
      </c>
      <c r="DH29" s="298" t="s">
        <v>15</v>
      </c>
      <c r="DI29" s="298" t="s">
        <v>15</v>
      </c>
      <c r="DJ29" s="298" t="s">
        <v>15</v>
      </c>
      <c r="DK29" s="298" t="s">
        <v>15</v>
      </c>
      <c r="DL29" s="298" t="s">
        <v>15</v>
      </c>
      <c r="DM29" s="21" t="s">
        <v>15</v>
      </c>
      <c r="DN29" s="21" t="s">
        <v>15</v>
      </c>
      <c r="DO29" s="21">
        <f t="shared" si="15"/>
        <v>2.8</v>
      </c>
      <c r="DP29" s="21" t="s">
        <v>15</v>
      </c>
      <c r="DQ29" s="21" t="s">
        <v>15</v>
      </c>
      <c r="DR29" s="21" t="s">
        <v>15</v>
      </c>
      <c r="DS29" s="21" t="s">
        <v>15</v>
      </c>
      <c r="DT29" s="21" t="s">
        <v>15</v>
      </c>
      <c r="DU29" s="21" t="s">
        <v>15</v>
      </c>
      <c r="DV29" s="298" t="s">
        <v>15</v>
      </c>
      <c r="DW29" s="298" t="s">
        <v>739</v>
      </c>
      <c r="DX29" s="298">
        <v>2.8</v>
      </c>
      <c r="DY29" s="298" t="s">
        <v>739</v>
      </c>
      <c r="DZ29" s="298" t="s">
        <v>739</v>
      </c>
      <c r="EA29" s="298" t="s">
        <v>739</v>
      </c>
    </row>
    <row r="30" spans="1:131" s="30" customFormat="1" ht="12.75" customHeight="1">
      <c r="A30" s="251" t="s">
        <v>3162</v>
      </c>
      <c r="B30" s="23">
        <f>AVERAGE(C30:N30)</f>
        <v>21.60566140098166</v>
      </c>
      <c r="C30" s="340" t="s">
        <v>3771</v>
      </c>
      <c r="D30" s="298" t="s">
        <v>15</v>
      </c>
      <c r="E30" s="298">
        <v>19.33314876338132</v>
      </c>
      <c r="F30" s="298">
        <v>18.647724323431564</v>
      </c>
      <c r="G30" s="298">
        <v>19</v>
      </c>
      <c r="H30" s="298">
        <v>20.66314042200019</v>
      </c>
      <c r="I30" s="298">
        <v>22.276579972064205</v>
      </c>
      <c r="J30" s="298">
        <v>24.192165964290805</v>
      </c>
      <c r="K30" s="298" t="s">
        <v>15</v>
      </c>
      <c r="L30" s="298">
        <v>27.126870361703553</v>
      </c>
      <c r="M30" s="298" t="s">
        <v>15</v>
      </c>
      <c r="N30" s="298" t="s">
        <v>15</v>
      </c>
      <c r="O30" s="23">
        <f>AVERAGE(P30:AA30)</f>
        <v>17.333333333333332</v>
      </c>
      <c r="P30" s="298" t="s">
        <v>15</v>
      </c>
      <c r="Q30" s="298" t="s">
        <v>15</v>
      </c>
      <c r="R30" s="298">
        <v>16</v>
      </c>
      <c r="S30" s="298" t="s">
        <v>15</v>
      </c>
      <c r="T30" s="298" t="s">
        <v>15</v>
      </c>
      <c r="U30" s="298" t="s">
        <v>15</v>
      </c>
      <c r="V30" s="298">
        <v>20</v>
      </c>
      <c r="W30" s="298" t="s">
        <v>15</v>
      </c>
      <c r="X30" s="298" t="s">
        <v>15</v>
      </c>
      <c r="Y30" s="298">
        <v>16</v>
      </c>
      <c r="Z30" s="298" t="s">
        <v>15</v>
      </c>
      <c r="AA30" s="298" t="s">
        <v>15</v>
      </c>
      <c r="AB30" s="23">
        <f>AVERAGE(AC30:AN30)</f>
        <v>15.886129178783323</v>
      </c>
      <c r="AC30" s="298" t="s">
        <v>15</v>
      </c>
      <c r="AD30" s="298">
        <v>16</v>
      </c>
      <c r="AE30" s="298">
        <v>14.658387536349972</v>
      </c>
      <c r="AF30" s="298">
        <v>17</v>
      </c>
      <c r="AG30" s="298" t="s">
        <v>15</v>
      </c>
      <c r="AH30" s="298" t="s">
        <v>15</v>
      </c>
      <c r="AI30" s="298" t="s">
        <v>15</v>
      </c>
      <c r="AJ30" s="298" t="s">
        <v>15</v>
      </c>
      <c r="AK30" s="298" t="s">
        <v>15</v>
      </c>
      <c r="AL30" s="298" t="s">
        <v>15</v>
      </c>
      <c r="AM30" s="298" t="s">
        <v>15</v>
      </c>
      <c r="AN30" s="298" t="s">
        <v>15</v>
      </c>
      <c r="AO30" s="21">
        <f>AVERAGE(AP30:BA30)</f>
        <v>11.181882409072559</v>
      </c>
      <c r="AP30" s="298" t="s">
        <v>15</v>
      </c>
      <c r="AQ30" s="298" t="s">
        <v>15</v>
      </c>
      <c r="AR30" s="298" t="s">
        <v>15</v>
      </c>
      <c r="AS30" s="298">
        <v>10.727529636290233</v>
      </c>
      <c r="AT30" s="298">
        <v>12</v>
      </c>
      <c r="AU30" s="298" t="s">
        <v>15</v>
      </c>
      <c r="AV30" s="298">
        <v>11</v>
      </c>
      <c r="AW30" s="298" t="s">
        <v>15</v>
      </c>
      <c r="AX30" s="298">
        <v>11</v>
      </c>
      <c r="AY30" s="298" t="s">
        <v>15</v>
      </c>
      <c r="AZ30" s="298" t="s">
        <v>15</v>
      </c>
      <c r="BA30" s="298" t="s">
        <v>15</v>
      </c>
      <c r="BB30" s="21">
        <f>AVERAGE(BC30:BN30)</f>
        <v>7.0250000000000004</v>
      </c>
      <c r="BC30" s="298" t="s">
        <v>15</v>
      </c>
      <c r="BD30" s="298"/>
      <c r="BE30" s="298">
        <v>6.6</v>
      </c>
      <c r="BF30" s="298" t="s">
        <v>15</v>
      </c>
      <c r="BG30" s="298" t="s">
        <v>15</v>
      </c>
      <c r="BH30" s="298">
        <v>7.5</v>
      </c>
      <c r="BI30" s="298">
        <v>7</v>
      </c>
      <c r="BJ30" s="298" t="s">
        <v>15</v>
      </c>
      <c r="BK30" s="298">
        <v>7</v>
      </c>
      <c r="BL30" s="298" t="s">
        <v>15</v>
      </c>
      <c r="BM30" s="298" t="s">
        <v>15</v>
      </c>
      <c r="BN30" s="298" t="s">
        <v>15</v>
      </c>
      <c r="BO30" s="21">
        <f>AVERAGE(BP30:CA30)</f>
        <v>9</v>
      </c>
      <c r="BP30" s="298" t="s">
        <v>15</v>
      </c>
      <c r="BQ30" s="298">
        <v>12</v>
      </c>
      <c r="BR30" s="298" t="s">
        <v>15</v>
      </c>
      <c r="BS30" s="298" t="s">
        <v>15</v>
      </c>
      <c r="BT30" s="298" t="s">
        <v>15</v>
      </c>
      <c r="BU30" s="298" t="s">
        <v>15</v>
      </c>
      <c r="BV30" s="298" t="s">
        <v>15</v>
      </c>
      <c r="BW30" s="298" t="s">
        <v>15</v>
      </c>
      <c r="BX30" s="298" t="s">
        <v>15</v>
      </c>
      <c r="BY30" s="298" t="s">
        <v>15</v>
      </c>
      <c r="BZ30" s="298">
        <v>6</v>
      </c>
      <c r="CA30" s="298" t="s">
        <v>15</v>
      </c>
      <c r="CB30" s="21">
        <f t="shared" si="18"/>
        <v>8.5</v>
      </c>
      <c r="CC30" s="298" t="s">
        <v>15</v>
      </c>
      <c r="CD30" s="298">
        <v>6</v>
      </c>
      <c r="CE30" s="298" t="s">
        <v>15</v>
      </c>
      <c r="CF30" s="298" t="s">
        <v>15</v>
      </c>
      <c r="CG30" s="298">
        <v>11</v>
      </c>
      <c r="CH30" s="298" t="s">
        <v>15</v>
      </c>
      <c r="CI30" s="298" t="s">
        <v>15</v>
      </c>
      <c r="CJ30" s="298" t="s">
        <v>15</v>
      </c>
      <c r="CK30" s="298" t="s">
        <v>15</v>
      </c>
      <c r="CL30" s="298" t="s">
        <v>15</v>
      </c>
      <c r="CM30" s="298" t="s">
        <v>15</v>
      </c>
      <c r="CN30" s="298" t="s">
        <v>15</v>
      </c>
      <c r="CO30" s="21" t="s">
        <v>15</v>
      </c>
      <c r="CP30" s="298" t="s">
        <v>15</v>
      </c>
      <c r="CQ30" s="298" t="s">
        <v>15</v>
      </c>
      <c r="CR30" s="298" t="s">
        <v>15</v>
      </c>
      <c r="CS30" s="298" t="s">
        <v>15</v>
      </c>
      <c r="CT30" s="298" t="s">
        <v>15</v>
      </c>
      <c r="CU30" s="298" t="s">
        <v>15</v>
      </c>
      <c r="CV30" s="298" t="s">
        <v>15</v>
      </c>
      <c r="CW30" s="298" t="s">
        <v>15</v>
      </c>
      <c r="CX30" s="298" t="s">
        <v>15</v>
      </c>
      <c r="CY30" s="298" t="s">
        <v>15</v>
      </c>
      <c r="CZ30" s="298" t="s">
        <v>15</v>
      </c>
      <c r="DA30" s="298" t="s">
        <v>15</v>
      </c>
      <c r="DB30" s="21">
        <f t="shared" ref="DB30" si="19">AVERAGE(DC30:DN30)</f>
        <v>5</v>
      </c>
      <c r="DC30" s="298" t="s">
        <v>15</v>
      </c>
      <c r="DD30" s="298" t="s">
        <v>15</v>
      </c>
      <c r="DE30" s="298" t="s">
        <v>15</v>
      </c>
      <c r="DF30" s="298" t="s">
        <v>15</v>
      </c>
      <c r="DG30" s="298" t="s">
        <v>15</v>
      </c>
      <c r="DH30" s="298" t="s">
        <v>15</v>
      </c>
      <c r="DI30" s="298" t="s">
        <v>15</v>
      </c>
      <c r="DJ30" s="298" t="s">
        <v>15</v>
      </c>
      <c r="DK30" s="298">
        <v>8</v>
      </c>
      <c r="DL30" s="298">
        <v>2</v>
      </c>
      <c r="DM30" s="298" t="s">
        <v>15</v>
      </c>
      <c r="DN30" s="298" t="s">
        <v>15</v>
      </c>
      <c r="DO30" s="21">
        <f t="shared" si="15"/>
        <v>6.75</v>
      </c>
      <c r="DP30" s="298" t="s">
        <v>15</v>
      </c>
      <c r="DQ30" s="298">
        <v>7.5</v>
      </c>
      <c r="DR30" s="298" t="s">
        <v>15</v>
      </c>
      <c r="DS30" s="298" t="s">
        <v>15</v>
      </c>
      <c r="DT30" s="298">
        <v>7.85</v>
      </c>
      <c r="DU30" s="298" t="s">
        <v>15</v>
      </c>
      <c r="DV30" s="298" t="s">
        <v>15</v>
      </c>
      <c r="DW30" s="298" t="s">
        <v>739</v>
      </c>
      <c r="DX30" s="298">
        <v>4.2</v>
      </c>
      <c r="DY30" s="298" t="s">
        <v>739</v>
      </c>
      <c r="DZ30" s="298">
        <v>10</v>
      </c>
      <c r="EA30" s="298">
        <v>4.2</v>
      </c>
    </row>
    <row r="31" spans="1:131" s="30" customFormat="1" ht="12.75" customHeight="1">
      <c r="A31" s="72" t="s">
        <v>3168</v>
      </c>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98"/>
      <c r="AP31" s="20"/>
      <c r="AQ31" s="20"/>
      <c r="AR31" s="20"/>
      <c r="AS31" s="20"/>
      <c r="AT31" s="20"/>
      <c r="AU31" s="20"/>
      <c r="AV31" s="20"/>
      <c r="AW31" s="20"/>
      <c r="AX31" s="20"/>
      <c r="AY31" s="20"/>
      <c r="AZ31" s="20"/>
      <c r="BA31" s="20"/>
      <c r="BB31" s="298"/>
      <c r="BC31" s="20"/>
      <c r="BD31" s="20"/>
      <c r="BE31" s="20"/>
      <c r="BF31" s="20"/>
      <c r="BG31" s="20"/>
      <c r="BH31" s="20"/>
      <c r="BI31" s="20"/>
      <c r="BJ31" s="20"/>
      <c r="BK31" s="20"/>
      <c r="BL31" s="20"/>
      <c r="BM31" s="20"/>
      <c r="BN31" s="20"/>
      <c r="BO31" s="298"/>
      <c r="BP31" s="20"/>
      <c r="BQ31" s="20"/>
      <c r="BR31" s="20"/>
      <c r="BS31" s="20"/>
      <c r="BT31" s="20"/>
      <c r="BU31" s="20"/>
      <c r="BV31" s="20"/>
      <c r="BW31" s="20"/>
      <c r="BX31" s="20"/>
      <c r="BY31" s="20"/>
      <c r="BZ31" s="20"/>
      <c r="CA31" s="20"/>
      <c r="CB31" s="298"/>
      <c r="CC31" s="20"/>
      <c r="CD31" s="20"/>
      <c r="CE31" s="20"/>
      <c r="CF31" s="20"/>
      <c r="CG31" s="20"/>
      <c r="CH31" s="20"/>
      <c r="CI31" s="20"/>
      <c r="CJ31" s="20"/>
      <c r="CK31" s="20"/>
      <c r="CL31" s="20"/>
      <c r="CM31" s="20"/>
      <c r="CN31" s="20"/>
      <c r="CO31" s="298"/>
      <c r="CP31" s="20"/>
      <c r="CQ31" s="20"/>
      <c r="CR31" s="20"/>
      <c r="CS31" s="20"/>
      <c r="CT31" s="20"/>
      <c r="CU31" s="20"/>
      <c r="CV31" s="20"/>
      <c r="CW31" s="20"/>
      <c r="CX31" s="20"/>
      <c r="CY31" s="20"/>
      <c r="CZ31" s="20"/>
      <c r="DA31" s="20"/>
      <c r="DB31" s="298"/>
      <c r="DC31" s="20"/>
      <c r="DD31" s="20"/>
      <c r="DE31" s="20"/>
      <c r="DF31" s="20"/>
      <c r="DG31" s="20"/>
      <c r="DH31" s="20"/>
      <c r="DI31" s="20"/>
      <c r="DJ31" s="20"/>
      <c r="DK31" s="20"/>
      <c r="DL31" s="20"/>
      <c r="DM31" s="20"/>
      <c r="DN31" s="20"/>
      <c r="DO31" s="20"/>
      <c r="DP31" s="20"/>
      <c r="DQ31" s="20"/>
      <c r="DR31" s="20"/>
      <c r="DS31" s="20"/>
      <c r="DT31" s="20"/>
      <c r="DU31" s="20"/>
      <c r="DV31" s="20"/>
      <c r="DW31" s="20"/>
      <c r="DX31" s="20"/>
      <c r="DY31" s="20"/>
      <c r="DZ31" s="20"/>
      <c r="EA31" s="20"/>
    </row>
    <row r="32" spans="1:131" s="30" customFormat="1" ht="12.75" customHeight="1">
      <c r="A32" s="251" t="s">
        <v>3161</v>
      </c>
      <c r="B32" s="23">
        <f>AVERAGE(C32:N32)</f>
        <v>39.564102564102562</v>
      </c>
      <c r="C32" s="340" t="s">
        <v>3771</v>
      </c>
      <c r="D32" s="21" t="s">
        <v>15</v>
      </c>
      <c r="E32" s="21" t="s">
        <v>15</v>
      </c>
      <c r="F32" s="21" t="s">
        <v>15</v>
      </c>
      <c r="G32" s="21">
        <v>31</v>
      </c>
      <c r="H32" s="21">
        <v>37.692307692307693</v>
      </c>
      <c r="I32" s="298" t="s">
        <v>15</v>
      </c>
      <c r="J32" s="298" t="s">
        <v>15</v>
      </c>
      <c r="K32" s="298" t="s">
        <v>15</v>
      </c>
      <c r="L32" s="298">
        <v>50</v>
      </c>
      <c r="M32" s="298" t="s">
        <v>15</v>
      </c>
      <c r="N32" s="298" t="s">
        <v>15</v>
      </c>
      <c r="O32" s="23">
        <f>AVERAGE(P32:AA32)</f>
        <v>28.625</v>
      </c>
      <c r="P32" s="21" t="s">
        <v>15</v>
      </c>
      <c r="Q32" s="21" t="s">
        <v>15</v>
      </c>
      <c r="R32" s="21">
        <v>28.625</v>
      </c>
      <c r="S32" s="21" t="s">
        <v>15</v>
      </c>
      <c r="T32" s="21"/>
      <c r="U32" s="21" t="s">
        <v>15</v>
      </c>
      <c r="V32" s="298" t="s">
        <v>15</v>
      </c>
      <c r="W32" s="298"/>
      <c r="X32" s="298" t="s">
        <v>15</v>
      </c>
      <c r="Y32" s="298" t="s">
        <v>15</v>
      </c>
      <c r="Z32" s="298" t="s">
        <v>15</v>
      </c>
      <c r="AA32" s="298" t="s">
        <v>15</v>
      </c>
      <c r="AB32" s="23">
        <f>AVERAGE(AC32:AN32)</f>
        <v>11</v>
      </c>
      <c r="AC32" s="21" t="s">
        <v>15</v>
      </c>
      <c r="AD32" s="21" t="s">
        <v>15</v>
      </c>
      <c r="AE32" s="21" t="s">
        <v>15</v>
      </c>
      <c r="AF32" s="21" t="s">
        <v>15</v>
      </c>
      <c r="AG32" s="21" t="s">
        <v>15</v>
      </c>
      <c r="AH32" s="21" t="s">
        <v>15</v>
      </c>
      <c r="AI32" s="298">
        <v>11</v>
      </c>
      <c r="AJ32" s="298" t="s">
        <v>15</v>
      </c>
      <c r="AK32" s="298" t="s">
        <v>15</v>
      </c>
      <c r="AL32" s="298" t="s">
        <v>15</v>
      </c>
      <c r="AM32" s="298" t="s">
        <v>15</v>
      </c>
      <c r="AN32" s="298" t="s">
        <v>15</v>
      </c>
      <c r="AO32" s="21" t="s">
        <v>15</v>
      </c>
      <c r="AP32" s="21" t="s">
        <v>15</v>
      </c>
      <c r="AQ32" s="21" t="s">
        <v>15</v>
      </c>
      <c r="AR32" s="21" t="s">
        <v>15</v>
      </c>
      <c r="AS32" s="21" t="s">
        <v>15</v>
      </c>
      <c r="AT32" s="21" t="s">
        <v>15</v>
      </c>
      <c r="AU32" s="21" t="s">
        <v>15</v>
      </c>
      <c r="AV32" s="298" t="s">
        <v>15</v>
      </c>
      <c r="AW32" s="298" t="s">
        <v>15</v>
      </c>
      <c r="AX32" s="298" t="s">
        <v>15</v>
      </c>
      <c r="AY32" s="298" t="s">
        <v>15</v>
      </c>
      <c r="AZ32" s="298" t="s">
        <v>15</v>
      </c>
      <c r="BA32" s="298" t="s">
        <v>15</v>
      </c>
      <c r="BB32" s="21" t="s">
        <v>15</v>
      </c>
      <c r="BC32" s="21" t="s">
        <v>15</v>
      </c>
      <c r="BD32" s="21" t="s">
        <v>15</v>
      </c>
      <c r="BE32" s="21" t="s">
        <v>15</v>
      </c>
      <c r="BF32" s="21" t="s">
        <v>15</v>
      </c>
      <c r="BG32" s="21" t="s">
        <v>15</v>
      </c>
      <c r="BH32" s="21" t="s">
        <v>15</v>
      </c>
      <c r="BI32" s="21" t="s">
        <v>15</v>
      </c>
      <c r="BJ32" s="21" t="s">
        <v>15</v>
      </c>
      <c r="BK32" s="298" t="s">
        <v>15</v>
      </c>
      <c r="BL32" s="298" t="s">
        <v>15</v>
      </c>
      <c r="BM32" s="298" t="s">
        <v>15</v>
      </c>
      <c r="BN32" s="298" t="s">
        <v>15</v>
      </c>
      <c r="BO32" s="21">
        <f>AVERAGE(BP32:CA32)</f>
        <v>4.3214285714285712</v>
      </c>
      <c r="BP32" s="298" t="s">
        <v>15</v>
      </c>
      <c r="BQ32" s="298" t="s">
        <v>15</v>
      </c>
      <c r="BR32" s="21">
        <v>4.3214285714285712</v>
      </c>
      <c r="BS32" s="21" t="s">
        <v>15</v>
      </c>
      <c r="BT32" s="21" t="s">
        <v>15</v>
      </c>
      <c r="BU32" s="21" t="s">
        <v>15</v>
      </c>
      <c r="BV32" s="21" t="s">
        <v>15</v>
      </c>
      <c r="BW32" s="21" t="s">
        <v>15</v>
      </c>
      <c r="BX32" s="298" t="s">
        <v>15</v>
      </c>
      <c r="BY32" s="298" t="s">
        <v>15</v>
      </c>
      <c r="BZ32" s="298" t="s">
        <v>15</v>
      </c>
      <c r="CA32" s="298" t="s">
        <v>15</v>
      </c>
      <c r="CB32" s="21" t="s">
        <v>15</v>
      </c>
      <c r="CC32" s="298" t="s">
        <v>15</v>
      </c>
      <c r="CD32" s="298" t="s">
        <v>15</v>
      </c>
      <c r="CE32" s="21" t="s">
        <v>15</v>
      </c>
      <c r="CF32" s="21" t="s">
        <v>15</v>
      </c>
      <c r="CG32" s="21" t="s">
        <v>15</v>
      </c>
      <c r="CH32" s="21" t="s">
        <v>15</v>
      </c>
      <c r="CI32" s="21" t="s">
        <v>15</v>
      </c>
      <c r="CJ32" s="21" t="s">
        <v>15</v>
      </c>
      <c r="CK32" s="21" t="s">
        <v>15</v>
      </c>
      <c r="CL32" s="21" t="s">
        <v>15</v>
      </c>
      <c r="CM32" s="298" t="s">
        <v>15</v>
      </c>
      <c r="CN32" s="298" t="s">
        <v>15</v>
      </c>
      <c r="CO32" s="21">
        <f t="shared" si="13"/>
        <v>12</v>
      </c>
      <c r="CP32" s="298" t="s">
        <v>15</v>
      </c>
      <c r="CQ32" s="298" t="s">
        <v>15</v>
      </c>
      <c r="CR32" s="298" t="s">
        <v>15</v>
      </c>
      <c r="CS32" s="298" t="s">
        <v>15</v>
      </c>
      <c r="CT32" s="21" t="s">
        <v>15</v>
      </c>
      <c r="CU32" s="21" t="s">
        <v>15</v>
      </c>
      <c r="CV32" s="21" t="s">
        <v>15</v>
      </c>
      <c r="CW32" s="21" t="s">
        <v>15</v>
      </c>
      <c r="CX32" s="21" t="s">
        <v>15</v>
      </c>
      <c r="CY32" s="21">
        <v>12</v>
      </c>
      <c r="CZ32" s="298" t="s">
        <v>15</v>
      </c>
      <c r="DA32" s="298" t="s">
        <v>15</v>
      </c>
      <c r="DB32" s="21" t="s">
        <v>15</v>
      </c>
      <c r="DC32" s="298" t="s">
        <v>15</v>
      </c>
      <c r="DD32" s="298" t="s">
        <v>15</v>
      </c>
      <c r="DE32" s="298" t="s">
        <v>15</v>
      </c>
      <c r="DF32" s="298" t="s">
        <v>15</v>
      </c>
      <c r="DG32" s="298" t="s">
        <v>15</v>
      </c>
      <c r="DH32" s="298" t="s">
        <v>15</v>
      </c>
      <c r="DI32" s="21" t="s">
        <v>15</v>
      </c>
      <c r="DJ32" s="21" t="s">
        <v>15</v>
      </c>
      <c r="DK32" s="21" t="s">
        <v>15</v>
      </c>
      <c r="DL32" s="21" t="s">
        <v>15</v>
      </c>
      <c r="DM32" s="298" t="s">
        <v>15</v>
      </c>
      <c r="DN32" s="298" t="s">
        <v>15</v>
      </c>
      <c r="DO32" s="21" t="s">
        <v>15</v>
      </c>
      <c r="DP32" s="21" t="s">
        <v>15</v>
      </c>
      <c r="DQ32" s="21" t="s">
        <v>15</v>
      </c>
      <c r="DR32" s="21" t="s">
        <v>15</v>
      </c>
      <c r="DS32" s="21" t="s">
        <v>15</v>
      </c>
      <c r="DT32" s="21" t="s">
        <v>15</v>
      </c>
      <c r="DU32" s="21" t="s">
        <v>15</v>
      </c>
      <c r="DV32" s="298" t="s">
        <v>15</v>
      </c>
      <c r="DW32" s="298" t="s">
        <v>739</v>
      </c>
      <c r="DX32" s="298" t="s">
        <v>739</v>
      </c>
      <c r="DY32" s="298" t="s">
        <v>739</v>
      </c>
      <c r="DZ32" s="298" t="s">
        <v>739</v>
      </c>
      <c r="EA32" s="298" t="s">
        <v>739</v>
      </c>
    </row>
    <row r="33" spans="1:131" s="30" customFormat="1" ht="12.75" customHeight="1">
      <c r="A33" s="251" t="s">
        <v>3162</v>
      </c>
      <c r="B33" s="23">
        <f>AVERAGE(C33:N33)</f>
        <v>19.943751638871003</v>
      </c>
      <c r="C33" s="340" t="s">
        <v>3771</v>
      </c>
      <c r="D33" s="21" t="s">
        <v>15</v>
      </c>
      <c r="E33" s="298">
        <v>18.117531844587756</v>
      </c>
      <c r="F33" s="298">
        <v>19.292890474883333</v>
      </c>
      <c r="G33" s="298">
        <v>19</v>
      </c>
      <c r="H33" s="298">
        <v>20</v>
      </c>
      <c r="I33" s="298">
        <v>20.252087513754937</v>
      </c>
      <c r="J33" s="298">
        <v>23</v>
      </c>
      <c r="K33" s="298" t="s">
        <v>15</v>
      </c>
      <c r="L33" s="298" t="s">
        <v>15</v>
      </c>
      <c r="M33" s="298" t="s">
        <v>15</v>
      </c>
      <c r="N33" s="298" t="s">
        <v>15</v>
      </c>
      <c r="O33" s="23">
        <f>AVERAGE(P33:AA33)</f>
        <v>22.5</v>
      </c>
      <c r="P33" s="21" t="s">
        <v>15</v>
      </c>
      <c r="Q33" s="21" t="s">
        <v>15</v>
      </c>
      <c r="R33" s="298" t="s">
        <v>15</v>
      </c>
      <c r="S33" s="298" t="s">
        <v>15</v>
      </c>
      <c r="T33" s="298">
        <v>24.999999999999996</v>
      </c>
      <c r="U33" s="298" t="s">
        <v>15</v>
      </c>
      <c r="V33" s="298" t="s">
        <v>15</v>
      </c>
      <c r="W33" s="298">
        <v>20</v>
      </c>
      <c r="X33" s="298" t="s">
        <v>15</v>
      </c>
      <c r="Y33" s="298" t="s">
        <v>15</v>
      </c>
      <c r="Z33" s="298" t="s">
        <v>15</v>
      </c>
      <c r="AA33" s="298" t="s">
        <v>15</v>
      </c>
      <c r="AB33" s="21" t="s">
        <v>15</v>
      </c>
      <c r="AC33" s="21" t="s">
        <v>15</v>
      </c>
      <c r="AD33" s="21" t="s">
        <v>15</v>
      </c>
      <c r="AE33" s="21" t="s">
        <v>15</v>
      </c>
      <c r="AF33" s="21" t="s">
        <v>15</v>
      </c>
      <c r="AG33" s="21" t="s">
        <v>15</v>
      </c>
      <c r="AH33" s="21" t="s">
        <v>15</v>
      </c>
      <c r="AI33" s="298" t="s">
        <v>15</v>
      </c>
      <c r="AJ33" s="298" t="s">
        <v>15</v>
      </c>
      <c r="AK33" s="298" t="s">
        <v>15</v>
      </c>
      <c r="AL33" s="298" t="s">
        <v>15</v>
      </c>
      <c r="AM33" s="298" t="s">
        <v>15</v>
      </c>
      <c r="AN33" s="298" t="s">
        <v>15</v>
      </c>
      <c r="AO33" s="21" t="s">
        <v>15</v>
      </c>
      <c r="AP33" s="21">
        <v>10.911574246371419</v>
      </c>
      <c r="AQ33" s="21" t="s">
        <v>15</v>
      </c>
      <c r="AR33" s="21" t="s">
        <v>15</v>
      </c>
      <c r="AS33" s="21" t="s">
        <v>15</v>
      </c>
      <c r="AT33" s="21">
        <v>11.625667090216011</v>
      </c>
      <c r="AU33" s="21" t="s">
        <v>15</v>
      </c>
      <c r="AV33" s="298" t="s">
        <v>15</v>
      </c>
      <c r="AW33" s="298" t="s">
        <v>15</v>
      </c>
      <c r="AX33" s="298">
        <v>9.6003351487222464</v>
      </c>
      <c r="AY33" s="298" t="s">
        <v>15</v>
      </c>
      <c r="AZ33" s="298" t="s">
        <v>15</v>
      </c>
      <c r="BA33" s="298">
        <v>6</v>
      </c>
      <c r="BB33" s="21" t="s">
        <v>15</v>
      </c>
      <c r="BC33" s="21">
        <v>9</v>
      </c>
      <c r="BD33" s="21" t="s">
        <v>15</v>
      </c>
      <c r="BE33" s="21">
        <v>6.6</v>
      </c>
      <c r="BF33" s="21" t="s">
        <v>15</v>
      </c>
      <c r="BG33" s="21" t="s">
        <v>15</v>
      </c>
      <c r="BH33" s="21">
        <v>6</v>
      </c>
      <c r="BI33" s="298">
        <v>6.0000000000000009</v>
      </c>
      <c r="BJ33" s="298">
        <v>6.5</v>
      </c>
      <c r="BK33" s="298" t="s">
        <v>15</v>
      </c>
      <c r="BL33" s="298" t="s">
        <v>15</v>
      </c>
      <c r="BM33" s="298" t="s">
        <v>15</v>
      </c>
      <c r="BN33" s="298">
        <v>7.8027003236981081</v>
      </c>
      <c r="BO33" s="21">
        <f>AVERAGE(BP33:CA33)</f>
        <v>8.1720435362481503</v>
      </c>
      <c r="BP33" s="298" t="s">
        <v>15</v>
      </c>
      <c r="BQ33" s="298" t="s">
        <v>15</v>
      </c>
      <c r="BR33" s="21" t="s">
        <v>15</v>
      </c>
      <c r="BS33" s="21">
        <v>7</v>
      </c>
      <c r="BT33" s="21" t="s">
        <v>15</v>
      </c>
      <c r="BU33" s="21" t="s">
        <v>15</v>
      </c>
      <c r="BV33" s="298">
        <v>7.8602176812407576</v>
      </c>
      <c r="BW33" s="298" t="s">
        <v>15</v>
      </c>
      <c r="BX33" s="298" t="s">
        <v>15</v>
      </c>
      <c r="BY33" s="298">
        <v>7.0000000000000009</v>
      </c>
      <c r="BZ33" s="298">
        <v>12</v>
      </c>
      <c r="CA33" s="298">
        <v>7</v>
      </c>
      <c r="CB33" s="21">
        <f t="shared" ref="CB33" si="20">AVERAGE(CC33:CN33)</f>
        <v>6.4046607605227388</v>
      </c>
      <c r="CC33" s="298" t="s">
        <v>15</v>
      </c>
      <c r="CD33" s="298">
        <v>6.0761908194387502</v>
      </c>
      <c r="CE33" s="21">
        <v>7.0000000000000009</v>
      </c>
      <c r="CF33" s="21">
        <v>7</v>
      </c>
      <c r="CG33" s="21">
        <v>6.0000000000000009</v>
      </c>
      <c r="CH33" s="21" t="s">
        <v>15</v>
      </c>
      <c r="CI33" s="298" t="s">
        <v>15</v>
      </c>
      <c r="CJ33" s="298">
        <v>6.8220510896940283</v>
      </c>
      <c r="CK33" s="298">
        <v>7.1390441750491274</v>
      </c>
      <c r="CL33" s="298">
        <v>6.5</v>
      </c>
      <c r="CM33" s="298" t="s">
        <v>15</v>
      </c>
      <c r="CN33" s="298">
        <v>4.7</v>
      </c>
      <c r="CO33" s="21">
        <f t="shared" si="13"/>
        <v>7.1181818181818191</v>
      </c>
      <c r="CP33" s="298">
        <v>11</v>
      </c>
      <c r="CQ33" s="298">
        <v>6.5</v>
      </c>
      <c r="CR33" s="21">
        <v>6</v>
      </c>
      <c r="CS33" s="21">
        <v>4</v>
      </c>
      <c r="CT33" s="21" t="s">
        <v>15</v>
      </c>
      <c r="CU33" s="21" t="s">
        <v>15</v>
      </c>
      <c r="CV33" s="298" t="s">
        <v>15</v>
      </c>
      <c r="CW33" s="298">
        <v>8.0909090909090917</v>
      </c>
      <c r="CX33" s="298" t="s">
        <v>15</v>
      </c>
      <c r="CY33" s="298" t="s">
        <v>15</v>
      </c>
      <c r="CZ33" s="298" t="s">
        <v>15</v>
      </c>
      <c r="DA33" s="298" t="s">
        <v>15</v>
      </c>
      <c r="DB33" s="21">
        <f t="shared" ref="DB33" si="21">AVERAGE(DC33:DN33)</f>
        <v>7.75</v>
      </c>
      <c r="DC33" s="298" t="s">
        <v>15</v>
      </c>
      <c r="DD33" s="298">
        <v>7</v>
      </c>
      <c r="DE33" s="21" t="s">
        <v>15</v>
      </c>
      <c r="DF33" s="21" t="s">
        <v>15</v>
      </c>
      <c r="DG33" s="21" t="s">
        <v>15</v>
      </c>
      <c r="DH33" s="21" t="s">
        <v>15</v>
      </c>
      <c r="DI33" s="298">
        <v>8.5</v>
      </c>
      <c r="DJ33" s="298" t="s">
        <v>15</v>
      </c>
      <c r="DK33" s="298" t="s">
        <v>15</v>
      </c>
      <c r="DL33" s="298" t="s">
        <v>15</v>
      </c>
      <c r="DM33" s="298" t="s">
        <v>15</v>
      </c>
      <c r="DN33" s="298" t="s">
        <v>15</v>
      </c>
      <c r="DO33" s="21">
        <f t="shared" si="15"/>
        <v>8.5222143289016543</v>
      </c>
      <c r="DP33" s="21" t="s">
        <v>15</v>
      </c>
      <c r="DQ33" s="21" t="s">
        <v>15</v>
      </c>
      <c r="DR33" s="298">
        <v>8.5</v>
      </c>
      <c r="DS33" s="298" t="s">
        <v>15</v>
      </c>
      <c r="DT33" s="298" t="s">
        <v>15</v>
      </c>
      <c r="DU33" s="298">
        <v>8</v>
      </c>
      <c r="DV33" s="298" t="s">
        <v>15</v>
      </c>
      <c r="DW33" s="298" t="s">
        <v>739</v>
      </c>
      <c r="DX33" s="298">
        <v>7.7888573156066183</v>
      </c>
      <c r="DY33" s="298">
        <v>9.8000000000000007</v>
      </c>
      <c r="DZ33" s="298" t="s">
        <v>739</v>
      </c>
      <c r="EA33" s="298" t="s">
        <v>739</v>
      </c>
    </row>
    <row r="34" spans="1:131" s="30" customFormat="1" ht="12.75" customHeight="1">
      <c r="A34" s="72" t="s">
        <v>3169</v>
      </c>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98"/>
      <c r="BP34" s="20"/>
      <c r="BQ34" s="20"/>
      <c r="BR34" s="20"/>
      <c r="BS34" s="20"/>
      <c r="BT34" s="20"/>
      <c r="BU34" s="20"/>
      <c r="BV34" s="20"/>
      <c r="BW34" s="20"/>
      <c r="BX34" s="20"/>
      <c r="BY34" s="20"/>
      <c r="BZ34" s="20"/>
      <c r="CA34" s="20"/>
      <c r="CB34" s="298"/>
      <c r="CC34" s="20"/>
      <c r="CD34" s="20"/>
      <c r="CE34" s="20"/>
      <c r="CF34" s="20"/>
      <c r="CG34" s="20"/>
      <c r="CH34" s="20"/>
      <c r="CI34" s="20"/>
      <c r="CJ34" s="20"/>
      <c r="CK34" s="20"/>
      <c r="CL34" s="20"/>
      <c r="CM34" s="20"/>
      <c r="CN34" s="20"/>
      <c r="CO34" s="298"/>
      <c r="CP34" s="20"/>
      <c r="CQ34" s="20"/>
      <c r="CR34" s="20"/>
      <c r="CS34" s="20"/>
      <c r="CT34" s="20"/>
      <c r="CU34" s="20"/>
      <c r="CV34" s="20"/>
      <c r="CW34" s="20"/>
      <c r="CX34" s="20"/>
      <c r="CY34" s="20"/>
      <c r="CZ34" s="20"/>
      <c r="DA34" s="20"/>
      <c r="DB34" s="298"/>
      <c r="DC34" s="20"/>
      <c r="DD34" s="20"/>
      <c r="DE34" s="20"/>
      <c r="DF34" s="20"/>
      <c r="DG34" s="20"/>
      <c r="DH34" s="20"/>
      <c r="DI34" s="20"/>
      <c r="DJ34" s="20"/>
      <c r="DK34" s="20"/>
      <c r="DL34" s="20"/>
      <c r="DM34" s="20"/>
      <c r="DN34" s="20"/>
      <c r="DO34" s="20"/>
      <c r="DP34" s="20"/>
      <c r="DQ34" s="20"/>
      <c r="DR34" s="20"/>
      <c r="DS34" s="20"/>
      <c r="DT34" s="20"/>
      <c r="DU34" s="20"/>
      <c r="DV34" s="20"/>
      <c r="DW34" s="20"/>
      <c r="DX34" s="20"/>
      <c r="DY34" s="20"/>
      <c r="DZ34" s="20"/>
      <c r="EA34" s="20"/>
    </row>
    <row r="35" spans="1:131" s="30" customFormat="1" ht="12.75" customHeight="1">
      <c r="A35" s="251" t="s">
        <v>3161</v>
      </c>
      <c r="B35" s="23">
        <f>AVERAGE(C35:N35)</f>
        <v>40.792915017900889</v>
      </c>
      <c r="C35" s="340" t="s">
        <v>3771</v>
      </c>
      <c r="D35" s="298" t="s">
        <v>15</v>
      </c>
      <c r="E35" s="298" t="s">
        <v>15</v>
      </c>
      <c r="F35" s="298">
        <v>32</v>
      </c>
      <c r="G35" s="298">
        <v>44.344262295081968</v>
      </c>
      <c r="H35" s="298">
        <v>46.03448275862069</v>
      </c>
      <c r="I35" s="298" t="s">
        <v>15</v>
      </c>
      <c r="J35" s="298" t="s">
        <v>15</v>
      </c>
      <c r="K35" s="298" t="s">
        <v>15</v>
      </c>
      <c r="L35" s="298" t="s">
        <v>15</v>
      </c>
      <c r="M35" s="298" t="s">
        <v>15</v>
      </c>
      <c r="N35" s="298" t="s">
        <v>15</v>
      </c>
      <c r="O35" s="21" t="s">
        <v>15</v>
      </c>
      <c r="P35" s="298" t="s">
        <v>15</v>
      </c>
      <c r="Q35" s="298" t="s">
        <v>15</v>
      </c>
      <c r="R35" s="298" t="s">
        <v>15</v>
      </c>
      <c r="S35" s="298" t="s">
        <v>15</v>
      </c>
      <c r="T35" s="298" t="s">
        <v>15</v>
      </c>
      <c r="U35" s="298" t="s">
        <v>15</v>
      </c>
      <c r="V35" s="298" t="s">
        <v>15</v>
      </c>
      <c r="W35" s="298" t="s">
        <v>15</v>
      </c>
      <c r="X35" s="298" t="s">
        <v>15</v>
      </c>
      <c r="Y35" s="298" t="s">
        <v>15</v>
      </c>
      <c r="Z35" s="298" t="s">
        <v>15</v>
      </c>
      <c r="AA35" s="298" t="s">
        <v>15</v>
      </c>
      <c r="AB35" s="21" t="s">
        <v>15</v>
      </c>
      <c r="AC35" s="298" t="s">
        <v>15</v>
      </c>
      <c r="AD35" s="298" t="s">
        <v>15</v>
      </c>
      <c r="AE35" s="298" t="s">
        <v>15</v>
      </c>
      <c r="AF35" s="298" t="s">
        <v>15</v>
      </c>
      <c r="AG35" s="298" t="s">
        <v>15</v>
      </c>
      <c r="AH35" s="298" t="s">
        <v>15</v>
      </c>
      <c r="AI35" s="298" t="s">
        <v>15</v>
      </c>
      <c r="AJ35" s="298" t="s">
        <v>15</v>
      </c>
      <c r="AK35" s="298" t="s">
        <v>15</v>
      </c>
      <c r="AL35" s="298" t="s">
        <v>15</v>
      </c>
      <c r="AM35" s="298" t="s">
        <v>15</v>
      </c>
      <c r="AN35" s="298" t="s">
        <v>15</v>
      </c>
      <c r="AO35" s="21" t="s">
        <v>15</v>
      </c>
      <c r="AP35" s="21" t="s">
        <v>15</v>
      </c>
      <c r="AQ35" s="21" t="s">
        <v>15</v>
      </c>
      <c r="AR35" s="21" t="s">
        <v>15</v>
      </c>
      <c r="AS35" s="21" t="s">
        <v>15</v>
      </c>
      <c r="AT35" s="21" t="s">
        <v>15</v>
      </c>
      <c r="AU35" s="21" t="s">
        <v>15</v>
      </c>
      <c r="AV35" s="21" t="s">
        <v>15</v>
      </c>
      <c r="AW35" s="21" t="s">
        <v>15</v>
      </c>
      <c r="AX35" s="21" t="s">
        <v>15</v>
      </c>
      <c r="AY35" s="21" t="s">
        <v>15</v>
      </c>
      <c r="AZ35" s="21" t="s">
        <v>15</v>
      </c>
      <c r="BA35" s="21" t="s">
        <v>15</v>
      </c>
      <c r="BB35" s="21" t="s">
        <v>15</v>
      </c>
      <c r="BC35" s="21" t="s">
        <v>15</v>
      </c>
      <c r="BD35" s="21" t="s">
        <v>15</v>
      </c>
      <c r="BE35" s="21" t="s">
        <v>15</v>
      </c>
      <c r="BF35" s="21" t="s">
        <v>15</v>
      </c>
      <c r="BG35" s="21" t="s">
        <v>15</v>
      </c>
      <c r="BH35" s="21" t="s">
        <v>15</v>
      </c>
      <c r="BI35" s="21" t="s">
        <v>15</v>
      </c>
      <c r="BJ35" s="21" t="s">
        <v>15</v>
      </c>
      <c r="BK35" s="21" t="s">
        <v>15</v>
      </c>
      <c r="BL35" s="21" t="s">
        <v>15</v>
      </c>
      <c r="BM35" s="21" t="s">
        <v>15</v>
      </c>
      <c r="BN35" s="21" t="s">
        <v>15</v>
      </c>
      <c r="BO35" s="21" t="s">
        <v>15</v>
      </c>
      <c r="BP35" s="298" t="s">
        <v>15</v>
      </c>
      <c r="BQ35" s="21" t="s">
        <v>15</v>
      </c>
      <c r="BR35" s="298" t="s">
        <v>15</v>
      </c>
      <c r="BS35" s="298" t="s">
        <v>15</v>
      </c>
      <c r="BT35" s="21" t="s">
        <v>15</v>
      </c>
      <c r="BU35" s="298" t="s">
        <v>15</v>
      </c>
      <c r="BV35" s="298" t="s">
        <v>15</v>
      </c>
      <c r="BW35" s="21" t="s">
        <v>15</v>
      </c>
      <c r="BX35" s="298" t="s">
        <v>15</v>
      </c>
      <c r="BY35" s="298" t="s">
        <v>15</v>
      </c>
      <c r="BZ35" s="298" t="s">
        <v>15</v>
      </c>
      <c r="CA35" s="298" t="s">
        <v>15</v>
      </c>
      <c r="CB35" s="21" t="s">
        <v>15</v>
      </c>
      <c r="CC35" s="298" t="s">
        <v>15</v>
      </c>
      <c r="CD35" s="298" t="s">
        <v>15</v>
      </c>
      <c r="CE35" s="298" t="s">
        <v>15</v>
      </c>
      <c r="CF35" s="298" t="s">
        <v>15</v>
      </c>
      <c r="CG35" s="298" t="s">
        <v>15</v>
      </c>
      <c r="CH35" s="298" t="s">
        <v>15</v>
      </c>
      <c r="CI35" s="298" t="s">
        <v>15</v>
      </c>
      <c r="CJ35" s="298" t="s">
        <v>15</v>
      </c>
      <c r="CK35" s="298" t="s">
        <v>15</v>
      </c>
      <c r="CL35" s="298" t="s">
        <v>15</v>
      </c>
      <c r="CM35" s="298" t="s">
        <v>15</v>
      </c>
      <c r="CN35" s="298" t="s">
        <v>15</v>
      </c>
      <c r="CO35" s="21" t="s">
        <v>15</v>
      </c>
      <c r="CP35" s="298" t="s">
        <v>15</v>
      </c>
      <c r="CQ35" s="298" t="s">
        <v>15</v>
      </c>
      <c r="CR35" s="298" t="s">
        <v>15</v>
      </c>
      <c r="CS35" s="298" t="s">
        <v>15</v>
      </c>
      <c r="CT35" s="298" t="s">
        <v>15</v>
      </c>
      <c r="CU35" s="298" t="s">
        <v>15</v>
      </c>
      <c r="CV35" s="298" t="s">
        <v>15</v>
      </c>
      <c r="CW35" s="298" t="s">
        <v>15</v>
      </c>
      <c r="CX35" s="298" t="s">
        <v>15</v>
      </c>
      <c r="CY35" s="298" t="s">
        <v>15</v>
      </c>
      <c r="CZ35" s="298" t="s">
        <v>15</v>
      </c>
      <c r="DA35" s="298" t="s">
        <v>15</v>
      </c>
      <c r="DB35" s="21">
        <f t="shared" ref="DB35:DB36" si="22">AVERAGE(DC35:DN35)</f>
        <v>7</v>
      </c>
      <c r="DC35" s="298" t="s">
        <v>15</v>
      </c>
      <c r="DD35" s="298" t="s">
        <v>15</v>
      </c>
      <c r="DE35" s="298">
        <v>7</v>
      </c>
      <c r="DF35" s="298" t="s">
        <v>15</v>
      </c>
      <c r="DG35" s="298" t="s">
        <v>15</v>
      </c>
      <c r="DH35" s="298" t="s">
        <v>15</v>
      </c>
      <c r="DI35" s="298" t="s">
        <v>15</v>
      </c>
      <c r="DJ35" s="298" t="s">
        <v>15</v>
      </c>
      <c r="DK35" s="298" t="s">
        <v>15</v>
      </c>
      <c r="DL35" s="298" t="s">
        <v>15</v>
      </c>
      <c r="DM35" s="298" t="s">
        <v>15</v>
      </c>
      <c r="DN35" s="298"/>
      <c r="DO35" s="21" t="s">
        <v>15</v>
      </c>
      <c r="DP35" s="298" t="s">
        <v>15</v>
      </c>
      <c r="DQ35" s="298" t="s">
        <v>15</v>
      </c>
      <c r="DR35" s="298" t="s">
        <v>15</v>
      </c>
      <c r="DS35" s="298" t="s">
        <v>15</v>
      </c>
      <c r="DT35" s="298" t="s">
        <v>15</v>
      </c>
      <c r="DU35" s="298" t="s">
        <v>15</v>
      </c>
      <c r="DV35" s="298" t="s">
        <v>15</v>
      </c>
      <c r="DW35" s="298" t="s">
        <v>739</v>
      </c>
      <c r="DX35" s="298" t="s">
        <v>739</v>
      </c>
      <c r="DY35" s="298" t="s">
        <v>739</v>
      </c>
      <c r="DZ35" s="298" t="s">
        <v>739</v>
      </c>
      <c r="EA35" s="298" t="s">
        <v>739</v>
      </c>
    </row>
    <row r="36" spans="1:131" s="30" customFormat="1" ht="12.75" customHeight="1">
      <c r="A36" s="251" t="s">
        <v>3162</v>
      </c>
      <c r="B36" s="23">
        <f>AVERAGE(C36:N36)</f>
        <v>37</v>
      </c>
      <c r="C36" s="340" t="s">
        <v>3771</v>
      </c>
      <c r="D36" s="298" t="s">
        <v>15</v>
      </c>
      <c r="E36" s="298" t="s">
        <v>15</v>
      </c>
      <c r="F36" s="298" t="s">
        <v>15</v>
      </c>
      <c r="G36" s="298" t="s">
        <v>15</v>
      </c>
      <c r="H36" s="298">
        <v>37</v>
      </c>
      <c r="I36" s="298" t="s">
        <v>15</v>
      </c>
      <c r="J36" s="298" t="s">
        <v>15</v>
      </c>
      <c r="K36" s="298" t="s">
        <v>15</v>
      </c>
      <c r="L36" s="298" t="s">
        <v>15</v>
      </c>
      <c r="M36" s="298" t="s">
        <v>15</v>
      </c>
      <c r="N36" s="298" t="s">
        <v>15</v>
      </c>
      <c r="O36" s="21" t="s">
        <v>15</v>
      </c>
      <c r="P36" s="298" t="s">
        <v>15</v>
      </c>
      <c r="Q36" s="298" t="s">
        <v>15</v>
      </c>
      <c r="R36" s="298" t="s">
        <v>15</v>
      </c>
      <c r="S36" s="298" t="s">
        <v>15</v>
      </c>
      <c r="T36" s="298" t="s">
        <v>15</v>
      </c>
      <c r="U36" s="298" t="s">
        <v>15</v>
      </c>
      <c r="V36" s="298" t="s">
        <v>15</v>
      </c>
      <c r="W36" s="298" t="s">
        <v>15</v>
      </c>
      <c r="X36" s="298" t="s">
        <v>15</v>
      </c>
      <c r="Y36" s="298" t="s">
        <v>15</v>
      </c>
      <c r="Z36" s="298" t="s">
        <v>15</v>
      </c>
      <c r="AA36" s="298" t="s">
        <v>15</v>
      </c>
      <c r="AB36" s="21" t="s">
        <v>15</v>
      </c>
      <c r="AC36" s="298" t="s">
        <v>15</v>
      </c>
      <c r="AD36" s="298" t="s">
        <v>15</v>
      </c>
      <c r="AE36" s="298" t="s">
        <v>15</v>
      </c>
      <c r="AF36" s="298" t="s">
        <v>15</v>
      </c>
      <c r="AG36" s="298">
        <v>11</v>
      </c>
      <c r="AH36" s="298" t="s">
        <v>15</v>
      </c>
      <c r="AI36" s="298" t="s">
        <v>15</v>
      </c>
      <c r="AJ36" s="298" t="s">
        <v>15</v>
      </c>
      <c r="AK36" s="298" t="s">
        <v>15</v>
      </c>
      <c r="AL36" s="298" t="s">
        <v>15</v>
      </c>
      <c r="AM36" s="298" t="s">
        <v>15</v>
      </c>
      <c r="AN36" s="298" t="s">
        <v>15</v>
      </c>
      <c r="AO36" s="21" t="s">
        <v>15</v>
      </c>
      <c r="AP36" s="21" t="s">
        <v>15</v>
      </c>
      <c r="AQ36" s="21" t="s">
        <v>15</v>
      </c>
      <c r="AR36" s="21" t="s">
        <v>15</v>
      </c>
      <c r="AS36" s="21" t="s">
        <v>15</v>
      </c>
      <c r="AT36" s="21" t="s">
        <v>15</v>
      </c>
      <c r="AU36" s="21" t="s">
        <v>15</v>
      </c>
      <c r="AV36" s="21" t="s">
        <v>15</v>
      </c>
      <c r="AW36" s="21" t="s">
        <v>15</v>
      </c>
      <c r="AX36" s="21" t="s">
        <v>15</v>
      </c>
      <c r="AY36" s="21" t="s">
        <v>15</v>
      </c>
      <c r="AZ36" s="21" t="s">
        <v>15</v>
      </c>
      <c r="BA36" s="21" t="s">
        <v>15</v>
      </c>
      <c r="BB36" s="21" t="s">
        <v>15</v>
      </c>
      <c r="BC36" s="21" t="s">
        <v>15</v>
      </c>
      <c r="BD36" s="21" t="s">
        <v>15</v>
      </c>
      <c r="BE36" s="21" t="s">
        <v>15</v>
      </c>
      <c r="BF36" s="21" t="s">
        <v>15</v>
      </c>
      <c r="BG36" s="21">
        <v>15</v>
      </c>
      <c r="BH36" s="21" t="s">
        <v>15</v>
      </c>
      <c r="BI36" s="21">
        <v>5</v>
      </c>
      <c r="BJ36" s="21" t="s">
        <v>15</v>
      </c>
      <c r="BK36" s="21" t="s">
        <v>15</v>
      </c>
      <c r="BL36" s="21" t="s">
        <v>15</v>
      </c>
      <c r="BM36" s="21" t="s">
        <v>15</v>
      </c>
      <c r="BN36" s="21" t="s">
        <v>15</v>
      </c>
      <c r="BO36" s="21">
        <f>AVERAGE(BP36:CA36)</f>
        <v>8.380966411314084</v>
      </c>
      <c r="BP36" s="298" t="s">
        <v>15</v>
      </c>
      <c r="BQ36" s="21">
        <v>5.5</v>
      </c>
      <c r="BR36" s="298" t="s">
        <v>15</v>
      </c>
      <c r="BS36" s="298" t="s">
        <v>15</v>
      </c>
      <c r="BT36" s="21">
        <v>11</v>
      </c>
      <c r="BU36" s="298" t="s">
        <v>15</v>
      </c>
      <c r="BV36" s="298" t="s">
        <v>15</v>
      </c>
      <c r="BW36" s="21">
        <v>8.6428992339422521</v>
      </c>
      <c r="BX36" s="298" t="s">
        <v>15</v>
      </c>
      <c r="BY36" s="298" t="s">
        <v>15</v>
      </c>
      <c r="BZ36" s="298" t="s">
        <v>15</v>
      </c>
      <c r="CA36" s="298" t="s">
        <v>15</v>
      </c>
      <c r="CB36" s="21" t="s">
        <v>15</v>
      </c>
      <c r="CC36" s="298" t="s">
        <v>15</v>
      </c>
      <c r="CD36" s="298" t="s">
        <v>15</v>
      </c>
      <c r="CE36" s="298" t="s">
        <v>15</v>
      </c>
      <c r="CF36" s="298" t="s">
        <v>15</v>
      </c>
      <c r="CG36" s="298" t="s">
        <v>15</v>
      </c>
      <c r="CH36" s="298" t="s">
        <v>15</v>
      </c>
      <c r="CI36" s="298" t="s">
        <v>15</v>
      </c>
      <c r="CJ36" s="298" t="s">
        <v>15</v>
      </c>
      <c r="CK36" s="298" t="s">
        <v>15</v>
      </c>
      <c r="CL36" s="298" t="s">
        <v>15</v>
      </c>
      <c r="CM36" s="298" t="s">
        <v>15</v>
      </c>
      <c r="CN36" s="298" t="s">
        <v>15</v>
      </c>
      <c r="CO36" s="21">
        <f t="shared" si="13"/>
        <v>6.0400333245959965</v>
      </c>
      <c r="CP36" s="298" t="s">
        <v>15</v>
      </c>
      <c r="CQ36" s="298" t="s">
        <v>15</v>
      </c>
      <c r="CR36" s="298">
        <v>5.580066649191993</v>
      </c>
      <c r="CS36" s="298" t="s">
        <v>15</v>
      </c>
      <c r="CT36" s="298" t="s">
        <v>15</v>
      </c>
      <c r="CU36" s="298" t="s">
        <v>15</v>
      </c>
      <c r="CV36" s="298" t="s">
        <v>15</v>
      </c>
      <c r="CW36" s="298" t="s">
        <v>15</v>
      </c>
      <c r="CX36" s="298">
        <v>6.5</v>
      </c>
      <c r="CY36" s="298" t="s">
        <v>15</v>
      </c>
      <c r="CZ36" s="298" t="s">
        <v>15</v>
      </c>
      <c r="DA36" s="298" t="s">
        <v>15</v>
      </c>
      <c r="DB36" s="21">
        <f t="shared" si="22"/>
        <v>7.7746015753667095</v>
      </c>
      <c r="DC36" s="298" t="s">
        <v>15</v>
      </c>
      <c r="DD36" s="298" t="s">
        <v>15</v>
      </c>
      <c r="DE36" s="298">
        <v>7</v>
      </c>
      <c r="DF36" s="298">
        <v>7.5984063014668388</v>
      </c>
      <c r="DG36" s="298" t="s">
        <v>15</v>
      </c>
      <c r="DH36" s="298" t="s">
        <v>15</v>
      </c>
      <c r="DI36" s="298" t="s">
        <v>15</v>
      </c>
      <c r="DJ36" s="298" t="s">
        <v>15</v>
      </c>
      <c r="DK36" s="298">
        <v>8</v>
      </c>
      <c r="DL36" s="298" t="s">
        <v>15</v>
      </c>
      <c r="DM36" s="298" t="s">
        <v>15</v>
      </c>
      <c r="DN36" s="298">
        <v>8.5</v>
      </c>
      <c r="DO36" s="21">
        <f t="shared" si="15"/>
        <v>8.2499996715302082</v>
      </c>
      <c r="DP36" s="298" t="s">
        <v>15</v>
      </c>
      <c r="DQ36" s="298" t="s">
        <v>15</v>
      </c>
      <c r="DR36" s="298">
        <v>7.4999993430604182</v>
      </c>
      <c r="DS36" s="298" t="s">
        <v>15</v>
      </c>
      <c r="DT36" s="298" t="s">
        <v>15</v>
      </c>
      <c r="DU36" s="298" t="s">
        <v>15</v>
      </c>
      <c r="DV36" s="298" t="s">
        <v>15</v>
      </c>
      <c r="DW36" s="298">
        <v>9</v>
      </c>
      <c r="DX36" s="298" t="s">
        <v>739</v>
      </c>
      <c r="DY36" s="298" t="s">
        <v>739</v>
      </c>
      <c r="DZ36" s="298" t="s">
        <v>739</v>
      </c>
      <c r="EA36" s="298" t="s">
        <v>739</v>
      </c>
    </row>
    <row r="37" spans="1:131" s="30" customFormat="1" ht="12.75" customHeight="1">
      <c r="A37" s="72" t="s">
        <v>3156</v>
      </c>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98"/>
      <c r="BP37" s="20"/>
      <c r="BQ37" s="20"/>
      <c r="BR37" s="20"/>
      <c r="BS37" s="20"/>
      <c r="BT37" s="20"/>
      <c r="BU37" s="20"/>
      <c r="BV37" s="20"/>
      <c r="BW37" s="20"/>
      <c r="BX37" s="20"/>
      <c r="BY37" s="20"/>
      <c r="BZ37" s="20"/>
      <c r="CA37" s="20"/>
      <c r="CB37" s="298"/>
      <c r="CC37" s="20"/>
      <c r="CD37" s="20"/>
      <c r="CE37" s="20"/>
      <c r="CF37" s="20"/>
      <c r="CG37" s="20"/>
      <c r="CH37" s="20"/>
      <c r="CI37" s="20"/>
      <c r="CJ37" s="20"/>
      <c r="CK37" s="20"/>
      <c r="CL37" s="20"/>
      <c r="CM37" s="20"/>
      <c r="CN37" s="20"/>
      <c r="CO37" s="298"/>
      <c r="CP37" s="20"/>
      <c r="CQ37" s="20"/>
      <c r="CR37" s="20"/>
      <c r="CS37" s="20"/>
      <c r="CT37" s="20"/>
      <c r="CU37" s="20"/>
      <c r="CV37" s="20"/>
      <c r="CW37" s="20"/>
      <c r="CX37" s="20"/>
      <c r="CY37" s="20"/>
      <c r="CZ37" s="20"/>
      <c r="DA37" s="20"/>
      <c r="DB37" s="298"/>
      <c r="DC37" s="20"/>
      <c r="DD37" s="20"/>
      <c r="DE37" s="20"/>
      <c r="DF37" s="20"/>
      <c r="DG37" s="20"/>
      <c r="DH37" s="20"/>
      <c r="DI37" s="20"/>
      <c r="DJ37" s="20"/>
      <c r="DK37" s="20"/>
      <c r="DL37" s="20"/>
      <c r="DM37" s="20"/>
      <c r="DN37" s="20"/>
      <c r="DO37" s="20"/>
      <c r="DP37" s="20"/>
      <c r="DQ37" s="20"/>
      <c r="DR37" s="20"/>
      <c r="DS37" s="20"/>
      <c r="DT37" s="20"/>
      <c r="DU37" s="20"/>
      <c r="DV37" s="20"/>
      <c r="DW37" s="20"/>
      <c r="DX37" s="20"/>
      <c r="DY37" s="20"/>
      <c r="DZ37" s="20"/>
      <c r="EA37" s="20"/>
    </row>
    <row r="38" spans="1:131" s="30" customFormat="1" ht="12.75" customHeight="1">
      <c r="A38" s="251" t="s">
        <v>3161</v>
      </c>
      <c r="B38" s="21" t="s">
        <v>15</v>
      </c>
      <c r="C38" s="340" t="s">
        <v>3771</v>
      </c>
      <c r="D38" s="21" t="s">
        <v>15</v>
      </c>
      <c r="E38" s="21" t="s">
        <v>15</v>
      </c>
      <c r="F38" s="21" t="s">
        <v>15</v>
      </c>
      <c r="G38" s="21" t="s">
        <v>15</v>
      </c>
      <c r="H38" s="21" t="s">
        <v>15</v>
      </c>
      <c r="I38" s="298" t="s">
        <v>15</v>
      </c>
      <c r="J38" s="298" t="s">
        <v>15</v>
      </c>
      <c r="K38" s="298" t="s">
        <v>15</v>
      </c>
      <c r="L38" s="298" t="s">
        <v>15</v>
      </c>
      <c r="M38" s="298" t="s">
        <v>15</v>
      </c>
      <c r="N38" s="298" t="s">
        <v>15</v>
      </c>
      <c r="O38" s="21" t="s">
        <v>15</v>
      </c>
      <c r="P38" s="21" t="s">
        <v>15</v>
      </c>
      <c r="Q38" s="21" t="s">
        <v>15</v>
      </c>
      <c r="R38" s="21" t="s">
        <v>15</v>
      </c>
      <c r="S38" s="21" t="s">
        <v>15</v>
      </c>
      <c r="T38" s="21" t="s">
        <v>15</v>
      </c>
      <c r="U38" s="21" t="s">
        <v>15</v>
      </c>
      <c r="V38" s="298" t="s">
        <v>15</v>
      </c>
      <c r="W38" s="298" t="s">
        <v>15</v>
      </c>
      <c r="X38" s="298" t="s">
        <v>15</v>
      </c>
      <c r="Y38" s="298" t="s">
        <v>15</v>
      </c>
      <c r="Z38" s="298" t="s">
        <v>15</v>
      </c>
      <c r="AA38" s="298" t="s">
        <v>15</v>
      </c>
      <c r="AB38" s="21" t="s">
        <v>15</v>
      </c>
      <c r="AC38" s="21" t="s">
        <v>15</v>
      </c>
      <c r="AD38" s="21" t="s">
        <v>15</v>
      </c>
      <c r="AE38" s="21" t="s">
        <v>15</v>
      </c>
      <c r="AF38" s="21" t="s">
        <v>15</v>
      </c>
      <c r="AG38" s="21" t="s">
        <v>15</v>
      </c>
      <c r="AH38" s="21" t="s">
        <v>15</v>
      </c>
      <c r="AI38" s="298" t="s">
        <v>15</v>
      </c>
      <c r="AJ38" s="298" t="s">
        <v>15</v>
      </c>
      <c r="AK38" s="298" t="s">
        <v>15</v>
      </c>
      <c r="AL38" s="298" t="s">
        <v>15</v>
      </c>
      <c r="AM38" s="298" t="s">
        <v>15</v>
      </c>
      <c r="AN38" s="298" t="s">
        <v>15</v>
      </c>
      <c r="AO38" s="21" t="s">
        <v>15</v>
      </c>
      <c r="AP38" s="21" t="s">
        <v>15</v>
      </c>
      <c r="AQ38" s="21" t="s">
        <v>15</v>
      </c>
      <c r="AR38" s="21" t="s">
        <v>15</v>
      </c>
      <c r="AS38" s="21" t="s">
        <v>15</v>
      </c>
      <c r="AT38" s="21" t="s">
        <v>15</v>
      </c>
      <c r="AU38" s="21" t="s">
        <v>15</v>
      </c>
      <c r="AV38" s="21" t="s">
        <v>15</v>
      </c>
      <c r="AW38" s="21" t="s">
        <v>15</v>
      </c>
      <c r="AX38" s="21" t="s">
        <v>15</v>
      </c>
      <c r="AY38" s="21" t="s">
        <v>15</v>
      </c>
      <c r="AZ38" s="21" t="s">
        <v>15</v>
      </c>
      <c r="BA38" s="21" t="s">
        <v>15</v>
      </c>
      <c r="BB38" s="21" t="s">
        <v>15</v>
      </c>
      <c r="BC38" s="21" t="s">
        <v>15</v>
      </c>
      <c r="BD38" s="21" t="s">
        <v>15</v>
      </c>
      <c r="BE38" s="21" t="s">
        <v>15</v>
      </c>
      <c r="BF38" s="21" t="s">
        <v>15</v>
      </c>
      <c r="BG38" s="21" t="s">
        <v>15</v>
      </c>
      <c r="BH38" s="21" t="s">
        <v>15</v>
      </c>
      <c r="BI38" s="21" t="s">
        <v>15</v>
      </c>
      <c r="BJ38" s="21" t="s">
        <v>15</v>
      </c>
      <c r="BK38" s="21" t="s">
        <v>15</v>
      </c>
      <c r="BL38" s="21" t="s">
        <v>15</v>
      </c>
      <c r="BM38" s="21" t="s">
        <v>15</v>
      </c>
      <c r="BN38" s="21" t="s">
        <v>15</v>
      </c>
      <c r="BO38" s="21" t="s">
        <v>15</v>
      </c>
      <c r="BP38" s="21" t="s">
        <v>15</v>
      </c>
      <c r="BQ38" s="21" t="s">
        <v>15</v>
      </c>
      <c r="BR38" s="21" t="s">
        <v>15</v>
      </c>
      <c r="BS38" s="21" t="s">
        <v>15</v>
      </c>
      <c r="BT38" s="21" t="s">
        <v>15</v>
      </c>
      <c r="BU38" s="21" t="s">
        <v>15</v>
      </c>
      <c r="BV38" s="21" t="s">
        <v>15</v>
      </c>
      <c r="BW38" s="21" t="s">
        <v>15</v>
      </c>
      <c r="BX38" s="21" t="s">
        <v>15</v>
      </c>
      <c r="BY38" s="21" t="s">
        <v>15</v>
      </c>
      <c r="BZ38" s="21" t="s">
        <v>15</v>
      </c>
      <c r="CA38" s="21" t="s">
        <v>15</v>
      </c>
      <c r="CB38" s="21" t="s">
        <v>15</v>
      </c>
      <c r="CC38" s="21" t="s">
        <v>15</v>
      </c>
      <c r="CD38" s="21" t="s">
        <v>15</v>
      </c>
      <c r="CE38" s="21" t="s">
        <v>15</v>
      </c>
      <c r="CF38" s="21" t="s">
        <v>15</v>
      </c>
      <c r="CG38" s="21" t="s">
        <v>15</v>
      </c>
      <c r="CH38" s="21" t="s">
        <v>15</v>
      </c>
      <c r="CI38" s="21" t="s">
        <v>15</v>
      </c>
      <c r="CJ38" s="21" t="s">
        <v>15</v>
      </c>
      <c r="CK38" s="21" t="s">
        <v>15</v>
      </c>
      <c r="CL38" s="21" t="s">
        <v>15</v>
      </c>
      <c r="CM38" s="21" t="s">
        <v>15</v>
      </c>
      <c r="CN38" s="21" t="s">
        <v>15</v>
      </c>
      <c r="CO38" s="21" t="s">
        <v>15</v>
      </c>
      <c r="CP38" s="21" t="s">
        <v>15</v>
      </c>
      <c r="CQ38" s="21" t="s">
        <v>15</v>
      </c>
      <c r="CR38" s="21" t="s">
        <v>15</v>
      </c>
      <c r="CS38" s="21" t="s">
        <v>15</v>
      </c>
      <c r="CT38" s="21" t="s">
        <v>15</v>
      </c>
      <c r="CU38" s="21" t="s">
        <v>15</v>
      </c>
      <c r="CV38" s="21" t="s">
        <v>15</v>
      </c>
      <c r="CW38" s="21" t="s">
        <v>15</v>
      </c>
      <c r="CX38" s="21" t="s">
        <v>15</v>
      </c>
      <c r="CY38" s="21" t="s">
        <v>15</v>
      </c>
      <c r="CZ38" s="21" t="s">
        <v>15</v>
      </c>
      <c r="DA38" s="21" t="s">
        <v>15</v>
      </c>
      <c r="DB38" s="21" t="s">
        <v>15</v>
      </c>
      <c r="DC38" s="21" t="s">
        <v>15</v>
      </c>
      <c r="DD38" s="21" t="s">
        <v>15</v>
      </c>
      <c r="DE38" s="21" t="s">
        <v>15</v>
      </c>
      <c r="DF38" s="21" t="s">
        <v>15</v>
      </c>
      <c r="DG38" s="21" t="s">
        <v>15</v>
      </c>
      <c r="DH38" s="21" t="s">
        <v>15</v>
      </c>
      <c r="DI38" s="21" t="s">
        <v>15</v>
      </c>
      <c r="DJ38" s="21" t="s">
        <v>15</v>
      </c>
      <c r="DK38" s="21" t="s">
        <v>15</v>
      </c>
      <c r="DL38" s="21" t="s">
        <v>15</v>
      </c>
      <c r="DM38" s="21" t="s">
        <v>15</v>
      </c>
      <c r="DN38" s="21" t="s">
        <v>15</v>
      </c>
      <c r="DO38" s="21" t="s">
        <v>15</v>
      </c>
      <c r="DP38" s="21" t="s">
        <v>15</v>
      </c>
      <c r="DQ38" s="21" t="s">
        <v>15</v>
      </c>
      <c r="DR38" s="21" t="s">
        <v>15</v>
      </c>
      <c r="DS38" s="21" t="s">
        <v>15</v>
      </c>
      <c r="DT38" s="21" t="s">
        <v>15</v>
      </c>
      <c r="DU38" s="21" t="s">
        <v>15</v>
      </c>
      <c r="DV38" s="298" t="s">
        <v>15</v>
      </c>
      <c r="DW38" s="298" t="s">
        <v>739</v>
      </c>
      <c r="DX38" s="298" t="s">
        <v>739</v>
      </c>
      <c r="DY38" s="298" t="s">
        <v>739</v>
      </c>
      <c r="DZ38" s="298" t="s">
        <v>739</v>
      </c>
      <c r="EA38" s="298" t="s">
        <v>739</v>
      </c>
    </row>
    <row r="39" spans="1:131" s="30" customFormat="1" ht="12.75" customHeight="1" thickBot="1">
      <c r="A39" s="306" t="s">
        <v>3162</v>
      </c>
      <c r="B39" s="294" t="s">
        <v>15</v>
      </c>
      <c r="C39" s="923" t="s">
        <v>3771</v>
      </c>
      <c r="D39" s="294" t="s">
        <v>15</v>
      </c>
      <c r="E39" s="294" t="s">
        <v>15</v>
      </c>
      <c r="F39" s="294" t="s">
        <v>15</v>
      </c>
      <c r="G39" s="294" t="s">
        <v>15</v>
      </c>
      <c r="H39" s="294" t="s">
        <v>15</v>
      </c>
      <c r="I39" s="294" t="s">
        <v>15</v>
      </c>
      <c r="J39" s="294" t="s">
        <v>15</v>
      </c>
      <c r="K39" s="294" t="s">
        <v>15</v>
      </c>
      <c r="L39" s="294" t="s">
        <v>15</v>
      </c>
      <c r="M39" s="294" t="s">
        <v>15</v>
      </c>
      <c r="N39" s="294" t="s">
        <v>15</v>
      </c>
      <c r="O39" s="294" t="s">
        <v>15</v>
      </c>
      <c r="P39" s="294" t="s">
        <v>15</v>
      </c>
      <c r="Q39" s="294" t="s">
        <v>15</v>
      </c>
      <c r="R39" s="294" t="s">
        <v>15</v>
      </c>
      <c r="S39" s="294" t="s">
        <v>15</v>
      </c>
      <c r="T39" s="294" t="s">
        <v>15</v>
      </c>
      <c r="U39" s="294" t="s">
        <v>15</v>
      </c>
      <c r="V39" s="294" t="s">
        <v>15</v>
      </c>
      <c r="W39" s="294"/>
      <c r="X39" s="294" t="s">
        <v>15</v>
      </c>
      <c r="Y39" s="294" t="s">
        <v>15</v>
      </c>
      <c r="Z39" s="294" t="s">
        <v>15</v>
      </c>
      <c r="AA39" s="294" t="s">
        <v>15</v>
      </c>
      <c r="AB39" s="294" t="s">
        <v>15</v>
      </c>
      <c r="AC39" s="294" t="s">
        <v>15</v>
      </c>
      <c r="AD39" s="294" t="s">
        <v>15</v>
      </c>
      <c r="AE39" s="294" t="s">
        <v>15</v>
      </c>
      <c r="AF39" s="294" t="s">
        <v>15</v>
      </c>
      <c r="AG39" s="294" t="s">
        <v>15</v>
      </c>
      <c r="AH39" s="294" t="s">
        <v>15</v>
      </c>
      <c r="AI39" s="294" t="s">
        <v>15</v>
      </c>
      <c r="AJ39" s="294" t="s">
        <v>15</v>
      </c>
      <c r="AK39" s="294" t="s">
        <v>15</v>
      </c>
      <c r="AL39" s="294" t="s">
        <v>15</v>
      </c>
      <c r="AM39" s="294" t="s">
        <v>15</v>
      </c>
      <c r="AN39" s="294" t="s">
        <v>15</v>
      </c>
      <c r="AO39" s="294" t="s">
        <v>15</v>
      </c>
      <c r="AP39" s="294" t="s">
        <v>15</v>
      </c>
      <c r="AQ39" s="294" t="s">
        <v>15</v>
      </c>
      <c r="AR39" s="294" t="s">
        <v>15</v>
      </c>
      <c r="AS39" s="294" t="s">
        <v>15</v>
      </c>
      <c r="AT39" s="294" t="s">
        <v>15</v>
      </c>
      <c r="AU39" s="294" t="s">
        <v>15</v>
      </c>
      <c r="AV39" s="294" t="s">
        <v>15</v>
      </c>
      <c r="AW39" s="294" t="s">
        <v>15</v>
      </c>
      <c r="AX39" s="294" t="s">
        <v>15</v>
      </c>
      <c r="AY39" s="294" t="s">
        <v>15</v>
      </c>
      <c r="AZ39" s="294" t="s">
        <v>15</v>
      </c>
      <c r="BA39" s="294" t="s">
        <v>15</v>
      </c>
      <c r="BB39" s="294" t="s">
        <v>15</v>
      </c>
      <c r="BC39" s="294" t="s">
        <v>15</v>
      </c>
      <c r="BD39" s="294" t="s">
        <v>15</v>
      </c>
      <c r="BE39" s="294" t="s">
        <v>15</v>
      </c>
      <c r="BF39" s="294" t="s">
        <v>15</v>
      </c>
      <c r="BG39" s="294" t="s">
        <v>15</v>
      </c>
      <c r="BH39" s="294" t="s">
        <v>15</v>
      </c>
      <c r="BI39" s="294" t="s">
        <v>15</v>
      </c>
      <c r="BJ39" s="294" t="s">
        <v>15</v>
      </c>
      <c r="BK39" s="294" t="s">
        <v>15</v>
      </c>
      <c r="BL39" s="294">
        <v>5</v>
      </c>
      <c r="BM39" s="294" t="s">
        <v>15</v>
      </c>
      <c r="BN39" s="294" t="s">
        <v>15</v>
      </c>
      <c r="BO39" s="294" t="s">
        <v>15</v>
      </c>
      <c r="BP39" s="294" t="s">
        <v>15</v>
      </c>
      <c r="BQ39" s="294" t="s">
        <v>15</v>
      </c>
      <c r="BR39" s="294" t="s">
        <v>15</v>
      </c>
      <c r="BS39" s="294" t="s">
        <v>15</v>
      </c>
      <c r="BT39" s="294" t="s">
        <v>15</v>
      </c>
      <c r="BU39" s="294" t="s">
        <v>15</v>
      </c>
      <c r="BV39" s="294" t="s">
        <v>15</v>
      </c>
      <c r="BW39" s="294" t="s">
        <v>15</v>
      </c>
      <c r="BX39" s="294" t="s">
        <v>15</v>
      </c>
      <c r="BY39" s="294" t="s">
        <v>15</v>
      </c>
      <c r="BZ39" s="294" t="s">
        <v>15</v>
      </c>
      <c r="CA39" s="294" t="s">
        <v>15</v>
      </c>
      <c r="CB39" s="294" t="s">
        <v>15</v>
      </c>
      <c r="CC39" s="294" t="s">
        <v>15</v>
      </c>
      <c r="CD39" s="294" t="s">
        <v>15</v>
      </c>
      <c r="CE39" s="294" t="s">
        <v>15</v>
      </c>
      <c r="CF39" s="294" t="s">
        <v>15</v>
      </c>
      <c r="CG39" s="294" t="s">
        <v>15</v>
      </c>
      <c r="CH39" s="294" t="s">
        <v>15</v>
      </c>
      <c r="CI39" s="294" t="s">
        <v>15</v>
      </c>
      <c r="CJ39" s="294" t="s">
        <v>15</v>
      </c>
      <c r="CK39" s="294" t="s">
        <v>15</v>
      </c>
      <c r="CL39" s="294" t="s">
        <v>15</v>
      </c>
      <c r="CM39" s="294" t="s">
        <v>15</v>
      </c>
      <c r="CN39" s="294" t="s">
        <v>15</v>
      </c>
      <c r="CO39" s="294" t="s">
        <v>15</v>
      </c>
      <c r="CP39" s="294" t="s">
        <v>15</v>
      </c>
      <c r="CQ39" s="294" t="s">
        <v>15</v>
      </c>
      <c r="CR39" s="294" t="s">
        <v>15</v>
      </c>
      <c r="CS39" s="294" t="s">
        <v>15</v>
      </c>
      <c r="CT39" s="294" t="s">
        <v>15</v>
      </c>
      <c r="CU39" s="294" t="s">
        <v>15</v>
      </c>
      <c r="CV39" s="294" t="s">
        <v>15</v>
      </c>
      <c r="CW39" s="294" t="s">
        <v>15</v>
      </c>
      <c r="CX39" s="294" t="s">
        <v>15</v>
      </c>
      <c r="CY39" s="294" t="s">
        <v>15</v>
      </c>
      <c r="CZ39" s="294" t="s">
        <v>15</v>
      </c>
      <c r="DA39" s="294" t="s">
        <v>15</v>
      </c>
      <c r="DB39" s="294" t="s">
        <v>15</v>
      </c>
      <c r="DC39" s="294" t="s">
        <v>15</v>
      </c>
      <c r="DD39" s="294" t="s">
        <v>15</v>
      </c>
      <c r="DE39" s="294" t="s">
        <v>15</v>
      </c>
      <c r="DF39" s="294" t="s">
        <v>15</v>
      </c>
      <c r="DG39" s="294" t="s">
        <v>15</v>
      </c>
      <c r="DH39" s="294" t="s">
        <v>15</v>
      </c>
      <c r="DI39" s="294" t="s">
        <v>15</v>
      </c>
      <c r="DJ39" s="294" t="s">
        <v>15</v>
      </c>
      <c r="DK39" s="294" t="s">
        <v>15</v>
      </c>
      <c r="DL39" s="294" t="s">
        <v>15</v>
      </c>
      <c r="DM39" s="294" t="s">
        <v>15</v>
      </c>
      <c r="DN39" s="294" t="s">
        <v>15</v>
      </c>
      <c r="DO39" s="294" t="s">
        <v>15</v>
      </c>
      <c r="DP39" s="294" t="s">
        <v>15</v>
      </c>
      <c r="DQ39" s="294" t="s">
        <v>15</v>
      </c>
      <c r="DR39" s="294" t="s">
        <v>15</v>
      </c>
      <c r="DS39" s="294" t="s">
        <v>15</v>
      </c>
      <c r="DT39" s="294" t="s">
        <v>15</v>
      </c>
      <c r="DU39" s="294" t="s">
        <v>15</v>
      </c>
      <c r="DV39" s="294" t="s">
        <v>15</v>
      </c>
      <c r="DW39" s="294" t="s">
        <v>739</v>
      </c>
      <c r="DX39" s="294" t="s">
        <v>739</v>
      </c>
      <c r="DY39" s="294" t="s">
        <v>739</v>
      </c>
      <c r="DZ39" s="294" t="s">
        <v>739</v>
      </c>
      <c r="EA39" s="294" t="s">
        <v>739</v>
      </c>
    </row>
    <row r="40" spans="1:131" s="30" customFormat="1" ht="5.0999999999999996" customHeight="1">
      <c r="A40" s="341"/>
      <c r="B40" s="342"/>
      <c r="C40" s="342"/>
      <c r="D40" s="342"/>
      <c r="E40" s="342"/>
      <c r="F40" s="342"/>
      <c r="G40" s="342"/>
      <c r="H40" s="342"/>
      <c r="I40" s="342"/>
      <c r="J40" s="342"/>
      <c r="K40" s="342"/>
      <c r="L40" s="342"/>
      <c r="M40" s="342"/>
      <c r="O40" s="342"/>
      <c r="P40" s="342"/>
      <c r="Q40" s="342"/>
      <c r="R40" s="342"/>
      <c r="S40" s="342"/>
      <c r="T40" s="342"/>
      <c r="U40" s="342"/>
      <c r="V40" s="342"/>
      <c r="W40" s="342"/>
      <c r="X40" s="342"/>
      <c r="Y40" s="342"/>
      <c r="Z40" s="342"/>
      <c r="AB40" s="342"/>
      <c r="AC40" s="342"/>
      <c r="AD40" s="342"/>
      <c r="AE40" s="342"/>
      <c r="AF40" s="342"/>
      <c r="AG40" s="342"/>
      <c r="AH40" s="342"/>
      <c r="AI40" s="342"/>
      <c r="AJ40" s="342"/>
      <c r="AK40" s="342"/>
      <c r="AL40" s="342"/>
      <c r="AM40" s="342"/>
      <c r="AO40" s="342"/>
      <c r="AP40" s="342"/>
      <c r="AQ40" s="342"/>
      <c r="AR40" s="342"/>
      <c r="AS40" s="342"/>
      <c r="AT40" s="342"/>
      <c r="AU40" s="342"/>
      <c r="AV40" s="342"/>
      <c r="AW40" s="342"/>
      <c r="AX40" s="342"/>
      <c r="AY40" s="342"/>
      <c r="AZ40" s="342"/>
      <c r="BB40" s="342"/>
      <c r="BC40" s="342"/>
      <c r="BD40" s="342"/>
      <c r="BE40" s="342"/>
      <c r="BF40" s="342"/>
      <c r="BG40" s="342"/>
      <c r="BH40" s="342"/>
      <c r="BI40" s="342"/>
      <c r="BJ40" s="342"/>
      <c r="BK40" s="342"/>
      <c r="BL40" s="342"/>
      <c r="BM40" s="342"/>
      <c r="BO40" s="342"/>
      <c r="BP40" s="342"/>
      <c r="BQ40" s="342"/>
      <c r="BR40" s="342"/>
      <c r="BS40" s="342"/>
      <c r="BT40" s="342"/>
      <c r="BU40" s="342"/>
      <c r="BV40" s="342"/>
      <c r="BW40" s="342"/>
      <c r="BX40" s="342"/>
      <c r="BY40" s="342"/>
      <c r="BZ40" s="342"/>
      <c r="CB40" s="342"/>
      <c r="CC40" s="342"/>
      <c r="CD40" s="342"/>
      <c r="CE40" s="342"/>
      <c r="CF40" s="342"/>
      <c r="CG40" s="342"/>
      <c r="CH40" s="342"/>
      <c r="CI40" s="342"/>
      <c r="CJ40" s="342"/>
      <c r="CK40" s="342"/>
      <c r="CL40" s="342"/>
      <c r="CM40" s="342"/>
      <c r="CO40" s="342"/>
      <c r="CP40" s="342"/>
      <c r="CQ40" s="342"/>
      <c r="CR40" s="342"/>
      <c r="CS40" s="342"/>
      <c r="CT40" s="342"/>
      <c r="CU40" s="342"/>
      <c r="CV40" s="342"/>
      <c r="CW40" s="342"/>
      <c r="CX40" s="342"/>
      <c r="CY40" s="342"/>
      <c r="CZ40" s="342"/>
      <c r="DB40" s="342"/>
      <c r="DC40" s="342"/>
      <c r="DD40" s="342"/>
      <c r="DE40" s="342"/>
      <c r="DF40" s="342"/>
      <c r="DG40" s="342"/>
      <c r="DH40" s="342"/>
      <c r="DI40" s="342"/>
      <c r="DJ40" s="342"/>
      <c r="DK40" s="342"/>
      <c r="DL40" s="342"/>
      <c r="DM40" s="342"/>
      <c r="DO40" s="342"/>
      <c r="DP40" s="342"/>
      <c r="DQ40" s="342"/>
      <c r="DR40" s="342"/>
      <c r="DS40" s="342"/>
      <c r="DT40" s="342"/>
      <c r="DU40" s="342"/>
      <c r="DV40" s="342"/>
      <c r="DW40" s="342"/>
      <c r="DX40" s="342"/>
      <c r="DY40" s="342"/>
      <c r="DZ40" s="342"/>
    </row>
    <row r="41" spans="1:131" s="30" customFormat="1" ht="12.75" customHeight="1">
      <c r="A41" s="134" t="s">
        <v>2797</v>
      </c>
    </row>
    <row r="42" spans="1:131" s="30" customFormat="1" ht="12.75" customHeight="1">
      <c r="A42" s="30" t="s">
        <v>3170</v>
      </c>
    </row>
  </sheetData>
  <mergeCells count="20">
    <mergeCell ref="DC6:DN6"/>
    <mergeCell ref="DO6:DO7"/>
    <mergeCell ref="DP6:EA6"/>
    <mergeCell ref="DB6:DB7"/>
    <mergeCell ref="AC6:AN6"/>
    <mergeCell ref="AO6:AO7"/>
    <mergeCell ref="AP6:BA6"/>
    <mergeCell ref="BB6:BB7"/>
    <mergeCell ref="BC6:BN6"/>
    <mergeCell ref="BO6:BO7"/>
    <mergeCell ref="BP6:CA6"/>
    <mergeCell ref="CB6:CB7"/>
    <mergeCell ref="CC6:CN6"/>
    <mergeCell ref="CO6:CO7"/>
    <mergeCell ref="CP6:DA6"/>
    <mergeCell ref="AB6:AB7"/>
    <mergeCell ref="B6:B7"/>
    <mergeCell ref="C6:N6"/>
    <mergeCell ref="O6:O7"/>
    <mergeCell ref="P6:AA6"/>
  </mergeCells>
  <hyperlinks>
    <hyperlink ref="A1" location="'Table of contents'!A1" display="вернуться на заглавную стр. (содержание)"/>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42"/>
  <sheetViews>
    <sheetView zoomScale="80" zoomScaleNormal="80" workbookViewId="0">
      <pane xSplit="1" topLeftCell="B1" activePane="topRight" state="frozen"/>
      <selection pane="topRight"/>
    </sheetView>
  </sheetViews>
  <sheetFormatPr defaultRowHeight="15"/>
  <cols>
    <col min="1" max="1" width="38.140625" style="34" customWidth="1"/>
    <col min="2" max="131" width="9.85546875" style="34" customWidth="1"/>
    <col min="132" max="16384" width="9.140625" style="34"/>
  </cols>
  <sheetData>
    <row r="1" spans="1:131" ht="15" customHeight="1">
      <c r="A1" s="649" t="s">
        <v>2688</v>
      </c>
    </row>
    <row r="2" spans="1:131" ht="5.0999999999999996" customHeight="1">
      <c r="A2" s="65"/>
    </row>
    <row r="3" spans="1:131" s="211" customFormat="1" ht="18.75" customHeight="1">
      <c r="A3" s="309" t="s">
        <v>3847</v>
      </c>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c r="DM3" s="260"/>
      <c r="DN3" s="260"/>
      <c r="DO3" s="260"/>
      <c r="DP3" s="260"/>
      <c r="DQ3" s="260"/>
      <c r="DR3" s="260"/>
      <c r="DS3" s="260"/>
      <c r="DT3" s="260"/>
      <c r="DU3" s="260"/>
      <c r="DV3" s="260"/>
      <c r="DW3" s="260"/>
      <c r="DX3" s="260"/>
      <c r="DY3" s="260"/>
      <c r="DZ3" s="260"/>
      <c r="EA3" s="260"/>
    </row>
    <row r="4" spans="1:131" s="131" customFormat="1" ht="5.0999999999999996" customHeight="1" thickBot="1">
      <c r="A4" s="333"/>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row>
    <row r="5" spans="1:131" s="131" customFormat="1" ht="17.100000000000001" customHeight="1">
      <c r="A5" s="747"/>
      <c r="B5" s="1103">
        <v>1998</v>
      </c>
      <c r="C5" s="1105">
        <v>1998</v>
      </c>
      <c r="D5" s="1106"/>
      <c r="E5" s="1106"/>
      <c r="F5" s="1106"/>
      <c r="G5" s="1106"/>
      <c r="H5" s="1106"/>
      <c r="I5" s="1106"/>
      <c r="J5" s="1106"/>
      <c r="K5" s="1106"/>
      <c r="L5" s="1106"/>
      <c r="M5" s="1106"/>
      <c r="N5" s="1107"/>
      <c r="O5" s="1103">
        <v>1999</v>
      </c>
      <c r="P5" s="1105">
        <v>1999</v>
      </c>
      <c r="Q5" s="1106"/>
      <c r="R5" s="1106"/>
      <c r="S5" s="1106"/>
      <c r="T5" s="1106"/>
      <c r="U5" s="1106"/>
      <c r="V5" s="1106"/>
      <c r="W5" s="1106"/>
      <c r="X5" s="1106"/>
      <c r="Y5" s="1106"/>
      <c r="Z5" s="1106"/>
      <c r="AA5" s="1107"/>
      <c r="AB5" s="1103">
        <v>2000</v>
      </c>
      <c r="AC5" s="1105">
        <v>2000</v>
      </c>
      <c r="AD5" s="1106"/>
      <c r="AE5" s="1106"/>
      <c r="AF5" s="1106"/>
      <c r="AG5" s="1106"/>
      <c r="AH5" s="1106"/>
      <c r="AI5" s="1106"/>
      <c r="AJ5" s="1106"/>
      <c r="AK5" s="1106"/>
      <c r="AL5" s="1106"/>
      <c r="AM5" s="1106"/>
      <c r="AN5" s="1107"/>
      <c r="AO5" s="1103">
        <v>2001</v>
      </c>
      <c r="AP5" s="1105">
        <v>2001</v>
      </c>
      <c r="AQ5" s="1106"/>
      <c r="AR5" s="1106"/>
      <c r="AS5" s="1106"/>
      <c r="AT5" s="1106"/>
      <c r="AU5" s="1106"/>
      <c r="AV5" s="1106"/>
      <c r="AW5" s="1106"/>
      <c r="AX5" s="1106"/>
      <c r="AY5" s="1106"/>
      <c r="AZ5" s="1106"/>
      <c r="BA5" s="1107"/>
      <c r="BB5" s="1103">
        <v>2002</v>
      </c>
      <c r="BC5" s="1105">
        <v>2002</v>
      </c>
      <c r="BD5" s="1106"/>
      <c r="BE5" s="1106"/>
      <c r="BF5" s="1106"/>
      <c r="BG5" s="1106"/>
      <c r="BH5" s="1106"/>
      <c r="BI5" s="1106"/>
      <c r="BJ5" s="1106"/>
      <c r="BK5" s="1106"/>
      <c r="BL5" s="1106"/>
      <c r="BM5" s="1106"/>
      <c r="BN5" s="1107"/>
      <c r="BO5" s="1103">
        <v>2003</v>
      </c>
      <c r="BP5" s="1105">
        <v>2003</v>
      </c>
      <c r="BQ5" s="1106"/>
      <c r="BR5" s="1106"/>
      <c r="BS5" s="1106"/>
      <c r="BT5" s="1106"/>
      <c r="BU5" s="1106"/>
      <c r="BV5" s="1106"/>
      <c r="BW5" s="1106"/>
      <c r="BX5" s="1106"/>
      <c r="BY5" s="1106"/>
      <c r="BZ5" s="1106"/>
      <c r="CA5" s="1107"/>
      <c r="CB5" s="1103">
        <v>2004</v>
      </c>
      <c r="CC5" s="1105">
        <v>2004</v>
      </c>
      <c r="CD5" s="1106"/>
      <c r="CE5" s="1106"/>
      <c r="CF5" s="1106"/>
      <c r="CG5" s="1106"/>
      <c r="CH5" s="1106"/>
      <c r="CI5" s="1106"/>
      <c r="CJ5" s="1106"/>
      <c r="CK5" s="1106"/>
      <c r="CL5" s="1106"/>
      <c r="CM5" s="1106"/>
      <c r="CN5" s="1107"/>
      <c r="CO5" s="1103">
        <v>2005</v>
      </c>
      <c r="CP5" s="1105">
        <v>2005</v>
      </c>
      <c r="CQ5" s="1106"/>
      <c r="CR5" s="1106"/>
      <c r="CS5" s="1106"/>
      <c r="CT5" s="1106"/>
      <c r="CU5" s="1106"/>
      <c r="CV5" s="1106"/>
      <c r="CW5" s="1106"/>
      <c r="CX5" s="1106"/>
      <c r="CY5" s="1106"/>
      <c r="CZ5" s="1106"/>
      <c r="DA5" s="1107"/>
      <c r="DB5" s="1103">
        <v>2006</v>
      </c>
      <c r="DC5" s="1105">
        <v>2006</v>
      </c>
      <c r="DD5" s="1106"/>
      <c r="DE5" s="1106"/>
      <c r="DF5" s="1106"/>
      <c r="DG5" s="1106"/>
      <c r="DH5" s="1106"/>
      <c r="DI5" s="1106"/>
      <c r="DJ5" s="1106"/>
      <c r="DK5" s="1106"/>
      <c r="DL5" s="1106"/>
      <c r="DM5" s="1106"/>
      <c r="DN5" s="1107"/>
      <c r="DO5" s="1103">
        <v>2007</v>
      </c>
      <c r="DP5" s="1105">
        <v>2007</v>
      </c>
      <c r="DQ5" s="1106"/>
      <c r="DR5" s="1106"/>
      <c r="DS5" s="1106"/>
      <c r="DT5" s="1106"/>
      <c r="DU5" s="1106"/>
      <c r="DV5" s="1106"/>
      <c r="DW5" s="1106"/>
      <c r="DX5" s="1106"/>
      <c r="DY5" s="1106"/>
      <c r="DZ5" s="1106"/>
      <c r="EA5" s="1107"/>
    </row>
    <row r="6" spans="1:131" s="131" customFormat="1" ht="17.100000000000001" customHeight="1" thickBot="1">
      <c r="A6" s="746"/>
      <c r="B6" s="1104"/>
      <c r="C6" s="673" t="s">
        <v>2646</v>
      </c>
      <c r="D6" s="673" t="s">
        <v>2647</v>
      </c>
      <c r="E6" s="673" t="s">
        <v>2648</v>
      </c>
      <c r="F6" s="673" t="s">
        <v>2649</v>
      </c>
      <c r="G6" s="673" t="s">
        <v>2650</v>
      </c>
      <c r="H6" s="673" t="s">
        <v>2651</v>
      </c>
      <c r="I6" s="673" t="s">
        <v>2652</v>
      </c>
      <c r="J6" s="673" t="s">
        <v>2653</v>
      </c>
      <c r="K6" s="673" t="s">
        <v>2654</v>
      </c>
      <c r="L6" s="673" t="s">
        <v>2655</v>
      </c>
      <c r="M6" s="673" t="s">
        <v>2656</v>
      </c>
      <c r="N6" s="673" t="s">
        <v>2657</v>
      </c>
      <c r="O6" s="1104"/>
      <c r="P6" s="673" t="s">
        <v>2646</v>
      </c>
      <c r="Q6" s="673" t="s">
        <v>2647</v>
      </c>
      <c r="R6" s="673" t="s">
        <v>2648</v>
      </c>
      <c r="S6" s="673" t="s">
        <v>2649</v>
      </c>
      <c r="T6" s="673" t="s">
        <v>2650</v>
      </c>
      <c r="U6" s="673" t="s">
        <v>2651</v>
      </c>
      <c r="V6" s="673" t="s">
        <v>2652</v>
      </c>
      <c r="W6" s="673" t="s">
        <v>2653</v>
      </c>
      <c r="X6" s="673" t="s">
        <v>2654</v>
      </c>
      <c r="Y6" s="673" t="s">
        <v>2655</v>
      </c>
      <c r="Z6" s="673" t="s">
        <v>2656</v>
      </c>
      <c r="AA6" s="673" t="s">
        <v>2657</v>
      </c>
      <c r="AB6" s="1104"/>
      <c r="AC6" s="673" t="s">
        <v>2646</v>
      </c>
      <c r="AD6" s="673" t="s">
        <v>2647</v>
      </c>
      <c r="AE6" s="673" t="s">
        <v>2648</v>
      </c>
      <c r="AF6" s="673" t="s">
        <v>2649</v>
      </c>
      <c r="AG6" s="673" t="s">
        <v>2650</v>
      </c>
      <c r="AH6" s="673" t="s">
        <v>2651</v>
      </c>
      <c r="AI6" s="673" t="s">
        <v>2652</v>
      </c>
      <c r="AJ6" s="673" t="s">
        <v>2653</v>
      </c>
      <c r="AK6" s="673" t="s">
        <v>2654</v>
      </c>
      <c r="AL6" s="673" t="s">
        <v>2655</v>
      </c>
      <c r="AM6" s="673" t="s">
        <v>2656</v>
      </c>
      <c r="AN6" s="673" t="s">
        <v>2657</v>
      </c>
      <c r="AO6" s="1104"/>
      <c r="AP6" s="673" t="s">
        <v>2646</v>
      </c>
      <c r="AQ6" s="673" t="s">
        <v>2647</v>
      </c>
      <c r="AR6" s="673" t="s">
        <v>2648</v>
      </c>
      <c r="AS6" s="673" t="s">
        <v>2649</v>
      </c>
      <c r="AT6" s="673" t="s">
        <v>2650</v>
      </c>
      <c r="AU6" s="673" t="s">
        <v>2651</v>
      </c>
      <c r="AV6" s="673" t="s">
        <v>2652</v>
      </c>
      <c r="AW6" s="673" t="s">
        <v>2653</v>
      </c>
      <c r="AX6" s="673" t="s">
        <v>2654</v>
      </c>
      <c r="AY6" s="673" t="s">
        <v>2655</v>
      </c>
      <c r="AZ6" s="673" t="s">
        <v>2656</v>
      </c>
      <c r="BA6" s="673" t="s">
        <v>2657</v>
      </c>
      <c r="BB6" s="1104"/>
      <c r="BC6" s="673" t="s">
        <v>2646</v>
      </c>
      <c r="BD6" s="673" t="s">
        <v>2647</v>
      </c>
      <c r="BE6" s="673" t="s">
        <v>2648</v>
      </c>
      <c r="BF6" s="673" t="s">
        <v>2649</v>
      </c>
      <c r="BG6" s="673" t="s">
        <v>2650</v>
      </c>
      <c r="BH6" s="673" t="s">
        <v>2651</v>
      </c>
      <c r="BI6" s="673" t="s">
        <v>2652</v>
      </c>
      <c r="BJ6" s="673" t="s">
        <v>2653</v>
      </c>
      <c r="BK6" s="673" t="s">
        <v>2654</v>
      </c>
      <c r="BL6" s="673" t="s">
        <v>2655</v>
      </c>
      <c r="BM6" s="673" t="s">
        <v>2656</v>
      </c>
      <c r="BN6" s="673" t="s">
        <v>2657</v>
      </c>
      <c r="BO6" s="1104"/>
      <c r="BP6" s="673" t="s">
        <v>2646</v>
      </c>
      <c r="BQ6" s="673" t="s">
        <v>2647</v>
      </c>
      <c r="BR6" s="673" t="s">
        <v>2648</v>
      </c>
      <c r="BS6" s="673" t="s">
        <v>2649</v>
      </c>
      <c r="BT6" s="673" t="s">
        <v>2650</v>
      </c>
      <c r="BU6" s="673" t="s">
        <v>2651</v>
      </c>
      <c r="BV6" s="673" t="s">
        <v>2652</v>
      </c>
      <c r="BW6" s="673" t="s">
        <v>2653</v>
      </c>
      <c r="BX6" s="673" t="s">
        <v>2654</v>
      </c>
      <c r="BY6" s="673" t="s">
        <v>2655</v>
      </c>
      <c r="BZ6" s="673" t="s">
        <v>2656</v>
      </c>
      <c r="CA6" s="673" t="s">
        <v>2657</v>
      </c>
      <c r="CB6" s="1104"/>
      <c r="CC6" s="673" t="s">
        <v>2646</v>
      </c>
      <c r="CD6" s="673" t="s">
        <v>2647</v>
      </c>
      <c r="CE6" s="673" t="s">
        <v>2648</v>
      </c>
      <c r="CF6" s="673" t="s">
        <v>2649</v>
      </c>
      <c r="CG6" s="673" t="s">
        <v>2650</v>
      </c>
      <c r="CH6" s="673" t="s">
        <v>2651</v>
      </c>
      <c r="CI6" s="673" t="s">
        <v>2652</v>
      </c>
      <c r="CJ6" s="673" t="s">
        <v>2653</v>
      </c>
      <c r="CK6" s="673" t="s">
        <v>2654</v>
      </c>
      <c r="CL6" s="673" t="s">
        <v>2655</v>
      </c>
      <c r="CM6" s="673" t="s">
        <v>2656</v>
      </c>
      <c r="CN6" s="673" t="s">
        <v>2657</v>
      </c>
      <c r="CO6" s="1104"/>
      <c r="CP6" s="673" t="s">
        <v>2646</v>
      </c>
      <c r="CQ6" s="673" t="s">
        <v>2647</v>
      </c>
      <c r="CR6" s="673" t="s">
        <v>2648</v>
      </c>
      <c r="CS6" s="673" t="s">
        <v>2649</v>
      </c>
      <c r="CT6" s="673" t="s">
        <v>2650</v>
      </c>
      <c r="CU6" s="673" t="s">
        <v>2651</v>
      </c>
      <c r="CV6" s="673" t="s">
        <v>2652</v>
      </c>
      <c r="CW6" s="673" t="s">
        <v>2653</v>
      </c>
      <c r="CX6" s="673" t="s">
        <v>2654</v>
      </c>
      <c r="CY6" s="673" t="s">
        <v>2655</v>
      </c>
      <c r="CZ6" s="673" t="s">
        <v>2656</v>
      </c>
      <c r="DA6" s="673" t="s">
        <v>2657</v>
      </c>
      <c r="DB6" s="1104"/>
      <c r="DC6" s="673" t="s">
        <v>2646</v>
      </c>
      <c r="DD6" s="673" t="s">
        <v>2647</v>
      </c>
      <c r="DE6" s="673" t="s">
        <v>2648</v>
      </c>
      <c r="DF6" s="673" t="s">
        <v>2649</v>
      </c>
      <c r="DG6" s="673" t="s">
        <v>2650</v>
      </c>
      <c r="DH6" s="673" t="s">
        <v>2651</v>
      </c>
      <c r="DI6" s="673" t="s">
        <v>2652</v>
      </c>
      <c r="DJ6" s="673" t="s">
        <v>2653</v>
      </c>
      <c r="DK6" s="673" t="s">
        <v>2654</v>
      </c>
      <c r="DL6" s="673" t="s">
        <v>2655</v>
      </c>
      <c r="DM6" s="673" t="s">
        <v>2656</v>
      </c>
      <c r="DN6" s="673" t="s">
        <v>2657</v>
      </c>
      <c r="DO6" s="1104"/>
      <c r="DP6" s="673" t="s">
        <v>2646</v>
      </c>
      <c r="DQ6" s="673" t="s">
        <v>2647</v>
      </c>
      <c r="DR6" s="673" t="s">
        <v>2648</v>
      </c>
      <c r="DS6" s="673" t="s">
        <v>2649</v>
      </c>
      <c r="DT6" s="673" t="s">
        <v>2650</v>
      </c>
      <c r="DU6" s="673" t="s">
        <v>2651</v>
      </c>
      <c r="DV6" s="673" t="s">
        <v>2652</v>
      </c>
      <c r="DW6" s="673" t="s">
        <v>2653</v>
      </c>
      <c r="DX6" s="673" t="s">
        <v>2654</v>
      </c>
      <c r="DY6" s="673" t="s">
        <v>2655</v>
      </c>
      <c r="DZ6" s="673" t="s">
        <v>2656</v>
      </c>
      <c r="EA6" s="673" t="s">
        <v>2657</v>
      </c>
    </row>
    <row r="7" spans="1:131" s="131" customFormat="1" ht="5.0999999999999996" customHeight="1">
      <c r="A7" s="173"/>
      <c r="B7" s="328"/>
      <c r="C7" s="3"/>
      <c r="D7" s="3"/>
      <c r="E7" s="3"/>
      <c r="F7" s="3"/>
      <c r="G7" s="3"/>
      <c r="H7" s="3"/>
      <c r="I7" s="3"/>
      <c r="J7" s="3"/>
      <c r="K7" s="3"/>
      <c r="L7" s="3"/>
      <c r="M7" s="3"/>
      <c r="N7" s="3"/>
      <c r="O7" s="328"/>
      <c r="P7" s="3"/>
      <c r="Q7" s="3"/>
      <c r="R7" s="3"/>
      <c r="S7" s="3"/>
      <c r="T7" s="3"/>
      <c r="U7" s="3"/>
      <c r="V7" s="3"/>
      <c r="W7" s="3"/>
      <c r="X7" s="3"/>
      <c r="Y7" s="3"/>
      <c r="Z7" s="3"/>
      <c r="AA7" s="3"/>
      <c r="AB7" s="328"/>
      <c r="AC7" s="3"/>
      <c r="AD7" s="3"/>
      <c r="AE7" s="3"/>
      <c r="AF7" s="3"/>
      <c r="AG7" s="3"/>
      <c r="AH7" s="3"/>
      <c r="AI7" s="3"/>
      <c r="AJ7" s="3"/>
      <c r="AK7" s="3"/>
      <c r="AL7" s="3"/>
      <c r="AM7" s="3"/>
      <c r="AN7" s="3"/>
      <c r="AO7" s="328"/>
      <c r="AP7" s="3"/>
      <c r="AQ7" s="3"/>
      <c r="AR7" s="3"/>
      <c r="AS7" s="3"/>
      <c r="AT7" s="3"/>
      <c r="AU7" s="3"/>
      <c r="AV7" s="3"/>
      <c r="AW7" s="3"/>
      <c r="AX7" s="3"/>
      <c r="AY7" s="3"/>
      <c r="AZ7" s="3"/>
      <c r="BA7" s="3"/>
      <c r="BB7" s="328"/>
      <c r="BC7" s="3"/>
      <c r="BD7" s="3"/>
      <c r="BE7" s="3"/>
      <c r="BF7" s="3"/>
      <c r="BG7" s="3"/>
      <c r="BH7" s="3"/>
      <c r="BI7" s="3"/>
      <c r="BJ7" s="3"/>
      <c r="BK7" s="3"/>
      <c r="BL7" s="3"/>
      <c r="BM7" s="3"/>
      <c r="BN7" s="3"/>
      <c r="BO7" s="328"/>
      <c r="BP7" s="3"/>
      <c r="BQ7" s="3"/>
      <c r="BR7" s="3"/>
      <c r="BS7" s="3"/>
      <c r="BT7" s="3"/>
      <c r="BU7" s="3"/>
      <c r="BV7" s="3"/>
      <c r="BW7" s="3"/>
      <c r="BX7" s="3"/>
      <c r="BY7" s="3"/>
      <c r="BZ7" s="3"/>
      <c r="CA7" s="3"/>
      <c r="CB7" s="328"/>
      <c r="CC7" s="3"/>
      <c r="CD7" s="3"/>
      <c r="CE7" s="3"/>
      <c r="CF7" s="3"/>
      <c r="CG7" s="3"/>
      <c r="CH7" s="3"/>
      <c r="CI7" s="3"/>
      <c r="CJ7" s="3"/>
      <c r="CK7" s="3"/>
      <c r="CL7" s="3"/>
      <c r="CM7" s="3"/>
      <c r="CN7" s="3"/>
      <c r="CO7" s="328"/>
      <c r="CP7" s="3"/>
      <c r="CQ7" s="3"/>
      <c r="CR7" s="3"/>
      <c r="CS7" s="3"/>
      <c r="CT7" s="3"/>
      <c r="CU7" s="3"/>
      <c r="CV7" s="3"/>
      <c r="CW7" s="3"/>
      <c r="CX7" s="3"/>
      <c r="CY7" s="3"/>
      <c r="CZ7" s="3"/>
      <c r="DA7" s="3"/>
      <c r="DB7" s="328"/>
      <c r="DC7" s="3"/>
      <c r="DD7" s="3"/>
      <c r="DE7" s="3"/>
      <c r="DF7" s="3"/>
      <c r="DG7" s="3"/>
      <c r="DH7" s="3"/>
      <c r="DI7" s="3"/>
      <c r="DJ7" s="3"/>
      <c r="DK7" s="3"/>
      <c r="DL7" s="3"/>
      <c r="DM7" s="3"/>
      <c r="DN7" s="3"/>
      <c r="DO7" s="328"/>
      <c r="DP7" s="3"/>
      <c r="DQ7" s="3"/>
      <c r="DR7" s="3"/>
      <c r="DS7" s="3"/>
      <c r="DT7" s="3"/>
      <c r="DU7" s="3"/>
      <c r="DV7" s="3"/>
      <c r="DW7" s="3"/>
      <c r="DX7" s="3"/>
      <c r="DY7" s="3"/>
      <c r="DZ7" s="3"/>
      <c r="EA7" s="3"/>
    </row>
    <row r="8" spans="1:131" s="131" customFormat="1" ht="12.75" customHeight="1">
      <c r="A8" s="72" t="s">
        <v>3147</v>
      </c>
      <c r="B8" s="58">
        <f>SUM(C8:N8)</f>
        <v>39.7804</v>
      </c>
      <c r="C8" s="77">
        <f>SUM(C10:C18)</f>
        <v>0</v>
      </c>
      <c r="D8" s="77">
        <f t="shared" ref="D8" si="0">SUM(D10:D18)</f>
        <v>0</v>
      </c>
      <c r="E8" s="77">
        <f>SUM(E10:E18)</f>
        <v>13.5672</v>
      </c>
      <c r="F8" s="77">
        <f t="shared" ref="F8:N8" si="1">SUM(F10:F18)</f>
        <v>1.885</v>
      </c>
      <c r="G8" s="77">
        <f t="shared" si="1"/>
        <v>4.7123999999999997</v>
      </c>
      <c r="H8" s="77">
        <f t="shared" si="1"/>
        <v>0</v>
      </c>
      <c r="I8" s="77">
        <f t="shared" si="1"/>
        <v>9.7297999999999991</v>
      </c>
      <c r="J8" s="77">
        <f t="shared" si="1"/>
        <v>1</v>
      </c>
      <c r="K8" s="77">
        <f t="shared" si="1"/>
        <v>3.0110000000000001</v>
      </c>
      <c r="L8" s="77">
        <f t="shared" si="1"/>
        <v>0</v>
      </c>
      <c r="M8" s="77">
        <f t="shared" si="1"/>
        <v>0</v>
      </c>
      <c r="N8" s="77">
        <f t="shared" si="1"/>
        <v>5.875</v>
      </c>
      <c r="O8" s="58">
        <f>SUM(P8:AA8)</f>
        <v>7595.3293000000003</v>
      </c>
      <c r="P8" s="77">
        <f>SUM(P10:P18)</f>
        <v>0</v>
      </c>
      <c r="Q8" s="77">
        <f t="shared" ref="Q8" si="2">SUM(Q10:Q18)</f>
        <v>0</v>
      </c>
      <c r="R8" s="77">
        <f>SUM(R10:R18)</f>
        <v>142.61169999999998</v>
      </c>
      <c r="S8" s="77">
        <f t="shared" ref="S8:AA8" si="3">SUM(S10:S18)</f>
        <v>1082.9809999999998</v>
      </c>
      <c r="T8" s="77">
        <f t="shared" si="3"/>
        <v>1057.3481000000002</v>
      </c>
      <c r="U8" s="77">
        <f t="shared" si="3"/>
        <v>748.2713</v>
      </c>
      <c r="V8" s="77">
        <f t="shared" si="3"/>
        <v>627.60230000000001</v>
      </c>
      <c r="W8" s="77">
        <f t="shared" si="3"/>
        <v>810.18579999999997</v>
      </c>
      <c r="X8" s="77">
        <f t="shared" si="3"/>
        <v>867.11260000000016</v>
      </c>
      <c r="Y8" s="77">
        <f t="shared" si="3"/>
        <v>558.4704999999999</v>
      </c>
      <c r="Z8" s="77">
        <f t="shared" si="3"/>
        <v>1665.3528999999999</v>
      </c>
      <c r="AA8" s="77">
        <f t="shared" si="3"/>
        <v>35.393100000000004</v>
      </c>
      <c r="AB8" s="58">
        <f>SUM(AC8:AN8)</f>
        <v>25091.2503</v>
      </c>
      <c r="AC8" s="77">
        <f>SUM(AC10:AC18)</f>
        <v>26.449100000000001</v>
      </c>
      <c r="AD8" s="77">
        <f t="shared" ref="AD8" si="4">SUM(AD10:AD18)</f>
        <v>17.608599999999999</v>
      </c>
      <c r="AE8" s="77">
        <f>SUM(AE10:AE18)</f>
        <v>200.59639999999999</v>
      </c>
      <c r="AF8" s="77">
        <f t="shared" ref="AF8:AN8" si="5">SUM(AF10:AF18)</f>
        <v>70.196999999999989</v>
      </c>
      <c r="AG8" s="77">
        <f t="shared" si="5"/>
        <v>1853.9533000000001</v>
      </c>
      <c r="AH8" s="77">
        <f t="shared" si="5"/>
        <v>3272.0187999999998</v>
      </c>
      <c r="AI8" s="77">
        <f t="shared" si="5"/>
        <v>2411.8223000000003</v>
      </c>
      <c r="AJ8" s="77">
        <f t="shared" si="5"/>
        <v>2868.3171000000002</v>
      </c>
      <c r="AK8" s="77">
        <f t="shared" si="5"/>
        <v>3826.0725000000002</v>
      </c>
      <c r="AL8" s="77">
        <f t="shared" si="5"/>
        <v>3604.408699999999</v>
      </c>
      <c r="AM8" s="77">
        <f t="shared" si="5"/>
        <v>3638.6652000000004</v>
      </c>
      <c r="AN8" s="77">
        <f t="shared" si="5"/>
        <v>3301.1412999999993</v>
      </c>
      <c r="AO8" s="58">
        <f>SUM(AP8:BA8)</f>
        <v>43475.3413</v>
      </c>
      <c r="AP8" s="77">
        <f>SUM(AP10:AP18)</f>
        <v>4344.4008000000003</v>
      </c>
      <c r="AQ8" s="77">
        <f t="shared" ref="AQ8:BA8" si="6">SUM(AQ10:AQ18)</f>
        <v>4237.1913000000004</v>
      </c>
      <c r="AR8" s="77">
        <f>SUM(AR10:AR18)</f>
        <v>4607.6273999999985</v>
      </c>
      <c r="AS8" s="77">
        <f t="shared" si="6"/>
        <v>4503.9574000000002</v>
      </c>
      <c r="AT8" s="77">
        <f t="shared" si="6"/>
        <v>4318.797700000001</v>
      </c>
      <c r="AU8" s="77">
        <f t="shared" si="6"/>
        <v>4168.4546000000009</v>
      </c>
      <c r="AV8" s="77">
        <f t="shared" si="6"/>
        <v>2495.6596999999997</v>
      </c>
      <c r="AW8" s="77">
        <f t="shared" si="6"/>
        <v>3371.3018000000002</v>
      </c>
      <c r="AX8" s="77">
        <f t="shared" si="6"/>
        <v>4112.2450000000008</v>
      </c>
      <c r="AY8" s="77">
        <f t="shared" si="6"/>
        <v>3129.7333000000012</v>
      </c>
      <c r="AZ8" s="77">
        <f t="shared" si="6"/>
        <v>2539.9398999999999</v>
      </c>
      <c r="BA8" s="77">
        <f t="shared" si="6"/>
        <v>1646.0323999999998</v>
      </c>
      <c r="BB8" s="58">
        <f>SUM(BC8:BN8)</f>
        <v>39000.599599999994</v>
      </c>
      <c r="BC8" s="77">
        <f>SUM(BC10:BC18)</f>
        <v>1896.0282999999999</v>
      </c>
      <c r="BD8" s="77">
        <f t="shared" ref="BD8:BN8" si="7">SUM(BD10:BD18)</f>
        <v>4601.7476999999999</v>
      </c>
      <c r="BE8" s="77">
        <f t="shared" si="7"/>
        <v>2631.3903</v>
      </c>
      <c r="BF8" s="77">
        <f t="shared" si="7"/>
        <v>4676.0126999999993</v>
      </c>
      <c r="BG8" s="77">
        <f t="shared" si="7"/>
        <v>4304.6029000000008</v>
      </c>
      <c r="BH8" s="77">
        <f t="shared" si="7"/>
        <v>3333.1275000000001</v>
      </c>
      <c r="BI8" s="77">
        <f t="shared" si="7"/>
        <v>3135.3335000000002</v>
      </c>
      <c r="BJ8" s="77">
        <f t="shared" si="7"/>
        <v>2735.1154999999999</v>
      </c>
      <c r="BK8" s="77">
        <f t="shared" si="7"/>
        <v>3136.9396999999994</v>
      </c>
      <c r="BL8" s="77">
        <f t="shared" si="7"/>
        <v>2279.1434999999992</v>
      </c>
      <c r="BM8" s="77">
        <f t="shared" si="7"/>
        <v>3105.4397999999997</v>
      </c>
      <c r="BN8" s="77">
        <f t="shared" si="7"/>
        <v>3165.7181999999989</v>
      </c>
      <c r="BO8" s="58">
        <f>SUM(BP8:CA8)</f>
        <v>42824.167600000001</v>
      </c>
      <c r="BP8" s="77">
        <f>SUM(BP10:BP18)</f>
        <v>2521.9375999999997</v>
      </c>
      <c r="BQ8" s="77">
        <f t="shared" ref="BQ8:CA8" si="8">SUM(BQ10:BQ18)</f>
        <v>2264.7990999999997</v>
      </c>
      <c r="BR8" s="77">
        <f t="shared" si="8"/>
        <v>1707.1138000000001</v>
      </c>
      <c r="BS8" s="77">
        <f t="shared" si="8"/>
        <v>1967.0568000000001</v>
      </c>
      <c r="BT8" s="77">
        <f t="shared" si="8"/>
        <v>1678.6931</v>
      </c>
      <c r="BU8" s="77">
        <f t="shared" si="8"/>
        <v>1948.4001999999996</v>
      </c>
      <c r="BV8" s="77">
        <f t="shared" si="8"/>
        <v>2335.6285999999996</v>
      </c>
      <c r="BW8" s="77">
        <f t="shared" si="8"/>
        <v>2212.3526000000006</v>
      </c>
      <c r="BX8" s="77">
        <f t="shared" si="8"/>
        <v>4924.5081</v>
      </c>
      <c r="BY8" s="77">
        <f t="shared" si="8"/>
        <v>7458.1681000000017</v>
      </c>
      <c r="BZ8" s="77">
        <f t="shared" si="8"/>
        <v>5952.0371999999988</v>
      </c>
      <c r="CA8" s="77">
        <f t="shared" si="8"/>
        <v>7853.4724000000006</v>
      </c>
      <c r="CB8" s="58">
        <f>SUM(CC8:CN8)</f>
        <v>81670.171300000002</v>
      </c>
      <c r="CC8" s="77">
        <f>SUM(CC10:CC18)</f>
        <v>7668.9737000000041</v>
      </c>
      <c r="CD8" s="77">
        <f t="shared" ref="CD8:CN8" si="9">SUM(CD10:CD18)</f>
        <v>5723.5386999999992</v>
      </c>
      <c r="CE8" s="77">
        <f t="shared" si="9"/>
        <v>5090.9476000000004</v>
      </c>
      <c r="CF8" s="77">
        <f t="shared" si="9"/>
        <v>5704.598100000002</v>
      </c>
      <c r="CG8" s="77">
        <f t="shared" si="9"/>
        <v>4780.5033999999987</v>
      </c>
      <c r="CH8" s="77">
        <f t="shared" si="9"/>
        <v>5136.8206</v>
      </c>
      <c r="CI8" s="77">
        <f t="shared" si="9"/>
        <v>5263.1543999999985</v>
      </c>
      <c r="CJ8" s="77">
        <f t="shared" si="9"/>
        <v>5487.8772999999992</v>
      </c>
      <c r="CK8" s="77">
        <f t="shared" si="9"/>
        <v>6145.5561000000007</v>
      </c>
      <c r="CL8" s="77">
        <f t="shared" si="9"/>
        <v>9408.2357999999986</v>
      </c>
      <c r="CM8" s="77">
        <f t="shared" si="9"/>
        <v>10461.727799999999</v>
      </c>
      <c r="CN8" s="77">
        <f t="shared" si="9"/>
        <v>10798.237799999997</v>
      </c>
      <c r="CO8" s="58">
        <f>SUM(CP8:DA8)</f>
        <v>122737.65610000002</v>
      </c>
      <c r="CP8" s="77">
        <f>SUM(CP10:CP18)</f>
        <v>4949.0778</v>
      </c>
      <c r="CQ8" s="77">
        <f t="shared" ref="CQ8:DA8" si="10">SUM(CQ10:CQ18)</f>
        <v>2746.4085</v>
      </c>
      <c r="CR8" s="77">
        <f t="shared" si="10"/>
        <v>3877.7492999999999</v>
      </c>
      <c r="CS8" s="77">
        <f t="shared" si="10"/>
        <v>3980.7269999999994</v>
      </c>
      <c r="CT8" s="77">
        <f t="shared" si="10"/>
        <v>9039.0527000000002</v>
      </c>
      <c r="CU8" s="77">
        <f t="shared" si="10"/>
        <v>12198.271400000003</v>
      </c>
      <c r="CV8" s="77">
        <f t="shared" si="10"/>
        <v>11367.078099999997</v>
      </c>
      <c r="CW8" s="77">
        <f t="shared" si="10"/>
        <v>11245.416199999996</v>
      </c>
      <c r="CX8" s="77">
        <f t="shared" si="10"/>
        <v>12192.591100000001</v>
      </c>
      <c r="CY8" s="77">
        <f t="shared" si="10"/>
        <v>13045.446700000002</v>
      </c>
      <c r="CZ8" s="77">
        <f t="shared" si="10"/>
        <v>10264.085300000001</v>
      </c>
      <c r="DA8" s="77">
        <f t="shared" si="10"/>
        <v>27831.752</v>
      </c>
      <c r="DB8" s="58">
        <f>SUM(DC8:DN8)</f>
        <v>231844.41890000002</v>
      </c>
      <c r="DC8" s="77">
        <f>SUM(DC10:DC18)</f>
        <v>21080.763999999999</v>
      </c>
      <c r="DD8" s="77">
        <f t="shared" ref="DD8:DN8" si="11">SUM(DD10:DD18)</f>
        <v>17442.426499999994</v>
      </c>
      <c r="DE8" s="77">
        <f t="shared" si="11"/>
        <v>15007.467500000001</v>
      </c>
      <c r="DF8" s="77">
        <f t="shared" si="11"/>
        <v>29218.271499999995</v>
      </c>
      <c r="DG8" s="77">
        <f t="shared" si="11"/>
        <v>30745.374200000002</v>
      </c>
      <c r="DH8" s="77">
        <f t="shared" si="11"/>
        <v>17112.2546</v>
      </c>
      <c r="DI8" s="77">
        <f t="shared" si="11"/>
        <v>14193.4383</v>
      </c>
      <c r="DJ8" s="77">
        <f t="shared" si="11"/>
        <v>14761.256600000001</v>
      </c>
      <c r="DK8" s="77">
        <f t="shared" si="11"/>
        <v>10543.9511</v>
      </c>
      <c r="DL8" s="77">
        <f t="shared" si="11"/>
        <v>14443.129199999994</v>
      </c>
      <c r="DM8" s="77">
        <f t="shared" si="11"/>
        <v>25082.283100000001</v>
      </c>
      <c r="DN8" s="77">
        <f t="shared" si="11"/>
        <v>22213.802299999999</v>
      </c>
      <c r="DO8" s="58">
        <f>SUM(DP8:EA8)</f>
        <v>205402.94460000002</v>
      </c>
      <c r="DP8" s="77">
        <f>SUM(DP10:DP18)</f>
        <v>14268.567499999999</v>
      </c>
      <c r="DQ8" s="77">
        <f t="shared" ref="DQ8:EA8" si="12">SUM(DQ10:DQ18)</f>
        <v>18428.984100000001</v>
      </c>
      <c r="DR8" s="77">
        <f t="shared" si="12"/>
        <v>16787.858700000001</v>
      </c>
      <c r="DS8" s="77">
        <f t="shared" si="12"/>
        <v>36998.345000000001</v>
      </c>
      <c r="DT8" s="77">
        <f t="shared" si="12"/>
        <v>16240.313800000004</v>
      </c>
      <c r="DU8" s="77">
        <f t="shared" si="12"/>
        <v>10716.695299999998</v>
      </c>
      <c r="DV8" s="77">
        <f t="shared" si="12"/>
        <v>11093.825000000001</v>
      </c>
      <c r="DW8" s="77">
        <f t="shared" si="12"/>
        <v>14954.8094</v>
      </c>
      <c r="DX8" s="77">
        <f t="shared" si="12"/>
        <v>12095.935900000002</v>
      </c>
      <c r="DY8" s="77">
        <f t="shared" si="12"/>
        <v>17899.376400000001</v>
      </c>
      <c r="DZ8" s="77">
        <f t="shared" si="12"/>
        <v>16836.691400000007</v>
      </c>
      <c r="EA8" s="77">
        <f t="shared" si="12"/>
        <v>19081.542100000002</v>
      </c>
    </row>
    <row r="9" spans="1:131" s="131" customFormat="1" ht="12.75" customHeight="1">
      <c r="A9" s="250" t="s">
        <v>2892</v>
      </c>
      <c r="B9" s="58"/>
      <c r="C9" s="14"/>
      <c r="D9" s="14"/>
      <c r="E9" s="14"/>
      <c r="F9" s="14"/>
      <c r="G9" s="14"/>
      <c r="H9" s="14"/>
      <c r="I9" s="14"/>
      <c r="J9" s="14"/>
      <c r="K9" s="14"/>
      <c r="L9" s="14"/>
      <c r="M9" s="14"/>
      <c r="N9" s="14"/>
      <c r="O9" s="58"/>
      <c r="P9" s="14"/>
      <c r="Q9" s="14"/>
      <c r="R9" s="14"/>
      <c r="S9" s="14"/>
      <c r="T9" s="14"/>
      <c r="U9" s="14"/>
      <c r="V9" s="14"/>
      <c r="W9" s="14"/>
      <c r="X9" s="14"/>
      <c r="Y9" s="14"/>
      <c r="Z9" s="14"/>
      <c r="AA9" s="14"/>
      <c r="AB9" s="58"/>
      <c r="AC9" s="14"/>
      <c r="AD9" s="14"/>
      <c r="AE9" s="14"/>
      <c r="AF9" s="14"/>
      <c r="AG9" s="14"/>
      <c r="AH9" s="14"/>
      <c r="AI9" s="14"/>
      <c r="AJ9" s="14"/>
      <c r="AK9" s="14"/>
      <c r="AL9" s="14"/>
      <c r="AM9" s="14"/>
      <c r="AN9" s="14"/>
      <c r="AO9" s="58"/>
      <c r="AP9" s="14"/>
      <c r="AQ9" s="14"/>
      <c r="AR9" s="14"/>
      <c r="AS9" s="14"/>
      <c r="AT9" s="14"/>
      <c r="AU9" s="14"/>
      <c r="AV9" s="14"/>
      <c r="AW9" s="14"/>
      <c r="AX9" s="14"/>
      <c r="AY9" s="14"/>
      <c r="AZ9" s="14"/>
      <c r="BA9" s="14"/>
      <c r="BB9" s="58"/>
      <c r="BC9" s="14"/>
      <c r="BD9" s="14"/>
      <c r="BE9" s="14"/>
      <c r="BF9" s="14"/>
      <c r="BG9" s="14"/>
      <c r="BH9" s="14"/>
      <c r="BI9" s="14"/>
      <c r="BJ9" s="14"/>
      <c r="BK9" s="14"/>
      <c r="BL9" s="14"/>
      <c r="BM9" s="14"/>
      <c r="BN9" s="14"/>
      <c r="BO9" s="58"/>
      <c r="BP9" s="14"/>
      <c r="BQ9" s="14"/>
      <c r="BR9" s="14"/>
      <c r="BS9" s="14"/>
      <c r="BT9" s="14"/>
      <c r="BU9" s="14"/>
      <c r="BV9" s="14"/>
      <c r="BW9" s="14"/>
      <c r="BX9" s="14"/>
      <c r="BY9" s="14"/>
      <c r="BZ9" s="14"/>
      <c r="CA9" s="14"/>
      <c r="CB9" s="58"/>
      <c r="CC9" s="14"/>
      <c r="CD9" s="14"/>
      <c r="CE9" s="14"/>
      <c r="CF9" s="14"/>
      <c r="CG9" s="14"/>
      <c r="CH9" s="14"/>
      <c r="CI9" s="14"/>
      <c r="CJ9" s="14"/>
      <c r="CK9" s="14"/>
      <c r="CL9" s="14"/>
      <c r="CM9" s="14"/>
      <c r="CN9" s="14"/>
      <c r="CO9" s="58"/>
      <c r="CP9" s="14"/>
      <c r="CQ9" s="14"/>
      <c r="CR9" s="14"/>
      <c r="CS9" s="14"/>
      <c r="CT9" s="14"/>
      <c r="CU9" s="14"/>
      <c r="CV9" s="14"/>
      <c r="CW9" s="14"/>
      <c r="CX9" s="14"/>
      <c r="CY9" s="14"/>
      <c r="CZ9" s="14"/>
      <c r="DA9" s="14"/>
      <c r="DB9" s="58"/>
      <c r="DC9" s="14"/>
      <c r="DD9" s="14"/>
      <c r="DE9" s="14"/>
      <c r="DF9" s="14"/>
      <c r="DG9" s="14"/>
      <c r="DH9" s="14"/>
      <c r="DI9" s="14"/>
      <c r="DJ9" s="14"/>
      <c r="DK9" s="14"/>
      <c r="DL9" s="14"/>
      <c r="DM9" s="14"/>
      <c r="DN9" s="14"/>
      <c r="DO9" s="58"/>
      <c r="DP9" s="14"/>
      <c r="DQ9" s="14"/>
      <c r="DR9" s="14"/>
      <c r="DS9" s="14"/>
      <c r="DT9" s="14"/>
      <c r="DU9" s="14"/>
      <c r="DV9" s="14"/>
      <c r="DW9" s="14"/>
      <c r="DX9" s="14"/>
      <c r="DY9" s="14"/>
      <c r="DZ9" s="14"/>
      <c r="EA9" s="14"/>
    </row>
    <row r="10" spans="1:131" s="131" customFormat="1" ht="12.75" customHeight="1">
      <c r="A10" s="73" t="s">
        <v>3148</v>
      </c>
      <c r="B10" s="15" t="s">
        <v>15</v>
      </c>
      <c r="C10" s="15" t="s">
        <v>15</v>
      </c>
      <c r="D10" s="15" t="s">
        <v>15</v>
      </c>
      <c r="E10" s="15" t="s">
        <v>15</v>
      </c>
      <c r="F10" s="15" t="s">
        <v>15</v>
      </c>
      <c r="G10" s="15" t="s">
        <v>15</v>
      </c>
      <c r="H10" s="15" t="s">
        <v>15</v>
      </c>
      <c r="I10" s="15" t="s">
        <v>15</v>
      </c>
      <c r="J10" s="15" t="s">
        <v>15</v>
      </c>
      <c r="K10" s="15" t="s">
        <v>15</v>
      </c>
      <c r="L10" s="15" t="s">
        <v>15</v>
      </c>
      <c r="M10" s="15" t="s">
        <v>15</v>
      </c>
      <c r="N10" s="15" t="s">
        <v>15</v>
      </c>
      <c r="O10" s="15">
        <f>SUM(P10:AA10)</f>
        <v>5412.4828000000007</v>
      </c>
      <c r="P10" s="15" t="s">
        <v>15</v>
      </c>
      <c r="Q10" s="15" t="s">
        <v>15</v>
      </c>
      <c r="R10" s="15">
        <v>71.121399999999994</v>
      </c>
      <c r="S10" s="15">
        <v>642.56189999999992</v>
      </c>
      <c r="T10" s="15">
        <v>670.41580000000022</v>
      </c>
      <c r="U10" s="15">
        <v>521.30759999999998</v>
      </c>
      <c r="V10" s="15">
        <v>457.56900000000002</v>
      </c>
      <c r="W10" s="15">
        <v>608.73080000000004</v>
      </c>
      <c r="X10" s="15">
        <v>679.19610000000023</v>
      </c>
      <c r="Y10" s="15">
        <v>250.32989999999998</v>
      </c>
      <c r="Z10" s="15">
        <v>1506.7201</v>
      </c>
      <c r="AA10" s="15">
        <v>4.5301999999999998</v>
      </c>
      <c r="AB10" s="15">
        <f>SUM(AC10:AN10)</f>
        <v>23228.130199999996</v>
      </c>
      <c r="AC10" s="15" t="s">
        <v>15</v>
      </c>
      <c r="AD10" s="15" t="s">
        <v>15</v>
      </c>
      <c r="AE10" s="15">
        <v>2.3860000000000001</v>
      </c>
      <c r="AF10" s="15">
        <v>30.270599999999998</v>
      </c>
      <c r="AG10" s="15">
        <v>1778.3138000000001</v>
      </c>
      <c r="AH10" s="15">
        <v>3128.0533</v>
      </c>
      <c r="AI10" s="15">
        <v>2046.1725000000004</v>
      </c>
      <c r="AJ10" s="15">
        <v>2652.8689000000004</v>
      </c>
      <c r="AK10" s="15">
        <v>3550.7145000000005</v>
      </c>
      <c r="AL10" s="15">
        <v>3418.9158999999991</v>
      </c>
      <c r="AM10" s="15">
        <v>3412.8124000000003</v>
      </c>
      <c r="AN10" s="15">
        <v>3207.6222999999995</v>
      </c>
      <c r="AO10" s="15">
        <f>SUM(AP10:BA10)</f>
        <v>41775.625000000007</v>
      </c>
      <c r="AP10" s="15">
        <v>4198.3702999999996</v>
      </c>
      <c r="AQ10" s="15">
        <v>4041.0057000000002</v>
      </c>
      <c r="AR10" s="15">
        <v>4425.879899999999</v>
      </c>
      <c r="AS10" s="15">
        <v>4404.9636</v>
      </c>
      <c r="AT10" s="15">
        <v>4313.8630000000012</v>
      </c>
      <c r="AU10" s="15">
        <v>4163.5367000000006</v>
      </c>
      <c r="AV10" s="15">
        <v>2290.3735999999994</v>
      </c>
      <c r="AW10" s="15">
        <v>3313.9729000000002</v>
      </c>
      <c r="AX10" s="15">
        <v>3902.0495000000001</v>
      </c>
      <c r="AY10" s="15">
        <v>2938.7407000000012</v>
      </c>
      <c r="AZ10" s="15">
        <v>2396.1448</v>
      </c>
      <c r="BA10" s="15">
        <v>1386.7242999999999</v>
      </c>
      <c r="BB10" s="15">
        <f>SUM(BC10:BN10)</f>
        <v>23575.307900000003</v>
      </c>
      <c r="BC10" s="301">
        <v>1575.7150999999999</v>
      </c>
      <c r="BD10" s="301">
        <v>4068.1692000000003</v>
      </c>
      <c r="BE10" s="301">
        <v>1492.0309000000002</v>
      </c>
      <c r="BF10" s="301">
        <v>3013.8133999999991</v>
      </c>
      <c r="BG10" s="301">
        <v>3537.9187000000011</v>
      </c>
      <c r="BH10" s="301">
        <v>1440.7298999999998</v>
      </c>
      <c r="BI10" s="301">
        <v>2197.9414999999999</v>
      </c>
      <c r="BJ10" s="301">
        <v>1602.9870000000001</v>
      </c>
      <c r="BK10" s="301">
        <v>1418.6851999999999</v>
      </c>
      <c r="BL10" s="301">
        <v>869.34859999999969</v>
      </c>
      <c r="BM10" s="301">
        <v>1448.8966999999998</v>
      </c>
      <c r="BN10" s="301">
        <v>909.07169999999996</v>
      </c>
      <c r="BO10" s="15">
        <f>SUM(BP10:CA10)</f>
        <v>23900.326399999998</v>
      </c>
      <c r="BP10" s="15">
        <v>983.8118999999997</v>
      </c>
      <c r="BQ10" s="15">
        <v>1465.3283999999996</v>
      </c>
      <c r="BR10" s="15">
        <v>543.36530000000005</v>
      </c>
      <c r="BS10" s="15">
        <v>635.31020000000001</v>
      </c>
      <c r="BT10" s="15">
        <v>729.0582999999998</v>
      </c>
      <c r="BU10" s="15">
        <v>978.9146999999997</v>
      </c>
      <c r="BV10" s="15">
        <v>690.4384</v>
      </c>
      <c r="BW10" s="15">
        <v>730.57899999999995</v>
      </c>
      <c r="BX10" s="15">
        <v>2898.0329000000011</v>
      </c>
      <c r="BY10" s="15">
        <v>5201.7944000000007</v>
      </c>
      <c r="BZ10" s="15">
        <v>3779.6306999999988</v>
      </c>
      <c r="CA10" s="15">
        <v>5264.0622000000012</v>
      </c>
      <c r="CB10" s="15">
        <f>SUM(CC10:CN10)</f>
        <v>52715.969499999999</v>
      </c>
      <c r="CC10" s="15">
        <v>5261.3227000000024</v>
      </c>
      <c r="CD10" s="15">
        <v>3986.7308999999977</v>
      </c>
      <c r="CE10" s="15">
        <v>3076.7188999999998</v>
      </c>
      <c r="CF10" s="15">
        <v>3395.4078000000018</v>
      </c>
      <c r="CG10" s="15">
        <v>2580.0962</v>
      </c>
      <c r="CH10" s="15">
        <v>2744.5224999999996</v>
      </c>
      <c r="CI10" s="15">
        <v>3086.6573999999991</v>
      </c>
      <c r="CJ10" s="15">
        <v>3500.8915999999999</v>
      </c>
      <c r="CK10" s="15">
        <v>3963.2403000000004</v>
      </c>
      <c r="CL10" s="15">
        <v>6049.3911999999991</v>
      </c>
      <c r="CM10" s="15">
        <v>7351.0706999999984</v>
      </c>
      <c r="CN10" s="15">
        <v>7719.9192999999987</v>
      </c>
      <c r="CO10" s="15">
        <f>SUM(CP10:DA10)</f>
        <v>81826.778299999991</v>
      </c>
      <c r="CP10" s="15">
        <v>2739.5089999999996</v>
      </c>
      <c r="CQ10" s="15">
        <v>1335.7022999999999</v>
      </c>
      <c r="CR10" s="15">
        <v>1950.8148999999999</v>
      </c>
      <c r="CS10" s="15">
        <v>1936.0261000000003</v>
      </c>
      <c r="CT10" s="15">
        <v>5760.4818999999989</v>
      </c>
      <c r="CU10" s="15">
        <v>8307.3351000000039</v>
      </c>
      <c r="CV10" s="15">
        <v>7084.1318999999976</v>
      </c>
      <c r="CW10" s="15">
        <v>7184.3030999999974</v>
      </c>
      <c r="CX10" s="15">
        <v>8141.4288999999999</v>
      </c>
      <c r="CY10" s="15">
        <v>8853.1722000000009</v>
      </c>
      <c r="CZ10" s="15">
        <v>6528.1413999999995</v>
      </c>
      <c r="DA10" s="15">
        <v>22005.731499999998</v>
      </c>
      <c r="DB10" s="15">
        <f>SUM(DC10:DN10)</f>
        <v>165289.49569999997</v>
      </c>
      <c r="DC10" s="15">
        <v>15728.675800000001</v>
      </c>
      <c r="DD10" s="15">
        <v>12187.350599999998</v>
      </c>
      <c r="DE10" s="15">
        <v>11150.079900000001</v>
      </c>
      <c r="DF10" s="15">
        <v>21436.006399999998</v>
      </c>
      <c r="DG10" s="15">
        <v>23124.4349</v>
      </c>
      <c r="DH10" s="15">
        <v>12610.7727</v>
      </c>
      <c r="DI10" s="15">
        <v>8866.2137999999995</v>
      </c>
      <c r="DJ10" s="15">
        <v>9600.8453000000027</v>
      </c>
      <c r="DK10" s="15">
        <v>6462.4524999999994</v>
      </c>
      <c r="DL10" s="15">
        <v>9276.7722999999951</v>
      </c>
      <c r="DM10" s="15">
        <v>18649.097600000001</v>
      </c>
      <c r="DN10" s="15">
        <v>16196.793899999999</v>
      </c>
      <c r="DO10" s="15">
        <f>SUM(DP10:EA10)</f>
        <v>142437.62040000001</v>
      </c>
      <c r="DP10" s="15">
        <v>9993.9069</v>
      </c>
      <c r="DQ10" s="15">
        <v>13867.335299999997</v>
      </c>
      <c r="DR10" s="15">
        <v>11945.643099999999</v>
      </c>
      <c r="DS10" s="15">
        <v>28213.848399999995</v>
      </c>
      <c r="DT10" s="15">
        <v>9304.5258000000031</v>
      </c>
      <c r="DU10" s="15">
        <v>6284.9876999999988</v>
      </c>
      <c r="DV10" s="15">
        <v>5531.991100000002</v>
      </c>
      <c r="DW10" s="15">
        <v>10040.0398</v>
      </c>
      <c r="DX10" s="15">
        <v>8219.9745000000021</v>
      </c>
      <c r="DY10" s="15">
        <v>13968.448100000003</v>
      </c>
      <c r="DZ10" s="15">
        <v>12025.861700000007</v>
      </c>
      <c r="EA10" s="15">
        <v>13041.058000000005</v>
      </c>
    </row>
    <row r="11" spans="1:131" s="131" customFormat="1" ht="12.75" customHeight="1">
      <c r="A11" s="73" t="s">
        <v>3149</v>
      </c>
      <c r="B11" s="15">
        <f t="shared" ref="B11:B16" si="13">SUM(C11:N11)</f>
        <v>20.4422</v>
      </c>
      <c r="C11" s="15" t="s">
        <v>15</v>
      </c>
      <c r="D11" s="15" t="s">
        <v>15</v>
      </c>
      <c r="E11" s="15">
        <v>13.5672</v>
      </c>
      <c r="F11" s="15" t="s">
        <v>15</v>
      </c>
      <c r="G11" s="15" t="s">
        <v>15</v>
      </c>
      <c r="H11" s="15" t="s">
        <v>15</v>
      </c>
      <c r="I11" s="15" t="s">
        <v>15</v>
      </c>
      <c r="J11" s="15">
        <v>1</v>
      </c>
      <c r="K11" s="15" t="s">
        <v>15</v>
      </c>
      <c r="L11" s="15" t="s">
        <v>15</v>
      </c>
      <c r="M11" s="15" t="s">
        <v>15</v>
      </c>
      <c r="N11" s="15">
        <v>5.875</v>
      </c>
      <c r="O11" s="15">
        <f t="shared" ref="O11:O13" si="14">SUM(P11:AA11)</f>
        <v>2143.2565</v>
      </c>
      <c r="P11" s="15" t="s">
        <v>15</v>
      </c>
      <c r="Q11" s="15" t="s">
        <v>15</v>
      </c>
      <c r="R11" s="15">
        <v>52.347300000000004</v>
      </c>
      <c r="S11" s="15">
        <v>440.4190999999999</v>
      </c>
      <c r="T11" s="15">
        <v>383.13060000000007</v>
      </c>
      <c r="U11" s="15">
        <v>226.96370000000002</v>
      </c>
      <c r="V11" s="15">
        <v>166.39</v>
      </c>
      <c r="W11" s="15">
        <v>201.45499999999998</v>
      </c>
      <c r="X11" s="15">
        <v>187.91649999999998</v>
      </c>
      <c r="Y11" s="15">
        <v>303.91949999999991</v>
      </c>
      <c r="Z11" s="15">
        <v>158.63279999999997</v>
      </c>
      <c r="AA11" s="15">
        <v>22.082000000000001</v>
      </c>
      <c r="AB11" s="15">
        <f t="shared" ref="AB11:AB16" si="15">SUM(AC11:AN11)</f>
        <v>1729.1802</v>
      </c>
      <c r="AC11" s="15">
        <v>26.449100000000001</v>
      </c>
      <c r="AD11" s="15">
        <v>17.608599999999999</v>
      </c>
      <c r="AE11" s="15">
        <v>191.69399999999999</v>
      </c>
      <c r="AF11" s="15">
        <v>36.864299999999993</v>
      </c>
      <c r="AG11" s="15">
        <v>75.639499999999998</v>
      </c>
      <c r="AH11" s="15">
        <v>143.96549999999999</v>
      </c>
      <c r="AI11" s="15">
        <v>361.15429999999998</v>
      </c>
      <c r="AJ11" s="15">
        <v>215.44820000000001</v>
      </c>
      <c r="AK11" s="15">
        <v>253.89920000000001</v>
      </c>
      <c r="AL11" s="15">
        <v>185.49280000000002</v>
      </c>
      <c r="AM11" s="15">
        <v>220.96470000000002</v>
      </c>
      <c r="AN11" s="15" t="s">
        <v>15</v>
      </c>
      <c r="AO11" s="15">
        <f t="shared" ref="AO11:AO16" si="16">SUM(AP11:BA11)</f>
        <v>1104.9781</v>
      </c>
      <c r="AP11" s="15">
        <v>48.544499999999999</v>
      </c>
      <c r="AQ11" s="15">
        <v>49.047199999999997</v>
      </c>
      <c r="AR11" s="15" t="s">
        <v>15</v>
      </c>
      <c r="AS11" s="15" t="s">
        <v>15</v>
      </c>
      <c r="AT11" s="15" t="s">
        <v>15</v>
      </c>
      <c r="AU11" s="15" t="s">
        <v>15</v>
      </c>
      <c r="AV11" s="15">
        <v>190.90559999999999</v>
      </c>
      <c r="AW11" s="15">
        <v>47.774900000000002</v>
      </c>
      <c r="AX11" s="15">
        <v>205.42550000000003</v>
      </c>
      <c r="AY11" s="15">
        <v>190.99260000000001</v>
      </c>
      <c r="AZ11" s="15">
        <v>143.79509999999999</v>
      </c>
      <c r="BA11" s="15">
        <v>228.49270000000001</v>
      </c>
      <c r="BB11" s="15">
        <f t="shared" ref="BB11:BB18" si="17">SUM(BC11:BN11)</f>
        <v>14706.444899999999</v>
      </c>
      <c r="BC11" s="301">
        <v>313.48450000000003</v>
      </c>
      <c r="BD11" s="301">
        <v>533.57849999999996</v>
      </c>
      <c r="BE11" s="301">
        <v>1132.5326999999997</v>
      </c>
      <c r="BF11" s="301">
        <v>1605.0048999999995</v>
      </c>
      <c r="BG11" s="301">
        <v>726.42160000000001</v>
      </c>
      <c r="BH11" s="301">
        <v>1892.3976000000002</v>
      </c>
      <c r="BI11" s="301">
        <v>921.5924</v>
      </c>
      <c r="BJ11" s="301">
        <v>1120.9860000000001</v>
      </c>
      <c r="BK11" s="301">
        <v>1670.7487999999998</v>
      </c>
      <c r="BL11" s="301">
        <v>1371.0612999999998</v>
      </c>
      <c r="BM11" s="301">
        <v>1650.0210999999999</v>
      </c>
      <c r="BN11" s="301">
        <v>1768.6154999999997</v>
      </c>
      <c r="BO11" s="15">
        <f t="shared" ref="BO11:BO18" si="18">SUM(BP11:CA11)</f>
        <v>17193.716799999998</v>
      </c>
      <c r="BP11" s="14">
        <v>1475.3632000000002</v>
      </c>
      <c r="BQ11" s="15">
        <v>772.17370000000017</v>
      </c>
      <c r="BR11" s="15">
        <v>1132.3188</v>
      </c>
      <c r="BS11" s="15">
        <v>1263.3938999999998</v>
      </c>
      <c r="BT11" s="15">
        <v>934.7059999999999</v>
      </c>
      <c r="BU11" s="15">
        <v>793.38319999999976</v>
      </c>
      <c r="BV11" s="15">
        <v>1433.6094999999996</v>
      </c>
      <c r="BW11" s="15">
        <v>1330.1559000000004</v>
      </c>
      <c r="BX11" s="15">
        <v>1801.2931999999996</v>
      </c>
      <c r="BY11" s="15">
        <v>2034.2859000000003</v>
      </c>
      <c r="BZ11" s="15">
        <v>1926.5551999999993</v>
      </c>
      <c r="CA11" s="15">
        <v>2296.4782999999998</v>
      </c>
      <c r="CB11" s="15">
        <f t="shared" ref="CB11:CB17" si="19">SUM(CC11:CN11)</f>
        <v>26495.285900000003</v>
      </c>
      <c r="CC11" s="14">
        <v>2165.7365000000004</v>
      </c>
      <c r="CD11" s="14">
        <v>1493.4001000000005</v>
      </c>
      <c r="CE11" s="14">
        <v>1729.0769000000005</v>
      </c>
      <c r="CF11" s="14">
        <v>2031.0048999999999</v>
      </c>
      <c r="CG11" s="14">
        <v>2018.5135999999991</v>
      </c>
      <c r="CH11" s="14">
        <v>2154.5810999999999</v>
      </c>
      <c r="CI11" s="14">
        <v>1912.8706999999997</v>
      </c>
      <c r="CJ11" s="14">
        <v>1981.0367000000001</v>
      </c>
      <c r="CK11" s="14">
        <v>2176.1899000000008</v>
      </c>
      <c r="CL11" s="14">
        <v>2934.2357000000002</v>
      </c>
      <c r="CM11" s="14">
        <v>3036.6666</v>
      </c>
      <c r="CN11" s="14">
        <v>2861.9731999999999</v>
      </c>
      <c r="CO11" s="15">
        <f t="shared" ref="CO11:CO18" si="20">SUM(CP11:DA11)</f>
        <v>36616.732799999998</v>
      </c>
      <c r="CP11" s="14">
        <v>2044.4046000000003</v>
      </c>
      <c r="CQ11" s="14">
        <v>1330.3543</v>
      </c>
      <c r="CR11" s="14">
        <v>1602.0338999999999</v>
      </c>
      <c r="CS11" s="14">
        <v>1863.0095999999994</v>
      </c>
      <c r="CT11" s="14">
        <v>2873.7504000000008</v>
      </c>
      <c r="CU11" s="14">
        <v>3677.6718999999998</v>
      </c>
      <c r="CV11" s="14">
        <v>4166.4597999999996</v>
      </c>
      <c r="CW11" s="14">
        <v>3547.1827999999996</v>
      </c>
      <c r="CX11" s="14">
        <v>3427.4851000000012</v>
      </c>
      <c r="CY11" s="14">
        <v>3782.6197999999999</v>
      </c>
      <c r="CZ11" s="14">
        <v>2778.1779000000006</v>
      </c>
      <c r="DA11" s="14">
        <v>5523.5827000000008</v>
      </c>
      <c r="DB11" s="15">
        <f t="shared" ref="DB11:DB18" si="21">SUM(DC11:DN11)</f>
        <v>64940.262300000002</v>
      </c>
      <c r="DC11" s="14">
        <v>4989.5747000000001</v>
      </c>
      <c r="DD11" s="14">
        <v>5176.7802999999994</v>
      </c>
      <c r="DE11" s="14">
        <v>3774.5576999999998</v>
      </c>
      <c r="DF11" s="14">
        <v>7714.1788999999999</v>
      </c>
      <c r="DG11" s="14">
        <v>7544.4524000000001</v>
      </c>
      <c r="DH11" s="14">
        <v>4314.1629000000003</v>
      </c>
      <c r="DI11" s="14">
        <v>5279.1936000000005</v>
      </c>
      <c r="DJ11" s="14">
        <v>4824.1357999999982</v>
      </c>
      <c r="DK11" s="14">
        <v>4042.1469999999999</v>
      </c>
      <c r="DL11" s="14">
        <v>5116.7185999999992</v>
      </c>
      <c r="DM11" s="14">
        <v>6423.0237999999999</v>
      </c>
      <c r="DN11" s="14">
        <v>5741.3365999999996</v>
      </c>
      <c r="DO11" s="15">
        <f t="shared" ref="DO11:DO14" si="22">SUM(DP11:EA11)</f>
        <v>61295.609500000006</v>
      </c>
      <c r="DP11" s="14">
        <v>4207.7902999999997</v>
      </c>
      <c r="DQ11" s="14">
        <v>4490.1975999999995</v>
      </c>
      <c r="DR11" s="14">
        <v>4789.4612000000006</v>
      </c>
      <c r="DS11" s="14">
        <v>8769.6569000000054</v>
      </c>
      <c r="DT11" s="14">
        <v>6925.8950000000004</v>
      </c>
      <c r="DU11" s="14">
        <v>4387.9408000000003</v>
      </c>
      <c r="DV11" s="14">
        <v>5525.4217999999992</v>
      </c>
      <c r="DW11" s="14">
        <v>4904.9414999999999</v>
      </c>
      <c r="DX11" s="14">
        <v>3847.3141000000001</v>
      </c>
      <c r="DY11" s="14">
        <v>3767.5992000000001</v>
      </c>
      <c r="DZ11" s="14">
        <v>4545.4448000000002</v>
      </c>
      <c r="EA11" s="14">
        <v>5133.9463000000005</v>
      </c>
    </row>
    <row r="12" spans="1:131" s="131" customFormat="1" ht="12.75" customHeight="1">
      <c r="A12" s="73" t="s">
        <v>3150</v>
      </c>
      <c r="B12" s="15" t="s">
        <v>15</v>
      </c>
      <c r="C12" s="15" t="s">
        <v>15</v>
      </c>
      <c r="D12" s="15" t="s">
        <v>15</v>
      </c>
      <c r="E12" s="15" t="s">
        <v>15</v>
      </c>
      <c r="F12" s="15" t="s">
        <v>15</v>
      </c>
      <c r="G12" s="15" t="s">
        <v>15</v>
      </c>
      <c r="H12" s="15" t="s">
        <v>15</v>
      </c>
      <c r="I12" s="15" t="s">
        <v>15</v>
      </c>
      <c r="J12" s="15" t="s">
        <v>15</v>
      </c>
      <c r="K12" s="15" t="s">
        <v>15</v>
      </c>
      <c r="L12" s="15" t="s">
        <v>15</v>
      </c>
      <c r="M12" s="15" t="s">
        <v>15</v>
      </c>
      <c r="N12" s="15" t="s">
        <v>15</v>
      </c>
      <c r="O12" s="15">
        <f t="shared" si="14"/>
        <v>26.588000000000001</v>
      </c>
      <c r="P12" s="15" t="s">
        <v>15</v>
      </c>
      <c r="Q12" s="15" t="s">
        <v>15</v>
      </c>
      <c r="R12" s="15">
        <v>19.143000000000001</v>
      </c>
      <c r="S12" s="15" t="s">
        <v>15</v>
      </c>
      <c r="T12" s="15">
        <v>3.8016999999999999</v>
      </c>
      <c r="U12" s="15" t="s">
        <v>15</v>
      </c>
      <c r="V12" s="15">
        <v>3.6433</v>
      </c>
      <c r="W12" s="15" t="s">
        <v>15</v>
      </c>
      <c r="X12" s="15" t="s">
        <v>15</v>
      </c>
      <c r="Y12" s="15" t="s">
        <v>15</v>
      </c>
      <c r="Z12" s="15" t="s">
        <v>15</v>
      </c>
      <c r="AA12" s="15" t="s">
        <v>15</v>
      </c>
      <c r="AB12" s="15">
        <f t="shared" si="15"/>
        <v>25.809799999999999</v>
      </c>
      <c r="AC12" s="15" t="s">
        <v>15</v>
      </c>
      <c r="AD12" s="15" t="s">
        <v>15</v>
      </c>
      <c r="AE12" s="15">
        <v>6.5164</v>
      </c>
      <c r="AF12" s="15">
        <v>3.0621</v>
      </c>
      <c r="AG12" s="15" t="s">
        <v>15</v>
      </c>
      <c r="AH12" s="15" t="s">
        <v>15</v>
      </c>
      <c r="AI12" s="15">
        <v>4.4954999999999998</v>
      </c>
      <c r="AJ12" s="15" t="s">
        <v>15</v>
      </c>
      <c r="AK12" s="15">
        <v>11.735799999999999</v>
      </c>
      <c r="AL12" s="15" t="s">
        <v>15</v>
      </c>
      <c r="AM12" s="15" t="s">
        <v>15</v>
      </c>
      <c r="AN12" s="15" t="s">
        <v>15</v>
      </c>
      <c r="AO12" s="15" t="s">
        <v>15</v>
      </c>
      <c r="AP12" s="15" t="s">
        <v>15</v>
      </c>
      <c r="AQ12" s="15" t="s">
        <v>15</v>
      </c>
      <c r="AR12" s="15" t="s">
        <v>15</v>
      </c>
      <c r="AS12" s="15" t="s">
        <v>15</v>
      </c>
      <c r="AT12" s="15" t="s">
        <v>15</v>
      </c>
      <c r="AU12" s="15" t="s">
        <v>15</v>
      </c>
      <c r="AV12" s="15" t="s">
        <v>15</v>
      </c>
      <c r="AW12" s="15" t="s">
        <v>15</v>
      </c>
      <c r="AX12" s="15" t="s">
        <v>15</v>
      </c>
      <c r="AY12" s="15" t="s">
        <v>15</v>
      </c>
      <c r="AZ12" s="15" t="s">
        <v>15</v>
      </c>
      <c r="BA12" s="15" t="s">
        <v>15</v>
      </c>
      <c r="BB12" s="15">
        <f t="shared" si="17"/>
        <v>106.20269999999999</v>
      </c>
      <c r="BC12" s="301" t="s">
        <v>15</v>
      </c>
      <c r="BD12" s="301" t="s">
        <v>15</v>
      </c>
      <c r="BE12" s="301" t="s">
        <v>15</v>
      </c>
      <c r="BF12" s="301" t="s">
        <v>15</v>
      </c>
      <c r="BG12" s="301" t="s">
        <v>15</v>
      </c>
      <c r="BH12" s="301" t="s">
        <v>15</v>
      </c>
      <c r="BI12" s="301">
        <v>9.2677999999999994</v>
      </c>
      <c r="BJ12" s="301" t="s">
        <v>15</v>
      </c>
      <c r="BK12" s="301" t="s">
        <v>15</v>
      </c>
      <c r="BL12" s="301">
        <v>13.800700000000001</v>
      </c>
      <c r="BM12" s="301" t="s">
        <v>15</v>
      </c>
      <c r="BN12" s="301">
        <v>83.134199999999993</v>
      </c>
      <c r="BO12" s="15">
        <f t="shared" si="18"/>
        <v>949.57969999999989</v>
      </c>
      <c r="BP12" s="15" t="s">
        <v>15</v>
      </c>
      <c r="BQ12" s="15" t="s">
        <v>15</v>
      </c>
      <c r="BR12" s="15">
        <v>11.384600000000001</v>
      </c>
      <c r="BS12" s="15">
        <v>4.4340000000000002</v>
      </c>
      <c r="BT12" s="15" t="s">
        <v>15</v>
      </c>
      <c r="BU12" s="15">
        <v>149.00190000000001</v>
      </c>
      <c r="BV12" s="15">
        <v>144.6</v>
      </c>
      <c r="BW12" s="15">
        <v>141.11099999999999</v>
      </c>
      <c r="BX12" s="15">
        <v>70.440600000000003</v>
      </c>
      <c r="BY12" s="15">
        <v>207.73839999999996</v>
      </c>
      <c r="BZ12" s="15">
        <v>220.86919999999998</v>
      </c>
      <c r="CA12" s="15" t="s">
        <v>15</v>
      </c>
      <c r="CB12" s="15">
        <f t="shared" si="19"/>
        <v>1478.3526999999997</v>
      </c>
      <c r="CC12" s="15">
        <v>222.73340000000002</v>
      </c>
      <c r="CD12" s="15">
        <v>225.60040000000001</v>
      </c>
      <c r="CE12" s="15">
        <v>180.86709999999997</v>
      </c>
      <c r="CF12" s="15">
        <v>183.58799999999999</v>
      </c>
      <c r="CG12" s="15">
        <v>151.57129999999998</v>
      </c>
      <c r="CH12" s="15">
        <v>220.98650000000001</v>
      </c>
      <c r="CI12" s="15">
        <v>219.20599999999999</v>
      </c>
      <c r="CJ12" s="15" t="s">
        <v>15</v>
      </c>
      <c r="CK12" s="15" t="s">
        <v>15</v>
      </c>
      <c r="CL12" s="15" t="s">
        <v>15</v>
      </c>
      <c r="CM12" s="15" t="s">
        <v>15</v>
      </c>
      <c r="CN12" s="15">
        <v>73.8</v>
      </c>
      <c r="CO12" s="15">
        <f t="shared" si="20"/>
        <v>2046.2619999999999</v>
      </c>
      <c r="CP12" s="15">
        <v>83.038399999999996</v>
      </c>
      <c r="CQ12" s="15">
        <v>4.0999999999999995E-3</v>
      </c>
      <c r="CR12" s="15" t="s">
        <v>15</v>
      </c>
      <c r="CS12" s="15" t="s">
        <v>15</v>
      </c>
      <c r="CT12" s="15" t="s">
        <v>15</v>
      </c>
      <c r="CU12" s="15" t="s">
        <v>15</v>
      </c>
      <c r="CV12" s="15">
        <v>32.565300000000001</v>
      </c>
      <c r="CW12" s="15">
        <v>253.89690000000002</v>
      </c>
      <c r="CX12" s="15">
        <v>261.83170000000001</v>
      </c>
      <c r="CY12" s="15">
        <v>328.88710000000003</v>
      </c>
      <c r="CZ12" s="15">
        <v>832.0302999999999</v>
      </c>
      <c r="DA12" s="15">
        <v>254.00820000000002</v>
      </c>
      <c r="DB12" s="15">
        <f t="shared" si="21"/>
        <v>626.64189999999996</v>
      </c>
      <c r="DC12" s="15" t="s">
        <v>15</v>
      </c>
      <c r="DD12" s="15" t="s">
        <v>15</v>
      </c>
      <c r="DE12" s="15">
        <v>41.466000000000001</v>
      </c>
      <c r="DF12" s="15">
        <v>20.052199999999999</v>
      </c>
      <c r="DG12" s="15" t="s">
        <v>15</v>
      </c>
      <c r="DH12" s="15">
        <v>106.82250000000001</v>
      </c>
      <c r="DI12" s="15" t="s">
        <v>15</v>
      </c>
      <c r="DJ12" s="15">
        <v>226.00319999999999</v>
      </c>
      <c r="DK12" s="15" t="s">
        <v>15</v>
      </c>
      <c r="DL12" s="15">
        <v>39.436600000000006</v>
      </c>
      <c r="DM12" s="15" t="s">
        <v>15</v>
      </c>
      <c r="DN12" s="15">
        <v>192.8614</v>
      </c>
      <c r="DO12" s="15">
        <f t="shared" si="22"/>
        <v>1332.2494000000002</v>
      </c>
      <c r="DP12" s="15">
        <v>0</v>
      </c>
      <c r="DQ12" s="15">
        <v>22.688299999999998</v>
      </c>
      <c r="DR12" s="15">
        <v>13.8276</v>
      </c>
      <c r="DS12" s="15" t="s">
        <v>15</v>
      </c>
      <c r="DT12" s="15" t="s">
        <v>15</v>
      </c>
      <c r="DU12" s="15">
        <v>12.6317</v>
      </c>
      <c r="DV12" s="15" t="s">
        <v>15</v>
      </c>
      <c r="DW12" s="15" t="s">
        <v>15</v>
      </c>
      <c r="DX12" s="15" t="s">
        <v>15</v>
      </c>
      <c r="DY12" s="15">
        <v>140.5446</v>
      </c>
      <c r="DZ12" s="15">
        <v>256.30339999999995</v>
      </c>
      <c r="EA12" s="15">
        <v>886.25380000000007</v>
      </c>
    </row>
    <row r="13" spans="1:131" s="131" customFormat="1" ht="12.75" customHeight="1">
      <c r="A13" s="73" t="s">
        <v>3151</v>
      </c>
      <c r="B13" s="15">
        <f t="shared" si="13"/>
        <v>3.0110000000000001</v>
      </c>
      <c r="C13" s="15" t="s">
        <v>15</v>
      </c>
      <c r="D13" s="15" t="s">
        <v>15</v>
      </c>
      <c r="E13" s="15" t="s">
        <v>15</v>
      </c>
      <c r="F13" s="15" t="s">
        <v>15</v>
      </c>
      <c r="G13" s="15" t="s">
        <v>15</v>
      </c>
      <c r="H13" s="15" t="s">
        <v>15</v>
      </c>
      <c r="I13" s="15" t="s">
        <v>15</v>
      </c>
      <c r="J13" s="15" t="s">
        <v>15</v>
      </c>
      <c r="K13" s="15">
        <v>3.0110000000000001</v>
      </c>
      <c r="L13" s="15" t="s">
        <v>15</v>
      </c>
      <c r="M13" s="15" t="s">
        <v>15</v>
      </c>
      <c r="N13" s="15" t="s">
        <v>15</v>
      </c>
      <c r="O13" s="15">
        <f t="shared" si="14"/>
        <v>13.001999999999999</v>
      </c>
      <c r="P13" s="15" t="s">
        <v>15</v>
      </c>
      <c r="Q13" s="15" t="s">
        <v>15</v>
      </c>
      <c r="R13" s="15" t="s">
        <v>15</v>
      </c>
      <c r="S13" s="15" t="s">
        <v>15</v>
      </c>
      <c r="T13" s="15" t="s">
        <v>15</v>
      </c>
      <c r="U13" s="15" t="s">
        <v>15</v>
      </c>
      <c r="V13" s="15" t="s">
        <v>15</v>
      </c>
      <c r="W13" s="15" t="s">
        <v>15</v>
      </c>
      <c r="X13" s="15" t="s">
        <v>15</v>
      </c>
      <c r="Y13" s="15">
        <v>4.2211000000000007</v>
      </c>
      <c r="Z13" s="15" t="s">
        <v>15</v>
      </c>
      <c r="AA13" s="15">
        <v>8.780899999999999</v>
      </c>
      <c r="AB13" s="15">
        <f t="shared" si="15"/>
        <v>4.8881000000000006</v>
      </c>
      <c r="AC13" s="15" t="s">
        <v>15</v>
      </c>
      <c r="AD13" s="15" t="s">
        <v>15</v>
      </c>
      <c r="AE13" s="15" t="s">
        <v>15</v>
      </c>
      <c r="AF13" s="15" t="s">
        <v>15</v>
      </c>
      <c r="AG13" s="15" t="s">
        <v>15</v>
      </c>
      <c r="AH13" s="15" t="s">
        <v>15</v>
      </c>
      <c r="AI13" s="15" t="s">
        <v>15</v>
      </c>
      <c r="AJ13" s="15" t="s">
        <v>15</v>
      </c>
      <c r="AK13" s="15" t="s">
        <v>15</v>
      </c>
      <c r="AL13" s="15" t="s">
        <v>15</v>
      </c>
      <c r="AM13" s="15">
        <v>4.8881000000000006</v>
      </c>
      <c r="AN13" s="15" t="s">
        <v>15</v>
      </c>
      <c r="AO13" s="15">
        <f t="shared" si="16"/>
        <v>48.608099999999993</v>
      </c>
      <c r="AP13" s="15">
        <v>4.8742999999999999</v>
      </c>
      <c r="AQ13" s="15">
        <v>4.9142000000000001</v>
      </c>
      <c r="AR13" s="15">
        <v>4.9138000000000002</v>
      </c>
      <c r="AS13" s="15">
        <v>4.9573</v>
      </c>
      <c r="AT13" s="15">
        <v>4.9346999999999994</v>
      </c>
      <c r="AU13" s="15">
        <v>4.9178999999999995</v>
      </c>
      <c r="AV13" s="15">
        <v>4.7718999999999996</v>
      </c>
      <c r="AW13" s="15">
        <v>9.5540000000000003</v>
      </c>
      <c r="AX13" s="15">
        <v>4.7699999999999996</v>
      </c>
      <c r="AY13" s="15" t="s">
        <v>15</v>
      </c>
      <c r="AZ13" s="15" t="s">
        <v>15</v>
      </c>
      <c r="BA13" s="15" t="s">
        <v>15</v>
      </c>
      <c r="BB13" s="15">
        <f t="shared" si="17"/>
        <v>318.92629999999997</v>
      </c>
      <c r="BC13" s="301" t="s">
        <v>15</v>
      </c>
      <c r="BD13" s="301" t="s">
        <v>15</v>
      </c>
      <c r="BE13" s="301">
        <v>6.8266999999999998</v>
      </c>
      <c r="BF13" s="301" t="s">
        <v>15</v>
      </c>
      <c r="BG13" s="301">
        <v>6.7949999999999999</v>
      </c>
      <c r="BH13" s="301" t="s">
        <v>15</v>
      </c>
      <c r="BI13" s="301" t="s">
        <v>15</v>
      </c>
      <c r="BJ13" s="301">
        <v>4.6081000000000003</v>
      </c>
      <c r="BK13" s="301">
        <v>11.158200000000001</v>
      </c>
      <c r="BL13" s="301">
        <v>4.5999999999999996</v>
      </c>
      <c r="BM13" s="301">
        <v>6.5220000000000002</v>
      </c>
      <c r="BN13" s="301">
        <v>278.41629999999998</v>
      </c>
      <c r="BO13" s="15">
        <f t="shared" si="18"/>
        <v>489.55099999999999</v>
      </c>
      <c r="BP13" s="15">
        <v>9.2096</v>
      </c>
      <c r="BQ13" s="15">
        <v>15.7652</v>
      </c>
      <c r="BR13" s="15">
        <v>15.613200000000001</v>
      </c>
      <c r="BS13" s="15">
        <v>10.793099999999999</v>
      </c>
      <c r="BT13" s="15">
        <v>4.3086000000000002</v>
      </c>
      <c r="BU13" s="15">
        <v>22.625900000000001</v>
      </c>
      <c r="BV13" s="15">
        <v>14.462999999999999</v>
      </c>
      <c r="BW13" s="15">
        <v>6.1651000000000007</v>
      </c>
      <c r="BX13" s="15">
        <v>144.346</v>
      </c>
      <c r="BY13" s="15">
        <v>10.209100000000001</v>
      </c>
      <c r="BZ13" s="15">
        <v>4.1867000000000001</v>
      </c>
      <c r="CA13" s="15">
        <v>231.8655</v>
      </c>
      <c r="CB13" s="15">
        <f t="shared" si="19"/>
        <v>447.70190000000002</v>
      </c>
      <c r="CC13" s="15">
        <v>10.6647</v>
      </c>
      <c r="CD13" s="15" t="s">
        <v>15</v>
      </c>
      <c r="CE13" s="15">
        <v>76.780100000000004</v>
      </c>
      <c r="CF13" s="15">
        <v>75.447000000000003</v>
      </c>
      <c r="CG13" s="15">
        <v>17.1647</v>
      </c>
      <c r="CH13" s="15">
        <v>6.1425000000000001</v>
      </c>
      <c r="CI13" s="15" t="s">
        <v>15</v>
      </c>
      <c r="CJ13" s="15" t="s">
        <v>15</v>
      </c>
      <c r="CK13" s="15">
        <v>6.1258999999999997</v>
      </c>
      <c r="CL13" s="15">
        <v>82.013199999999998</v>
      </c>
      <c r="CM13" s="15">
        <v>67.8262</v>
      </c>
      <c r="CN13" s="15">
        <v>105.53760000000001</v>
      </c>
      <c r="CO13" s="15">
        <f t="shared" si="20"/>
        <v>1328.5552999999998</v>
      </c>
      <c r="CP13" s="15">
        <v>82.125799999999998</v>
      </c>
      <c r="CQ13" s="15">
        <v>80.347800000000007</v>
      </c>
      <c r="CR13" s="15">
        <v>79.58120000000001</v>
      </c>
      <c r="CS13" s="15">
        <v>140.40220000000002</v>
      </c>
      <c r="CT13" s="15">
        <v>345.49150000000003</v>
      </c>
      <c r="CU13" s="15">
        <v>98.402600000000007</v>
      </c>
      <c r="CV13" s="15">
        <v>83.92110000000001</v>
      </c>
      <c r="CW13" s="15">
        <v>77.805299999999988</v>
      </c>
      <c r="CX13" s="15">
        <v>165.32770000000002</v>
      </c>
      <c r="CY13" s="15">
        <v>71.082799999999992</v>
      </c>
      <c r="CZ13" s="15">
        <v>88.682299999999984</v>
      </c>
      <c r="DA13" s="15">
        <v>15.385</v>
      </c>
      <c r="DB13" s="15">
        <f t="shared" si="21"/>
        <v>429.54559999999992</v>
      </c>
      <c r="DC13" s="15">
        <v>233.3261</v>
      </c>
      <c r="DD13" s="15">
        <v>57.535899999999998</v>
      </c>
      <c r="DE13" s="15" t="s">
        <v>15</v>
      </c>
      <c r="DF13" s="15">
        <v>48.033999999999999</v>
      </c>
      <c r="DG13" s="15">
        <v>20.7349</v>
      </c>
      <c r="DH13" s="15" t="s">
        <v>15</v>
      </c>
      <c r="DI13" s="15">
        <v>28.015699999999995</v>
      </c>
      <c r="DJ13" s="15">
        <v>11.4474</v>
      </c>
      <c r="DK13" s="15" t="s">
        <v>15</v>
      </c>
      <c r="DL13" s="15">
        <v>10.201700000000001</v>
      </c>
      <c r="DM13" s="15">
        <v>10.161700000000002</v>
      </c>
      <c r="DN13" s="15">
        <v>10.088200000000001</v>
      </c>
      <c r="DO13" s="15">
        <f t="shared" si="22"/>
        <v>176.17150000000001</v>
      </c>
      <c r="DP13" s="15">
        <v>9.9122000000000003</v>
      </c>
      <c r="DQ13" s="15">
        <v>48.762900000000002</v>
      </c>
      <c r="DR13" s="15">
        <v>19.876000000000001</v>
      </c>
      <c r="DS13" s="15" t="s">
        <v>15</v>
      </c>
      <c r="DT13" s="15">
        <v>9.8930000000000007</v>
      </c>
      <c r="DU13" s="15">
        <v>19.7501</v>
      </c>
      <c r="DV13" s="15">
        <v>9.8469999999999995</v>
      </c>
      <c r="DW13" s="15">
        <v>9.8281000000000009</v>
      </c>
      <c r="DX13" s="15">
        <v>9.8003999999999998</v>
      </c>
      <c r="DY13" s="15">
        <v>9.1363000000000003</v>
      </c>
      <c r="DZ13" s="15">
        <v>9.0815000000000001</v>
      </c>
      <c r="EA13" s="15">
        <v>20.283999999999999</v>
      </c>
    </row>
    <row r="14" spans="1:131" s="131" customFormat="1" ht="12.75" customHeight="1">
      <c r="A14" s="73" t="s">
        <v>3152</v>
      </c>
      <c r="B14" s="15" t="s">
        <v>15</v>
      </c>
      <c r="C14" s="15" t="s">
        <v>15</v>
      </c>
      <c r="D14" s="15" t="s">
        <v>15</v>
      </c>
      <c r="E14" s="15" t="s">
        <v>15</v>
      </c>
      <c r="F14" s="15" t="s">
        <v>15</v>
      </c>
      <c r="G14" s="15" t="s">
        <v>15</v>
      </c>
      <c r="H14" s="15" t="s">
        <v>15</v>
      </c>
      <c r="I14" s="15" t="s">
        <v>15</v>
      </c>
      <c r="J14" s="15" t="s">
        <v>15</v>
      </c>
      <c r="K14" s="15" t="s">
        <v>15</v>
      </c>
      <c r="L14" s="15" t="s">
        <v>15</v>
      </c>
      <c r="M14" s="15" t="s">
        <v>15</v>
      </c>
      <c r="N14" s="15" t="s">
        <v>15</v>
      </c>
      <c r="O14" s="15" t="s">
        <v>15</v>
      </c>
      <c r="P14" s="15" t="s">
        <v>15</v>
      </c>
      <c r="Q14" s="15" t="s">
        <v>15</v>
      </c>
      <c r="R14" s="15" t="s">
        <v>15</v>
      </c>
      <c r="S14" s="15" t="s">
        <v>15</v>
      </c>
      <c r="T14" s="15" t="s">
        <v>15</v>
      </c>
      <c r="U14" s="15" t="s">
        <v>15</v>
      </c>
      <c r="V14" s="15" t="s">
        <v>15</v>
      </c>
      <c r="W14" s="15" t="s">
        <v>15</v>
      </c>
      <c r="X14" s="15" t="s">
        <v>15</v>
      </c>
      <c r="Y14" s="15" t="s">
        <v>15</v>
      </c>
      <c r="Z14" s="15" t="s">
        <v>15</v>
      </c>
      <c r="AA14" s="15" t="s">
        <v>15</v>
      </c>
      <c r="AB14" s="15" t="s">
        <v>15</v>
      </c>
      <c r="AC14" s="15" t="s">
        <v>15</v>
      </c>
      <c r="AD14" s="15" t="s">
        <v>15</v>
      </c>
      <c r="AE14" s="15" t="s">
        <v>15</v>
      </c>
      <c r="AF14" s="15" t="s">
        <v>15</v>
      </c>
      <c r="AG14" s="15" t="s">
        <v>15</v>
      </c>
      <c r="AH14" s="15" t="s">
        <v>15</v>
      </c>
      <c r="AI14" s="15" t="s">
        <v>15</v>
      </c>
      <c r="AJ14" s="15" t="s">
        <v>15</v>
      </c>
      <c r="AK14" s="15" t="s">
        <v>15</v>
      </c>
      <c r="AL14" s="15" t="s">
        <v>15</v>
      </c>
      <c r="AM14" s="15" t="s">
        <v>15</v>
      </c>
      <c r="AN14" s="15" t="s">
        <v>15</v>
      </c>
      <c r="AO14" s="15">
        <f t="shared" si="16"/>
        <v>438.7867</v>
      </c>
      <c r="AP14" s="15">
        <v>92.611699999999999</v>
      </c>
      <c r="AQ14" s="15">
        <v>142.22420000000002</v>
      </c>
      <c r="AR14" s="15">
        <v>103.09830000000001</v>
      </c>
      <c r="AS14" s="15">
        <v>94.036500000000004</v>
      </c>
      <c r="AT14" s="15" t="s">
        <v>15</v>
      </c>
      <c r="AU14" s="15" t="s">
        <v>15</v>
      </c>
      <c r="AV14" s="15" t="s">
        <v>15</v>
      </c>
      <c r="AW14" s="15" t="s">
        <v>15</v>
      </c>
      <c r="AX14" s="15" t="s">
        <v>15</v>
      </c>
      <c r="AY14" s="15" t="s">
        <v>15</v>
      </c>
      <c r="AZ14" s="15" t="s">
        <v>15</v>
      </c>
      <c r="BA14" s="15">
        <v>6.8159999999999998</v>
      </c>
      <c r="BB14" s="15">
        <f t="shared" si="17"/>
        <v>94.9221</v>
      </c>
      <c r="BC14" s="301">
        <v>6.8286999999999995</v>
      </c>
      <c r="BD14" s="301" t="s">
        <v>15</v>
      </c>
      <c r="BE14" s="301" t="s">
        <v>15</v>
      </c>
      <c r="BF14" s="301">
        <v>21.226699999999997</v>
      </c>
      <c r="BG14" s="301">
        <v>33.467599999999997</v>
      </c>
      <c r="BH14" s="301" t="s">
        <v>15</v>
      </c>
      <c r="BI14" s="301">
        <v>6.5318000000000005</v>
      </c>
      <c r="BJ14" s="301">
        <v>6.5343999999999998</v>
      </c>
      <c r="BK14" s="301" t="s">
        <v>15</v>
      </c>
      <c r="BL14" s="301">
        <v>20.332900000000002</v>
      </c>
      <c r="BM14" s="301" t="s">
        <v>15</v>
      </c>
      <c r="BN14" s="301" t="s">
        <v>15</v>
      </c>
      <c r="BO14" s="15">
        <f t="shared" si="18"/>
        <v>143.34379999999999</v>
      </c>
      <c r="BP14" s="15">
        <v>6.5878000000000005</v>
      </c>
      <c r="BQ14" s="15" t="s">
        <v>15</v>
      </c>
      <c r="BR14" s="15" t="s">
        <v>15</v>
      </c>
      <c r="BS14" s="15">
        <v>37.525199999999998</v>
      </c>
      <c r="BT14" s="15">
        <v>10.620200000000001</v>
      </c>
      <c r="BU14" s="15" t="s">
        <v>15</v>
      </c>
      <c r="BV14" s="15">
        <v>4.3893999999999993</v>
      </c>
      <c r="BW14" s="15">
        <v>4.3416000000000006</v>
      </c>
      <c r="BX14" s="15">
        <v>10.395400000000002</v>
      </c>
      <c r="BY14" s="15">
        <v>4.1402999999999999</v>
      </c>
      <c r="BZ14" s="15">
        <v>10.3286</v>
      </c>
      <c r="CA14" s="15">
        <v>55.015300000000003</v>
      </c>
      <c r="CB14" s="15">
        <f t="shared" si="19"/>
        <v>129.17520000000002</v>
      </c>
      <c r="CC14" s="15">
        <v>8.5163999999999991</v>
      </c>
      <c r="CD14" s="15">
        <v>17.807299999999998</v>
      </c>
      <c r="CE14" s="15">
        <v>14.672799999999999</v>
      </c>
      <c r="CF14" s="15">
        <v>19.150400000000001</v>
      </c>
      <c r="CG14" s="15">
        <v>13.1576</v>
      </c>
      <c r="CH14" s="15">
        <v>4.3846000000000007</v>
      </c>
      <c r="CI14" s="15">
        <v>23.096900000000002</v>
      </c>
      <c r="CJ14" s="15">
        <v>5.9489999999999998</v>
      </c>
      <c r="CK14" s="15" t="s">
        <v>15</v>
      </c>
      <c r="CL14" s="15">
        <v>5.8940000000000001</v>
      </c>
      <c r="CM14" s="15" t="s">
        <v>15</v>
      </c>
      <c r="CN14" s="15">
        <v>16.546200000000002</v>
      </c>
      <c r="CO14" s="15">
        <f t="shared" si="20"/>
        <v>34.784500000000001</v>
      </c>
      <c r="CP14" s="15" t="s">
        <v>15</v>
      </c>
      <c r="CQ14" s="15" t="s">
        <v>15</v>
      </c>
      <c r="CR14" s="15">
        <v>16.2911</v>
      </c>
      <c r="CS14" s="15" t="s">
        <v>15</v>
      </c>
      <c r="CT14" s="15">
        <v>12.350700000000002</v>
      </c>
      <c r="CU14" s="15" t="s">
        <v>15</v>
      </c>
      <c r="CV14" s="15" t="s">
        <v>15</v>
      </c>
      <c r="CW14" s="15">
        <v>6.1426999999999996</v>
      </c>
      <c r="CX14" s="15" t="s">
        <v>15</v>
      </c>
      <c r="CY14" s="15" t="s">
        <v>15</v>
      </c>
      <c r="CZ14" s="15" t="s">
        <v>15</v>
      </c>
      <c r="DA14" s="15" t="s">
        <v>15</v>
      </c>
      <c r="DB14" s="15">
        <f t="shared" si="21"/>
        <v>116.53530000000001</v>
      </c>
      <c r="DC14" s="15">
        <v>2.0657999999999999</v>
      </c>
      <c r="DD14" s="15" t="s">
        <v>15</v>
      </c>
      <c r="DE14" s="15" t="s">
        <v>15</v>
      </c>
      <c r="DF14" s="15" t="s">
        <v>15</v>
      </c>
      <c r="DG14" s="15">
        <v>40.752000000000002</v>
      </c>
      <c r="DH14" s="15" t="s">
        <v>15</v>
      </c>
      <c r="DI14" s="15" t="s">
        <v>15</v>
      </c>
      <c r="DJ14" s="15">
        <v>39.5105</v>
      </c>
      <c r="DK14" s="15" t="s">
        <v>15</v>
      </c>
      <c r="DL14" s="15" t="s">
        <v>15</v>
      </c>
      <c r="DM14" s="15" t="s">
        <v>15</v>
      </c>
      <c r="DN14" s="15">
        <v>34.207000000000001</v>
      </c>
      <c r="DO14" s="15">
        <f t="shared" si="22"/>
        <v>56.958100000000002</v>
      </c>
      <c r="DP14" s="15">
        <v>56.958100000000002</v>
      </c>
      <c r="DQ14" s="15" t="s">
        <v>15</v>
      </c>
      <c r="DR14" s="15" t="s">
        <v>15</v>
      </c>
      <c r="DS14" s="15" t="s">
        <v>15</v>
      </c>
      <c r="DT14" s="15" t="s">
        <v>15</v>
      </c>
      <c r="DU14" s="15" t="s">
        <v>15</v>
      </c>
      <c r="DV14" s="15" t="s">
        <v>15</v>
      </c>
      <c r="DW14" s="15" t="s">
        <v>15</v>
      </c>
      <c r="DX14" s="15" t="s">
        <v>15</v>
      </c>
      <c r="DY14" s="15" t="s">
        <v>15</v>
      </c>
      <c r="DZ14" s="15" t="s">
        <v>15</v>
      </c>
      <c r="EA14" s="15" t="s">
        <v>15</v>
      </c>
    </row>
    <row r="15" spans="1:131" s="131" customFormat="1" ht="12.75" customHeight="1">
      <c r="A15" s="73" t="s">
        <v>3153</v>
      </c>
      <c r="B15" s="15" t="s">
        <v>15</v>
      </c>
      <c r="C15" s="15" t="s">
        <v>15</v>
      </c>
      <c r="D15" s="15" t="s">
        <v>15</v>
      </c>
      <c r="E15" s="15" t="s">
        <v>15</v>
      </c>
      <c r="F15" s="15" t="s">
        <v>15</v>
      </c>
      <c r="G15" s="15" t="s">
        <v>15</v>
      </c>
      <c r="H15" s="15" t="s">
        <v>15</v>
      </c>
      <c r="I15" s="15" t="s">
        <v>15</v>
      </c>
      <c r="J15" s="15" t="s">
        <v>15</v>
      </c>
      <c r="K15" s="15" t="s">
        <v>15</v>
      </c>
      <c r="L15" s="15" t="s">
        <v>15</v>
      </c>
      <c r="M15" s="15" t="s">
        <v>15</v>
      </c>
      <c r="N15" s="15" t="s">
        <v>15</v>
      </c>
      <c r="O15" s="15" t="s">
        <v>15</v>
      </c>
      <c r="P15" s="15" t="s">
        <v>15</v>
      </c>
      <c r="Q15" s="15" t="s">
        <v>15</v>
      </c>
      <c r="R15" s="15" t="s">
        <v>15</v>
      </c>
      <c r="S15" s="15" t="s">
        <v>15</v>
      </c>
      <c r="T15" s="15" t="s">
        <v>15</v>
      </c>
      <c r="U15" s="15" t="s">
        <v>15</v>
      </c>
      <c r="V15" s="15" t="s">
        <v>15</v>
      </c>
      <c r="W15" s="15" t="s">
        <v>15</v>
      </c>
      <c r="X15" s="15" t="s">
        <v>15</v>
      </c>
      <c r="Y15" s="15" t="s">
        <v>15</v>
      </c>
      <c r="Z15" s="15" t="s">
        <v>15</v>
      </c>
      <c r="AA15" s="15" t="s">
        <v>15</v>
      </c>
      <c r="AB15" s="15">
        <f t="shared" si="15"/>
        <v>93.519000000000005</v>
      </c>
      <c r="AC15" s="15" t="s">
        <v>15</v>
      </c>
      <c r="AD15" s="15" t="s">
        <v>15</v>
      </c>
      <c r="AE15" s="15" t="s">
        <v>15</v>
      </c>
      <c r="AF15" s="15" t="s">
        <v>15</v>
      </c>
      <c r="AG15" s="15" t="s">
        <v>15</v>
      </c>
      <c r="AH15" s="15" t="s">
        <v>15</v>
      </c>
      <c r="AI15" s="15" t="s">
        <v>15</v>
      </c>
      <c r="AJ15" s="15" t="s">
        <v>15</v>
      </c>
      <c r="AK15" s="15" t="s">
        <v>15</v>
      </c>
      <c r="AL15" s="15" t="s">
        <v>15</v>
      </c>
      <c r="AM15" s="15" t="s">
        <v>15</v>
      </c>
      <c r="AN15" s="15">
        <v>93.519000000000005</v>
      </c>
      <c r="AO15" s="15">
        <f t="shared" si="16"/>
        <v>9.6086000000000009</v>
      </c>
      <c r="AP15" s="15" t="s">
        <v>15</v>
      </c>
      <c r="AQ15" s="15" t="s">
        <v>15</v>
      </c>
      <c r="AR15" s="15" t="s">
        <v>15</v>
      </c>
      <c r="AS15" s="15" t="s">
        <v>15</v>
      </c>
      <c r="AT15" s="15" t="s">
        <v>15</v>
      </c>
      <c r="AU15" s="15" t="s">
        <v>15</v>
      </c>
      <c r="AV15" s="15">
        <v>9.6086000000000009</v>
      </c>
      <c r="AW15" s="15" t="s">
        <v>15</v>
      </c>
      <c r="AX15" s="15" t="s">
        <v>15</v>
      </c>
      <c r="AY15" s="15" t="s">
        <v>15</v>
      </c>
      <c r="AZ15" s="15" t="s">
        <v>15</v>
      </c>
      <c r="BA15" s="15" t="s">
        <v>15</v>
      </c>
      <c r="BB15" s="15">
        <f t="shared" si="17"/>
        <v>36.347499999999997</v>
      </c>
      <c r="BC15" s="301" t="s">
        <v>15</v>
      </c>
      <c r="BD15" s="301" t="s">
        <v>15</v>
      </c>
      <c r="BE15" s="301" t="s">
        <v>15</v>
      </c>
      <c r="BF15" s="301" t="s">
        <v>15</v>
      </c>
      <c r="BG15" s="301" t="s">
        <v>15</v>
      </c>
      <c r="BH15" s="301" t="s">
        <v>15</v>
      </c>
      <c r="BI15" s="301" t="s">
        <v>15</v>
      </c>
      <c r="BJ15" s="301" t="s">
        <v>15</v>
      </c>
      <c r="BK15" s="301">
        <v>36.347499999999997</v>
      </c>
      <c r="BL15" s="301" t="s">
        <v>15</v>
      </c>
      <c r="BM15" s="301" t="s">
        <v>15</v>
      </c>
      <c r="BN15" s="301" t="s">
        <v>15</v>
      </c>
      <c r="BO15" s="15">
        <f t="shared" si="18"/>
        <v>20.4358</v>
      </c>
      <c r="BP15" s="301" t="s">
        <v>15</v>
      </c>
      <c r="BQ15" s="301">
        <v>11.5318</v>
      </c>
      <c r="BR15" s="301">
        <v>4.4318999999999997</v>
      </c>
      <c r="BS15" s="301">
        <v>4.4721000000000002</v>
      </c>
      <c r="BT15" s="301" t="s">
        <v>15</v>
      </c>
      <c r="BU15" s="301" t="s">
        <v>15</v>
      </c>
      <c r="BV15" s="301" t="s">
        <v>15</v>
      </c>
      <c r="BW15" s="301" t="s">
        <v>15</v>
      </c>
      <c r="BX15" s="301" t="s">
        <v>15</v>
      </c>
      <c r="BY15" s="301" t="s">
        <v>15</v>
      </c>
      <c r="BZ15" s="301" t="s">
        <v>15</v>
      </c>
      <c r="CA15" s="301" t="s">
        <v>15</v>
      </c>
      <c r="CB15" s="15">
        <f t="shared" si="19"/>
        <v>12.831799999999999</v>
      </c>
      <c r="CC15" s="301" t="s">
        <v>15</v>
      </c>
      <c r="CD15" s="301" t="s">
        <v>15</v>
      </c>
      <c r="CE15" s="301">
        <v>12.831799999999999</v>
      </c>
      <c r="CF15" s="301" t="s">
        <v>15</v>
      </c>
      <c r="CG15" s="301" t="s">
        <v>15</v>
      </c>
      <c r="CH15" s="301" t="s">
        <v>15</v>
      </c>
      <c r="CI15" s="301" t="s">
        <v>15</v>
      </c>
      <c r="CJ15" s="301" t="s">
        <v>15</v>
      </c>
      <c r="CK15" s="301" t="s">
        <v>15</v>
      </c>
      <c r="CL15" s="301" t="s">
        <v>15</v>
      </c>
      <c r="CM15" s="301" t="s">
        <v>15</v>
      </c>
      <c r="CN15" s="301" t="s">
        <v>15</v>
      </c>
      <c r="CO15" s="15">
        <f t="shared" si="20"/>
        <v>41.030200000000001</v>
      </c>
      <c r="CP15" s="301" t="s">
        <v>15</v>
      </c>
      <c r="CQ15" s="301" t="s">
        <v>15</v>
      </c>
      <c r="CR15" s="301" t="s">
        <v>15</v>
      </c>
      <c r="CS15" s="301" t="s">
        <v>15</v>
      </c>
      <c r="CT15" s="301" t="s">
        <v>15</v>
      </c>
      <c r="CU15" s="301" t="s">
        <v>15</v>
      </c>
      <c r="CV15" s="301" t="s">
        <v>15</v>
      </c>
      <c r="CW15" s="301" t="s">
        <v>15</v>
      </c>
      <c r="CX15" s="301" t="s">
        <v>15</v>
      </c>
      <c r="CY15" s="301" t="s">
        <v>15</v>
      </c>
      <c r="CZ15" s="301">
        <v>20.377299999999998</v>
      </c>
      <c r="DA15" s="301">
        <v>20.652900000000002</v>
      </c>
      <c r="DB15" s="15">
        <f t="shared" si="21"/>
        <v>143.64089999999999</v>
      </c>
      <c r="DC15" s="301">
        <v>43.046999999999997</v>
      </c>
      <c r="DD15" s="301">
        <v>20.759700000000002</v>
      </c>
      <c r="DE15" s="301" t="s">
        <v>15</v>
      </c>
      <c r="DF15" s="301" t="s">
        <v>15</v>
      </c>
      <c r="DG15" s="301" t="s">
        <v>15</v>
      </c>
      <c r="DH15" s="301">
        <v>40.2913</v>
      </c>
      <c r="DI15" s="301" t="s">
        <v>15</v>
      </c>
      <c r="DJ15" s="301">
        <v>39.542900000000003</v>
      </c>
      <c r="DK15" s="301" t="s">
        <v>15</v>
      </c>
      <c r="DL15" s="301" t="s">
        <v>15</v>
      </c>
      <c r="DM15" s="301" t="s">
        <v>15</v>
      </c>
      <c r="DN15" s="301" t="s">
        <v>15</v>
      </c>
      <c r="DO15" s="301" t="s">
        <v>15</v>
      </c>
      <c r="DP15" s="301" t="s">
        <v>15</v>
      </c>
      <c r="DQ15" s="301" t="s">
        <v>15</v>
      </c>
      <c r="DR15" s="301" t="s">
        <v>15</v>
      </c>
      <c r="DS15" s="301" t="s">
        <v>15</v>
      </c>
      <c r="DT15" s="301" t="s">
        <v>15</v>
      </c>
      <c r="DU15" s="301" t="s">
        <v>15</v>
      </c>
      <c r="DV15" s="301" t="s">
        <v>15</v>
      </c>
      <c r="DW15" s="301" t="s">
        <v>15</v>
      </c>
      <c r="DX15" s="301" t="s">
        <v>15</v>
      </c>
      <c r="DY15" s="301" t="s">
        <v>15</v>
      </c>
      <c r="DZ15" s="301" t="s">
        <v>15</v>
      </c>
      <c r="EA15" s="301" t="s">
        <v>15</v>
      </c>
    </row>
    <row r="16" spans="1:131" s="131" customFormat="1" ht="12.75" customHeight="1">
      <c r="A16" s="73" t="s">
        <v>3154</v>
      </c>
      <c r="B16" s="15">
        <f t="shared" si="13"/>
        <v>16.327199999999998</v>
      </c>
      <c r="C16" s="15" t="s">
        <v>15</v>
      </c>
      <c r="D16" s="15" t="s">
        <v>15</v>
      </c>
      <c r="E16" s="15" t="s">
        <v>15</v>
      </c>
      <c r="F16" s="15">
        <v>1.885</v>
      </c>
      <c r="G16" s="15">
        <v>4.7123999999999997</v>
      </c>
      <c r="H16" s="15" t="s">
        <v>15</v>
      </c>
      <c r="I16" s="15">
        <v>9.7297999999999991</v>
      </c>
      <c r="J16" s="15" t="s">
        <v>15</v>
      </c>
      <c r="K16" s="15" t="s">
        <v>15</v>
      </c>
      <c r="L16" s="15" t="s">
        <v>15</v>
      </c>
      <c r="M16" s="15" t="s">
        <v>15</v>
      </c>
      <c r="N16" s="15" t="s">
        <v>15</v>
      </c>
      <c r="O16" s="15" t="s">
        <v>15</v>
      </c>
      <c r="P16" s="15" t="s">
        <v>15</v>
      </c>
      <c r="Q16" s="15" t="s">
        <v>15</v>
      </c>
      <c r="R16" s="15" t="s">
        <v>15</v>
      </c>
      <c r="S16" s="15" t="s">
        <v>15</v>
      </c>
      <c r="T16" s="15" t="s">
        <v>15</v>
      </c>
      <c r="U16" s="15" t="s">
        <v>15</v>
      </c>
      <c r="V16" s="15" t="s">
        <v>15</v>
      </c>
      <c r="W16" s="15" t="s">
        <v>15</v>
      </c>
      <c r="X16" s="15" t="s">
        <v>15</v>
      </c>
      <c r="Y16" s="15" t="s">
        <v>15</v>
      </c>
      <c r="Z16" s="15" t="s">
        <v>15</v>
      </c>
      <c r="AA16" s="15" t="s">
        <v>15</v>
      </c>
      <c r="AB16" s="15">
        <f t="shared" si="15"/>
        <v>9.7230000000000008</v>
      </c>
      <c r="AC16" s="15" t="s">
        <v>15</v>
      </c>
      <c r="AD16" s="15" t="s">
        <v>15</v>
      </c>
      <c r="AE16" s="15" t="s">
        <v>15</v>
      </c>
      <c r="AF16" s="15" t="s">
        <v>15</v>
      </c>
      <c r="AG16" s="15" t="s">
        <v>15</v>
      </c>
      <c r="AH16" s="15" t="s">
        <v>15</v>
      </c>
      <c r="AI16" s="15" t="s">
        <v>15</v>
      </c>
      <c r="AJ16" s="15" t="s">
        <v>15</v>
      </c>
      <c r="AK16" s="15">
        <v>9.7230000000000008</v>
      </c>
      <c r="AL16" s="15" t="s">
        <v>15</v>
      </c>
      <c r="AM16" s="15" t="s">
        <v>15</v>
      </c>
      <c r="AN16" s="15" t="s">
        <v>15</v>
      </c>
      <c r="AO16" s="15">
        <f t="shared" si="16"/>
        <v>23.999400000000001</v>
      </c>
      <c r="AP16" s="15" t="s">
        <v>15</v>
      </c>
      <c r="AQ16" s="15" t="s">
        <v>15</v>
      </c>
      <c r="AR16" s="15" t="s">
        <v>15</v>
      </c>
      <c r="AS16" s="15" t="s">
        <v>15</v>
      </c>
      <c r="AT16" s="15" t="s">
        <v>15</v>
      </c>
      <c r="AU16" s="15" t="s">
        <v>15</v>
      </c>
      <c r="AV16" s="15" t="s">
        <v>15</v>
      </c>
      <c r="AW16" s="15" t="s">
        <v>15</v>
      </c>
      <c r="AX16" s="15" t="s">
        <v>15</v>
      </c>
      <c r="AY16" s="15" t="s">
        <v>15</v>
      </c>
      <c r="AZ16" s="15" t="s">
        <v>15</v>
      </c>
      <c r="BA16" s="15">
        <v>23.999400000000001</v>
      </c>
      <c r="BB16" s="15">
        <f t="shared" si="17"/>
        <v>91.835100000000011</v>
      </c>
      <c r="BC16" s="301" t="s">
        <v>15</v>
      </c>
      <c r="BD16" s="301" t="s">
        <v>15</v>
      </c>
      <c r="BE16" s="301" t="s">
        <v>15</v>
      </c>
      <c r="BF16" s="301" t="s">
        <v>15</v>
      </c>
      <c r="BG16" s="301" t="s">
        <v>15</v>
      </c>
      <c r="BH16" s="301" t="s">
        <v>15</v>
      </c>
      <c r="BI16" s="301" t="s">
        <v>15</v>
      </c>
      <c r="BJ16" s="301" t="s">
        <v>15</v>
      </c>
      <c r="BK16" s="301" t="s">
        <v>15</v>
      </c>
      <c r="BL16" s="301" t="s">
        <v>15</v>
      </c>
      <c r="BM16" s="301" t="s">
        <v>15</v>
      </c>
      <c r="BN16" s="301">
        <v>91.835100000000011</v>
      </c>
      <c r="BO16" s="15">
        <f t="shared" si="18"/>
        <v>69.120699999999999</v>
      </c>
      <c r="BP16" s="301" t="s">
        <v>15</v>
      </c>
      <c r="BQ16" s="301" t="s">
        <v>15</v>
      </c>
      <c r="BR16" s="301" t="s">
        <v>15</v>
      </c>
      <c r="BS16" s="301" t="s">
        <v>15</v>
      </c>
      <c r="BT16" s="301" t="s">
        <v>15</v>
      </c>
      <c r="BU16" s="301">
        <v>4.4744999999999999</v>
      </c>
      <c r="BV16" s="301">
        <v>48.128300000000003</v>
      </c>
      <c r="BW16" s="301" t="s">
        <v>15</v>
      </c>
      <c r="BX16" s="301" t="s">
        <v>15</v>
      </c>
      <c r="BY16" s="301" t="s">
        <v>15</v>
      </c>
      <c r="BZ16" s="301">
        <v>10.466799999999999</v>
      </c>
      <c r="CA16" s="301">
        <v>6.0510999999999999</v>
      </c>
      <c r="CB16" s="15">
        <f t="shared" si="19"/>
        <v>370.39280000000002</v>
      </c>
      <c r="CC16" s="301" t="s">
        <v>15</v>
      </c>
      <c r="CD16" s="301" t="s">
        <v>15</v>
      </c>
      <c r="CE16" s="301" t="s">
        <v>15</v>
      </c>
      <c r="CF16" s="301" t="s">
        <v>15</v>
      </c>
      <c r="CG16" s="301" t="s">
        <v>15</v>
      </c>
      <c r="CH16" s="301">
        <v>6.2033999999999994</v>
      </c>
      <c r="CI16" s="301">
        <v>21.323400000000003</v>
      </c>
      <c r="CJ16" s="301" t="s">
        <v>15</v>
      </c>
      <c r="CK16" s="301" t="s">
        <v>15</v>
      </c>
      <c r="CL16" s="301">
        <v>336.70170000000002</v>
      </c>
      <c r="CM16" s="301">
        <v>6.1642999999999999</v>
      </c>
      <c r="CN16" s="301" t="s">
        <v>15</v>
      </c>
      <c r="CO16" s="15">
        <f t="shared" si="20"/>
        <v>554.72340000000008</v>
      </c>
      <c r="CP16" s="301" t="s">
        <v>15</v>
      </c>
      <c r="CQ16" s="301" t="s">
        <v>15</v>
      </c>
      <c r="CR16" s="301">
        <v>114.08319999999999</v>
      </c>
      <c r="CS16" s="301">
        <v>41.289099999999998</v>
      </c>
      <c r="CT16" s="301">
        <v>46.978200000000001</v>
      </c>
      <c r="CU16" s="301">
        <v>114.86179999999999</v>
      </c>
      <c r="CV16" s="301" t="s">
        <v>15</v>
      </c>
      <c r="CW16" s="301">
        <v>163.80000000000001</v>
      </c>
      <c r="CX16" s="301">
        <v>73.711100000000002</v>
      </c>
      <c r="CY16" s="301" t="s">
        <v>15</v>
      </c>
      <c r="CZ16" s="301" t="s">
        <v>15</v>
      </c>
      <c r="DA16" s="301" t="s">
        <v>15</v>
      </c>
      <c r="DB16" s="15">
        <f t="shared" si="21"/>
        <v>40.205199999999998</v>
      </c>
      <c r="DC16" s="301" t="s">
        <v>15</v>
      </c>
      <c r="DD16" s="301" t="s">
        <v>15</v>
      </c>
      <c r="DE16" s="301" t="s">
        <v>15</v>
      </c>
      <c r="DF16" s="301" t="s">
        <v>15</v>
      </c>
      <c r="DG16" s="301" t="s">
        <v>15</v>
      </c>
      <c r="DH16" s="301">
        <v>40.205199999999998</v>
      </c>
      <c r="DI16" s="301" t="s">
        <v>15</v>
      </c>
      <c r="DJ16" s="301" t="s">
        <v>15</v>
      </c>
      <c r="DK16" s="301" t="s">
        <v>15</v>
      </c>
      <c r="DL16" s="301" t="s">
        <v>15</v>
      </c>
      <c r="DM16" s="301" t="s">
        <v>15</v>
      </c>
      <c r="DN16" s="301" t="s">
        <v>15</v>
      </c>
      <c r="DO16" s="301" t="s">
        <v>15</v>
      </c>
      <c r="DP16" s="301" t="s">
        <v>15</v>
      </c>
      <c r="DQ16" s="301" t="s">
        <v>15</v>
      </c>
      <c r="DR16" s="301" t="s">
        <v>15</v>
      </c>
      <c r="DS16" s="301" t="s">
        <v>15</v>
      </c>
      <c r="DT16" s="301" t="s">
        <v>15</v>
      </c>
      <c r="DU16" s="301" t="s">
        <v>15</v>
      </c>
      <c r="DV16" s="301" t="s">
        <v>15</v>
      </c>
      <c r="DW16" s="301" t="s">
        <v>15</v>
      </c>
      <c r="DX16" s="301" t="s">
        <v>15</v>
      </c>
      <c r="DY16" s="301" t="s">
        <v>15</v>
      </c>
      <c r="DZ16" s="301" t="s">
        <v>15</v>
      </c>
      <c r="EA16" s="301" t="s">
        <v>15</v>
      </c>
    </row>
    <row r="17" spans="1:131" s="131" customFormat="1" ht="12.75" customHeight="1">
      <c r="A17" s="73" t="s">
        <v>3155</v>
      </c>
      <c r="B17" s="15" t="s">
        <v>15</v>
      </c>
      <c r="C17" s="15" t="s">
        <v>15</v>
      </c>
      <c r="D17" s="15" t="s">
        <v>15</v>
      </c>
      <c r="E17" s="15" t="s">
        <v>15</v>
      </c>
      <c r="F17" s="15" t="s">
        <v>15</v>
      </c>
      <c r="G17" s="15" t="s">
        <v>15</v>
      </c>
      <c r="H17" s="15" t="s">
        <v>15</v>
      </c>
      <c r="I17" s="15" t="s">
        <v>15</v>
      </c>
      <c r="J17" s="15" t="s">
        <v>15</v>
      </c>
      <c r="K17" s="15" t="s">
        <v>15</v>
      </c>
      <c r="L17" s="15" t="s">
        <v>15</v>
      </c>
      <c r="M17" s="15" t="s">
        <v>15</v>
      </c>
      <c r="N17" s="15" t="s">
        <v>15</v>
      </c>
      <c r="O17" s="15" t="s">
        <v>15</v>
      </c>
      <c r="P17" s="15" t="s">
        <v>15</v>
      </c>
      <c r="Q17" s="15" t="s">
        <v>15</v>
      </c>
      <c r="R17" s="15" t="s">
        <v>15</v>
      </c>
      <c r="S17" s="15" t="s">
        <v>15</v>
      </c>
      <c r="T17" s="15" t="s">
        <v>15</v>
      </c>
      <c r="U17" s="15" t="s">
        <v>15</v>
      </c>
      <c r="V17" s="15" t="s">
        <v>15</v>
      </c>
      <c r="W17" s="15" t="s">
        <v>15</v>
      </c>
      <c r="X17" s="15" t="s">
        <v>15</v>
      </c>
      <c r="Y17" s="15" t="s">
        <v>15</v>
      </c>
      <c r="Z17" s="15" t="s">
        <v>15</v>
      </c>
      <c r="AA17" s="15" t="s">
        <v>15</v>
      </c>
      <c r="AB17" s="15" t="s">
        <v>15</v>
      </c>
      <c r="AC17" s="15" t="s">
        <v>15</v>
      </c>
      <c r="AD17" s="15" t="s">
        <v>15</v>
      </c>
      <c r="AE17" s="15" t="s">
        <v>15</v>
      </c>
      <c r="AF17" s="15" t="s">
        <v>15</v>
      </c>
      <c r="AG17" s="15" t="s">
        <v>15</v>
      </c>
      <c r="AH17" s="15" t="s">
        <v>15</v>
      </c>
      <c r="AI17" s="15" t="s">
        <v>15</v>
      </c>
      <c r="AJ17" s="15" t="s">
        <v>15</v>
      </c>
      <c r="AK17" s="15" t="s">
        <v>15</v>
      </c>
      <c r="AL17" s="15" t="s">
        <v>15</v>
      </c>
      <c r="AM17" s="15" t="s">
        <v>15</v>
      </c>
      <c r="AN17" s="15" t="s">
        <v>15</v>
      </c>
      <c r="AO17" s="15" t="s">
        <v>15</v>
      </c>
      <c r="AP17" s="15" t="s">
        <v>15</v>
      </c>
      <c r="AQ17" s="15" t="s">
        <v>15</v>
      </c>
      <c r="AR17" s="15" t="s">
        <v>15</v>
      </c>
      <c r="AS17" s="15" t="s">
        <v>15</v>
      </c>
      <c r="AT17" s="15" t="s">
        <v>15</v>
      </c>
      <c r="AU17" s="15" t="s">
        <v>15</v>
      </c>
      <c r="AV17" s="15" t="s">
        <v>15</v>
      </c>
      <c r="AW17" s="15" t="s">
        <v>15</v>
      </c>
      <c r="AX17" s="15" t="s">
        <v>15</v>
      </c>
      <c r="AY17" s="15" t="s">
        <v>15</v>
      </c>
      <c r="AZ17" s="15" t="s">
        <v>15</v>
      </c>
      <c r="BA17" s="15" t="s">
        <v>15</v>
      </c>
      <c r="BB17" s="15" t="s">
        <v>15</v>
      </c>
      <c r="BC17" s="301" t="s">
        <v>15</v>
      </c>
      <c r="BD17" s="301" t="s">
        <v>15</v>
      </c>
      <c r="BE17" s="301" t="s">
        <v>15</v>
      </c>
      <c r="BF17" s="301" t="s">
        <v>15</v>
      </c>
      <c r="BG17" s="301" t="s">
        <v>15</v>
      </c>
      <c r="BH17" s="301" t="s">
        <v>15</v>
      </c>
      <c r="BI17" s="301" t="s">
        <v>15</v>
      </c>
      <c r="BJ17" s="301" t="s">
        <v>15</v>
      </c>
      <c r="BK17" s="301" t="s">
        <v>15</v>
      </c>
      <c r="BL17" s="301" t="s">
        <v>15</v>
      </c>
      <c r="BM17" s="301" t="s">
        <v>15</v>
      </c>
      <c r="BN17" s="301" t="s">
        <v>15</v>
      </c>
      <c r="BO17" s="15">
        <f t="shared" si="18"/>
        <v>46.9651</v>
      </c>
      <c r="BP17" s="15">
        <v>46.9651</v>
      </c>
      <c r="BQ17" s="15" t="s">
        <v>15</v>
      </c>
      <c r="BR17" s="15" t="s">
        <v>15</v>
      </c>
      <c r="BS17" s="15" t="s">
        <v>15</v>
      </c>
      <c r="BT17" s="15" t="s">
        <v>15</v>
      </c>
      <c r="BU17" s="15" t="s">
        <v>15</v>
      </c>
      <c r="BV17" s="15" t="s">
        <v>15</v>
      </c>
      <c r="BW17" s="15" t="s">
        <v>15</v>
      </c>
      <c r="BX17" s="15" t="s">
        <v>15</v>
      </c>
      <c r="BY17" s="15" t="s">
        <v>15</v>
      </c>
      <c r="BZ17" s="15" t="s">
        <v>15</v>
      </c>
      <c r="CA17" s="15" t="s">
        <v>15</v>
      </c>
      <c r="CB17" s="15">
        <f t="shared" si="19"/>
        <v>20.461500000000001</v>
      </c>
      <c r="CC17" s="15" t="s">
        <v>15</v>
      </c>
      <c r="CD17" s="15" t="s">
        <v>15</v>
      </c>
      <c r="CE17" s="15" t="s">
        <v>15</v>
      </c>
      <c r="CF17" s="15" t="s">
        <v>15</v>
      </c>
      <c r="CG17" s="15" t="s">
        <v>15</v>
      </c>
      <c r="CH17" s="15" t="s">
        <v>15</v>
      </c>
      <c r="CI17" s="15" t="s">
        <v>15</v>
      </c>
      <c r="CJ17" s="15" t="s">
        <v>15</v>
      </c>
      <c r="CK17" s="15" t="s">
        <v>15</v>
      </c>
      <c r="CL17" s="15" t="s">
        <v>15</v>
      </c>
      <c r="CM17" s="15" t="s">
        <v>15</v>
      </c>
      <c r="CN17" s="15">
        <v>20.461500000000001</v>
      </c>
      <c r="CO17" s="15">
        <f t="shared" si="20"/>
        <v>250.03699999999998</v>
      </c>
      <c r="CP17" s="15" t="s">
        <v>15</v>
      </c>
      <c r="CQ17" s="15" t="s">
        <v>15</v>
      </c>
      <c r="CR17" s="15">
        <v>114.94499999999999</v>
      </c>
      <c r="CS17" s="15" t="s">
        <v>15</v>
      </c>
      <c r="CT17" s="15" t="s">
        <v>15</v>
      </c>
      <c r="CU17" s="15" t="s">
        <v>15</v>
      </c>
      <c r="CV17" s="15" t="s">
        <v>15</v>
      </c>
      <c r="CW17" s="15">
        <v>12.285399999999999</v>
      </c>
      <c r="CX17" s="15">
        <v>122.8066</v>
      </c>
      <c r="CY17" s="15" t="s">
        <v>15</v>
      </c>
      <c r="CZ17" s="15" t="s">
        <v>15</v>
      </c>
      <c r="DA17" s="15" t="s">
        <v>15</v>
      </c>
      <c r="DB17" s="15">
        <f t="shared" si="21"/>
        <v>171.63929999999999</v>
      </c>
      <c r="DC17" s="15">
        <v>71.745000000000005</v>
      </c>
      <c r="DD17" s="15" t="s">
        <v>15</v>
      </c>
      <c r="DE17" s="15">
        <v>41.363900000000001</v>
      </c>
      <c r="DF17" s="15" t="s">
        <v>15</v>
      </c>
      <c r="DG17" s="15" t="s">
        <v>15</v>
      </c>
      <c r="DH17" s="15" t="s">
        <v>15</v>
      </c>
      <c r="DI17" s="15">
        <v>20.0152</v>
      </c>
      <c r="DJ17" s="15" t="s">
        <v>15</v>
      </c>
      <c r="DK17" s="15" t="s">
        <v>15</v>
      </c>
      <c r="DL17" s="15" t="s">
        <v>15</v>
      </c>
      <c r="DM17" s="15" t="s">
        <v>15</v>
      </c>
      <c r="DN17" s="15">
        <v>38.5152</v>
      </c>
      <c r="DO17" s="15">
        <f t="shared" ref="DO17" si="23">SUM(DP17:EA17)</f>
        <v>104.3357</v>
      </c>
      <c r="DP17" s="15" t="s">
        <v>15</v>
      </c>
      <c r="DQ17" s="15" t="s">
        <v>15</v>
      </c>
      <c r="DR17" s="15">
        <v>19.050800000000002</v>
      </c>
      <c r="DS17" s="15">
        <v>14.839700000000001</v>
      </c>
      <c r="DT17" s="15" t="s">
        <v>15</v>
      </c>
      <c r="DU17" s="15">
        <v>11.385</v>
      </c>
      <c r="DV17" s="15">
        <v>26.565099999999997</v>
      </c>
      <c r="DW17" s="15" t="s">
        <v>15</v>
      </c>
      <c r="DX17" s="15">
        <v>18.846900000000002</v>
      </c>
      <c r="DY17" s="15">
        <v>13.648200000000001</v>
      </c>
      <c r="DZ17" s="15" t="s">
        <v>15</v>
      </c>
      <c r="EA17" s="15" t="s">
        <v>15</v>
      </c>
    </row>
    <row r="18" spans="1:131" s="131" customFormat="1" ht="12.75" customHeight="1">
      <c r="A18" s="73" t="s">
        <v>3156</v>
      </c>
      <c r="B18" s="15" t="s">
        <v>15</v>
      </c>
      <c r="C18" s="15" t="s">
        <v>15</v>
      </c>
      <c r="D18" s="15" t="s">
        <v>15</v>
      </c>
      <c r="E18" s="15" t="s">
        <v>15</v>
      </c>
      <c r="F18" s="15" t="s">
        <v>15</v>
      </c>
      <c r="G18" s="15" t="s">
        <v>15</v>
      </c>
      <c r="H18" s="15" t="s">
        <v>15</v>
      </c>
      <c r="I18" s="15" t="s">
        <v>15</v>
      </c>
      <c r="J18" s="15" t="s">
        <v>15</v>
      </c>
      <c r="K18" s="15" t="s">
        <v>15</v>
      </c>
      <c r="L18" s="15" t="s">
        <v>15</v>
      </c>
      <c r="M18" s="15" t="s">
        <v>15</v>
      </c>
      <c r="N18" s="15" t="s">
        <v>15</v>
      </c>
      <c r="O18" s="15" t="s">
        <v>15</v>
      </c>
      <c r="P18" s="15" t="s">
        <v>15</v>
      </c>
      <c r="Q18" s="15" t="s">
        <v>15</v>
      </c>
      <c r="R18" s="15" t="s">
        <v>15</v>
      </c>
      <c r="S18" s="15" t="s">
        <v>15</v>
      </c>
      <c r="T18" s="15" t="s">
        <v>15</v>
      </c>
      <c r="U18" s="15" t="s">
        <v>15</v>
      </c>
      <c r="V18" s="15" t="s">
        <v>15</v>
      </c>
      <c r="W18" s="15" t="s">
        <v>15</v>
      </c>
      <c r="X18" s="15" t="s">
        <v>15</v>
      </c>
      <c r="Y18" s="15" t="s">
        <v>15</v>
      </c>
      <c r="Z18" s="15" t="s">
        <v>15</v>
      </c>
      <c r="AA18" s="15" t="s">
        <v>15</v>
      </c>
      <c r="AB18" s="15" t="s">
        <v>15</v>
      </c>
      <c r="AC18" s="15" t="s">
        <v>15</v>
      </c>
      <c r="AD18" s="15" t="s">
        <v>15</v>
      </c>
      <c r="AE18" s="15" t="s">
        <v>15</v>
      </c>
      <c r="AF18" s="15" t="s">
        <v>15</v>
      </c>
      <c r="AG18" s="15" t="s">
        <v>15</v>
      </c>
      <c r="AH18" s="15" t="s">
        <v>15</v>
      </c>
      <c r="AI18" s="15" t="s">
        <v>15</v>
      </c>
      <c r="AJ18" s="15" t="s">
        <v>15</v>
      </c>
      <c r="AK18" s="15" t="s">
        <v>15</v>
      </c>
      <c r="AL18" s="15" t="s">
        <v>15</v>
      </c>
      <c r="AM18" s="15" t="s">
        <v>15</v>
      </c>
      <c r="AN18" s="15" t="s">
        <v>15</v>
      </c>
      <c r="AO18" s="15">
        <f t="shared" ref="AO18" si="24">SUM(AP18:BA18)</f>
        <v>73.735399999999998</v>
      </c>
      <c r="AP18" s="15" t="s">
        <v>15</v>
      </c>
      <c r="AQ18" s="15" t="s">
        <v>15</v>
      </c>
      <c r="AR18" s="15">
        <v>73.735399999999998</v>
      </c>
      <c r="AS18" s="15" t="s">
        <v>15</v>
      </c>
      <c r="AT18" s="15" t="s">
        <v>15</v>
      </c>
      <c r="AU18" s="15" t="s">
        <v>15</v>
      </c>
      <c r="AV18" s="15" t="s">
        <v>15</v>
      </c>
      <c r="AW18" s="15" t="s">
        <v>15</v>
      </c>
      <c r="AX18" s="15" t="s">
        <v>15</v>
      </c>
      <c r="AY18" s="15" t="s">
        <v>15</v>
      </c>
      <c r="AZ18" s="15" t="s">
        <v>15</v>
      </c>
      <c r="BA18" s="15" t="s">
        <v>15</v>
      </c>
      <c r="BB18" s="15">
        <f t="shared" si="17"/>
        <v>70.613099999999989</v>
      </c>
      <c r="BC18" s="301" t="s">
        <v>15</v>
      </c>
      <c r="BD18" s="301" t="s">
        <v>15</v>
      </c>
      <c r="BE18" s="301" t="s">
        <v>15</v>
      </c>
      <c r="BF18" s="301">
        <v>35.967699999999994</v>
      </c>
      <c r="BG18" s="301" t="s">
        <v>15</v>
      </c>
      <c r="BH18" s="301" t="s">
        <v>15</v>
      </c>
      <c r="BI18" s="301" t="s">
        <v>15</v>
      </c>
      <c r="BJ18" s="301" t="s">
        <v>15</v>
      </c>
      <c r="BK18" s="301" t="s">
        <v>15</v>
      </c>
      <c r="BL18" s="301" t="s">
        <v>15</v>
      </c>
      <c r="BM18" s="301" t="s">
        <v>15</v>
      </c>
      <c r="BN18" s="301">
        <v>34.645399999999995</v>
      </c>
      <c r="BO18" s="15">
        <f t="shared" si="18"/>
        <v>11.128299999999999</v>
      </c>
      <c r="BP18" s="301" t="s">
        <v>15</v>
      </c>
      <c r="BQ18" s="301" t="s">
        <v>15</v>
      </c>
      <c r="BR18" s="301" t="s">
        <v>15</v>
      </c>
      <c r="BS18" s="301">
        <v>11.128299999999999</v>
      </c>
      <c r="BT18" s="301" t="s">
        <v>15</v>
      </c>
      <c r="BU18" s="301" t="s">
        <v>15</v>
      </c>
      <c r="BV18" s="301" t="s">
        <v>15</v>
      </c>
      <c r="BW18" s="301" t="s">
        <v>15</v>
      </c>
      <c r="BX18" s="301" t="s">
        <v>15</v>
      </c>
      <c r="BY18" s="301" t="s">
        <v>15</v>
      </c>
      <c r="BZ18" s="301" t="s">
        <v>15</v>
      </c>
      <c r="CA18" s="301" t="s">
        <v>15</v>
      </c>
      <c r="CB18" s="15" t="s">
        <v>15</v>
      </c>
      <c r="CC18" s="301" t="s">
        <v>15</v>
      </c>
      <c r="CD18" s="301" t="s">
        <v>15</v>
      </c>
      <c r="CE18" s="301" t="s">
        <v>15</v>
      </c>
      <c r="CF18" s="301" t="s">
        <v>15</v>
      </c>
      <c r="CG18" s="301" t="s">
        <v>15</v>
      </c>
      <c r="CH18" s="301" t="s">
        <v>15</v>
      </c>
      <c r="CI18" s="301" t="s">
        <v>15</v>
      </c>
      <c r="CJ18" s="301" t="s">
        <v>15</v>
      </c>
      <c r="CK18" s="301" t="s">
        <v>15</v>
      </c>
      <c r="CL18" s="301" t="s">
        <v>15</v>
      </c>
      <c r="CM18" s="301" t="s">
        <v>15</v>
      </c>
      <c r="CN18" s="301" t="s">
        <v>15</v>
      </c>
      <c r="CO18" s="15">
        <f t="shared" si="20"/>
        <v>38.752600000000001</v>
      </c>
      <c r="CP18" s="301" t="s">
        <v>15</v>
      </c>
      <c r="CQ18" s="301" t="s">
        <v>15</v>
      </c>
      <c r="CR18" s="301" t="s">
        <v>15</v>
      </c>
      <c r="CS18" s="301" t="s">
        <v>15</v>
      </c>
      <c r="CT18" s="301" t="s">
        <v>15</v>
      </c>
      <c r="CU18" s="301" t="s">
        <v>15</v>
      </c>
      <c r="CV18" s="301" t="s">
        <v>15</v>
      </c>
      <c r="CW18" s="301" t="s">
        <v>15</v>
      </c>
      <c r="CX18" s="301" t="s">
        <v>15</v>
      </c>
      <c r="CY18" s="301">
        <v>9.6847999999999992</v>
      </c>
      <c r="CZ18" s="301">
        <v>16.676100000000002</v>
      </c>
      <c r="DA18" s="301">
        <v>12.3917</v>
      </c>
      <c r="DB18" s="15">
        <f t="shared" si="21"/>
        <v>86.452699999999993</v>
      </c>
      <c r="DC18" s="301">
        <v>12.329599999999999</v>
      </c>
      <c r="DD18" s="301" t="s">
        <v>15</v>
      </c>
      <c r="DE18" s="301" t="s">
        <v>15</v>
      </c>
      <c r="DF18" s="301" t="s">
        <v>15</v>
      </c>
      <c r="DG18" s="301">
        <v>15</v>
      </c>
      <c r="DH18" s="301" t="s">
        <v>15</v>
      </c>
      <c r="DI18" s="301" t="s">
        <v>15</v>
      </c>
      <c r="DJ18" s="301">
        <v>19.7715</v>
      </c>
      <c r="DK18" s="301">
        <v>39.351599999999998</v>
      </c>
      <c r="DL18" s="301" t="s">
        <v>15</v>
      </c>
      <c r="DM18" s="301" t="s">
        <v>15</v>
      </c>
      <c r="DN18" s="301" t="s">
        <v>15</v>
      </c>
      <c r="DO18" s="301" t="s">
        <v>15</v>
      </c>
      <c r="DP18" s="301" t="s">
        <v>15</v>
      </c>
      <c r="DQ18" s="301" t="s">
        <v>15</v>
      </c>
      <c r="DR18" s="301" t="s">
        <v>15</v>
      </c>
      <c r="DS18" s="301" t="s">
        <v>15</v>
      </c>
      <c r="DT18" s="301" t="s">
        <v>15</v>
      </c>
      <c r="DU18" s="301" t="s">
        <v>15</v>
      </c>
      <c r="DV18" s="301" t="s">
        <v>15</v>
      </c>
      <c r="DW18" s="301" t="s">
        <v>15</v>
      </c>
      <c r="DX18" s="301" t="s">
        <v>15</v>
      </c>
      <c r="DY18" s="301" t="s">
        <v>15</v>
      </c>
      <c r="DZ18" s="301" t="s">
        <v>15</v>
      </c>
      <c r="EA18" s="301" t="s">
        <v>15</v>
      </c>
    </row>
    <row r="19" spans="1:131" s="131" customFormat="1" ht="12.75" customHeight="1">
      <c r="A19" s="72" t="s">
        <v>3157</v>
      </c>
      <c r="B19" s="343">
        <f>SUM(C19:N19)</f>
        <v>16</v>
      </c>
      <c r="C19" s="330">
        <f>SUM(C21:C29)</f>
        <v>0</v>
      </c>
      <c r="D19" s="330">
        <f t="shared" ref="D19:N19" si="25">SUM(D21:D29)</f>
        <v>0</v>
      </c>
      <c r="E19" s="330">
        <f t="shared" si="25"/>
        <v>10</v>
      </c>
      <c r="F19" s="330">
        <f t="shared" si="25"/>
        <v>1</v>
      </c>
      <c r="G19" s="330">
        <f t="shared" si="25"/>
        <v>1</v>
      </c>
      <c r="H19" s="330">
        <f t="shared" si="25"/>
        <v>0</v>
      </c>
      <c r="I19" s="330">
        <f t="shared" si="25"/>
        <v>1</v>
      </c>
      <c r="J19" s="330">
        <f t="shared" si="25"/>
        <v>1</v>
      </c>
      <c r="K19" s="330">
        <f t="shared" si="25"/>
        <v>1</v>
      </c>
      <c r="L19" s="330">
        <f t="shared" si="25"/>
        <v>0</v>
      </c>
      <c r="M19" s="330">
        <f t="shared" si="25"/>
        <v>0</v>
      </c>
      <c r="N19" s="330">
        <f t="shared" si="25"/>
        <v>1</v>
      </c>
      <c r="O19" s="343">
        <f>SUM(P19:AA19)</f>
        <v>398</v>
      </c>
      <c r="P19" s="330">
        <f>SUM(P21:P29)</f>
        <v>0</v>
      </c>
      <c r="Q19" s="330">
        <f t="shared" ref="Q19:AA19" si="26">SUM(Q21:Q29)</f>
        <v>0</v>
      </c>
      <c r="R19" s="330">
        <f t="shared" si="26"/>
        <v>14</v>
      </c>
      <c r="S19" s="330">
        <f t="shared" si="26"/>
        <v>73</v>
      </c>
      <c r="T19" s="330">
        <f t="shared" si="26"/>
        <v>61</v>
      </c>
      <c r="U19" s="330">
        <f t="shared" si="26"/>
        <v>55</v>
      </c>
      <c r="V19" s="330">
        <f t="shared" si="26"/>
        <v>35</v>
      </c>
      <c r="W19" s="330">
        <f t="shared" si="26"/>
        <v>36</v>
      </c>
      <c r="X19" s="330">
        <f t="shared" si="26"/>
        <v>32</v>
      </c>
      <c r="Y19" s="330">
        <f t="shared" si="26"/>
        <v>37</v>
      </c>
      <c r="Z19" s="330">
        <f t="shared" si="26"/>
        <v>47</v>
      </c>
      <c r="AA19" s="330">
        <f t="shared" si="26"/>
        <v>8</v>
      </c>
      <c r="AB19" s="343">
        <f>SUM(AC19:AN19)</f>
        <v>457</v>
      </c>
      <c r="AC19" s="330">
        <f>SUM(AC21:AC29)</f>
        <v>8</v>
      </c>
      <c r="AD19" s="330">
        <f t="shared" ref="AD19:AN19" si="27">SUM(AD21:AD29)</f>
        <v>4</v>
      </c>
      <c r="AE19" s="330">
        <f t="shared" si="27"/>
        <v>12</v>
      </c>
      <c r="AF19" s="330">
        <f t="shared" si="27"/>
        <v>12</v>
      </c>
      <c r="AG19" s="330">
        <f t="shared" si="27"/>
        <v>40</v>
      </c>
      <c r="AH19" s="330">
        <f t="shared" si="27"/>
        <v>52</v>
      </c>
      <c r="AI19" s="330">
        <f t="shared" si="27"/>
        <v>57</v>
      </c>
      <c r="AJ19" s="330">
        <f t="shared" si="27"/>
        <v>58</v>
      </c>
      <c r="AK19" s="330">
        <f t="shared" si="27"/>
        <v>54</v>
      </c>
      <c r="AL19" s="330">
        <f t="shared" si="27"/>
        <v>55</v>
      </c>
      <c r="AM19" s="330">
        <f t="shared" si="27"/>
        <v>62</v>
      </c>
      <c r="AN19" s="330">
        <f t="shared" si="27"/>
        <v>43</v>
      </c>
      <c r="AO19" s="343">
        <f>SUM(AP19:BA19)</f>
        <v>548</v>
      </c>
      <c r="AP19" s="330">
        <f>SUM(AP21:AP29)</f>
        <v>45</v>
      </c>
      <c r="AQ19" s="330">
        <f t="shared" ref="AQ19:BA19" si="28">SUM(AQ21:AQ29)</f>
        <v>42</v>
      </c>
      <c r="AR19" s="330">
        <f t="shared" si="28"/>
        <v>47</v>
      </c>
      <c r="AS19" s="330">
        <f t="shared" si="28"/>
        <v>45</v>
      </c>
      <c r="AT19" s="330">
        <f t="shared" si="28"/>
        <v>46</v>
      </c>
      <c r="AU19" s="330">
        <f t="shared" si="28"/>
        <v>40</v>
      </c>
      <c r="AV19" s="330">
        <f t="shared" si="28"/>
        <v>47</v>
      </c>
      <c r="AW19" s="330">
        <f t="shared" si="28"/>
        <v>48</v>
      </c>
      <c r="AX19" s="330">
        <f t="shared" si="28"/>
        <v>44</v>
      </c>
      <c r="AY19" s="330">
        <f t="shared" si="28"/>
        <v>49</v>
      </c>
      <c r="AZ19" s="330">
        <f t="shared" si="28"/>
        <v>46</v>
      </c>
      <c r="BA19" s="330">
        <f t="shared" si="28"/>
        <v>49</v>
      </c>
      <c r="BB19" s="343">
        <f>SUM(BC19:BN19)</f>
        <v>1000</v>
      </c>
      <c r="BC19" s="330">
        <f>SUM(BC21:BC29)</f>
        <v>51</v>
      </c>
      <c r="BD19" s="330">
        <f t="shared" ref="BD19:BN19" si="29">SUM(BD21:BD29)</f>
        <v>83</v>
      </c>
      <c r="BE19" s="330">
        <f t="shared" si="29"/>
        <v>92</v>
      </c>
      <c r="BF19" s="330">
        <f t="shared" si="29"/>
        <v>116</v>
      </c>
      <c r="BG19" s="330">
        <f t="shared" si="29"/>
        <v>95</v>
      </c>
      <c r="BH19" s="330">
        <f t="shared" si="29"/>
        <v>99</v>
      </c>
      <c r="BI19" s="330">
        <f t="shared" si="29"/>
        <v>106</v>
      </c>
      <c r="BJ19" s="330">
        <f t="shared" si="29"/>
        <v>73</v>
      </c>
      <c r="BK19" s="330">
        <f t="shared" si="29"/>
        <v>84</v>
      </c>
      <c r="BL19" s="330">
        <f t="shared" si="29"/>
        <v>77</v>
      </c>
      <c r="BM19" s="330">
        <f t="shared" si="29"/>
        <v>58</v>
      </c>
      <c r="BN19" s="330">
        <f t="shared" si="29"/>
        <v>66</v>
      </c>
      <c r="BO19" s="343">
        <f>SUM(BP19:CA19)</f>
        <v>1187</v>
      </c>
      <c r="BP19" s="330">
        <f>SUM(BP21:BP29)</f>
        <v>76</v>
      </c>
      <c r="BQ19" s="330">
        <f t="shared" ref="BQ19:CA19" si="30">SUM(BQ21:BQ29)</f>
        <v>58</v>
      </c>
      <c r="BR19" s="330">
        <f t="shared" si="30"/>
        <v>57</v>
      </c>
      <c r="BS19" s="330">
        <f t="shared" si="30"/>
        <v>54</v>
      </c>
      <c r="BT19" s="330">
        <f t="shared" si="30"/>
        <v>57</v>
      </c>
      <c r="BU19" s="330">
        <f t="shared" si="30"/>
        <v>60</v>
      </c>
      <c r="BV19" s="330">
        <f t="shared" si="30"/>
        <v>81</v>
      </c>
      <c r="BW19" s="330">
        <f t="shared" si="30"/>
        <v>81</v>
      </c>
      <c r="BX19" s="330">
        <f t="shared" si="30"/>
        <v>162</v>
      </c>
      <c r="BY19" s="330">
        <f t="shared" si="30"/>
        <v>194</v>
      </c>
      <c r="BZ19" s="330">
        <f t="shared" si="30"/>
        <v>144</v>
      </c>
      <c r="CA19" s="330">
        <f t="shared" si="30"/>
        <v>163</v>
      </c>
      <c r="CB19" s="343">
        <f>SUM(CC19:CN19)</f>
        <v>1415</v>
      </c>
      <c r="CC19" s="330">
        <f>SUM(CC21:CC29)</f>
        <v>165</v>
      </c>
      <c r="CD19" s="330">
        <f t="shared" ref="CD19:CN19" si="31">SUM(CD21:CD29)</f>
        <v>138</v>
      </c>
      <c r="CE19" s="330">
        <f t="shared" si="31"/>
        <v>112</v>
      </c>
      <c r="CF19" s="330">
        <f t="shared" si="31"/>
        <v>117</v>
      </c>
      <c r="CG19" s="330">
        <f t="shared" si="31"/>
        <v>109</v>
      </c>
      <c r="CH19" s="330">
        <f t="shared" si="31"/>
        <v>113</v>
      </c>
      <c r="CI19" s="330">
        <f t="shared" si="31"/>
        <v>118</v>
      </c>
      <c r="CJ19" s="330">
        <f t="shared" si="31"/>
        <v>102</v>
      </c>
      <c r="CK19" s="330">
        <f t="shared" si="31"/>
        <v>104</v>
      </c>
      <c r="CL19" s="330">
        <f t="shared" si="31"/>
        <v>101</v>
      </c>
      <c r="CM19" s="330">
        <f t="shared" si="31"/>
        <v>109</v>
      </c>
      <c r="CN19" s="330">
        <f t="shared" si="31"/>
        <v>127</v>
      </c>
      <c r="CO19" s="343">
        <f>SUM(CP19:DA19)</f>
        <v>1418</v>
      </c>
      <c r="CP19" s="330">
        <f>SUM(CP21:CP29)</f>
        <v>82</v>
      </c>
      <c r="CQ19" s="330">
        <f t="shared" ref="CQ19:DA19" si="32">SUM(CQ21:CQ29)</f>
        <v>78</v>
      </c>
      <c r="CR19" s="330">
        <f t="shared" si="32"/>
        <v>89</v>
      </c>
      <c r="CS19" s="330">
        <f t="shared" si="32"/>
        <v>97</v>
      </c>
      <c r="CT19" s="330">
        <f t="shared" si="32"/>
        <v>139</v>
      </c>
      <c r="CU19" s="330">
        <f t="shared" si="32"/>
        <v>161</v>
      </c>
      <c r="CV19" s="330">
        <f t="shared" si="32"/>
        <v>137</v>
      </c>
      <c r="CW19" s="330">
        <f t="shared" si="32"/>
        <v>127</v>
      </c>
      <c r="CX19" s="330">
        <f t="shared" si="32"/>
        <v>131</v>
      </c>
      <c r="CY19" s="330">
        <f t="shared" si="32"/>
        <v>127</v>
      </c>
      <c r="CZ19" s="330">
        <f t="shared" si="32"/>
        <v>118</v>
      </c>
      <c r="DA19" s="330">
        <f t="shared" si="32"/>
        <v>132</v>
      </c>
      <c r="DB19" s="343">
        <f>SUM(DC19:DN19)</f>
        <v>1575</v>
      </c>
      <c r="DC19" s="330">
        <f>SUM(DC21:DC29)</f>
        <v>114</v>
      </c>
      <c r="DD19" s="330">
        <f t="shared" ref="DD19:DN19" si="33">SUM(DD21:DD29)</f>
        <v>114</v>
      </c>
      <c r="DE19" s="330">
        <f t="shared" si="33"/>
        <v>142</v>
      </c>
      <c r="DF19" s="330">
        <f t="shared" si="33"/>
        <v>136</v>
      </c>
      <c r="DG19" s="330">
        <f t="shared" si="33"/>
        <v>140</v>
      </c>
      <c r="DH19" s="330">
        <f t="shared" si="33"/>
        <v>129</v>
      </c>
      <c r="DI19" s="330">
        <f t="shared" si="33"/>
        <v>131</v>
      </c>
      <c r="DJ19" s="330">
        <f t="shared" si="33"/>
        <v>153</v>
      </c>
      <c r="DK19" s="330">
        <f t="shared" si="33"/>
        <v>130</v>
      </c>
      <c r="DL19" s="330">
        <f t="shared" si="33"/>
        <v>135</v>
      </c>
      <c r="DM19" s="330">
        <f t="shared" si="33"/>
        <v>128</v>
      </c>
      <c r="DN19" s="330">
        <f t="shared" si="33"/>
        <v>123</v>
      </c>
      <c r="DO19" s="343">
        <f>SUM(DP19:EA19)</f>
        <v>1412</v>
      </c>
      <c r="DP19" s="330">
        <f>SUM(DP21:DP29)</f>
        <v>105</v>
      </c>
      <c r="DQ19" s="330">
        <f t="shared" ref="DQ19:EA19" si="34">SUM(DQ21:DQ29)</f>
        <v>113</v>
      </c>
      <c r="DR19" s="330">
        <f t="shared" si="34"/>
        <v>120</v>
      </c>
      <c r="DS19" s="330">
        <f t="shared" si="34"/>
        <v>128</v>
      </c>
      <c r="DT19" s="330">
        <f t="shared" si="34"/>
        <v>108</v>
      </c>
      <c r="DU19" s="330">
        <f t="shared" si="34"/>
        <v>112</v>
      </c>
      <c r="DV19" s="330">
        <f t="shared" si="34"/>
        <v>156</v>
      </c>
      <c r="DW19" s="330">
        <f t="shared" si="34"/>
        <v>124</v>
      </c>
      <c r="DX19" s="330">
        <f t="shared" si="34"/>
        <v>101</v>
      </c>
      <c r="DY19" s="330">
        <f t="shared" si="34"/>
        <v>119</v>
      </c>
      <c r="DZ19" s="330">
        <f t="shared" si="34"/>
        <v>120</v>
      </c>
      <c r="EA19" s="330">
        <f t="shared" si="34"/>
        <v>106</v>
      </c>
    </row>
    <row r="20" spans="1:131" s="131" customFormat="1" ht="12.75" customHeight="1">
      <c r="A20" s="962" t="s">
        <v>2892</v>
      </c>
      <c r="B20" s="343"/>
      <c r="C20" s="303"/>
      <c r="D20" s="303"/>
      <c r="E20" s="303"/>
      <c r="F20" s="303"/>
      <c r="G20" s="303"/>
      <c r="H20" s="303"/>
      <c r="I20" s="303"/>
      <c r="J20" s="303"/>
      <c r="K20" s="303"/>
      <c r="L20" s="303"/>
      <c r="M20" s="303"/>
      <c r="N20" s="303"/>
      <c r="O20" s="343"/>
      <c r="P20" s="303"/>
      <c r="Q20" s="303"/>
      <c r="R20" s="303"/>
      <c r="S20" s="303"/>
      <c r="T20" s="303"/>
      <c r="U20" s="303"/>
      <c r="V20" s="303"/>
      <c r="W20" s="303"/>
      <c r="X20" s="303"/>
      <c r="Y20" s="303"/>
      <c r="Z20" s="303"/>
      <c r="AA20" s="303"/>
      <c r="AB20" s="343"/>
      <c r="AC20" s="303"/>
      <c r="AD20" s="303"/>
      <c r="AE20" s="303"/>
      <c r="AF20" s="303"/>
      <c r="AG20" s="303"/>
      <c r="AH20" s="303"/>
      <c r="AI20" s="303"/>
      <c r="AJ20" s="303"/>
      <c r="AK20" s="303"/>
      <c r="AL20" s="303"/>
      <c r="AM20" s="303"/>
      <c r="AN20" s="303"/>
      <c r="AO20" s="343"/>
      <c r="AP20" s="303"/>
      <c r="AQ20" s="303"/>
      <c r="AR20" s="303"/>
      <c r="AS20" s="303"/>
      <c r="AT20" s="303"/>
      <c r="AU20" s="303"/>
      <c r="AV20" s="303"/>
      <c r="AW20" s="303"/>
      <c r="AX20" s="303"/>
      <c r="AY20" s="303"/>
      <c r="AZ20" s="303"/>
      <c r="BA20" s="303"/>
      <c r="BB20" s="343"/>
      <c r="BC20" s="303"/>
      <c r="BD20" s="303"/>
      <c r="BE20" s="303"/>
      <c r="BF20" s="303"/>
      <c r="BG20" s="303"/>
      <c r="BH20" s="303"/>
      <c r="BI20" s="303"/>
      <c r="BJ20" s="303"/>
      <c r="BK20" s="303"/>
      <c r="BL20" s="303"/>
      <c r="BM20" s="303"/>
      <c r="BN20" s="303"/>
      <c r="BO20" s="343"/>
      <c r="BP20" s="303"/>
      <c r="BQ20" s="303"/>
      <c r="BR20" s="303"/>
      <c r="BS20" s="303"/>
      <c r="BT20" s="303"/>
      <c r="BU20" s="303"/>
      <c r="BV20" s="303"/>
      <c r="BW20" s="303"/>
      <c r="BX20" s="303"/>
      <c r="BY20" s="303"/>
      <c r="BZ20" s="303"/>
      <c r="CA20" s="303"/>
      <c r="CB20" s="343"/>
      <c r="CC20" s="303"/>
      <c r="CD20" s="303"/>
      <c r="CE20" s="303"/>
      <c r="CF20" s="303"/>
      <c r="CG20" s="303"/>
      <c r="CH20" s="303"/>
      <c r="CI20" s="303"/>
      <c r="CJ20" s="303"/>
      <c r="CK20" s="303"/>
      <c r="CL20" s="303"/>
      <c r="CM20" s="303"/>
      <c r="CN20" s="303"/>
      <c r="CO20" s="343"/>
      <c r="CP20" s="303"/>
      <c r="CQ20" s="303"/>
      <c r="CR20" s="303"/>
      <c r="CS20" s="303"/>
      <c r="CT20" s="303"/>
      <c r="CU20" s="303"/>
      <c r="CV20" s="303"/>
      <c r="CW20" s="303"/>
      <c r="CX20" s="303"/>
      <c r="CY20" s="303"/>
      <c r="CZ20" s="303"/>
      <c r="DA20" s="303"/>
      <c r="DB20" s="343"/>
      <c r="DC20" s="303"/>
      <c r="DD20" s="303"/>
      <c r="DE20" s="303"/>
      <c r="DF20" s="303"/>
      <c r="DG20" s="303"/>
      <c r="DH20" s="303"/>
      <c r="DI20" s="303"/>
      <c r="DJ20" s="303"/>
      <c r="DK20" s="303"/>
      <c r="DL20" s="303"/>
      <c r="DM20" s="303"/>
      <c r="DN20" s="303"/>
      <c r="DO20" s="343"/>
      <c r="DP20" s="303"/>
      <c r="DQ20" s="303"/>
      <c r="DR20" s="303"/>
      <c r="DS20" s="303"/>
      <c r="DT20" s="303"/>
      <c r="DU20" s="303"/>
      <c r="DV20" s="303"/>
      <c r="DW20" s="303"/>
      <c r="DX20" s="303"/>
      <c r="DY20" s="303"/>
      <c r="DZ20" s="303"/>
      <c r="EA20" s="303"/>
    </row>
    <row r="21" spans="1:131" s="131" customFormat="1" ht="12.75" customHeight="1">
      <c r="A21" s="73" t="s">
        <v>3148</v>
      </c>
      <c r="B21" s="301" t="s">
        <v>15</v>
      </c>
      <c r="C21" s="301" t="s">
        <v>15</v>
      </c>
      <c r="D21" s="301" t="s">
        <v>15</v>
      </c>
      <c r="E21" s="301" t="s">
        <v>15</v>
      </c>
      <c r="F21" s="301" t="s">
        <v>15</v>
      </c>
      <c r="G21" s="301" t="s">
        <v>15</v>
      </c>
      <c r="H21" s="301" t="s">
        <v>15</v>
      </c>
      <c r="I21" s="301" t="s">
        <v>15</v>
      </c>
      <c r="J21" s="301" t="s">
        <v>15</v>
      </c>
      <c r="K21" s="301" t="s">
        <v>15</v>
      </c>
      <c r="L21" s="301" t="s">
        <v>15</v>
      </c>
      <c r="M21" s="301" t="s">
        <v>15</v>
      </c>
      <c r="N21" s="301" t="s">
        <v>15</v>
      </c>
      <c r="O21" s="301">
        <f>SUM(P21:AA21)</f>
        <v>237</v>
      </c>
      <c r="P21" s="301" t="s">
        <v>15</v>
      </c>
      <c r="Q21" s="301" t="s">
        <v>15</v>
      </c>
      <c r="R21" s="301">
        <v>6</v>
      </c>
      <c r="S21" s="301">
        <v>38</v>
      </c>
      <c r="T21" s="301">
        <v>34</v>
      </c>
      <c r="U21" s="301">
        <v>32</v>
      </c>
      <c r="V21" s="301">
        <v>19</v>
      </c>
      <c r="W21" s="301">
        <v>23</v>
      </c>
      <c r="X21" s="301">
        <v>22</v>
      </c>
      <c r="Y21" s="301">
        <v>22</v>
      </c>
      <c r="Z21" s="301">
        <v>40</v>
      </c>
      <c r="AA21" s="301">
        <v>1</v>
      </c>
      <c r="AB21" s="301">
        <f>SUM(AC21:AN21)</f>
        <v>348</v>
      </c>
      <c r="AC21" s="301" t="s">
        <v>15</v>
      </c>
      <c r="AD21" s="301" t="s">
        <v>15</v>
      </c>
      <c r="AE21" s="301">
        <v>2</v>
      </c>
      <c r="AF21" s="301">
        <v>1</v>
      </c>
      <c r="AG21" s="301">
        <v>30</v>
      </c>
      <c r="AH21" s="301">
        <v>42</v>
      </c>
      <c r="AI21" s="301">
        <v>41</v>
      </c>
      <c r="AJ21" s="301">
        <v>44</v>
      </c>
      <c r="AK21" s="301">
        <v>43</v>
      </c>
      <c r="AL21" s="301">
        <v>48</v>
      </c>
      <c r="AM21" s="301">
        <v>55</v>
      </c>
      <c r="AN21" s="301">
        <v>42</v>
      </c>
      <c r="AO21" s="301">
        <f>SUM(AP21:BA21)</f>
        <v>502</v>
      </c>
      <c r="AP21" s="301">
        <v>42</v>
      </c>
      <c r="AQ21" s="301">
        <v>38</v>
      </c>
      <c r="AR21" s="301">
        <v>42</v>
      </c>
      <c r="AS21" s="301">
        <v>42</v>
      </c>
      <c r="AT21" s="301">
        <v>45</v>
      </c>
      <c r="AU21" s="301">
        <v>39</v>
      </c>
      <c r="AV21" s="301">
        <v>43</v>
      </c>
      <c r="AW21" s="301">
        <v>45</v>
      </c>
      <c r="AX21" s="301">
        <v>40</v>
      </c>
      <c r="AY21" s="301">
        <v>47</v>
      </c>
      <c r="AZ21" s="301">
        <v>44</v>
      </c>
      <c r="BA21" s="301">
        <v>35</v>
      </c>
      <c r="BB21" s="301">
        <f>SUM(BC21:BN21)</f>
        <v>693</v>
      </c>
      <c r="BC21" s="301">
        <v>39</v>
      </c>
      <c r="BD21" s="301">
        <v>69</v>
      </c>
      <c r="BE21" s="301">
        <v>68</v>
      </c>
      <c r="BF21" s="301">
        <v>80</v>
      </c>
      <c r="BG21" s="301">
        <v>73</v>
      </c>
      <c r="BH21" s="301">
        <v>71</v>
      </c>
      <c r="BI21" s="301">
        <v>82</v>
      </c>
      <c r="BJ21" s="301">
        <v>48</v>
      </c>
      <c r="BK21" s="301">
        <v>54</v>
      </c>
      <c r="BL21" s="301">
        <v>46</v>
      </c>
      <c r="BM21" s="301">
        <v>33</v>
      </c>
      <c r="BN21" s="301">
        <v>30</v>
      </c>
      <c r="BO21" s="301">
        <f>SUM(BP21:CA21)</f>
        <v>735</v>
      </c>
      <c r="BP21" s="301">
        <v>47</v>
      </c>
      <c r="BQ21" s="301">
        <v>35</v>
      </c>
      <c r="BR21" s="301">
        <v>29</v>
      </c>
      <c r="BS21" s="301">
        <v>21</v>
      </c>
      <c r="BT21" s="301">
        <v>30</v>
      </c>
      <c r="BU21" s="301">
        <v>24</v>
      </c>
      <c r="BV21" s="301">
        <v>36</v>
      </c>
      <c r="BW21" s="301">
        <v>44</v>
      </c>
      <c r="BX21" s="301">
        <v>115</v>
      </c>
      <c r="BY21" s="301">
        <v>145</v>
      </c>
      <c r="BZ21" s="301">
        <v>97</v>
      </c>
      <c r="CA21" s="301">
        <v>112</v>
      </c>
      <c r="CB21" s="301">
        <f>SUM(CC21:CN21)</f>
        <v>864</v>
      </c>
      <c r="CC21" s="301">
        <v>115</v>
      </c>
      <c r="CD21" s="301">
        <v>97</v>
      </c>
      <c r="CE21" s="301">
        <v>68</v>
      </c>
      <c r="CF21" s="301">
        <v>69</v>
      </c>
      <c r="CG21" s="301">
        <v>59</v>
      </c>
      <c r="CH21" s="301">
        <v>64</v>
      </c>
      <c r="CI21" s="301">
        <v>68</v>
      </c>
      <c r="CJ21" s="301">
        <v>64</v>
      </c>
      <c r="CK21" s="301">
        <v>64</v>
      </c>
      <c r="CL21" s="301">
        <v>59</v>
      </c>
      <c r="CM21" s="301">
        <v>60</v>
      </c>
      <c r="CN21" s="301">
        <v>77</v>
      </c>
      <c r="CO21" s="301">
        <f>SUM(CP21:DA21)</f>
        <v>783</v>
      </c>
      <c r="CP21" s="301">
        <v>45</v>
      </c>
      <c r="CQ21" s="301">
        <v>44</v>
      </c>
      <c r="CR21" s="301">
        <v>52</v>
      </c>
      <c r="CS21" s="301">
        <v>51</v>
      </c>
      <c r="CT21" s="301">
        <v>82</v>
      </c>
      <c r="CU21" s="301">
        <v>91</v>
      </c>
      <c r="CV21" s="301">
        <v>70</v>
      </c>
      <c r="CW21" s="301">
        <v>70</v>
      </c>
      <c r="CX21" s="301">
        <v>70</v>
      </c>
      <c r="CY21" s="301">
        <v>71</v>
      </c>
      <c r="CZ21" s="301">
        <v>63</v>
      </c>
      <c r="DA21" s="301">
        <v>74</v>
      </c>
      <c r="DB21" s="301">
        <f>SUM(DC21:DN21)</f>
        <v>859</v>
      </c>
      <c r="DC21" s="301">
        <v>64</v>
      </c>
      <c r="DD21" s="301">
        <v>63</v>
      </c>
      <c r="DE21" s="301">
        <v>87</v>
      </c>
      <c r="DF21" s="301">
        <v>91</v>
      </c>
      <c r="DG21" s="301">
        <v>77</v>
      </c>
      <c r="DH21" s="301">
        <v>71</v>
      </c>
      <c r="DI21" s="301">
        <v>61</v>
      </c>
      <c r="DJ21" s="301">
        <v>81</v>
      </c>
      <c r="DK21" s="301">
        <v>71</v>
      </c>
      <c r="DL21" s="301">
        <v>65</v>
      </c>
      <c r="DM21" s="301">
        <v>69</v>
      </c>
      <c r="DN21" s="301">
        <v>59</v>
      </c>
      <c r="DO21" s="301">
        <f>SUM(DP21:EA21)</f>
        <v>685</v>
      </c>
      <c r="DP21" s="301">
        <v>52</v>
      </c>
      <c r="DQ21" s="301">
        <v>56</v>
      </c>
      <c r="DR21" s="301">
        <v>55</v>
      </c>
      <c r="DS21" s="301">
        <v>73</v>
      </c>
      <c r="DT21" s="301">
        <v>50</v>
      </c>
      <c r="DU21" s="301">
        <v>53</v>
      </c>
      <c r="DV21" s="301">
        <v>60</v>
      </c>
      <c r="DW21" s="301">
        <v>55</v>
      </c>
      <c r="DX21" s="301">
        <v>44</v>
      </c>
      <c r="DY21" s="301">
        <v>74</v>
      </c>
      <c r="DZ21" s="301">
        <v>58</v>
      </c>
      <c r="EA21" s="301">
        <v>55</v>
      </c>
    </row>
    <row r="22" spans="1:131" s="131" customFormat="1" ht="12.75" customHeight="1">
      <c r="A22" s="73" t="s">
        <v>3149</v>
      </c>
      <c r="B22" s="301">
        <f t="shared" ref="B22:B27" si="35">SUM(C22:N22)</f>
        <v>12</v>
      </c>
      <c r="C22" s="301" t="s">
        <v>15</v>
      </c>
      <c r="D22" s="301" t="s">
        <v>15</v>
      </c>
      <c r="E22" s="301">
        <v>10</v>
      </c>
      <c r="F22" s="301" t="s">
        <v>15</v>
      </c>
      <c r="G22" s="301" t="s">
        <v>15</v>
      </c>
      <c r="H22" s="301" t="s">
        <v>15</v>
      </c>
      <c r="I22" s="301" t="s">
        <v>15</v>
      </c>
      <c r="J22" s="301">
        <v>1</v>
      </c>
      <c r="K22" s="301" t="s">
        <v>15</v>
      </c>
      <c r="L22" s="301" t="s">
        <v>15</v>
      </c>
      <c r="M22" s="301" t="s">
        <v>15</v>
      </c>
      <c r="N22" s="301">
        <v>1</v>
      </c>
      <c r="O22" s="301">
        <f t="shared" ref="O22:O24" si="36">SUM(P22:AA22)</f>
        <v>154</v>
      </c>
      <c r="P22" s="301" t="s">
        <v>15</v>
      </c>
      <c r="Q22" s="301" t="s">
        <v>15</v>
      </c>
      <c r="R22" s="301">
        <v>6</v>
      </c>
      <c r="S22" s="301">
        <v>35</v>
      </c>
      <c r="T22" s="301">
        <v>26</v>
      </c>
      <c r="U22" s="301">
        <v>23</v>
      </c>
      <c r="V22" s="301">
        <v>15</v>
      </c>
      <c r="W22" s="301">
        <v>13</v>
      </c>
      <c r="X22" s="301">
        <v>10</v>
      </c>
      <c r="Y22" s="301">
        <v>14</v>
      </c>
      <c r="Z22" s="301">
        <v>7</v>
      </c>
      <c r="AA22" s="301">
        <v>5</v>
      </c>
      <c r="AB22" s="301">
        <f t="shared" ref="AB22:AB27" si="37">SUM(AC22:AN22)</f>
        <v>100</v>
      </c>
      <c r="AC22" s="301">
        <v>8</v>
      </c>
      <c r="AD22" s="301">
        <v>4</v>
      </c>
      <c r="AE22" s="301">
        <v>8</v>
      </c>
      <c r="AF22" s="301">
        <v>10</v>
      </c>
      <c r="AG22" s="301">
        <v>10</v>
      </c>
      <c r="AH22" s="301">
        <v>10</v>
      </c>
      <c r="AI22" s="301">
        <v>15</v>
      </c>
      <c r="AJ22" s="301">
        <v>14</v>
      </c>
      <c r="AK22" s="301">
        <v>8</v>
      </c>
      <c r="AL22" s="301">
        <v>7</v>
      </c>
      <c r="AM22" s="301">
        <v>6</v>
      </c>
      <c r="AN22" s="301" t="s">
        <v>15</v>
      </c>
      <c r="AO22" s="301">
        <f t="shared" ref="AO22:AO27" si="38">SUM(AP22:BA22)</f>
        <v>24</v>
      </c>
      <c r="AP22" s="301">
        <v>1</v>
      </c>
      <c r="AQ22" s="301">
        <v>1</v>
      </c>
      <c r="AR22" s="301" t="s">
        <v>15</v>
      </c>
      <c r="AS22" s="301" t="s">
        <v>15</v>
      </c>
      <c r="AT22" s="301" t="s">
        <v>15</v>
      </c>
      <c r="AU22" s="301" t="s">
        <v>15</v>
      </c>
      <c r="AV22" s="301">
        <v>2</v>
      </c>
      <c r="AW22" s="301">
        <v>1</v>
      </c>
      <c r="AX22" s="301">
        <v>3</v>
      </c>
      <c r="AY22" s="301">
        <v>2</v>
      </c>
      <c r="AZ22" s="301">
        <v>2</v>
      </c>
      <c r="BA22" s="301">
        <v>12</v>
      </c>
      <c r="BB22" s="301">
        <f t="shared" ref="BB22:BB29" si="39">SUM(BC22:BN22)</f>
        <v>279</v>
      </c>
      <c r="BC22" s="301">
        <v>11</v>
      </c>
      <c r="BD22" s="301">
        <v>14</v>
      </c>
      <c r="BE22" s="301">
        <v>23</v>
      </c>
      <c r="BF22" s="301">
        <v>33</v>
      </c>
      <c r="BG22" s="301">
        <v>20</v>
      </c>
      <c r="BH22" s="301">
        <v>28</v>
      </c>
      <c r="BI22" s="301">
        <v>21</v>
      </c>
      <c r="BJ22" s="301">
        <v>23</v>
      </c>
      <c r="BK22" s="301">
        <v>27</v>
      </c>
      <c r="BL22" s="301">
        <v>27</v>
      </c>
      <c r="BM22" s="301">
        <v>24</v>
      </c>
      <c r="BN22" s="301">
        <v>28</v>
      </c>
      <c r="BO22" s="301">
        <f t="shared" ref="BO22:BO29" si="40">SUM(BP22:CA22)</f>
        <v>381</v>
      </c>
      <c r="BP22" s="301">
        <v>26</v>
      </c>
      <c r="BQ22" s="301">
        <v>19</v>
      </c>
      <c r="BR22" s="301">
        <v>23</v>
      </c>
      <c r="BS22" s="301">
        <v>26</v>
      </c>
      <c r="BT22" s="301">
        <v>24</v>
      </c>
      <c r="BU22" s="301">
        <v>26</v>
      </c>
      <c r="BV22" s="301">
        <v>37</v>
      </c>
      <c r="BW22" s="301">
        <v>33</v>
      </c>
      <c r="BX22" s="301">
        <v>41</v>
      </c>
      <c r="BY22" s="301">
        <v>43</v>
      </c>
      <c r="BZ22" s="301">
        <v>40</v>
      </c>
      <c r="CA22" s="301">
        <v>43</v>
      </c>
      <c r="CB22" s="301">
        <f t="shared" ref="CB22:CB28" si="41">SUM(CC22:CN22)</f>
        <v>483</v>
      </c>
      <c r="CC22" s="301">
        <v>44</v>
      </c>
      <c r="CD22" s="301">
        <v>35</v>
      </c>
      <c r="CE22" s="301">
        <v>36</v>
      </c>
      <c r="CF22" s="301">
        <v>41</v>
      </c>
      <c r="CG22" s="301">
        <v>44</v>
      </c>
      <c r="CH22" s="301">
        <v>43</v>
      </c>
      <c r="CI22" s="301">
        <v>43</v>
      </c>
      <c r="CJ22" s="301">
        <v>37</v>
      </c>
      <c r="CK22" s="301">
        <v>39</v>
      </c>
      <c r="CL22" s="301">
        <v>36</v>
      </c>
      <c r="CM22" s="301">
        <v>44</v>
      </c>
      <c r="CN22" s="301">
        <v>41</v>
      </c>
      <c r="CO22" s="301">
        <f t="shared" ref="CO22:CO29" si="42">SUM(CP22:DA22)</f>
        <v>536</v>
      </c>
      <c r="CP22" s="301">
        <v>32</v>
      </c>
      <c r="CQ22" s="301">
        <v>30</v>
      </c>
      <c r="CR22" s="301">
        <v>31</v>
      </c>
      <c r="CS22" s="301">
        <v>41</v>
      </c>
      <c r="CT22" s="301">
        <v>49</v>
      </c>
      <c r="CU22" s="301">
        <v>64</v>
      </c>
      <c r="CV22" s="301">
        <v>60</v>
      </c>
      <c r="CW22" s="301">
        <v>48</v>
      </c>
      <c r="CX22" s="301">
        <v>47</v>
      </c>
      <c r="CY22" s="301">
        <v>47</v>
      </c>
      <c r="CZ22" s="301">
        <v>37</v>
      </c>
      <c r="DA22" s="301">
        <v>50</v>
      </c>
      <c r="DB22" s="301">
        <f t="shared" ref="DB22:DB29" si="43">SUM(DC22:DN22)</f>
        <v>668</v>
      </c>
      <c r="DC22" s="301">
        <v>43</v>
      </c>
      <c r="DD22" s="301">
        <v>48</v>
      </c>
      <c r="DE22" s="301">
        <v>53</v>
      </c>
      <c r="DF22" s="301">
        <v>42</v>
      </c>
      <c r="DG22" s="301">
        <v>60</v>
      </c>
      <c r="DH22" s="301">
        <v>54</v>
      </c>
      <c r="DI22" s="301">
        <v>67</v>
      </c>
      <c r="DJ22" s="301">
        <v>63</v>
      </c>
      <c r="DK22" s="301">
        <v>58</v>
      </c>
      <c r="DL22" s="301">
        <v>67</v>
      </c>
      <c r="DM22" s="301">
        <v>58</v>
      </c>
      <c r="DN22" s="301">
        <v>55</v>
      </c>
      <c r="DO22" s="301">
        <f t="shared" ref="DO22:DO25" si="44">SUM(DP22:EA22)</f>
        <v>651</v>
      </c>
      <c r="DP22" s="301">
        <v>50</v>
      </c>
      <c r="DQ22" s="301">
        <v>54</v>
      </c>
      <c r="DR22" s="301">
        <v>61</v>
      </c>
      <c r="DS22" s="301">
        <v>54</v>
      </c>
      <c r="DT22" s="301">
        <v>57</v>
      </c>
      <c r="DU22" s="301">
        <v>55</v>
      </c>
      <c r="DV22" s="301">
        <v>94</v>
      </c>
      <c r="DW22" s="301">
        <v>68</v>
      </c>
      <c r="DX22" s="301">
        <v>55</v>
      </c>
      <c r="DY22" s="301">
        <v>31</v>
      </c>
      <c r="DZ22" s="301">
        <v>40</v>
      </c>
      <c r="EA22" s="301">
        <v>32</v>
      </c>
    </row>
    <row r="23" spans="1:131" s="131" customFormat="1" ht="12.75" customHeight="1">
      <c r="A23" s="73" t="s">
        <v>3150</v>
      </c>
      <c r="B23" s="301" t="s">
        <v>15</v>
      </c>
      <c r="C23" s="301" t="s">
        <v>15</v>
      </c>
      <c r="D23" s="301" t="s">
        <v>15</v>
      </c>
      <c r="E23" s="301" t="s">
        <v>15</v>
      </c>
      <c r="F23" s="301" t="s">
        <v>15</v>
      </c>
      <c r="G23" s="301" t="s">
        <v>15</v>
      </c>
      <c r="H23" s="301" t="s">
        <v>15</v>
      </c>
      <c r="I23" s="301" t="s">
        <v>15</v>
      </c>
      <c r="J23" s="301" t="s">
        <v>15</v>
      </c>
      <c r="K23" s="301" t="s">
        <v>15</v>
      </c>
      <c r="L23" s="301" t="s">
        <v>15</v>
      </c>
      <c r="M23" s="301" t="s">
        <v>15</v>
      </c>
      <c r="N23" s="301" t="s">
        <v>15</v>
      </c>
      <c r="O23" s="301">
        <f t="shared" si="36"/>
        <v>4</v>
      </c>
      <c r="P23" s="301" t="s">
        <v>15</v>
      </c>
      <c r="Q23" s="301" t="s">
        <v>15</v>
      </c>
      <c r="R23" s="301">
        <v>2</v>
      </c>
      <c r="S23" s="301" t="s">
        <v>15</v>
      </c>
      <c r="T23" s="301">
        <v>1</v>
      </c>
      <c r="U23" s="301" t="s">
        <v>15</v>
      </c>
      <c r="V23" s="301">
        <v>1</v>
      </c>
      <c r="W23" s="301" t="s">
        <v>15</v>
      </c>
      <c r="X23" s="301" t="s">
        <v>15</v>
      </c>
      <c r="Y23" s="301" t="s">
        <v>15</v>
      </c>
      <c r="Z23" s="301" t="s">
        <v>15</v>
      </c>
      <c r="AA23" s="301" t="s">
        <v>15</v>
      </c>
      <c r="AB23" s="301">
        <f t="shared" si="37"/>
        <v>6</v>
      </c>
      <c r="AC23" s="301" t="s">
        <v>15</v>
      </c>
      <c r="AD23" s="301" t="s">
        <v>15</v>
      </c>
      <c r="AE23" s="301">
        <v>2</v>
      </c>
      <c r="AF23" s="301">
        <v>1</v>
      </c>
      <c r="AG23" s="301" t="s">
        <v>15</v>
      </c>
      <c r="AH23" s="301" t="s">
        <v>15</v>
      </c>
      <c r="AI23" s="301">
        <v>1</v>
      </c>
      <c r="AJ23" s="301" t="s">
        <v>15</v>
      </c>
      <c r="AK23" s="301">
        <v>2</v>
      </c>
      <c r="AL23" s="301" t="s">
        <v>15</v>
      </c>
      <c r="AM23" s="301" t="s">
        <v>15</v>
      </c>
      <c r="AN23" s="301" t="s">
        <v>15</v>
      </c>
      <c r="AO23" s="301" t="s">
        <v>15</v>
      </c>
      <c r="AP23" s="301" t="s">
        <v>15</v>
      </c>
      <c r="AQ23" s="301" t="s">
        <v>15</v>
      </c>
      <c r="AR23" s="301" t="s">
        <v>15</v>
      </c>
      <c r="AS23" s="301" t="s">
        <v>15</v>
      </c>
      <c r="AT23" s="301" t="s">
        <v>15</v>
      </c>
      <c r="AU23" s="301" t="s">
        <v>15</v>
      </c>
      <c r="AV23" s="301" t="s">
        <v>15</v>
      </c>
      <c r="AW23" s="301" t="s">
        <v>15</v>
      </c>
      <c r="AX23" s="301" t="s">
        <v>15</v>
      </c>
      <c r="AY23" s="301" t="s">
        <v>15</v>
      </c>
      <c r="AZ23" s="301" t="s">
        <v>15</v>
      </c>
      <c r="BA23" s="301" t="s">
        <v>15</v>
      </c>
      <c r="BB23" s="301">
        <f t="shared" si="39"/>
        <v>5</v>
      </c>
      <c r="BC23" s="301" t="s">
        <v>15</v>
      </c>
      <c r="BD23" s="301" t="s">
        <v>15</v>
      </c>
      <c r="BE23" s="301" t="s">
        <v>15</v>
      </c>
      <c r="BF23" s="301" t="s">
        <v>15</v>
      </c>
      <c r="BG23" s="301" t="s">
        <v>15</v>
      </c>
      <c r="BH23" s="301" t="s">
        <v>15</v>
      </c>
      <c r="BI23" s="301">
        <v>2</v>
      </c>
      <c r="BJ23" s="301" t="s">
        <v>15</v>
      </c>
      <c r="BK23" s="301" t="s">
        <v>15</v>
      </c>
      <c r="BL23" s="301">
        <v>1</v>
      </c>
      <c r="BM23" s="301" t="s">
        <v>15</v>
      </c>
      <c r="BN23" s="301">
        <v>2</v>
      </c>
      <c r="BO23" s="301">
        <f t="shared" si="40"/>
        <v>17</v>
      </c>
      <c r="BP23" s="301" t="s">
        <v>15</v>
      </c>
      <c r="BQ23" s="301" t="s">
        <v>15</v>
      </c>
      <c r="BR23" s="301">
        <v>1</v>
      </c>
      <c r="BS23" s="301">
        <v>1</v>
      </c>
      <c r="BT23" s="301" t="s">
        <v>15</v>
      </c>
      <c r="BU23" s="301">
        <v>4</v>
      </c>
      <c r="BV23" s="301">
        <v>2</v>
      </c>
      <c r="BW23" s="301">
        <v>2</v>
      </c>
      <c r="BX23" s="301">
        <v>1</v>
      </c>
      <c r="BY23" s="301">
        <v>3</v>
      </c>
      <c r="BZ23" s="301">
        <v>3</v>
      </c>
      <c r="CA23" s="301" t="s">
        <v>15</v>
      </c>
      <c r="CB23" s="301">
        <f t="shared" si="41"/>
        <v>22</v>
      </c>
      <c r="CC23" s="301">
        <v>3</v>
      </c>
      <c r="CD23" s="301">
        <v>3</v>
      </c>
      <c r="CE23" s="301">
        <v>4</v>
      </c>
      <c r="CF23" s="301">
        <v>3</v>
      </c>
      <c r="CG23" s="301">
        <v>2</v>
      </c>
      <c r="CH23" s="301">
        <v>3</v>
      </c>
      <c r="CI23" s="301">
        <v>3</v>
      </c>
      <c r="CJ23" s="301" t="s">
        <v>15</v>
      </c>
      <c r="CK23" s="301" t="s">
        <v>15</v>
      </c>
      <c r="CL23" s="301" t="s">
        <v>15</v>
      </c>
      <c r="CM23" s="301" t="s">
        <v>15</v>
      </c>
      <c r="CN23" s="301">
        <v>1</v>
      </c>
      <c r="CO23" s="301">
        <f t="shared" si="42"/>
        <v>34</v>
      </c>
      <c r="CP23" s="301">
        <v>1</v>
      </c>
      <c r="CQ23" s="301">
        <v>1</v>
      </c>
      <c r="CR23" s="301" t="s">
        <v>15</v>
      </c>
      <c r="CS23" s="301" t="s">
        <v>15</v>
      </c>
      <c r="CT23" s="301" t="s">
        <v>15</v>
      </c>
      <c r="CU23" s="301" t="s">
        <v>15</v>
      </c>
      <c r="CV23" s="301">
        <v>3</v>
      </c>
      <c r="CW23" s="301">
        <v>3</v>
      </c>
      <c r="CX23" s="301">
        <v>4</v>
      </c>
      <c r="CY23" s="301">
        <v>5</v>
      </c>
      <c r="CZ23" s="301">
        <v>12</v>
      </c>
      <c r="DA23" s="301">
        <v>5</v>
      </c>
      <c r="DB23" s="301">
        <f t="shared" si="43"/>
        <v>16</v>
      </c>
      <c r="DC23" s="301" t="s">
        <v>15</v>
      </c>
      <c r="DD23" s="301" t="s">
        <v>15</v>
      </c>
      <c r="DE23" s="301">
        <v>1</v>
      </c>
      <c r="DF23" s="301">
        <v>1</v>
      </c>
      <c r="DG23" s="301" t="s">
        <v>15</v>
      </c>
      <c r="DH23" s="301">
        <v>2</v>
      </c>
      <c r="DI23" s="301" t="s">
        <v>15</v>
      </c>
      <c r="DJ23" s="301">
        <v>5</v>
      </c>
      <c r="DK23" s="301" t="s">
        <v>15</v>
      </c>
      <c r="DL23" s="301">
        <v>2</v>
      </c>
      <c r="DM23" s="301" t="s">
        <v>15</v>
      </c>
      <c r="DN23" s="301">
        <v>5</v>
      </c>
      <c r="DO23" s="301">
        <f t="shared" si="44"/>
        <v>53</v>
      </c>
      <c r="DP23" s="301" t="s">
        <v>15</v>
      </c>
      <c r="DQ23" s="301">
        <v>1</v>
      </c>
      <c r="DR23" s="301">
        <v>1</v>
      </c>
      <c r="DS23" s="301" t="s">
        <v>15</v>
      </c>
      <c r="DT23" s="301" t="s">
        <v>15</v>
      </c>
      <c r="DU23" s="301">
        <v>1</v>
      </c>
      <c r="DV23" s="301" t="s">
        <v>15</v>
      </c>
      <c r="DW23" s="301" t="s">
        <v>15</v>
      </c>
      <c r="DX23" s="301" t="s">
        <v>15</v>
      </c>
      <c r="DY23" s="301">
        <v>12</v>
      </c>
      <c r="DZ23" s="301">
        <v>21</v>
      </c>
      <c r="EA23" s="301">
        <v>17</v>
      </c>
    </row>
    <row r="24" spans="1:131" s="131" customFormat="1" ht="12.75" customHeight="1">
      <c r="A24" s="73" t="s">
        <v>3151</v>
      </c>
      <c r="B24" s="301">
        <f t="shared" si="35"/>
        <v>1</v>
      </c>
      <c r="C24" s="301" t="s">
        <v>15</v>
      </c>
      <c r="D24" s="301" t="s">
        <v>15</v>
      </c>
      <c r="E24" s="301" t="s">
        <v>15</v>
      </c>
      <c r="F24" s="301" t="s">
        <v>15</v>
      </c>
      <c r="G24" s="301" t="s">
        <v>15</v>
      </c>
      <c r="H24" s="301" t="s">
        <v>15</v>
      </c>
      <c r="I24" s="301" t="s">
        <v>15</v>
      </c>
      <c r="J24" s="301" t="s">
        <v>15</v>
      </c>
      <c r="K24" s="301">
        <v>1</v>
      </c>
      <c r="L24" s="301" t="s">
        <v>15</v>
      </c>
      <c r="M24" s="301" t="s">
        <v>15</v>
      </c>
      <c r="N24" s="301" t="s">
        <v>15</v>
      </c>
      <c r="O24" s="301">
        <f t="shared" si="36"/>
        <v>3</v>
      </c>
      <c r="P24" s="301" t="s">
        <v>15</v>
      </c>
      <c r="Q24" s="301" t="s">
        <v>15</v>
      </c>
      <c r="R24" s="301" t="s">
        <v>15</v>
      </c>
      <c r="S24" s="301" t="s">
        <v>15</v>
      </c>
      <c r="T24" s="301" t="s">
        <v>15</v>
      </c>
      <c r="U24" s="301" t="s">
        <v>15</v>
      </c>
      <c r="V24" s="301" t="s">
        <v>15</v>
      </c>
      <c r="W24" s="301" t="s">
        <v>15</v>
      </c>
      <c r="X24" s="301" t="s">
        <v>15</v>
      </c>
      <c r="Y24" s="301">
        <v>1</v>
      </c>
      <c r="Z24" s="301" t="s">
        <v>15</v>
      </c>
      <c r="AA24" s="301">
        <v>2</v>
      </c>
      <c r="AB24" s="301">
        <f t="shared" si="37"/>
        <v>1</v>
      </c>
      <c r="AC24" s="301" t="s">
        <v>15</v>
      </c>
      <c r="AD24" s="301" t="s">
        <v>15</v>
      </c>
      <c r="AE24" s="301" t="s">
        <v>15</v>
      </c>
      <c r="AF24" s="301" t="s">
        <v>15</v>
      </c>
      <c r="AG24" s="301" t="s">
        <v>15</v>
      </c>
      <c r="AH24" s="301" t="s">
        <v>15</v>
      </c>
      <c r="AI24" s="301" t="s">
        <v>15</v>
      </c>
      <c r="AJ24" s="301" t="s">
        <v>15</v>
      </c>
      <c r="AK24" s="301" t="s">
        <v>15</v>
      </c>
      <c r="AL24" s="301" t="s">
        <v>15</v>
      </c>
      <c r="AM24" s="301">
        <v>1</v>
      </c>
      <c r="AN24" s="301" t="s">
        <v>15</v>
      </c>
      <c r="AO24" s="301">
        <f t="shared" si="38"/>
        <v>10</v>
      </c>
      <c r="AP24" s="301">
        <v>1</v>
      </c>
      <c r="AQ24" s="301">
        <v>1</v>
      </c>
      <c r="AR24" s="301">
        <v>1</v>
      </c>
      <c r="AS24" s="301">
        <v>1</v>
      </c>
      <c r="AT24" s="301">
        <v>1</v>
      </c>
      <c r="AU24" s="301">
        <v>1</v>
      </c>
      <c r="AV24" s="301">
        <v>1</v>
      </c>
      <c r="AW24" s="301">
        <v>2</v>
      </c>
      <c r="AX24" s="301">
        <v>1</v>
      </c>
      <c r="AY24" s="301" t="s">
        <v>15</v>
      </c>
      <c r="AZ24" s="301" t="s">
        <v>15</v>
      </c>
      <c r="BA24" s="301" t="s">
        <v>15</v>
      </c>
      <c r="BB24" s="301">
        <f t="shared" si="39"/>
        <v>9</v>
      </c>
      <c r="BC24" s="301" t="s">
        <v>15</v>
      </c>
      <c r="BD24" s="301" t="s">
        <v>15</v>
      </c>
      <c r="BE24" s="301">
        <v>1</v>
      </c>
      <c r="BF24" s="301" t="s">
        <v>15</v>
      </c>
      <c r="BG24" s="301">
        <v>1</v>
      </c>
      <c r="BH24" s="301" t="s">
        <v>15</v>
      </c>
      <c r="BI24" s="301" t="s">
        <v>15</v>
      </c>
      <c r="BJ24" s="301">
        <v>1</v>
      </c>
      <c r="BK24" s="301">
        <v>2</v>
      </c>
      <c r="BL24" s="301">
        <v>1</v>
      </c>
      <c r="BM24" s="301">
        <v>1</v>
      </c>
      <c r="BN24" s="301">
        <v>2</v>
      </c>
      <c r="BO24" s="301">
        <f t="shared" si="40"/>
        <v>29</v>
      </c>
      <c r="BP24" s="301">
        <v>1</v>
      </c>
      <c r="BQ24" s="301">
        <v>3</v>
      </c>
      <c r="BR24" s="301">
        <v>3</v>
      </c>
      <c r="BS24" s="301">
        <v>2</v>
      </c>
      <c r="BT24" s="301">
        <v>1</v>
      </c>
      <c r="BU24" s="301">
        <v>5</v>
      </c>
      <c r="BV24" s="301">
        <v>3</v>
      </c>
      <c r="BW24" s="301">
        <v>1</v>
      </c>
      <c r="BX24" s="301">
        <v>3</v>
      </c>
      <c r="BY24" s="301">
        <v>2</v>
      </c>
      <c r="BZ24" s="301">
        <v>1</v>
      </c>
      <c r="CA24" s="301">
        <v>4</v>
      </c>
      <c r="CB24" s="301">
        <f t="shared" si="41"/>
        <v>21</v>
      </c>
      <c r="CC24" s="301">
        <v>2</v>
      </c>
      <c r="CD24" s="301" t="s">
        <v>15</v>
      </c>
      <c r="CE24" s="301">
        <v>1</v>
      </c>
      <c r="CF24" s="301">
        <v>1</v>
      </c>
      <c r="CG24" s="301">
        <v>2</v>
      </c>
      <c r="CH24" s="301">
        <v>1</v>
      </c>
      <c r="CI24" s="301" t="s">
        <v>15</v>
      </c>
      <c r="CJ24" s="301" t="s">
        <v>15</v>
      </c>
      <c r="CK24" s="301">
        <v>1</v>
      </c>
      <c r="CL24" s="301">
        <v>3</v>
      </c>
      <c r="CM24" s="301">
        <v>4</v>
      </c>
      <c r="CN24" s="301">
        <v>6</v>
      </c>
      <c r="CO24" s="301">
        <f t="shared" si="42"/>
        <v>46</v>
      </c>
      <c r="CP24" s="301">
        <v>4</v>
      </c>
      <c r="CQ24" s="301">
        <v>3</v>
      </c>
      <c r="CR24" s="301">
        <v>3</v>
      </c>
      <c r="CS24" s="301">
        <v>4</v>
      </c>
      <c r="CT24" s="301">
        <v>5</v>
      </c>
      <c r="CU24" s="301">
        <v>4</v>
      </c>
      <c r="CV24" s="301">
        <v>4</v>
      </c>
      <c r="CW24" s="301">
        <v>3</v>
      </c>
      <c r="CX24" s="301">
        <v>8</v>
      </c>
      <c r="CY24" s="301">
        <v>3</v>
      </c>
      <c r="CZ24" s="301">
        <v>4</v>
      </c>
      <c r="DA24" s="301">
        <v>1</v>
      </c>
      <c r="DB24" s="301">
        <f t="shared" si="43"/>
        <v>14</v>
      </c>
      <c r="DC24" s="301">
        <v>3</v>
      </c>
      <c r="DD24" s="301">
        <v>2</v>
      </c>
      <c r="DE24" s="301" t="s">
        <v>15</v>
      </c>
      <c r="DF24" s="301">
        <v>2</v>
      </c>
      <c r="DG24" s="301">
        <v>1</v>
      </c>
      <c r="DH24" s="301" t="s">
        <v>15</v>
      </c>
      <c r="DI24" s="301">
        <v>2</v>
      </c>
      <c r="DJ24" s="301">
        <v>1</v>
      </c>
      <c r="DK24" s="301" t="s">
        <v>15</v>
      </c>
      <c r="DL24" s="301">
        <v>1</v>
      </c>
      <c r="DM24" s="301">
        <v>1</v>
      </c>
      <c r="DN24" s="301">
        <v>1</v>
      </c>
      <c r="DO24" s="301">
        <f t="shared" si="44"/>
        <v>15</v>
      </c>
      <c r="DP24" s="301">
        <v>1</v>
      </c>
      <c r="DQ24" s="301">
        <v>2</v>
      </c>
      <c r="DR24" s="301">
        <v>2</v>
      </c>
      <c r="DS24" s="301" t="s">
        <v>15</v>
      </c>
      <c r="DT24" s="301">
        <v>1</v>
      </c>
      <c r="DU24" s="301">
        <v>2</v>
      </c>
      <c r="DV24" s="301">
        <v>1</v>
      </c>
      <c r="DW24" s="301">
        <v>1</v>
      </c>
      <c r="DX24" s="301">
        <v>1</v>
      </c>
      <c r="DY24" s="301">
        <v>1</v>
      </c>
      <c r="DZ24" s="301">
        <v>1</v>
      </c>
      <c r="EA24" s="301">
        <v>2</v>
      </c>
    </row>
    <row r="25" spans="1:131" s="131" customFormat="1" ht="12.75" customHeight="1">
      <c r="A25" s="73" t="s">
        <v>3152</v>
      </c>
      <c r="B25" s="301" t="s">
        <v>15</v>
      </c>
      <c r="C25" s="301" t="s">
        <v>15</v>
      </c>
      <c r="D25" s="301" t="s">
        <v>15</v>
      </c>
      <c r="E25" s="301" t="s">
        <v>15</v>
      </c>
      <c r="F25" s="301" t="s">
        <v>15</v>
      </c>
      <c r="G25" s="301" t="s">
        <v>15</v>
      </c>
      <c r="H25" s="301" t="s">
        <v>15</v>
      </c>
      <c r="I25" s="301" t="s">
        <v>15</v>
      </c>
      <c r="J25" s="301" t="s">
        <v>15</v>
      </c>
      <c r="K25" s="301" t="s">
        <v>15</v>
      </c>
      <c r="L25" s="301" t="s">
        <v>15</v>
      </c>
      <c r="M25" s="301" t="s">
        <v>15</v>
      </c>
      <c r="N25" s="301" t="s">
        <v>15</v>
      </c>
      <c r="O25" s="301" t="s">
        <v>15</v>
      </c>
      <c r="P25" s="301" t="s">
        <v>15</v>
      </c>
      <c r="Q25" s="301" t="s">
        <v>15</v>
      </c>
      <c r="R25" s="301" t="s">
        <v>15</v>
      </c>
      <c r="S25" s="301" t="s">
        <v>15</v>
      </c>
      <c r="T25" s="301" t="s">
        <v>15</v>
      </c>
      <c r="U25" s="301" t="s">
        <v>15</v>
      </c>
      <c r="V25" s="301" t="s">
        <v>15</v>
      </c>
      <c r="W25" s="301" t="s">
        <v>15</v>
      </c>
      <c r="X25" s="301" t="s">
        <v>15</v>
      </c>
      <c r="Y25" s="301" t="s">
        <v>15</v>
      </c>
      <c r="Z25" s="301" t="s">
        <v>15</v>
      </c>
      <c r="AA25" s="301" t="s">
        <v>15</v>
      </c>
      <c r="AB25" s="301" t="s">
        <v>15</v>
      </c>
      <c r="AC25" s="301" t="s">
        <v>15</v>
      </c>
      <c r="AD25" s="301" t="s">
        <v>15</v>
      </c>
      <c r="AE25" s="301" t="s">
        <v>15</v>
      </c>
      <c r="AF25" s="301" t="s">
        <v>15</v>
      </c>
      <c r="AG25" s="301" t="s">
        <v>15</v>
      </c>
      <c r="AH25" s="301" t="s">
        <v>15</v>
      </c>
      <c r="AI25" s="301" t="s">
        <v>15</v>
      </c>
      <c r="AJ25" s="301" t="s">
        <v>15</v>
      </c>
      <c r="AK25" s="301" t="s">
        <v>15</v>
      </c>
      <c r="AL25" s="301" t="s">
        <v>15</v>
      </c>
      <c r="AM25" s="301" t="s">
        <v>15</v>
      </c>
      <c r="AN25" s="301" t="s">
        <v>15</v>
      </c>
      <c r="AO25" s="301">
        <f t="shared" si="38"/>
        <v>9</v>
      </c>
      <c r="AP25" s="301">
        <v>1</v>
      </c>
      <c r="AQ25" s="301">
        <v>2</v>
      </c>
      <c r="AR25" s="301">
        <v>3</v>
      </c>
      <c r="AS25" s="301">
        <v>2</v>
      </c>
      <c r="AT25" s="301" t="s">
        <v>15</v>
      </c>
      <c r="AU25" s="301" t="s">
        <v>15</v>
      </c>
      <c r="AV25" s="301" t="s">
        <v>15</v>
      </c>
      <c r="AW25" s="301" t="s">
        <v>15</v>
      </c>
      <c r="AX25" s="301" t="s">
        <v>15</v>
      </c>
      <c r="AY25" s="301" t="s">
        <v>15</v>
      </c>
      <c r="AZ25" s="301" t="s">
        <v>15</v>
      </c>
      <c r="BA25" s="301">
        <v>1</v>
      </c>
      <c r="BB25" s="301">
        <f t="shared" si="39"/>
        <v>8</v>
      </c>
      <c r="BC25" s="301">
        <v>1</v>
      </c>
      <c r="BD25" s="301" t="s">
        <v>15</v>
      </c>
      <c r="BE25" s="301" t="s">
        <v>15</v>
      </c>
      <c r="BF25" s="301">
        <v>2</v>
      </c>
      <c r="BG25" s="301">
        <v>1</v>
      </c>
      <c r="BH25" s="301" t="s">
        <v>15</v>
      </c>
      <c r="BI25" s="301">
        <v>1</v>
      </c>
      <c r="BJ25" s="301">
        <v>1</v>
      </c>
      <c r="BK25" s="301" t="s">
        <v>15</v>
      </c>
      <c r="BL25" s="301">
        <v>2</v>
      </c>
      <c r="BM25" s="301" t="s">
        <v>15</v>
      </c>
      <c r="BN25" s="301" t="s">
        <v>15</v>
      </c>
      <c r="BO25" s="301">
        <f t="shared" si="40"/>
        <v>15</v>
      </c>
      <c r="BP25" s="301">
        <v>1</v>
      </c>
      <c r="BQ25" s="301" t="s">
        <v>15</v>
      </c>
      <c r="BR25" s="301" t="s">
        <v>15</v>
      </c>
      <c r="BS25" s="301">
        <v>2</v>
      </c>
      <c r="BT25" s="301">
        <v>2</v>
      </c>
      <c r="BU25" s="301" t="s">
        <v>15</v>
      </c>
      <c r="BV25" s="301">
        <v>1</v>
      </c>
      <c r="BW25" s="301">
        <v>1</v>
      </c>
      <c r="BX25" s="301">
        <v>2</v>
      </c>
      <c r="BY25" s="301">
        <v>1</v>
      </c>
      <c r="BZ25" s="301">
        <v>2</v>
      </c>
      <c r="CA25" s="301">
        <v>3</v>
      </c>
      <c r="CB25" s="301">
        <f t="shared" si="41"/>
        <v>18</v>
      </c>
      <c r="CC25" s="301">
        <v>1</v>
      </c>
      <c r="CD25" s="301">
        <v>3</v>
      </c>
      <c r="CE25" s="301">
        <v>2</v>
      </c>
      <c r="CF25" s="301">
        <v>3</v>
      </c>
      <c r="CG25" s="301">
        <v>2</v>
      </c>
      <c r="CH25" s="301">
        <v>1</v>
      </c>
      <c r="CI25" s="301">
        <v>3</v>
      </c>
      <c r="CJ25" s="301">
        <v>1</v>
      </c>
      <c r="CK25" s="301" t="s">
        <v>15</v>
      </c>
      <c r="CL25" s="301">
        <v>1</v>
      </c>
      <c r="CM25" s="301" t="s">
        <v>15</v>
      </c>
      <c r="CN25" s="301">
        <v>1</v>
      </c>
      <c r="CO25" s="301">
        <f t="shared" si="42"/>
        <v>3</v>
      </c>
      <c r="CP25" s="301" t="s">
        <v>15</v>
      </c>
      <c r="CQ25" s="301" t="s">
        <v>15</v>
      </c>
      <c r="CR25" s="301">
        <v>1</v>
      </c>
      <c r="CS25" s="301" t="s">
        <v>15</v>
      </c>
      <c r="CT25" s="301">
        <v>1</v>
      </c>
      <c r="CU25" s="301" t="s">
        <v>15</v>
      </c>
      <c r="CV25" s="301" t="s">
        <v>15</v>
      </c>
      <c r="CW25" s="301">
        <v>1</v>
      </c>
      <c r="CX25" s="301" t="s">
        <v>15</v>
      </c>
      <c r="CY25" s="301" t="s">
        <v>15</v>
      </c>
      <c r="CZ25" s="301" t="s">
        <v>15</v>
      </c>
      <c r="DA25" s="301" t="s">
        <v>15</v>
      </c>
      <c r="DB25" s="301">
        <f t="shared" si="43"/>
        <v>4</v>
      </c>
      <c r="DC25" s="301">
        <v>1</v>
      </c>
      <c r="DD25" s="301" t="s">
        <v>15</v>
      </c>
      <c r="DE25" s="301" t="s">
        <v>15</v>
      </c>
      <c r="DF25" s="301" t="s">
        <v>15</v>
      </c>
      <c r="DG25" s="301">
        <v>1</v>
      </c>
      <c r="DH25" s="301" t="s">
        <v>15</v>
      </c>
      <c r="DI25" s="301" t="s">
        <v>15</v>
      </c>
      <c r="DJ25" s="301">
        <v>1</v>
      </c>
      <c r="DK25" s="301" t="s">
        <v>15</v>
      </c>
      <c r="DL25" s="301" t="s">
        <v>15</v>
      </c>
      <c r="DM25" s="301" t="s">
        <v>15</v>
      </c>
      <c r="DN25" s="301">
        <v>1</v>
      </c>
      <c r="DO25" s="301">
        <f t="shared" si="44"/>
        <v>2</v>
      </c>
      <c r="DP25" s="301">
        <v>2</v>
      </c>
      <c r="DQ25" s="301" t="s">
        <v>15</v>
      </c>
      <c r="DR25" s="301" t="s">
        <v>15</v>
      </c>
      <c r="DS25" s="301" t="s">
        <v>15</v>
      </c>
      <c r="DT25" s="301" t="s">
        <v>15</v>
      </c>
      <c r="DU25" s="301" t="s">
        <v>15</v>
      </c>
      <c r="DV25" s="301" t="s">
        <v>15</v>
      </c>
      <c r="DW25" s="301" t="s">
        <v>15</v>
      </c>
      <c r="DX25" s="301" t="s">
        <v>15</v>
      </c>
      <c r="DY25" s="301" t="s">
        <v>15</v>
      </c>
      <c r="DZ25" s="301" t="s">
        <v>15</v>
      </c>
      <c r="EA25" s="301" t="s">
        <v>15</v>
      </c>
    </row>
    <row r="26" spans="1:131" s="131" customFormat="1" ht="12.75" customHeight="1">
      <c r="A26" s="73" t="s">
        <v>3153</v>
      </c>
      <c r="B26" s="301" t="s">
        <v>15</v>
      </c>
      <c r="C26" s="301" t="s">
        <v>15</v>
      </c>
      <c r="D26" s="301" t="s">
        <v>15</v>
      </c>
      <c r="E26" s="301" t="s">
        <v>15</v>
      </c>
      <c r="F26" s="301" t="s">
        <v>15</v>
      </c>
      <c r="G26" s="301" t="s">
        <v>15</v>
      </c>
      <c r="H26" s="301" t="s">
        <v>15</v>
      </c>
      <c r="I26" s="301" t="s">
        <v>15</v>
      </c>
      <c r="J26" s="301" t="s">
        <v>15</v>
      </c>
      <c r="K26" s="301" t="s">
        <v>15</v>
      </c>
      <c r="L26" s="301" t="s">
        <v>15</v>
      </c>
      <c r="M26" s="301" t="s">
        <v>15</v>
      </c>
      <c r="N26" s="301" t="s">
        <v>15</v>
      </c>
      <c r="O26" s="301" t="s">
        <v>15</v>
      </c>
      <c r="P26" s="301" t="s">
        <v>15</v>
      </c>
      <c r="Q26" s="301" t="s">
        <v>15</v>
      </c>
      <c r="R26" s="301" t="s">
        <v>15</v>
      </c>
      <c r="S26" s="301" t="s">
        <v>15</v>
      </c>
      <c r="T26" s="301" t="s">
        <v>15</v>
      </c>
      <c r="U26" s="301" t="s">
        <v>15</v>
      </c>
      <c r="V26" s="301" t="s">
        <v>15</v>
      </c>
      <c r="W26" s="301" t="s">
        <v>15</v>
      </c>
      <c r="X26" s="301" t="s">
        <v>15</v>
      </c>
      <c r="Y26" s="301" t="s">
        <v>15</v>
      </c>
      <c r="Z26" s="301" t="s">
        <v>15</v>
      </c>
      <c r="AA26" s="301" t="s">
        <v>15</v>
      </c>
      <c r="AB26" s="301">
        <f t="shared" si="37"/>
        <v>1</v>
      </c>
      <c r="AC26" s="301" t="s">
        <v>15</v>
      </c>
      <c r="AD26" s="301" t="s">
        <v>15</v>
      </c>
      <c r="AE26" s="301" t="s">
        <v>15</v>
      </c>
      <c r="AF26" s="301" t="s">
        <v>15</v>
      </c>
      <c r="AG26" s="301" t="s">
        <v>15</v>
      </c>
      <c r="AH26" s="301" t="s">
        <v>15</v>
      </c>
      <c r="AI26" s="301" t="s">
        <v>15</v>
      </c>
      <c r="AJ26" s="301" t="s">
        <v>15</v>
      </c>
      <c r="AK26" s="301" t="s">
        <v>15</v>
      </c>
      <c r="AL26" s="301" t="s">
        <v>15</v>
      </c>
      <c r="AM26" s="301" t="s">
        <v>15</v>
      </c>
      <c r="AN26" s="301">
        <v>1</v>
      </c>
      <c r="AO26" s="301">
        <f t="shared" si="38"/>
        <v>1</v>
      </c>
      <c r="AP26" s="301" t="s">
        <v>15</v>
      </c>
      <c r="AQ26" s="301" t="s">
        <v>15</v>
      </c>
      <c r="AR26" s="301" t="s">
        <v>15</v>
      </c>
      <c r="AS26" s="301" t="s">
        <v>15</v>
      </c>
      <c r="AT26" s="301" t="s">
        <v>15</v>
      </c>
      <c r="AU26" s="301" t="s">
        <v>15</v>
      </c>
      <c r="AV26" s="301">
        <v>1</v>
      </c>
      <c r="AW26" s="301" t="s">
        <v>15</v>
      </c>
      <c r="AX26" s="301" t="s">
        <v>15</v>
      </c>
      <c r="AY26" s="301" t="s">
        <v>15</v>
      </c>
      <c r="AZ26" s="301" t="s">
        <v>15</v>
      </c>
      <c r="BA26" s="301" t="s">
        <v>15</v>
      </c>
      <c r="BB26" s="301">
        <f t="shared" si="39"/>
        <v>1</v>
      </c>
      <c r="BC26" s="301" t="s">
        <v>15</v>
      </c>
      <c r="BD26" s="301" t="s">
        <v>15</v>
      </c>
      <c r="BE26" s="301" t="s">
        <v>15</v>
      </c>
      <c r="BF26" s="301" t="s">
        <v>15</v>
      </c>
      <c r="BG26" s="301" t="s">
        <v>15</v>
      </c>
      <c r="BH26" s="301" t="s">
        <v>15</v>
      </c>
      <c r="BI26" s="301" t="s">
        <v>15</v>
      </c>
      <c r="BJ26" s="301" t="s">
        <v>15</v>
      </c>
      <c r="BK26" s="301">
        <v>1</v>
      </c>
      <c r="BL26" s="301" t="s">
        <v>15</v>
      </c>
      <c r="BM26" s="301" t="s">
        <v>15</v>
      </c>
      <c r="BN26" s="301" t="s">
        <v>15</v>
      </c>
      <c r="BO26" s="301">
        <f t="shared" si="40"/>
        <v>3</v>
      </c>
      <c r="BP26" s="301" t="s">
        <v>15</v>
      </c>
      <c r="BQ26" s="301">
        <v>1</v>
      </c>
      <c r="BR26" s="301">
        <v>1</v>
      </c>
      <c r="BS26" s="301">
        <v>1</v>
      </c>
      <c r="BT26" s="301" t="s">
        <v>15</v>
      </c>
      <c r="BU26" s="301" t="s">
        <v>15</v>
      </c>
      <c r="BV26" s="301" t="s">
        <v>15</v>
      </c>
      <c r="BW26" s="301" t="s">
        <v>15</v>
      </c>
      <c r="BX26" s="301" t="s">
        <v>15</v>
      </c>
      <c r="BY26" s="301" t="s">
        <v>15</v>
      </c>
      <c r="BZ26" s="301" t="s">
        <v>15</v>
      </c>
      <c r="CA26" s="301" t="s">
        <v>15</v>
      </c>
      <c r="CB26" s="301">
        <f t="shared" si="41"/>
        <v>1</v>
      </c>
      <c r="CC26" s="301" t="s">
        <v>15</v>
      </c>
      <c r="CD26" s="301" t="s">
        <v>15</v>
      </c>
      <c r="CE26" s="301">
        <v>1</v>
      </c>
      <c r="CF26" s="301" t="s">
        <v>15</v>
      </c>
      <c r="CG26" s="301" t="s">
        <v>15</v>
      </c>
      <c r="CH26" s="301" t="s">
        <v>15</v>
      </c>
      <c r="CI26" s="301" t="s">
        <v>15</v>
      </c>
      <c r="CJ26" s="301" t="s">
        <v>15</v>
      </c>
      <c r="CK26" s="301" t="s">
        <v>15</v>
      </c>
      <c r="CL26" s="301" t="s">
        <v>15</v>
      </c>
      <c r="CM26" s="301" t="s">
        <v>15</v>
      </c>
      <c r="CN26" s="301" t="s">
        <v>15</v>
      </c>
      <c r="CO26" s="301">
        <f t="shared" si="42"/>
        <v>2</v>
      </c>
      <c r="CP26" s="301" t="s">
        <v>15</v>
      </c>
      <c r="CQ26" s="301" t="s">
        <v>15</v>
      </c>
      <c r="CR26" s="301" t="s">
        <v>15</v>
      </c>
      <c r="CS26" s="301" t="s">
        <v>15</v>
      </c>
      <c r="CT26" s="301" t="s">
        <v>15</v>
      </c>
      <c r="CU26" s="301" t="s">
        <v>15</v>
      </c>
      <c r="CV26" s="301" t="s">
        <v>15</v>
      </c>
      <c r="CW26" s="301" t="s">
        <v>15</v>
      </c>
      <c r="CX26" s="301" t="s">
        <v>15</v>
      </c>
      <c r="CY26" s="301" t="s">
        <v>15</v>
      </c>
      <c r="CZ26" s="301">
        <v>1</v>
      </c>
      <c r="DA26" s="301">
        <v>1</v>
      </c>
      <c r="DB26" s="301">
        <f t="shared" si="43"/>
        <v>4</v>
      </c>
      <c r="DC26" s="301">
        <v>1</v>
      </c>
      <c r="DD26" s="301">
        <v>1</v>
      </c>
      <c r="DE26" s="301" t="s">
        <v>15</v>
      </c>
      <c r="DF26" s="301" t="s">
        <v>15</v>
      </c>
      <c r="DG26" s="301" t="s">
        <v>15</v>
      </c>
      <c r="DH26" s="301">
        <v>1</v>
      </c>
      <c r="DI26" s="301" t="s">
        <v>15</v>
      </c>
      <c r="DJ26" s="301">
        <v>1</v>
      </c>
      <c r="DK26" s="301" t="s">
        <v>15</v>
      </c>
      <c r="DL26" s="301" t="s">
        <v>15</v>
      </c>
      <c r="DM26" s="301" t="s">
        <v>15</v>
      </c>
      <c r="DN26" s="301" t="s">
        <v>15</v>
      </c>
      <c r="DO26" s="301" t="s">
        <v>15</v>
      </c>
      <c r="DP26" s="301" t="s">
        <v>15</v>
      </c>
      <c r="DQ26" s="301" t="s">
        <v>15</v>
      </c>
      <c r="DR26" s="301" t="s">
        <v>15</v>
      </c>
      <c r="DS26" s="301" t="s">
        <v>15</v>
      </c>
      <c r="DT26" s="301" t="s">
        <v>15</v>
      </c>
      <c r="DU26" s="301" t="s">
        <v>15</v>
      </c>
      <c r="DV26" s="301" t="s">
        <v>15</v>
      </c>
      <c r="DW26" s="301" t="s">
        <v>15</v>
      </c>
      <c r="DX26" s="301" t="s">
        <v>15</v>
      </c>
      <c r="DY26" s="301" t="s">
        <v>15</v>
      </c>
      <c r="DZ26" s="301" t="s">
        <v>15</v>
      </c>
      <c r="EA26" s="301" t="s">
        <v>15</v>
      </c>
    </row>
    <row r="27" spans="1:131" s="131" customFormat="1" ht="12.75" customHeight="1">
      <c r="A27" s="73" t="s">
        <v>3154</v>
      </c>
      <c r="B27" s="301">
        <f t="shared" si="35"/>
        <v>3</v>
      </c>
      <c r="C27" s="301" t="s">
        <v>15</v>
      </c>
      <c r="D27" s="301" t="s">
        <v>15</v>
      </c>
      <c r="E27" s="301" t="s">
        <v>15</v>
      </c>
      <c r="F27" s="301">
        <v>1</v>
      </c>
      <c r="G27" s="301">
        <v>1</v>
      </c>
      <c r="H27" s="301" t="s">
        <v>15</v>
      </c>
      <c r="I27" s="301">
        <v>1</v>
      </c>
      <c r="J27" s="301" t="s">
        <v>15</v>
      </c>
      <c r="K27" s="301" t="s">
        <v>15</v>
      </c>
      <c r="L27" s="301" t="s">
        <v>15</v>
      </c>
      <c r="M27" s="301" t="s">
        <v>15</v>
      </c>
      <c r="N27" s="301" t="s">
        <v>15</v>
      </c>
      <c r="O27" s="301" t="s">
        <v>15</v>
      </c>
      <c r="P27" s="301" t="s">
        <v>15</v>
      </c>
      <c r="Q27" s="301" t="s">
        <v>15</v>
      </c>
      <c r="R27" s="301" t="s">
        <v>15</v>
      </c>
      <c r="S27" s="301" t="s">
        <v>15</v>
      </c>
      <c r="T27" s="301" t="s">
        <v>15</v>
      </c>
      <c r="U27" s="301" t="s">
        <v>15</v>
      </c>
      <c r="V27" s="301" t="s">
        <v>15</v>
      </c>
      <c r="W27" s="301" t="s">
        <v>15</v>
      </c>
      <c r="X27" s="301" t="s">
        <v>15</v>
      </c>
      <c r="Y27" s="301" t="s">
        <v>15</v>
      </c>
      <c r="Z27" s="301" t="s">
        <v>15</v>
      </c>
      <c r="AA27" s="301" t="s">
        <v>15</v>
      </c>
      <c r="AB27" s="301">
        <f t="shared" si="37"/>
        <v>1</v>
      </c>
      <c r="AC27" s="301" t="s">
        <v>15</v>
      </c>
      <c r="AD27" s="301" t="s">
        <v>15</v>
      </c>
      <c r="AE27" s="301" t="s">
        <v>15</v>
      </c>
      <c r="AF27" s="301" t="s">
        <v>15</v>
      </c>
      <c r="AG27" s="301" t="s">
        <v>15</v>
      </c>
      <c r="AH27" s="301" t="s">
        <v>15</v>
      </c>
      <c r="AI27" s="301" t="s">
        <v>15</v>
      </c>
      <c r="AJ27" s="301" t="s">
        <v>15</v>
      </c>
      <c r="AK27" s="301">
        <v>1</v>
      </c>
      <c r="AL27" s="301" t="s">
        <v>15</v>
      </c>
      <c r="AM27" s="301" t="s">
        <v>15</v>
      </c>
      <c r="AN27" s="301" t="s">
        <v>15</v>
      </c>
      <c r="AO27" s="301">
        <f t="shared" si="38"/>
        <v>1</v>
      </c>
      <c r="AP27" s="301" t="s">
        <v>15</v>
      </c>
      <c r="AQ27" s="301" t="s">
        <v>15</v>
      </c>
      <c r="AR27" s="301" t="s">
        <v>15</v>
      </c>
      <c r="AS27" s="301" t="s">
        <v>15</v>
      </c>
      <c r="AT27" s="301" t="s">
        <v>15</v>
      </c>
      <c r="AU27" s="301" t="s">
        <v>15</v>
      </c>
      <c r="AV27" s="301" t="s">
        <v>15</v>
      </c>
      <c r="AW27" s="301" t="s">
        <v>15</v>
      </c>
      <c r="AX27" s="301" t="s">
        <v>15</v>
      </c>
      <c r="AY27" s="301" t="s">
        <v>15</v>
      </c>
      <c r="AZ27" s="301" t="s">
        <v>15</v>
      </c>
      <c r="BA27" s="301">
        <v>1</v>
      </c>
      <c r="BB27" s="301">
        <f t="shared" si="39"/>
        <v>2</v>
      </c>
      <c r="BC27" s="301" t="s">
        <v>15</v>
      </c>
      <c r="BD27" s="301" t="s">
        <v>15</v>
      </c>
      <c r="BE27" s="301" t="s">
        <v>15</v>
      </c>
      <c r="BF27" s="301" t="s">
        <v>15</v>
      </c>
      <c r="BG27" s="301" t="s">
        <v>15</v>
      </c>
      <c r="BH27" s="301" t="s">
        <v>15</v>
      </c>
      <c r="BI27" s="301" t="s">
        <v>15</v>
      </c>
      <c r="BJ27" s="301" t="s">
        <v>15</v>
      </c>
      <c r="BK27" s="301" t="s">
        <v>15</v>
      </c>
      <c r="BL27" s="301" t="s">
        <v>15</v>
      </c>
      <c r="BM27" s="301" t="s">
        <v>15</v>
      </c>
      <c r="BN27" s="301">
        <v>2</v>
      </c>
      <c r="BO27" s="301">
        <f t="shared" si="40"/>
        <v>5</v>
      </c>
      <c r="BP27" s="301" t="s">
        <v>15</v>
      </c>
      <c r="BQ27" s="301" t="s">
        <v>15</v>
      </c>
      <c r="BR27" s="301" t="s">
        <v>15</v>
      </c>
      <c r="BS27" s="301" t="s">
        <v>15</v>
      </c>
      <c r="BT27" s="301" t="s">
        <v>15</v>
      </c>
      <c r="BU27" s="301">
        <v>1</v>
      </c>
      <c r="BV27" s="301">
        <v>2</v>
      </c>
      <c r="BW27" s="301" t="s">
        <v>15</v>
      </c>
      <c r="BX27" s="301" t="s">
        <v>15</v>
      </c>
      <c r="BY27" s="301" t="s">
        <v>15</v>
      </c>
      <c r="BZ27" s="301">
        <v>1</v>
      </c>
      <c r="CA27" s="301">
        <v>1</v>
      </c>
      <c r="CB27" s="301">
        <f t="shared" si="41"/>
        <v>5</v>
      </c>
      <c r="CC27" s="301" t="s">
        <v>15</v>
      </c>
      <c r="CD27" s="301" t="s">
        <v>15</v>
      </c>
      <c r="CE27" s="301" t="s">
        <v>15</v>
      </c>
      <c r="CF27" s="301" t="s">
        <v>15</v>
      </c>
      <c r="CG27" s="301" t="s">
        <v>15</v>
      </c>
      <c r="CH27" s="301">
        <v>1</v>
      </c>
      <c r="CI27" s="301">
        <v>1</v>
      </c>
      <c r="CJ27" s="301" t="s">
        <v>15</v>
      </c>
      <c r="CK27" s="301" t="s">
        <v>15</v>
      </c>
      <c r="CL27" s="301">
        <v>2</v>
      </c>
      <c r="CM27" s="301">
        <v>1</v>
      </c>
      <c r="CN27" s="301" t="s">
        <v>15</v>
      </c>
      <c r="CO27" s="301">
        <f t="shared" si="42"/>
        <v>8</v>
      </c>
      <c r="CP27" s="301" t="s">
        <v>15</v>
      </c>
      <c r="CQ27" s="301" t="s">
        <v>15</v>
      </c>
      <c r="CR27" s="301">
        <v>1</v>
      </c>
      <c r="CS27" s="301">
        <v>1</v>
      </c>
      <c r="CT27" s="301">
        <v>2</v>
      </c>
      <c r="CU27" s="301">
        <v>2</v>
      </c>
      <c r="CV27" s="301" t="s">
        <v>15</v>
      </c>
      <c r="CW27" s="301">
        <v>1</v>
      </c>
      <c r="CX27" s="301">
        <v>1</v>
      </c>
      <c r="CY27" s="301" t="s">
        <v>15</v>
      </c>
      <c r="CZ27" s="301" t="s">
        <v>15</v>
      </c>
      <c r="DA27" s="301" t="s">
        <v>15</v>
      </c>
      <c r="DB27" s="301">
        <f t="shared" si="43"/>
        <v>1</v>
      </c>
      <c r="DC27" s="301" t="s">
        <v>15</v>
      </c>
      <c r="DD27" s="301" t="s">
        <v>15</v>
      </c>
      <c r="DE27" s="301" t="s">
        <v>15</v>
      </c>
      <c r="DF27" s="301" t="s">
        <v>15</v>
      </c>
      <c r="DG27" s="301" t="s">
        <v>15</v>
      </c>
      <c r="DH27" s="301">
        <v>1</v>
      </c>
      <c r="DI27" s="301" t="s">
        <v>15</v>
      </c>
      <c r="DJ27" s="301" t="s">
        <v>15</v>
      </c>
      <c r="DK27" s="301" t="s">
        <v>15</v>
      </c>
      <c r="DL27" s="301" t="s">
        <v>15</v>
      </c>
      <c r="DM27" s="301" t="s">
        <v>15</v>
      </c>
      <c r="DN27" s="301" t="s">
        <v>15</v>
      </c>
      <c r="DO27" s="301" t="s">
        <v>15</v>
      </c>
      <c r="DP27" s="301" t="s">
        <v>15</v>
      </c>
      <c r="DQ27" s="301" t="s">
        <v>15</v>
      </c>
      <c r="DR27" s="301" t="s">
        <v>15</v>
      </c>
      <c r="DS27" s="301" t="s">
        <v>15</v>
      </c>
      <c r="DT27" s="301" t="s">
        <v>15</v>
      </c>
      <c r="DU27" s="301" t="s">
        <v>15</v>
      </c>
      <c r="DV27" s="301" t="s">
        <v>15</v>
      </c>
      <c r="DW27" s="301" t="s">
        <v>15</v>
      </c>
      <c r="DX27" s="301" t="s">
        <v>15</v>
      </c>
      <c r="DY27" s="301" t="s">
        <v>15</v>
      </c>
      <c r="DZ27" s="301" t="s">
        <v>15</v>
      </c>
      <c r="EA27" s="301" t="s">
        <v>15</v>
      </c>
    </row>
    <row r="28" spans="1:131" s="131" customFormat="1" ht="12.75" customHeight="1">
      <c r="A28" s="73" t="s">
        <v>3155</v>
      </c>
      <c r="B28" s="301" t="s">
        <v>15</v>
      </c>
      <c r="C28" s="301" t="s">
        <v>15</v>
      </c>
      <c r="D28" s="301" t="s">
        <v>15</v>
      </c>
      <c r="E28" s="301" t="s">
        <v>15</v>
      </c>
      <c r="F28" s="301" t="s">
        <v>15</v>
      </c>
      <c r="G28" s="301" t="s">
        <v>15</v>
      </c>
      <c r="H28" s="301" t="s">
        <v>15</v>
      </c>
      <c r="I28" s="301" t="s">
        <v>15</v>
      </c>
      <c r="J28" s="301" t="s">
        <v>15</v>
      </c>
      <c r="K28" s="301" t="s">
        <v>15</v>
      </c>
      <c r="L28" s="301" t="s">
        <v>15</v>
      </c>
      <c r="M28" s="301" t="s">
        <v>15</v>
      </c>
      <c r="N28" s="301" t="s">
        <v>15</v>
      </c>
      <c r="O28" s="301" t="s">
        <v>15</v>
      </c>
      <c r="P28" s="301" t="s">
        <v>15</v>
      </c>
      <c r="Q28" s="301" t="s">
        <v>15</v>
      </c>
      <c r="R28" s="301" t="s">
        <v>15</v>
      </c>
      <c r="S28" s="301" t="s">
        <v>15</v>
      </c>
      <c r="T28" s="301" t="s">
        <v>15</v>
      </c>
      <c r="U28" s="301" t="s">
        <v>15</v>
      </c>
      <c r="V28" s="301" t="s">
        <v>15</v>
      </c>
      <c r="W28" s="301" t="s">
        <v>15</v>
      </c>
      <c r="X28" s="301" t="s">
        <v>15</v>
      </c>
      <c r="Y28" s="301" t="s">
        <v>15</v>
      </c>
      <c r="Z28" s="301" t="s">
        <v>15</v>
      </c>
      <c r="AA28" s="301" t="s">
        <v>15</v>
      </c>
      <c r="AB28" s="301" t="s">
        <v>15</v>
      </c>
      <c r="AC28" s="301" t="s">
        <v>15</v>
      </c>
      <c r="AD28" s="301" t="s">
        <v>15</v>
      </c>
      <c r="AE28" s="301" t="s">
        <v>15</v>
      </c>
      <c r="AF28" s="301" t="s">
        <v>15</v>
      </c>
      <c r="AG28" s="301" t="s">
        <v>15</v>
      </c>
      <c r="AH28" s="301" t="s">
        <v>15</v>
      </c>
      <c r="AI28" s="301" t="s">
        <v>15</v>
      </c>
      <c r="AJ28" s="301" t="s">
        <v>15</v>
      </c>
      <c r="AK28" s="301" t="s">
        <v>15</v>
      </c>
      <c r="AL28" s="301" t="s">
        <v>15</v>
      </c>
      <c r="AM28" s="301" t="s">
        <v>15</v>
      </c>
      <c r="AN28" s="301" t="s">
        <v>15</v>
      </c>
      <c r="AO28" s="301" t="s">
        <v>15</v>
      </c>
      <c r="AP28" s="301" t="s">
        <v>15</v>
      </c>
      <c r="AQ28" s="301" t="s">
        <v>15</v>
      </c>
      <c r="AR28" s="301" t="s">
        <v>15</v>
      </c>
      <c r="AS28" s="301" t="s">
        <v>15</v>
      </c>
      <c r="AT28" s="301" t="s">
        <v>15</v>
      </c>
      <c r="AU28" s="301" t="s">
        <v>15</v>
      </c>
      <c r="AV28" s="301" t="s">
        <v>15</v>
      </c>
      <c r="AW28" s="301" t="s">
        <v>15</v>
      </c>
      <c r="AX28" s="301" t="s">
        <v>15</v>
      </c>
      <c r="AY28" s="301" t="s">
        <v>15</v>
      </c>
      <c r="AZ28" s="301" t="s">
        <v>15</v>
      </c>
      <c r="BA28" s="301" t="s">
        <v>15</v>
      </c>
      <c r="BB28" s="301" t="s">
        <v>15</v>
      </c>
      <c r="BC28" s="301" t="s">
        <v>15</v>
      </c>
      <c r="BD28" s="301" t="s">
        <v>15</v>
      </c>
      <c r="BE28" s="301" t="s">
        <v>15</v>
      </c>
      <c r="BF28" s="301" t="s">
        <v>15</v>
      </c>
      <c r="BG28" s="301" t="s">
        <v>15</v>
      </c>
      <c r="BH28" s="301" t="s">
        <v>15</v>
      </c>
      <c r="BI28" s="301" t="s">
        <v>15</v>
      </c>
      <c r="BJ28" s="301" t="s">
        <v>15</v>
      </c>
      <c r="BK28" s="301" t="s">
        <v>15</v>
      </c>
      <c r="BL28" s="301" t="s">
        <v>15</v>
      </c>
      <c r="BM28" s="301" t="s">
        <v>15</v>
      </c>
      <c r="BN28" s="301" t="s">
        <v>15</v>
      </c>
      <c r="BO28" s="301">
        <f t="shared" si="40"/>
        <v>1</v>
      </c>
      <c r="BP28" s="301">
        <v>1</v>
      </c>
      <c r="BQ28" s="301" t="s">
        <v>15</v>
      </c>
      <c r="BR28" s="301" t="s">
        <v>15</v>
      </c>
      <c r="BS28" s="301" t="s">
        <v>15</v>
      </c>
      <c r="BT28" s="301" t="s">
        <v>15</v>
      </c>
      <c r="BU28" s="301" t="s">
        <v>15</v>
      </c>
      <c r="BV28" s="301" t="s">
        <v>15</v>
      </c>
      <c r="BW28" s="301" t="s">
        <v>15</v>
      </c>
      <c r="BX28" s="301" t="s">
        <v>15</v>
      </c>
      <c r="BY28" s="301" t="s">
        <v>15</v>
      </c>
      <c r="BZ28" s="301" t="s">
        <v>15</v>
      </c>
      <c r="CA28" s="301" t="s">
        <v>15</v>
      </c>
      <c r="CB28" s="301">
        <f t="shared" si="41"/>
        <v>1</v>
      </c>
      <c r="CC28" s="301" t="s">
        <v>15</v>
      </c>
      <c r="CD28" s="301" t="s">
        <v>15</v>
      </c>
      <c r="CE28" s="301" t="s">
        <v>15</v>
      </c>
      <c r="CF28" s="301" t="s">
        <v>15</v>
      </c>
      <c r="CG28" s="301" t="s">
        <v>15</v>
      </c>
      <c r="CH28" s="301" t="s">
        <v>15</v>
      </c>
      <c r="CI28" s="301" t="s">
        <v>15</v>
      </c>
      <c r="CJ28" s="301" t="s">
        <v>15</v>
      </c>
      <c r="CK28" s="301" t="s">
        <v>15</v>
      </c>
      <c r="CL28" s="301" t="s">
        <v>15</v>
      </c>
      <c r="CM28" s="301" t="s">
        <v>15</v>
      </c>
      <c r="CN28" s="301">
        <v>1</v>
      </c>
      <c r="CO28" s="301">
        <f t="shared" si="42"/>
        <v>3</v>
      </c>
      <c r="CP28" s="301" t="s">
        <v>15</v>
      </c>
      <c r="CQ28" s="301" t="s">
        <v>15</v>
      </c>
      <c r="CR28" s="301">
        <v>1</v>
      </c>
      <c r="CS28" s="301" t="s">
        <v>15</v>
      </c>
      <c r="CT28" s="301" t="s">
        <v>15</v>
      </c>
      <c r="CU28" s="301" t="s">
        <v>15</v>
      </c>
      <c r="CV28" s="301" t="s">
        <v>15</v>
      </c>
      <c r="CW28" s="301">
        <v>1</v>
      </c>
      <c r="CX28" s="301">
        <v>1</v>
      </c>
      <c r="CY28" s="301" t="s">
        <v>15</v>
      </c>
      <c r="CZ28" s="301" t="s">
        <v>15</v>
      </c>
      <c r="DA28" s="301" t="s">
        <v>15</v>
      </c>
      <c r="DB28" s="301">
        <f t="shared" si="43"/>
        <v>5</v>
      </c>
      <c r="DC28" s="301">
        <v>1</v>
      </c>
      <c r="DD28" s="301" t="s">
        <v>15</v>
      </c>
      <c r="DE28" s="301">
        <v>1</v>
      </c>
      <c r="DF28" s="301" t="s">
        <v>15</v>
      </c>
      <c r="DG28" s="301" t="s">
        <v>15</v>
      </c>
      <c r="DH28" s="301" t="s">
        <v>15</v>
      </c>
      <c r="DI28" s="301">
        <v>1</v>
      </c>
      <c r="DJ28" s="301" t="s">
        <v>15</v>
      </c>
      <c r="DK28" s="301" t="s">
        <v>15</v>
      </c>
      <c r="DL28" s="301" t="s">
        <v>15</v>
      </c>
      <c r="DM28" s="301" t="s">
        <v>15</v>
      </c>
      <c r="DN28" s="301">
        <v>2</v>
      </c>
      <c r="DO28" s="301">
        <f t="shared" ref="DO28" si="45">SUM(DP28:EA28)</f>
        <v>6</v>
      </c>
      <c r="DP28" s="301" t="s">
        <v>15</v>
      </c>
      <c r="DQ28" s="301" t="s">
        <v>15</v>
      </c>
      <c r="DR28" s="301">
        <v>1</v>
      </c>
      <c r="DS28" s="301">
        <v>1</v>
      </c>
      <c r="DT28" s="301" t="s">
        <v>15</v>
      </c>
      <c r="DU28" s="301">
        <v>1</v>
      </c>
      <c r="DV28" s="301">
        <v>1</v>
      </c>
      <c r="DW28" s="301" t="s">
        <v>15</v>
      </c>
      <c r="DX28" s="301">
        <v>1</v>
      </c>
      <c r="DY28" s="301">
        <v>1</v>
      </c>
      <c r="DZ28" s="301" t="s">
        <v>15</v>
      </c>
      <c r="EA28" s="301" t="s">
        <v>15</v>
      </c>
    </row>
    <row r="29" spans="1:131" s="131" customFormat="1" ht="12.75" customHeight="1">
      <c r="A29" s="73" t="s">
        <v>3156</v>
      </c>
      <c r="B29" s="301" t="s">
        <v>15</v>
      </c>
      <c r="C29" s="301" t="s">
        <v>15</v>
      </c>
      <c r="D29" s="301" t="s">
        <v>15</v>
      </c>
      <c r="E29" s="301" t="s">
        <v>15</v>
      </c>
      <c r="F29" s="301" t="s">
        <v>15</v>
      </c>
      <c r="G29" s="301" t="s">
        <v>15</v>
      </c>
      <c r="H29" s="301" t="s">
        <v>15</v>
      </c>
      <c r="I29" s="301" t="s">
        <v>15</v>
      </c>
      <c r="J29" s="301" t="s">
        <v>15</v>
      </c>
      <c r="K29" s="301" t="s">
        <v>15</v>
      </c>
      <c r="L29" s="301" t="s">
        <v>15</v>
      </c>
      <c r="M29" s="301" t="s">
        <v>15</v>
      </c>
      <c r="N29" s="301" t="s">
        <v>15</v>
      </c>
      <c r="O29" s="301" t="s">
        <v>15</v>
      </c>
      <c r="P29" s="301" t="s">
        <v>15</v>
      </c>
      <c r="Q29" s="301" t="s">
        <v>15</v>
      </c>
      <c r="R29" s="301" t="s">
        <v>15</v>
      </c>
      <c r="S29" s="301" t="s">
        <v>15</v>
      </c>
      <c r="T29" s="301" t="s">
        <v>15</v>
      </c>
      <c r="U29" s="301" t="s">
        <v>15</v>
      </c>
      <c r="V29" s="301" t="s">
        <v>15</v>
      </c>
      <c r="W29" s="301" t="s">
        <v>15</v>
      </c>
      <c r="X29" s="301" t="s">
        <v>15</v>
      </c>
      <c r="Y29" s="301" t="s">
        <v>15</v>
      </c>
      <c r="Z29" s="301" t="s">
        <v>15</v>
      </c>
      <c r="AA29" s="301" t="s">
        <v>15</v>
      </c>
      <c r="AB29" s="301" t="s">
        <v>15</v>
      </c>
      <c r="AC29" s="301" t="s">
        <v>15</v>
      </c>
      <c r="AD29" s="301" t="s">
        <v>15</v>
      </c>
      <c r="AE29" s="301" t="s">
        <v>15</v>
      </c>
      <c r="AF29" s="301" t="s">
        <v>15</v>
      </c>
      <c r="AG29" s="301" t="s">
        <v>15</v>
      </c>
      <c r="AH29" s="301" t="s">
        <v>15</v>
      </c>
      <c r="AI29" s="301" t="s">
        <v>15</v>
      </c>
      <c r="AJ29" s="301" t="s">
        <v>15</v>
      </c>
      <c r="AK29" s="301" t="s">
        <v>15</v>
      </c>
      <c r="AL29" s="301" t="s">
        <v>15</v>
      </c>
      <c r="AM29" s="301" t="s">
        <v>15</v>
      </c>
      <c r="AN29" s="301" t="s">
        <v>15</v>
      </c>
      <c r="AO29" s="301">
        <f t="shared" ref="AO29" si="46">SUM(AP29:BA29)</f>
        <v>1</v>
      </c>
      <c r="AP29" s="301" t="s">
        <v>15</v>
      </c>
      <c r="AQ29" s="301" t="s">
        <v>15</v>
      </c>
      <c r="AR29" s="301">
        <v>1</v>
      </c>
      <c r="AS29" s="301" t="s">
        <v>15</v>
      </c>
      <c r="AT29" s="301" t="s">
        <v>15</v>
      </c>
      <c r="AU29" s="301" t="s">
        <v>15</v>
      </c>
      <c r="AV29" s="301" t="s">
        <v>15</v>
      </c>
      <c r="AW29" s="301" t="s">
        <v>15</v>
      </c>
      <c r="AX29" s="301" t="s">
        <v>15</v>
      </c>
      <c r="AY29" s="301" t="s">
        <v>15</v>
      </c>
      <c r="AZ29" s="301" t="s">
        <v>15</v>
      </c>
      <c r="BA29" s="301" t="s">
        <v>15</v>
      </c>
      <c r="BB29" s="301">
        <f t="shared" si="39"/>
        <v>3</v>
      </c>
      <c r="BC29" s="301" t="s">
        <v>15</v>
      </c>
      <c r="BD29" s="301" t="s">
        <v>15</v>
      </c>
      <c r="BE29" s="301" t="s">
        <v>15</v>
      </c>
      <c r="BF29" s="301">
        <v>1</v>
      </c>
      <c r="BG29" s="301" t="s">
        <v>15</v>
      </c>
      <c r="BH29" s="301" t="s">
        <v>15</v>
      </c>
      <c r="BI29" s="301" t="s">
        <v>15</v>
      </c>
      <c r="BJ29" s="301" t="s">
        <v>15</v>
      </c>
      <c r="BK29" s="301" t="s">
        <v>15</v>
      </c>
      <c r="BL29" s="301" t="s">
        <v>15</v>
      </c>
      <c r="BM29" s="301" t="s">
        <v>15</v>
      </c>
      <c r="BN29" s="301">
        <v>2</v>
      </c>
      <c r="BO29" s="301">
        <f t="shared" si="40"/>
        <v>1</v>
      </c>
      <c r="BP29" s="301" t="s">
        <v>15</v>
      </c>
      <c r="BQ29" s="301" t="s">
        <v>15</v>
      </c>
      <c r="BR29" s="301" t="s">
        <v>15</v>
      </c>
      <c r="BS29" s="301">
        <v>1</v>
      </c>
      <c r="BT29" s="301" t="s">
        <v>15</v>
      </c>
      <c r="BU29" s="301" t="s">
        <v>15</v>
      </c>
      <c r="BV29" s="301" t="s">
        <v>15</v>
      </c>
      <c r="BW29" s="301" t="s">
        <v>15</v>
      </c>
      <c r="BX29" s="301" t="s">
        <v>15</v>
      </c>
      <c r="BY29" s="301" t="s">
        <v>15</v>
      </c>
      <c r="BZ29" s="301" t="s">
        <v>15</v>
      </c>
      <c r="CA29" s="301" t="s">
        <v>15</v>
      </c>
      <c r="CB29" s="301" t="s">
        <v>15</v>
      </c>
      <c r="CC29" s="301" t="s">
        <v>15</v>
      </c>
      <c r="CD29" s="301" t="s">
        <v>15</v>
      </c>
      <c r="CE29" s="301" t="s">
        <v>15</v>
      </c>
      <c r="CF29" s="301" t="s">
        <v>15</v>
      </c>
      <c r="CG29" s="301" t="s">
        <v>15</v>
      </c>
      <c r="CH29" s="301" t="s">
        <v>15</v>
      </c>
      <c r="CI29" s="301" t="s">
        <v>15</v>
      </c>
      <c r="CJ29" s="301" t="s">
        <v>15</v>
      </c>
      <c r="CK29" s="301" t="s">
        <v>15</v>
      </c>
      <c r="CL29" s="301" t="s">
        <v>15</v>
      </c>
      <c r="CM29" s="301" t="s">
        <v>15</v>
      </c>
      <c r="CN29" s="301" t="s">
        <v>15</v>
      </c>
      <c r="CO29" s="301">
        <f t="shared" si="42"/>
        <v>3</v>
      </c>
      <c r="CP29" s="301" t="s">
        <v>15</v>
      </c>
      <c r="CQ29" s="301" t="s">
        <v>15</v>
      </c>
      <c r="CR29" s="301" t="s">
        <v>15</v>
      </c>
      <c r="CS29" s="301" t="s">
        <v>15</v>
      </c>
      <c r="CT29" s="301" t="s">
        <v>15</v>
      </c>
      <c r="CU29" s="301" t="s">
        <v>15</v>
      </c>
      <c r="CV29" s="301" t="s">
        <v>15</v>
      </c>
      <c r="CW29" s="301" t="s">
        <v>15</v>
      </c>
      <c r="CX29" s="301" t="s">
        <v>15</v>
      </c>
      <c r="CY29" s="301">
        <v>1</v>
      </c>
      <c r="CZ29" s="301">
        <v>1</v>
      </c>
      <c r="DA29" s="301">
        <v>1</v>
      </c>
      <c r="DB29" s="301">
        <f t="shared" si="43"/>
        <v>4</v>
      </c>
      <c r="DC29" s="301">
        <v>1</v>
      </c>
      <c r="DD29" s="301" t="s">
        <v>15</v>
      </c>
      <c r="DE29" s="301" t="s">
        <v>15</v>
      </c>
      <c r="DF29" s="301" t="s">
        <v>15</v>
      </c>
      <c r="DG29" s="301">
        <v>1</v>
      </c>
      <c r="DH29" s="301" t="s">
        <v>15</v>
      </c>
      <c r="DI29" s="301" t="s">
        <v>15</v>
      </c>
      <c r="DJ29" s="301">
        <v>1</v>
      </c>
      <c r="DK29" s="301">
        <v>1</v>
      </c>
      <c r="DL29" s="301" t="s">
        <v>15</v>
      </c>
      <c r="DM29" s="301" t="s">
        <v>15</v>
      </c>
      <c r="DN29" s="301" t="s">
        <v>15</v>
      </c>
      <c r="DO29" s="301" t="s">
        <v>15</v>
      </c>
      <c r="DP29" s="301" t="s">
        <v>15</v>
      </c>
      <c r="DQ29" s="301" t="s">
        <v>15</v>
      </c>
      <c r="DR29" s="301" t="s">
        <v>15</v>
      </c>
      <c r="DS29" s="301" t="s">
        <v>15</v>
      </c>
      <c r="DT29" s="301" t="s">
        <v>15</v>
      </c>
      <c r="DU29" s="301" t="s">
        <v>15</v>
      </c>
      <c r="DV29" s="301" t="s">
        <v>15</v>
      </c>
      <c r="DW29" s="301" t="s">
        <v>15</v>
      </c>
      <c r="DX29" s="301" t="s">
        <v>15</v>
      </c>
      <c r="DY29" s="301" t="s">
        <v>15</v>
      </c>
      <c r="DZ29" s="301" t="s">
        <v>15</v>
      </c>
      <c r="EA29" s="301" t="s">
        <v>15</v>
      </c>
    </row>
    <row r="30" spans="1:131" s="131" customFormat="1" ht="12.75" customHeight="1">
      <c r="A30" s="72" t="s">
        <v>3104</v>
      </c>
      <c r="B30" s="345" t="s">
        <v>3771</v>
      </c>
      <c r="C30" s="345" t="s">
        <v>3771</v>
      </c>
      <c r="D30" s="345" t="s">
        <v>3771</v>
      </c>
      <c r="E30" s="345" t="s">
        <v>3771</v>
      </c>
      <c r="F30" s="345" t="s">
        <v>3771</v>
      </c>
      <c r="G30" s="345" t="s">
        <v>3771</v>
      </c>
      <c r="H30" s="345" t="s">
        <v>3771</v>
      </c>
      <c r="I30" s="345" t="s">
        <v>3771</v>
      </c>
      <c r="J30" s="345" t="s">
        <v>3771</v>
      </c>
      <c r="K30" s="345" t="s">
        <v>3771</v>
      </c>
      <c r="L30" s="345" t="s">
        <v>3771</v>
      </c>
      <c r="M30" s="345" t="s">
        <v>3771</v>
      </c>
      <c r="N30" s="345" t="s">
        <v>3771</v>
      </c>
      <c r="O30" s="344">
        <f>AVERAGE(P30:AA30)</f>
        <v>11.537154936269541</v>
      </c>
      <c r="P30" s="345" t="s">
        <v>15</v>
      </c>
      <c r="Q30" s="345" t="s">
        <v>15</v>
      </c>
      <c r="R30" s="344">
        <v>10.662902132153254</v>
      </c>
      <c r="S30" s="344">
        <v>11.783163139519534</v>
      </c>
      <c r="T30" s="344">
        <v>11.901657055987522</v>
      </c>
      <c r="U30" s="344">
        <v>12.575893596346669</v>
      </c>
      <c r="V30" s="344">
        <v>13.128937067311574</v>
      </c>
      <c r="W30" s="344">
        <v>13.354235658042885</v>
      </c>
      <c r="X30" s="344">
        <v>12.399936721021003</v>
      </c>
      <c r="Y30" s="344">
        <v>11.600659211184835</v>
      </c>
      <c r="Z30" s="344">
        <v>11.059991368796366</v>
      </c>
      <c r="AA30" s="344">
        <v>6.9041734123317822</v>
      </c>
      <c r="AB30" s="344">
        <f>AVERAGE(AC30:AN30)</f>
        <v>3.0629908185167145</v>
      </c>
      <c r="AC30" s="344">
        <v>5.0918401248798215</v>
      </c>
      <c r="AD30" s="344">
        <v>4.5387786541523392</v>
      </c>
      <c r="AE30" s="344">
        <v>4.4212044708736666</v>
      </c>
      <c r="AF30" s="344">
        <v>4.0268358881458353</v>
      </c>
      <c r="AG30" s="344">
        <v>3.2743708683090205</v>
      </c>
      <c r="AH30" s="344">
        <v>3.0415504734056591</v>
      </c>
      <c r="AI30" s="344">
        <v>3.0199249368814174</v>
      </c>
      <c r="AJ30" s="344">
        <v>2.7791528239922036</v>
      </c>
      <c r="AK30" s="344">
        <v>2.2275005893374531</v>
      </c>
      <c r="AL30" s="344">
        <v>1.7678146946258961</v>
      </c>
      <c r="AM30" s="344">
        <v>1.2128415983386061</v>
      </c>
      <c r="AN30" s="344">
        <v>1.3540746992586543</v>
      </c>
      <c r="AO30" s="344">
        <f>AVERAGE(AP30:BA30)</f>
        <v>3.0629908185167145</v>
      </c>
      <c r="AP30" s="344">
        <v>5.0918401248798215</v>
      </c>
      <c r="AQ30" s="344">
        <v>4.5387786541523392</v>
      </c>
      <c r="AR30" s="344">
        <v>4.4212044708736666</v>
      </c>
      <c r="AS30" s="344">
        <v>4.0268358881458353</v>
      </c>
      <c r="AT30" s="344">
        <v>3.2743708683090205</v>
      </c>
      <c r="AU30" s="344">
        <v>3.0415504734056591</v>
      </c>
      <c r="AV30" s="344">
        <v>3.0199249368814174</v>
      </c>
      <c r="AW30" s="344">
        <v>2.7791528239922036</v>
      </c>
      <c r="AX30" s="344">
        <v>2.2275005893374531</v>
      </c>
      <c r="AY30" s="344">
        <v>1.7678146946258961</v>
      </c>
      <c r="AZ30" s="344">
        <v>1.2128415983386061</v>
      </c>
      <c r="BA30" s="344">
        <v>1.3540746992586543</v>
      </c>
      <c r="BB30" s="344">
        <f>AVERAGE(BC30:BN30)</f>
        <v>1.9980733642278246</v>
      </c>
      <c r="BC30" s="344">
        <v>0.99075757466278347</v>
      </c>
      <c r="BD30" s="344">
        <v>3.6482096367430144</v>
      </c>
      <c r="BE30" s="344">
        <v>1.3082229941335577</v>
      </c>
      <c r="BF30" s="344">
        <v>2.9323487756994338</v>
      </c>
      <c r="BG30" s="344">
        <v>2.9586803333241267</v>
      </c>
      <c r="BH30" s="344">
        <v>1.4821973968892579</v>
      </c>
      <c r="BI30" s="344">
        <v>1.8787280759766061</v>
      </c>
      <c r="BJ30" s="344">
        <v>1.7791723855902979</v>
      </c>
      <c r="BK30" s="344">
        <v>1.7908191005392926</v>
      </c>
      <c r="BL30" s="344">
        <v>1.7506420749724634</v>
      </c>
      <c r="BM30" s="344">
        <v>1.4946196970232688</v>
      </c>
      <c r="BN30" s="344">
        <v>1.9624823251797974</v>
      </c>
      <c r="BO30" s="344">
        <f>AVERAGE(BP30:CA30)</f>
        <v>0.67509065037947036</v>
      </c>
      <c r="BP30" s="344">
        <v>1.0126333224898187</v>
      </c>
      <c r="BQ30" s="344">
        <v>0.85331137362249898</v>
      </c>
      <c r="BR30" s="344">
        <v>0.83151629317272269</v>
      </c>
      <c r="BS30" s="344">
        <v>0.89389068277031891</v>
      </c>
      <c r="BT30" s="344">
        <v>0.79138835502451255</v>
      </c>
      <c r="BU30" s="344">
        <v>0.82441689494796844</v>
      </c>
      <c r="BV30" s="344">
        <v>0.84437286775817055</v>
      </c>
      <c r="BW30" s="344">
        <v>0.580271009693482</v>
      </c>
      <c r="BX30" s="344">
        <v>0.32831480874201407</v>
      </c>
      <c r="BY30" s="344">
        <v>0.37193200485786848</v>
      </c>
      <c r="BZ30" s="344">
        <v>0.38060070373888116</v>
      </c>
      <c r="CA30" s="344">
        <v>0.38843948773538689</v>
      </c>
      <c r="CB30" s="344">
        <f>AVERAGE(CC30:CN30)</f>
        <v>0.98946706688279507</v>
      </c>
      <c r="CC30" s="344">
        <v>0.40121508657670835</v>
      </c>
      <c r="CD30" s="344">
        <v>0.50364671177990006</v>
      </c>
      <c r="CE30" s="344">
        <v>0.75142915751087302</v>
      </c>
      <c r="CF30" s="344">
        <v>0.76682796058849467</v>
      </c>
      <c r="CG30" s="344">
        <v>0.75603699832113958</v>
      </c>
      <c r="CH30" s="344">
        <v>0.64340005255390897</v>
      </c>
      <c r="CI30" s="344">
        <v>0.88617416277964456</v>
      </c>
      <c r="CJ30" s="344">
        <v>0.90818800230828778</v>
      </c>
      <c r="CK30" s="344">
        <v>1.179606143209726</v>
      </c>
      <c r="CL30" s="344">
        <v>1.5940049894370216</v>
      </c>
      <c r="CM30" s="344">
        <v>1.5924437211031233</v>
      </c>
      <c r="CN30" s="344">
        <v>1.8906318164247131</v>
      </c>
      <c r="CO30" s="344">
        <f>AVERAGE(CP30:DA30)</f>
        <v>2.4489153307893865</v>
      </c>
      <c r="CP30" s="344">
        <v>1.8672359755589221</v>
      </c>
      <c r="CQ30" s="344">
        <v>2.0865998233693195</v>
      </c>
      <c r="CR30" s="344">
        <v>2.3827426159292968</v>
      </c>
      <c r="CS30" s="344">
        <v>2.4300265649967945</v>
      </c>
      <c r="CT30" s="344">
        <v>2.3112310686052306</v>
      </c>
      <c r="CU30" s="344">
        <v>2.0990253564943631</v>
      </c>
      <c r="CV30" s="344">
        <v>2.2717894365483406</v>
      </c>
      <c r="CW30" s="344">
        <v>2.4006168513353918</v>
      </c>
      <c r="CX30" s="344">
        <v>2.6868421165210741</v>
      </c>
      <c r="CY30" s="344">
        <v>2.723157694017484</v>
      </c>
      <c r="CZ30" s="344">
        <v>3.0531189204945526</v>
      </c>
      <c r="DA30" s="344">
        <v>3.0745975456018724</v>
      </c>
      <c r="DB30" s="344">
        <f>AVERAGE(DC30:DN30)</f>
        <v>3.6659810353916935</v>
      </c>
      <c r="DC30" s="344">
        <v>3.0658317883071033</v>
      </c>
      <c r="DD30" s="344">
        <v>3.2868312746509223</v>
      </c>
      <c r="DE30" s="344">
        <v>3.3074053233831759</v>
      </c>
      <c r="DF30" s="344">
        <v>3.3863628827256265</v>
      </c>
      <c r="DG30" s="344">
        <v>3.5838334042784252</v>
      </c>
      <c r="DH30" s="344">
        <v>3.7065960989149813</v>
      </c>
      <c r="DI30" s="344">
        <v>4.0657043595983371</v>
      </c>
      <c r="DJ30" s="344">
        <v>4.2079436157894525</v>
      </c>
      <c r="DK30" s="344">
        <v>4.1389821544221688</v>
      </c>
      <c r="DL30" s="344">
        <v>3.4922684382689049</v>
      </c>
      <c r="DM30" s="344">
        <v>3.8258598717434951</v>
      </c>
      <c r="DN30" s="344">
        <v>3.9241532126177261</v>
      </c>
      <c r="DO30" s="344">
        <f>AVERAGE(DP30:EA30)</f>
        <v>3.8976939707537732</v>
      </c>
      <c r="DP30" s="344">
        <v>3.8831003602849399</v>
      </c>
      <c r="DQ30" s="344">
        <v>3.8502502211177227</v>
      </c>
      <c r="DR30" s="344">
        <v>3.9002050696912294</v>
      </c>
      <c r="DS30" s="344">
        <v>3.8087511385171409</v>
      </c>
      <c r="DT30" s="344">
        <v>3.90833302254295</v>
      </c>
      <c r="DU30" s="344">
        <v>4.0629024526805386</v>
      </c>
      <c r="DV30" s="344">
        <v>4.1334897018837049</v>
      </c>
      <c r="DW30" s="344">
        <v>3.9471734289706171</v>
      </c>
      <c r="DX30" s="344">
        <v>4.175920980781652</v>
      </c>
      <c r="DY30" s="344">
        <v>4.0137279416617009</v>
      </c>
      <c r="DZ30" s="344">
        <v>3.6916661105993773</v>
      </c>
      <c r="EA30" s="344">
        <v>3.3968072203137072</v>
      </c>
    </row>
    <row r="31" spans="1:131" s="131" customFormat="1" ht="12.75" customHeight="1">
      <c r="A31" s="962" t="s">
        <v>2892</v>
      </c>
      <c r="B31" s="301"/>
      <c r="C31" s="301"/>
      <c r="D31" s="301"/>
      <c r="E31" s="301"/>
      <c r="F31" s="301"/>
      <c r="G31" s="301"/>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1"/>
      <c r="AH31" s="301"/>
      <c r="AI31" s="301"/>
      <c r="AJ31" s="301"/>
      <c r="AK31" s="301"/>
      <c r="AL31" s="301"/>
      <c r="AM31" s="301"/>
      <c r="AN31" s="301"/>
      <c r="AO31" s="301"/>
      <c r="AP31" s="301"/>
      <c r="AQ31" s="301"/>
      <c r="AR31" s="301"/>
      <c r="AS31" s="301"/>
      <c r="AT31" s="301"/>
      <c r="AU31" s="301"/>
      <c r="AV31" s="301"/>
      <c r="AW31" s="301"/>
      <c r="AX31" s="301"/>
      <c r="AY31" s="301"/>
      <c r="AZ31" s="301"/>
      <c r="BA31" s="301"/>
      <c r="BB31" s="301"/>
      <c r="BC31" s="301"/>
      <c r="BD31" s="301"/>
      <c r="BE31" s="301"/>
      <c r="BF31" s="301"/>
      <c r="BG31" s="301"/>
      <c r="BH31" s="301"/>
      <c r="BI31" s="301"/>
      <c r="BJ31" s="301"/>
      <c r="BK31" s="301"/>
      <c r="BL31" s="301"/>
      <c r="BM31" s="301"/>
      <c r="BN31" s="301"/>
      <c r="BO31" s="301"/>
      <c r="BP31" s="301"/>
      <c r="BQ31" s="301"/>
      <c r="BR31" s="301"/>
      <c r="BS31" s="301"/>
      <c r="BT31" s="301"/>
      <c r="BU31" s="301"/>
      <c r="BV31" s="301"/>
      <c r="BW31" s="301"/>
      <c r="BX31" s="301"/>
      <c r="BY31" s="301"/>
      <c r="BZ31" s="301"/>
      <c r="CA31" s="301"/>
      <c r="CB31" s="301"/>
      <c r="CC31" s="301"/>
      <c r="CD31" s="301"/>
      <c r="CE31" s="301"/>
      <c r="CF31" s="301"/>
      <c r="CG31" s="301"/>
      <c r="CH31" s="301"/>
      <c r="CI31" s="301"/>
      <c r="CJ31" s="301"/>
      <c r="CK31" s="301"/>
      <c r="CL31" s="301"/>
      <c r="CM31" s="301"/>
      <c r="CN31" s="301"/>
      <c r="CO31" s="301"/>
      <c r="CP31" s="301"/>
      <c r="CQ31" s="301"/>
      <c r="CR31" s="301"/>
      <c r="CS31" s="301"/>
      <c r="CT31" s="301"/>
      <c r="CU31" s="301"/>
      <c r="CV31" s="301"/>
      <c r="CW31" s="301"/>
      <c r="CX31" s="301"/>
      <c r="CY31" s="301"/>
      <c r="CZ31" s="301"/>
      <c r="DA31" s="301"/>
      <c r="DB31" s="301"/>
      <c r="DC31" s="301"/>
      <c r="DD31" s="301"/>
      <c r="DE31" s="301"/>
      <c r="DF31" s="301"/>
      <c r="DG31" s="301"/>
      <c r="DH31" s="301"/>
      <c r="DI31" s="301"/>
      <c r="DJ31" s="301"/>
      <c r="DK31" s="301"/>
      <c r="DL31" s="301"/>
      <c r="DM31" s="301"/>
      <c r="DN31" s="301"/>
      <c r="DO31" s="301"/>
      <c r="DP31" s="301"/>
      <c r="DQ31" s="301"/>
      <c r="DR31" s="301"/>
      <c r="DS31" s="301"/>
      <c r="DT31" s="301"/>
      <c r="DU31" s="301"/>
      <c r="DV31" s="301"/>
      <c r="DW31" s="301"/>
      <c r="DX31" s="301"/>
      <c r="DY31" s="301"/>
      <c r="DZ31" s="301"/>
      <c r="EA31" s="301"/>
    </row>
    <row r="32" spans="1:131" s="131" customFormat="1" ht="12.75" customHeight="1">
      <c r="A32" s="73" t="s">
        <v>3148</v>
      </c>
      <c r="B32" s="291" t="s">
        <v>15</v>
      </c>
      <c r="C32" s="291" t="s">
        <v>15</v>
      </c>
      <c r="D32" s="291" t="s">
        <v>15</v>
      </c>
      <c r="E32" s="291" t="s">
        <v>15</v>
      </c>
      <c r="F32" s="291" t="s">
        <v>15</v>
      </c>
      <c r="G32" s="291" t="s">
        <v>15</v>
      </c>
      <c r="H32" s="291" t="s">
        <v>15</v>
      </c>
      <c r="I32" s="291" t="s">
        <v>15</v>
      </c>
      <c r="J32" s="291" t="s">
        <v>15</v>
      </c>
      <c r="K32" s="291" t="s">
        <v>15</v>
      </c>
      <c r="L32" s="291" t="s">
        <v>15</v>
      </c>
      <c r="M32" s="291" t="s">
        <v>15</v>
      </c>
      <c r="N32" s="291" t="s">
        <v>15</v>
      </c>
      <c r="O32" s="291">
        <f>AVERAGE(P32:AA32)</f>
        <v>11.745586831492265</v>
      </c>
      <c r="P32" s="291" t="s">
        <v>15</v>
      </c>
      <c r="Q32" s="291" t="s">
        <v>15</v>
      </c>
      <c r="R32" s="291">
        <v>10.616759512608022</v>
      </c>
      <c r="S32" s="291">
        <v>12.052323752777749</v>
      </c>
      <c r="T32" s="291">
        <v>12.073084830339615</v>
      </c>
      <c r="U32" s="291">
        <v>13.293444983345726</v>
      </c>
      <c r="V32" s="291">
        <v>13.383929527568517</v>
      </c>
      <c r="W32" s="291">
        <v>13.473363677343086</v>
      </c>
      <c r="X32" s="291">
        <v>12.294465869282815</v>
      </c>
      <c r="Y32" s="291">
        <v>9.6263133169469555</v>
      </c>
      <c r="Z32" s="291">
        <v>11.142182844710176</v>
      </c>
      <c r="AA32" s="291">
        <v>9.5</v>
      </c>
      <c r="AB32" s="291">
        <f>AVERAGE(AC32:AN32)</f>
        <v>5.4874260555060355</v>
      </c>
      <c r="AC32" s="291" t="s">
        <v>15</v>
      </c>
      <c r="AD32" s="291" t="s">
        <v>15</v>
      </c>
      <c r="AE32" s="291">
        <v>6</v>
      </c>
      <c r="AF32" s="291">
        <v>4.9800000000000004</v>
      </c>
      <c r="AG32" s="291">
        <v>5.2737028982174001</v>
      </c>
      <c r="AH32" s="291">
        <v>5.1999043468984372</v>
      </c>
      <c r="AI32" s="291">
        <v>5.5566277114954836</v>
      </c>
      <c r="AJ32" s="291">
        <v>5.6095146160445388</v>
      </c>
      <c r="AK32" s="291">
        <v>5.7097037365296464</v>
      </c>
      <c r="AL32" s="291">
        <v>5.6548877569641327</v>
      </c>
      <c r="AM32" s="291">
        <v>5.3573171033368245</v>
      </c>
      <c r="AN32" s="291">
        <v>5.5326023855738891</v>
      </c>
      <c r="AO32" s="291">
        <f>AVERAGE(AP32:BA32)</f>
        <v>3.0072431883508783</v>
      </c>
      <c r="AP32" s="291">
        <v>5.11713135737455</v>
      </c>
      <c r="AQ32" s="291">
        <v>4.5929048790997742</v>
      </c>
      <c r="AR32" s="291">
        <v>4.3640724437642344</v>
      </c>
      <c r="AS32" s="291">
        <v>4.0313605649317976</v>
      </c>
      <c r="AT32" s="291">
        <v>3.2666773087137906</v>
      </c>
      <c r="AU32" s="291">
        <v>3.0321500857672268</v>
      </c>
      <c r="AV32" s="291">
        <v>2.9246923191919434</v>
      </c>
      <c r="AW32" s="291">
        <v>2.7571703133118555</v>
      </c>
      <c r="AX32" s="291">
        <v>2.2020223216030446</v>
      </c>
      <c r="AY32" s="291">
        <v>1.7397296835341745</v>
      </c>
      <c r="AZ32" s="291">
        <v>1.1882075695091547</v>
      </c>
      <c r="BA32" s="291">
        <v>0.87079941340899547</v>
      </c>
      <c r="BB32" s="291">
        <f>AVERAGE(BC32:BN32)</f>
        <v>1.9132140240788686</v>
      </c>
      <c r="BC32" s="291">
        <v>0.84051916745609667</v>
      </c>
      <c r="BD32" s="291">
        <v>3.9311734116171966</v>
      </c>
      <c r="BE32" s="291">
        <v>1.250514135464621</v>
      </c>
      <c r="BF32" s="291">
        <v>3.4517010847453276</v>
      </c>
      <c r="BG32" s="291">
        <v>3.2293563837405301</v>
      </c>
      <c r="BH32" s="291">
        <v>0.80048061472174636</v>
      </c>
      <c r="BI32" s="291">
        <v>1.9898853968588337</v>
      </c>
      <c r="BJ32" s="291">
        <v>1.9026912738531256</v>
      </c>
      <c r="BK32" s="291">
        <v>1.6817893948565894</v>
      </c>
      <c r="BL32" s="291">
        <v>1.565794766334242</v>
      </c>
      <c r="BM32" s="291">
        <v>2.0290546462007963</v>
      </c>
      <c r="BN32" s="291">
        <v>0.28560801309731665</v>
      </c>
      <c r="BO32" s="291">
        <f>AVERAGE(BP32:CA32)</f>
        <v>0.26796951381923323</v>
      </c>
      <c r="BP32" s="291">
        <v>0.39998027875044012</v>
      </c>
      <c r="BQ32" s="291">
        <v>0.41064855154653412</v>
      </c>
      <c r="BR32" s="291">
        <v>0.31637936393803584</v>
      </c>
      <c r="BS32" s="291">
        <v>0.40788585481549017</v>
      </c>
      <c r="BT32" s="291">
        <v>0.27497622206619149</v>
      </c>
      <c r="BU32" s="291">
        <v>0.31088715492779917</v>
      </c>
      <c r="BV32" s="291">
        <v>0.10651773134286854</v>
      </c>
      <c r="BW32" s="291">
        <v>0.10466171625518936</v>
      </c>
      <c r="BX32" s="291">
        <v>0.11843932344591392</v>
      </c>
      <c r="BY32" s="291">
        <v>0.27511231835691169</v>
      </c>
      <c r="BZ32" s="291">
        <v>0.25709268342010244</v>
      </c>
      <c r="CA32" s="291">
        <v>0.23305296696532182</v>
      </c>
      <c r="CB32" s="291">
        <f>AVERAGE(CC32:CN32)</f>
        <v>0.84779850036281434</v>
      </c>
      <c r="CC32" s="291">
        <v>0.27303911695057204</v>
      </c>
      <c r="CD32" s="291">
        <v>0.37165254444437196</v>
      </c>
      <c r="CE32" s="291">
        <v>0.62184176721506801</v>
      </c>
      <c r="CF32" s="291">
        <v>0.55498052870114722</v>
      </c>
      <c r="CG32" s="291">
        <v>0.53641059662814117</v>
      </c>
      <c r="CH32" s="291">
        <v>0.47393380706479915</v>
      </c>
      <c r="CI32" s="291">
        <v>0.72405608507118413</v>
      </c>
      <c r="CJ32" s="291">
        <v>0.81403229451605963</v>
      </c>
      <c r="CK32" s="291">
        <v>1.1054662744017818</v>
      </c>
      <c r="CL32" s="291">
        <v>1.3194809522320197</v>
      </c>
      <c r="CM32" s="291">
        <v>1.549599408831696</v>
      </c>
      <c r="CN32" s="291">
        <v>1.829088628296931</v>
      </c>
      <c r="CO32" s="291">
        <f>AVERAGE(CP32:DA32)</f>
        <v>2.2410864649820912</v>
      </c>
      <c r="CP32" s="291">
        <v>1.782630993729168</v>
      </c>
      <c r="CQ32" s="291">
        <v>1.8729324191475905</v>
      </c>
      <c r="CR32" s="291">
        <v>2.047112216540893</v>
      </c>
      <c r="CS32" s="291">
        <v>2.1109249534394192</v>
      </c>
      <c r="CT32" s="291">
        <v>2.0521202785135038</v>
      </c>
      <c r="CU32" s="291">
        <v>1.8771712993737302</v>
      </c>
      <c r="CV32" s="291">
        <v>2.0337840615305316</v>
      </c>
      <c r="CW32" s="291">
        <v>2.2246196437619679</v>
      </c>
      <c r="CX32" s="291">
        <v>2.4257572340894611</v>
      </c>
      <c r="CY32" s="291">
        <v>2.5726721112461788</v>
      </c>
      <c r="CZ32" s="291">
        <v>2.8876662656234755</v>
      </c>
      <c r="DA32" s="291">
        <v>3.0056461027891759</v>
      </c>
      <c r="DB32" s="291">
        <f>AVERAGE(DC32:DN32)</f>
        <v>3.525564577298772</v>
      </c>
      <c r="DC32" s="291">
        <v>2.9673482559161131</v>
      </c>
      <c r="DD32" s="291">
        <v>3.1895632970466949</v>
      </c>
      <c r="DE32" s="291">
        <v>3.2232364612920836</v>
      </c>
      <c r="DF32" s="291">
        <v>3.3666587455394685</v>
      </c>
      <c r="DG32" s="291">
        <v>3.5001175765380541</v>
      </c>
      <c r="DH32" s="291">
        <v>3.5373896780329703</v>
      </c>
      <c r="DI32" s="291">
        <v>3.8440588245232727</v>
      </c>
      <c r="DJ32" s="291">
        <v>4.095905416369952</v>
      </c>
      <c r="DK32" s="291">
        <v>3.8784257914468241</v>
      </c>
      <c r="DL32" s="291">
        <v>3.2151283884589934</v>
      </c>
      <c r="DM32" s="291">
        <v>3.7562811157146818</v>
      </c>
      <c r="DN32" s="291">
        <v>3.7326613767061647</v>
      </c>
      <c r="DO32" s="291">
        <f>AVERAGE(DP32:EA32)</f>
        <v>3.7681946484055526</v>
      </c>
      <c r="DP32" s="291">
        <v>3.7578424002528958</v>
      </c>
      <c r="DQ32" s="291">
        <v>3.7208013550375472</v>
      </c>
      <c r="DR32" s="291">
        <v>3.7642650439640213</v>
      </c>
      <c r="DS32" s="291">
        <v>3.7407567452230301</v>
      </c>
      <c r="DT32" s="291">
        <v>3.7477002272378015</v>
      </c>
      <c r="DU32" s="291">
        <v>3.7717632785502513</v>
      </c>
      <c r="DV32" s="291">
        <v>3.7437303572306888</v>
      </c>
      <c r="DW32" s="291">
        <v>3.8116998948549994</v>
      </c>
      <c r="DX32" s="291">
        <v>4.0508493431457726</v>
      </c>
      <c r="DY32" s="291">
        <v>4.0373640073158885</v>
      </c>
      <c r="DZ32" s="291">
        <v>3.7076303889308804</v>
      </c>
      <c r="EA32" s="291">
        <v>3.3639327391228528</v>
      </c>
    </row>
    <row r="33" spans="1:131" s="131" customFormat="1" ht="12.75" customHeight="1">
      <c r="A33" s="73" t="s">
        <v>3149</v>
      </c>
      <c r="B33" s="291">
        <f t="shared" ref="B33:B38" si="47">AVERAGE(C33:N33)</f>
        <v>13.63709824675197</v>
      </c>
      <c r="C33" s="291" t="s">
        <v>15</v>
      </c>
      <c r="D33" s="291" t="s">
        <v>15</v>
      </c>
      <c r="E33" s="291">
        <v>5.9112947402559106</v>
      </c>
      <c r="F33" s="291" t="s">
        <v>15</v>
      </c>
      <c r="G33" s="291" t="s">
        <v>15</v>
      </c>
      <c r="H33" s="291" t="s">
        <v>15</v>
      </c>
      <c r="I33" s="291" t="s">
        <v>15</v>
      </c>
      <c r="J33" s="291">
        <v>30</v>
      </c>
      <c r="K33" s="291" t="s">
        <v>15</v>
      </c>
      <c r="L33" s="291" t="s">
        <v>15</v>
      </c>
      <c r="M33" s="291" t="s">
        <v>15</v>
      </c>
      <c r="N33" s="291">
        <v>5</v>
      </c>
      <c r="O33" s="291">
        <f t="shared" ref="O33:O35" si="48">AVERAGE(P33:AA33)</f>
        <v>11.260878747672693</v>
      </c>
      <c r="P33" s="291" t="s">
        <v>15</v>
      </c>
      <c r="Q33" s="291" t="s">
        <v>15</v>
      </c>
      <c r="R33" s="291">
        <v>10.472771279512029</v>
      </c>
      <c r="S33" s="291">
        <v>11.390463651553713</v>
      </c>
      <c r="T33" s="291">
        <v>11.640401601960271</v>
      </c>
      <c r="U33" s="291">
        <v>10.927766642859631</v>
      </c>
      <c r="V33" s="291">
        <v>12.540017128433201</v>
      </c>
      <c r="W33" s="291">
        <v>12.994269936214044</v>
      </c>
      <c r="X33" s="291">
        <v>12.781145349131133</v>
      </c>
      <c r="Y33" s="291">
        <v>13.249103463252608</v>
      </c>
      <c r="Z33" s="291">
        <v>10.279323380788842</v>
      </c>
      <c r="AA33" s="291">
        <v>6.3335250430214654</v>
      </c>
      <c r="AB33" s="291">
        <f t="shared" ref="AB33:AB38" si="49">AVERAGE(AC33:AN33)</f>
        <v>5.3755466399994019</v>
      </c>
      <c r="AC33" s="291">
        <v>5.9080460204695058</v>
      </c>
      <c r="AD33" s="291">
        <v>5.9999999999999991</v>
      </c>
      <c r="AE33" s="291">
        <v>3.4225938214028613</v>
      </c>
      <c r="AF33" s="291">
        <v>5.9100308428479584</v>
      </c>
      <c r="AG33" s="291">
        <v>6.1670395758829715</v>
      </c>
      <c r="AH33" s="291">
        <v>6.1060121695822955</v>
      </c>
      <c r="AI33" s="291">
        <v>5.6705200464178329</v>
      </c>
      <c r="AJ33" s="291">
        <v>5.961129171652396</v>
      </c>
      <c r="AK33" s="291">
        <v>5.9869255200489011</v>
      </c>
      <c r="AL33" s="291">
        <v>6.3694158749018817</v>
      </c>
      <c r="AM33" s="291">
        <v>1.6292999967868169</v>
      </c>
      <c r="AN33" s="291" t="s">
        <v>15</v>
      </c>
      <c r="AO33" s="291">
        <f t="shared" ref="AO33:AO38" si="50">AVERAGE(AP33:BA33)</f>
        <v>3.4086636716946042</v>
      </c>
      <c r="AP33" s="291">
        <v>5.8</v>
      </c>
      <c r="AQ33" s="291">
        <v>5.4</v>
      </c>
      <c r="AR33" s="291" t="s">
        <v>15</v>
      </c>
      <c r="AS33" s="291" t="s">
        <v>15</v>
      </c>
      <c r="AT33" s="291" t="s">
        <v>15</v>
      </c>
      <c r="AU33" s="291" t="s">
        <v>15</v>
      </c>
      <c r="AV33" s="291">
        <v>3.4350102144724932</v>
      </c>
      <c r="AW33" s="291">
        <v>3.3099999999999996</v>
      </c>
      <c r="AX33" s="291">
        <v>2.5774213133228341</v>
      </c>
      <c r="AY33" s="291">
        <v>2.1999495791983561</v>
      </c>
      <c r="AZ33" s="291">
        <v>1.6233333333333337</v>
      </c>
      <c r="BA33" s="291">
        <v>2.9235949332298139</v>
      </c>
      <c r="BB33" s="291">
        <f t="shared" ref="BB33:BB40" si="51">AVERAGE(BC33:BN33)</f>
        <v>1.5382053828616129</v>
      </c>
      <c r="BC33" s="291">
        <v>1.6585896782775542</v>
      </c>
      <c r="BD33" s="291">
        <v>1.4908054053902096</v>
      </c>
      <c r="BE33" s="291">
        <v>1.3619969348346412</v>
      </c>
      <c r="BF33" s="291">
        <v>1.6952878673454526</v>
      </c>
      <c r="BG33" s="291">
        <v>1.527254426355164</v>
      </c>
      <c r="BH33" s="291">
        <v>2.0012055331289784</v>
      </c>
      <c r="BI33" s="291">
        <v>1.5198890312029483</v>
      </c>
      <c r="BJ33" s="291">
        <v>1.5540851464692691</v>
      </c>
      <c r="BK33" s="291">
        <v>1.6723219002162384</v>
      </c>
      <c r="BL33" s="291">
        <v>1.601579606980374</v>
      </c>
      <c r="BM33" s="291">
        <v>1.0114724666248209</v>
      </c>
      <c r="BN33" s="291">
        <v>1.3639765975137048</v>
      </c>
      <c r="BO33" s="291">
        <f t="shared" ref="BO33:BO40" si="52">AVERAGE(BP33:CA33)</f>
        <v>0.84614792456422172</v>
      </c>
      <c r="BP33" s="346">
        <v>1.0873396367755412</v>
      </c>
      <c r="BQ33" s="291">
        <v>1.4063838822793364</v>
      </c>
      <c r="BR33" s="291">
        <v>0.9218094550757262</v>
      </c>
      <c r="BS33" s="291">
        <v>0.91098653555316356</v>
      </c>
      <c r="BT33" s="291">
        <v>1.1299425551991749</v>
      </c>
      <c r="BU33" s="291">
        <v>1.0725578434229517</v>
      </c>
      <c r="BV33" s="291">
        <v>0.82827619097111216</v>
      </c>
      <c r="BW33" s="291">
        <v>0.75145005559122802</v>
      </c>
      <c r="BX33" s="291">
        <v>0.53398966586894359</v>
      </c>
      <c r="BY33" s="291">
        <v>0.50931900575037137</v>
      </c>
      <c r="BZ33" s="291">
        <v>0.47607006640661037</v>
      </c>
      <c r="CA33" s="291">
        <v>0.52565020187649936</v>
      </c>
      <c r="CB33" s="291">
        <f t="shared" ref="CB33:CB39" si="53">AVERAGE(CC33:CN33)</f>
        <v>1.0967496694763803</v>
      </c>
      <c r="CC33" s="346">
        <v>0.6052358738008986</v>
      </c>
      <c r="CD33" s="346">
        <v>0.75731955756531666</v>
      </c>
      <c r="CE33" s="346">
        <v>0.82897686042766516</v>
      </c>
      <c r="CF33" s="346">
        <v>0.89417606574952113</v>
      </c>
      <c r="CG33" s="346">
        <v>0.97258036557197358</v>
      </c>
      <c r="CH33" s="346">
        <v>0.78597494009392344</v>
      </c>
      <c r="CI33" s="346">
        <v>0.99632505009355865</v>
      </c>
      <c r="CJ33" s="346">
        <v>1.0622925360241939</v>
      </c>
      <c r="CK33" s="346">
        <v>1.3038741426012497</v>
      </c>
      <c r="CL33" s="346">
        <v>1.465143425935415</v>
      </c>
      <c r="CM33" s="346">
        <v>1.6254043944106347</v>
      </c>
      <c r="CN33" s="346">
        <v>1.8636928214422133</v>
      </c>
      <c r="CO33" s="291">
        <f t="shared" ref="CO33:CO40" si="54">AVERAGE(CP33:DA33)</f>
        <v>2.619705571899881</v>
      </c>
      <c r="CP33" s="346">
        <v>1.8822279851062751</v>
      </c>
      <c r="CQ33" s="346">
        <v>2.1855712805227903</v>
      </c>
      <c r="CR33" s="346">
        <v>2.329558414463015</v>
      </c>
      <c r="CS33" s="346">
        <v>2.5522327496326382</v>
      </c>
      <c r="CT33" s="346">
        <v>2.4544619999008952</v>
      </c>
      <c r="CU33" s="346">
        <v>2.4163169504055002</v>
      </c>
      <c r="CV33" s="346">
        <v>2.6218662853773367</v>
      </c>
      <c r="CW33" s="346">
        <v>2.6124691188737166</v>
      </c>
      <c r="CX33" s="346">
        <v>2.9669689006087876</v>
      </c>
      <c r="CY33" s="346">
        <v>2.9675341227791385</v>
      </c>
      <c r="CZ33" s="346">
        <v>3.1470162015182681</v>
      </c>
      <c r="DA33" s="346">
        <v>3.3002428536102117</v>
      </c>
      <c r="DB33" s="291">
        <f t="shared" ref="DB33:DB40" si="55">AVERAGE(DC33:DN33)</f>
        <v>3.942799153354644</v>
      </c>
      <c r="DC33" s="346">
        <v>3.2954157876421806</v>
      </c>
      <c r="DD33" s="346">
        <v>3.4950111972107454</v>
      </c>
      <c r="DE33" s="346">
        <v>3.4800073184733664</v>
      </c>
      <c r="DF33" s="346">
        <v>3.4389495606590095</v>
      </c>
      <c r="DG33" s="346">
        <v>3.7938602997879602</v>
      </c>
      <c r="DH33" s="346">
        <v>4.1150827459482358</v>
      </c>
      <c r="DI33" s="346">
        <v>4.4233824226487917</v>
      </c>
      <c r="DJ33" s="346">
        <v>4.3712017010383519</v>
      </c>
      <c r="DK33" s="346">
        <v>4.5082275800459506</v>
      </c>
      <c r="DL33" s="346">
        <v>3.9925095177209884</v>
      </c>
      <c r="DM33" s="346">
        <v>4.0244404923425634</v>
      </c>
      <c r="DN33" s="346">
        <v>4.3755012167375797</v>
      </c>
      <c r="DO33" s="291">
        <f t="shared" ref="DO33:DO36" si="56">AVERAGE(DP33:EA33)</f>
        <v>4.1059380553411371</v>
      </c>
      <c r="DP33" s="346">
        <v>4.1266537348593628</v>
      </c>
      <c r="DQ33" s="346">
        <v>4.224146478765209</v>
      </c>
      <c r="DR33" s="346">
        <v>4.2150359815003826</v>
      </c>
      <c r="DS33" s="346">
        <v>4.0202251200956303</v>
      </c>
      <c r="DT33" s="346">
        <v>4.1211458253409834</v>
      </c>
      <c r="DU33" s="346">
        <v>4.4618937169799535</v>
      </c>
      <c r="DV33" s="346">
        <v>4.5011716774274149</v>
      </c>
      <c r="DW33" s="346">
        <v>4.2203641060754764</v>
      </c>
      <c r="DX33" s="346">
        <v>4.4209877067224648</v>
      </c>
      <c r="DY33" s="346">
        <v>3.926219695024884</v>
      </c>
      <c r="DZ33" s="346">
        <v>3.6449163179805875</v>
      </c>
      <c r="EA33" s="346">
        <v>3.3884963033212867</v>
      </c>
    </row>
    <row r="34" spans="1:131" s="131" customFormat="1" ht="12.75" customHeight="1">
      <c r="A34" s="73" t="s">
        <v>3150</v>
      </c>
      <c r="B34" s="291" t="s">
        <v>15</v>
      </c>
      <c r="C34" s="291" t="s">
        <v>15</v>
      </c>
      <c r="D34" s="291" t="s">
        <v>15</v>
      </c>
      <c r="E34" s="291" t="s">
        <v>15</v>
      </c>
      <c r="F34" s="291" t="s">
        <v>15</v>
      </c>
      <c r="G34" s="291" t="s">
        <v>15</v>
      </c>
      <c r="H34" s="291" t="s">
        <v>15</v>
      </c>
      <c r="I34" s="291" t="s">
        <v>15</v>
      </c>
      <c r="J34" s="291" t="s">
        <v>15</v>
      </c>
      <c r="K34" s="291" t="s">
        <v>15</v>
      </c>
      <c r="L34" s="291" t="s">
        <v>15</v>
      </c>
      <c r="M34" s="291" t="s">
        <v>15</v>
      </c>
      <c r="N34" s="291" t="s">
        <v>15</v>
      </c>
      <c r="O34" s="291">
        <f t="shared" si="48"/>
        <v>9.1180849396646284</v>
      </c>
      <c r="P34" s="291" t="s">
        <v>15</v>
      </c>
      <c r="Q34" s="291" t="s">
        <v>15</v>
      </c>
      <c r="R34" s="291">
        <v>11.354254818993889</v>
      </c>
      <c r="S34" s="291" t="s">
        <v>15</v>
      </c>
      <c r="T34" s="291">
        <v>8</v>
      </c>
      <c r="U34" s="291" t="s">
        <v>15</v>
      </c>
      <c r="V34" s="291">
        <v>8</v>
      </c>
      <c r="W34" s="291" t="s">
        <v>15</v>
      </c>
      <c r="X34" s="291" t="s">
        <v>15</v>
      </c>
      <c r="Y34" s="291" t="s">
        <v>15</v>
      </c>
      <c r="Z34" s="291" t="s">
        <v>15</v>
      </c>
      <c r="AA34" s="291" t="s">
        <v>15</v>
      </c>
      <c r="AB34" s="291">
        <f t="shared" si="49"/>
        <v>5.921532831166175</v>
      </c>
      <c r="AC34" s="291" t="s">
        <v>15</v>
      </c>
      <c r="AD34" s="291" t="s">
        <v>15</v>
      </c>
      <c r="AE34" s="291">
        <v>5.9999999999999991</v>
      </c>
      <c r="AF34" s="291">
        <v>5.5</v>
      </c>
      <c r="AG34" s="291" t="s">
        <v>15</v>
      </c>
      <c r="AH34" s="291" t="s">
        <v>15</v>
      </c>
      <c r="AI34" s="291">
        <v>6</v>
      </c>
      <c r="AJ34" s="291" t="s">
        <v>15</v>
      </c>
      <c r="AK34" s="291">
        <v>6.1861313246647009</v>
      </c>
      <c r="AL34" s="291" t="s">
        <v>15</v>
      </c>
      <c r="AM34" s="291" t="s">
        <v>15</v>
      </c>
      <c r="AN34" s="291" t="s">
        <v>15</v>
      </c>
      <c r="AO34" s="291" t="s">
        <v>15</v>
      </c>
      <c r="AP34" s="291" t="s">
        <v>15</v>
      </c>
      <c r="AQ34" s="291" t="s">
        <v>15</v>
      </c>
      <c r="AR34" s="291" t="s">
        <v>15</v>
      </c>
      <c r="AS34" s="291" t="s">
        <v>15</v>
      </c>
      <c r="AT34" s="291" t="s">
        <v>15</v>
      </c>
      <c r="AU34" s="291" t="s">
        <v>15</v>
      </c>
      <c r="AV34" s="291" t="s">
        <v>15</v>
      </c>
      <c r="AW34" s="291" t="s">
        <v>15</v>
      </c>
      <c r="AX34" s="291" t="s">
        <v>15</v>
      </c>
      <c r="AY34" s="291" t="s">
        <v>15</v>
      </c>
      <c r="AZ34" s="291" t="s">
        <v>15</v>
      </c>
      <c r="BA34" s="291" t="s">
        <v>15</v>
      </c>
      <c r="BB34" s="291">
        <f t="shared" si="51"/>
        <v>7.7036309966295455</v>
      </c>
      <c r="BC34" s="291" t="s">
        <v>15</v>
      </c>
      <c r="BD34" s="291" t="s">
        <v>15</v>
      </c>
      <c r="BE34" s="291" t="s">
        <v>15</v>
      </c>
      <c r="BF34" s="291" t="s">
        <v>15</v>
      </c>
      <c r="BG34" s="291" t="s">
        <v>15</v>
      </c>
      <c r="BH34" s="291" t="s">
        <v>15</v>
      </c>
      <c r="BI34" s="291">
        <v>9.0000000000000018</v>
      </c>
      <c r="BJ34" s="291" t="s">
        <v>15</v>
      </c>
      <c r="BK34" s="291" t="s">
        <v>15</v>
      </c>
      <c r="BL34" s="291">
        <v>13</v>
      </c>
      <c r="BM34" s="291" t="s">
        <v>15</v>
      </c>
      <c r="BN34" s="291">
        <v>1.1108929898886379</v>
      </c>
      <c r="BO34" s="291">
        <f t="shared" si="52"/>
        <v>2.3354591954867692</v>
      </c>
      <c r="BP34" s="291" t="s">
        <v>15</v>
      </c>
      <c r="BQ34" s="291" t="s">
        <v>15</v>
      </c>
      <c r="BR34" s="291">
        <v>3.4999999999999996</v>
      </c>
      <c r="BS34" s="291">
        <v>8.4</v>
      </c>
      <c r="BT34" s="291" t="s">
        <v>15</v>
      </c>
      <c r="BU34" s="291">
        <v>1.7836735638941517</v>
      </c>
      <c r="BV34" s="291">
        <v>1</v>
      </c>
      <c r="BW34" s="291">
        <v>1</v>
      </c>
      <c r="BX34" s="291">
        <v>1</v>
      </c>
      <c r="BY34" s="291">
        <v>1</v>
      </c>
      <c r="BZ34" s="291">
        <v>1</v>
      </c>
      <c r="CA34" s="291" t="s">
        <v>15</v>
      </c>
      <c r="CB34" s="291">
        <f t="shared" si="53"/>
        <v>1.7897333594475033</v>
      </c>
      <c r="CC34" s="291">
        <v>1</v>
      </c>
      <c r="CD34" s="291">
        <v>1</v>
      </c>
      <c r="CE34" s="291">
        <v>1.6199029563696217</v>
      </c>
      <c r="CF34" s="291">
        <v>2.6979639192104057</v>
      </c>
      <c r="CG34" s="291">
        <v>1</v>
      </c>
      <c r="CH34" s="291">
        <v>1</v>
      </c>
      <c r="CI34" s="291">
        <v>1</v>
      </c>
      <c r="CJ34" s="291" t="s">
        <v>15</v>
      </c>
      <c r="CK34" s="291" t="s">
        <v>15</v>
      </c>
      <c r="CL34" s="291" t="s">
        <v>15</v>
      </c>
      <c r="CM34" s="291" t="s">
        <v>15</v>
      </c>
      <c r="CN34" s="291">
        <v>5</v>
      </c>
      <c r="CO34" s="291">
        <f t="shared" si="54"/>
        <v>3.1244818896292079</v>
      </c>
      <c r="CP34" s="291">
        <v>2.1800000000000002</v>
      </c>
      <c r="CQ34" s="291">
        <v>0</v>
      </c>
      <c r="CR34" s="291" t="s">
        <v>15</v>
      </c>
      <c r="CS34" s="291" t="s">
        <v>15</v>
      </c>
      <c r="CT34" s="291" t="s">
        <v>15</v>
      </c>
      <c r="CU34" s="291" t="s">
        <v>15</v>
      </c>
      <c r="CV34" s="291">
        <v>4.8972533647778462</v>
      </c>
      <c r="CW34" s="291">
        <v>3.2632258054351979</v>
      </c>
      <c r="CX34" s="291">
        <v>3.4444424414614425</v>
      </c>
      <c r="CY34" s="291">
        <v>3.6498105520100967</v>
      </c>
      <c r="CZ34" s="291">
        <v>3.8456665232023406</v>
      </c>
      <c r="DA34" s="291">
        <v>3.7154564301467428</v>
      </c>
      <c r="DB34" s="291">
        <f t="shared" si="55"/>
        <v>3.9499420142786907</v>
      </c>
      <c r="DC34" s="291" t="s">
        <v>15</v>
      </c>
      <c r="DD34" s="291" t="s">
        <v>15</v>
      </c>
      <c r="DE34" s="291">
        <v>4.55</v>
      </c>
      <c r="DF34" s="291">
        <v>2.75</v>
      </c>
      <c r="DG34" s="291" t="s">
        <v>15</v>
      </c>
      <c r="DH34" s="291">
        <v>4.1380355262234083</v>
      </c>
      <c r="DI34" s="291" t="s">
        <v>15</v>
      </c>
      <c r="DJ34" s="291">
        <v>4.2897666493217796</v>
      </c>
      <c r="DK34" s="291" t="s">
        <v>15</v>
      </c>
      <c r="DL34" s="291">
        <v>3.1319223766754738</v>
      </c>
      <c r="DM34" s="291" t="s">
        <v>15</v>
      </c>
      <c r="DN34" s="291">
        <v>4.8399275334514842</v>
      </c>
      <c r="DO34" s="291">
        <f t="shared" si="56"/>
        <v>3.6408021567984328</v>
      </c>
      <c r="DP34" s="291" t="s">
        <v>15</v>
      </c>
      <c r="DQ34" s="291">
        <v>3.5</v>
      </c>
      <c r="DR34" s="291">
        <v>3.5</v>
      </c>
      <c r="DS34" s="291" t="s">
        <v>15</v>
      </c>
      <c r="DT34" s="291"/>
      <c r="DU34" s="291">
        <v>3.6</v>
      </c>
      <c r="DV34" s="291"/>
      <c r="DW34" s="291"/>
      <c r="DX34" s="291"/>
      <c r="DY34" s="291">
        <v>3.6</v>
      </c>
      <c r="DZ34" s="291">
        <v>3.7253479274953052</v>
      </c>
      <c r="EA34" s="291">
        <v>3.9194650132952891</v>
      </c>
    </row>
    <row r="35" spans="1:131" s="131" customFormat="1" ht="12.75" customHeight="1">
      <c r="A35" s="73" t="s">
        <v>3151</v>
      </c>
      <c r="B35" s="291">
        <f t="shared" si="47"/>
        <v>31</v>
      </c>
      <c r="C35" s="291" t="s">
        <v>15</v>
      </c>
      <c r="D35" s="291" t="s">
        <v>15</v>
      </c>
      <c r="E35" s="291" t="s">
        <v>15</v>
      </c>
      <c r="F35" s="291" t="s">
        <v>15</v>
      </c>
      <c r="G35" s="291" t="s">
        <v>15</v>
      </c>
      <c r="H35" s="291" t="s">
        <v>15</v>
      </c>
      <c r="I35" s="291" t="s">
        <v>15</v>
      </c>
      <c r="J35" s="291" t="s">
        <v>15</v>
      </c>
      <c r="K35" s="291">
        <v>31</v>
      </c>
      <c r="L35" s="291" t="s">
        <v>15</v>
      </c>
      <c r="M35" s="291" t="s">
        <v>15</v>
      </c>
      <c r="N35" s="291" t="s">
        <v>15</v>
      </c>
      <c r="O35" s="291">
        <f t="shared" si="48"/>
        <v>8.5</v>
      </c>
      <c r="P35" s="291" t="s">
        <v>15</v>
      </c>
      <c r="Q35" s="291" t="s">
        <v>15</v>
      </c>
      <c r="R35" s="291" t="s">
        <v>15</v>
      </c>
      <c r="S35" s="291" t="s">
        <v>15</v>
      </c>
      <c r="T35" s="291" t="s">
        <v>15</v>
      </c>
      <c r="U35" s="291" t="s">
        <v>15</v>
      </c>
      <c r="V35" s="291" t="s">
        <v>15</v>
      </c>
      <c r="W35" s="291" t="s">
        <v>15</v>
      </c>
      <c r="X35" s="291" t="s">
        <v>15</v>
      </c>
      <c r="Y35" s="291">
        <v>10</v>
      </c>
      <c r="Z35" s="291" t="s">
        <v>15</v>
      </c>
      <c r="AA35" s="291">
        <v>7</v>
      </c>
      <c r="AB35" s="291">
        <f t="shared" si="49"/>
        <v>6.5</v>
      </c>
      <c r="AC35" s="291" t="s">
        <v>15</v>
      </c>
      <c r="AD35" s="291" t="s">
        <v>15</v>
      </c>
      <c r="AE35" s="291" t="s">
        <v>15</v>
      </c>
      <c r="AF35" s="291" t="s">
        <v>15</v>
      </c>
      <c r="AG35" s="291" t="s">
        <v>15</v>
      </c>
      <c r="AH35" s="291" t="s">
        <v>15</v>
      </c>
      <c r="AI35" s="291" t="s">
        <v>15</v>
      </c>
      <c r="AJ35" s="291" t="s">
        <v>15</v>
      </c>
      <c r="AK35" s="291" t="s">
        <v>15</v>
      </c>
      <c r="AL35" s="291" t="s">
        <v>15</v>
      </c>
      <c r="AM35" s="291">
        <v>6.5</v>
      </c>
      <c r="AN35" s="291" t="s">
        <v>15</v>
      </c>
      <c r="AO35" s="291">
        <f t="shared" si="50"/>
        <v>8.2499627846393597</v>
      </c>
      <c r="AP35" s="291">
        <v>6.5</v>
      </c>
      <c r="AQ35" s="291">
        <v>6.5</v>
      </c>
      <c r="AR35" s="291">
        <v>6.5</v>
      </c>
      <c r="AS35" s="291">
        <v>10</v>
      </c>
      <c r="AT35" s="291">
        <v>10</v>
      </c>
      <c r="AU35" s="291">
        <v>11</v>
      </c>
      <c r="AV35" s="291">
        <v>8</v>
      </c>
      <c r="AW35" s="291">
        <v>7.7496650617542393</v>
      </c>
      <c r="AX35" s="291">
        <v>8</v>
      </c>
      <c r="AY35" s="291" t="s">
        <v>15</v>
      </c>
      <c r="AZ35" s="291" t="s">
        <v>15</v>
      </c>
      <c r="BA35" s="291" t="s">
        <v>15</v>
      </c>
      <c r="BB35" s="291">
        <f t="shared" si="51"/>
        <v>7.0767310324947426</v>
      </c>
      <c r="BC35" s="291" t="s">
        <v>15</v>
      </c>
      <c r="BD35" s="291" t="s">
        <v>15</v>
      </c>
      <c r="BE35" s="291">
        <v>5</v>
      </c>
      <c r="BF35" s="291" t="s">
        <v>15</v>
      </c>
      <c r="BG35" s="291">
        <v>5</v>
      </c>
      <c r="BH35" s="291" t="s">
        <v>15</v>
      </c>
      <c r="BI35" s="291" t="s">
        <v>15</v>
      </c>
      <c r="BJ35" s="291">
        <v>9</v>
      </c>
      <c r="BK35" s="291">
        <v>6.6549264218243085</v>
      </c>
      <c r="BL35" s="291">
        <v>9</v>
      </c>
      <c r="BM35" s="291">
        <v>5</v>
      </c>
      <c r="BN35" s="291">
        <v>9.8821908056388938</v>
      </c>
      <c r="BO35" s="291">
        <f t="shared" si="52"/>
        <v>5.1940934356521877</v>
      </c>
      <c r="BP35" s="291">
        <v>8</v>
      </c>
      <c r="BQ35" s="291">
        <v>6.754725598152894</v>
      </c>
      <c r="BR35" s="291">
        <v>7.094784861527426</v>
      </c>
      <c r="BS35" s="291">
        <v>6.408814890995175</v>
      </c>
      <c r="BT35" s="291">
        <v>0.88</v>
      </c>
      <c r="BU35" s="291">
        <v>6.4073213883204625</v>
      </c>
      <c r="BV35" s="291">
        <v>4.7952832054207288</v>
      </c>
      <c r="BW35" s="291">
        <v>5</v>
      </c>
      <c r="BX35" s="291">
        <v>1.213769172682305</v>
      </c>
      <c r="BY35" s="291">
        <v>6.3528959457738683</v>
      </c>
      <c r="BZ35" s="291">
        <v>8.25</v>
      </c>
      <c r="CA35" s="291">
        <v>1.171526164953389</v>
      </c>
      <c r="CB35" s="291">
        <f t="shared" si="53"/>
        <v>3.3077215507401303</v>
      </c>
      <c r="CC35" s="291">
        <v>3.2309225763500145</v>
      </c>
      <c r="CD35" s="291" t="s">
        <v>15</v>
      </c>
      <c r="CE35" s="291">
        <v>1</v>
      </c>
      <c r="CF35" s="291">
        <v>1</v>
      </c>
      <c r="CG35" s="291">
        <v>2.4515371663938197</v>
      </c>
      <c r="CH35" s="291">
        <v>5</v>
      </c>
      <c r="CI35" s="291" t="s">
        <v>15</v>
      </c>
      <c r="CJ35" s="291" t="s">
        <v>15</v>
      </c>
      <c r="CK35" s="291">
        <v>5</v>
      </c>
      <c r="CL35" s="291">
        <v>4</v>
      </c>
      <c r="CM35" s="291">
        <v>4.0870342139173363</v>
      </c>
      <c r="CN35" s="291">
        <v>4</v>
      </c>
      <c r="CO35" s="291">
        <f t="shared" si="54"/>
        <v>3.8711279359665132</v>
      </c>
      <c r="CP35" s="291">
        <v>4</v>
      </c>
      <c r="CQ35" s="291">
        <v>4</v>
      </c>
      <c r="CR35" s="291">
        <v>4</v>
      </c>
      <c r="CS35" s="291">
        <v>3.7793916334644329</v>
      </c>
      <c r="CT35" s="291">
        <v>4.5064315619921178</v>
      </c>
      <c r="CU35" s="291">
        <v>4.4165316770085346</v>
      </c>
      <c r="CV35" s="291">
        <v>3.9636325072002156</v>
      </c>
      <c r="CW35" s="291">
        <v>4</v>
      </c>
      <c r="CX35" s="291">
        <v>4.2875478519328585</v>
      </c>
      <c r="CY35" s="291">
        <v>4</v>
      </c>
      <c r="CZ35" s="291">
        <v>4</v>
      </c>
      <c r="DA35" s="291">
        <v>1.5</v>
      </c>
      <c r="DB35" s="291">
        <f t="shared" si="55"/>
        <v>4.5879689889434196</v>
      </c>
      <c r="DC35" s="291">
        <v>3.2917209004907724</v>
      </c>
      <c r="DD35" s="291">
        <v>4</v>
      </c>
      <c r="DE35" s="291" t="s">
        <v>15</v>
      </c>
      <c r="DF35" s="291">
        <v>4</v>
      </c>
      <c r="DG35" s="291">
        <v>4</v>
      </c>
      <c r="DH35" s="291" t="s">
        <v>15</v>
      </c>
      <c r="DI35" s="291">
        <v>4</v>
      </c>
      <c r="DJ35" s="291">
        <v>4</v>
      </c>
      <c r="DK35" s="291" t="s">
        <v>15</v>
      </c>
      <c r="DL35" s="291">
        <v>6</v>
      </c>
      <c r="DM35" s="291">
        <v>6</v>
      </c>
      <c r="DN35" s="291">
        <v>6</v>
      </c>
      <c r="DO35" s="291">
        <f t="shared" si="56"/>
        <v>5.5633681642097876</v>
      </c>
      <c r="DP35" s="291">
        <v>6</v>
      </c>
      <c r="DQ35" s="291">
        <v>6.3970498063076651</v>
      </c>
      <c r="DR35" s="291">
        <v>6</v>
      </c>
      <c r="DS35" s="291" t="s">
        <v>15</v>
      </c>
      <c r="DT35" s="291">
        <v>6</v>
      </c>
      <c r="DU35" s="291">
        <v>6</v>
      </c>
      <c r="DV35" s="291">
        <v>6</v>
      </c>
      <c r="DW35" s="291">
        <v>6</v>
      </c>
      <c r="DX35" s="291">
        <v>5</v>
      </c>
      <c r="DY35" s="291">
        <v>5</v>
      </c>
      <c r="DZ35" s="291">
        <v>5</v>
      </c>
      <c r="EA35" s="291">
        <v>3.8</v>
      </c>
    </row>
    <row r="36" spans="1:131" s="131" customFormat="1" ht="12.75" customHeight="1">
      <c r="A36" s="73" t="s">
        <v>3152</v>
      </c>
      <c r="B36" s="291" t="s">
        <v>15</v>
      </c>
      <c r="C36" s="291" t="s">
        <v>15</v>
      </c>
      <c r="D36" s="291" t="s">
        <v>15</v>
      </c>
      <c r="E36" s="291" t="s">
        <v>15</v>
      </c>
      <c r="F36" s="291" t="s">
        <v>15</v>
      </c>
      <c r="G36" s="291" t="s">
        <v>15</v>
      </c>
      <c r="H36" s="291" t="s">
        <v>15</v>
      </c>
      <c r="I36" s="291" t="s">
        <v>15</v>
      </c>
      <c r="J36" s="291" t="s">
        <v>15</v>
      </c>
      <c r="K36" s="291" t="s">
        <v>15</v>
      </c>
      <c r="L36" s="291" t="s">
        <v>15</v>
      </c>
      <c r="M36" s="291" t="s">
        <v>15</v>
      </c>
      <c r="N36" s="291" t="s">
        <v>15</v>
      </c>
      <c r="O36" s="291" t="s">
        <v>15</v>
      </c>
      <c r="P36" s="291" t="s">
        <v>15</v>
      </c>
      <c r="Q36" s="291" t="s">
        <v>15</v>
      </c>
      <c r="R36" s="291" t="s">
        <v>15</v>
      </c>
      <c r="S36" s="291" t="s">
        <v>15</v>
      </c>
      <c r="T36" s="291" t="s">
        <v>15</v>
      </c>
      <c r="U36" s="291" t="s">
        <v>15</v>
      </c>
      <c r="V36" s="291" t="s">
        <v>15</v>
      </c>
      <c r="W36" s="291" t="s">
        <v>15</v>
      </c>
      <c r="X36" s="291" t="s">
        <v>15</v>
      </c>
      <c r="Y36" s="291" t="s">
        <v>15</v>
      </c>
      <c r="Z36" s="291" t="s">
        <v>15</v>
      </c>
      <c r="AA36" s="291" t="s">
        <v>15</v>
      </c>
      <c r="AB36" s="291" t="s">
        <v>15</v>
      </c>
      <c r="AC36" s="291" t="s">
        <v>15</v>
      </c>
      <c r="AD36" s="291" t="s">
        <v>15</v>
      </c>
      <c r="AE36" s="291" t="s">
        <v>15</v>
      </c>
      <c r="AF36" s="291" t="s">
        <v>15</v>
      </c>
      <c r="AG36" s="291" t="s">
        <v>15</v>
      </c>
      <c r="AH36" s="291" t="s">
        <v>15</v>
      </c>
      <c r="AI36" s="291" t="s">
        <v>15</v>
      </c>
      <c r="AJ36" s="291" t="s">
        <v>15</v>
      </c>
      <c r="AK36" s="291" t="s">
        <v>15</v>
      </c>
      <c r="AL36" s="291" t="s">
        <v>15</v>
      </c>
      <c r="AM36" s="291" t="s">
        <v>15</v>
      </c>
      <c r="AN36" s="291" t="s">
        <v>15</v>
      </c>
      <c r="AO36" s="291">
        <f t="shared" si="50"/>
        <v>3.6272259573265311</v>
      </c>
      <c r="AP36" s="291">
        <v>3.5000000000000004</v>
      </c>
      <c r="AQ36" s="291">
        <v>2.6361297866326541</v>
      </c>
      <c r="AR36" s="291">
        <v>3.5</v>
      </c>
      <c r="AS36" s="291">
        <v>3.4999999999999996</v>
      </c>
      <c r="AT36" s="291" t="s">
        <v>15</v>
      </c>
      <c r="AU36" s="291" t="s">
        <v>15</v>
      </c>
      <c r="AV36" s="291" t="s">
        <v>15</v>
      </c>
      <c r="AW36" s="291" t="s">
        <v>15</v>
      </c>
      <c r="AX36" s="291" t="s">
        <v>15</v>
      </c>
      <c r="AY36" s="291" t="s">
        <v>15</v>
      </c>
      <c r="AZ36" s="291" t="s">
        <v>15</v>
      </c>
      <c r="BA36" s="291">
        <v>5</v>
      </c>
      <c r="BB36" s="291">
        <f t="shared" si="51"/>
        <v>5.45211646980243</v>
      </c>
      <c r="BC36" s="291">
        <v>5</v>
      </c>
      <c r="BD36" s="291" t="s">
        <v>15</v>
      </c>
      <c r="BE36" s="291" t="s">
        <v>15</v>
      </c>
      <c r="BF36" s="291">
        <v>2.2827994930912485</v>
      </c>
      <c r="BG36" s="291">
        <v>5</v>
      </c>
      <c r="BH36" s="291" t="s">
        <v>15</v>
      </c>
      <c r="BI36" s="291">
        <v>5</v>
      </c>
      <c r="BJ36" s="291">
        <v>5</v>
      </c>
      <c r="BK36" s="291" t="s">
        <v>15</v>
      </c>
      <c r="BL36" s="291">
        <v>10.429899325723335</v>
      </c>
      <c r="BM36" s="291" t="s">
        <v>15</v>
      </c>
      <c r="BN36" s="291" t="s">
        <v>15</v>
      </c>
      <c r="BO36" s="291">
        <f t="shared" si="52"/>
        <v>6.4294661408065208</v>
      </c>
      <c r="BP36" s="291">
        <v>5</v>
      </c>
      <c r="BQ36" s="291" t="s">
        <v>15</v>
      </c>
      <c r="BR36" s="291" t="s">
        <v>15</v>
      </c>
      <c r="BS36" s="291">
        <v>3.4431022352978804</v>
      </c>
      <c r="BT36" s="291">
        <v>6.4093727048454836</v>
      </c>
      <c r="BU36" s="291" t="s">
        <v>15</v>
      </c>
      <c r="BV36" s="291">
        <v>8.5</v>
      </c>
      <c r="BW36" s="291">
        <v>8.25</v>
      </c>
      <c r="BX36" s="291">
        <v>6.3520980433653342</v>
      </c>
      <c r="BY36" s="291">
        <v>8.25</v>
      </c>
      <c r="BZ36" s="291">
        <v>6.3793132660767187</v>
      </c>
      <c r="CA36" s="291">
        <v>5.2813090176732649</v>
      </c>
      <c r="CB36" s="291">
        <f t="shared" si="53"/>
        <v>4.4236196348246244</v>
      </c>
      <c r="CC36" s="291">
        <v>8.5</v>
      </c>
      <c r="CD36" s="291">
        <v>2.4923070875427493</v>
      </c>
      <c r="CE36" s="291">
        <v>6.8248662831906675</v>
      </c>
      <c r="CF36" s="291">
        <v>5.3901401537304707</v>
      </c>
      <c r="CG36" s="291">
        <v>5.5806989116556212</v>
      </c>
      <c r="CH36" s="291">
        <v>0.76</v>
      </c>
      <c r="CI36" s="291">
        <v>2.0881839121267354</v>
      </c>
      <c r="CJ36" s="291">
        <v>5</v>
      </c>
      <c r="CK36" s="291" t="s">
        <v>15</v>
      </c>
      <c r="CL36" s="291">
        <v>5</v>
      </c>
      <c r="CM36" s="291" t="s">
        <v>15</v>
      </c>
      <c r="CN36" s="291">
        <v>2.6</v>
      </c>
      <c r="CO36" s="291">
        <f t="shared" si="54"/>
        <v>4.8999999999999995</v>
      </c>
      <c r="CP36" s="291" t="s">
        <v>15</v>
      </c>
      <c r="CQ36" s="291" t="s">
        <v>15</v>
      </c>
      <c r="CR36" s="291">
        <v>2.95</v>
      </c>
      <c r="CS36" s="291" t="s">
        <v>15</v>
      </c>
      <c r="CT36" s="291">
        <v>8</v>
      </c>
      <c r="CU36" s="291" t="s">
        <v>15</v>
      </c>
      <c r="CV36" s="291" t="s">
        <v>15</v>
      </c>
      <c r="CW36" s="291">
        <v>3.75</v>
      </c>
      <c r="CX36" s="291" t="s">
        <v>15</v>
      </c>
      <c r="CY36" s="291" t="s">
        <v>15</v>
      </c>
      <c r="CZ36" s="291" t="s">
        <v>15</v>
      </c>
      <c r="DA36" s="291" t="s">
        <v>15</v>
      </c>
      <c r="DB36" s="291">
        <f t="shared" si="55"/>
        <v>7.3375000000000004</v>
      </c>
      <c r="DC36" s="291">
        <v>4.25</v>
      </c>
      <c r="DD36" s="291" t="s">
        <v>15</v>
      </c>
      <c r="DE36" s="291" t="s">
        <v>15</v>
      </c>
      <c r="DF36" s="291" t="s">
        <v>15</v>
      </c>
      <c r="DG36" s="291">
        <v>10</v>
      </c>
      <c r="DH36" s="291" t="s">
        <v>15</v>
      </c>
      <c r="DI36" s="291" t="s">
        <v>15</v>
      </c>
      <c r="DJ36" s="291">
        <v>7</v>
      </c>
      <c r="DK36" s="291" t="s">
        <v>15</v>
      </c>
      <c r="DL36" s="291" t="s">
        <v>15</v>
      </c>
      <c r="DM36" s="291" t="s">
        <v>15</v>
      </c>
      <c r="DN36" s="291">
        <v>8.1</v>
      </c>
      <c r="DO36" s="291">
        <f t="shared" si="56"/>
        <v>7.5</v>
      </c>
      <c r="DP36" s="291">
        <v>7.5</v>
      </c>
      <c r="DQ36" s="291" t="s">
        <v>15</v>
      </c>
      <c r="DR36" s="291" t="s">
        <v>15</v>
      </c>
      <c r="DS36" s="291" t="s">
        <v>15</v>
      </c>
      <c r="DT36" s="291" t="s">
        <v>15</v>
      </c>
      <c r="DU36" s="291" t="s">
        <v>15</v>
      </c>
      <c r="DV36" s="291" t="s">
        <v>15</v>
      </c>
      <c r="DW36" s="291" t="s">
        <v>15</v>
      </c>
      <c r="DX36" s="291" t="s">
        <v>15</v>
      </c>
      <c r="DY36" s="291" t="s">
        <v>15</v>
      </c>
      <c r="DZ36" s="291" t="s">
        <v>15</v>
      </c>
      <c r="EA36" s="291" t="s">
        <v>15</v>
      </c>
    </row>
    <row r="37" spans="1:131" s="131" customFormat="1" ht="12.75" customHeight="1">
      <c r="A37" s="73" t="s">
        <v>3153</v>
      </c>
      <c r="B37" s="291" t="s">
        <v>15</v>
      </c>
      <c r="C37" s="291" t="s">
        <v>15</v>
      </c>
      <c r="D37" s="291" t="s">
        <v>15</v>
      </c>
      <c r="E37" s="291" t="s">
        <v>15</v>
      </c>
      <c r="F37" s="291" t="s">
        <v>15</v>
      </c>
      <c r="G37" s="291" t="s">
        <v>15</v>
      </c>
      <c r="H37" s="291" t="s">
        <v>15</v>
      </c>
      <c r="I37" s="291" t="s">
        <v>15</v>
      </c>
      <c r="J37" s="291" t="s">
        <v>15</v>
      </c>
      <c r="K37" s="291" t="s">
        <v>15</v>
      </c>
      <c r="L37" s="291" t="s">
        <v>15</v>
      </c>
      <c r="M37" s="291" t="s">
        <v>15</v>
      </c>
      <c r="N37" s="291" t="s">
        <v>15</v>
      </c>
      <c r="O37" s="291" t="s">
        <v>15</v>
      </c>
      <c r="P37" s="291" t="s">
        <v>15</v>
      </c>
      <c r="Q37" s="291" t="s">
        <v>15</v>
      </c>
      <c r="R37" s="291" t="s">
        <v>15</v>
      </c>
      <c r="S37" s="291" t="s">
        <v>15</v>
      </c>
      <c r="T37" s="291" t="s">
        <v>15</v>
      </c>
      <c r="U37" s="291" t="s">
        <v>15</v>
      </c>
      <c r="V37" s="291" t="s">
        <v>15</v>
      </c>
      <c r="W37" s="291" t="s">
        <v>15</v>
      </c>
      <c r="X37" s="291" t="s">
        <v>15</v>
      </c>
      <c r="Y37" s="291" t="s">
        <v>15</v>
      </c>
      <c r="Z37" s="291" t="s">
        <v>15</v>
      </c>
      <c r="AA37" s="291" t="s">
        <v>15</v>
      </c>
      <c r="AB37" s="291">
        <f t="shared" si="49"/>
        <v>3.12</v>
      </c>
      <c r="AC37" s="291" t="s">
        <v>15</v>
      </c>
      <c r="AD37" s="291" t="s">
        <v>15</v>
      </c>
      <c r="AE37" s="291" t="s">
        <v>15</v>
      </c>
      <c r="AF37" s="291" t="s">
        <v>15</v>
      </c>
      <c r="AG37" s="291" t="s">
        <v>15</v>
      </c>
      <c r="AH37" s="291" t="s">
        <v>15</v>
      </c>
      <c r="AI37" s="291" t="s">
        <v>15</v>
      </c>
      <c r="AJ37" s="291" t="s">
        <v>15</v>
      </c>
      <c r="AK37" s="291" t="s">
        <v>15</v>
      </c>
      <c r="AL37" s="291" t="s">
        <v>15</v>
      </c>
      <c r="AM37" s="291" t="s">
        <v>15</v>
      </c>
      <c r="AN37" s="291">
        <v>3.12</v>
      </c>
      <c r="AO37" s="291">
        <f t="shared" si="50"/>
        <v>15</v>
      </c>
      <c r="AP37" s="291" t="s">
        <v>15</v>
      </c>
      <c r="AQ37" s="291" t="s">
        <v>15</v>
      </c>
      <c r="AR37" s="291" t="s">
        <v>15</v>
      </c>
      <c r="AS37" s="291" t="s">
        <v>15</v>
      </c>
      <c r="AT37" s="291" t="s">
        <v>15</v>
      </c>
      <c r="AU37" s="291" t="s">
        <v>15</v>
      </c>
      <c r="AV37" s="291">
        <v>15</v>
      </c>
      <c r="AW37" s="291" t="s">
        <v>15</v>
      </c>
      <c r="AX37" s="291" t="s">
        <v>15</v>
      </c>
      <c r="AY37" s="291" t="s">
        <v>15</v>
      </c>
      <c r="AZ37" s="291" t="s">
        <v>15</v>
      </c>
      <c r="BA37" s="291" t="s">
        <v>15</v>
      </c>
      <c r="BB37" s="291">
        <f t="shared" si="51"/>
        <v>10</v>
      </c>
      <c r="BC37" s="291" t="s">
        <v>15</v>
      </c>
      <c r="BD37" s="291" t="s">
        <v>15</v>
      </c>
      <c r="BE37" s="291" t="s">
        <v>15</v>
      </c>
      <c r="BF37" s="291" t="s">
        <v>15</v>
      </c>
      <c r="BG37" s="291" t="s">
        <v>15</v>
      </c>
      <c r="BH37" s="291" t="s">
        <v>15</v>
      </c>
      <c r="BI37" s="291" t="s">
        <v>15</v>
      </c>
      <c r="BJ37" s="291" t="s">
        <v>15</v>
      </c>
      <c r="BK37" s="291">
        <v>10</v>
      </c>
      <c r="BL37" s="291" t="s">
        <v>15</v>
      </c>
      <c r="BM37" s="291" t="s">
        <v>15</v>
      </c>
      <c r="BN37" s="291" t="s">
        <v>15</v>
      </c>
      <c r="BO37" s="291">
        <f t="shared" si="52"/>
        <v>12</v>
      </c>
      <c r="BP37" s="291" t="s">
        <v>15</v>
      </c>
      <c r="BQ37" s="291">
        <v>11.999999999999998</v>
      </c>
      <c r="BR37" s="291">
        <v>12</v>
      </c>
      <c r="BS37" s="291">
        <v>12</v>
      </c>
      <c r="BT37" s="291" t="s">
        <v>15</v>
      </c>
      <c r="BU37" s="291" t="s">
        <v>15</v>
      </c>
      <c r="BV37" s="291" t="s">
        <v>15</v>
      </c>
      <c r="BW37" s="291" t="s">
        <v>15</v>
      </c>
      <c r="BX37" s="291" t="s">
        <v>15</v>
      </c>
      <c r="BY37" s="291" t="s">
        <v>15</v>
      </c>
      <c r="BZ37" s="291" t="s">
        <v>15</v>
      </c>
      <c r="CA37" s="291" t="s">
        <v>15</v>
      </c>
      <c r="CB37" s="291">
        <f t="shared" si="53"/>
        <v>0.7</v>
      </c>
      <c r="CC37" s="291" t="s">
        <v>15</v>
      </c>
      <c r="CD37" s="291" t="s">
        <v>15</v>
      </c>
      <c r="CE37" s="291">
        <v>0.7</v>
      </c>
      <c r="CF37" s="291" t="s">
        <v>15</v>
      </c>
      <c r="CG37" s="291" t="s">
        <v>15</v>
      </c>
      <c r="CH37" s="291" t="s">
        <v>15</v>
      </c>
      <c r="CI37" s="291" t="s">
        <v>15</v>
      </c>
      <c r="CJ37" s="291" t="s">
        <v>15</v>
      </c>
      <c r="CK37" s="291" t="s">
        <v>15</v>
      </c>
      <c r="CL37" s="291" t="s">
        <v>15</v>
      </c>
      <c r="CM37" s="291" t="s">
        <v>15</v>
      </c>
      <c r="CN37" s="291" t="s">
        <v>15</v>
      </c>
      <c r="CO37" s="291">
        <f t="shared" si="54"/>
        <v>6.25</v>
      </c>
      <c r="CP37" s="291" t="s">
        <v>15</v>
      </c>
      <c r="CQ37" s="291" t="s">
        <v>15</v>
      </c>
      <c r="CR37" s="291" t="s">
        <v>15</v>
      </c>
      <c r="CS37" s="291" t="s">
        <v>15</v>
      </c>
      <c r="CT37" s="291" t="s">
        <v>15</v>
      </c>
      <c r="CU37" s="291" t="s">
        <v>15</v>
      </c>
      <c r="CV37" s="291" t="s">
        <v>15</v>
      </c>
      <c r="CW37" s="291" t="s">
        <v>15</v>
      </c>
      <c r="CX37" s="291" t="s">
        <v>15</v>
      </c>
      <c r="CY37" s="291" t="s">
        <v>15</v>
      </c>
      <c r="CZ37" s="291">
        <v>6</v>
      </c>
      <c r="DA37" s="291">
        <v>6.5</v>
      </c>
      <c r="DB37" s="291">
        <f t="shared" si="55"/>
        <v>6.75</v>
      </c>
      <c r="DC37" s="291">
        <v>6</v>
      </c>
      <c r="DD37" s="291">
        <v>6.5000000000000009</v>
      </c>
      <c r="DE37" s="291" t="s">
        <v>15</v>
      </c>
      <c r="DF37" s="291" t="s">
        <v>15</v>
      </c>
      <c r="DG37" s="291" t="s">
        <v>15</v>
      </c>
      <c r="DH37" s="291">
        <v>7.4999999999999991</v>
      </c>
      <c r="DI37" s="291" t="s">
        <v>15</v>
      </c>
      <c r="DJ37" s="291">
        <v>6.9999999999999991</v>
      </c>
      <c r="DK37" s="291" t="s">
        <v>15</v>
      </c>
      <c r="DL37" s="291" t="s">
        <v>15</v>
      </c>
      <c r="DM37" s="291" t="s">
        <v>15</v>
      </c>
      <c r="DN37" s="291" t="s">
        <v>15</v>
      </c>
      <c r="DO37" s="291" t="s">
        <v>15</v>
      </c>
      <c r="DP37" s="291" t="s">
        <v>15</v>
      </c>
      <c r="DQ37" s="291" t="s">
        <v>15</v>
      </c>
      <c r="DR37" s="291" t="s">
        <v>15</v>
      </c>
      <c r="DS37" s="291" t="s">
        <v>15</v>
      </c>
      <c r="DT37" s="291" t="s">
        <v>15</v>
      </c>
      <c r="DU37" s="291" t="s">
        <v>15</v>
      </c>
      <c r="DV37" s="291" t="s">
        <v>15</v>
      </c>
      <c r="DW37" s="291" t="s">
        <v>15</v>
      </c>
      <c r="DX37" s="291" t="s">
        <v>15</v>
      </c>
      <c r="DY37" s="291" t="s">
        <v>15</v>
      </c>
      <c r="DZ37" s="291" t="s">
        <v>15</v>
      </c>
      <c r="EA37" s="291" t="s">
        <v>15</v>
      </c>
    </row>
    <row r="38" spans="1:131" s="131" customFormat="1" ht="12.75" customHeight="1">
      <c r="A38" s="73" t="s">
        <v>3154</v>
      </c>
      <c r="B38" s="291">
        <f t="shared" si="47"/>
        <v>20.216666666666665</v>
      </c>
      <c r="C38" s="291" t="s">
        <v>15</v>
      </c>
      <c r="D38" s="291" t="s">
        <v>15</v>
      </c>
      <c r="E38" s="291" t="s">
        <v>15</v>
      </c>
      <c r="F38" s="291">
        <v>21</v>
      </c>
      <c r="G38" s="291">
        <v>17.649999999999999</v>
      </c>
      <c r="H38" s="291" t="s">
        <v>15</v>
      </c>
      <c r="I38" s="291">
        <v>22</v>
      </c>
      <c r="J38" s="291" t="s">
        <v>15</v>
      </c>
      <c r="K38" s="291" t="s">
        <v>15</v>
      </c>
      <c r="L38" s="291" t="s">
        <v>15</v>
      </c>
      <c r="M38" s="291" t="s">
        <v>15</v>
      </c>
      <c r="N38" s="291" t="s">
        <v>15</v>
      </c>
      <c r="O38" s="291" t="s">
        <v>15</v>
      </c>
      <c r="P38" s="291" t="s">
        <v>15</v>
      </c>
      <c r="Q38" s="291" t="s">
        <v>15</v>
      </c>
      <c r="R38" s="291" t="s">
        <v>15</v>
      </c>
      <c r="S38" s="291" t="s">
        <v>15</v>
      </c>
      <c r="T38" s="291" t="s">
        <v>15</v>
      </c>
      <c r="U38" s="291" t="s">
        <v>15</v>
      </c>
      <c r="V38" s="291" t="s">
        <v>15</v>
      </c>
      <c r="W38" s="291" t="s">
        <v>15</v>
      </c>
      <c r="X38" s="291" t="s">
        <v>15</v>
      </c>
      <c r="Y38" s="291" t="s">
        <v>15</v>
      </c>
      <c r="Z38" s="291" t="s">
        <v>15</v>
      </c>
      <c r="AA38" s="291" t="s">
        <v>15</v>
      </c>
      <c r="AB38" s="291">
        <f t="shared" si="49"/>
        <v>15</v>
      </c>
      <c r="AC38" s="291" t="s">
        <v>15</v>
      </c>
      <c r="AD38" s="291" t="s">
        <v>15</v>
      </c>
      <c r="AE38" s="291" t="s">
        <v>15</v>
      </c>
      <c r="AF38" s="291" t="s">
        <v>15</v>
      </c>
      <c r="AG38" s="291" t="s">
        <v>15</v>
      </c>
      <c r="AH38" s="291" t="s">
        <v>15</v>
      </c>
      <c r="AI38" s="291" t="s">
        <v>15</v>
      </c>
      <c r="AJ38" s="291" t="s">
        <v>15</v>
      </c>
      <c r="AK38" s="291">
        <v>15</v>
      </c>
      <c r="AL38" s="291" t="s">
        <v>15</v>
      </c>
      <c r="AM38" s="291" t="s">
        <v>15</v>
      </c>
      <c r="AN38" s="291" t="s">
        <v>15</v>
      </c>
      <c r="AO38" s="291">
        <f t="shared" si="50"/>
        <v>13.3</v>
      </c>
      <c r="AP38" s="291" t="s">
        <v>15</v>
      </c>
      <c r="AQ38" s="291" t="s">
        <v>15</v>
      </c>
      <c r="AR38" s="291" t="s">
        <v>15</v>
      </c>
      <c r="AS38" s="291" t="s">
        <v>15</v>
      </c>
      <c r="AT38" s="291" t="s">
        <v>15</v>
      </c>
      <c r="AU38" s="291" t="s">
        <v>15</v>
      </c>
      <c r="AV38" s="291" t="s">
        <v>15</v>
      </c>
      <c r="AW38" s="291" t="s">
        <v>15</v>
      </c>
      <c r="AX38" s="291" t="s">
        <v>15</v>
      </c>
      <c r="AY38" s="291" t="s">
        <v>15</v>
      </c>
      <c r="AZ38" s="291" t="s">
        <v>15</v>
      </c>
      <c r="BA38" s="291">
        <v>13.3</v>
      </c>
      <c r="BB38" s="291">
        <f t="shared" si="51"/>
        <v>3.2779852148034903</v>
      </c>
      <c r="BC38" s="291" t="s">
        <v>15</v>
      </c>
      <c r="BD38" s="291" t="s">
        <v>15</v>
      </c>
      <c r="BE38" s="291" t="s">
        <v>15</v>
      </c>
      <c r="BF38" s="291" t="s">
        <v>15</v>
      </c>
      <c r="BG38" s="291" t="s">
        <v>15</v>
      </c>
      <c r="BH38" s="291" t="s">
        <v>15</v>
      </c>
      <c r="BI38" s="291" t="s">
        <v>15</v>
      </c>
      <c r="BJ38" s="291" t="s">
        <v>15</v>
      </c>
      <c r="BK38" s="291" t="s">
        <v>15</v>
      </c>
      <c r="BL38" s="291" t="s">
        <v>15</v>
      </c>
      <c r="BM38" s="291" t="s">
        <v>15</v>
      </c>
      <c r="BN38" s="291">
        <v>3.2779852148034903</v>
      </c>
      <c r="BO38" s="291">
        <f t="shared" si="52"/>
        <v>8.2064727561538646</v>
      </c>
      <c r="BP38" s="291" t="s">
        <v>15</v>
      </c>
      <c r="BQ38" s="291" t="s">
        <v>15</v>
      </c>
      <c r="BR38" s="291" t="s">
        <v>15</v>
      </c>
      <c r="BS38" s="291" t="s">
        <v>15</v>
      </c>
      <c r="BT38" s="291" t="s">
        <v>15</v>
      </c>
      <c r="BU38" s="291">
        <v>9</v>
      </c>
      <c r="BV38" s="291">
        <v>9.5558910246154554</v>
      </c>
      <c r="BW38" s="291" t="s">
        <v>15</v>
      </c>
      <c r="BX38" s="291" t="s">
        <v>15</v>
      </c>
      <c r="BY38" s="291" t="s">
        <v>15</v>
      </c>
      <c r="BZ38" s="291">
        <v>5.27</v>
      </c>
      <c r="CA38" s="291">
        <v>9</v>
      </c>
      <c r="CB38" s="291">
        <f t="shared" si="53"/>
        <v>9.2508965651198078</v>
      </c>
      <c r="CC38" s="291" t="s">
        <v>15</v>
      </c>
      <c r="CD38" s="291" t="s">
        <v>15</v>
      </c>
      <c r="CE38" s="291" t="s">
        <v>15</v>
      </c>
      <c r="CF38" s="291" t="s">
        <v>15</v>
      </c>
      <c r="CG38" s="291" t="s">
        <v>15</v>
      </c>
      <c r="CH38" s="291">
        <v>9</v>
      </c>
      <c r="CI38" s="291">
        <v>12</v>
      </c>
      <c r="CJ38" s="291" t="s">
        <v>15</v>
      </c>
      <c r="CK38" s="291" t="s">
        <v>15</v>
      </c>
      <c r="CL38" s="291">
        <v>7.0035862604792305</v>
      </c>
      <c r="CM38" s="291">
        <v>9</v>
      </c>
      <c r="CN38" s="291" t="s">
        <v>15</v>
      </c>
      <c r="CO38" s="291">
        <f t="shared" si="54"/>
        <v>5.5836688790403493</v>
      </c>
      <c r="CP38" s="291" t="s">
        <v>15</v>
      </c>
      <c r="CQ38" s="291" t="s">
        <v>15</v>
      </c>
      <c r="CR38" s="291">
        <v>2</v>
      </c>
      <c r="CS38" s="291">
        <v>7.29</v>
      </c>
      <c r="CT38" s="291">
        <v>7.6820132742420952</v>
      </c>
      <c r="CU38" s="291">
        <v>6</v>
      </c>
      <c r="CV38" s="291" t="s">
        <v>15</v>
      </c>
      <c r="CW38" s="291">
        <v>3</v>
      </c>
      <c r="CX38" s="291">
        <v>7.5300000000000011</v>
      </c>
      <c r="CY38" s="291" t="s">
        <v>15</v>
      </c>
      <c r="CZ38" s="291" t="s">
        <v>15</v>
      </c>
      <c r="DA38" s="291" t="s">
        <v>15</v>
      </c>
      <c r="DB38" s="291">
        <f t="shared" si="55"/>
        <v>8</v>
      </c>
      <c r="DC38" s="291" t="s">
        <v>15</v>
      </c>
      <c r="DD38" s="291" t="s">
        <v>15</v>
      </c>
      <c r="DE38" s="291" t="s">
        <v>15</v>
      </c>
      <c r="DF38" s="291" t="s">
        <v>15</v>
      </c>
      <c r="DG38" s="291" t="s">
        <v>15</v>
      </c>
      <c r="DH38" s="291">
        <v>8</v>
      </c>
      <c r="DI38" s="291" t="s">
        <v>15</v>
      </c>
      <c r="DJ38" s="291" t="s">
        <v>15</v>
      </c>
      <c r="DK38" s="291" t="s">
        <v>15</v>
      </c>
      <c r="DL38" s="291" t="s">
        <v>15</v>
      </c>
      <c r="DM38" s="291" t="s">
        <v>15</v>
      </c>
      <c r="DN38" s="291" t="s">
        <v>15</v>
      </c>
      <c r="DO38" s="291" t="s">
        <v>15</v>
      </c>
      <c r="DP38" s="291" t="s">
        <v>15</v>
      </c>
      <c r="DQ38" s="291" t="s">
        <v>15</v>
      </c>
      <c r="DR38" s="291" t="s">
        <v>15</v>
      </c>
      <c r="DS38" s="291" t="s">
        <v>15</v>
      </c>
      <c r="DT38" s="291" t="s">
        <v>15</v>
      </c>
      <c r="DU38" s="291" t="s">
        <v>15</v>
      </c>
      <c r="DV38" s="291" t="s">
        <v>15</v>
      </c>
      <c r="DW38" s="291" t="s">
        <v>15</v>
      </c>
      <c r="DX38" s="291" t="s">
        <v>15</v>
      </c>
      <c r="DY38" s="291" t="s">
        <v>15</v>
      </c>
      <c r="DZ38" s="291" t="s">
        <v>15</v>
      </c>
      <c r="EA38" s="291" t="s">
        <v>15</v>
      </c>
    </row>
    <row r="39" spans="1:131" s="131" customFormat="1" ht="12.75" customHeight="1">
      <c r="A39" s="73" t="s">
        <v>3155</v>
      </c>
      <c r="B39" s="291" t="s">
        <v>15</v>
      </c>
      <c r="C39" s="291" t="s">
        <v>15</v>
      </c>
      <c r="D39" s="291" t="s">
        <v>15</v>
      </c>
      <c r="E39" s="291" t="s">
        <v>15</v>
      </c>
      <c r="F39" s="291" t="s">
        <v>15</v>
      </c>
      <c r="G39" s="291" t="s">
        <v>15</v>
      </c>
      <c r="H39" s="291" t="s">
        <v>15</v>
      </c>
      <c r="I39" s="291" t="s">
        <v>15</v>
      </c>
      <c r="J39" s="291" t="s">
        <v>15</v>
      </c>
      <c r="K39" s="291" t="s">
        <v>15</v>
      </c>
      <c r="L39" s="291" t="s">
        <v>15</v>
      </c>
      <c r="M39" s="291" t="s">
        <v>15</v>
      </c>
      <c r="N39" s="291" t="s">
        <v>15</v>
      </c>
      <c r="O39" s="291" t="s">
        <v>15</v>
      </c>
      <c r="P39" s="291" t="s">
        <v>15</v>
      </c>
      <c r="Q39" s="291" t="s">
        <v>15</v>
      </c>
      <c r="R39" s="291" t="s">
        <v>15</v>
      </c>
      <c r="S39" s="291" t="s">
        <v>15</v>
      </c>
      <c r="T39" s="291" t="s">
        <v>15</v>
      </c>
      <c r="U39" s="291" t="s">
        <v>15</v>
      </c>
      <c r="V39" s="291" t="s">
        <v>15</v>
      </c>
      <c r="W39" s="291" t="s">
        <v>15</v>
      </c>
      <c r="X39" s="291" t="s">
        <v>15</v>
      </c>
      <c r="Y39" s="291" t="s">
        <v>15</v>
      </c>
      <c r="Z39" s="291" t="s">
        <v>15</v>
      </c>
      <c r="AA39" s="291" t="s">
        <v>15</v>
      </c>
      <c r="AB39" s="291" t="s">
        <v>15</v>
      </c>
      <c r="AC39" s="291" t="s">
        <v>15</v>
      </c>
      <c r="AD39" s="291" t="s">
        <v>15</v>
      </c>
      <c r="AE39" s="291" t="s">
        <v>15</v>
      </c>
      <c r="AF39" s="291" t="s">
        <v>15</v>
      </c>
      <c r="AG39" s="291" t="s">
        <v>15</v>
      </c>
      <c r="AH39" s="291" t="s">
        <v>15</v>
      </c>
      <c r="AI39" s="291" t="s">
        <v>15</v>
      </c>
      <c r="AJ39" s="291" t="s">
        <v>15</v>
      </c>
      <c r="AK39" s="291" t="s">
        <v>15</v>
      </c>
      <c r="AL39" s="291" t="s">
        <v>15</v>
      </c>
      <c r="AM39" s="291" t="s">
        <v>15</v>
      </c>
      <c r="AN39" s="291" t="s">
        <v>15</v>
      </c>
      <c r="AO39" s="291" t="s">
        <v>15</v>
      </c>
      <c r="AP39" s="291" t="s">
        <v>15</v>
      </c>
      <c r="AQ39" s="291" t="s">
        <v>15</v>
      </c>
      <c r="AR39" s="291" t="s">
        <v>15</v>
      </c>
      <c r="AS39" s="291" t="s">
        <v>15</v>
      </c>
      <c r="AT39" s="291" t="s">
        <v>15</v>
      </c>
      <c r="AU39" s="291" t="s">
        <v>15</v>
      </c>
      <c r="AV39" s="291" t="s">
        <v>15</v>
      </c>
      <c r="AW39" s="291" t="s">
        <v>15</v>
      </c>
      <c r="AX39" s="291" t="s">
        <v>15</v>
      </c>
      <c r="AY39" s="291" t="s">
        <v>15</v>
      </c>
      <c r="AZ39" s="291" t="s">
        <v>15</v>
      </c>
      <c r="BA39" s="291" t="s">
        <v>15</v>
      </c>
      <c r="BB39" s="291" t="s">
        <v>15</v>
      </c>
      <c r="BC39" s="291" t="s">
        <v>15</v>
      </c>
      <c r="BD39" s="291" t="s">
        <v>15</v>
      </c>
      <c r="BE39" s="291" t="s">
        <v>15</v>
      </c>
      <c r="BF39" s="291" t="s">
        <v>15</v>
      </c>
      <c r="BG39" s="291" t="s">
        <v>15</v>
      </c>
      <c r="BH39" s="291" t="s">
        <v>15</v>
      </c>
      <c r="BI39" s="291" t="s">
        <v>15</v>
      </c>
      <c r="BJ39" s="291" t="s">
        <v>15</v>
      </c>
      <c r="BK39" s="291" t="s">
        <v>15</v>
      </c>
      <c r="BL39" s="291" t="s">
        <v>15</v>
      </c>
      <c r="BM39" s="291" t="s">
        <v>15</v>
      </c>
      <c r="BN39" s="291" t="s">
        <v>15</v>
      </c>
      <c r="BO39" s="291">
        <f t="shared" si="52"/>
        <v>9.57</v>
      </c>
      <c r="BP39" s="291">
        <v>9.57</v>
      </c>
      <c r="BQ39" s="291" t="s">
        <v>15</v>
      </c>
      <c r="BR39" s="291" t="s">
        <v>15</v>
      </c>
      <c r="BS39" s="291" t="s">
        <v>15</v>
      </c>
      <c r="BT39" s="291" t="s">
        <v>15</v>
      </c>
      <c r="BU39" s="291" t="s">
        <v>15</v>
      </c>
      <c r="BV39" s="291" t="s">
        <v>15</v>
      </c>
      <c r="BW39" s="291" t="s">
        <v>15</v>
      </c>
      <c r="BX39" s="291" t="s">
        <v>15</v>
      </c>
      <c r="BY39" s="291" t="s">
        <v>15</v>
      </c>
      <c r="BZ39" s="291" t="s">
        <v>15</v>
      </c>
      <c r="CA39" s="291" t="s">
        <v>15</v>
      </c>
      <c r="CB39" s="291">
        <f t="shared" si="53"/>
        <v>6.21</v>
      </c>
      <c r="CC39" s="291" t="s">
        <v>15</v>
      </c>
      <c r="CD39" s="291" t="s">
        <v>15</v>
      </c>
      <c r="CE39" s="291" t="s">
        <v>15</v>
      </c>
      <c r="CF39" s="291" t="s">
        <v>15</v>
      </c>
      <c r="CG39" s="291" t="s">
        <v>15</v>
      </c>
      <c r="CH39" s="291" t="s">
        <v>15</v>
      </c>
      <c r="CI39" s="291" t="s">
        <v>15</v>
      </c>
      <c r="CJ39" s="291" t="s">
        <v>15</v>
      </c>
      <c r="CK39" s="291" t="s">
        <v>15</v>
      </c>
      <c r="CL39" s="291" t="s">
        <v>15</v>
      </c>
      <c r="CM39" s="291" t="s">
        <v>15</v>
      </c>
      <c r="CN39" s="291">
        <v>6.21</v>
      </c>
      <c r="CO39" s="291">
        <f t="shared" si="54"/>
        <v>7.0100000000000007</v>
      </c>
      <c r="CP39" s="291" t="s">
        <v>15</v>
      </c>
      <c r="CQ39" s="291" t="s">
        <v>15</v>
      </c>
      <c r="CR39" s="291">
        <v>8</v>
      </c>
      <c r="CS39" s="291" t="s">
        <v>15</v>
      </c>
      <c r="CT39" s="291" t="s">
        <v>15</v>
      </c>
      <c r="CU39" s="291" t="s">
        <v>15</v>
      </c>
      <c r="CV39" s="291" t="s">
        <v>15</v>
      </c>
      <c r="CW39" s="291">
        <v>7.53</v>
      </c>
      <c r="CX39" s="291">
        <v>5.5</v>
      </c>
      <c r="CY39" s="291" t="s">
        <v>15</v>
      </c>
      <c r="CZ39" s="291" t="s">
        <v>15</v>
      </c>
      <c r="DA39" s="291" t="s">
        <v>15</v>
      </c>
      <c r="DB39" s="291">
        <f t="shared" si="55"/>
        <v>7.8332701375041545</v>
      </c>
      <c r="DC39" s="291">
        <v>6</v>
      </c>
      <c r="DD39" s="291" t="s">
        <v>15</v>
      </c>
      <c r="DE39" s="291">
        <v>9</v>
      </c>
      <c r="DF39" s="291" t="s">
        <v>15</v>
      </c>
      <c r="DG39" s="291" t="s">
        <v>15</v>
      </c>
      <c r="DH39" s="291" t="s">
        <v>15</v>
      </c>
      <c r="DI39" s="291">
        <v>8</v>
      </c>
      <c r="DJ39" s="291" t="s">
        <v>15</v>
      </c>
      <c r="DK39" s="291" t="s">
        <v>15</v>
      </c>
      <c r="DL39" s="291" t="s">
        <v>15</v>
      </c>
      <c r="DM39" s="291" t="s">
        <v>15</v>
      </c>
      <c r="DN39" s="291">
        <v>8.3330805500166161</v>
      </c>
      <c r="DO39" s="291">
        <f t="shared" ref="DO39" si="57">AVERAGE(DP39:EA39)</f>
        <v>8.0566666666666666</v>
      </c>
      <c r="DP39" s="291" t="s">
        <v>15</v>
      </c>
      <c r="DQ39" s="291" t="s">
        <v>15</v>
      </c>
      <c r="DR39" s="291">
        <v>8.09</v>
      </c>
      <c r="DS39" s="291">
        <v>8.11</v>
      </c>
      <c r="DT39" s="291" t="s">
        <v>15</v>
      </c>
      <c r="DU39" s="291">
        <v>8.16</v>
      </c>
      <c r="DV39" s="291">
        <v>8.1300000000000008</v>
      </c>
      <c r="DW39" s="291" t="s">
        <v>15</v>
      </c>
      <c r="DX39" s="291">
        <v>8.27</v>
      </c>
      <c r="DY39" s="291">
        <v>7.58</v>
      </c>
      <c r="DZ39" s="291" t="s">
        <v>15</v>
      </c>
      <c r="EA39" s="291" t="s">
        <v>15</v>
      </c>
    </row>
    <row r="40" spans="1:131" s="131" customFormat="1" ht="12.75" customHeight="1" thickBot="1">
      <c r="A40" s="136" t="s">
        <v>3156</v>
      </c>
      <c r="B40" s="320" t="s">
        <v>15</v>
      </c>
      <c r="C40" s="320" t="s">
        <v>15</v>
      </c>
      <c r="D40" s="320" t="s">
        <v>15</v>
      </c>
      <c r="E40" s="320" t="s">
        <v>15</v>
      </c>
      <c r="F40" s="320" t="s">
        <v>15</v>
      </c>
      <c r="G40" s="320" t="s">
        <v>15</v>
      </c>
      <c r="H40" s="320" t="s">
        <v>15</v>
      </c>
      <c r="I40" s="320" t="s">
        <v>15</v>
      </c>
      <c r="J40" s="320" t="s">
        <v>15</v>
      </c>
      <c r="K40" s="320" t="s">
        <v>15</v>
      </c>
      <c r="L40" s="320" t="s">
        <v>15</v>
      </c>
      <c r="M40" s="320" t="s">
        <v>15</v>
      </c>
      <c r="N40" s="320" t="s">
        <v>15</v>
      </c>
      <c r="O40" s="320" t="s">
        <v>15</v>
      </c>
      <c r="P40" s="320" t="s">
        <v>15</v>
      </c>
      <c r="Q40" s="320" t="s">
        <v>15</v>
      </c>
      <c r="R40" s="320" t="s">
        <v>15</v>
      </c>
      <c r="S40" s="320" t="s">
        <v>15</v>
      </c>
      <c r="T40" s="320" t="s">
        <v>15</v>
      </c>
      <c r="U40" s="320" t="s">
        <v>15</v>
      </c>
      <c r="V40" s="320" t="s">
        <v>15</v>
      </c>
      <c r="W40" s="320" t="s">
        <v>15</v>
      </c>
      <c r="X40" s="320" t="s">
        <v>15</v>
      </c>
      <c r="Y40" s="320" t="s">
        <v>15</v>
      </c>
      <c r="Z40" s="320" t="s">
        <v>15</v>
      </c>
      <c r="AA40" s="320" t="s">
        <v>15</v>
      </c>
      <c r="AB40" s="320" t="s">
        <v>15</v>
      </c>
      <c r="AC40" s="320" t="s">
        <v>15</v>
      </c>
      <c r="AD40" s="320" t="s">
        <v>15</v>
      </c>
      <c r="AE40" s="320" t="s">
        <v>15</v>
      </c>
      <c r="AF40" s="320" t="s">
        <v>15</v>
      </c>
      <c r="AG40" s="320" t="s">
        <v>15</v>
      </c>
      <c r="AH40" s="320" t="s">
        <v>15</v>
      </c>
      <c r="AI40" s="320" t="s">
        <v>15</v>
      </c>
      <c r="AJ40" s="320" t="s">
        <v>15</v>
      </c>
      <c r="AK40" s="320" t="s">
        <v>15</v>
      </c>
      <c r="AL40" s="320" t="s">
        <v>15</v>
      </c>
      <c r="AM40" s="320" t="s">
        <v>15</v>
      </c>
      <c r="AN40" s="320" t="s">
        <v>15</v>
      </c>
      <c r="AO40" s="320">
        <f t="shared" ref="AO40" si="58">AVERAGE(AP40:BA40)</f>
        <v>9</v>
      </c>
      <c r="AP40" s="320" t="s">
        <v>15</v>
      </c>
      <c r="AQ40" s="320" t="s">
        <v>15</v>
      </c>
      <c r="AR40" s="320">
        <v>9</v>
      </c>
      <c r="AS40" s="320" t="s">
        <v>15</v>
      </c>
      <c r="AT40" s="320" t="s">
        <v>15</v>
      </c>
      <c r="AU40" s="320" t="s">
        <v>15</v>
      </c>
      <c r="AV40" s="320" t="s">
        <v>15</v>
      </c>
      <c r="AW40" s="320" t="s">
        <v>15</v>
      </c>
      <c r="AX40" s="320" t="s">
        <v>15</v>
      </c>
      <c r="AY40" s="320" t="s">
        <v>15</v>
      </c>
      <c r="AZ40" s="320" t="s">
        <v>15</v>
      </c>
      <c r="BA40" s="320" t="s">
        <v>15</v>
      </c>
      <c r="BB40" s="320">
        <f t="shared" si="51"/>
        <v>13.213996663337703</v>
      </c>
      <c r="BC40" s="320" t="s">
        <v>15</v>
      </c>
      <c r="BD40" s="320" t="s">
        <v>15</v>
      </c>
      <c r="BE40" s="320" t="s">
        <v>15</v>
      </c>
      <c r="BF40" s="320">
        <v>15.000000000000002</v>
      </c>
      <c r="BG40" s="320" t="s">
        <v>15</v>
      </c>
      <c r="BH40" s="320" t="s">
        <v>15</v>
      </c>
      <c r="BI40" s="320" t="s">
        <v>15</v>
      </c>
      <c r="BJ40" s="320" t="s">
        <v>15</v>
      </c>
      <c r="BK40" s="320" t="s">
        <v>15</v>
      </c>
      <c r="BL40" s="320" t="s">
        <v>15</v>
      </c>
      <c r="BM40" s="320" t="s">
        <v>15</v>
      </c>
      <c r="BN40" s="320">
        <v>11.427993326675406</v>
      </c>
      <c r="BO40" s="320">
        <f t="shared" si="52"/>
        <v>5.3</v>
      </c>
      <c r="BP40" s="320" t="s">
        <v>15</v>
      </c>
      <c r="BQ40" s="320" t="s">
        <v>15</v>
      </c>
      <c r="BR40" s="320" t="s">
        <v>15</v>
      </c>
      <c r="BS40" s="320">
        <v>5.3</v>
      </c>
      <c r="BT40" s="320" t="s">
        <v>15</v>
      </c>
      <c r="BU40" s="320" t="s">
        <v>15</v>
      </c>
      <c r="BV40" s="320" t="s">
        <v>15</v>
      </c>
      <c r="BW40" s="320" t="s">
        <v>15</v>
      </c>
      <c r="BX40" s="320" t="s">
        <v>15</v>
      </c>
      <c r="BY40" s="320" t="s">
        <v>15</v>
      </c>
      <c r="BZ40" s="320" t="s">
        <v>15</v>
      </c>
      <c r="CA40" s="320" t="s">
        <v>15</v>
      </c>
      <c r="CB40" s="320" t="s">
        <v>15</v>
      </c>
      <c r="CC40" s="320" t="s">
        <v>15</v>
      </c>
      <c r="CD40" s="320" t="s">
        <v>15</v>
      </c>
      <c r="CE40" s="320" t="s">
        <v>15</v>
      </c>
      <c r="CF40" s="320" t="s">
        <v>15</v>
      </c>
      <c r="CG40" s="320" t="s">
        <v>15</v>
      </c>
      <c r="CH40" s="320" t="s">
        <v>15</v>
      </c>
      <c r="CI40" s="320" t="s">
        <v>15</v>
      </c>
      <c r="CJ40" s="320" t="s">
        <v>15</v>
      </c>
      <c r="CK40" s="320" t="s">
        <v>15</v>
      </c>
      <c r="CL40" s="320" t="s">
        <v>15</v>
      </c>
      <c r="CM40" s="320" t="s">
        <v>15</v>
      </c>
      <c r="CN40" s="320" t="s">
        <v>15</v>
      </c>
      <c r="CO40" s="320">
        <f t="shared" si="54"/>
        <v>5.3500000000000005</v>
      </c>
      <c r="CP40" s="320" t="s">
        <v>15</v>
      </c>
      <c r="CQ40" s="320" t="s">
        <v>15</v>
      </c>
      <c r="CR40" s="320" t="s">
        <v>15</v>
      </c>
      <c r="CS40" s="320" t="s">
        <v>15</v>
      </c>
      <c r="CT40" s="320" t="s">
        <v>15</v>
      </c>
      <c r="CU40" s="320" t="s">
        <v>15</v>
      </c>
      <c r="CV40" s="320" t="s">
        <v>15</v>
      </c>
      <c r="CW40" s="320" t="s">
        <v>15</v>
      </c>
      <c r="CX40" s="320" t="s">
        <v>15</v>
      </c>
      <c r="CY40" s="320">
        <v>4</v>
      </c>
      <c r="CZ40" s="320">
        <v>4</v>
      </c>
      <c r="DA40" s="320">
        <v>8.0500000000000007</v>
      </c>
      <c r="DB40" s="320">
        <f t="shared" si="55"/>
        <v>7.1999999999999993</v>
      </c>
      <c r="DC40" s="320">
        <v>4</v>
      </c>
      <c r="DD40" s="320" t="s">
        <v>15</v>
      </c>
      <c r="DE40" s="320" t="s">
        <v>15</v>
      </c>
      <c r="DF40" s="320" t="s">
        <v>15</v>
      </c>
      <c r="DG40" s="320">
        <v>9</v>
      </c>
      <c r="DH40" s="320" t="s">
        <v>15</v>
      </c>
      <c r="DI40" s="320" t="s">
        <v>15</v>
      </c>
      <c r="DJ40" s="320">
        <v>6.7999999999999989</v>
      </c>
      <c r="DK40" s="320">
        <v>9</v>
      </c>
      <c r="DL40" s="320" t="s">
        <v>15</v>
      </c>
      <c r="DM40" s="320" t="s">
        <v>15</v>
      </c>
      <c r="DN40" s="320" t="s">
        <v>15</v>
      </c>
      <c r="DO40" s="320" t="s">
        <v>15</v>
      </c>
      <c r="DP40" s="320" t="s">
        <v>15</v>
      </c>
      <c r="DQ40" s="320" t="s">
        <v>15</v>
      </c>
      <c r="DR40" s="320" t="s">
        <v>15</v>
      </c>
      <c r="DS40" s="320" t="s">
        <v>15</v>
      </c>
      <c r="DT40" s="320" t="s">
        <v>15</v>
      </c>
      <c r="DU40" s="320" t="s">
        <v>15</v>
      </c>
      <c r="DV40" s="320" t="s">
        <v>15</v>
      </c>
      <c r="DW40" s="320" t="s">
        <v>15</v>
      </c>
      <c r="DX40" s="320" t="s">
        <v>15</v>
      </c>
      <c r="DY40" s="320" t="s">
        <v>15</v>
      </c>
      <c r="DZ40" s="320" t="s">
        <v>15</v>
      </c>
      <c r="EA40" s="320" t="s">
        <v>15</v>
      </c>
    </row>
    <row r="41" spans="1:131" s="131" customFormat="1" ht="5.0999999999999996" customHeight="1">
      <c r="A41" s="347"/>
      <c r="B41" s="348"/>
      <c r="C41" s="349"/>
      <c r="D41" s="349"/>
      <c r="E41" s="349"/>
      <c r="F41" s="349"/>
      <c r="G41" s="349"/>
      <c r="H41" s="349"/>
      <c r="I41" s="349"/>
      <c r="J41" s="348"/>
      <c r="K41" s="348"/>
      <c r="L41" s="348"/>
      <c r="M41" s="348"/>
      <c r="N41" s="134"/>
      <c r="O41" s="348"/>
      <c r="P41" s="349"/>
      <c r="Q41" s="349"/>
      <c r="R41" s="349"/>
      <c r="S41" s="349"/>
      <c r="T41" s="349"/>
      <c r="U41" s="349"/>
      <c r="V41" s="349"/>
      <c r="W41" s="348"/>
      <c r="X41" s="348"/>
      <c r="Y41" s="348"/>
      <c r="Z41" s="348"/>
      <c r="AA41" s="134"/>
      <c r="AB41" s="348"/>
      <c r="AC41" s="349"/>
      <c r="AD41" s="349"/>
      <c r="AE41" s="349"/>
      <c r="AF41" s="349"/>
      <c r="AG41" s="349"/>
      <c r="AH41" s="349"/>
      <c r="AI41" s="349"/>
      <c r="AJ41" s="348"/>
      <c r="AK41" s="348"/>
      <c r="AL41" s="348"/>
      <c r="AM41" s="348"/>
      <c r="AN41" s="134"/>
      <c r="AO41" s="348"/>
      <c r="AP41" s="349"/>
      <c r="AQ41" s="349"/>
      <c r="AR41" s="349"/>
      <c r="AS41" s="349"/>
      <c r="AT41" s="349"/>
      <c r="AU41" s="349"/>
      <c r="AV41" s="349"/>
      <c r="AW41" s="348"/>
      <c r="AX41" s="348"/>
      <c r="AY41" s="348"/>
      <c r="AZ41" s="348"/>
      <c r="BA41" s="134"/>
      <c r="BB41" s="348"/>
      <c r="BC41" s="349"/>
      <c r="BD41" s="349"/>
      <c r="BE41" s="349"/>
      <c r="BF41" s="349"/>
      <c r="BG41" s="349"/>
      <c r="BH41" s="349"/>
      <c r="BI41" s="349"/>
      <c r="BJ41" s="348"/>
      <c r="BK41" s="348"/>
      <c r="BL41" s="348"/>
      <c r="BM41" s="348"/>
      <c r="BN41" s="134"/>
      <c r="BO41" s="348"/>
      <c r="BP41" s="349"/>
      <c r="BQ41" s="349"/>
      <c r="BR41" s="349"/>
      <c r="BS41" s="349"/>
      <c r="BT41" s="349"/>
      <c r="BU41" s="349"/>
      <c r="BV41" s="349"/>
      <c r="BW41" s="348"/>
      <c r="BX41" s="348"/>
      <c r="BY41" s="348"/>
      <c r="BZ41" s="348"/>
      <c r="CA41" s="134"/>
      <c r="CB41" s="348"/>
      <c r="CC41" s="349"/>
      <c r="CD41" s="349"/>
      <c r="CE41" s="349"/>
      <c r="CF41" s="349"/>
      <c r="CG41" s="349"/>
      <c r="CH41" s="349"/>
      <c r="CI41" s="349"/>
      <c r="CJ41" s="348"/>
      <c r="CK41" s="348"/>
      <c r="CL41" s="348"/>
      <c r="CM41" s="348"/>
      <c r="CN41" s="134"/>
      <c r="CO41" s="348"/>
      <c r="CP41" s="349"/>
      <c r="CQ41" s="349"/>
      <c r="CR41" s="349"/>
      <c r="CS41" s="349"/>
      <c r="CT41" s="349"/>
      <c r="CU41" s="349"/>
      <c r="CV41" s="349"/>
      <c r="CW41" s="348"/>
      <c r="CX41" s="348"/>
      <c r="CY41" s="348"/>
      <c r="CZ41" s="348"/>
      <c r="DA41" s="134"/>
      <c r="DB41" s="348"/>
      <c r="DC41" s="349"/>
      <c r="DD41" s="349"/>
      <c r="DE41" s="349"/>
      <c r="DF41" s="349"/>
      <c r="DG41" s="349"/>
      <c r="DH41" s="349"/>
      <c r="DI41" s="349"/>
      <c r="DJ41" s="348"/>
      <c r="DK41" s="348"/>
      <c r="DL41" s="348"/>
      <c r="DM41" s="348"/>
      <c r="DN41" s="134"/>
      <c r="DO41" s="348"/>
      <c r="DP41" s="349"/>
      <c r="DQ41" s="349"/>
      <c r="DR41" s="349"/>
      <c r="DS41" s="349"/>
      <c r="DT41" s="349"/>
      <c r="DU41" s="349"/>
      <c r="DV41" s="349"/>
      <c r="DW41" s="348"/>
      <c r="DX41" s="348"/>
      <c r="DY41" s="348"/>
      <c r="DZ41" s="348"/>
      <c r="EA41" s="134"/>
    </row>
    <row r="42" spans="1:131" s="30" customFormat="1" ht="12.75" customHeight="1">
      <c r="A42" s="134" t="s">
        <v>2797</v>
      </c>
    </row>
  </sheetData>
  <mergeCells count="20">
    <mergeCell ref="DC5:DN5"/>
    <mergeCell ref="DO5:DO6"/>
    <mergeCell ref="DP5:EA5"/>
    <mergeCell ref="DB5:DB6"/>
    <mergeCell ref="AC5:AN5"/>
    <mergeCell ref="AO5:AO6"/>
    <mergeCell ref="AP5:BA5"/>
    <mergeCell ref="BB5:BB6"/>
    <mergeCell ref="BC5:BN5"/>
    <mergeCell ref="BO5:BO6"/>
    <mergeCell ref="BP5:CA5"/>
    <mergeCell ref="CB5:CB6"/>
    <mergeCell ref="CC5:CN5"/>
    <mergeCell ref="CO5:CO6"/>
    <mergeCell ref="CP5:DA5"/>
    <mergeCell ref="AB5:AB6"/>
    <mergeCell ref="B5:B6"/>
    <mergeCell ref="C5:N5"/>
    <mergeCell ref="O5:O6"/>
    <mergeCell ref="P5:AA5"/>
  </mergeCells>
  <hyperlinks>
    <hyperlink ref="A1" location="'Table of contents'!A1" display="return to the CONTENTS"/>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K50"/>
  <sheetViews>
    <sheetView zoomScale="80" zoomScaleNormal="80" workbookViewId="0">
      <pane xSplit="1" topLeftCell="B1" activePane="topRight" state="frozen"/>
      <selection pane="topRight" activeCell="G3" sqref="G3"/>
    </sheetView>
  </sheetViews>
  <sheetFormatPr defaultRowHeight="15"/>
  <cols>
    <col min="1" max="1" width="47.7109375" style="34" customWidth="1"/>
    <col min="2" max="157" width="9.85546875" style="34" customWidth="1"/>
    <col min="158" max="16384" width="9.140625" style="34"/>
  </cols>
  <sheetData>
    <row r="1" spans="1:219" ht="15" customHeight="1">
      <c r="A1" s="691" t="s">
        <v>2688</v>
      </c>
    </row>
    <row r="2" spans="1:219" ht="5.0999999999999996" customHeight="1">
      <c r="A2" s="65"/>
    </row>
    <row r="3" spans="1:219" s="309" customFormat="1" ht="18.75" customHeight="1">
      <c r="A3" s="309" t="s">
        <v>3848</v>
      </c>
      <c r="C3" s="350"/>
      <c r="D3" s="350"/>
      <c r="E3" s="350"/>
      <c r="F3" s="350"/>
      <c r="G3" s="350"/>
      <c r="H3" s="350"/>
      <c r="I3" s="350"/>
      <c r="J3" s="350"/>
      <c r="K3" s="350"/>
      <c r="L3" s="350"/>
      <c r="M3" s="350"/>
      <c r="N3" s="350"/>
      <c r="AP3" s="350"/>
      <c r="AQ3" s="350"/>
      <c r="AR3" s="350"/>
      <c r="AS3" s="350"/>
      <c r="AT3" s="350"/>
      <c r="AU3" s="350"/>
      <c r="AV3" s="351"/>
      <c r="AW3" s="350"/>
      <c r="AX3" s="350"/>
      <c r="AY3" s="350"/>
      <c r="AZ3" s="350"/>
      <c r="BA3" s="350"/>
      <c r="BP3" s="352"/>
      <c r="BQ3" s="352"/>
      <c r="BR3" s="352"/>
      <c r="BS3" s="352"/>
      <c r="BT3" s="132"/>
      <c r="BU3" s="352"/>
      <c r="BV3" s="352"/>
      <c r="BW3" s="352"/>
      <c r="BX3" s="352"/>
      <c r="BY3" s="352"/>
      <c r="BZ3" s="352"/>
      <c r="CA3" s="352"/>
      <c r="CC3" s="352"/>
      <c r="CD3" s="352"/>
      <c r="CE3" s="352"/>
      <c r="CF3" s="352"/>
      <c r="CG3" s="132"/>
      <c r="CH3" s="352"/>
      <c r="CI3" s="352"/>
      <c r="CJ3" s="352"/>
      <c r="CK3" s="352"/>
      <c r="CL3" s="352"/>
      <c r="CM3" s="352"/>
      <c r="CN3" s="352"/>
      <c r="CP3" s="352"/>
      <c r="CQ3" s="352"/>
      <c r="CR3" s="352"/>
      <c r="CS3" s="352"/>
      <c r="CT3" s="352"/>
      <c r="CU3" s="352"/>
      <c r="CV3" s="352"/>
      <c r="CW3" s="352"/>
      <c r="CX3" s="352"/>
      <c r="CY3" s="352"/>
      <c r="CZ3" s="352"/>
      <c r="DA3" s="352"/>
      <c r="DC3" s="352"/>
      <c r="DD3" s="352"/>
      <c r="DE3" s="352"/>
      <c r="DF3" s="352"/>
      <c r="DG3" s="132"/>
      <c r="DH3" s="352"/>
      <c r="DI3" s="352"/>
      <c r="DJ3" s="352"/>
      <c r="DK3" s="352"/>
      <c r="DL3" s="352"/>
      <c r="DM3" s="352"/>
      <c r="DN3" s="352"/>
      <c r="DP3" s="353"/>
      <c r="DQ3" s="353"/>
      <c r="DR3" s="353"/>
      <c r="DS3" s="353"/>
      <c r="DT3" s="353"/>
      <c r="DU3" s="353"/>
      <c r="DV3" s="353"/>
      <c r="DW3" s="353"/>
      <c r="DX3" s="353"/>
      <c r="DY3" s="353"/>
      <c r="DZ3" s="353"/>
      <c r="EA3" s="353"/>
      <c r="EC3" s="352"/>
      <c r="ED3" s="352"/>
      <c r="EE3" s="352"/>
      <c r="EF3" s="352"/>
      <c r="EG3" s="352"/>
      <c r="EH3" s="132"/>
      <c r="EI3" s="352"/>
      <c r="EJ3" s="352"/>
      <c r="EK3" s="352"/>
      <c r="EL3" s="352"/>
      <c r="EM3" s="352"/>
      <c r="EN3" s="352"/>
      <c r="EP3" s="353"/>
      <c r="EQ3" s="353"/>
      <c r="ER3" s="353"/>
      <c r="ES3" s="353"/>
      <c r="ET3" s="353"/>
      <c r="EU3" s="353"/>
      <c r="EV3" s="353"/>
      <c r="EW3" s="353"/>
      <c r="EX3" s="353"/>
      <c r="EY3" s="353"/>
      <c r="EZ3" s="353"/>
      <c r="FA3" s="353"/>
    </row>
    <row r="4" spans="1:219" s="134" customFormat="1" ht="5.0999999999999996" customHeight="1">
      <c r="A4" s="354"/>
      <c r="B4" s="355"/>
      <c r="O4" s="355"/>
      <c r="AB4" s="355"/>
      <c r="AO4" s="355"/>
      <c r="BB4" s="355"/>
      <c r="BO4" s="355"/>
      <c r="CB4" s="355"/>
      <c r="CO4" s="355"/>
      <c r="DB4" s="355"/>
      <c r="DO4" s="355"/>
    </row>
    <row r="5" spans="1:219" s="134" customFormat="1" ht="12.75" customHeight="1" thickBot="1">
      <c r="A5" s="690" t="s">
        <v>2799</v>
      </c>
      <c r="B5" s="356"/>
      <c r="C5" s="357"/>
      <c r="D5" s="357"/>
      <c r="E5" s="357"/>
      <c r="F5" s="357"/>
      <c r="G5" s="357"/>
      <c r="H5" s="357"/>
      <c r="I5" s="357"/>
      <c r="J5" s="357"/>
      <c r="K5" s="357"/>
      <c r="L5" s="357"/>
      <c r="M5" s="357"/>
      <c r="N5" s="357"/>
      <c r="O5" s="356"/>
      <c r="P5" s="357"/>
      <c r="Q5" s="357"/>
      <c r="R5" s="357"/>
      <c r="S5" s="357"/>
      <c r="T5" s="357"/>
      <c r="U5" s="357"/>
      <c r="V5" s="357"/>
      <c r="W5" s="357"/>
      <c r="X5" s="357"/>
      <c r="Y5" s="357"/>
      <c r="Z5" s="357"/>
      <c r="AA5" s="357"/>
      <c r="AB5" s="356"/>
      <c r="AC5" s="357"/>
      <c r="AD5" s="357"/>
      <c r="AE5" s="357"/>
      <c r="AF5" s="357"/>
      <c r="AG5" s="357"/>
      <c r="AH5" s="357"/>
      <c r="AI5" s="357"/>
      <c r="AJ5" s="357"/>
      <c r="AK5" s="357"/>
      <c r="AL5" s="357"/>
      <c r="AM5" s="357"/>
      <c r="AN5" s="357"/>
      <c r="AO5" s="356"/>
      <c r="AP5" s="357"/>
      <c r="AQ5" s="357"/>
      <c r="AR5" s="357"/>
      <c r="AS5" s="357"/>
      <c r="AT5" s="357"/>
      <c r="AU5" s="357"/>
      <c r="AV5" s="357"/>
      <c r="AW5" s="357"/>
      <c r="AX5" s="357"/>
      <c r="AY5" s="357"/>
      <c r="AZ5" s="357"/>
      <c r="BA5" s="357"/>
      <c r="BB5" s="356"/>
      <c r="BC5" s="358"/>
      <c r="BD5" s="358"/>
      <c r="BE5" s="358"/>
      <c r="BF5" s="358"/>
      <c r="BG5" s="358"/>
      <c r="BH5" s="358"/>
      <c r="BI5" s="358"/>
      <c r="BJ5" s="358"/>
      <c r="BK5" s="358"/>
      <c r="BL5" s="358"/>
      <c r="BM5" s="358"/>
      <c r="BN5" s="358"/>
      <c r="BO5" s="356"/>
      <c r="BP5" s="333"/>
      <c r="BQ5" s="333"/>
      <c r="BR5" s="333"/>
      <c r="BS5" s="333"/>
      <c r="BT5" s="333"/>
      <c r="BU5" s="333"/>
      <c r="BV5" s="333"/>
      <c r="BW5" s="333"/>
      <c r="BX5" s="333"/>
      <c r="BY5" s="333"/>
      <c r="BZ5" s="333"/>
      <c r="CA5" s="135"/>
      <c r="CB5" s="356"/>
      <c r="CC5" s="333"/>
      <c r="CD5" s="333"/>
      <c r="CE5" s="333"/>
      <c r="CF5" s="333"/>
      <c r="CG5" s="333"/>
      <c r="CH5" s="333"/>
      <c r="CI5" s="333"/>
      <c r="CJ5" s="333"/>
      <c r="CK5" s="333"/>
      <c r="CL5" s="333"/>
      <c r="CM5" s="333"/>
      <c r="CN5" s="135"/>
      <c r="CO5" s="356"/>
      <c r="CP5" s="357"/>
      <c r="CQ5" s="357"/>
      <c r="CR5" s="357"/>
      <c r="CS5" s="357"/>
      <c r="CT5" s="357"/>
      <c r="CU5" s="357"/>
      <c r="CV5" s="357"/>
      <c r="CW5" s="357"/>
      <c r="CX5" s="357"/>
      <c r="CY5" s="357"/>
      <c r="CZ5" s="357"/>
      <c r="DA5" s="357"/>
      <c r="DB5" s="356"/>
      <c r="DC5" s="333"/>
      <c r="DD5" s="333"/>
      <c r="DE5" s="333"/>
      <c r="DF5" s="333"/>
      <c r="DG5" s="333"/>
      <c r="DH5" s="333"/>
      <c r="DI5" s="333"/>
      <c r="DJ5" s="333"/>
      <c r="DK5" s="333"/>
      <c r="DL5" s="333"/>
      <c r="DM5" s="333"/>
      <c r="DN5" s="135"/>
      <c r="DO5" s="356"/>
      <c r="DP5" s="333"/>
      <c r="DQ5" s="333"/>
      <c r="DR5" s="333"/>
      <c r="DS5" s="333"/>
      <c r="DT5" s="333"/>
      <c r="DU5" s="333"/>
      <c r="DV5" s="333"/>
      <c r="DW5" s="333"/>
      <c r="DX5" s="333"/>
      <c r="DY5" s="333"/>
      <c r="DZ5" s="333"/>
      <c r="EA5" s="135"/>
      <c r="EB5" s="333"/>
      <c r="EC5" s="333"/>
      <c r="ED5" s="333"/>
      <c r="EE5" s="333"/>
      <c r="EF5" s="333"/>
      <c r="EG5" s="333"/>
      <c r="EH5" s="333"/>
      <c r="EI5" s="333"/>
      <c r="EJ5" s="333"/>
      <c r="EK5" s="333"/>
      <c r="EL5" s="333"/>
      <c r="EM5" s="333"/>
      <c r="EN5" s="135"/>
      <c r="EO5" s="333"/>
      <c r="EP5" s="357"/>
      <c r="EQ5" s="357"/>
      <c r="ER5" s="357"/>
      <c r="ES5" s="357"/>
      <c r="ET5" s="357"/>
      <c r="EU5" s="357"/>
      <c r="EV5" s="357"/>
      <c r="EW5" s="357"/>
      <c r="EX5" s="357"/>
      <c r="EY5" s="357"/>
      <c r="EZ5" s="357"/>
      <c r="FA5" s="357"/>
    </row>
    <row r="6" spans="1:219" s="359" customFormat="1" ht="17.100000000000001" customHeight="1">
      <c r="A6" s="748"/>
      <c r="B6" s="1111">
        <v>1996</v>
      </c>
      <c r="C6" s="1108" t="s">
        <v>3</v>
      </c>
      <c r="D6" s="1109"/>
      <c r="E6" s="1109"/>
      <c r="F6" s="1109"/>
      <c r="G6" s="1109"/>
      <c r="H6" s="1109"/>
      <c r="I6" s="1109"/>
      <c r="J6" s="1109"/>
      <c r="K6" s="1109"/>
      <c r="L6" s="1109"/>
      <c r="M6" s="1109"/>
      <c r="N6" s="1110"/>
      <c r="O6" s="1111">
        <v>1997</v>
      </c>
      <c r="P6" s="1108" t="s">
        <v>4</v>
      </c>
      <c r="Q6" s="1109"/>
      <c r="R6" s="1109"/>
      <c r="S6" s="1109"/>
      <c r="T6" s="1109"/>
      <c r="U6" s="1109"/>
      <c r="V6" s="1109"/>
      <c r="W6" s="1109"/>
      <c r="X6" s="1109"/>
      <c r="Y6" s="1109"/>
      <c r="Z6" s="1109"/>
      <c r="AA6" s="1110"/>
      <c r="AB6" s="1111">
        <v>1998</v>
      </c>
      <c r="AC6" s="1108" t="s">
        <v>5</v>
      </c>
      <c r="AD6" s="1109"/>
      <c r="AE6" s="1109"/>
      <c r="AF6" s="1109"/>
      <c r="AG6" s="1109"/>
      <c r="AH6" s="1109"/>
      <c r="AI6" s="1109"/>
      <c r="AJ6" s="1109"/>
      <c r="AK6" s="1109"/>
      <c r="AL6" s="1109"/>
      <c r="AM6" s="1109"/>
      <c r="AN6" s="1110"/>
      <c r="AO6" s="1111">
        <v>1999</v>
      </c>
      <c r="AP6" s="1108" t="s">
        <v>6</v>
      </c>
      <c r="AQ6" s="1109"/>
      <c r="AR6" s="1109"/>
      <c r="AS6" s="1109"/>
      <c r="AT6" s="1109"/>
      <c r="AU6" s="1109"/>
      <c r="AV6" s="1109"/>
      <c r="AW6" s="1109"/>
      <c r="AX6" s="1109"/>
      <c r="AY6" s="1109"/>
      <c r="AZ6" s="1109"/>
      <c r="BA6" s="1110"/>
      <c r="BB6" s="1111">
        <v>2000</v>
      </c>
      <c r="BC6" s="1108" t="s">
        <v>7</v>
      </c>
      <c r="BD6" s="1109"/>
      <c r="BE6" s="1109"/>
      <c r="BF6" s="1109"/>
      <c r="BG6" s="1109"/>
      <c r="BH6" s="1109"/>
      <c r="BI6" s="1109"/>
      <c r="BJ6" s="1109"/>
      <c r="BK6" s="1109"/>
      <c r="BL6" s="1109"/>
      <c r="BM6" s="1109"/>
      <c r="BN6" s="1110"/>
      <c r="BO6" s="1111">
        <v>2001</v>
      </c>
      <c r="BP6" s="1108" t="s">
        <v>8</v>
      </c>
      <c r="BQ6" s="1109"/>
      <c r="BR6" s="1109"/>
      <c r="BS6" s="1109"/>
      <c r="BT6" s="1109"/>
      <c r="BU6" s="1109"/>
      <c r="BV6" s="1109"/>
      <c r="BW6" s="1109"/>
      <c r="BX6" s="1109"/>
      <c r="BY6" s="1109"/>
      <c r="BZ6" s="1109"/>
      <c r="CA6" s="1110"/>
      <c r="CB6" s="1111">
        <v>2002</v>
      </c>
      <c r="CC6" s="1108" t="s">
        <v>9</v>
      </c>
      <c r="CD6" s="1109"/>
      <c r="CE6" s="1109"/>
      <c r="CF6" s="1109"/>
      <c r="CG6" s="1109"/>
      <c r="CH6" s="1109"/>
      <c r="CI6" s="1109"/>
      <c r="CJ6" s="1109"/>
      <c r="CK6" s="1109"/>
      <c r="CL6" s="1109"/>
      <c r="CM6" s="1109"/>
      <c r="CN6" s="1110"/>
      <c r="CO6" s="1111">
        <v>2003</v>
      </c>
      <c r="CP6" s="1108" t="s">
        <v>10</v>
      </c>
      <c r="CQ6" s="1109"/>
      <c r="CR6" s="1109"/>
      <c r="CS6" s="1109"/>
      <c r="CT6" s="1109"/>
      <c r="CU6" s="1109"/>
      <c r="CV6" s="1109"/>
      <c r="CW6" s="1109"/>
      <c r="CX6" s="1109"/>
      <c r="CY6" s="1109"/>
      <c r="CZ6" s="1109"/>
      <c r="DA6" s="1110"/>
      <c r="DB6" s="1111">
        <v>2004</v>
      </c>
      <c r="DC6" s="1108" t="s">
        <v>11</v>
      </c>
      <c r="DD6" s="1109"/>
      <c r="DE6" s="1109"/>
      <c r="DF6" s="1109"/>
      <c r="DG6" s="1109"/>
      <c r="DH6" s="1109"/>
      <c r="DI6" s="1109"/>
      <c r="DJ6" s="1109"/>
      <c r="DK6" s="1109"/>
      <c r="DL6" s="1109"/>
      <c r="DM6" s="1109"/>
      <c r="DN6" s="1110"/>
      <c r="DO6" s="1111">
        <v>2005</v>
      </c>
      <c r="DP6" s="1108" t="s">
        <v>12</v>
      </c>
      <c r="DQ6" s="1109"/>
      <c r="DR6" s="1109"/>
      <c r="DS6" s="1109"/>
      <c r="DT6" s="1109"/>
      <c r="DU6" s="1109"/>
      <c r="DV6" s="1109"/>
      <c r="DW6" s="1109"/>
      <c r="DX6" s="1109"/>
      <c r="DY6" s="1109"/>
      <c r="DZ6" s="1109"/>
      <c r="EA6" s="1110"/>
      <c r="EB6" s="1111">
        <v>2006</v>
      </c>
      <c r="EC6" s="1108" t="s">
        <v>13</v>
      </c>
      <c r="ED6" s="1109"/>
      <c r="EE6" s="1109"/>
      <c r="EF6" s="1109"/>
      <c r="EG6" s="1109"/>
      <c r="EH6" s="1109"/>
      <c r="EI6" s="1109"/>
      <c r="EJ6" s="1109"/>
      <c r="EK6" s="1109"/>
      <c r="EL6" s="1109"/>
      <c r="EM6" s="1109"/>
      <c r="EN6" s="1110"/>
      <c r="EO6" s="1111">
        <v>2007</v>
      </c>
      <c r="EP6" s="1108">
        <v>2007</v>
      </c>
      <c r="EQ6" s="1109"/>
      <c r="ER6" s="1109"/>
      <c r="ES6" s="1109"/>
      <c r="ET6" s="1109"/>
      <c r="EU6" s="1109"/>
      <c r="EV6" s="1109"/>
      <c r="EW6" s="1109"/>
      <c r="EX6" s="1109"/>
      <c r="EY6" s="1109"/>
      <c r="EZ6" s="1109"/>
      <c r="FA6" s="1110"/>
    </row>
    <row r="7" spans="1:219" s="359" customFormat="1" ht="17.100000000000001" customHeight="1" thickBot="1">
      <c r="A7" s="749"/>
      <c r="B7" s="1112"/>
      <c r="C7" s="673" t="s">
        <v>2646</v>
      </c>
      <c r="D7" s="673" t="s">
        <v>2647</v>
      </c>
      <c r="E7" s="673" t="s">
        <v>2648</v>
      </c>
      <c r="F7" s="673" t="s">
        <v>2649</v>
      </c>
      <c r="G7" s="673" t="s">
        <v>2650</v>
      </c>
      <c r="H7" s="673" t="s">
        <v>2651</v>
      </c>
      <c r="I7" s="673" t="s">
        <v>2652</v>
      </c>
      <c r="J7" s="673" t="s">
        <v>2653</v>
      </c>
      <c r="K7" s="673" t="s">
        <v>2654</v>
      </c>
      <c r="L7" s="673" t="s">
        <v>2655</v>
      </c>
      <c r="M7" s="673" t="s">
        <v>2656</v>
      </c>
      <c r="N7" s="673" t="s">
        <v>2657</v>
      </c>
      <c r="O7" s="1112"/>
      <c r="P7" s="673" t="s">
        <v>2646</v>
      </c>
      <c r="Q7" s="673" t="s">
        <v>2647</v>
      </c>
      <c r="R7" s="673" t="s">
        <v>2648</v>
      </c>
      <c r="S7" s="673" t="s">
        <v>2649</v>
      </c>
      <c r="T7" s="673" t="s">
        <v>2650</v>
      </c>
      <c r="U7" s="673" t="s">
        <v>2651</v>
      </c>
      <c r="V7" s="673" t="s">
        <v>2652</v>
      </c>
      <c r="W7" s="673" t="s">
        <v>2653</v>
      </c>
      <c r="X7" s="673" t="s">
        <v>2654</v>
      </c>
      <c r="Y7" s="673" t="s">
        <v>2655</v>
      </c>
      <c r="Z7" s="673" t="s">
        <v>2656</v>
      </c>
      <c r="AA7" s="673" t="s">
        <v>2657</v>
      </c>
      <c r="AB7" s="1112"/>
      <c r="AC7" s="673" t="s">
        <v>2646</v>
      </c>
      <c r="AD7" s="673" t="s">
        <v>2647</v>
      </c>
      <c r="AE7" s="673" t="s">
        <v>2648</v>
      </c>
      <c r="AF7" s="673" t="s">
        <v>2649</v>
      </c>
      <c r="AG7" s="673" t="s">
        <v>2650</v>
      </c>
      <c r="AH7" s="673" t="s">
        <v>2651</v>
      </c>
      <c r="AI7" s="673" t="s">
        <v>2652</v>
      </c>
      <c r="AJ7" s="673" t="s">
        <v>2653</v>
      </c>
      <c r="AK7" s="673" t="s">
        <v>2654</v>
      </c>
      <c r="AL7" s="673" t="s">
        <v>2655</v>
      </c>
      <c r="AM7" s="673" t="s">
        <v>2656</v>
      </c>
      <c r="AN7" s="673" t="s">
        <v>2657</v>
      </c>
      <c r="AO7" s="1112"/>
      <c r="AP7" s="673" t="s">
        <v>2646</v>
      </c>
      <c r="AQ7" s="673" t="s">
        <v>2647</v>
      </c>
      <c r="AR7" s="673" t="s">
        <v>2648</v>
      </c>
      <c r="AS7" s="673" t="s">
        <v>2649</v>
      </c>
      <c r="AT7" s="673" t="s">
        <v>2650</v>
      </c>
      <c r="AU7" s="673" t="s">
        <v>2651</v>
      </c>
      <c r="AV7" s="673" t="s">
        <v>2652</v>
      </c>
      <c r="AW7" s="673" t="s">
        <v>2653</v>
      </c>
      <c r="AX7" s="673" t="s">
        <v>2654</v>
      </c>
      <c r="AY7" s="673" t="s">
        <v>2655</v>
      </c>
      <c r="AZ7" s="673" t="s">
        <v>2656</v>
      </c>
      <c r="BA7" s="673" t="s">
        <v>2657</v>
      </c>
      <c r="BB7" s="1112"/>
      <c r="BC7" s="673" t="s">
        <v>2646</v>
      </c>
      <c r="BD7" s="673" t="s">
        <v>2647</v>
      </c>
      <c r="BE7" s="673" t="s">
        <v>2648</v>
      </c>
      <c r="BF7" s="673" t="s">
        <v>2649</v>
      </c>
      <c r="BG7" s="673" t="s">
        <v>2650</v>
      </c>
      <c r="BH7" s="673" t="s">
        <v>2651</v>
      </c>
      <c r="BI7" s="673" t="s">
        <v>2652</v>
      </c>
      <c r="BJ7" s="673" t="s">
        <v>2653</v>
      </c>
      <c r="BK7" s="673" t="s">
        <v>2654</v>
      </c>
      <c r="BL7" s="673" t="s">
        <v>2655</v>
      </c>
      <c r="BM7" s="673" t="s">
        <v>2656</v>
      </c>
      <c r="BN7" s="673" t="s">
        <v>2657</v>
      </c>
      <c r="BO7" s="1112"/>
      <c r="BP7" s="673" t="s">
        <v>2646</v>
      </c>
      <c r="BQ7" s="673" t="s">
        <v>2647</v>
      </c>
      <c r="BR7" s="673" t="s">
        <v>2648</v>
      </c>
      <c r="BS7" s="673" t="s">
        <v>2649</v>
      </c>
      <c r="BT7" s="673" t="s">
        <v>2650</v>
      </c>
      <c r="BU7" s="673" t="s">
        <v>2651</v>
      </c>
      <c r="BV7" s="673" t="s">
        <v>2652</v>
      </c>
      <c r="BW7" s="673" t="s">
        <v>2653</v>
      </c>
      <c r="BX7" s="673" t="s">
        <v>2654</v>
      </c>
      <c r="BY7" s="673" t="s">
        <v>2655</v>
      </c>
      <c r="BZ7" s="673" t="s">
        <v>2656</v>
      </c>
      <c r="CA7" s="673" t="s">
        <v>2657</v>
      </c>
      <c r="CB7" s="1112"/>
      <c r="CC7" s="673" t="s">
        <v>2646</v>
      </c>
      <c r="CD7" s="673" t="s">
        <v>2647</v>
      </c>
      <c r="CE7" s="673" t="s">
        <v>2648</v>
      </c>
      <c r="CF7" s="673" t="s">
        <v>2649</v>
      </c>
      <c r="CG7" s="673" t="s">
        <v>2650</v>
      </c>
      <c r="CH7" s="673" t="s">
        <v>2651</v>
      </c>
      <c r="CI7" s="673" t="s">
        <v>2652</v>
      </c>
      <c r="CJ7" s="673" t="s">
        <v>2653</v>
      </c>
      <c r="CK7" s="673" t="s">
        <v>2654</v>
      </c>
      <c r="CL7" s="673" t="s">
        <v>2655</v>
      </c>
      <c r="CM7" s="673" t="s">
        <v>2656</v>
      </c>
      <c r="CN7" s="673" t="s">
        <v>2657</v>
      </c>
      <c r="CO7" s="1112"/>
      <c r="CP7" s="673" t="s">
        <v>2646</v>
      </c>
      <c r="CQ7" s="673" t="s">
        <v>2647</v>
      </c>
      <c r="CR7" s="673" t="s">
        <v>2648</v>
      </c>
      <c r="CS7" s="673" t="s">
        <v>2649</v>
      </c>
      <c r="CT7" s="673" t="s">
        <v>2650</v>
      </c>
      <c r="CU7" s="673" t="s">
        <v>2651</v>
      </c>
      <c r="CV7" s="673" t="s">
        <v>2652</v>
      </c>
      <c r="CW7" s="673" t="s">
        <v>2653</v>
      </c>
      <c r="CX7" s="673" t="s">
        <v>2654</v>
      </c>
      <c r="CY7" s="673" t="s">
        <v>2655</v>
      </c>
      <c r="CZ7" s="673" t="s">
        <v>2656</v>
      </c>
      <c r="DA7" s="673" t="s">
        <v>2657</v>
      </c>
      <c r="DB7" s="1112"/>
      <c r="DC7" s="673" t="s">
        <v>2646</v>
      </c>
      <c r="DD7" s="673" t="s">
        <v>2647</v>
      </c>
      <c r="DE7" s="673" t="s">
        <v>2648</v>
      </c>
      <c r="DF7" s="673" t="s">
        <v>2649</v>
      </c>
      <c r="DG7" s="673" t="s">
        <v>2650</v>
      </c>
      <c r="DH7" s="673" t="s">
        <v>2651</v>
      </c>
      <c r="DI7" s="673" t="s">
        <v>2652</v>
      </c>
      <c r="DJ7" s="673" t="s">
        <v>2653</v>
      </c>
      <c r="DK7" s="673" t="s">
        <v>2654</v>
      </c>
      <c r="DL7" s="673" t="s">
        <v>2655</v>
      </c>
      <c r="DM7" s="673" t="s">
        <v>2656</v>
      </c>
      <c r="DN7" s="673" t="s">
        <v>2657</v>
      </c>
      <c r="DO7" s="1112"/>
      <c r="DP7" s="673" t="s">
        <v>2646</v>
      </c>
      <c r="DQ7" s="673" t="s">
        <v>2647</v>
      </c>
      <c r="DR7" s="673" t="s">
        <v>2648</v>
      </c>
      <c r="DS7" s="673" t="s">
        <v>2649</v>
      </c>
      <c r="DT7" s="673" t="s">
        <v>2650</v>
      </c>
      <c r="DU7" s="673" t="s">
        <v>2651</v>
      </c>
      <c r="DV7" s="673" t="s">
        <v>2652</v>
      </c>
      <c r="DW7" s="673" t="s">
        <v>2653</v>
      </c>
      <c r="DX7" s="673" t="s">
        <v>2654</v>
      </c>
      <c r="DY7" s="673" t="s">
        <v>2655</v>
      </c>
      <c r="DZ7" s="673" t="s">
        <v>2656</v>
      </c>
      <c r="EA7" s="673" t="s">
        <v>2657</v>
      </c>
      <c r="EB7" s="1112"/>
      <c r="EC7" s="673" t="s">
        <v>2646</v>
      </c>
      <c r="ED7" s="673" t="s">
        <v>2647</v>
      </c>
      <c r="EE7" s="673" t="s">
        <v>2648</v>
      </c>
      <c r="EF7" s="673" t="s">
        <v>2649</v>
      </c>
      <c r="EG7" s="673" t="s">
        <v>2650</v>
      </c>
      <c r="EH7" s="673" t="s">
        <v>2651</v>
      </c>
      <c r="EI7" s="673" t="s">
        <v>2652</v>
      </c>
      <c r="EJ7" s="673" t="s">
        <v>2653</v>
      </c>
      <c r="EK7" s="673" t="s">
        <v>2654</v>
      </c>
      <c r="EL7" s="673" t="s">
        <v>2655</v>
      </c>
      <c r="EM7" s="673" t="s">
        <v>2656</v>
      </c>
      <c r="EN7" s="673" t="s">
        <v>2657</v>
      </c>
      <c r="EO7" s="1112"/>
      <c r="EP7" s="673" t="s">
        <v>2646</v>
      </c>
      <c r="EQ7" s="673" t="s">
        <v>2647</v>
      </c>
      <c r="ER7" s="673" t="s">
        <v>2648</v>
      </c>
      <c r="ES7" s="673" t="s">
        <v>2649</v>
      </c>
      <c r="ET7" s="673" t="s">
        <v>2650</v>
      </c>
      <c r="EU7" s="673" t="s">
        <v>2651</v>
      </c>
      <c r="EV7" s="673" t="s">
        <v>2652</v>
      </c>
      <c r="EW7" s="673" t="s">
        <v>2653</v>
      </c>
      <c r="EX7" s="673" t="s">
        <v>2654</v>
      </c>
      <c r="EY7" s="673" t="s">
        <v>2655</v>
      </c>
      <c r="EZ7" s="673" t="s">
        <v>2656</v>
      </c>
      <c r="FA7" s="673" t="s">
        <v>2657</v>
      </c>
    </row>
    <row r="8" spans="1:219" s="359" customFormat="1" ht="5.0999999999999996" customHeight="1">
      <c r="A8" s="1"/>
      <c r="B8" s="1"/>
      <c r="C8" s="3"/>
      <c r="D8" s="3"/>
      <c r="E8" s="3"/>
      <c r="F8" s="3"/>
      <c r="G8" s="3"/>
      <c r="H8" s="3"/>
      <c r="I8" s="3"/>
      <c r="J8" s="3"/>
      <c r="K8" s="3"/>
      <c r="L8" s="3"/>
      <c r="M8" s="3"/>
      <c r="N8" s="3"/>
      <c r="O8" s="1"/>
      <c r="P8" s="3"/>
      <c r="Q8" s="3"/>
      <c r="R8" s="3"/>
      <c r="S8" s="3"/>
      <c r="T8" s="3"/>
      <c r="U8" s="3"/>
      <c r="V8" s="3"/>
      <c r="W8" s="3"/>
      <c r="X8" s="3"/>
      <c r="Y8" s="3"/>
      <c r="Z8" s="3"/>
      <c r="AA8" s="3"/>
      <c r="AB8" s="1"/>
      <c r="AC8" s="3"/>
      <c r="AD8" s="3"/>
      <c r="AE8" s="3"/>
      <c r="AF8" s="3"/>
      <c r="AG8" s="3"/>
      <c r="AH8" s="3"/>
      <c r="AI8" s="3"/>
      <c r="AJ8" s="3"/>
      <c r="AK8" s="3"/>
      <c r="AL8" s="3"/>
      <c r="AM8" s="3"/>
      <c r="AN8" s="3"/>
      <c r="AO8" s="1"/>
      <c r="AP8" s="3"/>
      <c r="AQ8" s="3"/>
      <c r="AR8" s="3"/>
      <c r="AS8" s="3"/>
      <c r="AT8" s="3"/>
      <c r="AU8" s="3"/>
      <c r="AV8" s="3"/>
      <c r="AW8" s="3"/>
      <c r="AX8" s="3"/>
      <c r="AY8" s="3"/>
      <c r="AZ8" s="3"/>
      <c r="BA8" s="3"/>
      <c r="BB8" s="1"/>
      <c r="BC8" s="3"/>
      <c r="BD8" s="3"/>
      <c r="BE8" s="3"/>
      <c r="BF8" s="3"/>
      <c r="BG8" s="3"/>
      <c r="BH8" s="3"/>
      <c r="BI8" s="3"/>
      <c r="BJ8" s="3"/>
      <c r="BK8" s="3"/>
      <c r="BL8" s="3"/>
      <c r="BM8" s="3"/>
      <c r="BN8" s="3"/>
      <c r="BO8" s="1"/>
      <c r="BP8" s="3"/>
      <c r="BQ8" s="3"/>
      <c r="BR8" s="3"/>
      <c r="BS8" s="3"/>
      <c r="BT8" s="3"/>
      <c r="BU8" s="3"/>
      <c r="BV8" s="3"/>
      <c r="BW8" s="3"/>
      <c r="BX8" s="3"/>
      <c r="BY8" s="3"/>
      <c r="BZ8" s="3"/>
      <c r="CA8" s="3"/>
      <c r="CB8" s="1"/>
      <c r="CC8" s="3"/>
      <c r="CD8" s="3"/>
      <c r="CE8" s="3"/>
      <c r="CF8" s="3"/>
      <c r="CG8" s="3"/>
      <c r="CH8" s="3"/>
      <c r="CI8" s="3"/>
      <c r="CJ8" s="3"/>
      <c r="CK8" s="3"/>
      <c r="CL8" s="3"/>
      <c r="CM8" s="3"/>
      <c r="CN8" s="3"/>
      <c r="CO8" s="1"/>
      <c r="CP8" s="3"/>
      <c r="CQ8" s="3"/>
      <c r="CR8" s="3"/>
      <c r="CS8" s="3"/>
      <c r="CT8" s="3"/>
      <c r="CU8" s="3"/>
      <c r="CV8" s="3"/>
      <c r="CW8" s="3"/>
      <c r="CX8" s="3"/>
      <c r="CY8" s="3"/>
      <c r="CZ8" s="3"/>
      <c r="DA8" s="3"/>
      <c r="DB8" s="1"/>
      <c r="DC8" s="3"/>
      <c r="DD8" s="3"/>
      <c r="DE8" s="3"/>
      <c r="DF8" s="3"/>
      <c r="DG8" s="3"/>
      <c r="DH8" s="3"/>
      <c r="DI8" s="3"/>
      <c r="DJ8" s="3"/>
      <c r="DK8" s="3"/>
      <c r="DL8" s="3"/>
      <c r="DM8" s="3"/>
      <c r="DN8" s="3"/>
      <c r="DO8" s="1"/>
      <c r="DP8" s="3"/>
      <c r="DQ8" s="3"/>
      <c r="DR8" s="3"/>
      <c r="DS8" s="3"/>
      <c r="DT8" s="3"/>
      <c r="DU8" s="3"/>
      <c r="DV8" s="3"/>
      <c r="DW8" s="3"/>
      <c r="DX8" s="3"/>
      <c r="DY8" s="3"/>
      <c r="DZ8" s="3"/>
      <c r="EA8" s="3"/>
      <c r="EB8" s="1"/>
      <c r="EC8" s="3"/>
      <c r="ED8" s="3"/>
      <c r="EE8" s="3"/>
      <c r="EF8" s="3"/>
      <c r="EG8" s="3"/>
      <c r="EH8" s="3"/>
      <c r="EI8" s="3"/>
      <c r="EJ8" s="3"/>
      <c r="EK8" s="3"/>
      <c r="EL8" s="3"/>
      <c r="EM8" s="3"/>
      <c r="EN8" s="3"/>
      <c r="EO8" s="1"/>
      <c r="EP8" s="3"/>
      <c r="EQ8" s="3"/>
      <c r="ER8" s="3"/>
      <c r="ES8" s="3"/>
      <c r="ET8" s="3"/>
      <c r="EU8" s="3"/>
      <c r="EV8" s="3"/>
      <c r="EW8" s="3"/>
      <c r="EX8" s="3"/>
      <c r="EY8" s="3"/>
      <c r="EZ8" s="3"/>
      <c r="FA8" s="3"/>
    </row>
    <row r="9" spans="1:219" s="360" customFormat="1" ht="12.75" customHeight="1">
      <c r="A9" s="292" t="s">
        <v>2919</v>
      </c>
      <c r="B9" s="77">
        <f>B11+B20+B29+B38</f>
        <v>730.70389999999998</v>
      </c>
      <c r="C9" s="77">
        <v>44.120100000000008</v>
      </c>
      <c r="D9" s="77">
        <v>44.864900000000006</v>
      </c>
      <c r="E9" s="77">
        <v>47.498899999999992</v>
      </c>
      <c r="F9" s="77">
        <v>51.267299999999992</v>
      </c>
      <c r="G9" s="77">
        <v>60.538800000000002</v>
      </c>
      <c r="H9" s="77">
        <v>50.133499999999998</v>
      </c>
      <c r="I9" s="77">
        <v>50.764300000000006</v>
      </c>
      <c r="J9" s="77">
        <v>84.460599999999985</v>
      </c>
      <c r="K9" s="77">
        <v>60.079800000000006</v>
      </c>
      <c r="L9" s="77">
        <v>90.226499999999987</v>
      </c>
      <c r="M9" s="77">
        <v>77.709299999999985</v>
      </c>
      <c r="N9" s="77">
        <v>69.039899999999989</v>
      </c>
      <c r="O9" s="77">
        <f t="shared" ref="O9:BB9" si="0">O11+O20+O29+O38</f>
        <v>2465.1391999999996</v>
      </c>
      <c r="P9" s="77">
        <v>119.30029999999999</v>
      </c>
      <c r="Q9" s="77">
        <v>114.5776</v>
      </c>
      <c r="R9" s="77">
        <v>106.5981</v>
      </c>
      <c r="S9" s="77">
        <v>202.29489999999998</v>
      </c>
      <c r="T9" s="77">
        <v>184.31989999999999</v>
      </c>
      <c r="U9" s="77">
        <v>149.64050000000003</v>
      </c>
      <c r="V9" s="77">
        <v>231.9631</v>
      </c>
      <c r="W9" s="77">
        <v>188.59309999999999</v>
      </c>
      <c r="X9" s="77">
        <v>302.12890000000004</v>
      </c>
      <c r="Y9" s="77">
        <v>363.78099999999995</v>
      </c>
      <c r="Z9" s="77">
        <v>229.53749999999999</v>
      </c>
      <c r="AA9" s="77">
        <v>272.40430000000003</v>
      </c>
      <c r="AB9" s="77">
        <f t="shared" si="0"/>
        <v>5003.3486000000003</v>
      </c>
      <c r="AC9" s="77">
        <v>279.65219999999999</v>
      </c>
      <c r="AD9" s="77">
        <v>301.64280000000002</v>
      </c>
      <c r="AE9" s="77">
        <v>450.21030000000007</v>
      </c>
      <c r="AF9" s="77">
        <v>428.15899999999999</v>
      </c>
      <c r="AG9" s="77">
        <v>346.41699999999997</v>
      </c>
      <c r="AH9" s="77">
        <v>304.38360000000006</v>
      </c>
      <c r="AI9" s="77">
        <v>496.58</v>
      </c>
      <c r="AJ9" s="77">
        <v>304.553</v>
      </c>
      <c r="AK9" s="77">
        <v>400.0813</v>
      </c>
      <c r="AL9" s="77">
        <v>525.06459999999993</v>
      </c>
      <c r="AM9" s="77">
        <v>644.65609999999992</v>
      </c>
      <c r="AN9" s="77">
        <v>521.94870000000003</v>
      </c>
      <c r="AO9" s="77">
        <f t="shared" si="0"/>
        <v>6986.9734999999991</v>
      </c>
      <c r="AP9" s="77">
        <v>513.82209999999998</v>
      </c>
      <c r="AQ9" s="77">
        <v>441.85399999999998</v>
      </c>
      <c r="AR9" s="77">
        <v>681.40039999999988</v>
      </c>
      <c r="AS9" s="77">
        <v>551.46699999999998</v>
      </c>
      <c r="AT9" s="77">
        <v>436.64640000000003</v>
      </c>
      <c r="AU9" s="77">
        <v>407.68589999999995</v>
      </c>
      <c r="AV9" s="77">
        <v>505.71999999999991</v>
      </c>
      <c r="AW9" s="77">
        <v>665.60659999999996</v>
      </c>
      <c r="AX9" s="77">
        <v>855.39030000000002</v>
      </c>
      <c r="AY9" s="77">
        <v>730.6828999999999</v>
      </c>
      <c r="AZ9" s="77">
        <v>546.86910000000012</v>
      </c>
      <c r="BA9" s="77">
        <v>649.82879999999989</v>
      </c>
      <c r="BB9" s="77">
        <f t="shared" si="0"/>
        <v>7763.2755999999999</v>
      </c>
      <c r="BC9" s="77">
        <v>533.36039999999991</v>
      </c>
      <c r="BD9" s="77">
        <v>681.4828</v>
      </c>
      <c r="BE9" s="77">
        <v>530.79560000000015</v>
      </c>
      <c r="BF9" s="77">
        <v>553.78089999999997</v>
      </c>
      <c r="BG9" s="77">
        <v>557.39440000000002</v>
      </c>
      <c r="BH9" s="77">
        <v>640.65340000000003</v>
      </c>
      <c r="BI9" s="77">
        <v>545.18650000000002</v>
      </c>
      <c r="BJ9" s="77">
        <v>661.80489999999986</v>
      </c>
      <c r="BK9" s="77">
        <v>765.45889999999986</v>
      </c>
      <c r="BL9" s="77">
        <v>692.8647000000002</v>
      </c>
      <c r="BM9" s="77">
        <v>863.10210000000006</v>
      </c>
      <c r="BN9" s="77">
        <v>737.39099999999996</v>
      </c>
      <c r="BO9" s="77">
        <f t="shared" ref="BO9:DO9" si="1">BO11+BO20+BO29+BO38</f>
        <v>9787.1635000000006</v>
      </c>
      <c r="BP9" s="77">
        <v>935.49180000000001</v>
      </c>
      <c r="BQ9" s="77">
        <v>845.10550000000012</v>
      </c>
      <c r="BR9" s="77">
        <v>900.21630000000005</v>
      </c>
      <c r="BS9" s="77">
        <v>903.42679999999984</v>
      </c>
      <c r="BT9" s="77">
        <v>889.84159999999997</v>
      </c>
      <c r="BU9" s="77">
        <v>758.62770000000012</v>
      </c>
      <c r="BV9" s="77">
        <v>742.98569999999995</v>
      </c>
      <c r="BW9" s="77">
        <v>737.47039999999993</v>
      </c>
      <c r="BX9" s="77">
        <v>588.73779999999999</v>
      </c>
      <c r="BY9" s="77">
        <v>879.8755000000001</v>
      </c>
      <c r="BZ9" s="77">
        <v>848.82479999999998</v>
      </c>
      <c r="CA9" s="77">
        <v>756.55959999999982</v>
      </c>
      <c r="CB9" s="77">
        <f t="shared" si="1"/>
        <v>14004.6667</v>
      </c>
      <c r="CC9" s="77">
        <v>1217.3814000000002</v>
      </c>
      <c r="CD9" s="77">
        <v>654.34809999999993</v>
      </c>
      <c r="CE9" s="77">
        <v>987.89459999999974</v>
      </c>
      <c r="CF9" s="77">
        <v>1128.5821000000001</v>
      </c>
      <c r="CG9" s="77">
        <v>1080.4655999999998</v>
      </c>
      <c r="CH9" s="77">
        <v>916.80830000000003</v>
      </c>
      <c r="CI9" s="77">
        <v>1156.6060000000002</v>
      </c>
      <c r="CJ9" s="77">
        <v>1076.2023000000004</v>
      </c>
      <c r="CK9" s="77">
        <v>1153.6718999999998</v>
      </c>
      <c r="CL9" s="77">
        <v>1688.9669999999999</v>
      </c>
      <c r="CM9" s="77">
        <v>1482.2599000000002</v>
      </c>
      <c r="CN9" s="77">
        <v>1461.4794999999999</v>
      </c>
      <c r="CO9" s="77">
        <f t="shared" si="1"/>
        <v>32477.151400000002</v>
      </c>
      <c r="CP9" s="77">
        <v>1468.8525999999999</v>
      </c>
      <c r="CQ9" s="77">
        <v>1289.3144000000002</v>
      </c>
      <c r="CR9" s="77">
        <v>1342.3701000000001</v>
      </c>
      <c r="CS9" s="77">
        <v>1614.5165</v>
      </c>
      <c r="CT9" s="77">
        <v>1923.6101999999998</v>
      </c>
      <c r="CU9" s="77">
        <v>1558.3097</v>
      </c>
      <c r="CV9" s="77">
        <v>2029.6207999999999</v>
      </c>
      <c r="CW9" s="77">
        <v>2009.8226999999997</v>
      </c>
      <c r="CX9" s="77">
        <v>2306.1122</v>
      </c>
      <c r="CY9" s="77">
        <v>3296.0888999999997</v>
      </c>
      <c r="CZ9" s="77">
        <v>4846.7659999999996</v>
      </c>
      <c r="DA9" s="77">
        <v>8791.7673000000013</v>
      </c>
      <c r="DB9" s="77">
        <f t="shared" si="1"/>
        <v>101612.24769999999</v>
      </c>
      <c r="DC9" s="77">
        <v>4604.2596000000003</v>
      </c>
      <c r="DD9" s="77">
        <v>4591.3527000000004</v>
      </c>
      <c r="DE9" s="77">
        <v>3540.9486999999999</v>
      </c>
      <c r="DF9" s="77">
        <v>3045.7963999999997</v>
      </c>
      <c r="DG9" s="77">
        <v>3420.7200000000003</v>
      </c>
      <c r="DH9" s="77">
        <v>7186.3622999999998</v>
      </c>
      <c r="DI9" s="77">
        <v>10822.017800000003</v>
      </c>
      <c r="DJ9" s="77">
        <v>12010.770400000003</v>
      </c>
      <c r="DK9" s="77">
        <v>11792.089000000002</v>
      </c>
      <c r="DL9" s="77">
        <v>12491.3433</v>
      </c>
      <c r="DM9" s="77">
        <v>13252.587899999999</v>
      </c>
      <c r="DN9" s="77">
        <v>14853.999599999999</v>
      </c>
      <c r="DO9" s="77">
        <f t="shared" si="1"/>
        <v>125209.09259999999</v>
      </c>
      <c r="DP9" s="77">
        <v>8854.9008000000013</v>
      </c>
      <c r="DQ9" s="77">
        <v>10691.6057</v>
      </c>
      <c r="DR9" s="77">
        <v>12266.439099999998</v>
      </c>
      <c r="DS9" s="77">
        <v>14580.227100000004</v>
      </c>
      <c r="DT9" s="77">
        <v>9694.5795999999991</v>
      </c>
      <c r="DU9" s="77">
        <v>7806.8940999999995</v>
      </c>
      <c r="DV9" s="77">
        <v>5145.2793999999994</v>
      </c>
      <c r="DW9" s="77">
        <v>3821.9734000000003</v>
      </c>
      <c r="DX9" s="77">
        <v>10526.492</v>
      </c>
      <c r="DY9" s="77">
        <v>13470.983199999997</v>
      </c>
      <c r="DZ9" s="77">
        <v>11569.447399999999</v>
      </c>
      <c r="EA9" s="77">
        <v>16780.270799999998</v>
      </c>
      <c r="EB9" s="77">
        <f t="shared" ref="EB9" si="2">EB11+EB20+EB29+EB38</f>
        <v>75591.864600000001</v>
      </c>
      <c r="EC9" s="77">
        <v>11093.1003</v>
      </c>
      <c r="ED9" s="77">
        <v>6881.5812999999989</v>
      </c>
      <c r="EE9" s="77">
        <v>7238.8077000000012</v>
      </c>
      <c r="EF9" s="77">
        <v>5664.3172000000013</v>
      </c>
      <c r="EG9" s="77">
        <v>4479.2121999999999</v>
      </c>
      <c r="EH9" s="77">
        <v>4223.0948999999991</v>
      </c>
      <c r="EI9" s="77">
        <v>5266.4627</v>
      </c>
      <c r="EJ9" s="77">
        <v>6258.4358999999995</v>
      </c>
      <c r="EK9" s="77">
        <v>6433.8396999999986</v>
      </c>
      <c r="EL9" s="77">
        <v>7685.337199999999</v>
      </c>
      <c r="EM9" s="77">
        <v>5111.4910999999993</v>
      </c>
      <c r="EN9" s="77">
        <v>5256.1844000000001</v>
      </c>
      <c r="EO9" s="77">
        <f>EO11+EO20+EO29+EO38</f>
        <v>73574.215200000006</v>
      </c>
      <c r="EP9" s="77">
        <v>3946.8364999999994</v>
      </c>
      <c r="EQ9" s="77">
        <v>4880.9035000000003</v>
      </c>
      <c r="ER9" s="77">
        <v>5218.3029999999999</v>
      </c>
      <c r="ES9" s="77">
        <v>5740.5767000000005</v>
      </c>
      <c r="ET9" s="77">
        <v>5961.9830000000002</v>
      </c>
      <c r="EU9" s="77">
        <v>6610.140800000001</v>
      </c>
      <c r="EV9" s="77">
        <v>7020.1331</v>
      </c>
      <c r="EW9" s="77">
        <v>7373.9531999999999</v>
      </c>
      <c r="EX9" s="77">
        <v>6639.1374000000014</v>
      </c>
      <c r="EY9" s="77">
        <v>6813.1948000000002</v>
      </c>
      <c r="EZ9" s="77">
        <v>5997.5820999999996</v>
      </c>
      <c r="FA9" s="77">
        <v>7371.4710999999998</v>
      </c>
      <c r="GA9" s="361"/>
      <c r="GB9" s="361"/>
      <c r="GC9" s="361"/>
      <c r="GD9" s="361"/>
      <c r="GE9" s="361"/>
      <c r="GF9" s="361"/>
      <c r="GG9" s="361"/>
      <c r="GH9" s="361"/>
      <c r="GI9" s="361"/>
      <c r="GJ9" s="361"/>
      <c r="GK9" s="361"/>
      <c r="GL9" s="361"/>
      <c r="GM9" s="361"/>
      <c r="GN9" s="361"/>
      <c r="GO9" s="361"/>
      <c r="GP9" s="361"/>
      <c r="GQ9" s="361"/>
      <c r="GR9" s="361"/>
      <c r="GS9" s="361"/>
      <c r="GT9" s="361"/>
      <c r="GU9" s="361"/>
      <c r="GV9" s="361"/>
      <c r="GW9" s="361"/>
      <c r="GX9" s="361"/>
      <c r="GY9" s="361"/>
      <c r="GZ9" s="361"/>
      <c r="HA9" s="361"/>
      <c r="HB9" s="361"/>
      <c r="HC9" s="361"/>
      <c r="HD9" s="361"/>
      <c r="HE9" s="361"/>
      <c r="HF9" s="361"/>
      <c r="HG9" s="361"/>
      <c r="HH9" s="361"/>
      <c r="HI9" s="361"/>
      <c r="HJ9" s="361"/>
      <c r="HK9" s="361"/>
    </row>
    <row r="10" spans="1:219" s="360" customFormat="1" ht="12.75" customHeight="1">
      <c r="A10" s="963" t="s">
        <v>2892</v>
      </c>
      <c r="B10" s="362"/>
      <c r="C10" s="77"/>
      <c r="D10" s="77"/>
      <c r="E10" s="77"/>
      <c r="F10" s="77"/>
      <c r="G10" s="77"/>
      <c r="H10" s="77"/>
      <c r="I10" s="77"/>
      <c r="J10" s="77"/>
      <c r="K10" s="77"/>
      <c r="L10" s="77"/>
      <c r="M10" s="77"/>
      <c r="N10" s="77"/>
      <c r="O10" s="362"/>
      <c r="P10" s="77"/>
      <c r="Q10" s="77"/>
      <c r="R10" s="77"/>
      <c r="S10" s="77"/>
      <c r="T10" s="77"/>
      <c r="U10" s="77"/>
      <c r="V10" s="77"/>
      <c r="W10" s="77"/>
      <c r="X10" s="77"/>
      <c r="Y10" s="77"/>
      <c r="Z10" s="77"/>
      <c r="AA10" s="77"/>
      <c r="AB10" s="362"/>
      <c r="AC10" s="77"/>
      <c r="AD10" s="77"/>
      <c r="AE10" s="77"/>
      <c r="AF10" s="77"/>
      <c r="AG10" s="77"/>
      <c r="AH10" s="77"/>
      <c r="AI10" s="77"/>
      <c r="AJ10" s="77"/>
      <c r="AK10" s="77"/>
      <c r="AL10" s="77"/>
      <c r="AM10" s="77"/>
      <c r="AN10" s="77"/>
      <c r="AO10" s="362"/>
      <c r="AP10" s="77"/>
      <c r="AQ10" s="77"/>
      <c r="AR10" s="77"/>
      <c r="AS10" s="77"/>
      <c r="AT10" s="77"/>
      <c r="AU10" s="77"/>
      <c r="AV10" s="77"/>
      <c r="AW10" s="77"/>
      <c r="AX10" s="77"/>
      <c r="AY10" s="77"/>
      <c r="AZ10" s="77"/>
      <c r="BA10" s="77"/>
      <c r="BB10" s="362"/>
      <c r="BC10" s="77"/>
      <c r="BD10" s="77"/>
      <c r="BE10" s="77"/>
      <c r="BF10" s="77"/>
      <c r="BG10" s="77"/>
      <c r="BH10" s="77"/>
      <c r="BI10" s="77"/>
      <c r="BJ10" s="77"/>
      <c r="BK10" s="77"/>
      <c r="BL10" s="77"/>
      <c r="BM10" s="77"/>
      <c r="BN10" s="77"/>
      <c r="BO10" s="362"/>
      <c r="BP10" s="77"/>
      <c r="BQ10" s="77"/>
      <c r="BR10" s="77"/>
      <c r="BS10" s="77"/>
      <c r="BT10" s="77"/>
      <c r="BU10" s="77"/>
      <c r="BV10" s="77"/>
      <c r="BW10" s="77"/>
      <c r="BX10" s="77"/>
      <c r="BY10" s="77"/>
      <c r="BZ10" s="77"/>
      <c r="CA10" s="77"/>
      <c r="CB10" s="362"/>
      <c r="CC10" s="77"/>
      <c r="CD10" s="77"/>
      <c r="CE10" s="77"/>
      <c r="CF10" s="77"/>
      <c r="CG10" s="77"/>
      <c r="CH10" s="77"/>
      <c r="CI10" s="77"/>
      <c r="CJ10" s="77"/>
      <c r="CK10" s="77"/>
      <c r="CL10" s="77"/>
      <c r="CM10" s="77"/>
      <c r="CN10" s="77"/>
      <c r="CO10" s="362"/>
      <c r="CP10" s="77"/>
      <c r="CQ10" s="77"/>
      <c r="CR10" s="77"/>
      <c r="CS10" s="77"/>
      <c r="CT10" s="77"/>
      <c r="CU10" s="77"/>
      <c r="CV10" s="77"/>
      <c r="CW10" s="77"/>
      <c r="CX10" s="77"/>
      <c r="CY10" s="77"/>
      <c r="CZ10" s="77"/>
      <c r="DA10" s="77"/>
      <c r="DB10" s="362"/>
      <c r="DC10" s="77"/>
      <c r="DD10" s="77"/>
      <c r="DE10" s="77"/>
      <c r="DF10" s="77"/>
      <c r="DG10" s="77"/>
      <c r="DH10" s="77"/>
      <c r="DI10" s="77"/>
      <c r="DJ10" s="77"/>
      <c r="DK10" s="77"/>
      <c r="DL10" s="77"/>
      <c r="DM10" s="77"/>
      <c r="DN10" s="77"/>
      <c r="DO10" s="362"/>
      <c r="DP10" s="77"/>
      <c r="DQ10" s="77"/>
      <c r="DR10" s="77"/>
      <c r="DS10" s="77"/>
      <c r="DT10" s="77"/>
      <c r="DU10" s="77"/>
      <c r="DV10" s="77"/>
      <c r="DW10" s="77"/>
      <c r="DX10" s="77"/>
      <c r="DY10" s="77"/>
      <c r="DZ10" s="77"/>
      <c r="EA10" s="77"/>
      <c r="EB10" s="362"/>
      <c r="EC10" s="77"/>
      <c r="ED10" s="77"/>
      <c r="EE10" s="77"/>
      <c r="EF10" s="77"/>
      <c r="EG10" s="77"/>
      <c r="EH10" s="77"/>
      <c r="EI10" s="77"/>
      <c r="EJ10" s="77"/>
      <c r="EK10" s="77"/>
      <c r="EL10" s="77"/>
      <c r="EM10" s="77"/>
      <c r="EN10" s="77"/>
      <c r="EO10" s="362"/>
      <c r="EP10" s="77"/>
      <c r="EQ10" s="77"/>
      <c r="ER10" s="77"/>
      <c r="ES10" s="77"/>
      <c r="ET10" s="77"/>
      <c r="EU10" s="77"/>
      <c r="EV10" s="77"/>
      <c r="EW10" s="77"/>
      <c r="EX10" s="77"/>
      <c r="EY10" s="77"/>
      <c r="EZ10" s="77"/>
      <c r="FA10" s="77"/>
      <c r="GA10" s="361"/>
      <c r="GB10" s="361"/>
      <c r="GC10" s="361"/>
      <c r="GD10" s="361"/>
      <c r="GE10" s="361"/>
      <c r="GF10" s="361"/>
      <c r="GG10" s="361"/>
      <c r="GH10" s="361"/>
      <c r="GI10" s="361"/>
      <c r="GJ10" s="361"/>
      <c r="GK10" s="361"/>
      <c r="GL10" s="361"/>
      <c r="GM10" s="361"/>
      <c r="GN10" s="361"/>
      <c r="GO10" s="361"/>
      <c r="GP10" s="361"/>
      <c r="GQ10" s="361"/>
      <c r="GR10" s="361"/>
      <c r="GS10" s="361"/>
      <c r="GT10" s="361"/>
      <c r="GU10" s="361"/>
      <c r="GV10" s="361"/>
      <c r="GW10" s="361"/>
      <c r="GX10" s="361"/>
      <c r="GY10" s="361"/>
      <c r="GZ10" s="361"/>
      <c r="HA10" s="361"/>
      <c r="HB10" s="361"/>
      <c r="HC10" s="361"/>
      <c r="HD10" s="361"/>
      <c r="HE10" s="361"/>
      <c r="HF10" s="361"/>
      <c r="HG10" s="361"/>
      <c r="HH10" s="361"/>
      <c r="HI10" s="361"/>
      <c r="HJ10" s="361"/>
      <c r="HK10" s="361"/>
    </row>
    <row r="11" spans="1:219" s="360" customFormat="1" ht="12.75" customHeight="1">
      <c r="A11" s="964" t="s">
        <v>3172</v>
      </c>
      <c r="B11" s="77">
        <f>SUM(C11:N11)</f>
        <v>81.1751</v>
      </c>
      <c r="C11" s="77">
        <v>7.8860000000000001</v>
      </c>
      <c r="D11" s="77">
        <v>7.0103</v>
      </c>
      <c r="E11" s="77">
        <v>6.9348000000000001</v>
      </c>
      <c r="F11" s="77">
        <v>9.0324999999999989</v>
      </c>
      <c r="G11" s="77">
        <v>2.1764999999999999</v>
      </c>
      <c r="H11" s="77">
        <v>1.1614</v>
      </c>
      <c r="I11" s="77">
        <v>7.3422999999999989</v>
      </c>
      <c r="J11" s="77">
        <v>2.3079999999999998</v>
      </c>
      <c r="K11" s="77">
        <v>6.1959999999999997</v>
      </c>
      <c r="L11" s="77">
        <v>6.9630000000000001</v>
      </c>
      <c r="M11" s="77">
        <v>20.7943</v>
      </c>
      <c r="N11" s="77">
        <v>3.37</v>
      </c>
      <c r="O11" s="77">
        <f>SUM(P11:AA11)</f>
        <v>203.79079999999999</v>
      </c>
      <c r="P11" s="77">
        <v>5.7458</v>
      </c>
      <c r="Q11" s="77">
        <v>1.2819</v>
      </c>
      <c r="R11" s="77">
        <v>4.4287999999999998</v>
      </c>
      <c r="S11" s="77">
        <v>39.107399999999998</v>
      </c>
      <c r="T11" s="77">
        <v>30.407600000000002</v>
      </c>
      <c r="U11" s="77">
        <v>19.550599999999999</v>
      </c>
      <c r="V11" s="77">
        <v>12.478399999999999</v>
      </c>
      <c r="W11" s="77">
        <v>28.206</v>
      </c>
      <c r="X11" s="77">
        <v>26.364000000000001</v>
      </c>
      <c r="Y11" s="77">
        <v>12.036799999999999</v>
      </c>
      <c r="Z11" s="77">
        <v>10.1035</v>
      </c>
      <c r="AA11" s="77">
        <v>14.08</v>
      </c>
      <c r="AB11" s="77">
        <f>SUM(AC11:AN11)</f>
        <v>239.041</v>
      </c>
      <c r="AC11" s="77">
        <v>27.062899999999999</v>
      </c>
      <c r="AD11" s="77">
        <v>10.994899999999999</v>
      </c>
      <c r="AE11" s="77">
        <v>29.9878</v>
      </c>
      <c r="AF11" s="77">
        <v>19.597300000000001</v>
      </c>
      <c r="AG11" s="77">
        <v>20.782</v>
      </c>
      <c r="AH11" s="77">
        <v>10.6608</v>
      </c>
      <c r="AI11" s="77">
        <v>34.194499999999998</v>
      </c>
      <c r="AJ11" s="77">
        <v>15.437200000000001</v>
      </c>
      <c r="AK11" s="77">
        <v>16.342500000000001</v>
      </c>
      <c r="AL11" s="77">
        <v>30.94</v>
      </c>
      <c r="AM11" s="77">
        <v>10.633599999999998</v>
      </c>
      <c r="AN11" s="77">
        <v>12.407500000000001</v>
      </c>
      <c r="AO11" s="77">
        <f>SUM(AP11:BA11)</f>
        <v>191.2415</v>
      </c>
      <c r="AP11" s="77">
        <v>11.8659</v>
      </c>
      <c r="AQ11" s="77">
        <v>9.6917999999999989</v>
      </c>
      <c r="AR11" s="77">
        <v>7.7098000000000004</v>
      </c>
      <c r="AS11" s="77">
        <v>6.6150000000000002</v>
      </c>
      <c r="AT11" s="77">
        <v>10.5458</v>
      </c>
      <c r="AU11" s="77">
        <v>16.880400000000002</v>
      </c>
      <c r="AV11" s="77">
        <v>38.267099999999999</v>
      </c>
      <c r="AW11" s="77">
        <v>19.424900000000001</v>
      </c>
      <c r="AX11" s="77">
        <v>4.3659999999999997</v>
      </c>
      <c r="AY11" s="77">
        <v>26.041</v>
      </c>
      <c r="AZ11" s="77">
        <v>11.65</v>
      </c>
      <c r="BA11" s="77">
        <v>28.183799999999998</v>
      </c>
      <c r="BB11" s="77">
        <f>SUM(BC11:BN11)</f>
        <v>277.42349999999999</v>
      </c>
      <c r="BC11" s="77">
        <v>9.7539999999999996</v>
      </c>
      <c r="BD11" s="77">
        <v>21.798999999999999</v>
      </c>
      <c r="BE11" s="77">
        <v>17.597099999999998</v>
      </c>
      <c r="BF11" s="77">
        <v>11.946099999999999</v>
      </c>
      <c r="BG11" s="77">
        <v>26.902999999999999</v>
      </c>
      <c r="BH11" s="77">
        <v>24.845599999999997</v>
      </c>
      <c r="BI11" s="77">
        <v>25.178000000000001</v>
      </c>
      <c r="BJ11" s="77">
        <v>29.316699999999997</v>
      </c>
      <c r="BK11" s="77">
        <v>26.963900000000002</v>
      </c>
      <c r="BL11" s="77">
        <v>13.4428</v>
      </c>
      <c r="BM11" s="77">
        <v>28.426600000000001</v>
      </c>
      <c r="BN11" s="77">
        <v>41.250699999999995</v>
      </c>
      <c r="BO11" s="77">
        <f>SUM(BP11:CA11)</f>
        <v>260.03860000000003</v>
      </c>
      <c r="BP11" s="77">
        <v>31.157500000000002</v>
      </c>
      <c r="BQ11" s="77">
        <v>49.844399999999993</v>
      </c>
      <c r="BR11" s="77">
        <v>32.892499999999998</v>
      </c>
      <c r="BS11" s="77">
        <v>14.515499999999999</v>
      </c>
      <c r="BT11" s="77">
        <v>29.849700000000002</v>
      </c>
      <c r="BU11" s="77">
        <v>25.3384</v>
      </c>
      <c r="BV11" s="77">
        <v>7.5190000000000001</v>
      </c>
      <c r="BW11" s="77">
        <v>6.4330999999999996</v>
      </c>
      <c r="BX11" s="77">
        <v>7.1026000000000007</v>
      </c>
      <c r="BY11" s="77">
        <v>7.6073999999999993</v>
      </c>
      <c r="BZ11" s="77">
        <v>10.009499999999999</v>
      </c>
      <c r="CA11" s="77">
        <v>37.768999999999998</v>
      </c>
      <c r="CB11" s="77">
        <f>SUM(CC11:CN11)</f>
        <v>263.99559999999997</v>
      </c>
      <c r="CC11" s="77">
        <v>38.635400000000004</v>
      </c>
      <c r="CD11" s="77">
        <v>13.006600000000001</v>
      </c>
      <c r="CE11" s="77">
        <v>38.119800000000005</v>
      </c>
      <c r="CF11" s="77">
        <v>37.567800000000005</v>
      </c>
      <c r="CG11" s="77">
        <v>16.482500000000002</v>
      </c>
      <c r="CH11" s="77">
        <v>9.3994</v>
      </c>
      <c r="CI11" s="77">
        <v>7.4038999999999993</v>
      </c>
      <c r="CJ11" s="77">
        <v>14.3407</v>
      </c>
      <c r="CK11" s="77">
        <v>9.4685000000000006</v>
      </c>
      <c r="CL11" s="77">
        <v>20.119</v>
      </c>
      <c r="CM11" s="77">
        <v>29.233499999999999</v>
      </c>
      <c r="CN11" s="77">
        <v>30.218499999999999</v>
      </c>
      <c r="CO11" s="77">
        <f>SUM(CP11:DA11)</f>
        <v>297.39929999999998</v>
      </c>
      <c r="CP11" s="77">
        <v>29.1919</v>
      </c>
      <c r="CQ11" s="77">
        <v>23.994499999999995</v>
      </c>
      <c r="CR11" s="77">
        <v>37.031800000000004</v>
      </c>
      <c r="CS11" s="77">
        <v>40.912500000000001</v>
      </c>
      <c r="CT11" s="77">
        <v>15.217300000000002</v>
      </c>
      <c r="CU11" s="77">
        <v>24.256399999999999</v>
      </c>
      <c r="CV11" s="77">
        <v>15.086699999999999</v>
      </c>
      <c r="CW11" s="77">
        <v>7.8986000000000001</v>
      </c>
      <c r="CX11" s="77">
        <v>9.9885999999999999</v>
      </c>
      <c r="CY11" s="77">
        <v>45.193199999999997</v>
      </c>
      <c r="CZ11" s="77">
        <v>19.019099999999998</v>
      </c>
      <c r="DA11" s="77">
        <v>29.608699999999995</v>
      </c>
      <c r="DB11" s="77">
        <f>SUM(DC11:DN11)</f>
        <v>304.26889999999997</v>
      </c>
      <c r="DC11" s="77">
        <v>21.327199999999998</v>
      </c>
      <c r="DD11" s="77">
        <v>25.5609</v>
      </c>
      <c r="DE11" s="77">
        <v>12.272699999999999</v>
      </c>
      <c r="DF11" s="77">
        <v>41.220399999999991</v>
      </c>
      <c r="DG11" s="77">
        <v>11.870899999999999</v>
      </c>
      <c r="DH11" s="77">
        <v>23.427299999999999</v>
      </c>
      <c r="DI11" s="77">
        <v>33.934100000000001</v>
      </c>
      <c r="DJ11" s="77">
        <v>35.975799999999992</v>
      </c>
      <c r="DK11" s="77">
        <v>19.4267</v>
      </c>
      <c r="DL11" s="77">
        <v>29.573499999999999</v>
      </c>
      <c r="DM11" s="77">
        <v>30.238199999999999</v>
      </c>
      <c r="DN11" s="77">
        <v>19.441200000000002</v>
      </c>
      <c r="DO11" s="77">
        <f>SUM(DP11:EA11)</f>
        <v>910.03659999999991</v>
      </c>
      <c r="DP11" s="77">
        <v>38.775599999999997</v>
      </c>
      <c r="DQ11" s="77">
        <v>40.944400000000002</v>
      </c>
      <c r="DR11" s="77">
        <v>31.2013</v>
      </c>
      <c r="DS11" s="77">
        <v>59.436000000000007</v>
      </c>
      <c r="DT11" s="77">
        <v>33.603999999999999</v>
      </c>
      <c r="DU11" s="77">
        <v>40.551100000000005</v>
      </c>
      <c r="DV11" s="77">
        <v>192.68779999999998</v>
      </c>
      <c r="DW11" s="77">
        <v>134.4716</v>
      </c>
      <c r="DX11" s="77">
        <v>66.417199999999994</v>
      </c>
      <c r="DY11" s="77">
        <v>101.85420000000001</v>
      </c>
      <c r="DZ11" s="77">
        <v>148.7259</v>
      </c>
      <c r="EA11" s="77">
        <v>21.3675</v>
      </c>
      <c r="EB11" s="77">
        <f>SUM(EC11:EN11)</f>
        <v>1865.9139</v>
      </c>
      <c r="EC11" s="77">
        <v>128.78489999999999</v>
      </c>
      <c r="ED11" s="77">
        <v>72.442800000000005</v>
      </c>
      <c r="EE11" s="77">
        <v>85.648099999999999</v>
      </c>
      <c r="EF11" s="77">
        <v>179.84220000000002</v>
      </c>
      <c r="EG11" s="77">
        <v>59.255399999999995</v>
      </c>
      <c r="EH11" s="77">
        <v>159.73089999999999</v>
      </c>
      <c r="EI11" s="77">
        <v>71.984100000000012</v>
      </c>
      <c r="EJ11" s="77">
        <v>68.305499999999995</v>
      </c>
      <c r="EK11" s="77">
        <v>75.261200000000017</v>
      </c>
      <c r="EL11" s="77">
        <v>451.92179999999996</v>
      </c>
      <c r="EM11" s="77">
        <v>68.305499999999995</v>
      </c>
      <c r="EN11" s="77">
        <v>444.43150000000003</v>
      </c>
      <c r="EO11" s="77">
        <f>SUM(EP11:FA11)</f>
        <v>4597.7150999999994</v>
      </c>
      <c r="EP11" s="77">
        <v>509.53270000000003</v>
      </c>
      <c r="EQ11" s="77">
        <v>264.08369999999996</v>
      </c>
      <c r="ER11" s="77">
        <v>168.16369999999998</v>
      </c>
      <c r="ES11" s="77">
        <v>151.42770000000002</v>
      </c>
      <c r="ET11" s="77">
        <v>243.54369999999997</v>
      </c>
      <c r="EU11" s="77">
        <v>221.32259999999999</v>
      </c>
      <c r="EV11" s="77">
        <v>213.54009999999997</v>
      </c>
      <c r="EW11" s="77">
        <v>132.06069999999997</v>
      </c>
      <c r="EX11" s="77">
        <v>131.881</v>
      </c>
      <c r="EY11" s="77">
        <v>544.78369999999995</v>
      </c>
      <c r="EZ11" s="77">
        <v>294.59620000000001</v>
      </c>
      <c r="FA11" s="77">
        <v>1722.7793000000001</v>
      </c>
      <c r="GA11" s="361"/>
      <c r="GB11" s="361"/>
      <c r="GC11" s="361"/>
      <c r="GD11" s="361"/>
      <c r="GE11" s="361"/>
      <c r="GF11" s="361"/>
      <c r="GG11" s="361"/>
      <c r="GH11" s="361"/>
      <c r="GI11" s="361"/>
      <c r="GJ11" s="361"/>
      <c r="GK11" s="361"/>
      <c r="GL11" s="361"/>
      <c r="GM11" s="361"/>
      <c r="GN11" s="361"/>
      <c r="GO11" s="361"/>
      <c r="GP11" s="361"/>
      <c r="GQ11" s="361"/>
      <c r="GR11" s="361"/>
      <c r="GS11" s="361"/>
      <c r="GT11" s="361"/>
      <c r="GU11" s="361"/>
      <c r="GV11" s="361"/>
      <c r="GW11" s="361"/>
      <c r="GX11" s="361"/>
      <c r="GY11" s="361"/>
      <c r="GZ11" s="361"/>
      <c r="HA11" s="361"/>
      <c r="HB11" s="361"/>
      <c r="HC11" s="361"/>
      <c r="HD11" s="361"/>
      <c r="HE11" s="361"/>
      <c r="HF11" s="361"/>
      <c r="HG11" s="361"/>
      <c r="HH11" s="361"/>
      <c r="HI11" s="361"/>
      <c r="HJ11" s="361"/>
      <c r="HK11" s="361"/>
    </row>
    <row r="12" spans="1:219" s="360" customFormat="1" ht="12.75" customHeight="1">
      <c r="A12" s="965" t="s">
        <v>3173</v>
      </c>
      <c r="B12" s="15" t="s">
        <v>15</v>
      </c>
      <c r="C12" s="15" t="s">
        <v>15</v>
      </c>
      <c r="D12" s="15" t="s">
        <v>15</v>
      </c>
      <c r="E12" s="15" t="s">
        <v>15</v>
      </c>
      <c r="F12" s="15" t="s">
        <v>15</v>
      </c>
      <c r="G12" s="15" t="s">
        <v>15</v>
      </c>
      <c r="H12" s="15" t="s">
        <v>15</v>
      </c>
      <c r="I12" s="15" t="s">
        <v>15</v>
      </c>
      <c r="J12" s="15" t="s">
        <v>15</v>
      </c>
      <c r="K12" s="15" t="s">
        <v>15</v>
      </c>
      <c r="L12" s="15" t="s">
        <v>15</v>
      </c>
      <c r="M12" s="15" t="s">
        <v>15</v>
      </c>
      <c r="N12" s="15" t="s">
        <v>15</v>
      </c>
      <c r="O12" s="15" t="s">
        <v>15</v>
      </c>
      <c r="P12" s="15" t="s">
        <v>15</v>
      </c>
      <c r="Q12" s="15" t="s">
        <v>15</v>
      </c>
      <c r="R12" s="15" t="s">
        <v>15</v>
      </c>
      <c r="S12" s="15" t="s">
        <v>15</v>
      </c>
      <c r="T12" s="15" t="s">
        <v>15</v>
      </c>
      <c r="U12" s="15" t="s">
        <v>15</v>
      </c>
      <c r="V12" s="15" t="s">
        <v>15</v>
      </c>
      <c r="W12" s="15" t="s">
        <v>15</v>
      </c>
      <c r="X12" s="15" t="s">
        <v>15</v>
      </c>
      <c r="Y12" s="15" t="s">
        <v>15</v>
      </c>
      <c r="Z12" s="15" t="s">
        <v>15</v>
      </c>
      <c r="AA12" s="15" t="s">
        <v>15</v>
      </c>
      <c r="AB12" s="15" t="s">
        <v>15</v>
      </c>
      <c r="AC12" s="15" t="s">
        <v>15</v>
      </c>
      <c r="AD12" s="15" t="s">
        <v>15</v>
      </c>
      <c r="AE12" s="15" t="s">
        <v>15</v>
      </c>
      <c r="AF12" s="15" t="s">
        <v>15</v>
      </c>
      <c r="AG12" s="15" t="s">
        <v>15</v>
      </c>
      <c r="AH12" s="15" t="s">
        <v>15</v>
      </c>
      <c r="AI12" s="15" t="s">
        <v>15</v>
      </c>
      <c r="AJ12" s="15" t="s">
        <v>15</v>
      </c>
      <c r="AK12" s="15" t="s">
        <v>15</v>
      </c>
      <c r="AL12" s="15" t="s">
        <v>15</v>
      </c>
      <c r="AM12" s="15" t="s">
        <v>15</v>
      </c>
      <c r="AN12" s="15" t="s">
        <v>15</v>
      </c>
      <c r="AO12" s="15" t="s">
        <v>15</v>
      </c>
      <c r="AP12" s="15" t="s">
        <v>15</v>
      </c>
      <c r="AQ12" s="15" t="s">
        <v>15</v>
      </c>
      <c r="AR12" s="15" t="s">
        <v>15</v>
      </c>
      <c r="AS12" s="15" t="s">
        <v>15</v>
      </c>
      <c r="AT12" s="15" t="s">
        <v>15</v>
      </c>
      <c r="AU12" s="15" t="s">
        <v>15</v>
      </c>
      <c r="AV12" s="15" t="s">
        <v>15</v>
      </c>
      <c r="AW12" s="15" t="s">
        <v>15</v>
      </c>
      <c r="AX12" s="15" t="s">
        <v>15</v>
      </c>
      <c r="AY12" s="15" t="s">
        <v>15</v>
      </c>
      <c r="AZ12" s="15" t="s">
        <v>15</v>
      </c>
      <c r="BA12" s="15" t="s">
        <v>15</v>
      </c>
      <c r="BB12" s="15" t="s">
        <v>15</v>
      </c>
      <c r="BC12" s="15" t="s">
        <v>15</v>
      </c>
      <c r="BD12" s="15" t="s">
        <v>15</v>
      </c>
      <c r="BE12" s="15" t="s">
        <v>15</v>
      </c>
      <c r="BF12" s="15" t="s">
        <v>15</v>
      </c>
      <c r="BG12" s="15" t="s">
        <v>15</v>
      </c>
      <c r="BH12" s="15" t="s">
        <v>15</v>
      </c>
      <c r="BI12" s="15" t="s">
        <v>15</v>
      </c>
      <c r="BJ12" s="15" t="s">
        <v>15</v>
      </c>
      <c r="BK12" s="15" t="s">
        <v>15</v>
      </c>
      <c r="BL12" s="15" t="s">
        <v>15</v>
      </c>
      <c r="BM12" s="15" t="s">
        <v>15</v>
      </c>
      <c r="BN12" s="15" t="s">
        <v>15</v>
      </c>
      <c r="BO12" s="15" t="s">
        <v>15</v>
      </c>
      <c r="BP12" s="15" t="s">
        <v>15</v>
      </c>
      <c r="BQ12" s="15" t="s">
        <v>15</v>
      </c>
      <c r="BR12" s="15" t="s">
        <v>15</v>
      </c>
      <c r="BS12" s="15" t="s">
        <v>15</v>
      </c>
      <c r="BT12" s="15" t="s">
        <v>15</v>
      </c>
      <c r="BU12" s="15" t="s">
        <v>15</v>
      </c>
      <c r="BV12" s="15" t="s">
        <v>15</v>
      </c>
      <c r="BW12" s="15" t="s">
        <v>15</v>
      </c>
      <c r="BX12" s="15" t="s">
        <v>15</v>
      </c>
      <c r="BY12" s="15" t="s">
        <v>15</v>
      </c>
      <c r="BZ12" s="15" t="s">
        <v>15</v>
      </c>
      <c r="CA12" s="15" t="s">
        <v>15</v>
      </c>
      <c r="CB12" s="15" t="s">
        <v>15</v>
      </c>
      <c r="CC12" s="15" t="s">
        <v>15</v>
      </c>
      <c r="CD12" s="15" t="s">
        <v>15</v>
      </c>
      <c r="CE12" s="15" t="s">
        <v>15</v>
      </c>
      <c r="CF12" s="15" t="s">
        <v>15</v>
      </c>
      <c r="CG12" s="15" t="s">
        <v>15</v>
      </c>
      <c r="CH12" s="15" t="s">
        <v>15</v>
      </c>
      <c r="CI12" s="15" t="s">
        <v>15</v>
      </c>
      <c r="CJ12" s="15" t="s">
        <v>15</v>
      </c>
      <c r="CK12" s="15" t="s">
        <v>15</v>
      </c>
      <c r="CL12" s="15" t="s">
        <v>15</v>
      </c>
      <c r="CM12" s="15" t="s">
        <v>15</v>
      </c>
      <c r="CN12" s="15" t="s">
        <v>15</v>
      </c>
      <c r="CO12" s="15" t="s">
        <v>15</v>
      </c>
      <c r="CP12" s="15" t="s">
        <v>15</v>
      </c>
      <c r="CQ12" s="15" t="s">
        <v>15</v>
      </c>
      <c r="CR12" s="15" t="s">
        <v>15</v>
      </c>
      <c r="CS12" s="15" t="s">
        <v>15</v>
      </c>
      <c r="CT12" s="15" t="s">
        <v>15</v>
      </c>
      <c r="CU12" s="15" t="s">
        <v>15</v>
      </c>
      <c r="CV12" s="15" t="s">
        <v>15</v>
      </c>
      <c r="CW12" s="15" t="s">
        <v>15</v>
      </c>
      <c r="CX12" s="15" t="s">
        <v>15</v>
      </c>
      <c r="CY12" s="15" t="s">
        <v>15</v>
      </c>
      <c r="CZ12" s="15" t="s">
        <v>15</v>
      </c>
      <c r="DA12" s="15" t="s">
        <v>15</v>
      </c>
      <c r="DB12" s="15" t="s">
        <v>15</v>
      </c>
      <c r="DC12" s="15" t="s">
        <v>15</v>
      </c>
      <c r="DD12" s="15" t="s">
        <v>15</v>
      </c>
      <c r="DE12" s="15" t="s">
        <v>15</v>
      </c>
      <c r="DF12" s="15" t="s">
        <v>15</v>
      </c>
      <c r="DG12" s="15" t="s">
        <v>15</v>
      </c>
      <c r="DH12" s="15" t="s">
        <v>15</v>
      </c>
      <c r="DI12" s="15" t="s">
        <v>15</v>
      </c>
      <c r="DJ12" s="15" t="s">
        <v>15</v>
      </c>
      <c r="DK12" s="15" t="s">
        <v>15</v>
      </c>
      <c r="DL12" s="15" t="s">
        <v>15</v>
      </c>
      <c r="DM12" s="15" t="s">
        <v>15</v>
      </c>
      <c r="DN12" s="15" t="s">
        <v>15</v>
      </c>
      <c r="DO12" s="15" t="s">
        <v>15</v>
      </c>
      <c r="DP12" s="15" t="s">
        <v>15</v>
      </c>
      <c r="DQ12" s="15" t="s">
        <v>15</v>
      </c>
      <c r="DR12" s="15" t="s">
        <v>15</v>
      </c>
      <c r="DS12" s="15" t="s">
        <v>15</v>
      </c>
      <c r="DT12" s="15" t="s">
        <v>15</v>
      </c>
      <c r="DU12" s="15" t="s">
        <v>15</v>
      </c>
      <c r="DV12" s="15" t="s">
        <v>15</v>
      </c>
      <c r="DW12" s="15" t="s">
        <v>15</v>
      </c>
      <c r="DX12" s="15" t="s">
        <v>15</v>
      </c>
      <c r="DY12" s="15" t="s">
        <v>15</v>
      </c>
      <c r="DZ12" s="15" t="s">
        <v>15</v>
      </c>
      <c r="EA12" s="15" t="s">
        <v>15</v>
      </c>
      <c r="EB12" s="15" t="s">
        <v>15</v>
      </c>
      <c r="EC12" s="15" t="s">
        <v>15</v>
      </c>
      <c r="ED12" s="15" t="s">
        <v>15</v>
      </c>
      <c r="EE12" s="15" t="s">
        <v>15</v>
      </c>
      <c r="EF12" s="15" t="s">
        <v>15</v>
      </c>
      <c r="EG12" s="15" t="s">
        <v>15</v>
      </c>
      <c r="EH12" s="15" t="s">
        <v>15</v>
      </c>
      <c r="EI12" s="15" t="s">
        <v>15</v>
      </c>
      <c r="EJ12" s="15" t="s">
        <v>15</v>
      </c>
      <c r="EK12" s="15" t="s">
        <v>15</v>
      </c>
      <c r="EL12" s="15" t="s">
        <v>15</v>
      </c>
      <c r="EM12" s="15" t="s">
        <v>15</v>
      </c>
      <c r="EN12" s="15" t="s">
        <v>15</v>
      </c>
      <c r="EO12" s="15" t="s">
        <v>15</v>
      </c>
      <c r="EP12" s="15" t="s">
        <v>15</v>
      </c>
      <c r="EQ12" s="15" t="s">
        <v>15</v>
      </c>
      <c r="ER12" s="15" t="s">
        <v>15</v>
      </c>
      <c r="ES12" s="15" t="s">
        <v>15</v>
      </c>
      <c r="ET12" s="15" t="s">
        <v>15</v>
      </c>
      <c r="EU12" s="15" t="s">
        <v>15</v>
      </c>
      <c r="EV12" s="15" t="s">
        <v>15</v>
      </c>
      <c r="EW12" s="15" t="s">
        <v>15</v>
      </c>
      <c r="EX12" s="15" t="s">
        <v>15</v>
      </c>
      <c r="EY12" s="15" t="s">
        <v>15</v>
      </c>
      <c r="EZ12" s="15" t="s">
        <v>15</v>
      </c>
      <c r="FA12" s="15" t="s">
        <v>15</v>
      </c>
      <c r="GA12" s="361"/>
      <c r="GB12" s="361"/>
      <c r="GC12" s="361"/>
      <c r="GD12" s="361"/>
      <c r="GE12" s="361"/>
      <c r="GF12" s="361"/>
      <c r="GG12" s="361"/>
      <c r="GH12" s="361"/>
      <c r="GI12" s="361"/>
      <c r="GJ12" s="361"/>
      <c r="GK12" s="361"/>
      <c r="GL12" s="361"/>
      <c r="GM12" s="361"/>
      <c r="GN12" s="361"/>
      <c r="GO12" s="361"/>
      <c r="GP12" s="361"/>
      <c r="GQ12" s="361"/>
      <c r="GR12" s="361"/>
      <c r="GS12" s="361"/>
      <c r="GT12" s="361"/>
      <c r="GU12" s="361"/>
      <c r="GV12" s="361"/>
      <c r="GW12" s="361"/>
      <c r="GX12" s="361"/>
      <c r="GY12" s="361"/>
      <c r="GZ12" s="361"/>
      <c r="HA12" s="361"/>
      <c r="HB12" s="361"/>
      <c r="HC12" s="361"/>
      <c r="HD12" s="361"/>
      <c r="HE12" s="361"/>
      <c r="HF12" s="361"/>
      <c r="HG12" s="361"/>
      <c r="HH12" s="361"/>
      <c r="HI12" s="361"/>
      <c r="HJ12" s="361"/>
      <c r="HK12" s="361"/>
    </row>
    <row r="13" spans="1:219" s="268" customFormat="1" ht="12.75" customHeight="1">
      <c r="A13" s="965" t="s">
        <v>3174</v>
      </c>
      <c r="B13" s="15">
        <f>SUM(C13:N13)</f>
        <v>81.1751</v>
      </c>
      <c r="C13" s="15">
        <v>7.8860000000000001</v>
      </c>
      <c r="D13" s="15">
        <v>7.0103</v>
      </c>
      <c r="E13" s="15">
        <v>6.9348000000000001</v>
      </c>
      <c r="F13" s="15">
        <v>9.0324999999999989</v>
      </c>
      <c r="G13" s="15">
        <v>2.1764999999999999</v>
      </c>
      <c r="H13" s="15">
        <v>1.1614</v>
      </c>
      <c r="I13" s="15">
        <v>7.3422999999999989</v>
      </c>
      <c r="J13" s="15">
        <v>2.3079999999999998</v>
      </c>
      <c r="K13" s="15">
        <v>6.1959999999999997</v>
      </c>
      <c r="L13" s="15">
        <v>6.9630000000000001</v>
      </c>
      <c r="M13" s="15">
        <v>20.7943</v>
      </c>
      <c r="N13" s="15">
        <v>3.37</v>
      </c>
      <c r="O13" s="15">
        <f>SUM(P13:AA13)</f>
        <v>203.79079999999999</v>
      </c>
      <c r="P13" s="15">
        <v>5.7458</v>
      </c>
      <c r="Q13" s="15">
        <v>1.2819</v>
      </c>
      <c r="R13" s="15">
        <v>4.4287999999999998</v>
      </c>
      <c r="S13" s="15">
        <v>39.107399999999998</v>
      </c>
      <c r="T13" s="15">
        <v>30.407600000000002</v>
      </c>
      <c r="U13" s="15">
        <v>19.550599999999999</v>
      </c>
      <c r="V13" s="15">
        <v>12.478399999999999</v>
      </c>
      <c r="W13" s="15">
        <v>28.206</v>
      </c>
      <c r="X13" s="15">
        <v>26.364000000000001</v>
      </c>
      <c r="Y13" s="15">
        <v>12.036799999999999</v>
      </c>
      <c r="Z13" s="15">
        <v>10.1035</v>
      </c>
      <c r="AA13" s="15">
        <v>14.08</v>
      </c>
      <c r="AB13" s="15">
        <f>SUM(AC13:AN13)</f>
        <v>239.041</v>
      </c>
      <c r="AC13" s="15">
        <v>27.062899999999999</v>
      </c>
      <c r="AD13" s="15">
        <v>10.994899999999999</v>
      </c>
      <c r="AE13" s="15">
        <v>29.9878</v>
      </c>
      <c r="AF13" s="15">
        <v>19.597300000000001</v>
      </c>
      <c r="AG13" s="15">
        <v>20.782</v>
      </c>
      <c r="AH13" s="15">
        <v>10.6608</v>
      </c>
      <c r="AI13" s="15">
        <v>34.194499999999998</v>
      </c>
      <c r="AJ13" s="15">
        <v>15.437200000000001</v>
      </c>
      <c r="AK13" s="15">
        <v>16.342500000000001</v>
      </c>
      <c r="AL13" s="15">
        <v>30.94</v>
      </c>
      <c r="AM13" s="15">
        <v>10.633599999999998</v>
      </c>
      <c r="AN13" s="15">
        <v>12.407500000000001</v>
      </c>
      <c r="AO13" s="15">
        <f>SUM(AP13:BA13)</f>
        <v>191.2415</v>
      </c>
      <c r="AP13" s="15">
        <v>11.8659</v>
      </c>
      <c r="AQ13" s="15">
        <v>9.6917999999999989</v>
      </c>
      <c r="AR13" s="15">
        <v>7.7098000000000004</v>
      </c>
      <c r="AS13" s="15">
        <v>6.6150000000000002</v>
      </c>
      <c r="AT13" s="15">
        <v>10.5458</v>
      </c>
      <c r="AU13" s="15">
        <v>16.880400000000002</v>
      </c>
      <c r="AV13" s="15">
        <v>38.267099999999999</v>
      </c>
      <c r="AW13" s="15">
        <v>19.424900000000001</v>
      </c>
      <c r="AX13" s="15">
        <v>4.3659999999999997</v>
      </c>
      <c r="AY13" s="15">
        <v>26.041</v>
      </c>
      <c r="AZ13" s="15">
        <v>11.65</v>
      </c>
      <c r="BA13" s="15">
        <v>28.183799999999998</v>
      </c>
      <c r="BB13" s="15">
        <f>SUM(BC13:BN13)</f>
        <v>277.42349999999999</v>
      </c>
      <c r="BC13" s="15">
        <v>9.7539999999999996</v>
      </c>
      <c r="BD13" s="15">
        <v>21.798999999999999</v>
      </c>
      <c r="BE13" s="15">
        <v>17.597099999999998</v>
      </c>
      <c r="BF13" s="15">
        <v>11.946099999999999</v>
      </c>
      <c r="BG13" s="15">
        <v>26.902999999999999</v>
      </c>
      <c r="BH13" s="15">
        <v>24.845599999999997</v>
      </c>
      <c r="BI13" s="15">
        <v>25.178000000000001</v>
      </c>
      <c r="BJ13" s="15">
        <v>29.316699999999997</v>
      </c>
      <c r="BK13" s="15">
        <v>26.963900000000002</v>
      </c>
      <c r="BL13" s="15">
        <v>13.4428</v>
      </c>
      <c r="BM13" s="15">
        <v>28.426600000000001</v>
      </c>
      <c r="BN13" s="15">
        <v>41.250699999999995</v>
      </c>
      <c r="BO13" s="15">
        <f>SUM(BP13:CA13)</f>
        <v>260.03860000000003</v>
      </c>
      <c r="BP13" s="15">
        <v>31.157500000000002</v>
      </c>
      <c r="BQ13" s="15">
        <v>49.844399999999993</v>
      </c>
      <c r="BR13" s="15">
        <v>32.892499999999998</v>
      </c>
      <c r="BS13" s="15">
        <v>14.515499999999999</v>
      </c>
      <c r="BT13" s="15">
        <v>29.849700000000002</v>
      </c>
      <c r="BU13" s="15">
        <v>25.3384</v>
      </c>
      <c r="BV13" s="15">
        <v>7.5190000000000001</v>
      </c>
      <c r="BW13" s="15">
        <v>6.4330999999999996</v>
      </c>
      <c r="BX13" s="15">
        <v>7.1026000000000007</v>
      </c>
      <c r="BY13" s="15">
        <v>7.6073999999999993</v>
      </c>
      <c r="BZ13" s="15">
        <v>10.009499999999999</v>
      </c>
      <c r="CA13" s="15">
        <v>37.768999999999998</v>
      </c>
      <c r="CB13" s="15">
        <f>SUM(CC13:CN13)</f>
        <v>263.99559999999997</v>
      </c>
      <c r="CC13" s="15">
        <v>38.635400000000004</v>
      </c>
      <c r="CD13" s="15">
        <v>13.006600000000001</v>
      </c>
      <c r="CE13" s="15">
        <v>38.119800000000005</v>
      </c>
      <c r="CF13" s="15">
        <v>37.567800000000005</v>
      </c>
      <c r="CG13" s="15">
        <v>16.482500000000002</v>
      </c>
      <c r="CH13" s="15">
        <v>9.3994</v>
      </c>
      <c r="CI13" s="15">
        <v>7.4038999999999993</v>
      </c>
      <c r="CJ13" s="15">
        <v>14.3407</v>
      </c>
      <c r="CK13" s="15">
        <v>9.4685000000000006</v>
      </c>
      <c r="CL13" s="15">
        <v>20.119</v>
      </c>
      <c r="CM13" s="15">
        <v>29.233499999999999</v>
      </c>
      <c r="CN13" s="15">
        <v>30.218499999999999</v>
      </c>
      <c r="CO13" s="15">
        <f>SUM(CP13:DA13)</f>
        <v>297.39929999999998</v>
      </c>
      <c r="CP13" s="15">
        <v>29.1919</v>
      </c>
      <c r="CQ13" s="15">
        <v>23.994499999999995</v>
      </c>
      <c r="CR13" s="15">
        <v>37.031800000000004</v>
      </c>
      <c r="CS13" s="15">
        <v>40.912500000000001</v>
      </c>
      <c r="CT13" s="15">
        <v>15.217300000000002</v>
      </c>
      <c r="CU13" s="15">
        <v>24.256399999999999</v>
      </c>
      <c r="CV13" s="15">
        <v>15.086699999999999</v>
      </c>
      <c r="CW13" s="15">
        <v>7.8986000000000001</v>
      </c>
      <c r="CX13" s="15">
        <v>9.9885999999999999</v>
      </c>
      <c r="CY13" s="15">
        <v>45.193199999999997</v>
      </c>
      <c r="CZ13" s="15">
        <v>19.019099999999998</v>
      </c>
      <c r="DA13" s="15">
        <v>29.608699999999995</v>
      </c>
      <c r="DB13" s="15">
        <f>SUM(DC13:DN13)</f>
        <v>304.26889999999997</v>
      </c>
      <c r="DC13" s="15">
        <v>21.327199999999998</v>
      </c>
      <c r="DD13" s="15">
        <v>25.5609</v>
      </c>
      <c r="DE13" s="15">
        <v>12.272699999999999</v>
      </c>
      <c r="DF13" s="15">
        <v>41.220399999999991</v>
      </c>
      <c r="DG13" s="15">
        <v>11.870899999999999</v>
      </c>
      <c r="DH13" s="15">
        <v>23.427299999999999</v>
      </c>
      <c r="DI13" s="15">
        <v>33.934100000000001</v>
      </c>
      <c r="DJ13" s="15">
        <v>35.975799999999992</v>
      </c>
      <c r="DK13" s="15">
        <v>19.4267</v>
      </c>
      <c r="DL13" s="15">
        <v>29.573499999999999</v>
      </c>
      <c r="DM13" s="15">
        <v>30.238199999999999</v>
      </c>
      <c r="DN13" s="15">
        <v>19.441200000000002</v>
      </c>
      <c r="DO13" s="15">
        <f>SUM(DP13:EA13)</f>
        <v>910.03659999999991</v>
      </c>
      <c r="DP13" s="15">
        <v>38.775599999999997</v>
      </c>
      <c r="DQ13" s="15">
        <v>40.944400000000002</v>
      </c>
      <c r="DR13" s="15">
        <v>31.2013</v>
      </c>
      <c r="DS13" s="15">
        <v>59.436000000000007</v>
      </c>
      <c r="DT13" s="15">
        <v>33.603999999999999</v>
      </c>
      <c r="DU13" s="15">
        <v>40.551100000000005</v>
      </c>
      <c r="DV13" s="15">
        <v>192.68779999999998</v>
      </c>
      <c r="DW13" s="15">
        <v>134.4716</v>
      </c>
      <c r="DX13" s="15">
        <v>66.417199999999994</v>
      </c>
      <c r="DY13" s="15">
        <v>101.85420000000001</v>
      </c>
      <c r="DZ13" s="15">
        <v>148.7259</v>
      </c>
      <c r="EA13" s="15">
        <v>21.3675</v>
      </c>
      <c r="EB13" s="15">
        <f>SUM(EC13:EN13)</f>
        <v>1865.9139</v>
      </c>
      <c r="EC13" s="15">
        <v>128.78489999999999</v>
      </c>
      <c r="ED13" s="15">
        <v>72.442800000000005</v>
      </c>
      <c r="EE13" s="15">
        <v>85.648099999999999</v>
      </c>
      <c r="EF13" s="15">
        <v>179.84220000000002</v>
      </c>
      <c r="EG13" s="15">
        <v>59.255399999999995</v>
      </c>
      <c r="EH13" s="15">
        <v>159.73089999999999</v>
      </c>
      <c r="EI13" s="15">
        <v>71.984100000000012</v>
      </c>
      <c r="EJ13" s="15">
        <v>68.305499999999995</v>
      </c>
      <c r="EK13" s="15">
        <v>75.261200000000017</v>
      </c>
      <c r="EL13" s="15">
        <v>451.92179999999996</v>
      </c>
      <c r="EM13" s="15">
        <v>68.305499999999995</v>
      </c>
      <c r="EN13" s="15">
        <v>444.43150000000003</v>
      </c>
      <c r="EO13" s="15">
        <f>SUM(EP13:FA13)</f>
        <v>4597.7150999999994</v>
      </c>
      <c r="EP13" s="15">
        <v>509.53270000000003</v>
      </c>
      <c r="EQ13" s="15">
        <v>264.08369999999996</v>
      </c>
      <c r="ER13" s="15">
        <v>168.16369999999998</v>
      </c>
      <c r="ES13" s="15">
        <v>151.42770000000002</v>
      </c>
      <c r="ET13" s="15">
        <v>243.54369999999997</v>
      </c>
      <c r="EU13" s="15">
        <v>221.32259999999999</v>
      </c>
      <c r="EV13" s="15">
        <v>213.54009999999997</v>
      </c>
      <c r="EW13" s="15">
        <v>132.06069999999997</v>
      </c>
      <c r="EX13" s="15">
        <v>131.881</v>
      </c>
      <c r="EY13" s="15">
        <v>544.78369999999995</v>
      </c>
      <c r="EZ13" s="15">
        <v>294.59620000000001</v>
      </c>
      <c r="FA13" s="15">
        <v>1722.7793000000001</v>
      </c>
      <c r="GA13" s="361"/>
      <c r="GB13" s="361"/>
      <c r="GC13" s="361"/>
      <c r="GD13" s="361"/>
      <c r="GE13" s="361"/>
      <c r="GF13" s="361"/>
      <c r="GG13" s="361"/>
      <c r="GH13" s="361"/>
      <c r="GI13" s="361"/>
      <c r="GJ13" s="361"/>
      <c r="GK13" s="361"/>
      <c r="GL13" s="361"/>
      <c r="GM13" s="361"/>
      <c r="GN13" s="361"/>
      <c r="GO13" s="361"/>
      <c r="GP13" s="361"/>
      <c r="GQ13" s="361"/>
      <c r="GR13" s="361"/>
      <c r="GS13" s="361"/>
      <c r="GT13" s="361"/>
      <c r="GU13" s="361"/>
      <c r="GV13" s="361"/>
      <c r="GW13" s="361"/>
      <c r="GX13" s="361"/>
      <c r="GY13" s="361"/>
      <c r="GZ13" s="361"/>
      <c r="HA13" s="361"/>
      <c r="HB13" s="361"/>
      <c r="HC13" s="361"/>
      <c r="HD13" s="361"/>
      <c r="HE13" s="361"/>
      <c r="HF13" s="361"/>
      <c r="HG13" s="361"/>
      <c r="HH13" s="361"/>
      <c r="HI13" s="361"/>
      <c r="HJ13" s="361"/>
      <c r="HK13" s="361"/>
    </row>
    <row r="14" spans="1:219" s="268" customFormat="1" ht="12.75" customHeight="1">
      <c r="A14" s="966" t="s">
        <v>2892</v>
      </c>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GA14" s="361"/>
      <c r="GB14" s="361"/>
      <c r="GC14" s="361"/>
      <c r="GD14" s="361"/>
      <c r="GE14" s="361"/>
      <c r="GF14" s="361"/>
      <c r="GG14" s="361"/>
      <c r="GH14" s="361"/>
      <c r="GI14" s="361"/>
      <c r="GJ14" s="361"/>
      <c r="GK14" s="361"/>
      <c r="GL14" s="361"/>
      <c r="GM14" s="361"/>
      <c r="GN14" s="361"/>
      <c r="GO14" s="361"/>
      <c r="GP14" s="361"/>
      <c r="GQ14" s="361"/>
      <c r="GR14" s="361"/>
      <c r="GS14" s="361"/>
      <c r="GT14" s="361"/>
      <c r="GU14" s="361"/>
      <c r="GV14" s="361"/>
      <c r="GW14" s="361"/>
      <c r="GX14" s="361"/>
      <c r="GY14" s="361"/>
      <c r="GZ14" s="361"/>
      <c r="HA14" s="361"/>
      <c r="HB14" s="361"/>
      <c r="HC14" s="361"/>
      <c r="HD14" s="361"/>
      <c r="HE14" s="361"/>
      <c r="HF14" s="361"/>
      <c r="HG14" s="361"/>
      <c r="HH14" s="361"/>
      <c r="HI14" s="361"/>
      <c r="HJ14" s="361"/>
      <c r="HK14" s="361"/>
    </row>
    <row r="15" spans="1:219" s="134" customFormat="1" ht="12.75" customHeight="1">
      <c r="A15" s="958" t="s">
        <v>3175</v>
      </c>
      <c r="B15" s="15">
        <f>SUM(C15:N15)</f>
        <v>23.565099999999997</v>
      </c>
      <c r="C15" s="15">
        <v>0.51600000000000001</v>
      </c>
      <c r="D15" s="15">
        <v>0.33400000000000002</v>
      </c>
      <c r="E15" s="15">
        <v>0.32900000000000001</v>
      </c>
      <c r="F15" s="15">
        <v>1.9097999999999999</v>
      </c>
      <c r="G15" s="15">
        <v>0.7</v>
      </c>
      <c r="H15" s="15">
        <v>0.29799999999999999</v>
      </c>
      <c r="I15" s="15">
        <v>1.08</v>
      </c>
      <c r="J15" s="15">
        <v>1.3660000000000001</v>
      </c>
      <c r="K15" s="15">
        <v>1.3223</v>
      </c>
      <c r="L15" s="15">
        <v>2.2970000000000002</v>
      </c>
      <c r="M15" s="15">
        <v>10.587999999999999</v>
      </c>
      <c r="N15" s="15">
        <v>2.8250000000000002</v>
      </c>
      <c r="O15" s="15">
        <f>SUM(P15:AA15)</f>
        <v>74.131500000000017</v>
      </c>
      <c r="P15" s="15">
        <v>3.786</v>
      </c>
      <c r="Q15" s="15">
        <v>0.223</v>
      </c>
      <c r="R15" s="15">
        <v>2.4969999999999999</v>
      </c>
      <c r="S15" s="15">
        <v>11.615</v>
      </c>
      <c r="T15" s="15">
        <v>4.0990000000000002</v>
      </c>
      <c r="U15" s="15">
        <v>3.0680000000000001</v>
      </c>
      <c r="V15" s="15">
        <v>0.34599999999999997</v>
      </c>
      <c r="W15" s="15">
        <v>24.572500000000002</v>
      </c>
      <c r="X15" s="15">
        <v>13.353</v>
      </c>
      <c r="Y15" s="15">
        <v>6.8884999999999996</v>
      </c>
      <c r="Z15" s="15">
        <v>2.1644999999999999</v>
      </c>
      <c r="AA15" s="15">
        <v>1.5189999999999999</v>
      </c>
      <c r="AB15" s="15">
        <f>SUM(AC15:AN15)</f>
        <v>73.071699999999993</v>
      </c>
      <c r="AC15" s="15">
        <v>0.58299999999999996</v>
      </c>
      <c r="AD15" s="15">
        <v>0.46439999999999998</v>
      </c>
      <c r="AE15" s="15">
        <v>0.55000000000000004</v>
      </c>
      <c r="AF15" s="15">
        <v>4.8887999999999998</v>
      </c>
      <c r="AG15" s="15">
        <v>2.7050000000000001</v>
      </c>
      <c r="AH15" s="15">
        <v>4.7460000000000004</v>
      </c>
      <c r="AI15" s="15">
        <v>3.9834999999999998</v>
      </c>
      <c r="AJ15" s="15">
        <v>8.7040000000000006</v>
      </c>
      <c r="AK15" s="15">
        <v>9.2657000000000007</v>
      </c>
      <c r="AL15" s="15">
        <v>24.728000000000002</v>
      </c>
      <c r="AM15" s="15">
        <v>4.0766999999999998</v>
      </c>
      <c r="AN15" s="15">
        <v>8.3765999999999998</v>
      </c>
      <c r="AO15" s="15">
        <f>SUM(AP15:BA15)</f>
        <v>37.317499999999995</v>
      </c>
      <c r="AP15" s="15">
        <v>5.3966000000000003</v>
      </c>
      <c r="AQ15" s="15">
        <v>6.68</v>
      </c>
      <c r="AR15" s="15">
        <v>2.5798000000000001</v>
      </c>
      <c r="AS15" s="15">
        <v>1.7000000000000001E-2</v>
      </c>
      <c r="AT15" s="15">
        <v>5.3306000000000004</v>
      </c>
      <c r="AU15" s="15">
        <v>7.1624999999999996</v>
      </c>
      <c r="AV15" s="15">
        <v>0.377</v>
      </c>
      <c r="AW15" s="15">
        <v>0.153</v>
      </c>
      <c r="AX15" s="15">
        <v>1.65</v>
      </c>
      <c r="AY15" s="15">
        <v>0.13</v>
      </c>
      <c r="AZ15" s="15">
        <v>5.1660000000000004</v>
      </c>
      <c r="BA15" s="15">
        <v>2.6749999999999998</v>
      </c>
      <c r="BB15" s="15">
        <f>SUM(BC15:BN15)</f>
        <v>143.83869999999999</v>
      </c>
      <c r="BC15" s="15">
        <v>6.6289999999999996</v>
      </c>
      <c r="BD15" s="15">
        <v>7.29</v>
      </c>
      <c r="BE15" s="15">
        <v>4.2205000000000004</v>
      </c>
      <c r="BF15" s="15">
        <v>2.7673000000000001</v>
      </c>
      <c r="BG15" s="15">
        <v>17.2835</v>
      </c>
      <c r="BH15" s="15">
        <v>13.879799999999999</v>
      </c>
      <c r="BI15" s="15">
        <v>14.391999999999999</v>
      </c>
      <c r="BJ15" s="15">
        <v>23.802599999999998</v>
      </c>
      <c r="BK15" s="15">
        <v>13.05</v>
      </c>
      <c r="BL15" s="15">
        <v>5.0007000000000001</v>
      </c>
      <c r="BM15" s="15">
        <v>16.6814</v>
      </c>
      <c r="BN15" s="15">
        <v>18.841900000000003</v>
      </c>
      <c r="BO15" s="15">
        <f>SUM(BP15:CA15)</f>
        <v>81.071100000000001</v>
      </c>
      <c r="BP15" s="15">
        <v>22.176400000000001</v>
      </c>
      <c r="BQ15" s="15">
        <v>20.3507</v>
      </c>
      <c r="BR15" s="15">
        <v>5.0620000000000003</v>
      </c>
      <c r="BS15" s="15">
        <v>1.9467000000000001</v>
      </c>
      <c r="BT15" s="15">
        <v>8.4863999999999997</v>
      </c>
      <c r="BU15" s="15">
        <v>9.420399999999999</v>
      </c>
      <c r="BV15" s="15">
        <v>2.3658999999999999</v>
      </c>
      <c r="BW15" s="15">
        <v>1.3822000000000001</v>
      </c>
      <c r="BX15" s="15">
        <v>0.33579999999999999</v>
      </c>
      <c r="BY15" s="15">
        <v>1.4350000000000001</v>
      </c>
      <c r="BZ15" s="15">
        <v>2.1393</v>
      </c>
      <c r="CA15" s="15">
        <v>5.9702999999999999</v>
      </c>
      <c r="CB15" s="15">
        <f>SUM(CC15:CN15)</f>
        <v>23.793300000000002</v>
      </c>
      <c r="CC15" s="15">
        <v>2.9</v>
      </c>
      <c r="CD15" s="15">
        <v>5.3111000000000006</v>
      </c>
      <c r="CE15" s="15">
        <v>2.0009999999999999</v>
      </c>
      <c r="CF15" s="15">
        <v>0.55059999999999998</v>
      </c>
      <c r="CG15" s="15">
        <v>0.77190000000000003</v>
      </c>
      <c r="CH15" s="15">
        <v>1.0527</v>
      </c>
      <c r="CI15" s="15">
        <v>3.0199999999999998E-2</v>
      </c>
      <c r="CJ15" s="15">
        <v>4.1551999999999998</v>
      </c>
      <c r="CK15" s="15">
        <v>0.57450000000000001</v>
      </c>
      <c r="CL15" s="15">
        <v>2.2163000000000004</v>
      </c>
      <c r="CM15" s="15">
        <v>3.2069000000000001</v>
      </c>
      <c r="CN15" s="15">
        <v>1.0228999999999999</v>
      </c>
      <c r="CO15" s="15">
        <f>SUM(CP15:DA15)</f>
        <v>20.330900000000003</v>
      </c>
      <c r="CP15" s="15">
        <v>3.0628000000000002</v>
      </c>
      <c r="CQ15" s="15">
        <v>0.31139999999999995</v>
      </c>
      <c r="CR15" s="15">
        <v>0.86950000000000005</v>
      </c>
      <c r="CS15" s="15">
        <v>1.2584000000000002</v>
      </c>
      <c r="CT15" s="15">
        <v>7.4782999999999999</v>
      </c>
      <c r="CU15" s="15">
        <v>2.0739000000000001</v>
      </c>
      <c r="CV15" s="15">
        <v>9.9299999999999999E-2</v>
      </c>
      <c r="CW15" s="15">
        <v>5.0000000000000001E-3</v>
      </c>
      <c r="CX15" s="15">
        <v>1.2999999999999999E-3</v>
      </c>
      <c r="CY15" s="15">
        <v>5.0468999999999999</v>
      </c>
      <c r="CZ15" s="15">
        <v>1.34E-2</v>
      </c>
      <c r="DA15" s="15">
        <v>0.11070000000000001</v>
      </c>
      <c r="DB15" s="15">
        <f>SUM(DC15:DN15)</f>
        <v>32.238599999999998</v>
      </c>
      <c r="DC15" s="15">
        <v>0.21280000000000002</v>
      </c>
      <c r="DD15" s="15">
        <v>2.1000000000000003E-3</v>
      </c>
      <c r="DE15" s="15">
        <v>7.9899999999999999E-2</v>
      </c>
      <c r="DF15" s="15">
        <v>0.1</v>
      </c>
      <c r="DG15" s="15">
        <v>0.70350000000000001</v>
      </c>
      <c r="DH15" s="15">
        <v>6.9696999999999996</v>
      </c>
      <c r="DI15" s="15">
        <v>4.8241999999999994</v>
      </c>
      <c r="DJ15" s="15">
        <v>0.15559999999999999</v>
      </c>
      <c r="DK15" s="15">
        <v>6.1999999999999998E-3</v>
      </c>
      <c r="DL15" s="15">
        <v>5.7999999999999996E-3</v>
      </c>
      <c r="DM15" s="15">
        <v>16.0063</v>
      </c>
      <c r="DN15" s="15">
        <v>3.1724999999999999</v>
      </c>
      <c r="DO15" s="15">
        <f>SUM(DP15:EA15)</f>
        <v>154.32079999999999</v>
      </c>
      <c r="DP15" s="15">
        <v>0.56000000000000005</v>
      </c>
      <c r="DQ15" s="15">
        <v>2.0806999999999998</v>
      </c>
      <c r="DR15" s="15">
        <v>0.1198</v>
      </c>
      <c r="DS15" s="15">
        <v>2.0019999999999998</v>
      </c>
      <c r="DT15" s="15">
        <v>1.1999999999999999E-3</v>
      </c>
      <c r="DU15" s="15">
        <v>0.42749999999999999</v>
      </c>
      <c r="DV15" s="15">
        <v>4.6254</v>
      </c>
      <c r="DW15" s="15">
        <v>31.669599999999999</v>
      </c>
      <c r="DX15" s="15">
        <v>22</v>
      </c>
      <c r="DY15" s="15">
        <v>60.244599999999998</v>
      </c>
      <c r="DZ15" s="15">
        <v>30.064900000000002</v>
      </c>
      <c r="EA15" s="15">
        <v>0.52510000000000001</v>
      </c>
      <c r="EB15" s="15">
        <f>SUM(EC15:EN15)</f>
        <v>1002.5332999999999</v>
      </c>
      <c r="EC15" s="15">
        <v>0.97010000000000007</v>
      </c>
      <c r="ED15" s="15">
        <v>28.530799999999999</v>
      </c>
      <c r="EE15" s="15">
        <v>41.950300000000006</v>
      </c>
      <c r="EF15" s="15">
        <v>4.9299999999999997E-2</v>
      </c>
      <c r="EG15" s="15">
        <v>1.1665999999999999</v>
      </c>
      <c r="EH15" s="15">
        <v>62.4801</v>
      </c>
      <c r="EI15" s="15">
        <v>49.402900000000002</v>
      </c>
      <c r="EJ15" s="15">
        <v>48.934699999999999</v>
      </c>
      <c r="EK15" s="15">
        <v>36.945800000000006</v>
      </c>
      <c r="EL15" s="15">
        <v>331.988</v>
      </c>
      <c r="EM15" s="15">
        <v>19.722000000000001</v>
      </c>
      <c r="EN15" s="15">
        <v>380.39269999999999</v>
      </c>
      <c r="EO15" s="15">
        <f>SUM(EP15:FA15)</f>
        <v>1455.6405999999999</v>
      </c>
      <c r="EP15" s="15">
        <v>27.1845</v>
      </c>
      <c r="EQ15" s="15">
        <v>32.934199999999997</v>
      </c>
      <c r="ER15" s="15">
        <v>82.286899999999989</v>
      </c>
      <c r="ES15" s="15">
        <v>124.6455</v>
      </c>
      <c r="ET15" s="15">
        <v>145.74179999999998</v>
      </c>
      <c r="EU15" s="15">
        <v>51.996400000000001</v>
      </c>
      <c r="EV15" s="15">
        <v>166.4973</v>
      </c>
      <c r="EW15" s="15">
        <v>58.639499999999998</v>
      </c>
      <c r="EX15" s="15">
        <v>30.3032</v>
      </c>
      <c r="EY15" s="15">
        <v>186.3657</v>
      </c>
      <c r="EZ15" s="15">
        <v>66.256</v>
      </c>
      <c r="FA15" s="15">
        <v>482.78959999999995</v>
      </c>
      <c r="GA15" s="361"/>
      <c r="GB15" s="361"/>
      <c r="GC15" s="361"/>
      <c r="GD15" s="361"/>
      <c r="GE15" s="361"/>
      <c r="GF15" s="361"/>
      <c r="GG15" s="361"/>
      <c r="GH15" s="361"/>
      <c r="GI15" s="361"/>
      <c r="GJ15" s="361"/>
      <c r="GK15" s="361"/>
      <c r="GL15" s="361"/>
      <c r="GM15" s="361"/>
      <c r="GN15" s="361"/>
      <c r="GO15" s="361"/>
      <c r="GP15" s="361"/>
      <c r="GQ15" s="361"/>
      <c r="GR15" s="361"/>
      <c r="GS15" s="361"/>
      <c r="GT15" s="361"/>
      <c r="GU15" s="361"/>
      <c r="GV15" s="361"/>
      <c r="GW15" s="361"/>
      <c r="GX15" s="361"/>
      <c r="GY15" s="361"/>
      <c r="GZ15" s="361"/>
      <c r="HA15" s="361"/>
      <c r="HB15" s="361"/>
      <c r="HC15" s="361"/>
      <c r="HD15" s="361"/>
      <c r="HE15" s="361"/>
      <c r="HF15" s="361"/>
      <c r="HG15" s="361"/>
      <c r="HH15" s="361"/>
      <c r="HI15" s="361"/>
      <c r="HJ15" s="361"/>
      <c r="HK15" s="361"/>
    </row>
    <row r="16" spans="1:219" s="134" customFormat="1" ht="12.75" customHeight="1">
      <c r="A16" s="958" t="s">
        <v>3176</v>
      </c>
      <c r="B16" s="15">
        <f>SUM(C16:N16)</f>
        <v>39.700900000000004</v>
      </c>
      <c r="C16" s="15">
        <v>4.5570000000000004</v>
      </c>
      <c r="D16" s="15">
        <v>5.6718000000000002</v>
      </c>
      <c r="E16" s="15">
        <v>2.835</v>
      </c>
      <c r="F16" s="15">
        <v>4.3609999999999998</v>
      </c>
      <c r="G16" s="15">
        <v>0.79979999999999996</v>
      </c>
      <c r="H16" s="15">
        <v>0.17630000000000001</v>
      </c>
      <c r="I16" s="15">
        <v>4.8970000000000002</v>
      </c>
      <c r="J16" s="15">
        <v>0.31900000000000001</v>
      </c>
      <c r="K16" s="15">
        <v>1.8260000000000001</v>
      </c>
      <c r="L16" s="15">
        <v>4.1399999999999997</v>
      </c>
      <c r="M16" s="15">
        <v>9.6669999999999998</v>
      </c>
      <c r="N16" s="15">
        <v>0.45100000000000001</v>
      </c>
      <c r="O16" s="15">
        <f>SUM(P16:AA16)</f>
        <v>43.9724</v>
      </c>
      <c r="P16" s="15">
        <v>0.38580000000000003</v>
      </c>
      <c r="Q16" s="15">
        <v>0.54289999999999994</v>
      </c>
      <c r="R16" s="15">
        <v>0.54100000000000004</v>
      </c>
      <c r="S16" s="15">
        <v>6.601</v>
      </c>
      <c r="T16" s="15">
        <v>5.7000000000000002E-2</v>
      </c>
      <c r="U16" s="15">
        <v>13.31</v>
      </c>
      <c r="V16" s="15">
        <v>5.6479999999999997</v>
      </c>
      <c r="W16" s="15">
        <v>2.8984999999999999</v>
      </c>
      <c r="X16" s="15">
        <v>5.8271999999999995</v>
      </c>
      <c r="Y16" s="15">
        <v>1.214</v>
      </c>
      <c r="Z16" s="15">
        <v>4.1760000000000002</v>
      </c>
      <c r="AA16" s="15">
        <v>2.7709999999999999</v>
      </c>
      <c r="AB16" s="15">
        <f>SUM(AC16:AN16)</f>
        <v>73.70359999999998</v>
      </c>
      <c r="AC16" s="15">
        <v>7.9180000000000001</v>
      </c>
      <c r="AD16" s="15">
        <v>3.0529999999999999</v>
      </c>
      <c r="AE16" s="15">
        <v>15.361000000000001</v>
      </c>
      <c r="AF16" s="15">
        <v>3.6677</v>
      </c>
      <c r="AG16" s="15">
        <v>8.6910000000000007</v>
      </c>
      <c r="AH16" s="15">
        <v>2.343</v>
      </c>
      <c r="AI16" s="15">
        <v>13.17</v>
      </c>
      <c r="AJ16" s="15">
        <v>3.8211999999999997</v>
      </c>
      <c r="AK16" s="15">
        <v>4.6868999999999996</v>
      </c>
      <c r="AL16" s="15">
        <v>3.2370000000000001</v>
      </c>
      <c r="AM16" s="15">
        <v>4.5648999999999997</v>
      </c>
      <c r="AN16" s="15">
        <v>3.1899000000000002</v>
      </c>
      <c r="AO16" s="15">
        <f>SUM(AP16:BA16)</f>
        <v>109.09569999999999</v>
      </c>
      <c r="AP16" s="15">
        <v>3.2063999999999999</v>
      </c>
      <c r="AQ16" s="15">
        <v>2.4049999999999998</v>
      </c>
      <c r="AR16" s="15">
        <v>3.335</v>
      </c>
      <c r="AS16" s="15">
        <v>4.8970000000000002</v>
      </c>
      <c r="AT16" s="15">
        <v>1.5760000000000001</v>
      </c>
      <c r="AU16" s="15">
        <v>7.0890000000000004</v>
      </c>
      <c r="AV16" s="15">
        <v>34.575099999999999</v>
      </c>
      <c r="AW16" s="15">
        <v>18.425999999999998</v>
      </c>
      <c r="AX16" s="15">
        <v>1.5740000000000001</v>
      </c>
      <c r="AY16" s="15">
        <v>22.957999999999998</v>
      </c>
      <c r="AZ16" s="15">
        <v>4.9870000000000001</v>
      </c>
      <c r="BA16" s="15">
        <v>4.0671999999999997</v>
      </c>
      <c r="BB16" s="15">
        <f>SUM(BC16:BN16)</f>
        <v>66.928399999999996</v>
      </c>
      <c r="BC16" s="15">
        <v>1.75</v>
      </c>
      <c r="BD16" s="15">
        <v>11.85</v>
      </c>
      <c r="BE16" s="15">
        <v>8.4049999999999994</v>
      </c>
      <c r="BF16" s="15">
        <v>3.2349999999999999</v>
      </c>
      <c r="BG16" s="15">
        <v>3.1629999999999998</v>
      </c>
      <c r="BH16" s="15">
        <v>5.8825000000000003</v>
      </c>
      <c r="BI16" s="15">
        <v>7.5910000000000002</v>
      </c>
      <c r="BJ16" s="15">
        <v>3.1806000000000001</v>
      </c>
      <c r="BK16" s="15">
        <v>6.2160000000000002</v>
      </c>
      <c r="BL16" s="15">
        <v>6.4291</v>
      </c>
      <c r="BM16" s="15">
        <v>4.9752000000000001</v>
      </c>
      <c r="BN16" s="15">
        <v>4.2510000000000003</v>
      </c>
      <c r="BO16" s="15">
        <f>SUM(BP16:CA16)</f>
        <v>88.765299999999996</v>
      </c>
      <c r="BP16" s="15">
        <v>4.0629</v>
      </c>
      <c r="BQ16" s="15">
        <v>24.471</v>
      </c>
      <c r="BR16" s="15">
        <v>9.6769999999999996</v>
      </c>
      <c r="BS16" s="15">
        <v>2.5720000000000001</v>
      </c>
      <c r="BT16" s="15">
        <v>15.106999999999999</v>
      </c>
      <c r="BU16" s="15">
        <v>5.8710000000000004</v>
      </c>
      <c r="BV16" s="15">
        <v>1.1755</v>
      </c>
      <c r="BW16" s="15">
        <v>1.7845</v>
      </c>
      <c r="BX16" s="15">
        <v>6.1124999999999998</v>
      </c>
      <c r="BY16" s="15">
        <v>2.8344999999999998</v>
      </c>
      <c r="BZ16" s="15">
        <v>2.4297</v>
      </c>
      <c r="CA16" s="15">
        <v>12.6677</v>
      </c>
      <c r="CB16" s="15">
        <f>SUM(CC16:CN16)</f>
        <v>102.4474</v>
      </c>
      <c r="CC16" s="15">
        <v>21.924900000000001</v>
      </c>
      <c r="CD16" s="15">
        <v>5.9550000000000001</v>
      </c>
      <c r="CE16" s="15">
        <v>10.582000000000001</v>
      </c>
      <c r="CF16" s="15">
        <v>12.639200000000001</v>
      </c>
      <c r="CG16" s="15">
        <v>8.3019999999999996</v>
      </c>
      <c r="CH16" s="15">
        <v>0.83</v>
      </c>
      <c r="CI16" s="15">
        <v>4.6636999999999995</v>
      </c>
      <c r="CJ16" s="15">
        <v>5.1980000000000004</v>
      </c>
      <c r="CK16" s="15">
        <v>4.6879999999999997</v>
      </c>
      <c r="CL16" s="15">
        <v>7.5998999999999999</v>
      </c>
      <c r="CM16" s="15">
        <v>6.714599999999999</v>
      </c>
      <c r="CN16" s="15">
        <v>13.350100000000001</v>
      </c>
      <c r="CO16" s="15">
        <f>SUM(CP16:DA16)</f>
        <v>83.790599999999998</v>
      </c>
      <c r="CP16" s="15">
        <v>13.079700000000001</v>
      </c>
      <c r="CQ16" s="15">
        <v>10.8674</v>
      </c>
      <c r="CR16" s="15">
        <v>4.0813000000000006</v>
      </c>
      <c r="CS16" s="15">
        <v>6.6243999999999996</v>
      </c>
      <c r="CT16" s="15">
        <v>4.0823</v>
      </c>
      <c r="CU16" s="15">
        <v>10.5573</v>
      </c>
      <c r="CV16" s="15">
        <v>6.2913000000000006</v>
      </c>
      <c r="CW16" s="15">
        <v>3.2939000000000003</v>
      </c>
      <c r="CX16" s="15">
        <v>2.9243000000000001</v>
      </c>
      <c r="CY16" s="15">
        <v>10.549799999999999</v>
      </c>
      <c r="CZ16" s="15">
        <v>4.0602</v>
      </c>
      <c r="DA16" s="15">
        <v>7.3787000000000003</v>
      </c>
      <c r="DB16" s="15">
        <f>SUM(DC16:DN16)</f>
        <v>104.7911</v>
      </c>
      <c r="DC16" s="15">
        <v>13.8378</v>
      </c>
      <c r="DD16" s="15">
        <v>1.5444</v>
      </c>
      <c r="DE16" s="15">
        <v>4.2831999999999999</v>
      </c>
      <c r="DF16" s="15">
        <v>11.700299999999999</v>
      </c>
      <c r="DG16" s="15">
        <v>3.9939</v>
      </c>
      <c r="DH16" s="15">
        <v>11.962299999999999</v>
      </c>
      <c r="DI16" s="15">
        <v>1.3528</v>
      </c>
      <c r="DJ16" s="15">
        <v>26.346599999999999</v>
      </c>
      <c r="DK16" s="15">
        <v>3.3163</v>
      </c>
      <c r="DL16" s="15">
        <v>10.672799999999999</v>
      </c>
      <c r="DM16" s="15">
        <v>7.4295</v>
      </c>
      <c r="DN16" s="15">
        <v>8.3512000000000004</v>
      </c>
      <c r="DO16" s="15">
        <f>SUM(DP16:EA16)</f>
        <v>297.71039999999999</v>
      </c>
      <c r="DP16" s="15">
        <v>13.411299999999999</v>
      </c>
      <c r="DQ16" s="15">
        <v>16.7422</v>
      </c>
      <c r="DR16" s="15">
        <v>17.5349</v>
      </c>
      <c r="DS16" s="15">
        <v>32.691800000000001</v>
      </c>
      <c r="DT16" s="15">
        <v>16.230399999999999</v>
      </c>
      <c r="DU16" s="15">
        <v>9.6385000000000005</v>
      </c>
      <c r="DV16" s="15">
        <v>161.05160000000001</v>
      </c>
      <c r="DW16" s="15">
        <v>0.62839999999999996</v>
      </c>
      <c r="DX16" s="15">
        <v>2.2106999999999997</v>
      </c>
      <c r="DY16" s="15">
        <v>13.987</v>
      </c>
      <c r="DZ16" s="15">
        <v>11.303000000000001</v>
      </c>
      <c r="EA16" s="15">
        <v>2.2805999999999997</v>
      </c>
      <c r="EB16" s="15">
        <f>SUM(EC16:EN16)</f>
        <v>180.34950000000001</v>
      </c>
      <c r="EC16" s="15">
        <v>22.623000000000001</v>
      </c>
      <c r="ED16" s="15">
        <v>8.0399999999999991</v>
      </c>
      <c r="EE16" s="15">
        <v>9.1657999999999991</v>
      </c>
      <c r="EF16" s="15">
        <v>7.5004</v>
      </c>
      <c r="EG16" s="15">
        <v>0.25610000000000005</v>
      </c>
      <c r="EH16" s="15">
        <v>5</v>
      </c>
      <c r="EI16" s="15">
        <v>0.60050000000000003</v>
      </c>
      <c r="EJ16" s="15">
        <v>0.42680000000000001</v>
      </c>
      <c r="EK16" s="15">
        <v>1.2704000000000002</v>
      </c>
      <c r="EL16" s="15">
        <v>100.14</v>
      </c>
      <c r="EM16" s="15">
        <v>9.4634999999999998</v>
      </c>
      <c r="EN16" s="15">
        <v>15.863</v>
      </c>
      <c r="EO16" s="15">
        <f>SUM(EP16:FA16)</f>
        <v>329.93790000000001</v>
      </c>
      <c r="EP16" s="15">
        <v>9.26</v>
      </c>
      <c r="EQ16" s="15">
        <v>0.84810000000000008</v>
      </c>
      <c r="ER16" s="15">
        <v>8.9169</v>
      </c>
      <c r="ES16" s="15">
        <v>1.4042000000000001</v>
      </c>
      <c r="ET16" s="15">
        <v>46.817399999999999</v>
      </c>
      <c r="EU16" s="15">
        <v>11.985200000000001</v>
      </c>
      <c r="EV16" s="15">
        <v>5.4424999999999999</v>
      </c>
      <c r="EW16" s="15">
        <v>44.211800000000004</v>
      </c>
      <c r="EX16" s="15">
        <v>25.040200000000002</v>
      </c>
      <c r="EY16" s="15">
        <v>139.05549999999999</v>
      </c>
      <c r="EZ16" s="15">
        <v>20.608000000000001</v>
      </c>
      <c r="FA16" s="15">
        <v>16.348099999999999</v>
      </c>
      <c r="GA16" s="361"/>
      <c r="GB16" s="361"/>
      <c r="GC16" s="361"/>
      <c r="GD16" s="361"/>
      <c r="GE16" s="361"/>
      <c r="GF16" s="361"/>
      <c r="GG16" s="361"/>
      <c r="GH16" s="361"/>
      <c r="GI16" s="361"/>
      <c r="GJ16" s="361"/>
      <c r="GK16" s="361"/>
      <c r="GL16" s="361"/>
      <c r="GM16" s="361"/>
      <c r="GN16" s="361"/>
      <c r="GO16" s="361"/>
      <c r="GP16" s="361"/>
      <c r="GQ16" s="361"/>
      <c r="GR16" s="361"/>
      <c r="GS16" s="361"/>
      <c r="GT16" s="361"/>
      <c r="GU16" s="361"/>
      <c r="GV16" s="361"/>
      <c r="GW16" s="361"/>
      <c r="GX16" s="361"/>
      <c r="GY16" s="361"/>
      <c r="GZ16" s="361"/>
      <c r="HA16" s="361"/>
      <c r="HB16" s="361"/>
      <c r="HC16" s="361"/>
      <c r="HD16" s="361"/>
      <c r="HE16" s="361"/>
      <c r="HF16" s="361"/>
      <c r="HG16" s="361"/>
      <c r="HH16" s="361"/>
      <c r="HI16" s="361"/>
      <c r="HJ16" s="361"/>
      <c r="HK16" s="361"/>
    </row>
    <row r="17" spans="1:219" s="134" customFormat="1" ht="12.75" customHeight="1">
      <c r="A17" s="958" t="s">
        <v>3177</v>
      </c>
      <c r="B17" s="15">
        <f t="shared" ref="B17:B46" si="3">SUM(C17:N17)</f>
        <v>11.918899999999999</v>
      </c>
      <c r="C17" s="15">
        <v>2.25</v>
      </c>
      <c r="D17" s="15">
        <v>0.77800000000000002</v>
      </c>
      <c r="E17" s="15">
        <v>3.6758000000000002</v>
      </c>
      <c r="F17" s="15">
        <v>2.5425999999999997</v>
      </c>
      <c r="G17" s="15">
        <v>0.50219999999999998</v>
      </c>
      <c r="H17" s="15">
        <v>0.54359999999999997</v>
      </c>
      <c r="I17" s="15">
        <v>9.3700000000000006E-2</v>
      </c>
      <c r="J17" s="15">
        <v>0.104</v>
      </c>
      <c r="K17" s="15">
        <v>0.56070000000000009</v>
      </c>
      <c r="L17" s="15">
        <v>0.28999999999999998</v>
      </c>
      <c r="M17" s="15">
        <v>0.52529999999999999</v>
      </c>
      <c r="N17" s="15">
        <v>5.2999999999999999E-2</v>
      </c>
      <c r="O17" s="15">
        <f t="shared" ref="O17:O46" si="4">SUM(P17:AA17)</f>
        <v>78.928100000000001</v>
      </c>
      <c r="P17" s="15">
        <v>1.5549999999999999</v>
      </c>
      <c r="Q17" s="15">
        <v>0.21</v>
      </c>
      <c r="R17" s="15">
        <v>1.369</v>
      </c>
      <c r="S17" s="15">
        <v>19.8734</v>
      </c>
      <c r="T17" s="15">
        <v>26.209900000000001</v>
      </c>
      <c r="U17" s="15">
        <v>1.3805999999999998</v>
      </c>
      <c r="V17" s="15">
        <v>4.4714</v>
      </c>
      <c r="W17" s="15">
        <v>0.72099999999999997</v>
      </c>
      <c r="X17" s="15">
        <v>6.6417999999999999</v>
      </c>
      <c r="Y17" s="15">
        <v>3.633</v>
      </c>
      <c r="Z17" s="15">
        <v>3.173</v>
      </c>
      <c r="AA17" s="15">
        <v>9.69</v>
      </c>
      <c r="AB17" s="15">
        <f t="shared" ref="AB17:AB46" si="5">SUM(AC17:AN17)</f>
        <v>73.528100000000009</v>
      </c>
      <c r="AC17" s="15">
        <v>17.197800000000001</v>
      </c>
      <c r="AD17" s="15">
        <v>7.3765000000000001</v>
      </c>
      <c r="AE17" s="15">
        <v>6.0728</v>
      </c>
      <c r="AF17" s="15">
        <v>10.93</v>
      </c>
      <c r="AG17" s="15">
        <v>3.056</v>
      </c>
      <c r="AH17" s="15">
        <v>3.4340000000000002</v>
      </c>
      <c r="AI17" s="15">
        <v>17.04</v>
      </c>
      <c r="AJ17" s="15">
        <v>2.8359999999999999</v>
      </c>
      <c r="AK17" s="15">
        <v>1.786</v>
      </c>
      <c r="AL17" s="15">
        <v>1.7150000000000001</v>
      </c>
      <c r="AM17" s="15">
        <v>1.67</v>
      </c>
      <c r="AN17" s="15">
        <v>0.41399999999999998</v>
      </c>
      <c r="AO17" s="15">
        <f t="shared" ref="AO17:AO46" si="6">SUM(AP17:BA17)</f>
        <v>35.085499999999996</v>
      </c>
      <c r="AP17" s="15">
        <v>2.1859999999999999</v>
      </c>
      <c r="AQ17" s="15">
        <v>0.56079999999999997</v>
      </c>
      <c r="AR17" s="15">
        <v>1.169</v>
      </c>
      <c r="AS17" s="15">
        <v>1.6519999999999999</v>
      </c>
      <c r="AT17" s="15">
        <v>0.40920000000000001</v>
      </c>
      <c r="AU17" s="15">
        <v>2.012</v>
      </c>
      <c r="AV17" s="15">
        <v>1.8129999999999999</v>
      </c>
      <c r="AW17" s="15">
        <v>0.83489999999999998</v>
      </c>
      <c r="AX17" s="15">
        <v>0.54200000000000004</v>
      </c>
      <c r="AY17" s="15">
        <v>1.4179999999999999</v>
      </c>
      <c r="AZ17" s="15">
        <v>1.29</v>
      </c>
      <c r="BA17" s="15">
        <v>21.198599999999999</v>
      </c>
      <c r="BB17" s="15">
        <f t="shared" ref="BB17:BB46" si="7">SUM(BC17:BN17)</f>
        <v>48.983499999999999</v>
      </c>
      <c r="BC17" s="15">
        <v>0.32500000000000001</v>
      </c>
      <c r="BD17" s="15">
        <v>1.8939999999999999</v>
      </c>
      <c r="BE17" s="15">
        <v>4.2625999999999999</v>
      </c>
      <c r="BF17" s="15">
        <v>1.0612999999999999</v>
      </c>
      <c r="BG17" s="15">
        <v>6.2705000000000002</v>
      </c>
      <c r="BH17" s="15">
        <v>3.718</v>
      </c>
      <c r="BI17" s="15">
        <v>0.70640000000000003</v>
      </c>
      <c r="BJ17" s="15">
        <v>2.1945000000000001</v>
      </c>
      <c r="BK17" s="15">
        <v>5.6233999999999993</v>
      </c>
      <c r="BL17" s="15">
        <v>1.8129999999999999</v>
      </c>
      <c r="BM17" s="15">
        <v>3.484</v>
      </c>
      <c r="BN17" s="15">
        <v>17.630800000000001</v>
      </c>
      <c r="BO17" s="15">
        <f t="shared" ref="BO17:BO46" si="8">SUM(BP17:CA17)</f>
        <v>64.230500000000006</v>
      </c>
      <c r="BP17" s="15">
        <v>3.8028000000000004</v>
      </c>
      <c r="BQ17" s="15">
        <v>3.5059999999999998</v>
      </c>
      <c r="BR17" s="15">
        <v>16.064499999999999</v>
      </c>
      <c r="BS17" s="15">
        <v>4.1518000000000006</v>
      </c>
      <c r="BT17" s="15">
        <v>5.585</v>
      </c>
      <c r="BU17" s="15">
        <v>3.2004999999999999</v>
      </c>
      <c r="BV17" s="15">
        <v>3.7211999999999996</v>
      </c>
      <c r="BW17" s="15">
        <v>2.9537</v>
      </c>
      <c r="BX17" s="15">
        <v>0.55629999999999991</v>
      </c>
      <c r="BY17" s="15">
        <v>2.2131999999999996</v>
      </c>
      <c r="BZ17" s="15">
        <v>5.0465</v>
      </c>
      <c r="CA17" s="15">
        <v>13.429</v>
      </c>
      <c r="CB17" s="15">
        <f t="shared" ref="CB17:CB46" si="9">SUM(CC17:CN17)</f>
        <v>102.36660000000001</v>
      </c>
      <c r="CC17" s="15">
        <v>10.6</v>
      </c>
      <c r="CD17" s="15">
        <v>0.55000000000000004</v>
      </c>
      <c r="CE17" s="15">
        <v>15.9468</v>
      </c>
      <c r="CF17" s="15">
        <v>20.885000000000002</v>
      </c>
      <c r="CG17" s="15">
        <v>5.0026000000000002</v>
      </c>
      <c r="CH17" s="15">
        <v>3.2280000000000002</v>
      </c>
      <c r="CI17" s="15">
        <v>1.92</v>
      </c>
      <c r="CJ17" s="15">
        <v>4.6475</v>
      </c>
      <c r="CK17" s="15">
        <v>3.67</v>
      </c>
      <c r="CL17" s="15">
        <v>6.6966999999999999</v>
      </c>
      <c r="CM17" s="15">
        <v>18.521999999999998</v>
      </c>
      <c r="CN17" s="15">
        <v>10.698</v>
      </c>
      <c r="CO17" s="15">
        <f t="shared" ref="CO17:CO46" si="10">SUM(CP17:DA17)</f>
        <v>146.542</v>
      </c>
      <c r="CP17" s="15">
        <v>12.034000000000001</v>
      </c>
      <c r="CQ17" s="15">
        <v>9.3859999999999992</v>
      </c>
      <c r="CR17" s="15">
        <v>29.161000000000001</v>
      </c>
      <c r="CS17" s="15">
        <v>31.511700000000001</v>
      </c>
      <c r="CT17" s="15">
        <v>1.8632</v>
      </c>
      <c r="CU17" s="15">
        <v>8.2639999999999993</v>
      </c>
      <c r="CV17" s="15">
        <v>3.3651999999999997</v>
      </c>
      <c r="CW17" s="15">
        <v>1.5927</v>
      </c>
      <c r="CX17" s="15">
        <v>4.2969999999999997</v>
      </c>
      <c r="CY17" s="15">
        <v>28.148</v>
      </c>
      <c r="CZ17" s="15">
        <v>9.9964999999999993</v>
      </c>
      <c r="DA17" s="15">
        <v>6.9226999999999999</v>
      </c>
      <c r="DB17" s="15">
        <f t="shared" ref="DB17:DB46" si="11">SUM(DC17:DN17)</f>
        <v>76.639299999999992</v>
      </c>
      <c r="DC17" s="15">
        <v>3.3401000000000001</v>
      </c>
      <c r="DD17" s="15">
        <v>12.5854</v>
      </c>
      <c r="DE17" s="15">
        <v>2.3666</v>
      </c>
      <c r="DF17" s="15">
        <v>19.2531</v>
      </c>
      <c r="DG17" s="15">
        <v>3.6154000000000002</v>
      </c>
      <c r="DH17" s="15">
        <v>2.7069999999999999</v>
      </c>
      <c r="DI17" s="15">
        <v>0.40200000000000002</v>
      </c>
      <c r="DJ17" s="15">
        <v>2.673</v>
      </c>
      <c r="DK17" s="15">
        <v>12.324399999999999</v>
      </c>
      <c r="DL17" s="15">
        <v>12.504899999999999</v>
      </c>
      <c r="DM17" s="15">
        <v>2.2899000000000003</v>
      </c>
      <c r="DN17" s="15">
        <v>2.5775000000000001</v>
      </c>
      <c r="DO17" s="15">
        <f t="shared" ref="DO17:DO46" si="12">SUM(DP17:EA17)</f>
        <v>165.9957</v>
      </c>
      <c r="DP17" s="15">
        <v>2.9593000000000003</v>
      </c>
      <c r="DQ17" s="15">
        <v>2.4434999999999998</v>
      </c>
      <c r="DR17" s="15">
        <v>10.321999999999999</v>
      </c>
      <c r="DS17" s="15">
        <v>6.5629</v>
      </c>
      <c r="DT17" s="15">
        <v>10.762700000000001</v>
      </c>
      <c r="DU17" s="15">
        <v>12.822899999999999</v>
      </c>
      <c r="DV17" s="15">
        <v>3.0008000000000004</v>
      </c>
      <c r="DW17" s="15">
        <v>81.900000000000006</v>
      </c>
      <c r="DX17" s="15">
        <v>22.327999999999999</v>
      </c>
      <c r="DY17" s="15">
        <v>8.2556000000000012</v>
      </c>
      <c r="DZ17" s="15">
        <v>0.58099999999999996</v>
      </c>
      <c r="EA17" s="15">
        <v>4.0570000000000004</v>
      </c>
      <c r="EB17" s="15">
        <f t="shared" ref="EB17:EB46" si="13">SUM(EC17:EN17)</f>
        <v>197.69200000000001</v>
      </c>
      <c r="EC17" s="15">
        <v>17.902999999999999</v>
      </c>
      <c r="ED17" s="15">
        <v>1.49</v>
      </c>
      <c r="EE17" s="15">
        <v>19.983000000000001</v>
      </c>
      <c r="EF17" s="15">
        <v>0.97499999999999998</v>
      </c>
      <c r="EG17" s="15">
        <v>48.923000000000002</v>
      </c>
      <c r="EH17" s="15">
        <v>53.485900000000001</v>
      </c>
      <c r="EI17" s="15">
        <v>15.918299999999999</v>
      </c>
      <c r="EJ17" s="15">
        <v>9.1273999999999997</v>
      </c>
      <c r="EK17" s="15">
        <v>5.4539999999999997</v>
      </c>
      <c r="EL17" s="15">
        <v>8.7997999999999994</v>
      </c>
      <c r="EM17" s="15">
        <v>5.7683</v>
      </c>
      <c r="EN17" s="15">
        <v>9.8643000000000001</v>
      </c>
      <c r="EO17" s="15">
        <f t="shared" ref="EO17:EO46" si="14">SUM(EP17:FA17)</f>
        <v>170.93299999999999</v>
      </c>
      <c r="EP17" s="15">
        <v>9.569700000000001</v>
      </c>
      <c r="EQ17" s="15">
        <v>6.7613000000000003</v>
      </c>
      <c r="ER17" s="15">
        <v>15.227499999999999</v>
      </c>
      <c r="ES17" s="15">
        <v>3.5504000000000002</v>
      </c>
      <c r="ET17" s="15">
        <v>17.6188</v>
      </c>
      <c r="EU17" s="15">
        <v>3.6974</v>
      </c>
      <c r="EV17" s="15">
        <v>3.6113000000000004</v>
      </c>
      <c r="EW17" s="15">
        <v>7.4353999999999996</v>
      </c>
      <c r="EX17" s="15">
        <v>27.5487</v>
      </c>
      <c r="EY17" s="15">
        <v>2.101</v>
      </c>
      <c r="EZ17" s="15">
        <v>16.210799999999999</v>
      </c>
      <c r="FA17" s="15">
        <v>57.600699999999996</v>
      </c>
      <c r="GA17" s="361"/>
      <c r="GB17" s="361"/>
      <c r="GC17" s="361"/>
      <c r="GD17" s="361"/>
      <c r="GE17" s="361"/>
      <c r="GF17" s="361"/>
      <c r="GG17" s="361"/>
      <c r="GH17" s="361"/>
      <c r="GI17" s="361"/>
      <c r="GJ17" s="361"/>
      <c r="GK17" s="361"/>
      <c r="GL17" s="361"/>
      <c r="GM17" s="361"/>
      <c r="GN17" s="361"/>
      <c r="GO17" s="361"/>
      <c r="GP17" s="361"/>
      <c r="GQ17" s="361"/>
      <c r="GR17" s="361"/>
      <c r="GS17" s="361"/>
      <c r="GT17" s="361"/>
      <c r="GU17" s="361"/>
      <c r="GV17" s="361"/>
      <c r="GW17" s="361"/>
      <c r="GX17" s="361"/>
      <c r="GY17" s="361"/>
      <c r="GZ17" s="361"/>
      <c r="HA17" s="361"/>
      <c r="HB17" s="361"/>
      <c r="HC17" s="361"/>
      <c r="HD17" s="361"/>
      <c r="HE17" s="361"/>
      <c r="HF17" s="361"/>
      <c r="HG17" s="361"/>
      <c r="HH17" s="361"/>
      <c r="HI17" s="361"/>
      <c r="HJ17" s="361"/>
      <c r="HK17" s="361"/>
    </row>
    <row r="18" spans="1:219" s="134" customFormat="1" ht="12.75" customHeight="1">
      <c r="A18" s="958" t="s">
        <v>3178</v>
      </c>
      <c r="B18" s="15">
        <f t="shared" si="3"/>
        <v>5.4739000000000004</v>
      </c>
      <c r="C18" s="15">
        <v>0.55900000000000005</v>
      </c>
      <c r="D18" s="15">
        <v>0.2175</v>
      </c>
      <c r="E18" s="15">
        <v>9.5000000000000001E-2</v>
      </c>
      <c r="F18" s="15">
        <v>2.8799999999999999E-2</v>
      </c>
      <c r="G18" s="15">
        <v>0.14249999999999999</v>
      </c>
      <c r="H18" s="15">
        <v>0.1305</v>
      </c>
      <c r="I18" s="15">
        <v>1.2595999999999998</v>
      </c>
      <c r="J18" s="15">
        <v>0.42699999999999999</v>
      </c>
      <c r="K18" s="15">
        <v>2.4750000000000001</v>
      </c>
      <c r="L18" s="15">
        <v>0.114</v>
      </c>
      <c r="M18" s="15" t="s">
        <v>15</v>
      </c>
      <c r="N18" s="15">
        <v>2.5000000000000001E-2</v>
      </c>
      <c r="O18" s="15">
        <f t="shared" si="4"/>
        <v>4.8217999999999996</v>
      </c>
      <c r="P18" s="15">
        <v>8.0000000000000002E-3</v>
      </c>
      <c r="Q18" s="15">
        <v>0.24299999999999999</v>
      </c>
      <c r="R18" s="15">
        <v>2.18E-2</v>
      </c>
      <c r="S18" s="15">
        <v>1</v>
      </c>
      <c r="T18" s="15">
        <v>2.87E-2</v>
      </c>
      <c r="U18" s="15">
        <v>1E-3</v>
      </c>
      <c r="V18" s="15">
        <v>2</v>
      </c>
      <c r="W18" s="15" t="s">
        <v>15</v>
      </c>
      <c r="X18" s="15">
        <v>0.52800000000000002</v>
      </c>
      <c r="Y18" s="15">
        <v>0.30130000000000001</v>
      </c>
      <c r="Z18" s="15">
        <v>0.59</v>
      </c>
      <c r="AA18" s="15">
        <v>0.1</v>
      </c>
      <c r="AB18" s="15">
        <f t="shared" si="5"/>
        <v>18.276600000000002</v>
      </c>
      <c r="AC18" s="15">
        <v>1.3640999999999999</v>
      </c>
      <c r="AD18" s="15">
        <v>0.08</v>
      </c>
      <c r="AE18" s="15">
        <v>8</v>
      </c>
      <c r="AF18" s="15">
        <v>9.5799999999999996E-2</v>
      </c>
      <c r="AG18" s="15">
        <v>6.33</v>
      </c>
      <c r="AH18" s="15">
        <v>0.1318</v>
      </c>
      <c r="AI18" s="15">
        <v>1E-3</v>
      </c>
      <c r="AJ18" s="15">
        <v>7.5999999999999998E-2</v>
      </c>
      <c r="AK18" s="15">
        <v>0.60189999999999999</v>
      </c>
      <c r="AL18" s="15">
        <v>0.87</v>
      </c>
      <c r="AM18" s="15">
        <v>0.313</v>
      </c>
      <c r="AN18" s="15">
        <v>0.41299999999999998</v>
      </c>
      <c r="AO18" s="15">
        <f t="shared" si="6"/>
        <v>9.6988000000000003</v>
      </c>
      <c r="AP18" s="15">
        <v>1.0529000000000002</v>
      </c>
      <c r="AQ18" s="15">
        <v>4.5999999999999999E-2</v>
      </c>
      <c r="AR18" s="15">
        <v>0.626</v>
      </c>
      <c r="AS18" s="15">
        <v>4.9000000000000002E-2</v>
      </c>
      <c r="AT18" s="15">
        <v>3.23</v>
      </c>
      <c r="AU18" s="15">
        <v>0.6169</v>
      </c>
      <c r="AV18" s="15">
        <v>1.502</v>
      </c>
      <c r="AW18" s="15">
        <v>1.0999999999999999E-2</v>
      </c>
      <c r="AX18" s="15">
        <v>0.6</v>
      </c>
      <c r="AY18" s="15">
        <v>1.5349999999999999</v>
      </c>
      <c r="AZ18" s="15">
        <v>0.20699999999999999</v>
      </c>
      <c r="BA18" s="15">
        <v>0.223</v>
      </c>
      <c r="BB18" s="15">
        <f t="shared" si="7"/>
        <v>17.3489</v>
      </c>
      <c r="BC18" s="15">
        <v>0.79100000000000004</v>
      </c>
      <c r="BD18" s="15">
        <v>0.76500000000000001</v>
      </c>
      <c r="BE18" s="15">
        <v>0.70899999999999996</v>
      </c>
      <c r="BF18" s="15">
        <v>4.8825000000000003</v>
      </c>
      <c r="BG18" s="15">
        <v>0.186</v>
      </c>
      <c r="BH18" s="15">
        <v>1.3653</v>
      </c>
      <c r="BI18" s="15">
        <v>2.4885999999999999</v>
      </c>
      <c r="BJ18" s="15">
        <v>0.13900000000000001</v>
      </c>
      <c r="BK18" s="15">
        <v>2.0745</v>
      </c>
      <c r="BL18" s="15">
        <v>0.2</v>
      </c>
      <c r="BM18" s="15">
        <v>3.286</v>
      </c>
      <c r="BN18" s="15">
        <v>0.46200000000000002</v>
      </c>
      <c r="BO18" s="15">
        <f t="shared" si="8"/>
        <v>21.333500000000001</v>
      </c>
      <c r="BP18" s="15">
        <v>0.21540000000000001</v>
      </c>
      <c r="BQ18" s="15">
        <v>1.3167</v>
      </c>
      <c r="BR18" s="15">
        <v>0.36</v>
      </c>
      <c r="BS18" s="15">
        <v>5.5720000000000001</v>
      </c>
      <c r="BT18" s="15">
        <v>0.58129999999999993</v>
      </c>
      <c r="BU18" s="15">
        <v>5.7765000000000004</v>
      </c>
      <c r="BV18" s="15">
        <v>0.21990000000000001</v>
      </c>
      <c r="BW18" s="15">
        <v>9.6000000000000002E-2</v>
      </c>
      <c r="BX18" s="15">
        <v>2.8000000000000001E-2</v>
      </c>
      <c r="BY18" s="15">
        <v>1.1007</v>
      </c>
      <c r="BZ18" s="15">
        <v>0.39400000000000002</v>
      </c>
      <c r="CA18" s="15">
        <v>5.673</v>
      </c>
      <c r="CB18" s="15">
        <f t="shared" si="9"/>
        <v>29.5672</v>
      </c>
      <c r="CC18" s="15">
        <v>2.1875</v>
      </c>
      <c r="CD18" s="15">
        <v>0.67400000000000004</v>
      </c>
      <c r="CE18" s="15">
        <v>8.6560000000000006</v>
      </c>
      <c r="CF18" s="15">
        <v>2.8090000000000002</v>
      </c>
      <c r="CG18" s="15">
        <v>2.3260000000000001</v>
      </c>
      <c r="CH18" s="15">
        <v>3.0636999999999999</v>
      </c>
      <c r="CI18" s="15">
        <v>0.77900000000000003</v>
      </c>
      <c r="CJ18" s="15">
        <v>0.33</v>
      </c>
      <c r="CK18" s="15">
        <v>0.51600000000000001</v>
      </c>
      <c r="CL18" s="15">
        <v>2.5585</v>
      </c>
      <c r="CM18" s="15">
        <v>0.71799999999999997</v>
      </c>
      <c r="CN18" s="15">
        <v>4.9494999999999996</v>
      </c>
      <c r="CO18" s="15">
        <f t="shared" si="10"/>
        <v>27.843599999999999</v>
      </c>
      <c r="CP18" s="15">
        <v>0.55600000000000005</v>
      </c>
      <c r="CQ18" s="15">
        <v>3.2385999999999999</v>
      </c>
      <c r="CR18" s="15">
        <v>2.71</v>
      </c>
      <c r="CS18" s="15">
        <v>1.038</v>
      </c>
      <c r="CT18" s="15">
        <v>1.7585</v>
      </c>
      <c r="CU18" s="15">
        <v>2.5979999999999999</v>
      </c>
      <c r="CV18" s="15">
        <v>3.6640000000000001</v>
      </c>
      <c r="CW18" s="15">
        <v>2.8319999999999999</v>
      </c>
      <c r="CX18" s="15">
        <v>2.6259999999999999</v>
      </c>
      <c r="CY18" s="15">
        <v>1.1002000000000001</v>
      </c>
      <c r="CZ18" s="15">
        <v>4.7489999999999997</v>
      </c>
      <c r="DA18" s="15">
        <v>0.97329999999999994</v>
      </c>
      <c r="DB18" s="15">
        <f t="shared" si="11"/>
        <v>74.633800000000008</v>
      </c>
      <c r="DC18" s="15">
        <v>2.7437</v>
      </c>
      <c r="DD18" s="15">
        <v>6.798</v>
      </c>
      <c r="DE18" s="15">
        <v>5.38</v>
      </c>
      <c r="DF18" s="15">
        <v>7.532</v>
      </c>
      <c r="DG18" s="15">
        <v>3.3460999999999999</v>
      </c>
      <c r="DH18" s="15">
        <v>1.1288</v>
      </c>
      <c r="DI18" s="15">
        <v>26.254099999999998</v>
      </c>
      <c r="DJ18" s="15">
        <v>3.8005999999999998</v>
      </c>
      <c r="DK18" s="15">
        <v>3.548</v>
      </c>
      <c r="DL18" s="15">
        <v>6.39</v>
      </c>
      <c r="DM18" s="15">
        <v>2.5125000000000002</v>
      </c>
      <c r="DN18" s="15">
        <v>5.2</v>
      </c>
      <c r="DO18" s="15">
        <f t="shared" si="12"/>
        <v>208.11939999999998</v>
      </c>
      <c r="DP18" s="15">
        <v>14.35</v>
      </c>
      <c r="DQ18" s="15">
        <v>12.08</v>
      </c>
      <c r="DR18" s="15">
        <v>2.6589999999999998</v>
      </c>
      <c r="DS18" s="15">
        <v>17.114000000000001</v>
      </c>
      <c r="DT18" s="15">
        <v>5.9124999999999996</v>
      </c>
      <c r="DU18" s="15">
        <v>8.4052000000000007</v>
      </c>
      <c r="DV18" s="15">
        <v>5.67</v>
      </c>
      <c r="DW18" s="15">
        <v>16.025700000000001</v>
      </c>
      <c r="DX18" s="15">
        <v>10.130000000000001</v>
      </c>
      <c r="DY18" s="15">
        <v>6.7709999999999999</v>
      </c>
      <c r="DZ18" s="15">
        <v>101.502</v>
      </c>
      <c r="EA18" s="15">
        <v>7.5</v>
      </c>
      <c r="EB18" s="15">
        <f t="shared" si="13"/>
        <v>354.67330000000004</v>
      </c>
      <c r="EC18" s="15">
        <v>67.112800000000007</v>
      </c>
      <c r="ED18" s="15">
        <v>15.974</v>
      </c>
      <c r="EE18" s="15">
        <v>11.715999999999999</v>
      </c>
      <c r="EF18" s="15">
        <v>151.01750000000001</v>
      </c>
      <c r="EG18" s="15">
        <v>5.36</v>
      </c>
      <c r="EH18" s="15">
        <v>29.384599999999999</v>
      </c>
      <c r="EI18" s="15">
        <v>3.8485999999999998</v>
      </c>
      <c r="EJ18" s="15">
        <v>6.7446000000000002</v>
      </c>
      <c r="EK18" s="15">
        <v>24.1</v>
      </c>
      <c r="EL18" s="15">
        <v>8.9730000000000008</v>
      </c>
      <c r="EM18" s="15">
        <v>15.001700000000001</v>
      </c>
      <c r="EN18" s="15">
        <v>15.4405</v>
      </c>
      <c r="EO18" s="15">
        <f t="shared" si="14"/>
        <v>2250.7854000000002</v>
      </c>
      <c r="EP18" s="15">
        <v>445.19</v>
      </c>
      <c r="EQ18" s="15">
        <v>206.6558</v>
      </c>
      <c r="ER18" s="15">
        <v>1.0817000000000001</v>
      </c>
      <c r="ES18" s="15">
        <v>5.1708999999999996</v>
      </c>
      <c r="ET18" s="15">
        <v>8.200899999999999</v>
      </c>
      <c r="EU18" s="15">
        <v>62.527900000000002</v>
      </c>
      <c r="EV18" s="15">
        <v>13.4396</v>
      </c>
      <c r="EW18" s="15">
        <v>1.3602000000000001</v>
      </c>
      <c r="EX18" s="15">
        <v>38.681699999999999</v>
      </c>
      <c r="EY18" s="15">
        <v>194.072</v>
      </c>
      <c r="EZ18" s="15">
        <v>116.76289999999999</v>
      </c>
      <c r="FA18" s="15">
        <v>1157.6418000000001</v>
      </c>
      <c r="GA18" s="361"/>
      <c r="GB18" s="361"/>
      <c r="GC18" s="361"/>
      <c r="GD18" s="361"/>
      <c r="GE18" s="361"/>
      <c r="GF18" s="361"/>
      <c r="GG18" s="361"/>
      <c r="GH18" s="361"/>
      <c r="GI18" s="361"/>
      <c r="GJ18" s="361"/>
      <c r="GK18" s="361"/>
      <c r="GL18" s="361"/>
      <c r="GM18" s="361"/>
      <c r="GN18" s="361"/>
      <c r="GO18" s="361"/>
      <c r="GP18" s="361"/>
      <c r="GQ18" s="361"/>
      <c r="GR18" s="361"/>
      <c r="GS18" s="361"/>
      <c r="GT18" s="361"/>
      <c r="GU18" s="361"/>
      <c r="GV18" s="361"/>
      <c r="GW18" s="361"/>
      <c r="GX18" s="361"/>
      <c r="GY18" s="361"/>
      <c r="GZ18" s="361"/>
      <c r="HA18" s="361"/>
      <c r="HB18" s="361"/>
      <c r="HC18" s="361"/>
      <c r="HD18" s="361"/>
      <c r="HE18" s="361"/>
      <c r="HF18" s="361"/>
      <c r="HG18" s="361"/>
      <c r="HH18" s="361"/>
      <c r="HI18" s="361"/>
      <c r="HJ18" s="361"/>
      <c r="HK18" s="361"/>
    </row>
    <row r="19" spans="1:219" s="134" customFormat="1" ht="12.75" customHeight="1">
      <c r="A19" s="363" t="s">
        <v>3179</v>
      </c>
      <c r="B19" s="15">
        <f t="shared" si="3"/>
        <v>0.51630000000000009</v>
      </c>
      <c r="C19" s="15">
        <v>4.0000000000000001E-3</v>
      </c>
      <c r="D19" s="15">
        <v>8.9999999999999993E-3</v>
      </c>
      <c r="E19" s="15" t="s">
        <v>15</v>
      </c>
      <c r="F19" s="15">
        <v>0.19030000000000002</v>
      </c>
      <c r="G19" s="15">
        <v>3.2000000000000001E-2</v>
      </c>
      <c r="H19" s="15">
        <v>1.2999999999999999E-2</v>
      </c>
      <c r="I19" s="15">
        <v>1.2E-2</v>
      </c>
      <c r="J19" s="15">
        <v>9.1999999999999998E-2</v>
      </c>
      <c r="K19" s="15">
        <v>1.2E-2</v>
      </c>
      <c r="L19" s="15">
        <v>0.122</v>
      </c>
      <c r="M19" s="15">
        <v>1.4E-2</v>
      </c>
      <c r="N19" s="15">
        <v>1.6E-2</v>
      </c>
      <c r="O19" s="15">
        <f t="shared" si="4"/>
        <v>1.9369999999999998</v>
      </c>
      <c r="P19" s="15">
        <v>1.0999999999999999E-2</v>
      </c>
      <c r="Q19" s="15">
        <v>6.3E-2</v>
      </c>
      <c r="R19" s="15" t="s">
        <v>15</v>
      </c>
      <c r="S19" s="15">
        <v>1.7999999999999999E-2</v>
      </c>
      <c r="T19" s="15">
        <v>1.2999999999999999E-2</v>
      </c>
      <c r="U19" s="15">
        <v>1.7909999999999999</v>
      </c>
      <c r="V19" s="15">
        <v>1.2999999999999999E-2</v>
      </c>
      <c r="W19" s="15">
        <v>1.4E-2</v>
      </c>
      <c r="X19" s="15">
        <v>1.4E-2</v>
      </c>
      <c r="Y19" s="15" t="s">
        <v>15</v>
      </c>
      <c r="Z19" s="15" t="s">
        <v>15</v>
      </c>
      <c r="AA19" s="15" t="s">
        <v>15</v>
      </c>
      <c r="AB19" s="15">
        <f t="shared" si="5"/>
        <v>0.46100000000000002</v>
      </c>
      <c r="AC19" s="15" t="s">
        <v>15</v>
      </c>
      <c r="AD19" s="15">
        <v>2.1000000000000001E-2</v>
      </c>
      <c r="AE19" s="15">
        <v>4.0000000000000001E-3</v>
      </c>
      <c r="AF19" s="15">
        <v>1.4999999999999999E-2</v>
      </c>
      <c r="AG19" s="15" t="s">
        <v>15</v>
      </c>
      <c r="AH19" s="15">
        <v>6.0000000000000001E-3</v>
      </c>
      <c r="AI19" s="15" t="s">
        <v>15</v>
      </c>
      <c r="AJ19" s="15" t="s">
        <v>15</v>
      </c>
      <c r="AK19" s="15">
        <v>2E-3</v>
      </c>
      <c r="AL19" s="15">
        <v>0.39</v>
      </c>
      <c r="AM19" s="15">
        <v>8.9999999999999993E-3</v>
      </c>
      <c r="AN19" s="15">
        <v>1.4E-2</v>
      </c>
      <c r="AO19" s="15">
        <f t="shared" si="6"/>
        <v>4.3999999999999997E-2</v>
      </c>
      <c r="AP19" s="15">
        <v>2.4E-2</v>
      </c>
      <c r="AQ19" s="15" t="s">
        <v>15</v>
      </c>
      <c r="AR19" s="15" t="s">
        <v>15</v>
      </c>
      <c r="AS19" s="15" t="s">
        <v>15</v>
      </c>
      <c r="AT19" s="15" t="s">
        <v>15</v>
      </c>
      <c r="AU19" s="15" t="s">
        <v>15</v>
      </c>
      <c r="AV19" s="15" t="s">
        <v>15</v>
      </c>
      <c r="AW19" s="15" t="s">
        <v>15</v>
      </c>
      <c r="AX19" s="15" t="s">
        <v>15</v>
      </c>
      <c r="AY19" s="15" t="s">
        <v>15</v>
      </c>
      <c r="AZ19" s="15" t="s">
        <v>15</v>
      </c>
      <c r="BA19" s="15">
        <v>0.02</v>
      </c>
      <c r="BB19" s="15">
        <f>SUM(BC19:BN19)</f>
        <v>0.32400000000000001</v>
      </c>
      <c r="BC19" s="15">
        <v>0.25900000000000001</v>
      </c>
      <c r="BD19" s="15" t="s">
        <v>15</v>
      </c>
      <c r="BE19" s="15" t="s">
        <v>15</v>
      </c>
      <c r="BF19" s="15" t="s">
        <v>15</v>
      </c>
      <c r="BG19" s="15" t="s">
        <v>15</v>
      </c>
      <c r="BH19" s="15" t="s">
        <v>15</v>
      </c>
      <c r="BI19" s="15" t="s">
        <v>15</v>
      </c>
      <c r="BJ19" s="15" t="s">
        <v>15</v>
      </c>
      <c r="BK19" s="15" t="s">
        <v>15</v>
      </c>
      <c r="BL19" s="15" t="s">
        <v>15</v>
      </c>
      <c r="BM19" s="15" t="s">
        <v>15</v>
      </c>
      <c r="BN19" s="15">
        <v>6.5000000000000002E-2</v>
      </c>
      <c r="BO19" s="15">
        <f t="shared" si="8"/>
        <v>4.6382000000000012</v>
      </c>
      <c r="BP19" s="15">
        <v>0.9</v>
      </c>
      <c r="BQ19" s="15">
        <v>0.2</v>
      </c>
      <c r="BR19" s="15">
        <v>1.7290000000000001</v>
      </c>
      <c r="BS19" s="15">
        <v>0.27300000000000002</v>
      </c>
      <c r="BT19" s="15">
        <v>0.09</v>
      </c>
      <c r="BU19" s="15">
        <v>1.07</v>
      </c>
      <c r="BV19" s="15">
        <v>3.6499999999999998E-2</v>
      </c>
      <c r="BW19" s="15">
        <v>0.21669999999999998</v>
      </c>
      <c r="BX19" s="15">
        <v>7.0000000000000007E-2</v>
      </c>
      <c r="BY19" s="15">
        <v>2.4E-2</v>
      </c>
      <c r="BZ19" s="15" t="s">
        <v>15</v>
      </c>
      <c r="CA19" s="15">
        <v>2.9000000000000001E-2</v>
      </c>
      <c r="CB19" s="15">
        <f t="shared" si="9"/>
        <v>5.8211000000000004</v>
      </c>
      <c r="CC19" s="15">
        <v>1.0229999999999999</v>
      </c>
      <c r="CD19" s="15">
        <v>0.51649999999999996</v>
      </c>
      <c r="CE19" s="15">
        <v>0.93400000000000005</v>
      </c>
      <c r="CF19" s="15">
        <v>0.68400000000000005</v>
      </c>
      <c r="CG19" s="15">
        <v>0.08</v>
      </c>
      <c r="CH19" s="15">
        <v>1.2250000000000001</v>
      </c>
      <c r="CI19" s="15">
        <v>1.0999999999999999E-2</v>
      </c>
      <c r="CJ19" s="15">
        <v>0.01</v>
      </c>
      <c r="CK19" s="15">
        <v>0.02</v>
      </c>
      <c r="CL19" s="15">
        <v>1.0475999999999999</v>
      </c>
      <c r="CM19" s="15">
        <v>7.1999999999999995E-2</v>
      </c>
      <c r="CN19" s="15">
        <v>0.19800000000000001</v>
      </c>
      <c r="CO19" s="15">
        <f t="shared" si="10"/>
        <v>18.892199999999999</v>
      </c>
      <c r="CP19" s="15">
        <v>0.45939999999999998</v>
      </c>
      <c r="CQ19" s="15">
        <v>0.19109999999999999</v>
      </c>
      <c r="CR19" s="15">
        <v>0.21</v>
      </c>
      <c r="CS19" s="15">
        <v>0.48</v>
      </c>
      <c r="CT19" s="15">
        <v>3.5000000000000003E-2</v>
      </c>
      <c r="CU19" s="15">
        <v>0.7632000000000001</v>
      </c>
      <c r="CV19" s="15">
        <v>1.6669</v>
      </c>
      <c r="CW19" s="15">
        <v>0.17499999999999999</v>
      </c>
      <c r="CX19" s="15">
        <v>0.14000000000000001</v>
      </c>
      <c r="CY19" s="15">
        <v>0.3483</v>
      </c>
      <c r="CZ19" s="15">
        <v>0.2</v>
      </c>
      <c r="DA19" s="15">
        <v>14.2233</v>
      </c>
      <c r="DB19" s="15">
        <f t="shared" si="11"/>
        <v>15.966100000000001</v>
      </c>
      <c r="DC19" s="15">
        <v>1.1927999999999999</v>
      </c>
      <c r="DD19" s="15">
        <v>4.6310000000000002</v>
      </c>
      <c r="DE19" s="15">
        <v>0.16300000000000001</v>
      </c>
      <c r="DF19" s="15">
        <v>2.6349999999999998</v>
      </c>
      <c r="DG19" s="15">
        <v>0.21199999999999999</v>
      </c>
      <c r="DH19" s="15">
        <v>0.65949999999999998</v>
      </c>
      <c r="DI19" s="15">
        <v>1.101</v>
      </c>
      <c r="DJ19" s="15">
        <v>3</v>
      </c>
      <c r="DK19" s="15">
        <v>0.23180000000000001</v>
      </c>
      <c r="DL19" s="15" t="s">
        <v>15</v>
      </c>
      <c r="DM19" s="15">
        <v>2</v>
      </c>
      <c r="DN19" s="15">
        <v>0.14000000000000001</v>
      </c>
      <c r="DO19" s="15">
        <f t="shared" si="12"/>
        <v>83.890300000000011</v>
      </c>
      <c r="DP19" s="15">
        <v>7.4950000000000001</v>
      </c>
      <c r="DQ19" s="15">
        <v>7.5979999999999999</v>
      </c>
      <c r="DR19" s="15">
        <v>0.56559999999999999</v>
      </c>
      <c r="DS19" s="15">
        <v>1.0652999999999999</v>
      </c>
      <c r="DT19" s="15">
        <v>0.69720000000000004</v>
      </c>
      <c r="DU19" s="15">
        <v>9.2569999999999997</v>
      </c>
      <c r="DV19" s="15">
        <v>18.34</v>
      </c>
      <c r="DW19" s="15">
        <v>4.2478999999999996</v>
      </c>
      <c r="DX19" s="15">
        <v>9.7484999999999999</v>
      </c>
      <c r="DY19" s="15">
        <v>12.596</v>
      </c>
      <c r="DZ19" s="15">
        <v>5.2750000000000004</v>
      </c>
      <c r="EA19" s="15">
        <v>7.0048000000000004</v>
      </c>
      <c r="EB19" s="15">
        <f t="shared" si="13"/>
        <v>130.66580000000002</v>
      </c>
      <c r="EC19" s="15">
        <v>20.175999999999998</v>
      </c>
      <c r="ED19" s="15">
        <v>18.408000000000001</v>
      </c>
      <c r="EE19" s="15">
        <v>2.8330000000000002</v>
      </c>
      <c r="EF19" s="15">
        <v>20.3</v>
      </c>
      <c r="EG19" s="15">
        <v>3.5496999999999996</v>
      </c>
      <c r="EH19" s="15">
        <v>9.3803000000000001</v>
      </c>
      <c r="EI19" s="15">
        <v>2.2138</v>
      </c>
      <c r="EJ19" s="15">
        <v>3.0720000000000001</v>
      </c>
      <c r="EK19" s="15">
        <v>7.4909999999999997</v>
      </c>
      <c r="EL19" s="15">
        <v>2.0209999999999999</v>
      </c>
      <c r="EM19" s="15">
        <v>18.350000000000001</v>
      </c>
      <c r="EN19" s="15">
        <v>22.870999999999999</v>
      </c>
      <c r="EO19" s="15">
        <f t="shared" si="14"/>
        <v>390.41820000000007</v>
      </c>
      <c r="EP19" s="15">
        <v>18.328499999999998</v>
      </c>
      <c r="EQ19" s="15">
        <v>16.8843</v>
      </c>
      <c r="ER19" s="15">
        <v>60.650700000000008</v>
      </c>
      <c r="ES19" s="15">
        <v>16.656700000000001</v>
      </c>
      <c r="ET19" s="15">
        <v>25.164800000000003</v>
      </c>
      <c r="EU19" s="15">
        <v>91.115700000000018</v>
      </c>
      <c r="EV19" s="15">
        <v>24.549400000000002</v>
      </c>
      <c r="EW19" s="15">
        <v>20.413799999999998</v>
      </c>
      <c r="EX19" s="15">
        <v>10.3072</v>
      </c>
      <c r="EY19" s="15">
        <v>23.189499999999999</v>
      </c>
      <c r="EZ19" s="15">
        <v>74.758499999999998</v>
      </c>
      <c r="FA19" s="15">
        <v>8.3991000000000007</v>
      </c>
      <c r="GA19" s="361"/>
      <c r="GB19" s="361"/>
      <c r="GC19" s="361"/>
      <c r="GD19" s="361"/>
      <c r="GE19" s="361"/>
      <c r="GF19" s="361"/>
      <c r="GG19" s="361"/>
      <c r="GH19" s="361"/>
      <c r="GI19" s="361"/>
      <c r="GJ19" s="361"/>
      <c r="GK19" s="361"/>
      <c r="GL19" s="361"/>
      <c r="GM19" s="361"/>
      <c r="GN19" s="361"/>
      <c r="GO19" s="361"/>
      <c r="GP19" s="361"/>
      <c r="GQ19" s="361"/>
      <c r="GR19" s="361"/>
      <c r="GS19" s="361"/>
      <c r="GT19" s="361"/>
      <c r="GU19" s="361"/>
      <c r="GV19" s="361"/>
      <c r="GW19" s="361"/>
      <c r="GX19" s="361"/>
      <c r="GY19" s="361"/>
      <c r="GZ19" s="361"/>
      <c r="HA19" s="361"/>
      <c r="HB19" s="361"/>
      <c r="HC19" s="361"/>
      <c r="HD19" s="361"/>
      <c r="HE19" s="361"/>
      <c r="HF19" s="361"/>
      <c r="HG19" s="361"/>
      <c r="HH19" s="361"/>
      <c r="HI19" s="361"/>
      <c r="HJ19" s="361"/>
      <c r="HK19" s="361"/>
    </row>
    <row r="20" spans="1:219" s="360" customFormat="1" ht="12.75" customHeight="1">
      <c r="A20" s="964" t="s">
        <v>3180</v>
      </c>
      <c r="B20" s="77">
        <f t="shared" si="3"/>
        <v>44.072399999999995</v>
      </c>
      <c r="C20" s="77">
        <v>1.216</v>
      </c>
      <c r="D20" s="77">
        <v>0.58299999999999996</v>
      </c>
      <c r="E20" s="77">
        <v>4.4640000000000004</v>
      </c>
      <c r="F20" s="77">
        <v>2.7124000000000001</v>
      </c>
      <c r="G20" s="77">
        <v>5.5341000000000005</v>
      </c>
      <c r="H20" s="77">
        <v>10.5299</v>
      </c>
      <c r="I20" s="77">
        <v>2.5106999999999999</v>
      </c>
      <c r="J20" s="77">
        <v>4.0141999999999998</v>
      </c>
      <c r="K20" s="77">
        <v>1.59</v>
      </c>
      <c r="L20" s="77">
        <v>0.90920000000000001</v>
      </c>
      <c r="M20" s="77">
        <v>9.9649000000000001</v>
      </c>
      <c r="N20" s="77">
        <v>4.3999999999999997E-2</v>
      </c>
      <c r="O20" s="77">
        <f t="shared" si="4"/>
        <v>86.327299999999994</v>
      </c>
      <c r="P20" s="77">
        <v>3.6234000000000002</v>
      </c>
      <c r="Q20" s="77">
        <v>4.43</v>
      </c>
      <c r="R20" s="77">
        <v>8.0177999999999994</v>
      </c>
      <c r="S20" s="77">
        <v>13.744999999999999</v>
      </c>
      <c r="T20" s="77">
        <v>4.6219999999999999</v>
      </c>
      <c r="U20" s="77">
        <v>7.952</v>
      </c>
      <c r="V20" s="77">
        <v>0.23</v>
      </c>
      <c r="W20" s="77">
        <v>18.295900000000003</v>
      </c>
      <c r="X20" s="77">
        <v>13.567</v>
      </c>
      <c r="Y20" s="77">
        <v>0.375</v>
      </c>
      <c r="Z20" s="77">
        <v>6.8449999999999998</v>
      </c>
      <c r="AA20" s="77">
        <v>4.6242000000000001</v>
      </c>
      <c r="AB20" s="77">
        <f t="shared" si="5"/>
        <v>192.33880000000002</v>
      </c>
      <c r="AC20" s="77">
        <v>0.60199999999999998</v>
      </c>
      <c r="AD20" s="77">
        <v>3.0221999999999998</v>
      </c>
      <c r="AE20" s="77">
        <v>14.0717</v>
      </c>
      <c r="AF20" s="77">
        <v>4.1993</v>
      </c>
      <c r="AG20" s="77">
        <v>41.557000000000002</v>
      </c>
      <c r="AH20" s="77">
        <v>1.0675999999999999</v>
      </c>
      <c r="AI20" s="77">
        <v>10.495699999999999</v>
      </c>
      <c r="AJ20" s="77">
        <v>5.6890999999999998</v>
      </c>
      <c r="AK20" s="77">
        <v>18.473800000000001</v>
      </c>
      <c r="AL20" s="77">
        <v>16.564799999999998</v>
      </c>
      <c r="AM20" s="77">
        <v>43.719399999999993</v>
      </c>
      <c r="AN20" s="77">
        <v>32.876200000000004</v>
      </c>
      <c r="AO20" s="77">
        <f t="shared" si="6"/>
        <v>1063.8644999999999</v>
      </c>
      <c r="AP20" s="77">
        <v>80.255499999999998</v>
      </c>
      <c r="AQ20" s="77">
        <v>53.510600000000004</v>
      </c>
      <c r="AR20" s="77">
        <v>73.374400000000009</v>
      </c>
      <c r="AS20" s="77">
        <v>67.485399999999998</v>
      </c>
      <c r="AT20" s="77">
        <v>46.284300000000002</v>
      </c>
      <c r="AU20" s="77">
        <v>75.64439999999999</v>
      </c>
      <c r="AV20" s="77">
        <v>20.411900000000003</v>
      </c>
      <c r="AW20" s="77">
        <v>191.08520000000001</v>
      </c>
      <c r="AX20" s="77">
        <v>179.01019999999997</v>
      </c>
      <c r="AY20" s="77">
        <v>137.7398</v>
      </c>
      <c r="AZ20" s="77">
        <v>95.668499999999995</v>
      </c>
      <c r="BA20" s="77">
        <v>43.394299999999994</v>
      </c>
      <c r="BB20" s="77">
        <f t="shared" si="7"/>
        <v>617.96049999999991</v>
      </c>
      <c r="BC20" s="77">
        <v>28.670199999999998</v>
      </c>
      <c r="BD20" s="77">
        <v>58.826800000000006</v>
      </c>
      <c r="BE20" s="77">
        <v>36.5747</v>
      </c>
      <c r="BF20" s="77">
        <v>53.853400000000001</v>
      </c>
      <c r="BG20" s="77">
        <v>57.710300000000004</v>
      </c>
      <c r="BH20" s="77">
        <v>18.3918</v>
      </c>
      <c r="BI20" s="77">
        <v>54.3506</v>
      </c>
      <c r="BJ20" s="77">
        <v>52.014800000000001</v>
      </c>
      <c r="BK20" s="77">
        <v>106.64929999999998</v>
      </c>
      <c r="BL20" s="77">
        <v>50.155500000000004</v>
      </c>
      <c r="BM20" s="77">
        <v>61.270400000000002</v>
      </c>
      <c r="BN20" s="77">
        <v>39.492699999999999</v>
      </c>
      <c r="BO20" s="77">
        <f t="shared" si="8"/>
        <v>331.87660000000005</v>
      </c>
      <c r="BP20" s="77">
        <v>53.754200000000004</v>
      </c>
      <c r="BQ20" s="77">
        <v>59.592199999999998</v>
      </c>
      <c r="BR20" s="77">
        <v>24.962400000000002</v>
      </c>
      <c r="BS20" s="77">
        <v>18.866700000000002</v>
      </c>
      <c r="BT20" s="77">
        <v>25.583400000000001</v>
      </c>
      <c r="BU20" s="77">
        <v>27.360700000000001</v>
      </c>
      <c r="BV20" s="77">
        <v>6.7210000000000001</v>
      </c>
      <c r="BW20" s="77">
        <v>26.650599999999997</v>
      </c>
      <c r="BX20" s="77">
        <v>3.1356000000000002</v>
      </c>
      <c r="BY20" s="77">
        <v>8.1092999999999993</v>
      </c>
      <c r="BZ20" s="77">
        <v>24.039200000000005</v>
      </c>
      <c r="CA20" s="77">
        <v>53.101299999999995</v>
      </c>
      <c r="CB20" s="77">
        <f t="shared" si="9"/>
        <v>893.0107999999999</v>
      </c>
      <c r="CC20" s="77">
        <v>272.81789999999995</v>
      </c>
      <c r="CD20" s="77">
        <v>2.4702000000000002</v>
      </c>
      <c r="CE20" s="77">
        <v>62.700200000000002</v>
      </c>
      <c r="CF20" s="77">
        <v>37.467199999999998</v>
      </c>
      <c r="CG20" s="77">
        <v>37.941199999999995</v>
      </c>
      <c r="CH20" s="77">
        <v>9.5570000000000004</v>
      </c>
      <c r="CI20" s="77">
        <v>26.839100000000002</v>
      </c>
      <c r="CJ20" s="77">
        <v>32.073399999999999</v>
      </c>
      <c r="CK20" s="77">
        <v>92.158100000000005</v>
      </c>
      <c r="CL20" s="77">
        <v>111.7392</v>
      </c>
      <c r="CM20" s="77">
        <v>59.650299999999994</v>
      </c>
      <c r="CN20" s="77">
        <v>147.59700000000001</v>
      </c>
      <c r="CO20" s="77">
        <f t="shared" si="10"/>
        <v>1025.0523000000001</v>
      </c>
      <c r="CP20" s="77">
        <v>24.050799999999999</v>
      </c>
      <c r="CQ20" s="77">
        <v>13.126100000000001</v>
      </c>
      <c r="CR20" s="77">
        <v>154.1371</v>
      </c>
      <c r="CS20" s="77">
        <v>50.401000000000003</v>
      </c>
      <c r="CT20" s="77">
        <v>255.12230000000002</v>
      </c>
      <c r="CU20" s="77">
        <v>55.706499999999998</v>
      </c>
      <c r="CV20" s="77">
        <v>8.742700000000001</v>
      </c>
      <c r="CW20" s="77">
        <v>19.867799999999999</v>
      </c>
      <c r="CX20" s="77">
        <v>85.447600000000008</v>
      </c>
      <c r="CY20" s="77">
        <v>70.910300000000007</v>
      </c>
      <c r="CZ20" s="77">
        <v>46.034599999999998</v>
      </c>
      <c r="DA20" s="77">
        <v>241.50550000000001</v>
      </c>
      <c r="DB20" s="77">
        <f t="shared" si="11"/>
        <v>2159.8159999999998</v>
      </c>
      <c r="DC20" s="77">
        <v>40.623200000000004</v>
      </c>
      <c r="DD20" s="77">
        <v>69.801299999999998</v>
      </c>
      <c r="DE20" s="77">
        <v>147.42080000000001</v>
      </c>
      <c r="DF20" s="77">
        <v>14.0655</v>
      </c>
      <c r="DG20" s="77">
        <v>160.17370000000003</v>
      </c>
      <c r="DH20" s="77">
        <v>215.1027</v>
      </c>
      <c r="DI20" s="77">
        <v>104.32</v>
      </c>
      <c r="DJ20" s="77">
        <v>116.0421</v>
      </c>
      <c r="DK20" s="77">
        <v>293.50790000000001</v>
      </c>
      <c r="DL20" s="77">
        <v>292.01690000000002</v>
      </c>
      <c r="DM20" s="77">
        <v>199.65419999999997</v>
      </c>
      <c r="DN20" s="77">
        <v>507.08769999999993</v>
      </c>
      <c r="DO20" s="77">
        <f t="shared" si="12"/>
        <v>3135.8690000000001</v>
      </c>
      <c r="DP20" s="77">
        <v>753.84010000000001</v>
      </c>
      <c r="DQ20" s="77">
        <v>151.1019</v>
      </c>
      <c r="DR20" s="77">
        <v>687.99490000000003</v>
      </c>
      <c r="DS20" s="77">
        <v>282.16840000000002</v>
      </c>
      <c r="DT20" s="77">
        <v>94.215700000000012</v>
      </c>
      <c r="DU20" s="77">
        <v>107.21809999999999</v>
      </c>
      <c r="DV20" s="77">
        <v>102.5138</v>
      </c>
      <c r="DW20" s="77">
        <v>71.8977</v>
      </c>
      <c r="DX20" s="77">
        <v>348.8399</v>
      </c>
      <c r="DY20" s="77">
        <v>122.9854</v>
      </c>
      <c r="DZ20" s="77">
        <v>282.9796</v>
      </c>
      <c r="EA20" s="77">
        <v>130.11349999999999</v>
      </c>
      <c r="EB20" s="77">
        <f t="shared" si="13"/>
        <v>2415.0410999999999</v>
      </c>
      <c r="EC20" s="77">
        <v>142.30590000000001</v>
      </c>
      <c r="ED20" s="77">
        <v>68.256299999999996</v>
      </c>
      <c r="EE20" s="77">
        <v>202.41460000000001</v>
      </c>
      <c r="EF20" s="77">
        <v>62.796299999999995</v>
      </c>
      <c r="EG20" s="77">
        <v>555.33370000000002</v>
      </c>
      <c r="EH20" s="77">
        <v>184.75259999999997</v>
      </c>
      <c r="EI20" s="77">
        <v>302.7491</v>
      </c>
      <c r="EJ20" s="77">
        <v>122.48920000000001</v>
      </c>
      <c r="EK20" s="77">
        <v>253.59969999999998</v>
      </c>
      <c r="EL20" s="77">
        <v>155.5804</v>
      </c>
      <c r="EM20" s="77">
        <v>275.36180000000002</v>
      </c>
      <c r="EN20" s="77">
        <v>89.401499999999999</v>
      </c>
      <c r="EO20" s="77">
        <f t="shared" si="14"/>
        <v>5254.6971000000003</v>
      </c>
      <c r="EP20" s="77">
        <v>109.8177</v>
      </c>
      <c r="EQ20" s="77">
        <v>130.01489999999998</v>
      </c>
      <c r="ER20" s="77">
        <v>299.24170000000004</v>
      </c>
      <c r="ES20" s="77">
        <v>1344.8068000000001</v>
      </c>
      <c r="ET20" s="77">
        <v>465.3565999999999</v>
      </c>
      <c r="EU20" s="77">
        <v>459.60579999999999</v>
      </c>
      <c r="EV20" s="77">
        <v>579.0551999999999</v>
      </c>
      <c r="EW20" s="77">
        <v>705.41029999999989</v>
      </c>
      <c r="EX20" s="77">
        <v>352.22520000000003</v>
      </c>
      <c r="EY20" s="77">
        <v>223.07149999999999</v>
      </c>
      <c r="EZ20" s="77">
        <v>312.73069999999996</v>
      </c>
      <c r="FA20" s="77">
        <v>273.36070000000001</v>
      </c>
      <c r="GA20" s="361"/>
      <c r="GB20" s="361"/>
      <c r="GC20" s="361"/>
      <c r="GD20" s="361"/>
      <c r="GE20" s="361"/>
      <c r="GF20" s="361"/>
      <c r="GG20" s="361"/>
      <c r="GH20" s="361"/>
      <c r="GI20" s="361"/>
      <c r="GJ20" s="361"/>
      <c r="GK20" s="361"/>
      <c r="GL20" s="361"/>
      <c r="GM20" s="361"/>
      <c r="GN20" s="361"/>
      <c r="GO20" s="361"/>
      <c r="GP20" s="361"/>
      <c r="GQ20" s="361"/>
      <c r="GR20" s="361"/>
      <c r="GS20" s="361"/>
      <c r="GT20" s="361"/>
      <c r="GU20" s="361"/>
      <c r="GV20" s="361"/>
      <c r="GW20" s="361"/>
      <c r="GX20" s="361"/>
      <c r="GY20" s="361"/>
      <c r="GZ20" s="361"/>
      <c r="HA20" s="361"/>
      <c r="HB20" s="361"/>
      <c r="HC20" s="361"/>
      <c r="HD20" s="361"/>
      <c r="HE20" s="361"/>
      <c r="HF20" s="361"/>
      <c r="HG20" s="361"/>
      <c r="HH20" s="361"/>
      <c r="HI20" s="361"/>
      <c r="HJ20" s="361"/>
      <c r="HK20" s="361"/>
    </row>
    <row r="21" spans="1:219" s="360" customFormat="1" ht="12.75" customHeight="1">
      <c r="A21" s="965" t="s">
        <v>3173</v>
      </c>
      <c r="B21" s="15" t="s">
        <v>15</v>
      </c>
      <c r="C21" s="15" t="s">
        <v>15</v>
      </c>
      <c r="D21" s="15" t="s">
        <v>15</v>
      </c>
      <c r="E21" s="15" t="s">
        <v>15</v>
      </c>
      <c r="F21" s="15" t="s">
        <v>15</v>
      </c>
      <c r="G21" s="15" t="s">
        <v>15</v>
      </c>
      <c r="H21" s="15" t="s">
        <v>15</v>
      </c>
      <c r="I21" s="15" t="s">
        <v>15</v>
      </c>
      <c r="J21" s="15" t="s">
        <v>15</v>
      </c>
      <c r="K21" s="15" t="s">
        <v>15</v>
      </c>
      <c r="L21" s="15" t="s">
        <v>15</v>
      </c>
      <c r="M21" s="15" t="s">
        <v>15</v>
      </c>
      <c r="N21" s="15" t="s">
        <v>15</v>
      </c>
      <c r="O21" s="15" t="s">
        <v>15</v>
      </c>
      <c r="P21" s="15" t="s">
        <v>15</v>
      </c>
      <c r="Q21" s="15" t="s">
        <v>15</v>
      </c>
      <c r="R21" s="15" t="s">
        <v>15</v>
      </c>
      <c r="S21" s="15" t="s">
        <v>15</v>
      </c>
      <c r="T21" s="15" t="s">
        <v>15</v>
      </c>
      <c r="U21" s="15" t="s">
        <v>15</v>
      </c>
      <c r="V21" s="15" t="s">
        <v>15</v>
      </c>
      <c r="W21" s="15" t="s">
        <v>15</v>
      </c>
      <c r="X21" s="15" t="s">
        <v>15</v>
      </c>
      <c r="Y21" s="15" t="s">
        <v>15</v>
      </c>
      <c r="Z21" s="15" t="s">
        <v>15</v>
      </c>
      <c r="AA21" s="15" t="s">
        <v>15</v>
      </c>
      <c r="AB21" s="15" t="s">
        <v>15</v>
      </c>
      <c r="AC21" s="15" t="s">
        <v>15</v>
      </c>
      <c r="AD21" s="15" t="s">
        <v>15</v>
      </c>
      <c r="AE21" s="15" t="s">
        <v>15</v>
      </c>
      <c r="AF21" s="15" t="s">
        <v>15</v>
      </c>
      <c r="AG21" s="15" t="s">
        <v>15</v>
      </c>
      <c r="AH21" s="15" t="s">
        <v>15</v>
      </c>
      <c r="AI21" s="15" t="s">
        <v>15</v>
      </c>
      <c r="AJ21" s="15" t="s">
        <v>15</v>
      </c>
      <c r="AK21" s="15" t="s">
        <v>15</v>
      </c>
      <c r="AL21" s="15" t="s">
        <v>15</v>
      </c>
      <c r="AM21" s="15" t="s">
        <v>15</v>
      </c>
      <c r="AN21" s="15" t="s">
        <v>15</v>
      </c>
      <c r="AO21" s="15" t="s">
        <v>15</v>
      </c>
      <c r="AP21" s="15" t="s">
        <v>15</v>
      </c>
      <c r="AQ21" s="15" t="s">
        <v>15</v>
      </c>
      <c r="AR21" s="15" t="s">
        <v>15</v>
      </c>
      <c r="AS21" s="15" t="s">
        <v>15</v>
      </c>
      <c r="AT21" s="15" t="s">
        <v>15</v>
      </c>
      <c r="AU21" s="15" t="s">
        <v>15</v>
      </c>
      <c r="AV21" s="15" t="s">
        <v>15</v>
      </c>
      <c r="AW21" s="15" t="s">
        <v>15</v>
      </c>
      <c r="AX21" s="15" t="s">
        <v>15</v>
      </c>
      <c r="AY21" s="15" t="s">
        <v>15</v>
      </c>
      <c r="AZ21" s="15" t="s">
        <v>15</v>
      </c>
      <c r="BA21" s="15" t="s">
        <v>15</v>
      </c>
      <c r="BB21" s="15" t="s">
        <v>15</v>
      </c>
      <c r="BC21" s="15" t="s">
        <v>15</v>
      </c>
      <c r="BD21" s="15" t="s">
        <v>15</v>
      </c>
      <c r="BE21" s="15" t="s">
        <v>15</v>
      </c>
      <c r="BF21" s="15" t="s">
        <v>15</v>
      </c>
      <c r="BG21" s="15" t="s">
        <v>15</v>
      </c>
      <c r="BH21" s="15" t="s">
        <v>15</v>
      </c>
      <c r="BI21" s="15" t="s">
        <v>15</v>
      </c>
      <c r="BJ21" s="15" t="s">
        <v>15</v>
      </c>
      <c r="BK21" s="15" t="s">
        <v>15</v>
      </c>
      <c r="BL21" s="15" t="s">
        <v>15</v>
      </c>
      <c r="BM21" s="15" t="s">
        <v>15</v>
      </c>
      <c r="BN21" s="15" t="s">
        <v>15</v>
      </c>
      <c r="BO21" s="15" t="s">
        <v>15</v>
      </c>
      <c r="BP21" s="15" t="s">
        <v>15</v>
      </c>
      <c r="BQ21" s="15" t="s">
        <v>15</v>
      </c>
      <c r="BR21" s="15" t="s">
        <v>15</v>
      </c>
      <c r="BS21" s="15" t="s">
        <v>15</v>
      </c>
      <c r="BT21" s="15" t="s">
        <v>15</v>
      </c>
      <c r="BU21" s="15" t="s">
        <v>15</v>
      </c>
      <c r="BV21" s="15" t="s">
        <v>15</v>
      </c>
      <c r="BW21" s="15" t="s">
        <v>15</v>
      </c>
      <c r="BX21" s="15" t="s">
        <v>15</v>
      </c>
      <c r="BY21" s="15" t="s">
        <v>15</v>
      </c>
      <c r="BZ21" s="15" t="s">
        <v>15</v>
      </c>
      <c r="CA21" s="15" t="s">
        <v>15</v>
      </c>
      <c r="CB21" s="15" t="s">
        <v>15</v>
      </c>
      <c r="CC21" s="15" t="s">
        <v>15</v>
      </c>
      <c r="CD21" s="15" t="s">
        <v>15</v>
      </c>
      <c r="CE21" s="15" t="s">
        <v>15</v>
      </c>
      <c r="CF21" s="15" t="s">
        <v>15</v>
      </c>
      <c r="CG21" s="15" t="s">
        <v>15</v>
      </c>
      <c r="CH21" s="15" t="s">
        <v>15</v>
      </c>
      <c r="CI21" s="15" t="s">
        <v>15</v>
      </c>
      <c r="CJ21" s="15" t="s">
        <v>15</v>
      </c>
      <c r="CK21" s="15" t="s">
        <v>15</v>
      </c>
      <c r="CL21" s="15" t="s">
        <v>15</v>
      </c>
      <c r="CM21" s="15" t="s">
        <v>15</v>
      </c>
      <c r="CN21" s="15" t="s">
        <v>15</v>
      </c>
      <c r="CO21" s="15" t="s">
        <v>15</v>
      </c>
      <c r="CP21" s="15" t="s">
        <v>15</v>
      </c>
      <c r="CQ21" s="15" t="s">
        <v>15</v>
      </c>
      <c r="CR21" s="15" t="s">
        <v>15</v>
      </c>
      <c r="CS21" s="15" t="s">
        <v>15</v>
      </c>
      <c r="CT21" s="15" t="s">
        <v>15</v>
      </c>
      <c r="CU21" s="15" t="s">
        <v>15</v>
      </c>
      <c r="CV21" s="15" t="s">
        <v>15</v>
      </c>
      <c r="CW21" s="15" t="s">
        <v>15</v>
      </c>
      <c r="CX21" s="15" t="s">
        <v>15</v>
      </c>
      <c r="CY21" s="15" t="s">
        <v>15</v>
      </c>
      <c r="CZ21" s="15" t="s">
        <v>15</v>
      </c>
      <c r="DA21" s="15" t="s">
        <v>15</v>
      </c>
      <c r="DB21" s="15" t="s">
        <v>15</v>
      </c>
      <c r="DC21" s="15" t="s">
        <v>15</v>
      </c>
      <c r="DD21" s="15" t="s">
        <v>15</v>
      </c>
      <c r="DE21" s="15" t="s">
        <v>15</v>
      </c>
      <c r="DF21" s="15" t="s">
        <v>15</v>
      </c>
      <c r="DG21" s="15" t="s">
        <v>15</v>
      </c>
      <c r="DH21" s="15" t="s">
        <v>15</v>
      </c>
      <c r="DI21" s="15" t="s">
        <v>15</v>
      </c>
      <c r="DJ21" s="15" t="s">
        <v>15</v>
      </c>
      <c r="DK21" s="15" t="s">
        <v>15</v>
      </c>
      <c r="DL21" s="15" t="s">
        <v>15</v>
      </c>
      <c r="DM21" s="15" t="s">
        <v>15</v>
      </c>
      <c r="DN21" s="15" t="s">
        <v>15</v>
      </c>
      <c r="DO21" s="15" t="s">
        <v>15</v>
      </c>
      <c r="DP21" s="15" t="s">
        <v>15</v>
      </c>
      <c r="DQ21" s="15" t="s">
        <v>15</v>
      </c>
      <c r="DR21" s="15" t="s">
        <v>15</v>
      </c>
      <c r="DS21" s="15" t="s">
        <v>15</v>
      </c>
      <c r="DT21" s="15" t="s">
        <v>15</v>
      </c>
      <c r="DU21" s="15" t="s">
        <v>15</v>
      </c>
      <c r="DV21" s="15" t="s">
        <v>15</v>
      </c>
      <c r="DW21" s="15" t="s">
        <v>15</v>
      </c>
      <c r="DX21" s="15" t="s">
        <v>15</v>
      </c>
      <c r="DY21" s="15" t="s">
        <v>15</v>
      </c>
      <c r="DZ21" s="15" t="s">
        <v>15</v>
      </c>
      <c r="EA21" s="15" t="s">
        <v>15</v>
      </c>
      <c r="EB21" s="15" t="s">
        <v>15</v>
      </c>
      <c r="EC21" s="15" t="s">
        <v>15</v>
      </c>
      <c r="ED21" s="15" t="s">
        <v>15</v>
      </c>
      <c r="EE21" s="15" t="s">
        <v>15</v>
      </c>
      <c r="EF21" s="15" t="s">
        <v>15</v>
      </c>
      <c r="EG21" s="15" t="s">
        <v>15</v>
      </c>
      <c r="EH21" s="15" t="s">
        <v>15</v>
      </c>
      <c r="EI21" s="15" t="s">
        <v>15</v>
      </c>
      <c r="EJ21" s="15" t="s">
        <v>15</v>
      </c>
      <c r="EK21" s="15" t="s">
        <v>15</v>
      </c>
      <c r="EL21" s="15" t="s">
        <v>15</v>
      </c>
      <c r="EM21" s="15" t="s">
        <v>15</v>
      </c>
      <c r="EN21" s="15" t="s">
        <v>15</v>
      </c>
      <c r="EO21" s="15" t="s">
        <v>15</v>
      </c>
      <c r="EP21" s="15" t="s">
        <v>15</v>
      </c>
      <c r="EQ21" s="15" t="s">
        <v>15</v>
      </c>
      <c r="ER21" s="15" t="s">
        <v>15</v>
      </c>
      <c r="ES21" s="15" t="s">
        <v>15</v>
      </c>
      <c r="ET21" s="15" t="s">
        <v>15</v>
      </c>
      <c r="EU21" s="15" t="s">
        <v>15</v>
      </c>
      <c r="EV21" s="15" t="s">
        <v>15</v>
      </c>
      <c r="EW21" s="15" t="s">
        <v>15</v>
      </c>
      <c r="EX21" s="15" t="s">
        <v>15</v>
      </c>
      <c r="EY21" s="15" t="s">
        <v>15</v>
      </c>
      <c r="EZ21" s="15" t="s">
        <v>15</v>
      </c>
      <c r="FA21" s="15" t="s">
        <v>15</v>
      </c>
      <c r="GA21" s="361"/>
      <c r="GB21" s="361"/>
      <c r="GC21" s="361"/>
      <c r="GD21" s="361"/>
      <c r="GE21" s="361"/>
      <c r="GF21" s="361"/>
      <c r="GG21" s="361"/>
      <c r="GH21" s="361"/>
      <c r="GI21" s="361"/>
      <c r="GJ21" s="361"/>
      <c r="GK21" s="361"/>
      <c r="GL21" s="361"/>
      <c r="GM21" s="361"/>
      <c r="GN21" s="361"/>
      <c r="GO21" s="361"/>
      <c r="GP21" s="361"/>
      <c r="GQ21" s="361"/>
      <c r="GR21" s="361"/>
      <c r="GS21" s="361"/>
      <c r="GT21" s="361"/>
      <c r="GU21" s="361"/>
      <c r="GV21" s="361"/>
      <c r="GW21" s="361"/>
      <c r="GX21" s="361"/>
      <c r="GY21" s="361"/>
      <c r="GZ21" s="361"/>
      <c r="HA21" s="361"/>
      <c r="HB21" s="361"/>
      <c r="HC21" s="361"/>
      <c r="HD21" s="361"/>
      <c r="HE21" s="361"/>
      <c r="HF21" s="361"/>
      <c r="HG21" s="361"/>
      <c r="HH21" s="361"/>
      <c r="HI21" s="361"/>
      <c r="HJ21" s="361"/>
      <c r="HK21" s="361"/>
    </row>
    <row r="22" spans="1:219" s="268" customFormat="1" ht="12.75" customHeight="1">
      <c r="A22" s="965" t="s">
        <v>3174</v>
      </c>
      <c r="B22" s="15">
        <f t="shared" si="3"/>
        <v>44.072399999999995</v>
      </c>
      <c r="C22" s="15">
        <v>1.216</v>
      </c>
      <c r="D22" s="15">
        <v>0.58299999999999996</v>
      </c>
      <c r="E22" s="15">
        <v>4.4640000000000004</v>
      </c>
      <c r="F22" s="15">
        <v>2.7124000000000001</v>
      </c>
      <c r="G22" s="15">
        <v>5.5341000000000005</v>
      </c>
      <c r="H22" s="15">
        <v>10.5299</v>
      </c>
      <c r="I22" s="15">
        <v>2.5106999999999999</v>
      </c>
      <c r="J22" s="15">
        <v>4.0141999999999998</v>
      </c>
      <c r="K22" s="15">
        <v>1.59</v>
      </c>
      <c r="L22" s="15">
        <v>0.90920000000000001</v>
      </c>
      <c r="M22" s="15">
        <v>9.9649000000000001</v>
      </c>
      <c r="N22" s="15">
        <v>4.3999999999999997E-2</v>
      </c>
      <c r="O22" s="15">
        <f t="shared" si="4"/>
        <v>86.327299999999994</v>
      </c>
      <c r="P22" s="15">
        <v>3.6234000000000002</v>
      </c>
      <c r="Q22" s="15">
        <v>4.43</v>
      </c>
      <c r="R22" s="15">
        <v>8.0177999999999994</v>
      </c>
      <c r="S22" s="15">
        <v>13.744999999999999</v>
      </c>
      <c r="T22" s="15">
        <v>4.6219999999999999</v>
      </c>
      <c r="U22" s="15">
        <v>7.952</v>
      </c>
      <c r="V22" s="15">
        <v>0.23</v>
      </c>
      <c r="W22" s="15">
        <v>18.295900000000003</v>
      </c>
      <c r="X22" s="15">
        <v>13.567</v>
      </c>
      <c r="Y22" s="15">
        <v>0.375</v>
      </c>
      <c r="Z22" s="15">
        <v>6.8449999999999998</v>
      </c>
      <c r="AA22" s="15">
        <v>4.6242000000000001</v>
      </c>
      <c r="AB22" s="15">
        <f t="shared" si="5"/>
        <v>192.33880000000002</v>
      </c>
      <c r="AC22" s="15">
        <v>0.60199999999999998</v>
      </c>
      <c r="AD22" s="15">
        <v>3.0221999999999998</v>
      </c>
      <c r="AE22" s="15">
        <v>14.0717</v>
      </c>
      <c r="AF22" s="15">
        <v>4.1993</v>
      </c>
      <c r="AG22" s="15">
        <v>41.557000000000002</v>
      </c>
      <c r="AH22" s="15">
        <v>1.0675999999999999</v>
      </c>
      <c r="AI22" s="15">
        <v>10.495699999999999</v>
      </c>
      <c r="AJ22" s="15">
        <v>5.6890999999999998</v>
      </c>
      <c r="AK22" s="15">
        <v>18.473800000000001</v>
      </c>
      <c r="AL22" s="15">
        <v>16.564799999999998</v>
      </c>
      <c r="AM22" s="15">
        <v>43.719399999999993</v>
      </c>
      <c r="AN22" s="15">
        <v>32.876200000000004</v>
      </c>
      <c r="AO22" s="15">
        <f t="shared" si="6"/>
        <v>1063.8644999999999</v>
      </c>
      <c r="AP22" s="15">
        <v>80.255499999999998</v>
      </c>
      <c r="AQ22" s="15">
        <v>53.510600000000004</v>
      </c>
      <c r="AR22" s="15">
        <v>73.374400000000009</v>
      </c>
      <c r="AS22" s="15">
        <v>67.485399999999998</v>
      </c>
      <c r="AT22" s="15">
        <v>46.284300000000002</v>
      </c>
      <c r="AU22" s="15">
        <v>75.64439999999999</v>
      </c>
      <c r="AV22" s="15">
        <v>20.411900000000003</v>
      </c>
      <c r="AW22" s="15">
        <v>191.08520000000001</v>
      </c>
      <c r="AX22" s="15">
        <v>179.01019999999997</v>
      </c>
      <c r="AY22" s="15">
        <v>137.7398</v>
      </c>
      <c r="AZ22" s="15">
        <v>95.668499999999995</v>
      </c>
      <c r="BA22" s="15">
        <v>43.394299999999994</v>
      </c>
      <c r="BB22" s="15">
        <f t="shared" si="7"/>
        <v>617.96049999999991</v>
      </c>
      <c r="BC22" s="15">
        <v>28.670199999999998</v>
      </c>
      <c r="BD22" s="15">
        <v>58.826800000000006</v>
      </c>
      <c r="BE22" s="15">
        <v>36.5747</v>
      </c>
      <c r="BF22" s="15">
        <v>53.853400000000001</v>
      </c>
      <c r="BG22" s="15">
        <v>57.710300000000004</v>
      </c>
      <c r="BH22" s="15">
        <v>18.3918</v>
      </c>
      <c r="BI22" s="15">
        <v>54.3506</v>
      </c>
      <c r="BJ22" s="15">
        <v>52.014800000000001</v>
      </c>
      <c r="BK22" s="15">
        <v>106.64929999999998</v>
      </c>
      <c r="BL22" s="15">
        <v>50.155500000000004</v>
      </c>
      <c r="BM22" s="15">
        <v>61.270400000000002</v>
      </c>
      <c r="BN22" s="15">
        <v>39.492699999999999</v>
      </c>
      <c r="BO22" s="15">
        <f t="shared" si="8"/>
        <v>331.87660000000005</v>
      </c>
      <c r="BP22" s="15">
        <v>53.754200000000004</v>
      </c>
      <c r="BQ22" s="15">
        <v>59.592199999999998</v>
      </c>
      <c r="BR22" s="15">
        <v>24.962400000000002</v>
      </c>
      <c r="BS22" s="15">
        <v>18.866700000000002</v>
      </c>
      <c r="BT22" s="15">
        <v>25.583400000000001</v>
      </c>
      <c r="BU22" s="15">
        <v>27.360700000000001</v>
      </c>
      <c r="BV22" s="15">
        <v>6.7210000000000001</v>
      </c>
      <c r="BW22" s="15">
        <v>26.650599999999997</v>
      </c>
      <c r="BX22" s="15">
        <v>3.1356000000000002</v>
      </c>
      <c r="BY22" s="15">
        <v>8.1092999999999993</v>
      </c>
      <c r="BZ22" s="15">
        <v>24.039200000000005</v>
      </c>
      <c r="CA22" s="15">
        <v>53.101299999999995</v>
      </c>
      <c r="CB22" s="15">
        <f t="shared" si="9"/>
        <v>893.0107999999999</v>
      </c>
      <c r="CC22" s="15">
        <v>272.81789999999995</v>
      </c>
      <c r="CD22" s="15">
        <v>2.4702000000000002</v>
      </c>
      <c r="CE22" s="15">
        <v>62.700200000000002</v>
      </c>
      <c r="CF22" s="15">
        <v>37.467199999999998</v>
      </c>
      <c r="CG22" s="15">
        <v>37.941199999999995</v>
      </c>
      <c r="CH22" s="15">
        <v>9.5570000000000004</v>
      </c>
      <c r="CI22" s="15">
        <v>26.839100000000002</v>
      </c>
      <c r="CJ22" s="15">
        <v>32.073399999999999</v>
      </c>
      <c r="CK22" s="15">
        <v>92.158100000000005</v>
      </c>
      <c r="CL22" s="15">
        <v>111.7392</v>
      </c>
      <c r="CM22" s="15">
        <v>59.650299999999994</v>
      </c>
      <c r="CN22" s="15">
        <v>147.59700000000001</v>
      </c>
      <c r="CO22" s="15">
        <f t="shared" si="10"/>
        <v>1025.0523000000001</v>
      </c>
      <c r="CP22" s="15">
        <v>24.050799999999999</v>
      </c>
      <c r="CQ22" s="15">
        <v>13.126100000000001</v>
      </c>
      <c r="CR22" s="15">
        <v>154.1371</v>
      </c>
      <c r="CS22" s="15">
        <v>50.401000000000003</v>
      </c>
      <c r="CT22" s="15">
        <v>255.12230000000002</v>
      </c>
      <c r="CU22" s="15">
        <v>55.706499999999998</v>
      </c>
      <c r="CV22" s="15">
        <v>8.742700000000001</v>
      </c>
      <c r="CW22" s="15">
        <v>19.867799999999999</v>
      </c>
      <c r="CX22" s="15">
        <v>85.447600000000008</v>
      </c>
      <c r="CY22" s="15">
        <v>70.910300000000007</v>
      </c>
      <c r="CZ22" s="15">
        <v>46.034599999999998</v>
      </c>
      <c r="DA22" s="15">
        <v>241.50550000000001</v>
      </c>
      <c r="DB22" s="15">
        <f t="shared" si="11"/>
        <v>2159.8159999999998</v>
      </c>
      <c r="DC22" s="15">
        <v>40.623200000000004</v>
      </c>
      <c r="DD22" s="15">
        <v>69.801299999999998</v>
      </c>
      <c r="DE22" s="15">
        <v>147.42080000000001</v>
      </c>
      <c r="DF22" s="15">
        <v>14.0655</v>
      </c>
      <c r="DG22" s="15">
        <v>160.17370000000003</v>
      </c>
      <c r="DH22" s="15">
        <v>215.1027</v>
      </c>
      <c r="DI22" s="15">
        <v>104.32</v>
      </c>
      <c r="DJ22" s="15">
        <v>116.0421</v>
      </c>
      <c r="DK22" s="15">
        <v>293.50790000000001</v>
      </c>
      <c r="DL22" s="15">
        <v>292.01690000000002</v>
      </c>
      <c r="DM22" s="15">
        <v>199.65419999999997</v>
      </c>
      <c r="DN22" s="15">
        <v>507.08769999999993</v>
      </c>
      <c r="DO22" s="15">
        <f t="shared" si="12"/>
        <v>3135.8690000000001</v>
      </c>
      <c r="DP22" s="15">
        <v>753.84010000000001</v>
      </c>
      <c r="DQ22" s="15">
        <v>151.1019</v>
      </c>
      <c r="DR22" s="15">
        <v>687.99490000000003</v>
      </c>
      <c r="DS22" s="15">
        <v>282.16840000000002</v>
      </c>
      <c r="DT22" s="15">
        <v>94.215700000000012</v>
      </c>
      <c r="DU22" s="15">
        <v>107.21809999999999</v>
      </c>
      <c r="DV22" s="15">
        <v>102.5138</v>
      </c>
      <c r="DW22" s="15">
        <v>71.8977</v>
      </c>
      <c r="DX22" s="15">
        <v>348.8399</v>
      </c>
      <c r="DY22" s="15">
        <v>122.9854</v>
      </c>
      <c r="DZ22" s="15">
        <v>282.9796</v>
      </c>
      <c r="EA22" s="15">
        <v>130.11349999999999</v>
      </c>
      <c r="EB22" s="15">
        <f t="shared" si="13"/>
        <v>2415.0410999999999</v>
      </c>
      <c r="EC22" s="15">
        <v>142.30590000000001</v>
      </c>
      <c r="ED22" s="15">
        <v>68.256299999999996</v>
      </c>
      <c r="EE22" s="15">
        <v>202.41460000000001</v>
      </c>
      <c r="EF22" s="15">
        <v>62.796299999999995</v>
      </c>
      <c r="EG22" s="15">
        <v>555.33370000000002</v>
      </c>
      <c r="EH22" s="15">
        <v>184.75259999999997</v>
      </c>
      <c r="EI22" s="15">
        <v>302.7491</v>
      </c>
      <c r="EJ22" s="15">
        <v>122.48920000000001</v>
      </c>
      <c r="EK22" s="15">
        <v>253.59969999999998</v>
      </c>
      <c r="EL22" s="15">
        <v>155.5804</v>
      </c>
      <c r="EM22" s="15">
        <v>275.36180000000002</v>
      </c>
      <c r="EN22" s="15">
        <v>89.401499999999999</v>
      </c>
      <c r="EO22" s="15">
        <f t="shared" si="14"/>
        <v>5254.6971000000003</v>
      </c>
      <c r="EP22" s="15">
        <v>109.8177</v>
      </c>
      <c r="EQ22" s="15">
        <v>130.01489999999998</v>
      </c>
      <c r="ER22" s="15">
        <v>299.24170000000004</v>
      </c>
      <c r="ES22" s="15">
        <v>1344.8068000000001</v>
      </c>
      <c r="ET22" s="15">
        <v>465.3565999999999</v>
      </c>
      <c r="EU22" s="15">
        <v>459.60579999999999</v>
      </c>
      <c r="EV22" s="15">
        <v>579.0551999999999</v>
      </c>
      <c r="EW22" s="15">
        <v>705.41029999999989</v>
      </c>
      <c r="EX22" s="15">
        <v>352.22520000000003</v>
      </c>
      <c r="EY22" s="15">
        <v>223.07149999999999</v>
      </c>
      <c r="EZ22" s="15">
        <v>312.73069999999996</v>
      </c>
      <c r="FA22" s="15">
        <v>273.36070000000001</v>
      </c>
      <c r="GA22" s="361"/>
      <c r="GB22" s="361"/>
      <c r="GC22" s="361"/>
      <c r="GD22" s="361"/>
      <c r="GE22" s="361"/>
      <c r="GF22" s="361"/>
      <c r="GG22" s="361"/>
      <c r="GH22" s="361"/>
      <c r="GI22" s="361"/>
      <c r="GJ22" s="361"/>
      <c r="GK22" s="361"/>
      <c r="GL22" s="361"/>
      <c r="GM22" s="361"/>
      <c r="GN22" s="361"/>
      <c r="GO22" s="361"/>
      <c r="GP22" s="361"/>
      <c r="GQ22" s="361"/>
      <c r="GR22" s="361"/>
      <c r="GS22" s="361"/>
      <c r="GT22" s="361"/>
      <c r="GU22" s="361"/>
      <c r="GV22" s="361"/>
      <c r="GW22" s="361"/>
      <c r="GX22" s="361"/>
      <c r="GY22" s="361"/>
      <c r="GZ22" s="361"/>
      <c r="HA22" s="361"/>
      <c r="HB22" s="361"/>
      <c r="HC22" s="361"/>
      <c r="HD22" s="361"/>
      <c r="HE22" s="361"/>
      <c r="HF22" s="361"/>
      <c r="HG22" s="361"/>
      <c r="HH22" s="361"/>
      <c r="HI22" s="361"/>
      <c r="HJ22" s="361"/>
      <c r="HK22" s="361"/>
    </row>
    <row r="23" spans="1:219" s="268" customFormat="1" ht="12.75" customHeight="1">
      <c r="A23" s="966" t="s">
        <v>2892</v>
      </c>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GA23" s="361"/>
      <c r="GB23" s="361"/>
      <c r="GC23" s="361"/>
      <c r="GD23" s="361"/>
      <c r="GE23" s="361"/>
      <c r="GF23" s="361"/>
      <c r="GG23" s="361"/>
      <c r="GH23" s="361"/>
      <c r="GI23" s="361"/>
      <c r="GJ23" s="361"/>
      <c r="GK23" s="361"/>
      <c r="GL23" s="361"/>
      <c r="GM23" s="361"/>
      <c r="GN23" s="361"/>
      <c r="GO23" s="361"/>
      <c r="GP23" s="361"/>
      <c r="GQ23" s="361"/>
      <c r="GR23" s="361"/>
      <c r="GS23" s="361"/>
      <c r="GT23" s="361"/>
      <c r="GU23" s="361"/>
      <c r="GV23" s="361"/>
      <c r="GW23" s="361"/>
      <c r="GX23" s="361"/>
      <c r="GY23" s="361"/>
      <c r="GZ23" s="361"/>
      <c r="HA23" s="361"/>
      <c r="HB23" s="361"/>
      <c r="HC23" s="361"/>
      <c r="HD23" s="361"/>
      <c r="HE23" s="361"/>
      <c r="HF23" s="361"/>
      <c r="HG23" s="361"/>
      <c r="HH23" s="361"/>
      <c r="HI23" s="361"/>
      <c r="HJ23" s="361"/>
      <c r="HK23" s="361"/>
    </row>
    <row r="24" spans="1:219" s="134" customFormat="1" ht="12.75" customHeight="1">
      <c r="A24" s="958" t="s">
        <v>3175</v>
      </c>
      <c r="B24" s="15">
        <f t="shared" si="3"/>
        <v>11.464200000000002</v>
      </c>
      <c r="C24" s="15">
        <v>1.216</v>
      </c>
      <c r="D24" s="15" t="s">
        <v>15</v>
      </c>
      <c r="E24" s="15">
        <v>2.34</v>
      </c>
      <c r="F24" s="15">
        <v>0.58250000000000002</v>
      </c>
      <c r="G24" s="15" t="s">
        <v>15</v>
      </c>
      <c r="H24" s="15">
        <v>0.40410000000000001</v>
      </c>
      <c r="I24" s="15">
        <v>2.5106999999999999</v>
      </c>
      <c r="J24" s="15">
        <v>3.8926999999999996</v>
      </c>
      <c r="K24" s="15">
        <v>8.9999999999999993E-3</v>
      </c>
      <c r="L24" s="15">
        <v>0.40820000000000001</v>
      </c>
      <c r="M24" s="15">
        <v>9.9000000000000005E-2</v>
      </c>
      <c r="N24" s="15">
        <v>2E-3</v>
      </c>
      <c r="O24" s="15">
        <f t="shared" si="4"/>
        <v>45.737499999999997</v>
      </c>
      <c r="P24" s="15">
        <v>0.85399999999999998</v>
      </c>
      <c r="Q24" s="15">
        <v>0.998</v>
      </c>
      <c r="R24" s="15">
        <v>1.573</v>
      </c>
      <c r="S24" s="15">
        <v>11.458</v>
      </c>
      <c r="T24" s="15">
        <v>8.9999999999999993E-3</v>
      </c>
      <c r="U24" s="15">
        <v>1.7070000000000001</v>
      </c>
      <c r="V24" s="15">
        <v>8.0000000000000002E-3</v>
      </c>
      <c r="W24" s="15">
        <v>17.6599</v>
      </c>
      <c r="X24" s="15">
        <v>3.1659999999999999</v>
      </c>
      <c r="Y24" s="15" t="s">
        <v>15</v>
      </c>
      <c r="Z24" s="15">
        <v>4.758</v>
      </c>
      <c r="AA24" s="15">
        <v>3.5465999999999998</v>
      </c>
      <c r="AB24" s="15">
        <f t="shared" si="5"/>
        <v>32.173000000000002</v>
      </c>
      <c r="AC24" s="15">
        <v>0.224</v>
      </c>
      <c r="AD24" s="15">
        <v>8.8000000000000005E-3</v>
      </c>
      <c r="AE24" s="15">
        <v>8.1067</v>
      </c>
      <c r="AF24" s="15">
        <v>3.2764000000000002</v>
      </c>
      <c r="AG24" s="15">
        <v>0.71899999999999997</v>
      </c>
      <c r="AH24" s="15">
        <v>9.7000000000000003E-2</v>
      </c>
      <c r="AI24" s="15">
        <v>9.74E-2</v>
      </c>
      <c r="AJ24" s="15">
        <v>2.7081999999999997</v>
      </c>
      <c r="AK24" s="15" t="s">
        <v>15</v>
      </c>
      <c r="AL24" s="15">
        <v>5.8601000000000001</v>
      </c>
      <c r="AM24" s="15" t="s">
        <v>15</v>
      </c>
      <c r="AN24" s="15">
        <v>11.075400000000002</v>
      </c>
      <c r="AO24" s="15">
        <f t="shared" si="6"/>
        <v>692.22209999999995</v>
      </c>
      <c r="AP24" s="15">
        <v>7.4814999999999996</v>
      </c>
      <c r="AQ24" s="15">
        <v>50.762700000000002</v>
      </c>
      <c r="AR24" s="15">
        <v>29.140499999999999</v>
      </c>
      <c r="AS24" s="15">
        <v>48.677500000000002</v>
      </c>
      <c r="AT24" s="15">
        <v>15.174700000000001</v>
      </c>
      <c r="AU24" s="15">
        <v>15.149400000000002</v>
      </c>
      <c r="AV24" s="15">
        <v>8.4555000000000007</v>
      </c>
      <c r="AW24" s="15">
        <v>163.60400000000001</v>
      </c>
      <c r="AX24" s="15">
        <v>142.6113</v>
      </c>
      <c r="AY24" s="15">
        <v>113.3634</v>
      </c>
      <c r="AZ24" s="15">
        <v>85.678200000000004</v>
      </c>
      <c r="BA24" s="15">
        <v>12.1234</v>
      </c>
      <c r="BB24" s="15">
        <f t="shared" si="7"/>
        <v>100.28359999999999</v>
      </c>
      <c r="BC24" s="15">
        <v>11.134799999999998</v>
      </c>
      <c r="BD24" s="15">
        <v>16.048500000000001</v>
      </c>
      <c r="BE24" s="15">
        <v>7.8323999999999998</v>
      </c>
      <c r="BF24" s="15">
        <v>10.275799999999998</v>
      </c>
      <c r="BG24" s="15">
        <v>9.8453999999999997</v>
      </c>
      <c r="BH24" s="15">
        <v>6.7892999999999999</v>
      </c>
      <c r="BI24" s="15">
        <v>13.012700000000001</v>
      </c>
      <c r="BJ24" s="15">
        <v>3.0408999999999997</v>
      </c>
      <c r="BK24" s="15">
        <v>8.0078999999999994</v>
      </c>
      <c r="BL24" s="15">
        <v>2.1739999999999999</v>
      </c>
      <c r="BM24" s="15">
        <v>3.1789999999999998</v>
      </c>
      <c r="BN24" s="15">
        <v>8.9428999999999998</v>
      </c>
      <c r="BO24" s="15">
        <f t="shared" si="8"/>
        <v>12.1462</v>
      </c>
      <c r="BP24" s="15">
        <v>5.7048000000000005</v>
      </c>
      <c r="BQ24" s="15">
        <v>0.39300000000000002</v>
      </c>
      <c r="BR24" s="15">
        <v>0.39600000000000002</v>
      </c>
      <c r="BS24" s="15" t="s">
        <v>15</v>
      </c>
      <c r="BT24" s="15" t="s">
        <v>15</v>
      </c>
      <c r="BU24" s="15" t="s">
        <v>15</v>
      </c>
      <c r="BV24" s="15">
        <v>9.5400000000000013E-2</v>
      </c>
      <c r="BW24" s="15" t="s">
        <v>15</v>
      </c>
      <c r="BX24" s="15" t="s">
        <v>15</v>
      </c>
      <c r="BY24" s="15" t="s">
        <v>15</v>
      </c>
      <c r="BZ24" s="15">
        <v>0.113</v>
      </c>
      <c r="CA24" s="15">
        <v>5.444</v>
      </c>
      <c r="CB24" s="15">
        <f t="shared" si="9"/>
        <v>95.122699999999995</v>
      </c>
      <c r="CC24" s="15">
        <v>50.994199999999999</v>
      </c>
      <c r="CD24" s="15">
        <v>0.1963</v>
      </c>
      <c r="CE24" s="15">
        <v>7.1935000000000002</v>
      </c>
      <c r="CF24" s="15">
        <v>2.4467999999999996</v>
      </c>
      <c r="CG24" s="15">
        <v>15.321299999999999</v>
      </c>
      <c r="CH24" s="15" t="s">
        <v>15</v>
      </c>
      <c r="CI24" s="15">
        <v>1.4350000000000001</v>
      </c>
      <c r="CJ24" s="15" t="s">
        <v>15</v>
      </c>
      <c r="CK24" s="15">
        <v>12.9261</v>
      </c>
      <c r="CL24" s="15" t="s">
        <v>15</v>
      </c>
      <c r="CM24" s="15" t="s">
        <v>15</v>
      </c>
      <c r="CN24" s="15">
        <v>4.6094999999999997</v>
      </c>
      <c r="CO24" s="15">
        <f t="shared" si="10"/>
        <v>35.676600000000001</v>
      </c>
      <c r="CP24" s="15">
        <v>2.1499999999999998E-2</v>
      </c>
      <c r="CQ24" s="15" t="s">
        <v>15</v>
      </c>
      <c r="CR24" s="15" t="s">
        <v>15</v>
      </c>
      <c r="CS24" s="15">
        <v>9.1400000000000009E-2</v>
      </c>
      <c r="CT24" s="15">
        <v>8.4565999999999999</v>
      </c>
      <c r="CU24" s="15">
        <v>0.4118</v>
      </c>
      <c r="CV24" s="15" t="s">
        <v>15</v>
      </c>
      <c r="CW24" s="15" t="s">
        <v>15</v>
      </c>
      <c r="CX24" s="15">
        <v>8.5032000000000014</v>
      </c>
      <c r="CY24" s="15">
        <v>12.6889</v>
      </c>
      <c r="CZ24" s="15" t="s">
        <v>15</v>
      </c>
      <c r="DA24" s="15">
        <v>5.5031999999999996</v>
      </c>
      <c r="DB24" s="15">
        <f t="shared" si="11"/>
        <v>403.99599999999998</v>
      </c>
      <c r="DC24" s="15">
        <v>1.6357000000000002</v>
      </c>
      <c r="DD24" s="15">
        <v>2.8E-3</v>
      </c>
      <c r="DE24" s="15">
        <v>2.6223000000000001</v>
      </c>
      <c r="DF24" s="15">
        <v>1.4800000000000001E-2</v>
      </c>
      <c r="DG24" s="15">
        <v>4.4284999999999997</v>
      </c>
      <c r="DH24" s="15">
        <v>1.4918</v>
      </c>
      <c r="DI24" s="15">
        <v>0.52879999999999994</v>
      </c>
      <c r="DJ24" s="15">
        <v>1.0999999999999999E-2</v>
      </c>
      <c r="DK24" s="15">
        <v>98.2624</v>
      </c>
      <c r="DL24" s="15">
        <v>65.995800000000003</v>
      </c>
      <c r="DM24" s="15">
        <v>88.271199999999993</v>
      </c>
      <c r="DN24" s="15">
        <v>140.73089999999999</v>
      </c>
      <c r="DO24" s="15">
        <f t="shared" si="12"/>
        <v>275.14299999999997</v>
      </c>
      <c r="DP24" s="15">
        <v>114.3968</v>
      </c>
      <c r="DQ24" s="15" t="s">
        <v>15</v>
      </c>
      <c r="DR24" s="15">
        <v>37.739899999999999</v>
      </c>
      <c r="DS24" s="15">
        <v>12.385399999999999</v>
      </c>
      <c r="DT24" s="15">
        <v>2.5693000000000001</v>
      </c>
      <c r="DU24" s="15">
        <v>14.0594</v>
      </c>
      <c r="DV24" s="15">
        <v>14.186399999999999</v>
      </c>
      <c r="DW24" s="15" t="s">
        <v>15</v>
      </c>
      <c r="DX24" s="15">
        <v>11.632200000000001</v>
      </c>
      <c r="DY24" s="15">
        <v>0.4415</v>
      </c>
      <c r="DZ24" s="15">
        <v>22.901499999999999</v>
      </c>
      <c r="EA24" s="15">
        <v>44.830599999999997</v>
      </c>
      <c r="EB24" s="15">
        <f t="shared" si="13"/>
        <v>630.41779999999994</v>
      </c>
      <c r="EC24" s="15">
        <v>0.6774</v>
      </c>
      <c r="ED24" s="15">
        <v>19.006900000000002</v>
      </c>
      <c r="EE24" s="15">
        <v>16.5746</v>
      </c>
      <c r="EF24" s="15">
        <v>32.740200000000002</v>
      </c>
      <c r="EG24" s="15">
        <v>101.34830000000001</v>
      </c>
      <c r="EH24" s="15">
        <v>62.1753</v>
      </c>
      <c r="EI24" s="15">
        <v>83.194600000000008</v>
      </c>
      <c r="EJ24" s="15">
        <v>91.827100000000002</v>
      </c>
      <c r="EK24" s="15">
        <v>70.604699999999994</v>
      </c>
      <c r="EL24" s="15">
        <v>43.37</v>
      </c>
      <c r="EM24" s="15">
        <v>56.668399999999998</v>
      </c>
      <c r="EN24" s="15">
        <v>52.2303</v>
      </c>
      <c r="EO24" s="15">
        <f t="shared" si="14"/>
        <v>1643.7384000000004</v>
      </c>
      <c r="EP24" s="15">
        <v>24.249099999999999</v>
      </c>
      <c r="EQ24" s="15">
        <v>110.19369999999999</v>
      </c>
      <c r="ER24" s="15">
        <v>179.10060000000001</v>
      </c>
      <c r="ES24" s="15">
        <v>537.6816</v>
      </c>
      <c r="ET24" s="15">
        <v>125.46589999999999</v>
      </c>
      <c r="EU24" s="15">
        <v>123.9435</v>
      </c>
      <c r="EV24" s="15">
        <v>112.8629</v>
      </c>
      <c r="EW24" s="15">
        <v>109.37389999999999</v>
      </c>
      <c r="EX24" s="15">
        <v>96.305800000000005</v>
      </c>
      <c r="EY24" s="15">
        <v>49.159300000000002</v>
      </c>
      <c r="EZ24" s="15">
        <v>85.598799999999997</v>
      </c>
      <c r="FA24" s="15">
        <v>89.803300000000007</v>
      </c>
      <c r="GA24" s="361"/>
      <c r="GB24" s="361"/>
      <c r="GC24" s="361"/>
      <c r="GD24" s="361"/>
      <c r="GE24" s="361"/>
      <c r="GF24" s="361"/>
      <c r="GG24" s="361"/>
      <c r="GH24" s="361"/>
      <c r="GI24" s="361"/>
      <c r="GJ24" s="361"/>
      <c r="GK24" s="361"/>
      <c r="GL24" s="361"/>
      <c r="GM24" s="361"/>
      <c r="GN24" s="361"/>
      <c r="GO24" s="361"/>
      <c r="GP24" s="361"/>
      <c r="GQ24" s="361"/>
      <c r="GR24" s="361"/>
      <c r="GS24" s="361"/>
      <c r="GT24" s="361"/>
      <c r="GU24" s="361"/>
      <c r="GV24" s="361"/>
      <c r="GW24" s="361"/>
      <c r="GX24" s="361"/>
      <c r="GY24" s="361"/>
      <c r="GZ24" s="361"/>
      <c r="HA24" s="361"/>
      <c r="HB24" s="361"/>
      <c r="HC24" s="361"/>
      <c r="HD24" s="361"/>
      <c r="HE24" s="361"/>
      <c r="HF24" s="361"/>
      <c r="HG24" s="361"/>
      <c r="HH24" s="361"/>
      <c r="HI24" s="361"/>
      <c r="HJ24" s="361"/>
      <c r="HK24" s="361"/>
    </row>
    <row r="25" spans="1:219" s="134" customFormat="1" ht="12.75" customHeight="1">
      <c r="A25" s="958" t="s">
        <v>3176</v>
      </c>
      <c r="B25" s="15">
        <f t="shared" si="3"/>
        <v>28.464800000000004</v>
      </c>
      <c r="C25" s="15" t="s">
        <v>15</v>
      </c>
      <c r="D25" s="15" t="s">
        <v>15</v>
      </c>
      <c r="E25" s="15">
        <v>2.1240000000000001</v>
      </c>
      <c r="F25" s="15">
        <v>2.1240000000000001</v>
      </c>
      <c r="G25" s="15">
        <v>5.0270000000000001</v>
      </c>
      <c r="H25" s="15">
        <v>7.8588000000000005</v>
      </c>
      <c r="I25" s="15" t="s">
        <v>15</v>
      </c>
      <c r="J25" s="15" t="s">
        <v>15</v>
      </c>
      <c r="K25" s="15">
        <v>1.117</v>
      </c>
      <c r="L25" s="15">
        <v>0.38500000000000001</v>
      </c>
      <c r="M25" s="15">
        <v>9.81</v>
      </c>
      <c r="N25" s="15">
        <v>1.9E-2</v>
      </c>
      <c r="O25" s="15">
        <f t="shared" si="4"/>
        <v>25.535400000000003</v>
      </c>
      <c r="P25" s="15">
        <v>2.6070000000000002</v>
      </c>
      <c r="Q25" s="15">
        <v>3.4079999999999999</v>
      </c>
      <c r="R25" s="15">
        <v>6.1577999999999999</v>
      </c>
      <c r="S25" s="15">
        <v>1.46</v>
      </c>
      <c r="T25" s="15">
        <v>8.4000000000000005E-2</v>
      </c>
      <c r="U25" s="15">
        <v>2.6520000000000001</v>
      </c>
      <c r="V25" s="15">
        <v>0.222</v>
      </c>
      <c r="W25" s="15">
        <v>0.29199999999999998</v>
      </c>
      <c r="X25" s="15">
        <v>6.22</v>
      </c>
      <c r="Y25" s="15" t="s">
        <v>15</v>
      </c>
      <c r="Z25" s="15">
        <v>2.085</v>
      </c>
      <c r="AA25" s="15">
        <v>0.34760000000000002</v>
      </c>
      <c r="AB25" s="15">
        <f t="shared" si="5"/>
        <v>75.493300000000005</v>
      </c>
      <c r="AC25" s="15">
        <v>0.378</v>
      </c>
      <c r="AD25" s="15">
        <v>0.89439999999999997</v>
      </c>
      <c r="AE25" s="15" t="s">
        <v>15</v>
      </c>
      <c r="AF25" s="15">
        <v>0.92289999999999994</v>
      </c>
      <c r="AG25" s="15">
        <v>0.11700000000000001</v>
      </c>
      <c r="AH25" s="15" t="s">
        <v>15</v>
      </c>
      <c r="AI25" s="15">
        <v>0.497</v>
      </c>
      <c r="AJ25" s="15">
        <v>2.976</v>
      </c>
      <c r="AK25" s="15">
        <v>8.8230000000000004</v>
      </c>
      <c r="AL25" s="15">
        <v>9.7870000000000008</v>
      </c>
      <c r="AM25" s="15">
        <v>33.769199999999998</v>
      </c>
      <c r="AN25" s="15">
        <v>17.328800000000005</v>
      </c>
      <c r="AO25" s="15">
        <f t="shared" si="6"/>
        <v>171.88669999999999</v>
      </c>
      <c r="AP25" s="15">
        <v>47.873400000000004</v>
      </c>
      <c r="AQ25" s="15">
        <v>2.351</v>
      </c>
      <c r="AR25" s="15">
        <v>42.946599999999997</v>
      </c>
      <c r="AS25" s="15">
        <v>16.515099999999997</v>
      </c>
      <c r="AT25" s="15">
        <v>11.111600000000001</v>
      </c>
      <c r="AU25" s="15">
        <v>14.952500000000001</v>
      </c>
      <c r="AV25" s="15">
        <v>6.3926999999999996</v>
      </c>
      <c r="AW25" s="15">
        <v>1.137</v>
      </c>
      <c r="AX25" s="15">
        <v>9.0020000000000007</v>
      </c>
      <c r="AY25" s="15">
        <v>4.7448000000000006</v>
      </c>
      <c r="AZ25" s="15">
        <v>0.245</v>
      </c>
      <c r="BA25" s="15">
        <v>14.615</v>
      </c>
      <c r="BB25" s="15">
        <f t="shared" si="7"/>
        <v>135.08210000000003</v>
      </c>
      <c r="BC25" s="15">
        <v>17.175099999999997</v>
      </c>
      <c r="BD25" s="15">
        <v>18.9559</v>
      </c>
      <c r="BE25" s="15">
        <v>18.3996</v>
      </c>
      <c r="BF25" s="15">
        <v>12.592000000000001</v>
      </c>
      <c r="BG25" s="15">
        <v>5.9684999999999997</v>
      </c>
      <c r="BH25" s="15">
        <v>5.0190000000000001</v>
      </c>
      <c r="BI25" s="15">
        <v>6.2957999999999998</v>
      </c>
      <c r="BJ25" s="15">
        <v>18.5505</v>
      </c>
      <c r="BK25" s="15">
        <v>9.8472000000000008</v>
      </c>
      <c r="BL25" s="15">
        <v>5.3391999999999999</v>
      </c>
      <c r="BM25" s="15">
        <v>15.6213</v>
      </c>
      <c r="BN25" s="15">
        <v>1.3180000000000001</v>
      </c>
      <c r="BO25" s="15">
        <f t="shared" si="8"/>
        <v>50.974499999999992</v>
      </c>
      <c r="BP25" s="15">
        <v>2.2736000000000001</v>
      </c>
      <c r="BQ25" s="15">
        <v>8.8367000000000004</v>
      </c>
      <c r="BR25" s="15">
        <v>6.1319999999999997</v>
      </c>
      <c r="BS25" s="15" t="s">
        <v>15</v>
      </c>
      <c r="BT25" s="15">
        <v>4.91</v>
      </c>
      <c r="BU25" s="15">
        <v>1.9510000000000001</v>
      </c>
      <c r="BV25" s="15">
        <v>9.64E-2</v>
      </c>
      <c r="BW25" s="15">
        <v>12.856299999999999</v>
      </c>
      <c r="BX25" s="15">
        <v>0.4098</v>
      </c>
      <c r="BY25" s="15">
        <v>0.28289999999999998</v>
      </c>
      <c r="BZ25" s="15">
        <v>8.4334000000000007</v>
      </c>
      <c r="CA25" s="15">
        <v>4.7923999999999998</v>
      </c>
      <c r="CB25" s="15">
        <f t="shared" si="9"/>
        <v>90.565899999999999</v>
      </c>
      <c r="CC25" s="15">
        <v>7.6285999999999996</v>
      </c>
      <c r="CD25" s="15" t="s">
        <v>15</v>
      </c>
      <c r="CE25" s="15">
        <v>29.0486</v>
      </c>
      <c r="CF25" s="15">
        <v>20.462199999999999</v>
      </c>
      <c r="CG25" s="15">
        <v>3.0198</v>
      </c>
      <c r="CH25" s="15">
        <v>1.6933000000000002</v>
      </c>
      <c r="CI25" s="15">
        <v>5.3496999999999995</v>
      </c>
      <c r="CJ25" s="15">
        <v>19.5291</v>
      </c>
      <c r="CK25" s="15">
        <v>9.0999999999999998E-2</v>
      </c>
      <c r="CL25" s="15">
        <v>2.319</v>
      </c>
      <c r="CM25" s="15">
        <v>5.6000000000000001E-2</v>
      </c>
      <c r="CN25" s="15">
        <v>1.3685999999999998</v>
      </c>
      <c r="CO25" s="15">
        <f t="shared" si="10"/>
        <v>119.33309999999999</v>
      </c>
      <c r="CP25" s="15">
        <v>11.679699999999999</v>
      </c>
      <c r="CQ25" s="15" t="s">
        <v>15</v>
      </c>
      <c r="CR25" s="15">
        <v>18.3324</v>
      </c>
      <c r="CS25" s="15">
        <v>17.798500000000001</v>
      </c>
      <c r="CT25" s="15">
        <v>10.5457</v>
      </c>
      <c r="CU25" s="15">
        <v>3.2749000000000001</v>
      </c>
      <c r="CV25" s="15">
        <v>1.0677999999999999</v>
      </c>
      <c r="CW25" s="15" t="s">
        <v>15</v>
      </c>
      <c r="CX25" s="15">
        <v>13.6051</v>
      </c>
      <c r="CY25" s="15">
        <v>23.175999999999998</v>
      </c>
      <c r="CZ25" s="15">
        <v>15.532</v>
      </c>
      <c r="DA25" s="15">
        <v>4.3209999999999997</v>
      </c>
      <c r="DB25" s="15">
        <f t="shared" si="11"/>
        <v>306.94140000000004</v>
      </c>
      <c r="DC25" s="15">
        <v>20.504000000000001</v>
      </c>
      <c r="DD25" s="15">
        <v>6.6431000000000004</v>
      </c>
      <c r="DE25" s="15">
        <v>1.9747000000000001</v>
      </c>
      <c r="DF25" s="15">
        <v>8.6591000000000005</v>
      </c>
      <c r="DG25" s="15">
        <v>13.180899999999999</v>
      </c>
      <c r="DH25" s="15">
        <v>10.3222</v>
      </c>
      <c r="DI25" s="15">
        <v>19.6798</v>
      </c>
      <c r="DJ25" s="15">
        <v>4.2202999999999999</v>
      </c>
      <c r="DK25" s="15">
        <v>28.264700000000001</v>
      </c>
      <c r="DL25" s="15">
        <v>66.632800000000003</v>
      </c>
      <c r="DM25" s="15">
        <v>43.899099999999997</v>
      </c>
      <c r="DN25" s="15">
        <v>82.960700000000003</v>
      </c>
      <c r="DO25" s="15">
        <f t="shared" si="12"/>
        <v>374.25660000000005</v>
      </c>
      <c r="DP25" s="15">
        <v>18.267599999999998</v>
      </c>
      <c r="DQ25" s="15">
        <v>29.3733</v>
      </c>
      <c r="DR25" s="15">
        <v>17.517599999999998</v>
      </c>
      <c r="DS25" s="15">
        <v>72.965600000000009</v>
      </c>
      <c r="DT25" s="15">
        <v>80.587500000000006</v>
      </c>
      <c r="DU25" s="15">
        <v>9.5603999999999996</v>
      </c>
      <c r="DV25" s="15">
        <v>10.842799999999999</v>
      </c>
      <c r="DW25" s="15">
        <v>7.3087</v>
      </c>
      <c r="DX25" s="15">
        <v>37.209400000000002</v>
      </c>
      <c r="DY25" s="15">
        <v>20.3475</v>
      </c>
      <c r="DZ25" s="15">
        <v>65.3202</v>
      </c>
      <c r="EA25" s="15">
        <v>4.9560000000000004</v>
      </c>
      <c r="EB25" s="15">
        <f t="shared" si="13"/>
        <v>550.50760000000002</v>
      </c>
      <c r="EC25" s="15">
        <v>27.335099999999997</v>
      </c>
      <c r="ED25" s="15">
        <v>2.4879000000000002</v>
      </c>
      <c r="EE25" s="15">
        <v>49.578499999999998</v>
      </c>
      <c r="EF25" s="15">
        <v>8.4812000000000012</v>
      </c>
      <c r="EG25" s="15">
        <v>122.6568</v>
      </c>
      <c r="EH25" s="15">
        <v>32.980199999999996</v>
      </c>
      <c r="EI25" s="15">
        <v>37.6755</v>
      </c>
      <c r="EJ25" s="15">
        <v>2.5209000000000001</v>
      </c>
      <c r="EK25" s="15">
        <v>73.454599999999999</v>
      </c>
      <c r="EL25" s="15">
        <v>73.668700000000001</v>
      </c>
      <c r="EM25" s="15">
        <v>112.04339999999999</v>
      </c>
      <c r="EN25" s="15">
        <v>7.6248000000000005</v>
      </c>
      <c r="EO25" s="15">
        <f t="shared" si="14"/>
        <v>1464.0645</v>
      </c>
      <c r="EP25" s="15">
        <v>42.924300000000002</v>
      </c>
      <c r="EQ25" s="15">
        <v>2.7768999999999999</v>
      </c>
      <c r="ER25" s="15">
        <v>20.671799999999998</v>
      </c>
      <c r="ES25" s="15">
        <v>668.27290000000005</v>
      </c>
      <c r="ET25" s="15">
        <v>196.16039999999998</v>
      </c>
      <c r="EU25" s="15">
        <v>7.59</v>
      </c>
      <c r="EV25" s="15">
        <v>70.89139999999999</v>
      </c>
      <c r="EW25" s="15">
        <v>150.5959</v>
      </c>
      <c r="EX25" s="15">
        <v>12.709</v>
      </c>
      <c r="EY25" s="15">
        <v>151.39589999999998</v>
      </c>
      <c r="EZ25" s="15">
        <v>107.587</v>
      </c>
      <c r="FA25" s="15">
        <v>32.488999999999997</v>
      </c>
      <c r="GA25" s="361"/>
      <c r="GB25" s="361"/>
      <c r="GC25" s="361"/>
      <c r="GD25" s="361"/>
      <c r="GE25" s="361"/>
      <c r="GF25" s="361"/>
      <c r="GG25" s="361"/>
      <c r="GH25" s="361"/>
      <c r="GI25" s="361"/>
      <c r="GJ25" s="361"/>
      <c r="GK25" s="361"/>
      <c r="GL25" s="361"/>
      <c r="GM25" s="361"/>
      <c r="GN25" s="361"/>
      <c r="GO25" s="361"/>
      <c r="GP25" s="361"/>
      <c r="GQ25" s="361"/>
      <c r="GR25" s="361"/>
      <c r="GS25" s="361"/>
      <c r="GT25" s="361"/>
      <c r="GU25" s="361"/>
      <c r="GV25" s="361"/>
      <c r="GW25" s="361"/>
      <c r="GX25" s="361"/>
      <c r="GY25" s="361"/>
      <c r="GZ25" s="361"/>
      <c r="HA25" s="361"/>
      <c r="HB25" s="361"/>
      <c r="HC25" s="361"/>
      <c r="HD25" s="361"/>
      <c r="HE25" s="361"/>
      <c r="HF25" s="361"/>
      <c r="HG25" s="361"/>
      <c r="HH25" s="361"/>
      <c r="HI25" s="361"/>
      <c r="HJ25" s="361"/>
      <c r="HK25" s="361"/>
    </row>
    <row r="26" spans="1:219" s="134" customFormat="1" ht="12.75" customHeight="1">
      <c r="A26" s="958" t="s">
        <v>3177</v>
      </c>
      <c r="B26" s="15">
        <f t="shared" si="3"/>
        <v>3.6053999999999999</v>
      </c>
      <c r="C26" s="15" t="s">
        <v>15</v>
      </c>
      <c r="D26" s="15">
        <v>5.2999999999999999E-2</v>
      </c>
      <c r="E26" s="15" t="s">
        <v>15</v>
      </c>
      <c r="F26" s="15">
        <v>5.9000000000000007E-3</v>
      </c>
      <c r="G26" s="15">
        <v>0.5071</v>
      </c>
      <c r="H26" s="15">
        <v>2.2669999999999999</v>
      </c>
      <c r="I26" s="15" t="s">
        <v>15</v>
      </c>
      <c r="J26" s="15">
        <v>0.1215</v>
      </c>
      <c r="K26" s="15">
        <v>0.46400000000000002</v>
      </c>
      <c r="L26" s="15">
        <v>0.108</v>
      </c>
      <c r="M26" s="15">
        <v>5.5899999999999998E-2</v>
      </c>
      <c r="N26" s="15">
        <v>2.3E-2</v>
      </c>
      <c r="O26" s="15">
        <f t="shared" si="4"/>
        <v>9.3034000000000017</v>
      </c>
      <c r="P26" s="15">
        <v>0.16240000000000002</v>
      </c>
      <c r="Q26" s="15">
        <v>2.4E-2</v>
      </c>
      <c r="R26" s="15">
        <v>0.28699999999999998</v>
      </c>
      <c r="S26" s="15">
        <v>0.82699999999999996</v>
      </c>
      <c r="T26" s="15">
        <v>2.8519999999999999</v>
      </c>
      <c r="U26" s="15">
        <v>9.8000000000000004E-2</v>
      </c>
      <c r="V26" s="15" t="s">
        <v>15</v>
      </c>
      <c r="W26" s="15">
        <v>0.34399999999999997</v>
      </c>
      <c r="X26" s="15">
        <v>3.6019999999999999</v>
      </c>
      <c r="Y26" s="15">
        <v>0.375</v>
      </c>
      <c r="Z26" s="15">
        <v>2E-3</v>
      </c>
      <c r="AA26" s="15">
        <v>0.73</v>
      </c>
      <c r="AB26" s="15">
        <f t="shared" si="5"/>
        <v>70.324299999999994</v>
      </c>
      <c r="AC26" s="15" t="s">
        <v>15</v>
      </c>
      <c r="AD26" s="15">
        <v>2.1190000000000002</v>
      </c>
      <c r="AE26" s="15">
        <v>4.9000000000000004</v>
      </c>
      <c r="AF26" s="15" t="s">
        <v>15</v>
      </c>
      <c r="AG26" s="15">
        <v>40.212000000000003</v>
      </c>
      <c r="AH26" s="15">
        <v>0.95899999999999996</v>
      </c>
      <c r="AI26" s="15">
        <v>0.161</v>
      </c>
      <c r="AJ26" s="15">
        <v>4.9000000000000007E-3</v>
      </c>
      <c r="AK26" s="15">
        <v>9.6507999999999985</v>
      </c>
      <c r="AL26" s="15">
        <v>0.91770000000000007</v>
      </c>
      <c r="AM26" s="15">
        <v>9.9502000000000006</v>
      </c>
      <c r="AN26" s="15">
        <v>1.4497</v>
      </c>
      <c r="AO26" s="15">
        <f t="shared" si="6"/>
        <v>199.13059999999999</v>
      </c>
      <c r="AP26" s="15">
        <v>24.804200000000002</v>
      </c>
      <c r="AQ26" s="15">
        <v>0.36030000000000001</v>
      </c>
      <c r="AR26" s="15">
        <v>1.2872999999999999</v>
      </c>
      <c r="AS26" s="15">
        <v>2.2928000000000002</v>
      </c>
      <c r="AT26" s="15">
        <v>19.998000000000001</v>
      </c>
      <c r="AU26" s="15">
        <v>45.109499999999997</v>
      </c>
      <c r="AV26" s="15">
        <v>5.5636999999999999</v>
      </c>
      <c r="AW26" s="15">
        <v>26.344200000000001</v>
      </c>
      <c r="AX26" s="15">
        <v>27.396900000000002</v>
      </c>
      <c r="AY26" s="15">
        <v>19.631599999999999</v>
      </c>
      <c r="AZ26" s="15">
        <v>9.7452999999999985</v>
      </c>
      <c r="BA26" s="15">
        <v>16.596799999999998</v>
      </c>
      <c r="BB26" s="15">
        <f t="shared" si="7"/>
        <v>213.80379999999997</v>
      </c>
      <c r="BC26" s="15">
        <v>0.36029999999999995</v>
      </c>
      <c r="BD26" s="15">
        <v>23.822400000000002</v>
      </c>
      <c r="BE26" s="15">
        <v>10.342700000000001</v>
      </c>
      <c r="BF26" s="15">
        <v>30.952000000000002</v>
      </c>
      <c r="BG26" s="15">
        <v>40.996400000000001</v>
      </c>
      <c r="BH26" s="15">
        <v>6.5744999999999996</v>
      </c>
      <c r="BI26" s="15">
        <v>32.688600000000001</v>
      </c>
      <c r="BJ26" s="15">
        <v>30.423399999999997</v>
      </c>
      <c r="BK26" s="15">
        <v>24.885300000000001</v>
      </c>
      <c r="BL26" s="15">
        <v>1.0279</v>
      </c>
      <c r="BM26" s="15">
        <v>0.63400000000000001</v>
      </c>
      <c r="BN26" s="15">
        <v>11.096299999999999</v>
      </c>
      <c r="BO26" s="15">
        <f t="shared" si="8"/>
        <v>76.528300000000002</v>
      </c>
      <c r="BP26" s="15">
        <v>14.4041</v>
      </c>
      <c r="BQ26" s="15">
        <v>40.273499999999999</v>
      </c>
      <c r="BR26" s="15">
        <v>1.9885999999999999</v>
      </c>
      <c r="BS26" s="15">
        <v>2.5781000000000001</v>
      </c>
      <c r="BT26" s="15">
        <v>3.0000000000000001E-3</v>
      </c>
      <c r="BU26" s="15">
        <v>0.70440000000000003</v>
      </c>
      <c r="BV26" s="15">
        <v>1E-3</v>
      </c>
      <c r="BW26" s="15">
        <v>0.29199999999999998</v>
      </c>
      <c r="BX26" s="15">
        <v>2.7149999999999999</v>
      </c>
      <c r="BY26" s="15">
        <v>2.4042999999999997</v>
      </c>
      <c r="BZ26" s="15">
        <v>11.164300000000001</v>
      </c>
      <c r="CA26" s="15" t="s">
        <v>15</v>
      </c>
      <c r="CB26" s="15">
        <f t="shared" si="9"/>
        <v>111.73490000000001</v>
      </c>
      <c r="CC26" s="15">
        <v>0.504</v>
      </c>
      <c r="CD26" s="15">
        <v>0.30399999999999999</v>
      </c>
      <c r="CE26" s="15">
        <v>21.625599999999999</v>
      </c>
      <c r="CF26" s="15">
        <v>1.1604000000000001</v>
      </c>
      <c r="CG26" s="15">
        <v>0.31280000000000002</v>
      </c>
      <c r="CH26" s="15">
        <v>0.28599999999999998</v>
      </c>
      <c r="CI26" s="15">
        <v>17.5198</v>
      </c>
      <c r="CJ26" s="15">
        <v>5.9066999999999998</v>
      </c>
      <c r="CK26" s="15">
        <v>11.580399999999999</v>
      </c>
      <c r="CL26" s="15">
        <v>27.3063</v>
      </c>
      <c r="CM26" s="15">
        <v>24.5365</v>
      </c>
      <c r="CN26" s="15">
        <v>0.69240000000000002</v>
      </c>
      <c r="CO26" s="15">
        <f t="shared" si="10"/>
        <v>94.864800000000002</v>
      </c>
      <c r="CP26" s="15">
        <v>10.839600000000001</v>
      </c>
      <c r="CQ26" s="15">
        <v>12.137</v>
      </c>
      <c r="CR26" s="15" t="s">
        <v>15</v>
      </c>
      <c r="CS26" s="15">
        <v>8.2547999999999995</v>
      </c>
      <c r="CT26" s="15" t="s">
        <v>15</v>
      </c>
      <c r="CU26" s="15" t="s">
        <v>15</v>
      </c>
      <c r="CV26" s="15">
        <v>3.944</v>
      </c>
      <c r="CW26" s="15">
        <v>14.060799999999999</v>
      </c>
      <c r="CX26" s="15">
        <v>12.4529</v>
      </c>
      <c r="CY26" s="15">
        <v>26.082699999999996</v>
      </c>
      <c r="CZ26" s="15">
        <v>2.3E-2</v>
      </c>
      <c r="DA26" s="15">
        <v>7.07</v>
      </c>
      <c r="DB26" s="15">
        <f t="shared" si="11"/>
        <v>153.34559999999999</v>
      </c>
      <c r="DC26" s="15">
        <v>8.537700000000001</v>
      </c>
      <c r="DD26" s="15">
        <v>20.2545</v>
      </c>
      <c r="DE26" s="15">
        <v>31.866900000000001</v>
      </c>
      <c r="DF26" s="15">
        <v>0.30689999999999995</v>
      </c>
      <c r="DG26" s="15">
        <v>28.5397</v>
      </c>
      <c r="DH26" s="15" t="s">
        <v>15</v>
      </c>
      <c r="DI26" s="15">
        <v>16.6553</v>
      </c>
      <c r="DJ26" s="15">
        <v>14.438799999999999</v>
      </c>
      <c r="DK26" s="15" t="s">
        <v>15</v>
      </c>
      <c r="DL26" s="15">
        <v>23.5884</v>
      </c>
      <c r="DM26" s="15" t="s">
        <v>15</v>
      </c>
      <c r="DN26" s="15">
        <v>9.1573999999999991</v>
      </c>
      <c r="DO26" s="15">
        <f t="shared" si="12"/>
        <v>213.64589999999998</v>
      </c>
      <c r="DP26" s="15">
        <v>81.712000000000003</v>
      </c>
      <c r="DQ26" s="15">
        <v>36.914699999999996</v>
      </c>
      <c r="DR26" s="15">
        <v>0.41289999999999999</v>
      </c>
      <c r="DS26" s="15">
        <v>2.7894000000000001</v>
      </c>
      <c r="DT26" s="15">
        <v>4.0958000000000006</v>
      </c>
      <c r="DU26" s="15">
        <v>16.384599999999999</v>
      </c>
      <c r="DV26" s="15">
        <v>21.300999999999998</v>
      </c>
      <c r="DW26" s="15">
        <v>12.487</v>
      </c>
      <c r="DX26" s="15">
        <v>8.0599999999999991E-2</v>
      </c>
      <c r="DY26" s="15">
        <v>7.4977</v>
      </c>
      <c r="DZ26" s="15">
        <v>5.6017000000000001</v>
      </c>
      <c r="EA26" s="15">
        <v>24.368500000000001</v>
      </c>
      <c r="EB26" s="15">
        <f t="shared" si="13"/>
        <v>601.4665</v>
      </c>
      <c r="EC26" s="15">
        <v>12.1144</v>
      </c>
      <c r="ED26" s="15">
        <v>21.280900000000003</v>
      </c>
      <c r="EE26" s="15">
        <v>43.855899999999998</v>
      </c>
      <c r="EF26" s="15">
        <v>0.94070000000000009</v>
      </c>
      <c r="EG26" s="15">
        <v>236.34379999999999</v>
      </c>
      <c r="EH26" s="15">
        <v>19.791400000000003</v>
      </c>
      <c r="EI26" s="15">
        <v>126.04939999999999</v>
      </c>
      <c r="EJ26" s="15">
        <v>14.014299999999999</v>
      </c>
      <c r="EK26" s="15">
        <v>14.9031</v>
      </c>
      <c r="EL26" s="15">
        <v>21.112299999999998</v>
      </c>
      <c r="EM26" s="15">
        <v>83.020899999999997</v>
      </c>
      <c r="EN26" s="15">
        <v>8.0393999999999988</v>
      </c>
      <c r="EO26" s="15">
        <f t="shared" si="14"/>
        <v>339.18450000000001</v>
      </c>
      <c r="EP26" s="15">
        <v>41.127099999999999</v>
      </c>
      <c r="EQ26" s="15">
        <v>4.7988999999999997</v>
      </c>
      <c r="ER26" s="15">
        <v>13.547600000000001</v>
      </c>
      <c r="ES26" s="15">
        <v>30.889700000000001</v>
      </c>
      <c r="ET26" s="15">
        <v>84.928399999999996</v>
      </c>
      <c r="EU26" s="15">
        <v>0.86970000000000003</v>
      </c>
      <c r="EV26" s="15">
        <v>51.6006</v>
      </c>
      <c r="EW26" s="15">
        <v>71.491900000000001</v>
      </c>
      <c r="EX26" s="15">
        <v>26.916</v>
      </c>
      <c r="EY26" s="15">
        <v>3.944</v>
      </c>
      <c r="EZ26" s="15">
        <v>0.45789999999999997</v>
      </c>
      <c r="FA26" s="15">
        <v>8.6127000000000002</v>
      </c>
      <c r="GA26" s="361"/>
      <c r="GB26" s="361"/>
      <c r="GC26" s="361"/>
      <c r="GD26" s="361"/>
      <c r="GE26" s="361"/>
      <c r="GF26" s="361"/>
      <c r="GG26" s="361"/>
      <c r="GH26" s="361"/>
      <c r="GI26" s="361"/>
      <c r="GJ26" s="361"/>
      <c r="GK26" s="361"/>
      <c r="GL26" s="361"/>
      <c r="GM26" s="361"/>
      <c r="GN26" s="361"/>
      <c r="GO26" s="361"/>
      <c r="GP26" s="361"/>
      <c r="GQ26" s="361"/>
      <c r="GR26" s="361"/>
      <c r="GS26" s="361"/>
      <c r="GT26" s="361"/>
      <c r="GU26" s="361"/>
      <c r="GV26" s="361"/>
      <c r="GW26" s="361"/>
      <c r="GX26" s="361"/>
      <c r="GY26" s="361"/>
      <c r="GZ26" s="361"/>
      <c r="HA26" s="361"/>
      <c r="HB26" s="361"/>
      <c r="HC26" s="361"/>
      <c r="HD26" s="361"/>
      <c r="HE26" s="361"/>
      <c r="HF26" s="361"/>
      <c r="HG26" s="361"/>
      <c r="HH26" s="361"/>
      <c r="HI26" s="361"/>
      <c r="HJ26" s="361"/>
      <c r="HK26" s="361"/>
    </row>
    <row r="27" spans="1:219" s="134" customFormat="1" ht="12.75" customHeight="1">
      <c r="A27" s="958" t="s">
        <v>3178</v>
      </c>
      <c r="B27" s="15">
        <f t="shared" si="3"/>
        <v>0.53</v>
      </c>
      <c r="C27" s="15" t="s">
        <v>15</v>
      </c>
      <c r="D27" s="15">
        <v>0.53</v>
      </c>
      <c r="E27" s="15" t="s">
        <v>15</v>
      </c>
      <c r="F27" s="15" t="s">
        <v>15</v>
      </c>
      <c r="G27" s="15" t="s">
        <v>15</v>
      </c>
      <c r="H27" s="15" t="s">
        <v>15</v>
      </c>
      <c r="I27" s="15" t="s">
        <v>15</v>
      </c>
      <c r="J27" s="15" t="s">
        <v>15</v>
      </c>
      <c r="K27" s="15" t="s">
        <v>15</v>
      </c>
      <c r="L27" s="15" t="s">
        <v>15</v>
      </c>
      <c r="M27" s="15" t="s">
        <v>15</v>
      </c>
      <c r="N27" s="15" t="s">
        <v>15</v>
      </c>
      <c r="O27" s="15">
        <f t="shared" si="4"/>
        <v>4.5389999999999997</v>
      </c>
      <c r="P27" s="15" t="s">
        <v>15</v>
      </c>
      <c r="Q27" s="15" t="s">
        <v>15</v>
      </c>
      <c r="R27" s="15" t="s">
        <v>15</v>
      </c>
      <c r="S27" s="15" t="s">
        <v>15</v>
      </c>
      <c r="T27" s="15">
        <v>1.0680000000000001</v>
      </c>
      <c r="U27" s="15">
        <v>3.4710000000000001</v>
      </c>
      <c r="V27" s="15" t="s">
        <v>15</v>
      </c>
      <c r="W27" s="15" t="s">
        <v>15</v>
      </c>
      <c r="X27" s="15" t="s">
        <v>15</v>
      </c>
      <c r="Y27" s="15" t="s">
        <v>15</v>
      </c>
      <c r="Z27" s="15" t="s">
        <v>15</v>
      </c>
      <c r="AA27" s="15" t="s">
        <v>15</v>
      </c>
      <c r="AB27" s="15">
        <f t="shared" si="5"/>
        <v>14.348199999999999</v>
      </c>
      <c r="AC27" s="15" t="s">
        <v>15</v>
      </c>
      <c r="AD27" s="15" t="s">
        <v>15</v>
      </c>
      <c r="AE27" s="15">
        <v>1.0649999999999999</v>
      </c>
      <c r="AF27" s="15" t="s">
        <v>15</v>
      </c>
      <c r="AG27" s="15">
        <v>0.50900000000000001</v>
      </c>
      <c r="AH27" s="15">
        <v>1.1599999999999999E-2</v>
      </c>
      <c r="AI27" s="15">
        <v>9.7402999999999995</v>
      </c>
      <c r="AJ27" s="15" t="s">
        <v>15</v>
      </c>
      <c r="AK27" s="15" t="s">
        <v>15</v>
      </c>
      <c r="AL27" s="15" t="s">
        <v>15</v>
      </c>
      <c r="AM27" s="15" t="s">
        <v>15</v>
      </c>
      <c r="AN27" s="15">
        <v>3.0223</v>
      </c>
      <c r="AO27" s="15">
        <f t="shared" si="6"/>
        <v>0.6251000000000001</v>
      </c>
      <c r="AP27" s="15">
        <v>9.64E-2</v>
      </c>
      <c r="AQ27" s="15">
        <v>3.6600000000000001E-2</v>
      </c>
      <c r="AR27" s="15" t="s">
        <v>15</v>
      </c>
      <c r="AS27" s="15" t="s">
        <v>15</v>
      </c>
      <c r="AT27" s="15" t="s">
        <v>15</v>
      </c>
      <c r="AU27" s="15">
        <v>0.433</v>
      </c>
      <c r="AV27" s="15" t="s">
        <v>15</v>
      </c>
      <c r="AW27" s="15" t="s">
        <v>15</v>
      </c>
      <c r="AX27" s="15" t="s">
        <v>15</v>
      </c>
      <c r="AY27" s="15" t="s">
        <v>15</v>
      </c>
      <c r="AZ27" s="15" t="s">
        <v>15</v>
      </c>
      <c r="BA27" s="15">
        <v>5.91E-2</v>
      </c>
      <c r="BB27" s="15">
        <f t="shared" si="7"/>
        <v>15.037800000000001</v>
      </c>
      <c r="BC27" s="15" t="s">
        <v>15</v>
      </c>
      <c r="BD27" s="15" t="s">
        <v>15</v>
      </c>
      <c r="BE27" s="15" t="s">
        <v>15</v>
      </c>
      <c r="BF27" s="15">
        <v>3.3600000000000005E-2</v>
      </c>
      <c r="BG27" s="15">
        <v>0.9</v>
      </c>
      <c r="BH27" s="15">
        <v>8.9999999999999993E-3</v>
      </c>
      <c r="BI27" s="15">
        <v>2.3534999999999999</v>
      </c>
      <c r="BJ27" s="15" t="s">
        <v>15</v>
      </c>
      <c r="BK27" s="15" t="s">
        <v>15</v>
      </c>
      <c r="BL27" s="15" t="s">
        <v>15</v>
      </c>
      <c r="BM27" s="15">
        <v>8.1200000000000008E-2</v>
      </c>
      <c r="BN27" s="15">
        <v>11.660500000000001</v>
      </c>
      <c r="BO27" s="15">
        <f t="shared" si="8"/>
        <v>35.120400000000004</v>
      </c>
      <c r="BP27" s="15">
        <v>24.747600000000002</v>
      </c>
      <c r="BQ27" s="15">
        <v>1.4999999999999999E-2</v>
      </c>
      <c r="BR27" s="15">
        <v>3.4988000000000001</v>
      </c>
      <c r="BS27" s="15">
        <v>1.3671000000000002</v>
      </c>
      <c r="BT27" s="15">
        <v>4.1200000000000001E-2</v>
      </c>
      <c r="BU27" s="15">
        <v>0.61399999999999999</v>
      </c>
      <c r="BV27" s="15">
        <v>7.0000000000000001E-3</v>
      </c>
      <c r="BW27" s="15">
        <v>8.0000000000000002E-3</v>
      </c>
      <c r="BX27" s="15">
        <v>3.0000000000000001E-3</v>
      </c>
      <c r="BY27" s="15">
        <v>1E-3</v>
      </c>
      <c r="BZ27" s="15" t="s">
        <v>15</v>
      </c>
      <c r="CA27" s="15">
        <v>4.8176999999999994</v>
      </c>
      <c r="CB27" s="15">
        <f t="shared" si="9"/>
        <v>29.5121</v>
      </c>
      <c r="CC27" s="15">
        <v>5.5472999999999999</v>
      </c>
      <c r="CD27" s="15" t="s">
        <v>15</v>
      </c>
      <c r="CE27" s="15" t="s">
        <v>15</v>
      </c>
      <c r="CF27" s="15" t="s">
        <v>15</v>
      </c>
      <c r="CG27" s="15">
        <v>19.152000000000001</v>
      </c>
      <c r="CH27" s="15">
        <v>0.23069999999999999</v>
      </c>
      <c r="CI27" s="15">
        <v>0.7984</v>
      </c>
      <c r="CJ27" s="15">
        <v>1.8504</v>
      </c>
      <c r="CK27" s="15">
        <v>0.11040000000000001</v>
      </c>
      <c r="CL27" s="15">
        <v>1.1304000000000001</v>
      </c>
      <c r="CM27" s="15">
        <v>0.6925</v>
      </c>
      <c r="CN27" s="15" t="s">
        <v>15</v>
      </c>
      <c r="CO27" s="15">
        <f t="shared" si="10"/>
        <v>21.442199999999996</v>
      </c>
      <c r="CP27" s="15">
        <v>0.96199999999999997</v>
      </c>
      <c r="CQ27" s="15" t="s">
        <v>15</v>
      </c>
      <c r="CR27" s="15" t="s">
        <v>15</v>
      </c>
      <c r="CS27" s="15">
        <v>15.18</v>
      </c>
      <c r="CT27" s="15">
        <v>0.29430000000000001</v>
      </c>
      <c r="CU27" s="15">
        <v>2.3470999999999997</v>
      </c>
      <c r="CV27" s="15">
        <v>0.307</v>
      </c>
      <c r="CW27" s="15">
        <v>0.29799999999999999</v>
      </c>
      <c r="CX27" s="15">
        <v>0.29799999999999999</v>
      </c>
      <c r="CY27" s="15">
        <v>4.1000000000000002E-2</v>
      </c>
      <c r="CZ27" s="15">
        <v>1.5367999999999999</v>
      </c>
      <c r="DA27" s="15">
        <v>0.17799999999999999</v>
      </c>
      <c r="DB27" s="15">
        <f t="shared" si="11"/>
        <v>46.069900000000004</v>
      </c>
      <c r="DC27" s="15">
        <v>7.78</v>
      </c>
      <c r="DD27" s="15" t="s">
        <v>15</v>
      </c>
      <c r="DE27" s="15">
        <v>0.40629999999999999</v>
      </c>
      <c r="DF27" s="15">
        <v>4.3289999999999997</v>
      </c>
      <c r="DG27" s="15" t="s">
        <v>15</v>
      </c>
      <c r="DH27" s="15" t="s">
        <v>15</v>
      </c>
      <c r="DI27" s="15">
        <v>16.232900000000001</v>
      </c>
      <c r="DJ27" s="15">
        <v>2.1945000000000001</v>
      </c>
      <c r="DK27" s="15" t="s">
        <v>15</v>
      </c>
      <c r="DL27" s="15">
        <v>0.60729999999999995</v>
      </c>
      <c r="DM27" s="15">
        <v>6.1948999999999996</v>
      </c>
      <c r="DN27" s="15">
        <v>8.3249999999999993</v>
      </c>
      <c r="DO27" s="15">
        <f t="shared" si="12"/>
        <v>92.082800000000006</v>
      </c>
      <c r="DP27" s="15">
        <v>0.60870000000000002</v>
      </c>
      <c r="DQ27" s="15">
        <v>10.067</v>
      </c>
      <c r="DR27" s="15">
        <v>2.5365000000000002</v>
      </c>
      <c r="DS27" s="15">
        <v>13.967000000000001</v>
      </c>
      <c r="DT27" s="15">
        <v>6.9631000000000007</v>
      </c>
      <c r="DU27" s="15">
        <v>2.4580000000000002</v>
      </c>
      <c r="DV27" s="15">
        <v>28.0809</v>
      </c>
      <c r="DW27" s="15">
        <v>0.49199999999999999</v>
      </c>
      <c r="DX27" s="15">
        <v>16.4208</v>
      </c>
      <c r="DY27" s="15">
        <v>4.0851999999999995</v>
      </c>
      <c r="DZ27" s="15" t="s">
        <v>15</v>
      </c>
      <c r="EA27" s="15">
        <v>6.4036</v>
      </c>
      <c r="EB27" s="15">
        <f t="shared" si="13"/>
        <v>161.5889</v>
      </c>
      <c r="EC27" s="15">
        <v>0.186</v>
      </c>
      <c r="ED27" s="15">
        <v>0.18659999999999999</v>
      </c>
      <c r="EE27" s="15">
        <v>20.045200000000001</v>
      </c>
      <c r="EF27" s="15">
        <v>1.8200999999999998</v>
      </c>
      <c r="EG27" s="15">
        <v>78.403999999999996</v>
      </c>
      <c r="EH27" s="15">
        <v>0.48260000000000003</v>
      </c>
      <c r="EI27" s="15" t="s">
        <v>15</v>
      </c>
      <c r="EJ27" s="15">
        <v>2.1080999999999999</v>
      </c>
      <c r="EK27" s="15">
        <v>6.7498999999999993</v>
      </c>
      <c r="EL27" s="15">
        <v>16.622599999999998</v>
      </c>
      <c r="EM27" s="15">
        <v>18.119700000000002</v>
      </c>
      <c r="EN27" s="15">
        <v>16.864099999999997</v>
      </c>
      <c r="EO27" s="15">
        <f t="shared" si="14"/>
        <v>513.20900000000006</v>
      </c>
      <c r="EP27" s="15">
        <v>0.1477</v>
      </c>
      <c r="EQ27" s="15">
        <v>2.1665000000000001</v>
      </c>
      <c r="ER27" s="15">
        <v>1.7000000000000001E-2</v>
      </c>
      <c r="ES27" s="15">
        <v>1.8640000000000001</v>
      </c>
      <c r="ET27" s="15">
        <v>4.6166</v>
      </c>
      <c r="EU27" s="15">
        <v>114.5658</v>
      </c>
      <c r="EV27" s="15">
        <v>75.617000000000004</v>
      </c>
      <c r="EW27" s="15">
        <v>0.1512</v>
      </c>
      <c r="EX27" s="15">
        <v>191.1952</v>
      </c>
      <c r="EY27" s="15">
        <v>9.424100000000001</v>
      </c>
      <c r="EZ27" s="15">
        <v>10.4061</v>
      </c>
      <c r="FA27" s="15">
        <v>103.0378</v>
      </c>
      <c r="GA27" s="361"/>
      <c r="GB27" s="361"/>
      <c r="GC27" s="361"/>
      <c r="GD27" s="361"/>
      <c r="GE27" s="361"/>
      <c r="GF27" s="361"/>
      <c r="GG27" s="361"/>
      <c r="GH27" s="361"/>
      <c r="GI27" s="361"/>
      <c r="GJ27" s="361"/>
      <c r="GK27" s="361"/>
      <c r="GL27" s="361"/>
      <c r="GM27" s="361"/>
      <c r="GN27" s="361"/>
      <c r="GO27" s="361"/>
      <c r="GP27" s="361"/>
      <c r="GQ27" s="361"/>
      <c r="GR27" s="361"/>
      <c r="GS27" s="361"/>
      <c r="GT27" s="361"/>
      <c r="GU27" s="361"/>
      <c r="GV27" s="361"/>
      <c r="GW27" s="361"/>
      <c r="GX27" s="361"/>
      <c r="GY27" s="361"/>
      <c r="GZ27" s="361"/>
      <c r="HA27" s="361"/>
      <c r="HB27" s="361"/>
      <c r="HC27" s="361"/>
      <c r="HD27" s="361"/>
      <c r="HE27" s="361"/>
      <c r="HF27" s="361"/>
      <c r="HG27" s="361"/>
      <c r="HH27" s="361"/>
      <c r="HI27" s="361"/>
      <c r="HJ27" s="361"/>
      <c r="HK27" s="361"/>
    </row>
    <row r="28" spans="1:219" s="134" customFormat="1" ht="12.75" customHeight="1">
      <c r="A28" s="363" t="s">
        <v>3179</v>
      </c>
      <c r="B28" s="15">
        <f t="shared" si="3"/>
        <v>8.0000000000000002E-3</v>
      </c>
      <c r="C28" s="15" t="s">
        <v>15</v>
      </c>
      <c r="D28" s="15" t="s">
        <v>15</v>
      </c>
      <c r="E28" s="15" t="s">
        <v>15</v>
      </c>
      <c r="F28" s="15" t="s">
        <v>15</v>
      </c>
      <c r="G28" s="15" t="s">
        <v>15</v>
      </c>
      <c r="H28" s="15" t="s">
        <v>15</v>
      </c>
      <c r="I28" s="15" t="s">
        <v>15</v>
      </c>
      <c r="J28" s="15" t="s">
        <v>15</v>
      </c>
      <c r="K28" s="15" t="s">
        <v>15</v>
      </c>
      <c r="L28" s="15">
        <v>8.0000000000000002E-3</v>
      </c>
      <c r="M28" s="15" t="s">
        <v>15</v>
      </c>
      <c r="N28" s="15" t="s">
        <v>15</v>
      </c>
      <c r="O28" s="15">
        <f t="shared" si="4"/>
        <v>1.212</v>
      </c>
      <c r="P28" s="15" t="s">
        <v>15</v>
      </c>
      <c r="Q28" s="15" t="s">
        <v>15</v>
      </c>
      <c r="R28" s="15" t="s">
        <v>15</v>
      </c>
      <c r="S28" s="15" t="s">
        <v>15</v>
      </c>
      <c r="T28" s="15">
        <v>0.60899999999999999</v>
      </c>
      <c r="U28" s="15">
        <v>2.4E-2</v>
      </c>
      <c r="V28" s="15" t="s">
        <v>15</v>
      </c>
      <c r="W28" s="15" t="s">
        <v>15</v>
      </c>
      <c r="X28" s="15">
        <v>0.57899999999999996</v>
      </c>
      <c r="Y28" s="15" t="s">
        <v>15</v>
      </c>
      <c r="Z28" s="15" t="s">
        <v>15</v>
      </c>
      <c r="AA28" s="15" t="s">
        <v>15</v>
      </c>
      <c r="AB28" s="15" t="s">
        <v>15</v>
      </c>
      <c r="AC28" s="15" t="s">
        <v>15</v>
      </c>
      <c r="AD28" s="15" t="s">
        <v>15</v>
      </c>
      <c r="AE28" s="15" t="s">
        <v>15</v>
      </c>
      <c r="AF28" s="15" t="s">
        <v>15</v>
      </c>
      <c r="AG28" s="15" t="s">
        <v>15</v>
      </c>
      <c r="AH28" s="15" t="s">
        <v>15</v>
      </c>
      <c r="AI28" s="15" t="s">
        <v>15</v>
      </c>
      <c r="AJ28" s="15" t="s">
        <v>15</v>
      </c>
      <c r="AK28" s="15" t="s">
        <v>15</v>
      </c>
      <c r="AL28" s="15" t="s">
        <v>15</v>
      </c>
      <c r="AM28" s="15" t="s">
        <v>15</v>
      </c>
      <c r="AN28" s="15" t="s">
        <v>15</v>
      </c>
      <c r="AO28" s="15" t="s">
        <v>15</v>
      </c>
      <c r="AP28" s="15" t="s">
        <v>15</v>
      </c>
      <c r="AQ28" s="15" t="s">
        <v>15</v>
      </c>
      <c r="AR28" s="15" t="s">
        <v>15</v>
      </c>
      <c r="AS28" s="15" t="s">
        <v>15</v>
      </c>
      <c r="AT28" s="15" t="s">
        <v>15</v>
      </c>
      <c r="AU28" s="15" t="s">
        <v>15</v>
      </c>
      <c r="AV28" s="15" t="s">
        <v>15</v>
      </c>
      <c r="AW28" s="15" t="s">
        <v>15</v>
      </c>
      <c r="AX28" s="15" t="s">
        <v>15</v>
      </c>
      <c r="AY28" s="15" t="s">
        <v>15</v>
      </c>
      <c r="AZ28" s="15" t="s">
        <v>15</v>
      </c>
      <c r="BA28" s="15" t="s">
        <v>15</v>
      </c>
      <c r="BB28" s="15">
        <f t="shared" si="7"/>
        <v>153.75319999999999</v>
      </c>
      <c r="BC28" s="15" t="s">
        <v>15</v>
      </c>
      <c r="BD28" s="15" t="s">
        <v>15</v>
      </c>
      <c r="BE28" s="15" t="s">
        <v>15</v>
      </c>
      <c r="BF28" s="15" t="s">
        <v>15</v>
      </c>
      <c r="BG28" s="15" t="s">
        <v>15</v>
      </c>
      <c r="BH28" s="15" t="s">
        <v>15</v>
      </c>
      <c r="BI28" s="15" t="s">
        <v>15</v>
      </c>
      <c r="BJ28" s="15" t="s">
        <v>15</v>
      </c>
      <c r="BK28" s="15">
        <v>63.908900000000003</v>
      </c>
      <c r="BL28" s="15">
        <v>41.614400000000003</v>
      </c>
      <c r="BM28" s="15">
        <v>41.754899999999999</v>
      </c>
      <c r="BN28" s="15">
        <v>6.4749999999999996</v>
      </c>
      <c r="BO28" s="15">
        <f t="shared" si="8"/>
        <v>157.10720000000001</v>
      </c>
      <c r="BP28" s="15">
        <v>6.6241000000000003</v>
      </c>
      <c r="BQ28" s="15">
        <v>10.074</v>
      </c>
      <c r="BR28" s="15">
        <v>12.946999999999999</v>
      </c>
      <c r="BS28" s="15">
        <v>14.9215</v>
      </c>
      <c r="BT28" s="15">
        <v>20.629200000000001</v>
      </c>
      <c r="BU28" s="15">
        <v>24.0913</v>
      </c>
      <c r="BV28" s="15">
        <v>6.5211999999999994</v>
      </c>
      <c r="BW28" s="15">
        <v>13.494299999999999</v>
      </c>
      <c r="BX28" s="15">
        <v>7.7999999999999996E-3</v>
      </c>
      <c r="BY28" s="15">
        <v>5.4210999999999991</v>
      </c>
      <c r="BZ28" s="15">
        <v>4.3285</v>
      </c>
      <c r="CA28" s="15">
        <v>38.047199999999997</v>
      </c>
      <c r="CB28" s="15">
        <f t="shared" si="9"/>
        <v>566.0752</v>
      </c>
      <c r="CC28" s="15">
        <v>208.1438</v>
      </c>
      <c r="CD28" s="15">
        <v>1.9699</v>
      </c>
      <c r="CE28" s="15">
        <v>4.8324999999999996</v>
      </c>
      <c r="CF28" s="15">
        <v>13.3978</v>
      </c>
      <c r="CG28" s="15">
        <v>0.1353</v>
      </c>
      <c r="CH28" s="15">
        <v>7.3470000000000004</v>
      </c>
      <c r="CI28" s="15">
        <v>1.7362</v>
      </c>
      <c r="CJ28" s="15">
        <v>4.7871999999999995</v>
      </c>
      <c r="CK28" s="15">
        <v>67.450200000000009</v>
      </c>
      <c r="CL28" s="15">
        <v>80.983500000000006</v>
      </c>
      <c r="CM28" s="15">
        <v>34.365299999999998</v>
      </c>
      <c r="CN28" s="15">
        <v>140.9265</v>
      </c>
      <c r="CO28" s="15">
        <f t="shared" si="10"/>
        <v>753.73559999999998</v>
      </c>
      <c r="CP28" s="15">
        <v>0.54800000000000004</v>
      </c>
      <c r="CQ28" s="15">
        <v>0.98909999999999998</v>
      </c>
      <c r="CR28" s="15">
        <v>135.80470000000003</v>
      </c>
      <c r="CS28" s="15">
        <v>9.0762999999999998</v>
      </c>
      <c r="CT28" s="15">
        <v>235.82570000000001</v>
      </c>
      <c r="CU28" s="15">
        <v>49.672699999999999</v>
      </c>
      <c r="CV28" s="15">
        <v>3.4239000000000002</v>
      </c>
      <c r="CW28" s="15">
        <v>5.5090000000000003</v>
      </c>
      <c r="CX28" s="15">
        <v>50.5884</v>
      </c>
      <c r="CY28" s="15">
        <v>8.9217000000000013</v>
      </c>
      <c r="CZ28" s="15">
        <v>28.942799999999998</v>
      </c>
      <c r="DA28" s="15">
        <v>224.43329999999997</v>
      </c>
      <c r="DB28" s="15">
        <f t="shared" si="11"/>
        <v>1249.4630999999999</v>
      </c>
      <c r="DC28" s="15">
        <v>2.1658000000000004</v>
      </c>
      <c r="DD28" s="15">
        <v>42.9009</v>
      </c>
      <c r="DE28" s="15">
        <v>110.5506</v>
      </c>
      <c r="DF28" s="15">
        <v>0.75570000000000004</v>
      </c>
      <c r="DG28" s="15">
        <v>114.02460000000001</v>
      </c>
      <c r="DH28" s="15">
        <v>203.28870000000001</v>
      </c>
      <c r="DI28" s="15">
        <v>51.223199999999999</v>
      </c>
      <c r="DJ28" s="15">
        <v>95.177499999999995</v>
      </c>
      <c r="DK28" s="15">
        <v>166.98079999999999</v>
      </c>
      <c r="DL28" s="15">
        <v>135.1926</v>
      </c>
      <c r="DM28" s="15">
        <v>61.289000000000001</v>
      </c>
      <c r="DN28" s="15">
        <v>265.91370000000001</v>
      </c>
      <c r="DO28" s="15">
        <f t="shared" si="12"/>
        <v>2180.7406999999998</v>
      </c>
      <c r="DP28" s="15">
        <v>538.85500000000002</v>
      </c>
      <c r="DQ28" s="15">
        <v>74.746899999999997</v>
      </c>
      <c r="DR28" s="15">
        <v>629.78800000000001</v>
      </c>
      <c r="DS28" s="15">
        <v>180.06100000000001</v>
      </c>
      <c r="DT28" s="15" t="s">
        <v>15</v>
      </c>
      <c r="DU28" s="15">
        <v>64.75569999999999</v>
      </c>
      <c r="DV28" s="15">
        <v>28.102700000000002</v>
      </c>
      <c r="DW28" s="15">
        <v>51.61</v>
      </c>
      <c r="DX28" s="15">
        <v>283.49690000000004</v>
      </c>
      <c r="DY28" s="15">
        <v>90.613500000000002</v>
      </c>
      <c r="DZ28" s="15">
        <v>189.15620000000001</v>
      </c>
      <c r="EA28" s="15">
        <v>49.5548</v>
      </c>
      <c r="EB28" s="15">
        <f t="shared" si="13"/>
        <v>471.06030000000004</v>
      </c>
      <c r="EC28" s="15">
        <v>101.99299999999999</v>
      </c>
      <c r="ED28" s="15">
        <v>25.294</v>
      </c>
      <c r="EE28" s="15">
        <v>72.360399999999998</v>
      </c>
      <c r="EF28" s="15">
        <v>18.8141</v>
      </c>
      <c r="EG28" s="15">
        <v>16.5808</v>
      </c>
      <c r="EH28" s="15">
        <v>69.323099999999997</v>
      </c>
      <c r="EI28" s="15">
        <v>55.829599999999999</v>
      </c>
      <c r="EJ28" s="15">
        <v>12.018799999999999</v>
      </c>
      <c r="EK28" s="15">
        <v>87.8874</v>
      </c>
      <c r="EL28" s="15">
        <v>0.80679999999999996</v>
      </c>
      <c r="EM28" s="15">
        <v>5.5093999999999994</v>
      </c>
      <c r="EN28" s="15">
        <v>4.6429</v>
      </c>
      <c r="EO28" s="15">
        <f t="shared" si="14"/>
        <v>1294.5007000000001</v>
      </c>
      <c r="EP28" s="15">
        <v>1.3694999999999999</v>
      </c>
      <c r="EQ28" s="15">
        <v>10.078900000000001</v>
      </c>
      <c r="ER28" s="15">
        <v>85.904699999999991</v>
      </c>
      <c r="ES28" s="15">
        <v>106.0986</v>
      </c>
      <c r="ET28" s="15">
        <v>54.185299999999998</v>
      </c>
      <c r="EU28" s="15">
        <v>212.63679999999999</v>
      </c>
      <c r="EV28" s="15">
        <v>268.08330000000001</v>
      </c>
      <c r="EW28" s="15">
        <v>373.79739999999998</v>
      </c>
      <c r="EX28" s="15">
        <v>25.0992</v>
      </c>
      <c r="EY28" s="15">
        <v>9.1481999999999992</v>
      </c>
      <c r="EZ28" s="15">
        <v>108.68089999999999</v>
      </c>
      <c r="FA28" s="15">
        <v>39.417900000000003</v>
      </c>
      <c r="GA28" s="361"/>
      <c r="GB28" s="361"/>
      <c r="GC28" s="361"/>
      <c r="GD28" s="361"/>
      <c r="GE28" s="361"/>
      <c r="GF28" s="361"/>
      <c r="GG28" s="361"/>
      <c r="GH28" s="361"/>
      <c r="GI28" s="361"/>
      <c r="GJ28" s="361"/>
      <c r="GK28" s="361"/>
      <c r="GL28" s="361"/>
      <c r="GM28" s="361"/>
      <c r="GN28" s="361"/>
      <c r="GO28" s="361"/>
      <c r="GP28" s="361"/>
      <c r="GQ28" s="361"/>
      <c r="GR28" s="361"/>
      <c r="GS28" s="361"/>
      <c r="GT28" s="361"/>
      <c r="GU28" s="361"/>
      <c r="GV28" s="361"/>
      <c r="GW28" s="361"/>
      <c r="GX28" s="361"/>
      <c r="GY28" s="361"/>
      <c r="GZ28" s="361"/>
      <c r="HA28" s="361"/>
      <c r="HB28" s="361"/>
      <c r="HC28" s="361"/>
      <c r="HD28" s="361"/>
      <c r="HE28" s="361"/>
      <c r="HF28" s="361"/>
      <c r="HG28" s="361"/>
      <c r="HH28" s="361"/>
      <c r="HI28" s="361"/>
      <c r="HJ28" s="361"/>
      <c r="HK28" s="361"/>
    </row>
    <row r="29" spans="1:219" s="360" customFormat="1" ht="12.75" customHeight="1">
      <c r="A29" s="964" t="s">
        <v>3181</v>
      </c>
      <c r="B29" s="77">
        <f>SUM(C29:N29)</f>
        <v>346.20129999999995</v>
      </c>
      <c r="C29" s="77">
        <v>26.609600000000004</v>
      </c>
      <c r="D29" s="77">
        <v>27.9954</v>
      </c>
      <c r="E29" s="77">
        <v>24.560699999999997</v>
      </c>
      <c r="F29" s="77">
        <v>26.766399999999997</v>
      </c>
      <c r="G29" s="77">
        <v>41.057400000000001</v>
      </c>
      <c r="H29" s="77">
        <v>19.687399999999997</v>
      </c>
      <c r="I29" s="77">
        <v>26.649900000000002</v>
      </c>
      <c r="J29" s="77">
        <v>27.089699999999997</v>
      </c>
      <c r="K29" s="77">
        <v>25.7867</v>
      </c>
      <c r="L29" s="77">
        <v>37.542900000000003</v>
      </c>
      <c r="M29" s="77">
        <v>26.728900000000003</v>
      </c>
      <c r="N29" s="77">
        <v>35.726299999999995</v>
      </c>
      <c r="O29" s="77">
        <f>SUM(P29:AA29)</f>
        <v>1091.0933</v>
      </c>
      <c r="P29" s="77">
        <v>40.709000000000003</v>
      </c>
      <c r="Q29" s="77">
        <v>36.862200000000001</v>
      </c>
      <c r="R29" s="77">
        <v>53.059400000000004</v>
      </c>
      <c r="S29" s="77">
        <v>54.574399999999997</v>
      </c>
      <c r="T29" s="77">
        <v>81.099599999999995</v>
      </c>
      <c r="U29" s="77">
        <v>75.233000000000018</v>
      </c>
      <c r="V29" s="77">
        <v>114.2761</v>
      </c>
      <c r="W29" s="77">
        <v>75.185399999999987</v>
      </c>
      <c r="X29" s="77">
        <v>137.63389999999998</v>
      </c>
      <c r="Y29" s="77">
        <v>232.37029999999996</v>
      </c>
      <c r="Z29" s="77">
        <v>86.545400000000001</v>
      </c>
      <c r="AA29" s="77">
        <v>103.54460000000002</v>
      </c>
      <c r="AB29" s="77">
        <f>SUM(AC29:AN29)</f>
        <v>2288.2211000000002</v>
      </c>
      <c r="AC29" s="77">
        <v>120.0355</v>
      </c>
      <c r="AD29" s="77">
        <v>137.98910000000004</v>
      </c>
      <c r="AE29" s="77">
        <v>245.02050000000003</v>
      </c>
      <c r="AF29" s="77">
        <v>193.96860000000001</v>
      </c>
      <c r="AG29" s="77">
        <v>124.0243</v>
      </c>
      <c r="AH29" s="77">
        <v>184.58530000000002</v>
      </c>
      <c r="AI29" s="77">
        <v>215.37180000000001</v>
      </c>
      <c r="AJ29" s="77">
        <v>141.57139999999998</v>
      </c>
      <c r="AK29" s="77">
        <v>182.84379999999999</v>
      </c>
      <c r="AL29" s="77">
        <v>229.02329999999998</v>
      </c>
      <c r="AM29" s="77">
        <v>261.72969999999998</v>
      </c>
      <c r="AN29" s="77">
        <v>252.05780000000001</v>
      </c>
      <c r="AO29" s="77">
        <f>SUM(AP29:BA29)</f>
        <v>2567.4260999999997</v>
      </c>
      <c r="AP29" s="77">
        <v>213.43340000000001</v>
      </c>
      <c r="AQ29" s="77">
        <v>218.297</v>
      </c>
      <c r="AR29" s="77">
        <v>259.21449999999999</v>
      </c>
      <c r="AS29" s="77">
        <v>255.03670000000002</v>
      </c>
      <c r="AT29" s="77">
        <v>173.74430000000001</v>
      </c>
      <c r="AU29" s="77">
        <v>129.5874</v>
      </c>
      <c r="AV29" s="77">
        <v>270.24269999999996</v>
      </c>
      <c r="AW29" s="77">
        <v>150.73390000000001</v>
      </c>
      <c r="AX29" s="77">
        <v>290.4862</v>
      </c>
      <c r="AY29" s="77">
        <v>270.98219999999998</v>
      </c>
      <c r="AZ29" s="77">
        <v>173.9914</v>
      </c>
      <c r="BA29" s="77">
        <v>161.6764</v>
      </c>
      <c r="BB29" s="77">
        <f>SUM(BC29:BN29)</f>
        <v>2913.9271000000003</v>
      </c>
      <c r="BC29" s="77">
        <v>231.21949999999998</v>
      </c>
      <c r="BD29" s="77">
        <v>284.2022</v>
      </c>
      <c r="BE29" s="77">
        <v>170.39570000000001</v>
      </c>
      <c r="BF29" s="77">
        <v>245.81659999999999</v>
      </c>
      <c r="BG29" s="77">
        <v>219.0215</v>
      </c>
      <c r="BH29" s="77">
        <v>280.279</v>
      </c>
      <c r="BI29" s="77">
        <v>223.41369999999998</v>
      </c>
      <c r="BJ29" s="77">
        <v>225.48139999999995</v>
      </c>
      <c r="BK29" s="77">
        <v>243.77859999999998</v>
      </c>
      <c r="BL29" s="77">
        <v>259.53290000000004</v>
      </c>
      <c r="BM29" s="77">
        <v>261.76580000000001</v>
      </c>
      <c r="BN29" s="77">
        <v>269.02019999999999</v>
      </c>
      <c r="BO29" s="77">
        <f>SUM(BP29:CA29)</f>
        <v>2158.6420000000003</v>
      </c>
      <c r="BP29" s="77">
        <v>259.04750000000001</v>
      </c>
      <c r="BQ29" s="77">
        <v>170.44799999999998</v>
      </c>
      <c r="BR29" s="77">
        <v>214.06890000000001</v>
      </c>
      <c r="BS29" s="77">
        <v>288.77080000000001</v>
      </c>
      <c r="BT29" s="77">
        <v>212.36090000000002</v>
      </c>
      <c r="BU29" s="77">
        <v>134.54819999999998</v>
      </c>
      <c r="BV29" s="77">
        <v>164.30950000000001</v>
      </c>
      <c r="BW29" s="77">
        <v>139.98600000000002</v>
      </c>
      <c r="BX29" s="77">
        <v>139.66570000000002</v>
      </c>
      <c r="BY29" s="77">
        <v>150.55959999999999</v>
      </c>
      <c r="BZ29" s="77">
        <v>138.75809999999998</v>
      </c>
      <c r="CA29" s="77">
        <v>146.11879999999999</v>
      </c>
      <c r="CB29" s="77">
        <f>SUM(CC29:CN29)</f>
        <v>2238.9035000000003</v>
      </c>
      <c r="CC29" s="77">
        <v>205.56599999999997</v>
      </c>
      <c r="CD29" s="77">
        <v>132.06029999999998</v>
      </c>
      <c r="CE29" s="77">
        <v>151.84119999999999</v>
      </c>
      <c r="CF29" s="77">
        <v>209.44929999999997</v>
      </c>
      <c r="CG29" s="77">
        <v>156.137</v>
      </c>
      <c r="CH29" s="77">
        <v>141.28550000000004</v>
      </c>
      <c r="CI29" s="77">
        <v>171.94630000000001</v>
      </c>
      <c r="CJ29" s="77">
        <v>130.91629999999998</v>
      </c>
      <c r="CK29" s="77">
        <v>190.70790000000002</v>
      </c>
      <c r="CL29" s="77">
        <v>262.46239999999995</v>
      </c>
      <c r="CM29" s="77">
        <v>252.98420000000002</v>
      </c>
      <c r="CN29" s="77">
        <v>233.5471</v>
      </c>
      <c r="CO29" s="77">
        <f>SUM(CP29:DA29)</f>
        <v>3304.3811000000001</v>
      </c>
      <c r="CP29" s="77">
        <v>333.59539999999998</v>
      </c>
      <c r="CQ29" s="77">
        <v>191.89850000000001</v>
      </c>
      <c r="CR29" s="77">
        <v>217.21189999999999</v>
      </c>
      <c r="CS29" s="77">
        <v>271.76140000000004</v>
      </c>
      <c r="CT29" s="77">
        <v>216.06820000000002</v>
      </c>
      <c r="CU29" s="77">
        <v>237.4229</v>
      </c>
      <c r="CV29" s="77">
        <v>313.36039999999997</v>
      </c>
      <c r="CW29" s="77">
        <v>279.45670000000001</v>
      </c>
      <c r="CX29" s="77">
        <v>256.89139999999998</v>
      </c>
      <c r="CY29" s="77">
        <v>295.49560000000002</v>
      </c>
      <c r="CZ29" s="77">
        <v>282.62610000000001</v>
      </c>
      <c r="DA29" s="77">
        <v>408.59260000000006</v>
      </c>
      <c r="DB29" s="77">
        <f>SUM(DC29:DN29)</f>
        <v>5597.8396999999995</v>
      </c>
      <c r="DC29" s="77">
        <v>484.00020000000001</v>
      </c>
      <c r="DD29" s="77">
        <v>316.64359999999999</v>
      </c>
      <c r="DE29" s="77">
        <v>406.327</v>
      </c>
      <c r="DF29" s="77">
        <v>373.52119999999996</v>
      </c>
      <c r="DG29" s="77">
        <v>380.87180000000006</v>
      </c>
      <c r="DH29" s="77">
        <v>447.39409999999992</v>
      </c>
      <c r="DI29" s="77">
        <v>474.47050000000007</v>
      </c>
      <c r="DJ29" s="77">
        <v>469.49380000000002</v>
      </c>
      <c r="DK29" s="77">
        <v>427.01549999999997</v>
      </c>
      <c r="DL29" s="77">
        <v>618.22600000000011</v>
      </c>
      <c r="DM29" s="77">
        <v>515.26829999999995</v>
      </c>
      <c r="DN29" s="77">
        <v>684.60769999999991</v>
      </c>
      <c r="DO29" s="77">
        <f>SUM(DP29:EA29)</f>
        <v>7066.1193000000012</v>
      </c>
      <c r="DP29" s="77">
        <v>588.24020000000007</v>
      </c>
      <c r="DQ29" s="77">
        <v>481.14249999999987</v>
      </c>
      <c r="DR29" s="77">
        <v>455.98010000000005</v>
      </c>
      <c r="DS29" s="77">
        <v>497.66879999999998</v>
      </c>
      <c r="DT29" s="77">
        <v>474.41020000000009</v>
      </c>
      <c r="DU29" s="77">
        <v>520.92470000000003</v>
      </c>
      <c r="DV29" s="77">
        <v>633.14769999999999</v>
      </c>
      <c r="DW29" s="77">
        <v>603.01659999999993</v>
      </c>
      <c r="DX29" s="77">
        <v>636.48220000000003</v>
      </c>
      <c r="DY29" s="77">
        <v>840.00650000000007</v>
      </c>
      <c r="DZ29" s="77">
        <v>668.85120000000018</v>
      </c>
      <c r="EA29" s="77">
        <v>666.24860000000001</v>
      </c>
      <c r="EB29" s="77">
        <f>SUM(EC29:EN29)</f>
        <v>10781.227500000003</v>
      </c>
      <c r="EC29" s="77">
        <v>578.86040000000014</v>
      </c>
      <c r="ED29" s="77">
        <v>628.26690000000008</v>
      </c>
      <c r="EE29" s="77">
        <v>753.6477000000001</v>
      </c>
      <c r="EF29" s="77">
        <v>746.9851000000001</v>
      </c>
      <c r="EG29" s="77">
        <v>789.89359999999999</v>
      </c>
      <c r="EH29" s="77">
        <v>907.02710000000013</v>
      </c>
      <c r="EI29" s="77">
        <v>958.80359999999996</v>
      </c>
      <c r="EJ29" s="77">
        <v>1029.3967</v>
      </c>
      <c r="EK29" s="77">
        <v>991.34449999999993</v>
      </c>
      <c r="EL29" s="77">
        <v>1121.7652</v>
      </c>
      <c r="EM29" s="77">
        <v>985.94669999999996</v>
      </c>
      <c r="EN29" s="77">
        <v>1289.2900000000002</v>
      </c>
      <c r="EO29" s="77">
        <f>SUM(EP29:FA29)</f>
        <v>17375.612500000003</v>
      </c>
      <c r="EP29" s="77">
        <v>826.44160000000022</v>
      </c>
      <c r="EQ29" s="77">
        <v>1255.7306999999998</v>
      </c>
      <c r="ER29" s="77">
        <v>1169.4431999999999</v>
      </c>
      <c r="ES29" s="77">
        <v>1144.0891999999999</v>
      </c>
      <c r="ET29" s="77">
        <v>1399.3273000000002</v>
      </c>
      <c r="EU29" s="77">
        <v>1573.9335000000003</v>
      </c>
      <c r="EV29" s="77">
        <v>1439.2527000000002</v>
      </c>
      <c r="EW29" s="77">
        <v>1713.6045000000001</v>
      </c>
      <c r="EX29" s="77">
        <v>1551.9723000000004</v>
      </c>
      <c r="EY29" s="77">
        <v>1602.9709999999995</v>
      </c>
      <c r="EZ29" s="77">
        <v>1724.2116999999996</v>
      </c>
      <c r="FA29" s="77">
        <v>1974.6348</v>
      </c>
      <c r="GA29" s="361"/>
      <c r="GB29" s="361"/>
      <c r="GC29" s="361"/>
      <c r="GD29" s="361"/>
      <c r="GE29" s="361"/>
      <c r="GF29" s="361"/>
      <c r="GG29" s="361"/>
      <c r="GH29" s="361"/>
      <c r="GI29" s="361"/>
      <c r="GJ29" s="361"/>
      <c r="GK29" s="361"/>
      <c r="GL29" s="361"/>
      <c r="GM29" s="361"/>
      <c r="GN29" s="361"/>
      <c r="GO29" s="361"/>
      <c r="GP29" s="361"/>
      <c r="GQ29" s="361"/>
      <c r="GR29" s="361"/>
      <c r="GS29" s="361"/>
      <c r="GT29" s="361"/>
      <c r="GU29" s="361"/>
      <c r="GV29" s="361"/>
      <c r="GW29" s="361"/>
      <c r="GX29" s="361"/>
      <c r="GY29" s="361"/>
      <c r="GZ29" s="361"/>
      <c r="HA29" s="361"/>
      <c r="HB29" s="361"/>
      <c r="HC29" s="361"/>
      <c r="HD29" s="361"/>
      <c r="HE29" s="361"/>
      <c r="HF29" s="361"/>
      <c r="HG29" s="361"/>
      <c r="HH29" s="361"/>
      <c r="HI29" s="361"/>
      <c r="HJ29" s="361"/>
      <c r="HK29" s="361"/>
    </row>
    <row r="30" spans="1:219" s="268" customFormat="1" ht="12.75" customHeight="1">
      <c r="A30" s="965" t="s">
        <v>3173</v>
      </c>
      <c r="B30" s="15">
        <f t="shared" si="3"/>
        <v>106.895</v>
      </c>
      <c r="C30" s="15">
        <v>8.4687000000000001</v>
      </c>
      <c r="D30" s="15">
        <v>9.7899999999999991</v>
      </c>
      <c r="E30" s="15">
        <v>7.6162999999999998</v>
      </c>
      <c r="F30" s="15">
        <v>9.529399999999999</v>
      </c>
      <c r="G30" s="15">
        <v>9.3686000000000007</v>
      </c>
      <c r="H30" s="15">
        <v>6.4166999999999996</v>
      </c>
      <c r="I30" s="15">
        <v>6.3965999999999994</v>
      </c>
      <c r="J30" s="15">
        <v>5.6226000000000003</v>
      </c>
      <c r="K30" s="15">
        <v>3.972</v>
      </c>
      <c r="L30" s="15">
        <v>9.469400000000002</v>
      </c>
      <c r="M30" s="15">
        <v>14.507100000000001</v>
      </c>
      <c r="N30" s="15">
        <v>15.737599999999999</v>
      </c>
      <c r="O30" s="15">
        <f t="shared" si="4"/>
        <v>453.39769999999993</v>
      </c>
      <c r="P30" s="15">
        <v>12.696</v>
      </c>
      <c r="Q30" s="15">
        <v>12.042</v>
      </c>
      <c r="R30" s="15">
        <v>10.3985</v>
      </c>
      <c r="S30" s="15">
        <v>12.2485</v>
      </c>
      <c r="T30" s="15">
        <v>43.8371</v>
      </c>
      <c r="U30" s="15">
        <v>46.216900000000003</v>
      </c>
      <c r="V30" s="15">
        <v>39.908200000000008</v>
      </c>
      <c r="W30" s="15">
        <v>14.3894</v>
      </c>
      <c r="X30" s="15">
        <v>66.308999999999997</v>
      </c>
      <c r="Y30" s="15">
        <v>137.00779999999997</v>
      </c>
      <c r="Z30" s="15">
        <v>29.638900000000003</v>
      </c>
      <c r="AA30" s="15">
        <v>28.705400000000001</v>
      </c>
      <c r="AB30" s="15">
        <f t="shared" si="5"/>
        <v>667.86500000000001</v>
      </c>
      <c r="AC30" s="15">
        <v>30.619</v>
      </c>
      <c r="AD30" s="15">
        <v>42.399000000000001</v>
      </c>
      <c r="AE30" s="15">
        <v>53.366800000000005</v>
      </c>
      <c r="AF30" s="15">
        <v>63.795300000000005</v>
      </c>
      <c r="AG30" s="15">
        <v>38.236700000000006</v>
      </c>
      <c r="AH30" s="15">
        <v>46.951099999999997</v>
      </c>
      <c r="AI30" s="15">
        <v>45.531200000000005</v>
      </c>
      <c r="AJ30" s="15">
        <v>30.878899999999998</v>
      </c>
      <c r="AK30" s="15">
        <v>38.635799999999996</v>
      </c>
      <c r="AL30" s="15">
        <v>51.6068</v>
      </c>
      <c r="AM30" s="15">
        <v>66.267200000000003</v>
      </c>
      <c r="AN30" s="15">
        <v>159.5772</v>
      </c>
      <c r="AO30" s="15">
        <f>SUM(AP30:BA30)</f>
        <v>1277.9153000000001</v>
      </c>
      <c r="AP30" s="15">
        <v>89.082599999999999</v>
      </c>
      <c r="AQ30" s="15">
        <v>97.236000000000004</v>
      </c>
      <c r="AR30" s="15">
        <v>89.4542</v>
      </c>
      <c r="AS30" s="15">
        <v>140.41840000000002</v>
      </c>
      <c r="AT30" s="15">
        <v>99.460700000000017</v>
      </c>
      <c r="AU30" s="15">
        <v>61.695999999999991</v>
      </c>
      <c r="AV30" s="15">
        <v>109.81579999999998</v>
      </c>
      <c r="AW30" s="15">
        <v>60.830500000000001</v>
      </c>
      <c r="AX30" s="15">
        <v>204.489</v>
      </c>
      <c r="AY30" s="15">
        <v>116.5821</v>
      </c>
      <c r="AZ30" s="15">
        <v>101.27200000000001</v>
      </c>
      <c r="BA30" s="15">
        <v>107.578</v>
      </c>
      <c r="BB30" s="15">
        <f>SUM(BC30:BN30)</f>
        <v>1800.4880000000001</v>
      </c>
      <c r="BC30" s="15">
        <v>147.57859999999997</v>
      </c>
      <c r="BD30" s="15">
        <v>82.5458</v>
      </c>
      <c r="BE30" s="15">
        <v>100.78410000000001</v>
      </c>
      <c r="BF30" s="15">
        <v>117.5127</v>
      </c>
      <c r="BG30" s="15">
        <v>109.7257</v>
      </c>
      <c r="BH30" s="15">
        <v>196.197</v>
      </c>
      <c r="BI30" s="15">
        <v>130.1825</v>
      </c>
      <c r="BJ30" s="15">
        <v>158.16300000000001</v>
      </c>
      <c r="BK30" s="15">
        <v>196.56779999999998</v>
      </c>
      <c r="BL30" s="15">
        <v>164.28600000000003</v>
      </c>
      <c r="BM30" s="15">
        <v>186.94820000000001</v>
      </c>
      <c r="BN30" s="15">
        <v>209.9966</v>
      </c>
      <c r="BO30" s="15">
        <f t="shared" si="8"/>
        <v>1433.0253000000002</v>
      </c>
      <c r="BP30" s="15">
        <v>185.14990000000003</v>
      </c>
      <c r="BQ30" s="15">
        <v>114.20309999999999</v>
      </c>
      <c r="BR30" s="15">
        <v>157.21250000000001</v>
      </c>
      <c r="BS30" s="15">
        <v>196.92080000000001</v>
      </c>
      <c r="BT30" s="15">
        <v>155.42420000000001</v>
      </c>
      <c r="BU30" s="15">
        <v>92.358799999999988</v>
      </c>
      <c r="BV30" s="15">
        <v>96.329700000000017</v>
      </c>
      <c r="BW30" s="15">
        <v>88.050900000000013</v>
      </c>
      <c r="BX30" s="15">
        <v>77.431100000000001</v>
      </c>
      <c r="BY30" s="15">
        <v>90.566199999999995</v>
      </c>
      <c r="BZ30" s="15">
        <v>83.67349999999999</v>
      </c>
      <c r="CA30" s="15">
        <v>95.704599999999985</v>
      </c>
      <c r="CB30" s="15">
        <f>SUM(CC30:CN30)</f>
        <v>1695.1433</v>
      </c>
      <c r="CC30" s="15">
        <v>151.07709999999997</v>
      </c>
      <c r="CD30" s="15">
        <v>93.605699999999999</v>
      </c>
      <c r="CE30" s="15">
        <v>91.52879999999999</v>
      </c>
      <c r="CF30" s="15">
        <v>146.87690000000001</v>
      </c>
      <c r="CG30" s="15">
        <v>109.04949999999998</v>
      </c>
      <c r="CH30" s="15">
        <v>105.2711</v>
      </c>
      <c r="CI30" s="15">
        <v>123.5575</v>
      </c>
      <c r="CJ30" s="15">
        <v>99.410799999999995</v>
      </c>
      <c r="CK30" s="15">
        <v>149.88290000000001</v>
      </c>
      <c r="CL30" s="15">
        <v>220.36309999999997</v>
      </c>
      <c r="CM30" s="15">
        <v>210.37120000000002</v>
      </c>
      <c r="CN30" s="15">
        <v>194.14869999999999</v>
      </c>
      <c r="CO30" s="15">
        <f t="shared" si="10"/>
        <v>2711.3116</v>
      </c>
      <c r="CP30" s="15">
        <v>273.67869999999999</v>
      </c>
      <c r="CQ30" s="15">
        <v>148.34720000000002</v>
      </c>
      <c r="CR30" s="15">
        <v>182.3854</v>
      </c>
      <c r="CS30" s="15">
        <v>213.07089999999999</v>
      </c>
      <c r="CT30" s="15">
        <v>164.8133</v>
      </c>
      <c r="CU30" s="15">
        <v>183.85079999999999</v>
      </c>
      <c r="CV30" s="15">
        <v>256.3494</v>
      </c>
      <c r="CW30" s="15">
        <v>229.03989999999999</v>
      </c>
      <c r="CX30" s="15">
        <v>211.98829999999998</v>
      </c>
      <c r="CY30" s="15">
        <v>254.67500000000001</v>
      </c>
      <c r="CZ30" s="15">
        <v>242.67070000000001</v>
      </c>
      <c r="DA30" s="15">
        <v>350.44200000000001</v>
      </c>
      <c r="DB30" s="15">
        <f t="shared" si="11"/>
        <v>4869.4816000000001</v>
      </c>
      <c r="DC30" s="15">
        <v>423.44929999999999</v>
      </c>
      <c r="DD30" s="15">
        <v>257.6823</v>
      </c>
      <c r="DE30" s="15">
        <v>341.01920000000001</v>
      </c>
      <c r="DF30" s="15">
        <v>313.62209999999999</v>
      </c>
      <c r="DG30" s="15">
        <v>336.74450000000002</v>
      </c>
      <c r="DH30" s="15">
        <v>391.43759999999997</v>
      </c>
      <c r="DI30" s="15">
        <v>416.97090000000003</v>
      </c>
      <c r="DJ30" s="15">
        <v>421.6189</v>
      </c>
      <c r="DK30" s="15">
        <v>361.00200000000001</v>
      </c>
      <c r="DL30" s="15">
        <v>553.31500000000005</v>
      </c>
      <c r="DM30" s="15">
        <v>445.48440000000005</v>
      </c>
      <c r="DN30" s="15">
        <v>607.1354</v>
      </c>
      <c r="DO30" s="15">
        <f>SUM(DP30:EA30)</f>
        <v>6217.0353999999998</v>
      </c>
      <c r="DP30" s="15">
        <v>519.28829999999994</v>
      </c>
      <c r="DQ30" s="15">
        <v>416.81109999999995</v>
      </c>
      <c r="DR30" s="15">
        <v>392.44040000000001</v>
      </c>
      <c r="DS30" s="15">
        <v>449.22750000000002</v>
      </c>
      <c r="DT30" s="15">
        <v>413.38120000000004</v>
      </c>
      <c r="DU30" s="15">
        <v>465.28740000000005</v>
      </c>
      <c r="DV30" s="15">
        <v>566.70869999999991</v>
      </c>
      <c r="DW30" s="15">
        <v>494.65229999999997</v>
      </c>
      <c r="DX30" s="15">
        <v>564.08480000000009</v>
      </c>
      <c r="DY30" s="15">
        <v>755.7758</v>
      </c>
      <c r="DZ30" s="15">
        <v>594.72880000000009</v>
      </c>
      <c r="EA30" s="15">
        <v>584.64909999999998</v>
      </c>
      <c r="EB30" s="15">
        <f>SUM(EC30:EN30)</f>
        <v>9511.384</v>
      </c>
      <c r="EC30" s="15">
        <v>506.00579999999997</v>
      </c>
      <c r="ED30" s="15">
        <v>548.66430000000003</v>
      </c>
      <c r="EE30" s="15">
        <v>656.94939999999997</v>
      </c>
      <c r="EF30" s="15">
        <v>661.75319999999999</v>
      </c>
      <c r="EG30" s="15">
        <v>690.1934</v>
      </c>
      <c r="EH30" s="15">
        <v>827.39440000000002</v>
      </c>
      <c r="EI30" s="15">
        <v>860.25380000000007</v>
      </c>
      <c r="EJ30" s="15">
        <v>937.31090000000006</v>
      </c>
      <c r="EK30" s="15">
        <v>883.71400000000006</v>
      </c>
      <c r="EL30" s="15">
        <v>1007.3029</v>
      </c>
      <c r="EM30" s="15">
        <v>835.33879999999999</v>
      </c>
      <c r="EN30" s="15">
        <v>1096.5031000000001</v>
      </c>
      <c r="EO30" s="15">
        <f>SUM(EP30:FA30)</f>
        <v>14964.162600000001</v>
      </c>
      <c r="EP30" s="15">
        <v>694.82280000000003</v>
      </c>
      <c r="EQ30" s="15">
        <v>1114.4157</v>
      </c>
      <c r="ER30" s="15">
        <v>1000.398</v>
      </c>
      <c r="ES30" s="15">
        <v>989.45119999999997</v>
      </c>
      <c r="ET30" s="15">
        <v>1217.9181999999998</v>
      </c>
      <c r="EU30" s="15">
        <v>1355.3620000000001</v>
      </c>
      <c r="EV30" s="15">
        <v>1218.5192</v>
      </c>
      <c r="EW30" s="15">
        <v>1485.1901</v>
      </c>
      <c r="EX30" s="15">
        <v>1325.9414999999999</v>
      </c>
      <c r="EY30" s="15">
        <v>1367.9823999999999</v>
      </c>
      <c r="EZ30" s="15">
        <v>1473.7731999999999</v>
      </c>
      <c r="FA30" s="15">
        <v>1720.3883000000001</v>
      </c>
      <c r="GA30" s="361"/>
      <c r="GB30" s="361"/>
      <c r="GC30" s="361"/>
      <c r="GD30" s="361"/>
      <c r="GE30" s="361"/>
      <c r="GF30" s="361"/>
      <c r="GG30" s="361"/>
      <c r="GH30" s="361"/>
      <c r="GI30" s="361"/>
      <c r="GJ30" s="361"/>
      <c r="GK30" s="361"/>
      <c r="GL30" s="361"/>
      <c r="GM30" s="361"/>
      <c r="GN30" s="361"/>
      <c r="GO30" s="361"/>
      <c r="GP30" s="361"/>
      <c r="GQ30" s="361"/>
      <c r="GR30" s="361"/>
      <c r="GS30" s="361"/>
      <c r="GT30" s="361"/>
      <c r="GU30" s="361"/>
      <c r="GV30" s="361"/>
      <c r="GW30" s="361"/>
      <c r="GX30" s="361"/>
      <c r="GY30" s="361"/>
      <c r="GZ30" s="361"/>
      <c r="HA30" s="361"/>
      <c r="HB30" s="361"/>
      <c r="HC30" s="361"/>
      <c r="HD30" s="361"/>
      <c r="HE30" s="361"/>
      <c r="HF30" s="361"/>
      <c r="HG30" s="361"/>
      <c r="HH30" s="361"/>
      <c r="HI30" s="361"/>
      <c r="HJ30" s="361"/>
      <c r="HK30" s="361"/>
    </row>
    <row r="31" spans="1:219" s="268" customFormat="1" ht="12.75" customHeight="1">
      <c r="A31" s="965" t="s">
        <v>3174</v>
      </c>
      <c r="B31" s="15">
        <f t="shared" si="3"/>
        <v>239.30629999999996</v>
      </c>
      <c r="C31" s="15">
        <v>18.140899999999998</v>
      </c>
      <c r="D31" s="15">
        <v>18.205400000000001</v>
      </c>
      <c r="E31" s="15">
        <v>16.944399999999998</v>
      </c>
      <c r="F31" s="15">
        <v>17.236999999999998</v>
      </c>
      <c r="G31" s="15">
        <v>31.688800000000001</v>
      </c>
      <c r="H31" s="15">
        <v>13.2707</v>
      </c>
      <c r="I31" s="15">
        <v>20.253300000000003</v>
      </c>
      <c r="J31" s="15">
        <v>21.467099999999999</v>
      </c>
      <c r="K31" s="15">
        <v>21.814700000000002</v>
      </c>
      <c r="L31" s="15">
        <v>28.073500000000003</v>
      </c>
      <c r="M31" s="15">
        <v>12.2218</v>
      </c>
      <c r="N31" s="15">
        <v>19.988700000000001</v>
      </c>
      <c r="O31" s="15">
        <f t="shared" si="4"/>
        <v>637.69560000000001</v>
      </c>
      <c r="P31" s="15">
        <v>28.013000000000002</v>
      </c>
      <c r="Q31" s="15">
        <v>24.8202</v>
      </c>
      <c r="R31" s="15">
        <v>42.660899999999998</v>
      </c>
      <c r="S31" s="15">
        <v>42.325900000000004</v>
      </c>
      <c r="T31" s="15">
        <v>37.262500000000003</v>
      </c>
      <c r="U31" s="15">
        <v>29.016099999999998</v>
      </c>
      <c r="V31" s="15">
        <v>74.367899999999992</v>
      </c>
      <c r="W31" s="15">
        <v>60.795999999999999</v>
      </c>
      <c r="X31" s="15">
        <v>71.3249</v>
      </c>
      <c r="Y31" s="15">
        <v>95.362499999999997</v>
      </c>
      <c r="Z31" s="15">
        <v>56.906500000000001</v>
      </c>
      <c r="AA31" s="15">
        <v>74.839200000000005</v>
      </c>
      <c r="AB31" s="15">
        <f t="shared" si="5"/>
        <v>1620.3561000000002</v>
      </c>
      <c r="AC31" s="15">
        <v>89.416499999999999</v>
      </c>
      <c r="AD31" s="15">
        <v>95.590100000000007</v>
      </c>
      <c r="AE31" s="15">
        <v>191.65370000000001</v>
      </c>
      <c r="AF31" s="15">
        <v>130.17329999999998</v>
      </c>
      <c r="AG31" s="15">
        <v>85.787600000000012</v>
      </c>
      <c r="AH31" s="15">
        <v>137.63420000000002</v>
      </c>
      <c r="AI31" s="15">
        <v>169.84059999999999</v>
      </c>
      <c r="AJ31" s="15">
        <v>110.6925</v>
      </c>
      <c r="AK31" s="15">
        <v>144.208</v>
      </c>
      <c r="AL31" s="15">
        <v>177.41650000000001</v>
      </c>
      <c r="AM31" s="15">
        <v>195.46249999999998</v>
      </c>
      <c r="AN31" s="15">
        <v>92.480599999999995</v>
      </c>
      <c r="AO31" s="15">
        <f t="shared" si="6"/>
        <v>1289.5108</v>
      </c>
      <c r="AP31" s="15">
        <v>124.35080000000001</v>
      </c>
      <c r="AQ31" s="15">
        <v>121.06100000000002</v>
      </c>
      <c r="AR31" s="15">
        <v>169.7603</v>
      </c>
      <c r="AS31" s="15">
        <v>114.6183</v>
      </c>
      <c r="AT31" s="15">
        <v>74.283600000000007</v>
      </c>
      <c r="AU31" s="15">
        <v>67.891400000000004</v>
      </c>
      <c r="AV31" s="15">
        <v>160.42690000000002</v>
      </c>
      <c r="AW31" s="15">
        <v>89.903400000000005</v>
      </c>
      <c r="AX31" s="15">
        <v>85.997199999999992</v>
      </c>
      <c r="AY31" s="15">
        <v>154.40009999999998</v>
      </c>
      <c r="AZ31" s="15">
        <v>72.719399999999993</v>
      </c>
      <c r="BA31" s="15">
        <v>54.098399999999998</v>
      </c>
      <c r="BB31" s="15">
        <f>SUM(BC31:BN31)</f>
        <v>1113.4390999999998</v>
      </c>
      <c r="BC31" s="15">
        <v>83.640899999999988</v>
      </c>
      <c r="BD31" s="15">
        <v>201.65640000000002</v>
      </c>
      <c r="BE31" s="15">
        <v>69.61160000000001</v>
      </c>
      <c r="BF31" s="15">
        <v>128.3039</v>
      </c>
      <c r="BG31" s="15">
        <v>109.29579999999999</v>
      </c>
      <c r="BH31" s="15">
        <v>84.081999999999994</v>
      </c>
      <c r="BI31" s="15">
        <v>93.231200000000001</v>
      </c>
      <c r="BJ31" s="15">
        <v>67.318400000000011</v>
      </c>
      <c r="BK31" s="15">
        <v>47.210800000000006</v>
      </c>
      <c r="BL31" s="15">
        <v>95.246900000000011</v>
      </c>
      <c r="BM31" s="15">
        <v>74.817599999999985</v>
      </c>
      <c r="BN31" s="15">
        <v>59.023600000000002</v>
      </c>
      <c r="BO31" s="15">
        <f t="shared" si="8"/>
        <v>725.61669999999981</v>
      </c>
      <c r="BP31" s="15">
        <v>73.897600000000011</v>
      </c>
      <c r="BQ31" s="15">
        <v>56.244900000000001</v>
      </c>
      <c r="BR31" s="15">
        <v>56.856399999999994</v>
      </c>
      <c r="BS31" s="15">
        <v>91.85</v>
      </c>
      <c r="BT31" s="15">
        <v>56.936699999999995</v>
      </c>
      <c r="BU31" s="15">
        <v>42.189399999999992</v>
      </c>
      <c r="BV31" s="15">
        <v>67.979799999999997</v>
      </c>
      <c r="BW31" s="15">
        <v>51.935099999999998</v>
      </c>
      <c r="BX31" s="15">
        <v>62.234599999999993</v>
      </c>
      <c r="BY31" s="15">
        <v>59.993400000000001</v>
      </c>
      <c r="BZ31" s="15">
        <v>55.084600000000002</v>
      </c>
      <c r="CA31" s="15">
        <v>50.414199999999994</v>
      </c>
      <c r="CB31" s="15">
        <f>SUM(CC31:CN31)</f>
        <v>543.76019999999994</v>
      </c>
      <c r="CC31" s="15">
        <v>54.488900000000001</v>
      </c>
      <c r="CD31" s="15">
        <v>38.454599999999999</v>
      </c>
      <c r="CE31" s="15">
        <v>60.312400000000004</v>
      </c>
      <c r="CF31" s="15">
        <v>62.572399999999995</v>
      </c>
      <c r="CG31" s="15">
        <v>47.087499999999999</v>
      </c>
      <c r="CH31" s="15">
        <v>36.014400000000002</v>
      </c>
      <c r="CI31" s="15">
        <v>48.388800000000003</v>
      </c>
      <c r="CJ31" s="15">
        <v>31.505500000000005</v>
      </c>
      <c r="CK31" s="15">
        <v>40.82500000000001</v>
      </c>
      <c r="CL31" s="15">
        <v>42.099299999999999</v>
      </c>
      <c r="CM31" s="15">
        <v>42.613</v>
      </c>
      <c r="CN31" s="15">
        <v>39.398400000000002</v>
      </c>
      <c r="CO31" s="15">
        <f t="shared" si="10"/>
        <v>593.06950000000018</v>
      </c>
      <c r="CP31" s="15">
        <v>59.916699999999999</v>
      </c>
      <c r="CQ31" s="15">
        <v>43.551300000000005</v>
      </c>
      <c r="CR31" s="15">
        <v>34.826500000000003</v>
      </c>
      <c r="CS31" s="15">
        <v>58.6905</v>
      </c>
      <c r="CT31" s="15">
        <v>51.254899999999999</v>
      </c>
      <c r="CU31" s="15">
        <v>53.572099999999999</v>
      </c>
      <c r="CV31" s="15">
        <v>57.011000000000003</v>
      </c>
      <c r="CW31" s="15">
        <v>50.416799999999995</v>
      </c>
      <c r="CX31" s="15">
        <v>44.903100000000009</v>
      </c>
      <c r="CY31" s="15">
        <v>40.820599999999999</v>
      </c>
      <c r="CZ31" s="15">
        <v>39.955400000000004</v>
      </c>
      <c r="DA31" s="15">
        <v>58.150600000000004</v>
      </c>
      <c r="DB31" s="15">
        <f t="shared" si="11"/>
        <v>728.35809999999992</v>
      </c>
      <c r="DC31" s="15">
        <v>60.550899999999999</v>
      </c>
      <c r="DD31" s="15">
        <v>58.961300000000001</v>
      </c>
      <c r="DE31" s="15">
        <v>65.3078</v>
      </c>
      <c r="DF31" s="15">
        <v>59.89909999999999</v>
      </c>
      <c r="DG31" s="15">
        <v>44.127300000000005</v>
      </c>
      <c r="DH31" s="15">
        <v>55.956499999999998</v>
      </c>
      <c r="DI31" s="15">
        <v>57.499600000000008</v>
      </c>
      <c r="DJ31" s="15">
        <v>47.874900000000004</v>
      </c>
      <c r="DK31" s="15">
        <v>66.013499999999993</v>
      </c>
      <c r="DL31" s="15">
        <v>64.911000000000001</v>
      </c>
      <c r="DM31" s="15">
        <v>69.783900000000003</v>
      </c>
      <c r="DN31" s="15">
        <v>77.472300000000004</v>
      </c>
      <c r="DO31" s="15">
        <f t="shared" si="12"/>
        <v>849.08389999999997</v>
      </c>
      <c r="DP31" s="15">
        <v>68.951900000000009</v>
      </c>
      <c r="DQ31" s="15">
        <v>64.331399999999988</v>
      </c>
      <c r="DR31" s="15">
        <v>63.539699999999996</v>
      </c>
      <c r="DS31" s="15">
        <v>48.441299999999998</v>
      </c>
      <c r="DT31" s="15">
        <v>61.029000000000003</v>
      </c>
      <c r="DU31" s="15">
        <v>55.63730000000001</v>
      </c>
      <c r="DV31" s="15">
        <v>66.438999999999993</v>
      </c>
      <c r="DW31" s="15">
        <v>108.3643</v>
      </c>
      <c r="DX31" s="15">
        <v>72.397400000000005</v>
      </c>
      <c r="DY31" s="15">
        <v>84.230699999999999</v>
      </c>
      <c r="DZ31" s="15">
        <v>74.122399999999999</v>
      </c>
      <c r="EA31" s="15">
        <v>81.59950000000002</v>
      </c>
      <c r="EB31" s="15">
        <f t="shared" si="13"/>
        <v>1269.8434999999999</v>
      </c>
      <c r="EC31" s="15">
        <v>72.854600000000005</v>
      </c>
      <c r="ED31" s="15">
        <v>79.60260000000001</v>
      </c>
      <c r="EE31" s="15">
        <v>96.698300000000003</v>
      </c>
      <c r="EF31" s="15">
        <v>85.23190000000001</v>
      </c>
      <c r="EG31" s="15">
        <v>99.700199999999995</v>
      </c>
      <c r="EH31" s="15">
        <v>79.6327</v>
      </c>
      <c r="EI31" s="15">
        <v>98.549800000000019</v>
      </c>
      <c r="EJ31" s="15">
        <v>92.085799999999992</v>
      </c>
      <c r="EK31" s="15">
        <v>107.6305</v>
      </c>
      <c r="EL31" s="15">
        <v>114.4623</v>
      </c>
      <c r="EM31" s="15">
        <v>150.60790000000003</v>
      </c>
      <c r="EN31" s="15">
        <v>192.78690000000003</v>
      </c>
      <c r="EO31" s="15">
        <f t="shared" si="14"/>
        <v>2411.4499000000005</v>
      </c>
      <c r="EP31" s="15">
        <v>131.61879999999999</v>
      </c>
      <c r="EQ31" s="15">
        <v>141.315</v>
      </c>
      <c r="ER31" s="15">
        <v>169.04520000000002</v>
      </c>
      <c r="ES31" s="15">
        <v>154.63800000000001</v>
      </c>
      <c r="ET31" s="15">
        <v>181.4091</v>
      </c>
      <c r="EU31" s="15">
        <v>218.57149999999999</v>
      </c>
      <c r="EV31" s="15">
        <v>220.73349999999999</v>
      </c>
      <c r="EW31" s="15">
        <v>228.4144</v>
      </c>
      <c r="EX31" s="15">
        <v>226.03080000000003</v>
      </c>
      <c r="EY31" s="15">
        <v>234.98860000000002</v>
      </c>
      <c r="EZ31" s="15">
        <v>250.4385</v>
      </c>
      <c r="FA31" s="15">
        <v>254.2465</v>
      </c>
      <c r="GA31" s="361"/>
      <c r="GB31" s="361"/>
      <c r="GC31" s="361"/>
      <c r="GD31" s="361"/>
      <c r="GE31" s="361"/>
      <c r="GF31" s="361"/>
      <c r="GG31" s="361"/>
      <c r="GH31" s="361"/>
      <c r="GI31" s="361"/>
      <c r="GJ31" s="361"/>
      <c r="GK31" s="361"/>
      <c r="GL31" s="361"/>
      <c r="GM31" s="361"/>
      <c r="GN31" s="361"/>
      <c r="GO31" s="361"/>
      <c r="GP31" s="361"/>
      <c r="GQ31" s="361"/>
      <c r="GR31" s="361"/>
      <c r="GS31" s="361"/>
      <c r="GT31" s="361"/>
      <c r="GU31" s="361"/>
      <c r="GV31" s="361"/>
      <c r="GW31" s="361"/>
      <c r="GX31" s="361"/>
      <c r="GY31" s="361"/>
      <c r="GZ31" s="361"/>
      <c r="HA31" s="361"/>
      <c r="HB31" s="361"/>
      <c r="HC31" s="361"/>
      <c r="HD31" s="361"/>
      <c r="HE31" s="361"/>
      <c r="HF31" s="361"/>
      <c r="HG31" s="361"/>
      <c r="HH31" s="361"/>
      <c r="HI31" s="361"/>
      <c r="HJ31" s="361"/>
      <c r="HK31" s="361"/>
    </row>
    <row r="32" spans="1:219" s="268" customFormat="1" ht="12.75" customHeight="1">
      <c r="A32" s="966" t="s">
        <v>2892</v>
      </c>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c r="EY32" s="15"/>
      <c r="EZ32" s="15"/>
      <c r="FA32" s="15"/>
      <c r="GA32" s="361"/>
      <c r="GB32" s="361"/>
      <c r="GC32" s="361"/>
      <c r="GD32" s="361"/>
      <c r="GE32" s="361"/>
      <c r="GF32" s="361"/>
      <c r="GG32" s="361"/>
      <c r="GH32" s="361"/>
      <c r="GI32" s="361"/>
      <c r="GJ32" s="361"/>
      <c r="GK32" s="361"/>
      <c r="GL32" s="361"/>
      <c r="GM32" s="361"/>
      <c r="GN32" s="361"/>
      <c r="GO32" s="361"/>
      <c r="GP32" s="361"/>
      <c r="GQ32" s="361"/>
      <c r="GR32" s="361"/>
      <c r="GS32" s="361"/>
      <c r="GT32" s="361"/>
      <c r="GU32" s="361"/>
      <c r="GV32" s="361"/>
      <c r="GW32" s="361"/>
      <c r="GX32" s="361"/>
      <c r="GY32" s="361"/>
      <c r="GZ32" s="361"/>
      <c r="HA32" s="361"/>
      <c r="HB32" s="361"/>
      <c r="HC32" s="361"/>
      <c r="HD32" s="361"/>
      <c r="HE32" s="361"/>
      <c r="HF32" s="361"/>
      <c r="HG32" s="361"/>
      <c r="HH32" s="361"/>
      <c r="HI32" s="361"/>
      <c r="HJ32" s="361"/>
      <c r="HK32" s="361"/>
    </row>
    <row r="33" spans="1:219" s="134" customFormat="1" ht="12.75" customHeight="1">
      <c r="A33" s="958" t="s">
        <v>3175</v>
      </c>
      <c r="B33" s="15">
        <f t="shared" si="3"/>
        <v>1.6218000000000001</v>
      </c>
      <c r="C33" s="15">
        <v>0.13400000000000001</v>
      </c>
      <c r="D33" s="15">
        <v>0.17199999999999999</v>
      </c>
      <c r="E33" s="15">
        <v>0.185</v>
      </c>
      <c r="F33" s="15">
        <v>0.1232</v>
      </c>
      <c r="G33" s="15">
        <v>0.14169999999999999</v>
      </c>
      <c r="H33" s="15">
        <v>0.28670000000000001</v>
      </c>
      <c r="I33" s="15">
        <v>0.14699999999999999</v>
      </c>
      <c r="J33" s="15">
        <v>8.6400000000000005E-2</v>
      </c>
      <c r="K33" s="15">
        <v>8.2299999999999998E-2</v>
      </c>
      <c r="L33" s="15">
        <v>0.19600000000000001</v>
      </c>
      <c r="M33" s="15">
        <v>3.6200000000000003E-2</v>
      </c>
      <c r="N33" s="15">
        <v>3.1300000000000001E-2</v>
      </c>
      <c r="O33" s="15">
        <f>SUM(P33:AA33)</f>
        <v>11.797899999999998</v>
      </c>
      <c r="P33" s="15">
        <v>0.11370000000000001</v>
      </c>
      <c r="Q33" s="15">
        <v>1.6E-2</v>
      </c>
      <c r="R33" s="15">
        <v>1.6399999999999998E-2</v>
      </c>
      <c r="S33" s="15">
        <v>0.12090000000000001</v>
      </c>
      <c r="T33" s="15">
        <v>6.9000000000000006E-2</v>
      </c>
      <c r="U33" s="15">
        <v>0.33710000000000001</v>
      </c>
      <c r="V33" s="15">
        <v>0.9294</v>
      </c>
      <c r="W33" s="15">
        <v>0.81820000000000004</v>
      </c>
      <c r="X33" s="15">
        <v>1.1792</v>
      </c>
      <c r="Y33" s="15">
        <v>2.1284000000000001</v>
      </c>
      <c r="Z33" s="15">
        <v>2.0516000000000001</v>
      </c>
      <c r="AA33" s="15">
        <v>4.0179999999999998</v>
      </c>
      <c r="AB33" s="15">
        <f t="shared" si="5"/>
        <v>37.325600000000001</v>
      </c>
      <c r="AC33" s="15">
        <v>0.92400000000000004</v>
      </c>
      <c r="AD33" s="15">
        <v>0.74579999999999991</v>
      </c>
      <c r="AE33" s="15">
        <v>1.1419999999999999</v>
      </c>
      <c r="AF33" s="15">
        <v>1.4257</v>
      </c>
      <c r="AG33" s="15">
        <v>1.377</v>
      </c>
      <c r="AH33" s="15">
        <v>1.9484000000000001</v>
      </c>
      <c r="AI33" s="15">
        <v>1.8802999999999999</v>
      </c>
      <c r="AJ33" s="15">
        <v>0.72820000000000007</v>
      </c>
      <c r="AK33" s="15">
        <v>4.0138999999999996</v>
      </c>
      <c r="AL33" s="15">
        <v>1.4674</v>
      </c>
      <c r="AM33" s="15">
        <v>15.229099999999999</v>
      </c>
      <c r="AN33" s="15">
        <v>6.4438000000000004</v>
      </c>
      <c r="AO33" s="15">
        <f t="shared" si="6"/>
        <v>150.16579999999999</v>
      </c>
      <c r="AP33" s="15">
        <v>7.5807000000000002</v>
      </c>
      <c r="AQ33" s="15">
        <v>14.294600000000001</v>
      </c>
      <c r="AR33" s="15">
        <v>12.4495</v>
      </c>
      <c r="AS33" s="15">
        <v>11.1912</v>
      </c>
      <c r="AT33" s="15">
        <v>5.4463999999999997</v>
      </c>
      <c r="AU33" s="15">
        <v>16.078700000000001</v>
      </c>
      <c r="AV33" s="15">
        <v>13.4254</v>
      </c>
      <c r="AW33" s="15">
        <v>18.6218</v>
      </c>
      <c r="AX33" s="15">
        <v>27.718900000000001</v>
      </c>
      <c r="AY33" s="15">
        <v>6.8411999999999997</v>
      </c>
      <c r="AZ33" s="15">
        <v>9.3894000000000002</v>
      </c>
      <c r="BA33" s="15">
        <v>7.1280000000000001</v>
      </c>
      <c r="BB33" s="15">
        <f>SUM(BC33:BN33)</f>
        <v>57.532499999999999</v>
      </c>
      <c r="BC33" s="15">
        <v>9.2177999999999987</v>
      </c>
      <c r="BD33" s="15">
        <v>8.1954999999999991</v>
      </c>
      <c r="BE33" s="15">
        <v>1.9890999999999999</v>
      </c>
      <c r="BF33" s="15">
        <v>7.9406999999999996</v>
      </c>
      <c r="BG33" s="15">
        <v>1.4653</v>
      </c>
      <c r="BH33" s="15">
        <v>9.9227999999999987</v>
      </c>
      <c r="BI33" s="15">
        <v>3.6125000000000003</v>
      </c>
      <c r="BJ33" s="15">
        <v>5.0499000000000001</v>
      </c>
      <c r="BK33" s="15">
        <v>3.3044000000000002</v>
      </c>
      <c r="BL33" s="15">
        <v>1.5458000000000001</v>
      </c>
      <c r="BM33" s="15">
        <v>3.5748999999999995</v>
      </c>
      <c r="BN33" s="15">
        <v>1.7138</v>
      </c>
      <c r="BO33" s="15">
        <f t="shared" si="8"/>
        <v>16.692800000000002</v>
      </c>
      <c r="BP33" s="15">
        <v>0.95529999999999993</v>
      </c>
      <c r="BQ33" s="15">
        <v>2.1583999999999999</v>
      </c>
      <c r="BR33" s="15">
        <v>1.8456999999999999</v>
      </c>
      <c r="BS33" s="15">
        <v>1.8366</v>
      </c>
      <c r="BT33" s="15">
        <v>1.1014999999999999</v>
      </c>
      <c r="BU33" s="15">
        <v>1.1927000000000001</v>
      </c>
      <c r="BV33" s="15">
        <v>1.5699000000000001</v>
      </c>
      <c r="BW33" s="15">
        <v>1.0981999999999998</v>
      </c>
      <c r="BX33" s="15">
        <v>2.5658000000000003</v>
      </c>
      <c r="BY33" s="15">
        <v>0.8165</v>
      </c>
      <c r="BZ33" s="15">
        <v>0.8468</v>
      </c>
      <c r="CA33" s="15">
        <v>0.70540000000000003</v>
      </c>
      <c r="CB33" s="15">
        <f t="shared" si="9"/>
        <v>9.4533000000000005</v>
      </c>
      <c r="CC33" s="15">
        <v>1.212</v>
      </c>
      <c r="CD33" s="15">
        <v>0.78389999999999993</v>
      </c>
      <c r="CE33" s="15">
        <v>1.7233000000000001</v>
      </c>
      <c r="CF33" s="15">
        <v>1.0797999999999999</v>
      </c>
      <c r="CG33" s="15">
        <v>0.78029999999999999</v>
      </c>
      <c r="CH33" s="15">
        <v>0.73099999999999998</v>
      </c>
      <c r="CI33" s="15">
        <v>1.212</v>
      </c>
      <c r="CJ33" s="15">
        <v>0.52400000000000002</v>
      </c>
      <c r="CK33" s="15">
        <v>0.24199999999999999</v>
      </c>
      <c r="CL33" s="15">
        <v>0.71</v>
      </c>
      <c r="CM33" s="15">
        <v>0.214</v>
      </c>
      <c r="CN33" s="15">
        <v>0.24099999999999999</v>
      </c>
      <c r="CO33" s="15">
        <f t="shared" si="10"/>
        <v>14.521300000000002</v>
      </c>
      <c r="CP33" s="15">
        <v>0.3866</v>
      </c>
      <c r="CQ33" s="15">
        <v>1.04</v>
      </c>
      <c r="CR33" s="15">
        <v>0.46870000000000001</v>
      </c>
      <c r="CS33" s="15">
        <v>0.32300000000000001</v>
      </c>
      <c r="CT33" s="15">
        <v>1.3722000000000001</v>
      </c>
      <c r="CU33" s="15">
        <v>1.6259999999999999</v>
      </c>
      <c r="CV33" s="15">
        <v>3.9415999999999998</v>
      </c>
      <c r="CW33" s="15">
        <v>2.7</v>
      </c>
      <c r="CX33" s="15">
        <v>0.58579999999999999</v>
      </c>
      <c r="CY33" s="15">
        <v>0.15090000000000001</v>
      </c>
      <c r="CZ33" s="15">
        <v>0.1225</v>
      </c>
      <c r="DA33" s="15">
        <v>1.804</v>
      </c>
      <c r="DB33" s="15">
        <f t="shared" si="11"/>
        <v>57.392199999999995</v>
      </c>
      <c r="DC33" s="15">
        <v>0.73160000000000003</v>
      </c>
      <c r="DD33" s="15">
        <v>2.6911999999999998</v>
      </c>
      <c r="DE33" s="15">
        <v>1.0172999999999999</v>
      </c>
      <c r="DF33" s="15">
        <v>0.98409999999999997</v>
      </c>
      <c r="DG33" s="15">
        <v>0.96799999999999997</v>
      </c>
      <c r="DH33" s="15">
        <v>3.4106000000000001</v>
      </c>
      <c r="DI33" s="15">
        <v>5.0703999999999994</v>
      </c>
      <c r="DJ33" s="15">
        <v>1.0188999999999999</v>
      </c>
      <c r="DK33" s="15">
        <v>9.3842999999999996</v>
      </c>
      <c r="DL33" s="15">
        <v>14.295399999999999</v>
      </c>
      <c r="DM33" s="15">
        <v>14.294700000000001</v>
      </c>
      <c r="DN33" s="15">
        <v>3.5256999999999996</v>
      </c>
      <c r="DO33" s="15">
        <f t="shared" si="12"/>
        <v>20.549800000000005</v>
      </c>
      <c r="DP33" s="15">
        <v>3.7930999999999999</v>
      </c>
      <c r="DQ33" s="15">
        <v>1.4755999999999998</v>
      </c>
      <c r="DR33" s="15">
        <v>4.0235000000000003</v>
      </c>
      <c r="DS33" s="15">
        <v>1.9279000000000002</v>
      </c>
      <c r="DT33" s="15">
        <v>0.9867999999999999</v>
      </c>
      <c r="DU33" s="15">
        <v>2.0548999999999999</v>
      </c>
      <c r="DV33" s="15">
        <v>0.19669999999999999</v>
      </c>
      <c r="DW33" s="15">
        <v>1.6449</v>
      </c>
      <c r="DX33" s="15">
        <v>1.4536</v>
      </c>
      <c r="DY33" s="15">
        <v>0.84329999999999994</v>
      </c>
      <c r="DZ33" s="15">
        <v>0.57329999999999992</v>
      </c>
      <c r="EA33" s="15">
        <v>1.5762</v>
      </c>
      <c r="EB33" s="15">
        <f t="shared" si="13"/>
        <v>50.172399999999996</v>
      </c>
      <c r="EC33" s="15">
        <v>0.39579999999999999</v>
      </c>
      <c r="ED33" s="15">
        <v>3.6049000000000002</v>
      </c>
      <c r="EE33" s="15">
        <v>3.6563000000000003</v>
      </c>
      <c r="EF33" s="15">
        <v>1.3797999999999999</v>
      </c>
      <c r="EG33" s="15">
        <v>6.6616</v>
      </c>
      <c r="EH33" s="15">
        <v>5.7098000000000004</v>
      </c>
      <c r="EI33" s="15">
        <v>3.8464999999999998</v>
      </c>
      <c r="EJ33" s="15">
        <v>4.3407</v>
      </c>
      <c r="EK33" s="15">
        <v>4.3194999999999997</v>
      </c>
      <c r="EL33" s="15">
        <v>4.2009999999999996</v>
      </c>
      <c r="EM33" s="15">
        <v>3.5425</v>
      </c>
      <c r="EN33" s="15">
        <v>8.5139999999999993</v>
      </c>
      <c r="EO33" s="15">
        <f t="shared" si="14"/>
        <v>79.651300000000006</v>
      </c>
      <c r="EP33" s="15">
        <v>6.6413000000000002</v>
      </c>
      <c r="EQ33" s="15">
        <v>4.6066000000000003</v>
      </c>
      <c r="ER33" s="15">
        <v>4.3476000000000008</v>
      </c>
      <c r="ES33" s="15">
        <v>3.4261999999999997</v>
      </c>
      <c r="ET33" s="15">
        <v>3.4719000000000002</v>
      </c>
      <c r="EU33" s="15">
        <v>6.0966000000000005</v>
      </c>
      <c r="EV33" s="15">
        <v>19.119900000000001</v>
      </c>
      <c r="EW33" s="15">
        <v>10.0511</v>
      </c>
      <c r="EX33" s="15">
        <v>8.9046000000000003</v>
      </c>
      <c r="EY33" s="15">
        <v>3.3498999999999999</v>
      </c>
      <c r="EZ33" s="15">
        <v>4.4238999999999997</v>
      </c>
      <c r="FA33" s="15">
        <v>5.2116999999999996</v>
      </c>
      <c r="GA33" s="361"/>
      <c r="GB33" s="361"/>
      <c r="GC33" s="361"/>
      <c r="GD33" s="361"/>
      <c r="GE33" s="361"/>
      <c r="GF33" s="361"/>
      <c r="GG33" s="361"/>
      <c r="GH33" s="361"/>
      <c r="GI33" s="361"/>
      <c r="GJ33" s="361"/>
      <c r="GK33" s="361"/>
      <c r="GL33" s="361"/>
      <c r="GM33" s="361"/>
      <c r="GN33" s="361"/>
      <c r="GO33" s="361"/>
      <c r="GP33" s="361"/>
      <c r="GQ33" s="361"/>
      <c r="GR33" s="361"/>
      <c r="GS33" s="361"/>
      <c r="GT33" s="361"/>
      <c r="GU33" s="361"/>
      <c r="GV33" s="361"/>
      <c r="GW33" s="361"/>
      <c r="GX33" s="361"/>
      <c r="GY33" s="361"/>
      <c r="GZ33" s="361"/>
      <c r="HA33" s="361"/>
      <c r="HB33" s="361"/>
      <c r="HC33" s="361"/>
      <c r="HD33" s="361"/>
      <c r="HE33" s="361"/>
      <c r="HF33" s="361"/>
      <c r="HG33" s="361"/>
      <c r="HH33" s="361"/>
      <c r="HI33" s="361"/>
      <c r="HJ33" s="361"/>
      <c r="HK33" s="361"/>
    </row>
    <row r="34" spans="1:219" s="134" customFormat="1" ht="12.75" customHeight="1">
      <c r="A34" s="958" t="s">
        <v>3176</v>
      </c>
      <c r="B34" s="15">
        <f t="shared" si="3"/>
        <v>70.699100000000001</v>
      </c>
      <c r="C34" s="15">
        <v>5.944</v>
      </c>
      <c r="D34" s="15">
        <v>5.1725000000000003</v>
      </c>
      <c r="E34" s="15">
        <v>6.9023000000000003</v>
      </c>
      <c r="F34" s="15">
        <v>6.2679999999999989</v>
      </c>
      <c r="G34" s="15">
        <v>6.4998999999999993</v>
      </c>
      <c r="H34" s="15">
        <v>4.5152999999999999</v>
      </c>
      <c r="I34" s="15">
        <v>6.4077999999999999</v>
      </c>
      <c r="J34" s="15">
        <v>6.2545000000000002</v>
      </c>
      <c r="K34" s="15">
        <v>5.0424000000000007</v>
      </c>
      <c r="L34" s="15">
        <v>4.2999000000000009</v>
      </c>
      <c r="M34" s="15">
        <v>3.6520000000000001</v>
      </c>
      <c r="N34" s="15">
        <v>9.7405000000000008</v>
      </c>
      <c r="O34" s="15">
        <f t="shared" si="4"/>
        <v>184.22380000000001</v>
      </c>
      <c r="P34" s="15">
        <v>10.2765</v>
      </c>
      <c r="Q34" s="15">
        <v>7.52</v>
      </c>
      <c r="R34" s="15">
        <v>8.7038999999999991</v>
      </c>
      <c r="S34" s="15">
        <v>12.2042</v>
      </c>
      <c r="T34" s="15">
        <v>8.7407000000000004</v>
      </c>
      <c r="U34" s="15">
        <v>11.159799999999999</v>
      </c>
      <c r="V34" s="15">
        <v>32.6785</v>
      </c>
      <c r="W34" s="15">
        <v>10.085400000000002</v>
      </c>
      <c r="X34" s="15">
        <v>16.820499999999999</v>
      </c>
      <c r="Y34" s="15">
        <v>29.956299999999999</v>
      </c>
      <c r="Z34" s="15">
        <v>18.815299999999997</v>
      </c>
      <c r="AA34" s="15">
        <v>17.262700000000002</v>
      </c>
      <c r="AB34" s="15">
        <f t="shared" si="5"/>
        <v>360.52839999999998</v>
      </c>
      <c r="AC34" s="15">
        <v>16.153200000000002</v>
      </c>
      <c r="AD34" s="15">
        <v>21.702999999999999</v>
      </c>
      <c r="AE34" s="15">
        <v>13.2499</v>
      </c>
      <c r="AF34" s="15">
        <v>15.211399999999999</v>
      </c>
      <c r="AG34" s="15">
        <v>7.6531000000000002</v>
      </c>
      <c r="AH34" s="15">
        <v>12.552899999999999</v>
      </c>
      <c r="AI34" s="15">
        <v>46.489599999999996</v>
      </c>
      <c r="AJ34" s="15">
        <v>22.502800000000004</v>
      </c>
      <c r="AK34" s="15">
        <v>11.445399999999999</v>
      </c>
      <c r="AL34" s="15">
        <v>57.1599</v>
      </c>
      <c r="AM34" s="15">
        <v>73.02109999999999</v>
      </c>
      <c r="AN34" s="15">
        <v>63.386100000000006</v>
      </c>
      <c r="AO34" s="15">
        <f t="shared" si="6"/>
        <v>462.8075</v>
      </c>
      <c r="AP34" s="15">
        <v>92.664299999999997</v>
      </c>
      <c r="AQ34" s="15">
        <v>59.590600000000009</v>
      </c>
      <c r="AR34" s="15">
        <v>86.354699999999994</v>
      </c>
      <c r="AS34" s="15">
        <v>50.767900000000004</v>
      </c>
      <c r="AT34" s="15">
        <v>26.501300000000004</v>
      </c>
      <c r="AU34" s="15">
        <v>17.603200000000001</v>
      </c>
      <c r="AV34" s="15">
        <v>52.476900000000008</v>
      </c>
      <c r="AW34" s="15">
        <v>23.888600000000004</v>
      </c>
      <c r="AX34" s="15">
        <v>14.782699999999998</v>
      </c>
      <c r="AY34" s="15">
        <v>16.582000000000001</v>
      </c>
      <c r="AZ34" s="15">
        <v>8.5472999999999999</v>
      </c>
      <c r="BA34" s="15">
        <v>13.048</v>
      </c>
      <c r="BB34" s="15">
        <f t="shared" ref="BB34:BB37" si="15">SUM(BC34:BN34)</f>
        <v>207.30499999999998</v>
      </c>
      <c r="BC34" s="15">
        <v>13.337399999999999</v>
      </c>
      <c r="BD34" s="15">
        <v>32.101500000000001</v>
      </c>
      <c r="BE34" s="15">
        <v>24.807500000000001</v>
      </c>
      <c r="BF34" s="15">
        <v>13.882700000000002</v>
      </c>
      <c r="BG34" s="15">
        <v>29.872599999999998</v>
      </c>
      <c r="BH34" s="15">
        <v>14.3222</v>
      </c>
      <c r="BI34" s="15">
        <v>20.319899999999997</v>
      </c>
      <c r="BJ34" s="15">
        <v>15.7903</v>
      </c>
      <c r="BK34" s="15">
        <v>8.3841000000000001</v>
      </c>
      <c r="BL34" s="15">
        <v>9.4269999999999996</v>
      </c>
      <c r="BM34" s="15">
        <v>8.9471999999999987</v>
      </c>
      <c r="BN34" s="15">
        <v>16.112599999999997</v>
      </c>
      <c r="BO34" s="15">
        <f t="shared" si="8"/>
        <v>118.91059999999997</v>
      </c>
      <c r="BP34" s="15">
        <v>19.876699999999996</v>
      </c>
      <c r="BQ34" s="15">
        <v>14.145700000000001</v>
      </c>
      <c r="BR34" s="15">
        <v>9.1442000000000014</v>
      </c>
      <c r="BS34" s="15">
        <v>13.083099999999998</v>
      </c>
      <c r="BT34" s="15">
        <v>7.5494000000000003</v>
      </c>
      <c r="BU34" s="15">
        <v>6.2161999999999997</v>
      </c>
      <c r="BV34" s="15">
        <v>10.042199999999999</v>
      </c>
      <c r="BW34" s="15">
        <v>5.9743000000000004</v>
      </c>
      <c r="BX34" s="15">
        <v>6.2256999999999998</v>
      </c>
      <c r="BY34" s="15">
        <v>7.0293999999999999</v>
      </c>
      <c r="BZ34" s="15">
        <v>10.845199999999998</v>
      </c>
      <c r="CA34" s="15">
        <v>8.7784999999999993</v>
      </c>
      <c r="CB34" s="15">
        <f t="shared" si="9"/>
        <v>82.778500000000008</v>
      </c>
      <c r="CC34" s="15">
        <v>11.9283</v>
      </c>
      <c r="CD34" s="15">
        <v>9.8209</v>
      </c>
      <c r="CE34" s="15">
        <v>6.7676999999999987</v>
      </c>
      <c r="CF34" s="15">
        <v>7.6843999999999992</v>
      </c>
      <c r="CG34" s="15">
        <v>7.0122999999999998</v>
      </c>
      <c r="CH34" s="15">
        <v>5.1840999999999999</v>
      </c>
      <c r="CI34" s="15">
        <v>6.446200000000001</v>
      </c>
      <c r="CJ34" s="15">
        <v>4.7272999999999996</v>
      </c>
      <c r="CK34" s="15">
        <v>3.9566999999999997</v>
      </c>
      <c r="CL34" s="15">
        <v>6.1947999999999999</v>
      </c>
      <c r="CM34" s="15">
        <v>5.8565999999999994</v>
      </c>
      <c r="CN34" s="15">
        <v>7.1991999999999985</v>
      </c>
      <c r="CO34" s="15">
        <f t="shared" si="10"/>
        <v>86.086700000000008</v>
      </c>
      <c r="CP34" s="15">
        <v>11.821999999999999</v>
      </c>
      <c r="CQ34" s="15">
        <v>8.8390000000000004</v>
      </c>
      <c r="CR34" s="15">
        <v>5.4623999999999997</v>
      </c>
      <c r="CS34" s="15">
        <v>11.946399999999999</v>
      </c>
      <c r="CT34" s="15">
        <v>7.4112</v>
      </c>
      <c r="CU34" s="15">
        <v>8.6517999999999997</v>
      </c>
      <c r="CV34" s="15">
        <v>6.2960000000000003</v>
      </c>
      <c r="CW34" s="15">
        <v>4.1018999999999997</v>
      </c>
      <c r="CX34" s="15">
        <v>4.9241999999999999</v>
      </c>
      <c r="CY34" s="15">
        <v>4.1466000000000003</v>
      </c>
      <c r="CZ34" s="15">
        <v>4.2522000000000002</v>
      </c>
      <c r="DA34" s="15">
        <v>8.2330000000000005</v>
      </c>
      <c r="DB34" s="15">
        <f t="shared" si="11"/>
        <v>104.96290000000002</v>
      </c>
      <c r="DC34" s="15">
        <v>9.0402000000000005</v>
      </c>
      <c r="DD34" s="15">
        <v>10.734500000000001</v>
      </c>
      <c r="DE34" s="15">
        <v>7.0392000000000001</v>
      </c>
      <c r="DF34" s="15">
        <v>7.6846000000000005</v>
      </c>
      <c r="DG34" s="15">
        <v>7.2963999999999993</v>
      </c>
      <c r="DH34" s="15">
        <v>10.7685</v>
      </c>
      <c r="DI34" s="15">
        <v>10.0853</v>
      </c>
      <c r="DJ34" s="15">
        <v>4.8468999999999998</v>
      </c>
      <c r="DK34" s="15">
        <v>10.680299999999999</v>
      </c>
      <c r="DL34" s="15">
        <v>7.8258999999999999</v>
      </c>
      <c r="DM34" s="15">
        <v>6.9663000000000004</v>
      </c>
      <c r="DN34" s="15">
        <v>11.9948</v>
      </c>
      <c r="DO34" s="15">
        <f t="shared" si="12"/>
        <v>196.6748</v>
      </c>
      <c r="DP34" s="15">
        <v>11.581899999999999</v>
      </c>
      <c r="DQ34" s="15">
        <v>17.714299999999998</v>
      </c>
      <c r="DR34" s="15">
        <v>10.167</v>
      </c>
      <c r="DS34" s="15">
        <v>7.6870000000000003</v>
      </c>
      <c r="DT34" s="15">
        <v>19.195400000000003</v>
      </c>
      <c r="DU34" s="15">
        <v>16.936</v>
      </c>
      <c r="DV34" s="15">
        <v>13.153499999999999</v>
      </c>
      <c r="DW34" s="15">
        <v>28.555900000000001</v>
      </c>
      <c r="DX34" s="15">
        <v>17.9941</v>
      </c>
      <c r="DY34" s="15">
        <v>9.9435000000000002</v>
      </c>
      <c r="DZ34" s="15">
        <v>18.681799999999999</v>
      </c>
      <c r="EA34" s="15">
        <v>25.064400000000003</v>
      </c>
      <c r="EB34" s="15">
        <f t="shared" si="13"/>
        <v>179.2413</v>
      </c>
      <c r="EC34" s="15">
        <v>6.7679999999999998</v>
      </c>
      <c r="ED34" s="15">
        <v>22.062900000000003</v>
      </c>
      <c r="EE34" s="15">
        <v>10.3855</v>
      </c>
      <c r="EF34" s="15">
        <v>14.5298</v>
      </c>
      <c r="EG34" s="15">
        <v>11.542899999999999</v>
      </c>
      <c r="EH34" s="15">
        <v>8.6974</v>
      </c>
      <c r="EI34" s="15">
        <v>9.8681000000000001</v>
      </c>
      <c r="EJ34" s="15">
        <v>9.6833999999999989</v>
      </c>
      <c r="EK34" s="15">
        <v>10.775600000000001</v>
      </c>
      <c r="EL34" s="15">
        <v>13.173</v>
      </c>
      <c r="EM34" s="15">
        <v>16.463999999999999</v>
      </c>
      <c r="EN34" s="15">
        <v>45.290699999999994</v>
      </c>
      <c r="EO34" s="15">
        <f t="shared" si="14"/>
        <v>305.65969999999999</v>
      </c>
      <c r="EP34" s="15">
        <v>22.8003</v>
      </c>
      <c r="EQ34" s="15">
        <v>37.465699999999998</v>
      </c>
      <c r="ER34" s="15">
        <v>35.290599999999998</v>
      </c>
      <c r="ES34" s="15">
        <v>29.417300000000001</v>
      </c>
      <c r="ET34" s="15">
        <v>25.281099999999999</v>
      </c>
      <c r="EU34" s="15">
        <v>20.718299999999999</v>
      </c>
      <c r="EV34" s="15">
        <v>27.080599999999997</v>
      </c>
      <c r="EW34" s="15">
        <v>19.797000000000001</v>
      </c>
      <c r="EX34" s="15">
        <v>14.4643</v>
      </c>
      <c r="EY34" s="15">
        <v>19.137400000000003</v>
      </c>
      <c r="EZ34" s="15">
        <v>25.842700000000001</v>
      </c>
      <c r="FA34" s="15">
        <v>28.3644</v>
      </c>
      <c r="GA34" s="361"/>
      <c r="GB34" s="361"/>
      <c r="GC34" s="361"/>
      <c r="GD34" s="361"/>
      <c r="GE34" s="361"/>
      <c r="GF34" s="361"/>
      <c r="GG34" s="361"/>
      <c r="GH34" s="361"/>
      <c r="GI34" s="361"/>
      <c r="GJ34" s="361"/>
      <c r="GK34" s="361"/>
      <c r="GL34" s="361"/>
      <c r="GM34" s="361"/>
      <c r="GN34" s="361"/>
      <c r="GO34" s="361"/>
      <c r="GP34" s="361"/>
      <c r="GQ34" s="361"/>
      <c r="GR34" s="361"/>
      <c r="GS34" s="361"/>
      <c r="GT34" s="361"/>
      <c r="GU34" s="361"/>
      <c r="GV34" s="361"/>
      <c r="GW34" s="361"/>
      <c r="GX34" s="361"/>
      <c r="GY34" s="361"/>
      <c r="GZ34" s="361"/>
      <c r="HA34" s="361"/>
      <c r="HB34" s="361"/>
      <c r="HC34" s="361"/>
      <c r="HD34" s="361"/>
      <c r="HE34" s="361"/>
      <c r="HF34" s="361"/>
      <c r="HG34" s="361"/>
      <c r="HH34" s="361"/>
      <c r="HI34" s="361"/>
      <c r="HJ34" s="361"/>
      <c r="HK34" s="361"/>
    </row>
    <row r="35" spans="1:219" s="134" customFormat="1" ht="12.75" customHeight="1">
      <c r="A35" s="958" t="s">
        <v>3177</v>
      </c>
      <c r="B35" s="15">
        <f t="shared" si="3"/>
        <v>117.4686</v>
      </c>
      <c r="C35" s="15">
        <v>9.757699999999998</v>
      </c>
      <c r="D35" s="15">
        <v>10.1869</v>
      </c>
      <c r="E35" s="15">
        <v>6.5614999999999988</v>
      </c>
      <c r="F35" s="15">
        <v>8.31</v>
      </c>
      <c r="G35" s="15">
        <v>10.37</v>
      </c>
      <c r="H35" s="15">
        <v>4.3073999999999995</v>
      </c>
      <c r="I35" s="15">
        <v>8.1414000000000009</v>
      </c>
      <c r="J35" s="15">
        <v>11.272600000000001</v>
      </c>
      <c r="K35" s="15">
        <v>11.8811</v>
      </c>
      <c r="L35" s="15">
        <v>21.838999999999999</v>
      </c>
      <c r="M35" s="15">
        <v>8.2113999999999994</v>
      </c>
      <c r="N35" s="15">
        <v>6.6295999999999999</v>
      </c>
      <c r="O35" s="15">
        <f t="shared" si="4"/>
        <v>399.85049999999995</v>
      </c>
      <c r="P35" s="15">
        <v>15.180999999999999</v>
      </c>
      <c r="Q35" s="15">
        <v>15.862500000000001</v>
      </c>
      <c r="R35" s="15">
        <v>32.542999999999999</v>
      </c>
      <c r="S35" s="15">
        <v>26.453299999999999</v>
      </c>
      <c r="T35" s="15">
        <v>24.3797</v>
      </c>
      <c r="U35" s="15">
        <v>14.102600000000001</v>
      </c>
      <c r="V35" s="15">
        <v>37.866999999999997</v>
      </c>
      <c r="W35" s="15">
        <v>42.703499999999998</v>
      </c>
      <c r="X35" s="15">
        <v>50.261699999999998</v>
      </c>
      <c r="Y35" s="15">
        <v>60.976599999999998</v>
      </c>
      <c r="Z35" s="15">
        <v>33.508900000000004</v>
      </c>
      <c r="AA35" s="15">
        <v>46.010700000000007</v>
      </c>
      <c r="AB35" s="15">
        <f t="shared" si="5"/>
        <v>929.44349999999997</v>
      </c>
      <c r="AC35" s="15">
        <v>60.235900000000001</v>
      </c>
      <c r="AD35" s="15">
        <v>56.515100000000004</v>
      </c>
      <c r="AE35" s="15">
        <v>76.662700000000015</v>
      </c>
      <c r="AF35" s="15">
        <v>73.080799999999996</v>
      </c>
      <c r="AG35" s="15">
        <v>46.598399999999991</v>
      </c>
      <c r="AH35" s="15">
        <v>113.97410000000001</v>
      </c>
      <c r="AI35" s="15">
        <v>109.8006</v>
      </c>
      <c r="AJ35" s="15">
        <v>69.426600000000008</v>
      </c>
      <c r="AK35" s="15">
        <v>104.57719999999999</v>
      </c>
      <c r="AL35" s="15">
        <v>103.77369999999999</v>
      </c>
      <c r="AM35" s="15">
        <v>95.680799999999991</v>
      </c>
      <c r="AN35" s="15">
        <v>19.117599999999999</v>
      </c>
      <c r="AO35" s="15">
        <f t="shared" si="6"/>
        <v>467.6309</v>
      </c>
      <c r="AP35" s="15">
        <v>19.504699999999996</v>
      </c>
      <c r="AQ35" s="15">
        <v>36.333899999999993</v>
      </c>
      <c r="AR35" s="15">
        <v>57.4206</v>
      </c>
      <c r="AS35" s="15">
        <v>45.886199999999995</v>
      </c>
      <c r="AT35" s="15">
        <v>34.610500000000002</v>
      </c>
      <c r="AU35" s="15">
        <v>26.3779</v>
      </c>
      <c r="AV35" s="15">
        <v>58.871000000000002</v>
      </c>
      <c r="AW35" s="15">
        <v>27.874300000000002</v>
      </c>
      <c r="AX35" s="15">
        <v>18.244299999999999</v>
      </c>
      <c r="AY35" s="15">
        <v>83.491099999999989</v>
      </c>
      <c r="AZ35" s="15">
        <v>37.479599999999998</v>
      </c>
      <c r="BA35" s="15">
        <v>21.536799999999999</v>
      </c>
      <c r="BB35" s="15">
        <f t="shared" si="15"/>
        <v>329.61450000000002</v>
      </c>
      <c r="BC35" s="15">
        <v>24.721700000000002</v>
      </c>
      <c r="BD35" s="15">
        <v>14.5023</v>
      </c>
      <c r="BE35" s="15">
        <v>23.009100000000004</v>
      </c>
      <c r="BF35" s="15">
        <v>42.9512</v>
      </c>
      <c r="BG35" s="15">
        <v>33.372199999999999</v>
      </c>
      <c r="BH35" s="15">
        <v>27.797199999999997</v>
      </c>
      <c r="BI35" s="15">
        <v>46.837799999999994</v>
      </c>
      <c r="BJ35" s="15">
        <v>23.436900000000001</v>
      </c>
      <c r="BK35" s="15">
        <v>17.553300000000004</v>
      </c>
      <c r="BL35" s="15">
        <v>32.678800000000003</v>
      </c>
      <c r="BM35" s="15">
        <v>28.13</v>
      </c>
      <c r="BN35" s="15">
        <v>14.624000000000001</v>
      </c>
      <c r="BO35" s="15">
        <f t="shared" si="8"/>
        <v>235.69479999999999</v>
      </c>
      <c r="BP35" s="15">
        <v>15.440900000000001</v>
      </c>
      <c r="BQ35" s="15">
        <v>14.722299999999999</v>
      </c>
      <c r="BR35" s="15">
        <v>18.345199999999998</v>
      </c>
      <c r="BS35" s="15">
        <v>38.546299999999995</v>
      </c>
      <c r="BT35" s="15">
        <v>21.8706</v>
      </c>
      <c r="BU35" s="15">
        <v>15.8179</v>
      </c>
      <c r="BV35" s="15">
        <v>20.522499999999997</v>
      </c>
      <c r="BW35" s="15">
        <v>17.4754</v>
      </c>
      <c r="BX35" s="15">
        <v>23.329699999999995</v>
      </c>
      <c r="BY35" s="15">
        <v>23.188800000000001</v>
      </c>
      <c r="BZ35" s="15">
        <v>14.382699999999998</v>
      </c>
      <c r="CA35" s="15">
        <v>12.0525</v>
      </c>
      <c r="CB35" s="15">
        <f t="shared" si="9"/>
        <v>154.01419999999999</v>
      </c>
      <c r="CC35" s="15">
        <v>7.7379000000000007</v>
      </c>
      <c r="CD35" s="15">
        <v>9.1592000000000002</v>
      </c>
      <c r="CE35" s="15">
        <v>29.810199999999998</v>
      </c>
      <c r="CF35" s="15">
        <v>16.434799999999999</v>
      </c>
      <c r="CG35" s="15">
        <v>11.637</v>
      </c>
      <c r="CH35" s="15">
        <v>11.106299999999999</v>
      </c>
      <c r="CI35" s="15">
        <v>10.6656</v>
      </c>
      <c r="CJ35" s="15">
        <v>8.5749000000000013</v>
      </c>
      <c r="CK35" s="15">
        <v>18.544700000000002</v>
      </c>
      <c r="CL35" s="15">
        <v>9.7141000000000002</v>
      </c>
      <c r="CM35" s="15">
        <v>10.251400000000002</v>
      </c>
      <c r="CN35" s="15">
        <v>10.3781</v>
      </c>
      <c r="CO35" s="15">
        <f t="shared" si="10"/>
        <v>139.7945</v>
      </c>
      <c r="CP35" s="15">
        <v>14.4819</v>
      </c>
      <c r="CQ35" s="15">
        <v>8.8199000000000005</v>
      </c>
      <c r="CR35" s="15">
        <v>10.7553</v>
      </c>
      <c r="CS35" s="15">
        <v>13.058399999999999</v>
      </c>
      <c r="CT35" s="15">
        <v>10.76</v>
      </c>
      <c r="CU35" s="15">
        <v>12.791700000000001</v>
      </c>
      <c r="CV35" s="15">
        <v>10.086799999999998</v>
      </c>
      <c r="CW35" s="15">
        <v>10.849200000000002</v>
      </c>
      <c r="CX35" s="15">
        <v>12.106200000000001</v>
      </c>
      <c r="CY35" s="15">
        <v>11.9694</v>
      </c>
      <c r="CZ35" s="15">
        <v>8.537700000000001</v>
      </c>
      <c r="DA35" s="15">
        <v>15.577999999999999</v>
      </c>
      <c r="DB35" s="15">
        <f t="shared" si="11"/>
        <v>178.04449999999997</v>
      </c>
      <c r="DC35" s="15">
        <v>15.807399999999999</v>
      </c>
      <c r="DD35" s="15">
        <v>15.2623</v>
      </c>
      <c r="DE35" s="15">
        <v>15.513999999999999</v>
      </c>
      <c r="DF35" s="15">
        <v>13.1889</v>
      </c>
      <c r="DG35" s="15">
        <v>9.8655000000000008</v>
      </c>
      <c r="DH35" s="15">
        <v>13.578299999999999</v>
      </c>
      <c r="DI35" s="15">
        <v>11.7652</v>
      </c>
      <c r="DJ35" s="15">
        <v>13.184200000000001</v>
      </c>
      <c r="DK35" s="15">
        <v>14.7902</v>
      </c>
      <c r="DL35" s="15">
        <v>14.2159</v>
      </c>
      <c r="DM35" s="15">
        <v>15.8705</v>
      </c>
      <c r="DN35" s="15">
        <v>25.002099999999999</v>
      </c>
      <c r="DO35" s="15">
        <f t="shared" si="12"/>
        <v>174.38349999999997</v>
      </c>
      <c r="DP35" s="15">
        <v>12.835799999999999</v>
      </c>
      <c r="DQ35" s="15">
        <v>15.514299999999999</v>
      </c>
      <c r="DR35" s="15">
        <v>16.491299999999999</v>
      </c>
      <c r="DS35" s="15">
        <v>12.1242</v>
      </c>
      <c r="DT35" s="15">
        <v>12.2805</v>
      </c>
      <c r="DU35" s="15">
        <v>10.907</v>
      </c>
      <c r="DV35" s="15">
        <v>13.688700000000001</v>
      </c>
      <c r="DW35" s="15">
        <v>12.398100000000001</v>
      </c>
      <c r="DX35" s="15">
        <v>20.761400000000002</v>
      </c>
      <c r="DY35" s="15">
        <v>16.6464</v>
      </c>
      <c r="DZ35" s="15">
        <v>16.164100000000001</v>
      </c>
      <c r="EA35" s="15">
        <v>14.5717</v>
      </c>
      <c r="EB35" s="15">
        <f t="shared" si="13"/>
        <v>274.30680000000001</v>
      </c>
      <c r="EC35" s="15">
        <v>15.8178</v>
      </c>
      <c r="ED35" s="15">
        <v>13.364799999999999</v>
      </c>
      <c r="EE35" s="15">
        <v>20.622199999999999</v>
      </c>
      <c r="EF35" s="15">
        <v>15.9093</v>
      </c>
      <c r="EG35" s="15">
        <v>17.751200000000001</v>
      </c>
      <c r="EH35" s="15">
        <v>21.3414</v>
      </c>
      <c r="EI35" s="15">
        <v>23.839700000000001</v>
      </c>
      <c r="EJ35" s="15">
        <v>17.760099999999998</v>
      </c>
      <c r="EK35" s="15">
        <v>28.247700000000002</v>
      </c>
      <c r="EL35" s="15">
        <v>26.885999999999999</v>
      </c>
      <c r="EM35" s="15">
        <v>31.6282</v>
      </c>
      <c r="EN35" s="15">
        <v>41.138400000000004</v>
      </c>
      <c r="EO35" s="15">
        <f t="shared" si="14"/>
        <v>466.38400000000001</v>
      </c>
      <c r="EP35" s="15">
        <v>27.638400000000001</v>
      </c>
      <c r="EQ35" s="15">
        <v>22.1264</v>
      </c>
      <c r="ER35" s="15">
        <v>39.027999999999999</v>
      </c>
      <c r="ES35" s="15">
        <v>32.035299999999999</v>
      </c>
      <c r="ET35" s="15">
        <v>31.882099999999998</v>
      </c>
      <c r="EU35" s="15">
        <v>42.573</v>
      </c>
      <c r="EV35" s="15">
        <v>37.833300000000001</v>
      </c>
      <c r="EW35" s="15">
        <v>37.173099999999998</v>
      </c>
      <c r="EX35" s="15">
        <v>46.269599999999997</v>
      </c>
      <c r="EY35" s="15">
        <v>47.180999999999997</v>
      </c>
      <c r="EZ35" s="15">
        <v>48.8262</v>
      </c>
      <c r="FA35" s="15">
        <v>53.817599999999999</v>
      </c>
      <c r="GA35" s="361"/>
      <c r="GB35" s="361"/>
      <c r="GC35" s="361"/>
      <c r="GD35" s="361"/>
      <c r="GE35" s="361"/>
      <c r="GF35" s="361"/>
      <c r="GG35" s="361"/>
      <c r="GH35" s="361"/>
      <c r="GI35" s="361"/>
      <c r="GJ35" s="361"/>
      <c r="GK35" s="361"/>
      <c r="GL35" s="361"/>
      <c r="GM35" s="361"/>
      <c r="GN35" s="361"/>
      <c r="GO35" s="361"/>
      <c r="GP35" s="361"/>
      <c r="GQ35" s="361"/>
      <c r="GR35" s="361"/>
      <c r="GS35" s="361"/>
      <c r="GT35" s="361"/>
      <c r="GU35" s="361"/>
      <c r="GV35" s="361"/>
      <c r="GW35" s="361"/>
      <c r="GX35" s="361"/>
      <c r="GY35" s="361"/>
      <c r="GZ35" s="361"/>
      <c r="HA35" s="361"/>
      <c r="HB35" s="361"/>
      <c r="HC35" s="361"/>
      <c r="HD35" s="361"/>
      <c r="HE35" s="361"/>
      <c r="HF35" s="361"/>
      <c r="HG35" s="361"/>
      <c r="HH35" s="361"/>
      <c r="HI35" s="361"/>
      <c r="HJ35" s="361"/>
      <c r="HK35" s="361"/>
    </row>
    <row r="36" spans="1:219" s="134" customFormat="1" ht="12.75" customHeight="1">
      <c r="A36" s="958" t="s">
        <v>3178</v>
      </c>
      <c r="B36" s="15">
        <f t="shared" si="3"/>
        <v>46.769100000000009</v>
      </c>
      <c r="C36" s="15">
        <v>1.9079999999999999</v>
      </c>
      <c r="D36" s="15">
        <v>2.3050000000000002</v>
      </c>
      <c r="E36" s="15">
        <v>3.069</v>
      </c>
      <c r="F36" s="15">
        <v>2.3448000000000002</v>
      </c>
      <c r="G36" s="15">
        <v>14.4764</v>
      </c>
      <c r="H36" s="15">
        <v>4.0327000000000002</v>
      </c>
      <c r="I36" s="15">
        <v>5.0921000000000003</v>
      </c>
      <c r="J36" s="15">
        <v>3.2565</v>
      </c>
      <c r="K36" s="15">
        <v>4.7331000000000003</v>
      </c>
      <c r="L36" s="15">
        <v>1.6601999999999999</v>
      </c>
      <c r="M36" s="15">
        <v>0.31510000000000005</v>
      </c>
      <c r="N36" s="15">
        <v>3.5761999999999996</v>
      </c>
      <c r="O36" s="15">
        <f t="shared" si="4"/>
        <v>36.619700000000002</v>
      </c>
      <c r="P36" s="15">
        <v>2.3435000000000001</v>
      </c>
      <c r="Q36" s="15">
        <v>1.3484</v>
      </c>
      <c r="R36" s="15">
        <v>1.3854000000000002</v>
      </c>
      <c r="S36" s="15">
        <v>3.5451999999999999</v>
      </c>
      <c r="T36" s="15">
        <v>3.5817000000000001</v>
      </c>
      <c r="U36" s="15">
        <v>2.9820000000000002</v>
      </c>
      <c r="V36" s="15">
        <v>2.3717999999999999</v>
      </c>
      <c r="W36" s="15">
        <v>6.8047000000000004</v>
      </c>
      <c r="X36" s="15">
        <v>2.2010999999999998</v>
      </c>
      <c r="Y36" s="15">
        <v>1.4619000000000002</v>
      </c>
      <c r="Z36" s="15">
        <v>2.0324</v>
      </c>
      <c r="AA36" s="15">
        <v>6.5616000000000003</v>
      </c>
      <c r="AB36" s="15">
        <f t="shared" si="5"/>
        <v>143.29219999999998</v>
      </c>
      <c r="AC36" s="15">
        <v>10.920999999999999</v>
      </c>
      <c r="AD36" s="15">
        <v>15.446</v>
      </c>
      <c r="AE36" s="15">
        <v>11.243499999999999</v>
      </c>
      <c r="AF36" s="15">
        <v>19.2805</v>
      </c>
      <c r="AG36" s="15">
        <v>14.269</v>
      </c>
      <c r="AH36" s="15">
        <v>7.2211000000000007</v>
      </c>
      <c r="AI36" s="15">
        <v>7.6091999999999995</v>
      </c>
      <c r="AJ36" s="15">
        <v>14.3955</v>
      </c>
      <c r="AK36" s="15">
        <v>22.2776</v>
      </c>
      <c r="AL36" s="15">
        <v>8.3532000000000011</v>
      </c>
      <c r="AM36" s="15">
        <v>10.1189</v>
      </c>
      <c r="AN36" s="15">
        <v>2.1566999999999998</v>
      </c>
      <c r="AO36" s="15">
        <f t="shared" si="6"/>
        <v>204.83279999999999</v>
      </c>
      <c r="AP36" s="15">
        <v>4.1159999999999997</v>
      </c>
      <c r="AQ36" s="15">
        <v>10.2148</v>
      </c>
      <c r="AR36" s="15">
        <v>12.898700000000002</v>
      </c>
      <c r="AS36" s="15">
        <v>6.6440000000000001</v>
      </c>
      <c r="AT36" s="15">
        <v>7.26</v>
      </c>
      <c r="AU36" s="15">
        <v>7.5170999999999992</v>
      </c>
      <c r="AV36" s="15">
        <v>35.424600000000005</v>
      </c>
      <c r="AW36" s="15">
        <v>19.284299999999998</v>
      </c>
      <c r="AX36" s="15">
        <v>24.810000000000002</v>
      </c>
      <c r="AY36" s="15">
        <v>47.329500000000003</v>
      </c>
      <c r="AZ36" s="15">
        <v>17.1921</v>
      </c>
      <c r="BA36" s="15">
        <v>12.141699999999998</v>
      </c>
      <c r="BB36" s="15">
        <f t="shared" si="15"/>
        <v>480.55769999999995</v>
      </c>
      <c r="BC36" s="15">
        <v>36.063000000000002</v>
      </c>
      <c r="BD36" s="15">
        <v>133.69889999999998</v>
      </c>
      <c r="BE36" s="15">
        <v>19.419100000000004</v>
      </c>
      <c r="BF36" s="15">
        <v>63.023600000000002</v>
      </c>
      <c r="BG36" s="15">
        <v>43.149500000000003</v>
      </c>
      <c r="BH36" s="15">
        <v>24.165299999999998</v>
      </c>
      <c r="BI36" s="15">
        <v>21.911799999999999</v>
      </c>
      <c r="BJ36" s="15">
        <v>22.1328</v>
      </c>
      <c r="BK36" s="15">
        <v>16.703900000000001</v>
      </c>
      <c r="BL36" s="15">
        <v>46.101200000000006</v>
      </c>
      <c r="BM36" s="15">
        <v>30.881100000000004</v>
      </c>
      <c r="BN36" s="15">
        <v>23.307500000000005</v>
      </c>
      <c r="BO36" s="15">
        <f t="shared" si="8"/>
        <v>303.476</v>
      </c>
      <c r="BP36" s="15">
        <v>32.553400000000003</v>
      </c>
      <c r="BQ36" s="15">
        <v>19.007099999999998</v>
      </c>
      <c r="BR36" s="15">
        <v>22.160299999999999</v>
      </c>
      <c r="BS36" s="15">
        <v>34.810900000000004</v>
      </c>
      <c r="BT36" s="15">
        <v>23.444099999999999</v>
      </c>
      <c r="BU36" s="15">
        <v>15.134099999999998</v>
      </c>
      <c r="BV36" s="15">
        <v>26.794599999999999</v>
      </c>
      <c r="BW36" s="15">
        <v>23.258099999999999</v>
      </c>
      <c r="BX36" s="15">
        <v>26.835699999999999</v>
      </c>
      <c r="BY36" s="15">
        <v>26.2333</v>
      </c>
      <c r="BZ36" s="15">
        <v>26.985099999999999</v>
      </c>
      <c r="CA36" s="15">
        <v>26.2593</v>
      </c>
      <c r="CB36" s="15">
        <f t="shared" si="9"/>
        <v>227.48429999999999</v>
      </c>
      <c r="CC36" s="15">
        <v>29.434300000000004</v>
      </c>
      <c r="CD36" s="15">
        <v>15.0831</v>
      </c>
      <c r="CE36" s="15">
        <v>15.976300000000002</v>
      </c>
      <c r="CF36" s="15">
        <v>28.784899999999997</v>
      </c>
      <c r="CG36" s="15">
        <v>23.231800000000003</v>
      </c>
      <c r="CH36" s="15">
        <v>16.7544</v>
      </c>
      <c r="CI36" s="15">
        <v>23.890799999999999</v>
      </c>
      <c r="CJ36" s="15">
        <v>15.630400000000002</v>
      </c>
      <c r="CK36" s="15">
        <v>12.739700000000001</v>
      </c>
      <c r="CL36" s="15">
        <v>16.257999999999999</v>
      </c>
      <c r="CM36" s="15">
        <v>16.056999999999999</v>
      </c>
      <c r="CN36" s="15">
        <v>13.643600000000001</v>
      </c>
      <c r="CO36" s="15">
        <f t="shared" si="10"/>
        <v>201.33140000000003</v>
      </c>
      <c r="CP36" s="15">
        <v>21.021099999999997</v>
      </c>
      <c r="CQ36" s="15">
        <v>17.491</v>
      </c>
      <c r="CR36" s="15">
        <v>10.0435</v>
      </c>
      <c r="CS36" s="15">
        <v>20.089200000000002</v>
      </c>
      <c r="CT36" s="15">
        <v>19.796500000000002</v>
      </c>
      <c r="CU36" s="15">
        <v>17.739099999999997</v>
      </c>
      <c r="CV36" s="15">
        <v>19.3386</v>
      </c>
      <c r="CW36" s="15">
        <v>16.392299999999999</v>
      </c>
      <c r="CX36" s="15">
        <v>16.508900000000001</v>
      </c>
      <c r="CY36" s="15">
        <v>12.1258</v>
      </c>
      <c r="CZ36" s="15">
        <v>14.6065</v>
      </c>
      <c r="DA36" s="15">
        <v>16.178899999999999</v>
      </c>
      <c r="DB36" s="15">
        <f t="shared" si="11"/>
        <v>220.88549999999995</v>
      </c>
      <c r="DC36" s="15">
        <v>15.164200000000001</v>
      </c>
      <c r="DD36" s="15">
        <v>12.9435</v>
      </c>
      <c r="DE36" s="15">
        <v>30.255500000000001</v>
      </c>
      <c r="DF36" s="15">
        <v>21.148799999999998</v>
      </c>
      <c r="DG36" s="15">
        <v>17.586500000000001</v>
      </c>
      <c r="DH36" s="15">
        <v>14.0808</v>
      </c>
      <c r="DI36" s="15">
        <v>18.6477</v>
      </c>
      <c r="DJ36" s="15">
        <v>18.157299999999999</v>
      </c>
      <c r="DK36" s="15">
        <v>16.020199999999999</v>
      </c>
      <c r="DL36" s="15">
        <v>14.384</v>
      </c>
      <c r="DM36" s="15">
        <v>15.3028</v>
      </c>
      <c r="DN36" s="15">
        <v>27.194200000000002</v>
      </c>
      <c r="DO36" s="15">
        <f t="shared" si="12"/>
        <v>239.8347</v>
      </c>
      <c r="DP36" s="15">
        <v>22.972300000000001</v>
      </c>
      <c r="DQ36" s="15">
        <v>16.5381</v>
      </c>
      <c r="DR36" s="15">
        <v>22.2194</v>
      </c>
      <c r="DS36" s="15">
        <v>17.841799999999999</v>
      </c>
      <c r="DT36" s="15">
        <v>15.700700000000001</v>
      </c>
      <c r="DU36" s="15">
        <v>13.145700000000001</v>
      </c>
      <c r="DV36" s="15">
        <v>19.8245</v>
      </c>
      <c r="DW36" s="15">
        <v>26.632999999999999</v>
      </c>
      <c r="DX36" s="15">
        <v>16.8337</v>
      </c>
      <c r="DY36" s="15">
        <v>33.176499999999997</v>
      </c>
      <c r="DZ36" s="15">
        <v>17.342099999999999</v>
      </c>
      <c r="EA36" s="15">
        <v>17.606900000000003</v>
      </c>
      <c r="EB36" s="15">
        <f t="shared" si="13"/>
        <v>369.26780000000002</v>
      </c>
      <c r="EC36" s="15">
        <v>20.8474</v>
      </c>
      <c r="ED36" s="15">
        <v>13.229700000000001</v>
      </c>
      <c r="EE36" s="15">
        <v>31.4985</v>
      </c>
      <c r="EF36" s="15">
        <v>23.938599999999997</v>
      </c>
      <c r="EG36" s="15">
        <v>35.511199999999995</v>
      </c>
      <c r="EH36" s="15">
        <v>22.581199999999999</v>
      </c>
      <c r="EI36" s="15">
        <v>31.196400000000001</v>
      </c>
      <c r="EJ36" s="15">
        <v>25.895599999999998</v>
      </c>
      <c r="EK36" s="15">
        <v>32.902000000000001</v>
      </c>
      <c r="EL36" s="15">
        <v>31.116099999999999</v>
      </c>
      <c r="EM36" s="15">
        <v>57.701500000000003</v>
      </c>
      <c r="EN36" s="15">
        <v>42.849599999999995</v>
      </c>
      <c r="EO36" s="15">
        <f t="shared" si="14"/>
        <v>586.96079999999995</v>
      </c>
      <c r="EP36" s="15">
        <v>32.705799999999996</v>
      </c>
      <c r="EQ36" s="15">
        <v>33.186</v>
      </c>
      <c r="ER36" s="15">
        <v>31.980799999999999</v>
      </c>
      <c r="ES36" s="15">
        <v>33.17</v>
      </c>
      <c r="ET36" s="15">
        <v>46.955199999999998</v>
      </c>
      <c r="EU36" s="15">
        <v>59.863300000000002</v>
      </c>
      <c r="EV36" s="15">
        <v>50.309100000000001</v>
      </c>
      <c r="EW36" s="15">
        <v>50.750999999999998</v>
      </c>
      <c r="EX36" s="15">
        <v>63.444199999999995</v>
      </c>
      <c r="EY36" s="15">
        <v>49.041899999999998</v>
      </c>
      <c r="EZ36" s="15">
        <v>69.900800000000004</v>
      </c>
      <c r="FA36" s="15">
        <v>65.652699999999996</v>
      </c>
      <c r="GA36" s="361"/>
      <c r="GB36" s="361"/>
      <c r="GC36" s="361"/>
      <c r="GD36" s="361"/>
      <c r="GE36" s="361"/>
      <c r="GF36" s="361"/>
      <c r="GG36" s="361"/>
      <c r="GH36" s="361"/>
      <c r="GI36" s="361"/>
      <c r="GJ36" s="361"/>
      <c r="GK36" s="361"/>
      <c r="GL36" s="361"/>
      <c r="GM36" s="361"/>
      <c r="GN36" s="361"/>
      <c r="GO36" s="361"/>
      <c r="GP36" s="361"/>
      <c r="GQ36" s="361"/>
      <c r="GR36" s="361"/>
      <c r="GS36" s="361"/>
      <c r="GT36" s="361"/>
      <c r="GU36" s="361"/>
      <c r="GV36" s="361"/>
      <c r="GW36" s="361"/>
      <c r="GX36" s="361"/>
      <c r="GY36" s="361"/>
      <c r="GZ36" s="361"/>
      <c r="HA36" s="361"/>
      <c r="HB36" s="361"/>
      <c r="HC36" s="361"/>
      <c r="HD36" s="361"/>
      <c r="HE36" s="361"/>
      <c r="HF36" s="361"/>
      <c r="HG36" s="361"/>
      <c r="HH36" s="361"/>
      <c r="HI36" s="361"/>
      <c r="HJ36" s="361"/>
      <c r="HK36" s="361"/>
    </row>
    <row r="37" spans="1:219" s="134" customFormat="1" ht="12.75" customHeight="1">
      <c r="A37" s="363" t="s">
        <v>3179</v>
      </c>
      <c r="B37" s="15">
        <f t="shared" si="3"/>
        <v>2.7477</v>
      </c>
      <c r="C37" s="15">
        <v>0.39720000000000005</v>
      </c>
      <c r="D37" s="15">
        <v>0.36899999999999999</v>
      </c>
      <c r="E37" s="15">
        <v>0.2266</v>
      </c>
      <c r="F37" s="15">
        <v>0.191</v>
      </c>
      <c r="G37" s="15">
        <v>0.20080000000000001</v>
      </c>
      <c r="H37" s="15">
        <v>0.12859999999999999</v>
      </c>
      <c r="I37" s="15">
        <v>0.46500000000000002</v>
      </c>
      <c r="J37" s="15">
        <v>0.59710000000000008</v>
      </c>
      <c r="K37" s="15">
        <v>7.5799999999999992E-2</v>
      </c>
      <c r="L37" s="15">
        <v>7.8400000000000011E-2</v>
      </c>
      <c r="M37" s="15">
        <v>7.0999999999999995E-3</v>
      </c>
      <c r="N37" s="15">
        <v>1.11E-2</v>
      </c>
      <c r="O37" s="15">
        <f t="shared" si="4"/>
        <v>5.2037000000000004</v>
      </c>
      <c r="P37" s="15">
        <v>9.8299999999999998E-2</v>
      </c>
      <c r="Q37" s="15">
        <v>7.3300000000000004E-2</v>
      </c>
      <c r="R37" s="15">
        <v>1.2199999999999999E-2</v>
      </c>
      <c r="S37" s="15">
        <v>2.3E-3</v>
      </c>
      <c r="T37" s="15">
        <v>0.4914</v>
      </c>
      <c r="U37" s="15">
        <v>0.43460000000000004</v>
      </c>
      <c r="V37" s="15">
        <v>0.5212</v>
      </c>
      <c r="W37" s="15">
        <v>0.38419999999999999</v>
      </c>
      <c r="X37" s="15">
        <v>0.86239999999999994</v>
      </c>
      <c r="Y37" s="15">
        <v>0.83929999999999993</v>
      </c>
      <c r="Z37" s="15">
        <v>0.49830000000000002</v>
      </c>
      <c r="AA37" s="15">
        <v>0.98620000000000008</v>
      </c>
      <c r="AB37" s="15">
        <f t="shared" si="5"/>
        <v>149.76639999999998</v>
      </c>
      <c r="AC37" s="15">
        <v>1.1824000000000001</v>
      </c>
      <c r="AD37" s="15">
        <v>1.1802000000000001</v>
      </c>
      <c r="AE37" s="15">
        <v>89.35560000000001</v>
      </c>
      <c r="AF37" s="15">
        <v>21.174900000000001</v>
      </c>
      <c r="AG37" s="15">
        <v>15.8901</v>
      </c>
      <c r="AH37" s="15">
        <v>1.9377</v>
      </c>
      <c r="AI37" s="15">
        <v>4.0608999999999993</v>
      </c>
      <c r="AJ37" s="15">
        <v>3.6394000000000002</v>
      </c>
      <c r="AK37" s="15">
        <v>1.8939000000000001</v>
      </c>
      <c r="AL37" s="15">
        <v>6.6623000000000001</v>
      </c>
      <c r="AM37" s="15">
        <v>1.4125999999999999</v>
      </c>
      <c r="AN37" s="15">
        <v>1.3764000000000001</v>
      </c>
      <c r="AO37" s="15">
        <f t="shared" si="6"/>
        <v>4.0738000000000003</v>
      </c>
      <c r="AP37" s="15">
        <v>0.48510000000000003</v>
      </c>
      <c r="AQ37" s="15">
        <v>0.62709999999999999</v>
      </c>
      <c r="AR37" s="15">
        <v>0.63679999999999992</v>
      </c>
      <c r="AS37" s="15">
        <v>0.129</v>
      </c>
      <c r="AT37" s="15">
        <v>0.46539999999999998</v>
      </c>
      <c r="AU37" s="15">
        <v>0.3145</v>
      </c>
      <c r="AV37" s="15">
        <v>0.22900000000000001</v>
      </c>
      <c r="AW37" s="15">
        <v>0.2344</v>
      </c>
      <c r="AX37" s="15">
        <v>0.44130000000000003</v>
      </c>
      <c r="AY37" s="15">
        <v>0.15630000000000002</v>
      </c>
      <c r="AZ37" s="15">
        <v>0.111</v>
      </c>
      <c r="BA37" s="15">
        <v>0.24390000000000001</v>
      </c>
      <c r="BB37" s="15">
        <f t="shared" si="15"/>
        <v>38.429400000000001</v>
      </c>
      <c r="BC37" s="15">
        <v>0.30099999999999999</v>
      </c>
      <c r="BD37" s="15">
        <v>13.158200000000001</v>
      </c>
      <c r="BE37" s="15">
        <v>0.38680000000000003</v>
      </c>
      <c r="BF37" s="15">
        <v>0.50570000000000004</v>
      </c>
      <c r="BG37" s="15">
        <v>1.4362000000000001</v>
      </c>
      <c r="BH37" s="15">
        <v>7.8745000000000003</v>
      </c>
      <c r="BI37" s="15">
        <v>0.54920000000000002</v>
      </c>
      <c r="BJ37" s="15">
        <v>0.90849999999999997</v>
      </c>
      <c r="BK37" s="15">
        <v>1.2650999999999999</v>
      </c>
      <c r="BL37" s="15">
        <v>5.4941000000000004</v>
      </c>
      <c r="BM37" s="15">
        <v>3.2844000000000002</v>
      </c>
      <c r="BN37" s="15">
        <v>3.2656999999999998</v>
      </c>
      <c r="BO37" s="15">
        <f t="shared" si="8"/>
        <v>50.842500000000001</v>
      </c>
      <c r="BP37" s="15">
        <v>5.0712999999999999</v>
      </c>
      <c r="BQ37" s="15">
        <v>6.2113999999999994</v>
      </c>
      <c r="BR37" s="15">
        <v>5.3609999999999998</v>
      </c>
      <c r="BS37" s="15">
        <v>3.5730999999999997</v>
      </c>
      <c r="BT37" s="15">
        <v>2.9710999999999999</v>
      </c>
      <c r="BU37" s="15">
        <v>3.8285</v>
      </c>
      <c r="BV37" s="15">
        <v>9.0506000000000011</v>
      </c>
      <c r="BW37" s="15">
        <v>4.1291000000000002</v>
      </c>
      <c r="BX37" s="15">
        <v>3.2776999999999998</v>
      </c>
      <c r="BY37" s="15">
        <v>2.7254</v>
      </c>
      <c r="BZ37" s="15">
        <v>2.0248000000000004</v>
      </c>
      <c r="CA37" s="15">
        <v>2.6185</v>
      </c>
      <c r="CB37" s="15">
        <f t="shared" si="9"/>
        <v>70.029899999999998</v>
      </c>
      <c r="CC37" s="15">
        <v>4.1763999999999992</v>
      </c>
      <c r="CD37" s="15">
        <v>3.6074999999999999</v>
      </c>
      <c r="CE37" s="15">
        <v>6.0348999999999995</v>
      </c>
      <c r="CF37" s="15">
        <v>8.5884999999999998</v>
      </c>
      <c r="CG37" s="15">
        <v>4.4260999999999999</v>
      </c>
      <c r="CH37" s="15">
        <v>2.2385999999999999</v>
      </c>
      <c r="CI37" s="15">
        <v>6.1741999999999999</v>
      </c>
      <c r="CJ37" s="15">
        <v>2.0489000000000002</v>
      </c>
      <c r="CK37" s="15">
        <v>5.3418999999999999</v>
      </c>
      <c r="CL37" s="15">
        <v>9.2224000000000004</v>
      </c>
      <c r="CM37" s="15">
        <v>10.234</v>
      </c>
      <c r="CN37" s="15">
        <v>7.9364999999999997</v>
      </c>
      <c r="CO37" s="15">
        <f t="shared" si="10"/>
        <v>151.3356</v>
      </c>
      <c r="CP37" s="15">
        <v>12.2051</v>
      </c>
      <c r="CQ37" s="15">
        <v>7.3613999999999997</v>
      </c>
      <c r="CR37" s="15">
        <v>8.0966000000000005</v>
      </c>
      <c r="CS37" s="15">
        <v>13.2735</v>
      </c>
      <c r="CT37" s="15">
        <v>11.914999999999999</v>
      </c>
      <c r="CU37" s="15">
        <v>12.763500000000001</v>
      </c>
      <c r="CV37" s="15">
        <v>17.347999999999999</v>
      </c>
      <c r="CW37" s="15">
        <v>16.3734</v>
      </c>
      <c r="CX37" s="15">
        <v>10.778</v>
      </c>
      <c r="CY37" s="15">
        <v>12.427899999999999</v>
      </c>
      <c r="CZ37" s="15">
        <v>12.436500000000001</v>
      </c>
      <c r="DA37" s="15">
        <v>16.3567</v>
      </c>
      <c r="DB37" s="15">
        <f t="shared" si="11"/>
        <v>167.07300000000001</v>
      </c>
      <c r="DC37" s="15">
        <v>19.807500000000001</v>
      </c>
      <c r="DD37" s="15">
        <v>17.329799999999999</v>
      </c>
      <c r="DE37" s="15">
        <v>11.4818</v>
      </c>
      <c r="DF37" s="15">
        <v>16.892700000000001</v>
      </c>
      <c r="DG37" s="15">
        <v>8.4108999999999998</v>
      </c>
      <c r="DH37" s="15">
        <v>14.1183</v>
      </c>
      <c r="DI37" s="15">
        <v>11.930999999999999</v>
      </c>
      <c r="DJ37" s="15">
        <v>10.6676</v>
      </c>
      <c r="DK37" s="15">
        <v>15.138500000000001</v>
      </c>
      <c r="DL37" s="15">
        <v>14.1898</v>
      </c>
      <c r="DM37" s="15">
        <v>17.349599999999999</v>
      </c>
      <c r="DN37" s="15">
        <v>9.7554999999999996</v>
      </c>
      <c r="DO37" s="15">
        <f t="shared" si="12"/>
        <v>217.64109999999999</v>
      </c>
      <c r="DP37" s="15">
        <v>17.768799999999999</v>
      </c>
      <c r="DQ37" s="15">
        <v>13.089099999999998</v>
      </c>
      <c r="DR37" s="15">
        <v>10.638500000000001</v>
      </c>
      <c r="DS37" s="15">
        <v>8.8604000000000003</v>
      </c>
      <c r="DT37" s="15">
        <v>12.865600000000001</v>
      </c>
      <c r="DU37" s="15">
        <v>12.593699999999998</v>
      </c>
      <c r="DV37" s="15">
        <v>19.575599999999998</v>
      </c>
      <c r="DW37" s="15">
        <v>39.132400000000004</v>
      </c>
      <c r="DX37" s="15">
        <v>15.354599999999998</v>
      </c>
      <c r="DY37" s="15">
        <v>23.620999999999999</v>
      </c>
      <c r="DZ37" s="15">
        <v>21.361099999999997</v>
      </c>
      <c r="EA37" s="15">
        <v>22.7803</v>
      </c>
      <c r="EB37" s="15">
        <f t="shared" si="13"/>
        <v>396.85520000000002</v>
      </c>
      <c r="EC37" s="15">
        <v>29.025599999999997</v>
      </c>
      <c r="ED37" s="15">
        <v>27.340299999999999</v>
      </c>
      <c r="EE37" s="15">
        <v>30.535799999999998</v>
      </c>
      <c r="EF37" s="15">
        <v>29.474399999999999</v>
      </c>
      <c r="EG37" s="15">
        <v>28.2333</v>
      </c>
      <c r="EH37" s="15">
        <v>21.302899999999998</v>
      </c>
      <c r="EI37" s="15">
        <v>29.799099999999999</v>
      </c>
      <c r="EJ37" s="15">
        <v>34.405999999999999</v>
      </c>
      <c r="EK37" s="15">
        <v>31.3857</v>
      </c>
      <c r="EL37" s="15">
        <v>39.086199999999998</v>
      </c>
      <c r="EM37" s="15">
        <v>41.271699999999996</v>
      </c>
      <c r="EN37" s="15">
        <v>54.994199999999999</v>
      </c>
      <c r="EO37" s="15">
        <f t="shared" si="14"/>
        <v>972.79410000000018</v>
      </c>
      <c r="EP37" s="15">
        <v>41.832999999999998</v>
      </c>
      <c r="EQ37" s="15">
        <v>43.930299999999995</v>
      </c>
      <c r="ER37" s="15">
        <v>58.398199999999996</v>
      </c>
      <c r="ES37" s="15">
        <v>56.589200000000005</v>
      </c>
      <c r="ET37" s="15">
        <v>73.818799999999996</v>
      </c>
      <c r="EU37" s="15">
        <v>89.320300000000003</v>
      </c>
      <c r="EV37" s="15">
        <v>86.390600000000006</v>
      </c>
      <c r="EW37" s="15">
        <v>110.6422</v>
      </c>
      <c r="EX37" s="15">
        <v>92.948100000000011</v>
      </c>
      <c r="EY37" s="15">
        <v>116.27839999999999</v>
      </c>
      <c r="EZ37" s="15">
        <v>101.44489999999999</v>
      </c>
      <c r="FA37" s="15">
        <v>101.20010000000001</v>
      </c>
      <c r="GA37" s="361"/>
      <c r="GB37" s="361"/>
      <c r="GC37" s="361"/>
      <c r="GD37" s="361"/>
      <c r="GE37" s="361"/>
      <c r="GF37" s="361"/>
      <c r="GG37" s="361"/>
      <c r="GH37" s="361"/>
      <c r="GI37" s="361"/>
      <c r="GJ37" s="361"/>
      <c r="GK37" s="361"/>
      <c r="GL37" s="361"/>
      <c r="GM37" s="361"/>
      <c r="GN37" s="361"/>
      <c r="GO37" s="361"/>
      <c r="GP37" s="361"/>
      <c r="GQ37" s="361"/>
      <c r="GR37" s="361"/>
      <c r="GS37" s="361"/>
      <c r="GT37" s="361"/>
      <c r="GU37" s="361"/>
      <c r="GV37" s="361"/>
      <c r="GW37" s="361"/>
      <c r="GX37" s="361"/>
      <c r="GY37" s="361"/>
      <c r="GZ37" s="361"/>
      <c r="HA37" s="361"/>
      <c r="HB37" s="361"/>
      <c r="HC37" s="361"/>
      <c r="HD37" s="361"/>
      <c r="HE37" s="361"/>
      <c r="HF37" s="361"/>
      <c r="HG37" s="361"/>
      <c r="HH37" s="361"/>
      <c r="HI37" s="361"/>
      <c r="HJ37" s="361"/>
      <c r="HK37" s="361"/>
    </row>
    <row r="38" spans="1:219" s="360" customFormat="1" ht="12.75" customHeight="1">
      <c r="A38" s="964" t="s">
        <v>3182</v>
      </c>
      <c r="B38" s="77">
        <f t="shared" si="3"/>
        <v>259.25510000000003</v>
      </c>
      <c r="C38" s="77">
        <v>8.4085000000000001</v>
      </c>
      <c r="D38" s="77">
        <v>9.2762000000000011</v>
      </c>
      <c r="E38" s="77">
        <v>11.539399999999997</v>
      </c>
      <c r="F38" s="77">
        <v>12.756</v>
      </c>
      <c r="G38" s="77">
        <v>11.770800000000001</v>
      </c>
      <c r="H38" s="77">
        <v>18.754799999999999</v>
      </c>
      <c r="I38" s="77">
        <v>14.261399999999998</v>
      </c>
      <c r="J38" s="77">
        <v>51.048700000000004</v>
      </c>
      <c r="K38" s="77">
        <v>26.507099999999998</v>
      </c>
      <c r="L38" s="77">
        <v>44.811399999999992</v>
      </c>
      <c r="M38" s="77">
        <v>20.221199999999996</v>
      </c>
      <c r="N38" s="77">
        <v>29.899600000000003</v>
      </c>
      <c r="O38" s="77">
        <f t="shared" si="4"/>
        <v>1083.9277999999999</v>
      </c>
      <c r="P38" s="77">
        <v>69.222099999999998</v>
      </c>
      <c r="Q38" s="77">
        <v>72.003500000000003</v>
      </c>
      <c r="R38" s="77">
        <v>41.092100000000002</v>
      </c>
      <c r="S38" s="77">
        <v>94.868099999999998</v>
      </c>
      <c r="T38" s="77">
        <v>68.190700000000007</v>
      </c>
      <c r="U38" s="77">
        <v>46.904900000000005</v>
      </c>
      <c r="V38" s="77">
        <v>104.97859999999999</v>
      </c>
      <c r="W38" s="77">
        <v>66.905799999999999</v>
      </c>
      <c r="X38" s="77">
        <v>124.56399999999999</v>
      </c>
      <c r="Y38" s="77">
        <v>118.99889999999999</v>
      </c>
      <c r="Z38" s="77">
        <v>126.0436</v>
      </c>
      <c r="AA38" s="77">
        <v>150.15549999999999</v>
      </c>
      <c r="AB38" s="77">
        <f>SUM(AC38:AN38)</f>
        <v>2283.7476999999999</v>
      </c>
      <c r="AC38" s="77">
        <v>131.95180000000002</v>
      </c>
      <c r="AD38" s="77">
        <v>149.63660000000002</v>
      </c>
      <c r="AE38" s="77">
        <v>161.13030000000001</v>
      </c>
      <c r="AF38" s="77">
        <v>210.3938</v>
      </c>
      <c r="AG38" s="77">
        <v>160.05369999999999</v>
      </c>
      <c r="AH38" s="77">
        <v>108.0699</v>
      </c>
      <c r="AI38" s="77">
        <v>236.51799999999997</v>
      </c>
      <c r="AJ38" s="77">
        <v>141.85530000000003</v>
      </c>
      <c r="AK38" s="77">
        <v>182.4212</v>
      </c>
      <c r="AL38" s="77">
        <v>248.53649999999999</v>
      </c>
      <c r="AM38" s="77">
        <v>328.57340000000005</v>
      </c>
      <c r="AN38" s="77">
        <v>224.60720000000001</v>
      </c>
      <c r="AO38" s="77">
        <f t="shared" si="6"/>
        <v>3164.4413999999997</v>
      </c>
      <c r="AP38" s="77">
        <v>208.26729999999998</v>
      </c>
      <c r="AQ38" s="77">
        <v>160.3546</v>
      </c>
      <c r="AR38" s="77">
        <v>341.10169999999994</v>
      </c>
      <c r="AS38" s="77">
        <v>222.32989999999998</v>
      </c>
      <c r="AT38" s="77">
        <v>206.07199999999997</v>
      </c>
      <c r="AU38" s="77">
        <v>185.57369999999997</v>
      </c>
      <c r="AV38" s="77">
        <v>176.79829999999998</v>
      </c>
      <c r="AW38" s="77">
        <v>304.36259999999999</v>
      </c>
      <c r="AX38" s="77">
        <v>381.52790000000005</v>
      </c>
      <c r="AY38" s="77">
        <v>295.91989999999998</v>
      </c>
      <c r="AZ38" s="77">
        <v>265.55920000000009</v>
      </c>
      <c r="BA38" s="77">
        <v>416.57429999999999</v>
      </c>
      <c r="BB38" s="77">
        <f>SUM(BC38:BN38)</f>
        <v>3953.9644999999996</v>
      </c>
      <c r="BC38" s="77">
        <v>263.71669999999995</v>
      </c>
      <c r="BD38" s="77">
        <v>316.65479999999991</v>
      </c>
      <c r="BE38" s="77">
        <v>306.22810000000004</v>
      </c>
      <c r="BF38" s="77">
        <v>242.16479999999999</v>
      </c>
      <c r="BG38" s="77">
        <v>253.75960000000001</v>
      </c>
      <c r="BH38" s="77">
        <v>317.13699999999994</v>
      </c>
      <c r="BI38" s="77">
        <v>242.24419999999998</v>
      </c>
      <c r="BJ38" s="77">
        <v>354.99199999999996</v>
      </c>
      <c r="BK38" s="77">
        <v>388.06709999999998</v>
      </c>
      <c r="BL38" s="77">
        <v>369.73350000000005</v>
      </c>
      <c r="BM38" s="77">
        <v>511.63930000000005</v>
      </c>
      <c r="BN38" s="77">
        <v>387.62739999999997</v>
      </c>
      <c r="BO38" s="77">
        <f>SUM(BP38:CA38)</f>
        <v>7036.6063000000004</v>
      </c>
      <c r="BP38" s="77">
        <v>591.5326</v>
      </c>
      <c r="BQ38" s="77">
        <v>565.22090000000014</v>
      </c>
      <c r="BR38" s="77">
        <v>628.29250000000002</v>
      </c>
      <c r="BS38" s="77">
        <v>581.27379999999982</v>
      </c>
      <c r="BT38" s="77">
        <v>622.04759999999999</v>
      </c>
      <c r="BU38" s="77">
        <v>571.38040000000012</v>
      </c>
      <c r="BV38" s="77">
        <v>564.43619999999999</v>
      </c>
      <c r="BW38" s="77">
        <v>564.40069999999992</v>
      </c>
      <c r="BX38" s="77">
        <v>438.83390000000003</v>
      </c>
      <c r="BY38" s="77">
        <v>713.59920000000022</v>
      </c>
      <c r="BZ38" s="77">
        <v>676.01800000000003</v>
      </c>
      <c r="CA38" s="77">
        <v>519.57049999999992</v>
      </c>
      <c r="CB38" s="77">
        <f>SUM(CC38:CN38)</f>
        <v>10608.756799999999</v>
      </c>
      <c r="CC38" s="77">
        <v>700.36210000000005</v>
      </c>
      <c r="CD38" s="77">
        <v>506.81099999999992</v>
      </c>
      <c r="CE38" s="77">
        <v>735.23339999999985</v>
      </c>
      <c r="CF38" s="77">
        <v>844.09780000000001</v>
      </c>
      <c r="CG38" s="77">
        <v>869.90489999999988</v>
      </c>
      <c r="CH38" s="77">
        <v>756.56640000000004</v>
      </c>
      <c r="CI38" s="77">
        <v>950.41670000000022</v>
      </c>
      <c r="CJ38" s="77">
        <v>898.8719000000001</v>
      </c>
      <c r="CK38" s="77">
        <v>861.33739999999989</v>
      </c>
      <c r="CL38" s="77">
        <v>1294.6463999999999</v>
      </c>
      <c r="CM38" s="77">
        <v>1140.3919000000001</v>
      </c>
      <c r="CN38" s="77">
        <v>1050.1169</v>
      </c>
      <c r="CO38" s="77">
        <f>SUM(CP38:DA38)</f>
        <v>27850.318700000003</v>
      </c>
      <c r="CP38" s="77">
        <v>1082.0145</v>
      </c>
      <c r="CQ38" s="77">
        <v>1060.2953</v>
      </c>
      <c r="CR38" s="77">
        <v>933.98930000000007</v>
      </c>
      <c r="CS38" s="77">
        <v>1251.4415999999999</v>
      </c>
      <c r="CT38" s="77">
        <v>1437.2023999999999</v>
      </c>
      <c r="CU38" s="77">
        <v>1240.9239000000002</v>
      </c>
      <c r="CV38" s="77">
        <v>1692.431</v>
      </c>
      <c r="CW38" s="77">
        <v>1702.5995999999998</v>
      </c>
      <c r="CX38" s="77">
        <v>1953.7846000000002</v>
      </c>
      <c r="CY38" s="77">
        <v>2884.4897999999998</v>
      </c>
      <c r="CZ38" s="77">
        <v>4499.0861999999997</v>
      </c>
      <c r="DA38" s="77">
        <v>8112.0605000000014</v>
      </c>
      <c r="DB38" s="77">
        <f t="shared" si="11"/>
        <v>93550.323099999994</v>
      </c>
      <c r="DC38" s="77">
        <v>4058.3090000000002</v>
      </c>
      <c r="DD38" s="77">
        <v>4179.3469000000005</v>
      </c>
      <c r="DE38" s="77">
        <v>2974.9281999999998</v>
      </c>
      <c r="DF38" s="77">
        <v>2616.9892999999997</v>
      </c>
      <c r="DG38" s="77">
        <v>2867.8036000000002</v>
      </c>
      <c r="DH38" s="77">
        <v>6500.4382000000005</v>
      </c>
      <c r="DI38" s="77">
        <v>10209.293200000004</v>
      </c>
      <c r="DJ38" s="77">
        <v>11389.2587</v>
      </c>
      <c r="DK38" s="77">
        <v>11052.138900000002</v>
      </c>
      <c r="DL38" s="77">
        <v>11551.526900000001</v>
      </c>
      <c r="DM38" s="77">
        <v>12507.427199999998</v>
      </c>
      <c r="DN38" s="77">
        <v>13642.862999999999</v>
      </c>
      <c r="DO38" s="77">
        <f t="shared" si="12"/>
        <v>114097.06769999999</v>
      </c>
      <c r="DP38" s="77">
        <v>7474.0449000000008</v>
      </c>
      <c r="DQ38" s="77">
        <v>10018.416899999998</v>
      </c>
      <c r="DR38" s="77">
        <v>11091.262799999999</v>
      </c>
      <c r="DS38" s="77">
        <v>13740.953900000002</v>
      </c>
      <c r="DT38" s="77">
        <v>9092.3497000000007</v>
      </c>
      <c r="DU38" s="77">
        <v>7138.2001999999993</v>
      </c>
      <c r="DV38" s="77">
        <v>4216.9300999999996</v>
      </c>
      <c r="DW38" s="77">
        <v>3012.5875000000005</v>
      </c>
      <c r="DX38" s="77">
        <v>9474.7527000000009</v>
      </c>
      <c r="DY38" s="77">
        <v>12406.137099999998</v>
      </c>
      <c r="DZ38" s="77">
        <v>10468.8907</v>
      </c>
      <c r="EA38" s="77">
        <v>15962.5412</v>
      </c>
      <c r="EB38" s="77">
        <f>SUM(EC38:EN38)</f>
        <v>60529.682099999998</v>
      </c>
      <c r="EC38" s="77">
        <v>10243.149099999999</v>
      </c>
      <c r="ED38" s="77">
        <v>6112.6152999999986</v>
      </c>
      <c r="EE38" s="77">
        <v>6197.0973000000004</v>
      </c>
      <c r="EF38" s="77">
        <v>4674.6936000000005</v>
      </c>
      <c r="EG38" s="77">
        <v>3074.7294999999999</v>
      </c>
      <c r="EH38" s="77">
        <v>2971.5842999999995</v>
      </c>
      <c r="EI38" s="77">
        <v>3932.9259000000002</v>
      </c>
      <c r="EJ38" s="77">
        <v>5038.2444999999989</v>
      </c>
      <c r="EK38" s="77">
        <v>5113.6342999999979</v>
      </c>
      <c r="EL38" s="77">
        <v>5956.0697999999993</v>
      </c>
      <c r="EM38" s="77">
        <v>3781.8770999999997</v>
      </c>
      <c r="EN38" s="77">
        <v>3433.0614</v>
      </c>
      <c r="EO38" s="77">
        <f>SUM(EP38:FA38)</f>
        <v>46346.190499999997</v>
      </c>
      <c r="EP38" s="77">
        <v>2501.0444999999995</v>
      </c>
      <c r="EQ38" s="77">
        <v>3231.0742</v>
      </c>
      <c r="ER38" s="77">
        <v>3581.4544000000001</v>
      </c>
      <c r="ES38" s="77">
        <v>3100.2530000000002</v>
      </c>
      <c r="ET38" s="77">
        <v>3853.7554</v>
      </c>
      <c r="EU38" s="77">
        <v>4355.2789000000002</v>
      </c>
      <c r="EV38" s="77">
        <v>4788.2851000000001</v>
      </c>
      <c r="EW38" s="77">
        <v>4822.8777</v>
      </c>
      <c r="EX38" s="77">
        <v>4603.0589</v>
      </c>
      <c r="EY38" s="77">
        <v>4442.3686000000007</v>
      </c>
      <c r="EZ38" s="77">
        <v>3666.0435000000002</v>
      </c>
      <c r="FA38" s="77">
        <v>3400.6962999999996</v>
      </c>
      <c r="GA38" s="361"/>
      <c r="GB38" s="361"/>
      <c r="GC38" s="361"/>
      <c r="GD38" s="361"/>
      <c r="GE38" s="361"/>
      <c r="GF38" s="361"/>
      <c r="GG38" s="361"/>
      <c r="GH38" s="361"/>
      <c r="GI38" s="361"/>
      <c r="GJ38" s="361"/>
      <c r="GK38" s="361"/>
      <c r="GL38" s="361"/>
      <c r="GM38" s="361"/>
      <c r="GN38" s="361"/>
      <c r="GO38" s="361"/>
      <c r="GP38" s="361"/>
      <c r="GQ38" s="361"/>
      <c r="GR38" s="361"/>
      <c r="GS38" s="361"/>
      <c r="GT38" s="361"/>
      <c r="GU38" s="361"/>
      <c r="GV38" s="361"/>
      <c r="GW38" s="361"/>
      <c r="GX38" s="361"/>
      <c r="GY38" s="361"/>
      <c r="GZ38" s="361"/>
      <c r="HA38" s="361"/>
      <c r="HB38" s="361"/>
      <c r="HC38" s="361"/>
      <c r="HD38" s="361"/>
      <c r="HE38" s="361"/>
      <c r="HF38" s="361"/>
      <c r="HG38" s="361"/>
      <c r="HH38" s="361"/>
      <c r="HI38" s="361"/>
      <c r="HJ38" s="361"/>
      <c r="HK38" s="361"/>
    </row>
    <row r="39" spans="1:219" s="268" customFormat="1" ht="12.75" customHeight="1">
      <c r="A39" s="965" t="s">
        <v>3173</v>
      </c>
      <c r="B39" s="15">
        <f t="shared" si="3"/>
        <v>118.0531</v>
      </c>
      <c r="C39" s="15">
        <v>0.81229999999999991</v>
      </c>
      <c r="D39" s="15">
        <v>0.98429999999999995</v>
      </c>
      <c r="E39" s="15">
        <v>4.4621000000000004</v>
      </c>
      <c r="F39" s="15">
        <v>3.1429</v>
      </c>
      <c r="G39" s="15">
        <v>2.8780000000000001</v>
      </c>
      <c r="H39" s="15">
        <v>5.4346999999999994</v>
      </c>
      <c r="I39" s="15">
        <v>6.7788000000000004</v>
      </c>
      <c r="J39" s="15">
        <v>37.429099999999998</v>
      </c>
      <c r="K39" s="15">
        <v>6.9845999999999995</v>
      </c>
      <c r="L39" s="15">
        <v>27.7042</v>
      </c>
      <c r="M39" s="15">
        <v>8.4665999999999997</v>
      </c>
      <c r="N39" s="15">
        <v>12.9755</v>
      </c>
      <c r="O39" s="15">
        <f t="shared" si="4"/>
        <v>754.73660000000007</v>
      </c>
      <c r="P39" s="15">
        <v>48.377899999999997</v>
      </c>
      <c r="Q39" s="15">
        <v>47.848099999999995</v>
      </c>
      <c r="R39" s="15">
        <v>23.121500000000001</v>
      </c>
      <c r="S39" s="15">
        <v>69.298400000000001</v>
      </c>
      <c r="T39" s="15">
        <v>43.767800000000001</v>
      </c>
      <c r="U39" s="15">
        <v>25.459199999999999</v>
      </c>
      <c r="V39" s="15">
        <v>72.716099999999997</v>
      </c>
      <c r="W39" s="15">
        <v>41.846199999999996</v>
      </c>
      <c r="X39" s="15">
        <v>87.635800000000003</v>
      </c>
      <c r="Y39" s="15">
        <v>81.118200000000002</v>
      </c>
      <c r="Z39" s="15">
        <v>98.242199999999997</v>
      </c>
      <c r="AA39" s="15">
        <v>115.3052</v>
      </c>
      <c r="AB39" s="15">
        <f t="shared" si="5"/>
        <v>1140.24</v>
      </c>
      <c r="AC39" s="15">
        <v>80.414000000000001</v>
      </c>
      <c r="AD39" s="15">
        <v>114.884</v>
      </c>
      <c r="AE39" s="15">
        <v>124.352</v>
      </c>
      <c r="AF39" s="15">
        <v>139.178</v>
      </c>
      <c r="AG39" s="15">
        <v>117.31439999999999</v>
      </c>
      <c r="AH39" s="15">
        <v>13.052599999999998</v>
      </c>
      <c r="AI39" s="15">
        <v>141.01689999999999</v>
      </c>
      <c r="AJ39" s="15">
        <v>76.159000000000006</v>
      </c>
      <c r="AK39" s="15">
        <v>67.045400000000001</v>
      </c>
      <c r="AL39" s="15">
        <v>74.576200000000014</v>
      </c>
      <c r="AM39" s="15">
        <v>81.357500000000002</v>
      </c>
      <c r="AN39" s="15">
        <v>110.89000000000001</v>
      </c>
      <c r="AO39" s="15">
        <f t="shared" si="6"/>
        <v>2106.6944000000003</v>
      </c>
      <c r="AP39" s="15">
        <v>61.707500000000003</v>
      </c>
      <c r="AQ39" s="15">
        <v>64.129499999999993</v>
      </c>
      <c r="AR39" s="15">
        <v>228.28190000000001</v>
      </c>
      <c r="AS39" s="15">
        <v>143.67099999999999</v>
      </c>
      <c r="AT39" s="15">
        <v>116.79989999999999</v>
      </c>
      <c r="AU39" s="15">
        <v>119.93329999999999</v>
      </c>
      <c r="AV39" s="15">
        <v>94.445999999999998</v>
      </c>
      <c r="AW39" s="15">
        <v>221.5051</v>
      </c>
      <c r="AX39" s="15">
        <v>298.4246</v>
      </c>
      <c r="AY39" s="15">
        <v>220.459</v>
      </c>
      <c r="AZ39" s="15">
        <v>193.42520000000002</v>
      </c>
      <c r="BA39" s="15">
        <v>343.91139999999996</v>
      </c>
      <c r="BB39" s="15">
        <f>SUM(BC39:BN39)</f>
        <v>3217.0306999999998</v>
      </c>
      <c r="BC39" s="15">
        <v>181.44749999999999</v>
      </c>
      <c r="BD39" s="15">
        <v>243.9907</v>
      </c>
      <c r="BE39" s="15">
        <v>249.94480000000001</v>
      </c>
      <c r="BF39" s="15">
        <v>192.37129999999999</v>
      </c>
      <c r="BG39" s="15">
        <v>192.25539999999998</v>
      </c>
      <c r="BH39" s="15">
        <v>279.18379999999996</v>
      </c>
      <c r="BI39" s="15">
        <v>200.30829999999997</v>
      </c>
      <c r="BJ39" s="15">
        <v>270.02849999999995</v>
      </c>
      <c r="BK39" s="15">
        <v>348.74609999999996</v>
      </c>
      <c r="BL39" s="15">
        <v>311.49440000000004</v>
      </c>
      <c r="BM39" s="15">
        <v>411.62550000000005</v>
      </c>
      <c r="BN39" s="15">
        <v>335.63440000000003</v>
      </c>
      <c r="BO39" s="15">
        <f>SUM(BP39:CA39)</f>
        <v>6429.1949000000004</v>
      </c>
      <c r="BP39" s="15">
        <v>514.62819999999999</v>
      </c>
      <c r="BQ39" s="15">
        <v>499.30890000000005</v>
      </c>
      <c r="BR39" s="15">
        <v>570.22400000000005</v>
      </c>
      <c r="BS39" s="15">
        <v>537.03839999999991</v>
      </c>
      <c r="BT39" s="15">
        <v>556.39909999999998</v>
      </c>
      <c r="BU39" s="15">
        <v>528.78870000000006</v>
      </c>
      <c r="BV39" s="15">
        <v>513.40739999999994</v>
      </c>
      <c r="BW39" s="15">
        <v>522.73590000000002</v>
      </c>
      <c r="BX39" s="15">
        <v>404.2715</v>
      </c>
      <c r="BY39" s="15">
        <v>689.37160000000006</v>
      </c>
      <c r="BZ39" s="15">
        <v>623.41399999999999</v>
      </c>
      <c r="CA39" s="15">
        <v>469.60719999999998</v>
      </c>
      <c r="CB39" s="15">
        <f>SUM(CC39:CN39)</f>
        <v>10040.717299999998</v>
      </c>
      <c r="CC39" s="15">
        <v>640.67100000000016</v>
      </c>
      <c r="CD39" s="15">
        <v>473.26739999999995</v>
      </c>
      <c r="CE39" s="15">
        <v>653.8898999999999</v>
      </c>
      <c r="CF39" s="15">
        <v>784.56680000000006</v>
      </c>
      <c r="CG39" s="15">
        <v>838.3572999999999</v>
      </c>
      <c r="CH39" s="15">
        <v>715.77790000000016</v>
      </c>
      <c r="CI39" s="15">
        <v>890.62700000000007</v>
      </c>
      <c r="CJ39" s="15">
        <v>855.04200000000026</v>
      </c>
      <c r="CK39" s="15">
        <v>826.26379999999995</v>
      </c>
      <c r="CL39" s="15">
        <v>1248.4621000000002</v>
      </c>
      <c r="CM39" s="15">
        <v>1100.6768</v>
      </c>
      <c r="CN39" s="15">
        <v>1013.1152999999999</v>
      </c>
      <c r="CO39" s="15">
        <f t="shared" si="10"/>
        <v>27068.410400000001</v>
      </c>
      <c r="CP39" s="15">
        <v>1028.4698000000001</v>
      </c>
      <c r="CQ39" s="15">
        <v>1006.545</v>
      </c>
      <c r="CR39" s="15">
        <v>900.49209999999994</v>
      </c>
      <c r="CS39" s="15">
        <v>1204.6573000000001</v>
      </c>
      <c r="CT39" s="15">
        <v>1365.5853</v>
      </c>
      <c r="CU39" s="15">
        <v>1183.8610000000001</v>
      </c>
      <c r="CV39" s="15">
        <v>1616.4937</v>
      </c>
      <c r="CW39" s="15">
        <v>1592.3444</v>
      </c>
      <c r="CX39" s="15">
        <v>1871.05</v>
      </c>
      <c r="CY39" s="15">
        <v>2844.5117999999998</v>
      </c>
      <c r="CZ39" s="15">
        <v>4433.3325999999997</v>
      </c>
      <c r="DA39" s="15">
        <v>8021.0674000000017</v>
      </c>
      <c r="DB39" s="15">
        <f t="shared" si="11"/>
        <v>92118.127399999998</v>
      </c>
      <c r="DC39" s="15">
        <v>3994.4901</v>
      </c>
      <c r="DD39" s="15">
        <v>4107.9731000000002</v>
      </c>
      <c r="DE39" s="15">
        <v>2883.7413999999999</v>
      </c>
      <c r="DF39" s="15">
        <v>2556.0664999999999</v>
      </c>
      <c r="DG39" s="15">
        <v>2801.8682999999996</v>
      </c>
      <c r="DH39" s="15">
        <v>6417.435300000001</v>
      </c>
      <c r="DI39" s="15">
        <v>10109.284100000001</v>
      </c>
      <c r="DJ39" s="15">
        <v>11266.307900000002</v>
      </c>
      <c r="DK39" s="15">
        <v>10937.962500000001</v>
      </c>
      <c r="DL39" s="15">
        <v>11091.865099999997</v>
      </c>
      <c r="DM39" s="15">
        <v>12403.280899999998</v>
      </c>
      <c r="DN39" s="15">
        <v>13547.852199999999</v>
      </c>
      <c r="DO39" s="15">
        <f t="shared" si="12"/>
        <v>112560.79399999999</v>
      </c>
      <c r="DP39" s="15">
        <v>7400.6355999999996</v>
      </c>
      <c r="DQ39" s="15">
        <v>9928.6066999999985</v>
      </c>
      <c r="DR39" s="15">
        <v>11005.9964</v>
      </c>
      <c r="DS39" s="15">
        <v>13615.439700000001</v>
      </c>
      <c r="DT39" s="15">
        <v>8989.2093000000004</v>
      </c>
      <c r="DU39" s="15">
        <v>6889.4290999999994</v>
      </c>
      <c r="DV39" s="15">
        <v>4158.5712999999996</v>
      </c>
      <c r="DW39" s="15">
        <v>2918.585</v>
      </c>
      <c r="DX39" s="15">
        <v>9341.1115000000027</v>
      </c>
      <c r="DY39" s="15">
        <v>12239.540399999998</v>
      </c>
      <c r="DZ39" s="15">
        <v>10323.848399999999</v>
      </c>
      <c r="EA39" s="15">
        <v>15749.820599999999</v>
      </c>
      <c r="EB39" s="15">
        <f t="shared" si="13"/>
        <v>58406.893999999993</v>
      </c>
      <c r="EC39" s="15">
        <v>10137.401</v>
      </c>
      <c r="ED39" s="15">
        <v>6046.7185999999992</v>
      </c>
      <c r="EE39" s="15">
        <v>6067.4067999999997</v>
      </c>
      <c r="EF39" s="15">
        <v>4495.8279000000002</v>
      </c>
      <c r="EG39" s="15">
        <v>2903.7127999999998</v>
      </c>
      <c r="EH39" s="15">
        <v>2819.4562999999998</v>
      </c>
      <c r="EI39" s="15">
        <v>3727.5843999999997</v>
      </c>
      <c r="EJ39" s="15">
        <v>4855.9772999999996</v>
      </c>
      <c r="EK39" s="15">
        <v>4868.0227999999997</v>
      </c>
      <c r="EL39" s="15">
        <v>5779.9709999999986</v>
      </c>
      <c r="EM39" s="15">
        <v>3472.7751000000003</v>
      </c>
      <c r="EN39" s="15">
        <v>3232.04</v>
      </c>
      <c r="EO39" s="15">
        <f>SUM(EP39:FA39)</f>
        <v>42882.428700000004</v>
      </c>
      <c r="EP39" s="15">
        <v>2337.7707999999998</v>
      </c>
      <c r="EQ39" s="15">
        <v>2981.4747000000002</v>
      </c>
      <c r="ER39" s="15">
        <v>3347.3786</v>
      </c>
      <c r="ES39" s="15">
        <v>2908.5835000000002</v>
      </c>
      <c r="ET39" s="15">
        <v>3625.4623999999999</v>
      </c>
      <c r="EU39" s="15">
        <v>4105.8190999999997</v>
      </c>
      <c r="EV39" s="15">
        <v>4455.4852000000001</v>
      </c>
      <c r="EW39" s="15">
        <v>4414.9803000000002</v>
      </c>
      <c r="EX39" s="15">
        <v>4231.1229000000003</v>
      </c>
      <c r="EY39" s="15">
        <v>3785.0933999999997</v>
      </c>
      <c r="EZ39" s="15">
        <v>3482.732</v>
      </c>
      <c r="FA39" s="15">
        <v>3206.5257999999999</v>
      </c>
      <c r="GA39" s="361"/>
      <c r="GB39" s="361"/>
      <c r="GC39" s="361"/>
      <c r="GD39" s="361"/>
      <c r="GE39" s="361"/>
      <c r="GF39" s="361"/>
      <c r="GG39" s="361"/>
      <c r="GH39" s="361"/>
      <c r="GI39" s="361"/>
      <c r="GJ39" s="361"/>
      <c r="GK39" s="361"/>
      <c r="GL39" s="361"/>
      <c r="GM39" s="361"/>
      <c r="GN39" s="361"/>
      <c r="GO39" s="361"/>
      <c r="GP39" s="361"/>
      <c r="GQ39" s="361"/>
      <c r="GR39" s="361"/>
      <c r="GS39" s="361"/>
      <c r="GT39" s="361"/>
      <c r="GU39" s="361"/>
      <c r="GV39" s="361"/>
      <c r="GW39" s="361"/>
      <c r="GX39" s="361"/>
      <c r="GY39" s="361"/>
      <c r="GZ39" s="361"/>
      <c r="HA39" s="361"/>
      <c r="HB39" s="361"/>
      <c r="HC39" s="361"/>
      <c r="HD39" s="361"/>
      <c r="HE39" s="361"/>
      <c r="HF39" s="361"/>
      <c r="HG39" s="361"/>
      <c r="HH39" s="361"/>
      <c r="HI39" s="361"/>
      <c r="HJ39" s="361"/>
      <c r="HK39" s="361"/>
    </row>
    <row r="40" spans="1:219" s="268" customFormat="1" ht="12.75" customHeight="1">
      <c r="A40" s="965" t="s">
        <v>3174</v>
      </c>
      <c r="B40" s="15">
        <f t="shared" si="3"/>
        <v>141.202</v>
      </c>
      <c r="C40" s="15">
        <v>7.5962000000000005</v>
      </c>
      <c r="D40" s="15">
        <v>8.2919</v>
      </c>
      <c r="E40" s="15">
        <v>7.0772999999999993</v>
      </c>
      <c r="F40" s="15">
        <v>9.6131000000000011</v>
      </c>
      <c r="G40" s="15">
        <v>8.8928000000000011</v>
      </c>
      <c r="H40" s="15">
        <v>13.3201</v>
      </c>
      <c r="I40" s="15">
        <v>7.4825999999999997</v>
      </c>
      <c r="J40" s="15">
        <v>13.6196</v>
      </c>
      <c r="K40" s="15">
        <v>19.522500000000001</v>
      </c>
      <c r="L40" s="15">
        <v>17.107200000000002</v>
      </c>
      <c r="M40" s="15">
        <v>11.7546</v>
      </c>
      <c r="N40" s="15">
        <v>16.924100000000003</v>
      </c>
      <c r="O40" s="15">
        <f t="shared" si="4"/>
        <v>329.19119999999998</v>
      </c>
      <c r="P40" s="15">
        <v>20.844200000000004</v>
      </c>
      <c r="Q40" s="15">
        <v>24.155399999999997</v>
      </c>
      <c r="R40" s="15">
        <v>17.970599999999997</v>
      </c>
      <c r="S40" s="15">
        <v>25.569700000000001</v>
      </c>
      <c r="T40" s="15">
        <v>24.422900000000002</v>
      </c>
      <c r="U40" s="15">
        <v>21.445700000000006</v>
      </c>
      <c r="V40" s="15">
        <v>32.262500000000003</v>
      </c>
      <c r="W40" s="15">
        <v>25.0596</v>
      </c>
      <c r="X40" s="15">
        <v>36.928199999999997</v>
      </c>
      <c r="Y40" s="15">
        <v>37.880700000000004</v>
      </c>
      <c r="Z40" s="15">
        <v>27.801400000000001</v>
      </c>
      <c r="AA40" s="15">
        <v>34.850299999999997</v>
      </c>
      <c r="AB40" s="15">
        <f>SUM(AC40:AN40)</f>
        <v>1143.5077000000001</v>
      </c>
      <c r="AC40" s="15">
        <v>51.537800000000004</v>
      </c>
      <c r="AD40" s="15">
        <v>34.752600000000001</v>
      </c>
      <c r="AE40" s="15">
        <v>36.778300000000002</v>
      </c>
      <c r="AF40" s="15">
        <v>71.215799999999987</v>
      </c>
      <c r="AG40" s="15">
        <v>42.7393</v>
      </c>
      <c r="AH40" s="15">
        <v>95.017300000000006</v>
      </c>
      <c r="AI40" s="15">
        <v>95.501100000000008</v>
      </c>
      <c r="AJ40" s="15">
        <v>65.696300000000008</v>
      </c>
      <c r="AK40" s="15">
        <v>115.3758</v>
      </c>
      <c r="AL40" s="15">
        <v>173.96029999999999</v>
      </c>
      <c r="AM40" s="15">
        <v>247.21590000000003</v>
      </c>
      <c r="AN40" s="15">
        <v>113.71719999999999</v>
      </c>
      <c r="AO40" s="15">
        <f t="shared" si="6"/>
        <v>1057.7470000000001</v>
      </c>
      <c r="AP40" s="15">
        <v>146.5598</v>
      </c>
      <c r="AQ40" s="15">
        <v>96.225100000000012</v>
      </c>
      <c r="AR40" s="15">
        <v>112.8198</v>
      </c>
      <c r="AS40" s="15">
        <v>78.658899999999988</v>
      </c>
      <c r="AT40" s="15">
        <v>89.272100000000009</v>
      </c>
      <c r="AU40" s="15">
        <v>65.6404</v>
      </c>
      <c r="AV40" s="15">
        <v>82.3523</v>
      </c>
      <c r="AW40" s="15">
        <v>82.857500000000002</v>
      </c>
      <c r="AX40" s="15">
        <v>83.10329999999999</v>
      </c>
      <c r="AY40" s="15">
        <v>75.460899999999995</v>
      </c>
      <c r="AZ40" s="15">
        <v>72.133999999999986</v>
      </c>
      <c r="BA40" s="15">
        <v>72.662899999999993</v>
      </c>
      <c r="BB40" s="15">
        <f t="shared" si="7"/>
        <v>736.93380000000013</v>
      </c>
      <c r="BC40" s="15">
        <v>82.269200000000012</v>
      </c>
      <c r="BD40" s="15">
        <v>72.664100000000005</v>
      </c>
      <c r="BE40" s="15">
        <v>56.283300000000004</v>
      </c>
      <c r="BF40" s="15">
        <v>49.793500000000009</v>
      </c>
      <c r="BG40" s="15">
        <v>61.504199999999997</v>
      </c>
      <c r="BH40" s="15">
        <v>37.953199999999995</v>
      </c>
      <c r="BI40" s="15">
        <v>41.935899999999997</v>
      </c>
      <c r="BJ40" s="15">
        <v>84.963499999999996</v>
      </c>
      <c r="BK40" s="15">
        <v>39.320999999999998</v>
      </c>
      <c r="BL40" s="15">
        <v>58.239100000000008</v>
      </c>
      <c r="BM40" s="15">
        <v>100.0138</v>
      </c>
      <c r="BN40" s="15">
        <v>51.993000000000002</v>
      </c>
      <c r="BO40" s="15">
        <f>SUM(BP40:CA40)</f>
        <v>607.41140000000007</v>
      </c>
      <c r="BP40" s="15">
        <v>76.904399999999995</v>
      </c>
      <c r="BQ40" s="15">
        <v>65.912000000000006</v>
      </c>
      <c r="BR40" s="15">
        <v>58.0685</v>
      </c>
      <c r="BS40" s="15">
        <v>44.235399999999991</v>
      </c>
      <c r="BT40" s="15">
        <v>65.648499999999999</v>
      </c>
      <c r="BU40" s="15">
        <v>42.591699999999996</v>
      </c>
      <c r="BV40" s="15">
        <v>51.028800000000004</v>
      </c>
      <c r="BW40" s="15">
        <v>41.6648</v>
      </c>
      <c r="BX40" s="15">
        <v>34.562400000000004</v>
      </c>
      <c r="BY40" s="15">
        <v>24.227599999999999</v>
      </c>
      <c r="BZ40" s="15">
        <v>52.603999999999999</v>
      </c>
      <c r="CA40" s="15">
        <v>49.963300000000004</v>
      </c>
      <c r="CB40" s="15">
        <f>SUM(CC40:CN40)</f>
        <v>568.03949999999986</v>
      </c>
      <c r="CC40" s="15">
        <v>59.691099999999999</v>
      </c>
      <c r="CD40" s="15">
        <v>33.543599999999998</v>
      </c>
      <c r="CE40" s="15">
        <v>81.343500000000006</v>
      </c>
      <c r="CF40" s="15">
        <v>59.530999999999992</v>
      </c>
      <c r="CG40" s="15">
        <v>31.547600000000003</v>
      </c>
      <c r="CH40" s="15">
        <v>40.788499999999999</v>
      </c>
      <c r="CI40" s="15">
        <v>59.789700000000003</v>
      </c>
      <c r="CJ40" s="15">
        <v>43.829900000000002</v>
      </c>
      <c r="CK40" s="15">
        <v>35.073599999999999</v>
      </c>
      <c r="CL40" s="15">
        <v>46.1843</v>
      </c>
      <c r="CM40" s="15">
        <v>39.7151</v>
      </c>
      <c r="CN40" s="15">
        <v>37.001599999999996</v>
      </c>
      <c r="CO40" s="15">
        <f>SUM(CP40:DA40)</f>
        <v>781.90830000000005</v>
      </c>
      <c r="CP40" s="15">
        <v>53.544699999999999</v>
      </c>
      <c r="CQ40" s="15">
        <v>53.750300000000003</v>
      </c>
      <c r="CR40" s="15">
        <v>33.497199999999999</v>
      </c>
      <c r="CS40" s="15">
        <v>46.784300000000002</v>
      </c>
      <c r="CT40" s="15">
        <v>71.617100000000008</v>
      </c>
      <c r="CU40" s="15">
        <v>57.062899999999992</v>
      </c>
      <c r="CV40" s="15">
        <v>75.937300000000008</v>
      </c>
      <c r="CW40" s="15">
        <v>110.2552</v>
      </c>
      <c r="CX40" s="15">
        <v>82.7346</v>
      </c>
      <c r="CY40" s="15">
        <v>39.978000000000002</v>
      </c>
      <c r="CZ40" s="15">
        <v>65.753599999999992</v>
      </c>
      <c r="DA40" s="15">
        <v>90.993100000000013</v>
      </c>
      <c r="DB40" s="15">
        <f t="shared" si="11"/>
        <v>1432.1956999999998</v>
      </c>
      <c r="DC40" s="15">
        <v>63.818899999999999</v>
      </c>
      <c r="DD40" s="15">
        <v>71.373800000000003</v>
      </c>
      <c r="DE40" s="15">
        <v>91.186800000000005</v>
      </c>
      <c r="DF40" s="15">
        <v>60.922799999999995</v>
      </c>
      <c r="DG40" s="15">
        <v>65.935299999999998</v>
      </c>
      <c r="DH40" s="15">
        <v>83.002899999999997</v>
      </c>
      <c r="DI40" s="15">
        <v>100.0091</v>
      </c>
      <c r="DJ40" s="15">
        <v>122.9508</v>
      </c>
      <c r="DK40" s="15">
        <v>114.17640000000002</v>
      </c>
      <c r="DL40" s="15">
        <v>459.66179999999997</v>
      </c>
      <c r="DM40" s="15">
        <v>104.14629999999998</v>
      </c>
      <c r="DN40" s="15">
        <v>95.010799999999989</v>
      </c>
      <c r="DO40" s="15">
        <f t="shared" si="12"/>
        <v>1536.2737000000002</v>
      </c>
      <c r="DP40" s="15">
        <v>73.409300000000002</v>
      </c>
      <c r="DQ40" s="15">
        <v>89.810199999999995</v>
      </c>
      <c r="DR40" s="15">
        <v>85.26639999999999</v>
      </c>
      <c r="DS40" s="15">
        <v>125.5142</v>
      </c>
      <c r="DT40" s="15">
        <v>103.1404</v>
      </c>
      <c r="DU40" s="15">
        <v>248.77109999999999</v>
      </c>
      <c r="DV40" s="15">
        <v>58.358800000000002</v>
      </c>
      <c r="DW40" s="15">
        <v>94.002499999999998</v>
      </c>
      <c r="DX40" s="15">
        <v>133.6412</v>
      </c>
      <c r="DY40" s="15">
        <v>166.5967</v>
      </c>
      <c r="DZ40" s="15">
        <v>145.04230000000001</v>
      </c>
      <c r="EA40" s="15">
        <v>212.72059999999999</v>
      </c>
      <c r="EB40" s="15">
        <f t="shared" si="13"/>
        <v>2122.7881000000002</v>
      </c>
      <c r="EC40" s="15">
        <v>105.74809999999999</v>
      </c>
      <c r="ED40" s="15">
        <v>65.896699999999996</v>
      </c>
      <c r="EE40" s="15">
        <v>129.69049999999999</v>
      </c>
      <c r="EF40" s="15">
        <v>178.86570000000003</v>
      </c>
      <c r="EG40" s="15">
        <v>171.01670000000001</v>
      </c>
      <c r="EH40" s="15">
        <v>152.12799999999999</v>
      </c>
      <c r="EI40" s="15">
        <v>205.3415</v>
      </c>
      <c r="EJ40" s="15">
        <v>182.2672</v>
      </c>
      <c r="EK40" s="15">
        <v>245.61150000000001</v>
      </c>
      <c r="EL40" s="15">
        <v>176.09879999999998</v>
      </c>
      <c r="EM40" s="15">
        <v>309.10199999999998</v>
      </c>
      <c r="EN40" s="15">
        <v>201.02140000000003</v>
      </c>
      <c r="EO40" s="15">
        <f>SUM(EP40:FA40)</f>
        <v>3463.7617999999998</v>
      </c>
      <c r="EP40" s="15">
        <v>163.27370000000002</v>
      </c>
      <c r="EQ40" s="15">
        <v>249.59950000000001</v>
      </c>
      <c r="ER40" s="15">
        <v>234.07579999999999</v>
      </c>
      <c r="ES40" s="15">
        <v>191.66949999999997</v>
      </c>
      <c r="ET40" s="15">
        <v>228.29300000000001</v>
      </c>
      <c r="EU40" s="15">
        <v>249.45979999999997</v>
      </c>
      <c r="EV40" s="15">
        <v>332.79990000000004</v>
      </c>
      <c r="EW40" s="15">
        <v>407.89739999999995</v>
      </c>
      <c r="EX40" s="15">
        <v>371.93600000000004</v>
      </c>
      <c r="EY40" s="15">
        <v>657.27519999999993</v>
      </c>
      <c r="EZ40" s="15">
        <v>183.3115</v>
      </c>
      <c r="FA40" s="15">
        <v>194.1705</v>
      </c>
      <c r="GA40" s="361"/>
      <c r="GB40" s="361"/>
      <c r="GC40" s="361"/>
      <c r="GD40" s="361"/>
      <c r="GE40" s="361"/>
      <c r="GF40" s="361"/>
      <c r="GG40" s="361"/>
      <c r="GH40" s="361"/>
      <c r="GI40" s="361"/>
      <c r="GJ40" s="361"/>
      <c r="GK40" s="361"/>
      <c r="GL40" s="361"/>
      <c r="GM40" s="361"/>
      <c r="GN40" s="361"/>
      <c r="GO40" s="361"/>
      <c r="GP40" s="361"/>
      <c r="GQ40" s="361"/>
      <c r="GR40" s="361"/>
      <c r="GS40" s="361"/>
      <c r="GT40" s="361"/>
      <c r="GU40" s="361"/>
      <c r="GV40" s="361"/>
      <c r="GW40" s="361"/>
      <c r="GX40" s="361"/>
      <c r="GY40" s="361"/>
      <c r="GZ40" s="361"/>
      <c r="HA40" s="361"/>
      <c r="HB40" s="361"/>
      <c r="HC40" s="361"/>
      <c r="HD40" s="361"/>
      <c r="HE40" s="361"/>
      <c r="HF40" s="361"/>
      <c r="HG40" s="361"/>
      <c r="HH40" s="361"/>
      <c r="HI40" s="361"/>
      <c r="HJ40" s="361"/>
      <c r="HK40" s="361"/>
    </row>
    <row r="41" spans="1:219" s="268" customFormat="1" ht="12.75" customHeight="1">
      <c r="A41" s="966" t="s">
        <v>2892</v>
      </c>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GA41" s="361"/>
      <c r="GB41" s="361"/>
      <c r="GC41" s="361"/>
      <c r="GD41" s="361"/>
      <c r="GE41" s="361"/>
      <c r="GF41" s="361"/>
      <c r="GG41" s="361"/>
      <c r="GH41" s="361"/>
      <c r="GI41" s="361"/>
      <c r="GJ41" s="361"/>
      <c r="GK41" s="361"/>
      <c r="GL41" s="361"/>
      <c r="GM41" s="361"/>
      <c r="GN41" s="361"/>
      <c r="GO41" s="361"/>
      <c r="GP41" s="361"/>
      <c r="GQ41" s="361"/>
      <c r="GR41" s="361"/>
      <c r="GS41" s="361"/>
      <c r="GT41" s="361"/>
      <c r="GU41" s="361"/>
      <c r="GV41" s="361"/>
      <c r="GW41" s="361"/>
      <c r="GX41" s="361"/>
      <c r="GY41" s="361"/>
      <c r="GZ41" s="361"/>
      <c r="HA41" s="361"/>
      <c r="HB41" s="361"/>
      <c r="HC41" s="361"/>
      <c r="HD41" s="361"/>
      <c r="HE41" s="361"/>
      <c r="HF41" s="361"/>
      <c r="HG41" s="361"/>
      <c r="HH41" s="361"/>
      <c r="HI41" s="361"/>
      <c r="HJ41" s="361"/>
      <c r="HK41" s="361"/>
    </row>
    <row r="42" spans="1:219" s="134" customFormat="1" ht="12.75" customHeight="1">
      <c r="A42" s="958" t="s">
        <v>3175</v>
      </c>
      <c r="B42" s="15">
        <f t="shared" si="3"/>
        <v>2.3924999999999996</v>
      </c>
      <c r="C42" s="15">
        <v>0.42499999999999999</v>
      </c>
      <c r="D42" s="15">
        <v>0.1895</v>
      </c>
      <c r="E42" s="15">
        <v>3.8700000000000005E-2</v>
      </c>
      <c r="F42" s="15">
        <v>1.351</v>
      </c>
      <c r="G42" s="15">
        <v>0.2389</v>
      </c>
      <c r="H42" s="15">
        <v>7.3999999999999996E-2</v>
      </c>
      <c r="I42" s="15">
        <v>7.0400000000000004E-2</v>
      </c>
      <c r="J42" s="15">
        <v>5.0000000000000001E-3</v>
      </c>
      <c r="K42" s="15" t="s">
        <v>15</v>
      </c>
      <c r="L42" s="15" t="s">
        <v>15</v>
      </c>
      <c r="M42" s="15" t="s">
        <v>15</v>
      </c>
      <c r="N42" s="15" t="s">
        <v>15</v>
      </c>
      <c r="O42" s="15">
        <f t="shared" si="4"/>
        <v>1.2292999999999998</v>
      </c>
      <c r="P42" s="15" t="s">
        <v>15</v>
      </c>
      <c r="Q42" s="15" t="s">
        <v>15</v>
      </c>
      <c r="R42" s="15" t="s">
        <v>15</v>
      </c>
      <c r="S42" s="15" t="s">
        <v>15</v>
      </c>
      <c r="T42" s="15" t="s">
        <v>15</v>
      </c>
      <c r="U42" s="15" t="s">
        <v>15</v>
      </c>
      <c r="V42" s="15">
        <v>7.5999999999999998E-2</v>
      </c>
      <c r="W42" s="15">
        <v>4.2999999999999997E-2</v>
      </c>
      <c r="X42" s="15" t="s">
        <v>15</v>
      </c>
      <c r="Y42" s="15">
        <v>0.4879</v>
      </c>
      <c r="Z42" s="15">
        <v>1E-3</v>
      </c>
      <c r="AA42" s="15">
        <v>0.62139999999999995</v>
      </c>
      <c r="AB42" s="15">
        <f t="shared" si="5"/>
        <v>23.523200000000003</v>
      </c>
      <c r="AC42" s="15">
        <v>0.64910000000000001</v>
      </c>
      <c r="AD42" s="15">
        <v>0.98529999999999995</v>
      </c>
      <c r="AE42" s="15">
        <v>4.4999999999999998E-2</v>
      </c>
      <c r="AF42" s="15">
        <v>0.34100000000000003</v>
      </c>
      <c r="AG42" s="15">
        <v>1.7484999999999999</v>
      </c>
      <c r="AH42" s="15">
        <v>2.2614999999999998</v>
      </c>
      <c r="AI42" s="15">
        <v>0.91779999999999995</v>
      </c>
      <c r="AJ42" s="15">
        <v>1.042</v>
      </c>
      <c r="AK42" s="15">
        <v>2.9594999999999998</v>
      </c>
      <c r="AL42" s="15">
        <v>4.2738999999999994</v>
      </c>
      <c r="AM42" s="15">
        <v>1.5549000000000002</v>
      </c>
      <c r="AN42" s="15">
        <v>6.7446999999999999</v>
      </c>
      <c r="AO42" s="15">
        <f t="shared" si="6"/>
        <v>105.08799999999999</v>
      </c>
      <c r="AP42" s="15">
        <v>7.2990999999999993</v>
      </c>
      <c r="AQ42" s="15">
        <v>11.9556</v>
      </c>
      <c r="AR42" s="15">
        <v>12.9411</v>
      </c>
      <c r="AS42" s="15">
        <v>12.005000000000001</v>
      </c>
      <c r="AT42" s="15">
        <v>3.1789000000000001</v>
      </c>
      <c r="AU42" s="15">
        <v>13.633100000000001</v>
      </c>
      <c r="AV42" s="15">
        <v>4.2610000000000001</v>
      </c>
      <c r="AW42" s="15">
        <v>3.9060000000000001</v>
      </c>
      <c r="AX42" s="15">
        <v>12.519</v>
      </c>
      <c r="AY42" s="15">
        <v>1.8608</v>
      </c>
      <c r="AZ42" s="15">
        <v>16.1432</v>
      </c>
      <c r="BA42" s="15">
        <v>5.3852000000000002</v>
      </c>
      <c r="BB42" s="15">
        <f t="shared" si="7"/>
        <v>71.1751</v>
      </c>
      <c r="BC42" s="15">
        <v>3.6484000000000001</v>
      </c>
      <c r="BD42" s="15">
        <v>13.039299999999999</v>
      </c>
      <c r="BE42" s="15">
        <v>2.5984000000000003</v>
      </c>
      <c r="BF42" s="15">
        <v>6.8696000000000002</v>
      </c>
      <c r="BG42" s="15">
        <v>2.9901</v>
      </c>
      <c r="BH42" s="15">
        <v>7.2853000000000003</v>
      </c>
      <c r="BI42" s="15">
        <v>4.4842999999999993</v>
      </c>
      <c r="BJ42" s="15">
        <v>13.441000000000001</v>
      </c>
      <c r="BK42" s="15">
        <v>4.5259</v>
      </c>
      <c r="BL42" s="15">
        <v>2.4614000000000003</v>
      </c>
      <c r="BM42" s="15">
        <v>7.0373999999999999</v>
      </c>
      <c r="BN42" s="15">
        <v>2.794</v>
      </c>
      <c r="BO42" s="15">
        <f>SUM(BP42:CA42)</f>
        <v>56.535199999999996</v>
      </c>
      <c r="BP42" s="15">
        <v>3.536</v>
      </c>
      <c r="BQ42" s="15">
        <v>5.0022000000000002</v>
      </c>
      <c r="BR42" s="15">
        <v>12.839099999999998</v>
      </c>
      <c r="BS42" s="15">
        <v>4.6898999999999997</v>
      </c>
      <c r="BT42" s="15">
        <v>2.8258000000000001</v>
      </c>
      <c r="BU42" s="15">
        <v>4.6150000000000002</v>
      </c>
      <c r="BV42" s="15">
        <v>4.4462000000000002</v>
      </c>
      <c r="BW42" s="15">
        <v>3.1992000000000003</v>
      </c>
      <c r="BX42" s="15">
        <v>3.4548000000000001</v>
      </c>
      <c r="BY42" s="15">
        <v>3.4733000000000001</v>
      </c>
      <c r="BZ42" s="15">
        <v>4.6596000000000002</v>
      </c>
      <c r="CA42" s="15">
        <v>3.7940999999999998</v>
      </c>
      <c r="CB42" s="15">
        <f t="shared" si="9"/>
        <v>91.349399999999974</v>
      </c>
      <c r="CC42" s="15">
        <v>10.0914</v>
      </c>
      <c r="CD42" s="15">
        <v>4.3996000000000004</v>
      </c>
      <c r="CE42" s="15">
        <v>49.869099999999996</v>
      </c>
      <c r="CF42" s="15">
        <v>3.4838999999999998</v>
      </c>
      <c r="CG42" s="15">
        <v>3.4938000000000002</v>
      </c>
      <c r="CH42" s="15">
        <v>3.577</v>
      </c>
      <c r="CI42" s="15">
        <v>7.14</v>
      </c>
      <c r="CJ42" s="15">
        <v>3.4870000000000001</v>
      </c>
      <c r="CK42" s="15">
        <v>2.4514</v>
      </c>
      <c r="CL42" s="15">
        <v>0.76649999999999996</v>
      </c>
      <c r="CM42" s="15">
        <v>0.77210000000000001</v>
      </c>
      <c r="CN42" s="15">
        <v>1.8175999999999999</v>
      </c>
      <c r="CO42" s="15">
        <f t="shared" si="10"/>
        <v>27.333400000000001</v>
      </c>
      <c r="CP42" s="15">
        <v>0.69089999999999996</v>
      </c>
      <c r="CQ42" s="15">
        <v>1.6622000000000001</v>
      </c>
      <c r="CR42" s="15">
        <v>0.32380000000000003</v>
      </c>
      <c r="CS42" s="15">
        <v>1.0719000000000001</v>
      </c>
      <c r="CT42" s="15">
        <v>1.5292000000000001</v>
      </c>
      <c r="CU42" s="15">
        <v>2.1798999999999999</v>
      </c>
      <c r="CV42" s="15">
        <v>4.4668999999999999</v>
      </c>
      <c r="CW42" s="15">
        <v>3.1538000000000004</v>
      </c>
      <c r="CX42" s="15">
        <v>4.1088999999999993</v>
      </c>
      <c r="CY42" s="15">
        <v>2.4882</v>
      </c>
      <c r="CZ42" s="15">
        <v>0.46139999999999998</v>
      </c>
      <c r="DA42" s="15">
        <v>5.1962999999999999</v>
      </c>
      <c r="DB42" s="15">
        <f t="shared" si="11"/>
        <v>147.92249999999999</v>
      </c>
      <c r="DC42" s="15">
        <v>1.2275999999999998</v>
      </c>
      <c r="DD42" s="15">
        <v>1.3431999999999999</v>
      </c>
      <c r="DE42" s="15">
        <v>3.6583000000000001</v>
      </c>
      <c r="DF42" s="15">
        <v>1.9345000000000001</v>
      </c>
      <c r="DG42" s="15">
        <v>14.673200000000001</v>
      </c>
      <c r="DH42" s="15">
        <v>3.1206999999999998</v>
      </c>
      <c r="DI42" s="15">
        <v>2.952</v>
      </c>
      <c r="DJ42" s="15">
        <v>11.4139</v>
      </c>
      <c r="DK42" s="15">
        <v>1.8395999999999999</v>
      </c>
      <c r="DL42" s="15">
        <v>87.387799999999999</v>
      </c>
      <c r="DM42" s="15">
        <v>6.9128999999999996</v>
      </c>
      <c r="DN42" s="15">
        <v>11.4588</v>
      </c>
      <c r="DO42" s="15">
        <f t="shared" si="12"/>
        <v>81.762</v>
      </c>
      <c r="DP42" s="15">
        <v>8.2153999999999989</v>
      </c>
      <c r="DQ42" s="15">
        <v>7.7451999999999996</v>
      </c>
      <c r="DR42" s="15">
        <v>3.8170000000000002</v>
      </c>
      <c r="DS42" s="15">
        <v>4.5013000000000005</v>
      </c>
      <c r="DT42" s="15">
        <v>4.7981999999999996</v>
      </c>
      <c r="DU42" s="15">
        <v>10.536</v>
      </c>
      <c r="DV42" s="15">
        <v>1.33</v>
      </c>
      <c r="DW42" s="15">
        <v>5.4554999999999998</v>
      </c>
      <c r="DX42" s="15">
        <v>10.6257</v>
      </c>
      <c r="DY42" s="15">
        <v>9.6231000000000009</v>
      </c>
      <c r="DZ42" s="15">
        <v>8.9981000000000009</v>
      </c>
      <c r="EA42" s="15">
        <v>6.1165000000000003</v>
      </c>
      <c r="EB42" s="15">
        <f t="shared" si="13"/>
        <v>178.37650000000002</v>
      </c>
      <c r="EC42" s="15">
        <v>4.5225</v>
      </c>
      <c r="ED42" s="15">
        <v>6.0247000000000002</v>
      </c>
      <c r="EE42" s="15">
        <v>9.8713999999999995</v>
      </c>
      <c r="EF42" s="15">
        <v>18.391400000000001</v>
      </c>
      <c r="EG42" s="15">
        <v>22.1221</v>
      </c>
      <c r="EH42" s="15">
        <v>10.085600000000001</v>
      </c>
      <c r="EI42" s="15">
        <v>32.381700000000002</v>
      </c>
      <c r="EJ42" s="15">
        <v>16.1234</v>
      </c>
      <c r="EK42" s="15">
        <v>15.9078</v>
      </c>
      <c r="EL42" s="15">
        <v>14.2029</v>
      </c>
      <c r="EM42" s="15">
        <v>11.7841</v>
      </c>
      <c r="EN42" s="15">
        <v>16.9589</v>
      </c>
      <c r="EO42" s="15">
        <f t="shared" si="14"/>
        <v>415.47910000000002</v>
      </c>
      <c r="EP42" s="15">
        <v>12.4116</v>
      </c>
      <c r="EQ42" s="15">
        <v>28.677700000000002</v>
      </c>
      <c r="ER42" s="15">
        <v>25.341900000000003</v>
      </c>
      <c r="ES42" s="15">
        <v>17.214599999999997</v>
      </c>
      <c r="ET42" s="15">
        <v>20.023299999999999</v>
      </c>
      <c r="EU42" s="15">
        <v>65.623500000000007</v>
      </c>
      <c r="EV42" s="15">
        <v>78.62</v>
      </c>
      <c r="EW42" s="15">
        <v>86.847399999999993</v>
      </c>
      <c r="EX42" s="15">
        <v>32.635100000000001</v>
      </c>
      <c r="EY42" s="15">
        <v>19.697099999999999</v>
      </c>
      <c r="EZ42" s="15">
        <v>13.2719</v>
      </c>
      <c r="FA42" s="15">
        <v>15.115</v>
      </c>
      <c r="GA42" s="361"/>
      <c r="GB42" s="361"/>
      <c r="GC42" s="361"/>
      <c r="GD42" s="361"/>
      <c r="GE42" s="361"/>
      <c r="GF42" s="361"/>
      <c r="GG42" s="361"/>
      <c r="GH42" s="361"/>
      <c r="GI42" s="361"/>
      <c r="GJ42" s="361"/>
      <c r="GK42" s="361"/>
      <c r="GL42" s="361"/>
      <c r="GM42" s="361"/>
      <c r="GN42" s="361"/>
      <c r="GO42" s="361"/>
      <c r="GP42" s="361"/>
      <c r="GQ42" s="361"/>
      <c r="GR42" s="361"/>
      <c r="GS42" s="361"/>
      <c r="GT42" s="361"/>
      <c r="GU42" s="361"/>
      <c r="GV42" s="361"/>
      <c r="GW42" s="361"/>
      <c r="GX42" s="361"/>
      <c r="GY42" s="361"/>
      <c r="GZ42" s="361"/>
      <c r="HA42" s="361"/>
      <c r="HB42" s="361"/>
      <c r="HC42" s="361"/>
      <c r="HD42" s="361"/>
      <c r="HE42" s="361"/>
      <c r="HF42" s="361"/>
      <c r="HG42" s="361"/>
      <c r="HH42" s="361"/>
      <c r="HI42" s="361"/>
      <c r="HJ42" s="361"/>
      <c r="HK42" s="361"/>
    </row>
    <row r="43" spans="1:219" s="134" customFormat="1" ht="12.75" customHeight="1">
      <c r="A43" s="958" t="s">
        <v>3176</v>
      </c>
      <c r="B43" s="15">
        <f t="shared" si="3"/>
        <v>64.265200000000007</v>
      </c>
      <c r="C43" s="15">
        <v>1.6445999999999998</v>
      </c>
      <c r="D43" s="15">
        <v>3.7486999999999999</v>
      </c>
      <c r="E43" s="15">
        <v>1.6436999999999997</v>
      </c>
      <c r="F43" s="15">
        <v>2.3220000000000001</v>
      </c>
      <c r="G43" s="15">
        <v>2.3525999999999998</v>
      </c>
      <c r="H43" s="15">
        <v>9.6341999999999999</v>
      </c>
      <c r="I43" s="15">
        <v>3.4773999999999998</v>
      </c>
      <c r="J43" s="15">
        <v>4.3114000000000008</v>
      </c>
      <c r="K43" s="15">
        <v>15.666600000000001</v>
      </c>
      <c r="L43" s="15">
        <v>8.4662000000000006</v>
      </c>
      <c r="M43" s="15">
        <v>4.8574999999999999</v>
      </c>
      <c r="N43" s="15">
        <v>6.1402999999999999</v>
      </c>
      <c r="O43" s="15">
        <f t="shared" si="4"/>
        <v>98.531700000000015</v>
      </c>
      <c r="P43" s="15">
        <v>5.7231000000000005</v>
      </c>
      <c r="Q43" s="15">
        <v>6.9302000000000001</v>
      </c>
      <c r="R43" s="15">
        <v>7.1313999999999993</v>
      </c>
      <c r="S43" s="15">
        <v>8.3257999999999992</v>
      </c>
      <c r="T43" s="15">
        <v>5.7030000000000003</v>
      </c>
      <c r="U43" s="15">
        <v>6.4466000000000001</v>
      </c>
      <c r="V43" s="15">
        <v>12.365</v>
      </c>
      <c r="W43" s="15">
        <v>7.1835000000000004</v>
      </c>
      <c r="X43" s="15">
        <v>12.805200000000001</v>
      </c>
      <c r="Y43" s="15">
        <v>7.9195000000000002</v>
      </c>
      <c r="Z43" s="15">
        <v>7.8570000000000002</v>
      </c>
      <c r="AA43" s="15">
        <v>10.141399999999999</v>
      </c>
      <c r="AB43" s="15">
        <f t="shared" si="5"/>
        <v>299.2235</v>
      </c>
      <c r="AC43" s="15">
        <v>19.241100000000003</v>
      </c>
      <c r="AD43" s="15">
        <v>6.5480999999999998</v>
      </c>
      <c r="AE43" s="15">
        <v>14.241100000000001</v>
      </c>
      <c r="AF43" s="15">
        <v>16.749299999999998</v>
      </c>
      <c r="AG43" s="15">
        <v>11.208</v>
      </c>
      <c r="AH43" s="15">
        <v>23.2925</v>
      </c>
      <c r="AI43" s="15">
        <v>15.237299999999999</v>
      </c>
      <c r="AJ43" s="15">
        <v>16.357099999999999</v>
      </c>
      <c r="AK43" s="15">
        <v>20.073</v>
      </c>
      <c r="AL43" s="15">
        <v>33.908899999999996</v>
      </c>
      <c r="AM43" s="15">
        <v>60.669200000000004</v>
      </c>
      <c r="AN43" s="15">
        <v>61.697900000000004</v>
      </c>
      <c r="AO43" s="15">
        <f t="shared" si="6"/>
        <v>425.42650000000003</v>
      </c>
      <c r="AP43" s="15">
        <v>85.88</v>
      </c>
      <c r="AQ43" s="15">
        <v>49.521900000000002</v>
      </c>
      <c r="AR43" s="15">
        <v>44.149800000000006</v>
      </c>
      <c r="AS43" s="15">
        <v>24.014100000000003</v>
      </c>
      <c r="AT43" s="15">
        <v>37.883300000000006</v>
      </c>
      <c r="AU43" s="15">
        <v>17.652699999999996</v>
      </c>
      <c r="AV43" s="15">
        <v>26.473700000000001</v>
      </c>
      <c r="AW43" s="15">
        <v>26.649000000000001</v>
      </c>
      <c r="AX43" s="15">
        <v>28.1114</v>
      </c>
      <c r="AY43" s="15">
        <v>27.480799999999999</v>
      </c>
      <c r="AZ43" s="15">
        <v>21.924799999999998</v>
      </c>
      <c r="BA43" s="15">
        <v>35.685000000000002</v>
      </c>
      <c r="BB43" s="15">
        <f t="shared" si="7"/>
        <v>277.25100000000003</v>
      </c>
      <c r="BC43" s="15">
        <v>37.068300000000001</v>
      </c>
      <c r="BD43" s="15">
        <v>26.935099999999998</v>
      </c>
      <c r="BE43" s="15">
        <v>33.427699999999994</v>
      </c>
      <c r="BF43" s="15">
        <v>19.095200000000002</v>
      </c>
      <c r="BG43" s="15">
        <v>23.267099999999999</v>
      </c>
      <c r="BH43" s="15">
        <v>15.717000000000001</v>
      </c>
      <c r="BI43" s="15">
        <v>16.333500000000001</v>
      </c>
      <c r="BJ43" s="15">
        <v>28.1617</v>
      </c>
      <c r="BK43" s="15">
        <v>11.625500000000001</v>
      </c>
      <c r="BL43" s="15">
        <v>18.981400000000001</v>
      </c>
      <c r="BM43" s="15">
        <v>35.386000000000003</v>
      </c>
      <c r="BN43" s="15">
        <v>11.2525</v>
      </c>
      <c r="BO43" s="15">
        <f t="shared" si="8"/>
        <v>168.89010000000002</v>
      </c>
      <c r="BP43" s="15">
        <v>19.303599999999999</v>
      </c>
      <c r="BQ43" s="15">
        <v>28.297000000000001</v>
      </c>
      <c r="BR43" s="15">
        <v>20.078799999999998</v>
      </c>
      <c r="BS43" s="15">
        <v>11.052200000000001</v>
      </c>
      <c r="BT43" s="15">
        <v>17.235499999999998</v>
      </c>
      <c r="BU43" s="15">
        <v>14.0631</v>
      </c>
      <c r="BV43" s="15">
        <v>6.8180999999999994</v>
      </c>
      <c r="BW43" s="15">
        <v>11.9048</v>
      </c>
      <c r="BX43" s="15">
        <v>13.097</v>
      </c>
      <c r="BY43" s="15">
        <v>7.3483000000000001</v>
      </c>
      <c r="BZ43" s="15">
        <v>10.0604</v>
      </c>
      <c r="CA43" s="15">
        <v>9.6312999999999995</v>
      </c>
      <c r="CB43" s="15">
        <f t="shared" si="9"/>
        <v>123.16970000000001</v>
      </c>
      <c r="CC43" s="15">
        <v>15.028500000000001</v>
      </c>
      <c r="CD43" s="15">
        <v>7.1712999999999996</v>
      </c>
      <c r="CE43" s="15">
        <v>11.332700000000001</v>
      </c>
      <c r="CF43" s="15">
        <v>11.778199999999998</v>
      </c>
      <c r="CG43" s="15">
        <v>7.249200000000001</v>
      </c>
      <c r="CH43" s="15">
        <v>7.4276999999999997</v>
      </c>
      <c r="CI43" s="15">
        <v>19.5639</v>
      </c>
      <c r="CJ43" s="15">
        <v>6.6047000000000002</v>
      </c>
      <c r="CK43" s="15">
        <v>8.3975000000000009</v>
      </c>
      <c r="CL43" s="15">
        <v>10.8529</v>
      </c>
      <c r="CM43" s="15">
        <v>11.187700000000001</v>
      </c>
      <c r="CN43" s="15">
        <v>6.5753999999999992</v>
      </c>
      <c r="CO43" s="15">
        <f t="shared" si="10"/>
        <v>155.7287</v>
      </c>
      <c r="CP43" s="15">
        <v>11.3795</v>
      </c>
      <c r="CQ43" s="15">
        <v>11.8749</v>
      </c>
      <c r="CR43" s="15">
        <v>6.3101000000000003</v>
      </c>
      <c r="CS43" s="15">
        <v>6.0058999999999996</v>
      </c>
      <c r="CT43" s="15">
        <v>13.2219</v>
      </c>
      <c r="CU43" s="15">
        <v>11.9716</v>
      </c>
      <c r="CV43" s="15">
        <v>11.474600000000001</v>
      </c>
      <c r="CW43" s="15">
        <v>12.324</v>
      </c>
      <c r="CX43" s="15">
        <v>14.266299999999999</v>
      </c>
      <c r="CY43" s="15">
        <v>8.4911000000000012</v>
      </c>
      <c r="CZ43" s="15">
        <v>10.3843</v>
      </c>
      <c r="DA43" s="15">
        <v>38.024500000000003</v>
      </c>
      <c r="DB43" s="15">
        <f t="shared" si="11"/>
        <v>331.52099999999996</v>
      </c>
      <c r="DC43" s="15">
        <v>15.4811</v>
      </c>
      <c r="DD43" s="15">
        <v>10.474600000000001</v>
      </c>
      <c r="DE43" s="15">
        <v>19.514700000000001</v>
      </c>
      <c r="DF43" s="15">
        <v>10.3459</v>
      </c>
      <c r="DG43" s="15">
        <v>12.855499999999999</v>
      </c>
      <c r="DH43" s="15">
        <v>17.048099999999998</v>
      </c>
      <c r="DI43" s="15">
        <v>48.216500000000003</v>
      </c>
      <c r="DJ43" s="15">
        <v>43.372199999999999</v>
      </c>
      <c r="DK43" s="15">
        <v>30.2774</v>
      </c>
      <c r="DL43" s="15">
        <v>84.94189999999999</v>
      </c>
      <c r="DM43" s="15">
        <v>16.1572</v>
      </c>
      <c r="DN43" s="15">
        <v>22.835900000000002</v>
      </c>
      <c r="DO43" s="15">
        <f t="shared" si="12"/>
        <v>545.63599999999997</v>
      </c>
      <c r="DP43" s="15">
        <v>29.5063</v>
      </c>
      <c r="DQ43" s="15">
        <v>13.783799999999999</v>
      </c>
      <c r="DR43" s="15">
        <v>16.130200000000002</v>
      </c>
      <c r="DS43" s="15">
        <v>48.306599999999996</v>
      </c>
      <c r="DT43" s="15">
        <v>40.411000000000001</v>
      </c>
      <c r="DU43" s="15">
        <v>159.7833</v>
      </c>
      <c r="DV43" s="15">
        <v>13.2341</v>
      </c>
      <c r="DW43" s="15">
        <v>30.311700000000002</v>
      </c>
      <c r="DX43" s="15">
        <v>14.709700000000002</v>
      </c>
      <c r="DY43" s="15">
        <v>40.973500000000001</v>
      </c>
      <c r="DZ43" s="15">
        <v>39.020900000000005</v>
      </c>
      <c r="EA43" s="15">
        <v>99.4649</v>
      </c>
      <c r="EB43" s="15">
        <f t="shared" si="13"/>
        <v>371.40030000000007</v>
      </c>
      <c r="EC43" s="15">
        <v>28.950599999999998</v>
      </c>
      <c r="ED43" s="15">
        <v>10.2798</v>
      </c>
      <c r="EE43" s="15">
        <v>33.7117</v>
      </c>
      <c r="EF43" s="15">
        <v>25.989799999999999</v>
      </c>
      <c r="EG43" s="15">
        <v>16.6462</v>
      </c>
      <c r="EH43" s="15">
        <v>15.4993</v>
      </c>
      <c r="EI43" s="15">
        <v>33.6387</v>
      </c>
      <c r="EJ43" s="15">
        <v>23.4481</v>
      </c>
      <c r="EK43" s="15">
        <v>59.646599999999999</v>
      </c>
      <c r="EL43" s="15">
        <v>29.429500000000001</v>
      </c>
      <c r="EM43" s="15">
        <v>47.2209</v>
      </c>
      <c r="EN43" s="15">
        <v>46.939099999999996</v>
      </c>
      <c r="EO43" s="15">
        <f t="shared" si="14"/>
        <v>531.56219999999996</v>
      </c>
      <c r="EP43" s="15">
        <v>41.300400000000003</v>
      </c>
      <c r="EQ43" s="15">
        <v>59.7194</v>
      </c>
      <c r="ER43" s="15">
        <v>39.734999999999999</v>
      </c>
      <c r="ES43" s="15">
        <v>38.280099999999997</v>
      </c>
      <c r="ET43" s="15">
        <v>36.663199999999996</v>
      </c>
      <c r="EU43" s="15">
        <v>32.2254</v>
      </c>
      <c r="EV43" s="15">
        <v>44.724199999999996</v>
      </c>
      <c r="EW43" s="15">
        <v>31.581700000000001</v>
      </c>
      <c r="EX43" s="15">
        <v>84.833600000000004</v>
      </c>
      <c r="EY43" s="15">
        <v>51.908199999999994</v>
      </c>
      <c r="EZ43" s="15">
        <v>31.9983</v>
      </c>
      <c r="FA43" s="15">
        <v>38.592699999999994</v>
      </c>
      <c r="GA43" s="361"/>
      <c r="GB43" s="361"/>
      <c r="GC43" s="361"/>
      <c r="GD43" s="361"/>
      <c r="GE43" s="361"/>
      <c r="GF43" s="361"/>
      <c r="GG43" s="361"/>
      <c r="GH43" s="361"/>
      <c r="GI43" s="361"/>
      <c r="GJ43" s="361"/>
      <c r="GK43" s="361"/>
      <c r="GL43" s="361"/>
      <c r="GM43" s="361"/>
      <c r="GN43" s="361"/>
      <c r="GO43" s="361"/>
      <c r="GP43" s="361"/>
      <c r="GQ43" s="361"/>
      <c r="GR43" s="361"/>
      <c r="GS43" s="361"/>
      <c r="GT43" s="361"/>
      <c r="GU43" s="361"/>
      <c r="GV43" s="361"/>
      <c r="GW43" s="361"/>
      <c r="GX43" s="361"/>
      <c r="GY43" s="361"/>
      <c r="GZ43" s="361"/>
      <c r="HA43" s="361"/>
      <c r="HB43" s="361"/>
      <c r="HC43" s="361"/>
      <c r="HD43" s="361"/>
      <c r="HE43" s="361"/>
      <c r="HF43" s="361"/>
      <c r="HG43" s="361"/>
      <c r="HH43" s="361"/>
      <c r="HI43" s="361"/>
      <c r="HJ43" s="361"/>
      <c r="HK43" s="361"/>
    </row>
    <row r="44" spans="1:219" s="134" customFormat="1" ht="12.75" customHeight="1">
      <c r="A44" s="958" t="s">
        <v>3177</v>
      </c>
      <c r="B44" s="15">
        <f t="shared" si="3"/>
        <v>58.933299999999996</v>
      </c>
      <c r="C44" s="15">
        <v>4.1396000000000006</v>
      </c>
      <c r="D44" s="15">
        <v>3.3477000000000001</v>
      </c>
      <c r="E44" s="15">
        <v>4.3375999999999992</v>
      </c>
      <c r="F44" s="15">
        <v>2.3445999999999998</v>
      </c>
      <c r="G44" s="15">
        <v>3.5827000000000004</v>
      </c>
      <c r="H44" s="15">
        <v>2.2193000000000001</v>
      </c>
      <c r="I44" s="15">
        <v>3.081</v>
      </c>
      <c r="J44" s="15">
        <v>8.4808000000000003</v>
      </c>
      <c r="K44" s="15">
        <v>3.4276</v>
      </c>
      <c r="L44" s="15">
        <v>7.2387999999999995</v>
      </c>
      <c r="M44" s="15">
        <v>6.5194999999999999</v>
      </c>
      <c r="N44" s="15">
        <v>10.2141</v>
      </c>
      <c r="O44" s="15">
        <f t="shared" si="4"/>
        <v>211.79910000000001</v>
      </c>
      <c r="P44" s="15">
        <v>12.3032</v>
      </c>
      <c r="Q44" s="15">
        <v>14.6891</v>
      </c>
      <c r="R44" s="15">
        <v>9.8827999999999996</v>
      </c>
      <c r="S44" s="15">
        <v>14.5215</v>
      </c>
      <c r="T44" s="15">
        <v>16.670600000000004</v>
      </c>
      <c r="U44" s="15">
        <v>14.483700000000001</v>
      </c>
      <c r="V44" s="15">
        <v>19.740500000000001</v>
      </c>
      <c r="W44" s="15">
        <v>16.994</v>
      </c>
      <c r="X44" s="15">
        <v>22.2075</v>
      </c>
      <c r="Y44" s="15">
        <v>28.395300000000002</v>
      </c>
      <c r="Z44" s="15">
        <v>19.472000000000001</v>
      </c>
      <c r="AA44" s="15">
        <v>22.4389</v>
      </c>
      <c r="AB44" s="15">
        <f t="shared" si="5"/>
        <v>663.6167999999999</v>
      </c>
      <c r="AC44" s="15">
        <v>23.621400000000001</v>
      </c>
      <c r="AD44" s="15">
        <v>19.348700000000001</v>
      </c>
      <c r="AE44" s="15">
        <v>18.703200000000002</v>
      </c>
      <c r="AF44" s="15">
        <v>33.7879</v>
      </c>
      <c r="AG44" s="15">
        <v>22.8215</v>
      </c>
      <c r="AH44" s="15">
        <v>58.984499999999997</v>
      </c>
      <c r="AI44" s="15">
        <v>59.849499999999999</v>
      </c>
      <c r="AJ44" s="15">
        <v>36.629000000000005</v>
      </c>
      <c r="AK44" s="15">
        <v>68.226300000000009</v>
      </c>
      <c r="AL44" s="15">
        <v>121.83520000000001</v>
      </c>
      <c r="AM44" s="15">
        <v>161.22970000000001</v>
      </c>
      <c r="AN44" s="15">
        <v>38.579900000000002</v>
      </c>
      <c r="AO44" s="15">
        <f t="shared" si="6"/>
        <v>442.4778</v>
      </c>
      <c r="AP44" s="15">
        <v>38.534699999999994</v>
      </c>
      <c r="AQ44" s="15">
        <v>30.096</v>
      </c>
      <c r="AR44" s="15">
        <v>49.209299999999999</v>
      </c>
      <c r="AS44" s="15">
        <v>32.493400000000001</v>
      </c>
      <c r="AT44" s="15">
        <v>34.419899999999998</v>
      </c>
      <c r="AU44" s="15">
        <v>31</v>
      </c>
      <c r="AV44" s="15">
        <v>47.018599999999999</v>
      </c>
      <c r="AW44" s="15">
        <v>49.8215</v>
      </c>
      <c r="AX44" s="15">
        <v>39.866899999999994</v>
      </c>
      <c r="AY44" s="15">
        <v>34.150799999999997</v>
      </c>
      <c r="AZ44" s="15">
        <v>31.014899999999997</v>
      </c>
      <c r="BA44" s="15">
        <v>24.851800000000004</v>
      </c>
      <c r="BB44" s="15">
        <f t="shared" si="7"/>
        <v>259.17570000000001</v>
      </c>
      <c r="BC44" s="15">
        <v>35.160299999999999</v>
      </c>
      <c r="BD44" s="15">
        <v>26.425999999999998</v>
      </c>
      <c r="BE44" s="15">
        <v>16.360399999999998</v>
      </c>
      <c r="BF44" s="15">
        <v>17.95</v>
      </c>
      <c r="BG44" s="15">
        <v>26.595200000000002</v>
      </c>
      <c r="BH44" s="15">
        <v>11.423100000000002</v>
      </c>
      <c r="BI44" s="15">
        <v>14.529399999999999</v>
      </c>
      <c r="BJ44" s="15">
        <v>24.405799999999999</v>
      </c>
      <c r="BK44" s="15">
        <v>19.199300000000001</v>
      </c>
      <c r="BL44" s="15">
        <v>21.407299999999999</v>
      </c>
      <c r="BM44" s="15">
        <v>28.466799999999999</v>
      </c>
      <c r="BN44" s="15">
        <v>17.252099999999999</v>
      </c>
      <c r="BO44" s="15">
        <f t="shared" si="8"/>
        <v>160.93100000000001</v>
      </c>
      <c r="BP44" s="15">
        <v>22.621700000000001</v>
      </c>
      <c r="BQ44" s="15">
        <v>16.512</v>
      </c>
      <c r="BR44" s="15">
        <v>12.266</v>
      </c>
      <c r="BS44" s="15">
        <v>16.4956</v>
      </c>
      <c r="BT44" s="15">
        <v>15.853899999999999</v>
      </c>
      <c r="BU44" s="15">
        <v>10.027299999999999</v>
      </c>
      <c r="BV44" s="15">
        <v>17.295500000000001</v>
      </c>
      <c r="BW44" s="15">
        <v>10.7622</v>
      </c>
      <c r="BX44" s="15">
        <v>8.1552000000000007</v>
      </c>
      <c r="BY44" s="15">
        <v>6.6665999999999999</v>
      </c>
      <c r="BZ44" s="15">
        <v>14.761500000000002</v>
      </c>
      <c r="CA44" s="15">
        <v>9.5135000000000005</v>
      </c>
      <c r="CB44" s="15">
        <f t="shared" si="9"/>
        <v>138.83889999999997</v>
      </c>
      <c r="CC44" s="15">
        <v>17.474499999999999</v>
      </c>
      <c r="CD44" s="15">
        <v>8.0731999999999982</v>
      </c>
      <c r="CE44" s="15">
        <v>11.065200000000001</v>
      </c>
      <c r="CF44" s="15">
        <v>18.150299999999998</v>
      </c>
      <c r="CG44" s="15">
        <v>9.9173000000000009</v>
      </c>
      <c r="CH44" s="15">
        <v>6.754599999999999</v>
      </c>
      <c r="CI44" s="15">
        <v>11.9125</v>
      </c>
      <c r="CJ44" s="15">
        <v>12.901</v>
      </c>
      <c r="CK44" s="15">
        <v>9.133700000000001</v>
      </c>
      <c r="CL44" s="15">
        <v>12.535</v>
      </c>
      <c r="CM44" s="15">
        <v>13.946800000000001</v>
      </c>
      <c r="CN44" s="15">
        <v>6.9748000000000001</v>
      </c>
      <c r="CO44" s="15">
        <f t="shared" si="10"/>
        <v>153.8289</v>
      </c>
      <c r="CP44" s="15">
        <v>12.3788</v>
      </c>
      <c r="CQ44" s="15">
        <v>16.1052</v>
      </c>
      <c r="CR44" s="15">
        <v>15.1343</v>
      </c>
      <c r="CS44" s="15">
        <v>7.7519999999999998</v>
      </c>
      <c r="CT44" s="15">
        <v>12.106299999999999</v>
      </c>
      <c r="CU44" s="15">
        <v>4.4535</v>
      </c>
      <c r="CV44" s="15">
        <v>12.856</v>
      </c>
      <c r="CW44" s="15">
        <v>13.1309</v>
      </c>
      <c r="CX44" s="15">
        <v>8.1521000000000008</v>
      </c>
      <c r="CY44" s="15">
        <v>12.178000000000001</v>
      </c>
      <c r="CZ44" s="15">
        <v>17.889900000000001</v>
      </c>
      <c r="DA44" s="15">
        <v>21.6919</v>
      </c>
      <c r="DB44" s="15">
        <f t="shared" si="11"/>
        <v>356.85849999999999</v>
      </c>
      <c r="DC44" s="15">
        <v>12.926399999999999</v>
      </c>
      <c r="DD44" s="15">
        <v>14.3011</v>
      </c>
      <c r="DE44" s="15">
        <v>25.120799999999999</v>
      </c>
      <c r="DF44" s="15">
        <v>20.699200000000001</v>
      </c>
      <c r="DG44" s="15">
        <v>17.748200000000001</v>
      </c>
      <c r="DH44" s="15">
        <v>25.969799999999999</v>
      </c>
      <c r="DI44" s="15">
        <v>16.9754</v>
      </c>
      <c r="DJ44" s="15">
        <v>15.8285</v>
      </c>
      <c r="DK44" s="15">
        <v>20.7836</v>
      </c>
      <c r="DL44" s="15">
        <v>116.3014</v>
      </c>
      <c r="DM44" s="15">
        <v>40.374600000000001</v>
      </c>
      <c r="DN44" s="15">
        <v>29.829499999999999</v>
      </c>
      <c r="DO44" s="15">
        <f t="shared" si="12"/>
        <v>362.68899999999996</v>
      </c>
      <c r="DP44" s="15">
        <v>13.751799999999999</v>
      </c>
      <c r="DQ44" s="15">
        <v>24.511099999999999</v>
      </c>
      <c r="DR44" s="15">
        <v>19.397500000000001</v>
      </c>
      <c r="DS44" s="15">
        <v>38.966099999999997</v>
      </c>
      <c r="DT44" s="15">
        <v>20.618500000000001</v>
      </c>
      <c r="DU44" s="15">
        <v>44.628399999999999</v>
      </c>
      <c r="DV44" s="15">
        <v>17.219200000000001</v>
      </c>
      <c r="DW44" s="15">
        <v>19.123699999999999</v>
      </c>
      <c r="DX44" s="15">
        <v>32.814900000000002</v>
      </c>
      <c r="DY44" s="15">
        <v>46.44</v>
      </c>
      <c r="DZ44" s="15">
        <v>32.354599999999998</v>
      </c>
      <c r="EA44" s="15">
        <v>52.863199999999999</v>
      </c>
      <c r="EB44" s="15">
        <f t="shared" si="13"/>
        <v>481.83220000000006</v>
      </c>
      <c r="EC44" s="15">
        <v>19.269099999999998</v>
      </c>
      <c r="ED44" s="15">
        <v>14.732799999999999</v>
      </c>
      <c r="EE44" s="15">
        <v>37.871400000000001</v>
      </c>
      <c r="EF44" s="15">
        <v>52.749900000000004</v>
      </c>
      <c r="EG44" s="15">
        <v>26.998900000000003</v>
      </c>
      <c r="EH44" s="15">
        <v>40.6614</v>
      </c>
      <c r="EI44" s="15">
        <v>38.510899999999999</v>
      </c>
      <c r="EJ44" s="15">
        <v>45.519800000000004</v>
      </c>
      <c r="EK44" s="15">
        <v>34.671599999999998</v>
      </c>
      <c r="EL44" s="15">
        <v>43.200199999999995</v>
      </c>
      <c r="EM44" s="15">
        <v>87.586399999999998</v>
      </c>
      <c r="EN44" s="15">
        <v>40.059800000000003</v>
      </c>
      <c r="EO44" s="15">
        <f t="shared" si="14"/>
        <v>603.78160000000003</v>
      </c>
      <c r="EP44" s="15">
        <v>34.1676</v>
      </c>
      <c r="EQ44" s="15">
        <v>69.354100000000003</v>
      </c>
      <c r="ER44" s="15">
        <v>45.752600000000001</v>
      </c>
      <c r="ES44" s="15">
        <v>49.047699999999999</v>
      </c>
      <c r="ET44" s="15">
        <v>52.1738</v>
      </c>
      <c r="EU44" s="15">
        <v>41.345199999999998</v>
      </c>
      <c r="EV44" s="15">
        <v>41.564599999999999</v>
      </c>
      <c r="EW44" s="15">
        <v>65.875</v>
      </c>
      <c r="EX44" s="15">
        <v>65.369799999999998</v>
      </c>
      <c r="EY44" s="15">
        <v>60.790599999999998</v>
      </c>
      <c r="EZ44" s="15">
        <v>44.036999999999999</v>
      </c>
      <c r="FA44" s="15">
        <v>34.303599999999996</v>
      </c>
      <c r="GA44" s="361"/>
      <c r="GB44" s="361"/>
      <c r="GC44" s="361"/>
      <c r="GD44" s="361"/>
      <c r="GE44" s="361"/>
      <c r="GF44" s="361"/>
      <c r="GG44" s="361"/>
      <c r="GH44" s="361"/>
      <c r="GI44" s="361"/>
      <c r="GJ44" s="361"/>
      <c r="GK44" s="361"/>
      <c r="GL44" s="361"/>
      <c r="GM44" s="361"/>
      <c r="GN44" s="361"/>
      <c r="GO44" s="361"/>
      <c r="GP44" s="361"/>
      <c r="GQ44" s="361"/>
      <c r="GR44" s="361"/>
      <c r="GS44" s="361"/>
      <c r="GT44" s="361"/>
      <c r="GU44" s="361"/>
      <c r="GV44" s="361"/>
      <c r="GW44" s="361"/>
      <c r="GX44" s="361"/>
      <c r="GY44" s="361"/>
      <c r="GZ44" s="361"/>
      <c r="HA44" s="361"/>
      <c r="HB44" s="361"/>
      <c r="HC44" s="361"/>
      <c r="HD44" s="361"/>
      <c r="HE44" s="361"/>
      <c r="HF44" s="361"/>
      <c r="HG44" s="361"/>
      <c r="HH44" s="361"/>
      <c r="HI44" s="361"/>
      <c r="HJ44" s="361"/>
      <c r="HK44" s="361"/>
    </row>
    <row r="45" spans="1:219" s="134" customFormat="1" ht="12.75" customHeight="1">
      <c r="A45" s="958" t="s">
        <v>3178</v>
      </c>
      <c r="B45" s="15">
        <f t="shared" si="3"/>
        <v>15.397399999999998</v>
      </c>
      <c r="C45" s="15">
        <v>1.387</v>
      </c>
      <c r="D45" s="15">
        <v>0.998</v>
      </c>
      <c r="E45" s="15">
        <v>1.0572999999999999</v>
      </c>
      <c r="F45" s="15">
        <v>3.5954999999999999</v>
      </c>
      <c r="G45" s="15">
        <v>2.7185999999999999</v>
      </c>
      <c r="H45" s="15">
        <v>1.2949999999999999</v>
      </c>
      <c r="I45" s="15">
        <v>0.8538</v>
      </c>
      <c r="J45" s="15">
        <v>0.7954</v>
      </c>
      <c r="K45" s="15">
        <v>0.38830000000000003</v>
      </c>
      <c r="L45" s="15">
        <v>1.3611999999999997</v>
      </c>
      <c r="M45" s="15">
        <v>0.37760000000000005</v>
      </c>
      <c r="N45" s="15">
        <v>0.5697000000000001</v>
      </c>
      <c r="O45" s="15">
        <f t="shared" si="4"/>
        <v>17.364099999999997</v>
      </c>
      <c r="P45" s="15">
        <v>2.7579000000000002</v>
      </c>
      <c r="Q45" s="15">
        <v>2.3290999999999999</v>
      </c>
      <c r="R45" s="15">
        <v>0.95640000000000003</v>
      </c>
      <c r="S45" s="15">
        <v>2.7223999999999999</v>
      </c>
      <c r="T45" s="15">
        <v>2.0493000000000001</v>
      </c>
      <c r="U45" s="15">
        <v>0.51539999999999997</v>
      </c>
      <c r="V45" s="15">
        <v>8.1000000000000003E-2</v>
      </c>
      <c r="W45" s="15">
        <v>0.83910000000000007</v>
      </c>
      <c r="X45" s="15">
        <v>1.9155</v>
      </c>
      <c r="Y45" s="15">
        <v>1.0780000000000001</v>
      </c>
      <c r="Z45" s="15">
        <v>0.47139999999999999</v>
      </c>
      <c r="AA45" s="15">
        <v>1.6485999999999998</v>
      </c>
      <c r="AB45" s="15">
        <f t="shared" si="5"/>
        <v>157.1302</v>
      </c>
      <c r="AC45" s="15">
        <v>8.0261999999999993</v>
      </c>
      <c r="AD45" s="15">
        <v>7.8704999999999998</v>
      </c>
      <c r="AE45" s="15">
        <v>3.7890000000000001</v>
      </c>
      <c r="AF45" s="15">
        <v>20.337599999999998</v>
      </c>
      <c r="AG45" s="15">
        <v>6.9473000000000003</v>
      </c>
      <c r="AH45" s="15">
        <v>10.4788</v>
      </c>
      <c r="AI45" s="15">
        <v>19.496500000000001</v>
      </c>
      <c r="AJ45" s="15">
        <v>11.668199999999999</v>
      </c>
      <c r="AK45" s="15">
        <v>24.117000000000001</v>
      </c>
      <c r="AL45" s="15">
        <v>13.942299999999999</v>
      </c>
      <c r="AM45" s="15">
        <v>23.762100000000004</v>
      </c>
      <c r="AN45" s="15">
        <v>6.6947000000000001</v>
      </c>
      <c r="AO45" s="15">
        <f t="shared" si="6"/>
        <v>83.855499999999992</v>
      </c>
      <c r="AP45" s="15">
        <v>14.846</v>
      </c>
      <c r="AQ45" s="15">
        <v>4.6516000000000002</v>
      </c>
      <c r="AR45" s="15">
        <v>6.5195999999999996</v>
      </c>
      <c r="AS45" s="15">
        <v>10.1464</v>
      </c>
      <c r="AT45" s="15">
        <v>13.79</v>
      </c>
      <c r="AU45" s="15">
        <v>3.3546</v>
      </c>
      <c r="AV45" s="15">
        <v>4.415</v>
      </c>
      <c r="AW45" s="15">
        <v>2.4809999999999999</v>
      </c>
      <c r="AX45" s="15">
        <v>2.6059999999999999</v>
      </c>
      <c r="AY45" s="15">
        <v>11.711499999999999</v>
      </c>
      <c r="AZ45" s="15">
        <v>2.8654000000000002</v>
      </c>
      <c r="BA45" s="15">
        <v>6.4683999999999999</v>
      </c>
      <c r="BB45" s="15">
        <f t="shared" si="7"/>
        <v>81.882100000000008</v>
      </c>
      <c r="BC45" s="15">
        <v>6.0455999999999994</v>
      </c>
      <c r="BD45" s="15">
        <v>6.0196000000000005</v>
      </c>
      <c r="BE45" s="15">
        <v>3.6208</v>
      </c>
      <c r="BF45" s="15">
        <v>5.8163</v>
      </c>
      <c r="BG45" s="15">
        <v>8.1113999999999997</v>
      </c>
      <c r="BH45" s="15">
        <v>3.4605999999999999</v>
      </c>
      <c r="BI45" s="15">
        <v>6.4474999999999998</v>
      </c>
      <c r="BJ45" s="15">
        <v>18.835999999999999</v>
      </c>
      <c r="BK45" s="15">
        <v>3.5478000000000001</v>
      </c>
      <c r="BL45" s="15">
        <v>2.2641</v>
      </c>
      <c r="BM45" s="15">
        <v>8.2357999999999993</v>
      </c>
      <c r="BN45" s="15">
        <v>9.4766000000000012</v>
      </c>
      <c r="BO45" s="15">
        <f t="shared" si="8"/>
        <v>65.319600000000008</v>
      </c>
      <c r="BP45" s="15">
        <v>7.2423999999999999</v>
      </c>
      <c r="BQ45" s="15">
        <v>1.1342999999999999</v>
      </c>
      <c r="BR45" s="15">
        <v>2.7833999999999999</v>
      </c>
      <c r="BS45" s="15">
        <v>0.35260000000000002</v>
      </c>
      <c r="BT45" s="15">
        <v>12.799100000000001</v>
      </c>
      <c r="BU45" s="15">
        <v>2.2629999999999999</v>
      </c>
      <c r="BV45" s="15">
        <v>13.884499999999999</v>
      </c>
      <c r="BW45" s="15">
        <v>9.0352000000000015</v>
      </c>
      <c r="BX45" s="15">
        <v>1.4712000000000001</v>
      </c>
      <c r="BY45" s="15">
        <v>1.5283</v>
      </c>
      <c r="BZ45" s="15">
        <v>6.4583000000000004</v>
      </c>
      <c r="CA45" s="15">
        <v>6.3672999999999993</v>
      </c>
      <c r="CB45" s="15">
        <f t="shared" si="9"/>
        <v>54.597300000000004</v>
      </c>
      <c r="CC45" s="15">
        <v>3.7351999999999999</v>
      </c>
      <c r="CD45" s="15">
        <v>2.9575999999999993</v>
      </c>
      <c r="CE45" s="15">
        <v>2.1578000000000004</v>
      </c>
      <c r="CF45" s="15">
        <v>16.831</v>
      </c>
      <c r="CG45" s="15">
        <v>2.8872</v>
      </c>
      <c r="CH45" s="15">
        <v>0.85899999999999999</v>
      </c>
      <c r="CI45" s="15">
        <v>8.1874000000000002</v>
      </c>
      <c r="CJ45" s="15">
        <v>6.2145000000000001</v>
      </c>
      <c r="CK45" s="15">
        <v>4.9048999999999996</v>
      </c>
      <c r="CL45" s="15">
        <v>1.4678999999999998</v>
      </c>
      <c r="CM45" s="15">
        <v>3.8468</v>
      </c>
      <c r="CN45" s="15">
        <v>0.54800000000000004</v>
      </c>
      <c r="CO45" s="15">
        <f t="shared" si="10"/>
        <v>102.47969999999999</v>
      </c>
      <c r="CP45" s="15">
        <v>1.4724999999999999</v>
      </c>
      <c r="CQ45" s="15">
        <v>5.1428000000000003</v>
      </c>
      <c r="CR45" s="15">
        <v>0.71629999999999994</v>
      </c>
      <c r="CS45" s="15">
        <v>5.1728000000000005</v>
      </c>
      <c r="CT45" s="15">
        <v>9.3557999999999986</v>
      </c>
      <c r="CU45" s="15">
        <v>7.6173000000000002</v>
      </c>
      <c r="CV45" s="15">
        <v>4.2915000000000001</v>
      </c>
      <c r="CW45" s="15">
        <v>36.508400000000002</v>
      </c>
      <c r="CX45" s="15">
        <v>11.188700000000001</v>
      </c>
      <c r="CY45" s="15">
        <v>1.7779</v>
      </c>
      <c r="CZ45" s="15">
        <v>10.264799999999999</v>
      </c>
      <c r="DA45" s="15">
        <v>8.9709000000000003</v>
      </c>
      <c r="DB45" s="15">
        <f t="shared" si="11"/>
        <v>252.28709999999998</v>
      </c>
      <c r="DC45" s="15">
        <v>7.8193999999999999</v>
      </c>
      <c r="DD45" s="15">
        <v>11.051</v>
      </c>
      <c r="DE45" s="15">
        <v>8.2262000000000004</v>
      </c>
      <c r="DF45" s="15">
        <v>9.1242999999999999</v>
      </c>
      <c r="DG45" s="15">
        <v>8.1856000000000009</v>
      </c>
      <c r="DH45" s="15">
        <v>14.836200000000002</v>
      </c>
      <c r="DI45" s="15">
        <v>10.123299999999999</v>
      </c>
      <c r="DJ45" s="15">
        <v>20.579499999999999</v>
      </c>
      <c r="DK45" s="15">
        <v>39.561999999999998</v>
      </c>
      <c r="DL45" s="15">
        <v>84.630899999999997</v>
      </c>
      <c r="DM45" s="15">
        <v>20.639099999999999</v>
      </c>
      <c r="DN45" s="15">
        <v>17.509599999999999</v>
      </c>
      <c r="DO45" s="15">
        <f t="shared" si="12"/>
        <v>273.45730000000003</v>
      </c>
      <c r="DP45" s="15">
        <v>13.043899999999999</v>
      </c>
      <c r="DQ45" s="15">
        <v>28.252599999999997</v>
      </c>
      <c r="DR45" s="15">
        <v>25.5425</v>
      </c>
      <c r="DS45" s="15">
        <v>16.1419</v>
      </c>
      <c r="DT45" s="15">
        <v>12.579799999999999</v>
      </c>
      <c r="DU45" s="15">
        <v>16.301600000000001</v>
      </c>
      <c r="DV45" s="15">
        <v>9.3870000000000005</v>
      </c>
      <c r="DW45" s="15">
        <v>23.304099999999998</v>
      </c>
      <c r="DX45" s="15">
        <v>45.205400000000004</v>
      </c>
      <c r="DY45" s="15">
        <v>34.073900000000002</v>
      </c>
      <c r="DZ45" s="15">
        <v>30.814799999999998</v>
      </c>
      <c r="EA45" s="15">
        <v>18.809799999999999</v>
      </c>
      <c r="EB45" s="15">
        <f t="shared" si="13"/>
        <v>495.0077</v>
      </c>
      <c r="EC45" s="15">
        <v>24.194800000000001</v>
      </c>
      <c r="ED45" s="15">
        <v>17.0701</v>
      </c>
      <c r="EE45" s="15">
        <v>34.476999999999997</v>
      </c>
      <c r="EF45" s="15">
        <v>60.054300000000005</v>
      </c>
      <c r="EG45" s="15">
        <v>41.476199999999999</v>
      </c>
      <c r="EH45" s="15">
        <v>52.193800000000003</v>
      </c>
      <c r="EI45" s="15">
        <v>41.150800000000004</v>
      </c>
      <c r="EJ45" s="15">
        <v>30.558799999999998</v>
      </c>
      <c r="EK45" s="15">
        <v>66.145600000000002</v>
      </c>
      <c r="EL45" s="15">
        <v>32.769599999999997</v>
      </c>
      <c r="EM45" s="15">
        <v>67.235300000000009</v>
      </c>
      <c r="EN45" s="15">
        <v>27.6814</v>
      </c>
      <c r="EO45" s="15">
        <f t="shared" si="14"/>
        <v>542.70060000000001</v>
      </c>
      <c r="EP45" s="15">
        <v>16.042300000000001</v>
      </c>
      <c r="EQ45" s="15">
        <v>30.362500000000001</v>
      </c>
      <c r="ER45" s="15">
        <v>35.824400000000004</v>
      </c>
      <c r="ES45" s="15">
        <v>30.956900000000001</v>
      </c>
      <c r="ET45" s="15">
        <v>42.387999999999998</v>
      </c>
      <c r="EU45" s="15">
        <v>30.8339</v>
      </c>
      <c r="EV45" s="15">
        <v>45.598099999999995</v>
      </c>
      <c r="EW45" s="15">
        <v>103.5813</v>
      </c>
      <c r="EX45" s="15">
        <v>100.7269</v>
      </c>
      <c r="EY45" s="15">
        <v>32.914900000000003</v>
      </c>
      <c r="EZ45" s="15">
        <v>35.554099999999998</v>
      </c>
      <c r="FA45" s="15">
        <v>37.917300000000004</v>
      </c>
      <c r="GA45" s="361"/>
      <c r="GB45" s="361"/>
      <c r="GC45" s="361"/>
      <c r="GD45" s="361"/>
      <c r="GE45" s="361"/>
      <c r="GF45" s="361"/>
      <c r="GG45" s="361"/>
      <c r="GH45" s="361"/>
      <c r="GI45" s="361"/>
      <c r="GJ45" s="361"/>
      <c r="GK45" s="361"/>
      <c r="GL45" s="361"/>
      <c r="GM45" s="361"/>
      <c r="GN45" s="361"/>
      <c r="GO45" s="361"/>
      <c r="GP45" s="361"/>
      <c r="GQ45" s="361"/>
      <c r="GR45" s="361"/>
      <c r="GS45" s="361"/>
      <c r="GT45" s="361"/>
      <c r="GU45" s="361"/>
      <c r="GV45" s="361"/>
      <c r="GW45" s="361"/>
      <c r="GX45" s="361"/>
      <c r="GY45" s="361"/>
      <c r="GZ45" s="361"/>
      <c r="HA45" s="361"/>
      <c r="HB45" s="361"/>
      <c r="HC45" s="361"/>
      <c r="HD45" s="361"/>
      <c r="HE45" s="361"/>
      <c r="HF45" s="361"/>
      <c r="HG45" s="361"/>
      <c r="HH45" s="361"/>
      <c r="HI45" s="361"/>
      <c r="HJ45" s="361"/>
      <c r="HK45" s="361"/>
    </row>
    <row r="46" spans="1:219" s="134" customFormat="1" ht="12.75" customHeight="1" thickBot="1">
      <c r="A46" s="967" t="s">
        <v>3179</v>
      </c>
      <c r="B46" s="214">
        <f t="shared" si="3"/>
        <v>0.21360000000000001</v>
      </c>
      <c r="C46" s="214" t="s">
        <v>15</v>
      </c>
      <c r="D46" s="214">
        <v>8.0000000000000002E-3</v>
      </c>
      <c r="E46" s="214" t="s">
        <v>15</v>
      </c>
      <c r="F46" s="214" t="s">
        <v>15</v>
      </c>
      <c r="G46" s="214" t="s">
        <v>15</v>
      </c>
      <c r="H46" s="214">
        <v>9.7599999999999992E-2</v>
      </c>
      <c r="I46" s="214" t="s">
        <v>15</v>
      </c>
      <c r="J46" s="214">
        <v>2.7E-2</v>
      </c>
      <c r="K46" s="214">
        <v>0.04</v>
      </c>
      <c r="L46" s="214">
        <v>4.1000000000000002E-2</v>
      </c>
      <c r="M46" s="214" t="s">
        <v>15</v>
      </c>
      <c r="N46" s="214" t="s">
        <v>15</v>
      </c>
      <c r="O46" s="214">
        <f t="shared" si="4"/>
        <v>0.26700000000000002</v>
      </c>
      <c r="P46" s="214">
        <v>0.06</v>
      </c>
      <c r="Q46" s="214">
        <v>0.20699999999999999</v>
      </c>
      <c r="R46" s="214" t="s">
        <v>15</v>
      </c>
      <c r="S46" s="214" t="s">
        <v>15</v>
      </c>
      <c r="T46" s="214" t="s">
        <v>15</v>
      </c>
      <c r="U46" s="214" t="s">
        <v>15</v>
      </c>
      <c r="V46" s="214" t="s">
        <v>15</v>
      </c>
      <c r="W46" s="214" t="s">
        <v>15</v>
      </c>
      <c r="X46" s="214" t="s">
        <v>15</v>
      </c>
      <c r="Y46" s="214" t="s">
        <v>15</v>
      </c>
      <c r="Z46" s="214" t="s">
        <v>15</v>
      </c>
      <c r="AA46" s="214" t="s">
        <v>15</v>
      </c>
      <c r="AB46" s="214">
        <f t="shared" si="5"/>
        <v>1.4E-2</v>
      </c>
      <c r="AC46" s="214" t="s">
        <v>15</v>
      </c>
      <c r="AD46" s="214" t="s">
        <v>15</v>
      </c>
      <c r="AE46" s="214" t="s">
        <v>15</v>
      </c>
      <c r="AF46" s="214" t="s">
        <v>15</v>
      </c>
      <c r="AG46" s="214">
        <v>1.4E-2</v>
      </c>
      <c r="AH46" s="214" t="s">
        <v>15</v>
      </c>
      <c r="AI46" s="214" t="s">
        <v>15</v>
      </c>
      <c r="AJ46" s="214" t="s">
        <v>15</v>
      </c>
      <c r="AK46" s="214" t="s">
        <v>15</v>
      </c>
      <c r="AL46" s="214" t="s">
        <v>15</v>
      </c>
      <c r="AM46" s="214" t="s">
        <v>15</v>
      </c>
      <c r="AN46" s="214" t="s">
        <v>15</v>
      </c>
      <c r="AO46" s="214">
        <f t="shared" si="6"/>
        <v>0.8992</v>
      </c>
      <c r="AP46" s="214" t="s">
        <v>15</v>
      </c>
      <c r="AQ46" s="214" t="s">
        <v>15</v>
      </c>
      <c r="AR46" s="214" t="s">
        <v>15</v>
      </c>
      <c r="AS46" s="214" t="s">
        <v>15</v>
      </c>
      <c r="AT46" s="214" t="s">
        <v>15</v>
      </c>
      <c r="AU46" s="214" t="s">
        <v>15</v>
      </c>
      <c r="AV46" s="214">
        <v>0.184</v>
      </c>
      <c r="AW46" s="214" t="s">
        <v>15</v>
      </c>
      <c r="AX46" s="214" t="s">
        <v>15</v>
      </c>
      <c r="AY46" s="214">
        <v>0.25700000000000001</v>
      </c>
      <c r="AZ46" s="214">
        <v>0.18569999999999998</v>
      </c>
      <c r="BA46" s="214">
        <v>0.27250000000000002</v>
      </c>
      <c r="BB46" s="214">
        <f t="shared" si="7"/>
        <v>47.4499</v>
      </c>
      <c r="BC46" s="214">
        <v>0.34660000000000002</v>
      </c>
      <c r="BD46" s="214">
        <v>0.24409999999999998</v>
      </c>
      <c r="BE46" s="214">
        <v>0.27600000000000002</v>
      </c>
      <c r="BF46" s="214">
        <v>6.2399999999999997E-2</v>
      </c>
      <c r="BG46" s="214">
        <v>0.54039999999999999</v>
      </c>
      <c r="BH46" s="214">
        <v>6.720000000000001E-2</v>
      </c>
      <c r="BI46" s="214">
        <v>0.14119999999999999</v>
      </c>
      <c r="BJ46" s="214">
        <v>0.11899999999999999</v>
      </c>
      <c r="BK46" s="214">
        <v>0.42249999999999999</v>
      </c>
      <c r="BL46" s="214">
        <v>13.1249</v>
      </c>
      <c r="BM46" s="214">
        <v>20.887799999999999</v>
      </c>
      <c r="BN46" s="214">
        <v>11.217799999999999</v>
      </c>
      <c r="BO46" s="214">
        <f t="shared" si="8"/>
        <v>155.73550000000003</v>
      </c>
      <c r="BP46" s="214">
        <v>24.200699999999998</v>
      </c>
      <c r="BQ46" s="214">
        <v>14.9665</v>
      </c>
      <c r="BR46" s="214">
        <v>10.1012</v>
      </c>
      <c r="BS46" s="214">
        <v>11.645100000000001</v>
      </c>
      <c r="BT46" s="214">
        <v>16.934199999999997</v>
      </c>
      <c r="BU46" s="214">
        <v>11.623299999999999</v>
      </c>
      <c r="BV46" s="214">
        <v>8.5845000000000002</v>
      </c>
      <c r="BW46" s="214">
        <v>6.7633999999999999</v>
      </c>
      <c r="BX46" s="214">
        <v>8.3841999999999999</v>
      </c>
      <c r="BY46" s="214">
        <v>5.2110999999999992</v>
      </c>
      <c r="BZ46" s="214">
        <v>16.664200000000001</v>
      </c>
      <c r="CA46" s="214">
        <v>20.657100000000003</v>
      </c>
      <c r="CB46" s="214">
        <f t="shared" si="9"/>
        <v>160.08420000000001</v>
      </c>
      <c r="CC46" s="214">
        <v>13.361499999999999</v>
      </c>
      <c r="CD46" s="214">
        <v>10.9419</v>
      </c>
      <c r="CE46" s="214">
        <v>6.9187000000000003</v>
      </c>
      <c r="CF46" s="214">
        <v>9.2876000000000012</v>
      </c>
      <c r="CG46" s="214">
        <v>8.0000999999999998</v>
      </c>
      <c r="CH46" s="214">
        <v>22.170200000000001</v>
      </c>
      <c r="CI46" s="214">
        <v>12.985899999999999</v>
      </c>
      <c r="CJ46" s="214">
        <v>14.6227</v>
      </c>
      <c r="CK46" s="214">
        <v>10.1861</v>
      </c>
      <c r="CL46" s="214">
        <v>20.562000000000001</v>
      </c>
      <c r="CM46" s="214">
        <v>9.9616999999999987</v>
      </c>
      <c r="CN46" s="214">
        <v>21.085799999999999</v>
      </c>
      <c r="CO46" s="214">
        <f t="shared" si="10"/>
        <v>342.5376</v>
      </c>
      <c r="CP46" s="214">
        <v>27.623000000000001</v>
      </c>
      <c r="CQ46" s="214">
        <v>18.965199999999999</v>
      </c>
      <c r="CR46" s="214">
        <v>11.012700000000001</v>
      </c>
      <c r="CS46" s="214">
        <v>26.781700000000001</v>
      </c>
      <c r="CT46" s="214">
        <v>35.4039</v>
      </c>
      <c r="CU46" s="214">
        <v>30.840599999999998</v>
      </c>
      <c r="CV46" s="214">
        <v>42.848300000000002</v>
      </c>
      <c r="CW46" s="214">
        <v>45.138100000000001</v>
      </c>
      <c r="CX46" s="214">
        <v>45.018599999999999</v>
      </c>
      <c r="CY46" s="214">
        <v>15.0428</v>
      </c>
      <c r="CZ46" s="214">
        <v>26.7532</v>
      </c>
      <c r="DA46" s="214">
        <v>17.109500000000001</v>
      </c>
      <c r="DB46" s="214">
        <f t="shared" si="11"/>
        <v>343.60660000000001</v>
      </c>
      <c r="DC46" s="214">
        <v>26.3644</v>
      </c>
      <c r="DD46" s="214">
        <v>34.203900000000004</v>
      </c>
      <c r="DE46" s="214">
        <v>34.666800000000002</v>
      </c>
      <c r="DF46" s="214">
        <v>18.818900000000003</v>
      </c>
      <c r="DG46" s="214">
        <v>12.472799999999999</v>
      </c>
      <c r="DH46" s="214">
        <v>22.028099999999998</v>
      </c>
      <c r="DI46" s="214">
        <v>21.741900000000001</v>
      </c>
      <c r="DJ46" s="214">
        <v>31.756700000000002</v>
      </c>
      <c r="DK46" s="214">
        <v>21.713799999999999</v>
      </c>
      <c r="DL46" s="214">
        <v>86.399799999999999</v>
      </c>
      <c r="DM46" s="214">
        <v>20.0625</v>
      </c>
      <c r="DN46" s="214">
        <v>13.377000000000001</v>
      </c>
      <c r="DO46" s="214">
        <f t="shared" si="12"/>
        <v>272.7294</v>
      </c>
      <c r="DP46" s="214">
        <v>8.8918999999999997</v>
      </c>
      <c r="DQ46" s="214">
        <v>15.5175</v>
      </c>
      <c r="DR46" s="214">
        <v>20.379200000000001</v>
      </c>
      <c r="DS46" s="214">
        <v>17.598299999999998</v>
      </c>
      <c r="DT46" s="214">
        <v>24.732900000000001</v>
      </c>
      <c r="DU46" s="214">
        <v>17.521799999999999</v>
      </c>
      <c r="DV46" s="214">
        <v>17.188500000000001</v>
      </c>
      <c r="DW46" s="214">
        <v>15.807499999999999</v>
      </c>
      <c r="DX46" s="214">
        <v>30.285499999999999</v>
      </c>
      <c r="DY46" s="214">
        <v>35.486199999999997</v>
      </c>
      <c r="DZ46" s="214">
        <v>33.853900000000003</v>
      </c>
      <c r="EA46" s="214">
        <v>35.466200000000001</v>
      </c>
      <c r="EB46" s="214">
        <f t="shared" si="13"/>
        <v>596.17139999999995</v>
      </c>
      <c r="EC46" s="214">
        <v>28.811100000000003</v>
      </c>
      <c r="ED46" s="214">
        <v>17.789300000000001</v>
      </c>
      <c r="EE46" s="214">
        <v>13.759</v>
      </c>
      <c r="EF46" s="214">
        <v>21.680299999999999</v>
      </c>
      <c r="EG46" s="214">
        <v>63.773300000000006</v>
      </c>
      <c r="EH46" s="214">
        <v>33.687899999999999</v>
      </c>
      <c r="EI46" s="214">
        <v>59.659399999999991</v>
      </c>
      <c r="EJ46" s="214">
        <v>66.617100000000008</v>
      </c>
      <c r="EK46" s="214">
        <v>69.239899999999992</v>
      </c>
      <c r="EL46" s="214">
        <v>56.496600000000008</v>
      </c>
      <c r="EM46" s="214">
        <v>95.275300000000001</v>
      </c>
      <c r="EN46" s="214">
        <v>69.382199999999997</v>
      </c>
      <c r="EO46" s="214">
        <f t="shared" si="14"/>
        <v>1370.2383</v>
      </c>
      <c r="EP46" s="214">
        <v>59.351800000000004</v>
      </c>
      <c r="EQ46" s="214">
        <v>61.485800000000005</v>
      </c>
      <c r="ER46" s="214">
        <v>87.421899999999994</v>
      </c>
      <c r="ES46" s="214">
        <v>56.170200000000001</v>
      </c>
      <c r="ET46" s="214">
        <v>77.044699999999992</v>
      </c>
      <c r="EU46" s="214">
        <v>79.43180000000001</v>
      </c>
      <c r="EV46" s="214">
        <v>122.29300000000001</v>
      </c>
      <c r="EW46" s="214">
        <v>120.012</v>
      </c>
      <c r="EX46" s="214">
        <v>88.37060000000001</v>
      </c>
      <c r="EY46" s="214">
        <v>491.96440000000001</v>
      </c>
      <c r="EZ46" s="214">
        <v>58.450199999999995</v>
      </c>
      <c r="FA46" s="214">
        <v>68.241900000000015</v>
      </c>
      <c r="GA46" s="361"/>
      <c r="GB46" s="361"/>
      <c r="GC46" s="361"/>
      <c r="GD46" s="361"/>
      <c r="GE46" s="361"/>
      <c r="GF46" s="361"/>
      <c r="GG46" s="361"/>
      <c r="GH46" s="361"/>
      <c r="GI46" s="361"/>
      <c r="GJ46" s="361"/>
      <c r="GK46" s="361"/>
      <c r="GL46" s="361"/>
      <c r="GM46" s="361"/>
      <c r="GN46" s="361"/>
      <c r="GO46" s="361"/>
      <c r="GP46" s="361"/>
      <c r="GQ46" s="361"/>
      <c r="GR46" s="361"/>
      <c r="GS46" s="361"/>
      <c r="GT46" s="361"/>
      <c r="GU46" s="361"/>
      <c r="GV46" s="361"/>
      <c r="GW46" s="361"/>
      <c r="GX46" s="361"/>
      <c r="GY46" s="361"/>
      <c r="GZ46" s="361"/>
      <c r="HA46" s="361"/>
      <c r="HB46" s="361"/>
      <c r="HC46" s="361"/>
      <c r="HD46" s="361"/>
      <c r="HE46" s="361"/>
      <c r="HF46" s="361"/>
      <c r="HG46" s="361"/>
      <c r="HH46" s="361"/>
      <c r="HI46" s="361"/>
      <c r="HJ46" s="361"/>
      <c r="HK46" s="361"/>
    </row>
    <row r="47" spans="1:219" s="134" customFormat="1" ht="5.0999999999999996" customHeight="1">
      <c r="B47" s="364"/>
      <c r="C47" s="364"/>
      <c r="D47" s="364"/>
      <c r="E47" s="364"/>
      <c r="F47" s="364"/>
      <c r="G47" s="364"/>
      <c r="H47" s="364"/>
      <c r="I47" s="364"/>
      <c r="J47" s="364"/>
      <c r="K47" s="364"/>
      <c r="L47" s="364"/>
      <c r="M47" s="364"/>
      <c r="O47" s="364"/>
      <c r="P47" s="364"/>
      <c r="Q47" s="364"/>
      <c r="R47" s="364"/>
      <c r="S47" s="364"/>
      <c r="T47" s="364"/>
      <c r="U47" s="364"/>
      <c r="V47" s="364"/>
      <c r="W47" s="364"/>
      <c r="X47" s="364"/>
      <c r="Y47" s="364"/>
      <c r="Z47" s="364"/>
      <c r="AB47" s="364"/>
      <c r="AC47" s="364"/>
      <c r="AD47" s="364"/>
      <c r="AE47" s="364"/>
      <c r="AF47" s="364"/>
      <c r="AG47" s="364"/>
      <c r="AH47" s="364"/>
      <c r="AI47" s="364"/>
      <c r="AJ47" s="364"/>
      <c r="AK47" s="364"/>
      <c r="AL47" s="364"/>
      <c r="AM47" s="364"/>
      <c r="AO47" s="364"/>
      <c r="AP47" s="364"/>
      <c r="AQ47" s="364"/>
      <c r="AR47" s="364"/>
      <c r="AS47" s="364"/>
      <c r="AT47" s="364"/>
      <c r="AU47" s="364"/>
      <c r="AV47" s="364"/>
      <c r="AW47" s="364"/>
      <c r="AX47" s="364"/>
      <c r="AY47" s="364"/>
      <c r="AZ47" s="364"/>
      <c r="BB47" s="364"/>
      <c r="BC47" s="364"/>
      <c r="BD47" s="364"/>
      <c r="BE47" s="364"/>
      <c r="BF47" s="364"/>
      <c r="BG47" s="364"/>
      <c r="BH47" s="364"/>
      <c r="BI47" s="364"/>
      <c r="BJ47" s="364"/>
      <c r="BK47" s="364"/>
      <c r="BL47" s="364"/>
      <c r="BM47" s="364"/>
      <c r="BO47" s="364"/>
      <c r="BP47" s="364"/>
      <c r="BQ47" s="364"/>
      <c r="BR47" s="364"/>
      <c r="BS47" s="364"/>
      <c r="BT47" s="364"/>
      <c r="BU47" s="364"/>
      <c r="BV47" s="364"/>
      <c r="BW47" s="364"/>
      <c r="BX47" s="364"/>
      <c r="BY47" s="364"/>
      <c r="BZ47" s="364"/>
      <c r="CB47" s="364"/>
      <c r="CC47" s="364"/>
      <c r="CD47" s="364"/>
      <c r="CE47" s="364"/>
      <c r="CF47" s="364"/>
      <c r="CG47" s="364"/>
      <c r="CH47" s="364"/>
      <c r="CI47" s="364"/>
      <c r="CJ47" s="364"/>
      <c r="CK47" s="364"/>
      <c r="CL47" s="364"/>
      <c r="CM47" s="364"/>
      <c r="CO47" s="364"/>
      <c r="CP47" s="364"/>
      <c r="CQ47" s="364"/>
      <c r="CR47" s="364"/>
      <c r="CS47" s="364"/>
      <c r="CT47" s="364"/>
      <c r="CU47" s="364"/>
      <c r="CV47" s="364"/>
      <c r="CW47" s="364"/>
      <c r="CX47" s="364"/>
      <c r="CY47" s="364"/>
      <c r="CZ47" s="364"/>
      <c r="DB47" s="364"/>
      <c r="DC47" s="364"/>
      <c r="DD47" s="364"/>
      <c r="DE47" s="364"/>
      <c r="DF47" s="364"/>
      <c r="DG47" s="364"/>
      <c r="DH47" s="364"/>
      <c r="DI47" s="364"/>
      <c r="DJ47" s="364"/>
      <c r="DK47" s="364"/>
      <c r="DL47" s="364"/>
      <c r="DM47" s="364"/>
      <c r="DO47" s="364"/>
      <c r="DP47" s="364"/>
      <c r="DQ47" s="364"/>
      <c r="DR47" s="364"/>
      <c r="DS47" s="364"/>
      <c r="DT47" s="364"/>
      <c r="DU47" s="364"/>
      <c r="DV47" s="364"/>
      <c r="DW47" s="364"/>
      <c r="DX47" s="364"/>
      <c r="DY47" s="364"/>
      <c r="DZ47" s="364"/>
      <c r="EB47" s="364"/>
      <c r="EC47" s="364"/>
      <c r="ED47" s="364"/>
      <c r="EE47" s="364"/>
      <c r="EF47" s="364"/>
      <c r="EG47" s="364"/>
      <c r="EH47" s="364"/>
      <c r="EI47" s="364"/>
      <c r="EJ47" s="364"/>
      <c r="EK47" s="364"/>
      <c r="EL47" s="364"/>
      <c r="EM47" s="364"/>
      <c r="EO47" s="364"/>
      <c r="EP47" s="364"/>
      <c r="EQ47" s="364"/>
      <c r="ER47" s="364"/>
      <c r="ES47" s="364"/>
      <c r="ET47" s="364"/>
      <c r="EU47" s="364"/>
      <c r="EV47" s="364"/>
      <c r="EW47" s="364"/>
      <c r="EX47" s="364"/>
      <c r="EY47" s="364"/>
      <c r="EZ47" s="364"/>
    </row>
    <row r="48" spans="1:219" s="134" customFormat="1" ht="12.75" customHeight="1">
      <c r="A48" s="134" t="s">
        <v>2797</v>
      </c>
      <c r="B48" s="365"/>
      <c r="O48" s="365"/>
      <c r="AB48" s="365"/>
      <c r="AO48" s="365"/>
      <c r="BB48" s="365"/>
      <c r="BO48" s="365"/>
      <c r="CB48" s="365"/>
      <c r="CO48" s="365"/>
      <c r="DB48" s="365"/>
      <c r="DO48" s="365"/>
    </row>
    <row r="49" spans="1:1" s="134" customFormat="1" ht="12.75" customHeight="1">
      <c r="A49" s="134" t="s">
        <v>3183</v>
      </c>
    </row>
    <row r="50" spans="1:1" s="134" customFormat="1" ht="12.75" customHeight="1">
      <c r="A50" s="134" t="s">
        <v>3184</v>
      </c>
    </row>
  </sheetData>
  <mergeCells count="24">
    <mergeCell ref="AB6:AB7"/>
    <mergeCell ref="B6:B7"/>
    <mergeCell ref="C6:N6"/>
    <mergeCell ref="O6:O7"/>
    <mergeCell ref="P6:AA6"/>
    <mergeCell ref="DB6:DB7"/>
    <mergeCell ref="AC6:AN6"/>
    <mergeCell ref="AO6:AO7"/>
    <mergeCell ref="AP6:BA6"/>
    <mergeCell ref="BB6:BB7"/>
    <mergeCell ref="BC6:BN6"/>
    <mergeCell ref="BO6:BO7"/>
    <mergeCell ref="BP6:CA6"/>
    <mergeCell ref="CB6:CB7"/>
    <mergeCell ref="CC6:CN6"/>
    <mergeCell ref="CO6:CO7"/>
    <mergeCell ref="CP6:DA6"/>
    <mergeCell ref="EP6:FA6"/>
    <mergeCell ref="DC6:DN6"/>
    <mergeCell ref="DO6:DO7"/>
    <mergeCell ref="DP6:EA6"/>
    <mergeCell ref="EB6:EB7"/>
    <mergeCell ref="EC6:EN6"/>
    <mergeCell ref="EO6:EO7"/>
  </mergeCells>
  <hyperlinks>
    <hyperlink ref="A1" location="'Table of contents'!A1" display="вернуться на заглавную стр. (содержание)"/>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B54"/>
  <sheetViews>
    <sheetView zoomScale="80" zoomScaleNormal="80" workbookViewId="0">
      <pane xSplit="1" topLeftCell="B1" activePane="topRight" state="frozen"/>
      <selection pane="topRight" activeCell="B1" sqref="B1"/>
    </sheetView>
  </sheetViews>
  <sheetFormatPr defaultRowHeight="15"/>
  <cols>
    <col min="1" max="1" width="47.7109375" style="34" customWidth="1"/>
    <col min="2" max="157" width="9.85546875" style="34" customWidth="1"/>
    <col min="158" max="16384" width="9.140625" style="34"/>
  </cols>
  <sheetData>
    <row r="1" spans="1:210" ht="15" customHeight="1">
      <c r="A1" s="691" t="s">
        <v>2688</v>
      </c>
    </row>
    <row r="2" spans="1:210" ht="5.0999999999999996" customHeight="1">
      <c r="A2" s="65"/>
    </row>
    <row r="3" spans="1:210" s="260" customFormat="1" ht="18.75" customHeight="1">
      <c r="A3" s="766" t="s">
        <v>3849</v>
      </c>
      <c r="B3" s="366"/>
      <c r="C3" s="366"/>
      <c r="D3" s="366"/>
      <c r="E3" s="366"/>
      <c r="F3" s="366"/>
      <c r="G3" s="366"/>
      <c r="H3" s="366"/>
      <c r="I3" s="366"/>
      <c r="J3" s="367"/>
      <c r="K3" s="366"/>
      <c r="L3" s="366"/>
      <c r="M3" s="366"/>
      <c r="N3" s="366"/>
      <c r="O3" s="366"/>
      <c r="P3" s="366"/>
      <c r="Q3" s="366"/>
      <c r="R3" s="366"/>
      <c r="S3" s="366"/>
      <c r="T3" s="366"/>
      <c r="U3" s="366"/>
      <c r="V3" s="366"/>
      <c r="W3" s="366"/>
      <c r="X3" s="366"/>
      <c r="Y3" s="366"/>
      <c r="Z3" s="366"/>
      <c r="AA3" s="366"/>
      <c r="AB3" s="366"/>
      <c r="AC3" s="368"/>
      <c r="AD3" s="368"/>
      <c r="AE3" s="368"/>
      <c r="AF3" s="368"/>
      <c r="AG3" s="368"/>
      <c r="AH3" s="368"/>
      <c r="AI3" s="368"/>
      <c r="AJ3" s="368"/>
      <c r="AK3" s="368"/>
      <c r="AL3" s="368"/>
      <c r="AM3" s="368"/>
      <c r="AN3" s="368"/>
      <c r="AO3" s="366"/>
      <c r="AP3" s="366"/>
      <c r="AQ3" s="366"/>
      <c r="AR3" s="366"/>
      <c r="AS3" s="366"/>
      <c r="AT3" s="366"/>
      <c r="AU3" s="366"/>
      <c r="AV3" s="366"/>
      <c r="AW3" s="366"/>
      <c r="AX3" s="366"/>
      <c r="AY3" s="366"/>
      <c r="AZ3" s="366"/>
      <c r="BA3" s="366"/>
      <c r="BB3" s="366"/>
      <c r="BC3" s="368"/>
      <c r="BD3" s="368"/>
      <c r="BE3" s="368"/>
      <c r="BF3" s="368"/>
      <c r="BG3" s="368"/>
      <c r="BH3" s="368"/>
      <c r="BI3" s="368"/>
      <c r="BJ3" s="368"/>
      <c r="BK3" s="368"/>
      <c r="BL3" s="368"/>
      <c r="BM3" s="368"/>
      <c r="BN3" s="368"/>
      <c r="BO3" s="366"/>
      <c r="BP3" s="368"/>
      <c r="BQ3" s="368"/>
      <c r="BR3" s="368"/>
      <c r="BS3" s="368"/>
      <c r="BT3" s="368"/>
      <c r="BU3" s="368"/>
      <c r="BV3" s="368"/>
      <c r="BW3" s="368"/>
      <c r="BX3" s="368"/>
      <c r="BY3" s="368"/>
      <c r="BZ3" s="368"/>
      <c r="CA3" s="368"/>
      <c r="CB3" s="366"/>
      <c r="CC3" s="368"/>
      <c r="CD3" s="368"/>
      <c r="CE3" s="368"/>
      <c r="CF3" s="368"/>
      <c r="CG3" s="368"/>
      <c r="CH3" s="368"/>
      <c r="CI3" s="368"/>
      <c r="CJ3" s="368"/>
      <c r="CK3" s="368"/>
      <c r="CL3" s="368"/>
      <c r="CM3" s="368"/>
      <c r="CN3" s="368"/>
      <c r="CO3" s="366"/>
      <c r="CP3" s="368"/>
      <c r="CQ3" s="368"/>
      <c r="CR3" s="368"/>
      <c r="CS3" s="368"/>
      <c r="CT3" s="368"/>
      <c r="CU3" s="368"/>
      <c r="CV3" s="368"/>
      <c r="CW3" s="368"/>
      <c r="CX3" s="368"/>
      <c r="CY3" s="368"/>
      <c r="CZ3" s="368"/>
      <c r="DA3" s="368"/>
      <c r="DB3" s="369"/>
      <c r="DC3" s="368"/>
      <c r="DD3" s="368"/>
      <c r="DE3" s="368"/>
      <c r="DF3" s="368"/>
      <c r="DG3" s="368"/>
      <c r="DH3" s="368"/>
      <c r="DI3" s="368"/>
      <c r="DJ3" s="368"/>
      <c r="DK3" s="368"/>
      <c r="DL3" s="368"/>
      <c r="DM3" s="368"/>
      <c r="DN3" s="368"/>
      <c r="DO3" s="369"/>
      <c r="DP3" s="368"/>
      <c r="DQ3" s="368"/>
      <c r="DR3" s="368"/>
      <c r="DS3" s="368"/>
      <c r="DT3" s="368"/>
      <c r="DU3" s="368"/>
      <c r="DV3" s="368"/>
      <c r="DW3" s="368"/>
      <c r="DX3" s="368"/>
      <c r="DY3" s="368"/>
      <c r="DZ3" s="368"/>
      <c r="EA3" s="368"/>
      <c r="EB3" s="366"/>
      <c r="EC3" s="368"/>
      <c r="ED3" s="368"/>
      <c r="EE3" s="368"/>
      <c r="EF3" s="368"/>
      <c r="EG3" s="368"/>
      <c r="EH3" s="368"/>
      <c r="EI3" s="368"/>
      <c r="EJ3" s="368"/>
      <c r="EK3" s="368"/>
      <c r="EL3" s="368"/>
      <c r="EM3" s="368"/>
      <c r="EN3" s="368"/>
      <c r="EO3" s="366"/>
      <c r="EP3" s="368"/>
      <c r="EQ3" s="368"/>
      <c r="ER3" s="368"/>
      <c r="ES3" s="368"/>
      <c r="ET3" s="368"/>
      <c r="EU3" s="368"/>
      <c r="EV3" s="368"/>
      <c r="EW3" s="368"/>
      <c r="EX3" s="368"/>
      <c r="EY3" s="368"/>
      <c r="EZ3" s="368"/>
      <c r="FA3" s="368"/>
      <c r="FB3" s="366"/>
      <c r="FC3" s="366"/>
      <c r="FD3" s="366"/>
      <c r="FE3" s="366"/>
      <c r="FF3" s="366"/>
      <c r="FG3" s="366"/>
      <c r="FH3" s="366"/>
      <c r="FI3" s="366"/>
      <c r="FJ3" s="366"/>
      <c r="FK3" s="366"/>
      <c r="FL3" s="366"/>
      <c r="FM3" s="366"/>
      <c r="FN3" s="366"/>
      <c r="FO3" s="366"/>
      <c r="FP3" s="366"/>
      <c r="FQ3" s="366"/>
      <c r="FR3" s="366"/>
      <c r="FS3" s="366"/>
      <c r="FT3" s="366"/>
      <c r="FU3" s="366"/>
      <c r="FV3" s="366"/>
      <c r="FW3" s="366"/>
      <c r="FX3" s="366"/>
      <c r="FY3" s="366"/>
      <c r="FZ3" s="366"/>
      <c r="GA3" s="366"/>
      <c r="GB3" s="366"/>
      <c r="GC3" s="366"/>
      <c r="GD3" s="366"/>
      <c r="GE3" s="366"/>
      <c r="GF3" s="366"/>
      <c r="GG3" s="366"/>
      <c r="GH3" s="366"/>
      <c r="GI3" s="366"/>
      <c r="GJ3" s="366"/>
      <c r="GK3" s="366"/>
      <c r="GL3" s="366"/>
      <c r="GM3" s="366"/>
      <c r="GN3" s="366"/>
      <c r="GO3" s="366"/>
      <c r="GP3" s="366"/>
      <c r="GQ3" s="366"/>
      <c r="GR3" s="366"/>
      <c r="GS3" s="366"/>
      <c r="GT3" s="366"/>
      <c r="GU3" s="366"/>
      <c r="GV3" s="366"/>
      <c r="GW3" s="366"/>
      <c r="GX3" s="366"/>
      <c r="GY3" s="366"/>
      <c r="GZ3" s="366"/>
      <c r="HA3" s="366"/>
      <c r="HB3" s="366"/>
    </row>
    <row r="4" spans="1:210" s="134" customFormat="1" ht="5.0999999999999996" customHeight="1">
      <c r="A4" s="355"/>
      <c r="B4" s="364"/>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T4" s="364"/>
      <c r="AU4" s="364"/>
      <c r="AV4" s="364"/>
      <c r="AW4" s="364"/>
      <c r="AX4" s="364"/>
      <c r="AY4" s="364"/>
      <c r="AZ4" s="364"/>
      <c r="BA4" s="364"/>
      <c r="BB4" s="364"/>
      <c r="BC4" s="364"/>
      <c r="BD4" s="364"/>
      <c r="BE4" s="364"/>
      <c r="BF4" s="364"/>
      <c r="BG4" s="364"/>
      <c r="BH4" s="364"/>
      <c r="BI4" s="364"/>
      <c r="BJ4" s="364"/>
      <c r="BK4" s="364"/>
      <c r="BL4" s="364"/>
      <c r="BM4" s="364"/>
      <c r="BN4" s="364"/>
      <c r="BO4" s="364"/>
      <c r="BP4" s="364"/>
      <c r="BQ4" s="364"/>
      <c r="BR4" s="364"/>
      <c r="BS4" s="364"/>
      <c r="BT4" s="364"/>
      <c r="BU4" s="364"/>
      <c r="BV4" s="364"/>
      <c r="BW4" s="364"/>
      <c r="BX4" s="364"/>
      <c r="BY4" s="364"/>
      <c r="BZ4" s="364"/>
      <c r="CA4" s="364"/>
      <c r="CB4" s="364"/>
      <c r="CC4" s="368"/>
      <c r="CD4" s="368"/>
      <c r="CE4" s="368"/>
      <c r="CF4" s="368"/>
      <c r="CG4" s="368"/>
      <c r="CH4" s="368"/>
      <c r="CI4" s="368"/>
      <c r="CJ4" s="368"/>
      <c r="CK4" s="368"/>
      <c r="CL4" s="368"/>
      <c r="CM4" s="368"/>
      <c r="CN4" s="368"/>
      <c r="CO4" s="364"/>
      <c r="CP4" s="364"/>
      <c r="CQ4" s="364"/>
      <c r="CR4" s="364"/>
      <c r="CS4" s="364"/>
      <c r="CT4" s="364"/>
      <c r="CU4" s="364"/>
      <c r="CV4" s="364"/>
      <c r="CW4" s="364"/>
      <c r="CX4" s="364"/>
      <c r="CY4" s="364"/>
      <c r="CZ4" s="364"/>
      <c r="DA4" s="364"/>
      <c r="DB4" s="364"/>
      <c r="DC4" s="364"/>
      <c r="DD4" s="364"/>
      <c r="DE4" s="364"/>
      <c r="DF4" s="364"/>
      <c r="DG4" s="364"/>
      <c r="DH4" s="364"/>
      <c r="DI4" s="364"/>
      <c r="DJ4" s="364"/>
      <c r="DK4" s="364"/>
      <c r="DL4" s="364"/>
      <c r="DM4" s="364"/>
      <c r="DN4" s="364"/>
      <c r="DO4" s="364"/>
      <c r="DP4" s="364"/>
      <c r="DQ4" s="364"/>
      <c r="DR4" s="364"/>
      <c r="DS4" s="364"/>
      <c r="DT4" s="364"/>
      <c r="DU4" s="364"/>
      <c r="DV4" s="364"/>
      <c r="DW4" s="364"/>
      <c r="DX4" s="364"/>
      <c r="DY4" s="364"/>
      <c r="DZ4" s="364"/>
      <c r="EA4" s="364"/>
      <c r="EB4" s="364"/>
      <c r="EC4" s="364"/>
      <c r="ED4" s="364"/>
      <c r="EE4" s="364"/>
      <c r="EF4" s="364"/>
      <c r="EG4" s="364"/>
      <c r="EH4" s="364"/>
      <c r="EI4" s="364"/>
      <c r="EJ4" s="364"/>
      <c r="EK4" s="364"/>
      <c r="EL4" s="364"/>
      <c r="EM4" s="364"/>
      <c r="EN4" s="364"/>
      <c r="EO4" s="364"/>
      <c r="EP4" s="364"/>
      <c r="EQ4" s="364"/>
      <c r="ER4" s="364"/>
      <c r="ES4" s="364"/>
      <c r="ET4" s="364"/>
      <c r="EU4" s="364"/>
      <c r="EV4" s="364"/>
      <c r="EW4" s="364"/>
      <c r="EX4" s="364"/>
      <c r="EY4" s="364"/>
      <c r="EZ4" s="364"/>
      <c r="FA4" s="364"/>
      <c r="FB4" s="364"/>
      <c r="FC4" s="364"/>
      <c r="FD4" s="364"/>
      <c r="FE4" s="364"/>
      <c r="FF4" s="364"/>
      <c r="FG4" s="364"/>
      <c r="FH4" s="364"/>
      <c r="FI4" s="364"/>
      <c r="FJ4" s="364"/>
      <c r="FK4" s="364"/>
      <c r="FL4" s="364"/>
      <c r="FM4" s="364"/>
      <c r="FN4" s="364"/>
      <c r="FO4" s="364"/>
      <c r="FP4" s="364"/>
      <c r="FQ4" s="364"/>
      <c r="FR4" s="364"/>
      <c r="FS4" s="364"/>
      <c r="FT4" s="364"/>
      <c r="FU4" s="364"/>
      <c r="FV4" s="364"/>
      <c r="FW4" s="364"/>
      <c r="FX4" s="364"/>
      <c r="FY4" s="364"/>
      <c r="FZ4" s="364"/>
      <c r="GA4" s="364"/>
      <c r="GB4" s="364"/>
      <c r="GC4" s="364"/>
      <c r="GD4" s="364"/>
      <c r="GE4" s="364"/>
      <c r="GF4" s="364"/>
      <c r="GG4" s="364"/>
      <c r="GH4" s="364"/>
      <c r="GI4" s="364"/>
      <c r="GJ4" s="364"/>
      <c r="GK4" s="364"/>
      <c r="GL4" s="364"/>
      <c r="GM4" s="364"/>
      <c r="GN4" s="364"/>
      <c r="GO4" s="364"/>
      <c r="GP4" s="364"/>
      <c r="GQ4" s="364"/>
      <c r="GR4" s="364"/>
      <c r="GS4" s="364"/>
      <c r="GT4" s="364"/>
      <c r="GU4" s="364"/>
      <c r="GV4" s="364"/>
      <c r="GW4" s="364"/>
      <c r="GX4" s="364"/>
      <c r="GY4" s="364"/>
      <c r="GZ4" s="364"/>
      <c r="HA4" s="364"/>
      <c r="HB4" s="364"/>
    </row>
    <row r="5" spans="1:210" s="134" customFormat="1" ht="12.75" customHeight="1" thickBot="1">
      <c r="A5" s="690" t="s">
        <v>2799</v>
      </c>
      <c r="B5" s="370"/>
      <c r="C5" s="371"/>
      <c r="D5" s="371"/>
      <c r="E5" s="371"/>
      <c r="F5" s="371"/>
      <c r="G5" s="371"/>
      <c r="H5" s="371"/>
      <c r="I5" s="371"/>
      <c r="J5" s="371"/>
      <c r="K5" s="371"/>
      <c r="L5" s="371"/>
      <c r="M5" s="371"/>
      <c r="N5" s="370"/>
      <c r="O5" s="370"/>
      <c r="P5" s="371"/>
      <c r="Q5" s="371"/>
      <c r="R5" s="371"/>
      <c r="S5" s="371"/>
      <c r="T5" s="371"/>
      <c r="U5" s="371"/>
      <c r="V5" s="371"/>
      <c r="W5" s="371"/>
      <c r="X5" s="371"/>
      <c r="Y5" s="371"/>
      <c r="Z5" s="371"/>
      <c r="AA5" s="370"/>
      <c r="AB5" s="370"/>
      <c r="AC5" s="371"/>
      <c r="AD5" s="371"/>
      <c r="AE5" s="371"/>
      <c r="AF5" s="371"/>
      <c r="AG5" s="371"/>
      <c r="AH5" s="371"/>
      <c r="AI5" s="371"/>
      <c r="AJ5" s="371"/>
      <c r="AK5" s="371"/>
      <c r="AL5" s="371"/>
      <c r="AM5" s="371"/>
      <c r="AN5" s="370"/>
      <c r="AO5" s="370"/>
      <c r="AP5" s="371"/>
      <c r="AQ5" s="371"/>
      <c r="AR5" s="371"/>
      <c r="AS5" s="371"/>
      <c r="AT5" s="371"/>
      <c r="AU5" s="371"/>
      <c r="AV5" s="371"/>
      <c r="AW5" s="371"/>
      <c r="AX5" s="371"/>
      <c r="AY5" s="371"/>
      <c r="AZ5" s="371"/>
      <c r="BA5" s="372"/>
      <c r="BB5" s="370"/>
      <c r="BC5" s="371"/>
      <c r="BD5" s="371"/>
      <c r="BE5" s="371"/>
      <c r="BF5" s="371"/>
      <c r="BG5" s="371"/>
      <c r="BH5" s="371"/>
      <c r="BI5" s="371"/>
      <c r="BJ5" s="371"/>
      <c r="BK5" s="371"/>
      <c r="BL5" s="371"/>
      <c r="BM5" s="371"/>
      <c r="BN5" s="370"/>
      <c r="BO5" s="370"/>
      <c r="BP5" s="371"/>
      <c r="BQ5" s="371"/>
      <c r="BR5" s="371"/>
      <c r="BS5" s="371"/>
      <c r="BT5" s="371"/>
      <c r="BU5" s="371"/>
      <c r="BV5" s="371"/>
      <c r="BW5" s="371"/>
      <c r="BX5" s="371"/>
      <c r="BY5" s="371"/>
      <c r="BZ5" s="371"/>
      <c r="CA5" s="370"/>
      <c r="CB5" s="370"/>
      <c r="CC5" s="371"/>
      <c r="CD5" s="371"/>
      <c r="CE5" s="371"/>
      <c r="CF5" s="371"/>
      <c r="CG5" s="371"/>
      <c r="CH5" s="371"/>
      <c r="CI5" s="371"/>
      <c r="CJ5" s="371"/>
      <c r="CK5" s="371"/>
      <c r="CL5" s="371"/>
      <c r="CM5" s="371"/>
      <c r="CN5" s="370"/>
      <c r="CO5" s="370"/>
      <c r="CP5" s="371"/>
      <c r="CQ5" s="371"/>
      <c r="CR5" s="371"/>
      <c r="CS5" s="371"/>
      <c r="CT5" s="371"/>
      <c r="CU5" s="371"/>
      <c r="CV5" s="371"/>
      <c r="CW5" s="371"/>
      <c r="CX5" s="371"/>
      <c r="CY5" s="371"/>
      <c r="CZ5" s="371"/>
      <c r="DA5" s="370"/>
      <c r="DB5" s="370"/>
      <c r="DC5" s="371"/>
      <c r="DD5" s="371"/>
      <c r="DE5" s="371"/>
      <c r="DF5" s="371"/>
      <c r="DG5" s="371"/>
      <c r="DH5" s="371"/>
      <c r="DI5" s="371"/>
      <c r="DJ5" s="371"/>
      <c r="DK5" s="371"/>
      <c r="DL5" s="371"/>
      <c r="DM5" s="371"/>
      <c r="DN5" s="370"/>
      <c r="DO5" s="370"/>
      <c r="DP5" s="371"/>
      <c r="DQ5" s="371"/>
      <c r="DR5" s="371"/>
      <c r="DS5" s="371"/>
      <c r="DT5" s="371"/>
      <c r="DU5" s="371"/>
      <c r="DV5" s="371"/>
      <c r="DW5" s="371"/>
      <c r="DX5" s="371"/>
      <c r="DY5" s="371"/>
      <c r="DZ5" s="371"/>
      <c r="EA5" s="370"/>
      <c r="EB5" s="371"/>
      <c r="EC5" s="371"/>
      <c r="ED5" s="371"/>
      <c r="EE5" s="371"/>
      <c r="EF5" s="371"/>
      <c r="EG5" s="371"/>
      <c r="EH5" s="371"/>
      <c r="EI5" s="371"/>
      <c r="EJ5" s="371"/>
      <c r="EK5" s="371"/>
      <c r="EL5" s="371"/>
      <c r="EM5" s="371"/>
      <c r="EN5" s="370"/>
      <c r="EO5" s="371"/>
      <c r="EP5" s="371"/>
      <c r="EQ5" s="371"/>
      <c r="ER5" s="371"/>
      <c r="ES5" s="371"/>
      <c r="ET5" s="371"/>
      <c r="EU5" s="371"/>
      <c r="EV5" s="371"/>
      <c r="EW5" s="371"/>
      <c r="EX5" s="371"/>
      <c r="EY5" s="371"/>
      <c r="EZ5" s="371"/>
      <c r="FA5" s="370"/>
      <c r="FB5" s="364"/>
      <c r="FC5" s="364"/>
      <c r="FD5" s="364"/>
      <c r="FE5" s="364"/>
      <c r="FF5" s="364"/>
      <c r="FG5" s="364"/>
      <c r="FH5" s="364"/>
      <c r="FI5" s="364"/>
      <c r="FJ5" s="364"/>
      <c r="FK5" s="364"/>
      <c r="FL5" s="364"/>
      <c r="FM5" s="364"/>
      <c r="FN5" s="364"/>
      <c r="FO5" s="364"/>
      <c r="FP5" s="364"/>
      <c r="FQ5" s="364"/>
      <c r="FR5" s="364"/>
      <c r="FS5" s="364"/>
      <c r="FT5" s="364"/>
      <c r="FU5" s="364"/>
      <c r="FV5" s="364"/>
      <c r="FW5" s="364"/>
      <c r="FX5" s="364"/>
      <c r="FY5" s="364"/>
      <c r="FZ5" s="364"/>
      <c r="GA5" s="364"/>
      <c r="GB5" s="364"/>
      <c r="GC5" s="364"/>
      <c r="GD5" s="364"/>
      <c r="GE5" s="364"/>
      <c r="GF5" s="364"/>
      <c r="GG5" s="364"/>
      <c r="GH5" s="364"/>
      <c r="GI5" s="364"/>
      <c r="GJ5" s="364"/>
      <c r="GK5" s="364"/>
      <c r="GL5" s="364"/>
      <c r="GM5" s="364"/>
      <c r="GN5" s="364"/>
      <c r="GO5" s="364"/>
      <c r="GP5" s="364"/>
      <c r="GQ5" s="364"/>
      <c r="GR5" s="364"/>
      <c r="GS5" s="364"/>
      <c r="GT5" s="364"/>
      <c r="GU5" s="364"/>
      <c r="GV5" s="364"/>
      <c r="GW5" s="364"/>
      <c r="GX5" s="364"/>
      <c r="GY5" s="364"/>
    </row>
    <row r="6" spans="1:210" s="373" customFormat="1" ht="17.100000000000001" customHeight="1">
      <c r="A6" s="748"/>
      <c r="B6" s="1111">
        <v>1996</v>
      </c>
      <c r="C6" s="1109" t="s">
        <v>3</v>
      </c>
      <c r="D6" s="1109"/>
      <c r="E6" s="1109"/>
      <c r="F6" s="1109"/>
      <c r="G6" s="1109"/>
      <c r="H6" s="1109"/>
      <c r="I6" s="1109"/>
      <c r="J6" s="1109"/>
      <c r="K6" s="1109"/>
      <c r="L6" s="1109"/>
      <c r="M6" s="1109"/>
      <c r="N6" s="1110"/>
      <c r="O6" s="1111">
        <v>1997</v>
      </c>
      <c r="P6" s="1109" t="s">
        <v>4</v>
      </c>
      <c r="Q6" s="1109"/>
      <c r="R6" s="1109"/>
      <c r="S6" s="1109"/>
      <c r="T6" s="1109"/>
      <c r="U6" s="1109"/>
      <c r="V6" s="1109"/>
      <c r="W6" s="1109"/>
      <c r="X6" s="1109"/>
      <c r="Y6" s="1109"/>
      <c r="Z6" s="1109"/>
      <c r="AA6" s="1110"/>
      <c r="AB6" s="1111">
        <v>1998</v>
      </c>
      <c r="AC6" s="1109" t="s">
        <v>5</v>
      </c>
      <c r="AD6" s="1109"/>
      <c r="AE6" s="1109"/>
      <c r="AF6" s="1109"/>
      <c r="AG6" s="1109"/>
      <c r="AH6" s="1109"/>
      <c r="AI6" s="1109"/>
      <c r="AJ6" s="1109"/>
      <c r="AK6" s="1109"/>
      <c r="AL6" s="1109"/>
      <c r="AM6" s="1109"/>
      <c r="AN6" s="1110"/>
      <c r="AO6" s="1111">
        <v>1999</v>
      </c>
      <c r="AP6" s="1109" t="s">
        <v>6</v>
      </c>
      <c r="AQ6" s="1109"/>
      <c r="AR6" s="1109"/>
      <c r="AS6" s="1109"/>
      <c r="AT6" s="1109"/>
      <c r="AU6" s="1109"/>
      <c r="AV6" s="1109"/>
      <c r="AW6" s="1109"/>
      <c r="AX6" s="1109"/>
      <c r="AY6" s="1109"/>
      <c r="AZ6" s="1109"/>
      <c r="BA6" s="1110"/>
      <c r="BB6" s="1111">
        <v>2000</v>
      </c>
      <c r="BC6" s="1109" t="s">
        <v>7</v>
      </c>
      <c r="BD6" s="1109"/>
      <c r="BE6" s="1109"/>
      <c r="BF6" s="1109"/>
      <c r="BG6" s="1109"/>
      <c r="BH6" s="1109"/>
      <c r="BI6" s="1109"/>
      <c r="BJ6" s="1109"/>
      <c r="BK6" s="1109"/>
      <c r="BL6" s="1109"/>
      <c r="BM6" s="1109"/>
      <c r="BN6" s="1110"/>
      <c r="BO6" s="1111">
        <v>2001</v>
      </c>
      <c r="BP6" s="1109" t="s">
        <v>8</v>
      </c>
      <c r="BQ6" s="1109"/>
      <c r="BR6" s="1109"/>
      <c r="BS6" s="1109"/>
      <c r="BT6" s="1109"/>
      <c r="BU6" s="1109"/>
      <c r="BV6" s="1109"/>
      <c r="BW6" s="1109"/>
      <c r="BX6" s="1109"/>
      <c r="BY6" s="1109"/>
      <c r="BZ6" s="1109"/>
      <c r="CA6" s="1110"/>
      <c r="CB6" s="1111">
        <v>2002</v>
      </c>
      <c r="CC6" s="1109" t="s">
        <v>9</v>
      </c>
      <c r="CD6" s="1109"/>
      <c r="CE6" s="1109"/>
      <c r="CF6" s="1109"/>
      <c r="CG6" s="1109"/>
      <c r="CH6" s="1109"/>
      <c r="CI6" s="1109"/>
      <c r="CJ6" s="1109"/>
      <c r="CK6" s="1109"/>
      <c r="CL6" s="1109"/>
      <c r="CM6" s="1109"/>
      <c r="CN6" s="1110"/>
      <c r="CO6" s="1111">
        <v>2003</v>
      </c>
      <c r="CP6" s="1109" t="s">
        <v>10</v>
      </c>
      <c r="CQ6" s="1109"/>
      <c r="CR6" s="1109"/>
      <c r="CS6" s="1109"/>
      <c r="CT6" s="1109"/>
      <c r="CU6" s="1109"/>
      <c r="CV6" s="1109"/>
      <c r="CW6" s="1109"/>
      <c r="CX6" s="1109"/>
      <c r="CY6" s="1109"/>
      <c r="CZ6" s="1109"/>
      <c r="DA6" s="1110"/>
      <c r="DB6" s="1111">
        <v>2004</v>
      </c>
      <c r="DC6" s="1109" t="s">
        <v>11</v>
      </c>
      <c r="DD6" s="1109"/>
      <c r="DE6" s="1109"/>
      <c r="DF6" s="1109"/>
      <c r="DG6" s="1109"/>
      <c r="DH6" s="1109"/>
      <c r="DI6" s="1109"/>
      <c r="DJ6" s="1109"/>
      <c r="DK6" s="1109"/>
      <c r="DL6" s="1109"/>
      <c r="DM6" s="1109"/>
      <c r="DN6" s="1110"/>
      <c r="DO6" s="1111">
        <v>2005</v>
      </c>
      <c r="DP6" s="1109" t="s">
        <v>12</v>
      </c>
      <c r="DQ6" s="1109"/>
      <c r="DR6" s="1109"/>
      <c r="DS6" s="1109"/>
      <c r="DT6" s="1109"/>
      <c r="DU6" s="1109"/>
      <c r="DV6" s="1109"/>
      <c r="DW6" s="1109"/>
      <c r="DX6" s="1109"/>
      <c r="DY6" s="1109"/>
      <c r="DZ6" s="1109"/>
      <c r="EA6" s="1110"/>
      <c r="EB6" s="1111">
        <v>2006</v>
      </c>
      <c r="EC6" s="1109" t="s">
        <v>13</v>
      </c>
      <c r="ED6" s="1109"/>
      <c r="EE6" s="1109"/>
      <c r="EF6" s="1109"/>
      <c r="EG6" s="1109"/>
      <c r="EH6" s="1109"/>
      <c r="EI6" s="1109"/>
      <c r="EJ6" s="1109"/>
      <c r="EK6" s="1109"/>
      <c r="EL6" s="1109"/>
      <c r="EM6" s="1109"/>
      <c r="EN6" s="1110"/>
      <c r="EO6" s="1111">
        <v>2007</v>
      </c>
      <c r="EP6" s="1109">
        <v>2007</v>
      </c>
      <c r="EQ6" s="1109"/>
      <c r="ER6" s="1109"/>
      <c r="ES6" s="1109"/>
      <c r="ET6" s="1109"/>
      <c r="EU6" s="1109"/>
      <c r="EV6" s="1109"/>
      <c r="EW6" s="1109"/>
      <c r="EX6" s="1109"/>
      <c r="EY6" s="1109"/>
      <c r="EZ6" s="1109"/>
      <c r="FA6" s="1110"/>
    </row>
    <row r="7" spans="1:210" s="373" customFormat="1" ht="17.100000000000001" customHeight="1" thickBot="1">
      <c r="A7" s="749"/>
      <c r="B7" s="1112"/>
      <c r="C7" s="673" t="s">
        <v>2646</v>
      </c>
      <c r="D7" s="673" t="s">
        <v>2647</v>
      </c>
      <c r="E7" s="673" t="s">
        <v>2648</v>
      </c>
      <c r="F7" s="673" t="s">
        <v>2649</v>
      </c>
      <c r="G7" s="673" t="s">
        <v>2650</v>
      </c>
      <c r="H7" s="673" t="s">
        <v>2651</v>
      </c>
      <c r="I7" s="673" t="s">
        <v>2652</v>
      </c>
      <c r="J7" s="673" t="s">
        <v>2653</v>
      </c>
      <c r="K7" s="673" t="s">
        <v>2654</v>
      </c>
      <c r="L7" s="673" t="s">
        <v>2655</v>
      </c>
      <c r="M7" s="673" t="s">
        <v>2656</v>
      </c>
      <c r="N7" s="673" t="s">
        <v>2657</v>
      </c>
      <c r="O7" s="1112"/>
      <c r="P7" s="673" t="s">
        <v>2646</v>
      </c>
      <c r="Q7" s="673" t="s">
        <v>2647</v>
      </c>
      <c r="R7" s="673" t="s">
        <v>2648</v>
      </c>
      <c r="S7" s="673" t="s">
        <v>2649</v>
      </c>
      <c r="T7" s="673" t="s">
        <v>2650</v>
      </c>
      <c r="U7" s="673" t="s">
        <v>2651</v>
      </c>
      <c r="V7" s="673" t="s">
        <v>2652</v>
      </c>
      <c r="W7" s="673" t="s">
        <v>2653</v>
      </c>
      <c r="X7" s="673" t="s">
        <v>2654</v>
      </c>
      <c r="Y7" s="673" t="s">
        <v>2655</v>
      </c>
      <c r="Z7" s="673" t="s">
        <v>2656</v>
      </c>
      <c r="AA7" s="673" t="s">
        <v>2657</v>
      </c>
      <c r="AB7" s="1112"/>
      <c r="AC7" s="673" t="s">
        <v>2646</v>
      </c>
      <c r="AD7" s="673" t="s">
        <v>2647</v>
      </c>
      <c r="AE7" s="673" t="s">
        <v>2648</v>
      </c>
      <c r="AF7" s="673" t="s">
        <v>2649</v>
      </c>
      <c r="AG7" s="673" t="s">
        <v>2650</v>
      </c>
      <c r="AH7" s="673" t="s">
        <v>2651</v>
      </c>
      <c r="AI7" s="673" t="s">
        <v>2652</v>
      </c>
      <c r="AJ7" s="673" t="s">
        <v>2653</v>
      </c>
      <c r="AK7" s="673" t="s">
        <v>2654</v>
      </c>
      <c r="AL7" s="673" t="s">
        <v>2655</v>
      </c>
      <c r="AM7" s="673" t="s">
        <v>2656</v>
      </c>
      <c r="AN7" s="673" t="s">
        <v>2657</v>
      </c>
      <c r="AO7" s="1112"/>
      <c r="AP7" s="673" t="s">
        <v>2646</v>
      </c>
      <c r="AQ7" s="673" t="s">
        <v>2647</v>
      </c>
      <c r="AR7" s="673" t="s">
        <v>2648</v>
      </c>
      <c r="AS7" s="673" t="s">
        <v>2649</v>
      </c>
      <c r="AT7" s="673" t="s">
        <v>2650</v>
      </c>
      <c r="AU7" s="673" t="s">
        <v>2651</v>
      </c>
      <c r="AV7" s="673" t="s">
        <v>2652</v>
      </c>
      <c r="AW7" s="673" t="s">
        <v>2653</v>
      </c>
      <c r="AX7" s="673" t="s">
        <v>2654</v>
      </c>
      <c r="AY7" s="673" t="s">
        <v>2655</v>
      </c>
      <c r="AZ7" s="673" t="s">
        <v>2656</v>
      </c>
      <c r="BA7" s="673" t="s">
        <v>2657</v>
      </c>
      <c r="BB7" s="1112"/>
      <c r="BC7" s="673" t="s">
        <v>2646</v>
      </c>
      <c r="BD7" s="673" t="s">
        <v>2647</v>
      </c>
      <c r="BE7" s="673" t="s">
        <v>2648</v>
      </c>
      <c r="BF7" s="673" t="s">
        <v>2649</v>
      </c>
      <c r="BG7" s="673" t="s">
        <v>2650</v>
      </c>
      <c r="BH7" s="673" t="s">
        <v>2651</v>
      </c>
      <c r="BI7" s="673" t="s">
        <v>2652</v>
      </c>
      <c r="BJ7" s="673" t="s">
        <v>2653</v>
      </c>
      <c r="BK7" s="673" t="s">
        <v>2654</v>
      </c>
      <c r="BL7" s="673" t="s">
        <v>2655</v>
      </c>
      <c r="BM7" s="673" t="s">
        <v>2656</v>
      </c>
      <c r="BN7" s="673" t="s">
        <v>2657</v>
      </c>
      <c r="BO7" s="1112"/>
      <c r="BP7" s="673" t="s">
        <v>2646</v>
      </c>
      <c r="BQ7" s="673" t="s">
        <v>2647</v>
      </c>
      <c r="BR7" s="673" t="s">
        <v>2648</v>
      </c>
      <c r="BS7" s="673" t="s">
        <v>2649</v>
      </c>
      <c r="BT7" s="673" t="s">
        <v>2650</v>
      </c>
      <c r="BU7" s="673" t="s">
        <v>2651</v>
      </c>
      <c r="BV7" s="673" t="s">
        <v>2652</v>
      </c>
      <c r="BW7" s="673" t="s">
        <v>2653</v>
      </c>
      <c r="BX7" s="673" t="s">
        <v>2654</v>
      </c>
      <c r="BY7" s="673" t="s">
        <v>2655</v>
      </c>
      <c r="BZ7" s="673" t="s">
        <v>2656</v>
      </c>
      <c r="CA7" s="673" t="s">
        <v>2657</v>
      </c>
      <c r="CB7" s="1112"/>
      <c r="CC7" s="673" t="s">
        <v>2646</v>
      </c>
      <c r="CD7" s="673" t="s">
        <v>2647</v>
      </c>
      <c r="CE7" s="673" t="s">
        <v>2648</v>
      </c>
      <c r="CF7" s="673" t="s">
        <v>2649</v>
      </c>
      <c r="CG7" s="673" t="s">
        <v>2650</v>
      </c>
      <c r="CH7" s="673" t="s">
        <v>2651</v>
      </c>
      <c r="CI7" s="673" t="s">
        <v>2652</v>
      </c>
      <c r="CJ7" s="673" t="s">
        <v>2653</v>
      </c>
      <c r="CK7" s="673" t="s">
        <v>2654</v>
      </c>
      <c r="CL7" s="673" t="s">
        <v>2655</v>
      </c>
      <c r="CM7" s="673" t="s">
        <v>2656</v>
      </c>
      <c r="CN7" s="673" t="s">
        <v>2657</v>
      </c>
      <c r="CO7" s="1112"/>
      <c r="CP7" s="673" t="s">
        <v>2646</v>
      </c>
      <c r="CQ7" s="673" t="s">
        <v>2647</v>
      </c>
      <c r="CR7" s="673" t="s">
        <v>2648</v>
      </c>
      <c r="CS7" s="673" t="s">
        <v>2649</v>
      </c>
      <c r="CT7" s="673" t="s">
        <v>2650</v>
      </c>
      <c r="CU7" s="673" t="s">
        <v>2651</v>
      </c>
      <c r="CV7" s="673" t="s">
        <v>2652</v>
      </c>
      <c r="CW7" s="673" t="s">
        <v>2653</v>
      </c>
      <c r="CX7" s="673" t="s">
        <v>2654</v>
      </c>
      <c r="CY7" s="673" t="s">
        <v>2655</v>
      </c>
      <c r="CZ7" s="673" t="s">
        <v>2656</v>
      </c>
      <c r="DA7" s="673" t="s">
        <v>2657</v>
      </c>
      <c r="DB7" s="1112"/>
      <c r="DC7" s="673" t="s">
        <v>2646</v>
      </c>
      <c r="DD7" s="673" t="s">
        <v>2647</v>
      </c>
      <c r="DE7" s="673" t="s">
        <v>2648</v>
      </c>
      <c r="DF7" s="673" t="s">
        <v>2649</v>
      </c>
      <c r="DG7" s="673" t="s">
        <v>2650</v>
      </c>
      <c r="DH7" s="673" t="s">
        <v>2651</v>
      </c>
      <c r="DI7" s="673" t="s">
        <v>2652</v>
      </c>
      <c r="DJ7" s="673" t="s">
        <v>2653</v>
      </c>
      <c r="DK7" s="673" t="s">
        <v>2654</v>
      </c>
      <c r="DL7" s="673" t="s">
        <v>2655</v>
      </c>
      <c r="DM7" s="673" t="s">
        <v>2656</v>
      </c>
      <c r="DN7" s="673" t="s">
        <v>2657</v>
      </c>
      <c r="DO7" s="1112"/>
      <c r="DP7" s="673" t="s">
        <v>2646</v>
      </c>
      <c r="DQ7" s="673" t="s">
        <v>2647</v>
      </c>
      <c r="DR7" s="673" t="s">
        <v>2648</v>
      </c>
      <c r="DS7" s="673" t="s">
        <v>2649</v>
      </c>
      <c r="DT7" s="673" t="s">
        <v>2650</v>
      </c>
      <c r="DU7" s="673" t="s">
        <v>2651</v>
      </c>
      <c r="DV7" s="673" t="s">
        <v>2652</v>
      </c>
      <c r="DW7" s="673" t="s">
        <v>2653</v>
      </c>
      <c r="DX7" s="673" t="s">
        <v>2654</v>
      </c>
      <c r="DY7" s="673" t="s">
        <v>2655</v>
      </c>
      <c r="DZ7" s="673" t="s">
        <v>2656</v>
      </c>
      <c r="EA7" s="673" t="s">
        <v>2657</v>
      </c>
      <c r="EB7" s="1112"/>
      <c r="EC7" s="673" t="s">
        <v>2646</v>
      </c>
      <c r="ED7" s="673" t="s">
        <v>2647</v>
      </c>
      <c r="EE7" s="673" t="s">
        <v>2648</v>
      </c>
      <c r="EF7" s="673" t="s">
        <v>2649</v>
      </c>
      <c r="EG7" s="673" t="s">
        <v>2650</v>
      </c>
      <c r="EH7" s="673" t="s">
        <v>2651</v>
      </c>
      <c r="EI7" s="673" t="s">
        <v>2652</v>
      </c>
      <c r="EJ7" s="673" t="s">
        <v>2653</v>
      </c>
      <c r="EK7" s="673" t="s">
        <v>2654</v>
      </c>
      <c r="EL7" s="673" t="s">
        <v>2655</v>
      </c>
      <c r="EM7" s="673" t="s">
        <v>2656</v>
      </c>
      <c r="EN7" s="673" t="s">
        <v>2657</v>
      </c>
      <c r="EO7" s="1112"/>
      <c r="EP7" s="673" t="s">
        <v>2646</v>
      </c>
      <c r="EQ7" s="673" t="s">
        <v>2647</v>
      </c>
      <c r="ER7" s="673" t="s">
        <v>2648</v>
      </c>
      <c r="ES7" s="673" t="s">
        <v>2649</v>
      </c>
      <c r="ET7" s="673" t="s">
        <v>2650</v>
      </c>
      <c r="EU7" s="673" t="s">
        <v>2651</v>
      </c>
      <c r="EV7" s="673" t="s">
        <v>2652</v>
      </c>
      <c r="EW7" s="673" t="s">
        <v>2653</v>
      </c>
      <c r="EX7" s="673" t="s">
        <v>2654</v>
      </c>
      <c r="EY7" s="673" t="s">
        <v>2655</v>
      </c>
      <c r="EZ7" s="673" t="s">
        <v>2656</v>
      </c>
      <c r="FA7" s="673" t="s">
        <v>2657</v>
      </c>
    </row>
    <row r="8" spans="1:210" s="373" customFormat="1" ht="5.0999999999999996" customHeight="1">
      <c r="A8" s="1"/>
      <c r="B8" s="1"/>
      <c r="C8" s="374"/>
      <c r="D8" s="374"/>
      <c r="E8" s="374"/>
      <c r="F8" s="374"/>
      <c r="G8" s="374"/>
      <c r="H8" s="374"/>
      <c r="I8" s="374"/>
      <c r="J8" s="374"/>
      <c r="K8" s="374"/>
      <c r="L8" s="374"/>
      <c r="M8" s="374"/>
      <c r="N8" s="374"/>
      <c r="O8" s="1"/>
      <c r="P8" s="374"/>
      <c r="Q8" s="374"/>
      <c r="R8" s="374"/>
      <c r="S8" s="374"/>
      <c r="T8" s="374"/>
      <c r="U8" s="374"/>
      <c r="V8" s="374"/>
      <c r="W8" s="374"/>
      <c r="X8" s="374"/>
      <c r="Y8" s="374"/>
      <c r="Z8" s="374"/>
      <c r="AA8" s="374"/>
      <c r="AB8" s="1"/>
      <c r="AC8" s="374"/>
      <c r="AD8" s="374"/>
      <c r="AE8" s="374"/>
      <c r="AF8" s="374"/>
      <c r="AG8" s="374"/>
      <c r="AH8" s="374"/>
      <c r="AI8" s="374"/>
      <c r="AJ8" s="374"/>
      <c r="AK8" s="374"/>
      <c r="AL8" s="374"/>
      <c r="AM8" s="374"/>
      <c r="AN8" s="374"/>
      <c r="AO8" s="1"/>
      <c r="AP8" s="374"/>
      <c r="AQ8" s="374"/>
      <c r="AR8" s="374"/>
      <c r="AS8" s="374"/>
      <c r="AT8" s="374"/>
      <c r="AU8" s="374"/>
      <c r="AV8" s="374"/>
      <c r="AW8" s="374"/>
      <c r="AX8" s="374"/>
      <c r="AY8" s="374"/>
      <c r="AZ8" s="374"/>
      <c r="BA8" s="374"/>
      <c r="BB8" s="1"/>
      <c r="BC8" s="374"/>
      <c r="BD8" s="374"/>
      <c r="BE8" s="374"/>
      <c r="BF8" s="374"/>
      <c r="BG8" s="374"/>
      <c r="BH8" s="374"/>
      <c r="BI8" s="374"/>
      <c r="BJ8" s="374"/>
      <c r="BK8" s="374"/>
      <c r="BL8" s="374"/>
      <c r="BM8" s="374"/>
      <c r="BN8" s="374"/>
      <c r="BO8" s="1"/>
      <c r="BP8" s="374"/>
      <c r="BQ8" s="374"/>
      <c r="BR8" s="374"/>
      <c r="BS8" s="374"/>
      <c r="BT8" s="374"/>
      <c r="BU8" s="374"/>
      <c r="BV8" s="374"/>
      <c r="BW8" s="374"/>
      <c r="BX8" s="374"/>
      <c r="BY8" s="374"/>
      <c r="BZ8" s="374"/>
      <c r="CA8" s="374"/>
      <c r="CB8" s="1"/>
      <c r="CC8" s="374"/>
      <c r="CD8" s="374"/>
      <c r="CE8" s="374"/>
      <c r="CF8" s="374"/>
      <c r="CG8" s="374"/>
      <c r="CH8" s="374"/>
      <c r="CI8" s="374"/>
      <c r="CJ8" s="374"/>
      <c r="CK8" s="374"/>
      <c r="CL8" s="374"/>
      <c r="CM8" s="374"/>
      <c r="CN8" s="374"/>
      <c r="CO8" s="1"/>
      <c r="CP8" s="374"/>
      <c r="CQ8" s="374"/>
      <c r="CR8" s="374"/>
      <c r="CS8" s="374"/>
      <c r="CT8" s="374"/>
      <c r="CU8" s="374"/>
      <c r="CV8" s="374"/>
      <c r="CW8" s="374"/>
      <c r="CX8" s="374"/>
      <c r="CY8" s="374"/>
      <c r="CZ8" s="374"/>
      <c r="DA8" s="374"/>
      <c r="DB8" s="1"/>
      <c r="DC8" s="374"/>
      <c r="DD8" s="374"/>
      <c r="DE8" s="374"/>
      <c r="DF8" s="374"/>
      <c r="DG8" s="374"/>
      <c r="DH8" s="374"/>
      <c r="DI8" s="374"/>
      <c r="DJ8" s="374"/>
      <c r="DK8" s="374"/>
      <c r="DL8" s="374"/>
      <c r="DM8" s="374"/>
      <c r="DN8" s="374"/>
      <c r="DO8" s="1"/>
      <c r="DP8" s="374"/>
      <c r="DQ8" s="374"/>
      <c r="DR8" s="374"/>
      <c r="DS8" s="374"/>
      <c r="DT8" s="374"/>
      <c r="DU8" s="374"/>
      <c r="DV8" s="374"/>
      <c r="DW8" s="374"/>
      <c r="DX8" s="374"/>
      <c r="DY8" s="374"/>
      <c r="DZ8" s="374"/>
      <c r="EA8" s="374"/>
      <c r="EB8" s="1"/>
      <c r="EC8" s="374"/>
      <c r="ED8" s="374"/>
      <c r="EE8" s="374"/>
      <c r="EF8" s="374"/>
      <c r="EG8" s="374"/>
      <c r="EH8" s="374"/>
      <c r="EI8" s="374"/>
      <c r="EJ8" s="374"/>
      <c r="EK8" s="374"/>
      <c r="EL8" s="374"/>
      <c r="EM8" s="374"/>
      <c r="EN8" s="374"/>
      <c r="EO8" s="1"/>
      <c r="EP8" s="374"/>
      <c r="EQ8" s="374"/>
      <c r="ER8" s="374"/>
      <c r="ES8" s="374"/>
      <c r="ET8" s="374"/>
      <c r="EU8" s="374"/>
      <c r="EV8" s="374"/>
      <c r="EW8" s="374"/>
      <c r="EX8" s="374"/>
      <c r="EY8" s="374"/>
      <c r="EZ8" s="374"/>
      <c r="FA8" s="374"/>
    </row>
    <row r="9" spans="1:210" s="360" customFormat="1" ht="12.75" customHeight="1">
      <c r="A9" s="758" t="s">
        <v>3185</v>
      </c>
      <c r="B9" s="376">
        <f>N9</f>
        <v>874.67740000000003</v>
      </c>
      <c r="C9" s="376">
        <v>356.63559999999995</v>
      </c>
      <c r="D9" s="376">
        <v>431.19769999999994</v>
      </c>
      <c r="E9" s="376">
        <v>547.93590000000006</v>
      </c>
      <c r="F9" s="376">
        <v>764.63470000000007</v>
      </c>
      <c r="G9" s="376">
        <v>514.29510000000005</v>
      </c>
      <c r="H9" s="376">
        <v>550.4008</v>
      </c>
      <c r="I9" s="376">
        <v>740.36529999999993</v>
      </c>
      <c r="J9" s="376">
        <v>665.64390000000003</v>
      </c>
      <c r="K9" s="376">
        <v>682.3687000000001</v>
      </c>
      <c r="L9" s="376">
        <v>854.24440000000004</v>
      </c>
      <c r="M9" s="376">
        <v>850.05650000000014</v>
      </c>
      <c r="N9" s="376">
        <v>874.67740000000003</v>
      </c>
      <c r="O9" s="376">
        <f>AA9</f>
        <v>1537.7827</v>
      </c>
      <c r="P9" s="376">
        <v>904.30759999999998</v>
      </c>
      <c r="Q9" s="376">
        <v>901.03860000000009</v>
      </c>
      <c r="R9" s="376">
        <v>943.8225000000001</v>
      </c>
      <c r="S9" s="376">
        <v>951.65250000000003</v>
      </c>
      <c r="T9" s="376">
        <v>1063.6023</v>
      </c>
      <c r="U9" s="376">
        <v>1152.4556</v>
      </c>
      <c r="V9" s="376">
        <v>1200.0348000000001</v>
      </c>
      <c r="W9" s="376">
        <v>1231.3865000000001</v>
      </c>
      <c r="X9" s="376">
        <v>1235.1967999999997</v>
      </c>
      <c r="Y9" s="376">
        <v>1393.5967000000003</v>
      </c>
      <c r="Z9" s="376">
        <v>1401.5035</v>
      </c>
      <c r="AA9" s="376">
        <v>1537.7827</v>
      </c>
      <c r="AB9" s="376">
        <f>AN9</f>
        <v>2121.6556999999998</v>
      </c>
      <c r="AC9" s="376">
        <v>1669.5679</v>
      </c>
      <c r="AD9" s="376">
        <v>1737.135</v>
      </c>
      <c r="AE9" s="376">
        <v>1849.0571</v>
      </c>
      <c r="AF9" s="376">
        <v>1963.9112000000002</v>
      </c>
      <c r="AG9" s="376">
        <v>2133.712</v>
      </c>
      <c r="AH9" s="376">
        <v>2063.8874999999998</v>
      </c>
      <c r="AI9" s="376">
        <v>2184.0569</v>
      </c>
      <c r="AJ9" s="376">
        <v>2214.5522000000001</v>
      </c>
      <c r="AK9" s="376">
        <v>2197.8494999999998</v>
      </c>
      <c r="AL9" s="376">
        <v>2214.4088999999999</v>
      </c>
      <c r="AM9" s="376">
        <v>2341.6958000000004</v>
      </c>
      <c r="AN9" s="376">
        <v>2121.6556999999998</v>
      </c>
      <c r="AO9" s="376">
        <f>BA9</f>
        <v>2630.8432000000003</v>
      </c>
      <c r="AP9" s="376">
        <v>2334.1274000000003</v>
      </c>
      <c r="AQ9" s="376">
        <v>2343.3636000000001</v>
      </c>
      <c r="AR9" s="376">
        <v>2433.5700000000002</v>
      </c>
      <c r="AS9" s="376">
        <v>1942.9396000000002</v>
      </c>
      <c r="AT9" s="376">
        <v>2286.0061999999998</v>
      </c>
      <c r="AU9" s="376">
        <v>2186.6579999999999</v>
      </c>
      <c r="AV9" s="376">
        <v>2286.8582999999999</v>
      </c>
      <c r="AW9" s="376">
        <v>2543.8202000000001</v>
      </c>
      <c r="AX9" s="376">
        <v>2561.0012999999999</v>
      </c>
      <c r="AY9" s="376">
        <v>2620.7130000000006</v>
      </c>
      <c r="AZ9" s="376">
        <v>2587.8781000000004</v>
      </c>
      <c r="BA9" s="376">
        <v>2630.8432000000003</v>
      </c>
      <c r="BB9" s="376">
        <f>BN9</f>
        <v>2793.2231000000002</v>
      </c>
      <c r="BC9" s="376">
        <v>2647.163</v>
      </c>
      <c r="BD9" s="376">
        <v>2528.3565999999996</v>
      </c>
      <c r="BE9" s="376">
        <v>2551.8375000000001</v>
      </c>
      <c r="BF9" s="376">
        <v>2430.3440000000001</v>
      </c>
      <c r="BG9" s="376">
        <v>2639.6170000000006</v>
      </c>
      <c r="BH9" s="376">
        <v>2667.2736999999997</v>
      </c>
      <c r="BI9" s="376">
        <v>2729.8359999999998</v>
      </c>
      <c r="BJ9" s="376">
        <v>2885.9245000000001</v>
      </c>
      <c r="BK9" s="376">
        <v>2737.8086000000003</v>
      </c>
      <c r="BL9" s="376">
        <v>2780.7653</v>
      </c>
      <c r="BM9" s="376">
        <v>2924.3960000000002</v>
      </c>
      <c r="BN9" s="376">
        <v>2793.2231000000002</v>
      </c>
      <c r="BO9" s="376">
        <f>CA9</f>
        <v>2595.3510999999994</v>
      </c>
      <c r="BP9" s="376">
        <v>2807.0292000000004</v>
      </c>
      <c r="BQ9" s="376">
        <v>2815.1324</v>
      </c>
      <c r="BR9" s="376">
        <v>2828.8386999999998</v>
      </c>
      <c r="BS9" s="376">
        <v>2716.9438</v>
      </c>
      <c r="BT9" s="376">
        <v>2607.3489000000004</v>
      </c>
      <c r="BU9" s="376">
        <v>2358.5691999999999</v>
      </c>
      <c r="BV9" s="376">
        <v>2383.0904000000005</v>
      </c>
      <c r="BW9" s="376">
        <v>2440.3869</v>
      </c>
      <c r="BX9" s="376">
        <v>2274.6854000000003</v>
      </c>
      <c r="BY9" s="376">
        <v>2439.9276</v>
      </c>
      <c r="BZ9" s="376">
        <v>2491.0817999999999</v>
      </c>
      <c r="CA9" s="376">
        <v>2595.3510999999994</v>
      </c>
      <c r="CB9" s="376">
        <f>CN9</f>
        <v>3642.2872000000002</v>
      </c>
      <c r="CC9" s="376">
        <v>2812.7112999999999</v>
      </c>
      <c r="CD9" s="376">
        <v>2803.8562000000002</v>
      </c>
      <c r="CE9" s="376">
        <v>3030.8308999999995</v>
      </c>
      <c r="CF9" s="376">
        <v>2910.1019000000006</v>
      </c>
      <c r="CG9" s="376">
        <v>3095.0401999999995</v>
      </c>
      <c r="CH9" s="376">
        <v>2766.6160999999997</v>
      </c>
      <c r="CI9" s="376">
        <v>2886.8012000000003</v>
      </c>
      <c r="CJ9" s="376">
        <v>3014.1062000000002</v>
      </c>
      <c r="CK9" s="376">
        <v>3199.8551999999995</v>
      </c>
      <c r="CL9" s="376">
        <v>3370.8020000000001</v>
      </c>
      <c r="CM9" s="376">
        <v>3500.1299000000004</v>
      </c>
      <c r="CN9" s="376">
        <v>3642.2872000000002</v>
      </c>
      <c r="CO9" s="376">
        <f>DA9</f>
        <v>5018.6634999999997</v>
      </c>
      <c r="CP9" s="376">
        <v>3957.9050000000002</v>
      </c>
      <c r="CQ9" s="376">
        <v>3931.6211000000003</v>
      </c>
      <c r="CR9" s="376">
        <v>3836.2216000000003</v>
      </c>
      <c r="CS9" s="376">
        <v>3897.4185000000002</v>
      </c>
      <c r="CT9" s="376">
        <v>4089.1674000000003</v>
      </c>
      <c r="CU9" s="376">
        <v>3617.2228000000005</v>
      </c>
      <c r="CV9" s="376">
        <v>4114.6612000000005</v>
      </c>
      <c r="CW9" s="376">
        <v>4234.9636</v>
      </c>
      <c r="CX9" s="376">
        <v>4285.0619000000006</v>
      </c>
      <c r="CY9" s="376">
        <v>4599.3770999999997</v>
      </c>
      <c r="CZ9" s="376">
        <v>4792.1614</v>
      </c>
      <c r="DA9" s="376">
        <v>5018.6634999999997</v>
      </c>
      <c r="DB9" s="376">
        <f>DN9</f>
        <v>8205.9676999999992</v>
      </c>
      <c r="DC9" s="376">
        <v>5254.7987999999996</v>
      </c>
      <c r="DD9" s="376">
        <v>5573.9336000000003</v>
      </c>
      <c r="DE9" s="376">
        <v>5331.8824000000004</v>
      </c>
      <c r="DF9" s="376">
        <v>5661.2955999999995</v>
      </c>
      <c r="DG9" s="376">
        <v>6202.149699999999</v>
      </c>
      <c r="DH9" s="376">
        <v>5800.5949000000001</v>
      </c>
      <c r="DI9" s="376">
        <v>6167.0677000000005</v>
      </c>
      <c r="DJ9" s="376">
        <v>6940.9964</v>
      </c>
      <c r="DK9" s="376">
        <v>6603.878200000001</v>
      </c>
      <c r="DL9" s="376">
        <v>6976.6751999999997</v>
      </c>
      <c r="DM9" s="376">
        <v>7708.6133</v>
      </c>
      <c r="DN9" s="376">
        <v>8205.9676999999992</v>
      </c>
      <c r="DO9" s="376">
        <f>EA9</f>
        <v>13052.083399999998</v>
      </c>
      <c r="DP9" s="376">
        <v>9196.5005000000001</v>
      </c>
      <c r="DQ9" s="376">
        <v>8458.9194000000007</v>
      </c>
      <c r="DR9" s="376">
        <v>8721.9945000000007</v>
      </c>
      <c r="DS9" s="376">
        <v>9196.0277000000006</v>
      </c>
      <c r="DT9" s="376">
        <v>9917.9921000000013</v>
      </c>
      <c r="DU9" s="376">
        <v>10264.279100000002</v>
      </c>
      <c r="DV9" s="376">
        <v>10839.496200000001</v>
      </c>
      <c r="DW9" s="376">
        <v>11326.154199999999</v>
      </c>
      <c r="DX9" s="376">
        <v>11586.2778</v>
      </c>
      <c r="DY9" s="376">
        <v>11861.154299999998</v>
      </c>
      <c r="DZ9" s="376">
        <v>12350.584200000001</v>
      </c>
      <c r="EA9" s="376">
        <v>13052.083399999998</v>
      </c>
      <c r="EB9" s="376">
        <f>EN9</f>
        <v>16806.857200000002</v>
      </c>
      <c r="EC9" s="376">
        <v>12549.491</v>
      </c>
      <c r="ED9" s="376">
        <v>12331.197899999999</v>
      </c>
      <c r="EE9" s="376">
        <v>13219.629399999998</v>
      </c>
      <c r="EF9" s="376">
        <v>14250.564899999999</v>
      </c>
      <c r="EG9" s="376">
        <v>14750.398999999999</v>
      </c>
      <c r="EH9" s="376">
        <v>14315.713699999998</v>
      </c>
      <c r="EI9" s="376">
        <v>15154.741000000002</v>
      </c>
      <c r="EJ9" s="376">
        <v>15412.703</v>
      </c>
      <c r="EK9" s="376">
        <v>15651.6484</v>
      </c>
      <c r="EL9" s="376">
        <v>17301.7408</v>
      </c>
      <c r="EM9" s="376">
        <v>17932.203399999999</v>
      </c>
      <c r="EN9" s="376">
        <v>16806.857200000002</v>
      </c>
      <c r="EO9" s="376">
        <f>FA9</f>
        <v>23442.653400000003</v>
      </c>
      <c r="EP9" s="376">
        <v>17415.675999999999</v>
      </c>
      <c r="EQ9" s="376">
        <v>18094.1666</v>
      </c>
      <c r="ER9" s="376">
        <v>18444.011599999998</v>
      </c>
      <c r="ES9" s="376">
        <v>19432.371999999999</v>
      </c>
      <c r="ET9" s="376">
        <v>19621.3161</v>
      </c>
      <c r="EU9" s="376">
        <v>20179.564899999998</v>
      </c>
      <c r="EV9" s="376">
        <v>21394.759199999997</v>
      </c>
      <c r="EW9" s="376">
        <v>22083.731899999999</v>
      </c>
      <c r="EX9" s="376">
        <v>22695.834699999999</v>
      </c>
      <c r="EY9" s="376">
        <v>21802.272700000001</v>
      </c>
      <c r="EZ9" s="376">
        <v>21884.527699999995</v>
      </c>
      <c r="FA9" s="376">
        <v>23442.653400000003</v>
      </c>
    </row>
    <row r="10" spans="1:210" s="360" customFormat="1" ht="12.75" customHeight="1">
      <c r="A10" s="759" t="s">
        <v>2892</v>
      </c>
      <c r="B10" s="376"/>
      <c r="C10" s="376"/>
      <c r="D10" s="376"/>
      <c r="E10" s="376"/>
      <c r="F10" s="376"/>
      <c r="G10" s="376"/>
      <c r="H10" s="376"/>
      <c r="I10" s="376"/>
      <c r="J10" s="376"/>
      <c r="K10" s="376"/>
      <c r="L10" s="376"/>
      <c r="M10" s="376"/>
      <c r="N10" s="376"/>
      <c r="O10" s="376"/>
      <c r="P10" s="376"/>
      <c r="Q10" s="376"/>
      <c r="R10" s="376"/>
      <c r="S10" s="376"/>
      <c r="T10" s="376"/>
      <c r="U10" s="376"/>
      <c r="V10" s="376"/>
      <c r="W10" s="376"/>
      <c r="X10" s="376"/>
      <c r="Y10" s="376"/>
      <c r="Z10" s="376"/>
      <c r="AA10" s="376"/>
      <c r="AB10" s="376"/>
      <c r="AC10" s="376"/>
      <c r="AD10" s="376"/>
      <c r="AE10" s="376"/>
      <c r="AF10" s="376"/>
      <c r="AG10" s="376"/>
      <c r="AH10" s="376"/>
      <c r="AI10" s="376"/>
      <c r="AJ10" s="376"/>
      <c r="AK10" s="376"/>
      <c r="AL10" s="376"/>
      <c r="AM10" s="376"/>
      <c r="AN10" s="376"/>
      <c r="AO10" s="376"/>
      <c r="AP10" s="376"/>
      <c r="AQ10" s="376"/>
      <c r="AR10" s="376"/>
      <c r="AS10" s="376"/>
      <c r="AT10" s="376"/>
      <c r="AU10" s="376"/>
      <c r="AV10" s="376"/>
      <c r="AW10" s="376"/>
      <c r="AX10" s="376"/>
      <c r="AY10" s="376"/>
      <c r="AZ10" s="376"/>
      <c r="BA10" s="376"/>
      <c r="BB10" s="376"/>
      <c r="BC10" s="376"/>
      <c r="BD10" s="376"/>
      <c r="BE10" s="376"/>
      <c r="BF10" s="376"/>
      <c r="BG10" s="376"/>
      <c r="BH10" s="376"/>
      <c r="BI10" s="376"/>
      <c r="BJ10" s="376"/>
      <c r="BK10" s="376"/>
      <c r="BL10" s="376"/>
      <c r="BM10" s="376"/>
      <c r="BN10" s="376"/>
      <c r="BO10" s="376"/>
      <c r="BP10" s="376"/>
      <c r="BQ10" s="376"/>
      <c r="BR10" s="376"/>
      <c r="BS10" s="376"/>
      <c r="BT10" s="376"/>
      <c r="BU10" s="376"/>
      <c r="BV10" s="376"/>
      <c r="BW10" s="376"/>
      <c r="BX10" s="376"/>
      <c r="BY10" s="376"/>
      <c r="BZ10" s="376"/>
      <c r="CA10" s="376"/>
      <c r="CB10" s="376"/>
      <c r="CC10" s="376"/>
      <c r="CD10" s="376"/>
      <c r="CE10" s="376"/>
      <c r="CF10" s="376"/>
      <c r="CG10" s="376"/>
      <c r="CH10" s="376"/>
      <c r="CI10" s="376"/>
      <c r="CJ10" s="376"/>
      <c r="CK10" s="376"/>
      <c r="CL10" s="376"/>
      <c r="CM10" s="376"/>
      <c r="CN10" s="376"/>
      <c r="CO10" s="376"/>
      <c r="CP10" s="376"/>
      <c r="CQ10" s="376"/>
      <c r="CR10" s="376"/>
      <c r="CS10" s="376"/>
      <c r="CT10" s="376"/>
      <c r="CU10" s="376"/>
      <c r="CV10" s="376"/>
      <c r="CW10" s="376"/>
      <c r="CX10" s="376"/>
      <c r="CY10" s="376"/>
      <c r="CZ10" s="376"/>
      <c r="DA10" s="376"/>
      <c r="DB10" s="376"/>
      <c r="DC10" s="376"/>
      <c r="DD10" s="376"/>
      <c r="DE10" s="376"/>
      <c r="DF10" s="376"/>
      <c r="DG10" s="376"/>
      <c r="DH10" s="376"/>
      <c r="DI10" s="376"/>
      <c r="DJ10" s="376"/>
      <c r="DK10" s="376"/>
      <c r="DL10" s="376"/>
      <c r="DM10" s="376"/>
      <c r="DN10" s="376"/>
      <c r="DO10" s="376"/>
      <c r="DP10" s="376"/>
      <c r="DQ10" s="376"/>
      <c r="DR10" s="376"/>
      <c r="DS10" s="376"/>
      <c r="DT10" s="376"/>
      <c r="DU10" s="376"/>
      <c r="DV10" s="376"/>
      <c r="DW10" s="376"/>
      <c r="DX10" s="376"/>
      <c r="DY10" s="376"/>
      <c r="DZ10" s="376"/>
      <c r="EA10" s="376"/>
      <c r="EB10" s="376"/>
      <c r="EC10" s="376"/>
      <c r="ED10" s="376"/>
      <c r="EE10" s="376"/>
      <c r="EF10" s="376"/>
      <c r="EG10" s="376"/>
      <c r="EH10" s="376"/>
      <c r="EI10" s="376"/>
      <c r="EJ10" s="376"/>
      <c r="EK10" s="376"/>
      <c r="EL10" s="376"/>
      <c r="EM10" s="376"/>
      <c r="EN10" s="376"/>
      <c r="EO10" s="376"/>
      <c r="EP10" s="376"/>
      <c r="EQ10" s="376"/>
      <c r="ER10" s="376"/>
      <c r="ES10" s="376"/>
      <c r="ET10" s="376"/>
      <c r="EU10" s="376"/>
      <c r="EV10" s="376"/>
      <c r="EW10" s="376"/>
      <c r="EX10" s="376"/>
      <c r="EY10" s="376"/>
      <c r="EZ10" s="376"/>
      <c r="FA10" s="376"/>
    </row>
    <row r="11" spans="1:210" s="360" customFormat="1" ht="12.75" customHeight="1">
      <c r="A11" s="760" t="s">
        <v>3172</v>
      </c>
      <c r="B11" s="376">
        <f>N11</f>
        <v>335.99470000000002</v>
      </c>
      <c r="C11" s="376">
        <v>117.3994</v>
      </c>
      <c r="D11" s="376">
        <v>168.9494</v>
      </c>
      <c r="E11" s="376">
        <v>212.43799999999999</v>
      </c>
      <c r="F11" s="376">
        <v>447.31779999999998</v>
      </c>
      <c r="G11" s="376">
        <v>228.67250000000001</v>
      </c>
      <c r="H11" s="376">
        <v>283.13650000000001</v>
      </c>
      <c r="I11" s="376">
        <v>365.74069999999995</v>
      </c>
      <c r="J11" s="376">
        <v>305.40620000000001</v>
      </c>
      <c r="K11" s="376">
        <v>285.94300000000004</v>
      </c>
      <c r="L11" s="376">
        <v>314.85240000000005</v>
      </c>
      <c r="M11" s="376">
        <v>312.56700000000006</v>
      </c>
      <c r="N11" s="376">
        <v>335.99470000000002</v>
      </c>
      <c r="O11" s="376">
        <f>AA11</f>
        <v>454.2989</v>
      </c>
      <c r="P11" s="376">
        <v>322.85439999999994</v>
      </c>
      <c r="Q11" s="376">
        <v>299.52929999999998</v>
      </c>
      <c r="R11" s="376">
        <v>348.09640000000002</v>
      </c>
      <c r="S11" s="376">
        <v>352.45810000000006</v>
      </c>
      <c r="T11" s="376">
        <v>408.47960000000006</v>
      </c>
      <c r="U11" s="376">
        <v>480.9332</v>
      </c>
      <c r="V11" s="376">
        <v>472.49060000000003</v>
      </c>
      <c r="W11" s="376">
        <v>458.41250000000002</v>
      </c>
      <c r="X11" s="376">
        <v>421.8125</v>
      </c>
      <c r="Y11" s="376">
        <v>420.88000000000005</v>
      </c>
      <c r="Z11" s="376">
        <v>422.21319999999997</v>
      </c>
      <c r="AA11" s="376">
        <v>454.2989</v>
      </c>
      <c r="AB11" s="376">
        <f>AN11</f>
        <v>382.66399999999993</v>
      </c>
      <c r="AC11" s="376">
        <v>518.07410000000004</v>
      </c>
      <c r="AD11" s="376">
        <v>465.94670000000002</v>
      </c>
      <c r="AE11" s="376">
        <v>488.50739999999996</v>
      </c>
      <c r="AF11" s="376">
        <v>526.38689999999997</v>
      </c>
      <c r="AG11" s="376">
        <v>560.70740000000001</v>
      </c>
      <c r="AH11" s="376">
        <v>516.74670000000003</v>
      </c>
      <c r="AI11" s="376">
        <v>541.34239999999988</v>
      </c>
      <c r="AJ11" s="376">
        <v>513.7029</v>
      </c>
      <c r="AK11" s="376">
        <v>482.1946999999999</v>
      </c>
      <c r="AL11" s="376">
        <v>410.64299999999997</v>
      </c>
      <c r="AM11" s="376">
        <v>370.21480000000003</v>
      </c>
      <c r="AN11" s="376">
        <v>382.66399999999993</v>
      </c>
      <c r="AO11" s="376">
        <f>BA11</f>
        <v>655.25780000000009</v>
      </c>
      <c r="AP11" s="376">
        <v>359.07830000000001</v>
      </c>
      <c r="AQ11" s="376">
        <v>431.07849999999996</v>
      </c>
      <c r="AR11" s="376">
        <v>413.55560000000003</v>
      </c>
      <c r="AS11" s="376">
        <v>369.88430000000005</v>
      </c>
      <c r="AT11" s="376">
        <v>463.59570000000002</v>
      </c>
      <c r="AU11" s="376">
        <v>450.01319999999998</v>
      </c>
      <c r="AV11" s="376">
        <v>590.87819999999999</v>
      </c>
      <c r="AW11" s="376">
        <v>597.48019999999997</v>
      </c>
      <c r="AX11" s="376">
        <v>628.69040000000007</v>
      </c>
      <c r="AY11" s="376">
        <v>604.45800000000008</v>
      </c>
      <c r="AZ11" s="376">
        <v>579.88640000000009</v>
      </c>
      <c r="BA11" s="376">
        <v>655.25780000000009</v>
      </c>
      <c r="BB11" s="376">
        <f>BN11</f>
        <v>608.4113000000001</v>
      </c>
      <c r="BC11" s="376">
        <v>604.00130000000013</v>
      </c>
      <c r="BD11" s="376">
        <v>569.82140000000004</v>
      </c>
      <c r="BE11" s="376">
        <v>595.54349999999999</v>
      </c>
      <c r="BF11" s="376">
        <v>557.47370000000012</v>
      </c>
      <c r="BG11" s="376">
        <v>640.76929999999993</v>
      </c>
      <c r="BH11" s="376">
        <v>641.41649999999993</v>
      </c>
      <c r="BI11" s="376">
        <v>699.75709999999992</v>
      </c>
      <c r="BJ11" s="376">
        <v>664.17489999999998</v>
      </c>
      <c r="BK11" s="376">
        <v>630.85020000000009</v>
      </c>
      <c r="BL11" s="376">
        <v>608.49</v>
      </c>
      <c r="BM11" s="376">
        <v>592.79950000000008</v>
      </c>
      <c r="BN11" s="376">
        <v>608.4113000000001</v>
      </c>
      <c r="BO11" s="376">
        <f>CA11</f>
        <v>602.33799999999985</v>
      </c>
      <c r="BP11" s="376">
        <v>630.67500000000018</v>
      </c>
      <c r="BQ11" s="376">
        <v>697.49590000000001</v>
      </c>
      <c r="BR11" s="376">
        <v>698.59049999999991</v>
      </c>
      <c r="BS11" s="376">
        <v>601.3907999999999</v>
      </c>
      <c r="BT11" s="376">
        <v>581.86810000000025</v>
      </c>
      <c r="BU11" s="376">
        <v>517.14</v>
      </c>
      <c r="BV11" s="376">
        <v>501.52660000000003</v>
      </c>
      <c r="BW11" s="376">
        <v>505.20100000000008</v>
      </c>
      <c r="BX11" s="376">
        <v>539.91079999999988</v>
      </c>
      <c r="BY11" s="376">
        <v>638.81259999999997</v>
      </c>
      <c r="BZ11" s="376">
        <v>632.0204</v>
      </c>
      <c r="CA11" s="376">
        <v>602.33799999999985</v>
      </c>
      <c r="CB11" s="376">
        <f t="shared" ref="CB11:CB45" si="0">CN11</f>
        <v>930.83930000000009</v>
      </c>
      <c r="CC11" s="376">
        <v>711.64290000000005</v>
      </c>
      <c r="CD11" s="376">
        <v>758.37630000000001</v>
      </c>
      <c r="CE11" s="376">
        <v>819.73029999999994</v>
      </c>
      <c r="CF11" s="376">
        <v>684.94859999999994</v>
      </c>
      <c r="CG11" s="376">
        <v>773.84029999999996</v>
      </c>
      <c r="CH11" s="376">
        <v>793.46509999999989</v>
      </c>
      <c r="CI11" s="376">
        <v>761.61470000000008</v>
      </c>
      <c r="CJ11" s="376">
        <v>733.7559</v>
      </c>
      <c r="CK11" s="376">
        <v>834.14139999999986</v>
      </c>
      <c r="CL11" s="376">
        <v>879.31580000000008</v>
      </c>
      <c r="CM11" s="376">
        <v>965.13379999999984</v>
      </c>
      <c r="CN11" s="376">
        <v>930.83930000000009</v>
      </c>
      <c r="CO11" s="376">
        <f>DA11</f>
        <v>1276.4661999999998</v>
      </c>
      <c r="CP11" s="376">
        <v>992.47969999999998</v>
      </c>
      <c r="CQ11" s="376">
        <v>1087.1963000000001</v>
      </c>
      <c r="CR11" s="376">
        <v>1048.9795999999999</v>
      </c>
      <c r="CS11" s="376">
        <v>1024.2075000000002</v>
      </c>
      <c r="CT11" s="376">
        <v>1021.7713</v>
      </c>
      <c r="CU11" s="376">
        <v>977.2056</v>
      </c>
      <c r="CV11" s="376">
        <v>1079.5758000000001</v>
      </c>
      <c r="CW11" s="376">
        <v>1123.1086</v>
      </c>
      <c r="CX11" s="376">
        <v>1018.6883</v>
      </c>
      <c r="CY11" s="376">
        <v>1357.8969999999997</v>
      </c>
      <c r="CZ11" s="376">
        <v>1421.5883000000001</v>
      </c>
      <c r="DA11" s="376">
        <v>1276.4661999999998</v>
      </c>
      <c r="DB11" s="376">
        <f>DN11</f>
        <v>1742.4747</v>
      </c>
      <c r="DC11" s="376">
        <v>1529.1610000000001</v>
      </c>
      <c r="DD11" s="376">
        <v>1613.242</v>
      </c>
      <c r="DE11" s="376">
        <v>1345.0807</v>
      </c>
      <c r="DF11" s="376">
        <v>1424.3798000000002</v>
      </c>
      <c r="DG11" s="376">
        <v>1491.9037999999998</v>
      </c>
      <c r="DH11" s="376">
        <v>1276.4963</v>
      </c>
      <c r="DI11" s="376">
        <v>1536.684</v>
      </c>
      <c r="DJ11" s="376">
        <v>1697.4698999999998</v>
      </c>
      <c r="DK11" s="376">
        <v>1363.9503000000002</v>
      </c>
      <c r="DL11" s="376">
        <v>1857.01</v>
      </c>
      <c r="DM11" s="376">
        <v>2207.9050000000002</v>
      </c>
      <c r="DN11" s="376">
        <v>1742.4747</v>
      </c>
      <c r="DO11" s="376">
        <f>EA11</f>
        <v>2648.1581999999999</v>
      </c>
      <c r="DP11" s="376">
        <v>2241.5242000000003</v>
      </c>
      <c r="DQ11" s="376">
        <v>2197.0981000000002</v>
      </c>
      <c r="DR11" s="376">
        <v>1743.5873000000004</v>
      </c>
      <c r="DS11" s="376">
        <v>1958.0800999999999</v>
      </c>
      <c r="DT11" s="376">
        <v>2277.3862000000008</v>
      </c>
      <c r="DU11" s="376">
        <v>2137.1309000000006</v>
      </c>
      <c r="DV11" s="376">
        <v>2295.4828000000002</v>
      </c>
      <c r="DW11" s="376">
        <v>2380.7119000000002</v>
      </c>
      <c r="DX11" s="376">
        <v>2610.2026000000001</v>
      </c>
      <c r="DY11" s="376">
        <v>2760.6671000000001</v>
      </c>
      <c r="DZ11" s="376">
        <v>3077.0037000000002</v>
      </c>
      <c r="EA11" s="376">
        <v>2648.1581999999999</v>
      </c>
      <c r="EB11" s="376">
        <f>EN11</f>
        <v>4177.6846000000005</v>
      </c>
      <c r="EC11" s="376">
        <v>2838.0911999999998</v>
      </c>
      <c r="ED11" s="376">
        <v>2772.3469000000005</v>
      </c>
      <c r="EE11" s="376">
        <v>2795.0345000000002</v>
      </c>
      <c r="EF11" s="376">
        <v>3161.0707000000002</v>
      </c>
      <c r="EG11" s="376">
        <v>3319.9132</v>
      </c>
      <c r="EH11" s="376">
        <v>3417.4231</v>
      </c>
      <c r="EI11" s="376">
        <v>3525.5082000000002</v>
      </c>
      <c r="EJ11" s="376">
        <v>3652.5329999999999</v>
      </c>
      <c r="EK11" s="376">
        <v>3917.5482999999999</v>
      </c>
      <c r="EL11" s="376">
        <v>3966.5697</v>
      </c>
      <c r="EM11" s="376">
        <v>3934.9856</v>
      </c>
      <c r="EN11" s="376">
        <v>4177.6846000000005</v>
      </c>
      <c r="EO11" s="376">
        <f>FA11</f>
        <v>8436.1175000000003</v>
      </c>
      <c r="EP11" s="376">
        <v>5395.3768000000009</v>
      </c>
      <c r="EQ11" s="376">
        <v>5575.1607999999997</v>
      </c>
      <c r="ER11" s="376">
        <v>5847.6631999999991</v>
      </c>
      <c r="ES11" s="376">
        <v>6092.1295</v>
      </c>
      <c r="ET11" s="376">
        <v>6257.7402000000002</v>
      </c>
      <c r="EU11" s="376">
        <v>6552.7950999999994</v>
      </c>
      <c r="EV11" s="376">
        <v>7034.7180000000008</v>
      </c>
      <c r="EW11" s="376">
        <v>7025.1345000000001</v>
      </c>
      <c r="EX11" s="376">
        <v>7129.0745999999999</v>
      </c>
      <c r="EY11" s="376">
        <v>7324.4249</v>
      </c>
      <c r="EZ11" s="376">
        <v>8045.8861999999999</v>
      </c>
      <c r="FA11" s="376">
        <v>8436.1175000000003</v>
      </c>
    </row>
    <row r="12" spans="1:210" s="268" customFormat="1" ht="12.75" customHeight="1">
      <c r="A12" s="761" t="s">
        <v>3173</v>
      </c>
      <c r="B12" s="377">
        <f t="shared" ref="B12:B18" si="1">N12</f>
        <v>296.96820000000002</v>
      </c>
      <c r="C12" s="377">
        <v>39.110999999999997</v>
      </c>
      <c r="D12" s="377">
        <v>91.970199999999991</v>
      </c>
      <c r="E12" s="377">
        <v>154.39070000000001</v>
      </c>
      <c r="F12" s="377">
        <v>383.6934</v>
      </c>
      <c r="G12" s="377">
        <v>184.99879999999999</v>
      </c>
      <c r="H12" s="377">
        <v>240.08879999999999</v>
      </c>
      <c r="I12" s="377">
        <v>324.32079999999996</v>
      </c>
      <c r="J12" s="377">
        <v>267.57600000000002</v>
      </c>
      <c r="K12" s="377">
        <v>244.44720000000001</v>
      </c>
      <c r="L12" s="377">
        <v>277.91030000000001</v>
      </c>
      <c r="M12" s="377">
        <v>269.69690000000003</v>
      </c>
      <c r="N12" s="377">
        <v>296.96820000000002</v>
      </c>
      <c r="O12" s="377">
        <f t="shared" ref="O12:O18" si="2">AA12</f>
        <v>398.45350000000002</v>
      </c>
      <c r="P12" s="377">
        <v>277.38509999999997</v>
      </c>
      <c r="Q12" s="377">
        <v>264.48409999999996</v>
      </c>
      <c r="R12" s="377">
        <v>313.85829999999999</v>
      </c>
      <c r="S12" s="377">
        <v>294.22679999999997</v>
      </c>
      <c r="T12" s="377">
        <v>334.71320000000003</v>
      </c>
      <c r="U12" s="377">
        <v>390.51590000000004</v>
      </c>
      <c r="V12" s="377">
        <v>386.05009999999999</v>
      </c>
      <c r="W12" s="377">
        <v>383.3655</v>
      </c>
      <c r="X12" s="377">
        <v>378.02359999999999</v>
      </c>
      <c r="Y12" s="377">
        <v>375.7749</v>
      </c>
      <c r="Z12" s="377">
        <v>375.80309999999997</v>
      </c>
      <c r="AA12" s="377">
        <v>398.45350000000002</v>
      </c>
      <c r="AB12" s="377">
        <f t="shared" ref="AB12:AB18" si="3">AN12</f>
        <v>343.9246</v>
      </c>
      <c r="AC12" s="377">
        <v>441.04270000000002</v>
      </c>
      <c r="AD12" s="377">
        <v>380.4504</v>
      </c>
      <c r="AE12" s="377">
        <v>392.58690000000001</v>
      </c>
      <c r="AF12" s="377">
        <v>419.19120000000004</v>
      </c>
      <c r="AG12" s="377">
        <v>449.78190000000001</v>
      </c>
      <c r="AH12" s="377">
        <v>414.19720000000001</v>
      </c>
      <c r="AI12" s="377">
        <v>438.35449999999997</v>
      </c>
      <c r="AJ12" s="377">
        <v>407.56140000000005</v>
      </c>
      <c r="AK12" s="377">
        <v>396.17579999999998</v>
      </c>
      <c r="AL12" s="377">
        <v>334.49079999999998</v>
      </c>
      <c r="AM12" s="377">
        <v>315.89640000000003</v>
      </c>
      <c r="AN12" s="377">
        <v>343.9246</v>
      </c>
      <c r="AO12" s="377">
        <f t="shared" ref="AO12:AO18" si="4">BA12</f>
        <v>584.77019999999993</v>
      </c>
      <c r="AP12" s="377">
        <v>319.1044</v>
      </c>
      <c r="AQ12" s="377">
        <v>390.65530000000001</v>
      </c>
      <c r="AR12" s="377">
        <v>376.03679999999997</v>
      </c>
      <c r="AS12" s="377">
        <v>334.35550000000001</v>
      </c>
      <c r="AT12" s="377">
        <v>424.7448</v>
      </c>
      <c r="AU12" s="377">
        <v>407.08459999999997</v>
      </c>
      <c r="AV12" s="377">
        <v>524.55650000000003</v>
      </c>
      <c r="AW12" s="377">
        <v>534.49569999999994</v>
      </c>
      <c r="AX12" s="377">
        <v>569.7731</v>
      </c>
      <c r="AY12" s="377">
        <v>534.72030000000007</v>
      </c>
      <c r="AZ12" s="377">
        <v>516.27340000000004</v>
      </c>
      <c r="BA12" s="377">
        <v>584.77019999999993</v>
      </c>
      <c r="BB12" s="377">
        <f t="shared" ref="BB12:BB18" si="5">BN12</f>
        <v>503.53000000000009</v>
      </c>
      <c r="BC12" s="377">
        <v>539.28880000000004</v>
      </c>
      <c r="BD12" s="377">
        <v>500.73599999999999</v>
      </c>
      <c r="BE12" s="377">
        <v>535.96560000000011</v>
      </c>
      <c r="BF12" s="377">
        <v>495.24950000000001</v>
      </c>
      <c r="BG12" s="377">
        <v>564.23889999999994</v>
      </c>
      <c r="BH12" s="377">
        <v>565.97579999999994</v>
      </c>
      <c r="BI12" s="377">
        <v>626.87869999999998</v>
      </c>
      <c r="BJ12" s="377">
        <v>592.37030000000004</v>
      </c>
      <c r="BK12" s="377">
        <v>555.875</v>
      </c>
      <c r="BL12" s="377">
        <v>542.13059999999996</v>
      </c>
      <c r="BM12" s="377">
        <v>513.03160000000003</v>
      </c>
      <c r="BN12" s="377">
        <v>503.53000000000009</v>
      </c>
      <c r="BO12" s="377">
        <f t="shared" ref="BO12:BO46" si="6">CA12</f>
        <v>525.21639999999991</v>
      </c>
      <c r="BP12" s="377">
        <v>520.25970000000007</v>
      </c>
      <c r="BQ12" s="377">
        <v>571.88670000000002</v>
      </c>
      <c r="BR12" s="377">
        <v>581.87259999999992</v>
      </c>
      <c r="BS12" s="377">
        <v>507.13</v>
      </c>
      <c r="BT12" s="377">
        <v>478.82210000000009</v>
      </c>
      <c r="BU12" s="377">
        <v>427.90659999999997</v>
      </c>
      <c r="BV12" s="377">
        <v>430.84500000000008</v>
      </c>
      <c r="BW12" s="377">
        <v>443.34320000000002</v>
      </c>
      <c r="BX12" s="377">
        <v>481.93139999999994</v>
      </c>
      <c r="BY12" s="377">
        <v>585.84699999999987</v>
      </c>
      <c r="BZ12" s="377">
        <v>579.89440000000013</v>
      </c>
      <c r="CA12" s="377">
        <v>525.21639999999991</v>
      </c>
      <c r="CB12" s="377">
        <f t="shared" si="0"/>
        <v>821.54630000000009</v>
      </c>
      <c r="CC12" s="377">
        <v>614.80640000000005</v>
      </c>
      <c r="CD12" s="377">
        <v>660.7204999999999</v>
      </c>
      <c r="CE12" s="377">
        <v>694.69169999999997</v>
      </c>
      <c r="CF12" s="377">
        <v>568.64400000000001</v>
      </c>
      <c r="CG12" s="377">
        <v>659.62499999999989</v>
      </c>
      <c r="CH12" s="377">
        <v>681.90899999999988</v>
      </c>
      <c r="CI12" s="377">
        <v>664.88850000000002</v>
      </c>
      <c r="CJ12" s="377">
        <v>650.87220000000002</v>
      </c>
      <c r="CK12" s="377">
        <v>753.25229999999988</v>
      </c>
      <c r="CL12" s="377">
        <v>806.78180000000009</v>
      </c>
      <c r="CM12" s="377">
        <v>872.3685999999999</v>
      </c>
      <c r="CN12" s="377">
        <v>821.54630000000009</v>
      </c>
      <c r="CO12" s="377">
        <f>DA12</f>
        <v>1133.9884999999999</v>
      </c>
      <c r="CP12" s="377">
        <v>864.04700000000003</v>
      </c>
      <c r="CQ12" s="377">
        <v>938.29240000000004</v>
      </c>
      <c r="CR12" s="377">
        <v>904.39269999999999</v>
      </c>
      <c r="CS12" s="377">
        <v>892.47140000000002</v>
      </c>
      <c r="CT12" s="377">
        <v>902.77390000000003</v>
      </c>
      <c r="CU12" s="377">
        <v>847.3098</v>
      </c>
      <c r="CV12" s="377">
        <v>935.64</v>
      </c>
      <c r="CW12" s="377">
        <v>984.86790000000008</v>
      </c>
      <c r="CX12" s="377">
        <v>899.72789999999998</v>
      </c>
      <c r="CY12" s="377">
        <v>1230.8491999999999</v>
      </c>
      <c r="CZ12" s="377">
        <v>1285.431</v>
      </c>
      <c r="DA12" s="377">
        <v>1133.9884999999999</v>
      </c>
      <c r="DB12" s="377">
        <f>DN12</f>
        <v>1578.393</v>
      </c>
      <c r="DC12" s="377">
        <v>1382.5699</v>
      </c>
      <c r="DD12" s="377">
        <v>1456.2809</v>
      </c>
      <c r="DE12" s="377">
        <v>1199.5491000000002</v>
      </c>
      <c r="DF12" s="377">
        <v>1263.9784999999999</v>
      </c>
      <c r="DG12" s="377">
        <v>1331.396</v>
      </c>
      <c r="DH12" s="377">
        <v>1110.2221000000002</v>
      </c>
      <c r="DI12" s="377">
        <v>1381.2302999999999</v>
      </c>
      <c r="DJ12" s="377">
        <v>1538.5152</v>
      </c>
      <c r="DK12" s="377">
        <v>1191.8893</v>
      </c>
      <c r="DL12" s="377">
        <v>1664.9739</v>
      </c>
      <c r="DM12" s="377">
        <v>2013.1706000000001</v>
      </c>
      <c r="DN12" s="377">
        <v>1578.393</v>
      </c>
      <c r="DO12" s="377">
        <f>EA12</f>
        <v>2195.0765999999999</v>
      </c>
      <c r="DP12" s="377">
        <v>2064.4315000000001</v>
      </c>
      <c r="DQ12" s="377">
        <v>1997.9974999999999</v>
      </c>
      <c r="DR12" s="377">
        <v>1546.3836999999999</v>
      </c>
      <c r="DS12" s="377">
        <v>1745.0326</v>
      </c>
      <c r="DT12" s="377">
        <v>2065.2220000000002</v>
      </c>
      <c r="DU12" s="377">
        <v>1920.2092</v>
      </c>
      <c r="DV12" s="377">
        <v>1916.2421000000002</v>
      </c>
      <c r="DW12" s="377">
        <v>1882.7068000000002</v>
      </c>
      <c r="DX12" s="377">
        <v>2098.3212000000003</v>
      </c>
      <c r="DY12" s="377">
        <v>2189.3440000000001</v>
      </c>
      <c r="DZ12" s="377">
        <v>2593.2554</v>
      </c>
      <c r="EA12" s="377">
        <v>2195.0765999999999</v>
      </c>
      <c r="EB12" s="377">
        <f>EN12</f>
        <v>3676.1837</v>
      </c>
      <c r="EC12" s="377">
        <v>2323.7901000000002</v>
      </c>
      <c r="ED12" s="377">
        <v>2328.5962000000004</v>
      </c>
      <c r="EE12" s="377">
        <v>2352.4234999999999</v>
      </c>
      <c r="EF12" s="377">
        <v>2582.9982999999997</v>
      </c>
      <c r="EG12" s="377">
        <v>2700.0887000000002</v>
      </c>
      <c r="EH12" s="377">
        <v>2776.3841000000002</v>
      </c>
      <c r="EI12" s="377">
        <v>2886.4421000000002</v>
      </c>
      <c r="EJ12" s="377">
        <v>3006.6797000000001</v>
      </c>
      <c r="EK12" s="377">
        <v>3349.4475000000002</v>
      </c>
      <c r="EL12" s="377">
        <v>3277.6970000000001</v>
      </c>
      <c r="EM12" s="377">
        <v>3304.8024999999998</v>
      </c>
      <c r="EN12" s="377">
        <v>3676.1837</v>
      </c>
      <c r="EO12" s="377">
        <f>FA12</f>
        <v>4856.1342000000004</v>
      </c>
      <c r="EP12" s="377">
        <v>3255.1342999999997</v>
      </c>
      <c r="EQ12" s="377">
        <v>3345.8535000000002</v>
      </c>
      <c r="ER12" s="377">
        <v>3563.3343999999997</v>
      </c>
      <c r="ES12" s="377">
        <v>3789.1819999999998</v>
      </c>
      <c r="ET12" s="377">
        <v>3895.5119</v>
      </c>
      <c r="EU12" s="377">
        <v>4037.7406000000001</v>
      </c>
      <c r="EV12" s="377">
        <v>4417.9324000000006</v>
      </c>
      <c r="EW12" s="377">
        <v>4418.1776</v>
      </c>
      <c r="EX12" s="377">
        <v>4742.1594999999998</v>
      </c>
      <c r="EY12" s="377">
        <v>4642.9562000000005</v>
      </c>
      <c r="EZ12" s="377">
        <v>5219.8996999999999</v>
      </c>
      <c r="FA12" s="377">
        <v>4856.1342000000004</v>
      </c>
    </row>
    <row r="13" spans="1:210" s="268" customFormat="1" ht="12.75" customHeight="1">
      <c r="A13" s="761" t="s">
        <v>3174</v>
      </c>
      <c r="B13" s="377">
        <f t="shared" si="1"/>
        <v>39.026499999999992</v>
      </c>
      <c r="C13" s="377">
        <v>78.288399999999996</v>
      </c>
      <c r="D13" s="377">
        <v>76.979199999999992</v>
      </c>
      <c r="E13" s="377">
        <v>58.0473</v>
      </c>
      <c r="F13" s="377">
        <v>63.624400000000001</v>
      </c>
      <c r="G13" s="377">
        <v>43.673699999999997</v>
      </c>
      <c r="H13" s="377">
        <v>43.047699999999999</v>
      </c>
      <c r="I13" s="377">
        <v>41.419899999999991</v>
      </c>
      <c r="J13" s="377">
        <v>37.830199999999998</v>
      </c>
      <c r="K13" s="377">
        <v>41.495799999999996</v>
      </c>
      <c r="L13" s="377">
        <v>36.942100000000003</v>
      </c>
      <c r="M13" s="377">
        <v>42.870100000000001</v>
      </c>
      <c r="N13" s="377">
        <v>39.026499999999992</v>
      </c>
      <c r="O13" s="377">
        <f t="shared" si="2"/>
        <v>55.845399999999998</v>
      </c>
      <c r="P13" s="377">
        <v>45.469300000000004</v>
      </c>
      <c r="Q13" s="377">
        <v>35.045199999999994</v>
      </c>
      <c r="R13" s="377">
        <v>34.238099999999996</v>
      </c>
      <c r="S13" s="377">
        <v>58.231300000000005</v>
      </c>
      <c r="T13" s="377">
        <v>73.766400000000004</v>
      </c>
      <c r="U13" s="377">
        <v>90.417299999999983</v>
      </c>
      <c r="V13" s="377">
        <v>86.4405</v>
      </c>
      <c r="W13" s="377">
        <v>75.046999999999997</v>
      </c>
      <c r="X13" s="377">
        <v>43.788899999999991</v>
      </c>
      <c r="Y13" s="377">
        <v>45.1051</v>
      </c>
      <c r="Z13" s="377">
        <v>46.4101</v>
      </c>
      <c r="AA13" s="377">
        <v>55.845399999999998</v>
      </c>
      <c r="AB13" s="377">
        <f t="shared" si="3"/>
        <v>38.739400000000003</v>
      </c>
      <c r="AC13" s="377">
        <v>77.031399999999991</v>
      </c>
      <c r="AD13" s="377">
        <v>85.496300000000005</v>
      </c>
      <c r="AE13" s="377">
        <v>95.920500000000004</v>
      </c>
      <c r="AF13" s="377">
        <v>107.1957</v>
      </c>
      <c r="AG13" s="377">
        <v>110.9255</v>
      </c>
      <c r="AH13" s="377">
        <v>102.54949999999998</v>
      </c>
      <c r="AI13" s="377">
        <v>102.9879</v>
      </c>
      <c r="AJ13" s="377">
        <v>106.14149999999999</v>
      </c>
      <c r="AK13" s="377">
        <v>86.018900000000002</v>
      </c>
      <c r="AL13" s="377">
        <v>76.152199999999993</v>
      </c>
      <c r="AM13" s="377">
        <v>54.318399999999997</v>
      </c>
      <c r="AN13" s="377">
        <v>38.739400000000003</v>
      </c>
      <c r="AO13" s="377">
        <f t="shared" si="4"/>
        <v>70.4876</v>
      </c>
      <c r="AP13" s="377">
        <v>39.973899999999993</v>
      </c>
      <c r="AQ13" s="377">
        <v>40.423200000000001</v>
      </c>
      <c r="AR13" s="377">
        <v>37.518800000000006</v>
      </c>
      <c r="AS13" s="377">
        <v>35.528800000000004</v>
      </c>
      <c r="AT13" s="377">
        <v>38.850900000000003</v>
      </c>
      <c r="AU13" s="377">
        <v>42.928599999999996</v>
      </c>
      <c r="AV13" s="377">
        <v>66.321699999999993</v>
      </c>
      <c r="AW13" s="377">
        <v>62.984499999999997</v>
      </c>
      <c r="AX13" s="377">
        <v>58.917300000000004</v>
      </c>
      <c r="AY13" s="377">
        <v>69.737700000000004</v>
      </c>
      <c r="AZ13" s="377">
        <v>63.613</v>
      </c>
      <c r="BA13" s="377">
        <v>70.4876</v>
      </c>
      <c r="BB13" s="377">
        <f t="shared" si="5"/>
        <v>104.8813</v>
      </c>
      <c r="BC13" s="377">
        <v>64.712500000000006</v>
      </c>
      <c r="BD13" s="377">
        <v>69.085399999999993</v>
      </c>
      <c r="BE13" s="377">
        <v>59.577900000000007</v>
      </c>
      <c r="BF13" s="377">
        <v>62.224200000000003</v>
      </c>
      <c r="BG13" s="377">
        <v>76.5304</v>
      </c>
      <c r="BH13" s="377">
        <v>75.440699999999993</v>
      </c>
      <c r="BI13" s="377">
        <v>72.878400000000013</v>
      </c>
      <c r="BJ13" s="377">
        <v>71.804600000000008</v>
      </c>
      <c r="BK13" s="377">
        <v>74.975200000000015</v>
      </c>
      <c r="BL13" s="377">
        <v>66.359399999999994</v>
      </c>
      <c r="BM13" s="377">
        <v>79.767900000000012</v>
      </c>
      <c r="BN13" s="377">
        <v>104.8813</v>
      </c>
      <c r="BO13" s="377">
        <f t="shared" si="6"/>
        <v>77.121600000000001</v>
      </c>
      <c r="BP13" s="377">
        <v>110.41529999999999</v>
      </c>
      <c r="BQ13" s="377">
        <v>125.60920000000002</v>
      </c>
      <c r="BR13" s="377">
        <v>116.71790000000001</v>
      </c>
      <c r="BS13" s="377">
        <v>94.260800000000017</v>
      </c>
      <c r="BT13" s="377">
        <v>103.04599999999999</v>
      </c>
      <c r="BU13" s="377">
        <v>89.233400000000003</v>
      </c>
      <c r="BV13" s="377">
        <v>70.681600000000003</v>
      </c>
      <c r="BW13" s="377">
        <v>61.857800000000012</v>
      </c>
      <c r="BX13" s="377">
        <v>57.979399999999998</v>
      </c>
      <c r="BY13" s="377">
        <v>52.965600000000002</v>
      </c>
      <c r="BZ13" s="377">
        <v>52.125999999999998</v>
      </c>
      <c r="CA13" s="377">
        <v>77.121600000000001</v>
      </c>
      <c r="CB13" s="377">
        <f t="shared" si="0"/>
        <v>109.29300000000001</v>
      </c>
      <c r="CC13" s="377">
        <v>96.836500000000001</v>
      </c>
      <c r="CD13" s="377">
        <v>97.655799999999985</v>
      </c>
      <c r="CE13" s="377">
        <v>125.03859999999999</v>
      </c>
      <c r="CF13" s="377">
        <v>116.30460000000001</v>
      </c>
      <c r="CG13" s="377">
        <v>114.2153</v>
      </c>
      <c r="CH13" s="377">
        <v>111.5561</v>
      </c>
      <c r="CI13" s="377">
        <v>96.726200000000006</v>
      </c>
      <c r="CJ13" s="377">
        <v>82.88369999999999</v>
      </c>
      <c r="CK13" s="377">
        <v>80.889099999999999</v>
      </c>
      <c r="CL13" s="377">
        <v>72.534000000000006</v>
      </c>
      <c r="CM13" s="377">
        <v>92.765199999999979</v>
      </c>
      <c r="CN13" s="377">
        <v>109.29300000000001</v>
      </c>
      <c r="CO13" s="377">
        <f>DA13</f>
        <v>142.4777</v>
      </c>
      <c r="CP13" s="377">
        <v>128.43269999999998</v>
      </c>
      <c r="CQ13" s="377">
        <v>148.90389999999999</v>
      </c>
      <c r="CR13" s="377">
        <v>144.58689999999999</v>
      </c>
      <c r="CS13" s="377">
        <v>131.73609999999999</v>
      </c>
      <c r="CT13" s="377">
        <v>118.99740000000001</v>
      </c>
      <c r="CU13" s="377">
        <v>129.89579999999998</v>
      </c>
      <c r="CV13" s="377">
        <v>143.93580000000003</v>
      </c>
      <c r="CW13" s="377">
        <v>138.2407</v>
      </c>
      <c r="CX13" s="377">
        <v>118.96039999999999</v>
      </c>
      <c r="CY13" s="377">
        <v>127.0478</v>
      </c>
      <c r="CZ13" s="377">
        <v>136.15729999999999</v>
      </c>
      <c r="DA13" s="377">
        <v>142.4777</v>
      </c>
      <c r="DB13" s="377">
        <f t="shared" ref="DB13:DB19" si="7">DN13</f>
        <v>164.08170000000001</v>
      </c>
      <c r="DC13" s="377">
        <v>146.59110000000001</v>
      </c>
      <c r="DD13" s="377">
        <v>156.96110000000002</v>
      </c>
      <c r="DE13" s="377">
        <v>145.5316</v>
      </c>
      <c r="DF13" s="377">
        <v>160.40130000000002</v>
      </c>
      <c r="DG13" s="377">
        <v>160.50780000000003</v>
      </c>
      <c r="DH13" s="377">
        <v>166.27420000000001</v>
      </c>
      <c r="DI13" s="377">
        <v>155.4537</v>
      </c>
      <c r="DJ13" s="377">
        <v>158.9547</v>
      </c>
      <c r="DK13" s="377">
        <v>172.06100000000001</v>
      </c>
      <c r="DL13" s="377">
        <v>192.03609999999998</v>
      </c>
      <c r="DM13" s="377">
        <v>194.73439999999999</v>
      </c>
      <c r="DN13" s="377">
        <v>164.08170000000001</v>
      </c>
      <c r="DO13" s="377">
        <f t="shared" ref="DO13:DO19" si="8">EA13</f>
        <v>453.08159999999998</v>
      </c>
      <c r="DP13" s="377">
        <v>177.09270000000001</v>
      </c>
      <c r="DQ13" s="377">
        <v>199.10059999999999</v>
      </c>
      <c r="DR13" s="377">
        <v>197.20359999999999</v>
      </c>
      <c r="DS13" s="377">
        <v>213.04750000000001</v>
      </c>
      <c r="DT13" s="377">
        <v>212.16420000000002</v>
      </c>
      <c r="DU13" s="377">
        <v>216.92170000000002</v>
      </c>
      <c r="DV13" s="377">
        <v>379.2407</v>
      </c>
      <c r="DW13" s="377">
        <v>498.00510000000003</v>
      </c>
      <c r="DX13" s="377">
        <v>511.88140000000004</v>
      </c>
      <c r="DY13" s="377">
        <v>571.32309999999995</v>
      </c>
      <c r="DZ13" s="377">
        <v>483.74829999999997</v>
      </c>
      <c r="EA13" s="377">
        <v>453.08159999999998</v>
      </c>
      <c r="EB13" s="377">
        <f t="shared" ref="EB13:EB19" si="9">EN13</f>
        <v>501.5009</v>
      </c>
      <c r="EC13" s="377">
        <v>514.30110000000002</v>
      </c>
      <c r="ED13" s="377">
        <v>443.75069999999999</v>
      </c>
      <c r="EE13" s="377">
        <v>442.61099999999999</v>
      </c>
      <c r="EF13" s="377">
        <v>578.07240000000002</v>
      </c>
      <c r="EG13" s="377">
        <v>619.82449999999994</v>
      </c>
      <c r="EH13" s="377">
        <v>641.03899999999999</v>
      </c>
      <c r="EI13" s="377">
        <v>639.06610000000001</v>
      </c>
      <c r="EJ13" s="377">
        <v>645.85329999999988</v>
      </c>
      <c r="EK13" s="377">
        <v>568.10080000000005</v>
      </c>
      <c r="EL13" s="377">
        <v>688.87270000000001</v>
      </c>
      <c r="EM13" s="377">
        <v>630.18310000000008</v>
      </c>
      <c r="EN13" s="377">
        <v>501.5009</v>
      </c>
      <c r="EO13" s="377">
        <f t="shared" ref="EO13" si="10">FA13</f>
        <v>3579.9832999999999</v>
      </c>
      <c r="EP13" s="377">
        <v>2140.2424999999998</v>
      </c>
      <c r="EQ13" s="377">
        <v>2229.3072999999999</v>
      </c>
      <c r="ER13" s="377">
        <v>2284.3287999999998</v>
      </c>
      <c r="ES13" s="377">
        <v>2302.9475000000002</v>
      </c>
      <c r="ET13" s="377">
        <v>2362.2282999999998</v>
      </c>
      <c r="EU13" s="377">
        <v>2515.0545000000002</v>
      </c>
      <c r="EV13" s="377">
        <v>2616.7856000000002</v>
      </c>
      <c r="EW13" s="377">
        <v>2606.9569000000006</v>
      </c>
      <c r="EX13" s="377">
        <v>2386.9150999999997</v>
      </c>
      <c r="EY13" s="377">
        <v>2681.4687000000004</v>
      </c>
      <c r="EZ13" s="377">
        <v>2825.9865</v>
      </c>
      <c r="FA13" s="377">
        <v>3579.9832999999999</v>
      </c>
    </row>
    <row r="14" spans="1:210" s="268" customFormat="1" ht="12.75" customHeight="1">
      <c r="A14" s="762" t="s">
        <v>2892</v>
      </c>
      <c r="B14" s="377"/>
      <c r="C14" s="377"/>
      <c r="D14" s="377"/>
      <c r="E14" s="377"/>
      <c r="F14" s="377"/>
      <c r="G14" s="377"/>
      <c r="H14" s="377"/>
      <c r="I14" s="377"/>
      <c r="J14" s="377"/>
      <c r="K14" s="377"/>
      <c r="L14" s="377"/>
      <c r="M14" s="377"/>
      <c r="N14" s="377"/>
      <c r="O14" s="377"/>
      <c r="P14" s="377"/>
      <c r="Q14" s="377"/>
      <c r="R14" s="377"/>
      <c r="S14" s="377"/>
      <c r="T14" s="377"/>
      <c r="U14" s="377"/>
      <c r="V14" s="377"/>
      <c r="W14" s="377"/>
      <c r="X14" s="377"/>
      <c r="Y14" s="377"/>
      <c r="Z14" s="377"/>
      <c r="AA14" s="377"/>
      <c r="AB14" s="377"/>
      <c r="AC14" s="377"/>
      <c r="AD14" s="377"/>
      <c r="AE14" s="377"/>
      <c r="AF14" s="377"/>
      <c r="AG14" s="377"/>
      <c r="AH14" s="377"/>
      <c r="AI14" s="377"/>
      <c r="AJ14" s="377"/>
      <c r="AK14" s="377"/>
      <c r="AL14" s="377"/>
      <c r="AM14" s="377"/>
      <c r="AN14" s="377"/>
      <c r="AO14" s="377"/>
      <c r="AP14" s="377"/>
      <c r="AQ14" s="377"/>
      <c r="AR14" s="377"/>
      <c r="AS14" s="377"/>
      <c r="AT14" s="377"/>
      <c r="AU14" s="377"/>
      <c r="AV14" s="377"/>
      <c r="AW14" s="377"/>
      <c r="AX14" s="377"/>
      <c r="AY14" s="377"/>
      <c r="AZ14" s="377"/>
      <c r="BA14" s="377"/>
      <c r="BB14" s="377"/>
      <c r="BC14" s="377"/>
      <c r="BD14" s="377"/>
      <c r="BE14" s="377"/>
      <c r="BF14" s="377"/>
      <c r="BG14" s="377"/>
      <c r="BH14" s="377"/>
      <c r="BI14" s="377"/>
      <c r="BJ14" s="377"/>
      <c r="BK14" s="377"/>
      <c r="BL14" s="377"/>
      <c r="BM14" s="377"/>
      <c r="BN14" s="377"/>
      <c r="BO14" s="377"/>
      <c r="BP14" s="377"/>
      <c r="BQ14" s="377"/>
      <c r="BR14" s="377"/>
      <c r="BS14" s="377"/>
      <c r="BT14" s="377"/>
      <c r="BU14" s="377"/>
      <c r="BV14" s="377"/>
      <c r="BW14" s="377"/>
      <c r="BX14" s="377"/>
      <c r="BY14" s="377"/>
      <c r="BZ14" s="377"/>
      <c r="CA14" s="377"/>
      <c r="CB14" s="377"/>
      <c r="CC14" s="377"/>
      <c r="CD14" s="377"/>
      <c r="CE14" s="377"/>
      <c r="CF14" s="377"/>
      <c r="CG14" s="377"/>
      <c r="CH14" s="377"/>
      <c r="CI14" s="377"/>
      <c r="CJ14" s="377"/>
      <c r="CK14" s="377"/>
      <c r="CL14" s="377"/>
      <c r="CM14" s="377"/>
      <c r="CN14" s="377"/>
      <c r="CO14" s="377"/>
      <c r="CP14" s="377"/>
      <c r="CQ14" s="377"/>
      <c r="CR14" s="377"/>
      <c r="CS14" s="377"/>
      <c r="CT14" s="377"/>
      <c r="CU14" s="377"/>
      <c r="CV14" s="377"/>
      <c r="CW14" s="377"/>
      <c r="CX14" s="377"/>
      <c r="CY14" s="377"/>
      <c r="CZ14" s="377"/>
      <c r="DA14" s="377"/>
      <c r="DB14" s="377"/>
      <c r="DC14" s="377"/>
      <c r="DD14" s="377"/>
      <c r="DE14" s="377"/>
      <c r="DF14" s="377"/>
      <c r="DG14" s="377"/>
      <c r="DH14" s="377"/>
      <c r="DI14" s="377"/>
      <c r="DJ14" s="377"/>
      <c r="DK14" s="377"/>
      <c r="DL14" s="377"/>
      <c r="DM14" s="377"/>
      <c r="DN14" s="377"/>
      <c r="DO14" s="377"/>
      <c r="DP14" s="377"/>
      <c r="DQ14" s="377"/>
      <c r="DR14" s="377"/>
      <c r="DS14" s="377"/>
      <c r="DT14" s="377"/>
      <c r="DU14" s="377"/>
      <c r="DV14" s="377"/>
      <c r="DW14" s="377"/>
      <c r="DX14" s="377"/>
      <c r="DY14" s="377"/>
      <c r="DZ14" s="377"/>
      <c r="EA14" s="377"/>
      <c r="EB14" s="377"/>
      <c r="EC14" s="377"/>
      <c r="ED14" s="377"/>
      <c r="EE14" s="377"/>
      <c r="EF14" s="377"/>
      <c r="EG14" s="377"/>
      <c r="EH14" s="377"/>
      <c r="EI14" s="377"/>
      <c r="EJ14" s="377"/>
      <c r="EK14" s="377"/>
      <c r="EL14" s="377"/>
      <c r="EM14" s="377"/>
      <c r="EN14" s="377"/>
      <c r="EO14" s="377"/>
      <c r="EP14" s="377"/>
      <c r="EQ14" s="377"/>
      <c r="ER14" s="377"/>
      <c r="ES14" s="377"/>
      <c r="ET14" s="377"/>
      <c r="EU14" s="377"/>
      <c r="EV14" s="377"/>
      <c r="EW14" s="377"/>
      <c r="EX14" s="377"/>
      <c r="EY14" s="377"/>
      <c r="EZ14" s="377"/>
      <c r="FA14" s="377"/>
    </row>
    <row r="15" spans="1:210" s="134" customFormat="1" ht="12.75" customHeight="1">
      <c r="A15" s="763" t="s">
        <v>3175</v>
      </c>
      <c r="B15" s="377">
        <f t="shared" si="1"/>
        <v>6.9859999999999998</v>
      </c>
      <c r="C15" s="377">
        <v>12.522200000000002</v>
      </c>
      <c r="D15" s="377">
        <v>7.1073000000000004</v>
      </c>
      <c r="E15" s="377">
        <v>5.1029999999999998</v>
      </c>
      <c r="F15" s="377">
        <v>5.1929999999999996</v>
      </c>
      <c r="G15" s="377">
        <v>3.6230000000000002</v>
      </c>
      <c r="H15" s="377">
        <v>4.7190000000000003</v>
      </c>
      <c r="I15" s="377">
        <v>11.566600000000001</v>
      </c>
      <c r="J15" s="377">
        <v>7.1353</v>
      </c>
      <c r="K15" s="377">
        <v>5.2701000000000002</v>
      </c>
      <c r="L15" s="377">
        <v>6.6710000000000003</v>
      </c>
      <c r="M15" s="377">
        <v>7.1456</v>
      </c>
      <c r="N15" s="377">
        <v>6.9859999999999998</v>
      </c>
      <c r="O15" s="377">
        <f t="shared" si="2"/>
        <v>0.79500000000000004</v>
      </c>
      <c r="P15" s="377">
        <v>9.2739999999999991</v>
      </c>
      <c r="Q15" s="377">
        <v>5.4611999999999998</v>
      </c>
      <c r="R15" s="377">
        <v>12.409000000000001</v>
      </c>
      <c r="S15" s="377">
        <v>12.292999999999999</v>
      </c>
      <c r="T15" s="377">
        <v>6.7649999999999997</v>
      </c>
      <c r="U15" s="377">
        <v>7.7816999999999998</v>
      </c>
      <c r="V15" s="377">
        <v>2.5994999999999999</v>
      </c>
      <c r="W15" s="377">
        <v>8.5595999999999997</v>
      </c>
      <c r="X15" s="377">
        <v>3.6694</v>
      </c>
      <c r="Y15" s="377">
        <v>1.6822999999999999</v>
      </c>
      <c r="Z15" s="377">
        <v>0.57979999999999998</v>
      </c>
      <c r="AA15" s="377">
        <v>0.79500000000000004</v>
      </c>
      <c r="AB15" s="377">
        <f t="shared" si="3"/>
        <v>3.2210999999999999</v>
      </c>
      <c r="AC15" s="377">
        <v>1.2315</v>
      </c>
      <c r="AD15" s="377">
        <v>1.992</v>
      </c>
      <c r="AE15" s="377">
        <v>1.7216</v>
      </c>
      <c r="AF15" s="377">
        <v>3.1926999999999999</v>
      </c>
      <c r="AG15" s="377">
        <v>4.7758000000000003</v>
      </c>
      <c r="AH15" s="377">
        <v>7.3366999999999996</v>
      </c>
      <c r="AI15" s="377">
        <v>4.8052999999999999</v>
      </c>
      <c r="AJ15" s="377">
        <v>14.239000000000001</v>
      </c>
      <c r="AK15" s="377">
        <v>7.3741000000000003</v>
      </c>
      <c r="AL15" s="377">
        <v>6.5316000000000001</v>
      </c>
      <c r="AM15" s="377">
        <v>7.2001999999999997</v>
      </c>
      <c r="AN15" s="377">
        <v>3.2210999999999999</v>
      </c>
      <c r="AO15" s="377">
        <f t="shared" si="4"/>
        <v>4.7963999999999993</v>
      </c>
      <c r="AP15" s="377">
        <v>5.7323000000000004</v>
      </c>
      <c r="AQ15" s="377">
        <v>12.0053</v>
      </c>
      <c r="AR15" s="377">
        <v>6.0718999999999994</v>
      </c>
      <c r="AS15" s="377">
        <v>0.71089999999999998</v>
      </c>
      <c r="AT15" s="377">
        <v>8.8239999999999998</v>
      </c>
      <c r="AU15" s="377">
        <v>10.5807</v>
      </c>
      <c r="AV15" s="377">
        <v>16.223700000000001</v>
      </c>
      <c r="AW15" s="377">
        <v>3.6415000000000002</v>
      </c>
      <c r="AX15" s="377">
        <v>5.2685000000000004</v>
      </c>
      <c r="AY15" s="377">
        <v>4.1626000000000003</v>
      </c>
      <c r="AZ15" s="377">
        <v>8.1943999999999999</v>
      </c>
      <c r="BA15" s="377">
        <v>4.7963999999999993</v>
      </c>
      <c r="BB15" s="377">
        <f t="shared" si="5"/>
        <v>23.188400000000001</v>
      </c>
      <c r="BC15" s="377">
        <v>7.4513999999999996</v>
      </c>
      <c r="BD15" s="377">
        <v>7.6458000000000004</v>
      </c>
      <c r="BE15" s="377">
        <v>9.5399999999999991</v>
      </c>
      <c r="BF15" s="377">
        <v>4.2063000000000006</v>
      </c>
      <c r="BG15" s="377">
        <v>20.091900000000003</v>
      </c>
      <c r="BH15" s="377">
        <v>18.700700000000001</v>
      </c>
      <c r="BI15" s="377">
        <v>15.162600000000001</v>
      </c>
      <c r="BJ15" s="377">
        <v>18.067900000000002</v>
      </c>
      <c r="BK15" s="377">
        <v>19.4969</v>
      </c>
      <c r="BL15" s="377">
        <v>6.3049999999999997</v>
      </c>
      <c r="BM15" s="377">
        <v>17.762599999999999</v>
      </c>
      <c r="BN15" s="377">
        <v>23.188400000000001</v>
      </c>
      <c r="BO15" s="377">
        <f>CA15</f>
        <v>6.1829999999999998</v>
      </c>
      <c r="BP15" s="377">
        <v>28.492799999999999</v>
      </c>
      <c r="BQ15" s="377">
        <v>24.827500000000001</v>
      </c>
      <c r="BR15" s="377">
        <v>1.7622</v>
      </c>
      <c r="BS15" s="377">
        <v>2.5135000000000001</v>
      </c>
      <c r="BT15" s="377">
        <v>8.6460000000000008</v>
      </c>
      <c r="BU15" s="377">
        <v>14.698900000000002</v>
      </c>
      <c r="BV15" s="377">
        <v>6.1005000000000003</v>
      </c>
      <c r="BW15" s="377">
        <v>8.2692000000000014</v>
      </c>
      <c r="BX15" s="377">
        <v>4.2679999999999998</v>
      </c>
      <c r="BY15" s="377">
        <v>3.1413000000000002</v>
      </c>
      <c r="BZ15" s="377">
        <v>1.3447</v>
      </c>
      <c r="CA15" s="377">
        <v>6.1829999999999998</v>
      </c>
      <c r="CB15" s="377">
        <f>CN15</f>
        <v>0.62150000000000005</v>
      </c>
      <c r="CC15" s="377">
        <v>3.1646999999999998</v>
      </c>
      <c r="CD15" s="377">
        <v>5.5758000000000001</v>
      </c>
      <c r="CE15" s="377">
        <v>2.258</v>
      </c>
      <c r="CF15" s="377">
        <v>0.80759999999999998</v>
      </c>
      <c r="CG15" s="377">
        <v>1.5295000000000001</v>
      </c>
      <c r="CH15" s="377">
        <v>1.8271999999999999</v>
      </c>
      <c r="CI15" s="377">
        <v>2.3553999999999999</v>
      </c>
      <c r="CJ15" s="377">
        <v>5.835</v>
      </c>
      <c r="CK15" s="377">
        <v>0.46510000000000001</v>
      </c>
      <c r="CL15" s="377">
        <v>1.8505999999999998</v>
      </c>
      <c r="CM15" s="377">
        <v>3.8570000000000002</v>
      </c>
      <c r="CN15" s="377">
        <v>0.62150000000000005</v>
      </c>
      <c r="CO15" s="377">
        <f t="shared" ref="CO15:CO19" si="11">DA15</f>
        <v>16.709599999999998</v>
      </c>
      <c r="CP15" s="377">
        <v>2.8826999999999998</v>
      </c>
      <c r="CQ15" s="377">
        <v>0.51979999999999993</v>
      </c>
      <c r="CR15" s="377">
        <v>0.89370000000000005</v>
      </c>
      <c r="CS15" s="377">
        <v>16.744900000000001</v>
      </c>
      <c r="CT15" s="377">
        <v>17.862299999999998</v>
      </c>
      <c r="CU15" s="377">
        <v>23.2286</v>
      </c>
      <c r="CV15" s="377">
        <v>15.623799999999999</v>
      </c>
      <c r="CW15" s="377">
        <v>38.357999999999997</v>
      </c>
      <c r="CX15" s="377">
        <v>36.302399999999999</v>
      </c>
      <c r="CY15" s="377">
        <v>22.295900000000003</v>
      </c>
      <c r="CZ15" s="377">
        <v>30.594099999999997</v>
      </c>
      <c r="DA15" s="377">
        <v>16.709599999999998</v>
      </c>
      <c r="DB15" s="377">
        <f t="shared" si="7"/>
        <v>28.8721</v>
      </c>
      <c r="DC15" s="377">
        <v>11.4253</v>
      </c>
      <c r="DD15" s="377">
        <v>11.951499999999999</v>
      </c>
      <c r="DE15" s="377">
        <v>28.0672</v>
      </c>
      <c r="DF15" s="377">
        <v>13.202999999999999</v>
      </c>
      <c r="DG15" s="377">
        <v>16.579699999999999</v>
      </c>
      <c r="DH15" s="377">
        <v>45.281400000000005</v>
      </c>
      <c r="DI15" s="377">
        <v>23.603900000000003</v>
      </c>
      <c r="DJ15" s="377">
        <v>12.2911</v>
      </c>
      <c r="DK15" s="377">
        <v>30.502299999999998</v>
      </c>
      <c r="DL15" s="377">
        <v>49.793099999999995</v>
      </c>
      <c r="DM15" s="377">
        <v>44.066699999999997</v>
      </c>
      <c r="DN15" s="377">
        <v>28.8721</v>
      </c>
      <c r="DO15" s="377">
        <f t="shared" si="8"/>
        <v>27.694400000000002</v>
      </c>
      <c r="DP15" s="377">
        <v>9.7567000000000004</v>
      </c>
      <c r="DQ15" s="377">
        <v>39.635100000000001</v>
      </c>
      <c r="DR15" s="377">
        <v>39.8551</v>
      </c>
      <c r="DS15" s="377">
        <v>18.151</v>
      </c>
      <c r="DT15" s="377">
        <v>12.9344</v>
      </c>
      <c r="DU15" s="377">
        <v>46.588999999999999</v>
      </c>
      <c r="DV15" s="377">
        <v>13.876200000000001</v>
      </c>
      <c r="DW15" s="377">
        <v>60.347099999999998</v>
      </c>
      <c r="DX15" s="377">
        <v>197.2765</v>
      </c>
      <c r="DY15" s="377">
        <v>225.27799999999999</v>
      </c>
      <c r="DZ15" s="377">
        <v>55.438499999999998</v>
      </c>
      <c r="EA15" s="377">
        <v>27.694400000000002</v>
      </c>
      <c r="EB15" s="377">
        <f t="shared" si="9"/>
        <v>33.471699999999998</v>
      </c>
      <c r="EC15" s="377">
        <v>112.69630000000001</v>
      </c>
      <c r="ED15" s="377">
        <v>37.432400000000001</v>
      </c>
      <c r="EE15" s="377">
        <v>32.646599999999999</v>
      </c>
      <c r="EF15" s="377">
        <v>24.758500000000002</v>
      </c>
      <c r="EG15" s="377">
        <v>18.646900000000002</v>
      </c>
      <c r="EH15" s="377">
        <v>31.728099999999998</v>
      </c>
      <c r="EI15" s="377">
        <v>17.591000000000001</v>
      </c>
      <c r="EJ15" s="377">
        <v>34.209300000000006</v>
      </c>
      <c r="EK15" s="377">
        <v>34.926699999999997</v>
      </c>
      <c r="EL15" s="377">
        <v>60.325900000000004</v>
      </c>
      <c r="EM15" s="377">
        <v>181.16149999999999</v>
      </c>
      <c r="EN15" s="377">
        <v>33.471699999999998</v>
      </c>
      <c r="EO15" s="377">
        <f t="shared" ref="EO15:EO19" si="12">FA15</f>
        <v>237.7826</v>
      </c>
      <c r="EP15" s="377">
        <v>110.59710000000001</v>
      </c>
      <c r="EQ15" s="377">
        <v>43.974800000000002</v>
      </c>
      <c r="ER15" s="377">
        <v>35.718900000000005</v>
      </c>
      <c r="ES15" s="377">
        <v>38.827800000000003</v>
      </c>
      <c r="ET15" s="377">
        <v>53.758699999999997</v>
      </c>
      <c r="EU15" s="377">
        <v>57.007100000000001</v>
      </c>
      <c r="EV15" s="377">
        <v>189.3519</v>
      </c>
      <c r="EW15" s="377">
        <v>134.97989999999999</v>
      </c>
      <c r="EX15" s="377">
        <v>51.710599999999999</v>
      </c>
      <c r="EY15" s="377">
        <v>112.34060000000001</v>
      </c>
      <c r="EZ15" s="377">
        <v>471.94470000000001</v>
      </c>
      <c r="FA15" s="377">
        <v>237.7826</v>
      </c>
    </row>
    <row r="16" spans="1:210" s="134" customFormat="1" ht="12.75" customHeight="1">
      <c r="A16" s="763" t="s">
        <v>3176</v>
      </c>
      <c r="B16" s="377">
        <f t="shared" si="1"/>
        <v>18.883599999999998</v>
      </c>
      <c r="C16" s="377">
        <v>25.436</v>
      </c>
      <c r="D16" s="377">
        <v>31.604800000000001</v>
      </c>
      <c r="E16" s="377">
        <v>25.852700000000002</v>
      </c>
      <c r="F16" s="377">
        <v>13.592600000000001</v>
      </c>
      <c r="G16" s="377">
        <v>23.515400000000003</v>
      </c>
      <c r="H16" s="377">
        <v>26.531700000000001</v>
      </c>
      <c r="I16" s="377">
        <v>14.507</v>
      </c>
      <c r="J16" s="377">
        <v>13.2751</v>
      </c>
      <c r="K16" s="377">
        <v>18.632999999999999</v>
      </c>
      <c r="L16" s="377">
        <v>13.1372</v>
      </c>
      <c r="M16" s="377">
        <v>21.452200000000001</v>
      </c>
      <c r="N16" s="377">
        <v>18.883599999999998</v>
      </c>
      <c r="O16" s="377">
        <f t="shared" si="2"/>
        <v>18.408000000000001</v>
      </c>
      <c r="P16" s="377">
        <v>17.389299999999999</v>
      </c>
      <c r="Q16" s="377">
        <v>10.903799999999999</v>
      </c>
      <c r="R16" s="377">
        <v>1.7352000000000001</v>
      </c>
      <c r="S16" s="377">
        <v>12.848700000000001</v>
      </c>
      <c r="T16" s="377">
        <v>3.3976999999999999</v>
      </c>
      <c r="U16" s="377">
        <v>29.035599999999999</v>
      </c>
      <c r="V16" s="377">
        <v>31.001200000000001</v>
      </c>
      <c r="W16" s="377">
        <v>15.3461</v>
      </c>
      <c r="X16" s="377">
        <v>10.664100000000001</v>
      </c>
      <c r="Y16" s="377">
        <v>14.511899999999999</v>
      </c>
      <c r="Z16" s="377">
        <v>12.161</v>
      </c>
      <c r="AA16" s="377">
        <v>18.408000000000001</v>
      </c>
      <c r="AB16" s="377">
        <f t="shared" si="3"/>
        <v>11.1884</v>
      </c>
      <c r="AC16" s="377">
        <v>23.879000000000001</v>
      </c>
      <c r="AD16" s="377">
        <v>32.774500000000003</v>
      </c>
      <c r="AE16" s="377">
        <v>32.241</v>
      </c>
      <c r="AF16" s="377">
        <v>25.150099999999998</v>
      </c>
      <c r="AG16" s="377">
        <v>31.888200000000001</v>
      </c>
      <c r="AH16" s="377">
        <v>14.565</v>
      </c>
      <c r="AI16" s="377">
        <v>24.411099999999998</v>
      </c>
      <c r="AJ16" s="377">
        <v>21.379200000000001</v>
      </c>
      <c r="AK16" s="377">
        <v>13.1911</v>
      </c>
      <c r="AL16" s="377">
        <v>12.938000000000001</v>
      </c>
      <c r="AM16" s="377">
        <v>19.814</v>
      </c>
      <c r="AN16" s="377">
        <v>11.1884</v>
      </c>
      <c r="AO16" s="377">
        <f t="shared" si="4"/>
        <v>27.729599999999998</v>
      </c>
      <c r="AP16" s="377">
        <v>9.9239999999999995</v>
      </c>
      <c r="AQ16" s="377">
        <v>9.9565999999999999</v>
      </c>
      <c r="AR16" s="377">
        <v>13.836</v>
      </c>
      <c r="AS16" s="377">
        <v>15.371</v>
      </c>
      <c r="AT16" s="377">
        <v>8.4359999999999999</v>
      </c>
      <c r="AU16" s="377">
        <v>13.347</v>
      </c>
      <c r="AV16" s="377">
        <v>32.909099999999995</v>
      </c>
      <c r="AW16" s="377">
        <v>44.430099999999996</v>
      </c>
      <c r="AX16" s="377">
        <v>39.565899999999999</v>
      </c>
      <c r="AY16" s="377">
        <v>49.889900000000004</v>
      </c>
      <c r="AZ16" s="377">
        <v>38.331800000000001</v>
      </c>
      <c r="BA16" s="377">
        <v>27.729599999999998</v>
      </c>
      <c r="BB16" s="377">
        <f t="shared" si="5"/>
        <v>19.467400000000001</v>
      </c>
      <c r="BC16" s="377">
        <v>18.795300000000001</v>
      </c>
      <c r="BD16" s="377">
        <v>21.956400000000002</v>
      </c>
      <c r="BE16" s="377">
        <v>23.185200000000002</v>
      </c>
      <c r="BF16" s="377">
        <v>27.065999999999999</v>
      </c>
      <c r="BG16" s="377">
        <v>21.038</v>
      </c>
      <c r="BH16" s="377">
        <v>21.997</v>
      </c>
      <c r="BI16" s="377">
        <v>25.363400000000002</v>
      </c>
      <c r="BJ16" s="377">
        <v>19.330099999999998</v>
      </c>
      <c r="BK16" s="377">
        <v>17.638500000000001</v>
      </c>
      <c r="BL16" s="377">
        <v>22.009300000000003</v>
      </c>
      <c r="BM16" s="377">
        <v>24.169700000000002</v>
      </c>
      <c r="BN16" s="377">
        <v>19.467400000000001</v>
      </c>
      <c r="BO16" s="377">
        <f t="shared" si="6"/>
        <v>22.858700000000002</v>
      </c>
      <c r="BP16" s="377">
        <v>19.279799999999998</v>
      </c>
      <c r="BQ16" s="377">
        <v>36.716999999999999</v>
      </c>
      <c r="BR16" s="377">
        <v>42.855899999999998</v>
      </c>
      <c r="BS16" s="377">
        <v>21.167200000000001</v>
      </c>
      <c r="BT16" s="377">
        <v>27.867900000000002</v>
      </c>
      <c r="BU16" s="377">
        <v>18.912800000000001</v>
      </c>
      <c r="BV16" s="377">
        <v>16.9057</v>
      </c>
      <c r="BW16" s="377">
        <v>10.880900000000002</v>
      </c>
      <c r="BX16" s="377">
        <v>14.5015</v>
      </c>
      <c r="BY16" s="377">
        <v>14.967000000000001</v>
      </c>
      <c r="BZ16" s="377">
        <v>16.172699999999999</v>
      </c>
      <c r="CA16" s="377">
        <v>22.858700000000002</v>
      </c>
      <c r="CB16" s="377">
        <f t="shared" si="0"/>
        <v>31.685099999999998</v>
      </c>
      <c r="CC16" s="377">
        <v>41.8001</v>
      </c>
      <c r="CD16" s="377">
        <v>42.001300000000001</v>
      </c>
      <c r="CE16" s="377">
        <v>43.785699999999999</v>
      </c>
      <c r="CF16" s="377">
        <v>31.656299999999998</v>
      </c>
      <c r="CG16" s="377">
        <v>29.6845</v>
      </c>
      <c r="CH16" s="377">
        <v>23.865500000000001</v>
      </c>
      <c r="CI16" s="377">
        <v>13.257900000000001</v>
      </c>
      <c r="CJ16" s="377">
        <v>12.516</v>
      </c>
      <c r="CK16" s="377">
        <v>17.075599999999998</v>
      </c>
      <c r="CL16" s="377">
        <v>19.701499999999999</v>
      </c>
      <c r="CM16" s="377">
        <v>20.003599999999999</v>
      </c>
      <c r="CN16" s="377">
        <v>31.685099999999998</v>
      </c>
      <c r="CO16" s="377">
        <f t="shared" si="11"/>
        <v>23.821000000000002</v>
      </c>
      <c r="CP16" s="377">
        <v>39.100099999999998</v>
      </c>
      <c r="CQ16" s="377">
        <v>42.7241</v>
      </c>
      <c r="CR16" s="377">
        <v>33.394100000000002</v>
      </c>
      <c r="CS16" s="377">
        <v>37.337800000000001</v>
      </c>
      <c r="CT16" s="377">
        <v>35.229699999999994</v>
      </c>
      <c r="CU16" s="377">
        <v>47.836599999999997</v>
      </c>
      <c r="CV16" s="377">
        <v>68.036100000000005</v>
      </c>
      <c r="CW16" s="377">
        <v>42.866099999999996</v>
      </c>
      <c r="CX16" s="377">
        <v>36.253999999999998</v>
      </c>
      <c r="CY16" s="377">
        <v>34.8386</v>
      </c>
      <c r="CZ16" s="377">
        <v>23.414200000000001</v>
      </c>
      <c r="DA16" s="377">
        <v>23.821000000000002</v>
      </c>
      <c r="DB16" s="377">
        <f t="shared" si="7"/>
        <v>47.359900000000003</v>
      </c>
      <c r="DC16" s="377">
        <v>51.677300000000002</v>
      </c>
      <c r="DD16" s="377">
        <v>48.780099999999997</v>
      </c>
      <c r="DE16" s="377">
        <v>20.853900000000003</v>
      </c>
      <c r="DF16" s="377">
        <v>54.229699999999994</v>
      </c>
      <c r="DG16" s="377">
        <v>59.133300000000006</v>
      </c>
      <c r="DH16" s="377">
        <v>32.3324</v>
      </c>
      <c r="DI16" s="377">
        <v>33.667099999999998</v>
      </c>
      <c r="DJ16" s="377">
        <v>53.269199999999998</v>
      </c>
      <c r="DK16" s="377">
        <v>37.883300000000006</v>
      </c>
      <c r="DL16" s="377">
        <v>48.8583</v>
      </c>
      <c r="DM16" s="377">
        <v>43.967100000000002</v>
      </c>
      <c r="DN16" s="377">
        <v>47.359900000000003</v>
      </c>
      <c r="DO16" s="377">
        <f t="shared" si="8"/>
        <v>136.18929999999997</v>
      </c>
      <c r="DP16" s="377">
        <v>71.291800000000009</v>
      </c>
      <c r="DQ16" s="377">
        <v>49.142300000000006</v>
      </c>
      <c r="DR16" s="377">
        <v>30.498799999999999</v>
      </c>
      <c r="DS16" s="377">
        <v>75.125199999999992</v>
      </c>
      <c r="DT16" s="377">
        <v>74.596699999999998</v>
      </c>
      <c r="DU16" s="377">
        <v>36.121600000000001</v>
      </c>
      <c r="DV16" s="377">
        <v>195.5909</v>
      </c>
      <c r="DW16" s="377">
        <v>175.8827</v>
      </c>
      <c r="DX16" s="377">
        <v>34.301900000000003</v>
      </c>
      <c r="DY16" s="377">
        <v>57.926099999999998</v>
      </c>
      <c r="DZ16" s="377">
        <v>145.19289999999998</v>
      </c>
      <c r="EA16" s="377">
        <v>136.18929999999997</v>
      </c>
      <c r="EB16" s="377">
        <f t="shared" si="9"/>
        <v>183.51489999999998</v>
      </c>
      <c r="EC16" s="377">
        <v>71.055800000000005</v>
      </c>
      <c r="ED16" s="377">
        <v>60.134500000000003</v>
      </c>
      <c r="EE16" s="377">
        <v>31.8567</v>
      </c>
      <c r="EF16" s="377">
        <v>37.306199999999997</v>
      </c>
      <c r="EG16" s="377">
        <v>40.849800000000002</v>
      </c>
      <c r="EH16" s="377">
        <v>76.991100000000003</v>
      </c>
      <c r="EI16" s="377">
        <v>155.48239999999998</v>
      </c>
      <c r="EJ16" s="377">
        <v>170.69739999999999</v>
      </c>
      <c r="EK16" s="377">
        <v>194.55260000000001</v>
      </c>
      <c r="EL16" s="377">
        <v>270.69370000000004</v>
      </c>
      <c r="EM16" s="377">
        <v>135.613</v>
      </c>
      <c r="EN16" s="377">
        <v>183.51489999999998</v>
      </c>
      <c r="EO16" s="377">
        <f t="shared" si="12"/>
        <v>174.6891</v>
      </c>
      <c r="EP16" s="377">
        <v>107.37110000000001</v>
      </c>
      <c r="EQ16" s="377">
        <v>62.161900000000003</v>
      </c>
      <c r="ER16" s="377">
        <v>90.276300000000006</v>
      </c>
      <c r="ES16" s="377">
        <v>90.719200000000001</v>
      </c>
      <c r="ET16" s="377">
        <v>100.5989</v>
      </c>
      <c r="EU16" s="377">
        <v>118.67189999999999</v>
      </c>
      <c r="EV16" s="377">
        <v>95.630300000000005</v>
      </c>
      <c r="EW16" s="377">
        <v>164.4948</v>
      </c>
      <c r="EX16" s="377">
        <v>642.36410000000001</v>
      </c>
      <c r="EY16" s="377">
        <v>743.53890000000001</v>
      </c>
      <c r="EZ16" s="377">
        <v>327.20429999999999</v>
      </c>
      <c r="FA16" s="377">
        <v>174.6891</v>
      </c>
    </row>
    <row r="17" spans="1:157" s="134" customFormat="1" ht="12.75" customHeight="1">
      <c r="A17" s="763" t="s">
        <v>3177</v>
      </c>
      <c r="B17" s="377">
        <f t="shared" si="1"/>
        <v>4.4560000000000004</v>
      </c>
      <c r="C17" s="377">
        <v>7.0556999999999999</v>
      </c>
      <c r="D17" s="377">
        <v>4.8346</v>
      </c>
      <c r="E17" s="377">
        <v>9.4887999999999995</v>
      </c>
      <c r="F17" s="377">
        <v>27.478000000000002</v>
      </c>
      <c r="G17" s="377">
        <v>9.2276000000000007</v>
      </c>
      <c r="H17" s="377">
        <v>5.3040000000000003</v>
      </c>
      <c r="I17" s="377">
        <v>4.3818000000000001</v>
      </c>
      <c r="J17" s="377">
        <v>6.4426999999999994</v>
      </c>
      <c r="K17" s="377">
        <v>5.2113999999999994</v>
      </c>
      <c r="L17" s="377">
        <v>6.9877000000000002</v>
      </c>
      <c r="M17" s="377">
        <v>4.2958999999999996</v>
      </c>
      <c r="N17" s="377">
        <v>4.4560000000000004</v>
      </c>
      <c r="O17" s="377">
        <f t="shared" si="2"/>
        <v>29.442900000000002</v>
      </c>
      <c r="P17" s="377">
        <v>9.875</v>
      </c>
      <c r="Q17" s="377">
        <v>8.3765000000000001</v>
      </c>
      <c r="R17" s="377">
        <v>11.04</v>
      </c>
      <c r="S17" s="377">
        <v>27.779400000000003</v>
      </c>
      <c r="T17" s="377">
        <v>58.180399999999999</v>
      </c>
      <c r="U17" s="377">
        <v>46.1096</v>
      </c>
      <c r="V17" s="377">
        <v>45.710900000000002</v>
      </c>
      <c r="W17" s="377">
        <v>42.595399999999998</v>
      </c>
      <c r="X17" s="377">
        <v>22.420200000000001</v>
      </c>
      <c r="Y17" s="377">
        <v>18.6554</v>
      </c>
      <c r="Z17" s="377">
        <v>20.961299999999998</v>
      </c>
      <c r="AA17" s="377">
        <v>29.442900000000002</v>
      </c>
      <c r="AB17" s="377">
        <f t="shared" si="3"/>
        <v>18.801299999999998</v>
      </c>
      <c r="AC17" s="377">
        <v>37.8812</v>
      </c>
      <c r="AD17" s="377">
        <v>38.576999999999998</v>
      </c>
      <c r="AE17" s="377">
        <v>37.1571</v>
      </c>
      <c r="AF17" s="377">
        <v>53.237000000000002</v>
      </c>
      <c r="AG17" s="377">
        <v>43.171199999999999</v>
      </c>
      <c r="AH17" s="377">
        <v>49.529499999999999</v>
      </c>
      <c r="AI17" s="377">
        <v>50.471599999999995</v>
      </c>
      <c r="AJ17" s="377">
        <v>46.984199999999994</v>
      </c>
      <c r="AK17" s="377">
        <v>53.2211</v>
      </c>
      <c r="AL17" s="377">
        <v>45.155199999999994</v>
      </c>
      <c r="AM17" s="377">
        <v>21.952500000000001</v>
      </c>
      <c r="AN17" s="377">
        <v>18.801299999999998</v>
      </c>
      <c r="AO17" s="377">
        <f t="shared" si="4"/>
        <v>29.204799999999999</v>
      </c>
      <c r="AP17" s="377">
        <v>18.891099999999998</v>
      </c>
      <c r="AQ17" s="377">
        <v>12.43</v>
      </c>
      <c r="AR17" s="377">
        <v>12.932</v>
      </c>
      <c r="AS17" s="377">
        <v>13.76</v>
      </c>
      <c r="AT17" s="377">
        <v>12.682</v>
      </c>
      <c r="AU17" s="377">
        <v>9.8520000000000003</v>
      </c>
      <c r="AV17" s="377">
        <v>7.7110000000000003</v>
      </c>
      <c r="AW17" s="377">
        <v>7.8410000000000002</v>
      </c>
      <c r="AX17" s="377">
        <v>6.3520000000000003</v>
      </c>
      <c r="AY17" s="377">
        <v>6.6903000000000006</v>
      </c>
      <c r="AZ17" s="377">
        <v>6.3109999999999999</v>
      </c>
      <c r="BA17" s="377">
        <v>29.204799999999999</v>
      </c>
      <c r="BB17" s="377">
        <f t="shared" si="5"/>
        <v>50.812100000000008</v>
      </c>
      <c r="BC17" s="377">
        <v>28.375799999999998</v>
      </c>
      <c r="BD17" s="377">
        <v>28.983399999999996</v>
      </c>
      <c r="BE17" s="377">
        <v>15.586200000000002</v>
      </c>
      <c r="BF17" s="377">
        <v>11.366</v>
      </c>
      <c r="BG17" s="377">
        <v>16.058399999999999</v>
      </c>
      <c r="BH17" s="377">
        <v>16.0016</v>
      </c>
      <c r="BI17" s="377">
        <v>12.748799999999999</v>
      </c>
      <c r="BJ17" s="377">
        <v>17.760900000000003</v>
      </c>
      <c r="BK17" s="377">
        <v>21.825400000000002</v>
      </c>
      <c r="BL17" s="377">
        <v>26.7944</v>
      </c>
      <c r="BM17" s="377">
        <v>26.720299999999998</v>
      </c>
      <c r="BN17" s="377">
        <v>50.812100000000008</v>
      </c>
      <c r="BO17" s="377">
        <f t="shared" si="6"/>
        <v>29.285499999999999</v>
      </c>
      <c r="BP17" s="377">
        <v>50.209800000000001</v>
      </c>
      <c r="BQ17" s="377">
        <v>51.102100000000007</v>
      </c>
      <c r="BR17" s="377">
        <v>56.237200000000001</v>
      </c>
      <c r="BS17" s="377">
        <v>49.853500000000004</v>
      </c>
      <c r="BT17" s="377">
        <v>48.910899999999991</v>
      </c>
      <c r="BU17" s="377">
        <v>33.674399999999999</v>
      </c>
      <c r="BV17" s="377">
        <v>28.242599999999999</v>
      </c>
      <c r="BW17" s="377">
        <v>24.8795</v>
      </c>
      <c r="BX17" s="377">
        <v>21.142900000000001</v>
      </c>
      <c r="BY17" s="377">
        <v>17.9894</v>
      </c>
      <c r="BZ17" s="377">
        <v>21.021000000000001</v>
      </c>
      <c r="CA17" s="377">
        <v>29.285499999999999</v>
      </c>
      <c r="CB17" s="377">
        <f t="shared" si="0"/>
        <v>50.871000000000002</v>
      </c>
      <c r="CC17" s="377">
        <v>30.527099999999997</v>
      </c>
      <c r="CD17" s="377">
        <v>27.545900000000003</v>
      </c>
      <c r="CE17" s="377">
        <v>48.636300000000006</v>
      </c>
      <c r="CF17" s="377">
        <v>57.796700000000001</v>
      </c>
      <c r="CG17" s="377">
        <v>56.535800000000002</v>
      </c>
      <c r="CH17" s="377">
        <v>58.256800000000005</v>
      </c>
      <c r="CI17" s="377">
        <v>54.526300000000006</v>
      </c>
      <c r="CJ17" s="377">
        <v>39.282199999999996</v>
      </c>
      <c r="CK17" s="377">
        <v>39.8065</v>
      </c>
      <c r="CL17" s="377">
        <v>25.834499999999998</v>
      </c>
      <c r="CM17" s="377">
        <v>44.419199999999996</v>
      </c>
      <c r="CN17" s="377">
        <v>50.871000000000002</v>
      </c>
      <c r="CO17" s="377">
        <f t="shared" si="11"/>
        <v>49.950499999999998</v>
      </c>
      <c r="CP17" s="377">
        <v>60.956499999999998</v>
      </c>
      <c r="CQ17" s="377">
        <v>77.548000000000002</v>
      </c>
      <c r="CR17" s="377">
        <v>84.421000000000006</v>
      </c>
      <c r="CS17" s="377">
        <v>60.009500000000003</v>
      </c>
      <c r="CT17" s="377">
        <v>49.609300000000005</v>
      </c>
      <c r="CU17" s="377">
        <v>49.330599999999997</v>
      </c>
      <c r="CV17" s="377">
        <v>24.948799999999999</v>
      </c>
      <c r="CW17" s="377">
        <v>23.606099999999998</v>
      </c>
      <c r="CX17" s="377">
        <v>15.149100000000001</v>
      </c>
      <c r="CY17" s="377">
        <v>38.267400000000002</v>
      </c>
      <c r="CZ17" s="377">
        <v>47.878500000000003</v>
      </c>
      <c r="DA17" s="377">
        <v>49.950499999999998</v>
      </c>
      <c r="DB17" s="377">
        <f t="shared" si="7"/>
        <v>36.220399999999998</v>
      </c>
      <c r="DC17" s="377">
        <v>55.717500000000001</v>
      </c>
      <c r="DD17" s="377">
        <v>57.777500000000003</v>
      </c>
      <c r="DE17" s="377">
        <v>51.802999999999997</v>
      </c>
      <c r="DF17" s="377">
        <v>42.264900000000004</v>
      </c>
      <c r="DG17" s="377">
        <v>38.931199999999997</v>
      </c>
      <c r="DH17" s="377">
        <v>46.107800000000005</v>
      </c>
      <c r="DI17" s="377">
        <v>38.302099999999996</v>
      </c>
      <c r="DJ17" s="377">
        <v>34.607399999999998</v>
      </c>
      <c r="DK17" s="377">
        <v>48.117100000000001</v>
      </c>
      <c r="DL17" s="377">
        <v>50.301699999999997</v>
      </c>
      <c r="DM17" s="377">
        <v>61.129199999999997</v>
      </c>
      <c r="DN17" s="377">
        <v>36.220399999999998</v>
      </c>
      <c r="DO17" s="377">
        <f t="shared" si="8"/>
        <v>44.262599999999999</v>
      </c>
      <c r="DP17" s="377">
        <v>49.689099999999996</v>
      </c>
      <c r="DQ17" s="377">
        <v>47.919899999999998</v>
      </c>
      <c r="DR17" s="377">
        <v>58.180099999999996</v>
      </c>
      <c r="DS17" s="377">
        <v>35.376899999999999</v>
      </c>
      <c r="DT17" s="377">
        <v>36.012699999999995</v>
      </c>
      <c r="DU17" s="377">
        <v>32.1023</v>
      </c>
      <c r="DV17" s="377">
        <v>51.366500000000002</v>
      </c>
      <c r="DW17" s="377">
        <v>149.49470000000002</v>
      </c>
      <c r="DX17" s="377">
        <v>154.86850000000001</v>
      </c>
      <c r="DY17" s="377">
        <v>145.45349999999999</v>
      </c>
      <c r="DZ17" s="377">
        <v>62.485699999999994</v>
      </c>
      <c r="EA17" s="377">
        <v>44.262599999999999</v>
      </c>
      <c r="EB17" s="377">
        <f t="shared" si="9"/>
        <v>85.447399999999988</v>
      </c>
      <c r="EC17" s="377">
        <v>32.983599999999996</v>
      </c>
      <c r="ED17" s="377">
        <v>28.441099999999999</v>
      </c>
      <c r="EE17" s="377">
        <v>55.470800000000004</v>
      </c>
      <c r="EF17" s="377">
        <v>84.560500000000005</v>
      </c>
      <c r="EG17" s="377">
        <v>158.50220000000002</v>
      </c>
      <c r="EH17" s="377">
        <v>248.1088</v>
      </c>
      <c r="EI17" s="377">
        <v>190.2039</v>
      </c>
      <c r="EJ17" s="377">
        <v>176.91139999999999</v>
      </c>
      <c r="EK17" s="377">
        <v>186.70179999999999</v>
      </c>
      <c r="EL17" s="377">
        <v>172.59529999999998</v>
      </c>
      <c r="EM17" s="377">
        <v>111.0667</v>
      </c>
      <c r="EN17" s="377">
        <v>85.447399999999988</v>
      </c>
      <c r="EO17" s="377">
        <f t="shared" si="12"/>
        <v>254.3056</v>
      </c>
      <c r="EP17" s="377">
        <v>98.928699999999992</v>
      </c>
      <c r="EQ17" s="377">
        <v>88.057899999999989</v>
      </c>
      <c r="ER17" s="377">
        <v>79.256600000000006</v>
      </c>
      <c r="ES17" s="377">
        <v>106.2234</v>
      </c>
      <c r="ET17" s="377">
        <v>151.52699999999999</v>
      </c>
      <c r="EU17" s="377">
        <v>570.94150000000002</v>
      </c>
      <c r="EV17" s="377">
        <v>787.8999</v>
      </c>
      <c r="EW17" s="377">
        <v>750.43190000000004</v>
      </c>
      <c r="EX17" s="377">
        <v>181.82829999999998</v>
      </c>
      <c r="EY17" s="377">
        <v>123.0864</v>
      </c>
      <c r="EZ17" s="377">
        <v>148.25749999999999</v>
      </c>
      <c r="FA17" s="377">
        <v>254.3056</v>
      </c>
    </row>
    <row r="18" spans="1:157" s="134" customFormat="1" ht="12.75" customHeight="1">
      <c r="A18" s="763" t="s">
        <v>3178</v>
      </c>
      <c r="B18" s="377">
        <f t="shared" si="1"/>
        <v>3.0891999999999999</v>
      </c>
      <c r="C18" s="377">
        <v>25.386800000000001</v>
      </c>
      <c r="D18" s="377">
        <v>26.0915</v>
      </c>
      <c r="E18" s="377">
        <v>14.852499999999999</v>
      </c>
      <c r="F18" s="377">
        <v>14.8497</v>
      </c>
      <c r="G18" s="377">
        <v>4.1905000000000001</v>
      </c>
      <c r="H18" s="377">
        <v>4.657</v>
      </c>
      <c r="I18" s="377">
        <v>8.3459000000000003</v>
      </c>
      <c r="J18" s="377">
        <v>4.2923999999999998</v>
      </c>
      <c r="K18" s="377">
        <v>5.7836999999999996</v>
      </c>
      <c r="L18" s="377">
        <v>3.8472</v>
      </c>
      <c r="M18" s="377">
        <v>3.8556999999999997</v>
      </c>
      <c r="N18" s="377">
        <v>3.0891999999999999</v>
      </c>
      <c r="O18" s="377">
        <f t="shared" si="2"/>
        <v>3.3464999999999998</v>
      </c>
      <c r="P18" s="377">
        <v>2.5713000000000004</v>
      </c>
      <c r="Q18" s="377">
        <v>3.5089999999999999</v>
      </c>
      <c r="R18" s="377">
        <v>2.4951999999999996</v>
      </c>
      <c r="S18" s="377">
        <v>1.6137000000000001</v>
      </c>
      <c r="T18" s="377">
        <v>1.9097</v>
      </c>
      <c r="U18" s="377">
        <v>1.9337</v>
      </c>
      <c r="V18" s="377">
        <v>2.2391999999999999</v>
      </c>
      <c r="W18" s="377">
        <v>4.1052</v>
      </c>
      <c r="X18" s="377">
        <v>3.5851999999999999</v>
      </c>
      <c r="Y18" s="377">
        <v>6.6245000000000003</v>
      </c>
      <c r="Z18" s="377">
        <v>8.9284999999999997</v>
      </c>
      <c r="AA18" s="377">
        <v>3.3464999999999998</v>
      </c>
      <c r="AB18" s="377">
        <f t="shared" si="3"/>
        <v>4.3246000000000002</v>
      </c>
      <c r="AC18" s="377">
        <v>10.575700000000001</v>
      </c>
      <c r="AD18" s="377">
        <v>8.6587999999999994</v>
      </c>
      <c r="AE18" s="377">
        <v>21.809799999999999</v>
      </c>
      <c r="AF18" s="377">
        <v>22.0792</v>
      </c>
      <c r="AG18" s="377">
        <v>27.552900000000001</v>
      </c>
      <c r="AH18" s="377">
        <v>27.636599999999998</v>
      </c>
      <c r="AI18" s="377">
        <v>20.3352</v>
      </c>
      <c r="AJ18" s="377">
        <v>21.082099999999997</v>
      </c>
      <c r="AK18" s="377">
        <v>9.8036000000000012</v>
      </c>
      <c r="AL18" s="377">
        <v>9.7843999999999998</v>
      </c>
      <c r="AM18" s="377">
        <v>3.6016999999999997</v>
      </c>
      <c r="AN18" s="377">
        <v>4.3246000000000002</v>
      </c>
      <c r="AO18" s="377">
        <f t="shared" si="4"/>
        <v>8.4087999999999994</v>
      </c>
      <c r="AP18" s="377">
        <v>4.5125000000000002</v>
      </c>
      <c r="AQ18" s="377">
        <v>5.3982999999999999</v>
      </c>
      <c r="AR18" s="377">
        <v>4.0349000000000004</v>
      </c>
      <c r="AS18" s="377">
        <v>5.1378999999999992</v>
      </c>
      <c r="AT18" s="377">
        <v>8.5688999999999993</v>
      </c>
      <c r="AU18" s="377">
        <v>8.8239000000000001</v>
      </c>
      <c r="AV18" s="377">
        <v>9.1778999999999993</v>
      </c>
      <c r="AW18" s="377">
        <v>6.7718999999999996</v>
      </c>
      <c r="AX18" s="377">
        <v>7.3888999999999996</v>
      </c>
      <c r="AY18" s="377">
        <v>8.6768999999999998</v>
      </c>
      <c r="AZ18" s="377">
        <v>10.392799999999999</v>
      </c>
      <c r="BA18" s="377">
        <v>8.4087999999999994</v>
      </c>
      <c r="BB18" s="377">
        <f t="shared" si="5"/>
        <v>10.660399999999999</v>
      </c>
      <c r="BC18" s="377">
        <v>9.3659999999999997</v>
      </c>
      <c r="BD18" s="377">
        <v>9.992799999999999</v>
      </c>
      <c r="BE18" s="377">
        <v>10.844700000000001</v>
      </c>
      <c r="BF18" s="377">
        <v>18.422099999999997</v>
      </c>
      <c r="BG18" s="377">
        <v>18.690099999999997</v>
      </c>
      <c r="BH18" s="377">
        <v>17.747400000000003</v>
      </c>
      <c r="BI18" s="377">
        <v>18.942</v>
      </c>
      <c r="BJ18" s="377">
        <v>15.983700000000001</v>
      </c>
      <c r="BK18" s="377">
        <v>15.694400000000002</v>
      </c>
      <c r="BL18" s="377">
        <v>10.9307</v>
      </c>
      <c r="BM18" s="377">
        <v>10.795299999999999</v>
      </c>
      <c r="BN18" s="377">
        <v>10.660399999999999</v>
      </c>
      <c r="BO18" s="377">
        <f t="shared" si="6"/>
        <v>14.7986</v>
      </c>
      <c r="BP18" s="377">
        <v>10.415899999999999</v>
      </c>
      <c r="BQ18" s="377">
        <v>10.5296</v>
      </c>
      <c r="BR18" s="377">
        <v>11.6286</v>
      </c>
      <c r="BS18" s="377">
        <v>16.738599999999998</v>
      </c>
      <c r="BT18" s="377">
        <v>14.623799999999999</v>
      </c>
      <c r="BU18" s="377">
        <v>17.9101</v>
      </c>
      <c r="BV18" s="377">
        <v>15.894600000000001</v>
      </c>
      <c r="BW18" s="377">
        <v>13.819300000000002</v>
      </c>
      <c r="BX18" s="377">
        <v>13.9879</v>
      </c>
      <c r="BY18" s="377">
        <v>13.754799999999999</v>
      </c>
      <c r="BZ18" s="377">
        <v>10.2424</v>
      </c>
      <c r="CA18" s="377">
        <v>14.7986</v>
      </c>
      <c r="CB18" s="377">
        <f t="shared" si="0"/>
        <v>19.110400000000002</v>
      </c>
      <c r="CC18" s="377">
        <v>16.3858</v>
      </c>
      <c r="CD18" s="377">
        <v>19.0884</v>
      </c>
      <c r="CE18" s="377">
        <v>25.2622</v>
      </c>
      <c r="CF18" s="377">
        <v>20.261599999999998</v>
      </c>
      <c r="CG18" s="377">
        <v>20.633500000000002</v>
      </c>
      <c r="CH18" s="377">
        <v>20.607599999999998</v>
      </c>
      <c r="CI18" s="377">
        <v>19.772599999999997</v>
      </c>
      <c r="CJ18" s="377">
        <v>18.513500000000001</v>
      </c>
      <c r="CK18" s="377">
        <v>16.838900000000002</v>
      </c>
      <c r="CL18" s="377">
        <v>17.982400000000002</v>
      </c>
      <c r="CM18" s="377">
        <v>18.439400000000003</v>
      </c>
      <c r="CN18" s="377">
        <v>19.110400000000002</v>
      </c>
      <c r="CO18" s="377">
        <f t="shared" si="11"/>
        <v>38.49</v>
      </c>
      <c r="CP18" s="377">
        <v>18.434999999999999</v>
      </c>
      <c r="CQ18" s="377">
        <v>20.862500000000001</v>
      </c>
      <c r="CR18" s="377">
        <v>18.400599999999997</v>
      </c>
      <c r="CS18" s="377">
        <v>16.386299999999999</v>
      </c>
      <c r="CT18" s="377">
        <v>14.114600000000001</v>
      </c>
      <c r="CU18" s="377">
        <v>8.2917999999999985</v>
      </c>
      <c r="CV18" s="377">
        <v>34.220599999999997</v>
      </c>
      <c r="CW18" s="377">
        <v>32.554099999999998</v>
      </c>
      <c r="CX18" s="377">
        <v>30.528500000000001</v>
      </c>
      <c r="CY18" s="377">
        <v>30.929500000000001</v>
      </c>
      <c r="CZ18" s="377">
        <v>32.190599999999996</v>
      </c>
      <c r="DA18" s="377">
        <v>38.49</v>
      </c>
      <c r="DB18" s="377">
        <f t="shared" si="7"/>
        <v>49.761800000000001</v>
      </c>
      <c r="DC18" s="377">
        <v>24.026599999999998</v>
      </c>
      <c r="DD18" s="377">
        <v>34.904499999999999</v>
      </c>
      <c r="DE18" s="377">
        <v>43.529000000000003</v>
      </c>
      <c r="DF18" s="377">
        <v>47.1036</v>
      </c>
      <c r="DG18" s="377">
        <v>44.867400000000004</v>
      </c>
      <c r="DH18" s="377">
        <v>41.080599999999997</v>
      </c>
      <c r="DI18" s="377">
        <v>58.188400000000001</v>
      </c>
      <c r="DJ18" s="377">
        <v>56.747900000000001</v>
      </c>
      <c r="DK18" s="377">
        <v>54.366500000000002</v>
      </c>
      <c r="DL18" s="377">
        <v>42.110900000000001</v>
      </c>
      <c r="DM18" s="377">
        <v>42.809400000000004</v>
      </c>
      <c r="DN18" s="377">
        <v>49.761800000000001</v>
      </c>
      <c r="DO18" s="377">
        <f t="shared" si="8"/>
        <v>199.89250000000001</v>
      </c>
      <c r="DP18" s="377">
        <v>37.103099999999998</v>
      </c>
      <c r="DQ18" s="377">
        <v>58.228300000000004</v>
      </c>
      <c r="DR18" s="377">
        <v>67.062600000000003</v>
      </c>
      <c r="DS18" s="377">
        <v>83.413399999999996</v>
      </c>
      <c r="DT18" s="377">
        <v>86.972200000000001</v>
      </c>
      <c r="DU18" s="377">
        <v>93.639699999999991</v>
      </c>
      <c r="DV18" s="377">
        <v>67.730100000000007</v>
      </c>
      <c r="DW18" s="377">
        <v>57.789699999999996</v>
      </c>
      <c r="DX18" s="377">
        <v>68.060299999999998</v>
      </c>
      <c r="DY18" s="377">
        <v>104.1455</v>
      </c>
      <c r="DZ18" s="377">
        <v>189.5162</v>
      </c>
      <c r="EA18" s="377">
        <v>199.89250000000001</v>
      </c>
      <c r="EB18" s="377">
        <f t="shared" si="9"/>
        <v>109.1309</v>
      </c>
      <c r="EC18" s="377">
        <v>241.91540000000001</v>
      </c>
      <c r="ED18" s="377">
        <v>251.6885</v>
      </c>
      <c r="EE18" s="377">
        <v>264.56890000000004</v>
      </c>
      <c r="EF18" s="377">
        <v>383.54419999999999</v>
      </c>
      <c r="EG18" s="377">
        <v>364.13559999999995</v>
      </c>
      <c r="EH18" s="377">
        <v>244.40820000000002</v>
      </c>
      <c r="EI18" s="377">
        <v>238.58960000000002</v>
      </c>
      <c r="EJ18" s="377">
        <v>225.09560000000002</v>
      </c>
      <c r="EK18" s="377">
        <v>102.00139999999999</v>
      </c>
      <c r="EL18" s="377">
        <v>116.9081</v>
      </c>
      <c r="EM18" s="377">
        <v>128.21960000000001</v>
      </c>
      <c r="EN18" s="377">
        <v>109.1309</v>
      </c>
      <c r="EO18" s="377">
        <f t="shared" si="12"/>
        <v>1630.662</v>
      </c>
      <c r="EP18" s="377">
        <v>593.96859999999992</v>
      </c>
      <c r="EQ18" s="377">
        <v>793.70409999999993</v>
      </c>
      <c r="ER18" s="377">
        <v>827.93949999999995</v>
      </c>
      <c r="ES18" s="377">
        <v>819.20830000000001</v>
      </c>
      <c r="ET18" s="377">
        <v>800.76869999999997</v>
      </c>
      <c r="EU18" s="377">
        <v>499.6918</v>
      </c>
      <c r="EV18" s="377">
        <v>262.0172</v>
      </c>
      <c r="EW18" s="377">
        <v>269.73930000000001</v>
      </c>
      <c r="EX18" s="377">
        <v>221.94289999999998</v>
      </c>
      <c r="EY18" s="377">
        <v>405.46429999999998</v>
      </c>
      <c r="EZ18" s="377">
        <v>526.2088</v>
      </c>
      <c r="FA18" s="377">
        <v>1630.662</v>
      </c>
    </row>
    <row r="19" spans="1:157" s="134" customFormat="1" ht="12.75" customHeight="1">
      <c r="A19" s="764" t="s">
        <v>3179</v>
      </c>
      <c r="B19" s="377">
        <f>N19</f>
        <v>5.6116999999999999</v>
      </c>
      <c r="C19" s="377">
        <v>7.8876999999999997</v>
      </c>
      <c r="D19" s="377">
        <v>7.3410000000000002</v>
      </c>
      <c r="E19" s="377">
        <v>2.7503000000000002</v>
      </c>
      <c r="F19" s="377">
        <v>2.5110999999999999</v>
      </c>
      <c r="G19" s="377">
        <v>3.1172</v>
      </c>
      <c r="H19" s="377">
        <v>1.8360000000000001</v>
      </c>
      <c r="I19" s="377">
        <v>2.6185999999999998</v>
      </c>
      <c r="J19" s="377">
        <v>6.6846999999999994</v>
      </c>
      <c r="K19" s="377">
        <v>6.5976000000000008</v>
      </c>
      <c r="L19" s="377">
        <v>6.2990000000000004</v>
      </c>
      <c r="M19" s="377">
        <v>6.1207000000000003</v>
      </c>
      <c r="N19" s="377">
        <v>5.6116999999999999</v>
      </c>
      <c r="O19" s="377">
        <f>AA19</f>
        <v>3.8530000000000002</v>
      </c>
      <c r="P19" s="377">
        <v>6.3597000000000001</v>
      </c>
      <c r="Q19" s="377">
        <v>6.7946999999999997</v>
      </c>
      <c r="R19" s="377">
        <v>6.5587</v>
      </c>
      <c r="S19" s="377">
        <v>3.6964999999999999</v>
      </c>
      <c r="T19" s="377">
        <v>3.5135999999999998</v>
      </c>
      <c r="U19" s="377">
        <v>5.5567000000000002</v>
      </c>
      <c r="V19" s="377">
        <v>4.8896999999999995</v>
      </c>
      <c r="W19" s="377">
        <v>4.4406999999999996</v>
      </c>
      <c r="X19" s="377">
        <v>3.45</v>
      </c>
      <c r="Y19" s="377">
        <v>3.6309999999999998</v>
      </c>
      <c r="Z19" s="377">
        <v>3.7795000000000001</v>
      </c>
      <c r="AA19" s="377">
        <v>3.8530000000000002</v>
      </c>
      <c r="AB19" s="377">
        <f>AN19</f>
        <v>1.204</v>
      </c>
      <c r="AC19" s="377">
        <v>3.464</v>
      </c>
      <c r="AD19" s="377">
        <v>3.4940000000000002</v>
      </c>
      <c r="AE19" s="377">
        <v>2.9910000000000001</v>
      </c>
      <c r="AF19" s="377">
        <v>3.5366999999999997</v>
      </c>
      <c r="AG19" s="377">
        <v>3.5373999999999999</v>
      </c>
      <c r="AH19" s="377">
        <v>3.4817</v>
      </c>
      <c r="AI19" s="377">
        <v>2.9646999999999997</v>
      </c>
      <c r="AJ19" s="377">
        <v>2.4569999999999999</v>
      </c>
      <c r="AK19" s="377">
        <v>2.4289999999999998</v>
      </c>
      <c r="AL19" s="377">
        <v>1.7430000000000001</v>
      </c>
      <c r="AM19" s="377">
        <v>1.75</v>
      </c>
      <c r="AN19" s="377">
        <v>1.204</v>
      </c>
      <c r="AO19" s="377">
        <f>BA19</f>
        <v>0.34799999999999998</v>
      </c>
      <c r="AP19" s="377">
        <v>0.91400000000000003</v>
      </c>
      <c r="AQ19" s="377">
        <v>0.63300000000000001</v>
      </c>
      <c r="AR19" s="377">
        <v>0.64400000000000002</v>
      </c>
      <c r="AS19" s="377">
        <v>0.54900000000000004</v>
      </c>
      <c r="AT19" s="377">
        <v>0.34</v>
      </c>
      <c r="AU19" s="377">
        <v>0.32500000000000001</v>
      </c>
      <c r="AV19" s="377">
        <v>0.3</v>
      </c>
      <c r="AW19" s="377">
        <v>0.3</v>
      </c>
      <c r="AX19" s="377">
        <v>0.34200000000000003</v>
      </c>
      <c r="AY19" s="377">
        <v>0.318</v>
      </c>
      <c r="AZ19" s="377">
        <v>0.38300000000000001</v>
      </c>
      <c r="BA19" s="377">
        <v>0.34799999999999998</v>
      </c>
      <c r="BB19" s="377">
        <f>BN19</f>
        <v>0.753</v>
      </c>
      <c r="BC19" s="377">
        <v>0.72399999999999998</v>
      </c>
      <c r="BD19" s="377">
        <v>0.50700000000000001</v>
      </c>
      <c r="BE19" s="377">
        <v>0.42180000000000001</v>
      </c>
      <c r="BF19" s="377">
        <v>1.1637999999999999</v>
      </c>
      <c r="BG19" s="377">
        <v>0.65200000000000002</v>
      </c>
      <c r="BH19" s="377">
        <v>0.99399999999999999</v>
      </c>
      <c r="BI19" s="377">
        <v>0.66160000000000008</v>
      </c>
      <c r="BJ19" s="377">
        <v>0.66200000000000003</v>
      </c>
      <c r="BK19" s="377">
        <v>0.32</v>
      </c>
      <c r="BL19" s="377">
        <v>0.32</v>
      </c>
      <c r="BM19" s="377">
        <v>0.32</v>
      </c>
      <c r="BN19" s="377">
        <v>0.753</v>
      </c>
      <c r="BO19" s="377">
        <f t="shared" si="6"/>
        <v>3.9958</v>
      </c>
      <c r="BP19" s="377">
        <v>2.0169999999999999</v>
      </c>
      <c r="BQ19" s="377">
        <v>2.4329999999999998</v>
      </c>
      <c r="BR19" s="377">
        <v>4.234</v>
      </c>
      <c r="BS19" s="377">
        <v>3.988</v>
      </c>
      <c r="BT19" s="377">
        <v>2.9974000000000003</v>
      </c>
      <c r="BU19" s="377">
        <v>4.0371999999999995</v>
      </c>
      <c r="BV19" s="377">
        <v>3.5381999999999998</v>
      </c>
      <c r="BW19" s="377">
        <v>4.0088999999999997</v>
      </c>
      <c r="BX19" s="377">
        <v>4.0790999999999995</v>
      </c>
      <c r="BY19" s="377">
        <v>3.1130999999999998</v>
      </c>
      <c r="BZ19" s="377">
        <v>3.3451999999999997</v>
      </c>
      <c r="CA19" s="377">
        <v>3.9958</v>
      </c>
      <c r="CB19" s="377">
        <f t="shared" si="0"/>
        <v>7.0049999999999999</v>
      </c>
      <c r="CC19" s="377">
        <v>4.9588000000000001</v>
      </c>
      <c r="CD19" s="377">
        <v>3.4443999999999999</v>
      </c>
      <c r="CE19" s="377">
        <v>5.0964</v>
      </c>
      <c r="CF19" s="377">
        <v>5.7824</v>
      </c>
      <c r="CG19" s="377">
        <v>5.8319999999999999</v>
      </c>
      <c r="CH19" s="377">
        <v>6.9989999999999997</v>
      </c>
      <c r="CI19" s="377">
        <v>6.8140000000000001</v>
      </c>
      <c r="CJ19" s="377">
        <v>6.7370000000000001</v>
      </c>
      <c r="CK19" s="377">
        <v>6.7030000000000003</v>
      </c>
      <c r="CL19" s="377">
        <v>7.165</v>
      </c>
      <c r="CM19" s="377">
        <v>6.0460000000000003</v>
      </c>
      <c r="CN19" s="377">
        <v>7.0049999999999999</v>
      </c>
      <c r="CO19" s="377">
        <f t="shared" si="11"/>
        <v>13.506600000000001</v>
      </c>
      <c r="CP19" s="377">
        <v>7.0583999999999998</v>
      </c>
      <c r="CQ19" s="377">
        <v>7.2495000000000003</v>
      </c>
      <c r="CR19" s="377">
        <v>7.4775</v>
      </c>
      <c r="CS19" s="377">
        <v>1.2575999999999998</v>
      </c>
      <c r="CT19" s="377">
        <v>2.1815000000000002</v>
      </c>
      <c r="CU19" s="377">
        <v>1.2081999999999999</v>
      </c>
      <c r="CV19" s="377">
        <v>1.1065</v>
      </c>
      <c r="CW19" s="377">
        <v>0.85639999999999994</v>
      </c>
      <c r="CX19" s="377">
        <v>0.72639999999999993</v>
      </c>
      <c r="CY19" s="377">
        <v>0.71639999999999993</v>
      </c>
      <c r="CZ19" s="377">
        <v>2.0799000000000003</v>
      </c>
      <c r="DA19" s="377">
        <v>13.506600000000001</v>
      </c>
      <c r="DB19" s="377">
        <f t="shared" si="7"/>
        <v>1.8674999999999999</v>
      </c>
      <c r="DC19" s="377">
        <v>3.7444000000000002</v>
      </c>
      <c r="DD19" s="377">
        <v>3.5474999999999999</v>
      </c>
      <c r="DE19" s="377">
        <v>1.2785</v>
      </c>
      <c r="DF19" s="377">
        <v>3.6000999999999999</v>
      </c>
      <c r="DG19" s="377">
        <v>0.99620000000000009</v>
      </c>
      <c r="DH19" s="377">
        <v>1.472</v>
      </c>
      <c r="DI19" s="377">
        <v>1.6922000000000001</v>
      </c>
      <c r="DJ19" s="377">
        <v>2.0390999999999999</v>
      </c>
      <c r="DK19" s="377">
        <v>1.1918</v>
      </c>
      <c r="DL19" s="377">
        <v>0.97210000000000008</v>
      </c>
      <c r="DM19" s="377">
        <v>2.762</v>
      </c>
      <c r="DN19" s="377">
        <v>1.8674999999999999</v>
      </c>
      <c r="DO19" s="377">
        <f t="shared" si="8"/>
        <v>45.0428</v>
      </c>
      <c r="DP19" s="377">
        <v>9.2520000000000007</v>
      </c>
      <c r="DQ19" s="377">
        <v>4.1749999999999998</v>
      </c>
      <c r="DR19" s="377">
        <v>1.607</v>
      </c>
      <c r="DS19" s="377">
        <v>0.98099999999999998</v>
      </c>
      <c r="DT19" s="377">
        <v>1.6482000000000001</v>
      </c>
      <c r="DU19" s="377">
        <v>8.469100000000001</v>
      </c>
      <c r="DV19" s="377">
        <v>50.677</v>
      </c>
      <c r="DW19" s="377">
        <v>54.490900000000003</v>
      </c>
      <c r="DX19" s="377">
        <v>57.374199999999995</v>
      </c>
      <c r="DY19" s="377">
        <v>38.520000000000003</v>
      </c>
      <c r="DZ19" s="377">
        <v>31.114999999999998</v>
      </c>
      <c r="EA19" s="377">
        <v>45.0428</v>
      </c>
      <c r="EB19" s="377">
        <f t="shared" si="9"/>
        <v>89.936000000000007</v>
      </c>
      <c r="EC19" s="377">
        <v>55.65</v>
      </c>
      <c r="ED19" s="377">
        <v>66.054199999999994</v>
      </c>
      <c r="EE19" s="377">
        <v>58.067999999999998</v>
      </c>
      <c r="EF19" s="377">
        <v>47.902999999999999</v>
      </c>
      <c r="EG19" s="377">
        <v>37.69</v>
      </c>
      <c r="EH19" s="377">
        <v>39.802800000000005</v>
      </c>
      <c r="EI19" s="377">
        <v>37.199199999999998</v>
      </c>
      <c r="EJ19" s="377">
        <v>38.939599999999999</v>
      </c>
      <c r="EK19" s="377">
        <v>49.918300000000002</v>
      </c>
      <c r="EL19" s="377">
        <v>68.349699999999999</v>
      </c>
      <c r="EM19" s="377">
        <v>74.12230000000001</v>
      </c>
      <c r="EN19" s="377">
        <v>89.936000000000007</v>
      </c>
      <c r="EO19" s="377">
        <f t="shared" si="12"/>
        <v>1282.5440000000001</v>
      </c>
      <c r="EP19" s="377">
        <v>1229.377</v>
      </c>
      <c r="EQ19" s="377">
        <v>1241.4086000000002</v>
      </c>
      <c r="ER19" s="377">
        <v>1251.1375</v>
      </c>
      <c r="ES19" s="377">
        <v>1247.9687999999999</v>
      </c>
      <c r="ET19" s="377">
        <v>1255.575</v>
      </c>
      <c r="EU19" s="377">
        <v>1268.7422000000001</v>
      </c>
      <c r="EV19" s="377">
        <v>1281.8863000000001</v>
      </c>
      <c r="EW19" s="377">
        <v>1287.3109999999999</v>
      </c>
      <c r="EX19" s="377">
        <v>1289.0691999999999</v>
      </c>
      <c r="EY19" s="377">
        <v>1297.0385000000001</v>
      </c>
      <c r="EZ19" s="377">
        <v>1352.3712</v>
      </c>
      <c r="FA19" s="377">
        <v>1282.5440000000001</v>
      </c>
    </row>
    <row r="20" spans="1:157" s="360" customFormat="1" ht="12.75" customHeight="1">
      <c r="A20" s="760" t="s">
        <v>3180</v>
      </c>
      <c r="B20" s="376">
        <f>N20</f>
        <v>275.22609999999997</v>
      </c>
      <c r="C20" s="376">
        <v>90.055999999999997</v>
      </c>
      <c r="D20" s="376">
        <v>89.611199999999997</v>
      </c>
      <c r="E20" s="376">
        <v>108.11319999999999</v>
      </c>
      <c r="F20" s="376">
        <v>124.92869999999999</v>
      </c>
      <c r="G20" s="376">
        <v>108.61450000000001</v>
      </c>
      <c r="H20" s="376">
        <v>68.522800000000004</v>
      </c>
      <c r="I20" s="376">
        <v>173.25049999999999</v>
      </c>
      <c r="J20" s="376">
        <v>154.3751</v>
      </c>
      <c r="K20" s="376">
        <v>174.83529999999999</v>
      </c>
      <c r="L20" s="376">
        <v>293.45650000000001</v>
      </c>
      <c r="M20" s="376">
        <v>268.3854</v>
      </c>
      <c r="N20" s="376">
        <v>275.22609999999997</v>
      </c>
      <c r="O20" s="376">
        <f>AA20</f>
        <v>298.95459999999991</v>
      </c>
      <c r="P20" s="376">
        <v>283.42920000000004</v>
      </c>
      <c r="Q20" s="376">
        <v>279.13670000000002</v>
      </c>
      <c r="R20" s="376">
        <v>279.48</v>
      </c>
      <c r="S20" s="376">
        <v>256.82060000000001</v>
      </c>
      <c r="T20" s="376">
        <v>285.76060000000001</v>
      </c>
      <c r="U20" s="376">
        <v>263.05709999999999</v>
      </c>
      <c r="V20" s="376">
        <v>259.42989999999998</v>
      </c>
      <c r="W20" s="376">
        <v>251.61319999999998</v>
      </c>
      <c r="X20" s="376">
        <v>267.42490000000004</v>
      </c>
      <c r="Y20" s="376">
        <v>279.96749999999997</v>
      </c>
      <c r="Z20" s="376">
        <v>252.96129999999999</v>
      </c>
      <c r="AA20" s="376">
        <v>298.95459999999991</v>
      </c>
      <c r="AB20" s="376">
        <f>AN20</f>
        <v>590.7405</v>
      </c>
      <c r="AC20" s="376">
        <v>288.94889999999998</v>
      </c>
      <c r="AD20" s="376">
        <v>340.06329999999997</v>
      </c>
      <c r="AE20" s="376">
        <v>355.35809999999998</v>
      </c>
      <c r="AF20" s="376">
        <v>333.72960000000012</v>
      </c>
      <c r="AG20" s="376">
        <v>379.84989999999999</v>
      </c>
      <c r="AH20" s="376">
        <v>361.13299999999998</v>
      </c>
      <c r="AI20" s="376">
        <v>390.9205</v>
      </c>
      <c r="AJ20" s="376">
        <v>413.99849999999998</v>
      </c>
      <c r="AK20" s="376">
        <v>445.69369999999998</v>
      </c>
      <c r="AL20" s="376">
        <v>472.02679999999992</v>
      </c>
      <c r="AM20" s="376">
        <v>647.06520000000012</v>
      </c>
      <c r="AN20" s="376">
        <v>590.7405</v>
      </c>
      <c r="AO20" s="376">
        <f>BA20</f>
        <v>960.1092000000001</v>
      </c>
      <c r="AP20" s="376">
        <v>576.90039999999999</v>
      </c>
      <c r="AQ20" s="376">
        <v>536.24130000000002</v>
      </c>
      <c r="AR20" s="376">
        <v>663.72769999999991</v>
      </c>
      <c r="AS20" s="376">
        <v>557.84190000000001</v>
      </c>
      <c r="AT20" s="376">
        <v>787.46579999999994</v>
      </c>
      <c r="AU20" s="376">
        <v>716.40350000000001</v>
      </c>
      <c r="AV20" s="376">
        <v>708.62259999999981</v>
      </c>
      <c r="AW20" s="376">
        <v>964.00649999999996</v>
      </c>
      <c r="AX20" s="376">
        <v>950.89059999999995</v>
      </c>
      <c r="AY20" s="376">
        <v>1023.8444000000002</v>
      </c>
      <c r="AZ20" s="376">
        <v>970.51910000000009</v>
      </c>
      <c r="BA20" s="376">
        <v>960.1092000000001</v>
      </c>
      <c r="BB20" s="376">
        <f>BN20</f>
        <v>1123.8568</v>
      </c>
      <c r="BC20" s="376">
        <v>968.6776000000001</v>
      </c>
      <c r="BD20" s="376">
        <v>914.80869999999993</v>
      </c>
      <c r="BE20" s="376">
        <v>934.30880000000002</v>
      </c>
      <c r="BF20" s="376">
        <v>855.37839999999983</v>
      </c>
      <c r="BG20" s="376">
        <v>928.98010000000033</v>
      </c>
      <c r="BH20" s="376">
        <v>883.11979999999994</v>
      </c>
      <c r="BI20" s="376">
        <v>1005.8660000000001</v>
      </c>
      <c r="BJ20" s="376">
        <v>1167.7590999999998</v>
      </c>
      <c r="BK20" s="376">
        <v>1079.472</v>
      </c>
      <c r="BL20" s="376">
        <v>1168.6246999999998</v>
      </c>
      <c r="BM20" s="376">
        <v>1285.9137000000001</v>
      </c>
      <c r="BN20" s="376">
        <v>1123.8568</v>
      </c>
      <c r="BO20" s="376">
        <f>CA20</f>
        <v>1076.4368999999999</v>
      </c>
      <c r="BP20" s="376">
        <v>1079.6851999999999</v>
      </c>
      <c r="BQ20" s="376">
        <v>1024.7664</v>
      </c>
      <c r="BR20" s="376">
        <v>1000.4673999999999</v>
      </c>
      <c r="BS20" s="376">
        <v>997.96400000000006</v>
      </c>
      <c r="BT20" s="376">
        <v>932.45580000000007</v>
      </c>
      <c r="BU20" s="376">
        <v>865.5782999999999</v>
      </c>
      <c r="BV20" s="376">
        <v>940.04759999999999</v>
      </c>
      <c r="BW20" s="376">
        <v>1020.8001999999999</v>
      </c>
      <c r="BX20" s="376">
        <v>862.34070000000008</v>
      </c>
      <c r="BY20" s="376">
        <v>922.17780000000016</v>
      </c>
      <c r="BZ20" s="376">
        <v>971.49360000000001</v>
      </c>
      <c r="CA20" s="376">
        <v>1076.4368999999999</v>
      </c>
      <c r="CB20" s="376">
        <f>CN20</f>
        <v>1666.4347999999998</v>
      </c>
      <c r="CC20" s="376">
        <v>1160.3706000000002</v>
      </c>
      <c r="CD20" s="376">
        <v>1113.9817</v>
      </c>
      <c r="CE20" s="376">
        <v>1212.5427999999997</v>
      </c>
      <c r="CF20" s="376">
        <v>1167.8676</v>
      </c>
      <c r="CG20" s="376">
        <v>1316.9131999999995</v>
      </c>
      <c r="CH20" s="376">
        <v>1021.3396000000001</v>
      </c>
      <c r="CI20" s="376">
        <v>1116.3136000000002</v>
      </c>
      <c r="CJ20" s="376">
        <v>1316.8005999999998</v>
      </c>
      <c r="CK20" s="376">
        <v>1380.0926999999999</v>
      </c>
      <c r="CL20" s="376">
        <v>1458.4146999999998</v>
      </c>
      <c r="CM20" s="376">
        <v>1498.0287000000003</v>
      </c>
      <c r="CN20" s="376">
        <v>1666.4347999999998</v>
      </c>
      <c r="CO20" s="376">
        <f>DA20</f>
        <v>2313.0582999999997</v>
      </c>
      <c r="CP20" s="376">
        <v>1835.7764999999997</v>
      </c>
      <c r="CQ20" s="376">
        <v>1669.124</v>
      </c>
      <c r="CR20" s="376">
        <v>1656.4942000000001</v>
      </c>
      <c r="CS20" s="376">
        <v>1725.7578999999996</v>
      </c>
      <c r="CT20" s="376">
        <v>1957.8966</v>
      </c>
      <c r="CU20" s="376">
        <v>1506.9475</v>
      </c>
      <c r="CV20" s="376">
        <v>1815.1310000000001</v>
      </c>
      <c r="CW20" s="376">
        <v>1913.3988999999999</v>
      </c>
      <c r="CX20" s="376">
        <v>1994.0838999999999</v>
      </c>
      <c r="CY20" s="376">
        <v>1973.8670999999999</v>
      </c>
      <c r="CZ20" s="376">
        <v>1993.3143000000002</v>
      </c>
      <c r="DA20" s="376">
        <v>2313.0582999999997</v>
      </c>
      <c r="DB20" s="376">
        <f>DN20</f>
        <v>4382.4735999999994</v>
      </c>
      <c r="DC20" s="376">
        <v>2193.6525000000001</v>
      </c>
      <c r="DD20" s="376">
        <v>2402.4049000000005</v>
      </c>
      <c r="DE20" s="376">
        <v>2320.7031000000002</v>
      </c>
      <c r="DF20" s="376">
        <v>2539.096</v>
      </c>
      <c r="DG20" s="376">
        <v>2920.8680999999997</v>
      </c>
      <c r="DH20" s="376">
        <v>2722.8151000000003</v>
      </c>
      <c r="DI20" s="376">
        <v>2768.3645000000001</v>
      </c>
      <c r="DJ20" s="376">
        <v>3325.1648</v>
      </c>
      <c r="DK20" s="376">
        <v>3330.0340000000001</v>
      </c>
      <c r="DL20" s="376">
        <v>3124.9515999999994</v>
      </c>
      <c r="DM20" s="376">
        <v>3454.3987999999999</v>
      </c>
      <c r="DN20" s="376">
        <v>4382.4735999999994</v>
      </c>
      <c r="DO20" s="376">
        <f>EA20</f>
        <v>7742.2344999999987</v>
      </c>
      <c r="DP20" s="376">
        <v>4804.3429000000006</v>
      </c>
      <c r="DQ20" s="376">
        <v>4153.1844000000001</v>
      </c>
      <c r="DR20" s="376">
        <v>5055.9277000000002</v>
      </c>
      <c r="DS20" s="376">
        <v>5301.9121000000005</v>
      </c>
      <c r="DT20" s="376">
        <v>5680.9673000000012</v>
      </c>
      <c r="DU20" s="376">
        <v>6042.0676000000003</v>
      </c>
      <c r="DV20" s="376">
        <v>6475.3753000000006</v>
      </c>
      <c r="DW20" s="376">
        <v>6810.4340999999995</v>
      </c>
      <c r="DX20" s="376">
        <v>6776.8474000000006</v>
      </c>
      <c r="DY20" s="376">
        <v>6740.9933000000001</v>
      </c>
      <c r="DZ20" s="376">
        <v>6817.6301000000003</v>
      </c>
      <c r="EA20" s="376">
        <v>7742.2344999999987</v>
      </c>
      <c r="EB20" s="376">
        <f>EN20</f>
        <v>8494.0632000000005</v>
      </c>
      <c r="EC20" s="376">
        <v>7017.232</v>
      </c>
      <c r="ED20" s="376">
        <v>6864.3061999999982</v>
      </c>
      <c r="EE20" s="376">
        <v>7669.4149999999991</v>
      </c>
      <c r="EF20" s="376">
        <v>8243.5588000000007</v>
      </c>
      <c r="EG20" s="376">
        <v>8397.9175999999989</v>
      </c>
      <c r="EH20" s="376">
        <v>7813.0406999999996</v>
      </c>
      <c r="EI20" s="376">
        <v>8205.7541000000019</v>
      </c>
      <c r="EJ20" s="376">
        <v>8303.8125000000018</v>
      </c>
      <c r="EK20" s="376">
        <v>8075.8009000000002</v>
      </c>
      <c r="EL20" s="376">
        <v>9615.6371000000017</v>
      </c>
      <c r="EM20" s="376">
        <v>10175.591199999997</v>
      </c>
      <c r="EN20" s="376">
        <v>8494.0632000000005</v>
      </c>
      <c r="EO20" s="376">
        <f>FA20</f>
        <v>8771.6792000000005</v>
      </c>
      <c r="EP20" s="376">
        <v>7802.5414999999994</v>
      </c>
      <c r="EQ20" s="376">
        <v>7969.6786999999995</v>
      </c>
      <c r="ER20" s="376">
        <v>7884.6575999999986</v>
      </c>
      <c r="ES20" s="376">
        <v>8697.8083999999981</v>
      </c>
      <c r="ET20" s="376">
        <v>8442.2534000000014</v>
      </c>
      <c r="EU20" s="376">
        <v>8394.8125</v>
      </c>
      <c r="EV20" s="376">
        <v>8867.6562999999969</v>
      </c>
      <c r="EW20" s="376">
        <v>9387.8248999999978</v>
      </c>
      <c r="EX20" s="376">
        <v>9274.2137999999995</v>
      </c>
      <c r="EY20" s="376">
        <v>8623.7671999999984</v>
      </c>
      <c r="EZ20" s="376">
        <v>7895.7487999999967</v>
      </c>
      <c r="FA20" s="376">
        <v>8771.6792000000005</v>
      </c>
    </row>
    <row r="21" spans="1:157" s="268" customFormat="1" ht="12.75" customHeight="1">
      <c r="A21" s="761" t="s">
        <v>3173</v>
      </c>
      <c r="B21" s="377">
        <f>N21</f>
        <v>255.06</v>
      </c>
      <c r="C21" s="377">
        <v>58.460999999999999</v>
      </c>
      <c r="D21" s="377">
        <v>67.462199999999996</v>
      </c>
      <c r="E21" s="377">
        <v>88.645200000000003</v>
      </c>
      <c r="F21" s="377">
        <v>78.951499999999996</v>
      </c>
      <c r="G21" s="377">
        <v>54.763500000000001</v>
      </c>
      <c r="H21" s="377">
        <v>42.4679</v>
      </c>
      <c r="I21" s="377">
        <v>133.26510000000002</v>
      </c>
      <c r="J21" s="377">
        <v>136.08439999999999</v>
      </c>
      <c r="K21" s="377">
        <v>154.30179999999999</v>
      </c>
      <c r="L21" s="377">
        <v>274.23480000000001</v>
      </c>
      <c r="M21" s="377">
        <v>237.9178</v>
      </c>
      <c r="N21" s="377">
        <v>255.06</v>
      </c>
      <c r="O21" s="377">
        <f>AA21</f>
        <v>272.14709999999997</v>
      </c>
      <c r="P21" s="377">
        <v>263.84969999999998</v>
      </c>
      <c r="Q21" s="377">
        <v>270.14550000000003</v>
      </c>
      <c r="R21" s="377">
        <v>259.2824</v>
      </c>
      <c r="S21" s="377">
        <v>230.5455</v>
      </c>
      <c r="T21" s="377">
        <v>268.7792</v>
      </c>
      <c r="U21" s="377">
        <v>242.16920000000002</v>
      </c>
      <c r="V21" s="377">
        <v>239.33579999999998</v>
      </c>
      <c r="W21" s="377">
        <v>225.274</v>
      </c>
      <c r="X21" s="377">
        <v>241.76259999999999</v>
      </c>
      <c r="Y21" s="377">
        <v>254.24199999999999</v>
      </c>
      <c r="Z21" s="377">
        <v>230.63979999999998</v>
      </c>
      <c r="AA21" s="377">
        <v>272.14709999999997</v>
      </c>
      <c r="AB21" s="377">
        <f>AN21</f>
        <v>453.2722</v>
      </c>
      <c r="AC21" s="377">
        <v>264.64699999999999</v>
      </c>
      <c r="AD21" s="377">
        <v>315.786</v>
      </c>
      <c r="AE21" s="377">
        <v>321.52709999999996</v>
      </c>
      <c r="AF21" s="377">
        <v>301.95440000000002</v>
      </c>
      <c r="AG21" s="377">
        <v>311.39209999999997</v>
      </c>
      <c r="AH21" s="377">
        <v>314.39299999999997</v>
      </c>
      <c r="AI21" s="377">
        <v>299.69490000000002</v>
      </c>
      <c r="AJ21" s="377">
        <v>321.93349999999998</v>
      </c>
      <c r="AK21" s="377">
        <v>335.96009999999995</v>
      </c>
      <c r="AL21" s="377">
        <v>336.80559999999997</v>
      </c>
      <c r="AM21" s="377">
        <v>467.4579</v>
      </c>
      <c r="AN21" s="377">
        <v>453.2722</v>
      </c>
      <c r="AO21" s="377">
        <f>BA21</f>
        <v>752.60910000000001</v>
      </c>
      <c r="AP21" s="377">
        <v>400.11070000000001</v>
      </c>
      <c r="AQ21" s="377">
        <v>376.37880000000001</v>
      </c>
      <c r="AR21" s="377">
        <v>456.36859999999996</v>
      </c>
      <c r="AS21" s="377">
        <v>395.34429999999998</v>
      </c>
      <c r="AT21" s="377">
        <v>578.88559999999995</v>
      </c>
      <c r="AU21" s="377">
        <v>507.13499999999999</v>
      </c>
      <c r="AV21" s="377">
        <v>536.71319999999992</v>
      </c>
      <c r="AW21" s="377">
        <v>583.28830000000005</v>
      </c>
      <c r="AX21" s="377">
        <v>602.11519999999996</v>
      </c>
      <c r="AY21" s="377">
        <v>708.70759999999996</v>
      </c>
      <c r="AZ21" s="377">
        <v>696.24350000000004</v>
      </c>
      <c r="BA21" s="377">
        <v>752.60910000000001</v>
      </c>
      <c r="BB21" s="377">
        <f>BN21</f>
        <v>911.2201</v>
      </c>
      <c r="BC21" s="377">
        <v>747.70650000000001</v>
      </c>
      <c r="BD21" s="377">
        <v>669.06589999999994</v>
      </c>
      <c r="BE21" s="377">
        <v>725.14449999999999</v>
      </c>
      <c r="BF21" s="377">
        <v>651.7734999999999</v>
      </c>
      <c r="BG21" s="377">
        <v>775.94180000000017</v>
      </c>
      <c r="BH21" s="377">
        <v>737.11169999999993</v>
      </c>
      <c r="BI21" s="377">
        <v>831.62650000000008</v>
      </c>
      <c r="BJ21" s="377">
        <v>988.05259999999998</v>
      </c>
      <c r="BK21" s="377">
        <v>867.16339999999991</v>
      </c>
      <c r="BL21" s="377">
        <v>935.09059999999999</v>
      </c>
      <c r="BM21" s="377">
        <v>1022.4243</v>
      </c>
      <c r="BN21" s="377">
        <v>911.2201</v>
      </c>
      <c r="BO21" s="377">
        <f>CA21</f>
        <v>925.79610000000002</v>
      </c>
      <c r="BP21" s="377">
        <v>842.23440000000005</v>
      </c>
      <c r="BQ21" s="377">
        <v>759.22050000000002</v>
      </c>
      <c r="BR21" s="377">
        <v>779.88229999999999</v>
      </c>
      <c r="BS21" s="377">
        <v>765.66290000000004</v>
      </c>
      <c r="BT21" s="377">
        <v>717.41200000000003</v>
      </c>
      <c r="BU21" s="377">
        <v>639.721</v>
      </c>
      <c r="BV21" s="377">
        <v>740.94520000000011</v>
      </c>
      <c r="BW21" s="377">
        <v>835.65690000000006</v>
      </c>
      <c r="BX21" s="377">
        <v>741.25139999999999</v>
      </c>
      <c r="BY21" s="377">
        <v>800.52310000000011</v>
      </c>
      <c r="BZ21" s="377">
        <v>839.4819</v>
      </c>
      <c r="CA21" s="377">
        <v>925.79610000000002</v>
      </c>
      <c r="CB21" s="377">
        <f t="shared" si="0"/>
        <v>1274.6704</v>
      </c>
      <c r="CC21" s="377">
        <v>958.07980000000009</v>
      </c>
      <c r="CD21" s="377">
        <v>969.44909999999993</v>
      </c>
      <c r="CE21" s="377">
        <v>1023.9141</v>
      </c>
      <c r="CF21" s="377">
        <v>976.93300000000011</v>
      </c>
      <c r="CG21" s="377">
        <v>1106.0050999999999</v>
      </c>
      <c r="CH21" s="377">
        <v>923.36149999999998</v>
      </c>
      <c r="CI21" s="377">
        <v>1004.9657000000001</v>
      </c>
      <c r="CJ21" s="377">
        <v>1185.1461999999999</v>
      </c>
      <c r="CK21" s="377">
        <v>1204.9271000000001</v>
      </c>
      <c r="CL21" s="377">
        <v>1201.8408999999999</v>
      </c>
      <c r="CM21" s="377">
        <v>1192.5392000000002</v>
      </c>
      <c r="CN21" s="377">
        <v>1274.6704</v>
      </c>
      <c r="CO21" s="377">
        <f t="shared" ref="CO21:CO27" si="13">DA21</f>
        <v>1688.5037</v>
      </c>
      <c r="CP21" s="377">
        <v>1436.7382</v>
      </c>
      <c r="CQ21" s="377">
        <v>1309.2198999999998</v>
      </c>
      <c r="CR21" s="377">
        <v>1190.5128</v>
      </c>
      <c r="CS21" s="377">
        <v>1226.2317</v>
      </c>
      <c r="CT21" s="377">
        <v>1258.32</v>
      </c>
      <c r="CU21" s="377">
        <v>976.32780000000002</v>
      </c>
      <c r="CV21" s="377">
        <v>1251.8793000000001</v>
      </c>
      <c r="CW21" s="377">
        <v>1356.4318000000001</v>
      </c>
      <c r="CX21" s="377">
        <v>1372.6931999999999</v>
      </c>
      <c r="CY21" s="377">
        <v>1349.1688000000001</v>
      </c>
      <c r="CZ21" s="377">
        <v>1337.0346000000002</v>
      </c>
      <c r="DA21" s="377">
        <v>1688.5037</v>
      </c>
      <c r="DB21" s="377">
        <f t="shared" ref="DB21:DB27" si="14">DN21</f>
        <v>3372.71</v>
      </c>
      <c r="DC21" s="377">
        <v>1601.7168999999999</v>
      </c>
      <c r="DD21" s="377">
        <v>1767.73</v>
      </c>
      <c r="DE21" s="377">
        <v>1628.2948999999999</v>
      </c>
      <c r="DF21" s="377">
        <v>1877.8675000000001</v>
      </c>
      <c r="DG21" s="377">
        <v>2175.8908999999999</v>
      </c>
      <c r="DH21" s="377">
        <v>2020.9484</v>
      </c>
      <c r="DI21" s="377">
        <v>1997.0873000000001</v>
      </c>
      <c r="DJ21" s="377">
        <v>2503.5738999999999</v>
      </c>
      <c r="DK21" s="377">
        <v>2364.5944</v>
      </c>
      <c r="DL21" s="377">
        <v>2309.5803999999998</v>
      </c>
      <c r="DM21" s="377">
        <v>2648.5643999999998</v>
      </c>
      <c r="DN21" s="377">
        <v>3372.71</v>
      </c>
      <c r="DO21" s="377">
        <f>EA21</f>
        <v>6520.3945000000003</v>
      </c>
      <c r="DP21" s="377">
        <v>3334.0757999999996</v>
      </c>
      <c r="DQ21" s="377">
        <v>2575.2939000000001</v>
      </c>
      <c r="DR21" s="377">
        <v>3426.6162000000004</v>
      </c>
      <c r="DS21" s="377">
        <v>3507.5189999999998</v>
      </c>
      <c r="DT21" s="377">
        <v>3922.2665000000002</v>
      </c>
      <c r="DU21" s="377">
        <v>4444.1962000000003</v>
      </c>
      <c r="DV21" s="377">
        <v>4981.3969999999999</v>
      </c>
      <c r="DW21" s="377">
        <v>5338.1922999999997</v>
      </c>
      <c r="DX21" s="377">
        <v>5232.1084000000001</v>
      </c>
      <c r="DY21" s="377">
        <v>5373.2080999999998</v>
      </c>
      <c r="DZ21" s="377">
        <v>5205.2109</v>
      </c>
      <c r="EA21" s="377">
        <v>6520.3945000000003</v>
      </c>
      <c r="EB21" s="377">
        <f>EN21</f>
        <v>7549.5748000000003</v>
      </c>
      <c r="EC21" s="377">
        <v>5697.7833000000001</v>
      </c>
      <c r="ED21" s="377">
        <v>5780.5376999999989</v>
      </c>
      <c r="EE21" s="377">
        <v>6599.2145999999984</v>
      </c>
      <c r="EF21" s="377">
        <v>7245.0126999999993</v>
      </c>
      <c r="EG21" s="377">
        <v>6899.410100000001</v>
      </c>
      <c r="EH21" s="377">
        <v>6410.418999999999</v>
      </c>
      <c r="EI21" s="377">
        <v>6799.9305000000022</v>
      </c>
      <c r="EJ21" s="377">
        <v>7013.6169999999993</v>
      </c>
      <c r="EK21" s="377">
        <v>6785.1568000000007</v>
      </c>
      <c r="EL21" s="377">
        <v>8254.2018999999982</v>
      </c>
      <c r="EM21" s="377">
        <v>8775.2429999999968</v>
      </c>
      <c r="EN21" s="377">
        <v>7549.5748000000003</v>
      </c>
      <c r="EO21" s="377">
        <f>FA21</f>
        <v>6924.3902000000007</v>
      </c>
      <c r="EP21" s="377">
        <v>7067.9280999999983</v>
      </c>
      <c r="EQ21" s="377">
        <v>7198.9658999999992</v>
      </c>
      <c r="ER21" s="377">
        <v>7182.4620999999997</v>
      </c>
      <c r="ES21" s="377">
        <v>6884.8521000000001</v>
      </c>
      <c r="ET21" s="377">
        <v>6902.8717000000024</v>
      </c>
      <c r="EU21" s="377">
        <v>7202.1669000000002</v>
      </c>
      <c r="EV21" s="377">
        <v>7608.7218999999986</v>
      </c>
      <c r="EW21" s="377">
        <v>7664.2577000000001</v>
      </c>
      <c r="EX21" s="377">
        <v>7447.9698999999991</v>
      </c>
      <c r="EY21" s="377">
        <v>6913.9350999999988</v>
      </c>
      <c r="EZ21" s="377">
        <v>6107.8902999999982</v>
      </c>
      <c r="FA21" s="377">
        <v>6924.3902000000007</v>
      </c>
    </row>
    <row r="22" spans="1:157" s="268" customFormat="1" ht="12.75" customHeight="1">
      <c r="A22" s="761" t="s">
        <v>3174</v>
      </c>
      <c r="B22" s="377">
        <f>N22</f>
        <v>20.1661</v>
      </c>
      <c r="C22" s="377">
        <v>31.594999999999999</v>
      </c>
      <c r="D22" s="377">
        <v>22.149000000000001</v>
      </c>
      <c r="E22" s="377">
        <v>19.468</v>
      </c>
      <c r="F22" s="377">
        <v>45.977199999999996</v>
      </c>
      <c r="G22" s="377">
        <v>53.850999999999999</v>
      </c>
      <c r="H22" s="377">
        <v>26.0549</v>
      </c>
      <c r="I22" s="377">
        <v>39.985399999999998</v>
      </c>
      <c r="J22" s="377">
        <v>18.290700000000001</v>
      </c>
      <c r="K22" s="377">
        <v>20.5335</v>
      </c>
      <c r="L22" s="377">
        <v>19.221700000000002</v>
      </c>
      <c r="M22" s="377">
        <v>30.467600000000001</v>
      </c>
      <c r="N22" s="377">
        <v>20.1661</v>
      </c>
      <c r="O22" s="377">
        <f>AA22</f>
        <v>26.807500000000001</v>
      </c>
      <c r="P22" s="377">
        <v>19.579499999999999</v>
      </c>
      <c r="Q22" s="377">
        <v>8.991200000000001</v>
      </c>
      <c r="R22" s="377">
        <v>20.197599999999998</v>
      </c>
      <c r="S22" s="377">
        <v>26.275099999999998</v>
      </c>
      <c r="T22" s="377">
        <v>16.981400000000001</v>
      </c>
      <c r="U22" s="377">
        <v>20.887900000000002</v>
      </c>
      <c r="V22" s="377">
        <v>20.094099999999997</v>
      </c>
      <c r="W22" s="377">
        <v>26.339199999999998</v>
      </c>
      <c r="X22" s="377">
        <v>25.662299999999998</v>
      </c>
      <c r="Y22" s="377">
        <v>25.7255</v>
      </c>
      <c r="Z22" s="377">
        <v>22.3215</v>
      </c>
      <c r="AA22" s="377">
        <v>26.807500000000001</v>
      </c>
      <c r="AB22" s="377">
        <f>AN22</f>
        <v>137.46830000000003</v>
      </c>
      <c r="AC22" s="377">
        <v>24.3019</v>
      </c>
      <c r="AD22" s="377">
        <v>24.2773</v>
      </c>
      <c r="AE22" s="377">
        <v>33.831000000000003</v>
      </c>
      <c r="AF22" s="377">
        <v>31.775199999999998</v>
      </c>
      <c r="AG22" s="377">
        <v>68.457800000000006</v>
      </c>
      <c r="AH22" s="377">
        <v>46.74</v>
      </c>
      <c r="AI22" s="377">
        <v>91.2256</v>
      </c>
      <c r="AJ22" s="377">
        <v>92.064999999999998</v>
      </c>
      <c r="AK22" s="377">
        <v>109.73360000000001</v>
      </c>
      <c r="AL22" s="377">
        <v>135.22120000000001</v>
      </c>
      <c r="AM22" s="377">
        <v>179.60729999999998</v>
      </c>
      <c r="AN22" s="377">
        <v>137.46830000000003</v>
      </c>
      <c r="AO22" s="377">
        <f>BA22</f>
        <v>207.5001</v>
      </c>
      <c r="AP22" s="377">
        <v>176.78969999999998</v>
      </c>
      <c r="AQ22" s="377">
        <v>159.86250000000001</v>
      </c>
      <c r="AR22" s="377">
        <v>207.35910000000001</v>
      </c>
      <c r="AS22" s="377">
        <v>162.49759999999998</v>
      </c>
      <c r="AT22" s="377">
        <v>208.58019999999999</v>
      </c>
      <c r="AU22" s="377">
        <v>209.26849999999999</v>
      </c>
      <c r="AV22" s="377">
        <v>171.90940000000001</v>
      </c>
      <c r="AW22" s="377">
        <v>380.71820000000002</v>
      </c>
      <c r="AX22" s="377">
        <v>348.77539999999999</v>
      </c>
      <c r="AY22" s="377">
        <v>315.13680000000005</v>
      </c>
      <c r="AZ22" s="377">
        <v>274.27560000000005</v>
      </c>
      <c r="BA22" s="377">
        <v>207.5001</v>
      </c>
      <c r="BB22" s="377">
        <f>BN22</f>
        <v>212.63670000000002</v>
      </c>
      <c r="BC22" s="377">
        <v>220.97109999999998</v>
      </c>
      <c r="BD22" s="377">
        <v>245.74279999999999</v>
      </c>
      <c r="BE22" s="377">
        <v>209.1643</v>
      </c>
      <c r="BF22" s="377">
        <v>203.60490000000001</v>
      </c>
      <c r="BG22" s="377">
        <v>153.03829999999999</v>
      </c>
      <c r="BH22" s="377">
        <v>146.00810000000001</v>
      </c>
      <c r="BI22" s="377">
        <v>174.23949999999999</v>
      </c>
      <c r="BJ22" s="377">
        <v>179.70650000000001</v>
      </c>
      <c r="BK22" s="377">
        <v>212.30860000000001</v>
      </c>
      <c r="BL22" s="377">
        <v>233.53410000000002</v>
      </c>
      <c r="BM22" s="377">
        <v>263.48940000000005</v>
      </c>
      <c r="BN22" s="377">
        <v>212.63670000000002</v>
      </c>
      <c r="BO22" s="377">
        <f>CA22</f>
        <v>150.64079999999998</v>
      </c>
      <c r="BP22" s="377">
        <v>237.45079999999999</v>
      </c>
      <c r="BQ22" s="377">
        <v>265.54590000000002</v>
      </c>
      <c r="BR22" s="377">
        <v>220.58510000000001</v>
      </c>
      <c r="BS22" s="377">
        <v>232.30109999999996</v>
      </c>
      <c r="BT22" s="377">
        <v>215.04379999999998</v>
      </c>
      <c r="BU22" s="377">
        <v>225.85729999999998</v>
      </c>
      <c r="BV22" s="377">
        <v>199.10240000000002</v>
      </c>
      <c r="BW22" s="377">
        <v>185.14329999999998</v>
      </c>
      <c r="BX22" s="377">
        <v>121.08930000000001</v>
      </c>
      <c r="BY22" s="377">
        <v>121.65470000000001</v>
      </c>
      <c r="BZ22" s="377">
        <v>132.01170000000002</v>
      </c>
      <c r="CA22" s="377">
        <v>150.64079999999998</v>
      </c>
      <c r="CB22" s="377">
        <f>CN22</f>
        <v>391.76440000000002</v>
      </c>
      <c r="CC22" s="377">
        <v>202.29079999999999</v>
      </c>
      <c r="CD22" s="377">
        <v>144.5326</v>
      </c>
      <c r="CE22" s="377">
        <v>188.62870000000001</v>
      </c>
      <c r="CF22" s="377">
        <v>190.93459999999999</v>
      </c>
      <c r="CG22" s="377">
        <v>210.90809999999999</v>
      </c>
      <c r="CH22" s="377">
        <v>97.978100000000012</v>
      </c>
      <c r="CI22" s="377">
        <v>111.3479</v>
      </c>
      <c r="CJ22" s="377">
        <v>131.65439999999998</v>
      </c>
      <c r="CK22" s="377">
        <v>175.16559999999998</v>
      </c>
      <c r="CL22" s="377">
        <v>256.57380000000001</v>
      </c>
      <c r="CM22" s="377">
        <v>305.48950000000002</v>
      </c>
      <c r="CN22" s="377">
        <v>391.76440000000002</v>
      </c>
      <c r="CO22" s="377">
        <f>DA22</f>
        <v>624.55459999999994</v>
      </c>
      <c r="CP22" s="377">
        <v>399.03829999999999</v>
      </c>
      <c r="CQ22" s="377">
        <v>359.90409999999997</v>
      </c>
      <c r="CR22" s="377">
        <v>465.98140000000001</v>
      </c>
      <c r="CS22" s="377">
        <v>499.52619999999996</v>
      </c>
      <c r="CT22" s="377">
        <v>699.5766000000001</v>
      </c>
      <c r="CU22" s="377">
        <v>530.61969999999997</v>
      </c>
      <c r="CV22" s="377">
        <v>563.25169999999991</v>
      </c>
      <c r="CW22" s="377">
        <v>556.96710000000007</v>
      </c>
      <c r="CX22" s="377">
        <v>621.39069999999992</v>
      </c>
      <c r="CY22" s="377">
        <v>624.69830000000002</v>
      </c>
      <c r="CZ22" s="377">
        <v>656.27970000000005</v>
      </c>
      <c r="DA22" s="377">
        <v>624.55459999999994</v>
      </c>
      <c r="DB22" s="377">
        <f>DN22</f>
        <v>1009.7636</v>
      </c>
      <c r="DC22" s="377">
        <v>591.93560000000002</v>
      </c>
      <c r="DD22" s="377">
        <v>634.67489999999998</v>
      </c>
      <c r="DE22" s="377">
        <v>692.40819999999997</v>
      </c>
      <c r="DF22" s="377">
        <v>661.22850000000005</v>
      </c>
      <c r="DG22" s="377">
        <v>744.97719999999993</v>
      </c>
      <c r="DH22" s="377">
        <v>701.86669999999992</v>
      </c>
      <c r="DI22" s="377">
        <v>771.27719999999999</v>
      </c>
      <c r="DJ22" s="377">
        <v>821.59090000000003</v>
      </c>
      <c r="DK22" s="377">
        <v>965.43959999999993</v>
      </c>
      <c r="DL22" s="377">
        <v>815.37119999999993</v>
      </c>
      <c r="DM22" s="377">
        <v>805.83439999999996</v>
      </c>
      <c r="DN22" s="377">
        <v>1009.7636</v>
      </c>
      <c r="DO22" s="377">
        <f>EA22</f>
        <v>1221.8400000000001</v>
      </c>
      <c r="DP22" s="377">
        <v>1470.2671</v>
      </c>
      <c r="DQ22" s="377">
        <v>1577.8905</v>
      </c>
      <c r="DR22" s="377">
        <v>1629.3115</v>
      </c>
      <c r="DS22" s="377">
        <v>1794.3931</v>
      </c>
      <c r="DT22" s="377">
        <v>1758.7008000000001</v>
      </c>
      <c r="DU22" s="377">
        <v>1597.8714</v>
      </c>
      <c r="DV22" s="377">
        <v>1493.9783</v>
      </c>
      <c r="DW22" s="377">
        <v>1472.2418</v>
      </c>
      <c r="DX22" s="377">
        <v>1544.739</v>
      </c>
      <c r="DY22" s="377">
        <v>1367.7852</v>
      </c>
      <c r="DZ22" s="377">
        <v>1612.4192</v>
      </c>
      <c r="EA22" s="377">
        <v>1221.8400000000001</v>
      </c>
      <c r="EB22" s="377">
        <f>EN22</f>
        <v>944.48839999999996</v>
      </c>
      <c r="EC22" s="377">
        <v>1319.4486999999999</v>
      </c>
      <c r="ED22" s="377">
        <v>1083.7684999999999</v>
      </c>
      <c r="EE22" s="377">
        <v>1070.2003999999999</v>
      </c>
      <c r="EF22" s="377">
        <v>998.54610000000014</v>
      </c>
      <c r="EG22" s="377">
        <v>1498.5074999999999</v>
      </c>
      <c r="EH22" s="377">
        <v>1402.6216999999999</v>
      </c>
      <c r="EI22" s="377">
        <v>1405.8235999999999</v>
      </c>
      <c r="EJ22" s="377">
        <v>1290.1954999999998</v>
      </c>
      <c r="EK22" s="377">
        <v>1290.6440999999998</v>
      </c>
      <c r="EL22" s="377">
        <v>1361.4352000000001</v>
      </c>
      <c r="EM22" s="377">
        <v>1400.3481999999999</v>
      </c>
      <c r="EN22" s="377">
        <v>944.48839999999996</v>
      </c>
      <c r="EO22" s="377">
        <f>FA22</f>
        <v>1847.2890000000002</v>
      </c>
      <c r="EP22" s="377">
        <v>734.61340000000007</v>
      </c>
      <c r="EQ22" s="377">
        <v>770.71280000000002</v>
      </c>
      <c r="ER22" s="377">
        <v>702.19550000000004</v>
      </c>
      <c r="ES22" s="377">
        <v>1812.9562999999998</v>
      </c>
      <c r="ET22" s="377">
        <v>1539.3816999999999</v>
      </c>
      <c r="EU22" s="377">
        <v>1192.6456000000001</v>
      </c>
      <c r="EV22" s="377">
        <v>1258.9343999999999</v>
      </c>
      <c r="EW22" s="377">
        <v>1723.5672</v>
      </c>
      <c r="EX22" s="377">
        <v>1826.2438999999999</v>
      </c>
      <c r="EY22" s="377">
        <v>1709.8321000000001</v>
      </c>
      <c r="EZ22" s="377">
        <v>1787.8585</v>
      </c>
      <c r="FA22" s="377">
        <v>1847.2890000000002</v>
      </c>
    </row>
    <row r="23" spans="1:157" s="268" customFormat="1" ht="12.75" customHeight="1">
      <c r="A23" s="762" t="s">
        <v>2892</v>
      </c>
      <c r="B23" s="377"/>
      <c r="C23" s="377"/>
      <c r="D23" s="377"/>
      <c r="E23" s="377"/>
      <c r="F23" s="377"/>
      <c r="G23" s="377"/>
      <c r="H23" s="377"/>
      <c r="I23" s="377"/>
      <c r="J23" s="377"/>
      <c r="K23" s="377"/>
      <c r="L23" s="377"/>
      <c r="M23" s="377"/>
      <c r="N23" s="377"/>
      <c r="O23" s="377"/>
      <c r="P23" s="377"/>
      <c r="Q23" s="377"/>
      <c r="R23" s="377"/>
      <c r="S23" s="377"/>
      <c r="T23" s="377"/>
      <c r="U23" s="377"/>
      <c r="V23" s="377"/>
      <c r="W23" s="377"/>
      <c r="X23" s="377"/>
      <c r="Y23" s="377"/>
      <c r="Z23" s="377"/>
      <c r="AA23" s="377"/>
      <c r="AB23" s="377"/>
      <c r="AC23" s="377"/>
      <c r="AD23" s="377"/>
      <c r="AE23" s="377"/>
      <c r="AF23" s="377"/>
      <c r="AG23" s="377"/>
      <c r="AH23" s="377"/>
      <c r="AI23" s="377"/>
      <c r="AJ23" s="377"/>
      <c r="AK23" s="377"/>
      <c r="AL23" s="377"/>
      <c r="AM23" s="377"/>
      <c r="AN23" s="377"/>
      <c r="AO23" s="377"/>
      <c r="AP23" s="377"/>
      <c r="AQ23" s="377"/>
      <c r="AR23" s="377"/>
      <c r="AS23" s="377"/>
      <c r="AT23" s="377"/>
      <c r="AU23" s="377"/>
      <c r="AV23" s="377"/>
      <c r="AW23" s="377"/>
      <c r="AX23" s="377"/>
      <c r="AY23" s="377"/>
      <c r="AZ23" s="377"/>
      <c r="BA23" s="377"/>
      <c r="BB23" s="377"/>
      <c r="BC23" s="377"/>
      <c r="BD23" s="377"/>
      <c r="BE23" s="377"/>
      <c r="BF23" s="377"/>
      <c r="BG23" s="377"/>
      <c r="BH23" s="377"/>
      <c r="BI23" s="377"/>
      <c r="BJ23" s="377"/>
      <c r="BK23" s="377"/>
      <c r="BL23" s="377"/>
      <c r="BM23" s="377"/>
      <c r="BN23" s="377"/>
      <c r="BO23" s="377"/>
      <c r="BP23" s="377"/>
      <c r="BQ23" s="377"/>
      <c r="BR23" s="377"/>
      <c r="BS23" s="377"/>
      <c r="BT23" s="377"/>
      <c r="BU23" s="377"/>
      <c r="BV23" s="377"/>
      <c r="BW23" s="377"/>
      <c r="BX23" s="377"/>
      <c r="BY23" s="377"/>
      <c r="BZ23" s="377"/>
      <c r="CA23" s="377"/>
      <c r="CB23" s="377"/>
      <c r="CC23" s="377"/>
      <c r="CD23" s="377"/>
      <c r="CE23" s="377"/>
      <c r="CF23" s="377"/>
      <c r="CG23" s="377"/>
      <c r="CH23" s="377"/>
      <c r="CI23" s="377"/>
      <c r="CJ23" s="377"/>
      <c r="CK23" s="377"/>
      <c r="CL23" s="377"/>
      <c r="CM23" s="377"/>
      <c r="CN23" s="377"/>
      <c r="CO23" s="377"/>
      <c r="CP23" s="377"/>
      <c r="CQ23" s="377"/>
      <c r="CR23" s="377"/>
      <c r="CS23" s="377"/>
      <c r="CT23" s="377"/>
      <c r="CU23" s="377"/>
      <c r="CV23" s="377"/>
      <c r="CW23" s="377"/>
      <c r="CX23" s="377"/>
      <c r="CY23" s="377"/>
      <c r="CZ23" s="377"/>
      <c r="DA23" s="377"/>
      <c r="DB23" s="377"/>
      <c r="DC23" s="377"/>
      <c r="DD23" s="377"/>
      <c r="DE23" s="377"/>
      <c r="DF23" s="377"/>
      <c r="DG23" s="377"/>
      <c r="DH23" s="377"/>
      <c r="DI23" s="377"/>
      <c r="DJ23" s="377"/>
      <c r="DK23" s="377"/>
      <c r="DL23" s="377"/>
      <c r="DM23" s="377"/>
      <c r="DN23" s="377"/>
      <c r="DO23" s="377"/>
      <c r="DP23" s="377"/>
      <c r="DQ23" s="377"/>
      <c r="DR23" s="377"/>
      <c r="DS23" s="377"/>
      <c r="DT23" s="377"/>
      <c r="DU23" s="377"/>
      <c r="DV23" s="377"/>
      <c r="DW23" s="377"/>
      <c r="DX23" s="377"/>
      <c r="DY23" s="377"/>
      <c r="DZ23" s="377"/>
      <c r="EA23" s="377"/>
      <c r="EB23" s="377"/>
      <c r="EC23" s="377"/>
      <c r="ED23" s="377"/>
      <c r="EE23" s="377"/>
      <c r="EF23" s="377"/>
      <c r="EG23" s="377"/>
      <c r="EH23" s="377"/>
      <c r="EI23" s="377"/>
      <c r="EJ23" s="377"/>
      <c r="EK23" s="377"/>
      <c r="EL23" s="377"/>
      <c r="EM23" s="377"/>
      <c r="EN23" s="377"/>
      <c r="EO23" s="377"/>
      <c r="EP23" s="377"/>
      <c r="EQ23" s="377"/>
      <c r="ER23" s="377"/>
      <c r="ES23" s="377"/>
      <c r="ET23" s="377"/>
      <c r="EU23" s="377"/>
      <c r="EV23" s="377"/>
      <c r="EW23" s="377"/>
      <c r="EX23" s="377"/>
      <c r="EY23" s="377"/>
      <c r="EZ23" s="377"/>
      <c r="FA23" s="377"/>
    </row>
    <row r="24" spans="1:157" s="134" customFormat="1" ht="12.75" customHeight="1">
      <c r="A24" s="763" t="s">
        <v>3175</v>
      </c>
      <c r="B24" s="377">
        <f>N24</f>
        <v>9.0030000000000001</v>
      </c>
      <c r="C24" s="377">
        <v>3.431</v>
      </c>
      <c r="D24" s="377">
        <v>4.6070000000000002</v>
      </c>
      <c r="E24" s="377">
        <v>6.4139999999999997</v>
      </c>
      <c r="F24" s="377">
        <v>5.9175000000000004</v>
      </c>
      <c r="G24" s="377">
        <v>5.8150000000000004</v>
      </c>
      <c r="H24" s="377">
        <v>7.1680000000000001</v>
      </c>
      <c r="I24" s="377">
        <v>18.3017</v>
      </c>
      <c r="J24" s="377">
        <v>11.207000000000001</v>
      </c>
      <c r="K24" s="377">
        <v>11.885</v>
      </c>
      <c r="L24" s="377">
        <v>10.855700000000001</v>
      </c>
      <c r="M24" s="377">
        <v>10.126200000000001</v>
      </c>
      <c r="N24" s="377">
        <v>9.0030000000000001</v>
      </c>
      <c r="O24" s="377">
        <f>AA24</f>
        <v>7.0781000000000001</v>
      </c>
      <c r="P24" s="377">
        <v>5.6459999999999999</v>
      </c>
      <c r="Q24" s="377">
        <v>5.6280000000000001</v>
      </c>
      <c r="R24" s="377">
        <v>9.8179999999999996</v>
      </c>
      <c r="S24" s="377">
        <v>8.4629999999999992</v>
      </c>
      <c r="T24" s="377">
        <v>5.5250000000000004</v>
      </c>
      <c r="U24" s="377">
        <v>4.05</v>
      </c>
      <c r="V24" s="377">
        <v>3.9409999999999998</v>
      </c>
      <c r="W24" s="377">
        <v>13.6143</v>
      </c>
      <c r="X24" s="377">
        <v>10.98</v>
      </c>
      <c r="Y24" s="377">
        <v>6.7949999999999999</v>
      </c>
      <c r="Z24" s="377">
        <v>5.6446000000000005</v>
      </c>
      <c r="AA24" s="377">
        <v>7.0781000000000001</v>
      </c>
      <c r="AB24" s="377">
        <f>AN24</f>
        <v>11.446099999999999</v>
      </c>
      <c r="AC24" s="377">
        <v>6.9661999999999997</v>
      </c>
      <c r="AD24" s="377">
        <v>6.8632</v>
      </c>
      <c r="AE24" s="377">
        <v>14.220700000000001</v>
      </c>
      <c r="AF24" s="377">
        <v>13.2464</v>
      </c>
      <c r="AG24" s="377">
        <v>2.9999999999999997E-4</v>
      </c>
      <c r="AH24" s="377">
        <v>1E-3</v>
      </c>
      <c r="AI24" s="377">
        <v>9.8299999999999998E-2</v>
      </c>
      <c r="AJ24" s="377">
        <v>3.6869999999999998</v>
      </c>
      <c r="AK24" s="377">
        <v>1.079</v>
      </c>
      <c r="AL24" s="377">
        <v>10.655799999999999</v>
      </c>
      <c r="AM24" s="377">
        <v>1.8254000000000001</v>
      </c>
      <c r="AN24" s="377">
        <v>11.446099999999999</v>
      </c>
      <c r="AO24" s="377">
        <f>BA24</f>
        <v>3.6028000000000002</v>
      </c>
      <c r="AP24" s="377">
        <v>15.9472</v>
      </c>
      <c r="AQ24" s="377">
        <v>15.674100000000001</v>
      </c>
      <c r="AR24" s="377">
        <v>46.171699999999994</v>
      </c>
      <c r="AS24" s="377">
        <v>18.558499999999999</v>
      </c>
      <c r="AT24" s="377">
        <v>52.080100000000002</v>
      </c>
      <c r="AU24" s="377">
        <v>16.951900000000002</v>
      </c>
      <c r="AV24" s="377">
        <v>6.6</v>
      </c>
      <c r="AW24" s="377">
        <v>186.42829999999998</v>
      </c>
      <c r="AX24" s="377">
        <v>165.18679999999998</v>
      </c>
      <c r="AY24" s="377">
        <v>109.1413</v>
      </c>
      <c r="AZ24" s="377">
        <v>79.295600000000007</v>
      </c>
      <c r="BA24" s="377">
        <v>3.6028000000000002</v>
      </c>
      <c r="BB24" s="377">
        <f>BN24</f>
        <v>8.6709999999999994</v>
      </c>
      <c r="BC24" s="377">
        <v>4.9482999999999997</v>
      </c>
      <c r="BD24" s="377">
        <v>34.732900000000001</v>
      </c>
      <c r="BE24" s="377">
        <v>14.2323</v>
      </c>
      <c r="BF24" s="377">
        <v>36.798700000000004</v>
      </c>
      <c r="BG24" s="377">
        <v>1.8665</v>
      </c>
      <c r="BH24" s="377">
        <v>2.5461999999999998</v>
      </c>
      <c r="BI24" s="377">
        <v>10.3781</v>
      </c>
      <c r="BJ24" s="377">
        <v>17.411099999999998</v>
      </c>
      <c r="BK24" s="377">
        <v>10.118399999999999</v>
      </c>
      <c r="BL24" s="377">
        <v>0.1575</v>
      </c>
      <c r="BM24" s="377">
        <v>3.3405</v>
      </c>
      <c r="BN24" s="377">
        <v>8.6709999999999994</v>
      </c>
      <c r="BO24" s="377">
        <f t="shared" si="6"/>
        <v>5.4706999999999999</v>
      </c>
      <c r="BP24" s="377">
        <v>5.7146000000000008</v>
      </c>
      <c r="BQ24" s="377">
        <v>0.71939999999999993</v>
      </c>
      <c r="BR24" s="377">
        <v>0.66569999999999996</v>
      </c>
      <c r="BS24" s="377">
        <v>9.9000000000000008E-3</v>
      </c>
      <c r="BT24" s="377">
        <v>0.25480000000000003</v>
      </c>
      <c r="BU24" s="377">
        <v>0.39460000000000001</v>
      </c>
      <c r="BV24" s="377">
        <v>0.4869</v>
      </c>
      <c r="BW24" s="377">
        <v>0.1055</v>
      </c>
      <c r="BX24" s="377">
        <v>0.10490000000000001</v>
      </c>
      <c r="BY24" s="377">
        <v>9.5999999999999992E-3</v>
      </c>
      <c r="BZ24" s="377">
        <v>0.1226</v>
      </c>
      <c r="CA24" s="377">
        <v>5.4706999999999999</v>
      </c>
      <c r="CB24" s="377">
        <f t="shared" si="0"/>
        <v>4.6186999999999996</v>
      </c>
      <c r="CC24" s="377">
        <v>39.437800000000003</v>
      </c>
      <c r="CD24" s="377">
        <v>7.5237999999999996</v>
      </c>
      <c r="CE24" s="377">
        <v>11.812099999999999</v>
      </c>
      <c r="CF24" s="377">
        <v>5.3200000000000004E-2</v>
      </c>
      <c r="CG24" s="377">
        <v>15.3744</v>
      </c>
      <c r="CH24" s="377">
        <v>9.1999999999999998E-3</v>
      </c>
      <c r="CI24" s="377">
        <v>1.4442999999999999</v>
      </c>
      <c r="CJ24" s="377">
        <v>9.1999999999999998E-3</v>
      </c>
      <c r="CK24" s="377">
        <v>9.1999999999999998E-3</v>
      </c>
      <c r="CL24" s="377">
        <v>9.1999999999999998E-3</v>
      </c>
      <c r="CM24" s="377">
        <v>9.1999999999999998E-3</v>
      </c>
      <c r="CN24" s="377">
        <v>4.6186999999999996</v>
      </c>
      <c r="CO24" s="377">
        <f t="shared" si="13"/>
        <v>26.449400000000001</v>
      </c>
      <c r="CP24" s="377">
        <v>9.300000000000001E-3</v>
      </c>
      <c r="CQ24" s="377">
        <v>9.1999999999999998E-3</v>
      </c>
      <c r="CR24" s="377">
        <v>9.1000000000000004E-3</v>
      </c>
      <c r="CS24" s="377">
        <v>16.832699999999999</v>
      </c>
      <c r="CT24" s="377">
        <v>58.7485</v>
      </c>
      <c r="CU24" s="377">
        <v>3.0476999999999999</v>
      </c>
      <c r="CV24" s="377">
        <v>12.050799999999999</v>
      </c>
      <c r="CW24" s="377">
        <v>33.691000000000003</v>
      </c>
      <c r="CX24" s="377">
        <v>56.671999999999997</v>
      </c>
      <c r="CY24" s="377">
        <v>34.123899999999999</v>
      </c>
      <c r="CZ24" s="377">
        <v>41.081000000000003</v>
      </c>
      <c r="DA24" s="377">
        <v>26.449400000000001</v>
      </c>
      <c r="DB24" s="377">
        <f t="shared" si="14"/>
        <v>138.65279999999998</v>
      </c>
      <c r="DC24" s="377">
        <v>22.518799999999999</v>
      </c>
      <c r="DD24" s="377">
        <v>26.6388</v>
      </c>
      <c r="DE24" s="377">
        <v>63.500300000000003</v>
      </c>
      <c r="DF24" s="377">
        <v>15.770200000000001</v>
      </c>
      <c r="DG24" s="377">
        <v>109.6893</v>
      </c>
      <c r="DH24" s="377">
        <v>24.4589</v>
      </c>
      <c r="DI24" s="377">
        <v>20.9575</v>
      </c>
      <c r="DJ24" s="377">
        <v>17.792900000000003</v>
      </c>
      <c r="DK24" s="377">
        <v>53.274800000000006</v>
      </c>
      <c r="DL24" s="377">
        <v>54.6783</v>
      </c>
      <c r="DM24" s="377">
        <v>30.7484</v>
      </c>
      <c r="DN24" s="377">
        <v>138.65279999999998</v>
      </c>
      <c r="DO24" s="377">
        <f t="shared" ref="DO24:DO27" si="15">EA24</f>
        <v>84.381600000000006</v>
      </c>
      <c r="DP24" s="377">
        <v>10.712200000000001</v>
      </c>
      <c r="DQ24" s="377">
        <v>23.669400000000003</v>
      </c>
      <c r="DR24" s="377">
        <v>47.647199999999998</v>
      </c>
      <c r="DS24" s="377">
        <v>19.690900000000003</v>
      </c>
      <c r="DT24" s="377">
        <v>25.114900000000002</v>
      </c>
      <c r="DU24" s="377">
        <v>125.15600000000001</v>
      </c>
      <c r="DV24" s="377">
        <v>43.5685</v>
      </c>
      <c r="DW24" s="377">
        <v>5.7018000000000004</v>
      </c>
      <c r="DX24" s="377">
        <v>48.338200000000001</v>
      </c>
      <c r="DY24" s="377">
        <v>26.1633</v>
      </c>
      <c r="DZ24" s="377">
        <v>59.120400000000004</v>
      </c>
      <c r="EA24" s="377">
        <v>84.381600000000006</v>
      </c>
      <c r="EB24" s="377">
        <f t="shared" ref="EB24:EB27" si="16">EN24</f>
        <v>248.322</v>
      </c>
      <c r="EC24" s="377">
        <v>91.380800000000008</v>
      </c>
      <c r="ED24" s="377">
        <v>65.54310000000001</v>
      </c>
      <c r="EE24" s="377">
        <v>89.782600000000002</v>
      </c>
      <c r="EF24" s="377">
        <v>79.144100000000009</v>
      </c>
      <c r="EG24" s="377">
        <v>143.32979999999998</v>
      </c>
      <c r="EH24" s="377">
        <v>116.1275</v>
      </c>
      <c r="EI24" s="377">
        <v>123.8323</v>
      </c>
      <c r="EJ24" s="377">
        <v>256.24590000000001</v>
      </c>
      <c r="EK24" s="377">
        <v>87.186399999999992</v>
      </c>
      <c r="EL24" s="377">
        <v>188.30470000000003</v>
      </c>
      <c r="EM24" s="377">
        <v>357.14529999999996</v>
      </c>
      <c r="EN24" s="377">
        <v>248.322</v>
      </c>
      <c r="EO24" s="377">
        <f t="shared" ref="EO24:EO27" si="17">FA24</f>
        <v>147.59810000000002</v>
      </c>
      <c r="EP24" s="377">
        <v>188.73009999999999</v>
      </c>
      <c r="EQ24" s="377">
        <v>339.71109999999999</v>
      </c>
      <c r="ER24" s="377">
        <v>213.49760000000001</v>
      </c>
      <c r="ES24" s="377">
        <v>1191.9911999999999</v>
      </c>
      <c r="ET24" s="377">
        <v>650.32839999999999</v>
      </c>
      <c r="EU24" s="377">
        <v>118.12910000000001</v>
      </c>
      <c r="EV24" s="377">
        <v>220.73929999999999</v>
      </c>
      <c r="EW24" s="377">
        <v>104.3228</v>
      </c>
      <c r="EX24" s="377">
        <v>157.6925</v>
      </c>
      <c r="EY24" s="377">
        <v>147.21600000000001</v>
      </c>
      <c r="EZ24" s="377">
        <v>236.5463</v>
      </c>
      <c r="FA24" s="377">
        <v>147.59810000000002</v>
      </c>
    </row>
    <row r="25" spans="1:157" s="134" customFormat="1" ht="12.75" customHeight="1">
      <c r="A25" s="763" t="s">
        <v>3176</v>
      </c>
      <c r="B25" s="377">
        <f t="shared" ref="B25" si="18">N25</f>
        <v>10.495100000000001</v>
      </c>
      <c r="C25" s="377">
        <v>18.922000000000001</v>
      </c>
      <c r="D25" s="377">
        <v>7.6779999999999999</v>
      </c>
      <c r="E25" s="377">
        <v>3.2570000000000001</v>
      </c>
      <c r="F25" s="377">
        <v>29.6127</v>
      </c>
      <c r="G25" s="377">
        <v>7.2910000000000004</v>
      </c>
      <c r="H25" s="377">
        <v>6.5938999999999997</v>
      </c>
      <c r="I25" s="377">
        <v>10.2128</v>
      </c>
      <c r="J25" s="377">
        <v>5.4936999999999996</v>
      </c>
      <c r="K25" s="377">
        <v>6.1326999999999998</v>
      </c>
      <c r="L25" s="377">
        <v>0.44700000000000001</v>
      </c>
      <c r="M25" s="377">
        <v>17.641999999999999</v>
      </c>
      <c r="N25" s="377">
        <v>10.495100000000001</v>
      </c>
      <c r="O25" s="377">
        <f t="shared" ref="O25" si="19">AA25</f>
        <v>7.1646000000000001</v>
      </c>
      <c r="P25" s="377">
        <v>13.099600000000001</v>
      </c>
      <c r="Q25" s="377">
        <v>1.032</v>
      </c>
      <c r="R25" s="377">
        <v>9.9450000000000003</v>
      </c>
      <c r="S25" s="377">
        <v>11.0031</v>
      </c>
      <c r="T25" s="377">
        <v>1.3062</v>
      </c>
      <c r="U25" s="377">
        <v>3.7605</v>
      </c>
      <c r="V25" s="377">
        <v>8.6241000000000003</v>
      </c>
      <c r="W25" s="377">
        <v>5.8588999999999993</v>
      </c>
      <c r="X25" s="377">
        <v>1.8734999999999999</v>
      </c>
      <c r="Y25" s="377">
        <v>5.0374999999999996</v>
      </c>
      <c r="Z25" s="377">
        <v>5.1002999999999998</v>
      </c>
      <c r="AA25" s="377">
        <v>7.1646000000000001</v>
      </c>
      <c r="AB25" s="377">
        <f t="shared" ref="AB25" si="20">AN25</f>
        <v>74.956100000000006</v>
      </c>
      <c r="AC25" s="377">
        <v>5.0374999999999996</v>
      </c>
      <c r="AD25" s="377">
        <v>3.2818000000000001</v>
      </c>
      <c r="AE25" s="377">
        <v>3.0259999999999998</v>
      </c>
      <c r="AF25" s="377">
        <v>2.0049000000000001</v>
      </c>
      <c r="AG25" s="377">
        <v>1.5404</v>
      </c>
      <c r="AH25" s="377">
        <v>2.8050000000000002</v>
      </c>
      <c r="AI25" s="377">
        <v>9.157</v>
      </c>
      <c r="AJ25" s="377">
        <v>5.9139999999999997</v>
      </c>
      <c r="AK25" s="377">
        <v>46.094000000000001</v>
      </c>
      <c r="AL25" s="377">
        <v>56.93</v>
      </c>
      <c r="AM25" s="377">
        <v>88.916899999999998</v>
      </c>
      <c r="AN25" s="377">
        <v>74.956100000000006</v>
      </c>
      <c r="AO25" s="377">
        <f t="shared" ref="AO25" si="21">BA25</f>
        <v>30.132000000000001</v>
      </c>
      <c r="AP25" s="377">
        <v>94.531100000000009</v>
      </c>
      <c r="AQ25" s="377">
        <v>96.266499999999994</v>
      </c>
      <c r="AR25" s="377">
        <v>122.2668</v>
      </c>
      <c r="AS25" s="377">
        <v>63.290999999999997</v>
      </c>
      <c r="AT25" s="377">
        <v>50.585500000000003</v>
      </c>
      <c r="AU25" s="377">
        <v>65.003699999999995</v>
      </c>
      <c r="AV25" s="377">
        <v>44.311199999999999</v>
      </c>
      <c r="AW25" s="377">
        <v>50.299500000000002</v>
      </c>
      <c r="AX25" s="377">
        <v>39.071199999999997</v>
      </c>
      <c r="AY25" s="377">
        <v>42.382800000000003</v>
      </c>
      <c r="AZ25" s="377">
        <v>24.768799999999999</v>
      </c>
      <c r="BA25" s="377">
        <v>30.132000000000001</v>
      </c>
      <c r="BB25" s="377">
        <f t="shared" ref="BB25" si="22">BN25</f>
        <v>39.689300000000003</v>
      </c>
      <c r="BC25" s="377">
        <v>48.5715</v>
      </c>
      <c r="BD25" s="377">
        <v>48.5443</v>
      </c>
      <c r="BE25" s="377">
        <v>49.877699999999997</v>
      </c>
      <c r="BF25" s="377">
        <v>35.033499999999997</v>
      </c>
      <c r="BG25" s="377">
        <v>18.946300000000001</v>
      </c>
      <c r="BH25" s="377">
        <v>39.054400000000001</v>
      </c>
      <c r="BI25" s="377">
        <v>38.899899999999995</v>
      </c>
      <c r="BJ25" s="377">
        <v>39.343000000000004</v>
      </c>
      <c r="BK25" s="377">
        <v>42.234499999999997</v>
      </c>
      <c r="BL25" s="377">
        <v>26.969099999999997</v>
      </c>
      <c r="BM25" s="377">
        <v>35.649500000000003</v>
      </c>
      <c r="BN25" s="377">
        <v>39.689300000000003</v>
      </c>
      <c r="BO25" s="377">
        <f t="shared" si="6"/>
        <v>13.4086</v>
      </c>
      <c r="BP25" s="377">
        <v>40.631599999999999</v>
      </c>
      <c r="BQ25" s="377">
        <v>24.89</v>
      </c>
      <c r="BR25" s="377">
        <v>22.809800000000003</v>
      </c>
      <c r="BS25" s="377">
        <v>23.236999999999998</v>
      </c>
      <c r="BT25" s="377">
        <v>20.329499999999999</v>
      </c>
      <c r="BU25" s="377">
        <v>15.737099999999998</v>
      </c>
      <c r="BV25" s="377">
        <v>15.7257</v>
      </c>
      <c r="BW25" s="377">
        <v>17.7607</v>
      </c>
      <c r="BX25" s="377">
        <v>18.087</v>
      </c>
      <c r="BY25" s="377">
        <v>18.455500000000001</v>
      </c>
      <c r="BZ25" s="377">
        <v>16.62</v>
      </c>
      <c r="CA25" s="377">
        <v>13.4086</v>
      </c>
      <c r="CB25" s="377">
        <f t="shared" si="0"/>
        <v>3.6616</v>
      </c>
      <c r="CC25" s="377">
        <v>19.920500000000001</v>
      </c>
      <c r="CD25" s="377">
        <v>5.0526999999999997</v>
      </c>
      <c r="CE25" s="377">
        <v>30.248000000000001</v>
      </c>
      <c r="CF25" s="377">
        <v>44.654100000000007</v>
      </c>
      <c r="CG25" s="377">
        <v>47.401699999999998</v>
      </c>
      <c r="CH25" s="377">
        <v>6.6077999999999992</v>
      </c>
      <c r="CI25" s="377">
        <v>11.364000000000001</v>
      </c>
      <c r="CJ25" s="377">
        <v>28.732900000000001</v>
      </c>
      <c r="CK25" s="377">
        <v>8.9149999999999991</v>
      </c>
      <c r="CL25" s="377">
        <v>6.742</v>
      </c>
      <c r="CM25" s="377">
        <v>2.7549999999999999</v>
      </c>
      <c r="CN25" s="377">
        <v>3.6616</v>
      </c>
      <c r="CO25" s="377">
        <f t="shared" si="13"/>
        <v>31.967099999999999</v>
      </c>
      <c r="CP25" s="377">
        <v>11.9282</v>
      </c>
      <c r="CQ25" s="377">
        <v>5.7856000000000005</v>
      </c>
      <c r="CR25" s="377">
        <v>16.591999999999999</v>
      </c>
      <c r="CS25" s="377">
        <v>45.140699999999995</v>
      </c>
      <c r="CT25" s="377">
        <v>7.6298999999999992</v>
      </c>
      <c r="CU25" s="377">
        <v>12.244399999999999</v>
      </c>
      <c r="CV25" s="377">
        <v>65.419200000000004</v>
      </c>
      <c r="CW25" s="377">
        <v>38.607300000000002</v>
      </c>
      <c r="CX25" s="377">
        <v>47.775700000000001</v>
      </c>
      <c r="CY25" s="377">
        <v>64.483400000000003</v>
      </c>
      <c r="CZ25" s="377">
        <v>40.600499999999997</v>
      </c>
      <c r="DA25" s="377">
        <v>31.967099999999999</v>
      </c>
      <c r="DB25" s="377">
        <f t="shared" si="14"/>
        <v>10.851700000000001</v>
      </c>
      <c r="DC25" s="377">
        <v>66.5381</v>
      </c>
      <c r="DD25" s="377">
        <v>56.5886</v>
      </c>
      <c r="DE25" s="377">
        <v>68.055499999999995</v>
      </c>
      <c r="DF25" s="377">
        <v>89.741100000000003</v>
      </c>
      <c r="DG25" s="377">
        <v>22.042999999999999</v>
      </c>
      <c r="DH25" s="377">
        <v>24.052</v>
      </c>
      <c r="DI25" s="377">
        <v>19.7438</v>
      </c>
      <c r="DJ25" s="377">
        <v>57.765099999999997</v>
      </c>
      <c r="DK25" s="377">
        <v>86.086699999999993</v>
      </c>
      <c r="DL25" s="377">
        <v>73.299800000000005</v>
      </c>
      <c r="DM25" s="377">
        <v>94.63</v>
      </c>
      <c r="DN25" s="377">
        <v>10.851700000000001</v>
      </c>
      <c r="DO25" s="377">
        <f t="shared" si="15"/>
        <v>96.192499999999995</v>
      </c>
      <c r="DP25" s="377">
        <v>43.878</v>
      </c>
      <c r="DQ25" s="377">
        <v>51.367100000000001</v>
      </c>
      <c r="DR25" s="377">
        <v>40.823</v>
      </c>
      <c r="DS25" s="377">
        <v>190.41120000000001</v>
      </c>
      <c r="DT25" s="377">
        <v>213.21299999999999</v>
      </c>
      <c r="DU25" s="377">
        <v>103.34569999999999</v>
      </c>
      <c r="DV25" s="377">
        <v>57.549900000000001</v>
      </c>
      <c r="DW25" s="377">
        <v>72.423699999999997</v>
      </c>
      <c r="DX25" s="377">
        <v>80.097499999999997</v>
      </c>
      <c r="DY25" s="377">
        <v>99.9572</v>
      </c>
      <c r="DZ25" s="377">
        <v>161.26929999999999</v>
      </c>
      <c r="EA25" s="377">
        <v>96.192499999999995</v>
      </c>
      <c r="EB25" s="377">
        <f t="shared" si="16"/>
        <v>255.8588</v>
      </c>
      <c r="EC25" s="377">
        <v>70.835300000000004</v>
      </c>
      <c r="ED25" s="377">
        <v>76.045699999999997</v>
      </c>
      <c r="EE25" s="377">
        <v>75.090399999999988</v>
      </c>
      <c r="EF25" s="377">
        <v>38.225199999999994</v>
      </c>
      <c r="EG25" s="377">
        <v>148.05410000000001</v>
      </c>
      <c r="EH25" s="377">
        <v>301.07799999999997</v>
      </c>
      <c r="EI25" s="377">
        <v>271.08620000000002</v>
      </c>
      <c r="EJ25" s="377">
        <v>206.33770000000001</v>
      </c>
      <c r="EK25" s="377">
        <v>300.26779999999997</v>
      </c>
      <c r="EL25" s="377">
        <v>368.08580000000001</v>
      </c>
      <c r="EM25" s="377">
        <v>433.49549999999999</v>
      </c>
      <c r="EN25" s="377">
        <v>255.8588</v>
      </c>
      <c r="EO25" s="377">
        <f t="shared" si="17"/>
        <v>166.28110000000001</v>
      </c>
      <c r="EP25" s="377">
        <v>178.58240000000001</v>
      </c>
      <c r="EQ25" s="377">
        <v>114.13939999999999</v>
      </c>
      <c r="ER25" s="377">
        <v>99.256600000000006</v>
      </c>
      <c r="ES25" s="377">
        <v>189.51739999999998</v>
      </c>
      <c r="ET25" s="377">
        <v>301.11590000000001</v>
      </c>
      <c r="EU25" s="377">
        <v>197.32149999999999</v>
      </c>
      <c r="EV25" s="377">
        <v>87.127100000000013</v>
      </c>
      <c r="EW25" s="377">
        <v>315.95979999999997</v>
      </c>
      <c r="EX25" s="377">
        <v>306.32329999999996</v>
      </c>
      <c r="EY25" s="377">
        <v>342.85399999999998</v>
      </c>
      <c r="EZ25" s="377">
        <v>230.35929999999999</v>
      </c>
      <c r="FA25" s="377">
        <v>166.28110000000001</v>
      </c>
    </row>
    <row r="26" spans="1:157" s="134" customFormat="1" ht="12.75" customHeight="1">
      <c r="A26" s="763" t="s">
        <v>3177</v>
      </c>
      <c r="B26" s="377">
        <f t="shared" ref="B26:B31" si="23">N26</f>
        <v>0.66800000000000004</v>
      </c>
      <c r="C26" s="377">
        <v>8.9499999999999993</v>
      </c>
      <c r="D26" s="377">
        <v>9.0579999999999998</v>
      </c>
      <c r="E26" s="377">
        <v>9.0190000000000001</v>
      </c>
      <c r="F26" s="377">
        <v>9.2100000000000009</v>
      </c>
      <c r="G26" s="377">
        <v>38.859000000000002</v>
      </c>
      <c r="H26" s="377">
        <v>1.2350000000000001</v>
      </c>
      <c r="I26" s="377">
        <v>1.0799000000000001</v>
      </c>
      <c r="J26" s="377">
        <v>1.165</v>
      </c>
      <c r="K26" s="377">
        <v>2.052</v>
      </c>
      <c r="L26" s="377">
        <v>7.9189999999999996</v>
      </c>
      <c r="M26" s="377">
        <v>1.1074000000000002</v>
      </c>
      <c r="N26" s="377">
        <v>0.66800000000000004</v>
      </c>
      <c r="O26" s="377">
        <f t="shared" ref="O26:O31" si="24">AA26</f>
        <v>6.8117999999999999</v>
      </c>
      <c r="P26" s="377">
        <v>0.83389999999999997</v>
      </c>
      <c r="Q26" s="377">
        <v>0.83720000000000006</v>
      </c>
      <c r="R26" s="377">
        <v>0.43460000000000004</v>
      </c>
      <c r="S26" s="377">
        <v>0.82399999999999995</v>
      </c>
      <c r="T26" s="377">
        <v>5.6032000000000002</v>
      </c>
      <c r="U26" s="377">
        <v>5.3834</v>
      </c>
      <c r="V26" s="377">
        <v>0.95799999999999996</v>
      </c>
      <c r="W26" s="377">
        <v>0.89300000000000002</v>
      </c>
      <c r="X26" s="377">
        <v>5.8087999999999997</v>
      </c>
      <c r="Y26" s="377">
        <v>7.0350000000000001</v>
      </c>
      <c r="Z26" s="377">
        <v>5.8111999999999995</v>
      </c>
      <c r="AA26" s="377">
        <v>6.8117999999999999</v>
      </c>
      <c r="AB26" s="377">
        <f t="shared" ref="AB26:AB31" si="25">AN26</f>
        <v>47.124499999999998</v>
      </c>
      <c r="AC26" s="377">
        <v>6.2596000000000007</v>
      </c>
      <c r="AD26" s="377">
        <v>8.0690000000000008</v>
      </c>
      <c r="AE26" s="377">
        <v>9.2949999999999999</v>
      </c>
      <c r="AF26" s="377">
        <v>8.1059999999999999</v>
      </c>
      <c r="AG26" s="377">
        <v>59.448</v>
      </c>
      <c r="AH26" s="377">
        <v>40.636000000000003</v>
      </c>
      <c r="AI26" s="377">
        <v>70.040999999999997</v>
      </c>
      <c r="AJ26" s="377">
        <v>77.951999999999998</v>
      </c>
      <c r="AK26" s="377">
        <v>59.703600000000002</v>
      </c>
      <c r="AL26" s="377">
        <v>67.049399999999991</v>
      </c>
      <c r="AM26" s="377">
        <v>88.134</v>
      </c>
      <c r="AN26" s="377">
        <v>47.124499999999998</v>
      </c>
      <c r="AO26" s="377">
        <f t="shared" ref="AO26:AO31" si="26">BA26</f>
        <v>173.70620000000002</v>
      </c>
      <c r="AP26" s="377">
        <v>62.2515</v>
      </c>
      <c r="AQ26" s="377">
        <v>43.582099999999997</v>
      </c>
      <c r="AR26" s="377">
        <v>34.128900000000002</v>
      </c>
      <c r="AS26" s="377">
        <v>44.698399999999999</v>
      </c>
      <c r="AT26" s="377">
        <v>80.493700000000004</v>
      </c>
      <c r="AU26" s="377">
        <v>95.284899999999993</v>
      </c>
      <c r="AV26" s="377">
        <v>90.142600000000002</v>
      </c>
      <c r="AW26" s="377">
        <v>141.71520000000001</v>
      </c>
      <c r="AX26" s="377">
        <v>142.21329999999998</v>
      </c>
      <c r="AY26" s="377">
        <v>161.43870000000001</v>
      </c>
      <c r="AZ26" s="377">
        <v>167.9452</v>
      </c>
      <c r="BA26" s="377">
        <v>173.70620000000002</v>
      </c>
      <c r="BB26" s="377">
        <f t="shared" ref="BB26:BB31" si="27">BN26</f>
        <v>41.345199999999998</v>
      </c>
      <c r="BC26" s="377">
        <v>165.0513</v>
      </c>
      <c r="BD26" s="377">
        <v>162.40359999999998</v>
      </c>
      <c r="BE26" s="377">
        <v>144.9923</v>
      </c>
      <c r="BF26" s="377">
        <v>131.6771</v>
      </c>
      <c r="BG26" s="377">
        <v>131.16370000000001</v>
      </c>
      <c r="BH26" s="377">
        <v>104.30460000000001</v>
      </c>
      <c r="BI26" s="377">
        <v>122.48650000000001</v>
      </c>
      <c r="BJ26" s="377">
        <v>102.3107</v>
      </c>
      <c r="BK26" s="377">
        <v>46.390999999999998</v>
      </c>
      <c r="BL26" s="377">
        <v>49.669499999999999</v>
      </c>
      <c r="BM26" s="377">
        <v>43.183999999999997</v>
      </c>
      <c r="BN26" s="377">
        <v>41.345199999999998</v>
      </c>
      <c r="BO26" s="377">
        <f t="shared" si="6"/>
        <v>20.5839</v>
      </c>
      <c r="BP26" s="377">
        <v>38.840400000000002</v>
      </c>
      <c r="BQ26" s="377">
        <v>78.321699999999993</v>
      </c>
      <c r="BR26" s="377">
        <v>21.466200000000001</v>
      </c>
      <c r="BS26" s="377">
        <v>22.275199999999998</v>
      </c>
      <c r="BT26" s="377">
        <v>21.587899999999998</v>
      </c>
      <c r="BU26" s="377">
        <v>18.952999999999999</v>
      </c>
      <c r="BV26" s="377">
        <v>18.373200000000001</v>
      </c>
      <c r="BW26" s="377">
        <v>5.2755000000000001</v>
      </c>
      <c r="BX26" s="377">
        <v>7.9638999999999998</v>
      </c>
      <c r="BY26" s="377">
        <v>7.2808999999999999</v>
      </c>
      <c r="BZ26" s="377">
        <v>18.303699999999999</v>
      </c>
      <c r="CA26" s="377">
        <v>20.5839</v>
      </c>
      <c r="CB26" s="377">
        <f t="shared" si="0"/>
        <v>19.2287</v>
      </c>
      <c r="CC26" s="377">
        <v>20.035599999999999</v>
      </c>
      <c r="CD26" s="377">
        <v>19.901399999999999</v>
      </c>
      <c r="CE26" s="377">
        <v>38.1785</v>
      </c>
      <c r="CF26" s="377">
        <v>39.609699999999997</v>
      </c>
      <c r="CG26" s="377">
        <v>28.611900000000002</v>
      </c>
      <c r="CH26" s="377">
        <v>6.3132999999999999</v>
      </c>
      <c r="CI26" s="377">
        <v>19.367599999999999</v>
      </c>
      <c r="CJ26" s="377">
        <v>25.319900000000001</v>
      </c>
      <c r="CK26" s="377">
        <v>36.144199999999998</v>
      </c>
      <c r="CL26" s="377">
        <v>63.497</v>
      </c>
      <c r="CM26" s="377">
        <v>76.640299999999996</v>
      </c>
      <c r="CN26" s="377">
        <v>19.2287</v>
      </c>
      <c r="CO26" s="377">
        <f t="shared" si="13"/>
        <v>37.473399999999998</v>
      </c>
      <c r="CP26" s="377">
        <v>27.696200000000001</v>
      </c>
      <c r="CQ26" s="377">
        <v>28.130099999999999</v>
      </c>
      <c r="CR26" s="377">
        <v>28.127099999999999</v>
      </c>
      <c r="CS26" s="377">
        <v>42.304400000000001</v>
      </c>
      <c r="CT26" s="377">
        <v>60.468599999999995</v>
      </c>
      <c r="CU26" s="377">
        <v>58.087000000000003</v>
      </c>
      <c r="CV26" s="377">
        <v>13.907999999999999</v>
      </c>
      <c r="CW26" s="377">
        <v>25.324900000000003</v>
      </c>
      <c r="CX26" s="377">
        <v>14.268700000000001</v>
      </c>
      <c r="CY26" s="377">
        <v>36.830400000000004</v>
      </c>
      <c r="CZ26" s="377">
        <v>31.618099999999998</v>
      </c>
      <c r="DA26" s="377">
        <v>37.473399999999998</v>
      </c>
      <c r="DB26" s="377">
        <f t="shared" si="14"/>
        <v>51.025500000000001</v>
      </c>
      <c r="DC26" s="377">
        <v>13.626299999999999</v>
      </c>
      <c r="DD26" s="377">
        <v>30.947700000000001</v>
      </c>
      <c r="DE26" s="377">
        <v>2.2349999999999999</v>
      </c>
      <c r="DF26" s="377">
        <v>14.4771</v>
      </c>
      <c r="DG26" s="377">
        <v>40.109400000000001</v>
      </c>
      <c r="DH26" s="377">
        <v>65.374099999999999</v>
      </c>
      <c r="DI26" s="377">
        <v>85.241600000000005</v>
      </c>
      <c r="DJ26" s="377">
        <v>64.5625</v>
      </c>
      <c r="DK26" s="377">
        <v>8.3925999999999998</v>
      </c>
      <c r="DL26" s="377">
        <v>10.555099999999999</v>
      </c>
      <c r="DM26" s="377">
        <v>21.444299999999998</v>
      </c>
      <c r="DN26" s="377">
        <v>51.025500000000001</v>
      </c>
      <c r="DO26" s="377">
        <f t="shared" si="15"/>
        <v>53.0276</v>
      </c>
      <c r="DP26" s="377">
        <v>110.0992</v>
      </c>
      <c r="DQ26" s="377">
        <v>146.9084</v>
      </c>
      <c r="DR26" s="377">
        <v>122.626</v>
      </c>
      <c r="DS26" s="377">
        <v>54.094699999999996</v>
      </c>
      <c r="DT26" s="377">
        <v>41.625500000000002</v>
      </c>
      <c r="DU26" s="377">
        <v>68.662700000000001</v>
      </c>
      <c r="DV26" s="377">
        <v>74.035200000000003</v>
      </c>
      <c r="DW26" s="377">
        <v>95.635800000000003</v>
      </c>
      <c r="DX26" s="377">
        <v>89.4482</v>
      </c>
      <c r="DY26" s="377">
        <v>50.923499999999997</v>
      </c>
      <c r="DZ26" s="377">
        <v>22.815799999999999</v>
      </c>
      <c r="EA26" s="377">
        <v>53.0276</v>
      </c>
      <c r="EB26" s="377">
        <f t="shared" si="16"/>
        <v>104.27669999999999</v>
      </c>
      <c r="EC26" s="377">
        <v>72.079599999999999</v>
      </c>
      <c r="ED26" s="377">
        <v>82.599000000000004</v>
      </c>
      <c r="EE26" s="377">
        <v>142.58699999999999</v>
      </c>
      <c r="EF26" s="377">
        <v>159.96610000000001</v>
      </c>
      <c r="EG26" s="377">
        <v>416.39529999999996</v>
      </c>
      <c r="EH26" s="377">
        <v>277.95890000000003</v>
      </c>
      <c r="EI26" s="377">
        <v>400.86940000000004</v>
      </c>
      <c r="EJ26" s="377">
        <v>353.20340000000004</v>
      </c>
      <c r="EK26" s="377">
        <v>352.45459999999997</v>
      </c>
      <c r="EL26" s="377">
        <v>264.07130000000001</v>
      </c>
      <c r="EM26" s="377">
        <v>178.304</v>
      </c>
      <c r="EN26" s="377">
        <v>104.27669999999999</v>
      </c>
      <c r="EO26" s="377">
        <f t="shared" si="17"/>
        <v>380.01990000000001</v>
      </c>
      <c r="EP26" s="377">
        <v>76.536799999999999</v>
      </c>
      <c r="EQ26" s="377">
        <v>78.98660000000001</v>
      </c>
      <c r="ER26" s="377">
        <v>60.611800000000002</v>
      </c>
      <c r="ES26" s="377">
        <v>57.7971</v>
      </c>
      <c r="ET26" s="377">
        <v>158.3115</v>
      </c>
      <c r="EU26" s="377">
        <v>189.4495</v>
      </c>
      <c r="EV26" s="377">
        <v>226.70829999999998</v>
      </c>
      <c r="EW26" s="377">
        <v>224.4342</v>
      </c>
      <c r="EX26" s="377">
        <v>155.21940000000001</v>
      </c>
      <c r="EY26" s="377">
        <v>179.1533</v>
      </c>
      <c r="EZ26" s="377">
        <v>216.51150000000001</v>
      </c>
      <c r="FA26" s="377">
        <v>380.01990000000001</v>
      </c>
    </row>
    <row r="27" spans="1:157" s="134" customFormat="1" ht="12.75" customHeight="1">
      <c r="A27" s="763" t="s">
        <v>3178</v>
      </c>
      <c r="B27" s="377" t="str">
        <f t="shared" si="23"/>
        <v>-</v>
      </c>
      <c r="C27" s="377">
        <v>0.29199999999999998</v>
      </c>
      <c r="D27" s="377">
        <v>0.80600000000000005</v>
      </c>
      <c r="E27" s="377">
        <v>0.77800000000000002</v>
      </c>
      <c r="F27" s="377">
        <v>1.2370000000000001</v>
      </c>
      <c r="G27" s="377">
        <v>1.8859999999999999</v>
      </c>
      <c r="H27" s="377">
        <v>10.679</v>
      </c>
      <c r="I27" s="377">
        <v>10.391</v>
      </c>
      <c r="J27" s="377">
        <v>0.42499999999999999</v>
      </c>
      <c r="K27" s="377">
        <v>0.46379999999999999</v>
      </c>
      <c r="L27" s="377" t="s">
        <v>15</v>
      </c>
      <c r="M27" s="377" t="s">
        <v>15</v>
      </c>
      <c r="N27" s="377" t="s">
        <v>15</v>
      </c>
      <c r="O27" s="377">
        <f t="shared" si="24"/>
        <v>4.2290000000000001</v>
      </c>
      <c r="P27" s="377" t="s">
        <v>15</v>
      </c>
      <c r="Q27" s="377">
        <v>1.494</v>
      </c>
      <c r="R27" s="377" t="s">
        <v>15</v>
      </c>
      <c r="S27" s="377" t="s">
        <v>15</v>
      </c>
      <c r="T27" s="377">
        <v>1.0680000000000001</v>
      </c>
      <c r="U27" s="377">
        <v>4.5119999999999996</v>
      </c>
      <c r="V27" s="377">
        <v>3.456</v>
      </c>
      <c r="W27" s="377">
        <v>3.4359999999999999</v>
      </c>
      <c r="X27" s="377">
        <v>3.48</v>
      </c>
      <c r="Y27" s="377">
        <v>5.3719999999999999</v>
      </c>
      <c r="Z27" s="377">
        <v>4.2443999999999997</v>
      </c>
      <c r="AA27" s="377">
        <v>4.2290000000000001</v>
      </c>
      <c r="AB27" s="377">
        <f t="shared" si="25"/>
        <v>3.2035999999999998</v>
      </c>
      <c r="AC27" s="377">
        <v>4.4696000000000007</v>
      </c>
      <c r="AD27" s="377">
        <v>4.5232999999999999</v>
      </c>
      <c r="AE27" s="377">
        <v>5.7063000000000006</v>
      </c>
      <c r="AF27" s="377">
        <v>6.7748999999999997</v>
      </c>
      <c r="AG27" s="377">
        <v>5.7061000000000002</v>
      </c>
      <c r="AH27" s="377">
        <v>1.6279999999999999</v>
      </c>
      <c r="AI27" s="377">
        <v>10.231299999999999</v>
      </c>
      <c r="AJ27" s="377">
        <v>4.5119999999999996</v>
      </c>
      <c r="AK27" s="377">
        <v>2.8570000000000002</v>
      </c>
      <c r="AL27" s="377" t="s">
        <v>15</v>
      </c>
      <c r="AM27" s="377" t="s">
        <v>15</v>
      </c>
      <c r="AN27" s="377">
        <v>3.2035999999999998</v>
      </c>
      <c r="AO27" s="377">
        <f t="shared" si="26"/>
        <v>5.91E-2</v>
      </c>
      <c r="AP27" s="377">
        <v>3.2999000000000001</v>
      </c>
      <c r="AQ27" s="377">
        <v>3.3328000000000002</v>
      </c>
      <c r="AR27" s="377">
        <v>3.6797</v>
      </c>
      <c r="AS27" s="377">
        <v>35.9497</v>
      </c>
      <c r="AT27" s="377">
        <v>25.420900000000003</v>
      </c>
      <c r="AU27" s="377">
        <v>32.027999999999999</v>
      </c>
      <c r="AV27" s="377">
        <v>30.855599999999999</v>
      </c>
      <c r="AW27" s="377">
        <v>2.2751999999999999</v>
      </c>
      <c r="AX27" s="377">
        <v>0.15409999999999999</v>
      </c>
      <c r="AY27" s="377">
        <v>3.3000000000000002E-2</v>
      </c>
      <c r="AZ27" s="377" t="s">
        <v>15</v>
      </c>
      <c r="BA27" s="377">
        <v>5.91E-2</v>
      </c>
      <c r="BB27" s="377">
        <f t="shared" si="27"/>
        <v>14.507999999999999</v>
      </c>
      <c r="BC27" s="377">
        <v>6.0999999999999999E-2</v>
      </c>
      <c r="BD27" s="377">
        <v>6.2E-2</v>
      </c>
      <c r="BE27" s="377">
        <v>6.2E-2</v>
      </c>
      <c r="BF27" s="377">
        <v>9.5599999999999991E-2</v>
      </c>
      <c r="BG27" s="377">
        <v>1.0617999999999999</v>
      </c>
      <c r="BH27" s="377">
        <v>0.10290000000000001</v>
      </c>
      <c r="BI27" s="377">
        <v>2.4750000000000001</v>
      </c>
      <c r="BJ27" s="377">
        <v>20.6417</v>
      </c>
      <c r="BK27" s="377">
        <v>20.864799999999999</v>
      </c>
      <c r="BL27" s="377">
        <v>20.9618</v>
      </c>
      <c r="BM27" s="377">
        <v>2.9051999999999998</v>
      </c>
      <c r="BN27" s="377">
        <v>14.507999999999999</v>
      </c>
      <c r="BO27" s="377">
        <f t="shared" si="6"/>
        <v>6.1567000000000007</v>
      </c>
      <c r="BP27" s="377">
        <v>39.174299999999995</v>
      </c>
      <c r="BQ27" s="377">
        <v>39.354300000000002</v>
      </c>
      <c r="BR27" s="377">
        <v>40.701699999999995</v>
      </c>
      <c r="BS27" s="377">
        <v>42.895699999999998</v>
      </c>
      <c r="BT27" s="377">
        <v>35.657599999999995</v>
      </c>
      <c r="BU27" s="377">
        <v>33.854399999999998</v>
      </c>
      <c r="BV27" s="377">
        <v>13.981</v>
      </c>
      <c r="BW27" s="377">
        <v>10.501100000000001</v>
      </c>
      <c r="BX27" s="377">
        <v>10.454700000000001</v>
      </c>
      <c r="BY27" s="377">
        <v>10.938799999999999</v>
      </c>
      <c r="BZ27" s="377">
        <v>10.921899999999999</v>
      </c>
      <c r="CA27" s="377">
        <v>6.1567000000000007</v>
      </c>
      <c r="CB27" s="377">
        <f t="shared" si="0"/>
        <v>15.765000000000001</v>
      </c>
      <c r="CC27" s="377">
        <v>11.055400000000002</v>
      </c>
      <c r="CD27" s="377">
        <v>10.9809</v>
      </c>
      <c r="CE27" s="377">
        <v>13.399400000000002</v>
      </c>
      <c r="CF27" s="377">
        <v>13.429500000000001</v>
      </c>
      <c r="CG27" s="377">
        <v>32.366700000000002</v>
      </c>
      <c r="CH27" s="377">
        <v>12.968100000000002</v>
      </c>
      <c r="CI27" s="377">
        <v>11.015799999999999</v>
      </c>
      <c r="CJ27" s="377">
        <v>12.336599999999999</v>
      </c>
      <c r="CK27" s="377">
        <v>3.0143</v>
      </c>
      <c r="CL27" s="377">
        <v>3.5817000000000001</v>
      </c>
      <c r="CM27" s="377">
        <v>16.296799999999998</v>
      </c>
      <c r="CN27" s="377">
        <v>15.765000000000001</v>
      </c>
      <c r="CO27" s="377">
        <f t="shared" si="13"/>
        <v>19.259799999999998</v>
      </c>
      <c r="CP27" s="377">
        <v>16.820400000000003</v>
      </c>
      <c r="CQ27" s="377">
        <v>16.014399999999998</v>
      </c>
      <c r="CR27" s="377">
        <v>15.511200000000001</v>
      </c>
      <c r="CS27" s="377">
        <v>204.87389999999999</v>
      </c>
      <c r="CT27" s="377">
        <v>239.37220000000002</v>
      </c>
      <c r="CU27" s="377">
        <v>21.6615</v>
      </c>
      <c r="CV27" s="377">
        <v>19.182099999999998</v>
      </c>
      <c r="CW27" s="377">
        <v>18.5992</v>
      </c>
      <c r="CX27" s="377">
        <v>16.709299999999999</v>
      </c>
      <c r="CY27" s="377">
        <v>6.4766000000000004</v>
      </c>
      <c r="CZ27" s="377">
        <v>17.8108</v>
      </c>
      <c r="DA27" s="377">
        <v>19.259799999999998</v>
      </c>
      <c r="DB27" s="377">
        <f t="shared" si="14"/>
        <v>73.328399999999988</v>
      </c>
      <c r="DC27" s="377">
        <v>47.429300000000005</v>
      </c>
      <c r="DD27" s="377">
        <v>46.345300000000002</v>
      </c>
      <c r="DE27" s="377">
        <v>47.217199999999998</v>
      </c>
      <c r="DF27" s="377">
        <v>50.5471</v>
      </c>
      <c r="DG27" s="377">
        <v>41.075300000000006</v>
      </c>
      <c r="DH27" s="377">
        <v>34.801699999999997</v>
      </c>
      <c r="DI27" s="377">
        <v>93.929299999999998</v>
      </c>
      <c r="DJ27" s="377">
        <v>68.720399999999998</v>
      </c>
      <c r="DK27" s="377">
        <v>90.359300000000005</v>
      </c>
      <c r="DL27" s="377">
        <v>82.169399999999996</v>
      </c>
      <c r="DM27" s="377">
        <v>78.24969999999999</v>
      </c>
      <c r="DN27" s="377">
        <v>73.328399999999988</v>
      </c>
      <c r="DO27" s="377">
        <f t="shared" si="15"/>
        <v>236.16570000000002</v>
      </c>
      <c r="DP27" s="377">
        <v>73.7864</v>
      </c>
      <c r="DQ27" s="377">
        <v>129.96559999999999</v>
      </c>
      <c r="DR27" s="377">
        <v>128.13130000000001</v>
      </c>
      <c r="DS27" s="377">
        <v>86.004600000000011</v>
      </c>
      <c r="DT27" s="377">
        <v>105.21339999999999</v>
      </c>
      <c r="DU27" s="377">
        <v>82.185299999999998</v>
      </c>
      <c r="DV27" s="377">
        <v>76.573999999999998</v>
      </c>
      <c r="DW27" s="377">
        <v>48.352499999999999</v>
      </c>
      <c r="DX27" s="377">
        <v>105.09610000000001</v>
      </c>
      <c r="DY27" s="377">
        <v>147.37649999999999</v>
      </c>
      <c r="DZ27" s="377">
        <v>159.71350000000001</v>
      </c>
      <c r="EA27" s="377">
        <v>236.16570000000002</v>
      </c>
      <c r="EB27" s="377">
        <f t="shared" si="16"/>
        <v>93.793899999999994</v>
      </c>
      <c r="EC27" s="377">
        <v>260.38470000000001</v>
      </c>
      <c r="ED27" s="377">
        <v>278.72229999999996</v>
      </c>
      <c r="EE27" s="377">
        <v>309.25140000000005</v>
      </c>
      <c r="EF27" s="377">
        <v>252.04040000000001</v>
      </c>
      <c r="EG27" s="377">
        <v>355.44190000000003</v>
      </c>
      <c r="EH27" s="377">
        <v>297.49149999999997</v>
      </c>
      <c r="EI27" s="377">
        <v>252.39099999999999</v>
      </c>
      <c r="EJ27" s="377">
        <v>161.4607</v>
      </c>
      <c r="EK27" s="377">
        <v>164.70939999999999</v>
      </c>
      <c r="EL27" s="377">
        <v>168.3723</v>
      </c>
      <c r="EM27" s="377">
        <v>186.50989999999999</v>
      </c>
      <c r="EN27" s="377">
        <v>93.793899999999994</v>
      </c>
      <c r="EO27" s="377">
        <f t="shared" si="17"/>
        <v>916.83680000000004</v>
      </c>
      <c r="EP27" s="377">
        <v>46.1233</v>
      </c>
      <c r="EQ27" s="377">
        <v>52.667400000000001</v>
      </c>
      <c r="ER27" s="377">
        <v>121.08069999999999</v>
      </c>
      <c r="ES27" s="377">
        <v>163.41139999999999</v>
      </c>
      <c r="ET27" s="377">
        <v>183.96449999999999</v>
      </c>
      <c r="EU27" s="377">
        <v>448.72890000000001</v>
      </c>
      <c r="EV27" s="377">
        <v>521.98379999999997</v>
      </c>
      <c r="EW27" s="377">
        <v>868.60749999999996</v>
      </c>
      <c r="EX27" s="377">
        <v>1003.271</v>
      </c>
      <c r="EY27" s="377">
        <v>907.81880000000001</v>
      </c>
      <c r="EZ27" s="377">
        <v>874.45309999999995</v>
      </c>
      <c r="FA27" s="377">
        <v>916.83680000000004</v>
      </c>
    </row>
    <row r="28" spans="1:157" s="134" customFormat="1" ht="12.75" customHeight="1">
      <c r="A28" s="764" t="s">
        <v>3179</v>
      </c>
      <c r="B28" s="377" t="str">
        <f t="shared" si="23"/>
        <v>-</v>
      </c>
      <c r="C28" s="377" t="s">
        <v>15</v>
      </c>
      <c r="D28" s="377" t="s">
        <v>15</v>
      </c>
      <c r="E28" s="377" t="s">
        <v>15</v>
      </c>
      <c r="F28" s="377" t="s">
        <v>15</v>
      </c>
      <c r="G28" s="377" t="s">
        <v>15</v>
      </c>
      <c r="H28" s="377">
        <v>0.379</v>
      </c>
      <c r="I28" s="377" t="s">
        <v>15</v>
      </c>
      <c r="J28" s="377" t="s">
        <v>15</v>
      </c>
      <c r="K28" s="377" t="s">
        <v>15</v>
      </c>
      <c r="L28" s="377" t="s">
        <v>15</v>
      </c>
      <c r="M28" s="377">
        <v>1.5920000000000001</v>
      </c>
      <c r="N28" s="377" t="s">
        <v>15</v>
      </c>
      <c r="O28" s="377">
        <f t="shared" si="24"/>
        <v>1.524</v>
      </c>
      <c r="P28" s="377" t="s">
        <v>15</v>
      </c>
      <c r="Q28" s="377" t="s">
        <v>15</v>
      </c>
      <c r="R28" s="377" t="s">
        <v>15</v>
      </c>
      <c r="S28" s="377">
        <v>5.9850000000000003</v>
      </c>
      <c r="T28" s="377">
        <v>3.4790000000000001</v>
      </c>
      <c r="U28" s="377">
        <v>3.1819999999999999</v>
      </c>
      <c r="V28" s="377">
        <v>3.1150000000000002</v>
      </c>
      <c r="W28" s="377">
        <v>2.5369999999999999</v>
      </c>
      <c r="X28" s="377">
        <v>3.52</v>
      </c>
      <c r="Y28" s="377">
        <v>1.486</v>
      </c>
      <c r="Z28" s="377">
        <v>1.5209999999999999</v>
      </c>
      <c r="AA28" s="377">
        <v>1.524</v>
      </c>
      <c r="AB28" s="377">
        <f t="shared" si="25"/>
        <v>0.73799999999999999</v>
      </c>
      <c r="AC28" s="377">
        <v>1.569</v>
      </c>
      <c r="AD28" s="377">
        <v>1.54</v>
      </c>
      <c r="AE28" s="377">
        <v>1.583</v>
      </c>
      <c r="AF28" s="377">
        <v>1.643</v>
      </c>
      <c r="AG28" s="377">
        <v>1.7629999999999999</v>
      </c>
      <c r="AH28" s="377">
        <v>1.67</v>
      </c>
      <c r="AI28" s="377">
        <v>1.698</v>
      </c>
      <c r="AJ28" s="377" t="s">
        <v>15</v>
      </c>
      <c r="AK28" s="377" t="s">
        <v>15</v>
      </c>
      <c r="AL28" s="377">
        <v>0.58599999999999997</v>
      </c>
      <c r="AM28" s="377">
        <v>0.73099999999999998</v>
      </c>
      <c r="AN28" s="377">
        <v>0.73799999999999999</v>
      </c>
      <c r="AO28" s="377" t="str">
        <f t="shared" si="26"/>
        <v>-</v>
      </c>
      <c r="AP28" s="377">
        <v>0.76</v>
      </c>
      <c r="AQ28" s="377">
        <v>1.0069999999999999</v>
      </c>
      <c r="AR28" s="377">
        <v>1.1120000000000001</v>
      </c>
      <c r="AS28" s="377" t="s">
        <v>15</v>
      </c>
      <c r="AT28" s="377" t="s">
        <v>15</v>
      </c>
      <c r="AU28" s="377" t="s">
        <v>15</v>
      </c>
      <c r="AV28" s="377" t="s">
        <v>15</v>
      </c>
      <c r="AW28" s="377" t="s">
        <v>15</v>
      </c>
      <c r="AX28" s="377">
        <v>2.15</v>
      </c>
      <c r="AY28" s="377">
        <v>2.141</v>
      </c>
      <c r="AZ28" s="377">
        <v>2.266</v>
      </c>
      <c r="BA28" s="377" t="s">
        <v>15</v>
      </c>
      <c r="BB28" s="377">
        <f t="shared" si="27"/>
        <v>108.42319999999999</v>
      </c>
      <c r="BC28" s="377">
        <v>2.339</v>
      </c>
      <c r="BD28" s="377" t="s">
        <v>15</v>
      </c>
      <c r="BE28" s="377" t="s">
        <v>15</v>
      </c>
      <c r="BF28" s="377" t="s">
        <v>15</v>
      </c>
      <c r="BG28" s="377" t="s">
        <v>15</v>
      </c>
      <c r="BH28" s="377" t="s">
        <v>15</v>
      </c>
      <c r="BI28" s="377" t="s">
        <v>15</v>
      </c>
      <c r="BJ28" s="377" t="s">
        <v>15</v>
      </c>
      <c r="BK28" s="377">
        <v>92.699900000000014</v>
      </c>
      <c r="BL28" s="377">
        <v>135.77620000000002</v>
      </c>
      <c r="BM28" s="377">
        <v>178.4102</v>
      </c>
      <c r="BN28" s="377">
        <v>108.42319999999999</v>
      </c>
      <c r="BO28" s="377">
        <f t="shared" si="6"/>
        <v>105.0209</v>
      </c>
      <c r="BP28" s="377">
        <v>113.0899</v>
      </c>
      <c r="BQ28" s="377">
        <v>122.26049999999999</v>
      </c>
      <c r="BR28" s="377">
        <v>134.94170000000003</v>
      </c>
      <c r="BS28" s="377">
        <v>143.88329999999999</v>
      </c>
      <c r="BT28" s="377">
        <v>137.214</v>
      </c>
      <c r="BU28" s="377">
        <v>156.91819999999998</v>
      </c>
      <c r="BV28" s="377">
        <v>150.53560000000002</v>
      </c>
      <c r="BW28" s="377">
        <v>151.50049999999999</v>
      </c>
      <c r="BX28" s="377">
        <v>84.478800000000007</v>
      </c>
      <c r="BY28" s="377">
        <v>84.96990000000001</v>
      </c>
      <c r="BZ28" s="377">
        <v>86.043499999999995</v>
      </c>
      <c r="CA28" s="377">
        <v>105.0209</v>
      </c>
      <c r="CB28" s="377">
        <f>CN28</f>
        <v>348.49040000000002</v>
      </c>
      <c r="CC28" s="377">
        <v>111.8415</v>
      </c>
      <c r="CD28" s="377">
        <v>101.07380000000001</v>
      </c>
      <c r="CE28" s="377">
        <v>94.990700000000018</v>
      </c>
      <c r="CF28" s="377">
        <v>93.188099999999991</v>
      </c>
      <c r="CG28" s="377">
        <v>87.153399999999991</v>
      </c>
      <c r="CH28" s="377">
        <v>72.079700000000017</v>
      </c>
      <c r="CI28" s="377">
        <v>68.156199999999998</v>
      </c>
      <c r="CJ28" s="377">
        <v>65.255799999999994</v>
      </c>
      <c r="CK28" s="377">
        <v>127.0829</v>
      </c>
      <c r="CL28" s="377">
        <v>182.74390000000002</v>
      </c>
      <c r="CM28" s="377">
        <v>209.78820000000002</v>
      </c>
      <c r="CN28" s="377">
        <v>348.49040000000002</v>
      </c>
      <c r="CO28" s="377">
        <f>DA28</f>
        <v>509.4049</v>
      </c>
      <c r="CP28" s="377">
        <v>342.58420000000001</v>
      </c>
      <c r="CQ28" s="377">
        <v>309.96479999999997</v>
      </c>
      <c r="CR28" s="377">
        <v>405.74200000000002</v>
      </c>
      <c r="CS28" s="377">
        <v>190.37450000000001</v>
      </c>
      <c r="CT28" s="377">
        <v>333.35740000000004</v>
      </c>
      <c r="CU28" s="377">
        <v>435.57909999999998</v>
      </c>
      <c r="CV28" s="377">
        <v>452.69159999999999</v>
      </c>
      <c r="CW28" s="377">
        <v>440.74470000000002</v>
      </c>
      <c r="CX28" s="377">
        <v>485.96499999999997</v>
      </c>
      <c r="CY28" s="377">
        <v>482.78399999999999</v>
      </c>
      <c r="CZ28" s="377">
        <v>525.16930000000002</v>
      </c>
      <c r="DA28" s="377">
        <v>509.4049</v>
      </c>
      <c r="DB28" s="377">
        <f>DN28</f>
        <v>735.90519999999992</v>
      </c>
      <c r="DC28" s="377">
        <v>441.82309999999995</v>
      </c>
      <c r="DD28" s="377">
        <v>474.15449999999998</v>
      </c>
      <c r="DE28" s="377">
        <v>511.40019999999998</v>
      </c>
      <c r="DF28" s="377">
        <v>490.69299999999998</v>
      </c>
      <c r="DG28" s="377">
        <v>532.06020000000001</v>
      </c>
      <c r="DH28" s="377">
        <v>553.17999999999995</v>
      </c>
      <c r="DI28" s="377">
        <v>551.40499999999997</v>
      </c>
      <c r="DJ28" s="377">
        <v>612.75</v>
      </c>
      <c r="DK28" s="377">
        <v>727.32619999999997</v>
      </c>
      <c r="DL28" s="377">
        <v>594.66859999999997</v>
      </c>
      <c r="DM28" s="377">
        <v>580.76199999999994</v>
      </c>
      <c r="DN28" s="377">
        <v>735.90519999999992</v>
      </c>
      <c r="DO28" s="377">
        <f>EA28</f>
        <v>752.07260000000008</v>
      </c>
      <c r="DP28" s="377">
        <v>1231.7913000000001</v>
      </c>
      <c r="DQ28" s="377">
        <v>1225.98</v>
      </c>
      <c r="DR28" s="377">
        <v>1290.0840000000001</v>
      </c>
      <c r="DS28" s="377">
        <v>1444.1916999999999</v>
      </c>
      <c r="DT28" s="377">
        <v>1373.5340000000001</v>
      </c>
      <c r="DU28" s="377">
        <v>1218.5217</v>
      </c>
      <c r="DV28" s="377">
        <v>1242.2507000000001</v>
      </c>
      <c r="DW28" s="377">
        <v>1250.1279999999999</v>
      </c>
      <c r="DX28" s="377">
        <v>1221.759</v>
      </c>
      <c r="DY28" s="377">
        <v>1043.3646999999999</v>
      </c>
      <c r="DZ28" s="377">
        <v>1209.5001999999999</v>
      </c>
      <c r="EA28" s="377">
        <v>752.07260000000008</v>
      </c>
      <c r="EB28" s="377">
        <f>EN28</f>
        <v>242.23699999999999</v>
      </c>
      <c r="EC28" s="377">
        <v>824.76830000000007</v>
      </c>
      <c r="ED28" s="377">
        <v>580.85840000000007</v>
      </c>
      <c r="EE28" s="377">
        <v>453.48899999999998</v>
      </c>
      <c r="EF28" s="377">
        <v>469.17030000000005</v>
      </c>
      <c r="EG28" s="377">
        <v>435.28640000000001</v>
      </c>
      <c r="EH28" s="377">
        <v>409.9658</v>
      </c>
      <c r="EI28" s="377">
        <v>357.6447</v>
      </c>
      <c r="EJ28" s="377">
        <v>312.94779999999997</v>
      </c>
      <c r="EK28" s="377">
        <v>386.02589999999998</v>
      </c>
      <c r="EL28" s="377">
        <v>372.60109999999997</v>
      </c>
      <c r="EM28" s="377">
        <v>244.89349999999999</v>
      </c>
      <c r="EN28" s="377">
        <v>242.23699999999999</v>
      </c>
      <c r="EO28" s="377">
        <f>FA28</f>
        <v>236.5531</v>
      </c>
      <c r="EP28" s="377">
        <v>244.64079999999998</v>
      </c>
      <c r="EQ28" s="377">
        <v>185.20829999999998</v>
      </c>
      <c r="ER28" s="377">
        <v>207.74880000000002</v>
      </c>
      <c r="ES28" s="377">
        <v>210.23920000000001</v>
      </c>
      <c r="ET28" s="377">
        <v>245.66140000000001</v>
      </c>
      <c r="EU28" s="377">
        <v>239.01660000000001</v>
      </c>
      <c r="EV28" s="377">
        <v>202.37590000000003</v>
      </c>
      <c r="EW28" s="377">
        <v>210.24290000000002</v>
      </c>
      <c r="EX28" s="377">
        <v>203.73770000000002</v>
      </c>
      <c r="EY28" s="377">
        <v>132.79</v>
      </c>
      <c r="EZ28" s="377">
        <v>229.98829999999998</v>
      </c>
      <c r="FA28" s="377">
        <v>236.5531</v>
      </c>
    </row>
    <row r="29" spans="1:157" s="360" customFormat="1" ht="12.75" customHeight="1">
      <c r="A29" s="760" t="s">
        <v>3181</v>
      </c>
      <c r="B29" s="376">
        <f t="shared" si="23"/>
        <v>147.93769999999998</v>
      </c>
      <c r="C29" s="376">
        <v>117.76539999999999</v>
      </c>
      <c r="D29" s="376">
        <v>129.16989999999998</v>
      </c>
      <c r="E29" s="376">
        <v>176.99620000000002</v>
      </c>
      <c r="F29" s="376">
        <v>136.62649999999999</v>
      </c>
      <c r="G29" s="376">
        <v>119.6764</v>
      </c>
      <c r="H29" s="376">
        <v>139.40199999999999</v>
      </c>
      <c r="I29" s="376">
        <v>138.02809999999997</v>
      </c>
      <c r="J29" s="376">
        <v>143.50200000000001</v>
      </c>
      <c r="K29" s="376">
        <v>140.47519999999997</v>
      </c>
      <c r="L29" s="376">
        <v>141.90309999999999</v>
      </c>
      <c r="M29" s="376">
        <v>151.11660000000001</v>
      </c>
      <c r="N29" s="376">
        <v>147.93769999999998</v>
      </c>
      <c r="O29" s="376">
        <f t="shared" si="24"/>
        <v>440.18540000000002</v>
      </c>
      <c r="P29" s="376">
        <v>159.3938</v>
      </c>
      <c r="Q29" s="376">
        <v>169.1591</v>
      </c>
      <c r="R29" s="376">
        <v>177.71880000000002</v>
      </c>
      <c r="S29" s="376">
        <v>190.31039999999999</v>
      </c>
      <c r="T29" s="376">
        <v>203.41340000000002</v>
      </c>
      <c r="U29" s="376">
        <v>235.7824</v>
      </c>
      <c r="V29" s="376">
        <v>284.23079999999999</v>
      </c>
      <c r="W29" s="376">
        <v>316.14469999999994</v>
      </c>
      <c r="X29" s="376">
        <v>330.4502</v>
      </c>
      <c r="Y29" s="376">
        <v>453.96429999999998</v>
      </c>
      <c r="Z29" s="376">
        <v>387.9545</v>
      </c>
      <c r="AA29" s="376">
        <v>440.18540000000002</v>
      </c>
      <c r="AB29" s="376">
        <f t="shared" si="25"/>
        <v>565.19479999999999</v>
      </c>
      <c r="AC29" s="376">
        <v>496.6343</v>
      </c>
      <c r="AD29" s="376">
        <v>558.35880000000009</v>
      </c>
      <c r="AE29" s="376">
        <v>650.55610000000001</v>
      </c>
      <c r="AF29" s="376">
        <v>729.28530000000001</v>
      </c>
      <c r="AG29" s="376">
        <v>773.19880000000001</v>
      </c>
      <c r="AH29" s="376">
        <v>791.89350000000002</v>
      </c>
      <c r="AI29" s="376">
        <v>817.12400000000002</v>
      </c>
      <c r="AJ29" s="376">
        <v>824.27200000000005</v>
      </c>
      <c r="AK29" s="376">
        <v>775.74030000000005</v>
      </c>
      <c r="AL29" s="376">
        <v>722.07199999999989</v>
      </c>
      <c r="AM29" s="376">
        <v>561.55269999999996</v>
      </c>
      <c r="AN29" s="376">
        <v>565.19479999999999</v>
      </c>
      <c r="AO29" s="376">
        <f t="shared" si="26"/>
        <v>557.51319999999998</v>
      </c>
      <c r="AP29" s="376">
        <v>604.89350000000002</v>
      </c>
      <c r="AQ29" s="376">
        <v>613.21560000000011</v>
      </c>
      <c r="AR29" s="376">
        <v>585.26300000000003</v>
      </c>
      <c r="AS29" s="376">
        <v>550.81439999999998</v>
      </c>
      <c r="AT29" s="376">
        <v>536.77919999999995</v>
      </c>
      <c r="AU29" s="376">
        <v>541.55489999999998</v>
      </c>
      <c r="AV29" s="376">
        <v>539.15410000000008</v>
      </c>
      <c r="AW29" s="376">
        <v>519.64940000000001</v>
      </c>
      <c r="AX29" s="376">
        <v>520.4049</v>
      </c>
      <c r="AY29" s="376">
        <v>540.08480000000009</v>
      </c>
      <c r="AZ29" s="376">
        <v>547.82690000000002</v>
      </c>
      <c r="BA29" s="376">
        <v>557.51319999999998</v>
      </c>
      <c r="BB29" s="376">
        <f t="shared" si="27"/>
        <v>567.23400000000004</v>
      </c>
      <c r="BC29" s="376">
        <v>578.03589999999997</v>
      </c>
      <c r="BD29" s="376">
        <v>576.27359999999999</v>
      </c>
      <c r="BE29" s="376">
        <v>576.28359999999998</v>
      </c>
      <c r="BF29" s="376">
        <v>587.51820000000009</v>
      </c>
      <c r="BG29" s="376">
        <v>608.44219999999996</v>
      </c>
      <c r="BH29" s="376">
        <v>632.08719999999994</v>
      </c>
      <c r="BI29" s="376">
        <v>631.88559999999995</v>
      </c>
      <c r="BJ29" s="376">
        <v>615.29819999999995</v>
      </c>
      <c r="BK29" s="376">
        <v>590.10900000000004</v>
      </c>
      <c r="BL29" s="376">
        <v>560.28660000000002</v>
      </c>
      <c r="BM29" s="376">
        <v>551.32380000000001</v>
      </c>
      <c r="BN29" s="376">
        <v>567.23400000000004</v>
      </c>
      <c r="BO29" s="376">
        <f>CA29</f>
        <v>466.11580000000004</v>
      </c>
      <c r="BP29" s="376">
        <v>580.01549999999997</v>
      </c>
      <c r="BQ29" s="376">
        <v>585.86099999999999</v>
      </c>
      <c r="BR29" s="376">
        <v>604.19799999999987</v>
      </c>
      <c r="BS29" s="376">
        <v>628.154</v>
      </c>
      <c r="BT29" s="376">
        <v>596.79039999999998</v>
      </c>
      <c r="BU29" s="376">
        <v>480.4215999999999</v>
      </c>
      <c r="BV29" s="376">
        <v>455.94230000000005</v>
      </c>
      <c r="BW29" s="376">
        <v>442.89250000000004</v>
      </c>
      <c r="BX29" s="376">
        <v>440.69240000000002</v>
      </c>
      <c r="BY29" s="376">
        <v>450.22159999999997</v>
      </c>
      <c r="BZ29" s="376">
        <v>452.96890000000002</v>
      </c>
      <c r="CA29" s="376">
        <v>466.11580000000004</v>
      </c>
      <c r="CB29" s="376">
        <f t="shared" si="0"/>
        <v>455.01249999999993</v>
      </c>
      <c r="CC29" s="376">
        <v>485.69910000000004</v>
      </c>
      <c r="CD29" s="376">
        <v>476.31779999999998</v>
      </c>
      <c r="CE29" s="376">
        <v>485.39929999999998</v>
      </c>
      <c r="CF29" s="376">
        <v>494.14859999999999</v>
      </c>
      <c r="CG29" s="376">
        <v>485.76779999999997</v>
      </c>
      <c r="CH29" s="376">
        <v>479.08</v>
      </c>
      <c r="CI29" s="376">
        <v>476.87390000000005</v>
      </c>
      <c r="CJ29" s="376">
        <v>461.97340000000003</v>
      </c>
      <c r="CK29" s="376">
        <v>448.61749999999995</v>
      </c>
      <c r="CL29" s="376">
        <v>462.62799999999999</v>
      </c>
      <c r="CM29" s="376">
        <v>460.98759999999999</v>
      </c>
      <c r="CN29" s="376">
        <v>455.01249999999993</v>
      </c>
      <c r="CO29" s="376">
        <f>DA29</f>
        <v>547.00919999999996</v>
      </c>
      <c r="CP29" s="376">
        <v>520.17649999999992</v>
      </c>
      <c r="CQ29" s="376">
        <v>496.68580000000003</v>
      </c>
      <c r="CR29" s="376">
        <v>490.48320000000001</v>
      </c>
      <c r="CS29" s="376">
        <v>504.61440000000005</v>
      </c>
      <c r="CT29" s="376">
        <v>506.55810000000002</v>
      </c>
      <c r="CU29" s="376">
        <v>512.61800000000005</v>
      </c>
      <c r="CV29" s="376">
        <v>513.32120000000009</v>
      </c>
      <c r="CW29" s="376">
        <v>497.61649999999992</v>
      </c>
      <c r="CX29" s="376">
        <v>501.73560000000003</v>
      </c>
      <c r="CY29" s="376">
        <v>499.11779999999999</v>
      </c>
      <c r="CZ29" s="376">
        <v>519.52190000000007</v>
      </c>
      <c r="DA29" s="376">
        <v>547.00919999999996</v>
      </c>
      <c r="DB29" s="376">
        <f>DN29</f>
        <v>718.46549999999991</v>
      </c>
      <c r="DC29" s="376">
        <v>626.298</v>
      </c>
      <c r="DD29" s="376">
        <v>608.21430000000009</v>
      </c>
      <c r="DE29" s="376">
        <v>624.25400000000002</v>
      </c>
      <c r="DF29" s="376">
        <v>642.31820000000005</v>
      </c>
      <c r="DG29" s="376">
        <v>657.36869999999999</v>
      </c>
      <c r="DH29" s="376">
        <v>655.38159999999993</v>
      </c>
      <c r="DI29" s="376">
        <v>671.53100000000006</v>
      </c>
      <c r="DJ29" s="376">
        <v>657.09770000000015</v>
      </c>
      <c r="DK29" s="376">
        <v>654.70950000000005</v>
      </c>
      <c r="DL29" s="376">
        <v>674.53909999999996</v>
      </c>
      <c r="DM29" s="376">
        <v>684.29329999999993</v>
      </c>
      <c r="DN29" s="376">
        <v>718.46549999999991</v>
      </c>
      <c r="DO29" s="376">
        <f>EA29</f>
        <v>891.57110000000011</v>
      </c>
      <c r="DP29" s="376">
        <v>820.55020000000002</v>
      </c>
      <c r="DQ29" s="376">
        <v>805.78150000000005</v>
      </c>
      <c r="DR29" s="376">
        <v>760.39449999999988</v>
      </c>
      <c r="DS29" s="376">
        <v>748.48230000000001</v>
      </c>
      <c r="DT29" s="376">
        <v>758.0628999999999</v>
      </c>
      <c r="DU29" s="376">
        <v>771.82439999999997</v>
      </c>
      <c r="DV29" s="376">
        <v>820.15549999999996</v>
      </c>
      <c r="DW29" s="376">
        <v>820.35520000000008</v>
      </c>
      <c r="DX29" s="376">
        <v>845.39609999999993</v>
      </c>
      <c r="DY29" s="376">
        <v>830.88650000000007</v>
      </c>
      <c r="DZ29" s="376">
        <v>853.13559999999995</v>
      </c>
      <c r="EA29" s="376">
        <v>891.57110000000011</v>
      </c>
      <c r="EB29" s="376">
        <f>EN29</f>
        <v>1593.489</v>
      </c>
      <c r="EC29" s="376">
        <v>950.46990000000005</v>
      </c>
      <c r="ED29" s="376">
        <v>956.89230000000009</v>
      </c>
      <c r="EE29" s="376">
        <v>973.99609999999996</v>
      </c>
      <c r="EF29" s="376">
        <v>1013.183</v>
      </c>
      <c r="EG29" s="376">
        <v>1060.7583</v>
      </c>
      <c r="EH29" s="376">
        <v>1091.2695000000001</v>
      </c>
      <c r="EI29" s="376">
        <v>1141.8912</v>
      </c>
      <c r="EJ29" s="376">
        <v>1174.5952999999997</v>
      </c>
      <c r="EK29" s="376">
        <v>1231.1661000000001</v>
      </c>
      <c r="EL29" s="376">
        <v>1269.7844000000002</v>
      </c>
      <c r="EM29" s="376">
        <v>1341.6685</v>
      </c>
      <c r="EN29" s="376">
        <v>1593.489</v>
      </c>
      <c r="EO29" s="376">
        <f>FA29</f>
        <v>2794.1615000000002</v>
      </c>
      <c r="EP29" s="376">
        <v>1585.0388</v>
      </c>
      <c r="EQ29" s="376">
        <v>1785.6678000000002</v>
      </c>
      <c r="ER29" s="376">
        <v>1743.0438999999999</v>
      </c>
      <c r="ES29" s="376">
        <v>1828.0685000000003</v>
      </c>
      <c r="ET29" s="376">
        <v>1887.6963999999998</v>
      </c>
      <c r="EU29" s="376">
        <v>2026.7082</v>
      </c>
      <c r="EV29" s="376">
        <v>2099.5043999999998</v>
      </c>
      <c r="EW29" s="376">
        <v>2246.9368000000004</v>
      </c>
      <c r="EX29" s="376">
        <v>2286.7725999999998</v>
      </c>
      <c r="EY29" s="376">
        <v>2348.0793000000003</v>
      </c>
      <c r="EZ29" s="376">
        <v>2497.0775999999996</v>
      </c>
      <c r="FA29" s="376">
        <v>2794.1615000000002</v>
      </c>
    </row>
    <row r="30" spans="1:157" s="268" customFormat="1" ht="12.75" customHeight="1">
      <c r="A30" s="761" t="s">
        <v>3173</v>
      </c>
      <c r="B30" s="377">
        <f t="shared" si="23"/>
        <v>23.7135</v>
      </c>
      <c r="C30" s="377">
        <v>36.7042</v>
      </c>
      <c r="D30" s="377">
        <v>33.792699999999996</v>
      </c>
      <c r="E30" s="377">
        <v>64.995400000000004</v>
      </c>
      <c r="F30" s="377">
        <v>29.478999999999999</v>
      </c>
      <c r="G30" s="377">
        <v>27.7059</v>
      </c>
      <c r="H30" s="377">
        <v>27.499400000000001</v>
      </c>
      <c r="I30" s="377">
        <v>31.003700000000002</v>
      </c>
      <c r="J30" s="377">
        <v>29.353099999999998</v>
      </c>
      <c r="K30" s="377">
        <v>25.826499999999999</v>
      </c>
      <c r="L30" s="377">
        <v>64.459800000000001</v>
      </c>
      <c r="M30" s="377">
        <v>32.198500000000003</v>
      </c>
      <c r="N30" s="377">
        <v>23.7135</v>
      </c>
      <c r="O30" s="377">
        <f t="shared" si="24"/>
        <v>68.680600000000013</v>
      </c>
      <c r="P30" s="377">
        <v>26.563299999999998</v>
      </c>
      <c r="Q30" s="377">
        <v>23.282</v>
      </c>
      <c r="R30" s="377">
        <v>23.664999999999999</v>
      </c>
      <c r="S30" s="377">
        <v>18.407599999999999</v>
      </c>
      <c r="T30" s="377">
        <v>22.263000000000002</v>
      </c>
      <c r="U30" s="377">
        <v>36.333100000000002</v>
      </c>
      <c r="V30" s="377">
        <v>53.785800000000002</v>
      </c>
      <c r="W30" s="377">
        <v>56.804900000000004</v>
      </c>
      <c r="X30" s="377">
        <v>60.128800000000005</v>
      </c>
      <c r="Y30" s="377">
        <v>147.94800000000001</v>
      </c>
      <c r="Z30" s="377">
        <v>66.314999999999998</v>
      </c>
      <c r="AA30" s="377">
        <v>68.680600000000013</v>
      </c>
      <c r="AB30" s="377">
        <f t="shared" si="25"/>
        <v>77.667400000000001</v>
      </c>
      <c r="AC30" s="377">
        <v>72.369</v>
      </c>
      <c r="AD30" s="377">
        <v>87.675399999999996</v>
      </c>
      <c r="AE30" s="377">
        <v>87.020399999999995</v>
      </c>
      <c r="AF30" s="377">
        <v>84.921700000000001</v>
      </c>
      <c r="AG30" s="377">
        <v>84.065399999999997</v>
      </c>
      <c r="AH30" s="377">
        <v>82.767200000000003</v>
      </c>
      <c r="AI30" s="377">
        <v>86.590999999999994</v>
      </c>
      <c r="AJ30" s="377">
        <v>79.76339999999999</v>
      </c>
      <c r="AK30" s="377">
        <v>77.879100000000008</v>
      </c>
      <c r="AL30" s="377">
        <v>75.114100000000008</v>
      </c>
      <c r="AM30" s="377">
        <v>77.296399999999991</v>
      </c>
      <c r="AN30" s="377">
        <v>77.667400000000001</v>
      </c>
      <c r="AO30" s="377">
        <f t="shared" si="26"/>
        <v>78.773200000000003</v>
      </c>
      <c r="AP30" s="377">
        <v>105.1521</v>
      </c>
      <c r="AQ30" s="377">
        <v>89.81280000000001</v>
      </c>
      <c r="AR30" s="377">
        <v>98.657600000000002</v>
      </c>
      <c r="AS30" s="377">
        <v>106.5137</v>
      </c>
      <c r="AT30" s="377">
        <v>125.76600000000001</v>
      </c>
      <c r="AU30" s="377">
        <v>141.97710000000001</v>
      </c>
      <c r="AV30" s="377">
        <v>83.298500000000004</v>
      </c>
      <c r="AW30" s="377">
        <v>79.066999999999993</v>
      </c>
      <c r="AX30" s="377">
        <v>83.962999999999994</v>
      </c>
      <c r="AY30" s="377">
        <v>77.817300000000003</v>
      </c>
      <c r="AZ30" s="377">
        <v>79.676500000000004</v>
      </c>
      <c r="BA30" s="377">
        <v>78.773200000000003</v>
      </c>
      <c r="BB30" s="377">
        <f t="shared" si="27"/>
        <v>90.049099999999996</v>
      </c>
      <c r="BC30" s="377">
        <v>90.826100000000011</v>
      </c>
      <c r="BD30" s="377">
        <v>81.388899999999992</v>
      </c>
      <c r="BE30" s="377">
        <v>74.812899999999985</v>
      </c>
      <c r="BF30" s="377">
        <v>85.045699999999982</v>
      </c>
      <c r="BG30" s="377">
        <v>76.592199999999991</v>
      </c>
      <c r="BH30" s="377">
        <v>83.187899999999999</v>
      </c>
      <c r="BI30" s="377">
        <v>90.155799999999985</v>
      </c>
      <c r="BJ30" s="377">
        <v>84.200600000000009</v>
      </c>
      <c r="BK30" s="377">
        <v>81.193300000000008</v>
      </c>
      <c r="BL30" s="377">
        <v>79.543199999999999</v>
      </c>
      <c r="BM30" s="377">
        <v>79.361699999999999</v>
      </c>
      <c r="BN30" s="377">
        <v>90.049099999999996</v>
      </c>
      <c r="BO30" s="377">
        <f>CA30</f>
        <v>81.498100000000022</v>
      </c>
      <c r="BP30" s="377">
        <v>88.336200000000005</v>
      </c>
      <c r="BQ30" s="377">
        <v>79.95989999999999</v>
      </c>
      <c r="BR30" s="377">
        <v>87.326299999999989</v>
      </c>
      <c r="BS30" s="377">
        <v>97.5886</v>
      </c>
      <c r="BT30" s="377">
        <v>91.676000000000002</v>
      </c>
      <c r="BU30" s="377">
        <v>80.8262</v>
      </c>
      <c r="BV30" s="377">
        <v>79.336799999999997</v>
      </c>
      <c r="BW30" s="377">
        <v>75.982799999999997</v>
      </c>
      <c r="BX30" s="377">
        <v>75.956600000000023</v>
      </c>
      <c r="BY30" s="377">
        <v>79.741900000000001</v>
      </c>
      <c r="BZ30" s="377">
        <v>74.182400000000001</v>
      </c>
      <c r="CA30" s="377">
        <v>81.498100000000022</v>
      </c>
      <c r="CB30" s="377">
        <f t="shared" si="0"/>
        <v>106.60310000000001</v>
      </c>
      <c r="CC30" s="377">
        <v>93.652000000000001</v>
      </c>
      <c r="CD30" s="377">
        <v>85.911799999999999</v>
      </c>
      <c r="CE30" s="377">
        <v>83.572199999999995</v>
      </c>
      <c r="CF30" s="377">
        <v>93.816399999999987</v>
      </c>
      <c r="CG30" s="377">
        <v>90.441100000000006</v>
      </c>
      <c r="CH30" s="377">
        <v>93.862400000000008</v>
      </c>
      <c r="CI30" s="377">
        <v>102.17580000000001</v>
      </c>
      <c r="CJ30" s="377">
        <v>97.090400000000002</v>
      </c>
      <c r="CK30" s="377">
        <v>95.169499999999985</v>
      </c>
      <c r="CL30" s="377">
        <v>109.58</v>
      </c>
      <c r="CM30" s="377">
        <v>107.404</v>
      </c>
      <c r="CN30" s="377">
        <v>106.60310000000001</v>
      </c>
      <c r="CO30" s="376">
        <f t="shared" ref="CO30" si="28">DA30</f>
        <v>159.12779999999998</v>
      </c>
      <c r="CP30" s="377">
        <v>152.2063</v>
      </c>
      <c r="CQ30" s="377">
        <v>114.45269999999999</v>
      </c>
      <c r="CR30" s="377">
        <v>112.69160000000001</v>
      </c>
      <c r="CS30" s="377">
        <v>122.93469999999999</v>
      </c>
      <c r="CT30" s="377">
        <v>127.792</v>
      </c>
      <c r="CU30" s="377">
        <v>136.29400000000001</v>
      </c>
      <c r="CV30" s="377">
        <v>142.8931</v>
      </c>
      <c r="CW30" s="377">
        <v>135.4366</v>
      </c>
      <c r="CX30" s="377">
        <v>141.42260000000002</v>
      </c>
      <c r="CY30" s="377">
        <v>137.72550000000001</v>
      </c>
      <c r="CZ30" s="377">
        <v>152.5941</v>
      </c>
      <c r="DA30" s="377">
        <v>159.12779999999998</v>
      </c>
      <c r="DB30" s="377">
        <f>DN30</f>
        <v>224.79589999999999</v>
      </c>
      <c r="DC30" s="377">
        <v>217.06710000000001</v>
      </c>
      <c r="DD30" s="377">
        <v>182.4392</v>
      </c>
      <c r="DE30" s="377">
        <v>178.2165</v>
      </c>
      <c r="DF30" s="377">
        <v>191.85599999999999</v>
      </c>
      <c r="DG30" s="377">
        <v>207.5829</v>
      </c>
      <c r="DH30" s="377">
        <v>201.25659999999999</v>
      </c>
      <c r="DI30" s="377">
        <v>215.7732</v>
      </c>
      <c r="DJ30" s="377">
        <v>202.24850000000001</v>
      </c>
      <c r="DK30" s="377">
        <v>192.3707</v>
      </c>
      <c r="DL30" s="377">
        <v>209.30099999999999</v>
      </c>
      <c r="DM30" s="377">
        <v>209.46620000000001</v>
      </c>
      <c r="DN30" s="377">
        <v>224.79589999999999</v>
      </c>
      <c r="DO30" s="377">
        <f>EA30</f>
        <v>289.72329999999999</v>
      </c>
      <c r="DP30" s="377">
        <v>311.4135</v>
      </c>
      <c r="DQ30" s="377">
        <v>275.28870000000001</v>
      </c>
      <c r="DR30" s="377">
        <v>251.59309999999999</v>
      </c>
      <c r="DS30" s="377">
        <v>252.10650000000001</v>
      </c>
      <c r="DT30" s="377">
        <v>252.27590000000001</v>
      </c>
      <c r="DU30" s="377">
        <v>266.10820000000001</v>
      </c>
      <c r="DV30" s="377">
        <v>302.26759999999996</v>
      </c>
      <c r="DW30" s="377">
        <v>268.94890000000004</v>
      </c>
      <c r="DX30" s="377">
        <v>283.48230000000001</v>
      </c>
      <c r="DY30" s="377">
        <v>261.70440000000002</v>
      </c>
      <c r="DZ30" s="377">
        <v>267.73750000000001</v>
      </c>
      <c r="EA30" s="377">
        <v>289.72329999999999</v>
      </c>
      <c r="EB30" s="377">
        <f>EN30</f>
        <v>585.56500000000005</v>
      </c>
      <c r="EC30" s="377">
        <v>324.54940000000005</v>
      </c>
      <c r="ED30" s="377">
        <v>321.47550000000001</v>
      </c>
      <c r="EE30" s="377">
        <v>320.51229999999998</v>
      </c>
      <c r="EF30" s="377">
        <v>355.80829999999997</v>
      </c>
      <c r="EG30" s="377">
        <v>366.39459999999997</v>
      </c>
      <c r="EH30" s="377">
        <v>377.53020000000004</v>
      </c>
      <c r="EI30" s="377">
        <v>397.29359999999997</v>
      </c>
      <c r="EJ30" s="377">
        <v>402.47199999999998</v>
      </c>
      <c r="EK30" s="377">
        <v>425.40540000000004</v>
      </c>
      <c r="EL30" s="377">
        <v>418.96050000000002</v>
      </c>
      <c r="EM30" s="377">
        <v>438.16899999999998</v>
      </c>
      <c r="EN30" s="377">
        <v>585.56500000000005</v>
      </c>
      <c r="EO30" s="377">
        <f>FA30</f>
        <v>958.77690000000007</v>
      </c>
      <c r="EP30" s="377">
        <v>536.47360000000003</v>
      </c>
      <c r="EQ30" s="377">
        <v>695.51459999999997</v>
      </c>
      <c r="ER30" s="377">
        <v>593.81080000000009</v>
      </c>
      <c r="ES30" s="377">
        <v>620.12019999999995</v>
      </c>
      <c r="ET30" s="377">
        <v>629.25540000000001</v>
      </c>
      <c r="EU30" s="377">
        <v>695.06459999999993</v>
      </c>
      <c r="EV30" s="377">
        <v>667.93</v>
      </c>
      <c r="EW30" s="377">
        <v>726.90819999999997</v>
      </c>
      <c r="EX30" s="377">
        <v>689.22680000000003</v>
      </c>
      <c r="EY30" s="377">
        <v>693.67340000000002</v>
      </c>
      <c r="EZ30" s="377">
        <v>740.99599999999998</v>
      </c>
      <c r="FA30" s="377">
        <v>958.77690000000007</v>
      </c>
    </row>
    <row r="31" spans="1:157" s="268" customFormat="1" ht="12.75" customHeight="1">
      <c r="A31" s="761" t="s">
        <v>3174</v>
      </c>
      <c r="B31" s="377">
        <f t="shared" si="23"/>
        <v>124.22420000000001</v>
      </c>
      <c r="C31" s="377">
        <v>81.061199999999985</v>
      </c>
      <c r="D31" s="377">
        <v>95.377200000000016</v>
      </c>
      <c r="E31" s="377">
        <v>112.00079999999998</v>
      </c>
      <c r="F31" s="377">
        <v>107.14749999999999</v>
      </c>
      <c r="G31" s="377">
        <v>91.970500000000001</v>
      </c>
      <c r="H31" s="377">
        <v>111.90259999999999</v>
      </c>
      <c r="I31" s="377">
        <v>107.02440000000001</v>
      </c>
      <c r="J31" s="377">
        <v>114.1489</v>
      </c>
      <c r="K31" s="377">
        <v>114.64869999999999</v>
      </c>
      <c r="L31" s="377">
        <v>77.443300000000008</v>
      </c>
      <c r="M31" s="377">
        <v>118.91810000000001</v>
      </c>
      <c r="N31" s="377">
        <v>124.22420000000001</v>
      </c>
      <c r="O31" s="377">
        <f t="shared" si="24"/>
        <v>371.50480000000005</v>
      </c>
      <c r="P31" s="377">
        <v>132.8305</v>
      </c>
      <c r="Q31" s="377">
        <v>145.87710000000001</v>
      </c>
      <c r="R31" s="377">
        <v>154.05380000000002</v>
      </c>
      <c r="S31" s="377">
        <v>171.90279999999998</v>
      </c>
      <c r="T31" s="377">
        <v>181.15040000000002</v>
      </c>
      <c r="U31" s="377">
        <v>199.44929999999999</v>
      </c>
      <c r="V31" s="377">
        <v>230.44499999999999</v>
      </c>
      <c r="W31" s="377">
        <v>259.33979999999997</v>
      </c>
      <c r="X31" s="377">
        <v>270.32139999999998</v>
      </c>
      <c r="Y31" s="377">
        <v>306.0163</v>
      </c>
      <c r="Z31" s="377">
        <v>321.6395</v>
      </c>
      <c r="AA31" s="377">
        <v>371.50480000000005</v>
      </c>
      <c r="AB31" s="377">
        <f t="shared" si="25"/>
        <v>487.52739999999994</v>
      </c>
      <c r="AC31" s="377">
        <v>424.26529999999997</v>
      </c>
      <c r="AD31" s="377">
        <v>470.68340000000001</v>
      </c>
      <c r="AE31" s="377">
        <v>563.53569999999991</v>
      </c>
      <c r="AF31" s="377">
        <v>644.36360000000002</v>
      </c>
      <c r="AG31" s="377">
        <v>689.13339999999994</v>
      </c>
      <c r="AH31" s="377">
        <v>709.1262999999999</v>
      </c>
      <c r="AI31" s="377">
        <v>730.53300000000002</v>
      </c>
      <c r="AJ31" s="377">
        <v>744.50860000000011</v>
      </c>
      <c r="AK31" s="377">
        <v>697.86119999999994</v>
      </c>
      <c r="AL31" s="377">
        <v>646.95789999999988</v>
      </c>
      <c r="AM31" s="377">
        <v>484.25630000000001</v>
      </c>
      <c r="AN31" s="377">
        <v>487.52739999999994</v>
      </c>
      <c r="AO31" s="377">
        <f t="shared" si="26"/>
        <v>478.74000000000007</v>
      </c>
      <c r="AP31" s="377">
        <v>499.7414</v>
      </c>
      <c r="AQ31" s="377">
        <v>523.40280000000007</v>
      </c>
      <c r="AR31" s="377">
        <v>486.60539999999997</v>
      </c>
      <c r="AS31" s="377">
        <v>444.30070000000001</v>
      </c>
      <c r="AT31" s="377">
        <v>411.01319999999998</v>
      </c>
      <c r="AU31" s="377">
        <v>399.57779999999997</v>
      </c>
      <c r="AV31" s="377">
        <v>455.85560000000004</v>
      </c>
      <c r="AW31" s="377">
        <v>440.58240000000001</v>
      </c>
      <c r="AX31" s="377">
        <v>436.44190000000003</v>
      </c>
      <c r="AY31" s="377">
        <v>462.26749999999998</v>
      </c>
      <c r="AZ31" s="377">
        <v>468.15039999999999</v>
      </c>
      <c r="BA31" s="377">
        <v>478.74000000000007</v>
      </c>
      <c r="BB31" s="377">
        <f t="shared" si="27"/>
        <v>477.18490000000003</v>
      </c>
      <c r="BC31" s="377">
        <v>487.20980000000003</v>
      </c>
      <c r="BD31" s="377">
        <v>494.88469999999995</v>
      </c>
      <c r="BE31" s="377">
        <v>501.47070000000002</v>
      </c>
      <c r="BF31" s="377">
        <v>502.47250000000003</v>
      </c>
      <c r="BG31" s="377">
        <v>531.85</v>
      </c>
      <c r="BH31" s="377">
        <v>548.89929999999993</v>
      </c>
      <c r="BI31" s="377">
        <v>541.72980000000007</v>
      </c>
      <c r="BJ31" s="377">
        <v>531.09759999999994</v>
      </c>
      <c r="BK31" s="377">
        <v>508.91570000000007</v>
      </c>
      <c r="BL31" s="377">
        <v>480.74339999999995</v>
      </c>
      <c r="BM31" s="377">
        <v>471.96209999999996</v>
      </c>
      <c r="BN31" s="377">
        <v>477.18490000000003</v>
      </c>
      <c r="BO31" s="377">
        <f>CA31</f>
        <v>384.61769999999996</v>
      </c>
      <c r="BP31" s="377">
        <v>491.67930000000007</v>
      </c>
      <c r="BQ31" s="377">
        <v>505.90109999999999</v>
      </c>
      <c r="BR31" s="377">
        <v>516.87169999999992</v>
      </c>
      <c r="BS31" s="377">
        <v>530.56540000000007</v>
      </c>
      <c r="BT31" s="377">
        <v>505.11440000000005</v>
      </c>
      <c r="BU31" s="377">
        <v>399.59539999999998</v>
      </c>
      <c r="BV31" s="377">
        <v>376.60550000000001</v>
      </c>
      <c r="BW31" s="377">
        <v>366.90969999999999</v>
      </c>
      <c r="BX31" s="377">
        <v>364.73579999999993</v>
      </c>
      <c r="BY31" s="377">
        <v>370.47970000000004</v>
      </c>
      <c r="BZ31" s="377">
        <v>378.78649999999999</v>
      </c>
      <c r="CA31" s="377">
        <v>384.61769999999996</v>
      </c>
      <c r="CB31" s="377">
        <f t="shared" si="0"/>
        <v>348.40939999999995</v>
      </c>
      <c r="CC31" s="377">
        <v>392.04710000000006</v>
      </c>
      <c r="CD31" s="377">
        <v>390.40600000000001</v>
      </c>
      <c r="CE31" s="377">
        <v>401.82709999999997</v>
      </c>
      <c r="CF31" s="377">
        <v>400.33219999999994</v>
      </c>
      <c r="CG31" s="377">
        <v>395.32669999999996</v>
      </c>
      <c r="CH31" s="377">
        <v>385.2176</v>
      </c>
      <c r="CI31" s="377">
        <v>374.69809999999995</v>
      </c>
      <c r="CJ31" s="377">
        <v>364.88299999999998</v>
      </c>
      <c r="CK31" s="377">
        <v>353.44799999999998</v>
      </c>
      <c r="CL31" s="377">
        <v>353.048</v>
      </c>
      <c r="CM31" s="377">
        <v>353.58359999999999</v>
      </c>
      <c r="CN31" s="377">
        <v>348.40939999999995</v>
      </c>
      <c r="CO31" s="376">
        <f>DA31</f>
        <v>387.8814000000001</v>
      </c>
      <c r="CP31" s="377">
        <v>367.97020000000003</v>
      </c>
      <c r="CQ31" s="377">
        <v>382.23309999999998</v>
      </c>
      <c r="CR31" s="377">
        <v>377.79160000000002</v>
      </c>
      <c r="CS31" s="377">
        <v>381.67970000000003</v>
      </c>
      <c r="CT31" s="377">
        <v>378.76609999999999</v>
      </c>
      <c r="CU31" s="377">
        <v>376.32400000000001</v>
      </c>
      <c r="CV31" s="377">
        <v>370.42810000000003</v>
      </c>
      <c r="CW31" s="377">
        <v>362.17989999999998</v>
      </c>
      <c r="CX31" s="377">
        <v>360.31299999999999</v>
      </c>
      <c r="CY31" s="377">
        <v>361.39229999999998</v>
      </c>
      <c r="CZ31" s="377">
        <v>366.92779999999999</v>
      </c>
      <c r="DA31" s="377">
        <v>387.8814000000001</v>
      </c>
      <c r="DB31" s="377">
        <f>DN31</f>
        <v>493.66960000000006</v>
      </c>
      <c r="DC31" s="377">
        <v>409.23090000000002</v>
      </c>
      <c r="DD31" s="377">
        <v>425.77510000000001</v>
      </c>
      <c r="DE31" s="377">
        <v>446.03750000000002</v>
      </c>
      <c r="DF31" s="377">
        <v>450.4622</v>
      </c>
      <c r="DG31" s="377">
        <v>449.78579999999999</v>
      </c>
      <c r="DH31" s="377">
        <v>454.125</v>
      </c>
      <c r="DI31" s="377">
        <v>455.75779999999997</v>
      </c>
      <c r="DJ31" s="377">
        <v>454.84919999999994</v>
      </c>
      <c r="DK31" s="377">
        <v>462.33879999999999</v>
      </c>
      <c r="DL31" s="377">
        <v>465.23809999999997</v>
      </c>
      <c r="DM31" s="377">
        <v>474.82710000000003</v>
      </c>
      <c r="DN31" s="377">
        <v>493.66960000000006</v>
      </c>
      <c r="DO31" s="377">
        <f>EA31</f>
        <v>601.84780000000001</v>
      </c>
      <c r="DP31" s="377">
        <v>509.13670000000002</v>
      </c>
      <c r="DQ31" s="377">
        <v>530.4928000000001</v>
      </c>
      <c r="DR31" s="377">
        <v>508.8014</v>
      </c>
      <c r="DS31" s="377">
        <v>496.37580000000003</v>
      </c>
      <c r="DT31" s="377">
        <v>505.78700000000003</v>
      </c>
      <c r="DU31" s="377">
        <v>505.71620000000001</v>
      </c>
      <c r="DV31" s="377">
        <v>517.88789999999995</v>
      </c>
      <c r="DW31" s="377">
        <v>551.4063000000001</v>
      </c>
      <c r="DX31" s="377">
        <v>561.91380000000004</v>
      </c>
      <c r="DY31" s="377">
        <v>569.18209999999999</v>
      </c>
      <c r="DZ31" s="377">
        <v>585.3981</v>
      </c>
      <c r="EA31" s="377">
        <v>601.84780000000001</v>
      </c>
      <c r="EB31" s="377">
        <f>EN31</f>
        <v>1007.924</v>
      </c>
      <c r="EC31" s="377">
        <v>625.92049999999995</v>
      </c>
      <c r="ED31" s="377">
        <v>635.41680000000008</v>
      </c>
      <c r="EE31" s="377">
        <v>653.48379999999997</v>
      </c>
      <c r="EF31" s="377">
        <v>657.37469999999996</v>
      </c>
      <c r="EG31" s="377">
        <v>694.36369999999999</v>
      </c>
      <c r="EH31" s="377">
        <v>713.73929999999996</v>
      </c>
      <c r="EI31" s="377">
        <v>744.59760000000006</v>
      </c>
      <c r="EJ31" s="377">
        <v>772.12329999999997</v>
      </c>
      <c r="EK31" s="377">
        <v>805.76069999999993</v>
      </c>
      <c r="EL31" s="377">
        <v>850.82389999999987</v>
      </c>
      <c r="EM31" s="377">
        <v>903.49950000000001</v>
      </c>
      <c r="EN31" s="377">
        <v>1007.924</v>
      </c>
      <c r="EO31" s="377">
        <f>FA31</f>
        <v>1835.3846000000001</v>
      </c>
      <c r="EP31" s="377">
        <v>1048.5651999999998</v>
      </c>
      <c r="EQ31" s="377">
        <v>1090.1532000000002</v>
      </c>
      <c r="ER31" s="377">
        <v>1149.2330999999999</v>
      </c>
      <c r="ES31" s="377">
        <v>1207.9483</v>
      </c>
      <c r="ET31" s="377">
        <v>1258.441</v>
      </c>
      <c r="EU31" s="377">
        <v>1331.6436000000001</v>
      </c>
      <c r="EV31" s="377">
        <v>1431.5744</v>
      </c>
      <c r="EW31" s="377">
        <v>1520.0285999999999</v>
      </c>
      <c r="EX31" s="377">
        <v>1597.5458000000001</v>
      </c>
      <c r="EY31" s="377">
        <v>1654.4059000000002</v>
      </c>
      <c r="EZ31" s="377">
        <v>1756.0815999999998</v>
      </c>
      <c r="FA31" s="377">
        <v>1835.3846000000001</v>
      </c>
    </row>
    <row r="32" spans="1:157" s="268" customFormat="1" ht="12.75" customHeight="1">
      <c r="A32" s="762" t="s">
        <v>2892</v>
      </c>
      <c r="B32" s="377"/>
      <c r="C32" s="377"/>
      <c r="D32" s="377"/>
      <c r="E32" s="377"/>
      <c r="F32" s="377"/>
      <c r="G32" s="377"/>
      <c r="H32" s="377"/>
      <c r="I32" s="377"/>
      <c r="J32" s="377"/>
      <c r="K32" s="377"/>
      <c r="L32" s="377"/>
      <c r="M32" s="377"/>
      <c r="N32" s="377"/>
      <c r="O32" s="377"/>
      <c r="P32" s="377"/>
      <c r="Q32" s="377"/>
      <c r="R32" s="377"/>
      <c r="S32" s="377"/>
      <c r="T32" s="377"/>
      <c r="U32" s="377"/>
      <c r="V32" s="377"/>
      <c r="W32" s="377"/>
      <c r="X32" s="377"/>
      <c r="Y32" s="377"/>
      <c r="Z32" s="377"/>
      <c r="AA32" s="377"/>
      <c r="AB32" s="377"/>
      <c r="AC32" s="377"/>
      <c r="AD32" s="563"/>
      <c r="AE32" s="563"/>
      <c r="AF32" s="377"/>
      <c r="AG32" s="377"/>
      <c r="AH32" s="377"/>
      <c r="AI32" s="377"/>
      <c r="AJ32" s="377"/>
      <c r="AK32" s="377"/>
      <c r="AL32" s="377"/>
      <c r="AM32" s="377"/>
      <c r="AN32" s="377"/>
      <c r="AO32" s="377"/>
      <c r="AP32" s="377"/>
      <c r="AQ32" s="377"/>
      <c r="AR32" s="377"/>
      <c r="AS32" s="377"/>
      <c r="AT32" s="377"/>
      <c r="AU32" s="377"/>
      <c r="AV32" s="377"/>
      <c r="AW32" s="377"/>
      <c r="AX32" s="377"/>
      <c r="AY32" s="377"/>
      <c r="AZ32" s="377"/>
      <c r="BA32" s="377"/>
      <c r="BB32" s="377"/>
      <c r="BC32" s="377"/>
      <c r="BD32" s="377"/>
      <c r="BE32" s="377"/>
      <c r="BF32" s="377"/>
      <c r="BG32" s="377"/>
      <c r="BH32" s="377"/>
      <c r="BI32" s="377"/>
      <c r="BJ32" s="377"/>
      <c r="BK32" s="377"/>
      <c r="BL32" s="377"/>
      <c r="BM32" s="377"/>
      <c r="BN32" s="377"/>
      <c r="BO32" s="377"/>
      <c r="BP32" s="377"/>
      <c r="BQ32" s="377"/>
      <c r="BR32" s="377"/>
      <c r="BS32" s="377"/>
      <c r="BT32" s="377"/>
      <c r="BU32" s="377"/>
      <c r="BV32" s="377"/>
      <c r="BW32" s="377"/>
      <c r="BX32" s="377"/>
      <c r="BY32" s="377"/>
      <c r="BZ32" s="377"/>
      <c r="CA32" s="377"/>
      <c r="CB32" s="377"/>
      <c r="CC32" s="377"/>
      <c r="CD32" s="377"/>
      <c r="CE32" s="377"/>
      <c r="CF32" s="377"/>
      <c r="CG32" s="377"/>
      <c r="CH32" s="377"/>
      <c r="CI32" s="377"/>
      <c r="CJ32" s="377"/>
      <c r="CK32" s="377"/>
      <c r="CL32" s="377"/>
      <c r="CM32" s="377"/>
      <c r="CN32" s="377"/>
      <c r="CO32" s="377"/>
      <c r="CP32" s="377"/>
      <c r="CQ32" s="377"/>
      <c r="CR32" s="377"/>
      <c r="CS32" s="377"/>
      <c r="CT32" s="377"/>
      <c r="CU32" s="377"/>
      <c r="CV32" s="377"/>
      <c r="CW32" s="377"/>
      <c r="CX32" s="377"/>
      <c r="CY32" s="377"/>
      <c r="CZ32" s="377"/>
      <c r="DA32" s="377"/>
      <c r="DB32" s="377"/>
      <c r="DC32" s="377"/>
      <c r="DD32" s="377"/>
      <c r="DE32" s="377"/>
      <c r="DF32" s="377"/>
      <c r="DG32" s="377"/>
      <c r="DH32" s="377"/>
      <c r="DI32" s="377"/>
      <c r="DJ32" s="377"/>
      <c r="DK32" s="377"/>
      <c r="DL32" s="377"/>
      <c r="DM32" s="377"/>
      <c r="DN32" s="377"/>
      <c r="DO32" s="562"/>
      <c r="DP32" s="377"/>
      <c r="DQ32" s="377"/>
      <c r="DR32" s="377"/>
      <c r="DS32" s="377"/>
      <c r="DT32" s="377"/>
      <c r="DU32" s="377"/>
      <c r="DV32" s="377"/>
      <c r="DW32" s="377"/>
      <c r="DX32" s="377"/>
      <c r="DY32" s="377"/>
      <c r="DZ32" s="377"/>
      <c r="EA32" s="377"/>
      <c r="EB32" s="377"/>
      <c r="EC32" s="377"/>
      <c r="ED32" s="377"/>
      <c r="EE32" s="377"/>
      <c r="EF32" s="377"/>
      <c r="EG32" s="377"/>
      <c r="EH32" s="377"/>
      <c r="EI32" s="377"/>
      <c r="EJ32" s="377"/>
      <c r="EK32" s="377"/>
      <c r="EL32" s="377"/>
      <c r="EM32" s="377"/>
      <c r="EN32" s="377"/>
      <c r="EO32" s="377"/>
      <c r="EP32" s="377"/>
      <c r="EQ32" s="377"/>
      <c r="ER32" s="377"/>
      <c r="ES32" s="377"/>
      <c r="ET32" s="377"/>
      <c r="EU32" s="377"/>
      <c r="EV32" s="377"/>
      <c r="EW32" s="377"/>
      <c r="EX32" s="377"/>
      <c r="EY32" s="377"/>
      <c r="EZ32" s="377"/>
      <c r="FA32" s="377"/>
    </row>
    <row r="33" spans="1:157" s="134" customFormat="1" ht="12.75" customHeight="1">
      <c r="A33" s="763" t="s">
        <v>3175</v>
      </c>
      <c r="B33" s="377">
        <f>N33</f>
        <v>8.4599999999999995E-2</v>
      </c>
      <c r="C33" s="377">
        <v>1.794</v>
      </c>
      <c r="D33" s="377">
        <v>0.76300000000000001</v>
      </c>
      <c r="E33" s="377">
        <v>3.6791999999999998</v>
      </c>
      <c r="F33" s="377">
        <v>2.0367000000000002</v>
      </c>
      <c r="G33" s="377">
        <v>4.6218999999999992</v>
      </c>
      <c r="H33" s="377">
        <v>0.1303</v>
      </c>
      <c r="I33" s="377">
        <v>3.1865000000000001</v>
      </c>
      <c r="J33" s="377">
        <v>0.1173</v>
      </c>
      <c r="K33" s="377">
        <v>2.5021</v>
      </c>
      <c r="L33" s="377">
        <v>0.1187</v>
      </c>
      <c r="M33" s="377">
        <v>1.0960999999999999</v>
      </c>
      <c r="N33" s="377">
        <v>8.4599999999999995E-2</v>
      </c>
      <c r="O33" s="377">
        <f>AA33</f>
        <v>2.0505999999999998</v>
      </c>
      <c r="P33" s="377">
        <v>6.6000000000000003E-2</v>
      </c>
      <c r="Q33" s="377">
        <v>0.28789999999999999</v>
      </c>
      <c r="R33" s="377">
        <v>7.5400000000000009E-2</v>
      </c>
      <c r="S33" s="377">
        <v>8.929999999999999E-2</v>
      </c>
      <c r="T33" s="377">
        <v>0.1012</v>
      </c>
      <c r="U33" s="377">
        <v>0.39889999999999998</v>
      </c>
      <c r="V33" s="377">
        <v>2.5523000000000002</v>
      </c>
      <c r="W33" s="377">
        <v>2.2650000000000001</v>
      </c>
      <c r="X33" s="377">
        <v>1.8290999999999999</v>
      </c>
      <c r="Y33" s="377">
        <v>2.7523</v>
      </c>
      <c r="Z33" s="377">
        <v>3.4243000000000001</v>
      </c>
      <c r="AA33" s="377">
        <v>2.0505999999999998</v>
      </c>
      <c r="AB33" s="377">
        <f>AN33</f>
        <v>12.635299999999999</v>
      </c>
      <c r="AC33" s="377">
        <v>1.9236</v>
      </c>
      <c r="AD33" s="377">
        <v>1.6994</v>
      </c>
      <c r="AE33" s="377">
        <v>2.5236000000000001</v>
      </c>
      <c r="AF33" s="377">
        <v>7.1589999999999998</v>
      </c>
      <c r="AG33" s="377">
        <v>7.4033999999999995</v>
      </c>
      <c r="AH33" s="377">
        <v>8.0458999999999996</v>
      </c>
      <c r="AI33" s="377">
        <v>7.6318000000000001</v>
      </c>
      <c r="AJ33" s="377">
        <v>7.1583999999999994</v>
      </c>
      <c r="AK33" s="377">
        <v>7.2488999999999999</v>
      </c>
      <c r="AL33" s="377">
        <v>5.4798</v>
      </c>
      <c r="AM33" s="377">
        <v>25.6433</v>
      </c>
      <c r="AN33" s="377">
        <v>12.635299999999999</v>
      </c>
      <c r="AO33" s="377">
        <f>BA33</f>
        <v>8.3537999999999997</v>
      </c>
      <c r="AP33" s="377">
        <v>13.980499999999999</v>
      </c>
      <c r="AQ33" s="377">
        <v>23.069700000000001</v>
      </c>
      <c r="AR33" s="377">
        <v>14.2013</v>
      </c>
      <c r="AS33" s="377">
        <v>23.005299999999998</v>
      </c>
      <c r="AT33" s="377">
        <v>8.6470000000000002</v>
      </c>
      <c r="AU33" s="377">
        <v>49.424199999999999</v>
      </c>
      <c r="AV33" s="377">
        <v>16.779700000000002</v>
      </c>
      <c r="AW33" s="377">
        <v>26.1587</v>
      </c>
      <c r="AX33" s="377">
        <v>31.672900000000002</v>
      </c>
      <c r="AY33" s="377">
        <v>9.4469999999999992</v>
      </c>
      <c r="AZ33" s="377">
        <v>11.259499999999999</v>
      </c>
      <c r="BA33" s="377">
        <v>8.3537999999999997</v>
      </c>
      <c r="BB33" s="377">
        <f>BN33</f>
        <v>2.2283000000000004</v>
      </c>
      <c r="BC33" s="377">
        <v>11.7629</v>
      </c>
      <c r="BD33" s="377">
        <v>10.6851</v>
      </c>
      <c r="BE33" s="377">
        <v>4.0284000000000004</v>
      </c>
      <c r="BF33" s="377">
        <v>10.756</v>
      </c>
      <c r="BG33" s="377">
        <v>4.7521000000000004</v>
      </c>
      <c r="BH33" s="377">
        <v>11.7484</v>
      </c>
      <c r="BI33" s="377">
        <v>5.9971999999999994</v>
      </c>
      <c r="BJ33" s="377">
        <v>7.2670000000000012</v>
      </c>
      <c r="BK33" s="377">
        <v>6.7336999999999998</v>
      </c>
      <c r="BL33" s="377">
        <v>2.7013000000000003</v>
      </c>
      <c r="BM33" s="377">
        <v>4.2805999999999997</v>
      </c>
      <c r="BN33" s="377">
        <v>2.2283000000000004</v>
      </c>
      <c r="BO33" s="377">
        <f>CA33</f>
        <v>1.778</v>
      </c>
      <c r="BP33" s="377">
        <v>3.0207000000000002</v>
      </c>
      <c r="BQ33" s="377">
        <v>2.5631000000000004</v>
      </c>
      <c r="BR33" s="377">
        <v>3.4010000000000002</v>
      </c>
      <c r="BS33" s="377">
        <v>3.0310000000000001</v>
      </c>
      <c r="BT33" s="377">
        <v>2.4855999999999998</v>
      </c>
      <c r="BU33" s="377">
        <v>1.6523000000000001</v>
      </c>
      <c r="BV33" s="377">
        <v>2.2134</v>
      </c>
      <c r="BW33" s="377">
        <v>2.1841999999999997</v>
      </c>
      <c r="BX33" s="377">
        <v>3.9892999999999996</v>
      </c>
      <c r="BY33" s="377">
        <v>1.5808</v>
      </c>
      <c r="BZ33" s="377">
        <v>1.7027000000000001</v>
      </c>
      <c r="CA33" s="377">
        <v>1.778</v>
      </c>
      <c r="CB33" s="377">
        <f t="shared" si="0"/>
        <v>1.3265</v>
      </c>
      <c r="CC33" s="377">
        <v>1.5694999999999999</v>
      </c>
      <c r="CD33" s="377">
        <v>1.7269000000000001</v>
      </c>
      <c r="CE33" s="377">
        <v>3.5776999999999997</v>
      </c>
      <c r="CF33" s="377">
        <v>1.3511</v>
      </c>
      <c r="CG33" s="377">
        <v>1.7722</v>
      </c>
      <c r="CH33" s="377">
        <v>1.8867</v>
      </c>
      <c r="CI33" s="377">
        <v>1.4107000000000001</v>
      </c>
      <c r="CJ33" s="377">
        <v>1.0717000000000001</v>
      </c>
      <c r="CK33" s="377">
        <v>1.0867</v>
      </c>
      <c r="CL33" s="377">
        <v>1.3027</v>
      </c>
      <c r="CM33" s="377">
        <v>0.82669999999999999</v>
      </c>
      <c r="CN33" s="377">
        <v>1.3265</v>
      </c>
      <c r="CO33" s="377">
        <f>DA33</f>
        <v>44.409300000000002</v>
      </c>
      <c r="CP33" s="377">
        <v>1.6315999999999999</v>
      </c>
      <c r="CQ33" s="377">
        <v>2.1326000000000001</v>
      </c>
      <c r="CR33" s="377">
        <v>1.6967000000000001</v>
      </c>
      <c r="CS33" s="377">
        <v>46.621499999999997</v>
      </c>
      <c r="CT33" s="377">
        <v>43.7836</v>
      </c>
      <c r="CU33" s="377">
        <v>57.6145</v>
      </c>
      <c r="CV33" s="377">
        <v>48.306599999999996</v>
      </c>
      <c r="CW33" s="377">
        <v>38.636199999999995</v>
      </c>
      <c r="CX33" s="377">
        <v>40.410899999999998</v>
      </c>
      <c r="CY33" s="377">
        <v>36.621400000000001</v>
      </c>
      <c r="CZ33" s="377">
        <v>39.334600000000002</v>
      </c>
      <c r="DA33" s="377">
        <v>44.409300000000002</v>
      </c>
      <c r="DB33" s="377">
        <f>DN33</f>
        <v>54.222699999999996</v>
      </c>
      <c r="DC33" s="377">
        <v>44.97</v>
      </c>
      <c r="DD33" s="377">
        <v>43.523099999999999</v>
      </c>
      <c r="DE33" s="377">
        <v>54.897199999999998</v>
      </c>
      <c r="DF33" s="377">
        <v>47.462199999999996</v>
      </c>
      <c r="DG33" s="377">
        <v>47.892099999999999</v>
      </c>
      <c r="DH33" s="377">
        <v>57.1539</v>
      </c>
      <c r="DI33" s="377">
        <v>53.8384</v>
      </c>
      <c r="DJ33" s="377">
        <v>51.764900000000004</v>
      </c>
      <c r="DK33" s="377">
        <v>66.263899999999992</v>
      </c>
      <c r="DL33" s="377">
        <v>60.490499999999997</v>
      </c>
      <c r="DM33" s="377">
        <v>63.260100000000001</v>
      </c>
      <c r="DN33" s="377">
        <v>54.222699999999996</v>
      </c>
      <c r="DO33" s="377">
        <f t="shared" ref="DO33:DO37" si="29">EA33</f>
        <v>54.209400000000002</v>
      </c>
      <c r="DP33" s="377">
        <v>49.260899999999999</v>
      </c>
      <c r="DQ33" s="377">
        <v>59.964599999999997</v>
      </c>
      <c r="DR33" s="377">
        <v>53.4343</v>
      </c>
      <c r="DS33" s="377">
        <v>50.0291</v>
      </c>
      <c r="DT33" s="377">
        <v>64.565600000000003</v>
      </c>
      <c r="DU33" s="377">
        <v>70.192899999999995</v>
      </c>
      <c r="DV33" s="377">
        <v>73.19619999999999</v>
      </c>
      <c r="DW33" s="377">
        <v>66.595300000000009</v>
      </c>
      <c r="DX33" s="377">
        <v>66.636800000000008</v>
      </c>
      <c r="DY33" s="377">
        <v>62.343800000000002</v>
      </c>
      <c r="DZ33" s="377">
        <v>69.683499999999995</v>
      </c>
      <c r="EA33" s="377">
        <v>54.209400000000002</v>
      </c>
      <c r="EB33" s="377">
        <f>EN33</f>
        <v>90.998500000000007</v>
      </c>
      <c r="EC33" s="377">
        <v>71.507999999999996</v>
      </c>
      <c r="ED33" s="377">
        <v>77.886499999999998</v>
      </c>
      <c r="EE33" s="377">
        <v>61.561500000000002</v>
      </c>
      <c r="EF33" s="377">
        <v>67.333500000000001</v>
      </c>
      <c r="EG33" s="377">
        <v>71.159700000000001</v>
      </c>
      <c r="EH33" s="377">
        <v>71.527299999999997</v>
      </c>
      <c r="EI33" s="377">
        <v>70.602000000000004</v>
      </c>
      <c r="EJ33" s="377">
        <v>75.871700000000004</v>
      </c>
      <c r="EK33" s="377">
        <v>65.99860000000001</v>
      </c>
      <c r="EL33" s="377">
        <v>69.192800000000005</v>
      </c>
      <c r="EM33" s="377">
        <v>79.1447</v>
      </c>
      <c r="EN33" s="377">
        <v>90.998500000000007</v>
      </c>
      <c r="EO33" s="377">
        <f>FA33</f>
        <v>148.01599999999999</v>
      </c>
      <c r="EP33" s="377">
        <v>103.5565</v>
      </c>
      <c r="EQ33" s="377">
        <v>115.35539999999999</v>
      </c>
      <c r="ER33" s="377">
        <v>102.66860000000001</v>
      </c>
      <c r="ES33" s="377">
        <v>121.78139999999999</v>
      </c>
      <c r="ET33" s="377">
        <v>129.0171</v>
      </c>
      <c r="EU33" s="377">
        <v>119.62360000000001</v>
      </c>
      <c r="EV33" s="377">
        <v>130.76739999999998</v>
      </c>
      <c r="EW33" s="377">
        <v>145.4323</v>
      </c>
      <c r="EX33" s="377">
        <v>148.0796</v>
      </c>
      <c r="EY33" s="377">
        <v>117.91839999999999</v>
      </c>
      <c r="EZ33" s="377">
        <v>147.0368</v>
      </c>
      <c r="FA33" s="377">
        <v>148.01599999999999</v>
      </c>
    </row>
    <row r="34" spans="1:157" s="134" customFormat="1" ht="12.75" customHeight="1">
      <c r="A34" s="763" t="s">
        <v>3176</v>
      </c>
      <c r="B34" s="377">
        <f>N34</f>
        <v>19.814499999999999</v>
      </c>
      <c r="C34" s="377">
        <v>18.076700000000002</v>
      </c>
      <c r="D34" s="377">
        <v>26.4252</v>
      </c>
      <c r="E34" s="377">
        <v>34.633600000000001</v>
      </c>
      <c r="F34" s="377">
        <v>28.720099999999999</v>
      </c>
      <c r="G34" s="377">
        <v>27.057099999999998</v>
      </c>
      <c r="H34" s="377">
        <v>24.162400000000002</v>
      </c>
      <c r="I34" s="377">
        <v>25.9099</v>
      </c>
      <c r="J34" s="377">
        <v>26.396799999999999</v>
      </c>
      <c r="K34" s="377">
        <v>23.022500000000001</v>
      </c>
      <c r="L34" s="377">
        <v>13.534600000000001</v>
      </c>
      <c r="M34" s="377">
        <v>17.617099999999997</v>
      </c>
      <c r="N34" s="377">
        <v>19.814499999999999</v>
      </c>
      <c r="O34" s="377">
        <f>AA34</f>
        <v>43.154300000000006</v>
      </c>
      <c r="P34" s="377">
        <v>23.587799999999998</v>
      </c>
      <c r="Q34" s="377">
        <v>38.032499999999999</v>
      </c>
      <c r="R34" s="377">
        <v>30.047099999999997</v>
      </c>
      <c r="S34" s="377">
        <v>35.270199999999996</v>
      </c>
      <c r="T34" s="377">
        <v>34.2881</v>
      </c>
      <c r="U34" s="377">
        <v>30.709400000000002</v>
      </c>
      <c r="V34" s="377">
        <v>32.394599999999997</v>
      </c>
      <c r="W34" s="377">
        <v>29.353000000000002</v>
      </c>
      <c r="X34" s="377">
        <v>52.760300000000001</v>
      </c>
      <c r="Y34" s="377">
        <v>54.289699999999996</v>
      </c>
      <c r="Z34" s="377">
        <v>47.632899999999999</v>
      </c>
      <c r="AA34" s="377">
        <v>43.154300000000006</v>
      </c>
      <c r="AB34" s="377">
        <f>AN34</f>
        <v>148.24679999999998</v>
      </c>
      <c r="AC34" s="377">
        <v>80.639499999999998</v>
      </c>
      <c r="AD34" s="377">
        <v>106.80189999999999</v>
      </c>
      <c r="AE34" s="377">
        <v>52.7485</v>
      </c>
      <c r="AF34" s="377">
        <v>52.549500000000002</v>
      </c>
      <c r="AG34" s="377">
        <v>38.7864</v>
      </c>
      <c r="AH34" s="377">
        <v>36.747500000000002</v>
      </c>
      <c r="AI34" s="377">
        <v>57.278199999999998</v>
      </c>
      <c r="AJ34" s="377">
        <v>67.918700000000001</v>
      </c>
      <c r="AK34" s="377">
        <v>64.667599999999993</v>
      </c>
      <c r="AL34" s="377">
        <v>89.0929</v>
      </c>
      <c r="AM34" s="377">
        <v>93.502200000000002</v>
      </c>
      <c r="AN34" s="377">
        <v>148.24679999999998</v>
      </c>
      <c r="AO34" s="377">
        <f>BA34</f>
        <v>49.408799999999999</v>
      </c>
      <c r="AP34" s="377">
        <v>208.59200000000001</v>
      </c>
      <c r="AQ34" s="377">
        <v>208.113</v>
      </c>
      <c r="AR34" s="377">
        <v>213.2166</v>
      </c>
      <c r="AS34" s="377">
        <v>172.4907</v>
      </c>
      <c r="AT34" s="377">
        <v>135.02970000000002</v>
      </c>
      <c r="AU34" s="377">
        <v>97.614000000000004</v>
      </c>
      <c r="AV34" s="377">
        <v>119.63560000000001</v>
      </c>
      <c r="AW34" s="377">
        <v>98.127600000000001</v>
      </c>
      <c r="AX34" s="377">
        <v>75.359399999999994</v>
      </c>
      <c r="AY34" s="377">
        <v>64.976799999999997</v>
      </c>
      <c r="AZ34" s="377">
        <v>49.205800000000004</v>
      </c>
      <c r="BA34" s="377">
        <v>49.408799999999999</v>
      </c>
      <c r="BB34" s="377">
        <f>BN34</f>
        <v>54.654000000000003</v>
      </c>
      <c r="BC34" s="377">
        <v>49.8767</v>
      </c>
      <c r="BD34" s="377">
        <v>60.488399999999999</v>
      </c>
      <c r="BE34" s="377">
        <v>69.498500000000007</v>
      </c>
      <c r="BF34" s="377">
        <v>68.181599999999989</v>
      </c>
      <c r="BG34" s="377">
        <v>76.238199999999992</v>
      </c>
      <c r="BH34" s="377">
        <v>64.821699999999993</v>
      </c>
      <c r="BI34" s="377">
        <v>66.889200000000002</v>
      </c>
      <c r="BJ34" s="377">
        <v>64.452199999999991</v>
      </c>
      <c r="BK34" s="377">
        <v>62.341900000000003</v>
      </c>
      <c r="BL34" s="377">
        <v>49.459800000000001</v>
      </c>
      <c r="BM34" s="377">
        <v>46.721400000000003</v>
      </c>
      <c r="BN34" s="377">
        <v>54.654000000000003</v>
      </c>
      <c r="BO34" s="377">
        <f>CA34</f>
        <v>26.474899999999998</v>
      </c>
      <c r="BP34" s="377">
        <v>63.923899999999996</v>
      </c>
      <c r="BQ34" s="377">
        <v>66.154200000000003</v>
      </c>
      <c r="BR34" s="377">
        <v>58.164699999999996</v>
      </c>
      <c r="BS34" s="377">
        <v>51.805000000000007</v>
      </c>
      <c r="BT34" s="377">
        <v>41.939599999999999</v>
      </c>
      <c r="BU34" s="377">
        <v>29.078700000000001</v>
      </c>
      <c r="BV34" s="377">
        <v>26.450400000000002</v>
      </c>
      <c r="BW34" s="377">
        <v>25.230799999999999</v>
      </c>
      <c r="BX34" s="377">
        <v>25.5623</v>
      </c>
      <c r="BY34" s="377">
        <v>21.354299999999999</v>
      </c>
      <c r="BZ34" s="377">
        <v>23.327999999999999</v>
      </c>
      <c r="CA34" s="377">
        <v>26.474899999999998</v>
      </c>
      <c r="CB34" s="377">
        <f t="shared" si="0"/>
        <v>20.034099999999999</v>
      </c>
      <c r="CC34" s="377">
        <v>32.783199999999994</v>
      </c>
      <c r="CD34" s="377">
        <v>34.4801</v>
      </c>
      <c r="CE34" s="377">
        <v>30.683299999999999</v>
      </c>
      <c r="CF34" s="377">
        <v>28.234699999999997</v>
      </c>
      <c r="CG34" s="377">
        <v>23.100099999999998</v>
      </c>
      <c r="CH34" s="377">
        <v>21.629300000000001</v>
      </c>
      <c r="CI34" s="377">
        <v>20.237800000000004</v>
      </c>
      <c r="CJ34" s="377">
        <v>18.298699999999997</v>
      </c>
      <c r="CK34" s="377">
        <v>16.390800000000002</v>
      </c>
      <c r="CL34" s="377">
        <v>17.744299999999999</v>
      </c>
      <c r="CM34" s="377">
        <v>18.161399999999997</v>
      </c>
      <c r="CN34" s="377">
        <v>20.034099999999999</v>
      </c>
      <c r="CO34" s="377">
        <f t="shared" ref="CO34:CO37" si="30">DA34</f>
        <v>75.106300000000005</v>
      </c>
      <c r="CP34" s="377">
        <v>26.683400000000002</v>
      </c>
      <c r="CQ34" s="377">
        <v>30.041499999999999</v>
      </c>
      <c r="CR34" s="377">
        <v>26.991700000000002</v>
      </c>
      <c r="CS34" s="377">
        <v>92.995199999999997</v>
      </c>
      <c r="CT34" s="377">
        <v>92.712899999999991</v>
      </c>
      <c r="CU34" s="377">
        <v>69.633800000000008</v>
      </c>
      <c r="CV34" s="377">
        <v>67.628</v>
      </c>
      <c r="CW34" s="377">
        <v>73.658799999999999</v>
      </c>
      <c r="CX34" s="377">
        <v>71.285399999999996</v>
      </c>
      <c r="CY34" s="377">
        <v>77.454999999999998</v>
      </c>
      <c r="CZ34" s="377">
        <v>82.331199999999995</v>
      </c>
      <c r="DA34" s="377">
        <v>75.106300000000005</v>
      </c>
      <c r="DB34" s="377">
        <f t="shared" ref="DB34:DB37" si="31">DN34</f>
        <v>92.448300000000003</v>
      </c>
      <c r="DC34" s="377">
        <v>87.775700000000001</v>
      </c>
      <c r="DD34" s="377">
        <v>91.738100000000003</v>
      </c>
      <c r="DE34" s="377">
        <v>87.611899999999991</v>
      </c>
      <c r="DF34" s="377">
        <v>90.824699999999993</v>
      </c>
      <c r="DG34" s="377">
        <v>92.114100000000008</v>
      </c>
      <c r="DH34" s="377">
        <v>86.957300000000004</v>
      </c>
      <c r="DI34" s="377">
        <v>101.9687</v>
      </c>
      <c r="DJ34" s="377">
        <v>94.436000000000007</v>
      </c>
      <c r="DK34" s="377">
        <v>85.169800000000009</v>
      </c>
      <c r="DL34" s="377">
        <v>93.112200000000001</v>
      </c>
      <c r="DM34" s="377">
        <v>92.764899999999997</v>
      </c>
      <c r="DN34" s="377">
        <v>92.448300000000003</v>
      </c>
      <c r="DO34" s="377">
        <f t="shared" si="29"/>
        <v>129.9136</v>
      </c>
      <c r="DP34" s="377">
        <v>102.3331</v>
      </c>
      <c r="DQ34" s="377">
        <v>101.8523</v>
      </c>
      <c r="DR34" s="377">
        <v>105.78400000000001</v>
      </c>
      <c r="DS34" s="377">
        <v>114.1039</v>
      </c>
      <c r="DT34" s="377">
        <v>117.02289999999999</v>
      </c>
      <c r="DU34" s="377">
        <v>116.0843</v>
      </c>
      <c r="DV34" s="377">
        <v>110.97239999999999</v>
      </c>
      <c r="DW34" s="377">
        <v>109.5386</v>
      </c>
      <c r="DX34" s="377">
        <v>113.711</v>
      </c>
      <c r="DY34" s="377">
        <v>111.83069999999999</v>
      </c>
      <c r="DZ34" s="377">
        <v>107.3262</v>
      </c>
      <c r="EA34" s="377">
        <v>129.9136</v>
      </c>
      <c r="EB34" s="377">
        <f t="shared" ref="EB34:EB37" si="32">EN34</f>
        <v>193.2884</v>
      </c>
      <c r="EC34" s="377">
        <v>124.70989999999999</v>
      </c>
      <c r="ED34" s="377">
        <v>119.0115</v>
      </c>
      <c r="EE34" s="377">
        <v>115.42619999999999</v>
      </c>
      <c r="EF34" s="377">
        <v>121.73869999999999</v>
      </c>
      <c r="EG34" s="377">
        <v>124.827</v>
      </c>
      <c r="EH34" s="377">
        <v>124.42710000000001</v>
      </c>
      <c r="EI34" s="377">
        <v>124.30460000000001</v>
      </c>
      <c r="EJ34" s="377">
        <v>123.6588</v>
      </c>
      <c r="EK34" s="377">
        <v>130.13819999999998</v>
      </c>
      <c r="EL34" s="377">
        <v>146.30600000000001</v>
      </c>
      <c r="EM34" s="377">
        <v>164.13739999999999</v>
      </c>
      <c r="EN34" s="377">
        <v>193.2884</v>
      </c>
      <c r="EO34" s="377">
        <f t="shared" ref="EO34:EO36" si="33">FA34</f>
        <v>240.49610000000001</v>
      </c>
      <c r="EP34" s="377">
        <v>191.19810000000001</v>
      </c>
      <c r="EQ34" s="377">
        <v>193.5504</v>
      </c>
      <c r="ER34" s="377">
        <v>227.5966</v>
      </c>
      <c r="ES34" s="377">
        <v>221.9777</v>
      </c>
      <c r="ET34" s="377">
        <v>202.66399999999999</v>
      </c>
      <c r="EU34" s="377">
        <v>219.04060000000001</v>
      </c>
      <c r="EV34" s="377">
        <v>241.5429</v>
      </c>
      <c r="EW34" s="377">
        <v>220.43689999999998</v>
      </c>
      <c r="EX34" s="377">
        <v>243.30610000000001</v>
      </c>
      <c r="EY34" s="377">
        <v>255.87799999999999</v>
      </c>
      <c r="EZ34" s="377">
        <v>238.32939999999999</v>
      </c>
      <c r="FA34" s="377">
        <v>240.49610000000001</v>
      </c>
    </row>
    <row r="35" spans="1:157" s="134" customFormat="1" ht="12.75" customHeight="1">
      <c r="A35" s="763" t="s">
        <v>3177</v>
      </c>
      <c r="B35" s="377">
        <f t="shared" ref="B35:B46" si="34">N35</f>
        <v>73.373500000000007</v>
      </c>
      <c r="C35" s="377">
        <v>43.401199999999996</v>
      </c>
      <c r="D35" s="377">
        <v>47.275400000000005</v>
      </c>
      <c r="E35" s="377">
        <v>52.981900000000003</v>
      </c>
      <c r="F35" s="377">
        <v>52.205300000000001</v>
      </c>
      <c r="G35" s="377">
        <v>35.923099999999998</v>
      </c>
      <c r="H35" s="377">
        <v>56.609199999999994</v>
      </c>
      <c r="I35" s="377">
        <v>51.304699999999997</v>
      </c>
      <c r="J35" s="377">
        <v>59.3613</v>
      </c>
      <c r="K35" s="377">
        <v>60.378399999999999</v>
      </c>
      <c r="L35" s="377">
        <v>36.901900000000005</v>
      </c>
      <c r="M35" s="377">
        <v>71.766999999999996</v>
      </c>
      <c r="N35" s="377">
        <v>73.373500000000007</v>
      </c>
      <c r="O35" s="377">
        <f t="shared" ref="O35:O46" si="35">AA35</f>
        <v>250.32520000000002</v>
      </c>
      <c r="P35" s="377">
        <v>80.282800000000009</v>
      </c>
      <c r="Q35" s="377">
        <v>82.458699999999993</v>
      </c>
      <c r="R35" s="377">
        <v>102.56410000000001</v>
      </c>
      <c r="S35" s="377">
        <v>92.757199999999997</v>
      </c>
      <c r="T35" s="377">
        <v>124.5288</v>
      </c>
      <c r="U35" s="377">
        <v>146.9375</v>
      </c>
      <c r="V35" s="377">
        <v>174.43100000000001</v>
      </c>
      <c r="W35" s="377">
        <v>202.2628</v>
      </c>
      <c r="X35" s="377">
        <v>187.84059999999999</v>
      </c>
      <c r="Y35" s="377">
        <v>219.2431</v>
      </c>
      <c r="Z35" s="377">
        <v>241.53299999999999</v>
      </c>
      <c r="AA35" s="377">
        <v>250.32520000000002</v>
      </c>
      <c r="AB35" s="377">
        <f t="shared" ref="AB35:AB46" si="36">AN35</f>
        <v>255.93450000000001</v>
      </c>
      <c r="AC35" s="377">
        <v>260.98739999999998</v>
      </c>
      <c r="AD35" s="377">
        <v>287.58629999999999</v>
      </c>
      <c r="AE35" s="377">
        <v>342.25359999999995</v>
      </c>
      <c r="AF35" s="377">
        <v>352.05</v>
      </c>
      <c r="AG35" s="377">
        <v>387.89640000000003</v>
      </c>
      <c r="AH35" s="377">
        <v>409.62079999999997</v>
      </c>
      <c r="AI35" s="377">
        <v>410.33920000000001</v>
      </c>
      <c r="AJ35" s="377">
        <v>415.83790000000005</v>
      </c>
      <c r="AK35" s="377">
        <v>385.26840000000004</v>
      </c>
      <c r="AL35" s="377">
        <v>361.2011</v>
      </c>
      <c r="AM35" s="377">
        <v>287.50880000000001</v>
      </c>
      <c r="AN35" s="377">
        <v>255.93450000000001</v>
      </c>
      <c r="AO35" s="377">
        <f t="shared" ref="AO35:AO45" si="37">BA35</f>
        <v>229.10729999999998</v>
      </c>
      <c r="AP35" s="377">
        <v>207.5412</v>
      </c>
      <c r="AQ35" s="377">
        <v>214.16829999999999</v>
      </c>
      <c r="AR35" s="377">
        <v>194.80689999999998</v>
      </c>
      <c r="AS35" s="377">
        <v>190.70650000000001</v>
      </c>
      <c r="AT35" s="377">
        <v>209.59620000000001</v>
      </c>
      <c r="AU35" s="377">
        <v>191.59189999999998</v>
      </c>
      <c r="AV35" s="377">
        <v>228.4571</v>
      </c>
      <c r="AW35" s="377">
        <v>225.9803</v>
      </c>
      <c r="AX35" s="377">
        <v>211.5102</v>
      </c>
      <c r="AY35" s="377">
        <v>219.49120000000002</v>
      </c>
      <c r="AZ35" s="377">
        <v>224.59029999999998</v>
      </c>
      <c r="BA35" s="377">
        <v>229.10729999999998</v>
      </c>
      <c r="BB35" s="377">
        <f t="shared" ref="BB35:BB46" si="38">BN35</f>
        <v>160.62189999999998</v>
      </c>
      <c r="BC35" s="377">
        <v>226.07910000000001</v>
      </c>
      <c r="BD35" s="377">
        <v>113.23079999999999</v>
      </c>
      <c r="BE35" s="377">
        <v>122.1717</v>
      </c>
      <c r="BF35" s="377">
        <v>147.68610000000001</v>
      </c>
      <c r="BG35" s="377">
        <v>171.28440000000001</v>
      </c>
      <c r="BH35" s="377">
        <v>177.14890000000003</v>
      </c>
      <c r="BI35" s="377">
        <v>199.83190000000002</v>
      </c>
      <c r="BJ35" s="377">
        <v>195.01510000000002</v>
      </c>
      <c r="BK35" s="377">
        <v>185.07060000000004</v>
      </c>
      <c r="BL35" s="377">
        <v>179.83769999999998</v>
      </c>
      <c r="BM35" s="377">
        <v>173.65079999999998</v>
      </c>
      <c r="BN35" s="377">
        <v>160.62189999999998</v>
      </c>
      <c r="BO35" s="377">
        <f t="shared" si="6"/>
        <v>85.413299999999992</v>
      </c>
      <c r="BP35" s="377">
        <v>140.83690000000001</v>
      </c>
      <c r="BQ35" s="377">
        <v>139.90950000000001</v>
      </c>
      <c r="BR35" s="377">
        <v>144.82079999999999</v>
      </c>
      <c r="BS35" s="377">
        <v>167.8775</v>
      </c>
      <c r="BT35" s="377">
        <v>156.61569999999998</v>
      </c>
      <c r="BU35" s="377">
        <v>115.10469999999998</v>
      </c>
      <c r="BV35" s="377">
        <v>95.930800000000019</v>
      </c>
      <c r="BW35" s="377">
        <v>91.870399999999989</v>
      </c>
      <c r="BX35" s="377">
        <v>97.526599999999988</v>
      </c>
      <c r="BY35" s="377">
        <v>96.883099999999999</v>
      </c>
      <c r="BZ35" s="377">
        <v>92.826899999999995</v>
      </c>
      <c r="CA35" s="377">
        <v>85.413299999999992</v>
      </c>
      <c r="CB35" s="377">
        <f t="shared" si="0"/>
        <v>63.903199999999991</v>
      </c>
      <c r="CC35" s="377">
        <v>81.594499999999982</v>
      </c>
      <c r="CD35" s="377">
        <v>79.834999999999994</v>
      </c>
      <c r="CE35" s="377">
        <v>92.800099999999986</v>
      </c>
      <c r="CF35" s="377">
        <v>92.820599999999999</v>
      </c>
      <c r="CG35" s="377">
        <v>91.827799999999996</v>
      </c>
      <c r="CH35" s="377">
        <v>85.17710000000001</v>
      </c>
      <c r="CI35" s="377">
        <v>82.222800000000007</v>
      </c>
      <c r="CJ35" s="377">
        <v>76.674399999999991</v>
      </c>
      <c r="CK35" s="377">
        <v>69.692599999999999</v>
      </c>
      <c r="CL35" s="377">
        <v>68.191999999999993</v>
      </c>
      <c r="CM35" s="377">
        <v>68.900300000000001</v>
      </c>
      <c r="CN35" s="377">
        <v>63.903199999999991</v>
      </c>
      <c r="CO35" s="377">
        <f t="shared" si="30"/>
        <v>108.6448</v>
      </c>
      <c r="CP35" s="377">
        <v>68.475499999999997</v>
      </c>
      <c r="CQ35" s="377">
        <v>68.973399999999998</v>
      </c>
      <c r="CR35" s="377">
        <v>67.153300000000002</v>
      </c>
      <c r="CS35" s="377">
        <v>83.0608</v>
      </c>
      <c r="CT35" s="377">
        <v>88.559899999999999</v>
      </c>
      <c r="CU35" s="377">
        <v>91.646199999999993</v>
      </c>
      <c r="CV35" s="377">
        <v>94.390100000000004</v>
      </c>
      <c r="CW35" s="377">
        <v>99.526499999999999</v>
      </c>
      <c r="CX35" s="377">
        <v>102.20360000000001</v>
      </c>
      <c r="CY35" s="377">
        <v>102.4657</v>
      </c>
      <c r="CZ35" s="377">
        <v>102.31939999999999</v>
      </c>
      <c r="DA35" s="377">
        <v>108.6448</v>
      </c>
      <c r="DB35" s="377">
        <f t="shared" si="31"/>
        <v>123.4622</v>
      </c>
      <c r="DC35" s="377">
        <v>107.79819999999999</v>
      </c>
      <c r="DD35" s="377">
        <v>109.9909</v>
      </c>
      <c r="DE35" s="377">
        <v>110.80369999999999</v>
      </c>
      <c r="DF35" s="377">
        <v>122.8755</v>
      </c>
      <c r="DG35" s="377">
        <v>117.73780000000001</v>
      </c>
      <c r="DH35" s="377">
        <v>119.0085</v>
      </c>
      <c r="DI35" s="377">
        <v>105.6481</v>
      </c>
      <c r="DJ35" s="377">
        <v>116.1147</v>
      </c>
      <c r="DK35" s="377">
        <v>122.93819999999999</v>
      </c>
      <c r="DL35" s="377">
        <v>115.26049999999999</v>
      </c>
      <c r="DM35" s="377">
        <v>114.4542</v>
      </c>
      <c r="DN35" s="377">
        <v>123.4622</v>
      </c>
      <c r="DO35" s="377">
        <f t="shared" si="29"/>
        <v>125.6883</v>
      </c>
      <c r="DP35" s="377">
        <v>135.9495</v>
      </c>
      <c r="DQ35" s="377">
        <v>145.9074</v>
      </c>
      <c r="DR35" s="377">
        <v>129.7801</v>
      </c>
      <c r="DS35" s="377">
        <v>119.1778</v>
      </c>
      <c r="DT35" s="377">
        <v>114.1164</v>
      </c>
      <c r="DU35" s="377">
        <v>119.37560000000001</v>
      </c>
      <c r="DV35" s="377">
        <v>120.4157</v>
      </c>
      <c r="DW35" s="377">
        <v>122.5749</v>
      </c>
      <c r="DX35" s="377">
        <v>131.37879999999998</v>
      </c>
      <c r="DY35" s="377">
        <v>134.47020000000001</v>
      </c>
      <c r="DZ35" s="377">
        <v>133.8493</v>
      </c>
      <c r="EA35" s="377">
        <v>125.6883</v>
      </c>
      <c r="EB35" s="377">
        <f t="shared" si="32"/>
        <v>217.58840000000001</v>
      </c>
      <c r="EC35" s="377">
        <v>132.30670000000001</v>
      </c>
      <c r="ED35" s="377">
        <v>140.9716</v>
      </c>
      <c r="EE35" s="377">
        <v>148.2929</v>
      </c>
      <c r="EF35" s="377">
        <v>139.08799999999999</v>
      </c>
      <c r="EG35" s="377">
        <v>141.2978</v>
      </c>
      <c r="EH35" s="377">
        <v>154.90770000000001</v>
      </c>
      <c r="EI35" s="377">
        <v>169.74279999999999</v>
      </c>
      <c r="EJ35" s="377">
        <v>188.5609</v>
      </c>
      <c r="EK35" s="377">
        <v>201.5147</v>
      </c>
      <c r="EL35" s="377">
        <v>205.95179999999999</v>
      </c>
      <c r="EM35" s="377">
        <v>200.67870000000002</v>
      </c>
      <c r="EN35" s="377">
        <v>217.58840000000001</v>
      </c>
      <c r="EO35" s="377">
        <f t="shared" si="33"/>
        <v>378.46359999999999</v>
      </c>
      <c r="EP35" s="377">
        <v>227.33279999999999</v>
      </c>
      <c r="EQ35" s="377">
        <v>231.45959999999999</v>
      </c>
      <c r="ER35" s="377">
        <v>238.72639999999998</v>
      </c>
      <c r="ES35" s="377">
        <v>257.38459999999998</v>
      </c>
      <c r="ET35" s="377">
        <v>265.71949999999998</v>
      </c>
      <c r="EU35" s="377">
        <v>284.9436</v>
      </c>
      <c r="EV35" s="377">
        <v>298.55309999999997</v>
      </c>
      <c r="EW35" s="377">
        <v>320.04679999999996</v>
      </c>
      <c r="EX35" s="377">
        <v>297.03620000000001</v>
      </c>
      <c r="EY35" s="377">
        <v>327.18270000000001</v>
      </c>
      <c r="EZ35" s="377">
        <v>356.06270000000001</v>
      </c>
      <c r="FA35" s="377">
        <v>378.46359999999999</v>
      </c>
    </row>
    <row r="36" spans="1:157" s="134" customFormat="1" ht="12.75" customHeight="1">
      <c r="A36" s="763" t="s">
        <v>3178</v>
      </c>
      <c r="B36" s="377">
        <f t="shared" si="34"/>
        <v>28.5123</v>
      </c>
      <c r="C36" s="377">
        <v>8.0259</v>
      </c>
      <c r="D36" s="377">
        <v>17.361000000000001</v>
      </c>
      <c r="E36" s="377">
        <v>18.447700000000001</v>
      </c>
      <c r="F36" s="377">
        <v>21.927400000000002</v>
      </c>
      <c r="G36" s="377">
        <v>22.078200000000002</v>
      </c>
      <c r="H36" s="377">
        <v>27.063299999999998</v>
      </c>
      <c r="I36" s="377">
        <v>24.219799999999999</v>
      </c>
      <c r="J36" s="377">
        <v>24.839099999999998</v>
      </c>
      <c r="K36" s="377">
        <v>26.246299999999998</v>
      </c>
      <c r="L36" s="377">
        <v>24.921400000000002</v>
      </c>
      <c r="M36" s="377">
        <v>26.520799999999998</v>
      </c>
      <c r="N36" s="377">
        <v>28.5123</v>
      </c>
      <c r="O36" s="377">
        <f t="shared" si="35"/>
        <v>71.434300000000007</v>
      </c>
      <c r="P36" s="377">
        <v>27.221</v>
      </c>
      <c r="Q36" s="377">
        <v>23.367699999999999</v>
      </c>
      <c r="R36" s="377">
        <v>19.689599999999999</v>
      </c>
      <c r="S36" s="377">
        <v>42.1462</v>
      </c>
      <c r="T36" s="377">
        <v>18.868099999999998</v>
      </c>
      <c r="U36" s="377">
        <v>18.043099999999999</v>
      </c>
      <c r="V36" s="377">
        <v>17.861099999999997</v>
      </c>
      <c r="W36" s="377">
        <v>22.230700000000002</v>
      </c>
      <c r="X36" s="377">
        <v>24.241299999999999</v>
      </c>
      <c r="Y36" s="377">
        <v>25.701799999999999</v>
      </c>
      <c r="Z36" s="377">
        <v>25.178699999999999</v>
      </c>
      <c r="AA36" s="377">
        <v>71.434300000000007</v>
      </c>
      <c r="AB36" s="377">
        <f t="shared" si="36"/>
        <v>67.166200000000003</v>
      </c>
      <c r="AC36" s="377">
        <v>75.8703</v>
      </c>
      <c r="AD36" s="377">
        <v>69.102399999999989</v>
      </c>
      <c r="AE36" s="377">
        <v>72.546300000000002</v>
      </c>
      <c r="AF36" s="377">
        <v>78.746100000000013</v>
      </c>
      <c r="AG36" s="377">
        <v>88.270899999999997</v>
      </c>
      <c r="AH36" s="377">
        <v>87.015000000000001</v>
      </c>
      <c r="AI36" s="377">
        <v>85.589600000000004</v>
      </c>
      <c r="AJ36" s="377">
        <v>82.921800000000005</v>
      </c>
      <c r="AK36" s="377">
        <v>87.493499999999997</v>
      </c>
      <c r="AL36" s="377">
        <v>86.753399999999999</v>
      </c>
      <c r="AM36" s="377">
        <v>72.836699999999993</v>
      </c>
      <c r="AN36" s="377">
        <v>67.166200000000003</v>
      </c>
      <c r="AO36" s="377">
        <f t="shared" si="37"/>
        <v>187.7664</v>
      </c>
      <c r="AP36" s="377">
        <v>66.414699999999996</v>
      </c>
      <c r="AQ36" s="377">
        <v>75.198399999999992</v>
      </c>
      <c r="AR36" s="377">
        <v>58.133499999999998</v>
      </c>
      <c r="AS36" s="377">
        <v>56.072199999999995</v>
      </c>
      <c r="AT36" s="377">
        <v>55.472199999999994</v>
      </c>
      <c r="AU36" s="377">
        <v>59.040900000000001</v>
      </c>
      <c r="AV36" s="377">
        <v>89.156399999999991</v>
      </c>
      <c r="AW36" s="377">
        <v>87.530899999999988</v>
      </c>
      <c r="AX36" s="377">
        <v>115.00489999999999</v>
      </c>
      <c r="AY36" s="377">
        <v>165.49250000000001</v>
      </c>
      <c r="AZ36" s="377">
        <v>179.44170000000003</v>
      </c>
      <c r="BA36" s="377">
        <v>187.7664</v>
      </c>
      <c r="BB36" s="377">
        <f t="shared" si="38"/>
        <v>241.44279999999998</v>
      </c>
      <c r="BC36" s="377">
        <v>194.98219999999998</v>
      </c>
      <c r="BD36" s="377">
        <v>294.33509999999995</v>
      </c>
      <c r="BE36" s="377">
        <v>290.76590000000004</v>
      </c>
      <c r="BF36" s="377">
        <v>259.90520000000004</v>
      </c>
      <c r="BG36" s="377">
        <v>263.7063</v>
      </c>
      <c r="BH36" s="377">
        <v>271.40119999999996</v>
      </c>
      <c r="BI36" s="377">
        <v>251.78809999999999</v>
      </c>
      <c r="BJ36" s="377">
        <v>247.5761</v>
      </c>
      <c r="BK36" s="377">
        <v>244.04900000000004</v>
      </c>
      <c r="BL36" s="377">
        <v>236.08750000000001</v>
      </c>
      <c r="BM36" s="377">
        <v>232.0754</v>
      </c>
      <c r="BN36" s="377">
        <v>241.44279999999998</v>
      </c>
      <c r="BO36" s="377">
        <f t="shared" si="6"/>
        <v>199.65559999999999</v>
      </c>
      <c r="BP36" s="377">
        <v>261.76360000000005</v>
      </c>
      <c r="BQ36" s="377">
        <v>265.50959999999998</v>
      </c>
      <c r="BR36" s="377">
        <v>278.98109999999997</v>
      </c>
      <c r="BS36" s="377">
        <v>272.71249999999998</v>
      </c>
      <c r="BT36" s="377">
        <v>266.50790000000001</v>
      </c>
      <c r="BU36" s="377">
        <v>208.80089999999998</v>
      </c>
      <c r="BV36" s="377">
        <v>198.62</v>
      </c>
      <c r="BW36" s="377">
        <v>189.2176</v>
      </c>
      <c r="BX36" s="377">
        <v>185.26609999999997</v>
      </c>
      <c r="BY36" s="377">
        <v>183.75869999999998</v>
      </c>
      <c r="BZ36" s="377">
        <v>191.8603</v>
      </c>
      <c r="CA36" s="377">
        <v>199.65559999999999</v>
      </c>
      <c r="CB36" s="377">
        <f t="shared" si="0"/>
        <v>190.2988</v>
      </c>
      <c r="CC36" s="377">
        <v>206.8862</v>
      </c>
      <c r="CD36" s="377">
        <v>206.77979999999999</v>
      </c>
      <c r="CE36" s="377">
        <v>205.99569999999997</v>
      </c>
      <c r="CF36" s="377">
        <v>206.49029999999999</v>
      </c>
      <c r="CG36" s="377">
        <v>206.964</v>
      </c>
      <c r="CH36" s="377">
        <v>206.28910000000002</v>
      </c>
      <c r="CI36" s="377">
        <v>202.60440000000003</v>
      </c>
      <c r="CJ36" s="377">
        <v>205.88120000000001</v>
      </c>
      <c r="CK36" s="377">
        <v>205.21369999999999</v>
      </c>
      <c r="CL36" s="377">
        <v>202.2561</v>
      </c>
      <c r="CM36" s="377">
        <v>197.37830000000002</v>
      </c>
      <c r="CN36" s="377">
        <v>190.2988</v>
      </c>
      <c r="CO36" s="377">
        <f t="shared" si="30"/>
        <v>125.3262</v>
      </c>
      <c r="CP36" s="377">
        <v>187.58789999999999</v>
      </c>
      <c r="CQ36" s="377">
        <v>192.39270000000002</v>
      </c>
      <c r="CR36" s="377">
        <v>188.8246</v>
      </c>
      <c r="CS36" s="377">
        <v>135.3783</v>
      </c>
      <c r="CT36" s="377">
        <v>131.04939999999999</v>
      </c>
      <c r="CU36" s="377">
        <v>128.10730000000001</v>
      </c>
      <c r="CV36" s="377">
        <v>131.57499999999999</v>
      </c>
      <c r="CW36" s="377">
        <v>121.73110000000001</v>
      </c>
      <c r="CX36" s="377">
        <v>121.28489999999999</v>
      </c>
      <c r="CY36" s="377">
        <v>122.5449</v>
      </c>
      <c r="CZ36" s="377">
        <v>117.4062</v>
      </c>
      <c r="DA36" s="377">
        <v>125.3262</v>
      </c>
      <c r="DB36" s="377">
        <f t="shared" si="31"/>
        <v>162.43810000000002</v>
      </c>
      <c r="DC36" s="377">
        <v>125.85169999999999</v>
      </c>
      <c r="DD36" s="377">
        <v>133.07829999999998</v>
      </c>
      <c r="DE36" s="377">
        <v>144.68679999999998</v>
      </c>
      <c r="DF36" s="377">
        <v>132.16739999999999</v>
      </c>
      <c r="DG36" s="377">
        <v>133.27950000000001</v>
      </c>
      <c r="DH36" s="377">
        <v>131.55840000000001</v>
      </c>
      <c r="DI36" s="377">
        <v>140.2054</v>
      </c>
      <c r="DJ36" s="377">
        <v>139.54650000000001</v>
      </c>
      <c r="DK36" s="377">
        <v>139.34879999999998</v>
      </c>
      <c r="DL36" s="377">
        <v>145.43600000000001</v>
      </c>
      <c r="DM36" s="377">
        <v>142.4205</v>
      </c>
      <c r="DN36" s="377">
        <v>162.43810000000002</v>
      </c>
      <c r="DO36" s="377">
        <f t="shared" si="29"/>
        <v>178.64150000000001</v>
      </c>
      <c r="DP36" s="377">
        <v>156.32989999999998</v>
      </c>
      <c r="DQ36" s="377">
        <v>156.5395</v>
      </c>
      <c r="DR36" s="377">
        <v>163.9042</v>
      </c>
      <c r="DS36" s="377">
        <v>164.12909999999999</v>
      </c>
      <c r="DT36" s="377">
        <v>159.18370000000002</v>
      </c>
      <c r="DU36" s="377">
        <v>148.0873</v>
      </c>
      <c r="DV36" s="377">
        <v>155.51589999999999</v>
      </c>
      <c r="DW36" s="377">
        <v>167.6849</v>
      </c>
      <c r="DX36" s="377">
        <v>163.27099999999999</v>
      </c>
      <c r="DY36" s="377">
        <v>161.92779999999999</v>
      </c>
      <c r="DZ36" s="377">
        <v>175.02770000000001</v>
      </c>
      <c r="EA36" s="377">
        <v>178.64150000000001</v>
      </c>
      <c r="EB36" s="377">
        <f t="shared" si="32"/>
        <v>319.6456</v>
      </c>
      <c r="EC36" s="377">
        <v>180.4845</v>
      </c>
      <c r="ED36" s="377">
        <v>181.75639999999999</v>
      </c>
      <c r="EE36" s="377">
        <v>201.24460000000002</v>
      </c>
      <c r="EF36" s="377">
        <v>219.1104</v>
      </c>
      <c r="EG36" s="377">
        <v>235.6687</v>
      </c>
      <c r="EH36" s="377">
        <v>238.6189</v>
      </c>
      <c r="EI36" s="377">
        <v>245.18220000000002</v>
      </c>
      <c r="EJ36" s="377">
        <v>241.63129999999998</v>
      </c>
      <c r="EK36" s="377">
        <v>255.92610000000002</v>
      </c>
      <c r="EL36" s="377">
        <v>266.9366</v>
      </c>
      <c r="EM36" s="377">
        <v>284.48320000000001</v>
      </c>
      <c r="EN36" s="377">
        <v>319.6456</v>
      </c>
      <c r="EO36" s="377">
        <f t="shared" si="33"/>
        <v>570.6259</v>
      </c>
      <c r="EP36" s="377">
        <v>336.06950000000001</v>
      </c>
      <c r="EQ36" s="377">
        <v>348.51009999999997</v>
      </c>
      <c r="ER36" s="377">
        <v>365.51429999999999</v>
      </c>
      <c r="ES36" s="377">
        <v>389.36520000000002</v>
      </c>
      <c r="ET36" s="377">
        <v>412.35899999999998</v>
      </c>
      <c r="EU36" s="377">
        <v>414.86369999999999</v>
      </c>
      <c r="EV36" s="377">
        <v>430.46340000000004</v>
      </c>
      <c r="EW36" s="377">
        <v>448.36879999999996</v>
      </c>
      <c r="EX36" s="377">
        <v>487.01220000000001</v>
      </c>
      <c r="EY36" s="377">
        <v>472.49920000000003</v>
      </c>
      <c r="EZ36" s="377">
        <v>516.27599999999995</v>
      </c>
      <c r="FA36" s="377">
        <v>570.6259</v>
      </c>
    </row>
    <row r="37" spans="1:157" s="134" customFormat="1" ht="12.75" customHeight="1">
      <c r="A37" s="764" t="s">
        <v>3179</v>
      </c>
      <c r="B37" s="377">
        <f t="shared" si="34"/>
        <v>2.4393000000000002</v>
      </c>
      <c r="C37" s="377">
        <v>9.763399999999999</v>
      </c>
      <c r="D37" s="377">
        <v>3.5526</v>
      </c>
      <c r="E37" s="377">
        <v>2.2584</v>
      </c>
      <c r="F37" s="377">
        <v>2.258</v>
      </c>
      <c r="G37" s="377">
        <v>2.2902</v>
      </c>
      <c r="H37" s="377">
        <v>3.9374000000000002</v>
      </c>
      <c r="I37" s="377">
        <v>2.4035000000000002</v>
      </c>
      <c r="J37" s="377">
        <v>3.4344000000000001</v>
      </c>
      <c r="K37" s="377">
        <v>2.4994000000000001</v>
      </c>
      <c r="L37" s="377">
        <v>1.9667000000000001</v>
      </c>
      <c r="M37" s="377">
        <v>1.9170999999999998</v>
      </c>
      <c r="N37" s="377">
        <v>2.4393000000000002</v>
      </c>
      <c r="O37" s="377">
        <f t="shared" si="35"/>
        <v>4.5404</v>
      </c>
      <c r="P37" s="377">
        <v>1.6729000000000001</v>
      </c>
      <c r="Q37" s="377">
        <v>1.7302999999999999</v>
      </c>
      <c r="R37" s="377">
        <v>1.6776</v>
      </c>
      <c r="S37" s="377">
        <v>1.6399000000000001</v>
      </c>
      <c r="T37" s="377">
        <v>3.3641999999999999</v>
      </c>
      <c r="U37" s="377">
        <v>3.3604000000000003</v>
      </c>
      <c r="V37" s="377">
        <v>3.206</v>
      </c>
      <c r="W37" s="377">
        <v>3.2283000000000004</v>
      </c>
      <c r="X37" s="377">
        <v>3.6501000000000001</v>
      </c>
      <c r="Y37" s="377">
        <v>4.0293999999999999</v>
      </c>
      <c r="Z37" s="377">
        <v>3.8706</v>
      </c>
      <c r="AA37" s="377">
        <v>4.5404</v>
      </c>
      <c r="AB37" s="377">
        <f t="shared" si="36"/>
        <v>3.5446</v>
      </c>
      <c r="AC37" s="377">
        <v>4.8445</v>
      </c>
      <c r="AD37" s="377">
        <v>5.4933999999999994</v>
      </c>
      <c r="AE37" s="377">
        <v>93.463700000000003</v>
      </c>
      <c r="AF37" s="377">
        <v>153.85900000000001</v>
      </c>
      <c r="AG37" s="377">
        <v>166.77629999999999</v>
      </c>
      <c r="AH37" s="377">
        <v>167.69710000000001</v>
      </c>
      <c r="AI37" s="377">
        <v>169.69420000000002</v>
      </c>
      <c r="AJ37" s="377">
        <v>170.67179999999999</v>
      </c>
      <c r="AK37" s="377">
        <v>153.18279999999999</v>
      </c>
      <c r="AL37" s="377">
        <v>104.4307</v>
      </c>
      <c r="AM37" s="377">
        <v>4.7652999999999999</v>
      </c>
      <c r="AN37" s="377">
        <v>3.5446</v>
      </c>
      <c r="AO37" s="377">
        <f t="shared" si="37"/>
        <v>4.1036999999999999</v>
      </c>
      <c r="AP37" s="377">
        <v>3.2130000000000001</v>
      </c>
      <c r="AQ37" s="377">
        <v>2.8534000000000002</v>
      </c>
      <c r="AR37" s="377">
        <v>6.2471000000000005</v>
      </c>
      <c r="AS37" s="377">
        <v>2.0259999999999998</v>
      </c>
      <c r="AT37" s="377">
        <v>2.2681</v>
      </c>
      <c r="AU37" s="377">
        <v>1.9068000000000001</v>
      </c>
      <c r="AV37" s="377">
        <v>1.8268</v>
      </c>
      <c r="AW37" s="377">
        <v>2.7848999999999999</v>
      </c>
      <c r="AX37" s="377">
        <v>2.8944999999999999</v>
      </c>
      <c r="AY37" s="377">
        <v>2.86</v>
      </c>
      <c r="AZ37" s="377">
        <v>3.6530999999999998</v>
      </c>
      <c r="BA37" s="377">
        <v>4.1036999999999999</v>
      </c>
      <c r="BB37" s="377">
        <f t="shared" si="38"/>
        <v>18.2379</v>
      </c>
      <c r="BC37" s="377">
        <v>4.5088999999999997</v>
      </c>
      <c r="BD37" s="377">
        <v>16.145300000000002</v>
      </c>
      <c r="BE37" s="377">
        <v>15.0062</v>
      </c>
      <c r="BF37" s="377">
        <v>15.9436</v>
      </c>
      <c r="BG37" s="377">
        <v>15.869000000000002</v>
      </c>
      <c r="BH37" s="377">
        <v>23.7791</v>
      </c>
      <c r="BI37" s="377">
        <v>17.223399999999998</v>
      </c>
      <c r="BJ37" s="377">
        <v>16.787200000000002</v>
      </c>
      <c r="BK37" s="377">
        <v>10.720500000000001</v>
      </c>
      <c r="BL37" s="377">
        <v>12.6571</v>
      </c>
      <c r="BM37" s="377">
        <v>15.2339</v>
      </c>
      <c r="BN37" s="377">
        <v>18.2379</v>
      </c>
      <c r="BO37" s="377">
        <f t="shared" si="6"/>
        <v>71.295899999999989</v>
      </c>
      <c r="BP37" s="377">
        <v>22.1342</v>
      </c>
      <c r="BQ37" s="377">
        <v>31.764700000000001</v>
      </c>
      <c r="BR37" s="377">
        <v>31.504099999999998</v>
      </c>
      <c r="BS37" s="377">
        <v>35.139399999999995</v>
      </c>
      <c r="BT37" s="377">
        <v>37.565600000000003</v>
      </c>
      <c r="BU37" s="377">
        <v>44.958800000000004</v>
      </c>
      <c r="BV37" s="377">
        <v>53.390899999999995</v>
      </c>
      <c r="BW37" s="377">
        <v>58.406699999999994</v>
      </c>
      <c r="BX37" s="377">
        <v>52.391500000000001</v>
      </c>
      <c r="BY37" s="377">
        <v>66.902799999999999</v>
      </c>
      <c r="BZ37" s="377">
        <v>69.068600000000004</v>
      </c>
      <c r="CA37" s="377">
        <v>71.295899999999989</v>
      </c>
      <c r="CB37" s="377">
        <f t="shared" si="0"/>
        <v>72.846800000000002</v>
      </c>
      <c r="CC37" s="377">
        <v>69.213700000000017</v>
      </c>
      <c r="CD37" s="377">
        <v>67.584199999999996</v>
      </c>
      <c r="CE37" s="377">
        <v>68.770300000000006</v>
      </c>
      <c r="CF37" s="377">
        <v>71.435500000000005</v>
      </c>
      <c r="CG37" s="377">
        <v>71.662599999999998</v>
      </c>
      <c r="CH37" s="377">
        <v>70.235399999999998</v>
      </c>
      <c r="CI37" s="377">
        <v>68.222399999999993</v>
      </c>
      <c r="CJ37" s="377">
        <v>62.957000000000001</v>
      </c>
      <c r="CK37" s="377">
        <v>61.064200000000007</v>
      </c>
      <c r="CL37" s="377">
        <v>63.552900000000001</v>
      </c>
      <c r="CM37" s="377">
        <v>68.31689999999999</v>
      </c>
      <c r="CN37" s="377">
        <v>72.846800000000002</v>
      </c>
      <c r="CO37" s="377">
        <f t="shared" si="30"/>
        <v>34.394800000000004</v>
      </c>
      <c r="CP37" s="377">
        <v>83.591800000000006</v>
      </c>
      <c r="CQ37" s="377">
        <v>88.692899999999995</v>
      </c>
      <c r="CR37" s="377">
        <v>93.12530000000001</v>
      </c>
      <c r="CS37" s="377">
        <v>23.623900000000003</v>
      </c>
      <c r="CT37" s="377">
        <v>22.660299999999999</v>
      </c>
      <c r="CU37" s="377">
        <v>29.322200000000002</v>
      </c>
      <c r="CV37" s="377">
        <v>28.528400000000001</v>
      </c>
      <c r="CW37" s="377">
        <v>28.627299999999998</v>
      </c>
      <c r="CX37" s="377">
        <v>25.1282</v>
      </c>
      <c r="CY37" s="377">
        <v>22.305299999999999</v>
      </c>
      <c r="CZ37" s="377">
        <v>25.5364</v>
      </c>
      <c r="DA37" s="377">
        <v>34.394800000000004</v>
      </c>
      <c r="DB37" s="377">
        <f t="shared" si="31"/>
        <v>61.098299999999995</v>
      </c>
      <c r="DC37" s="377">
        <v>42.835300000000004</v>
      </c>
      <c r="DD37" s="377">
        <v>47.444699999999997</v>
      </c>
      <c r="DE37" s="377">
        <v>48.0379</v>
      </c>
      <c r="DF37" s="377">
        <v>57.132400000000004</v>
      </c>
      <c r="DG37" s="377">
        <v>58.762300000000003</v>
      </c>
      <c r="DH37" s="377">
        <v>59.446899999999999</v>
      </c>
      <c r="DI37" s="377">
        <v>54.097200000000001</v>
      </c>
      <c r="DJ37" s="377">
        <v>52.987100000000005</v>
      </c>
      <c r="DK37" s="377">
        <v>48.618099999999998</v>
      </c>
      <c r="DL37" s="377">
        <v>50.938900000000004</v>
      </c>
      <c r="DM37" s="377">
        <v>61.927399999999999</v>
      </c>
      <c r="DN37" s="377">
        <v>61.098299999999995</v>
      </c>
      <c r="DO37" s="377">
        <f t="shared" si="29"/>
        <v>113.395</v>
      </c>
      <c r="DP37" s="377">
        <v>65.263300000000001</v>
      </c>
      <c r="DQ37" s="377">
        <v>66.228999999999999</v>
      </c>
      <c r="DR37" s="377">
        <v>55.898799999999994</v>
      </c>
      <c r="DS37" s="377">
        <v>48.935900000000004</v>
      </c>
      <c r="DT37" s="377">
        <v>50.898399999999995</v>
      </c>
      <c r="DU37" s="377">
        <v>51.976099999999995</v>
      </c>
      <c r="DV37" s="377">
        <v>57.787700000000001</v>
      </c>
      <c r="DW37" s="377">
        <v>85.012600000000006</v>
      </c>
      <c r="DX37" s="377">
        <v>86.916200000000003</v>
      </c>
      <c r="DY37" s="377">
        <v>98.609599999999986</v>
      </c>
      <c r="DZ37" s="377">
        <v>99.511399999999995</v>
      </c>
      <c r="EA37" s="377">
        <v>113.395</v>
      </c>
      <c r="EB37" s="377">
        <f t="shared" si="32"/>
        <v>186.40309999999999</v>
      </c>
      <c r="EC37" s="377">
        <v>116.91140000000001</v>
      </c>
      <c r="ED37" s="377">
        <v>115.79079999999999</v>
      </c>
      <c r="EE37" s="377">
        <v>126.95859999999999</v>
      </c>
      <c r="EF37" s="377">
        <v>110.1041</v>
      </c>
      <c r="EG37" s="377">
        <v>121.4105</v>
      </c>
      <c r="EH37" s="377">
        <v>124.25830000000001</v>
      </c>
      <c r="EI37" s="377">
        <v>134.76599999999999</v>
      </c>
      <c r="EJ37" s="377">
        <v>142.4006</v>
      </c>
      <c r="EK37" s="377">
        <v>152.1831</v>
      </c>
      <c r="EL37" s="377">
        <v>162.4367</v>
      </c>
      <c r="EM37" s="377">
        <v>175.05549999999999</v>
      </c>
      <c r="EN37" s="377">
        <v>186.40309999999999</v>
      </c>
      <c r="EO37" s="377">
        <f>FA37</f>
        <v>497.78300000000002</v>
      </c>
      <c r="EP37" s="377">
        <v>190.40830000000003</v>
      </c>
      <c r="EQ37" s="377">
        <v>201.27770000000001</v>
      </c>
      <c r="ER37" s="377">
        <v>214.72719999999998</v>
      </c>
      <c r="ES37" s="377">
        <v>217.43940000000001</v>
      </c>
      <c r="ET37" s="377">
        <v>248.68140000000002</v>
      </c>
      <c r="EU37" s="377">
        <v>293.1721</v>
      </c>
      <c r="EV37" s="377">
        <v>330.24759999999998</v>
      </c>
      <c r="EW37" s="377">
        <v>385.74379999999996</v>
      </c>
      <c r="EX37" s="377">
        <v>422.11169999999993</v>
      </c>
      <c r="EY37" s="377">
        <v>480.92759999999998</v>
      </c>
      <c r="EZ37" s="377">
        <v>498.37670000000003</v>
      </c>
      <c r="FA37" s="377">
        <v>497.78300000000002</v>
      </c>
    </row>
    <row r="38" spans="1:157" s="360" customFormat="1" ht="12.75" customHeight="1">
      <c r="A38" s="760" t="s">
        <v>3182</v>
      </c>
      <c r="B38" s="376">
        <f>N38</f>
        <v>115.51889999999999</v>
      </c>
      <c r="C38" s="376">
        <v>31.414800000000003</v>
      </c>
      <c r="D38" s="376">
        <v>43.467199999999998</v>
      </c>
      <c r="E38" s="376">
        <v>50.388500000000001</v>
      </c>
      <c r="F38" s="376">
        <v>55.761699999999998</v>
      </c>
      <c r="G38" s="376">
        <v>57.331700000000005</v>
      </c>
      <c r="H38" s="376">
        <v>59.339500000000001</v>
      </c>
      <c r="I38" s="376">
        <v>63.345999999999997</v>
      </c>
      <c r="J38" s="376">
        <v>62.360600000000005</v>
      </c>
      <c r="K38" s="376">
        <v>81.115200000000002</v>
      </c>
      <c r="L38" s="376">
        <v>104.0324</v>
      </c>
      <c r="M38" s="376">
        <v>117.9875</v>
      </c>
      <c r="N38" s="376">
        <v>115.51889999999999</v>
      </c>
      <c r="O38" s="376">
        <f>AA38</f>
        <v>344.34379999999999</v>
      </c>
      <c r="P38" s="376">
        <v>138.6302</v>
      </c>
      <c r="Q38" s="376">
        <v>153.21350000000001</v>
      </c>
      <c r="R38" s="376">
        <v>138.52730000000003</v>
      </c>
      <c r="S38" s="376">
        <v>152.06339999999997</v>
      </c>
      <c r="T38" s="376">
        <v>165.94869999999997</v>
      </c>
      <c r="U38" s="376">
        <v>172.68290000000002</v>
      </c>
      <c r="V38" s="376">
        <v>183.88350000000003</v>
      </c>
      <c r="W38" s="376">
        <v>205.21609999999998</v>
      </c>
      <c r="X38" s="376">
        <v>215.50919999999999</v>
      </c>
      <c r="Y38" s="376">
        <v>238.78489999999999</v>
      </c>
      <c r="Z38" s="376">
        <v>338.37450000000001</v>
      </c>
      <c r="AA38" s="376">
        <v>344.34379999999999</v>
      </c>
      <c r="AB38" s="376">
        <f>AN38</f>
        <v>583.05640000000005</v>
      </c>
      <c r="AC38" s="376">
        <v>365.91060000000004</v>
      </c>
      <c r="AD38" s="376">
        <v>372.76619999999997</v>
      </c>
      <c r="AE38" s="376">
        <v>354.63549999999998</v>
      </c>
      <c r="AF38" s="376">
        <v>374.50940000000003</v>
      </c>
      <c r="AG38" s="376">
        <v>419.95589999999999</v>
      </c>
      <c r="AH38" s="376">
        <v>394.11430000000001</v>
      </c>
      <c r="AI38" s="376">
        <v>434.67</v>
      </c>
      <c r="AJ38" s="376">
        <v>462.57880000000006</v>
      </c>
      <c r="AK38" s="376">
        <v>494.2208</v>
      </c>
      <c r="AL38" s="376">
        <v>609.6671</v>
      </c>
      <c r="AM38" s="376">
        <v>762.86310000000014</v>
      </c>
      <c r="AN38" s="376">
        <v>583.05640000000005</v>
      </c>
      <c r="AO38" s="376">
        <f>BA38</f>
        <v>457.96300000000002</v>
      </c>
      <c r="AP38" s="376">
        <v>793.25520000000017</v>
      </c>
      <c r="AQ38" s="376">
        <v>762.82820000000004</v>
      </c>
      <c r="AR38" s="376">
        <v>771.02370000000008</v>
      </c>
      <c r="AS38" s="376">
        <v>464.399</v>
      </c>
      <c r="AT38" s="376">
        <v>498.16550000000001</v>
      </c>
      <c r="AU38" s="376">
        <v>478.68639999999999</v>
      </c>
      <c r="AV38" s="376">
        <v>448.20339999999999</v>
      </c>
      <c r="AW38" s="376">
        <v>462.68410000000006</v>
      </c>
      <c r="AX38" s="376">
        <v>461.0154</v>
      </c>
      <c r="AY38" s="376">
        <v>452.32580000000002</v>
      </c>
      <c r="AZ38" s="376">
        <v>489.64570000000003</v>
      </c>
      <c r="BA38" s="376">
        <v>457.96300000000002</v>
      </c>
      <c r="BB38" s="376">
        <f>BN38</f>
        <v>493.72099999999995</v>
      </c>
      <c r="BC38" s="376">
        <v>496.44819999999999</v>
      </c>
      <c r="BD38" s="376">
        <v>467.45289999999994</v>
      </c>
      <c r="BE38" s="376">
        <v>445.70159999999998</v>
      </c>
      <c r="BF38" s="376">
        <v>429.97370000000001</v>
      </c>
      <c r="BG38" s="376">
        <v>461.42540000000008</v>
      </c>
      <c r="BH38" s="376">
        <v>510.65019999999993</v>
      </c>
      <c r="BI38" s="376">
        <v>392.32730000000004</v>
      </c>
      <c r="BJ38" s="376">
        <v>438.69230000000005</v>
      </c>
      <c r="BK38" s="376">
        <v>437.37739999999997</v>
      </c>
      <c r="BL38" s="376">
        <v>443.36400000000003</v>
      </c>
      <c r="BM38" s="376">
        <v>494.35899999999992</v>
      </c>
      <c r="BN38" s="376">
        <v>493.72099999999995</v>
      </c>
      <c r="BO38" s="376">
        <f t="shared" si="6"/>
        <v>450.46040000000011</v>
      </c>
      <c r="BP38" s="376">
        <v>516.65350000000001</v>
      </c>
      <c r="BQ38" s="376">
        <v>507.00909999999999</v>
      </c>
      <c r="BR38" s="376">
        <v>525.58280000000002</v>
      </c>
      <c r="BS38" s="376">
        <v>489.435</v>
      </c>
      <c r="BT38" s="376">
        <v>496.23460000000011</v>
      </c>
      <c r="BU38" s="376">
        <v>495.42930000000001</v>
      </c>
      <c r="BV38" s="376">
        <v>485.57390000000004</v>
      </c>
      <c r="BW38" s="376">
        <v>471.49319999999994</v>
      </c>
      <c r="BX38" s="376">
        <v>431.74149999999997</v>
      </c>
      <c r="BY38" s="376">
        <v>428.71559999999999</v>
      </c>
      <c r="BZ38" s="376">
        <v>434.59890000000001</v>
      </c>
      <c r="CA38" s="376">
        <v>450.46040000000011</v>
      </c>
      <c r="CB38" s="376">
        <f>CN38</f>
        <v>590.00059999999996</v>
      </c>
      <c r="CC38" s="376">
        <v>454.99869999999999</v>
      </c>
      <c r="CD38" s="376">
        <v>455.18040000000002</v>
      </c>
      <c r="CE38" s="376">
        <v>513.1585</v>
      </c>
      <c r="CF38" s="376">
        <v>563.13710000000003</v>
      </c>
      <c r="CG38" s="376">
        <v>518.51890000000003</v>
      </c>
      <c r="CH38" s="376">
        <v>472.73139999999995</v>
      </c>
      <c r="CI38" s="376">
        <v>531.99900000000002</v>
      </c>
      <c r="CJ38" s="376">
        <v>501.57630000000006</v>
      </c>
      <c r="CK38" s="376">
        <v>537.00360000000001</v>
      </c>
      <c r="CL38" s="376">
        <v>570.44349999999997</v>
      </c>
      <c r="CM38" s="376">
        <v>575.97980000000007</v>
      </c>
      <c r="CN38" s="376">
        <v>590.00059999999996</v>
      </c>
      <c r="CO38" s="376">
        <f>DA38</f>
        <v>882.12980000000005</v>
      </c>
      <c r="CP38" s="376">
        <v>609.47230000000002</v>
      </c>
      <c r="CQ38" s="376">
        <v>678.61500000000001</v>
      </c>
      <c r="CR38" s="376">
        <v>640.26459999999997</v>
      </c>
      <c r="CS38" s="376">
        <v>642.8386999999999</v>
      </c>
      <c r="CT38" s="376">
        <v>602.94140000000004</v>
      </c>
      <c r="CU38" s="376">
        <v>620.45170000000007</v>
      </c>
      <c r="CV38" s="376">
        <v>706.63319999999999</v>
      </c>
      <c r="CW38" s="376">
        <v>700.83960000000002</v>
      </c>
      <c r="CX38" s="376">
        <v>770.55409999999995</v>
      </c>
      <c r="CY38" s="376">
        <v>768.49520000000007</v>
      </c>
      <c r="CZ38" s="376">
        <v>857.73689999999988</v>
      </c>
      <c r="DA38" s="376">
        <v>882.12980000000005</v>
      </c>
      <c r="DB38" s="376">
        <f>DN38</f>
        <v>1362.5538999999999</v>
      </c>
      <c r="DC38" s="376">
        <v>905.68729999999994</v>
      </c>
      <c r="DD38" s="376">
        <v>950.07240000000013</v>
      </c>
      <c r="DE38" s="376">
        <v>1041.8446000000001</v>
      </c>
      <c r="DF38" s="376">
        <v>1055.5015999999998</v>
      </c>
      <c r="DG38" s="376">
        <v>1132.0090999999998</v>
      </c>
      <c r="DH38" s="376">
        <v>1145.9018999999998</v>
      </c>
      <c r="DI38" s="376">
        <v>1190.4882000000002</v>
      </c>
      <c r="DJ38" s="376">
        <v>1261.2639999999999</v>
      </c>
      <c r="DK38" s="376">
        <v>1255.1843999999999</v>
      </c>
      <c r="DL38" s="376">
        <v>1320.1745000000003</v>
      </c>
      <c r="DM38" s="376">
        <v>1362.0162</v>
      </c>
      <c r="DN38" s="376">
        <v>1362.5538999999999</v>
      </c>
      <c r="DO38" s="376">
        <f>EA38</f>
        <v>1770.1196</v>
      </c>
      <c r="DP38" s="376">
        <v>1330.0832000000003</v>
      </c>
      <c r="DQ38" s="376">
        <v>1302.8554000000001</v>
      </c>
      <c r="DR38" s="376">
        <v>1162.0850000000003</v>
      </c>
      <c r="DS38" s="376">
        <v>1187.5532000000001</v>
      </c>
      <c r="DT38" s="376">
        <v>1201.5757000000001</v>
      </c>
      <c r="DU38" s="376">
        <v>1313.2562000000003</v>
      </c>
      <c r="DV38" s="376">
        <v>1248.4826</v>
      </c>
      <c r="DW38" s="376">
        <v>1314.6530000000002</v>
      </c>
      <c r="DX38" s="376">
        <v>1353.8317000000002</v>
      </c>
      <c r="DY38" s="376">
        <v>1528.6073999999999</v>
      </c>
      <c r="DZ38" s="376">
        <v>1602.8147999999999</v>
      </c>
      <c r="EA38" s="376">
        <v>1770.1196</v>
      </c>
      <c r="EB38" s="376">
        <f>EN38</f>
        <v>2541.6203999999998</v>
      </c>
      <c r="EC38" s="376">
        <v>1743.6978999999999</v>
      </c>
      <c r="ED38" s="376">
        <v>1737.6524999999999</v>
      </c>
      <c r="EE38" s="376">
        <v>1781.1838</v>
      </c>
      <c r="EF38" s="376">
        <v>1832.7524000000001</v>
      </c>
      <c r="EG38" s="376">
        <v>1971.8098999999997</v>
      </c>
      <c r="EH38" s="376">
        <v>1993.9803999999997</v>
      </c>
      <c r="EI38" s="376">
        <v>2281.5875000000001</v>
      </c>
      <c r="EJ38" s="376">
        <v>2281.7622000000001</v>
      </c>
      <c r="EK38" s="376">
        <v>2427.1330999999996</v>
      </c>
      <c r="EL38" s="376">
        <v>2449.7496000000001</v>
      </c>
      <c r="EM38" s="376">
        <v>2479.9581000000003</v>
      </c>
      <c r="EN38" s="376">
        <v>2541.6203999999998</v>
      </c>
      <c r="EO38" s="376">
        <f>FA38</f>
        <v>3440.6952000000001</v>
      </c>
      <c r="EP38" s="376">
        <v>2632.7189000000003</v>
      </c>
      <c r="EQ38" s="376">
        <v>2763.6592999999998</v>
      </c>
      <c r="ER38" s="376">
        <v>2968.6468999999997</v>
      </c>
      <c r="ES38" s="376">
        <v>2814.3656000000001</v>
      </c>
      <c r="ET38" s="376">
        <v>3033.6260999999995</v>
      </c>
      <c r="EU38" s="376">
        <v>3205.2491</v>
      </c>
      <c r="EV38" s="376">
        <v>3392.8804999999998</v>
      </c>
      <c r="EW38" s="376">
        <v>3423.8357000000001</v>
      </c>
      <c r="EX38" s="376">
        <v>4005.7737000000002</v>
      </c>
      <c r="EY38" s="376">
        <v>3506.0013000000004</v>
      </c>
      <c r="EZ38" s="376">
        <v>3445.8150999999998</v>
      </c>
      <c r="FA38" s="376">
        <v>3440.6952000000001</v>
      </c>
    </row>
    <row r="39" spans="1:157" s="268" customFormat="1" ht="12.75" customHeight="1">
      <c r="A39" s="761" t="s">
        <v>3173</v>
      </c>
      <c r="B39" s="377">
        <f>N39</f>
        <v>16.2896</v>
      </c>
      <c r="C39" s="377">
        <v>5.0359999999999996</v>
      </c>
      <c r="D39" s="377">
        <v>10.678799999999999</v>
      </c>
      <c r="E39" s="377">
        <v>11.7422</v>
      </c>
      <c r="F39" s="377">
        <v>8.6090999999999998</v>
      </c>
      <c r="G39" s="377">
        <v>9.4032</v>
      </c>
      <c r="H39" s="377">
        <v>14.0792</v>
      </c>
      <c r="I39" s="377">
        <v>15.3813</v>
      </c>
      <c r="J39" s="377">
        <v>10.625200000000001</v>
      </c>
      <c r="K39" s="377">
        <v>15.840399999999999</v>
      </c>
      <c r="L39" s="377">
        <v>60.036099999999998</v>
      </c>
      <c r="M39" s="377">
        <v>18.5945</v>
      </c>
      <c r="N39" s="377">
        <v>16.2896</v>
      </c>
      <c r="O39" s="377">
        <f>AA39</f>
        <v>143.51229999999998</v>
      </c>
      <c r="P39" s="377">
        <v>22.525099999999998</v>
      </c>
      <c r="Q39" s="377">
        <v>33.039300000000004</v>
      </c>
      <c r="R39" s="377">
        <v>22.8459</v>
      </c>
      <c r="S39" s="377">
        <v>31.3049</v>
      </c>
      <c r="T39" s="377">
        <v>24.6342</v>
      </c>
      <c r="U39" s="377">
        <v>38.066600000000001</v>
      </c>
      <c r="V39" s="377">
        <v>39.585999999999999</v>
      </c>
      <c r="W39" s="377">
        <v>39.333199999999998</v>
      </c>
      <c r="X39" s="377">
        <v>41.740199999999994</v>
      </c>
      <c r="Y39" s="377">
        <v>59.858800000000002</v>
      </c>
      <c r="Z39" s="377">
        <v>148.74779999999998</v>
      </c>
      <c r="AA39" s="377">
        <v>143.51229999999998</v>
      </c>
      <c r="AB39" s="377">
        <f>AN39</f>
        <v>109.4712</v>
      </c>
      <c r="AC39" s="377">
        <v>142.13420000000002</v>
      </c>
      <c r="AD39" s="377">
        <v>134.98660000000001</v>
      </c>
      <c r="AE39" s="377">
        <v>148.93639999999999</v>
      </c>
      <c r="AF39" s="377">
        <v>149.16249999999999</v>
      </c>
      <c r="AG39" s="377">
        <v>184.79920000000001</v>
      </c>
      <c r="AH39" s="377">
        <v>148.20189999999999</v>
      </c>
      <c r="AI39" s="377">
        <v>153.91759999999999</v>
      </c>
      <c r="AJ39" s="377">
        <v>156.85729999999998</v>
      </c>
      <c r="AK39" s="377">
        <v>125.2885</v>
      </c>
      <c r="AL39" s="377">
        <v>123.52839999999999</v>
      </c>
      <c r="AM39" s="377">
        <v>144.3048</v>
      </c>
      <c r="AN39" s="377">
        <v>109.4712</v>
      </c>
      <c r="AO39" s="377">
        <f>BA39</f>
        <v>102.2758</v>
      </c>
      <c r="AP39" s="377">
        <v>327.4024</v>
      </c>
      <c r="AQ39" s="377">
        <v>318.10520000000002</v>
      </c>
      <c r="AR39" s="377">
        <v>354.71100000000001</v>
      </c>
      <c r="AS39" s="377">
        <v>139.35249999999999</v>
      </c>
      <c r="AT39" s="377">
        <v>160.38829999999999</v>
      </c>
      <c r="AU39" s="377">
        <v>150.85239999999999</v>
      </c>
      <c r="AV39" s="377">
        <v>112.40300000000001</v>
      </c>
      <c r="AW39" s="377">
        <v>130.6113</v>
      </c>
      <c r="AX39" s="377">
        <v>123.99610000000001</v>
      </c>
      <c r="AY39" s="377">
        <v>117.00319999999999</v>
      </c>
      <c r="AZ39" s="377">
        <v>126.6581</v>
      </c>
      <c r="BA39" s="377">
        <v>102.2758</v>
      </c>
      <c r="BB39" s="377">
        <f>BN39</f>
        <v>161.36750000000001</v>
      </c>
      <c r="BC39" s="377">
        <v>122.84740000000001</v>
      </c>
      <c r="BD39" s="377">
        <v>140.54</v>
      </c>
      <c r="BE39" s="377">
        <v>127.32539999999999</v>
      </c>
      <c r="BF39" s="377">
        <v>127.19739999999999</v>
      </c>
      <c r="BG39" s="377">
        <v>175.25419999999997</v>
      </c>
      <c r="BH39" s="377">
        <v>242.90709999999996</v>
      </c>
      <c r="BI39" s="377">
        <v>134.89740000000003</v>
      </c>
      <c r="BJ39" s="377">
        <v>154.74699999999996</v>
      </c>
      <c r="BK39" s="377">
        <v>160.53749999999997</v>
      </c>
      <c r="BL39" s="377">
        <v>158.56270000000001</v>
      </c>
      <c r="BM39" s="377">
        <v>165.64930000000001</v>
      </c>
      <c r="BN39" s="377">
        <v>161.36750000000001</v>
      </c>
      <c r="BO39" s="377">
        <f t="shared" si="6"/>
        <v>176.62830000000005</v>
      </c>
      <c r="BP39" s="377">
        <v>153.10809999999998</v>
      </c>
      <c r="BQ39" s="377">
        <v>141.73799999999997</v>
      </c>
      <c r="BR39" s="377">
        <v>157.98929999999999</v>
      </c>
      <c r="BS39" s="377">
        <v>143.60479999999995</v>
      </c>
      <c r="BT39" s="377">
        <v>153.81760000000003</v>
      </c>
      <c r="BU39" s="377">
        <v>185.7884</v>
      </c>
      <c r="BV39" s="377">
        <v>179.60780000000003</v>
      </c>
      <c r="BW39" s="377">
        <v>178.26979999999998</v>
      </c>
      <c r="BX39" s="377">
        <v>150.19269999999995</v>
      </c>
      <c r="BY39" s="377">
        <v>151.36799999999997</v>
      </c>
      <c r="BZ39" s="377">
        <v>147.27440000000001</v>
      </c>
      <c r="CA39" s="377">
        <v>176.62830000000005</v>
      </c>
      <c r="CB39" s="377">
        <f t="shared" si="0"/>
        <v>259.38289999999995</v>
      </c>
      <c r="CC39" s="377">
        <v>159.8357</v>
      </c>
      <c r="CD39" s="377">
        <v>166.15100000000001</v>
      </c>
      <c r="CE39" s="377">
        <v>180.69220000000001</v>
      </c>
      <c r="CF39" s="377">
        <v>272.62309999999997</v>
      </c>
      <c r="CG39" s="377">
        <v>238.86690000000004</v>
      </c>
      <c r="CH39" s="377">
        <v>191.16789999999997</v>
      </c>
      <c r="CI39" s="377">
        <v>236.69889999999998</v>
      </c>
      <c r="CJ39" s="377">
        <v>215.66680000000005</v>
      </c>
      <c r="CK39" s="377">
        <v>245.517</v>
      </c>
      <c r="CL39" s="377">
        <v>266.12619999999993</v>
      </c>
      <c r="CM39" s="377">
        <v>260.00689999999997</v>
      </c>
      <c r="CN39" s="377">
        <v>259.38289999999995</v>
      </c>
      <c r="CO39" s="377">
        <f>DA39</f>
        <v>426.58269999999999</v>
      </c>
      <c r="CP39" s="377">
        <v>260.68979999999999</v>
      </c>
      <c r="CQ39" s="377">
        <v>322.33029999999997</v>
      </c>
      <c r="CR39" s="377">
        <v>289.89179999999999</v>
      </c>
      <c r="CS39" s="377">
        <v>293.51670000000001</v>
      </c>
      <c r="CT39" s="377">
        <v>269.9316</v>
      </c>
      <c r="CU39" s="377">
        <v>290.32220000000001</v>
      </c>
      <c r="CV39" s="377">
        <v>343.2706</v>
      </c>
      <c r="CW39" s="377">
        <v>334.81119999999999</v>
      </c>
      <c r="CX39" s="377">
        <v>397.09030000000001</v>
      </c>
      <c r="CY39" s="377">
        <v>383.05490000000003</v>
      </c>
      <c r="CZ39" s="377">
        <v>435.84820000000002</v>
      </c>
      <c r="DA39" s="377">
        <v>426.58269999999999</v>
      </c>
      <c r="DB39" s="377">
        <f>DN39</f>
        <v>693.75490000000002</v>
      </c>
      <c r="DC39" s="377">
        <v>450.63009999999997</v>
      </c>
      <c r="DD39" s="377">
        <v>500.6069</v>
      </c>
      <c r="DE39" s="377">
        <v>555.303</v>
      </c>
      <c r="DF39" s="377">
        <v>554.63679999999999</v>
      </c>
      <c r="DG39" s="377">
        <v>627.78390000000002</v>
      </c>
      <c r="DH39" s="377">
        <v>620.14269999999999</v>
      </c>
      <c r="DI39" s="377">
        <v>633.08980000000008</v>
      </c>
      <c r="DJ39" s="377">
        <v>682.27780000000007</v>
      </c>
      <c r="DK39" s="377">
        <v>651.7722</v>
      </c>
      <c r="DL39" s="377">
        <v>689.96349999999995</v>
      </c>
      <c r="DM39" s="377">
        <v>708.51969999999994</v>
      </c>
      <c r="DN39" s="377">
        <v>693.75490000000002</v>
      </c>
      <c r="DO39" s="377">
        <f>EA39</f>
        <v>906.65769999999998</v>
      </c>
      <c r="DP39" s="377">
        <v>694.601</v>
      </c>
      <c r="DQ39" s="377">
        <v>649.52809999999999</v>
      </c>
      <c r="DR39" s="377">
        <v>563.75609999999995</v>
      </c>
      <c r="DS39" s="377">
        <v>564.85019999999997</v>
      </c>
      <c r="DT39" s="377">
        <v>613.92840000000001</v>
      </c>
      <c r="DU39" s="377">
        <v>644.72739999999999</v>
      </c>
      <c r="DV39" s="377">
        <v>660.8116</v>
      </c>
      <c r="DW39" s="377">
        <v>696.28959999999995</v>
      </c>
      <c r="DX39" s="377">
        <v>694.2124</v>
      </c>
      <c r="DY39" s="377">
        <v>788.78219999999999</v>
      </c>
      <c r="DZ39" s="377">
        <v>819.36340000000007</v>
      </c>
      <c r="EA39" s="377">
        <v>906.65769999999998</v>
      </c>
      <c r="EB39" s="377">
        <f>EN39</f>
        <v>1313.2909</v>
      </c>
      <c r="EC39" s="377">
        <v>929.63049999999998</v>
      </c>
      <c r="ED39" s="377">
        <v>913.10069999999996</v>
      </c>
      <c r="EE39" s="377">
        <v>923.81909999999993</v>
      </c>
      <c r="EF39" s="377">
        <v>976.18650000000002</v>
      </c>
      <c r="EG39" s="377">
        <v>1048.8108999999999</v>
      </c>
      <c r="EH39" s="377">
        <v>1030.0830000000001</v>
      </c>
      <c r="EI39" s="377">
        <v>1228.8495</v>
      </c>
      <c r="EJ39" s="377">
        <v>1165.6781000000001</v>
      </c>
      <c r="EK39" s="377">
        <v>1234.1792</v>
      </c>
      <c r="EL39" s="377">
        <v>1233.3981999999999</v>
      </c>
      <c r="EM39" s="377">
        <v>1211.008</v>
      </c>
      <c r="EN39" s="377">
        <v>1313.2909</v>
      </c>
      <c r="EO39" s="377">
        <f>FA39</f>
        <v>1581.8802000000001</v>
      </c>
      <c r="EP39" s="377">
        <v>1366.0697</v>
      </c>
      <c r="EQ39" s="377">
        <v>1457.2327</v>
      </c>
      <c r="ER39" s="377">
        <v>1627.1142</v>
      </c>
      <c r="ES39" s="377">
        <v>1431.9984999999999</v>
      </c>
      <c r="ET39" s="377">
        <v>1608.4284</v>
      </c>
      <c r="EU39" s="377">
        <v>1728.7036000000001</v>
      </c>
      <c r="EV39" s="377">
        <v>1800.9741999999999</v>
      </c>
      <c r="EW39" s="377">
        <v>1753.6846</v>
      </c>
      <c r="EX39" s="377">
        <v>2308.4713999999999</v>
      </c>
      <c r="EY39" s="377">
        <v>1562.4608999999998</v>
      </c>
      <c r="EZ39" s="377">
        <v>1530.3035</v>
      </c>
      <c r="FA39" s="377">
        <v>1581.8802000000001</v>
      </c>
    </row>
    <row r="40" spans="1:157" s="268" customFormat="1" ht="12.75" customHeight="1">
      <c r="A40" s="761" t="s">
        <v>3174</v>
      </c>
      <c r="B40" s="377">
        <f>N40</f>
        <v>99.229300000000023</v>
      </c>
      <c r="C40" s="377">
        <v>26.378799999999998</v>
      </c>
      <c r="D40" s="377">
        <v>32.788400000000003</v>
      </c>
      <c r="E40" s="377">
        <v>38.646299999999997</v>
      </c>
      <c r="F40" s="377">
        <v>47.152600000000007</v>
      </c>
      <c r="G40" s="377">
        <v>47.9285</v>
      </c>
      <c r="H40" s="377">
        <v>45.260300000000001</v>
      </c>
      <c r="I40" s="377">
        <v>47.964700000000001</v>
      </c>
      <c r="J40" s="377">
        <v>51.735399999999998</v>
      </c>
      <c r="K40" s="377">
        <v>65.274799999999999</v>
      </c>
      <c r="L40" s="377">
        <v>43.996300000000005</v>
      </c>
      <c r="M40" s="377">
        <v>99.393000000000001</v>
      </c>
      <c r="N40" s="377">
        <v>99.229300000000023</v>
      </c>
      <c r="O40" s="377">
        <f>AA40</f>
        <v>200.83150000000001</v>
      </c>
      <c r="P40" s="377">
        <v>116.10509999999999</v>
      </c>
      <c r="Q40" s="377">
        <v>120.1742</v>
      </c>
      <c r="R40" s="377">
        <v>115.68140000000001</v>
      </c>
      <c r="S40" s="377">
        <v>120.7585</v>
      </c>
      <c r="T40" s="377">
        <v>141.31449999999998</v>
      </c>
      <c r="U40" s="377">
        <v>134.6163</v>
      </c>
      <c r="V40" s="377">
        <v>144.29750000000004</v>
      </c>
      <c r="W40" s="377">
        <v>165.88290000000001</v>
      </c>
      <c r="X40" s="377">
        <v>173.76900000000001</v>
      </c>
      <c r="Y40" s="377">
        <v>178.92610000000002</v>
      </c>
      <c r="Z40" s="377">
        <v>189.6267</v>
      </c>
      <c r="AA40" s="377">
        <v>200.83150000000001</v>
      </c>
      <c r="AB40" s="377">
        <f>AN40</f>
        <v>473.58519999999999</v>
      </c>
      <c r="AC40" s="377">
        <v>223.7764</v>
      </c>
      <c r="AD40" s="377">
        <v>237.77960000000002</v>
      </c>
      <c r="AE40" s="377">
        <v>205.69909999999999</v>
      </c>
      <c r="AF40" s="377">
        <v>225.34690000000003</v>
      </c>
      <c r="AG40" s="377">
        <v>235.1567</v>
      </c>
      <c r="AH40" s="377">
        <v>245.91240000000002</v>
      </c>
      <c r="AI40" s="377">
        <v>280.75240000000002</v>
      </c>
      <c r="AJ40" s="377">
        <v>305.72149999999999</v>
      </c>
      <c r="AK40" s="377">
        <v>368.9323</v>
      </c>
      <c r="AL40" s="377">
        <v>486.13869999999997</v>
      </c>
      <c r="AM40" s="377">
        <v>618.55830000000003</v>
      </c>
      <c r="AN40" s="377">
        <v>473.58519999999999</v>
      </c>
      <c r="AO40" s="377">
        <f>BA40</f>
        <v>355.68720000000008</v>
      </c>
      <c r="AP40" s="377">
        <v>465.8528</v>
      </c>
      <c r="AQ40" s="377">
        <v>444.72300000000001</v>
      </c>
      <c r="AR40" s="377">
        <v>416.31269999999995</v>
      </c>
      <c r="AS40" s="377">
        <v>325.04649999999998</v>
      </c>
      <c r="AT40" s="377">
        <v>337.77719999999999</v>
      </c>
      <c r="AU40" s="377">
        <v>327.834</v>
      </c>
      <c r="AV40" s="377">
        <v>335.80039999999997</v>
      </c>
      <c r="AW40" s="377">
        <v>332.07279999999997</v>
      </c>
      <c r="AX40" s="377">
        <v>337.01929999999999</v>
      </c>
      <c r="AY40" s="377">
        <v>335.32260000000002</v>
      </c>
      <c r="AZ40" s="377">
        <v>362.98759999999999</v>
      </c>
      <c r="BA40" s="377">
        <v>355.68720000000008</v>
      </c>
      <c r="BB40" s="377">
        <f>BN40</f>
        <v>332.3535</v>
      </c>
      <c r="BC40" s="377">
        <v>373.60079999999999</v>
      </c>
      <c r="BD40" s="377">
        <v>326.91289999999998</v>
      </c>
      <c r="BE40" s="377">
        <v>318.37620000000004</v>
      </c>
      <c r="BF40" s="377">
        <v>302.77629999999999</v>
      </c>
      <c r="BG40" s="377">
        <v>286.17120000000006</v>
      </c>
      <c r="BH40" s="377">
        <v>267.74309999999997</v>
      </c>
      <c r="BI40" s="377">
        <v>257.42989999999998</v>
      </c>
      <c r="BJ40" s="377">
        <v>283.94530000000003</v>
      </c>
      <c r="BK40" s="377">
        <v>276.83989999999994</v>
      </c>
      <c r="BL40" s="377">
        <v>284.80129999999997</v>
      </c>
      <c r="BM40" s="377">
        <v>328.7097</v>
      </c>
      <c r="BN40" s="377">
        <v>332.3535</v>
      </c>
      <c r="BO40" s="377">
        <f t="shared" si="6"/>
        <v>273.83209999999997</v>
      </c>
      <c r="BP40" s="377">
        <v>363.54539999999997</v>
      </c>
      <c r="BQ40" s="377">
        <v>365.27109999999999</v>
      </c>
      <c r="BR40" s="377">
        <v>367.59350000000001</v>
      </c>
      <c r="BS40" s="377">
        <v>345.83019999999993</v>
      </c>
      <c r="BT40" s="377">
        <v>342.41699999999997</v>
      </c>
      <c r="BU40" s="377">
        <v>309.64090000000004</v>
      </c>
      <c r="BV40" s="377">
        <v>305.96609999999998</v>
      </c>
      <c r="BW40" s="377">
        <v>293.22340000000003</v>
      </c>
      <c r="BX40" s="377">
        <v>281.54880000000003</v>
      </c>
      <c r="BY40" s="377">
        <v>277.3476</v>
      </c>
      <c r="BZ40" s="377">
        <v>287.3245</v>
      </c>
      <c r="CA40" s="377">
        <v>273.83209999999997</v>
      </c>
      <c r="CB40" s="377">
        <f t="shared" si="0"/>
        <v>330.61770000000001</v>
      </c>
      <c r="CC40" s="377">
        <v>295.16300000000001</v>
      </c>
      <c r="CD40" s="377">
        <v>289.02940000000001</v>
      </c>
      <c r="CE40" s="377">
        <v>332.46629999999999</v>
      </c>
      <c r="CF40" s="377">
        <v>290.51400000000001</v>
      </c>
      <c r="CG40" s="377">
        <v>279.65199999999999</v>
      </c>
      <c r="CH40" s="377">
        <v>281.56349999999998</v>
      </c>
      <c r="CI40" s="377">
        <v>295.30009999999999</v>
      </c>
      <c r="CJ40" s="377">
        <v>285.90949999999998</v>
      </c>
      <c r="CK40" s="377">
        <v>291.48660000000001</v>
      </c>
      <c r="CL40" s="377">
        <v>304.31730000000005</v>
      </c>
      <c r="CM40" s="377">
        <v>315.97290000000004</v>
      </c>
      <c r="CN40" s="377">
        <v>330.61770000000001</v>
      </c>
      <c r="CO40" s="377">
        <f>DA40</f>
        <v>455.5471</v>
      </c>
      <c r="CP40" s="377">
        <v>348.78250000000003</v>
      </c>
      <c r="CQ40" s="377">
        <v>356.28469999999993</v>
      </c>
      <c r="CR40" s="377">
        <v>350.37280000000004</v>
      </c>
      <c r="CS40" s="377">
        <v>349.322</v>
      </c>
      <c r="CT40" s="377">
        <v>333.00980000000004</v>
      </c>
      <c r="CU40" s="377">
        <v>330.12950000000001</v>
      </c>
      <c r="CV40" s="377">
        <v>363.36259999999999</v>
      </c>
      <c r="CW40" s="377">
        <v>366.02840000000003</v>
      </c>
      <c r="CX40" s="377">
        <v>373.46379999999999</v>
      </c>
      <c r="CY40" s="377">
        <v>385.44029999999998</v>
      </c>
      <c r="CZ40" s="377">
        <v>421.88870000000003</v>
      </c>
      <c r="DA40" s="377">
        <v>455.5471</v>
      </c>
      <c r="DB40" s="377">
        <f>DN40</f>
        <v>668.79899999999998</v>
      </c>
      <c r="DC40" s="377">
        <v>455.05720000000002</v>
      </c>
      <c r="DD40" s="377">
        <v>449.46549999999996</v>
      </c>
      <c r="DE40" s="377">
        <v>486.54159999999996</v>
      </c>
      <c r="DF40" s="377">
        <v>500.8648</v>
      </c>
      <c r="DG40" s="377">
        <v>504.22520000000003</v>
      </c>
      <c r="DH40" s="377">
        <v>525.75920000000008</v>
      </c>
      <c r="DI40" s="377">
        <v>557.39840000000004</v>
      </c>
      <c r="DJ40" s="377">
        <v>578.98620000000005</v>
      </c>
      <c r="DK40" s="377">
        <v>603.41219999999998</v>
      </c>
      <c r="DL40" s="377">
        <v>630.2109999999999</v>
      </c>
      <c r="DM40" s="377">
        <v>653.49649999999997</v>
      </c>
      <c r="DN40" s="377">
        <v>668.79899999999998</v>
      </c>
      <c r="DO40" s="377">
        <f>EA40</f>
        <v>863.4618999999999</v>
      </c>
      <c r="DP40" s="377">
        <v>635.48220000000003</v>
      </c>
      <c r="DQ40" s="377">
        <v>653.32729999999992</v>
      </c>
      <c r="DR40" s="377">
        <v>598.32889999999986</v>
      </c>
      <c r="DS40" s="377">
        <v>622.70299999999997</v>
      </c>
      <c r="DT40" s="377">
        <v>587.64729999999997</v>
      </c>
      <c r="DU40" s="377">
        <v>668.52880000000005</v>
      </c>
      <c r="DV40" s="377">
        <v>587.67099999999994</v>
      </c>
      <c r="DW40" s="377">
        <v>618.36340000000007</v>
      </c>
      <c r="DX40" s="377">
        <v>659.61930000000007</v>
      </c>
      <c r="DY40" s="377">
        <v>739.8252</v>
      </c>
      <c r="DZ40" s="377">
        <v>783.45140000000015</v>
      </c>
      <c r="EA40" s="377">
        <v>863.4618999999999</v>
      </c>
      <c r="EB40" s="377">
        <f>EN40</f>
        <v>1228.3295000000001</v>
      </c>
      <c r="EC40" s="377">
        <v>814.06740000000002</v>
      </c>
      <c r="ED40" s="377">
        <v>824.55180000000007</v>
      </c>
      <c r="EE40" s="377">
        <v>857.36470000000008</v>
      </c>
      <c r="EF40" s="377">
        <v>856.56589999999994</v>
      </c>
      <c r="EG40" s="377">
        <v>922.99900000000014</v>
      </c>
      <c r="EH40" s="377">
        <v>963.89740000000006</v>
      </c>
      <c r="EI40" s="377">
        <v>1052.7380000000001</v>
      </c>
      <c r="EJ40" s="377">
        <v>1116.0840999999998</v>
      </c>
      <c r="EK40" s="377">
        <v>1192.9539</v>
      </c>
      <c r="EL40" s="377">
        <v>1216.3514000000002</v>
      </c>
      <c r="EM40" s="377">
        <v>1268.9500999999998</v>
      </c>
      <c r="EN40" s="377">
        <v>1228.3295000000001</v>
      </c>
      <c r="EO40" s="377">
        <f>FA40</f>
        <v>1858.8150000000001</v>
      </c>
      <c r="EP40" s="377">
        <v>1266.6492000000001</v>
      </c>
      <c r="EQ40" s="377">
        <v>1306.4265999999998</v>
      </c>
      <c r="ER40" s="377">
        <v>1341.5327</v>
      </c>
      <c r="ES40" s="377">
        <v>1382.3671000000002</v>
      </c>
      <c r="ET40" s="377">
        <v>1425.1976999999999</v>
      </c>
      <c r="EU40" s="377">
        <v>1476.5454999999999</v>
      </c>
      <c r="EV40" s="377">
        <v>1591.9063000000001</v>
      </c>
      <c r="EW40" s="377">
        <v>1670.1510999999998</v>
      </c>
      <c r="EX40" s="377">
        <v>1697.3023000000001</v>
      </c>
      <c r="EY40" s="377">
        <v>1943.5403999999999</v>
      </c>
      <c r="EZ40" s="377">
        <v>1915.5116</v>
      </c>
      <c r="FA40" s="377">
        <v>1858.8150000000001</v>
      </c>
    </row>
    <row r="41" spans="1:157" s="268" customFormat="1" ht="12.75" customHeight="1">
      <c r="A41" s="762" t="s">
        <v>2892</v>
      </c>
      <c r="B41" s="377"/>
      <c r="C41" s="377"/>
      <c r="D41" s="377"/>
      <c r="E41" s="377"/>
      <c r="F41" s="377"/>
      <c r="G41" s="377"/>
      <c r="H41" s="377"/>
      <c r="I41" s="377"/>
      <c r="J41" s="377"/>
      <c r="K41" s="377"/>
      <c r="L41" s="377"/>
      <c r="M41" s="377"/>
      <c r="N41" s="377"/>
      <c r="O41" s="377"/>
      <c r="P41" s="377"/>
      <c r="Q41" s="377"/>
      <c r="R41" s="377"/>
      <c r="S41" s="377"/>
      <c r="T41" s="377"/>
      <c r="U41" s="377"/>
      <c r="V41" s="377"/>
      <c r="W41" s="377"/>
      <c r="X41" s="377"/>
      <c r="Y41" s="377"/>
      <c r="Z41" s="377"/>
      <c r="AA41" s="377"/>
      <c r="AB41" s="377"/>
      <c r="AC41" s="377"/>
      <c r="AD41" s="377"/>
      <c r="AE41" s="377"/>
      <c r="AF41" s="377"/>
      <c r="AG41" s="377"/>
      <c r="AH41" s="377"/>
      <c r="AI41" s="377"/>
      <c r="AJ41" s="377"/>
      <c r="AK41" s="377"/>
      <c r="AL41" s="377"/>
      <c r="AM41" s="377"/>
      <c r="AN41" s="377"/>
      <c r="AO41" s="377"/>
      <c r="AP41" s="377"/>
      <c r="AQ41" s="377"/>
      <c r="AR41" s="377"/>
      <c r="AS41" s="377"/>
      <c r="AT41" s="377"/>
      <c r="AU41" s="377"/>
      <c r="AV41" s="377"/>
      <c r="AW41" s="377"/>
      <c r="AX41" s="377"/>
      <c r="AY41" s="377"/>
      <c r="AZ41" s="377"/>
      <c r="BA41" s="377"/>
      <c r="BB41" s="377"/>
      <c r="BC41" s="377"/>
      <c r="BD41" s="377"/>
      <c r="BE41" s="377"/>
      <c r="BF41" s="377"/>
      <c r="BG41" s="377"/>
      <c r="BH41" s="377"/>
      <c r="BI41" s="377"/>
      <c r="BJ41" s="377"/>
      <c r="BK41" s="377"/>
      <c r="BL41" s="377"/>
      <c r="BM41" s="377"/>
      <c r="BN41" s="377"/>
      <c r="BO41" s="377"/>
      <c r="BP41" s="377"/>
      <c r="BQ41" s="377"/>
      <c r="BR41" s="377"/>
      <c r="BS41" s="377"/>
      <c r="BT41" s="377"/>
      <c r="BU41" s="377"/>
      <c r="BV41" s="377"/>
      <c r="BW41" s="377"/>
      <c r="BX41" s="377"/>
      <c r="BY41" s="377"/>
      <c r="BZ41" s="377"/>
      <c r="CA41" s="377"/>
      <c r="CB41" s="377"/>
      <c r="CC41" s="377"/>
      <c r="CD41" s="377"/>
      <c r="CE41" s="377"/>
      <c r="CF41" s="377"/>
      <c r="CG41" s="377"/>
      <c r="CH41" s="377"/>
      <c r="CI41" s="377"/>
      <c r="CJ41" s="377"/>
      <c r="CK41" s="377"/>
      <c r="CL41" s="377"/>
      <c r="CM41" s="377"/>
      <c r="CN41" s="377"/>
      <c r="CO41" s="377"/>
      <c r="CP41" s="377"/>
      <c r="CQ41" s="377"/>
      <c r="CR41" s="377"/>
      <c r="CS41" s="377"/>
      <c r="CT41" s="377"/>
      <c r="CU41" s="377"/>
      <c r="CV41" s="377"/>
      <c r="CW41" s="377"/>
      <c r="CX41" s="377"/>
      <c r="CY41" s="377"/>
      <c r="CZ41" s="377"/>
      <c r="DA41" s="377"/>
      <c r="DB41" s="377"/>
      <c r="DC41" s="377"/>
      <c r="DD41" s="377"/>
      <c r="DE41" s="377"/>
      <c r="DF41" s="377"/>
      <c r="DG41" s="377"/>
      <c r="DH41" s="377"/>
      <c r="DI41" s="377"/>
      <c r="DJ41" s="377"/>
      <c r="DK41" s="377"/>
      <c r="DL41" s="377"/>
      <c r="DM41" s="377"/>
      <c r="DN41" s="377"/>
      <c r="DO41" s="377"/>
      <c r="DP41" s="377"/>
      <c r="DQ41" s="377"/>
      <c r="DR41" s="377"/>
      <c r="DS41" s="377"/>
      <c r="DT41" s="377"/>
      <c r="DU41" s="377"/>
      <c r="DV41" s="377"/>
      <c r="DW41" s="377"/>
      <c r="DX41" s="377"/>
      <c r="DY41" s="377"/>
      <c r="DZ41" s="377"/>
      <c r="EA41" s="377"/>
      <c r="EB41" s="377"/>
      <c r="EC41" s="377"/>
      <c r="ED41" s="377"/>
      <c r="EE41" s="377"/>
      <c r="EF41" s="377"/>
      <c r="EG41" s="377"/>
      <c r="EH41" s="377"/>
      <c r="EI41" s="377"/>
      <c r="EJ41" s="377"/>
      <c r="EK41" s="377"/>
      <c r="EL41" s="377"/>
      <c r="EM41" s="377"/>
      <c r="EN41" s="377"/>
      <c r="EO41" s="377"/>
      <c r="EP41" s="377"/>
      <c r="EQ41" s="377"/>
      <c r="ER41" s="377"/>
      <c r="ES41" s="377"/>
      <c r="ET41" s="377"/>
      <c r="EU41" s="377"/>
      <c r="EV41" s="377"/>
      <c r="EW41" s="377"/>
      <c r="EX41" s="377"/>
      <c r="EY41" s="377"/>
      <c r="EZ41" s="377"/>
      <c r="FA41" s="377"/>
    </row>
    <row r="42" spans="1:157" s="134" customFormat="1" ht="12.75" customHeight="1">
      <c r="A42" s="763" t="s">
        <v>3186</v>
      </c>
      <c r="B42" s="377" t="str">
        <f>N42</f>
        <v>-</v>
      </c>
      <c r="C42" s="377">
        <v>0.70899999999999996</v>
      </c>
      <c r="D42" s="377">
        <v>0.32500000000000001</v>
      </c>
      <c r="E42" s="377">
        <v>0.63339999999999996</v>
      </c>
      <c r="F42" s="377">
        <v>2.1532</v>
      </c>
      <c r="G42" s="377">
        <v>0.97320000000000007</v>
      </c>
      <c r="H42" s="377">
        <v>0.12279999999999999</v>
      </c>
      <c r="I42" s="377">
        <v>0.91400000000000003</v>
      </c>
      <c r="J42" s="377">
        <v>8.9999999999999993E-3</v>
      </c>
      <c r="K42" s="377" t="s">
        <v>15</v>
      </c>
      <c r="L42" s="377" t="s">
        <v>15</v>
      </c>
      <c r="M42" s="377">
        <v>5.8710000000000004</v>
      </c>
      <c r="N42" s="377" t="s">
        <v>15</v>
      </c>
      <c r="O42" s="377">
        <f>AA42</f>
        <v>1.0249999999999999</v>
      </c>
      <c r="P42" s="377" t="s">
        <v>15</v>
      </c>
      <c r="Q42" s="377" t="s">
        <v>15</v>
      </c>
      <c r="R42" s="377" t="s">
        <v>15</v>
      </c>
      <c r="S42" s="377" t="s">
        <v>15</v>
      </c>
      <c r="T42" s="377" t="s">
        <v>15</v>
      </c>
      <c r="U42" s="377" t="s">
        <v>15</v>
      </c>
      <c r="V42" s="377">
        <v>0.375</v>
      </c>
      <c r="W42" s="377">
        <v>0.50600000000000001</v>
      </c>
      <c r="X42" s="377">
        <v>0.51600000000000001</v>
      </c>
      <c r="Y42" s="377">
        <v>1.0004999999999999</v>
      </c>
      <c r="Z42" s="377">
        <v>0.76760000000000006</v>
      </c>
      <c r="AA42" s="377">
        <v>1.0249999999999999</v>
      </c>
      <c r="AB42" s="377">
        <f>AN42</f>
        <v>8.4459999999999997</v>
      </c>
      <c r="AC42" s="377">
        <v>0.98239999999999994</v>
      </c>
      <c r="AD42" s="377">
        <v>0.80629999999999991</v>
      </c>
      <c r="AE42" s="377">
        <v>1.2090999999999998</v>
      </c>
      <c r="AF42" s="377">
        <v>0.73</v>
      </c>
      <c r="AG42" s="377">
        <v>3.1618000000000004</v>
      </c>
      <c r="AH42" s="377">
        <v>3.0839000000000003</v>
      </c>
      <c r="AI42" s="377">
        <v>1.7187000000000001</v>
      </c>
      <c r="AJ42" s="377">
        <v>2.9316999999999998</v>
      </c>
      <c r="AK42" s="377">
        <v>1.8724000000000001</v>
      </c>
      <c r="AL42" s="377">
        <v>5.3665000000000003</v>
      </c>
      <c r="AM42" s="377">
        <v>9.9948999999999995</v>
      </c>
      <c r="AN42" s="377">
        <v>8.4459999999999997</v>
      </c>
      <c r="AO42" s="377">
        <f>BA42</f>
        <v>7.1821000000000002</v>
      </c>
      <c r="AP42" s="377">
        <v>11.492899999999999</v>
      </c>
      <c r="AQ42" s="377">
        <v>16.617799999999999</v>
      </c>
      <c r="AR42" s="377">
        <v>15.6837</v>
      </c>
      <c r="AS42" s="377">
        <v>23.604400000000002</v>
      </c>
      <c r="AT42" s="377">
        <v>6.9018000000000006</v>
      </c>
      <c r="AU42" s="377">
        <v>18.648799999999998</v>
      </c>
      <c r="AV42" s="377">
        <v>30.962199999999999</v>
      </c>
      <c r="AW42" s="377">
        <v>18.468799999999998</v>
      </c>
      <c r="AX42" s="377">
        <v>19.2652</v>
      </c>
      <c r="AY42" s="377">
        <v>4.8929</v>
      </c>
      <c r="AZ42" s="377">
        <v>17.1145</v>
      </c>
      <c r="BA42" s="377">
        <v>7.1821000000000002</v>
      </c>
      <c r="BB42" s="377">
        <f>BN42</f>
        <v>7.6459999999999999</v>
      </c>
      <c r="BC42" s="377">
        <v>5.9832999999999998</v>
      </c>
      <c r="BD42" s="377">
        <v>16.8933</v>
      </c>
      <c r="BE42" s="377">
        <v>9.8415999999999997</v>
      </c>
      <c r="BF42" s="377">
        <v>11.074999999999999</v>
      </c>
      <c r="BG42" s="377">
        <v>8.9631999999999987</v>
      </c>
      <c r="BH42" s="377">
        <v>9.5366</v>
      </c>
      <c r="BI42" s="377">
        <v>10.682099999999998</v>
      </c>
      <c r="BJ42" s="377">
        <v>19.0504</v>
      </c>
      <c r="BK42" s="377">
        <v>14.282400000000001</v>
      </c>
      <c r="BL42" s="377">
        <v>4.0111999999999997</v>
      </c>
      <c r="BM42" s="377">
        <v>8.9280000000000008</v>
      </c>
      <c r="BN42" s="377">
        <v>7.6459999999999999</v>
      </c>
      <c r="BO42" s="377">
        <f t="shared" si="6"/>
        <v>3.6010999999999997</v>
      </c>
      <c r="BP42" s="377">
        <v>4.0410000000000004</v>
      </c>
      <c r="BQ42" s="377">
        <v>4.8639000000000001</v>
      </c>
      <c r="BR42" s="377">
        <v>12.3962</v>
      </c>
      <c r="BS42" s="377">
        <v>7.4144000000000005</v>
      </c>
      <c r="BT42" s="377">
        <v>5.9494999999999996</v>
      </c>
      <c r="BU42" s="377">
        <v>5.6007999999999996</v>
      </c>
      <c r="BV42" s="377">
        <v>4.9331000000000005</v>
      </c>
      <c r="BW42" s="377">
        <v>4.2057000000000002</v>
      </c>
      <c r="BX42" s="377">
        <v>3.6121999999999996</v>
      </c>
      <c r="BY42" s="377">
        <v>3.9834000000000001</v>
      </c>
      <c r="BZ42" s="377">
        <v>4.7863999999999995</v>
      </c>
      <c r="CA42" s="377">
        <v>3.6010999999999997</v>
      </c>
      <c r="CB42" s="377">
        <f>CN42</f>
        <v>1.8445</v>
      </c>
      <c r="CC42" s="377">
        <v>10.3025</v>
      </c>
      <c r="CD42" s="377">
        <v>6.6429999999999998</v>
      </c>
      <c r="CE42" s="377">
        <v>50.4621</v>
      </c>
      <c r="CF42" s="377">
        <v>2.8925999999999998</v>
      </c>
      <c r="CG42" s="377">
        <v>3.7389000000000001</v>
      </c>
      <c r="CH42" s="377">
        <v>4.0025000000000004</v>
      </c>
      <c r="CI42" s="377">
        <v>7.196299999999999</v>
      </c>
      <c r="CJ42" s="377">
        <v>3.395</v>
      </c>
      <c r="CK42" s="377">
        <v>2.8454000000000002</v>
      </c>
      <c r="CL42" s="377">
        <v>0.85399999999999998</v>
      </c>
      <c r="CM42" s="377">
        <v>0.98139999999999994</v>
      </c>
      <c r="CN42" s="377">
        <v>1.8445</v>
      </c>
      <c r="CO42" s="377">
        <f>DA42</f>
        <v>53.048499999999997</v>
      </c>
      <c r="CP42" s="377">
        <v>1.1028</v>
      </c>
      <c r="CQ42" s="377">
        <v>3.6138000000000003</v>
      </c>
      <c r="CR42" s="377">
        <v>2.9748000000000001</v>
      </c>
      <c r="CS42" s="377">
        <v>40.627600000000001</v>
      </c>
      <c r="CT42" s="377">
        <v>27.135200000000001</v>
      </c>
      <c r="CU42" s="377">
        <v>39.162500000000001</v>
      </c>
      <c r="CV42" s="377">
        <v>62.8733</v>
      </c>
      <c r="CW42" s="377">
        <v>44.406099999999995</v>
      </c>
      <c r="CX42" s="377">
        <v>38.176900000000003</v>
      </c>
      <c r="CY42" s="377">
        <v>51.057400000000001</v>
      </c>
      <c r="CZ42" s="377">
        <v>47.732399999999998</v>
      </c>
      <c r="DA42" s="377">
        <v>53.048499999999997</v>
      </c>
      <c r="DB42" s="377">
        <f>DN42</f>
        <v>96.284600000000012</v>
      </c>
      <c r="DC42" s="377">
        <v>66.460800000000006</v>
      </c>
      <c r="DD42" s="377">
        <v>44.241599999999998</v>
      </c>
      <c r="DE42" s="377">
        <v>52.3459</v>
      </c>
      <c r="DF42" s="377">
        <v>54.591699999999996</v>
      </c>
      <c r="DG42" s="377">
        <v>69.622500000000002</v>
      </c>
      <c r="DH42" s="377">
        <v>57.498199999999997</v>
      </c>
      <c r="DI42" s="377">
        <v>72.762500000000003</v>
      </c>
      <c r="DJ42" s="377">
        <v>96.897100000000009</v>
      </c>
      <c r="DK42" s="377">
        <v>97.894800000000004</v>
      </c>
      <c r="DL42" s="377">
        <v>82.605500000000006</v>
      </c>
      <c r="DM42" s="377">
        <v>70.4054</v>
      </c>
      <c r="DN42" s="377">
        <v>96.284600000000012</v>
      </c>
      <c r="DO42" s="377">
        <f>EA42</f>
        <v>87.131699999999995</v>
      </c>
      <c r="DP42" s="377">
        <v>77.103800000000007</v>
      </c>
      <c r="DQ42" s="377">
        <v>93.126199999999997</v>
      </c>
      <c r="DR42" s="377">
        <v>87.861800000000002</v>
      </c>
      <c r="DS42" s="377">
        <v>71.946600000000004</v>
      </c>
      <c r="DT42" s="377">
        <v>64.615800000000007</v>
      </c>
      <c r="DU42" s="377">
        <v>73.930399999999992</v>
      </c>
      <c r="DV42" s="377">
        <v>70.112200000000001</v>
      </c>
      <c r="DW42" s="377">
        <v>93.42580000000001</v>
      </c>
      <c r="DX42" s="377">
        <v>94.283799999999999</v>
      </c>
      <c r="DY42" s="377">
        <v>85.609499999999997</v>
      </c>
      <c r="DZ42" s="377">
        <v>107.7851</v>
      </c>
      <c r="EA42" s="377">
        <v>87.131699999999995</v>
      </c>
      <c r="EB42" s="377">
        <f>EN42</f>
        <v>112.8309</v>
      </c>
      <c r="EC42" s="377">
        <v>76.214500000000001</v>
      </c>
      <c r="ED42" s="377">
        <v>88.455300000000008</v>
      </c>
      <c r="EE42" s="377">
        <v>131.84950000000001</v>
      </c>
      <c r="EF42" s="377">
        <v>97.996300000000005</v>
      </c>
      <c r="EG42" s="377">
        <v>141.3159</v>
      </c>
      <c r="EH42" s="377">
        <v>98.003500000000003</v>
      </c>
      <c r="EI42" s="377">
        <v>107.2238</v>
      </c>
      <c r="EJ42" s="377">
        <v>135.51479999999998</v>
      </c>
      <c r="EK42" s="377">
        <v>131.49340000000001</v>
      </c>
      <c r="EL42" s="377">
        <v>128.89019999999999</v>
      </c>
      <c r="EM42" s="377">
        <v>132.97800000000001</v>
      </c>
      <c r="EN42" s="377">
        <v>112.8309</v>
      </c>
      <c r="EO42" s="377">
        <f t="shared" ref="EO42:EO46" si="39">FA42</f>
        <v>128.45580000000001</v>
      </c>
      <c r="EP42" s="377">
        <v>143.3288</v>
      </c>
      <c r="EQ42" s="377">
        <v>149.11840000000001</v>
      </c>
      <c r="ER42" s="377">
        <v>154.64079999999998</v>
      </c>
      <c r="ES42" s="377">
        <v>164.43370000000002</v>
      </c>
      <c r="ET42" s="377">
        <v>165.19629999999998</v>
      </c>
      <c r="EU42" s="377">
        <v>181.4589</v>
      </c>
      <c r="EV42" s="377">
        <v>242.30089999999998</v>
      </c>
      <c r="EW42" s="377">
        <v>273.85379999999998</v>
      </c>
      <c r="EX42" s="377">
        <v>152.19120000000001</v>
      </c>
      <c r="EY42" s="377">
        <v>131.5933</v>
      </c>
      <c r="EZ42" s="377">
        <v>120.33539999999999</v>
      </c>
      <c r="FA42" s="377">
        <v>128.45580000000001</v>
      </c>
    </row>
    <row r="43" spans="1:157" s="134" customFormat="1" ht="12.75" customHeight="1">
      <c r="A43" s="763" t="s">
        <v>3176</v>
      </c>
      <c r="B43" s="377">
        <f>N43</f>
        <v>29.214599999999997</v>
      </c>
      <c r="C43" s="377">
        <v>2.9756</v>
      </c>
      <c r="D43" s="377">
        <v>6.0540000000000003</v>
      </c>
      <c r="E43" s="377">
        <v>14.673299999999999</v>
      </c>
      <c r="F43" s="377">
        <v>14.472799999999999</v>
      </c>
      <c r="G43" s="377">
        <v>13.924799999999999</v>
      </c>
      <c r="H43" s="377">
        <v>13.328799999999999</v>
      </c>
      <c r="I43" s="377">
        <v>14.262700000000001</v>
      </c>
      <c r="J43" s="377">
        <v>18.3262</v>
      </c>
      <c r="K43" s="377">
        <v>20.194700000000001</v>
      </c>
      <c r="L43" s="377">
        <v>19.445799999999998</v>
      </c>
      <c r="M43" s="377">
        <v>25.145099999999999</v>
      </c>
      <c r="N43" s="377">
        <v>29.214599999999997</v>
      </c>
      <c r="O43" s="377">
        <f>AA43</f>
        <v>39.302699999999994</v>
      </c>
      <c r="P43" s="377">
        <v>26.864699999999999</v>
      </c>
      <c r="Q43" s="377">
        <v>24.772299999999998</v>
      </c>
      <c r="R43" s="377">
        <v>16.73</v>
      </c>
      <c r="S43" s="377">
        <v>29.3491</v>
      </c>
      <c r="T43" s="377">
        <v>28.9619</v>
      </c>
      <c r="U43" s="377">
        <v>29.724499999999999</v>
      </c>
      <c r="V43" s="377">
        <v>33.025800000000004</v>
      </c>
      <c r="W43" s="377">
        <v>35.712199999999996</v>
      </c>
      <c r="X43" s="377">
        <v>36.561300000000003</v>
      </c>
      <c r="Y43" s="377">
        <v>33.699100000000001</v>
      </c>
      <c r="Z43" s="377">
        <v>35.784500000000001</v>
      </c>
      <c r="AA43" s="377">
        <v>39.302699999999994</v>
      </c>
      <c r="AB43" s="377">
        <f>AN43</f>
        <v>120.85380000000001</v>
      </c>
      <c r="AC43" s="377">
        <v>35.354399999999998</v>
      </c>
      <c r="AD43" s="377">
        <v>33.590400000000002</v>
      </c>
      <c r="AE43" s="377">
        <v>32.274900000000002</v>
      </c>
      <c r="AF43" s="377">
        <v>30.757099999999998</v>
      </c>
      <c r="AG43" s="377">
        <v>35.589400000000005</v>
      </c>
      <c r="AH43" s="377">
        <v>36.590300000000006</v>
      </c>
      <c r="AI43" s="377">
        <v>42.190100000000001</v>
      </c>
      <c r="AJ43" s="377">
        <v>46.198800000000006</v>
      </c>
      <c r="AK43" s="377">
        <v>48.5792</v>
      </c>
      <c r="AL43" s="377">
        <v>60.574800000000003</v>
      </c>
      <c r="AM43" s="377">
        <v>80.942599999999999</v>
      </c>
      <c r="AN43" s="377">
        <v>120.85380000000001</v>
      </c>
      <c r="AO43" s="377">
        <f>BA43</f>
        <v>103.5444</v>
      </c>
      <c r="AP43" s="377">
        <v>175.1309</v>
      </c>
      <c r="AQ43" s="377">
        <v>167.15639999999999</v>
      </c>
      <c r="AR43" s="377">
        <v>207.25409999999999</v>
      </c>
      <c r="AS43" s="377">
        <v>124.7291</v>
      </c>
      <c r="AT43" s="377">
        <v>115.7029</v>
      </c>
      <c r="AU43" s="377">
        <v>94.745500000000007</v>
      </c>
      <c r="AV43" s="377">
        <v>91.301500000000004</v>
      </c>
      <c r="AW43" s="377">
        <v>117.67269999999999</v>
      </c>
      <c r="AX43" s="377">
        <v>95.588499999999996</v>
      </c>
      <c r="AY43" s="377">
        <v>98.045100000000005</v>
      </c>
      <c r="AZ43" s="377">
        <v>98.092100000000002</v>
      </c>
      <c r="BA43" s="377">
        <v>103.5444</v>
      </c>
      <c r="BB43" s="377">
        <f>BN43</f>
        <v>60.934700000000007</v>
      </c>
      <c r="BC43" s="377">
        <v>118.5043</v>
      </c>
      <c r="BD43" s="377">
        <v>95.714600000000004</v>
      </c>
      <c r="BE43" s="377">
        <v>104.49560000000001</v>
      </c>
      <c r="BF43" s="377">
        <v>92.423699999999997</v>
      </c>
      <c r="BG43" s="377">
        <v>75.027900000000017</v>
      </c>
      <c r="BH43" s="377">
        <v>68.420500000000004</v>
      </c>
      <c r="BI43" s="377">
        <v>60.212200000000003</v>
      </c>
      <c r="BJ43" s="377">
        <v>70.839400000000012</v>
      </c>
      <c r="BK43" s="377">
        <v>60.913599999999988</v>
      </c>
      <c r="BL43" s="377">
        <v>63.069200000000002</v>
      </c>
      <c r="BM43" s="377">
        <v>72.895399999999995</v>
      </c>
      <c r="BN43" s="377">
        <v>60.934700000000007</v>
      </c>
      <c r="BO43" s="377">
        <f t="shared" si="6"/>
        <v>28.190499999999997</v>
      </c>
      <c r="BP43" s="377">
        <v>70.053100000000001</v>
      </c>
      <c r="BQ43" s="377">
        <v>72.679100000000005</v>
      </c>
      <c r="BR43" s="377">
        <v>68.975100000000012</v>
      </c>
      <c r="BS43" s="377">
        <v>53.157699999999998</v>
      </c>
      <c r="BT43" s="377">
        <v>49.769700000000007</v>
      </c>
      <c r="BU43" s="377">
        <v>42.637500000000003</v>
      </c>
      <c r="BV43" s="377">
        <v>38.030300000000004</v>
      </c>
      <c r="BW43" s="377">
        <v>34.161899999999996</v>
      </c>
      <c r="BX43" s="377">
        <v>37.586199999999998</v>
      </c>
      <c r="BY43" s="377">
        <v>36.256200000000007</v>
      </c>
      <c r="BZ43" s="377">
        <v>35.386600000000001</v>
      </c>
      <c r="CA43" s="377">
        <v>28.190499999999997</v>
      </c>
      <c r="CB43" s="377">
        <f t="shared" si="0"/>
        <v>34.780199999999994</v>
      </c>
      <c r="CC43" s="377">
        <v>36.074400000000004</v>
      </c>
      <c r="CD43" s="377">
        <v>32.110900000000001</v>
      </c>
      <c r="CE43" s="377">
        <v>31.553000000000001</v>
      </c>
      <c r="CF43" s="377">
        <v>29.910000000000004</v>
      </c>
      <c r="CG43" s="377">
        <v>27.773699999999998</v>
      </c>
      <c r="CH43" s="377">
        <v>26.969800000000003</v>
      </c>
      <c r="CI43" s="377">
        <v>31.715700000000002</v>
      </c>
      <c r="CJ43" s="377">
        <v>34.358899999999998</v>
      </c>
      <c r="CK43" s="377">
        <v>36.555399999999999</v>
      </c>
      <c r="CL43" s="377">
        <v>29.970100000000002</v>
      </c>
      <c r="CM43" s="377">
        <v>34.302600000000005</v>
      </c>
      <c r="CN43" s="377">
        <v>34.780199999999994</v>
      </c>
      <c r="CO43" s="377">
        <f t="shared" ref="CO43:CO45" si="40">DA43</f>
        <v>92.197100000000006</v>
      </c>
      <c r="CP43" s="377">
        <v>36.6599</v>
      </c>
      <c r="CQ43" s="377">
        <v>36.305399999999999</v>
      </c>
      <c r="CR43" s="377">
        <v>31.607800000000001</v>
      </c>
      <c r="CS43" s="377">
        <v>59.2453</v>
      </c>
      <c r="CT43" s="377">
        <v>90.194399999999987</v>
      </c>
      <c r="CU43" s="377">
        <v>83.889300000000006</v>
      </c>
      <c r="CV43" s="377">
        <v>61.293599999999998</v>
      </c>
      <c r="CW43" s="377">
        <v>72.80980000000001</v>
      </c>
      <c r="CX43" s="377">
        <v>78.100999999999999</v>
      </c>
      <c r="CY43" s="377">
        <v>76.902199999999993</v>
      </c>
      <c r="CZ43" s="377">
        <v>87.546300000000002</v>
      </c>
      <c r="DA43" s="377">
        <v>92.197100000000006</v>
      </c>
      <c r="DB43" s="377">
        <f t="shared" ref="DB43:DB45" si="41">DN43</f>
        <v>130.5881</v>
      </c>
      <c r="DC43" s="377">
        <v>81.378699999999995</v>
      </c>
      <c r="DD43" s="377">
        <v>97.307899999999989</v>
      </c>
      <c r="DE43" s="377">
        <v>102.7149</v>
      </c>
      <c r="DF43" s="377">
        <v>88.182000000000002</v>
      </c>
      <c r="DG43" s="377">
        <v>96.106700000000004</v>
      </c>
      <c r="DH43" s="377">
        <v>121.60299999999999</v>
      </c>
      <c r="DI43" s="377">
        <v>125.926</v>
      </c>
      <c r="DJ43" s="377">
        <v>141.114</v>
      </c>
      <c r="DK43" s="377">
        <v>104.75019999999999</v>
      </c>
      <c r="DL43" s="377">
        <v>130.49080000000001</v>
      </c>
      <c r="DM43" s="377">
        <v>132.5582</v>
      </c>
      <c r="DN43" s="377">
        <v>130.5881</v>
      </c>
      <c r="DO43" s="377">
        <f t="shared" ref="DO43:DO44" si="42">EA43</f>
        <v>204.78910000000002</v>
      </c>
      <c r="DP43" s="377">
        <v>158.10310000000001</v>
      </c>
      <c r="DQ43" s="377">
        <v>153.40889999999999</v>
      </c>
      <c r="DR43" s="377">
        <v>129.43340000000001</v>
      </c>
      <c r="DS43" s="377">
        <v>165.24110000000002</v>
      </c>
      <c r="DT43" s="377">
        <v>146.78200000000001</v>
      </c>
      <c r="DU43" s="377">
        <v>185.1335</v>
      </c>
      <c r="DV43" s="377">
        <v>120.1108</v>
      </c>
      <c r="DW43" s="377">
        <v>122.1044</v>
      </c>
      <c r="DX43" s="377">
        <v>147.4444</v>
      </c>
      <c r="DY43" s="377">
        <v>163.12720000000002</v>
      </c>
      <c r="DZ43" s="377">
        <v>138.41970000000001</v>
      </c>
      <c r="EA43" s="377">
        <v>204.78910000000002</v>
      </c>
      <c r="EB43" s="377">
        <f t="shared" ref="EB43:EB45" si="43">EN43</f>
        <v>222.2894</v>
      </c>
      <c r="EC43" s="377">
        <v>160.67789999999999</v>
      </c>
      <c r="ED43" s="377">
        <v>178.37299999999999</v>
      </c>
      <c r="EE43" s="377">
        <v>160.28539999999998</v>
      </c>
      <c r="EF43" s="377">
        <v>165.94029999999998</v>
      </c>
      <c r="EG43" s="377">
        <v>130.68350000000001</v>
      </c>
      <c r="EH43" s="377">
        <v>198.31120000000001</v>
      </c>
      <c r="EI43" s="377">
        <v>238.2843</v>
      </c>
      <c r="EJ43" s="377">
        <v>212.7929</v>
      </c>
      <c r="EK43" s="377">
        <v>204.65039999999999</v>
      </c>
      <c r="EL43" s="377">
        <v>199.24710000000002</v>
      </c>
      <c r="EM43" s="377">
        <v>223.8895</v>
      </c>
      <c r="EN43" s="377">
        <v>222.2894</v>
      </c>
      <c r="EO43" s="377">
        <f t="shared" si="39"/>
        <v>267.58159999999998</v>
      </c>
      <c r="EP43" s="377">
        <v>237.71510000000001</v>
      </c>
      <c r="EQ43" s="377">
        <v>233.86850000000001</v>
      </c>
      <c r="ER43" s="377">
        <v>249.02939999999998</v>
      </c>
      <c r="ES43" s="377">
        <v>248.69910000000002</v>
      </c>
      <c r="ET43" s="377">
        <v>264.54379999999998</v>
      </c>
      <c r="EU43" s="377">
        <v>307.94779999999997</v>
      </c>
      <c r="EV43" s="377">
        <v>259.21520000000004</v>
      </c>
      <c r="EW43" s="377">
        <v>203.79939999999999</v>
      </c>
      <c r="EX43" s="377">
        <v>271.60859999999997</v>
      </c>
      <c r="EY43" s="377">
        <v>209.75460000000001</v>
      </c>
      <c r="EZ43" s="377">
        <v>221.06179999999998</v>
      </c>
      <c r="FA43" s="377">
        <v>267.58159999999998</v>
      </c>
    </row>
    <row r="44" spans="1:157" s="134" customFormat="1" ht="12.75" customHeight="1">
      <c r="A44" s="763" t="s">
        <v>3177</v>
      </c>
      <c r="B44" s="377">
        <f t="shared" si="34"/>
        <v>41.8035</v>
      </c>
      <c r="C44" s="377">
        <v>17.651199999999999</v>
      </c>
      <c r="D44" s="377">
        <v>19.744299999999999</v>
      </c>
      <c r="E44" s="377">
        <v>17.766200000000001</v>
      </c>
      <c r="F44" s="377">
        <v>21.3749</v>
      </c>
      <c r="G44" s="377">
        <v>20.488099999999999</v>
      </c>
      <c r="H44" s="377">
        <v>19.889700000000001</v>
      </c>
      <c r="I44" s="377">
        <v>18.922000000000001</v>
      </c>
      <c r="J44" s="377">
        <v>22.6357</v>
      </c>
      <c r="K44" s="377">
        <v>26.117799999999999</v>
      </c>
      <c r="L44" s="377">
        <v>10.723100000000001</v>
      </c>
      <c r="M44" s="377">
        <v>13.4535</v>
      </c>
      <c r="N44" s="377">
        <v>41.8035</v>
      </c>
      <c r="O44" s="377">
        <f t="shared" si="35"/>
        <v>144.70510000000002</v>
      </c>
      <c r="P44" s="377">
        <v>57.9863</v>
      </c>
      <c r="Q44" s="377">
        <v>58.952500000000001</v>
      </c>
      <c r="R44" s="377">
        <v>59.959800000000001</v>
      </c>
      <c r="S44" s="377">
        <v>75.421800000000005</v>
      </c>
      <c r="T44" s="377">
        <v>71.040499999999994</v>
      </c>
      <c r="U44" s="377">
        <v>66.274299999999997</v>
      </c>
      <c r="V44" s="377">
        <v>98.5261</v>
      </c>
      <c r="W44" s="377">
        <v>117.5252</v>
      </c>
      <c r="X44" s="377">
        <v>123.3398</v>
      </c>
      <c r="Y44" s="377">
        <v>130.62110000000001</v>
      </c>
      <c r="Z44" s="377">
        <v>139.59320000000002</v>
      </c>
      <c r="AA44" s="377">
        <v>144.70510000000002</v>
      </c>
      <c r="AB44" s="377">
        <f t="shared" si="36"/>
        <v>280.4975</v>
      </c>
      <c r="AC44" s="377">
        <v>124.0247</v>
      </c>
      <c r="AD44" s="377">
        <v>132.00979999999998</v>
      </c>
      <c r="AE44" s="377">
        <v>122.3248</v>
      </c>
      <c r="AF44" s="377">
        <v>133.19220000000001</v>
      </c>
      <c r="AG44" s="377">
        <v>147.41389999999998</v>
      </c>
      <c r="AH44" s="377">
        <v>152.81639999999999</v>
      </c>
      <c r="AI44" s="377">
        <v>168.56820000000002</v>
      </c>
      <c r="AJ44" s="377">
        <v>181.7336</v>
      </c>
      <c r="AK44" s="377">
        <v>235.55600000000001</v>
      </c>
      <c r="AL44" s="377">
        <v>330.9101</v>
      </c>
      <c r="AM44" s="377">
        <v>458.89400000000001</v>
      </c>
      <c r="AN44" s="377">
        <v>280.4975</v>
      </c>
      <c r="AO44" s="377">
        <f t="shared" si="37"/>
        <v>182.5574</v>
      </c>
      <c r="AP44" s="377">
        <v>218.16770000000002</v>
      </c>
      <c r="AQ44" s="377">
        <v>198.39920000000001</v>
      </c>
      <c r="AR44" s="377">
        <v>144.5693</v>
      </c>
      <c r="AS44" s="377">
        <v>126.95360000000001</v>
      </c>
      <c r="AT44" s="377">
        <v>158.68860000000001</v>
      </c>
      <c r="AU44" s="377">
        <v>161.00450000000001</v>
      </c>
      <c r="AV44" s="377">
        <v>166.79040000000001</v>
      </c>
      <c r="AW44" s="377">
        <v>151.3081</v>
      </c>
      <c r="AX44" s="377">
        <v>179.17439999999999</v>
      </c>
      <c r="AY44" s="377">
        <v>177.20189999999999</v>
      </c>
      <c r="AZ44" s="377">
        <v>187.7945</v>
      </c>
      <c r="BA44" s="377">
        <v>182.5574</v>
      </c>
      <c r="BB44" s="377">
        <f t="shared" si="38"/>
        <v>132.27649999999997</v>
      </c>
      <c r="BC44" s="377">
        <v>187.43510000000001</v>
      </c>
      <c r="BD44" s="377">
        <v>156.66380000000001</v>
      </c>
      <c r="BE44" s="377">
        <v>145.0985</v>
      </c>
      <c r="BF44" s="377">
        <v>134.93539999999999</v>
      </c>
      <c r="BG44" s="377">
        <v>139.85190000000003</v>
      </c>
      <c r="BH44" s="377">
        <v>128.15940000000001</v>
      </c>
      <c r="BI44" s="377">
        <v>118.7431</v>
      </c>
      <c r="BJ44" s="377">
        <v>110.59860000000002</v>
      </c>
      <c r="BK44" s="377">
        <v>120.16469999999998</v>
      </c>
      <c r="BL44" s="377">
        <v>126.38669999999999</v>
      </c>
      <c r="BM44" s="377">
        <v>129.1104</v>
      </c>
      <c r="BN44" s="377">
        <v>132.27649999999997</v>
      </c>
      <c r="BO44" s="377">
        <f t="shared" si="6"/>
        <v>55.296599999999998</v>
      </c>
      <c r="BP44" s="377">
        <v>132.81479999999999</v>
      </c>
      <c r="BQ44" s="377">
        <v>126.7942</v>
      </c>
      <c r="BR44" s="377">
        <v>120.25530000000001</v>
      </c>
      <c r="BS44" s="377">
        <v>111.8806</v>
      </c>
      <c r="BT44" s="377">
        <v>94.132999999999996</v>
      </c>
      <c r="BU44" s="377">
        <v>78.681700000000006</v>
      </c>
      <c r="BV44" s="377">
        <v>77.048100000000005</v>
      </c>
      <c r="BW44" s="377">
        <v>66.873199999999997</v>
      </c>
      <c r="BX44" s="377">
        <v>60.264700000000005</v>
      </c>
      <c r="BY44" s="377">
        <v>53.069099999999999</v>
      </c>
      <c r="BZ44" s="377">
        <v>59.966899999999995</v>
      </c>
      <c r="CA44" s="377">
        <v>55.296599999999998</v>
      </c>
      <c r="CB44" s="377">
        <f t="shared" si="0"/>
        <v>66.9726</v>
      </c>
      <c r="CC44" s="377">
        <v>60.064900000000002</v>
      </c>
      <c r="CD44" s="377">
        <v>56.632400000000004</v>
      </c>
      <c r="CE44" s="377">
        <v>59.944600000000001</v>
      </c>
      <c r="CF44" s="377">
        <v>65.799700000000001</v>
      </c>
      <c r="CG44" s="377">
        <v>64.494900000000001</v>
      </c>
      <c r="CH44" s="377">
        <v>61.198999999999998</v>
      </c>
      <c r="CI44" s="377">
        <v>60.403400000000005</v>
      </c>
      <c r="CJ44" s="377">
        <v>62.249399999999994</v>
      </c>
      <c r="CK44" s="377">
        <v>60.426099999999998</v>
      </c>
      <c r="CL44" s="377">
        <v>65.270499999999998</v>
      </c>
      <c r="CM44" s="377">
        <v>64.409800000000004</v>
      </c>
      <c r="CN44" s="377">
        <v>66.9726</v>
      </c>
      <c r="CO44" s="377">
        <f t="shared" si="40"/>
        <v>108.9327</v>
      </c>
      <c r="CP44" s="377">
        <v>71.411899999999989</v>
      </c>
      <c r="CQ44" s="377">
        <v>73.625199999999992</v>
      </c>
      <c r="CR44" s="377">
        <v>77.713499999999996</v>
      </c>
      <c r="CS44" s="377">
        <v>82.631</v>
      </c>
      <c r="CT44" s="377">
        <v>71.905299999999997</v>
      </c>
      <c r="CU44" s="377">
        <v>66.516800000000003</v>
      </c>
      <c r="CV44" s="377">
        <v>80.93480000000001</v>
      </c>
      <c r="CW44" s="377">
        <v>73.683300000000003</v>
      </c>
      <c r="CX44" s="377">
        <v>72.316600000000008</v>
      </c>
      <c r="CY44" s="377">
        <v>82.937399999999997</v>
      </c>
      <c r="CZ44" s="377">
        <v>89.685199999999995</v>
      </c>
      <c r="DA44" s="377">
        <v>108.9327</v>
      </c>
      <c r="DB44" s="377">
        <f t="shared" si="41"/>
        <v>186.8254</v>
      </c>
      <c r="DC44" s="377">
        <v>95.349600000000009</v>
      </c>
      <c r="DD44" s="377">
        <v>113.11880000000001</v>
      </c>
      <c r="DE44" s="377">
        <v>117.12939999999999</v>
      </c>
      <c r="DF44" s="377">
        <v>122.6327</v>
      </c>
      <c r="DG44" s="377">
        <v>113.3817</v>
      </c>
      <c r="DH44" s="377">
        <v>107.82550000000001</v>
      </c>
      <c r="DI44" s="377">
        <v>116.20310000000001</v>
      </c>
      <c r="DJ44" s="377">
        <v>100.6467</v>
      </c>
      <c r="DK44" s="377">
        <v>130.81059999999999</v>
      </c>
      <c r="DL44" s="377">
        <v>156.85429999999999</v>
      </c>
      <c r="DM44" s="377">
        <v>184.61089999999999</v>
      </c>
      <c r="DN44" s="377">
        <v>186.8254</v>
      </c>
      <c r="DO44" s="377">
        <f t="shared" si="42"/>
        <v>217.01599999999999</v>
      </c>
      <c r="DP44" s="377">
        <v>157.90460000000002</v>
      </c>
      <c r="DQ44" s="377">
        <v>160.08779999999999</v>
      </c>
      <c r="DR44" s="377">
        <v>140.83429999999998</v>
      </c>
      <c r="DS44" s="377">
        <v>146.32400000000001</v>
      </c>
      <c r="DT44" s="377">
        <v>147.65950000000001</v>
      </c>
      <c r="DU44" s="377">
        <v>174.9041</v>
      </c>
      <c r="DV44" s="377">
        <v>166.52610000000001</v>
      </c>
      <c r="DW44" s="377">
        <v>161.29079999999999</v>
      </c>
      <c r="DX44" s="377">
        <v>141.173</v>
      </c>
      <c r="DY44" s="377">
        <v>178.34549999999999</v>
      </c>
      <c r="DZ44" s="377">
        <v>186.94749999999999</v>
      </c>
      <c r="EA44" s="377">
        <v>217.01599999999999</v>
      </c>
      <c r="EB44" s="377">
        <f t="shared" si="43"/>
        <v>275.87220000000002</v>
      </c>
      <c r="EC44" s="377">
        <v>189.43460000000002</v>
      </c>
      <c r="ED44" s="377">
        <v>188.405</v>
      </c>
      <c r="EE44" s="377">
        <v>203.26770000000002</v>
      </c>
      <c r="EF44" s="377">
        <v>218.2576</v>
      </c>
      <c r="EG44" s="377">
        <v>234.8399</v>
      </c>
      <c r="EH44" s="377">
        <v>210.87920000000003</v>
      </c>
      <c r="EI44" s="377">
        <v>200.1362</v>
      </c>
      <c r="EJ44" s="377">
        <v>212.8502</v>
      </c>
      <c r="EK44" s="377">
        <v>241.63820000000001</v>
      </c>
      <c r="EL44" s="377">
        <v>257.2561</v>
      </c>
      <c r="EM44" s="377">
        <v>257.053</v>
      </c>
      <c r="EN44" s="377">
        <v>275.87220000000002</v>
      </c>
      <c r="EO44" s="377">
        <f t="shared" si="39"/>
        <v>293.96190000000001</v>
      </c>
      <c r="EP44" s="377">
        <v>266.76830000000001</v>
      </c>
      <c r="EQ44" s="377">
        <v>284.60629999999998</v>
      </c>
      <c r="ER44" s="377">
        <v>309.26659999999998</v>
      </c>
      <c r="ES44" s="377">
        <v>294.97640000000001</v>
      </c>
      <c r="ET44" s="377">
        <v>275.95830000000001</v>
      </c>
      <c r="EU44" s="377">
        <v>213.55449999999999</v>
      </c>
      <c r="EV44" s="377">
        <v>226.46029999999999</v>
      </c>
      <c r="EW44" s="377">
        <v>265.74129999999997</v>
      </c>
      <c r="EX44" s="377">
        <v>291.24650000000003</v>
      </c>
      <c r="EY44" s="377">
        <v>300.43959999999998</v>
      </c>
      <c r="EZ44" s="377">
        <v>303.26509999999996</v>
      </c>
      <c r="FA44" s="377">
        <v>293.96190000000001</v>
      </c>
    </row>
    <row r="45" spans="1:157" s="134" customFormat="1" ht="12.75" customHeight="1">
      <c r="A45" s="763" t="s">
        <v>3178</v>
      </c>
      <c r="B45" s="377">
        <f t="shared" si="34"/>
        <v>26.954599999999999</v>
      </c>
      <c r="C45" s="377">
        <v>3.7850000000000001</v>
      </c>
      <c r="D45" s="377">
        <v>6.5846</v>
      </c>
      <c r="E45" s="377">
        <v>5.5011999999999999</v>
      </c>
      <c r="F45" s="377">
        <v>9.0672000000000015</v>
      </c>
      <c r="G45" s="377">
        <v>12.456899999999999</v>
      </c>
      <c r="H45" s="377">
        <v>11.731999999999999</v>
      </c>
      <c r="I45" s="377">
        <v>13.843</v>
      </c>
      <c r="J45" s="377">
        <v>10.2971</v>
      </c>
      <c r="K45" s="377">
        <v>18.186299999999999</v>
      </c>
      <c r="L45" s="377">
        <v>12.352399999999999</v>
      </c>
      <c r="M45" s="377">
        <v>52.838999999999999</v>
      </c>
      <c r="N45" s="377">
        <v>26.954599999999999</v>
      </c>
      <c r="O45" s="377">
        <f t="shared" si="35"/>
        <v>15.7987</v>
      </c>
      <c r="P45" s="377">
        <v>28.402900000000002</v>
      </c>
      <c r="Q45" s="377">
        <v>34.538699999999999</v>
      </c>
      <c r="R45" s="377">
        <v>37.194499999999998</v>
      </c>
      <c r="S45" s="377">
        <v>14.322299999999998</v>
      </c>
      <c r="T45" s="377">
        <v>39.018699999999995</v>
      </c>
      <c r="U45" s="377">
        <v>37.017699999999998</v>
      </c>
      <c r="V45" s="377">
        <v>12.0036</v>
      </c>
      <c r="W45" s="377">
        <v>12.1395</v>
      </c>
      <c r="X45" s="377">
        <v>13.351899999999999</v>
      </c>
      <c r="Y45" s="377">
        <v>13.605399999999999</v>
      </c>
      <c r="Z45" s="377">
        <v>13.481399999999999</v>
      </c>
      <c r="AA45" s="377">
        <v>15.7987</v>
      </c>
      <c r="AB45" s="377">
        <f t="shared" si="36"/>
        <v>63.7879</v>
      </c>
      <c r="AC45" s="377">
        <v>63.414900000000003</v>
      </c>
      <c r="AD45" s="377">
        <v>71.373100000000008</v>
      </c>
      <c r="AE45" s="377">
        <v>49.890300000000003</v>
      </c>
      <c r="AF45" s="377">
        <v>60.650599999999997</v>
      </c>
      <c r="AG45" s="377">
        <v>48.782599999999995</v>
      </c>
      <c r="AH45" s="377">
        <v>53.4208</v>
      </c>
      <c r="AI45" s="377">
        <v>68.275399999999991</v>
      </c>
      <c r="AJ45" s="377">
        <v>74.857399999999998</v>
      </c>
      <c r="AK45" s="377">
        <v>82.924700000000001</v>
      </c>
      <c r="AL45" s="377">
        <v>89.287300000000002</v>
      </c>
      <c r="AM45" s="377">
        <v>68.726799999999997</v>
      </c>
      <c r="AN45" s="377">
        <v>63.7879</v>
      </c>
      <c r="AO45" s="377">
        <f t="shared" si="37"/>
        <v>60.8504</v>
      </c>
      <c r="AP45" s="377">
        <v>61.061300000000003</v>
      </c>
      <c r="AQ45" s="377">
        <v>62.335599999999999</v>
      </c>
      <c r="AR45" s="377">
        <v>48.805599999999998</v>
      </c>
      <c r="AS45" s="377">
        <v>49.759399999999999</v>
      </c>
      <c r="AT45" s="377">
        <v>56.483899999999998</v>
      </c>
      <c r="AU45" s="377">
        <v>53.435199999999995</v>
      </c>
      <c r="AV45" s="377">
        <v>45.0443</v>
      </c>
      <c r="AW45" s="377">
        <v>43.558199999999999</v>
      </c>
      <c r="AX45" s="377">
        <v>41.956000000000003</v>
      </c>
      <c r="AY45" s="377">
        <v>53.894300000000001</v>
      </c>
      <c r="AZ45" s="377">
        <v>58.709800000000001</v>
      </c>
      <c r="BA45" s="377">
        <v>60.8504</v>
      </c>
      <c r="BB45" s="377">
        <f t="shared" si="38"/>
        <v>84.432600000000008</v>
      </c>
      <c r="BC45" s="377">
        <v>59.759899999999995</v>
      </c>
      <c r="BD45" s="377">
        <v>55.692599999999999</v>
      </c>
      <c r="BE45" s="377">
        <v>56.693899999999999</v>
      </c>
      <c r="BF45" s="377">
        <v>61.58</v>
      </c>
      <c r="BG45" s="377">
        <v>59.000800000000005</v>
      </c>
      <c r="BH45" s="377">
        <v>58.1325</v>
      </c>
      <c r="BI45" s="377">
        <v>63.989799999999995</v>
      </c>
      <c r="BJ45" s="377">
        <v>79.506399999999999</v>
      </c>
      <c r="BK45" s="377">
        <v>78.104699999999994</v>
      </c>
      <c r="BL45" s="377">
        <v>74.820499999999996</v>
      </c>
      <c r="BM45" s="377">
        <v>81.125100000000003</v>
      </c>
      <c r="BN45" s="377">
        <v>84.432600000000008</v>
      </c>
      <c r="BO45" s="377">
        <f t="shared" si="6"/>
        <v>46.371400000000001</v>
      </c>
      <c r="BP45" s="377">
        <v>85.254899999999992</v>
      </c>
      <c r="BQ45" s="377">
        <v>78.741499999999988</v>
      </c>
      <c r="BR45" s="377">
        <v>74.704499999999996</v>
      </c>
      <c r="BS45" s="377">
        <v>69.983099999999993</v>
      </c>
      <c r="BT45" s="377">
        <v>76.526699999999991</v>
      </c>
      <c r="BU45" s="377">
        <v>58.136600000000008</v>
      </c>
      <c r="BV45" s="377">
        <v>57.235500000000002</v>
      </c>
      <c r="BW45" s="377">
        <v>55.2256</v>
      </c>
      <c r="BX45" s="377">
        <v>41.242600000000003</v>
      </c>
      <c r="BY45" s="377">
        <v>42.0777</v>
      </c>
      <c r="BZ45" s="377">
        <v>42.869199999999999</v>
      </c>
      <c r="CA45" s="377">
        <v>46.371400000000001</v>
      </c>
      <c r="CB45" s="377">
        <f t="shared" si="0"/>
        <v>44.3307</v>
      </c>
      <c r="CC45" s="377">
        <v>39.576499999999996</v>
      </c>
      <c r="CD45" s="377">
        <v>40.7605</v>
      </c>
      <c r="CE45" s="377">
        <v>42.088000000000008</v>
      </c>
      <c r="CF45" s="377">
        <v>56.474899999999998</v>
      </c>
      <c r="CG45" s="377">
        <v>35.3048</v>
      </c>
      <c r="CH45" s="377">
        <v>33.591999999999999</v>
      </c>
      <c r="CI45" s="377">
        <v>40.039300000000004</v>
      </c>
      <c r="CJ45" s="377">
        <v>44.303299999999993</v>
      </c>
      <c r="CK45" s="377">
        <v>43.938600000000001</v>
      </c>
      <c r="CL45" s="377">
        <v>41.777799999999999</v>
      </c>
      <c r="CM45" s="377">
        <v>45.2042</v>
      </c>
      <c r="CN45" s="377">
        <v>44.3307</v>
      </c>
      <c r="CO45" s="377">
        <f t="shared" si="40"/>
        <v>139.46189999999999</v>
      </c>
      <c r="CP45" s="377">
        <v>45.096299999999999</v>
      </c>
      <c r="CQ45" s="377">
        <v>43.535499999999999</v>
      </c>
      <c r="CR45" s="377">
        <v>41.3</v>
      </c>
      <c r="CS45" s="377">
        <v>105.9969</v>
      </c>
      <c r="CT45" s="377">
        <v>115.122</v>
      </c>
      <c r="CU45" s="377">
        <v>110.75360000000001</v>
      </c>
      <c r="CV45" s="377">
        <v>118.73230000000001</v>
      </c>
      <c r="CW45" s="377">
        <v>130.66749999999999</v>
      </c>
      <c r="CX45" s="377">
        <v>143.03020000000001</v>
      </c>
      <c r="CY45" s="377">
        <v>134.00450000000001</v>
      </c>
      <c r="CZ45" s="377">
        <v>136.8536</v>
      </c>
      <c r="DA45" s="377">
        <v>139.46189999999999</v>
      </c>
      <c r="DB45" s="377">
        <f t="shared" si="41"/>
        <v>187.34440000000001</v>
      </c>
      <c r="DC45" s="377">
        <v>141.46439999999998</v>
      </c>
      <c r="DD45" s="377">
        <v>113.9589</v>
      </c>
      <c r="DE45" s="377">
        <v>125.33189999999999</v>
      </c>
      <c r="DF45" s="377">
        <v>145.5686</v>
      </c>
      <c r="DG45" s="377">
        <v>144.5275</v>
      </c>
      <c r="DH45" s="377">
        <v>162.18270000000001</v>
      </c>
      <c r="DI45" s="377">
        <v>160.83270000000002</v>
      </c>
      <c r="DJ45" s="377">
        <v>159.88759999999999</v>
      </c>
      <c r="DK45" s="377">
        <v>183.3415</v>
      </c>
      <c r="DL45" s="377">
        <v>187.34529999999998</v>
      </c>
      <c r="DM45" s="377">
        <v>185.38379999999998</v>
      </c>
      <c r="DN45" s="377">
        <v>187.34440000000001</v>
      </c>
      <c r="DO45" s="377">
        <f>EA45</f>
        <v>234.1764</v>
      </c>
      <c r="DP45" s="377">
        <v>185.85679999999999</v>
      </c>
      <c r="DQ45" s="377">
        <v>182.8073</v>
      </c>
      <c r="DR45" s="377">
        <v>173.19409999999999</v>
      </c>
      <c r="DS45" s="377">
        <v>165.5224</v>
      </c>
      <c r="DT45" s="377">
        <v>152.27720000000002</v>
      </c>
      <c r="DU45" s="377">
        <v>164.50539999999998</v>
      </c>
      <c r="DV45" s="377">
        <v>157.33679999999998</v>
      </c>
      <c r="DW45" s="377">
        <v>165.93559999999999</v>
      </c>
      <c r="DX45" s="377">
        <v>200.07170000000002</v>
      </c>
      <c r="DY45" s="377">
        <v>215.3117</v>
      </c>
      <c r="DZ45" s="377">
        <v>243.38829999999999</v>
      </c>
      <c r="EA45" s="377">
        <v>234.1764</v>
      </c>
      <c r="EB45" s="377">
        <f t="shared" si="43"/>
        <v>326.2953</v>
      </c>
      <c r="EC45" s="377">
        <v>252.49189999999999</v>
      </c>
      <c r="ED45" s="377">
        <v>245.20620000000002</v>
      </c>
      <c r="EE45" s="377">
        <v>245.4572</v>
      </c>
      <c r="EF45" s="377">
        <v>261.05170000000004</v>
      </c>
      <c r="EG45" s="377">
        <v>264.59890000000001</v>
      </c>
      <c r="EH45" s="377">
        <v>299.23990000000003</v>
      </c>
      <c r="EI45" s="377">
        <v>312.10390000000001</v>
      </c>
      <c r="EJ45" s="377">
        <v>322.97070000000002</v>
      </c>
      <c r="EK45" s="377">
        <v>379.98379999999997</v>
      </c>
      <c r="EL45" s="377">
        <v>376.29849999999999</v>
      </c>
      <c r="EM45" s="377">
        <v>372.39570000000003</v>
      </c>
      <c r="EN45" s="377">
        <v>326.2953</v>
      </c>
      <c r="EO45" s="377">
        <f t="shared" si="39"/>
        <v>435.4255</v>
      </c>
      <c r="EP45" s="377">
        <v>307.91409999999996</v>
      </c>
      <c r="EQ45" s="377">
        <v>308.3021</v>
      </c>
      <c r="ER45" s="377">
        <v>270.97229999999996</v>
      </c>
      <c r="ES45" s="377">
        <v>292.98820000000001</v>
      </c>
      <c r="ET45" s="377">
        <v>321.07679999999999</v>
      </c>
      <c r="EU45" s="377">
        <v>332.096</v>
      </c>
      <c r="EV45" s="377">
        <v>362.7525</v>
      </c>
      <c r="EW45" s="377">
        <v>411.96969999999999</v>
      </c>
      <c r="EX45" s="377">
        <v>483.46570000000003</v>
      </c>
      <c r="EY45" s="377">
        <v>430.47070000000002</v>
      </c>
      <c r="EZ45" s="377">
        <v>413.22579999999999</v>
      </c>
      <c r="FA45" s="377">
        <v>435.4255</v>
      </c>
    </row>
    <row r="46" spans="1:157" s="134" customFormat="1" ht="12.75" customHeight="1" thickBot="1">
      <c r="A46" s="765" t="s">
        <v>3179</v>
      </c>
      <c r="B46" s="378">
        <f t="shared" si="34"/>
        <v>1.2565999999999999</v>
      </c>
      <c r="C46" s="378">
        <v>1.258</v>
      </c>
      <c r="D46" s="378">
        <v>8.0500000000000002E-2</v>
      </c>
      <c r="E46" s="378">
        <v>7.22E-2</v>
      </c>
      <c r="F46" s="378">
        <v>8.4500000000000006E-2</v>
      </c>
      <c r="G46" s="378">
        <v>8.5500000000000007E-2</v>
      </c>
      <c r="H46" s="378">
        <v>0.187</v>
      </c>
      <c r="I46" s="378">
        <v>2.3E-2</v>
      </c>
      <c r="J46" s="378">
        <v>0.46739999999999998</v>
      </c>
      <c r="K46" s="378">
        <v>0.77600000000000002</v>
      </c>
      <c r="L46" s="378">
        <v>1.4750000000000001</v>
      </c>
      <c r="M46" s="378">
        <v>2.0844</v>
      </c>
      <c r="N46" s="378">
        <v>1.2565999999999999</v>
      </c>
      <c r="O46" s="378" t="str">
        <f t="shared" si="35"/>
        <v>-</v>
      </c>
      <c r="P46" s="378">
        <v>2.8512</v>
      </c>
      <c r="Q46" s="378">
        <v>1.9107000000000001</v>
      </c>
      <c r="R46" s="378">
        <v>1.7970999999999999</v>
      </c>
      <c r="S46" s="378">
        <v>1.6653</v>
      </c>
      <c r="T46" s="378">
        <v>2.2934000000000001</v>
      </c>
      <c r="U46" s="378">
        <v>1.5997999999999999</v>
      </c>
      <c r="V46" s="378">
        <v>0.36699999999999999</v>
      </c>
      <c r="W46" s="378" t="s">
        <v>15</v>
      </c>
      <c r="X46" s="378" t="s">
        <v>15</v>
      </c>
      <c r="Y46" s="378" t="s">
        <v>15</v>
      </c>
      <c r="Z46" s="378" t="s">
        <v>15</v>
      </c>
      <c r="AA46" s="378" t="s">
        <v>15</v>
      </c>
      <c r="AB46" s="378" t="str">
        <f t="shared" si="36"/>
        <v>-</v>
      </c>
      <c r="AC46" s="378" t="s">
        <v>15</v>
      </c>
      <c r="AD46" s="378" t="s">
        <v>15</v>
      </c>
      <c r="AE46" s="378" t="s">
        <v>15</v>
      </c>
      <c r="AF46" s="378">
        <v>1.7000000000000001E-2</v>
      </c>
      <c r="AG46" s="378">
        <v>0.20899999999999999</v>
      </c>
      <c r="AH46" s="378">
        <v>1E-3</v>
      </c>
      <c r="AI46" s="378" t="s">
        <v>15</v>
      </c>
      <c r="AJ46" s="378" t="s">
        <v>15</v>
      </c>
      <c r="AK46" s="378" t="s">
        <v>15</v>
      </c>
      <c r="AL46" s="378" t="s">
        <v>15</v>
      </c>
      <c r="AM46" s="378" t="s">
        <v>15</v>
      </c>
      <c r="AN46" s="378" t="s">
        <v>15</v>
      </c>
      <c r="AO46" s="378">
        <f>BA46</f>
        <v>1.5529000000000002</v>
      </c>
      <c r="AP46" s="378" t="s">
        <v>15</v>
      </c>
      <c r="AQ46" s="378">
        <v>0.214</v>
      </c>
      <c r="AR46" s="378" t="s">
        <v>15</v>
      </c>
      <c r="AS46" s="378" t="s">
        <v>15</v>
      </c>
      <c r="AT46" s="378" t="s">
        <v>15</v>
      </c>
      <c r="AU46" s="378" t="s">
        <v>15</v>
      </c>
      <c r="AV46" s="378">
        <v>1.702</v>
      </c>
      <c r="AW46" s="378">
        <v>1.0649999999999999</v>
      </c>
      <c r="AX46" s="378">
        <v>1.0352000000000001</v>
      </c>
      <c r="AY46" s="378">
        <v>1.2884</v>
      </c>
      <c r="AZ46" s="378">
        <v>1.2766999999999999</v>
      </c>
      <c r="BA46" s="378">
        <v>1.5529000000000002</v>
      </c>
      <c r="BB46" s="378">
        <f t="shared" si="38"/>
        <v>47.063699999999997</v>
      </c>
      <c r="BC46" s="378">
        <v>1.9182000000000001</v>
      </c>
      <c r="BD46" s="378">
        <v>1.9485999999999999</v>
      </c>
      <c r="BE46" s="378">
        <v>2.2465999999999999</v>
      </c>
      <c r="BF46" s="378">
        <v>2.7622</v>
      </c>
      <c r="BG46" s="378">
        <v>3.3273999999999999</v>
      </c>
      <c r="BH46" s="378">
        <v>3.4941</v>
      </c>
      <c r="BI46" s="378">
        <v>3.8026999999999997</v>
      </c>
      <c r="BJ46" s="378">
        <v>3.9504999999999999</v>
      </c>
      <c r="BK46" s="378">
        <v>3.3744999999999998</v>
      </c>
      <c r="BL46" s="378">
        <v>16.5137</v>
      </c>
      <c r="BM46" s="378">
        <v>36.650800000000004</v>
      </c>
      <c r="BN46" s="378">
        <v>47.063699999999997</v>
      </c>
      <c r="BO46" s="378">
        <f t="shared" si="6"/>
        <v>140.3725</v>
      </c>
      <c r="BP46" s="378">
        <v>71.381599999999992</v>
      </c>
      <c r="BQ46" s="378">
        <v>82.192399999999992</v>
      </c>
      <c r="BR46" s="378">
        <v>91.2624</v>
      </c>
      <c r="BS46" s="378">
        <v>103.39439999999999</v>
      </c>
      <c r="BT46" s="378">
        <v>116.0381</v>
      </c>
      <c r="BU46" s="378">
        <v>124.58429999999998</v>
      </c>
      <c r="BV46" s="378">
        <v>128.7191</v>
      </c>
      <c r="BW46" s="378">
        <v>132.75700000000001</v>
      </c>
      <c r="BX46" s="378">
        <v>138.84309999999999</v>
      </c>
      <c r="BY46" s="378">
        <v>141.96119999999999</v>
      </c>
      <c r="BZ46" s="378">
        <v>144.31540000000001</v>
      </c>
      <c r="CA46" s="378">
        <v>140.3725</v>
      </c>
      <c r="CB46" s="378">
        <f>CN46</f>
        <v>182.68970000000002</v>
      </c>
      <c r="CC46" s="378">
        <v>149.1447</v>
      </c>
      <c r="CD46" s="378">
        <v>152.8826</v>
      </c>
      <c r="CE46" s="378">
        <v>148.41859999999997</v>
      </c>
      <c r="CF46" s="378">
        <v>135.43679999999998</v>
      </c>
      <c r="CG46" s="378">
        <v>148.33970000000002</v>
      </c>
      <c r="CH46" s="378">
        <v>155.80020000000002</v>
      </c>
      <c r="CI46" s="378">
        <v>155.94540000000001</v>
      </c>
      <c r="CJ46" s="378">
        <v>141.60290000000001</v>
      </c>
      <c r="CK46" s="378">
        <v>147.72110000000004</v>
      </c>
      <c r="CL46" s="378">
        <v>166.44490000000002</v>
      </c>
      <c r="CM46" s="378">
        <v>171.07490000000001</v>
      </c>
      <c r="CN46" s="378">
        <v>182.68970000000002</v>
      </c>
      <c r="CO46" s="378">
        <f>DA46</f>
        <v>61.9069</v>
      </c>
      <c r="CP46" s="378">
        <v>194.51160000000002</v>
      </c>
      <c r="CQ46" s="378">
        <v>199.20479999999998</v>
      </c>
      <c r="CR46" s="378">
        <v>196.77670000000001</v>
      </c>
      <c r="CS46" s="378">
        <v>60.821199999999997</v>
      </c>
      <c r="CT46" s="378">
        <v>28.652900000000002</v>
      </c>
      <c r="CU46" s="378">
        <v>29.807299999999998</v>
      </c>
      <c r="CV46" s="378">
        <v>39.528599999999997</v>
      </c>
      <c r="CW46" s="378">
        <v>44.4617</v>
      </c>
      <c r="CX46" s="378">
        <v>41.839100000000002</v>
      </c>
      <c r="CY46" s="378">
        <v>40.538800000000002</v>
      </c>
      <c r="CZ46" s="378">
        <v>60.071199999999997</v>
      </c>
      <c r="DA46" s="378">
        <v>61.9069</v>
      </c>
      <c r="DB46" s="378">
        <f>DN46</f>
        <v>67.756500000000003</v>
      </c>
      <c r="DC46" s="378">
        <v>70.403700000000001</v>
      </c>
      <c r="DD46" s="378">
        <v>80.838300000000004</v>
      </c>
      <c r="DE46" s="378">
        <v>89.019499999999994</v>
      </c>
      <c r="DF46" s="378">
        <v>89.889800000000008</v>
      </c>
      <c r="DG46" s="378">
        <v>80.586799999999997</v>
      </c>
      <c r="DH46" s="378">
        <v>76.649799999999999</v>
      </c>
      <c r="DI46" s="378">
        <v>81.67410000000001</v>
      </c>
      <c r="DJ46" s="378">
        <v>80.440799999999996</v>
      </c>
      <c r="DK46" s="378">
        <v>86.615100000000012</v>
      </c>
      <c r="DL46" s="378">
        <v>72.91510000000001</v>
      </c>
      <c r="DM46" s="378">
        <v>80.538200000000003</v>
      </c>
      <c r="DN46" s="378">
        <v>67.756500000000003</v>
      </c>
      <c r="DO46" s="378">
        <f>EA46</f>
        <v>120.34870000000001</v>
      </c>
      <c r="DP46" s="378">
        <v>56.5139</v>
      </c>
      <c r="DQ46" s="378">
        <v>63.897100000000002</v>
      </c>
      <c r="DR46" s="378">
        <v>67.005300000000005</v>
      </c>
      <c r="DS46" s="378">
        <v>73.668900000000008</v>
      </c>
      <c r="DT46" s="378">
        <v>76.31280000000001</v>
      </c>
      <c r="DU46" s="378">
        <v>70.055400000000006</v>
      </c>
      <c r="DV46" s="378">
        <v>73.585100000000011</v>
      </c>
      <c r="DW46" s="378">
        <v>75.606800000000007</v>
      </c>
      <c r="DX46" s="378">
        <v>76.646400000000014</v>
      </c>
      <c r="DY46" s="378">
        <v>97.431300000000007</v>
      </c>
      <c r="DZ46" s="378">
        <v>106.91079999999999</v>
      </c>
      <c r="EA46" s="378">
        <v>120.34870000000001</v>
      </c>
      <c r="EB46" s="378">
        <f>EN46</f>
        <v>291.04169999999999</v>
      </c>
      <c r="EC46" s="378">
        <v>135.24850000000001</v>
      </c>
      <c r="ED46" s="378">
        <v>124.1123</v>
      </c>
      <c r="EE46" s="378">
        <v>116.50490000000001</v>
      </c>
      <c r="EF46" s="378">
        <v>113.32</v>
      </c>
      <c r="EG46" s="378">
        <v>151.5608</v>
      </c>
      <c r="EH46" s="378">
        <v>157.46360000000001</v>
      </c>
      <c r="EI46" s="378">
        <v>194.9898</v>
      </c>
      <c r="EJ46" s="378">
        <v>231.9555</v>
      </c>
      <c r="EK46" s="378">
        <v>235.18809999999996</v>
      </c>
      <c r="EL46" s="378">
        <v>254.65950000000001</v>
      </c>
      <c r="EM46" s="378">
        <v>282.63390000000004</v>
      </c>
      <c r="EN46" s="378">
        <v>291.04169999999999</v>
      </c>
      <c r="EO46" s="378">
        <f t="shared" si="39"/>
        <v>733.39019999999994</v>
      </c>
      <c r="EP46" s="378">
        <v>310.92290000000003</v>
      </c>
      <c r="EQ46" s="378">
        <v>330.53129999999999</v>
      </c>
      <c r="ER46" s="378">
        <v>357.62359999999995</v>
      </c>
      <c r="ES46" s="378">
        <v>381.26969999999994</v>
      </c>
      <c r="ET46" s="378">
        <v>398.42250000000001</v>
      </c>
      <c r="EU46" s="378">
        <v>441.48830000000004</v>
      </c>
      <c r="EV46" s="378">
        <v>501.17739999999998</v>
      </c>
      <c r="EW46" s="378">
        <v>514.78690000000006</v>
      </c>
      <c r="EX46" s="378">
        <v>498.7903</v>
      </c>
      <c r="EY46" s="378">
        <v>871.28219999999999</v>
      </c>
      <c r="EZ46" s="378">
        <v>857.62350000000004</v>
      </c>
      <c r="FA46" s="378">
        <v>733.39019999999994</v>
      </c>
    </row>
    <row r="47" spans="1:157" s="134" customFormat="1" ht="5.0999999999999996" customHeight="1">
      <c r="A47" s="379"/>
      <c r="B47" s="380"/>
      <c r="C47" s="380"/>
      <c r="D47" s="380"/>
      <c r="E47" s="380"/>
      <c r="F47" s="380"/>
      <c r="G47" s="380"/>
      <c r="H47" s="380"/>
      <c r="I47" s="380"/>
      <c r="J47" s="380"/>
      <c r="K47" s="380"/>
      <c r="L47" s="380"/>
      <c r="M47" s="380"/>
      <c r="O47" s="380"/>
      <c r="P47" s="380"/>
      <c r="Q47" s="380"/>
      <c r="R47" s="380"/>
      <c r="S47" s="380"/>
      <c r="T47" s="380"/>
      <c r="U47" s="380"/>
      <c r="V47" s="380"/>
      <c r="W47" s="380"/>
      <c r="X47" s="380"/>
      <c r="Y47" s="380"/>
      <c r="Z47" s="380"/>
      <c r="AB47" s="380"/>
      <c r="AC47" s="380"/>
      <c r="AD47" s="380"/>
      <c r="AE47" s="380"/>
      <c r="AF47" s="380"/>
      <c r="AG47" s="380"/>
      <c r="AH47" s="380"/>
      <c r="AI47" s="380"/>
      <c r="AJ47" s="380"/>
      <c r="AK47" s="380"/>
      <c r="AL47" s="380"/>
      <c r="AM47" s="380"/>
      <c r="AO47" s="380"/>
      <c r="AP47" s="380"/>
      <c r="AQ47" s="380"/>
      <c r="AR47" s="380"/>
      <c r="AS47" s="380"/>
      <c r="AT47" s="380"/>
      <c r="AU47" s="380"/>
      <c r="AV47" s="380"/>
      <c r="AW47" s="380"/>
      <c r="AX47" s="380"/>
      <c r="AY47" s="380"/>
      <c r="AZ47" s="380"/>
      <c r="BB47" s="380"/>
      <c r="BC47" s="380"/>
      <c r="BD47" s="380"/>
      <c r="BE47" s="380"/>
      <c r="BF47" s="380"/>
      <c r="BG47" s="380"/>
      <c r="BH47" s="380"/>
      <c r="BI47" s="380"/>
      <c r="BJ47" s="380"/>
      <c r="BK47" s="380"/>
      <c r="BL47" s="380"/>
      <c r="BM47" s="380"/>
      <c r="BO47" s="380"/>
      <c r="BP47" s="380"/>
      <c r="BQ47" s="380"/>
      <c r="BR47" s="380"/>
      <c r="BS47" s="380"/>
      <c r="BT47" s="380"/>
      <c r="BU47" s="380"/>
      <c r="BV47" s="380"/>
      <c r="BW47" s="380"/>
      <c r="BX47" s="380"/>
      <c r="BY47" s="380"/>
      <c r="BZ47" s="380"/>
      <c r="CB47" s="380"/>
      <c r="CC47" s="380"/>
      <c r="CD47" s="380"/>
      <c r="CE47" s="380"/>
      <c r="CF47" s="380"/>
      <c r="CG47" s="380"/>
      <c r="CH47" s="380"/>
      <c r="CI47" s="380"/>
      <c r="CJ47" s="380"/>
      <c r="CK47" s="380"/>
      <c r="CL47" s="380"/>
      <c r="CM47" s="380"/>
      <c r="CO47" s="380"/>
      <c r="CP47" s="380"/>
      <c r="CQ47" s="380"/>
      <c r="CR47" s="380"/>
      <c r="CS47" s="380"/>
      <c r="CT47" s="380"/>
      <c r="CU47" s="380"/>
      <c r="CV47" s="380"/>
      <c r="CW47" s="380"/>
      <c r="CX47" s="380"/>
      <c r="CY47" s="380"/>
      <c r="CZ47" s="380"/>
      <c r="DB47" s="380"/>
      <c r="DC47" s="380"/>
      <c r="DD47" s="380"/>
      <c r="DE47" s="380"/>
      <c r="DF47" s="380"/>
      <c r="DG47" s="380"/>
      <c r="DH47" s="380"/>
      <c r="DI47" s="380"/>
      <c r="DJ47" s="380"/>
      <c r="DK47" s="380"/>
      <c r="DL47" s="380"/>
      <c r="DM47" s="380"/>
      <c r="DO47" s="380"/>
      <c r="DP47" s="380"/>
      <c r="DQ47" s="380"/>
      <c r="DR47" s="380"/>
      <c r="DS47" s="380"/>
      <c r="DT47" s="380"/>
      <c r="DU47" s="380"/>
      <c r="DV47" s="380"/>
      <c r="DW47" s="380"/>
      <c r="DX47" s="380"/>
      <c r="DY47" s="380"/>
      <c r="DZ47" s="380"/>
      <c r="EB47" s="380"/>
      <c r="EC47" s="380"/>
      <c r="ED47" s="380"/>
      <c r="EE47" s="380"/>
      <c r="EF47" s="380"/>
      <c r="EG47" s="380"/>
      <c r="EH47" s="380"/>
      <c r="EI47" s="380"/>
      <c r="EJ47" s="380"/>
      <c r="EK47" s="380"/>
      <c r="EL47" s="380"/>
      <c r="EM47" s="380"/>
      <c r="EO47" s="380"/>
      <c r="EP47" s="380"/>
      <c r="EQ47" s="380"/>
      <c r="ER47" s="380"/>
      <c r="ES47" s="380"/>
      <c r="ET47" s="380"/>
      <c r="EU47" s="380"/>
      <c r="EV47" s="380"/>
      <c r="EW47" s="380"/>
      <c r="EX47" s="380"/>
      <c r="EY47" s="380"/>
      <c r="EZ47" s="380"/>
    </row>
    <row r="48" spans="1:157" s="134" customFormat="1" ht="12.75" customHeight="1">
      <c r="A48" s="134" t="s">
        <v>2797</v>
      </c>
    </row>
    <row r="49" spans="1:119" s="134" customFormat="1" ht="12.75" customHeight="1">
      <c r="A49" s="134" t="s">
        <v>3183</v>
      </c>
    </row>
    <row r="50" spans="1:119" s="134" customFormat="1" ht="12.75" customHeight="1">
      <c r="A50" s="134" t="s">
        <v>3184</v>
      </c>
    </row>
    <row r="51" spans="1:119">
      <c r="DO51" s="134"/>
    </row>
    <row r="52" spans="1:119">
      <c r="DO52" s="134"/>
    </row>
    <row r="53" spans="1:119">
      <c r="DO53" s="134"/>
    </row>
    <row r="54" spans="1:119">
      <c r="DO54" s="134"/>
    </row>
  </sheetData>
  <mergeCells count="24">
    <mergeCell ref="AB6:AB7"/>
    <mergeCell ref="B6:B7"/>
    <mergeCell ref="C6:N6"/>
    <mergeCell ref="O6:O7"/>
    <mergeCell ref="P6:AA6"/>
    <mergeCell ref="DB6:DB7"/>
    <mergeCell ref="AC6:AN6"/>
    <mergeCell ref="AO6:AO7"/>
    <mergeCell ref="AP6:BA6"/>
    <mergeCell ref="BB6:BB7"/>
    <mergeCell ref="BC6:BN6"/>
    <mergeCell ref="BO6:BO7"/>
    <mergeCell ref="BP6:CA6"/>
    <mergeCell ref="CB6:CB7"/>
    <mergeCell ref="CC6:CN6"/>
    <mergeCell ref="CO6:CO7"/>
    <mergeCell ref="CP6:DA6"/>
    <mergeCell ref="EP6:FA6"/>
    <mergeCell ref="DC6:DN6"/>
    <mergeCell ref="DO6:DO7"/>
    <mergeCell ref="DP6:EA6"/>
    <mergeCell ref="EB6:EB7"/>
    <mergeCell ref="EC6:EN6"/>
    <mergeCell ref="EO6:EO7"/>
  </mergeCells>
  <hyperlinks>
    <hyperlink ref="A1" location="'Table of contents'!A1" display="вернуться на заглавную стр. (содержание)"/>
  </hyperlink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P62"/>
  <sheetViews>
    <sheetView zoomScale="80" zoomScaleNormal="80" workbookViewId="0">
      <pane xSplit="1" topLeftCell="B1" activePane="topRight" state="frozen"/>
      <selection pane="topRight" activeCell="A4" sqref="A4"/>
    </sheetView>
  </sheetViews>
  <sheetFormatPr defaultRowHeight="15"/>
  <cols>
    <col min="1" max="1" width="40.7109375" style="34" customWidth="1"/>
    <col min="2" max="157" width="9.85546875" style="34" customWidth="1"/>
    <col min="158" max="16384" width="9.140625" style="34"/>
  </cols>
  <sheetData>
    <row r="1" spans="1:224" ht="15" customHeight="1">
      <c r="A1" s="691" t="s">
        <v>2688</v>
      </c>
    </row>
    <row r="2" spans="1:224" ht="5.0999999999999996" customHeight="1">
      <c r="A2" s="65"/>
    </row>
    <row r="3" spans="1:224" s="116" customFormat="1" ht="18.75" customHeight="1">
      <c r="A3" s="381" t="s">
        <v>3850</v>
      </c>
      <c r="B3" s="389"/>
      <c r="O3" s="389"/>
      <c r="AB3" s="389"/>
      <c r="AO3" s="389"/>
      <c r="BB3" s="389"/>
      <c r="BO3" s="389"/>
      <c r="CB3" s="389"/>
      <c r="CO3" s="389"/>
      <c r="DB3" s="389"/>
      <c r="DO3" s="389"/>
      <c r="EB3" s="389"/>
      <c r="EO3" s="389"/>
    </row>
    <row r="4" spans="1:224" s="30" customFormat="1" ht="5.0999999999999996" customHeight="1">
      <c r="A4" s="390"/>
      <c r="B4" s="339"/>
      <c r="O4" s="339"/>
      <c r="AB4" s="339"/>
      <c r="AO4" s="339"/>
      <c r="BB4" s="339"/>
      <c r="BO4" s="339"/>
      <c r="CB4" s="339"/>
      <c r="CO4" s="339"/>
      <c r="DB4" s="339"/>
      <c r="DO4" s="339"/>
      <c r="EB4" s="339"/>
      <c r="EO4" s="339"/>
    </row>
    <row r="5" spans="1:224" s="30" customFormat="1" ht="12.75" customHeight="1" thickBot="1">
      <c r="A5" s="690" t="s">
        <v>2799</v>
      </c>
      <c r="B5" s="391"/>
      <c r="C5" s="327"/>
      <c r="D5" s="327"/>
      <c r="E5" s="327"/>
      <c r="F5" s="327"/>
      <c r="G5" s="327"/>
      <c r="H5" s="327"/>
      <c r="I5" s="327"/>
      <c r="J5" s="327"/>
      <c r="K5" s="327"/>
      <c r="L5" s="327"/>
      <c r="M5" s="327"/>
      <c r="N5" s="40"/>
      <c r="O5" s="391"/>
      <c r="P5" s="327"/>
      <c r="Q5" s="327"/>
      <c r="R5" s="327"/>
      <c r="S5" s="327"/>
      <c r="T5" s="327"/>
      <c r="U5" s="327"/>
      <c r="V5" s="327"/>
      <c r="W5" s="327"/>
      <c r="X5" s="327"/>
      <c r="Y5" s="327"/>
      <c r="Z5" s="327"/>
      <c r="AA5" s="40"/>
      <c r="AB5" s="391"/>
      <c r="AC5" s="327"/>
      <c r="AD5" s="327"/>
      <c r="AE5" s="327"/>
      <c r="AF5" s="327"/>
      <c r="AG5" s="327"/>
      <c r="AH5" s="327"/>
      <c r="AI5" s="327"/>
      <c r="AJ5" s="327"/>
      <c r="AK5" s="327"/>
      <c r="AL5" s="327"/>
      <c r="AM5" s="327"/>
      <c r="AN5" s="40"/>
      <c r="AO5" s="391"/>
      <c r="AP5" s="327"/>
      <c r="AQ5" s="327"/>
      <c r="AR5" s="327"/>
      <c r="AS5" s="327"/>
      <c r="AT5" s="327"/>
      <c r="AU5" s="327"/>
      <c r="AV5" s="327"/>
      <c r="AW5" s="327"/>
      <c r="AX5" s="327"/>
      <c r="AY5" s="327"/>
      <c r="AZ5" s="327"/>
      <c r="BA5" s="40"/>
      <c r="BB5" s="391"/>
      <c r="BC5" s="327"/>
      <c r="BD5" s="327"/>
      <c r="BE5" s="327"/>
      <c r="BF5" s="327"/>
      <c r="BG5" s="327"/>
      <c r="BH5" s="327"/>
      <c r="BI5" s="327"/>
      <c r="BJ5" s="327"/>
      <c r="BK5" s="327"/>
      <c r="BL5" s="327"/>
      <c r="BM5" s="327"/>
      <c r="BN5" s="40"/>
      <c r="BO5" s="391"/>
      <c r="BP5" s="327"/>
      <c r="BQ5" s="327"/>
      <c r="BR5" s="327"/>
      <c r="BS5" s="327"/>
      <c r="BT5" s="327"/>
      <c r="BU5" s="327"/>
      <c r="BV5" s="327"/>
      <c r="BW5" s="327"/>
      <c r="BX5" s="327"/>
      <c r="BY5" s="327"/>
      <c r="BZ5" s="327"/>
      <c r="CA5" s="40"/>
      <c r="CB5" s="391"/>
      <c r="CC5" s="327"/>
      <c r="CD5" s="327"/>
      <c r="CE5" s="327"/>
      <c r="CF5" s="327"/>
      <c r="CG5" s="327"/>
      <c r="CH5" s="327"/>
      <c r="CI5" s="327"/>
      <c r="CJ5" s="327"/>
      <c r="CK5" s="327"/>
      <c r="CL5" s="327"/>
      <c r="CM5" s="327"/>
      <c r="CN5" s="40"/>
      <c r="CO5" s="391"/>
      <c r="CP5" s="327"/>
      <c r="CQ5" s="327"/>
      <c r="CR5" s="327"/>
      <c r="CS5" s="327"/>
      <c r="CT5" s="327"/>
      <c r="CU5" s="327"/>
      <c r="CV5" s="327"/>
      <c r="CW5" s="327"/>
      <c r="CX5" s="327"/>
      <c r="CY5" s="327"/>
      <c r="CZ5" s="327"/>
      <c r="DA5" s="40"/>
      <c r="DB5" s="391"/>
      <c r="DC5" s="327"/>
      <c r="DD5" s="327"/>
      <c r="DE5" s="327"/>
      <c r="DF5" s="327"/>
      <c r="DG5" s="327"/>
      <c r="DH5" s="327"/>
      <c r="DI5" s="327"/>
      <c r="DJ5" s="327"/>
      <c r="DK5" s="327"/>
      <c r="DL5" s="327"/>
      <c r="DM5" s="327"/>
      <c r="DN5" s="40"/>
      <c r="DO5" s="391"/>
      <c r="DP5" s="327"/>
      <c r="DQ5" s="327"/>
      <c r="DR5" s="327"/>
      <c r="DS5" s="327"/>
      <c r="DT5" s="327"/>
      <c r="DU5" s="327"/>
      <c r="DV5" s="327"/>
      <c r="DW5" s="327"/>
      <c r="DX5" s="327"/>
      <c r="DY5" s="327"/>
      <c r="DZ5" s="327"/>
      <c r="EA5" s="40"/>
      <c r="EB5" s="391"/>
      <c r="EC5" s="327"/>
      <c r="ED5" s="327"/>
      <c r="EE5" s="327"/>
      <c r="EF5" s="327"/>
      <c r="EG5" s="327"/>
      <c r="EH5" s="327"/>
      <c r="EI5" s="327"/>
      <c r="EJ5" s="327"/>
      <c r="EK5" s="327"/>
      <c r="EL5" s="327"/>
      <c r="EM5" s="327"/>
      <c r="EN5" s="40"/>
      <c r="EO5" s="391"/>
      <c r="EP5" s="327"/>
      <c r="EQ5" s="327"/>
      <c r="ER5" s="327"/>
      <c r="ES5" s="327"/>
      <c r="ET5" s="327"/>
      <c r="EU5" s="327"/>
      <c r="EV5" s="327"/>
      <c r="EW5" s="327"/>
      <c r="EX5" s="327"/>
      <c r="EY5" s="327"/>
      <c r="EZ5" s="327"/>
      <c r="FA5" s="40"/>
    </row>
    <row r="6" spans="1:224" s="131" customFormat="1" ht="17.100000000000001" customHeight="1">
      <c r="A6" s="748"/>
      <c r="B6" s="1113">
        <v>1996</v>
      </c>
      <c r="C6" s="1109" t="s">
        <v>3</v>
      </c>
      <c r="D6" s="1109"/>
      <c r="E6" s="1109"/>
      <c r="F6" s="1109"/>
      <c r="G6" s="1109"/>
      <c r="H6" s="1109"/>
      <c r="I6" s="1109"/>
      <c r="J6" s="1109"/>
      <c r="K6" s="1109"/>
      <c r="L6" s="1109"/>
      <c r="M6" s="1109"/>
      <c r="N6" s="1110"/>
      <c r="O6" s="1113">
        <v>1997</v>
      </c>
      <c r="P6" s="1109" t="s">
        <v>4</v>
      </c>
      <c r="Q6" s="1109"/>
      <c r="R6" s="1109"/>
      <c r="S6" s="1109"/>
      <c r="T6" s="1109"/>
      <c r="U6" s="1109"/>
      <c r="V6" s="1109"/>
      <c r="W6" s="1109"/>
      <c r="X6" s="1109"/>
      <c r="Y6" s="1109"/>
      <c r="Z6" s="1109"/>
      <c r="AA6" s="1110"/>
      <c r="AB6" s="1113">
        <v>1998</v>
      </c>
      <c r="AC6" s="1109" t="s">
        <v>5</v>
      </c>
      <c r="AD6" s="1109"/>
      <c r="AE6" s="1109"/>
      <c r="AF6" s="1109"/>
      <c r="AG6" s="1109"/>
      <c r="AH6" s="1109"/>
      <c r="AI6" s="1109"/>
      <c r="AJ6" s="1109"/>
      <c r="AK6" s="1109"/>
      <c r="AL6" s="1109"/>
      <c r="AM6" s="1109"/>
      <c r="AN6" s="1110"/>
      <c r="AO6" s="1113">
        <v>1999</v>
      </c>
      <c r="AP6" s="1109" t="s">
        <v>6</v>
      </c>
      <c r="AQ6" s="1109"/>
      <c r="AR6" s="1109"/>
      <c r="AS6" s="1109"/>
      <c r="AT6" s="1109"/>
      <c r="AU6" s="1109"/>
      <c r="AV6" s="1109"/>
      <c r="AW6" s="1109"/>
      <c r="AX6" s="1109"/>
      <c r="AY6" s="1109"/>
      <c r="AZ6" s="1109"/>
      <c r="BA6" s="1110"/>
      <c r="BB6" s="1113">
        <v>2000</v>
      </c>
      <c r="BC6" s="1109" t="s">
        <v>7</v>
      </c>
      <c r="BD6" s="1109"/>
      <c r="BE6" s="1109"/>
      <c r="BF6" s="1109"/>
      <c r="BG6" s="1109"/>
      <c r="BH6" s="1109"/>
      <c r="BI6" s="1109"/>
      <c r="BJ6" s="1109"/>
      <c r="BK6" s="1109"/>
      <c r="BL6" s="1109"/>
      <c r="BM6" s="1109"/>
      <c r="BN6" s="1110"/>
      <c r="BO6" s="1113">
        <v>2001</v>
      </c>
      <c r="BP6" s="1109" t="s">
        <v>8</v>
      </c>
      <c r="BQ6" s="1109"/>
      <c r="BR6" s="1109"/>
      <c r="BS6" s="1109"/>
      <c r="BT6" s="1109"/>
      <c r="BU6" s="1109"/>
      <c r="BV6" s="1109"/>
      <c r="BW6" s="1109"/>
      <c r="BX6" s="1109"/>
      <c r="BY6" s="1109"/>
      <c r="BZ6" s="1109"/>
      <c r="CA6" s="1110"/>
      <c r="CB6" s="1113">
        <v>2002</v>
      </c>
      <c r="CC6" s="1109" t="s">
        <v>9</v>
      </c>
      <c r="CD6" s="1109"/>
      <c r="CE6" s="1109"/>
      <c r="CF6" s="1109"/>
      <c r="CG6" s="1109"/>
      <c r="CH6" s="1109"/>
      <c r="CI6" s="1109"/>
      <c r="CJ6" s="1109"/>
      <c r="CK6" s="1109"/>
      <c r="CL6" s="1109"/>
      <c r="CM6" s="1109"/>
      <c r="CN6" s="1110"/>
      <c r="CO6" s="1113" t="s">
        <v>10</v>
      </c>
      <c r="CP6" s="1109" t="s">
        <v>10</v>
      </c>
      <c r="CQ6" s="1109"/>
      <c r="CR6" s="1109"/>
      <c r="CS6" s="1109"/>
      <c r="CT6" s="1109"/>
      <c r="CU6" s="1109"/>
      <c r="CV6" s="1109"/>
      <c r="CW6" s="1109"/>
      <c r="CX6" s="1109"/>
      <c r="CY6" s="1109"/>
      <c r="CZ6" s="1109"/>
      <c r="DA6" s="1110"/>
      <c r="DB6" s="1113">
        <v>2004</v>
      </c>
      <c r="DC6" s="1109" t="s">
        <v>11</v>
      </c>
      <c r="DD6" s="1109"/>
      <c r="DE6" s="1109"/>
      <c r="DF6" s="1109"/>
      <c r="DG6" s="1109"/>
      <c r="DH6" s="1109"/>
      <c r="DI6" s="1109"/>
      <c r="DJ6" s="1109"/>
      <c r="DK6" s="1109"/>
      <c r="DL6" s="1109"/>
      <c r="DM6" s="1109"/>
      <c r="DN6" s="1110"/>
      <c r="DO6" s="1113">
        <v>2005</v>
      </c>
      <c r="DP6" s="1109" t="s">
        <v>12</v>
      </c>
      <c r="DQ6" s="1109"/>
      <c r="DR6" s="1109"/>
      <c r="DS6" s="1109"/>
      <c r="DT6" s="1109"/>
      <c r="DU6" s="1109"/>
      <c r="DV6" s="1109"/>
      <c r="DW6" s="1109"/>
      <c r="DX6" s="1109"/>
      <c r="DY6" s="1109"/>
      <c r="DZ6" s="1109"/>
      <c r="EA6" s="1110"/>
      <c r="EB6" s="1113">
        <v>2006</v>
      </c>
      <c r="EC6" s="1109" t="s">
        <v>13</v>
      </c>
      <c r="ED6" s="1109"/>
      <c r="EE6" s="1109"/>
      <c r="EF6" s="1109"/>
      <c r="EG6" s="1109"/>
      <c r="EH6" s="1109"/>
      <c r="EI6" s="1109"/>
      <c r="EJ6" s="1109"/>
      <c r="EK6" s="1109"/>
      <c r="EL6" s="1109"/>
      <c r="EM6" s="1109"/>
      <c r="EN6" s="1110"/>
      <c r="EO6" s="1113">
        <v>2007</v>
      </c>
      <c r="EP6" s="1109">
        <v>2007</v>
      </c>
      <c r="EQ6" s="1109"/>
      <c r="ER6" s="1109"/>
      <c r="ES6" s="1109"/>
      <c r="ET6" s="1109"/>
      <c r="EU6" s="1109"/>
      <c r="EV6" s="1109"/>
      <c r="EW6" s="1109"/>
      <c r="EX6" s="1109"/>
      <c r="EY6" s="1109"/>
      <c r="EZ6" s="1109"/>
      <c r="FA6" s="1110"/>
      <c r="FB6" s="32"/>
      <c r="FC6" s="32"/>
      <c r="FD6" s="32"/>
      <c r="FE6" s="32"/>
      <c r="FF6" s="32"/>
      <c r="FG6" s="32"/>
      <c r="FH6" s="32"/>
      <c r="FI6" s="32"/>
      <c r="FJ6" s="32"/>
      <c r="FK6" s="32"/>
      <c r="FL6" s="32"/>
      <c r="FM6" s="32"/>
      <c r="FN6" s="32"/>
      <c r="FO6" s="32"/>
      <c r="FP6" s="32"/>
      <c r="FQ6" s="32"/>
      <c r="FR6" s="32"/>
      <c r="FS6" s="32"/>
      <c r="FT6" s="32"/>
      <c r="FU6" s="32"/>
      <c r="FV6" s="32"/>
      <c r="FW6" s="32"/>
      <c r="FX6" s="32"/>
      <c r="FY6" s="32"/>
      <c r="FZ6" s="32"/>
      <c r="GA6" s="32"/>
      <c r="GB6" s="32"/>
      <c r="GC6" s="32"/>
      <c r="GD6" s="32"/>
      <c r="GE6" s="32"/>
      <c r="GF6" s="32"/>
      <c r="GG6" s="32"/>
      <c r="GH6" s="32"/>
      <c r="GI6" s="32"/>
      <c r="GJ6" s="32"/>
      <c r="GK6" s="32"/>
      <c r="GL6" s="32"/>
      <c r="GM6" s="32"/>
      <c r="GN6" s="32"/>
      <c r="GO6" s="32"/>
      <c r="GP6" s="32"/>
      <c r="GQ6" s="32"/>
      <c r="GR6" s="32"/>
      <c r="GS6" s="32"/>
      <c r="GT6" s="32"/>
      <c r="GU6" s="32"/>
      <c r="GV6" s="32"/>
      <c r="GW6" s="32"/>
      <c r="GX6" s="32"/>
      <c r="GY6" s="32"/>
      <c r="GZ6" s="32"/>
      <c r="HA6" s="32"/>
      <c r="HB6" s="32"/>
      <c r="HC6" s="32"/>
      <c r="HD6" s="32"/>
      <c r="HE6" s="32"/>
      <c r="HF6" s="32"/>
      <c r="HG6" s="32"/>
      <c r="HH6" s="32"/>
      <c r="HI6" s="32"/>
      <c r="HJ6" s="32"/>
      <c r="HK6" s="32"/>
      <c r="HL6" s="32"/>
      <c r="HM6" s="32"/>
      <c r="HN6" s="32"/>
      <c r="HO6" s="32"/>
      <c r="HP6" s="32"/>
    </row>
    <row r="7" spans="1:224" s="131" customFormat="1" ht="17.100000000000001" customHeight="1" thickBot="1">
      <c r="A7" s="749"/>
      <c r="B7" s="1114"/>
      <c r="C7" s="673" t="s">
        <v>2646</v>
      </c>
      <c r="D7" s="673" t="s">
        <v>2647</v>
      </c>
      <c r="E7" s="673" t="s">
        <v>2648</v>
      </c>
      <c r="F7" s="673" t="s">
        <v>2649</v>
      </c>
      <c r="G7" s="673" t="s">
        <v>2650</v>
      </c>
      <c r="H7" s="673" t="s">
        <v>2651</v>
      </c>
      <c r="I7" s="673" t="s">
        <v>2652</v>
      </c>
      <c r="J7" s="673" t="s">
        <v>2653</v>
      </c>
      <c r="K7" s="673" t="s">
        <v>2654</v>
      </c>
      <c r="L7" s="673" t="s">
        <v>2655</v>
      </c>
      <c r="M7" s="673" t="s">
        <v>2656</v>
      </c>
      <c r="N7" s="673" t="s">
        <v>2657</v>
      </c>
      <c r="O7" s="1114"/>
      <c r="P7" s="673" t="s">
        <v>2646</v>
      </c>
      <c r="Q7" s="673" t="s">
        <v>2647</v>
      </c>
      <c r="R7" s="673" t="s">
        <v>2648</v>
      </c>
      <c r="S7" s="673" t="s">
        <v>2649</v>
      </c>
      <c r="T7" s="673" t="s">
        <v>2650</v>
      </c>
      <c r="U7" s="673" t="s">
        <v>2651</v>
      </c>
      <c r="V7" s="673" t="s">
        <v>2652</v>
      </c>
      <c r="W7" s="673" t="s">
        <v>2653</v>
      </c>
      <c r="X7" s="673" t="s">
        <v>2654</v>
      </c>
      <c r="Y7" s="673" t="s">
        <v>2655</v>
      </c>
      <c r="Z7" s="673" t="s">
        <v>2656</v>
      </c>
      <c r="AA7" s="673" t="s">
        <v>2657</v>
      </c>
      <c r="AB7" s="1114"/>
      <c r="AC7" s="673" t="s">
        <v>2646</v>
      </c>
      <c r="AD7" s="673" t="s">
        <v>2647</v>
      </c>
      <c r="AE7" s="673" t="s">
        <v>2648</v>
      </c>
      <c r="AF7" s="673" t="s">
        <v>2649</v>
      </c>
      <c r="AG7" s="673" t="s">
        <v>2650</v>
      </c>
      <c r="AH7" s="673" t="s">
        <v>2651</v>
      </c>
      <c r="AI7" s="673" t="s">
        <v>2652</v>
      </c>
      <c r="AJ7" s="673" t="s">
        <v>2653</v>
      </c>
      <c r="AK7" s="673" t="s">
        <v>2654</v>
      </c>
      <c r="AL7" s="673" t="s">
        <v>2655</v>
      </c>
      <c r="AM7" s="673" t="s">
        <v>2656</v>
      </c>
      <c r="AN7" s="673" t="s">
        <v>2657</v>
      </c>
      <c r="AO7" s="1114"/>
      <c r="AP7" s="673" t="s">
        <v>2646</v>
      </c>
      <c r="AQ7" s="673" t="s">
        <v>2647</v>
      </c>
      <c r="AR7" s="673" t="s">
        <v>2648</v>
      </c>
      <c r="AS7" s="673" t="s">
        <v>2649</v>
      </c>
      <c r="AT7" s="673" t="s">
        <v>2650</v>
      </c>
      <c r="AU7" s="673" t="s">
        <v>2651</v>
      </c>
      <c r="AV7" s="673" t="s">
        <v>2652</v>
      </c>
      <c r="AW7" s="673" t="s">
        <v>2653</v>
      </c>
      <c r="AX7" s="673" t="s">
        <v>2654</v>
      </c>
      <c r="AY7" s="673" t="s">
        <v>2655</v>
      </c>
      <c r="AZ7" s="673" t="s">
        <v>2656</v>
      </c>
      <c r="BA7" s="673" t="s">
        <v>2657</v>
      </c>
      <c r="BB7" s="1114"/>
      <c r="BC7" s="673" t="s">
        <v>2646</v>
      </c>
      <c r="BD7" s="673" t="s">
        <v>2647</v>
      </c>
      <c r="BE7" s="673" t="s">
        <v>2648</v>
      </c>
      <c r="BF7" s="673" t="s">
        <v>2649</v>
      </c>
      <c r="BG7" s="673" t="s">
        <v>2650</v>
      </c>
      <c r="BH7" s="673" t="s">
        <v>2651</v>
      </c>
      <c r="BI7" s="673" t="s">
        <v>2652</v>
      </c>
      <c r="BJ7" s="673" t="s">
        <v>2653</v>
      </c>
      <c r="BK7" s="673" t="s">
        <v>2654</v>
      </c>
      <c r="BL7" s="673" t="s">
        <v>2655</v>
      </c>
      <c r="BM7" s="673" t="s">
        <v>2656</v>
      </c>
      <c r="BN7" s="673" t="s">
        <v>2657</v>
      </c>
      <c r="BO7" s="1114"/>
      <c r="BP7" s="673" t="s">
        <v>2646</v>
      </c>
      <c r="BQ7" s="673" t="s">
        <v>2647</v>
      </c>
      <c r="BR7" s="673" t="s">
        <v>2648</v>
      </c>
      <c r="BS7" s="673" t="s">
        <v>2649</v>
      </c>
      <c r="BT7" s="673" t="s">
        <v>2650</v>
      </c>
      <c r="BU7" s="673" t="s">
        <v>2651</v>
      </c>
      <c r="BV7" s="673" t="s">
        <v>2652</v>
      </c>
      <c r="BW7" s="673" t="s">
        <v>2653</v>
      </c>
      <c r="BX7" s="673" t="s">
        <v>2654</v>
      </c>
      <c r="BY7" s="673" t="s">
        <v>2655</v>
      </c>
      <c r="BZ7" s="673" t="s">
        <v>2656</v>
      </c>
      <c r="CA7" s="673" t="s">
        <v>2657</v>
      </c>
      <c r="CB7" s="1114"/>
      <c r="CC7" s="673" t="s">
        <v>2646</v>
      </c>
      <c r="CD7" s="673" t="s">
        <v>2647</v>
      </c>
      <c r="CE7" s="673" t="s">
        <v>2648</v>
      </c>
      <c r="CF7" s="673" t="s">
        <v>2649</v>
      </c>
      <c r="CG7" s="673" t="s">
        <v>2650</v>
      </c>
      <c r="CH7" s="673" t="s">
        <v>2651</v>
      </c>
      <c r="CI7" s="673" t="s">
        <v>2652</v>
      </c>
      <c r="CJ7" s="673" t="s">
        <v>2653</v>
      </c>
      <c r="CK7" s="673" t="s">
        <v>2654</v>
      </c>
      <c r="CL7" s="673" t="s">
        <v>2655</v>
      </c>
      <c r="CM7" s="673" t="s">
        <v>2656</v>
      </c>
      <c r="CN7" s="673" t="s">
        <v>2657</v>
      </c>
      <c r="CO7" s="1114"/>
      <c r="CP7" s="673" t="s">
        <v>2646</v>
      </c>
      <c r="CQ7" s="673" t="s">
        <v>2647</v>
      </c>
      <c r="CR7" s="673" t="s">
        <v>2648</v>
      </c>
      <c r="CS7" s="673" t="s">
        <v>2649</v>
      </c>
      <c r="CT7" s="673" t="s">
        <v>2650</v>
      </c>
      <c r="CU7" s="673" t="s">
        <v>2651</v>
      </c>
      <c r="CV7" s="673" t="s">
        <v>2652</v>
      </c>
      <c r="CW7" s="673" t="s">
        <v>2653</v>
      </c>
      <c r="CX7" s="673" t="s">
        <v>2654</v>
      </c>
      <c r="CY7" s="673" t="s">
        <v>2655</v>
      </c>
      <c r="CZ7" s="673" t="s">
        <v>2656</v>
      </c>
      <c r="DA7" s="673" t="s">
        <v>2657</v>
      </c>
      <c r="DB7" s="1114"/>
      <c r="DC7" s="673" t="s">
        <v>2646</v>
      </c>
      <c r="DD7" s="673" t="s">
        <v>2647</v>
      </c>
      <c r="DE7" s="673" t="s">
        <v>2648</v>
      </c>
      <c r="DF7" s="673" t="s">
        <v>2649</v>
      </c>
      <c r="DG7" s="673" t="s">
        <v>2650</v>
      </c>
      <c r="DH7" s="673" t="s">
        <v>2651</v>
      </c>
      <c r="DI7" s="673" t="s">
        <v>2652</v>
      </c>
      <c r="DJ7" s="673" t="s">
        <v>2653</v>
      </c>
      <c r="DK7" s="673" t="s">
        <v>2654</v>
      </c>
      <c r="DL7" s="673" t="s">
        <v>2655</v>
      </c>
      <c r="DM7" s="673" t="s">
        <v>2656</v>
      </c>
      <c r="DN7" s="673" t="s">
        <v>2657</v>
      </c>
      <c r="DO7" s="1114"/>
      <c r="DP7" s="673" t="s">
        <v>2646</v>
      </c>
      <c r="DQ7" s="673" t="s">
        <v>2647</v>
      </c>
      <c r="DR7" s="673" t="s">
        <v>2648</v>
      </c>
      <c r="DS7" s="673" t="s">
        <v>2649</v>
      </c>
      <c r="DT7" s="673" t="s">
        <v>2650</v>
      </c>
      <c r="DU7" s="673" t="s">
        <v>2651</v>
      </c>
      <c r="DV7" s="673" t="s">
        <v>2652</v>
      </c>
      <c r="DW7" s="673" t="s">
        <v>2653</v>
      </c>
      <c r="DX7" s="673" t="s">
        <v>2654</v>
      </c>
      <c r="DY7" s="673" t="s">
        <v>2655</v>
      </c>
      <c r="DZ7" s="673" t="s">
        <v>2656</v>
      </c>
      <c r="EA7" s="673" t="s">
        <v>2657</v>
      </c>
      <c r="EB7" s="1114"/>
      <c r="EC7" s="673" t="s">
        <v>2646</v>
      </c>
      <c r="ED7" s="673" t="s">
        <v>2647</v>
      </c>
      <c r="EE7" s="673" t="s">
        <v>2648</v>
      </c>
      <c r="EF7" s="673" t="s">
        <v>2649</v>
      </c>
      <c r="EG7" s="673" t="s">
        <v>2650</v>
      </c>
      <c r="EH7" s="673" t="s">
        <v>2651</v>
      </c>
      <c r="EI7" s="673" t="s">
        <v>2652</v>
      </c>
      <c r="EJ7" s="673" t="s">
        <v>2653</v>
      </c>
      <c r="EK7" s="673" t="s">
        <v>2654</v>
      </c>
      <c r="EL7" s="673" t="s">
        <v>2655</v>
      </c>
      <c r="EM7" s="673" t="s">
        <v>2656</v>
      </c>
      <c r="EN7" s="673" t="s">
        <v>2657</v>
      </c>
      <c r="EO7" s="1114"/>
      <c r="EP7" s="673" t="s">
        <v>2646</v>
      </c>
      <c r="EQ7" s="673" t="s">
        <v>2647</v>
      </c>
      <c r="ER7" s="673" t="s">
        <v>2648</v>
      </c>
      <c r="ES7" s="673" t="s">
        <v>2649</v>
      </c>
      <c r="ET7" s="673" t="s">
        <v>2650</v>
      </c>
      <c r="EU7" s="673" t="s">
        <v>2651</v>
      </c>
      <c r="EV7" s="673" t="s">
        <v>2652</v>
      </c>
      <c r="EW7" s="673" t="s">
        <v>2653</v>
      </c>
      <c r="EX7" s="673" t="s">
        <v>2654</v>
      </c>
      <c r="EY7" s="673" t="s">
        <v>2655</v>
      </c>
      <c r="EZ7" s="673" t="s">
        <v>2656</v>
      </c>
      <c r="FA7" s="673" t="s">
        <v>2657</v>
      </c>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row>
    <row r="8" spans="1:224" s="131" customFormat="1" ht="5.0999999999999996" customHeight="1">
      <c r="A8" s="1"/>
      <c r="B8" s="383"/>
      <c r="C8" s="374"/>
      <c r="D8" s="374"/>
      <c r="E8" s="374"/>
      <c r="F8" s="374"/>
      <c r="G8" s="374"/>
      <c r="H8" s="374"/>
      <c r="I8" s="374"/>
      <c r="J8" s="374"/>
      <c r="K8" s="374"/>
      <c r="L8" s="374"/>
      <c r="M8" s="374"/>
      <c r="N8" s="374"/>
      <c r="O8" s="383"/>
      <c r="P8" s="374"/>
      <c r="Q8" s="374"/>
      <c r="R8" s="374"/>
      <c r="S8" s="374"/>
      <c r="T8" s="374"/>
      <c r="U8" s="374"/>
      <c r="V8" s="374"/>
      <c r="W8" s="374"/>
      <c r="X8" s="374"/>
      <c r="Y8" s="374"/>
      <c r="Z8" s="374"/>
      <c r="AA8" s="374"/>
      <c r="AB8" s="383"/>
      <c r="AC8" s="374"/>
      <c r="AD8" s="374"/>
      <c r="AE8" s="374"/>
      <c r="AF8" s="374"/>
      <c r="AG8" s="374"/>
      <c r="AH8" s="374"/>
      <c r="AI8" s="374"/>
      <c r="AJ8" s="374"/>
      <c r="AK8" s="374"/>
      <c r="AL8" s="374"/>
      <c r="AM8" s="374"/>
      <c r="AN8" s="374"/>
      <c r="AO8" s="383"/>
      <c r="AP8" s="374"/>
      <c r="AQ8" s="374"/>
      <c r="AR8" s="374"/>
      <c r="AS8" s="374"/>
      <c r="AT8" s="374"/>
      <c r="AU8" s="374"/>
      <c r="AV8" s="374"/>
      <c r="AW8" s="374"/>
      <c r="AX8" s="374"/>
      <c r="AY8" s="374"/>
      <c r="AZ8" s="374"/>
      <c r="BA8" s="374"/>
      <c r="BB8" s="383"/>
      <c r="BC8" s="374"/>
      <c r="BD8" s="374"/>
      <c r="BE8" s="374"/>
      <c r="BF8" s="374"/>
      <c r="BG8" s="374"/>
      <c r="BH8" s="374"/>
      <c r="BI8" s="374"/>
      <c r="BJ8" s="374"/>
      <c r="BK8" s="374"/>
      <c r="BL8" s="374"/>
      <c r="BM8" s="374"/>
      <c r="BN8" s="374"/>
      <c r="BO8" s="383"/>
      <c r="BP8" s="374"/>
      <c r="BQ8" s="374"/>
      <c r="BR8" s="374"/>
      <c r="BS8" s="374"/>
      <c r="BT8" s="374"/>
      <c r="BU8" s="374"/>
      <c r="BV8" s="374"/>
      <c r="BW8" s="374"/>
      <c r="BX8" s="374"/>
      <c r="BY8" s="374"/>
      <c r="BZ8" s="374"/>
      <c r="CA8" s="374"/>
      <c r="CB8" s="383"/>
      <c r="CC8" s="374"/>
      <c r="CD8" s="374"/>
      <c r="CE8" s="374"/>
      <c r="CF8" s="374"/>
      <c r="CG8" s="374"/>
      <c r="CH8" s="374"/>
      <c r="CI8" s="374"/>
      <c r="CJ8" s="374"/>
      <c r="CK8" s="374"/>
      <c r="CL8" s="374"/>
      <c r="CM8" s="374"/>
      <c r="CN8" s="374"/>
      <c r="CO8" s="383"/>
      <c r="CP8" s="374"/>
      <c r="CQ8" s="374"/>
      <c r="CR8" s="374"/>
      <c r="CS8" s="374"/>
      <c r="CT8" s="374"/>
      <c r="CU8" s="374"/>
      <c r="CV8" s="374"/>
      <c r="CW8" s="374"/>
      <c r="CX8" s="374"/>
      <c r="CY8" s="374"/>
      <c r="CZ8" s="374"/>
      <c r="DA8" s="374"/>
      <c r="DB8" s="384"/>
      <c r="DC8" s="374"/>
      <c r="DD8" s="374"/>
      <c r="DE8" s="374"/>
      <c r="DF8" s="374"/>
      <c r="DG8" s="374"/>
      <c r="DH8" s="374"/>
      <c r="DI8" s="374"/>
      <c r="DJ8" s="374"/>
      <c r="DK8" s="374"/>
      <c r="DL8" s="374"/>
      <c r="DM8" s="374"/>
      <c r="DN8" s="374"/>
      <c r="DO8" s="384"/>
      <c r="DP8" s="374"/>
      <c r="DQ8" s="374"/>
      <c r="DR8" s="374"/>
      <c r="DS8" s="374"/>
      <c r="DT8" s="374"/>
      <c r="DU8" s="374"/>
      <c r="DV8" s="374"/>
      <c r="DW8" s="374"/>
      <c r="DX8" s="374"/>
      <c r="DY8" s="374"/>
      <c r="DZ8" s="374"/>
      <c r="EA8" s="374"/>
      <c r="EB8" s="384"/>
      <c r="EC8" s="374"/>
      <c r="ED8" s="374"/>
      <c r="EE8" s="374"/>
      <c r="EF8" s="374"/>
      <c r="EG8" s="374"/>
      <c r="EH8" s="374"/>
      <c r="EI8" s="374"/>
      <c r="EJ8" s="374"/>
      <c r="EK8" s="374"/>
      <c r="EL8" s="374"/>
      <c r="EM8" s="374"/>
      <c r="EN8" s="374"/>
      <c r="EO8" s="384"/>
      <c r="EP8" s="374"/>
      <c r="EQ8" s="374"/>
      <c r="ER8" s="374"/>
      <c r="ES8" s="374"/>
      <c r="ET8" s="374"/>
      <c r="EU8" s="374"/>
      <c r="EV8" s="374"/>
      <c r="EW8" s="374"/>
      <c r="EX8" s="374"/>
      <c r="EY8" s="374"/>
      <c r="EZ8" s="374"/>
      <c r="FA8" s="374"/>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c r="GG8" s="32"/>
      <c r="GH8" s="32"/>
      <c r="GI8" s="32"/>
      <c r="GJ8" s="32"/>
      <c r="GK8" s="32"/>
      <c r="GL8" s="32"/>
      <c r="GM8" s="32"/>
      <c r="GN8" s="32"/>
      <c r="GO8" s="32"/>
      <c r="GP8" s="32"/>
      <c r="GQ8" s="32"/>
      <c r="GR8" s="32"/>
      <c r="GS8" s="32"/>
      <c r="GT8" s="32"/>
      <c r="GU8" s="32"/>
      <c r="GV8" s="32"/>
      <c r="GW8" s="32"/>
      <c r="GX8" s="32"/>
      <c r="GY8" s="32"/>
      <c r="GZ8" s="32"/>
      <c r="HA8" s="32"/>
      <c r="HB8" s="32"/>
      <c r="HC8" s="32"/>
      <c r="HD8" s="32"/>
      <c r="HE8" s="32"/>
      <c r="HF8" s="32"/>
      <c r="HG8" s="32"/>
      <c r="HH8" s="32"/>
      <c r="HI8" s="32"/>
      <c r="HJ8" s="32"/>
      <c r="HK8" s="32"/>
      <c r="HL8" s="32"/>
      <c r="HM8" s="32"/>
      <c r="HN8" s="32"/>
      <c r="HO8" s="32"/>
      <c r="HP8" s="32"/>
    </row>
    <row r="9" spans="1:224" s="360" customFormat="1" ht="12.75" customHeight="1">
      <c r="A9" s="769" t="s">
        <v>3185</v>
      </c>
      <c r="B9" s="77">
        <f>SUM(C9:N9)</f>
        <v>412.51859999999999</v>
      </c>
      <c r="C9" s="77">
        <v>43.517000000000003</v>
      </c>
      <c r="D9" s="77">
        <v>31.668500000000002</v>
      </c>
      <c r="E9" s="77">
        <v>24.563599999999997</v>
      </c>
      <c r="F9" s="77">
        <v>43.700800000000001</v>
      </c>
      <c r="G9" s="77">
        <v>33.5413</v>
      </c>
      <c r="H9" s="77">
        <v>23.216799999999999</v>
      </c>
      <c r="I9" s="77">
        <v>40.626100000000001</v>
      </c>
      <c r="J9" s="77">
        <v>36.956800000000001</v>
      </c>
      <c r="K9" s="77">
        <v>25.312000000000001</v>
      </c>
      <c r="L9" s="77">
        <v>23.207900000000002</v>
      </c>
      <c r="M9" s="77">
        <v>39.599699999999999</v>
      </c>
      <c r="N9" s="77">
        <v>46.6081</v>
      </c>
      <c r="O9" s="77">
        <f>SUM(P9:AA9)</f>
        <v>803.28770000000009</v>
      </c>
      <c r="P9" s="77">
        <v>33.550899999999999</v>
      </c>
      <c r="Q9" s="77">
        <v>30.183400000000002</v>
      </c>
      <c r="R9" s="77">
        <v>55.023000000000003</v>
      </c>
      <c r="S9" s="77">
        <v>31.5945</v>
      </c>
      <c r="T9" s="77">
        <v>67.55810000000001</v>
      </c>
      <c r="U9" s="77">
        <v>80.262500000000003</v>
      </c>
      <c r="V9" s="77">
        <v>67.460700000000017</v>
      </c>
      <c r="W9" s="77">
        <v>44.585999999999999</v>
      </c>
      <c r="X9" s="77">
        <v>62.881099999999996</v>
      </c>
      <c r="Y9" s="77">
        <v>52.344099999999997</v>
      </c>
      <c r="Z9" s="77">
        <v>87.00739999999999</v>
      </c>
      <c r="AA9" s="77">
        <v>190.83600000000001</v>
      </c>
      <c r="AB9" s="77">
        <f>SUM(AC9:AN9)</f>
        <v>1295.3966</v>
      </c>
      <c r="AC9" s="77">
        <v>123.27380000000001</v>
      </c>
      <c r="AD9" s="77">
        <v>99.650599999999997</v>
      </c>
      <c r="AE9" s="77">
        <v>98.050500000000014</v>
      </c>
      <c r="AF9" s="77">
        <v>146.28629999999998</v>
      </c>
      <c r="AG9" s="77">
        <v>256.36619999999999</v>
      </c>
      <c r="AH9" s="77">
        <v>63.191300000000005</v>
      </c>
      <c r="AI9" s="77">
        <v>87.066400000000016</v>
      </c>
      <c r="AJ9" s="77">
        <v>41.5792</v>
      </c>
      <c r="AK9" s="77">
        <v>190.76149999999998</v>
      </c>
      <c r="AL9" s="77">
        <v>24.161900000000003</v>
      </c>
      <c r="AM9" s="77">
        <v>49.580399999999997</v>
      </c>
      <c r="AN9" s="77">
        <v>115.4285</v>
      </c>
      <c r="AO9" s="77">
        <f>SUM(AP9:BA9)</f>
        <v>562.88760000000002</v>
      </c>
      <c r="AP9" s="77">
        <v>44.093699999999998</v>
      </c>
      <c r="AQ9" s="77">
        <v>46.503600000000006</v>
      </c>
      <c r="AR9" s="77">
        <v>55.6661</v>
      </c>
      <c r="AS9" s="77">
        <v>64.793999999999997</v>
      </c>
      <c r="AT9" s="77">
        <v>57.792400000000001</v>
      </c>
      <c r="AU9" s="77">
        <v>34.2669</v>
      </c>
      <c r="AV9" s="77">
        <v>47.947600000000001</v>
      </c>
      <c r="AW9" s="77">
        <v>51.5869</v>
      </c>
      <c r="AX9" s="77">
        <v>46.771000000000001</v>
      </c>
      <c r="AY9" s="77">
        <v>49.572499999999998</v>
      </c>
      <c r="AZ9" s="77">
        <v>27.607400000000002</v>
      </c>
      <c r="BA9" s="77">
        <v>36.285499999999999</v>
      </c>
      <c r="BB9" s="77">
        <f>SUM(BC9:BN9)</f>
        <v>713.95179999999993</v>
      </c>
      <c r="BC9" s="77">
        <v>25.217099999999999</v>
      </c>
      <c r="BD9" s="77">
        <v>26.6769</v>
      </c>
      <c r="BE9" s="77">
        <v>38.817399999999999</v>
      </c>
      <c r="BF9" s="77">
        <v>51.253599999999999</v>
      </c>
      <c r="BG9" s="77">
        <v>47.832899999999995</v>
      </c>
      <c r="BH9" s="77">
        <v>64.012599999999992</v>
      </c>
      <c r="BI9" s="77">
        <v>68.244199999999992</v>
      </c>
      <c r="BJ9" s="77">
        <v>88.5869</v>
      </c>
      <c r="BK9" s="77">
        <v>129.7945</v>
      </c>
      <c r="BL9" s="77">
        <v>66.69489999999999</v>
      </c>
      <c r="BM9" s="77">
        <v>56.854800000000004</v>
      </c>
      <c r="BN9" s="77">
        <v>49.966000000000001</v>
      </c>
      <c r="BO9" s="77">
        <f>SUM(BP9:CA9)</f>
        <v>1170.2826</v>
      </c>
      <c r="BP9" s="77">
        <v>60.094099999999997</v>
      </c>
      <c r="BQ9" s="77">
        <v>85.027500000000003</v>
      </c>
      <c r="BR9" s="77">
        <v>81.907800000000009</v>
      </c>
      <c r="BS9" s="77">
        <v>117.00210000000001</v>
      </c>
      <c r="BT9" s="77">
        <v>82.798299999999998</v>
      </c>
      <c r="BU9" s="77">
        <v>141.34810000000002</v>
      </c>
      <c r="BV9" s="77">
        <v>115.43639999999999</v>
      </c>
      <c r="BW9" s="77">
        <v>97.254100000000008</v>
      </c>
      <c r="BX9" s="77">
        <v>72.854900000000001</v>
      </c>
      <c r="BY9" s="77">
        <v>81.993399999999994</v>
      </c>
      <c r="BZ9" s="77">
        <v>94.202199999999991</v>
      </c>
      <c r="CA9" s="77">
        <v>140.36370000000002</v>
      </c>
      <c r="CB9" s="77">
        <f>SUM(CC9:CN9)</f>
        <v>1385.5784000000001</v>
      </c>
      <c r="CC9" s="77">
        <v>90.041899999999984</v>
      </c>
      <c r="CD9" s="77">
        <v>62.7669</v>
      </c>
      <c r="CE9" s="77">
        <v>142.87019999999998</v>
      </c>
      <c r="CF9" s="77">
        <v>82.354199999999977</v>
      </c>
      <c r="CG9" s="77">
        <v>120.9562</v>
      </c>
      <c r="CH9" s="77">
        <v>108.13030000000001</v>
      </c>
      <c r="CI9" s="77">
        <v>113.5149</v>
      </c>
      <c r="CJ9" s="77">
        <v>62.067399999999992</v>
      </c>
      <c r="CK9" s="77">
        <v>102.99130000000001</v>
      </c>
      <c r="CL9" s="77">
        <v>106.63639999999999</v>
      </c>
      <c r="CM9" s="77">
        <v>95.445399999999992</v>
      </c>
      <c r="CN9" s="77">
        <v>297.80329999999998</v>
      </c>
      <c r="CO9" s="77">
        <f>SUM(CP9:DA9)</f>
        <v>2003.8458999999998</v>
      </c>
      <c r="CP9" s="77">
        <v>117.6224</v>
      </c>
      <c r="CQ9" s="77">
        <v>88.792100000000005</v>
      </c>
      <c r="CR9" s="77">
        <v>155.55440000000002</v>
      </c>
      <c r="CS9" s="77">
        <v>144.2816</v>
      </c>
      <c r="CT9" s="77">
        <v>223.58929999999998</v>
      </c>
      <c r="CU9" s="77">
        <v>151.94060000000002</v>
      </c>
      <c r="CV9" s="77">
        <v>168.26069999999999</v>
      </c>
      <c r="CW9" s="77">
        <v>139.35649999999998</v>
      </c>
      <c r="CX9" s="77">
        <v>193.08879999999996</v>
      </c>
      <c r="CY9" s="77">
        <v>146.23079999999999</v>
      </c>
      <c r="CZ9" s="77">
        <v>239.8356</v>
      </c>
      <c r="DA9" s="77">
        <v>235.29309999999998</v>
      </c>
      <c r="DB9" s="386">
        <f>SUM(DC9:DN9)</f>
        <v>2559.2254000000003</v>
      </c>
      <c r="DC9" s="386">
        <v>114.8242</v>
      </c>
      <c r="DD9" s="386">
        <v>192.50899999999996</v>
      </c>
      <c r="DE9" s="386">
        <v>229.85469999999998</v>
      </c>
      <c r="DF9" s="386">
        <v>184.20939999999996</v>
      </c>
      <c r="DG9" s="386">
        <v>215.49359999999999</v>
      </c>
      <c r="DH9" s="386">
        <v>277.34300000000002</v>
      </c>
      <c r="DI9" s="386">
        <v>165.73160000000001</v>
      </c>
      <c r="DJ9" s="386">
        <v>219.88929999999999</v>
      </c>
      <c r="DK9" s="386">
        <v>240.23009999999999</v>
      </c>
      <c r="DL9" s="386">
        <v>250.47480000000002</v>
      </c>
      <c r="DM9" s="386">
        <v>201.73770000000002</v>
      </c>
      <c r="DN9" s="386">
        <v>266.928</v>
      </c>
      <c r="DO9" s="386">
        <f>SUM(DP9:EA9)</f>
        <v>3025.1633999999999</v>
      </c>
      <c r="DP9" s="386">
        <v>144.1439</v>
      </c>
      <c r="DQ9" s="386">
        <v>229.09179999999998</v>
      </c>
      <c r="DR9" s="386">
        <v>168.1026</v>
      </c>
      <c r="DS9" s="386">
        <v>150.21500000000003</v>
      </c>
      <c r="DT9" s="386">
        <v>158.81730000000002</v>
      </c>
      <c r="DU9" s="386">
        <v>355.42889999999994</v>
      </c>
      <c r="DV9" s="386">
        <v>274.07509999999996</v>
      </c>
      <c r="DW9" s="386">
        <v>318.01139999999998</v>
      </c>
      <c r="DX9" s="386">
        <v>307.89430000000004</v>
      </c>
      <c r="DY9" s="386">
        <v>330.12970000000007</v>
      </c>
      <c r="DZ9" s="386">
        <v>282.92320000000001</v>
      </c>
      <c r="EA9" s="386">
        <v>306.33019999999999</v>
      </c>
      <c r="EB9" s="386">
        <f>SUM(EC9:EN9)</f>
        <v>4671.2948000000006</v>
      </c>
      <c r="EC9" s="386">
        <v>242.81169999999995</v>
      </c>
      <c r="ED9" s="386">
        <v>316.91680000000002</v>
      </c>
      <c r="EE9" s="386">
        <v>422.78800000000001</v>
      </c>
      <c r="EF9" s="386">
        <v>465.38929999999999</v>
      </c>
      <c r="EG9" s="386">
        <v>433.61779999999999</v>
      </c>
      <c r="EH9" s="386">
        <v>341.93650000000008</v>
      </c>
      <c r="EI9" s="386">
        <v>290.98739999999998</v>
      </c>
      <c r="EJ9" s="386">
        <v>342.54719999999992</v>
      </c>
      <c r="EK9" s="386">
        <v>369.41659999999996</v>
      </c>
      <c r="EL9" s="386">
        <v>360.63699999999994</v>
      </c>
      <c r="EM9" s="386">
        <v>363.06640000000004</v>
      </c>
      <c r="EN9" s="386">
        <v>721.18010000000004</v>
      </c>
      <c r="EO9" s="386">
        <f>SUM(EP9:FA9)</f>
        <v>8367.1679999999997</v>
      </c>
      <c r="EP9" s="77">
        <v>704.66319999999996</v>
      </c>
      <c r="EQ9" s="77">
        <v>754.44619999999998</v>
      </c>
      <c r="ER9" s="77">
        <v>703.95659999999998</v>
      </c>
      <c r="ES9" s="77">
        <v>582.27119999999991</v>
      </c>
      <c r="ET9" s="77">
        <v>695.18419999999992</v>
      </c>
      <c r="EU9" s="77">
        <v>767.8374</v>
      </c>
      <c r="EV9" s="77">
        <v>684.97739999999999</v>
      </c>
      <c r="EW9" s="77">
        <v>753.6309</v>
      </c>
      <c r="EX9" s="77">
        <v>534.26659999999993</v>
      </c>
      <c r="EY9" s="77">
        <v>647.31290000000001</v>
      </c>
      <c r="EZ9" s="77">
        <v>712.35419999999999</v>
      </c>
      <c r="FA9" s="77">
        <v>826.2672</v>
      </c>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c r="HO9" s="37"/>
      <c r="HP9" s="37"/>
    </row>
    <row r="10" spans="1:224" s="360" customFormat="1" ht="12.75" customHeight="1">
      <c r="A10" s="770" t="s">
        <v>2892</v>
      </c>
      <c r="B10" s="77"/>
      <c r="C10" s="58"/>
      <c r="D10" s="58"/>
      <c r="E10" s="58"/>
      <c r="F10" s="58"/>
      <c r="G10" s="58"/>
      <c r="H10" s="58"/>
      <c r="I10" s="58"/>
      <c r="J10" s="58"/>
      <c r="K10" s="58"/>
      <c r="L10" s="58"/>
      <c r="M10" s="58"/>
      <c r="N10" s="58"/>
      <c r="O10" s="77"/>
      <c r="P10" s="58"/>
      <c r="Q10" s="58"/>
      <c r="R10" s="58"/>
      <c r="S10" s="58"/>
      <c r="T10" s="58"/>
      <c r="U10" s="58"/>
      <c r="V10" s="58"/>
      <c r="W10" s="58"/>
      <c r="X10" s="58"/>
      <c r="Y10" s="58"/>
      <c r="Z10" s="58"/>
      <c r="AA10" s="58"/>
      <c r="AB10" s="77"/>
      <c r="AC10" s="58"/>
      <c r="AD10" s="58"/>
      <c r="AE10" s="58"/>
      <c r="AF10" s="58"/>
      <c r="AG10" s="58"/>
      <c r="AH10" s="58"/>
      <c r="AI10" s="58"/>
      <c r="AJ10" s="58"/>
      <c r="AK10" s="58"/>
      <c r="AL10" s="58"/>
      <c r="AM10" s="58"/>
      <c r="AN10" s="58"/>
      <c r="AO10" s="77"/>
      <c r="AP10" s="58"/>
      <c r="AQ10" s="58"/>
      <c r="AR10" s="58"/>
      <c r="AS10" s="58"/>
      <c r="AT10" s="58"/>
      <c r="AU10" s="58"/>
      <c r="AV10" s="58"/>
      <c r="AW10" s="58"/>
      <c r="AX10" s="58"/>
      <c r="AY10" s="58"/>
      <c r="AZ10" s="58"/>
      <c r="BA10" s="58"/>
      <c r="BB10" s="77"/>
      <c r="BC10" s="58"/>
      <c r="BD10" s="58"/>
      <c r="BE10" s="58"/>
      <c r="BF10" s="58"/>
      <c r="BG10" s="58"/>
      <c r="BH10" s="58"/>
      <c r="BI10" s="58"/>
      <c r="BJ10" s="58"/>
      <c r="BK10" s="58"/>
      <c r="BL10" s="58"/>
      <c r="BM10" s="58"/>
      <c r="BN10" s="58"/>
      <c r="BO10" s="77"/>
      <c r="BP10" s="58"/>
      <c r="BQ10" s="58"/>
      <c r="BR10" s="58"/>
      <c r="BS10" s="58"/>
      <c r="BT10" s="58"/>
      <c r="BU10" s="58"/>
      <c r="BV10" s="58"/>
      <c r="BW10" s="58"/>
      <c r="BX10" s="58"/>
      <c r="BY10" s="58"/>
      <c r="BZ10" s="58"/>
      <c r="CA10" s="58"/>
      <c r="CB10" s="77"/>
      <c r="CC10" s="58"/>
      <c r="CD10" s="58"/>
      <c r="CE10" s="58"/>
      <c r="CF10" s="58"/>
      <c r="CG10" s="58"/>
      <c r="CH10" s="58"/>
      <c r="CI10" s="58"/>
      <c r="CJ10" s="58"/>
      <c r="CK10" s="58"/>
      <c r="CL10" s="58"/>
      <c r="CM10" s="58"/>
      <c r="CN10" s="58"/>
      <c r="CO10" s="77"/>
      <c r="CP10" s="58"/>
      <c r="CQ10" s="58"/>
      <c r="CR10" s="58"/>
      <c r="CS10" s="58"/>
      <c r="CT10" s="58"/>
      <c r="CU10" s="58"/>
      <c r="CV10" s="58"/>
      <c r="CW10" s="58"/>
      <c r="CX10" s="58"/>
      <c r="CY10" s="58"/>
      <c r="CZ10" s="58"/>
      <c r="DA10" s="58"/>
      <c r="DB10" s="387"/>
      <c r="DC10" s="387"/>
      <c r="DD10" s="387"/>
      <c r="DE10" s="387"/>
      <c r="DF10" s="387"/>
      <c r="DG10" s="387"/>
      <c r="DH10" s="387"/>
      <c r="DI10" s="387"/>
      <c r="DJ10" s="387"/>
      <c r="DK10" s="387"/>
      <c r="DL10" s="387"/>
      <c r="DM10" s="387"/>
      <c r="DN10" s="387"/>
      <c r="DO10" s="387"/>
      <c r="DP10" s="387"/>
      <c r="DQ10" s="387"/>
      <c r="DR10" s="387"/>
      <c r="DS10" s="387"/>
      <c r="DT10" s="387"/>
      <c r="DU10" s="387"/>
      <c r="DV10" s="387"/>
      <c r="DW10" s="387"/>
      <c r="DX10" s="387"/>
      <c r="DY10" s="387"/>
      <c r="DZ10" s="387"/>
      <c r="EA10" s="387"/>
      <c r="EB10" s="387"/>
      <c r="EC10" s="387"/>
      <c r="ED10" s="387"/>
      <c r="EE10" s="387"/>
      <c r="EF10" s="387"/>
      <c r="EG10" s="387"/>
      <c r="EH10" s="387"/>
      <c r="EI10" s="387"/>
      <c r="EJ10" s="387"/>
      <c r="EK10" s="387"/>
      <c r="EL10" s="387"/>
      <c r="EM10" s="387"/>
      <c r="EN10" s="387"/>
      <c r="EO10" s="387"/>
      <c r="EP10" s="58"/>
      <c r="EQ10" s="58"/>
      <c r="ER10" s="58"/>
      <c r="ES10" s="58"/>
      <c r="ET10" s="58"/>
      <c r="EU10" s="58"/>
      <c r="EV10" s="58"/>
      <c r="EW10" s="58"/>
      <c r="EX10" s="58"/>
      <c r="EY10" s="58"/>
      <c r="EZ10" s="58"/>
      <c r="FA10" s="58"/>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row>
    <row r="11" spans="1:224" s="360" customFormat="1" ht="12.75" customHeight="1">
      <c r="A11" s="769" t="s">
        <v>3175</v>
      </c>
      <c r="B11" s="77">
        <f t="shared" ref="B11:B17" si="0">SUM(C11:N11)</f>
        <v>35.209599999999995</v>
      </c>
      <c r="C11" s="77">
        <v>4.5149999999999997</v>
      </c>
      <c r="D11" s="77">
        <v>0.92800000000000005</v>
      </c>
      <c r="E11" s="77">
        <v>1.5857999999999999</v>
      </c>
      <c r="F11" s="77">
        <v>2.39</v>
      </c>
      <c r="G11" s="77">
        <v>6.1138000000000003</v>
      </c>
      <c r="H11" s="77">
        <v>2.629</v>
      </c>
      <c r="I11" s="77">
        <v>3.528</v>
      </c>
      <c r="J11" s="77">
        <v>2.121</v>
      </c>
      <c r="K11" s="77">
        <v>1.079</v>
      </c>
      <c r="L11" s="77">
        <v>4.8710000000000004</v>
      </c>
      <c r="M11" s="77">
        <v>1.4790000000000001</v>
      </c>
      <c r="N11" s="77">
        <v>3.97</v>
      </c>
      <c r="O11" s="77">
        <f>SUM(P11:AA11)</f>
        <v>48.710999999999999</v>
      </c>
      <c r="P11" s="77">
        <v>0.51</v>
      </c>
      <c r="Q11" s="77">
        <v>2.1030000000000002</v>
      </c>
      <c r="R11" s="77">
        <v>1.0589999999999999</v>
      </c>
      <c r="S11" s="77">
        <v>0.98950000000000005</v>
      </c>
      <c r="T11" s="77">
        <v>4.6399999999999997</v>
      </c>
      <c r="U11" s="77">
        <v>3.306</v>
      </c>
      <c r="V11" s="77">
        <v>1.35</v>
      </c>
      <c r="W11" s="77">
        <v>2.4180000000000001</v>
      </c>
      <c r="X11" s="77">
        <v>6.9500999999999999</v>
      </c>
      <c r="Y11" s="77">
        <v>0.33050000000000002</v>
      </c>
      <c r="Z11" s="77">
        <v>2.4432</v>
      </c>
      <c r="AA11" s="77">
        <v>22.611699999999999</v>
      </c>
      <c r="AB11" s="77">
        <f>SUM(AC11:AN11)</f>
        <v>116.68430000000001</v>
      </c>
      <c r="AC11" s="77">
        <v>6.9640000000000004</v>
      </c>
      <c r="AD11" s="77">
        <v>5.1879999999999997</v>
      </c>
      <c r="AE11" s="77">
        <v>4.2750000000000004</v>
      </c>
      <c r="AF11" s="77">
        <v>6.5259999999999998</v>
      </c>
      <c r="AG11" s="77">
        <v>27.401700000000002</v>
      </c>
      <c r="AH11" s="77">
        <v>2.2665999999999999</v>
      </c>
      <c r="AI11" s="77">
        <v>1.8160000000000001</v>
      </c>
      <c r="AJ11" s="77">
        <v>0.96620000000000006</v>
      </c>
      <c r="AK11" s="77">
        <v>42.368400000000001</v>
      </c>
      <c r="AL11" s="77">
        <v>0.76600000000000001</v>
      </c>
      <c r="AM11" s="77">
        <v>0.35899999999999999</v>
      </c>
      <c r="AN11" s="77">
        <v>17.787400000000002</v>
      </c>
      <c r="AO11" s="77">
        <f>SUM(AP11:BA11)</f>
        <v>51.423900000000003</v>
      </c>
      <c r="AP11" s="77">
        <v>11.134799999999998</v>
      </c>
      <c r="AQ11" s="77">
        <v>4.9415999999999993</v>
      </c>
      <c r="AR11" s="77">
        <v>6.4349999999999996</v>
      </c>
      <c r="AS11" s="77">
        <v>4.3570000000000002</v>
      </c>
      <c r="AT11" s="77">
        <v>5.1177000000000001</v>
      </c>
      <c r="AU11" s="77">
        <v>1.9055</v>
      </c>
      <c r="AV11" s="77">
        <v>0.52800000000000002</v>
      </c>
      <c r="AW11" s="77">
        <v>4.1608000000000001</v>
      </c>
      <c r="AX11" s="77">
        <v>5.6158000000000001</v>
      </c>
      <c r="AY11" s="77">
        <v>0.71299999999999997</v>
      </c>
      <c r="AZ11" s="77">
        <v>1.8979999999999999</v>
      </c>
      <c r="BA11" s="77">
        <v>4.6166999999999998</v>
      </c>
      <c r="BB11" s="77">
        <f>SUM(BC11:BN11)</f>
        <v>165.33109999999999</v>
      </c>
      <c r="BC11" s="77">
        <v>4.4740000000000002</v>
      </c>
      <c r="BD11" s="77">
        <v>3.3969999999999998</v>
      </c>
      <c r="BE11" s="77">
        <v>1.5364</v>
      </c>
      <c r="BF11" s="77">
        <v>23.98</v>
      </c>
      <c r="BG11" s="77">
        <v>8.4362999999999992</v>
      </c>
      <c r="BH11" s="77">
        <v>7.7850000000000001</v>
      </c>
      <c r="BI11" s="77">
        <v>14.8825</v>
      </c>
      <c r="BJ11" s="77">
        <v>14.265499999999999</v>
      </c>
      <c r="BK11" s="77">
        <v>67.1434</v>
      </c>
      <c r="BL11" s="77">
        <v>10.990500000000001</v>
      </c>
      <c r="BM11" s="77">
        <v>5.5039999999999996</v>
      </c>
      <c r="BN11" s="77">
        <v>2.9365000000000001</v>
      </c>
      <c r="BO11" s="77">
        <f>SUM(BP11:CA11)</f>
        <v>261.57389999999998</v>
      </c>
      <c r="BP11" s="77">
        <v>21.736000000000001</v>
      </c>
      <c r="BQ11" s="77">
        <v>7.3310000000000004</v>
      </c>
      <c r="BR11" s="77">
        <v>16.745999999999999</v>
      </c>
      <c r="BS11" s="77">
        <v>25.882000000000001</v>
      </c>
      <c r="BT11" s="77">
        <v>22.15</v>
      </c>
      <c r="BU11" s="77">
        <v>46.94</v>
      </c>
      <c r="BV11" s="77">
        <v>20.563599999999997</v>
      </c>
      <c r="BW11" s="77">
        <v>23.312099999999997</v>
      </c>
      <c r="BX11" s="77">
        <v>14.026299999999999</v>
      </c>
      <c r="BY11" s="77">
        <v>5.0586000000000002</v>
      </c>
      <c r="BZ11" s="77">
        <v>7.2383000000000006</v>
      </c>
      <c r="CA11" s="77">
        <v>50.59</v>
      </c>
      <c r="CB11" s="77">
        <f>SUM(CC11:CN11)</f>
        <v>337.19470000000001</v>
      </c>
      <c r="CC11" s="77">
        <v>44.448900000000002</v>
      </c>
      <c r="CD11" s="77">
        <v>7.4160000000000004</v>
      </c>
      <c r="CE11" s="77">
        <v>64.784700000000001</v>
      </c>
      <c r="CF11" s="77">
        <v>9.0570000000000004</v>
      </c>
      <c r="CG11" s="77">
        <v>74.355699999999999</v>
      </c>
      <c r="CH11" s="77">
        <v>33.638199999999998</v>
      </c>
      <c r="CI11" s="77">
        <v>12.087200000000001</v>
      </c>
      <c r="CJ11" s="77">
        <v>5.08</v>
      </c>
      <c r="CK11" s="77">
        <v>19.146999999999998</v>
      </c>
      <c r="CL11" s="77">
        <v>6.5170000000000003</v>
      </c>
      <c r="CM11" s="77">
        <v>9.6039999999999992</v>
      </c>
      <c r="CN11" s="77">
        <v>51.058999999999997</v>
      </c>
      <c r="CO11" s="77">
        <f>SUM(CP11:DA11)</f>
        <v>337.46249999999998</v>
      </c>
      <c r="CP11" s="77">
        <v>57.582999999999998</v>
      </c>
      <c r="CQ11" s="77">
        <v>27.853000000000002</v>
      </c>
      <c r="CR11" s="77">
        <v>24.277999999999999</v>
      </c>
      <c r="CS11" s="77">
        <v>26.543700000000001</v>
      </c>
      <c r="CT11" s="77">
        <v>13.637700000000001</v>
      </c>
      <c r="CU11" s="77">
        <v>8.0108000000000015</v>
      </c>
      <c r="CV11" s="77">
        <v>14.046799999999999</v>
      </c>
      <c r="CW11" s="77">
        <v>15.770100000000001</v>
      </c>
      <c r="CX11" s="77">
        <v>37.774800000000006</v>
      </c>
      <c r="CY11" s="77">
        <v>15.8704</v>
      </c>
      <c r="CZ11" s="77">
        <v>82.742199999999997</v>
      </c>
      <c r="DA11" s="77">
        <v>13.352</v>
      </c>
      <c r="DB11" s="386">
        <f t="shared" ref="DB11:DB60" si="1">SUM(DC11:DN11)</f>
        <v>133.92659999999998</v>
      </c>
      <c r="DC11" s="386">
        <v>11.5459</v>
      </c>
      <c r="DD11" s="386">
        <v>38.164699999999996</v>
      </c>
      <c r="DE11" s="386">
        <v>24.2</v>
      </c>
      <c r="DF11" s="386">
        <v>11.097100000000001</v>
      </c>
      <c r="DG11" s="386">
        <v>1.8714000000000002</v>
      </c>
      <c r="DH11" s="386">
        <v>13.4543</v>
      </c>
      <c r="DI11" s="386">
        <v>3.9226999999999999</v>
      </c>
      <c r="DJ11" s="386">
        <v>5.1193</v>
      </c>
      <c r="DK11" s="386">
        <v>9.1956000000000007</v>
      </c>
      <c r="DL11" s="386">
        <v>6.9968999999999992</v>
      </c>
      <c r="DM11" s="386">
        <v>3.6252</v>
      </c>
      <c r="DN11" s="386">
        <v>4.7335000000000003</v>
      </c>
      <c r="DO11" s="386">
        <f t="shared" ref="DO11:DO60" si="2">SUM(DP11:EA11)</f>
        <v>203.82379999999998</v>
      </c>
      <c r="DP11" s="386">
        <v>1.7563</v>
      </c>
      <c r="DQ11" s="386">
        <v>11.3002</v>
      </c>
      <c r="DR11" s="386">
        <v>4.0971000000000002</v>
      </c>
      <c r="DS11" s="386">
        <v>1.714</v>
      </c>
      <c r="DT11" s="386">
        <v>1.2757000000000001</v>
      </c>
      <c r="DU11" s="386">
        <v>66</v>
      </c>
      <c r="DV11" s="386">
        <v>1.2555999999999998</v>
      </c>
      <c r="DW11" s="386">
        <v>3.4439000000000002</v>
      </c>
      <c r="DX11" s="386">
        <v>15.5966</v>
      </c>
      <c r="DY11" s="386">
        <v>45.186500000000002</v>
      </c>
      <c r="DZ11" s="386">
        <v>9.3772000000000002</v>
      </c>
      <c r="EA11" s="386">
        <v>42.820699999999995</v>
      </c>
      <c r="EB11" s="386">
        <f t="shared" ref="EB11:EB60" si="3">SUM(EC11:EN11)</f>
        <v>88.6995</v>
      </c>
      <c r="EC11" s="386">
        <v>10.983699999999999</v>
      </c>
      <c r="ED11" s="386">
        <v>5.4103000000000003</v>
      </c>
      <c r="EE11" s="386">
        <v>4.7463999999999995</v>
      </c>
      <c r="EF11" s="386">
        <v>10.887700000000001</v>
      </c>
      <c r="EG11" s="386">
        <v>6.7826000000000004</v>
      </c>
      <c r="EH11" s="386">
        <v>6.5511999999999997</v>
      </c>
      <c r="EI11" s="386">
        <v>2.1175000000000002</v>
      </c>
      <c r="EJ11" s="386">
        <v>9.0583999999999989</v>
      </c>
      <c r="EK11" s="386">
        <v>4.5301</v>
      </c>
      <c r="EL11" s="386">
        <v>6.1585000000000001</v>
      </c>
      <c r="EM11" s="386">
        <v>6.6928999999999998</v>
      </c>
      <c r="EN11" s="386">
        <v>14.780200000000001</v>
      </c>
      <c r="EO11" s="386">
        <f t="shared" ref="EO11:EO60" si="4">SUM(EP11:FA11)</f>
        <v>99.937399999999997</v>
      </c>
      <c r="EP11" s="77">
        <v>9.6756000000000011</v>
      </c>
      <c r="EQ11" s="77">
        <v>7.5297999999999998</v>
      </c>
      <c r="ER11" s="77">
        <v>8.3182000000000009</v>
      </c>
      <c r="ES11" s="77">
        <v>3.5972</v>
      </c>
      <c r="ET11" s="77">
        <v>6.4184999999999999</v>
      </c>
      <c r="EU11" s="77">
        <v>7.2436999999999996</v>
      </c>
      <c r="EV11" s="77">
        <v>8.1686999999999994</v>
      </c>
      <c r="EW11" s="77">
        <v>13.6942</v>
      </c>
      <c r="EX11" s="77">
        <v>4.4121999999999995</v>
      </c>
      <c r="EY11" s="77">
        <v>11.4984</v>
      </c>
      <c r="EZ11" s="77">
        <v>11.4062</v>
      </c>
      <c r="FA11" s="77">
        <v>7.9747000000000003</v>
      </c>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c r="HL11" s="37"/>
      <c r="HM11" s="37"/>
      <c r="HN11" s="37"/>
      <c r="HO11" s="37"/>
      <c r="HP11" s="37"/>
    </row>
    <row r="12" spans="1:224" s="134" customFormat="1" ht="12.75" customHeight="1">
      <c r="A12" s="771" t="s">
        <v>3187</v>
      </c>
      <c r="B12" s="15">
        <f t="shared" si="0"/>
        <v>6.011000000000001</v>
      </c>
      <c r="C12" s="15">
        <v>0.26</v>
      </c>
      <c r="D12" s="15">
        <v>1.4999999999999999E-2</v>
      </c>
      <c r="E12" s="15">
        <v>0.38</v>
      </c>
      <c r="F12" s="15">
        <v>1.5</v>
      </c>
      <c r="G12" s="15">
        <v>0.1</v>
      </c>
      <c r="H12" s="15">
        <v>0.184</v>
      </c>
      <c r="I12" s="15">
        <v>0.94</v>
      </c>
      <c r="J12" s="15">
        <v>0.29899999999999999</v>
      </c>
      <c r="K12" s="15" t="s">
        <v>15</v>
      </c>
      <c r="L12" s="15">
        <v>1</v>
      </c>
      <c r="M12" s="15">
        <v>0.155</v>
      </c>
      <c r="N12" s="15">
        <v>1.1779999999999999</v>
      </c>
      <c r="O12" s="15">
        <f>SUM(P12:AA12)</f>
        <v>0.40249999999999997</v>
      </c>
      <c r="P12" s="15" t="s">
        <v>15</v>
      </c>
      <c r="Q12" s="15" t="s">
        <v>15</v>
      </c>
      <c r="R12" s="15" t="s">
        <v>15</v>
      </c>
      <c r="S12" s="15" t="s">
        <v>15</v>
      </c>
      <c r="T12" s="15">
        <v>6.2E-2</v>
      </c>
      <c r="U12" s="15" t="s">
        <v>15</v>
      </c>
      <c r="V12" s="15" t="s">
        <v>15</v>
      </c>
      <c r="W12" s="15" t="s">
        <v>15</v>
      </c>
      <c r="X12" s="15" t="s">
        <v>15</v>
      </c>
      <c r="Y12" s="15">
        <v>0.24049999999999999</v>
      </c>
      <c r="Z12" s="15">
        <v>0.1</v>
      </c>
      <c r="AA12" s="15" t="s">
        <v>15</v>
      </c>
      <c r="AB12" s="15">
        <f>SUM(AC12:AN12)</f>
        <v>3.8010000000000002</v>
      </c>
      <c r="AC12" s="15">
        <v>0.245</v>
      </c>
      <c r="AD12" s="15" t="s">
        <v>15</v>
      </c>
      <c r="AE12" s="15">
        <v>0.3</v>
      </c>
      <c r="AF12" s="15" t="s">
        <v>15</v>
      </c>
      <c r="AG12" s="15">
        <v>0.61499999999999999</v>
      </c>
      <c r="AH12" s="15">
        <v>0.88100000000000001</v>
      </c>
      <c r="AI12" s="15" t="s">
        <v>15</v>
      </c>
      <c r="AJ12" s="15" t="s">
        <v>15</v>
      </c>
      <c r="AK12" s="15">
        <v>0.06</v>
      </c>
      <c r="AL12" s="15" t="s">
        <v>15</v>
      </c>
      <c r="AM12" s="15" t="s">
        <v>15</v>
      </c>
      <c r="AN12" s="15">
        <v>1.7</v>
      </c>
      <c r="AO12" s="15">
        <f>SUM(AP12:BA12)</f>
        <v>10.648</v>
      </c>
      <c r="AP12" s="15" t="s">
        <v>15</v>
      </c>
      <c r="AQ12" s="15" t="s">
        <v>15</v>
      </c>
      <c r="AR12" s="15">
        <v>3.5</v>
      </c>
      <c r="AS12" s="15">
        <v>2.1480000000000001</v>
      </c>
      <c r="AT12" s="15" t="s">
        <v>15</v>
      </c>
      <c r="AU12" s="15" t="s">
        <v>15</v>
      </c>
      <c r="AV12" s="15" t="s">
        <v>15</v>
      </c>
      <c r="AW12" s="15" t="s">
        <v>15</v>
      </c>
      <c r="AX12" s="15">
        <v>5</v>
      </c>
      <c r="AY12" s="15" t="s">
        <v>15</v>
      </c>
      <c r="AZ12" s="15" t="s">
        <v>15</v>
      </c>
      <c r="BA12" s="15" t="s">
        <v>15</v>
      </c>
      <c r="BB12" s="15">
        <f>SUM(BC12:BN12)</f>
        <v>39.930000000000007</v>
      </c>
      <c r="BC12" s="15">
        <v>7.0000000000000007E-2</v>
      </c>
      <c r="BD12" s="15" t="s">
        <v>15</v>
      </c>
      <c r="BE12" s="15" t="s">
        <v>15</v>
      </c>
      <c r="BF12" s="15">
        <v>19.408999999999999</v>
      </c>
      <c r="BG12" s="15">
        <v>6</v>
      </c>
      <c r="BH12" s="15">
        <v>0.95</v>
      </c>
      <c r="BI12" s="15">
        <v>5</v>
      </c>
      <c r="BJ12" s="15">
        <v>6</v>
      </c>
      <c r="BK12" s="15" t="s">
        <v>15</v>
      </c>
      <c r="BL12" s="15">
        <v>1.7809999999999999</v>
      </c>
      <c r="BM12" s="15">
        <v>0.52</v>
      </c>
      <c r="BN12" s="15">
        <v>0.2</v>
      </c>
      <c r="BO12" s="15">
        <f>SUM(BP12:CA12)</f>
        <v>58.150000000000006</v>
      </c>
      <c r="BP12" s="15" t="s">
        <v>15</v>
      </c>
      <c r="BQ12" s="15">
        <v>5</v>
      </c>
      <c r="BR12" s="15">
        <v>3.25</v>
      </c>
      <c r="BS12" s="15">
        <v>0.1</v>
      </c>
      <c r="BT12" s="15">
        <v>0.2</v>
      </c>
      <c r="BU12" s="15">
        <v>11.3</v>
      </c>
      <c r="BV12" s="15">
        <v>1</v>
      </c>
      <c r="BW12" s="15" t="s">
        <v>15</v>
      </c>
      <c r="BX12" s="15" t="s">
        <v>15</v>
      </c>
      <c r="BY12" s="15" t="s">
        <v>15</v>
      </c>
      <c r="BZ12" s="15">
        <v>0.3</v>
      </c>
      <c r="CA12" s="15">
        <v>37</v>
      </c>
      <c r="CB12" s="15">
        <f>SUM(CC12:CN12)</f>
        <v>77.575199999999995</v>
      </c>
      <c r="CC12" s="15">
        <v>1</v>
      </c>
      <c r="CD12" s="15">
        <v>1</v>
      </c>
      <c r="CE12" s="15">
        <v>1</v>
      </c>
      <c r="CF12" s="15" t="s">
        <v>15</v>
      </c>
      <c r="CG12" s="15">
        <v>68.210999999999999</v>
      </c>
      <c r="CH12" s="15" t="s">
        <v>15</v>
      </c>
      <c r="CI12" s="15">
        <v>4.0641999999999996</v>
      </c>
      <c r="CJ12" s="15" t="s">
        <v>15</v>
      </c>
      <c r="CK12" s="15" t="s">
        <v>15</v>
      </c>
      <c r="CL12" s="15" t="s">
        <v>15</v>
      </c>
      <c r="CM12" s="15" t="s">
        <v>15</v>
      </c>
      <c r="CN12" s="15">
        <v>2.2999999999999998</v>
      </c>
      <c r="CO12" s="15">
        <f>SUM(CP12:DA12)</f>
        <v>76.105800000000016</v>
      </c>
      <c r="CP12" s="15">
        <v>6.82</v>
      </c>
      <c r="CQ12" s="15">
        <v>1</v>
      </c>
      <c r="CR12" s="15">
        <v>0.14000000000000001</v>
      </c>
      <c r="CS12" s="15">
        <v>5</v>
      </c>
      <c r="CT12" s="15">
        <v>5.298</v>
      </c>
      <c r="CU12" s="15">
        <v>5.2058</v>
      </c>
      <c r="CV12" s="15">
        <v>7.6890000000000001</v>
      </c>
      <c r="CW12" s="15">
        <v>7.2140000000000004</v>
      </c>
      <c r="CX12" s="15">
        <v>12.137</v>
      </c>
      <c r="CY12" s="15">
        <v>11.771000000000001</v>
      </c>
      <c r="CZ12" s="15">
        <v>4.4969999999999999</v>
      </c>
      <c r="DA12" s="15">
        <v>9.3339999999999996</v>
      </c>
      <c r="DB12" s="387">
        <f t="shared" si="1"/>
        <v>26.09</v>
      </c>
      <c r="DC12" s="387">
        <v>6.125</v>
      </c>
      <c r="DD12" s="387">
        <v>6.9189999999999996</v>
      </c>
      <c r="DE12" s="387">
        <v>7.5990000000000002</v>
      </c>
      <c r="DF12" s="387">
        <v>5.1079999999999997</v>
      </c>
      <c r="DG12" s="387" t="s">
        <v>15</v>
      </c>
      <c r="DH12" s="387" t="s">
        <v>15</v>
      </c>
      <c r="DI12" s="387">
        <v>0</v>
      </c>
      <c r="DJ12" s="387">
        <v>2.5000000000000001E-2</v>
      </c>
      <c r="DK12" s="387">
        <v>0</v>
      </c>
      <c r="DL12" s="387">
        <v>0</v>
      </c>
      <c r="DM12" s="387">
        <v>0.314</v>
      </c>
      <c r="DN12" s="387">
        <v>0</v>
      </c>
      <c r="DO12" s="387">
        <f t="shared" si="2"/>
        <v>60.536999999999999</v>
      </c>
      <c r="DP12" s="387">
        <v>0</v>
      </c>
      <c r="DQ12" s="387">
        <v>0</v>
      </c>
      <c r="DR12" s="387">
        <v>0</v>
      </c>
      <c r="DS12" s="387">
        <v>0</v>
      </c>
      <c r="DT12" s="387">
        <v>0</v>
      </c>
      <c r="DU12" s="387">
        <v>20.536999999999999</v>
      </c>
      <c r="DV12" s="387">
        <v>0</v>
      </c>
      <c r="DW12" s="387">
        <v>0</v>
      </c>
      <c r="DX12" s="387">
        <v>0</v>
      </c>
      <c r="DY12" s="387">
        <v>40</v>
      </c>
      <c r="DZ12" s="387">
        <v>0</v>
      </c>
      <c r="EA12" s="387">
        <v>0</v>
      </c>
      <c r="EB12" s="387">
        <f t="shared" si="3"/>
        <v>4.3099999999999996</v>
      </c>
      <c r="EC12" s="387">
        <v>1</v>
      </c>
      <c r="ED12" s="387">
        <v>2</v>
      </c>
      <c r="EE12" s="387">
        <v>0.8</v>
      </c>
      <c r="EF12" s="387">
        <v>0</v>
      </c>
      <c r="EG12" s="387">
        <v>0</v>
      </c>
      <c r="EH12" s="387">
        <v>0</v>
      </c>
      <c r="EI12" s="387">
        <v>0</v>
      </c>
      <c r="EJ12" s="387">
        <v>0.1</v>
      </c>
      <c r="EK12" s="387">
        <v>0</v>
      </c>
      <c r="EL12" s="387">
        <v>0.31</v>
      </c>
      <c r="EM12" s="387">
        <v>0.1</v>
      </c>
      <c r="EN12" s="387">
        <v>0</v>
      </c>
      <c r="EO12" s="387">
        <f>SUM(EP12:FA12)</f>
        <v>7.73</v>
      </c>
      <c r="EP12" s="15" t="s">
        <v>15</v>
      </c>
      <c r="EQ12" s="15">
        <v>0.5</v>
      </c>
      <c r="ER12" s="15">
        <v>5</v>
      </c>
      <c r="ES12" s="15" t="s">
        <v>15</v>
      </c>
      <c r="ET12" s="15">
        <v>0.5</v>
      </c>
      <c r="EU12" s="15" t="s">
        <v>15</v>
      </c>
      <c r="EV12" s="15" t="s">
        <v>15</v>
      </c>
      <c r="EW12" s="15" t="s">
        <v>15</v>
      </c>
      <c r="EX12" s="15" t="s">
        <v>15</v>
      </c>
      <c r="EY12" s="15" t="s">
        <v>15</v>
      </c>
      <c r="EZ12" s="15" t="s">
        <v>15</v>
      </c>
      <c r="FA12" s="15">
        <v>1.73</v>
      </c>
      <c r="FB12" s="30"/>
      <c r="FC12" s="30"/>
      <c r="FD12" s="30"/>
      <c r="FE12" s="30"/>
      <c r="FF12" s="30"/>
      <c r="FG12" s="30"/>
      <c r="FH12" s="30"/>
      <c r="FI12" s="30"/>
      <c r="FJ12" s="30"/>
      <c r="FK12" s="30"/>
      <c r="FL12" s="30"/>
      <c r="FM12" s="30"/>
      <c r="FN12" s="30"/>
      <c r="FO12" s="30"/>
      <c r="FP12" s="30"/>
      <c r="FQ12" s="30"/>
      <c r="FR12" s="30"/>
      <c r="FS12" s="30"/>
      <c r="FT12" s="30"/>
      <c r="FU12" s="30"/>
      <c r="FV12" s="30"/>
      <c r="FW12" s="30"/>
      <c r="FX12" s="30"/>
      <c r="FY12" s="30"/>
      <c r="FZ12" s="30"/>
      <c r="GA12" s="30"/>
      <c r="GB12" s="30"/>
      <c r="GC12" s="30"/>
      <c r="GD12" s="30"/>
      <c r="GE12" s="30"/>
      <c r="GF12" s="30"/>
      <c r="GG12" s="30"/>
      <c r="GH12" s="30"/>
      <c r="GI12" s="30"/>
      <c r="GJ12" s="30"/>
      <c r="GK12" s="30"/>
      <c r="GL12" s="30"/>
      <c r="GM12" s="30"/>
      <c r="GN12" s="30"/>
      <c r="GO12" s="30"/>
      <c r="GP12" s="30"/>
      <c r="GQ12" s="30"/>
      <c r="GR12" s="30"/>
      <c r="GS12" s="30"/>
      <c r="GT12" s="30"/>
      <c r="GU12" s="30"/>
      <c r="GV12" s="30"/>
      <c r="GW12" s="30"/>
      <c r="GX12" s="30"/>
      <c r="GY12" s="30"/>
      <c r="GZ12" s="30"/>
      <c r="HA12" s="30"/>
      <c r="HB12" s="30"/>
      <c r="HC12" s="30"/>
      <c r="HD12" s="30"/>
      <c r="HE12" s="30"/>
      <c r="HF12" s="30"/>
      <c r="HG12" s="30"/>
      <c r="HH12" s="30"/>
      <c r="HI12" s="30"/>
      <c r="HJ12" s="30"/>
      <c r="HK12" s="30"/>
      <c r="HL12" s="30"/>
      <c r="HM12" s="30"/>
      <c r="HN12" s="30"/>
      <c r="HO12" s="30"/>
      <c r="HP12" s="30"/>
    </row>
    <row r="13" spans="1:224" s="134" customFormat="1" ht="12.75" customHeight="1">
      <c r="A13" s="772" t="s">
        <v>3042</v>
      </c>
      <c r="B13" s="15">
        <f t="shared" si="0"/>
        <v>0.18099999999999999</v>
      </c>
      <c r="C13" s="15" t="s">
        <v>15</v>
      </c>
      <c r="D13" s="15" t="s">
        <v>15</v>
      </c>
      <c r="E13" s="15" t="s">
        <v>15</v>
      </c>
      <c r="F13" s="15" t="s">
        <v>15</v>
      </c>
      <c r="G13" s="15" t="s">
        <v>15</v>
      </c>
      <c r="H13" s="15">
        <v>0.156</v>
      </c>
      <c r="I13" s="15" t="s">
        <v>15</v>
      </c>
      <c r="J13" s="15" t="s">
        <v>15</v>
      </c>
      <c r="K13" s="15" t="s">
        <v>15</v>
      </c>
      <c r="L13" s="15" t="s">
        <v>15</v>
      </c>
      <c r="M13" s="15" t="s">
        <v>15</v>
      </c>
      <c r="N13" s="15">
        <v>2.5000000000000001E-2</v>
      </c>
      <c r="O13" s="15">
        <f>SUM(P13:AA13)</f>
        <v>0.1</v>
      </c>
      <c r="P13" s="15" t="s">
        <v>15</v>
      </c>
      <c r="Q13" s="15" t="s">
        <v>15</v>
      </c>
      <c r="R13" s="15" t="s">
        <v>15</v>
      </c>
      <c r="S13" s="15" t="s">
        <v>15</v>
      </c>
      <c r="T13" s="15" t="s">
        <v>15</v>
      </c>
      <c r="U13" s="15" t="s">
        <v>15</v>
      </c>
      <c r="V13" s="15" t="s">
        <v>15</v>
      </c>
      <c r="W13" s="15">
        <v>0.1</v>
      </c>
      <c r="X13" s="15" t="s">
        <v>15</v>
      </c>
      <c r="Y13" s="15" t="s">
        <v>15</v>
      </c>
      <c r="Z13" s="15" t="s">
        <v>15</v>
      </c>
      <c r="AA13" s="15" t="s">
        <v>15</v>
      </c>
      <c r="AB13" s="15">
        <f>SUM(AC13:AN13)</f>
        <v>2.3999999999999998E-3</v>
      </c>
      <c r="AC13" s="15" t="s">
        <v>15</v>
      </c>
      <c r="AD13" s="15" t="s">
        <v>15</v>
      </c>
      <c r="AE13" s="15" t="s">
        <v>15</v>
      </c>
      <c r="AF13" s="15" t="s">
        <v>15</v>
      </c>
      <c r="AG13" s="15" t="s">
        <v>15</v>
      </c>
      <c r="AH13" s="15" t="s">
        <v>15</v>
      </c>
      <c r="AI13" s="15" t="s">
        <v>15</v>
      </c>
      <c r="AJ13" s="15" t="s">
        <v>15</v>
      </c>
      <c r="AK13" s="15" t="s">
        <v>15</v>
      </c>
      <c r="AL13" s="15" t="s">
        <v>15</v>
      </c>
      <c r="AM13" s="15" t="s">
        <v>15</v>
      </c>
      <c r="AN13" s="15">
        <v>2.3999999999999998E-3</v>
      </c>
      <c r="AO13" s="15">
        <f>SUM(AP13:BA13)</f>
        <v>2.5999999999999999E-2</v>
      </c>
      <c r="AP13" s="15" t="s">
        <v>15</v>
      </c>
      <c r="AQ13" s="15" t="s">
        <v>15</v>
      </c>
      <c r="AR13" s="15" t="s">
        <v>15</v>
      </c>
      <c r="AS13" s="15" t="s">
        <v>15</v>
      </c>
      <c r="AT13" s="15">
        <v>2.5999999999999999E-2</v>
      </c>
      <c r="AU13" s="15" t="s">
        <v>15</v>
      </c>
      <c r="AV13" s="15" t="s">
        <v>15</v>
      </c>
      <c r="AW13" s="15" t="s">
        <v>15</v>
      </c>
      <c r="AX13" s="15" t="s">
        <v>15</v>
      </c>
      <c r="AY13" s="15" t="s">
        <v>15</v>
      </c>
      <c r="AZ13" s="15" t="s">
        <v>15</v>
      </c>
      <c r="BA13" s="15" t="s">
        <v>15</v>
      </c>
      <c r="BB13" s="15">
        <f>SUM(BC13:BN13)</f>
        <v>4.1000000000000002E-2</v>
      </c>
      <c r="BC13" s="15" t="s">
        <v>15</v>
      </c>
      <c r="BD13" s="15" t="s">
        <v>15</v>
      </c>
      <c r="BE13" s="15" t="s">
        <v>15</v>
      </c>
      <c r="BF13" s="15" t="s">
        <v>15</v>
      </c>
      <c r="BG13" s="15">
        <v>4.1000000000000002E-2</v>
      </c>
      <c r="BH13" s="15" t="s">
        <v>15</v>
      </c>
      <c r="BI13" s="15" t="s">
        <v>15</v>
      </c>
      <c r="BJ13" s="15" t="s">
        <v>15</v>
      </c>
      <c r="BK13" s="15" t="s">
        <v>15</v>
      </c>
      <c r="BL13" s="15" t="s">
        <v>15</v>
      </c>
      <c r="BM13" s="15" t="s">
        <v>15</v>
      </c>
      <c r="BN13" s="15" t="s">
        <v>15</v>
      </c>
      <c r="BO13" s="15" t="s">
        <v>15</v>
      </c>
      <c r="BP13" s="15" t="s">
        <v>15</v>
      </c>
      <c r="BQ13" s="15" t="s">
        <v>15</v>
      </c>
      <c r="BR13" s="15" t="s">
        <v>15</v>
      </c>
      <c r="BS13" s="15" t="s">
        <v>15</v>
      </c>
      <c r="BT13" s="15" t="s">
        <v>15</v>
      </c>
      <c r="BU13" s="15" t="s">
        <v>15</v>
      </c>
      <c r="BV13" s="15" t="s">
        <v>15</v>
      </c>
      <c r="BW13" s="15" t="s">
        <v>15</v>
      </c>
      <c r="BX13" s="15" t="s">
        <v>15</v>
      </c>
      <c r="BY13" s="15" t="s">
        <v>15</v>
      </c>
      <c r="BZ13" s="15" t="s">
        <v>15</v>
      </c>
      <c r="CA13" s="15" t="s">
        <v>15</v>
      </c>
      <c r="CB13" s="15" t="s">
        <v>15</v>
      </c>
      <c r="CC13" s="15" t="s">
        <v>15</v>
      </c>
      <c r="CD13" s="15" t="s">
        <v>15</v>
      </c>
      <c r="CE13" s="15" t="s">
        <v>15</v>
      </c>
      <c r="CF13" s="15" t="s">
        <v>15</v>
      </c>
      <c r="CG13" s="15" t="s">
        <v>15</v>
      </c>
      <c r="CH13" s="15" t="s">
        <v>15</v>
      </c>
      <c r="CI13" s="15" t="s">
        <v>15</v>
      </c>
      <c r="CJ13" s="15" t="s">
        <v>15</v>
      </c>
      <c r="CK13" s="15" t="s">
        <v>15</v>
      </c>
      <c r="CL13" s="15" t="s">
        <v>15</v>
      </c>
      <c r="CM13" s="15" t="s">
        <v>15</v>
      </c>
      <c r="CN13" s="15" t="s">
        <v>15</v>
      </c>
      <c r="CO13" s="15">
        <f>SUM(CP13:DA13)</f>
        <v>9.1999999999999998E-2</v>
      </c>
      <c r="CP13" s="15" t="s">
        <v>15</v>
      </c>
      <c r="CQ13" s="15" t="s">
        <v>15</v>
      </c>
      <c r="CR13" s="15" t="s">
        <v>15</v>
      </c>
      <c r="CS13" s="15" t="s">
        <v>15</v>
      </c>
      <c r="CT13" s="15" t="s">
        <v>15</v>
      </c>
      <c r="CU13" s="15" t="s">
        <v>15</v>
      </c>
      <c r="CV13" s="15" t="s">
        <v>15</v>
      </c>
      <c r="CW13" s="15" t="s">
        <v>15</v>
      </c>
      <c r="CX13" s="15" t="s">
        <v>15</v>
      </c>
      <c r="CY13" s="15">
        <v>4.2000000000000003E-2</v>
      </c>
      <c r="CZ13" s="15" t="s">
        <v>15</v>
      </c>
      <c r="DA13" s="15">
        <v>0.05</v>
      </c>
      <c r="DB13" s="387">
        <f t="shared" si="1"/>
        <v>0.13</v>
      </c>
      <c r="DC13" s="387" t="s">
        <v>15</v>
      </c>
      <c r="DD13" s="387">
        <v>0.05</v>
      </c>
      <c r="DE13" s="387" t="s">
        <v>15</v>
      </c>
      <c r="DF13" s="387" t="s">
        <v>15</v>
      </c>
      <c r="DG13" s="387" t="s">
        <v>15</v>
      </c>
      <c r="DH13" s="387" t="s">
        <v>15</v>
      </c>
      <c r="DI13" s="387">
        <v>0.04</v>
      </c>
      <c r="DJ13" s="387">
        <v>0</v>
      </c>
      <c r="DK13" s="387">
        <v>0.04</v>
      </c>
      <c r="DL13" s="387">
        <v>0</v>
      </c>
      <c r="DM13" s="387">
        <v>0</v>
      </c>
      <c r="DN13" s="387">
        <v>0</v>
      </c>
      <c r="DO13" s="387">
        <f t="shared" si="2"/>
        <v>0</v>
      </c>
      <c r="DP13" s="387">
        <v>0</v>
      </c>
      <c r="DQ13" s="387">
        <v>0</v>
      </c>
      <c r="DR13" s="387">
        <v>0</v>
      </c>
      <c r="DS13" s="387">
        <v>0</v>
      </c>
      <c r="DT13" s="387">
        <v>0</v>
      </c>
      <c r="DU13" s="387">
        <v>0</v>
      </c>
      <c r="DV13" s="387">
        <v>0</v>
      </c>
      <c r="DW13" s="387">
        <v>0</v>
      </c>
      <c r="DX13" s="387">
        <v>0</v>
      </c>
      <c r="DY13" s="387">
        <v>0</v>
      </c>
      <c r="DZ13" s="387">
        <v>0</v>
      </c>
      <c r="EA13" s="387">
        <v>0</v>
      </c>
      <c r="EB13" s="387">
        <f t="shared" si="3"/>
        <v>2.4595000000000002</v>
      </c>
      <c r="EC13" s="387">
        <v>0</v>
      </c>
      <c r="ED13" s="387">
        <v>0</v>
      </c>
      <c r="EE13" s="387">
        <v>0</v>
      </c>
      <c r="EF13" s="387">
        <v>2.06</v>
      </c>
      <c r="EG13" s="387">
        <v>0</v>
      </c>
      <c r="EH13" s="387">
        <v>0.02</v>
      </c>
      <c r="EI13" s="387">
        <v>0</v>
      </c>
      <c r="EJ13" s="387">
        <v>0</v>
      </c>
      <c r="EK13" s="387">
        <v>0.17499999999999999</v>
      </c>
      <c r="EL13" s="387">
        <v>0.2</v>
      </c>
      <c r="EM13" s="387">
        <v>0</v>
      </c>
      <c r="EN13" s="387">
        <v>4.4999999999999997E-3</v>
      </c>
      <c r="EO13" s="387">
        <f t="shared" si="4"/>
        <v>0.1363</v>
      </c>
      <c r="EP13" s="15" t="s">
        <v>15</v>
      </c>
      <c r="EQ13" s="15">
        <v>0.04</v>
      </c>
      <c r="ER13" s="15" t="s">
        <v>15</v>
      </c>
      <c r="ES13" s="15" t="s">
        <v>15</v>
      </c>
      <c r="ET13" s="15">
        <v>1.1300000000000001E-2</v>
      </c>
      <c r="EU13" s="15">
        <v>0.04</v>
      </c>
      <c r="EV13" s="15">
        <v>0.02</v>
      </c>
      <c r="EW13" s="15" t="s">
        <v>15</v>
      </c>
      <c r="EX13" s="15" t="s">
        <v>15</v>
      </c>
      <c r="EY13" s="15" t="s">
        <v>15</v>
      </c>
      <c r="EZ13" s="15" t="s">
        <v>15</v>
      </c>
      <c r="FA13" s="15">
        <v>2.5000000000000001E-2</v>
      </c>
      <c r="FB13" s="30"/>
      <c r="FC13" s="30"/>
      <c r="FD13" s="30"/>
      <c r="FE13" s="30"/>
      <c r="FF13" s="30"/>
      <c r="FG13" s="30"/>
      <c r="FH13" s="30"/>
      <c r="FI13" s="30"/>
      <c r="FJ13" s="30"/>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30"/>
      <c r="GK13" s="30"/>
      <c r="GL13" s="30"/>
      <c r="GM13" s="30"/>
      <c r="GN13" s="30"/>
      <c r="GO13" s="30"/>
      <c r="GP13" s="30"/>
      <c r="GQ13" s="30"/>
      <c r="GR13" s="30"/>
      <c r="GS13" s="30"/>
      <c r="GT13" s="30"/>
      <c r="GU13" s="30"/>
      <c r="GV13" s="30"/>
      <c r="GW13" s="30"/>
      <c r="GX13" s="30"/>
      <c r="GY13" s="30"/>
      <c r="GZ13" s="30"/>
      <c r="HA13" s="30"/>
      <c r="HB13" s="30"/>
      <c r="HC13" s="30"/>
      <c r="HD13" s="30"/>
      <c r="HE13" s="30"/>
      <c r="HF13" s="30"/>
      <c r="HG13" s="30"/>
      <c r="HH13" s="30"/>
      <c r="HI13" s="30"/>
      <c r="HJ13" s="30"/>
      <c r="HK13" s="30"/>
      <c r="HL13" s="30"/>
      <c r="HM13" s="30"/>
      <c r="HN13" s="30"/>
      <c r="HO13" s="30"/>
      <c r="HP13" s="30"/>
    </row>
    <row r="14" spans="1:224" s="6" customFormat="1" ht="12.75" customHeight="1">
      <c r="A14" s="771" t="s">
        <v>2901</v>
      </c>
      <c r="B14" s="15">
        <f>SUM(C14:N14)</f>
        <v>9.6000000000000002E-2</v>
      </c>
      <c r="C14" s="15">
        <v>1.2999999999999999E-2</v>
      </c>
      <c r="D14" s="15" t="s">
        <v>15</v>
      </c>
      <c r="E14" s="15" t="s">
        <v>15</v>
      </c>
      <c r="F14" s="15" t="s">
        <v>15</v>
      </c>
      <c r="G14" s="15" t="s">
        <v>15</v>
      </c>
      <c r="H14" s="15" t="s">
        <v>15</v>
      </c>
      <c r="I14" s="15" t="s">
        <v>15</v>
      </c>
      <c r="J14" s="15" t="s">
        <v>15</v>
      </c>
      <c r="K14" s="15" t="s">
        <v>15</v>
      </c>
      <c r="L14" s="15" t="s">
        <v>15</v>
      </c>
      <c r="M14" s="15" t="s">
        <v>15</v>
      </c>
      <c r="N14" s="15">
        <v>8.3000000000000004E-2</v>
      </c>
      <c r="O14" s="15">
        <f>SUM(P14:AA14)</f>
        <v>6.0280000000000005</v>
      </c>
      <c r="P14" s="15" t="s">
        <v>15</v>
      </c>
      <c r="Q14" s="15">
        <v>1.05</v>
      </c>
      <c r="R14" s="15" t="s">
        <v>15</v>
      </c>
      <c r="S14" s="15" t="s">
        <v>15</v>
      </c>
      <c r="T14" s="15" t="s">
        <v>15</v>
      </c>
      <c r="U14" s="15">
        <v>2.8980000000000001</v>
      </c>
      <c r="V14" s="15" t="s">
        <v>15</v>
      </c>
      <c r="W14" s="15" t="s">
        <v>15</v>
      </c>
      <c r="X14" s="15" t="s">
        <v>15</v>
      </c>
      <c r="Y14" s="15" t="s">
        <v>15</v>
      </c>
      <c r="Z14" s="15" t="s">
        <v>15</v>
      </c>
      <c r="AA14" s="15">
        <v>2.08</v>
      </c>
      <c r="AB14" s="15">
        <f>SUM(AC14:AN14)</f>
        <v>15.520999999999999</v>
      </c>
      <c r="AC14" s="15">
        <v>5.0999999999999996</v>
      </c>
      <c r="AD14" s="15">
        <v>4.8</v>
      </c>
      <c r="AE14" s="15">
        <v>2</v>
      </c>
      <c r="AF14" s="15">
        <v>3.621</v>
      </c>
      <c r="AG14" s="15" t="s">
        <v>15</v>
      </c>
      <c r="AH14" s="15" t="s">
        <v>15</v>
      </c>
      <c r="AI14" s="15" t="s">
        <v>15</v>
      </c>
      <c r="AJ14" s="15" t="s">
        <v>15</v>
      </c>
      <c r="AK14" s="15" t="s">
        <v>15</v>
      </c>
      <c r="AL14" s="15" t="s">
        <v>15</v>
      </c>
      <c r="AM14" s="15" t="s">
        <v>15</v>
      </c>
      <c r="AN14" s="15" t="s">
        <v>15</v>
      </c>
      <c r="AO14" s="15">
        <f>SUM(AP14:BA14)</f>
        <v>12.009200000000002</v>
      </c>
      <c r="AP14" s="15">
        <v>5.9320000000000004</v>
      </c>
      <c r="AQ14" s="15">
        <v>2.1391999999999998</v>
      </c>
      <c r="AR14" s="15" t="s">
        <v>15</v>
      </c>
      <c r="AS14" s="15" t="s">
        <v>15</v>
      </c>
      <c r="AT14" s="15" t="s">
        <v>15</v>
      </c>
      <c r="AU14" s="15">
        <v>0.63100000000000001</v>
      </c>
      <c r="AV14" s="15" t="s">
        <v>15</v>
      </c>
      <c r="AW14" s="15" t="s">
        <v>15</v>
      </c>
      <c r="AX14" s="15" t="s">
        <v>15</v>
      </c>
      <c r="AY14" s="15" t="s">
        <v>15</v>
      </c>
      <c r="AZ14" s="15">
        <v>1.3069999999999999</v>
      </c>
      <c r="BA14" s="15">
        <v>2</v>
      </c>
      <c r="BB14" s="15">
        <f>SUM(BC14:BN14)</f>
        <v>6.2134</v>
      </c>
      <c r="BC14" s="15">
        <v>1.3580000000000001</v>
      </c>
      <c r="BD14" s="15" t="s">
        <v>15</v>
      </c>
      <c r="BE14" s="15">
        <v>7.8400000000000011E-2</v>
      </c>
      <c r="BF14" s="15">
        <v>0.95199999999999996</v>
      </c>
      <c r="BG14" s="15" t="s">
        <v>15</v>
      </c>
      <c r="BH14" s="15">
        <v>2.9119999999999999</v>
      </c>
      <c r="BI14" s="15">
        <v>0.41299999999999998</v>
      </c>
      <c r="BJ14" s="15" t="s">
        <v>15</v>
      </c>
      <c r="BK14" s="15" t="s">
        <v>15</v>
      </c>
      <c r="BL14" s="15">
        <v>0.5</v>
      </c>
      <c r="BM14" s="15" t="s">
        <v>15</v>
      </c>
      <c r="BN14" s="15" t="s">
        <v>15</v>
      </c>
      <c r="BO14" s="15">
        <f>SUM(BP14:CA14)</f>
        <v>48.02</v>
      </c>
      <c r="BP14" s="15" t="s">
        <v>15</v>
      </c>
      <c r="BQ14" s="15" t="s">
        <v>15</v>
      </c>
      <c r="BR14" s="15" t="s">
        <v>15</v>
      </c>
      <c r="BS14" s="15">
        <v>5.91</v>
      </c>
      <c r="BT14" s="15">
        <v>3.01</v>
      </c>
      <c r="BU14" s="15">
        <v>9</v>
      </c>
      <c r="BV14" s="15">
        <v>10.5</v>
      </c>
      <c r="BW14" s="15">
        <v>4.38</v>
      </c>
      <c r="BX14" s="15">
        <v>11.92</v>
      </c>
      <c r="BY14" s="15">
        <v>1</v>
      </c>
      <c r="BZ14" s="15">
        <v>1</v>
      </c>
      <c r="CA14" s="15">
        <v>1.3</v>
      </c>
      <c r="CB14" s="15">
        <f>SUM(CC14:CN14)</f>
        <v>50.6</v>
      </c>
      <c r="CC14" s="15">
        <v>6.4</v>
      </c>
      <c r="CD14" s="15" t="s">
        <v>15</v>
      </c>
      <c r="CE14" s="15" t="s">
        <v>15</v>
      </c>
      <c r="CF14" s="15" t="s">
        <v>15</v>
      </c>
      <c r="CG14" s="15">
        <v>6</v>
      </c>
      <c r="CH14" s="15">
        <v>15.6</v>
      </c>
      <c r="CI14" s="15" t="s">
        <v>15</v>
      </c>
      <c r="CJ14" s="15" t="s">
        <v>15</v>
      </c>
      <c r="CK14" s="15">
        <v>7.6</v>
      </c>
      <c r="CL14" s="15" t="s">
        <v>15</v>
      </c>
      <c r="CM14" s="15" t="s">
        <v>15</v>
      </c>
      <c r="CN14" s="15">
        <v>15</v>
      </c>
      <c r="CO14" s="15">
        <f>SUM(CP14:DA14)</f>
        <v>75</v>
      </c>
      <c r="CP14" s="15">
        <v>18</v>
      </c>
      <c r="CQ14" s="15">
        <v>18</v>
      </c>
      <c r="CR14" s="15">
        <v>19.5</v>
      </c>
      <c r="CS14" s="15">
        <v>14.5</v>
      </c>
      <c r="CT14" s="15">
        <v>5</v>
      </c>
      <c r="CU14" s="15" t="s">
        <v>15</v>
      </c>
      <c r="CV14" s="15" t="s">
        <v>15</v>
      </c>
      <c r="CW14" s="15" t="s">
        <v>15</v>
      </c>
      <c r="CX14" s="15" t="s">
        <v>15</v>
      </c>
      <c r="CY14" s="15" t="s">
        <v>15</v>
      </c>
      <c r="CZ14" s="15" t="s">
        <v>15</v>
      </c>
      <c r="DA14" s="15" t="s">
        <v>15</v>
      </c>
      <c r="DB14" s="387">
        <f t="shared" si="1"/>
        <v>8.0869999999999997</v>
      </c>
      <c r="DC14" s="387" t="s">
        <v>15</v>
      </c>
      <c r="DD14" s="387" t="s">
        <v>15</v>
      </c>
      <c r="DE14" s="387">
        <v>8</v>
      </c>
      <c r="DF14" s="387" t="s">
        <v>15</v>
      </c>
      <c r="DG14" s="387" t="s">
        <v>15</v>
      </c>
      <c r="DH14" s="387" t="s">
        <v>15</v>
      </c>
      <c r="DI14" s="387">
        <v>0</v>
      </c>
      <c r="DJ14" s="387">
        <v>0</v>
      </c>
      <c r="DK14" s="387">
        <v>0</v>
      </c>
      <c r="DL14" s="387">
        <v>0</v>
      </c>
      <c r="DM14" s="387">
        <v>0</v>
      </c>
      <c r="DN14" s="387">
        <v>8.6999999999999994E-2</v>
      </c>
      <c r="DO14" s="387">
        <f t="shared" si="2"/>
        <v>0</v>
      </c>
      <c r="DP14" s="387">
        <v>0</v>
      </c>
      <c r="DQ14" s="387">
        <v>0</v>
      </c>
      <c r="DR14" s="387">
        <v>0</v>
      </c>
      <c r="DS14" s="387">
        <v>0</v>
      </c>
      <c r="DT14" s="387">
        <v>0</v>
      </c>
      <c r="DU14" s="387">
        <v>0</v>
      </c>
      <c r="DV14" s="387">
        <v>0</v>
      </c>
      <c r="DW14" s="387">
        <v>0</v>
      </c>
      <c r="DX14" s="387">
        <v>0</v>
      </c>
      <c r="DY14" s="387">
        <v>0</v>
      </c>
      <c r="DZ14" s="387">
        <v>0</v>
      </c>
      <c r="EA14" s="387">
        <v>0</v>
      </c>
      <c r="EB14" s="387">
        <f t="shared" si="3"/>
        <v>0</v>
      </c>
      <c r="EC14" s="387">
        <v>0</v>
      </c>
      <c r="ED14" s="387">
        <v>0</v>
      </c>
      <c r="EE14" s="387">
        <v>0</v>
      </c>
      <c r="EF14" s="387">
        <v>0</v>
      </c>
      <c r="EG14" s="387">
        <v>0</v>
      </c>
      <c r="EH14" s="387">
        <v>0</v>
      </c>
      <c r="EI14" s="387">
        <v>0</v>
      </c>
      <c r="EJ14" s="387">
        <v>0</v>
      </c>
      <c r="EK14" s="387">
        <v>0</v>
      </c>
      <c r="EL14" s="387">
        <v>0</v>
      </c>
      <c r="EM14" s="387">
        <v>0</v>
      </c>
      <c r="EN14" s="387">
        <v>0</v>
      </c>
      <c r="EO14" s="387">
        <f t="shared" si="4"/>
        <v>3.3</v>
      </c>
      <c r="EP14" s="15">
        <v>0.5</v>
      </c>
      <c r="EQ14" s="15">
        <v>0.5</v>
      </c>
      <c r="ER14" s="15">
        <v>0.3</v>
      </c>
      <c r="ES14" s="15">
        <v>0.5</v>
      </c>
      <c r="ET14" s="15">
        <v>0.5</v>
      </c>
      <c r="EU14" s="15">
        <v>0.5</v>
      </c>
      <c r="EV14" s="15">
        <v>0.5</v>
      </c>
      <c r="EW14" s="15" t="s">
        <v>15</v>
      </c>
      <c r="EX14" s="15" t="s">
        <v>15</v>
      </c>
      <c r="EY14" s="15" t="s">
        <v>15</v>
      </c>
      <c r="EZ14" s="15" t="s">
        <v>15</v>
      </c>
      <c r="FA14" s="15" t="s">
        <v>15</v>
      </c>
      <c r="FB14" s="30"/>
      <c r="FC14" s="30"/>
      <c r="FD14" s="30"/>
      <c r="FE14" s="30"/>
      <c r="FF14" s="30"/>
      <c r="FG14" s="30"/>
      <c r="FH14" s="30"/>
      <c r="FI14" s="30"/>
      <c r="FJ14" s="30"/>
      <c r="FK14" s="30"/>
      <c r="FL14" s="30"/>
      <c r="FM14" s="30"/>
      <c r="FN14" s="30"/>
      <c r="FO14" s="30"/>
      <c r="FP14" s="30"/>
      <c r="FQ14" s="30"/>
      <c r="FR14" s="30"/>
      <c r="FS14" s="30"/>
      <c r="FT14" s="30"/>
      <c r="FU14" s="30"/>
      <c r="FV14" s="30"/>
      <c r="FW14" s="30"/>
      <c r="FX14" s="30"/>
      <c r="FY14" s="30"/>
      <c r="FZ14" s="30"/>
      <c r="GA14" s="30"/>
      <c r="GB14" s="30"/>
      <c r="GC14" s="30"/>
      <c r="GD14" s="30"/>
      <c r="GE14" s="30"/>
      <c r="GF14" s="30"/>
      <c r="GG14" s="30"/>
      <c r="GH14" s="30"/>
      <c r="GI14" s="30"/>
      <c r="GJ14" s="30"/>
      <c r="GK14" s="30"/>
      <c r="GL14" s="30"/>
      <c r="GM14" s="30"/>
      <c r="GN14" s="30"/>
      <c r="GO14" s="30"/>
      <c r="GP14" s="30"/>
      <c r="GQ14" s="30"/>
      <c r="GR14" s="30"/>
      <c r="GS14" s="30"/>
      <c r="GT14" s="30"/>
      <c r="GU14" s="30"/>
      <c r="GV14" s="30"/>
      <c r="GW14" s="30"/>
      <c r="GX14" s="30"/>
      <c r="GY14" s="30"/>
      <c r="GZ14" s="30"/>
      <c r="HA14" s="30"/>
      <c r="HB14" s="30"/>
      <c r="HC14" s="30"/>
      <c r="HD14" s="30"/>
      <c r="HE14" s="30"/>
      <c r="HF14" s="30"/>
      <c r="HG14" s="30"/>
      <c r="HH14" s="30"/>
      <c r="HI14" s="30"/>
      <c r="HJ14" s="30"/>
      <c r="HK14" s="30"/>
      <c r="HL14" s="30"/>
      <c r="HM14" s="30"/>
      <c r="HN14" s="30"/>
      <c r="HO14" s="30"/>
      <c r="HP14" s="30"/>
    </row>
    <row r="15" spans="1:224" s="134" customFormat="1" ht="12.75" customHeight="1">
      <c r="A15" s="771" t="s">
        <v>3188</v>
      </c>
      <c r="B15" s="15">
        <f t="shared" si="0"/>
        <v>6.1150000000000002</v>
      </c>
      <c r="C15" s="15" t="s">
        <v>15</v>
      </c>
      <c r="D15" s="15" t="s">
        <v>15</v>
      </c>
      <c r="E15" s="15">
        <v>0.35</v>
      </c>
      <c r="F15" s="15" t="s">
        <v>15</v>
      </c>
      <c r="G15" s="15">
        <v>4.8040000000000003</v>
      </c>
      <c r="H15" s="15">
        <v>0.9</v>
      </c>
      <c r="I15" s="15" t="s">
        <v>15</v>
      </c>
      <c r="J15" s="15" t="s">
        <v>15</v>
      </c>
      <c r="K15" s="15" t="s">
        <v>15</v>
      </c>
      <c r="L15" s="15">
        <v>0.01</v>
      </c>
      <c r="M15" s="15">
        <v>5.0999999999999997E-2</v>
      </c>
      <c r="N15" s="15" t="s">
        <v>15</v>
      </c>
      <c r="O15" s="15">
        <f>SUM(P15:AA15)</f>
        <v>0.8871</v>
      </c>
      <c r="P15" s="15" t="s">
        <v>15</v>
      </c>
      <c r="Q15" s="15" t="s">
        <v>15</v>
      </c>
      <c r="R15" s="15" t="s">
        <v>15</v>
      </c>
      <c r="S15" s="15" t="s">
        <v>15</v>
      </c>
      <c r="T15" s="15" t="s">
        <v>15</v>
      </c>
      <c r="U15" s="15" t="s">
        <v>15</v>
      </c>
      <c r="V15" s="15" t="s">
        <v>15</v>
      </c>
      <c r="W15" s="15" t="s">
        <v>15</v>
      </c>
      <c r="X15" s="15">
        <v>0.8871</v>
      </c>
      <c r="Y15" s="15" t="s">
        <v>15</v>
      </c>
      <c r="Z15" s="15" t="s">
        <v>15</v>
      </c>
      <c r="AA15" s="15" t="s">
        <v>15</v>
      </c>
      <c r="AB15" s="15">
        <f>SUM(AC15:AN15)</f>
        <v>54.423000000000002</v>
      </c>
      <c r="AC15" s="15" t="s">
        <v>15</v>
      </c>
      <c r="AD15" s="15" t="s">
        <v>15</v>
      </c>
      <c r="AE15" s="15">
        <v>0.95599999999999996</v>
      </c>
      <c r="AF15" s="15">
        <v>0.51549999999999996</v>
      </c>
      <c r="AG15" s="15">
        <v>10.7515</v>
      </c>
      <c r="AH15" s="15" t="s">
        <v>15</v>
      </c>
      <c r="AI15" s="15">
        <v>0.2</v>
      </c>
      <c r="AJ15" s="15" t="s">
        <v>15</v>
      </c>
      <c r="AK15" s="15">
        <v>42</v>
      </c>
      <c r="AL15" s="15" t="s">
        <v>15</v>
      </c>
      <c r="AM15" s="15" t="s">
        <v>15</v>
      </c>
      <c r="AN15" s="15" t="s">
        <v>15</v>
      </c>
      <c r="AO15" s="15">
        <f>SUM(AP15:BA15)</f>
        <v>5.8048000000000002</v>
      </c>
      <c r="AP15" s="15">
        <v>2.0148000000000001</v>
      </c>
      <c r="AQ15" s="15" t="s">
        <v>15</v>
      </c>
      <c r="AR15" s="15">
        <v>1.5</v>
      </c>
      <c r="AS15" s="15" t="s">
        <v>15</v>
      </c>
      <c r="AT15" s="15" t="s">
        <v>15</v>
      </c>
      <c r="AU15" s="15" t="s">
        <v>15</v>
      </c>
      <c r="AV15" s="15" t="s">
        <v>15</v>
      </c>
      <c r="AW15" s="15">
        <v>2.1240000000000001</v>
      </c>
      <c r="AX15" s="15" t="s">
        <v>15</v>
      </c>
      <c r="AY15" s="15">
        <v>0.16600000000000001</v>
      </c>
      <c r="AZ15" s="15" t="s">
        <v>15</v>
      </c>
      <c r="BA15" s="15" t="s">
        <v>15</v>
      </c>
      <c r="BB15" s="15">
        <f>SUM(BC15:BN15)</f>
        <v>45.55919999999999</v>
      </c>
      <c r="BC15" s="15">
        <v>0.4</v>
      </c>
      <c r="BD15" s="15" t="s">
        <v>15</v>
      </c>
      <c r="BE15" s="15" t="s">
        <v>15</v>
      </c>
      <c r="BF15" s="15" t="s">
        <v>15</v>
      </c>
      <c r="BG15" s="15">
        <v>0.92100000000000004</v>
      </c>
      <c r="BH15" s="15">
        <v>1</v>
      </c>
      <c r="BI15" s="15" t="s">
        <v>15</v>
      </c>
      <c r="BJ15" s="15" t="s">
        <v>15</v>
      </c>
      <c r="BK15" s="15">
        <v>42.368199999999995</v>
      </c>
      <c r="BL15" s="15">
        <v>0.82399999999999995</v>
      </c>
      <c r="BM15" s="15" t="s">
        <v>15</v>
      </c>
      <c r="BN15" s="15">
        <v>4.5999999999999999E-2</v>
      </c>
      <c r="BO15" s="15">
        <f>SUM(BP15:CA15)</f>
        <v>13.904999999999999</v>
      </c>
      <c r="BP15" s="15" t="s">
        <v>15</v>
      </c>
      <c r="BQ15" s="15" t="s">
        <v>15</v>
      </c>
      <c r="BR15" s="15">
        <v>1.5</v>
      </c>
      <c r="BS15" s="15">
        <v>3.5</v>
      </c>
      <c r="BT15" s="15">
        <v>3.5</v>
      </c>
      <c r="BU15" s="15">
        <v>3</v>
      </c>
      <c r="BV15" s="15" t="s">
        <v>15</v>
      </c>
      <c r="BW15" s="15" t="s">
        <v>15</v>
      </c>
      <c r="BX15" s="15" t="s">
        <v>15</v>
      </c>
      <c r="BY15" s="15" t="s">
        <v>15</v>
      </c>
      <c r="BZ15" s="15">
        <v>2.4049999999999998</v>
      </c>
      <c r="CA15" s="15" t="s">
        <v>15</v>
      </c>
      <c r="CB15" s="15">
        <f>SUM(CC15:CN15)</f>
        <v>47.233999999999995</v>
      </c>
      <c r="CC15" s="15" t="s">
        <v>15</v>
      </c>
      <c r="CD15" s="15">
        <v>3.5</v>
      </c>
      <c r="CE15" s="15">
        <v>3.5</v>
      </c>
      <c r="CF15" s="15">
        <v>2.5</v>
      </c>
      <c r="CG15" s="15" t="s">
        <v>15</v>
      </c>
      <c r="CH15" s="15" t="s">
        <v>15</v>
      </c>
      <c r="CI15" s="15">
        <v>8.0079999999999991</v>
      </c>
      <c r="CJ15" s="15">
        <v>4.3</v>
      </c>
      <c r="CK15" s="15">
        <v>1.5</v>
      </c>
      <c r="CL15" s="15">
        <v>7.0000000000000007E-2</v>
      </c>
      <c r="CM15" s="15">
        <v>9.27</v>
      </c>
      <c r="CN15" s="15">
        <v>14.586</v>
      </c>
      <c r="CO15" s="15">
        <f>SUM(CP15:DA15)</f>
        <v>24.1754</v>
      </c>
      <c r="CP15" s="15">
        <v>5.1859999999999999</v>
      </c>
      <c r="CQ15" s="15">
        <v>1.1639999999999999</v>
      </c>
      <c r="CR15" s="15">
        <v>3.0379999999999998</v>
      </c>
      <c r="CS15" s="15">
        <v>5</v>
      </c>
      <c r="CT15" s="15">
        <v>1.085</v>
      </c>
      <c r="CU15" s="15">
        <v>0.99539999999999995</v>
      </c>
      <c r="CV15" s="15">
        <v>5</v>
      </c>
      <c r="CW15" s="15">
        <v>0.64200000000000002</v>
      </c>
      <c r="CX15" s="15" t="s">
        <v>15</v>
      </c>
      <c r="CY15" s="15">
        <v>4.0000000000000001E-3</v>
      </c>
      <c r="CZ15" s="15">
        <v>0.34599999999999997</v>
      </c>
      <c r="DA15" s="15">
        <v>1.7150000000000001</v>
      </c>
      <c r="DB15" s="387">
        <f t="shared" si="1"/>
        <v>35.440300000000001</v>
      </c>
      <c r="DC15" s="387">
        <v>3.6850000000000001</v>
      </c>
      <c r="DD15" s="387">
        <v>29.146000000000001</v>
      </c>
      <c r="DE15" s="387" t="s">
        <v>15</v>
      </c>
      <c r="DF15" s="387">
        <v>0.98</v>
      </c>
      <c r="DG15" s="387">
        <v>0.23599999999999999</v>
      </c>
      <c r="DH15" s="387">
        <v>1.3183</v>
      </c>
      <c r="DI15" s="387">
        <v>0</v>
      </c>
      <c r="DJ15" s="387">
        <v>0.03</v>
      </c>
      <c r="DK15" s="387">
        <v>4.4999999999999998E-2</v>
      </c>
      <c r="DL15" s="387">
        <v>0</v>
      </c>
      <c r="DM15" s="387">
        <v>0</v>
      </c>
      <c r="DN15" s="387">
        <v>0</v>
      </c>
      <c r="DO15" s="387">
        <f t="shared" si="2"/>
        <v>64.765699999999995</v>
      </c>
      <c r="DP15" s="387">
        <v>7.0000000000000007E-2</v>
      </c>
      <c r="DQ15" s="387">
        <v>2.2000000000000002</v>
      </c>
      <c r="DR15" s="387">
        <v>2.7490999999999999</v>
      </c>
      <c r="DS15" s="387">
        <v>1E-3</v>
      </c>
      <c r="DT15" s="387">
        <v>2.9999999999999997E-4</v>
      </c>
      <c r="DU15" s="387">
        <v>10.220000000000001</v>
      </c>
      <c r="DV15" s="387">
        <v>0</v>
      </c>
      <c r="DW15" s="387">
        <v>1.738</v>
      </c>
      <c r="DX15" s="387">
        <v>4.1000000000000002E-2</v>
      </c>
      <c r="DY15" s="387">
        <v>2.11</v>
      </c>
      <c r="DZ15" s="387">
        <v>6.8468</v>
      </c>
      <c r="EA15" s="387">
        <v>38.789499999999997</v>
      </c>
      <c r="EB15" s="387">
        <f t="shared" si="3"/>
        <v>49.700200000000002</v>
      </c>
      <c r="EC15" s="387">
        <v>9.2750000000000004</v>
      </c>
      <c r="ED15" s="387">
        <v>1.9950999999999999</v>
      </c>
      <c r="EE15" s="387">
        <v>1.3386</v>
      </c>
      <c r="EF15" s="387">
        <v>1.0389999999999999</v>
      </c>
      <c r="EG15" s="387">
        <v>5.2</v>
      </c>
      <c r="EH15" s="387">
        <v>5.0209999999999999</v>
      </c>
      <c r="EI15" s="387">
        <v>5.0000000000000001E-3</v>
      </c>
      <c r="EJ15" s="387">
        <v>7.01</v>
      </c>
      <c r="EK15" s="387">
        <v>0.64400000000000002</v>
      </c>
      <c r="EL15" s="387">
        <v>1.5780000000000001</v>
      </c>
      <c r="EM15" s="387">
        <v>4.6346999999999996</v>
      </c>
      <c r="EN15" s="387">
        <v>11.9598</v>
      </c>
      <c r="EO15" s="387">
        <f t="shared" si="4"/>
        <v>45.213099999999997</v>
      </c>
      <c r="EP15" s="15">
        <v>0.317</v>
      </c>
      <c r="EQ15" s="15">
        <v>4.8</v>
      </c>
      <c r="ER15" s="15">
        <v>1.6773</v>
      </c>
      <c r="ES15" s="15">
        <v>1.53</v>
      </c>
      <c r="ET15" s="15">
        <v>2.0402999999999998</v>
      </c>
      <c r="EU15" s="15">
        <v>5.3449999999999998</v>
      </c>
      <c r="EV15" s="15">
        <v>5.375</v>
      </c>
      <c r="EW15" s="15">
        <v>5.6153000000000004</v>
      </c>
      <c r="EX15" s="15">
        <v>0.70550000000000002</v>
      </c>
      <c r="EY15" s="15">
        <v>5.3031000000000006</v>
      </c>
      <c r="EZ15" s="15">
        <v>8.8622999999999994</v>
      </c>
      <c r="FA15" s="15">
        <v>3.6423000000000001</v>
      </c>
      <c r="FB15" s="30"/>
      <c r="FC15" s="30"/>
      <c r="FD15" s="30"/>
      <c r="FE15" s="30"/>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30"/>
      <c r="HL15" s="30"/>
      <c r="HM15" s="30"/>
      <c r="HN15" s="30"/>
      <c r="HO15" s="30"/>
      <c r="HP15" s="30"/>
    </row>
    <row r="16" spans="1:224" s="134" customFormat="1" ht="12.75" customHeight="1">
      <c r="A16" s="771" t="s">
        <v>3189</v>
      </c>
      <c r="B16" s="15">
        <f t="shared" si="0"/>
        <v>0.5</v>
      </c>
      <c r="C16" s="15" t="s">
        <v>15</v>
      </c>
      <c r="D16" s="15" t="s">
        <v>15</v>
      </c>
      <c r="E16" s="15" t="s">
        <v>15</v>
      </c>
      <c r="F16" s="15" t="s">
        <v>15</v>
      </c>
      <c r="G16" s="15" t="s">
        <v>15</v>
      </c>
      <c r="H16" s="15" t="s">
        <v>15</v>
      </c>
      <c r="I16" s="15">
        <v>0.5</v>
      </c>
      <c r="J16" s="15" t="s">
        <v>15</v>
      </c>
      <c r="K16" s="15" t="s">
        <v>15</v>
      </c>
      <c r="L16" s="15" t="s">
        <v>15</v>
      </c>
      <c r="M16" s="15" t="s">
        <v>15</v>
      </c>
      <c r="N16" s="15" t="s">
        <v>15</v>
      </c>
      <c r="O16" s="15" t="s">
        <v>15</v>
      </c>
      <c r="P16" s="15" t="s">
        <v>15</v>
      </c>
      <c r="Q16" s="15" t="s">
        <v>15</v>
      </c>
      <c r="R16" s="15" t="s">
        <v>15</v>
      </c>
      <c r="S16" s="15" t="s">
        <v>15</v>
      </c>
      <c r="T16" s="15" t="s">
        <v>15</v>
      </c>
      <c r="U16" s="15" t="s">
        <v>15</v>
      </c>
      <c r="V16" s="15" t="s">
        <v>15</v>
      </c>
      <c r="W16" s="15" t="s">
        <v>15</v>
      </c>
      <c r="X16" s="15" t="s">
        <v>15</v>
      </c>
      <c r="Y16" s="15" t="s">
        <v>15</v>
      </c>
      <c r="Z16" s="15" t="s">
        <v>15</v>
      </c>
      <c r="AA16" s="15" t="s">
        <v>15</v>
      </c>
      <c r="AB16" s="15" t="s">
        <v>15</v>
      </c>
      <c r="AC16" s="15" t="s">
        <v>15</v>
      </c>
      <c r="AD16" s="15" t="s">
        <v>15</v>
      </c>
      <c r="AE16" s="15" t="s">
        <v>15</v>
      </c>
      <c r="AF16" s="15" t="s">
        <v>15</v>
      </c>
      <c r="AG16" s="15" t="s">
        <v>15</v>
      </c>
      <c r="AH16" s="15" t="s">
        <v>15</v>
      </c>
      <c r="AI16" s="15" t="s">
        <v>15</v>
      </c>
      <c r="AJ16" s="15" t="s">
        <v>15</v>
      </c>
      <c r="AK16" s="15" t="s">
        <v>15</v>
      </c>
      <c r="AL16" s="15" t="s">
        <v>15</v>
      </c>
      <c r="AM16" s="15" t="s">
        <v>15</v>
      </c>
      <c r="AN16" s="15" t="s">
        <v>15</v>
      </c>
      <c r="AO16" s="15" t="s">
        <v>15</v>
      </c>
      <c r="AP16" s="15" t="s">
        <v>15</v>
      </c>
      <c r="AQ16" s="15" t="s">
        <v>15</v>
      </c>
      <c r="AR16" s="15" t="s">
        <v>15</v>
      </c>
      <c r="AS16" s="15" t="s">
        <v>15</v>
      </c>
      <c r="AT16" s="15" t="s">
        <v>15</v>
      </c>
      <c r="AU16" s="15" t="s">
        <v>15</v>
      </c>
      <c r="AV16" s="15" t="s">
        <v>15</v>
      </c>
      <c r="AW16" s="15" t="s">
        <v>15</v>
      </c>
      <c r="AX16" s="15" t="s">
        <v>15</v>
      </c>
      <c r="AY16" s="15" t="s">
        <v>15</v>
      </c>
      <c r="AZ16" s="15" t="s">
        <v>15</v>
      </c>
      <c r="BA16" s="15" t="s">
        <v>15</v>
      </c>
      <c r="BB16" s="15" t="s">
        <v>15</v>
      </c>
      <c r="BC16" s="15" t="s">
        <v>15</v>
      </c>
      <c r="BD16" s="15" t="s">
        <v>15</v>
      </c>
      <c r="BE16" s="15" t="s">
        <v>15</v>
      </c>
      <c r="BF16" s="15" t="s">
        <v>15</v>
      </c>
      <c r="BG16" s="15" t="s">
        <v>15</v>
      </c>
      <c r="BH16" s="15" t="s">
        <v>15</v>
      </c>
      <c r="BI16" s="15" t="s">
        <v>15</v>
      </c>
      <c r="BJ16" s="15" t="s">
        <v>15</v>
      </c>
      <c r="BK16" s="15" t="s">
        <v>15</v>
      </c>
      <c r="BL16" s="15" t="s">
        <v>15</v>
      </c>
      <c r="BM16" s="15" t="s">
        <v>15</v>
      </c>
      <c r="BN16" s="15" t="s">
        <v>15</v>
      </c>
      <c r="BO16" s="15" t="s">
        <v>15</v>
      </c>
      <c r="BP16" s="15" t="s">
        <v>15</v>
      </c>
      <c r="BQ16" s="15" t="s">
        <v>15</v>
      </c>
      <c r="BR16" s="15" t="s">
        <v>15</v>
      </c>
      <c r="BS16" s="15" t="s">
        <v>15</v>
      </c>
      <c r="BT16" s="15" t="s">
        <v>15</v>
      </c>
      <c r="BU16" s="15" t="s">
        <v>15</v>
      </c>
      <c r="BV16" s="15" t="s">
        <v>15</v>
      </c>
      <c r="BW16" s="15" t="s">
        <v>15</v>
      </c>
      <c r="BX16" s="15" t="s">
        <v>15</v>
      </c>
      <c r="BY16" s="15" t="s">
        <v>15</v>
      </c>
      <c r="BZ16" s="15" t="s">
        <v>15</v>
      </c>
      <c r="CA16" s="15" t="s">
        <v>15</v>
      </c>
      <c r="CB16" s="15" t="s">
        <v>15</v>
      </c>
      <c r="CC16" s="15" t="s">
        <v>15</v>
      </c>
      <c r="CD16" s="15" t="s">
        <v>15</v>
      </c>
      <c r="CE16" s="15" t="s">
        <v>15</v>
      </c>
      <c r="CF16" s="15" t="s">
        <v>15</v>
      </c>
      <c r="CG16" s="15" t="s">
        <v>15</v>
      </c>
      <c r="CH16" s="15" t="s">
        <v>15</v>
      </c>
      <c r="CI16" s="15" t="s">
        <v>15</v>
      </c>
      <c r="CJ16" s="15" t="s">
        <v>15</v>
      </c>
      <c r="CK16" s="15" t="s">
        <v>15</v>
      </c>
      <c r="CL16" s="15" t="s">
        <v>15</v>
      </c>
      <c r="CM16" s="15" t="s">
        <v>15</v>
      </c>
      <c r="CN16" s="15" t="s">
        <v>15</v>
      </c>
      <c r="CO16" s="15" t="s">
        <v>15</v>
      </c>
      <c r="CP16" s="15" t="s">
        <v>15</v>
      </c>
      <c r="CQ16" s="15" t="s">
        <v>15</v>
      </c>
      <c r="CR16" s="15" t="s">
        <v>15</v>
      </c>
      <c r="CS16" s="15" t="s">
        <v>15</v>
      </c>
      <c r="CT16" s="15" t="s">
        <v>15</v>
      </c>
      <c r="CU16" s="15" t="s">
        <v>15</v>
      </c>
      <c r="CV16" s="15" t="s">
        <v>15</v>
      </c>
      <c r="CW16" s="15" t="s">
        <v>15</v>
      </c>
      <c r="CX16" s="15" t="s">
        <v>15</v>
      </c>
      <c r="CY16" s="15" t="s">
        <v>15</v>
      </c>
      <c r="CZ16" s="15" t="s">
        <v>15</v>
      </c>
      <c r="DA16" s="15" t="s">
        <v>15</v>
      </c>
      <c r="DB16" s="387">
        <f t="shared" si="1"/>
        <v>0</v>
      </c>
      <c r="DC16" s="387" t="s">
        <v>15</v>
      </c>
      <c r="DD16" s="387" t="s">
        <v>15</v>
      </c>
      <c r="DE16" s="387" t="s">
        <v>15</v>
      </c>
      <c r="DF16" s="387" t="s">
        <v>15</v>
      </c>
      <c r="DG16" s="387" t="s">
        <v>15</v>
      </c>
      <c r="DH16" s="387" t="s">
        <v>15</v>
      </c>
      <c r="DI16" s="387">
        <v>0</v>
      </c>
      <c r="DJ16" s="387">
        <v>0</v>
      </c>
      <c r="DK16" s="387">
        <v>0</v>
      </c>
      <c r="DL16" s="387">
        <v>0</v>
      </c>
      <c r="DM16" s="387">
        <v>0</v>
      </c>
      <c r="DN16" s="387">
        <v>0</v>
      </c>
      <c r="DO16" s="387">
        <f t="shared" si="2"/>
        <v>0</v>
      </c>
      <c r="DP16" s="387">
        <v>0</v>
      </c>
      <c r="DQ16" s="387">
        <v>0</v>
      </c>
      <c r="DR16" s="387">
        <v>0</v>
      </c>
      <c r="DS16" s="387">
        <v>0</v>
      </c>
      <c r="DT16" s="387">
        <v>0</v>
      </c>
      <c r="DU16" s="387">
        <v>0</v>
      </c>
      <c r="DV16" s="387">
        <v>0</v>
      </c>
      <c r="DW16" s="387">
        <v>0</v>
      </c>
      <c r="DX16" s="387">
        <v>0</v>
      </c>
      <c r="DY16" s="387">
        <v>0</v>
      </c>
      <c r="DZ16" s="387">
        <v>0</v>
      </c>
      <c r="EA16" s="387">
        <v>0</v>
      </c>
      <c r="EB16" s="387">
        <f t="shared" si="3"/>
        <v>0</v>
      </c>
      <c r="EC16" s="387">
        <v>0</v>
      </c>
      <c r="ED16" s="387">
        <v>0</v>
      </c>
      <c r="EE16" s="387">
        <v>0</v>
      </c>
      <c r="EF16" s="387">
        <v>0</v>
      </c>
      <c r="EG16" s="387">
        <v>0</v>
      </c>
      <c r="EH16" s="387">
        <v>0</v>
      </c>
      <c r="EI16" s="387">
        <v>0</v>
      </c>
      <c r="EJ16" s="387">
        <v>0</v>
      </c>
      <c r="EK16" s="387">
        <v>0</v>
      </c>
      <c r="EL16" s="387">
        <v>0</v>
      </c>
      <c r="EM16" s="387">
        <v>0</v>
      </c>
      <c r="EN16" s="387">
        <v>0</v>
      </c>
      <c r="EO16" s="387">
        <f t="shared" si="4"/>
        <v>0</v>
      </c>
      <c r="EP16" s="15" t="s">
        <v>15</v>
      </c>
      <c r="EQ16" s="15" t="s">
        <v>15</v>
      </c>
      <c r="ER16" s="15" t="s">
        <v>15</v>
      </c>
      <c r="ES16" s="15" t="s">
        <v>15</v>
      </c>
      <c r="ET16" s="15" t="s">
        <v>15</v>
      </c>
      <c r="EU16" s="15" t="s">
        <v>15</v>
      </c>
      <c r="EV16" s="15" t="s">
        <v>15</v>
      </c>
      <c r="EW16" s="15" t="s">
        <v>15</v>
      </c>
      <c r="EX16" s="15" t="s">
        <v>15</v>
      </c>
      <c r="EY16" s="15" t="s">
        <v>15</v>
      </c>
      <c r="EZ16" s="15" t="s">
        <v>15</v>
      </c>
      <c r="FA16" s="15" t="s">
        <v>15</v>
      </c>
      <c r="FB16" s="30"/>
      <c r="FC16" s="30"/>
      <c r="FD16" s="30"/>
      <c r="FE16" s="30"/>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c r="GR16" s="30"/>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row>
    <row r="17" spans="1:224" s="134" customFormat="1" ht="12.75" customHeight="1">
      <c r="A17" s="771" t="s">
        <v>3057</v>
      </c>
      <c r="B17" s="15">
        <f t="shared" si="0"/>
        <v>1.4969999999999999</v>
      </c>
      <c r="C17" s="15">
        <v>0.107</v>
      </c>
      <c r="D17" s="15">
        <v>0.16800000000000001</v>
      </c>
      <c r="E17" s="15">
        <v>0.31</v>
      </c>
      <c r="F17" s="15">
        <v>0.17499999999999999</v>
      </c>
      <c r="G17" s="15">
        <v>0.13500000000000001</v>
      </c>
      <c r="H17" s="15">
        <v>6.0999999999999999E-2</v>
      </c>
      <c r="I17" s="15" t="s">
        <v>15</v>
      </c>
      <c r="J17" s="15">
        <v>2.1000000000000001E-2</v>
      </c>
      <c r="K17" s="15" t="s">
        <v>15</v>
      </c>
      <c r="L17" s="15" t="s">
        <v>15</v>
      </c>
      <c r="M17" s="15">
        <v>0.05</v>
      </c>
      <c r="N17" s="15">
        <v>0.47</v>
      </c>
      <c r="O17" s="15">
        <f>SUM(P17:AA17)</f>
        <v>0.13</v>
      </c>
      <c r="P17" s="15" t="s">
        <v>15</v>
      </c>
      <c r="Q17" s="15" t="s">
        <v>15</v>
      </c>
      <c r="R17" s="15" t="s">
        <v>15</v>
      </c>
      <c r="S17" s="15" t="s">
        <v>15</v>
      </c>
      <c r="T17" s="15" t="s">
        <v>15</v>
      </c>
      <c r="U17" s="15" t="s">
        <v>15</v>
      </c>
      <c r="V17" s="15" t="s">
        <v>15</v>
      </c>
      <c r="W17" s="15">
        <v>0.1</v>
      </c>
      <c r="X17" s="15" t="s">
        <v>15</v>
      </c>
      <c r="Y17" s="15">
        <v>0.03</v>
      </c>
      <c r="Z17" s="15" t="s">
        <v>15</v>
      </c>
      <c r="AA17" s="15" t="s">
        <v>15</v>
      </c>
      <c r="AB17" s="15" t="s">
        <v>15</v>
      </c>
      <c r="AC17" s="15" t="s">
        <v>15</v>
      </c>
      <c r="AD17" s="15" t="s">
        <v>15</v>
      </c>
      <c r="AE17" s="15" t="s">
        <v>15</v>
      </c>
      <c r="AF17" s="15" t="s">
        <v>15</v>
      </c>
      <c r="AG17" s="15" t="s">
        <v>15</v>
      </c>
      <c r="AH17" s="15" t="s">
        <v>15</v>
      </c>
      <c r="AI17" s="15" t="s">
        <v>15</v>
      </c>
      <c r="AJ17" s="15" t="s">
        <v>15</v>
      </c>
      <c r="AK17" s="15" t="s">
        <v>15</v>
      </c>
      <c r="AL17" s="15" t="s">
        <v>15</v>
      </c>
      <c r="AM17" s="15" t="s">
        <v>15</v>
      </c>
      <c r="AN17" s="15" t="s">
        <v>15</v>
      </c>
      <c r="AO17" s="15" t="s">
        <v>15</v>
      </c>
      <c r="AP17" s="15" t="s">
        <v>15</v>
      </c>
      <c r="AQ17" s="15" t="s">
        <v>15</v>
      </c>
      <c r="AR17" s="15" t="s">
        <v>15</v>
      </c>
      <c r="AS17" s="15" t="s">
        <v>15</v>
      </c>
      <c r="AT17" s="15" t="s">
        <v>15</v>
      </c>
      <c r="AU17" s="15" t="s">
        <v>15</v>
      </c>
      <c r="AV17" s="15" t="s">
        <v>15</v>
      </c>
      <c r="AW17" s="15" t="s">
        <v>15</v>
      </c>
      <c r="AX17" s="15" t="s">
        <v>15</v>
      </c>
      <c r="AY17" s="15" t="s">
        <v>15</v>
      </c>
      <c r="AZ17" s="15" t="s">
        <v>15</v>
      </c>
      <c r="BA17" s="15" t="s">
        <v>15</v>
      </c>
      <c r="BB17" s="15">
        <f>SUM(BC17:BN17)</f>
        <v>0.71</v>
      </c>
      <c r="BC17" s="15" t="s">
        <v>15</v>
      </c>
      <c r="BD17" s="15" t="s">
        <v>15</v>
      </c>
      <c r="BE17" s="15">
        <v>3.5000000000000003E-2</v>
      </c>
      <c r="BF17" s="15" t="s">
        <v>15</v>
      </c>
      <c r="BG17" s="15" t="s">
        <v>15</v>
      </c>
      <c r="BH17" s="15">
        <v>0.125</v>
      </c>
      <c r="BI17" s="15" t="s">
        <v>15</v>
      </c>
      <c r="BJ17" s="15" t="s">
        <v>15</v>
      </c>
      <c r="BK17" s="15" t="s">
        <v>15</v>
      </c>
      <c r="BL17" s="15">
        <v>0.3</v>
      </c>
      <c r="BM17" s="15" t="s">
        <v>15</v>
      </c>
      <c r="BN17" s="15">
        <v>0.25</v>
      </c>
      <c r="BO17" s="15">
        <f>SUM(BP17:CA17)</f>
        <v>0.71</v>
      </c>
      <c r="BP17" s="15" t="s">
        <v>15</v>
      </c>
      <c r="BQ17" s="15" t="s">
        <v>15</v>
      </c>
      <c r="BR17" s="15" t="s">
        <v>15</v>
      </c>
      <c r="BS17" s="15" t="s">
        <v>15</v>
      </c>
      <c r="BT17" s="15" t="s">
        <v>15</v>
      </c>
      <c r="BU17" s="15">
        <v>0.15</v>
      </c>
      <c r="BV17" s="15">
        <v>0.1</v>
      </c>
      <c r="BW17" s="15">
        <v>0.15</v>
      </c>
      <c r="BX17" s="15">
        <v>7.0000000000000007E-2</v>
      </c>
      <c r="BY17" s="15">
        <v>0.24</v>
      </c>
      <c r="BZ17" s="15" t="s">
        <v>15</v>
      </c>
      <c r="CA17" s="15" t="s">
        <v>15</v>
      </c>
      <c r="CB17" s="15" t="s">
        <v>15</v>
      </c>
      <c r="CC17" s="15" t="s">
        <v>15</v>
      </c>
      <c r="CD17" s="15" t="s">
        <v>15</v>
      </c>
      <c r="CE17" s="15" t="s">
        <v>15</v>
      </c>
      <c r="CF17" s="15" t="s">
        <v>15</v>
      </c>
      <c r="CG17" s="15" t="s">
        <v>15</v>
      </c>
      <c r="CH17" s="15" t="s">
        <v>15</v>
      </c>
      <c r="CI17" s="15" t="s">
        <v>15</v>
      </c>
      <c r="CJ17" s="15" t="s">
        <v>15</v>
      </c>
      <c r="CK17" s="15" t="s">
        <v>15</v>
      </c>
      <c r="CL17" s="15" t="s">
        <v>15</v>
      </c>
      <c r="CM17" s="15" t="s">
        <v>15</v>
      </c>
      <c r="CN17" s="15" t="s">
        <v>15</v>
      </c>
      <c r="CO17" s="15">
        <f>SUM(CP17:DA17)</f>
        <v>10.24</v>
      </c>
      <c r="CP17" s="15" t="s">
        <v>15</v>
      </c>
      <c r="CQ17" s="15">
        <v>7.4999999999999997E-2</v>
      </c>
      <c r="CR17" s="15" t="s">
        <v>15</v>
      </c>
      <c r="CS17" s="15" t="s">
        <v>15</v>
      </c>
      <c r="CT17" s="15">
        <v>0.1</v>
      </c>
      <c r="CU17" s="15" t="s">
        <v>15</v>
      </c>
      <c r="CV17" s="15">
        <v>0.2</v>
      </c>
      <c r="CW17" s="15">
        <v>0.16</v>
      </c>
      <c r="CX17" s="15">
        <v>9.7050000000000001</v>
      </c>
      <c r="CY17" s="15" t="s">
        <v>15</v>
      </c>
      <c r="CZ17" s="15" t="s">
        <v>15</v>
      </c>
      <c r="DA17" s="15" t="s">
        <v>15</v>
      </c>
      <c r="DB17" s="387">
        <f t="shared" si="1"/>
        <v>18</v>
      </c>
      <c r="DC17" s="387" t="s">
        <v>15</v>
      </c>
      <c r="DD17" s="387" t="s">
        <v>15</v>
      </c>
      <c r="DE17" s="387">
        <v>3</v>
      </c>
      <c r="DF17" s="387" t="s">
        <v>15</v>
      </c>
      <c r="DG17" s="387" t="s">
        <v>15</v>
      </c>
      <c r="DH17" s="387">
        <v>9</v>
      </c>
      <c r="DI17" s="387">
        <v>0</v>
      </c>
      <c r="DJ17" s="387">
        <v>0</v>
      </c>
      <c r="DK17" s="387">
        <v>6</v>
      </c>
      <c r="DL17" s="387">
        <v>0</v>
      </c>
      <c r="DM17" s="387">
        <v>0</v>
      </c>
      <c r="DN17" s="387">
        <v>0</v>
      </c>
      <c r="DO17" s="387">
        <f t="shared" si="2"/>
        <v>0.95000000000000007</v>
      </c>
      <c r="DP17" s="387">
        <v>0.4</v>
      </c>
      <c r="DQ17" s="387">
        <v>0</v>
      </c>
      <c r="DR17" s="387">
        <v>0</v>
      </c>
      <c r="DS17" s="387">
        <v>0.2</v>
      </c>
      <c r="DT17" s="387">
        <v>0.2</v>
      </c>
      <c r="DU17" s="387">
        <v>0</v>
      </c>
      <c r="DV17" s="387">
        <v>0</v>
      </c>
      <c r="DW17" s="387">
        <v>0</v>
      </c>
      <c r="DX17" s="387">
        <v>0</v>
      </c>
      <c r="DY17" s="387">
        <v>0.15</v>
      </c>
      <c r="DZ17" s="387">
        <v>0</v>
      </c>
      <c r="EA17" s="387">
        <v>0</v>
      </c>
      <c r="EB17" s="387">
        <f t="shared" si="3"/>
        <v>1.175</v>
      </c>
      <c r="EC17" s="387">
        <v>0</v>
      </c>
      <c r="ED17" s="387">
        <v>0</v>
      </c>
      <c r="EE17" s="387">
        <v>0</v>
      </c>
      <c r="EF17" s="387">
        <v>0.1</v>
      </c>
      <c r="EG17" s="387">
        <v>0.1</v>
      </c>
      <c r="EH17" s="387">
        <v>0</v>
      </c>
      <c r="EI17" s="387">
        <v>0.05</v>
      </c>
      <c r="EJ17" s="387">
        <v>1.4999999999999999E-2</v>
      </c>
      <c r="EK17" s="387">
        <v>0.91</v>
      </c>
      <c r="EL17" s="387">
        <v>0</v>
      </c>
      <c r="EM17" s="387">
        <v>0</v>
      </c>
      <c r="EN17" s="387">
        <v>0</v>
      </c>
      <c r="EO17" s="387">
        <f t="shared" si="4"/>
        <v>5.1394000000000002</v>
      </c>
      <c r="EP17" s="15">
        <v>1.2589999999999999</v>
      </c>
      <c r="EQ17" s="15" t="s">
        <v>15</v>
      </c>
      <c r="ER17" s="15">
        <v>0.03</v>
      </c>
      <c r="ES17" s="15" t="s">
        <v>15</v>
      </c>
      <c r="ET17" s="15">
        <v>1.9504000000000001</v>
      </c>
      <c r="EU17" s="15" t="s">
        <v>15</v>
      </c>
      <c r="EV17" s="15">
        <v>0.1</v>
      </c>
      <c r="EW17" s="15">
        <v>0.15</v>
      </c>
      <c r="EX17" s="15">
        <v>0.05</v>
      </c>
      <c r="EY17" s="15">
        <v>1.6</v>
      </c>
      <c r="EZ17" s="15" t="s">
        <v>15</v>
      </c>
      <c r="FA17" s="15" t="s">
        <v>15</v>
      </c>
      <c r="FB17" s="30"/>
      <c r="FC17" s="30"/>
      <c r="FD17" s="30"/>
      <c r="FE17" s="30"/>
      <c r="FF17" s="30"/>
      <c r="FG17" s="30"/>
      <c r="FH17" s="30"/>
      <c r="FI17" s="30"/>
      <c r="FJ17" s="30"/>
      <c r="FK17" s="30"/>
      <c r="FL17" s="30"/>
      <c r="FM17" s="30"/>
      <c r="FN17" s="30"/>
      <c r="FO17" s="30"/>
      <c r="FP17" s="30"/>
      <c r="FQ17" s="30"/>
      <c r="FR17" s="30"/>
      <c r="FS17" s="30"/>
      <c r="FT17" s="30"/>
      <c r="FU17" s="30"/>
      <c r="FV17" s="30"/>
      <c r="FW17" s="30"/>
      <c r="FX17" s="30"/>
      <c r="FY17" s="30"/>
      <c r="FZ17" s="30"/>
      <c r="GA17" s="30"/>
      <c r="GB17" s="30"/>
      <c r="GC17" s="30"/>
      <c r="GD17" s="30"/>
      <c r="GE17" s="30"/>
      <c r="GF17" s="30"/>
      <c r="GG17" s="30"/>
      <c r="GH17" s="30"/>
      <c r="GI17" s="30"/>
      <c r="GJ17" s="30"/>
      <c r="GK17" s="30"/>
      <c r="GL17" s="30"/>
      <c r="GM17" s="30"/>
      <c r="GN17" s="30"/>
      <c r="GO17" s="30"/>
      <c r="GP17" s="30"/>
      <c r="GQ17" s="30"/>
      <c r="GR17" s="30"/>
      <c r="GS17" s="30"/>
      <c r="GT17" s="30"/>
      <c r="GU17" s="30"/>
      <c r="GV17" s="30"/>
      <c r="GW17" s="30"/>
      <c r="GX17" s="30"/>
      <c r="GY17" s="30"/>
      <c r="GZ17" s="30"/>
      <c r="HA17" s="30"/>
      <c r="HB17" s="30"/>
      <c r="HC17" s="30"/>
      <c r="HD17" s="30"/>
      <c r="HE17" s="30"/>
      <c r="HF17" s="30"/>
      <c r="HG17" s="30"/>
      <c r="HH17" s="30"/>
      <c r="HI17" s="30"/>
      <c r="HJ17" s="30"/>
      <c r="HK17" s="30"/>
      <c r="HL17" s="30"/>
      <c r="HM17" s="30"/>
      <c r="HN17" s="30"/>
      <c r="HO17" s="30"/>
      <c r="HP17" s="30"/>
    </row>
    <row r="18" spans="1:224" s="134" customFormat="1" ht="12.75" customHeight="1">
      <c r="A18" s="771" t="s">
        <v>3190</v>
      </c>
      <c r="B18" s="15" t="s">
        <v>15</v>
      </c>
      <c r="C18" s="15" t="s">
        <v>15</v>
      </c>
      <c r="D18" s="15" t="s">
        <v>15</v>
      </c>
      <c r="E18" s="15" t="s">
        <v>15</v>
      </c>
      <c r="F18" s="15" t="s">
        <v>15</v>
      </c>
      <c r="G18" s="15" t="s">
        <v>15</v>
      </c>
      <c r="H18" s="15" t="s">
        <v>15</v>
      </c>
      <c r="I18" s="15" t="s">
        <v>15</v>
      </c>
      <c r="J18" s="15" t="s">
        <v>15</v>
      </c>
      <c r="K18" s="15" t="s">
        <v>15</v>
      </c>
      <c r="L18" s="15" t="s">
        <v>15</v>
      </c>
      <c r="M18" s="15" t="s">
        <v>15</v>
      </c>
      <c r="N18" s="15" t="s">
        <v>15</v>
      </c>
      <c r="O18" s="15" t="s">
        <v>15</v>
      </c>
      <c r="P18" s="15" t="s">
        <v>15</v>
      </c>
      <c r="Q18" s="15" t="s">
        <v>15</v>
      </c>
      <c r="R18" s="15" t="s">
        <v>15</v>
      </c>
      <c r="S18" s="15" t="s">
        <v>15</v>
      </c>
      <c r="T18" s="15" t="s">
        <v>15</v>
      </c>
      <c r="U18" s="15" t="s">
        <v>15</v>
      </c>
      <c r="V18" s="15" t="s">
        <v>15</v>
      </c>
      <c r="W18" s="15" t="s">
        <v>15</v>
      </c>
      <c r="X18" s="15" t="s">
        <v>15</v>
      </c>
      <c r="Y18" s="15" t="s">
        <v>15</v>
      </c>
      <c r="Z18" s="15" t="s">
        <v>15</v>
      </c>
      <c r="AA18" s="15" t="s">
        <v>15</v>
      </c>
      <c r="AB18" s="15" t="s">
        <v>15</v>
      </c>
      <c r="AC18" s="15" t="s">
        <v>15</v>
      </c>
      <c r="AD18" s="15" t="s">
        <v>15</v>
      </c>
      <c r="AE18" s="15" t="s">
        <v>15</v>
      </c>
      <c r="AF18" s="15" t="s">
        <v>15</v>
      </c>
      <c r="AG18" s="15" t="s">
        <v>15</v>
      </c>
      <c r="AH18" s="15" t="s">
        <v>15</v>
      </c>
      <c r="AI18" s="15" t="s">
        <v>15</v>
      </c>
      <c r="AJ18" s="15" t="s">
        <v>15</v>
      </c>
      <c r="AK18" s="15" t="s">
        <v>15</v>
      </c>
      <c r="AL18" s="15" t="s">
        <v>15</v>
      </c>
      <c r="AM18" s="15" t="s">
        <v>15</v>
      </c>
      <c r="AN18" s="15" t="s">
        <v>15</v>
      </c>
      <c r="AO18" s="15" t="s">
        <v>15</v>
      </c>
      <c r="AP18" s="15" t="s">
        <v>15</v>
      </c>
      <c r="AQ18" s="15" t="s">
        <v>15</v>
      </c>
      <c r="AR18" s="15" t="s">
        <v>15</v>
      </c>
      <c r="AS18" s="15" t="s">
        <v>15</v>
      </c>
      <c r="AT18" s="15" t="s">
        <v>15</v>
      </c>
      <c r="AU18" s="15" t="s">
        <v>15</v>
      </c>
      <c r="AV18" s="15" t="s">
        <v>15</v>
      </c>
      <c r="AW18" s="15" t="s">
        <v>15</v>
      </c>
      <c r="AX18" s="15" t="s">
        <v>15</v>
      </c>
      <c r="AY18" s="15" t="s">
        <v>15</v>
      </c>
      <c r="AZ18" s="15" t="s">
        <v>15</v>
      </c>
      <c r="BA18" s="15" t="s">
        <v>15</v>
      </c>
      <c r="BB18" s="15" t="s">
        <v>15</v>
      </c>
      <c r="BC18" s="15" t="s">
        <v>15</v>
      </c>
      <c r="BD18" s="15" t="s">
        <v>15</v>
      </c>
      <c r="BE18" s="15" t="s">
        <v>15</v>
      </c>
      <c r="BF18" s="15" t="s">
        <v>15</v>
      </c>
      <c r="BG18" s="15" t="s">
        <v>15</v>
      </c>
      <c r="BH18" s="15" t="s">
        <v>15</v>
      </c>
      <c r="BI18" s="15" t="s">
        <v>15</v>
      </c>
      <c r="BJ18" s="15" t="s">
        <v>15</v>
      </c>
      <c r="BK18" s="15" t="s">
        <v>15</v>
      </c>
      <c r="BL18" s="15" t="s">
        <v>15</v>
      </c>
      <c r="BM18" s="15" t="s">
        <v>15</v>
      </c>
      <c r="BN18" s="15" t="s">
        <v>15</v>
      </c>
      <c r="BO18" s="15" t="s">
        <v>15</v>
      </c>
      <c r="BP18" s="15" t="s">
        <v>15</v>
      </c>
      <c r="BQ18" s="15" t="s">
        <v>15</v>
      </c>
      <c r="BR18" s="15" t="s">
        <v>15</v>
      </c>
      <c r="BS18" s="15" t="s">
        <v>15</v>
      </c>
      <c r="BT18" s="15" t="s">
        <v>15</v>
      </c>
      <c r="BU18" s="15" t="s">
        <v>15</v>
      </c>
      <c r="BV18" s="15" t="s">
        <v>15</v>
      </c>
      <c r="BW18" s="15" t="s">
        <v>15</v>
      </c>
      <c r="BX18" s="15" t="s">
        <v>15</v>
      </c>
      <c r="BY18" s="15" t="s">
        <v>15</v>
      </c>
      <c r="BZ18" s="15" t="s">
        <v>15</v>
      </c>
      <c r="CA18" s="15" t="s">
        <v>15</v>
      </c>
      <c r="CB18" s="15" t="s">
        <v>15</v>
      </c>
      <c r="CC18" s="15" t="s">
        <v>15</v>
      </c>
      <c r="CD18" s="15" t="s">
        <v>15</v>
      </c>
      <c r="CE18" s="15" t="s">
        <v>15</v>
      </c>
      <c r="CF18" s="15" t="s">
        <v>15</v>
      </c>
      <c r="CG18" s="15" t="s">
        <v>15</v>
      </c>
      <c r="CH18" s="15" t="s">
        <v>15</v>
      </c>
      <c r="CI18" s="15" t="s">
        <v>15</v>
      </c>
      <c r="CJ18" s="15" t="s">
        <v>15</v>
      </c>
      <c r="CK18" s="15" t="s">
        <v>15</v>
      </c>
      <c r="CL18" s="15" t="s">
        <v>15</v>
      </c>
      <c r="CM18" s="15" t="s">
        <v>15</v>
      </c>
      <c r="CN18" s="15" t="s">
        <v>15</v>
      </c>
      <c r="CO18" s="15" t="s">
        <v>15</v>
      </c>
      <c r="CP18" s="15" t="s">
        <v>15</v>
      </c>
      <c r="CQ18" s="15" t="s">
        <v>15</v>
      </c>
      <c r="CR18" s="15" t="s">
        <v>15</v>
      </c>
      <c r="CS18" s="15" t="s">
        <v>15</v>
      </c>
      <c r="CT18" s="15" t="s">
        <v>15</v>
      </c>
      <c r="CU18" s="15" t="s">
        <v>15</v>
      </c>
      <c r="CV18" s="15" t="s">
        <v>15</v>
      </c>
      <c r="CW18" s="15" t="s">
        <v>15</v>
      </c>
      <c r="CX18" s="15" t="s">
        <v>15</v>
      </c>
      <c r="CY18" s="15" t="s">
        <v>15</v>
      </c>
      <c r="CZ18" s="15" t="s">
        <v>15</v>
      </c>
      <c r="DA18" s="15" t="s">
        <v>15</v>
      </c>
      <c r="DB18" s="387">
        <f t="shared" si="1"/>
        <v>0</v>
      </c>
      <c r="DC18" s="387" t="s">
        <v>15</v>
      </c>
      <c r="DD18" s="387" t="s">
        <v>15</v>
      </c>
      <c r="DE18" s="387" t="s">
        <v>15</v>
      </c>
      <c r="DF18" s="387" t="s">
        <v>15</v>
      </c>
      <c r="DG18" s="387" t="s">
        <v>15</v>
      </c>
      <c r="DH18" s="387" t="s">
        <v>15</v>
      </c>
      <c r="DI18" s="387">
        <v>0</v>
      </c>
      <c r="DJ18" s="387">
        <v>0</v>
      </c>
      <c r="DK18" s="387">
        <v>0</v>
      </c>
      <c r="DL18" s="387">
        <v>0</v>
      </c>
      <c r="DM18" s="387">
        <v>0</v>
      </c>
      <c r="DN18" s="387">
        <v>0</v>
      </c>
      <c r="DO18" s="387">
        <f t="shared" si="2"/>
        <v>0</v>
      </c>
      <c r="DP18" s="387">
        <v>0</v>
      </c>
      <c r="DQ18" s="387">
        <v>0</v>
      </c>
      <c r="DR18" s="387">
        <v>0</v>
      </c>
      <c r="DS18" s="387">
        <v>0</v>
      </c>
      <c r="DT18" s="387">
        <v>0</v>
      </c>
      <c r="DU18" s="387">
        <v>0</v>
      </c>
      <c r="DV18" s="387">
        <v>0</v>
      </c>
      <c r="DW18" s="387">
        <v>0</v>
      </c>
      <c r="DX18" s="387">
        <v>0</v>
      </c>
      <c r="DY18" s="387">
        <v>0</v>
      </c>
      <c r="DZ18" s="387">
        <v>0</v>
      </c>
      <c r="EA18" s="387">
        <v>0</v>
      </c>
      <c r="EB18" s="387">
        <f t="shared" si="3"/>
        <v>0</v>
      </c>
      <c r="EC18" s="387">
        <v>0</v>
      </c>
      <c r="ED18" s="387">
        <v>0</v>
      </c>
      <c r="EE18" s="387">
        <v>0</v>
      </c>
      <c r="EF18" s="387">
        <v>0</v>
      </c>
      <c r="EG18" s="387">
        <v>0</v>
      </c>
      <c r="EH18" s="387">
        <v>0</v>
      </c>
      <c r="EI18" s="387">
        <v>0</v>
      </c>
      <c r="EJ18" s="387">
        <v>0</v>
      </c>
      <c r="EK18" s="387">
        <v>0</v>
      </c>
      <c r="EL18" s="387">
        <v>0</v>
      </c>
      <c r="EM18" s="387">
        <v>0</v>
      </c>
      <c r="EN18" s="387">
        <v>0</v>
      </c>
      <c r="EO18" s="387">
        <f t="shared" si="4"/>
        <v>0</v>
      </c>
      <c r="EP18" s="15" t="s">
        <v>15</v>
      </c>
      <c r="EQ18" s="15" t="s">
        <v>15</v>
      </c>
      <c r="ER18" s="15" t="s">
        <v>15</v>
      </c>
      <c r="ES18" s="15" t="s">
        <v>15</v>
      </c>
      <c r="ET18" s="15" t="s">
        <v>15</v>
      </c>
      <c r="EU18" s="15" t="s">
        <v>15</v>
      </c>
      <c r="EV18" s="15" t="s">
        <v>15</v>
      </c>
      <c r="EW18" s="15" t="s">
        <v>15</v>
      </c>
      <c r="EX18" s="15" t="s">
        <v>15</v>
      </c>
      <c r="EY18" s="15">
        <v>0</v>
      </c>
      <c r="EZ18" s="15" t="s">
        <v>15</v>
      </c>
      <c r="FA18" s="15" t="s">
        <v>15</v>
      </c>
      <c r="FB18" s="30"/>
      <c r="FC18" s="30"/>
      <c r="FD18" s="30"/>
      <c r="FE18" s="30"/>
      <c r="FF18" s="30"/>
      <c r="FG18" s="30"/>
      <c r="FH18" s="30"/>
      <c r="FI18" s="30"/>
      <c r="FJ18" s="30"/>
      <c r="FK18" s="30"/>
      <c r="FL18" s="30"/>
      <c r="FM18" s="30"/>
      <c r="FN18" s="30"/>
      <c r="FO18" s="30"/>
      <c r="FP18" s="30"/>
      <c r="FQ18" s="30"/>
      <c r="FR18" s="30"/>
      <c r="FS18" s="30"/>
      <c r="FT18" s="30"/>
      <c r="FU18" s="30"/>
      <c r="FV18" s="30"/>
      <c r="FW18" s="30"/>
      <c r="FX18" s="30"/>
      <c r="FY18" s="30"/>
      <c r="FZ18" s="30"/>
      <c r="GA18" s="30"/>
      <c r="GB18" s="30"/>
      <c r="GC18" s="30"/>
      <c r="GD18" s="30"/>
      <c r="GE18" s="30"/>
      <c r="GF18" s="30"/>
      <c r="GG18" s="30"/>
      <c r="GH18" s="30"/>
      <c r="GI18" s="30"/>
      <c r="GJ18" s="30"/>
      <c r="GK18" s="30"/>
      <c r="GL18" s="30"/>
      <c r="GM18" s="30"/>
      <c r="GN18" s="30"/>
      <c r="GO18" s="30"/>
      <c r="GP18" s="30"/>
      <c r="GQ18" s="30"/>
      <c r="GR18" s="30"/>
      <c r="GS18" s="30"/>
      <c r="GT18" s="30"/>
      <c r="GU18" s="30"/>
      <c r="GV18" s="30"/>
      <c r="GW18" s="30"/>
      <c r="GX18" s="30"/>
      <c r="GY18" s="30"/>
      <c r="GZ18" s="30"/>
      <c r="HA18" s="30"/>
      <c r="HB18" s="30"/>
      <c r="HC18" s="30"/>
      <c r="HD18" s="30"/>
      <c r="HE18" s="30"/>
      <c r="HF18" s="30"/>
      <c r="HG18" s="30"/>
      <c r="HH18" s="30"/>
      <c r="HI18" s="30"/>
      <c r="HJ18" s="30"/>
      <c r="HK18" s="30"/>
      <c r="HL18" s="30"/>
      <c r="HM18" s="30"/>
      <c r="HN18" s="30"/>
      <c r="HO18" s="30"/>
      <c r="HP18" s="30"/>
    </row>
    <row r="19" spans="1:224" s="134" customFormat="1" ht="12.75" customHeight="1">
      <c r="A19" s="773" t="s">
        <v>3191</v>
      </c>
      <c r="B19" s="15">
        <f t="shared" ref="B19:B27" si="5">SUM(C19:N19)</f>
        <v>7.4948000000000015</v>
      </c>
      <c r="C19" s="15" t="s">
        <v>15</v>
      </c>
      <c r="D19" s="15">
        <v>0.19500000000000001</v>
      </c>
      <c r="E19" s="15">
        <v>0.17980000000000002</v>
      </c>
      <c r="F19" s="15">
        <v>0.215</v>
      </c>
      <c r="G19" s="15">
        <v>0.20200000000000001</v>
      </c>
      <c r="H19" s="15">
        <v>0.67800000000000005</v>
      </c>
      <c r="I19" s="15">
        <v>1.0880000000000001</v>
      </c>
      <c r="J19" s="15">
        <v>1.08</v>
      </c>
      <c r="K19" s="15">
        <v>0.82799999999999996</v>
      </c>
      <c r="L19" s="15">
        <v>1.4610000000000001</v>
      </c>
      <c r="M19" s="15">
        <v>0.56999999999999995</v>
      </c>
      <c r="N19" s="15">
        <v>0.998</v>
      </c>
      <c r="O19" s="15">
        <f t="shared" ref="O19:O25" si="6">SUM(P19:AA19)</f>
        <v>2.9277000000000002</v>
      </c>
      <c r="P19" s="15">
        <v>7.9000000000000001E-2</v>
      </c>
      <c r="Q19" s="15">
        <v>0.56599999999999995</v>
      </c>
      <c r="R19" s="15">
        <v>5.8999999999999997E-2</v>
      </c>
      <c r="S19" s="15">
        <v>0.16250000000000001</v>
      </c>
      <c r="T19" s="15">
        <v>0.128</v>
      </c>
      <c r="U19" s="15">
        <v>4.8000000000000001E-2</v>
      </c>
      <c r="V19" s="15">
        <v>0.6</v>
      </c>
      <c r="W19" s="15">
        <v>8.9999999999999993E-3</v>
      </c>
      <c r="X19" s="15">
        <v>0.34699999999999998</v>
      </c>
      <c r="Y19" s="15">
        <v>5.5E-2</v>
      </c>
      <c r="Z19" s="15">
        <v>0.6322000000000001</v>
      </c>
      <c r="AA19" s="15">
        <v>0.24199999999999999</v>
      </c>
      <c r="AB19" s="15">
        <f t="shared" ref="AB19:AB27" si="7">SUM(AC19:AN19)</f>
        <v>18.3188</v>
      </c>
      <c r="AC19" s="15">
        <v>0.23100000000000001</v>
      </c>
      <c r="AD19" s="15">
        <v>0.20799999999999999</v>
      </c>
      <c r="AE19" s="15">
        <v>0.54700000000000004</v>
      </c>
      <c r="AF19" s="15">
        <v>0.69650000000000001</v>
      </c>
      <c r="AG19" s="15">
        <v>1.0831</v>
      </c>
      <c r="AH19" s="15">
        <v>0.54300000000000004</v>
      </c>
      <c r="AI19" s="15">
        <v>1.401</v>
      </c>
      <c r="AJ19" s="15">
        <v>0.64219999999999999</v>
      </c>
      <c r="AK19" s="15">
        <v>0.13200000000000001</v>
      </c>
      <c r="AL19" s="15">
        <v>0.55600000000000005</v>
      </c>
      <c r="AM19" s="15">
        <v>0.24399999999999999</v>
      </c>
      <c r="AN19" s="15">
        <v>12.035</v>
      </c>
      <c r="AO19" s="15">
        <f t="shared" ref="AO19:AO27" si="8">SUM(AP19:BA19)</f>
        <v>9.2631999999999994</v>
      </c>
      <c r="AP19" s="15" t="s">
        <v>15</v>
      </c>
      <c r="AQ19" s="15">
        <v>0.19340000000000002</v>
      </c>
      <c r="AR19" s="15">
        <v>1.36</v>
      </c>
      <c r="AS19" s="15">
        <v>0.82499999999999996</v>
      </c>
      <c r="AT19" s="15">
        <v>1.1997</v>
      </c>
      <c r="AU19" s="15">
        <v>0.50549999999999995</v>
      </c>
      <c r="AV19" s="15">
        <v>0.47899999999999998</v>
      </c>
      <c r="AW19" s="15">
        <v>1.4847999999999999</v>
      </c>
      <c r="AX19" s="15">
        <v>0.58279999999999998</v>
      </c>
      <c r="AY19" s="15">
        <v>0.49199999999999999</v>
      </c>
      <c r="AZ19" s="15">
        <v>0.374</v>
      </c>
      <c r="BA19" s="15">
        <v>1.7669999999999999</v>
      </c>
      <c r="BB19" s="15">
        <f t="shared" ref="BB19:BB27" si="9">SUM(BC19:BN19)</f>
        <v>27.705500000000001</v>
      </c>
      <c r="BC19" s="15">
        <v>0.51900000000000002</v>
      </c>
      <c r="BD19" s="15">
        <v>1.6319999999999999</v>
      </c>
      <c r="BE19" s="15">
        <v>0.89</v>
      </c>
      <c r="BF19" s="15">
        <v>2.9359999999999999</v>
      </c>
      <c r="BG19" s="15">
        <v>1.4493</v>
      </c>
      <c r="BH19" s="15">
        <v>6.7000000000000004E-2</v>
      </c>
      <c r="BI19" s="15">
        <v>1.2544999999999999</v>
      </c>
      <c r="BJ19" s="15">
        <v>7.3884999999999996</v>
      </c>
      <c r="BK19" s="15">
        <v>3.6101999999999999</v>
      </c>
      <c r="BL19" s="15">
        <v>1.2435</v>
      </c>
      <c r="BM19" s="15">
        <v>4.3520000000000003</v>
      </c>
      <c r="BN19" s="15">
        <v>2.3635000000000002</v>
      </c>
      <c r="BO19" s="15">
        <f>SUM(BP19:CA19)</f>
        <v>10.840999999999999</v>
      </c>
      <c r="BP19" s="15">
        <v>2.9369999999999998</v>
      </c>
      <c r="BQ19" s="15">
        <v>0.90900000000000003</v>
      </c>
      <c r="BR19" s="15">
        <v>1.4430000000000001</v>
      </c>
      <c r="BS19" s="15">
        <v>1.883</v>
      </c>
      <c r="BT19" s="15">
        <v>0.10100000000000001</v>
      </c>
      <c r="BU19" s="15">
        <v>0.14399999999999999</v>
      </c>
      <c r="BV19" s="15">
        <v>3.3000000000000002E-2</v>
      </c>
      <c r="BW19" s="15">
        <v>0.23699999999999999</v>
      </c>
      <c r="BX19" s="15">
        <v>1.2390000000000001</v>
      </c>
      <c r="BY19" s="15">
        <v>6.8000000000000005E-2</v>
      </c>
      <c r="BZ19" s="15">
        <v>0.19</v>
      </c>
      <c r="CA19" s="15">
        <v>1.657</v>
      </c>
      <c r="CB19" s="15">
        <f>SUM(CC19:CN19)</f>
        <v>7.7490000000000006</v>
      </c>
      <c r="CC19" s="15">
        <v>6.5000000000000002E-2</v>
      </c>
      <c r="CD19" s="15">
        <v>2.42</v>
      </c>
      <c r="CE19" s="15">
        <v>0.14499999999999999</v>
      </c>
      <c r="CF19" s="15">
        <v>0.307</v>
      </c>
      <c r="CG19" s="15" t="s">
        <v>15</v>
      </c>
      <c r="CH19" s="15" t="s">
        <v>15</v>
      </c>
      <c r="CI19" s="15">
        <v>1.4999999999999999E-2</v>
      </c>
      <c r="CJ19" s="15">
        <v>0.20499999999999999</v>
      </c>
      <c r="CK19" s="15" t="s">
        <v>15</v>
      </c>
      <c r="CL19" s="15">
        <v>0.44700000000000001</v>
      </c>
      <c r="CM19" s="15">
        <v>0.182</v>
      </c>
      <c r="CN19" s="15">
        <v>3.9630000000000001</v>
      </c>
      <c r="CO19" s="15">
        <f t="shared" ref="CO19:CO55" si="10">SUM(CP19:DA19)</f>
        <v>35.153700000000008</v>
      </c>
      <c r="CP19" s="15">
        <v>13.83</v>
      </c>
      <c r="CQ19" s="15">
        <v>7.6139999999999999</v>
      </c>
      <c r="CR19" s="15">
        <v>1</v>
      </c>
      <c r="CS19" s="15">
        <v>2.0257000000000001</v>
      </c>
      <c r="CT19" s="15">
        <v>2.1492</v>
      </c>
      <c r="CU19" s="15">
        <v>1.2495999999999998</v>
      </c>
      <c r="CV19" s="15">
        <v>1.1197999999999999</v>
      </c>
      <c r="CW19" s="15">
        <v>1.7341000000000002</v>
      </c>
      <c r="CX19" s="15">
        <v>0.84420000000000006</v>
      </c>
      <c r="CY19" s="15">
        <v>1.2624000000000002</v>
      </c>
      <c r="CZ19" s="15">
        <v>0.99169999999999991</v>
      </c>
      <c r="DA19" s="15">
        <v>1.333</v>
      </c>
      <c r="DB19" s="387">
        <f t="shared" si="1"/>
        <v>20.164400000000001</v>
      </c>
      <c r="DC19" s="387">
        <v>0.70689999999999997</v>
      </c>
      <c r="DD19" s="387">
        <v>1.3747</v>
      </c>
      <c r="DE19" s="387">
        <v>1.077</v>
      </c>
      <c r="DF19" s="387">
        <v>1.8252999999999999</v>
      </c>
      <c r="DG19" s="387">
        <v>1.3844000000000001</v>
      </c>
      <c r="DH19" s="387">
        <v>1.175</v>
      </c>
      <c r="DI19" s="387">
        <v>1.2717000000000001</v>
      </c>
      <c r="DJ19" s="387">
        <v>1.1474000000000002</v>
      </c>
      <c r="DK19" s="387">
        <v>0.93059999999999998</v>
      </c>
      <c r="DL19" s="387">
        <v>6.2528999999999995</v>
      </c>
      <c r="DM19" s="387">
        <v>1.1884999999999999</v>
      </c>
      <c r="DN19" s="387">
        <v>1.83</v>
      </c>
      <c r="DO19" s="387">
        <f t="shared" si="2"/>
        <v>19.620099999999997</v>
      </c>
      <c r="DP19" s="387">
        <v>0.97029999999999994</v>
      </c>
      <c r="DQ19" s="387">
        <v>0.81520000000000004</v>
      </c>
      <c r="DR19" s="387">
        <v>1.286</v>
      </c>
      <c r="DS19" s="387">
        <v>1.413</v>
      </c>
      <c r="DT19" s="387">
        <v>1.0754000000000001</v>
      </c>
      <c r="DU19" s="387">
        <v>1.528</v>
      </c>
      <c r="DV19" s="387">
        <v>1.2555999999999998</v>
      </c>
      <c r="DW19" s="387">
        <v>1.2959000000000001</v>
      </c>
      <c r="DX19" s="387">
        <v>2.1555999999999997</v>
      </c>
      <c r="DY19" s="387">
        <v>2.9264999999999999</v>
      </c>
      <c r="DZ19" s="387">
        <v>2.3673999999999995</v>
      </c>
      <c r="EA19" s="387">
        <v>2.5311999999999997</v>
      </c>
      <c r="EB19" s="387">
        <f t="shared" si="3"/>
        <v>28.0168</v>
      </c>
      <c r="EC19" s="387">
        <v>0.65869999999999995</v>
      </c>
      <c r="ED19" s="387">
        <v>0.91520000000000001</v>
      </c>
      <c r="EE19" s="387">
        <v>2.6078000000000001</v>
      </c>
      <c r="EF19" s="387">
        <v>7.0387000000000004</v>
      </c>
      <c r="EG19" s="387">
        <v>1.3825999999999998</v>
      </c>
      <c r="EH19" s="387">
        <v>1.5102</v>
      </c>
      <c r="EI19" s="387">
        <v>2.0625</v>
      </c>
      <c r="EJ19" s="387">
        <v>1.4574</v>
      </c>
      <c r="EK19" s="387">
        <v>1.5390999999999999</v>
      </c>
      <c r="EL19" s="387">
        <v>4.0705</v>
      </c>
      <c r="EM19" s="387">
        <v>1.9581999999999999</v>
      </c>
      <c r="EN19" s="387">
        <v>2.8158999999999996</v>
      </c>
      <c r="EO19" s="387">
        <f t="shared" si="4"/>
        <v>37.566600000000001</v>
      </c>
      <c r="EP19" s="15">
        <v>7.5996000000000006</v>
      </c>
      <c r="EQ19" s="15">
        <v>1.6898</v>
      </c>
      <c r="ER19" s="15">
        <v>1.2359</v>
      </c>
      <c r="ES19" s="15">
        <v>1.4372</v>
      </c>
      <c r="ET19" s="15">
        <v>1.4165000000000001</v>
      </c>
      <c r="EU19" s="15">
        <v>1.1637</v>
      </c>
      <c r="EV19" s="15">
        <v>1.9887000000000001</v>
      </c>
      <c r="EW19" s="15">
        <v>7.9089</v>
      </c>
      <c r="EX19" s="15">
        <v>3.4097</v>
      </c>
      <c r="EY19" s="15">
        <v>4.5952999999999999</v>
      </c>
      <c r="EZ19" s="15">
        <v>2.5439000000000003</v>
      </c>
      <c r="FA19" s="15">
        <v>2.5774000000000004</v>
      </c>
      <c r="FB19" s="30"/>
      <c r="FC19" s="30"/>
      <c r="FD19" s="30"/>
      <c r="FE19" s="30"/>
      <c r="FF19" s="30"/>
      <c r="FG19" s="30"/>
      <c r="FH19" s="30"/>
      <c r="FI19" s="30"/>
      <c r="FJ19" s="30"/>
      <c r="FK19" s="30"/>
      <c r="FL19" s="30"/>
      <c r="FM19" s="30"/>
      <c r="FN19" s="30"/>
      <c r="FO19" s="30"/>
      <c r="FP19" s="30"/>
      <c r="FQ19" s="30"/>
      <c r="FR19" s="30"/>
      <c r="FS19" s="30"/>
      <c r="FT19" s="30"/>
      <c r="FU19" s="30"/>
      <c r="FV19" s="30"/>
      <c r="FW19" s="30"/>
      <c r="FX19" s="30"/>
      <c r="FY19" s="30"/>
      <c r="FZ19" s="30"/>
      <c r="GA19" s="30"/>
      <c r="GB19" s="30"/>
      <c r="GC19" s="30"/>
      <c r="GD19" s="30"/>
      <c r="GE19" s="30"/>
      <c r="GF19" s="30"/>
      <c r="GG19" s="30"/>
      <c r="GH19" s="30"/>
      <c r="GI19" s="30"/>
      <c r="GJ19" s="30"/>
      <c r="GK19" s="30"/>
      <c r="GL19" s="30"/>
      <c r="GM19" s="30"/>
      <c r="GN19" s="30"/>
      <c r="GO19" s="30"/>
      <c r="GP19" s="30"/>
      <c r="GQ19" s="30"/>
      <c r="GR19" s="30"/>
      <c r="GS19" s="30"/>
      <c r="GT19" s="30"/>
      <c r="GU19" s="30"/>
      <c r="GV19" s="30"/>
      <c r="GW19" s="30"/>
      <c r="GX19" s="30"/>
      <c r="GY19" s="30"/>
      <c r="GZ19" s="30"/>
      <c r="HA19" s="30"/>
      <c r="HB19" s="30"/>
      <c r="HC19" s="30"/>
      <c r="HD19" s="30"/>
      <c r="HE19" s="30"/>
      <c r="HF19" s="30"/>
      <c r="HG19" s="30"/>
      <c r="HH19" s="30"/>
      <c r="HI19" s="30"/>
      <c r="HJ19" s="30"/>
      <c r="HK19" s="30"/>
      <c r="HL19" s="30"/>
      <c r="HM19" s="30"/>
      <c r="HN19" s="30"/>
      <c r="HO19" s="30"/>
      <c r="HP19" s="30"/>
    </row>
    <row r="20" spans="1:224" s="134" customFormat="1" ht="12.75" customHeight="1">
      <c r="A20" s="773" t="s">
        <v>3192</v>
      </c>
      <c r="B20" s="15">
        <f t="shared" si="5"/>
        <v>13.314799999999998</v>
      </c>
      <c r="C20" s="15">
        <v>4.1349999999999998</v>
      </c>
      <c r="D20" s="15">
        <v>0.55000000000000004</v>
      </c>
      <c r="E20" s="15">
        <v>0.36599999999999999</v>
      </c>
      <c r="F20" s="15">
        <v>0.5</v>
      </c>
      <c r="G20" s="15">
        <v>0.87279999999999991</v>
      </c>
      <c r="H20" s="15">
        <v>0.65</v>
      </c>
      <c r="I20" s="15">
        <v>1</v>
      </c>
      <c r="J20" s="15">
        <v>0.72099999999999997</v>
      </c>
      <c r="K20" s="15">
        <v>0.251</v>
      </c>
      <c r="L20" s="15">
        <v>2.4</v>
      </c>
      <c r="M20" s="15">
        <v>0.65300000000000002</v>
      </c>
      <c r="N20" s="15">
        <v>1.216</v>
      </c>
      <c r="O20" s="15">
        <f t="shared" si="6"/>
        <v>38.235699999999994</v>
      </c>
      <c r="P20" s="15">
        <v>0.43099999999999999</v>
      </c>
      <c r="Q20" s="15">
        <v>0.48699999999999999</v>
      </c>
      <c r="R20" s="15">
        <v>1</v>
      </c>
      <c r="S20" s="15">
        <v>0.82699999999999996</v>
      </c>
      <c r="T20" s="15">
        <v>4.45</v>
      </c>
      <c r="U20" s="15">
        <v>0.36</v>
      </c>
      <c r="V20" s="15">
        <v>0.75</v>
      </c>
      <c r="W20" s="15">
        <v>2.2090000000000001</v>
      </c>
      <c r="X20" s="15">
        <v>5.7160000000000002</v>
      </c>
      <c r="Y20" s="15">
        <v>5.0000000000000001E-3</v>
      </c>
      <c r="Z20" s="15">
        <v>1.7110000000000001</v>
      </c>
      <c r="AA20" s="15">
        <v>20.2897</v>
      </c>
      <c r="AB20" s="15">
        <f t="shared" si="7"/>
        <v>24.618100000000002</v>
      </c>
      <c r="AC20" s="15">
        <v>1.3879999999999999</v>
      </c>
      <c r="AD20" s="15">
        <v>0.18</v>
      </c>
      <c r="AE20" s="15">
        <v>0.47199999999999998</v>
      </c>
      <c r="AF20" s="15">
        <v>1.6930000000000001</v>
      </c>
      <c r="AG20" s="15">
        <v>14.9521</v>
      </c>
      <c r="AH20" s="15">
        <v>0.84260000000000002</v>
      </c>
      <c r="AI20" s="15">
        <v>0.215</v>
      </c>
      <c r="AJ20" s="15">
        <v>0.32400000000000001</v>
      </c>
      <c r="AK20" s="15">
        <v>0.1764</v>
      </c>
      <c r="AL20" s="15">
        <v>0.21</v>
      </c>
      <c r="AM20" s="15">
        <v>0.115</v>
      </c>
      <c r="AN20" s="15">
        <v>4.05</v>
      </c>
      <c r="AO20" s="15">
        <f t="shared" si="8"/>
        <v>13.672699999999999</v>
      </c>
      <c r="AP20" s="15">
        <v>3.1880000000000002</v>
      </c>
      <c r="AQ20" s="15">
        <v>2.609</v>
      </c>
      <c r="AR20" s="15">
        <v>7.4999999999999997E-2</v>
      </c>
      <c r="AS20" s="15">
        <v>1.3839999999999999</v>
      </c>
      <c r="AT20" s="15">
        <v>3.8919999999999999</v>
      </c>
      <c r="AU20" s="15">
        <v>0.76900000000000002</v>
      </c>
      <c r="AV20" s="15">
        <v>4.9000000000000002E-2</v>
      </c>
      <c r="AW20" s="15">
        <v>0.55200000000000005</v>
      </c>
      <c r="AX20" s="15">
        <v>3.3000000000000002E-2</v>
      </c>
      <c r="AY20" s="15">
        <v>5.5E-2</v>
      </c>
      <c r="AZ20" s="15">
        <v>0.217</v>
      </c>
      <c r="BA20" s="15">
        <v>0.84970000000000001</v>
      </c>
      <c r="BB20" s="15">
        <f t="shared" si="9"/>
        <v>45.17199999999999</v>
      </c>
      <c r="BC20" s="15">
        <v>2.1269999999999998</v>
      </c>
      <c r="BD20" s="15">
        <v>1.7649999999999999</v>
      </c>
      <c r="BE20" s="15">
        <v>0.53300000000000003</v>
      </c>
      <c r="BF20" s="15">
        <v>0.68300000000000005</v>
      </c>
      <c r="BG20" s="15">
        <v>2.5000000000000001E-2</v>
      </c>
      <c r="BH20" s="15">
        <v>2.7309999999999999</v>
      </c>
      <c r="BI20" s="15">
        <v>8.2149999999999999</v>
      </c>
      <c r="BJ20" s="15">
        <v>0.877</v>
      </c>
      <c r="BK20" s="15">
        <v>21.164999999999999</v>
      </c>
      <c r="BL20" s="15">
        <v>6.3419999999999996</v>
      </c>
      <c r="BM20" s="15">
        <v>0.63200000000000001</v>
      </c>
      <c r="BN20" s="15">
        <v>7.6999999999999999E-2</v>
      </c>
      <c r="BO20" s="15">
        <f>SUM(BP20:CA20)</f>
        <v>129.9479</v>
      </c>
      <c r="BP20" s="15">
        <v>18.798999999999999</v>
      </c>
      <c r="BQ20" s="15">
        <v>1.4219999999999999</v>
      </c>
      <c r="BR20" s="15">
        <v>10.553000000000001</v>
      </c>
      <c r="BS20" s="15">
        <v>14.489000000000001</v>
      </c>
      <c r="BT20" s="15">
        <v>15.339</v>
      </c>
      <c r="BU20" s="15">
        <v>23.346</v>
      </c>
      <c r="BV20" s="15">
        <v>8.9306000000000001</v>
      </c>
      <c r="BW20" s="15">
        <v>18.545099999999998</v>
      </c>
      <c r="BX20" s="15">
        <v>0.79730000000000001</v>
      </c>
      <c r="BY20" s="15">
        <v>3.7505999999999999</v>
      </c>
      <c r="BZ20" s="15">
        <v>3.3433000000000002</v>
      </c>
      <c r="CA20" s="15">
        <v>10.632999999999999</v>
      </c>
      <c r="CB20" s="15">
        <f>SUM(CC20:CN20)</f>
        <v>154.03649999999999</v>
      </c>
      <c r="CC20" s="15">
        <v>36.983899999999991</v>
      </c>
      <c r="CD20" s="15">
        <v>0.496</v>
      </c>
      <c r="CE20" s="15">
        <v>60.139699999999998</v>
      </c>
      <c r="CF20" s="15">
        <v>6.25</v>
      </c>
      <c r="CG20" s="15">
        <v>0.1447</v>
      </c>
      <c r="CH20" s="15">
        <v>18.0382</v>
      </c>
      <c r="CI20" s="15" t="s">
        <v>15</v>
      </c>
      <c r="CJ20" s="15">
        <v>0.57499999999999996</v>
      </c>
      <c r="CK20" s="15">
        <v>10.047000000000001</v>
      </c>
      <c r="CL20" s="15">
        <v>6</v>
      </c>
      <c r="CM20" s="15">
        <v>0.152</v>
      </c>
      <c r="CN20" s="15">
        <v>15.21</v>
      </c>
      <c r="CO20" s="15">
        <f t="shared" si="10"/>
        <v>116.6956</v>
      </c>
      <c r="CP20" s="15">
        <v>13.747</v>
      </c>
      <c r="CQ20" s="15" t="s">
        <v>15</v>
      </c>
      <c r="CR20" s="15">
        <v>0.6</v>
      </c>
      <c r="CS20" s="15">
        <v>1.7999999999999999E-2</v>
      </c>
      <c r="CT20" s="15">
        <v>5.4999999999999997E-3</v>
      </c>
      <c r="CU20" s="15">
        <v>0.56000000000000005</v>
      </c>
      <c r="CV20" s="15">
        <v>3.7999999999999999E-2</v>
      </c>
      <c r="CW20" s="15">
        <v>6.02</v>
      </c>
      <c r="CX20" s="15">
        <v>15.0886</v>
      </c>
      <c r="CY20" s="15">
        <v>2.7909999999999999</v>
      </c>
      <c r="CZ20" s="15">
        <v>76.907499999999999</v>
      </c>
      <c r="DA20" s="15">
        <v>0.92</v>
      </c>
      <c r="DB20" s="387">
        <f t="shared" si="1"/>
        <v>26.014900000000001</v>
      </c>
      <c r="DC20" s="387">
        <v>1.0289999999999999</v>
      </c>
      <c r="DD20" s="387">
        <v>0.67500000000000004</v>
      </c>
      <c r="DE20" s="387">
        <v>4.524</v>
      </c>
      <c r="DF20" s="387">
        <v>3.1838000000000002</v>
      </c>
      <c r="DG20" s="387">
        <v>0.251</v>
      </c>
      <c r="DH20" s="387">
        <v>1.9610000000000001</v>
      </c>
      <c r="DI20" s="387">
        <v>2.6110000000000002</v>
      </c>
      <c r="DJ20" s="387">
        <v>3.9169</v>
      </c>
      <c r="DK20" s="387">
        <v>2.1800000000000002</v>
      </c>
      <c r="DL20" s="387">
        <v>0.74399999999999999</v>
      </c>
      <c r="DM20" s="387">
        <v>2.1227</v>
      </c>
      <c r="DN20" s="387">
        <v>2.8165</v>
      </c>
      <c r="DO20" s="387">
        <f t="shared" si="2"/>
        <v>57.950999999999993</v>
      </c>
      <c r="DP20" s="387">
        <v>0.316</v>
      </c>
      <c r="DQ20" s="387">
        <v>8.2850000000000001</v>
      </c>
      <c r="DR20" s="387">
        <v>6.2E-2</v>
      </c>
      <c r="DS20" s="387">
        <v>0.1</v>
      </c>
      <c r="DT20" s="387">
        <v>0</v>
      </c>
      <c r="DU20" s="387">
        <v>33.715000000000003</v>
      </c>
      <c r="DV20" s="387">
        <v>0</v>
      </c>
      <c r="DW20" s="387">
        <v>0.41</v>
      </c>
      <c r="DX20" s="387">
        <v>13.4</v>
      </c>
      <c r="DY20" s="387">
        <v>0</v>
      </c>
      <c r="DZ20" s="387">
        <v>0.16300000000000001</v>
      </c>
      <c r="EA20" s="387">
        <v>1.5</v>
      </c>
      <c r="EB20" s="387">
        <f t="shared" si="3"/>
        <v>3.0380000000000003</v>
      </c>
      <c r="EC20" s="387">
        <v>0.05</v>
      </c>
      <c r="ED20" s="387">
        <v>0.5</v>
      </c>
      <c r="EE20" s="387">
        <v>0</v>
      </c>
      <c r="EF20" s="387">
        <v>0.65</v>
      </c>
      <c r="EG20" s="387">
        <v>0.1</v>
      </c>
      <c r="EH20" s="387">
        <v>0</v>
      </c>
      <c r="EI20" s="387">
        <v>0</v>
      </c>
      <c r="EJ20" s="387">
        <v>0.47599999999999998</v>
      </c>
      <c r="EK20" s="387">
        <v>1.262</v>
      </c>
      <c r="EL20" s="387">
        <v>0</v>
      </c>
      <c r="EM20" s="387">
        <v>0</v>
      </c>
      <c r="EN20" s="387">
        <v>0</v>
      </c>
      <c r="EO20" s="387">
        <f t="shared" si="4"/>
        <v>0.85199999999999998</v>
      </c>
      <c r="EP20" s="15" t="s">
        <v>15</v>
      </c>
      <c r="EQ20" s="15" t="s">
        <v>15</v>
      </c>
      <c r="ER20" s="15">
        <v>7.4999999999999997E-2</v>
      </c>
      <c r="ES20" s="15">
        <v>0.13</v>
      </c>
      <c r="ET20" s="15" t="s">
        <v>15</v>
      </c>
      <c r="EU20" s="15">
        <v>0.19500000000000001</v>
      </c>
      <c r="EV20" s="15">
        <v>0.185</v>
      </c>
      <c r="EW20" s="15">
        <v>0.02</v>
      </c>
      <c r="EX20" s="15">
        <v>0.247</v>
      </c>
      <c r="EY20" s="15" t="s">
        <v>15</v>
      </c>
      <c r="EZ20" s="15" t="s">
        <v>15</v>
      </c>
      <c r="FA20" s="15" t="s">
        <v>15</v>
      </c>
      <c r="FB20" s="30"/>
      <c r="FC20" s="30"/>
      <c r="FD20" s="30"/>
      <c r="FE20" s="30"/>
      <c r="FF20" s="30"/>
      <c r="FG20" s="30"/>
      <c r="FH20" s="30"/>
      <c r="FI20" s="30"/>
      <c r="FJ20" s="30"/>
      <c r="FK20" s="30"/>
      <c r="FL20" s="30"/>
      <c r="FM20" s="30"/>
      <c r="FN20" s="30"/>
      <c r="FO20" s="30"/>
      <c r="FP20" s="30"/>
      <c r="FQ20" s="30"/>
      <c r="FR20" s="30"/>
      <c r="FS20" s="30"/>
      <c r="FT20" s="30"/>
      <c r="FU20" s="30"/>
      <c r="FV20" s="30"/>
      <c r="FW20" s="30"/>
      <c r="FX20" s="30"/>
      <c r="FY20" s="30"/>
      <c r="FZ20" s="30"/>
      <c r="GA20" s="30"/>
      <c r="GB20" s="30"/>
      <c r="GC20" s="30"/>
      <c r="GD20" s="30"/>
      <c r="GE20" s="30"/>
      <c r="GF20" s="30"/>
      <c r="GG20" s="30"/>
      <c r="GH20" s="30"/>
      <c r="GI20" s="30"/>
      <c r="GJ20" s="30"/>
      <c r="GK20" s="30"/>
      <c r="GL20" s="30"/>
      <c r="GM20" s="30"/>
      <c r="GN20" s="30"/>
      <c r="GO20" s="30"/>
      <c r="GP20" s="30"/>
      <c r="GQ20" s="30"/>
      <c r="GR20" s="30"/>
      <c r="GS20" s="30"/>
      <c r="GT20" s="30"/>
      <c r="GU20" s="30"/>
      <c r="GV20" s="30"/>
      <c r="GW20" s="30"/>
      <c r="GX20" s="30"/>
      <c r="GY20" s="30"/>
      <c r="GZ20" s="30"/>
      <c r="HA20" s="30"/>
      <c r="HB20" s="30"/>
      <c r="HC20" s="30"/>
      <c r="HD20" s="30"/>
      <c r="HE20" s="30"/>
      <c r="HF20" s="30"/>
      <c r="HG20" s="30"/>
      <c r="HH20" s="30"/>
      <c r="HI20" s="30"/>
      <c r="HJ20" s="30"/>
      <c r="HK20" s="30"/>
      <c r="HL20" s="30"/>
      <c r="HM20" s="30"/>
      <c r="HN20" s="30"/>
      <c r="HO20" s="30"/>
      <c r="HP20" s="30"/>
    </row>
    <row r="21" spans="1:224" s="360" customFormat="1" ht="12.75" customHeight="1">
      <c r="A21" s="769" t="s">
        <v>3176</v>
      </c>
      <c r="B21" s="77">
        <f t="shared" si="5"/>
        <v>172.0318</v>
      </c>
      <c r="C21" s="77">
        <v>19.943999999999999</v>
      </c>
      <c r="D21" s="77">
        <v>14.416499999999999</v>
      </c>
      <c r="E21" s="77">
        <v>10.701799999999999</v>
      </c>
      <c r="F21" s="77">
        <v>9.4130000000000003</v>
      </c>
      <c r="G21" s="77">
        <v>16.3535</v>
      </c>
      <c r="H21" s="77">
        <v>11.114600000000001</v>
      </c>
      <c r="I21" s="77">
        <v>11.6296</v>
      </c>
      <c r="J21" s="77">
        <v>16.887</v>
      </c>
      <c r="K21" s="77">
        <v>14.156000000000001</v>
      </c>
      <c r="L21" s="77">
        <v>7.1968999999999994</v>
      </c>
      <c r="M21" s="77">
        <v>16.000899999999998</v>
      </c>
      <c r="N21" s="77">
        <v>24.218</v>
      </c>
      <c r="O21" s="77">
        <f t="shared" si="6"/>
        <v>152.2457</v>
      </c>
      <c r="P21" s="77">
        <v>8.2759999999999998</v>
      </c>
      <c r="Q21" s="77">
        <v>6.6193999999999997</v>
      </c>
      <c r="R21" s="77">
        <v>15.81</v>
      </c>
      <c r="S21" s="77">
        <v>6.02</v>
      </c>
      <c r="T21" s="77">
        <v>7.4951999999999996</v>
      </c>
      <c r="U21" s="77">
        <v>25.190099999999997</v>
      </c>
      <c r="V21" s="77">
        <v>7.9565000000000001</v>
      </c>
      <c r="W21" s="77">
        <v>12.134</v>
      </c>
      <c r="X21" s="77">
        <v>12.650399999999999</v>
      </c>
      <c r="Y21" s="77">
        <v>10.1274</v>
      </c>
      <c r="Z21" s="77">
        <v>11.7538</v>
      </c>
      <c r="AA21" s="77">
        <v>28.212900000000001</v>
      </c>
      <c r="AB21" s="77">
        <f t="shared" si="7"/>
        <v>133.19810000000001</v>
      </c>
      <c r="AC21" s="77">
        <v>17.536999999999999</v>
      </c>
      <c r="AD21" s="77">
        <v>10.3917</v>
      </c>
      <c r="AE21" s="77">
        <v>15.8231</v>
      </c>
      <c r="AF21" s="77">
        <v>15.170200000000001</v>
      </c>
      <c r="AG21" s="77">
        <v>14.266500000000001</v>
      </c>
      <c r="AH21" s="77">
        <v>4.5434999999999999</v>
      </c>
      <c r="AI21" s="77">
        <v>14.079600000000001</v>
      </c>
      <c r="AJ21" s="77">
        <v>8.1560000000000006</v>
      </c>
      <c r="AK21" s="77">
        <v>7.2563999999999993</v>
      </c>
      <c r="AL21" s="77">
        <v>4.7076000000000002</v>
      </c>
      <c r="AM21" s="77">
        <v>10.4762</v>
      </c>
      <c r="AN21" s="77">
        <v>10.790299999999998</v>
      </c>
      <c r="AO21" s="77">
        <f t="shared" si="8"/>
        <v>143.4907</v>
      </c>
      <c r="AP21" s="77">
        <v>14.108000000000001</v>
      </c>
      <c r="AQ21" s="77">
        <v>20.503</v>
      </c>
      <c r="AR21" s="77">
        <v>15.295</v>
      </c>
      <c r="AS21" s="77">
        <v>14.388999999999999</v>
      </c>
      <c r="AT21" s="77">
        <v>10.7311</v>
      </c>
      <c r="AU21" s="77">
        <v>10.032999999999999</v>
      </c>
      <c r="AV21" s="77">
        <v>5.6935000000000002</v>
      </c>
      <c r="AW21" s="77">
        <v>15.4519</v>
      </c>
      <c r="AX21" s="77">
        <v>8.6564999999999994</v>
      </c>
      <c r="AY21" s="77">
        <v>11.640499999999999</v>
      </c>
      <c r="AZ21" s="77">
        <v>4.8979999999999997</v>
      </c>
      <c r="BA21" s="77">
        <v>12.091200000000001</v>
      </c>
      <c r="BB21" s="77">
        <f t="shared" si="9"/>
        <v>129.00760000000002</v>
      </c>
      <c r="BC21" s="77">
        <v>3.4571999999999998</v>
      </c>
      <c r="BD21" s="77">
        <v>11.4041</v>
      </c>
      <c r="BE21" s="77">
        <v>8.5035000000000007</v>
      </c>
      <c r="BF21" s="77">
        <v>6.9083999999999994</v>
      </c>
      <c r="BG21" s="77">
        <v>8.0144000000000002</v>
      </c>
      <c r="BH21" s="77">
        <v>5.4856999999999996</v>
      </c>
      <c r="BI21" s="77">
        <v>11.569000000000001</v>
      </c>
      <c r="BJ21" s="77">
        <v>10.084</v>
      </c>
      <c r="BK21" s="77">
        <v>4.9823000000000004</v>
      </c>
      <c r="BL21" s="77">
        <v>18.269299999999998</v>
      </c>
      <c r="BM21" s="77">
        <v>20.252200000000002</v>
      </c>
      <c r="BN21" s="77">
        <v>20.077500000000001</v>
      </c>
      <c r="BO21" s="77">
        <f>SUM(BP21:CA21)</f>
        <v>255.00399999999999</v>
      </c>
      <c r="BP21" s="77">
        <v>10.9985</v>
      </c>
      <c r="BQ21" s="77">
        <v>12.493499999999999</v>
      </c>
      <c r="BR21" s="77">
        <v>23.641500000000001</v>
      </c>
      <c r="BS21" s="77">
        <v>23.131499999999999</v>
      </c>
      <c r="BT21" s="77">
        <v>21.989599999999999</v>
      </c>
      <c r="BU21" s="77">
        <v>31.780999999999999</v>
      </c>
      <c r="BV21" s="77">
        <v>28</v>
      </c>
      <c r="BW21" s="77">
        <v>15.58</v>
      </c>
      <c r="BX21" s="77">
        <v>23.919499999999999</v>
      </c>
      <c r="BY21" s="77">
        <v>23.256</v>
      </c>
      <c r="BZ21" s="77">
        <v>13.473100000000001</v>
      </c>
      <c r="CA21" s="77">
        <v>26.739799999999999</v>
      </c>
      <c r="CB21" s="77">
        <f>SUM(CC21:CN21)</f>
        <v>342.92869999999994</v>
      </c>
      <c r="CC21" s="77">
        <v>15.3056</v>
      </c>
      <c r="CD21" s="77">
        <v>19.494700000000002</v>
      </c>
      <c r="CE21" s="77">
        <v>25.559000000000001</v>
      </c>
      <c r="CF21" s="77">
        <v>36.155300000000004</v>
      </c>
      <c r="CG21" s="77">
        <v>24.721400000000003</v>
      </c>
      <c r="CH21" s="77">
        <v>32.062799999999996</v>
      </c>
      <c r="CI21" s="77">
        <v>47.34</v>
      </c>
      <c r="CJ21" s="77">
        <v>29.937099999999997</v>
      </c>
      <c r="CK21" s="77">
        <v>21.135400000000001</v>
      </c>
      <c r="CL21" s="77">
        <v>32.616199999999999</v>
      </c>
      <c r="CM21" s="77">
        <v>22.999200000000002</v>
      </c>
      <c r="CN21" s="77">
        <v>35.601999999999997</v>
      </c>
      <c r="CO21" s="77">
        <f t="shared" si="10"/>
        <v>216.19579999999999</v>
      </c>
      <c r="CP21" s="77">
        <v>4.5350000000000001</v>
      </c>
      <c r="CQ21" s="77">
        <v>5.6150000000000002</v>
      </c>
      <c r="CR21" s="77">
        <v>10.227</v>
      </c>
      <c r="CS21" s="77">
        <v>15.4472</v>
      </c>
      <c r="CT21" s="77">
        <v>50.931199999999997</v>
      </c>
      <c r="CU21" s="77">
        <v>23.058</v>
      </c>
      <c r="CV21" s="77">
        <v>24.649900000000002</v>
      </c>
      <c r="CW21" s="77">
        <v>2.0886999999999998</v>
      </c>
      <c r="CX21" s="77">
        <v>13.871699999999999</v>
      </c>
      <c r="CY21" s="77">
        <v>9.2457999999999991</v>
      </c>
      <c r="CZ21" s="77">
        <v>40.743799999999993</v>
      </c>
      <c r="DA21" s="77">
        <v>15.782500000000001</v>
      </c>
      <c r="DB21" s="386">
        <f t="shared" si="1"/>
        <v>185.6259</v>
      </c>
      <c r="DC21" s="386">
        <v>10.195399999999999</v>
      </c>
      <c r="DD21" s="386">
        <v>26.0578</v>
      </c>
      <c r="DE21" s="386">
        <v>4.9091000000000005</v>
      </c>
      <c r="DF21" s="386">
        <v>6.5884999999999998</v>
      </c>
      <c r="DG21" s="386">
        <v>58.213799999999999</v>
      </c>
      <c r="DH21" s="386">
        <v>24.503499999999999</v>
      </c>
      <c r="DI21" s="386">
        <v>8.3062999999999985</v>
      </c>
      <c r="DJ21" s="386">
        <v>25.690999999999999</v>
      </c>
      <c r="DK21" s="386">
        <v>3.133</v>
      </c>
      <c r="DL21" s="386">
        <v>13.802</v>
      </c>
      <c r="DM21" s="386">
        <v>1.7263000000000002</v>
      </c>
      <c r="DN21" s="386">
        <v>2.4991999999999996</v>
      </c>
      <c r="DO21" s="386">
        <f t="shared" si="2"/>
        <v>146.774</v>
      </c>
      <c r="DP21" s="386">
        <v>1.4457</v>
      </c>
      <c r="DQ21" s="386">
        <v>9.0231000000000012</v>
      </c>
      <c r="DR21" s="386">
        <v>20.429100000000002</v>
      </c>
      <c r="DS21" s="386">
        <v>7.6265000000000001</v>
      </c>
      <c r="DT21" s="386">
        <v>5.75</v>
      </c>
      <c r="DU21" s="386">
        <v>33.573900000000002</v>
      </c>
      <c r="DV21" s="386">
        <v>16.621599999999997</v>
      </c>
      <c r="DW21" s="386">
        <v>16.027000000000001</v>
      </c>
      <c r="DX21" s="386">
        <v>7.8281000000000001</v>
      </c>
      <c r="DY21" s="386">
        <v>16.968</v>
      </c>
      <c r="DZ21" s="386">
        <v>3.3835999999999999</v>
      </c>
      <c r="EA21" s="386">
        <v>8.0974000000000004</v>
      </c>
      <c r="EB21" s="386">
        <f t="shared" si="3"/>
        <v>160.9966</v>
      </c>
      <c r="EC21" s="386">
        <v>11.5975</v>
      </c>
      <c r="ED21" s="386">
        <v>6.452</v>
      </c>
      <c r="EE21" s="386">
        <v>15.882700000000002</v>
      </c>
      <c r="EF21" s="386">
        <v>32.798999999999999</v>
      </c>
      <c r="EG21" s="386">
        <v>4.8567999999999998</v>
      </c>
      <c r="EH21" s="386">
        <v>2.5596000000000001</v>
      </c>
      <c r="EI21" s="386">
        <v>5.5553999999999997</v>
      </c>
      <c r="EJ21" s="386">
        <v>11.780299999999999</v>
      </c>
      <c r="EK21" s="386">
        <v>10.0121</v>
      </c>
      <c r="EL21" s="386">
        <v>17.396699999999999</v>
      </c>
      <c r="EM21" s="386">
        <v>2.5388999999999999</v>
      </c>
      <c r="EN21" s="386">
        <v>39.565599999999996</v>
      </c>
      <c r="EO21" s="386">
        <f t="shared" si="4"/>
        <v>189.12869999999998</v>
      </c>
      <c r="EP21" s="77">
        <v>14.2668</v>
      </c>
      <c r="EQ21" s="77">
        <v>24.1936</v>
      </c>
      <c r="ER21" s="77">
        <v>8.1738</v>
      </c>
      <c r="ES21" s="77">
        <v>4.6500000000000004</v>
      </c>
      <c r="ET21" s="77">
        <v>68.374300000000005</v>
      </c>
      <c r="EU21" s="77">
        <v>7.0735000000000001</v>
      </c>
      <c r="EV21" s="77">
        <v>6.5171000000000001</v>
      </c>
      <c r="EW21" s="77">
        <v>16.645499999999998</v>
      </c>
      <c r="EX21" s="77">
        <v>1.0675999999999999</v>
      </c>
      <c r="EY21" s="77">
        <v>3.4300999999999999</v>
      </c>
      <c r="EZ21" s="77">
        <v>8.5023</v>
      </c>
      <c r="FA21" s="77">
        <v>26.234099999999998</v>
      </c>
      <c r="FB21" s="37"/>
      <c r="FC21" s="37"/>
      <c r="FD21" s="37"/>
      <c r="FE21" s="37"/>
      <c r="FF21" s="37"/>
      <c r="FG21" s="37"/>
      <c r="FH21" s="37"/>
      <c r="FI21" s="37"/>
      <c r="FJ21" s="37"/>
      <c r="FK21" s="37"/>
      <c r="FL21" s="37"/>
      <c r="FM21" s="37"/>
      <c r="FN21" s="37"/>
      <c r="FO21" s="37"/>
      <c r="FP21" s="37"/>
      <c r="FQ21" s="37"/>
      <c r="FR21" s="37"/>
      <c r="FS21" s="37"/>
      <c r="FT21" s="37"/>
      <c r="FU21" s="37"/>
      <c r="FV21" s="37"/>
      <c r="FW21" s="37"/>
      <c r="FX21" s="37"/>
      <c r="FY21" s="37"/>
      <c r="FZ21" s="37"/>
      <c r="GA21" s="37"/>
      <c r="GB21" s="37"/>
      <c r="GC21" s="37"/>
      <c r="GD21" s="37"/>
      <c r="GE21" s="37"/>
      <c r="GF21" s="37"/>
      <c r="GG21" s="37"/>
      <c r="GH21" s="37"/>
      <c r="GI21" s="37"/>
      <c r="GJ21" s="37"/>
      <c r="GK21" s="37"/>
      <c r="GL21" s="37"/>
      <c r="GM21" s="37"/>
      <c r="GN21" s="37"/>
      <c r="GO21" s="37"/>
      <c r="GP21" s="37"/>
      <c r="GQ21" s="37"/>
      <c r="GR21" s="37"/>
      <c r="GS21" s="37"/>
      <c r="GT21" s="37"/>
      <c r="GU21" s="37"/>
      <c r="GV21" s="37"/>
      <c r="GW21" s="37"/>
      <c r="GX21" s="37"/>
      <c r="GY21" s="37"/>
      <c r="GZ21" s="37"/>
      <c r="HA21" s="37"/>
      <c r="HB21" s="37"/>
      <c r="HC21" s="37"/>
      <c r="HD21" s="37"/>
      <c r="HE21" s="37"/>
      <c r="HF21" s="37"/>
      <c r="HG21" s="37"/>
      <c r="HH21" s="37"/>
      <c r="HI21" s="37"/>
      <c r="HJ21" s="37"/>
      <c r="HK21" s="37"/>
      <c r="HL21" s="37"/>
      <c r="HM21" s="37"/>
      <c r="HN21" s="37"/>
      <c r="HO21" s="37"/>
      <c r="HP21" s="37"/>
    </row>
    <row r="22" spans="1:224" s="134" customFormat="1" ht="12.75" customHeight="1">
      <c r="A22" s="771" t="s">
        <v>3187</v>
      </c>
      <c r="B22" s="15">
        <f t="shared" si="5"/>
        <v>17.881</v>
      </c>
      <c r="C22" s="15">
        <v>1.69</v>
      </c>
      <c r="D22" s="15">
        <v>0.2</v>
      </c>
      <c r="E22" s="15">
        <v>0.40500000000000003</v>
      </c>
      <c r="F22" s="15">
        <v>2.0640000000000001</v>
      </c>
      <c r="G22" s="15">
        <v>0.62</v>
      </c>
      <c r="H22" s="15">
        <v>1.2</v>
      </c>
      <c r="I22" s="15">
        <v>0.10100000000000001</v>
      </c>
      <c r="J22" s="15">
        <v>1.4750000000000001</v>
      </c>
      <c r="K22" s="15">
        <v>0.4</v>
      </c>
      <c r="L22" s="15">
        <v>8.1000000000000003E-2</v>
      </c>
      <c r="M22" s="15">
        <v>7.6950000000000003</v>
      </c>
      <c r="N22" s="15">
        <v>1.95</v>
      </c>
      <c r="O22" s="15">
        <f t="shared" si="6"/>
        <v>20.554100000000002</v>
      </c>
      <c r="P22" s="15" t="s">
        <v>15</v>
      </c>
      <c r="Q22" s="15">
        <v>1.6879999999999999</v>
      </c>
      <c r="R22" s="15">
        <v>1.8</v>
      </c>
      <c r="S22" s="15" t="s">
        <v>15</v>
      </c>
      <c r="T22" s="15">
        <v>0.5</v>
      </c>
      <c r="U22" s="15">
        <v>3.2361</v>
      </c>
      <c r="V22" s="15" t="s">
        <v>15</v>
      </c>
      <c r="W22" s="15">
        <v>2.2999999999999998</v>
      </c>
      <c r="X22" s="15" t="s">
        <v>15</v>
      </c>
      <c r="Y22" s="15">
        <v>1.772</v>
      </c>
      <c r="Z22" s="15">
        <v>4.3499999999999996</v>
      </c>
      <c r="AA22" s="15">
        <v>4.9080000000000004</v>
      </c>
      <c r="AB22" s="15">
        <f t="shared" si="7"/>
        <v>12.218299999999999</v>
      </c>
      <c r="AC22" s="15" t="s">
        <v>15</v>
      </c>
      <c r="AD22" s="15">
        <v>2.1</v>
      </c>
      <c r="AE22" s="15">
        <v>0.2</v>
      </c>
      <c r="AF22" s="15">
        <v>2.6549999999999998</v>
      </c>
      <c r="AG22" s="15">
        <v>3.3</v>
      </c>
      <c r="AH22" s="15" t="s">
        <v>15</v>
      </c>
      <c r="AI22" s="15">
        <v>2.7610000000000001</v>
      </c>
      <c r="AJ22" s="15">
        <v>6.0999999999999999E-2</v>
      </c>
      <c r="AK22" s="15">
        <v>0.21</v>
      </c>
      <c r="AL22" s="15" t="s">
        <v>15</v>
      </c>
      <c r="AM22" s="15">
        <v>0.9</v>
      </c>
      <c r="AN22" s="15">
        <v>3.1300000000000001E-2</v>
      </c>
      <c r="AO22" s="15">
        <f t="shared" si="8"/>
        <v>2.5880000000000001</v>
      </c>
      <c r="AP22" s="15">
        <v>0.03</v>
      </c>
      <c r="AQ22" s="15">
        <v>0.90500000000000003</v>
      </c>
      <c r="AR22" s="15">
        <v>0.5</v>
      </c>
      <c r="AS22" s="15">
        <v>0.5</v>
      </c>
      <c r="AT22" s="15" t="s">
        <v>15</v>
      </c>
      <c r="AU22" s="15" t="s">
        <v>15</v>
      </c>
      <c r="AV22" s="15" t="s">
        <v>15</v>
      </c>
      <c r="AW22" s="15">
        <v>0.65300000000000002</v>
      </c>
      <c r="AX22" s="15" t="s">
        <v>15</v>
      </c>
      <c r="AY22" s="15" t="s">
        <v>15</v>
      </c>
      <c r="AZ22" s="15" t="s">
        <v>15</v>
      </c>
      <c r="BA22" s="15" t="s">
        <v>15</v>
      </c>
      <c r="BB22" s="15">
        <f t="shared" si="9"/>
        <v>16.359099999999998</v>
      </c>
      <c r="BC22" s="15" t="s">
        <v>15</v>
      </c>
      <c r="BD22" s="15">
        <v>0.88109999999999999</v>
      </c>
      <c r="BE22" s="15" t="s">
        <v>15</v>
      </c>
      <c r="BF22" s="15" t="s">
        <v>15</v>
      </c>
      <c r="BG22" s="15" t="s">
        <v>15</v>
      </c>
      <c r="BH22" s="15">
        <v>1.7999999999999999E-2</v>
      </c>
      <c r="BI22" s="15">
        <v>0.1</v>
      </c>
      <c r="BJ22" s="15">
        <v>1.56</v>
      </c>
      <c r="BK22" s="15">
        <v>0.88500000000000001</v>
      </c>
      <c r="BL22" s="15">
        <v>4.5118</v>
      </c>
      <c r="BM22" s="15">
        <v>5.4032</v>
      </c>
      <c r="BN22" s="15">
        <v>3</v>
      </c>
      <c r="BO22" s="15">
        <f>SUM(BP22:CA22)</f>
        <v>24.076799999999999</v>
      </c>
      <c r="BP22" s="15" t="s">
        <v>15</v>
      </c>
      <c r="BQ22" s="15" t="s">
        <v>15</v>
      </c>
      <c r="BR22" s="15">
        <v>2.5</v>
      </c>
      <c r="BS22" s="15">
        <v>0.16</v>
      </c>
      <c r="BT22" s="15">
        <v>0.64</v>
      </c>
      <c r="BU22" s="15">
        <v>0.55000000000000004</v>
      </c>
      <c r="BV22" s="15" t="s">
        <v>15</v>
      </c>
      <c r="BW22" s="15">
        <v>4.0679999999999996</v>
      </c>
      <c r="BX22" s="15">
        <v>2</v>
      </c>
      <c r="BY22" s="15">
        <v>2.8</v>
      </c>
      <c r="BZ22" s="15" t="s">
        <v>15</v>
      </c>
      <c r="CA22" s="15">
        <v>11.358799999999999</v>
      </c>
      <c r="CB22" s="15">
        <f>SUM(CC22:CN22)</f>
        <v>20.933</v>
      </c>
      <c r="CC22" s="15" t="s">
        <v>15</v>
      </c>
      <c r="CD22" s="15">
        <v>1.9</v>
      </c>
      <c r="CE22" s="15">
        <v>1</v>
      </c>
      <c r="CF22" s="15" t="s">
        <v>15</v>
      </c>
      <c r="CG22" s="15" t="s">
        <v>15</v>
      </c>
      <c r="CH22" s="15">
        <v>1.9</v>
      </c>
      <c r="CI22" s="15">
        <v>6.415</v>
      </c>
      <c r="CJ22" s="15" t="s">
        <v>15</v>
      </c>
      <c r="CK22" s="15">
        <v>1</v>
      </c>
      <c r="CL22" s="15" t="s">
        <v>15</v>
      </c>
      <c r="CM22" s="15">
        <v>3.718</v>
      </c>
      <c r="CN22" s="15">
        <v>5</v>
      </c>
      <c r="CO22" s="15">
        <f t="shared" si="10"/>
        <v>11.6723</v>
      </c>
      <c r="CP22" s="15">
        <v>1</v>
      </c>
      <c r="CQ22" s="15">
        <v>3.1</v>
      </c>
      <c r="CR22" s="15">
        <v>0.15</v>
      </c>
      <c r="CS22" s="15">
        <v>1.3</v>
      </c>
      <c r="CT22" s="15" t="s">
        <v>15</v>
      </c>
      <c r="CU22" s="15">
        <v>1.1399999999999999</v>
      </c>
      <c r="CV22" s="15" t="s">
        <v>15</v>
      </c>
      <c r="CW22" s="15">
        <v>0.65500000000000003</v>
      </c>
      <c r="CX22" s="15">
        <v>0.64500000000000002</v>
      </c>
      <c r="CY22" s="15">
        <v>1.3662999999999998</v>
      </c>
      <c r="CZ22" s="15">
        <v>2.3159999999999998</v>
      </c>
      <c r="DA22" s="15" t="s">
        <v>15</v>
      </c>
      <c r="DB22" s="387">
        <f t="shared" si="1"/>
        <v>3.3902999999999999</v>
      </c>
      <c r="DC22" s="387" t="s">
        <v>15</v>
      </c>
      <c r="DD22" s="387" t="s">
        <v>15</v>
      </c>
      <c r="DE22" s="387">
        <v>0.33329999999999999</v>
      </c>
      <c r="DF22" s="387" t="s">
        <v>15</v>
      </c>
      <c r="DG22" s="387">
        <v>3</v>
      </c>
      <c r="DH22" s="387" t="s">
        <v>15</v>
      </c>
      <c r="DI22" s="387">
        <v>0</v>
      </c>
      <c r="DJ22" s="387">
        <v>0</v>
      </c>
      <c r="DK22" s="387">
        <v>0.01</v>
      </c>
      <c r="DL22" s="387">
        <v>3.5000000000000003E-2</v>
      </c>
      <c r="DM22" s="387">
        <v>1.2E-2</v>
      </c>
      <c r="DN22" s="387">
        <v>0</v>
      </c>
      <c r="DO22" s="387">
        <f t="shared" si="2"/>
        <v>10.935</v>
      </c>
      <c r="DP22" s="387">
        <v>0.03</v>
      </c>
      <c r="DQ22" s="387">
        <v>1.2E-2</v>
      </c>
      <c r="DR22" s="387">
        <v>0</v>
      </c>
      <c r="DS22" s="387">
        <v>2.758</v>
      </c>
      <c r="DT22" s="387">
        <v>5.1440000000000001</v>
      </c>
      <c r="DU22" s="387">
        <v>0.98599999999999999</v>
      </c>
      <c r="DV22" s="387">
        <v>0</v>
      </c>
      <c r="DW22" s="387">
        <v>0</v>
      </c>
      <c r="DX22" s="387">
        <v>0</v>
      </c>
      <c r="DY22" s="387">
        <v>2</v>
      </c>
      <c r="DZ22" s="387">
        <v>0</v>
      </c>
      <c r="EA22" s="387">
        <v>5.0000000000000001E-3</v>
      </c>
      <c r="EB22" s="387">
        <f t="shared" si="3"/>
        <v>2.1909999999999998</v>
      </c>
      <c r="EC22" s="387">
        <v>0.03</v>
      </c>
      <c r="ED22" s="387">
        <v>3.0000000000000001E-3</v>
      </c>
      <c r="EE22" s="387">
        <v>1</v>
      </c>
      <c r="EF22" s="387">
        <v>0</v>
      </c>
      <c r="EG22" s="387">
        <v>0</v>
      </c>
      <c r="EH22" s="387">
        <v>0</v>
      </c>
      <c r="EI22" s="387">
        <v>0</v>
      </c>
      <c r="EJ22" s="387">
        <v>0.5</v>
      </c>
      <c r="EK22" s="387">
        <v>0</v>
      </c>
      <c r="EL22" s="387">
        <v>0.35399999999999998</v>
      </c>
      <c r="EM22" s="387">
        <v>0</v>
      </c>
      <c r="EN22" s="387">
        <v>0.30399999999999999</v>
      </c>
      <c r="EO22" s="387">
        <f t="shared" si="4"/>
        <v>14.766</v>
      </c>
      <c r="EP22" s="15" t="s">
        <v>15</v>
      </c>
      <c r="EQ22" s="15" t="s">
        <v>15</v>
      </c>
      <c r="ER22" s="15">
        <v>0.46600000000000003</v>
      </c>
      <c r="ES22" s="15" t="s">
        <v>15</v>
      </c>
      <c r="ET22" s="15" t="s">
        <v>15</v>
      </c>
      <c r="EU22" s="15" t="s">
        <v>15</v>
      </c>
      <c r="EV22" s="15">
        <v>0.5</v>
      </c>
      <c r="EW22" s="15">
        <v>13.8</v>
      </c>
      <c r="EX22" s="15" t="s">
        <v>15</v>
      </c>
      <c r="EY22" s="15" t="s">
        <v>15</v>
      </c>
      <c r="EZ22" s="15" t="s">
        <v>15</v>
      </c>
      <c r="FA22" s="15" t="s">
        <v>15</v>
      </c>
      <c r="FB22" s="30"/>
      <c r="FC22" s="30"/>
      <c r="FD22" s="30"/>
      <c r="FE22" s="30"/>
      <c r="FF22" s="30"/>
      <c r="FG22" s="30"/>
      <c r="FH22" s="30"/>
      <c r="FI22" s="30"/>
      <c r="FJ22" s="30"/>
      <c r="FK22" s="30"/>
      <c r="FL22" s="30"/>
      <c r="FM22" s="30"/>
      <c r="FN22" s="30"/>
      <c r="FO22" s="30"/>
      <c r="FP22" s="30"/>
      <c r="FQ22" s="30"/>
      <c r="FR22" s="30"/>
      <c r="FS22" s="30"/>
      <c r="FT22" s="30"/>
      <c r="FU22" s="30"/>
      <c r="FV22" s="30"/>
      <c r="FW22" s="30"/>
      <c r="FX22" s="30"/>
      <c r="FY22" s="30"/>
      <c r="FZ22" s="30"/>
      <c r="GA22" s="30"/>
      <c r="GB22" s="30"/>
      <c r="GC22" s="30"/>
      <c r="GD22" s="30"/>
      <c r="GE22" s="30"/>
      <c r="GF22" s="30"/>
      <c r="GG22" s="30"/>
      <c r="GH22" s="30"/>
      <c r="GI22" s="30"/>
      <c r="GJ22" s="30"/>
      <c r="GK22" s="30"/>
      <c r="GL22" s="30"/>
      <c r="GM22" s="30"/>
      <c r="GN22" s="30"/>
      <c r="GO22" s="30"/>
      <c r="GP22" s="30"/>
      <c r="GQ22" s="30"/>
      <c r="GR22" s="30"/>
      <c r="GS22" s="30"/>
      <c r="GT22" s="30"/>
      <c r="GU22" s="30"/>
      <c r="GV22" s="30"/>
      <c r="GW22" s="30"/>
      <c r="GX22" s="30"/>
      <c r="GY22" s="30"/>
      <c r="GZ22" s="30"/>
      <c r="HA22" s="30"/>
      <c r="HB22" s="30"/>
      <c r="HC22" s="30"/>
      <c r="HD22" s="30"/>
      <c r="HE22" s="30"/>
      <c r="HF22" s="30"/>
      <c r="HG22" s="30"/>
      <c r="HH22" s="30"/>
      <c r="HI22" s="30"/>
      <c r="HJ22" s="30"/>
      <c r="HK22" s="30"/>
      <c r="HL22" s="30"/>
      <c r="HM22" s="30"/>
      <c r="HN22" s="30"/>
      <c r="HO22" s="30"/>
      <c r="HP22" s="30"/>
    </row>
    <row r="23" spans="1:224" s="134" customFormat="1" ht="12.75" customHeight="1">
      <c r="A23" s="772" t="s">
        <v>3042</v>
      </c>
      <c r="B23" s="15">
        <f t="shared" si="5"/>
        <v>0.91800000000000004</v>
      </c>
      <c r="C23" s="15">
        <v>0.31</v>
      </c>
      <c r="D23" s="15">
        <v>0.13</v>
      </c>
      <c r="E23" s="15">
        <v>0.05</v>
      </c>
      <c r="F23" s="15">
        <v>7.0000000000000007E-2</v>
      </c>
      <c r="G23" s="15">
        <v>0.15</v>
      </c>
      <c r="H23" s="15" t="s">
        <v>15</v>
      </c>
      <c r="I23" s="15" t="s">
        <v>15</v>
      </c>
      <c r="J23" s="15" t="s">
        <v>15</v>
      </c>
      <c r="K23" s="15">
        <v>0.20799999999999999</v>
      </c>
      <c r="L23" s="15" t="s">
        <v>15</v>
      </c>
      <c r="M23" s="15" t="s">
        <v>15</v>
      </c>
      <c r="N23" s="15" t="s">
        <v>15</v>
      </c>
      <c r="O23" s="15">
        <f t="shared" si="6"/>
        <v>0.33999999999999997</v>
      </c>
      <c r="P23" s="15" t="s">
        <v>15</v>
      </c>
      <c r="Q23" s="15" t="s">
        <v>15</v>
      </c>
      <c r="R23" s="15" t="s">
        <v>15</v>
      </c>
      <c r="S23" s="15" t="s">
        <v>15</v>
      </c>
      <c r="T23" s="15" t="s">
        <v>15</v>
      </c>
      <c r="U23" s="15">
        <v>0.15</v>
      </c>
      <c r="V23" s="15" t="s">
        <v>15</v>
      </c>
      <c r="W23" s="15" t="s">
        <v>15</v>
      </c>
      <c r="X23" s="15" t="s">
        <v>15</v>
      </c>
      <c r="Y23" s="15">
        <v>0.19</v>
      </c>
      <c r="Z23" s="15" t="s">
        <v>15</v>
      </c>
      <c r="AA23" s="15" t="s">
        <v>15</v>
      </c>
      <c r="AB23" s="15">
        <f t="shared" si="7"/>
        <v>0.40010000000000001</v>
      </c>
      <c r="AC23" s="15" t="s">
        <v>15</v>
      </c>
      <c r="AD23" s="15" t="s">
        <v>15</v>
      </c>
      <c r="AE23" s="15" t="s">
        <v>15</v>
      </c>
      <c r="AF23" s="15" t="s">
        <v>15</v>
      </c>
      <c r="AG23" s="15" t="s">
        <v>15</v>
      </c>
      <c r="AH23" s="15">
        <v>0.1</v>
      </c>
      <c r="AI23" s="15">
        <v>1E-4</v>
      </c>
      <c r="AJ23" s="15">
        <v>0.3</v>
      </c>
      <c r="AK23" s="15" t="s">
        <v>15</v>
      </c>
      <c r="AL23" s="15" t="s">
        <v>15</v>
      </c>
      <c r="AM23" s="15" t="s">
        <v>15</v>
      </c>
      <c r="AN23" s="15" t="s">
        <v>15</v>
      </c>
      <c r="AO23" s="15">
        <f t="shared" si="8"/>
        <v>0.35</v>
      </c>
      <c r="AP23" s="15" t="s">
        <v>15</v>
      </c>
      <c r="AQ23" s="15" t="s">
        <v>15</v>
      </c>
      <c r="AR23" s="15" t="s">
        <v>15</v>
      </c>
      <c r="AS23" s="15" t="s">
        <v>15</v>
      </c>
      <c r="AT23" s="15">
        <v>0.3</v>
      </c>
      <c r="AU23" s="15" t="s">
        <v>15</v>
      </c>
      <c r="AV23" s="15" t="s">
        <v>15</v>
      </c>
      <c r="AW23" s="15" t="s">
        <v>15</v>
      </c>
      <c r="AX23" s="15" t="s">
        <v>15</v>
      </c>
      <c r="AY23" s="15">
        <v>0.05</v>
      </c>
      <c r="AZ23" s="15" t="s">
        <v>15</v>
      </c>
      <c r="BA23" s="15" t="s">
        <v>15</v>
      </c>
      <c r="BB23" s="15">
        <f t="shared" si="9"/>
        <v>0.64200000000000002</v>
      </c>
      <c r="BC23" s="15" t="s">
        <v>15</v>
      </c>
      <c r="BD23" s="15" t="s">
        <v>15</v>
      </c>
      <c r="BE23" s="15">
        <v>0.42499999999999999</v>
      </c>
      <c r="BF23" s="15" t="s">
        <v>15</v>
      </c>
      <c r="BG23" s="15" t="s">
        <v>15</v>
      </c>
      <c r="BH23" s="15" t="s">
        <v>15</v>
      </c>
      <c r="BI23" s="15">
        <v>9.9000000000000005E-2</v>
      </c>
      <c r="BJ23" s="15">
        <v>0.11799999999999999</v>
      </c>
      <c r="BK23" s="15" t="s">
        <v>15</v>
      </c>
      <c r="BL23" s="15" t="s">
        <v>15</v>
      </c>
      <c r="BM23" s="15" t="s">
        <v>15</v>
      </c>
      <c r="BN23" s="15" t="s">
        <v>15</v>
      </c>
      <c r="BO23" s="15" t="s">
        <v>15</v>
      </c>
      <c r="BP23" s="15" t="s">
        <v>15</v>
      </c>
      <c r="BQ23" s="15" t="s">
        <v>15</v>
      </c>
      <c r="BR23" s="15" t="s">
        <v>15</v>
      </c>
      <c r="BS23" s="15" t="s">
        <v>15</v>
      </c>
      <c r="BT23" s="15" t="s">
        <v>15</v>
      </c>
      <c r="BU23" s="15" t="s">
        <v>15</v>
      </c>
      <c r="BV23" s="15" t="s">
        <v>15</v>
      </c>
      <c r="BW23" s="15" t="s">
        <v>15</v>
      </c>
      <c r="BX23" s="15" t="s">
        <v>15</v>
      </c>
      <c r="BY23" s="15" t="s">
        <v>15</v>
      </c>
      <c r="BZ23" s="15" t="s">
        <v>15</v>
      </c>
      <c r="CA23" s="15" t="s">
        <v>15</v>
      </c>
      <c r="CB23" s="15" t="s">
        <v>15</v>
      </c>
      <c r="CC23" s="15" t="s">
        <v>15</v>
      </c>
      <c r="CD23" s="15" t="s">
        <v>15</v>
      </c>
      <c r="CE23" s="15" t="s">
        <v>15</v>
      </c>
      <c r="CF23" s="15" t="s">
        <v>15</v>
      </c>
      <c r="CG23" s="15" t="s">
        <v>15</v>
      </c>
      <c r="CH23" s="15" t="s">
        <v>15</v>
      </c>
      <c r="CI23" s="15" t="s">
        <v>15</v>
      </c>
      <c r="CJ23" s="15" t="s">
        <v>15</v>
      </c>
      <c r="CK23" s="15" t="s">
        <v>15</v>
      </c>
      <c r="CL23" s="15" t="s">
        <v>15</v>
      </c>
      <c r="CM23" s="15" t="s">
        <v>15</v>
      </c>
      <c r="CN23" s="15" t="s">
        <v>15</v>
      </c>
      <c r="CO23" s="15">
        <f t="shared" si="10"/>
        <v>2.5000000000000001E-2</v>
      </c>
      <c r="CP23" s="15" t="s">
        <v>15</v>
      </c>
      <c r="CQ23" s="15" t="s">
        <v>15</v>
      </c>
      <c r="CR23" s="15" t="s">
        <v>15</v>
      </c>
      <c r="CS23" s="15" t="s">
        <v>15</v>
      </c>
      <c r="CT23" s="15">
        <v>1.4999999999999999E-2</v>
      </c>
      <c r="CU23" s="15" t="s">
        <v>15</v>
      </c>
      <c r="CV23" s="15" t="s">
        <v>15</v>
      </c>
      <c r="CW23" s="15">
        <v>0.01</v>
      </c>
      <c r="CX23" s="15" t="s">
        <v>15</v>
      </c>
      <c r="CY23" s="15" t="s">
        <v>15</v>
      </c>
      <c r="CZ23" s="15" t="s">
        <v>15</v>
      </c>
      <c r="DA23" s="15" t="s">
        <v>15</v>
      </c>
      <c r="DB23" s="387">
        <f t="shared" si="1"/>
        <v>4.2500000000000003E-2</v>
      </c>
      <c r="DC23" s="387" t="s">
        <v>15</v>
      </c>
      <c r="DD23" s="387" t="s">
        <v>15</v>
      </c>
      <c r="DE23" s="387" t="s">
        <v>15</v>
      </c>
      <c r="DF23" s="387" t="s">
        <v>15</v>
      </c>
      <c r="DG23" s="387" t="s">
        <v>15</v>
      </c>
      <c r="DH23" s="387" t="s">
        <v>15</v>
      </c>
      <c r="DI23" s="387">
        <v>0</v>
      </c>
      <c r="DJ23" s="387">
        <v>0</v>
      </c>
      <c r="DK23" s="387">
        <v>0</v>
      </c>
      <c r="DL23" s="387">
        <v>4.2500000000000003E-2</v>
      </c>
      <c r="DM23" s="387">
        <v>0</v>
      </c>
      <c r="DN23" s="387">
        <v>0</v>
      </c>
      <c r="DO23" s="387">
        <f t="shared" si="2"/>
        <v>0.46700000000000003</v>
      </c>
      <c r="DP23" s="387">
        <v>0</v>
      </c>
      <c r="DQ23" s="387">
        <v>0.2</v>
      </c>
      <c r="DR23" s="387">
        <v>0.02</v>
      </c>
      <c r="DS23" s="387">
        <v>0</v>
      </c>
      <c r="DT23" s="387">
        <v>0</v>
      </c>
      <c r="DU23" s="387">
        <v>0.05</v>
      </c>
      <c r="DV23" s="387">
        <v>0.185</v>
      </c>
      <c r="DW23" s="387">
        <v>1.2E-2</v>
      </c>
      <c r="DX23" s="387">
        <v>0</v>
      </c>
      <c r="DY23" s="387">
        <v>0</v>
      </c>
      <c r="DZ23" s="387">
        <v>0</v>
      </c>
      <c r="EA23" s="387">
        <v>0</v>
      </c>
      <c r="EB23" s="387">
        <f t="shared" si="3"/>
        <v>1.0515000000000001</v>
      </c>
      <c r="EC23" s="387">
        <v>0.01</v>
      </c>
      <c r="ED23" s="387">
        <v>7.5999999999999998E-2</v>
      </c>
      <c r="EE23" s="387">
        <v>0</v>
      </c>
      <c r="EF23" s="387">
        <v>0.46700000000000003</v>
      </c>
      <c r="EG23" s="387">
        <v>4.3999999999999997E-2</v>
      </c>
      <c r="EH23" s="387">
        <v>1.8499999999999999E-2</v>
      </c>
      <c r="EI23" s="387">
        <v>2.5000000000000001E-2</v>
      </c>
      <c r="EJ23" s="387">
        <v>0.04</v>
      </c>
      <c r="EK23" s="387">
        <v>0</v>
      </c>
      <c r="EL23" s="387">
        <v>0.2</v>
      </c>
      <c r="EM23" s="387">
        <v>0.106</v>
      </c>
      <c r="EN23" s="387">
        <v>6.5000000000000002E-2</v>
      </c>
      <c r="EO23" s="387">
        <f t="shared" si="4"/>
        <v>0.58900000000000008</v>
      </c>
      <c r="EP23" s="15" t="s">
        <v>15</v>
      </c>
      <c r="EQ23" s="15">
        <v>3.5000000000000003E-2</v>
      </c>
      <c r="ER23" s="15" t="s">
        <v>15</v>
      </c>
      <c r="ES23" s="15" t="s">
        <v>15</v>
      </c>
      <c r="ET23" s="15">
        <v>0.01</v>
      </c>
      <c r="EU23" s="15">
        <v>0.16</v>
      </c>
      <c r="EV23" s="15">
        <v>1.9E-2</v>
      </c>
      <c r="EW23" s="15">
        <v>0.13</v>
      </c>
      <c r="EX23" s="15">
        <v>3.5000000000000003E-2</v>
      </c>
      <c r="EY23" s="15" t="s">
        <v>15</v>
      </c>
      <c r="EZ23" s="15">
        <v>0.15</v>
      </c>
      <c r="FA23" s="15">
        <v>0.05</v>
      </c>
      <c r="FB23" s="30"/>
      <c r="FC23" s="30"/>
      <c r="FD23" s="30"/>
      <c r="FE23" s="30"/>
      <c r="FF23" s="30"/>
      <c r="FG23" s="30"/>
      <c r="FH23" s="30"/>
      <c r="FI23" s="30"/>
      <c r="FJ23" s="30"/>
      <c r="FK23" s="30"/>
      <c r="FL23" s="30"/>
      <c r="FM23" s="30"/>
      <c r="FN23" s="30"/>
      <c r="FO23" s="30"/>
      <c r="FP23" s="30"/>
      <c r="FQ23" s="30"/>
      <c r="FR23" s="30"/>
      <c r="FS23" s="30"/>
      <c r="FT23" s="30"/>
      <c r="FU23" s="30"/>
      <c r="FV23" s="30"/>
      <c r="FW23" s="30"/>
      <c r="FX23" s="30"/>
      <c r="FY23" s="30"/>
      <c r="FZ23" s="30"/>
      <c r="GA23" s="30"/>
      <c r="GB23" s="30"/>
      <c r="GC23" s="30"/>
      <c r="GD23" s="30"/>
      <c r="GE23" s="30"/>
      <c r="GF23" s="30"/>
      <c r="GG23" s="30"/>
      <c r="GH23" s="30"/>
      <c r="GI23" s="30"/>
      <c r="GJ23" s="30"/>
      <c r="GK23" s="30"/>
      <c r="GL23" s="30"/>
      <c r="GM23" s="30"/>
      <c r="GN23" s="30"/>
      <c r="GO23" s="30"/>
      <c r="GP23" s="30"/>
      <c r="GQ23" s="30"/>
      <c r="GR23" s="30"/>
      <c r="GS23" s="30"/>
      <c r="GT23" s="30"/>
      <c r="GU23" s="30"/>
      <c r="GV23" s="30"/>
      <c r="GW23" s="30"/>
      <c r="GX23" s="30"/>
      <c r="GY23" s="30"/>
      <c r="GZ23" s="30"/>
      <c r="HA23" s="30"/>
      <c r="HB23" s="30"/>
      <c r="HC23" s="30"/>
      <c r="HD23" s="30"/>
      <c r="HE23" s="30"/>
      <c r="HF23" s="30"/>
      <c r="HG23" s="30"/>
      <c r="HH23" s="30"/>
      <c r="HI23" s="30"/>
      <c r="HJ23" s="30"/>
      <c r="HK23" s="30"/>
      <c r="HL23" s="30"/>
      <c r="HM23" s="30"/>
      <c r="HN23" s="30"/>
      <c r="HO23" s="30"/>
      <c r="HP23" s="30"/>
    </row>
    <row r="24" spans="1:224" s="134" customFormat="1" ht="12.75" customHeight="1">
      <c r="A24" s="771" t="s">
        <v>2901</v>
      </c>
      <c r="B24" s="15">
        <f t="shared" si="5"/>
        <v>0.66400000000000003</v>
      </c>
      <c r="C24" s="15">
        <v>7.6999999999999999E-2</v>
      </c>
      <c r="D24" s="15" t="s">
        <v>15</v>
      </c>
      <c r="E24" s="15">
        <v>7.0000000000000007E-2</v>
      </c>
      <c r="F24" s="15" t="s">
        <v>15</v>
      </c>
      <c r="G24" s="15">
        <v>0.14000000000000001</v>
      </c>
      <c r="H24" s="15" t="s">
        <v>15</v>
      </c>
      <c r="I24" s="15">
        <v>0.2</v>
      </c>
      <c r="J24" s="15" t="s">
        <v>15</v>
      </c>
      <c r="K24" s="15" t="s">
        <v>15</v>
      </c>
      <c r="L24" s="15" t="s">
        <v>15</v>
      </c>
      <c r="M24" s="15">
        <v>2.5000000000000001E-2</v>
      </c>
      <c r="N24" s="15">
        <v>0.152</v>
      </c>
      <c r="O24" s="15">
        <f t="shared" si="6"/>
        <v>8.7729999999999997</v>
      </c>
      <c r="P24" s="15" t="s">
        <v>15</v>
      </c>
      <c r="Q24" s="15" t="s">
        <v>15</v>
      </c>
      <c r="R24" s="15">
        <v>0.34899999999999998</v>
      </c>
      <c r="S24" s="15" t="s">
        <v>15</v>
      </c>
      <c r="T24" s="15">
        <v>0.3</v>
      </c>
      <c r="U24" s="15">
        <v>5.8289999999999997</v>
      </c>
      <c r="V24" s="15" t="s">
        <v>15</v>
      </c>
      <c r="W24" s="15">
        <v>0.5</v>
      </c>
      <c r="X24" s="15" t="s">
        <v>15</v>
      </c>
      <c r="Y24" s="15">
        <v>0.69499999999999995</v>
      </c>
      <c r="Z24" s="15">
        <v>0.5</v>
      </c>
      <c r="AA24" s="15">
        <v>0.6</v>
      </c>
      <c r="AB24" s="15">
        <f t="shared" si="7"/>
        <v>5.3567</v>
      </c>
      <c r="AC24" s="15">
        <v>0.5</v>
      </c>
      <c r="AD24" s="15">
        <v>0.5</v>
      </c>
      <c r="AE24" s="15">
        <v>0.61</v>
      </c>
      <c r="AF24" s="15">
        <v>0.8</v>
      </c>
      <c r="AG24" s="15">
        <v>0.08</v>
      </c>
      <c r="AH24" s="15" t="s">
        <v>15</v>
      </c>
      <c r="AI24" s="15" t="s">
        <v>15</v>
      </c>
      <c r="AJ24" s="15" t="s">
        <v>15</v>
      </c>
      <c r="AK24" s="15">
        <v>0.4</v>
      </c>
      <c r="AL24" s="15">
        <v>0.42899999999999999</v>
      </c>
      <c r="AM24" s="15">
        <v>2.0377000000000001</v>
      </c>
      <c r="AN24" s="15" t="s">
        <v>15</v>
      </c>
      <c r="AO24" s="15">
        <f t="shared" si="8"/>
        <v>13.432100000000002</v>
      </c>
      <c r="AP24" s="15" t="s">
        <v>15</v>
      </c>
      <c r="AQ24" s="15">
        <v>2.6779999999999999</v>
      </c>
      <c r="AR24" s="15" t="s">
        <v>15</v>
      </c>
      <c r="AS24" s="15">
        <v>3.1581000000000001</v>
      </c>
      <c r="AT24" s="15">
        <v>4.7460000000000004</v>
      </c>
      <c r="AU24" s="15">
        <v>0.05</v>
      </c>
      <c r="AV24" s="15" t="s">
        <v>15</v>
      </c>
      <c r="AW24" s="15">
        <v>1.5</v>
      </c>
      <c r="AX24" s="15" t="s">
        <v>15</v>
      </c>
      <c r="AY24" s="15" t="s">
        <v>15</v>
      </c>
      <c r="AZ24" s="15">
        <v>1.3</v>
      </c>
      <c r="BA24" s="15" t="s">
        <v>15</v>
      </c>
      <c r="BB24" s="15">
        <f t="shared" si="9"/>
        <v>13.292</v>
      </c>
      <c r="BC24" s="15" t="s">
        <v>15</v>
      </c>
      <c r="BD24" s="15">
        <v>2</v>
      </c>
      <c r="BE24" s="15">
        <v>2</v>
      </c>
      <c r="BF24" s="15">
        <v>2</v>
      </c>
      <c r="BG24" s="15">
        <v>1</v>
      </c>
      <c r="BH24" s="15">
        <v>0.94199999999999995</v>
      </c>
      <c r="BI24" s="15">
        <v>3.3499999999999996</v>
      </c>
      <c r="BJ24" s="15" t="s">
        <v>15</v>
      </c>
      <c r="BK24" s="15" t="s">
        <v>15</v>
      </c>
      <c r="BL24" s="15">
        <v>2</v>
      </c>
      <c r="BM24" s="15" t="s">
        <v>15</v>
      </c>
      <c r="BN24" s="15" t="s">
        <v>15</v>
      </c>
      <c r="BO24" s="15">
        <f>SUM(BP24:CA24)</f>
        <v>90.570000000000007</v>
      </c>
      <c r="BP24" s="15" t="s">
        <v>15</v>
      </c>
      <c r="BQ24" s="15">
        <v>3</v>
      </c>
      <c r="BR24" s="15">
        <v>3</v>
      </c>
      <c r="BS24" s="15">
        <v>3.15</v>
      </c>
      <c r="BT24" s="15">
        <v>11.23</v>
      </c>
      <c r="BU24" s="15">
        <v>8.5</v>
      </c>
      <c r="BV24" s="15">
        <v>8.65</v>
      </c>
      <c r="BW24" s="15">
        <v>9.74</v>
      </c>
      <c r="BX24" s="15">
        <v>9</v>
      </c>
      <c r="BY24" s="15">
        <v>16.3</v>
      </c>
      <c r="BZ24" s="15">
        <v>9</v>
      </c>
      <c r="CA24" s="15">
        <v>9</v>
      </c>
      <c r="CB24" s="15">
        <f>SUM(CC24:CN24)</f>
        <v>237.11420000000004</v>
      </c>
      <c r="CC24" s="15">
        <v>9</v>
      </c>
      <c r="CD24" s="15">
        <v>16.093700000000002</v>
      </c>
      <c r="CE24" s="15">
        <v>18.933</v>
      </c>
      <c r="CF24" s="15">
        <v>24.5413</v>
      </c>
      <c r="CG24" s="15">
        <v>21.7804</v>
      </c>
      <c r="CH24" s="15">
        <v>29.121299999999998</v>
      </c>
      <c r="CI24" s="15">
        <v>38.341000000000001</v>
      </c>
      <c r="CJ24" s="15">
        <v>29.104099999999999</v>
      </c>
      <c r="CK24" s="15">
        <v>16.0654</v>
      </c>
      <c r="CL24" s="15">
        <v>20.453200000000002</v>
      </c>
      <c r="CM24" s="15">
        <v>13.6808</v>
      </c>
      <c r="CN24" s="15" t="s">
        <v>15</v>
      </c>
      <c r="CO24" s="15">
        <f t="shared" si="10"/>
        <v>88.5</v>
      </c>
      <c r="CP24" s="15" t="s">
        <v>15</v>
      </c>
      <c r="CQ24" s="15" t="s">
        <v>15</v>
      </c>
      <c r="CR24" s="15" t="s">
        <v>15</v>
      </c>
      <c r="CS24" s="15" t="s">
        <v>15</v>
      </c>
      <c r="CT24" s="15">
        <v>20</v>
      </c>
      <c r="CU24" s="15">
        <v>20</v>
      </c>
      <c r="CV24" s="15">
        <v>20</v>
      </c>
      <c r="CW24" s="15" t="s">
        <v>15</v>
      </c>
      <c r="CX24" s="15">
        <v>10</v>
      </c>
      <c r="CY24" s="15" t="s">
        <v>15</v>
      </c>
      <c r="CZ24" s="15">
        <v>6.5</v>
      </c>
      <c r="DA24" s="15">
        <v>12</v>
      </c>
      <c r="DB24" s="387">
        <f t="shared" si="1"/>
        <v>25.603999999999999</v>
      </c>
      <c r="DC24" s="387" t="s">
        <v>15</v>
      </c>
      <c r="DD24" s="387">
        <v>22</v>
      </c>
      <c r="DE24" s="387" t="s">
        <v>15</v>
      </c>
      <c r="DF24" s="387">
        <v>1.4999999999999999E-2</v>
      </c>
      <c r="DG24" s="387">
        <v>8.9999999999999993E-3</v>
      </c>
      <c r="DH24" s="387">
        <v>3</v>
      </c>
      <c r="DI24" s="387">
        <v>0</v>
      </c>
      <c r="DJ24" s="387">
        <v>0</v>
      </c>
      <c r="DK24" s="387">
        <v>0</v>
      </c>
      <c r="DL24" s="387">
        <v>0.57499999999999996</v>
      </c>
      <c r="DM24" s="387">
        <v>5.0000000000000001E-3</v>
      </c>
      <c r="DN24" s="387">
        <v>0</v>
      </c>
      <c r="DO24" s="387">
        <f t="shared" si="2"/>
        <v>24.363300000000002</v>
      </c>
      <c r="DP24" s="387">
        <v>0</v>
      </c>
      <c r="DQ24" s="387">
        <v>6.3333000000000004</v>
      </c>
      <c r="DR24" s="387">
        <v>18</v>
      </c>
      <c r="DS24" s="387">
        <v>0</v>
      </c>
      <c r="DT24" s="387">
        <v>0</v>
      </c>
      <c r="DU24" s="387">
        <v>1.4999999999999999E-2</v>
      </c>
      <c r="DV24" s="387">
        <v>0.01</v>
      </c>
      <c r="DW24" s="387">
        <v>0</v>
      </c>
      <c r="DX24" s="387">
        <v>5.0000000000000001E-3</v>
      </c>
      <c r="DY24" s="387">
        <v>0</v>
      </c>
      <c r="DZ24" s="387">
        <v>0</v>
      </c>
      <c r="EA24" s="387">
        <v>0</v>
      </c>
      <c r="EB24" s="387">
        <f t="shared" si="3"/>
        <v>0.16400000000000001</v>
      </c>
      <c r="EC24" s="387">
        <v>0</v>
      </c>
      <c r="ED24" s="387">
        <v>0</v>
      </c>
      <c r="EE24" s="387">
        <v>4.0000000000000001E-3</v>
      </c>
      <c r="EF24" s="387">
        <v>0</v>
      </c>
      <c r="EG24" s="387">
        <v>0</v>
      </c>
      <c r="EH24" s="387">
        <v>0</v>
      </c>
      <c r="EI24" s="387">
        <v>0</v>
      </c>
      <c r="EJ24" s="387">
        <v>0.01</v>
      </c>
      <c r="EK24" s="387">
        <v>0.15</v>
      </c>
      <c r="EL24" s="387">
        <v>0</v>
      </c>
      <c r="EM24" s="387">
        <v>0</v>
      </c>
      <c r="EN24" s="387">
        <v>0</v>
      </c>
      <c r="EO24" s="387">
        <f t="shared" si="4"/>
        <v>7</v>
      </c>
      <c r="EP24" s="15" t="s">
        <v>15</v>
      </c>
      <c r="EQ24" s="15">
        <v>7</v>
      </c>
      <c r="ER24" s="15" t="s">
        <v>15</v>
      </c>
      <c r="ES24" s="15" t="s">
        <v>15</v>
      </c>
      <c r="ET24" s="15" t="s">
        <v>15</v>
      </c>
      <c r="EU24" s="15" t="s">
        <v>15</v>
      </c>
      <c r="EV24" s="15" t="s">
        <v>15</v>
      </c>
      <c r="EW24" s="15" t="s">
        <v>15</v>
      </c>
      <c r="EX24" s="15" t="s">
        <v>15</v>
      </c>
      <c r="EY24" s="15" t="s">
        <v>15</v>
      </c>
      <c r="EZ24" s="15" t="s">
        <v>15</v>
      </c>
      <c r="FA24" s="15" t="s">
        <v>15</v>
      </c>
      <c r="FB24" s="30"/>
      <c r="FC24" s="30"/>
      <c r="FD24" s="30"/>
      <c r="FE24" s="30"/>
      <c r="FF24" s="30"/>
      <c r="FG24" s="30"/>
      <c r="FH24" s="30"/>
      <c r="FI24" s="30"/>
      <c r="FJ24" s="30"/>
      <c r="FK24" s="30"/>
      <c r="FL24" s="30"/>
      <c r="FM24" s="30"/>
      <c r="FN24" s="30"/>
      <c r="FO24" s="30"/>
      <c r="FP24" s="30"/>
      <c r="FQ24" s="30"/>
      <c r="FR24" s="30"/>
      <c r="FS24" s="30"/>
      <c r="FT24" s="30"/>
      <c r="FU24" s="30"/>
      <c r="FV24" s="30"/>
      <c r="FW24" s="30"/>
      <c r="FX24" s="30"/>
      <c r="FY24" s="30"/>
      <c r="FZ24" s="30"/>
      <c r="GA24" s="30"/>
      <c r="GB24" s="30"/>
      <c r="GC24" s="30"/>
      <c r="GD24" s="30"/>
      <c r="GE24" s="30"/>
      <c r="GF24" s="30"/>
      <c r="GG24" s="30"/>
      <c r="GH24" s="30"/>
      <c r="GI24" s="30"/>
      <c r="GJ24" s="30"/>
      <c r="GK24" s="30"/>
      <c r="GL24" s="30"/>
      <c r="GM24" s="30"/>
      <c r="GN24" s="30"/>
      <c r="GO24" s="30"/>
      <c r="GP24" s="30"/>
      <c r="GQ24" s="30"/>
      <c r="GR24" s="30"/>
      <c r="GS24" s="30"/>
      <c r="GT24" s="30"/>
      <c r="GU24" s="30"/>
      <c r="GV24" s="30"/>
      <c r="GW24" s="30"/>
      <c r="GX24" s="30"/>
      <c r="GY24" s="30"/>
      <c r="GZ24" s="30"/>
      <c r="HA24" s="30"/>
      <c r="HB24" s="30"/>
      <c r="HC24" s="30"/>
      <c r="HD24" s="30"/>
      <c r="HE24" s="30"/>
      <c r="HF24" s="30"/>
      <c r="HG24" s="30"/>
      <c r="HH24" s="30"/>
      <c r="HI24" s="30"/>
      <c r="HJ24" s="30"/>
      <c r="HK24" s="30"/>
      <c r="HL24" s="30"/>
      <c r="HM24" s="30"/>
      <c r="HN24" s="30"/>
      <c r="HO24" s="30"/>
      <c r="HP24" s="30"/>
    </row>
    <row r="25" spans="1:224" s="134" customFormat="1" ht="12.75" customHeight="1">
      <c r="A25" s="771" t="s">
        <v>3188</v>
      </c>
      <c r="B25" s="15">
        <f t="shared" si="5"/>
        <v>40.4435</v>
      </c>
      <c r="C25" s="15">
        <v>1.4350000000000001</v>
      </c>
      <c r="D25" s="15">
        <v>6.4619999999999997</v>
      </c>
      <c r="E25" s="15">
        <v>1.8029999999999999</v>
      </c>
      <c r="F25" s="15">
        <v>3.34</v>
      </c>
      <c r="G25" s="15">
        <v>5.6715</v>
      </c>
      <c r="H25" s="15">
        <v>1.369</v>
      </c>
      <c r="I25" s="15">
        <v>4.3319999999999999</v>
      </c>
      <c r="J25" s="15">
        <v>0.5</v>
      </c>
      <c r="K25" s="15">
        <v>2.5430000000000001</v>
      </c>
      <c r="L25" s="15">
        <v>3.5150000000000001</v>
      </c>
      <c r="M25" s="15">
        <v>3.117</v>
      </c>
      <c r="N25" s="15">
        <v>6.3559999999999999</v>
      </c>
      <c r="O25" s="15">
        <f t="shared" si="6"/>
        <v>28.672799999999999</v>
      </c>
      <c r="P25" s="15">
        <v>3.2839999999999998</v>
      </c>
      <c r="Q25" s="15" t="s">
        <v>15</v>
      </c>
      <c r="R25" s="15">
        <v>6.157</v>
      </c>
      <c r="S25" s="15">
        <v>0.67200000000000004</v>
      </c>
      <c r="T25" s="15">
        <v>0.32</v>
      </c>
      <c r="U25" s="15">
        <v>4.2300000000000004</v>
      </c>
      <c r="V25" s="15">
        <v>0.27</v>
      </c>
      <c r="W25" s="15">
        <v>2.6019999999999999</v>
      </c>
      <c r="X25" s="15">
        <v>5.149</v>
      </c>
      <c r="Y25" s="15">
        <v>1.615</v>
      </c>
      <c r="Z25" s="15">
        <v>2.6498000000000004</v>
      </c>
      <c r="AA25" s="15">
        <v>1.724</v>
      </c>
      <c r="AB25" s="15">
        <f t="shared" si="7"/>
        <v>17.673299999999998</v>
      </c>
      <c r="AC25" s="15">
        <v>6.8479999999999999</v>
      </c>
      <c r="AD25" s="15" t="s">
        <v>15</v>
      </c>
      <c r="AE25" s="15">
        <v>0.70299999999999996</v>
      </c>
      <c r="AF25" s="15">
        <v>4.6383999999999999</v>
      </c>
      <c r="AG25" s="15">
        <v>2.6</v>
      </c>
      <c r="AH25" s="15">
        <v>0.69989999999999997</v>
      </c>
      <c r="AI25" s="15" t="s">
        <v>15</v>
      </c>
      <c r="AJ25" s="15">
        <v>3.5000000000000003E-2</v>
      </c>
      <c r="AK25" s="15">
        <v>2</v>
      </c>
      <c r="AL25" s="15" t="s">
        <v>15</v>
      </c>
      <c r="AM25" s="15">
        <v>0.09</v>
      </c>
      <c r="AN25" s="15">
        <v>5.8999999999999997E-2</v>
      </c>
      <c r="AO25" s="15">
        <f t="shared" si="8"/>
        <v>34.358000000000004</v>
      </c>
      <c r="AP25" s="15">
        <v>7.3730000000000002</v>
      </c>
      <c r="AQ25" s="15">
        <v>0.32800000000000001</v>
      </c>
      <c r="AR25" s="15">
        <v>5.5E-2</v>
      </c>
      <c r="AS25" s="15">
        <v>2.37</v>
      </c>
      <c r="AT25" s="15">
        <v>0.98199999999999998</v>
      </c>
      <c r="AU25" s="15">
        <v>4.0069999999999997</v>
      </c>
      <c r="AV25" s="15">
        <v>1.3049999999999999</v>
      </c>
      <c r="AW25" s="15">
        <v>0.16</v>
      </c>
      <c r="AX25" s="15">
        <v>1.2</v>
      </c>
      <c r="AY25" s="15">
        <v>10.07</v>
      </c>
      <c r="AZ25" s="15">
        <v>1.6950000000000001</v>
      </c>
      <c r="BA25" s="15">
        <v>4.8129999999999997</v>
      </c>
      <c r="BB25" s="15">
        <f t="shared" si="9"/>
        <v>38.317</v>
      </c>
      <c r="BC25" s="15" t="s">
        <v>15</v>
      </c>
      <c r="BD25" s="15">
        <v>2.5489999999999999</v>
      </c>
      <c r="BE25" s="15">
        <v>3.5720000000000001</v>
      </c>
      <c r="BF25" s="15">
        <v>0.24</v>
      </c>
      <c r="BG25" s="15">
        <v>2.6219999999999999</v>
      </c>
      <c r="BH25" s="15">
        <v>3.5000000000000003E-2</v>
      </c>
      <c r="BI25" s="15">
        <v>1.3979999999999999</v>
      </c>
      <c r="BJ25" s="15">
        <v>3.161</v>
      </c>
      <c r="BK25" s="15">
        <v>1.022</v>
      </c>
      <c r="BL25" s="15">
        <v>7.6349999999999998</v>
      </c>
      <c r="BM25" s="15">
        <v>10.488</v>
      </c>
      <c r="BN25" s="15">
        <v>5.5949999999999998</v>
      </c>
      <c r="BO25" s="15">
        <f>SUM(BP25:CA25)</f>
        <v>66.620100000000008</v>
      </c>
      <c r="BP25" s="15">
        <v>6.94</v>
      </c>
      <c r="BQ25" s="15">
        <v>6.61</v>
      </c>
      <c r="BR25" s="15" t="s">
        <v>15</v>
      </c>
      <c r="BS25" s="15">
        <v>12.945</v>
      </c>
      <c r="BT25" s="15">
        <v>5.29</v>
      </c>
      <c r="BU25" s="15">
        <v>1.35</v>
      </c>
      <c r="BV25" s="15">
        <v>15.631</v>
      </c>
      <c r="BW25" s="15">
        <v>0.32</v>
      </c>
      <c r="BX25" s="15">
        <v>7.8230000000000004</v>
      </c>
      <c r="BY25" s="15" t="s">
        <v>15</v>
      </c>
      <c r="BZ25" s="15">
        <v>4.3111000000000006</v>
      </c>
      <c r="CA25" s="15">
        <v>5.4</v>
      </c>
      <c r="CB25" s="15">
        <f>SUM(CC25:CN25)</f>
        <v>24.938000000000002</v>
      </c>
      <c r="CC25" s="15">
        <v>5.266</v>
      </c>
      <c r="CD25" s="15">
        <v>0.28000000000000003</v>
      </c>
      <c r="CE25" s="15">
        <v>5.56</v>
      </c>
      <c r="CF25" s="15">
        <v>4.4790000000000001</v>
      </c>
      <c r="CG25" s="15">
        <v>2.91</v>
      </c>
      <c r="CH25" s="15">
        <v>0.5</v>
      </c>
      <c r="CI25" s="15">
        <v>2.4500000000000002</v>
      </c>
      <c r="CJ25" s="15">
        <v>0.443</v>
      </c>
      <c r="CK25" s="15">
        <v>1.5</v>
      </c>
      <c r="CL25" s="15">
        <v>0.05</v>
      </c>
      <c r="CM25" s="15" t="s">
        <v>15</v>
      </c>
      <c r="CN25" s="15">
        <v>1.5</v>
      </c>
      <c r="CO25" s="15">
        <f t="shared" si="10"/>
        <v>82.228199999999987</v>
      </c>
      <c r="CP25" s="15">
        <v>3.3679999999999999</v>
      </c>
      <c r="CQ25" s="15">
        <v>2.25</v>
      </c>
      <c r="CR25" s="15" t="s">
        <v>15</v>
      </c>
      <c r="CS25" s="15">
        <v>11.7</v>
      </c>
      <c r="CT25" s="15">
        <v>28.860700000000001</v>
      </c>
      <c r="CU25" s="15">
        <v>1.2130000000000001</v>
      </c>
      <c r="CV25" s="15">
        <v>2.25</v>
      </c>
      <c r="CW25" s="15">
        <v>0.75</v>
      </c>
      <c r="CX25" s="15">
        <v>0.34300000000000003</v>
      </c>
      <c r="CY25" s="15">
        <v>0.623</v>
      </c>
      <c r="CZ25" s="15">
        <v>28.5</v>
      </c>
      <c r="DA25" s="15">
        <v>2.3704999999999998</v>
      </c>
      <c r="DB25" s="387">
        <f t="shared" si="1"/>
        <v>87.353300000000019</v>
      </c>
      <c r="DC25" s="387">
        <v>7.03</v>
      </c>
      <c r="DD25" s="387">
        <v>2.774</v>
      </c>
      <c r="DE25" s="387">
        <v>3.2010000000000001</v>
      </c>
      <c r="DF25" s="387">
        <v>0.49399999999999999</v>
      </c>
      <c r="DG25" s="387">
        <v>45.758000000000003</v>
      </c>
      <c r="DH25" s="387">
        <v>18.763500000000001</v>
      </c>
      <c r="DI25" s="387">
        <v>4.8102</v>
      </c>
      <c r="DJ25" s="387">
        <v>0.86099999999999999</v>
      </c>
      <c r="DK25" s="387">
        <v>2.2035</v>
      </c>
      <c r="DL25" s="387">
        <v>0.95299999999999996</v>
      </c>
      <c r="DM25" s="387">
        <v>0.21509999999999999</v>
      </c>
      <c r="DN25" s="387">
        <v>0.28999999999999998</v>
      </c>
      <c r="DO25" s="387">
        <f t="shared" si="2"/>
        <v>58.7714</v>
      </c>
      <c r="DP25" s="387">
        <v>0.97</v>
      </c>
      <c r="DQ25" s="387">
        <v>0.92400000000000004</v>
      </c>
      <c r="DR25" s="387">
        <v>0.745</v>
      </c>
      <c r="DS25" s="387">
        <v>0.247</v>
      </c>
      <c r="DT25" s="387">
        <v>0.13600000000000001</v>
      </c>
      <c r="DU25" s="387">
        <v>28.9984</v>
      </c>
      <c r="DV25" s="387">
        <v>11.6296</v>
      </c>
      <c r="DW25" s="387">
        <v>0.44600000000000001</v>
      </c>
      <c r="DX25" s="387">
        <v>5.3121</v>
      </c>
      <c r="DY25" s="387">
        <v>2.6412</v>
      </c>
      <c r="DZ25" s="387">
        <v>3.2645</v>
      </c>
      <c r="EA25" s="387">
        <v>3.4575999999999998</v>
      </c>
      <c r="EB25" s="387">
        <f t="shared" si="3"/>
        <v>73.0608</v>
      </c>
      <c r="EC25" s="387">
        <v>5.4065000000000003</v>
      </c>
      <c r="ED25" s="387">
        <v>6.2880000000000003</v>
      </c>
      <c r="EE25" s="387">
        <v>7.6719999999999997</v>
      </c>
      <c r="EF25" s="387">
        <v>22.626000000000001</v>
      </c>
      <c r="EG25" s="387">
        <v>4.32</v>
      </c>
      <c r="EH25" s="387">
        <v>1.0029999999999999</v>
      </c>
      <c r="EI25" s="387">
        <v>3.105</v>
      </c>
      <c r="EJ25" s="387">
        <v>4.8206000000000007</v>
      </c>
      <c r="EK25" s="387">
        <v>8.6974</v>
      </c>
      <c r="EL25" s="387">
        <v>4.2933000000000003</v>
      </c>
      <c r="EM25" s="387">
        <v>1.925</v>
      </c>
      <c r="EN25" s="387">
        <v>2.9039999999999999</v>
      </c>
      <c r="EO25" s="387">
        <f t="shared" si="4"/>
        <v>122.1373</v>
      </c>
      <c r="EP25" s="15">
        <v>13.087299999999999</v>
      </c>
      <c r="EQ25" s="15">
        <v>14.8184</v>
      </c>
      <c r="ER25" s="15">
        <v>5.7640000000000002</v>
      </c>
      <c r="ES25" s="15">
        <v>1.978</v>
      </c>
      <c r="ET25" s="15">
        <v>45.539000000000001</v>
      </c>
      <c r="EU25" s="15">
        <v>6.1665000000000001</v>
      </c>
      <c r="EV25" s="15">
        <v>1.1120999999999999</v>
      </c>
      <c r="EW25" s="15">
        <v>1.5980000000000001</v>
      </c>
      <c r="EX25" s="15">
        <v>0.55500000000000005</v>
      </c>
      <c r="EY25" s="15">
        <v>2.222</v>
      </c>
      <c r="EZ25" s="15">
        <v>5.9480000000000004</v>
      </c>
      <c r="FA25" s="15">
        <v>23.349</v>
      </c>
      <c r="FB25" s="30"/>
      <c r="FC25" s="30"/>
      <c r="FD25" s="30"/>
      <c r="FE25" s="30"/>
      <c r="FF25" s="30"/>
      <c r="FG25" s="30"/>
      <c r="FH25" s="30"/>
      <c r="FI25" s="30"/>
      <c r="FJ25" s="30"/>
      <c r="FK25" s="30"/>
      <c r="FL25" s="30"/>
      <c r="FM25" s="30"/>
      <c r="FN25" s="30"/>
      <c r="FO25" s="30"/>
      <c r="FP25" s="30"/>
      <c r="FQ25" s="30"/>
      <c r="FR25" s="30"/>
      <c r="FS25" s="30"/>
      <c r="FT25" s="30"/>
      <c r="FU25" s="30"/>
      <c r="FV25" s="30"/>
      <c r="FW25" s="30"/>
      <c r="FX25" s="30"/>
      <c r="FY25" s="30"/>
      <c r="FZ25" s="30"/>
      <c r="GA25" s="30"/>
      <c r="GB25" s="30"/>
      <c r="GC25" s="30"/>
      <c r="GD25" s="30"/>
      <c r="GE25" s="30"/>
      <c r="GF25" s="30"/>
      <c r="GG25" s="30"/>
      <c r="GH25" s="30"/>
      <c r="GI25" s="30"/>
      <c r="GJ25" s="30"/>
      <c r="GK25" s="30"/>
      <c r="GL25" s="30"/>
      <c r="GM25" s="30"/>
      <c r="GN25" s="30"/>
      <c r="GO25" s="30"/>
      <c r="GP25" s="30"/>
      <c r="GQ25" s="30"/>
      <c r="GR25" s="30"/>
      <c r="GS25" s="30"/>
      <c r="GT25" s="30"/>
      <c r="GU25" s="30"/>
      <c r="GV25" s="30"/>
      <c r="GW25" s="30"/>
      <c r="GX25" s="30"/>
      <c r="GY25" s="30"/>
      <c r="GZ25" s="30"/>
      <c r="HA25" s="30"/>
      <c r="HB25" s="30"/>
      <c r="HC25" s="30"/>
      <c r="HD25" s="30"/>
      <c r="HE25" s="30"/>
      <c r="HF25" s="30"/>
      <c r="HG25" s="30"/>
      <c r="HH25" s="30"/>
      <c r="HI25" s="30"/>
      <c r="HJ25" s="30"/>
      <c r="HK25" s="30"/>
      <c r="HL25" s="30"/>
      <c r="HM25" s="30"/>
      <c r="HN25" s="30"/>
      <c r="HO25" s="30"/>
      <c r="HP25" s="30"/>
    </row>
    <row r="26" spans="1:224" s="134" customFormat="1" ht="12.75" customHeight="1">
      <c r="A26" s="771" t="s">
        <v>3189</v>
      </c>
      <c r="B26" s="15">
        <f t="shared" si="5"/>
        <v>1.7950000000000002</v>
      </c>
      <c r="C26" s="15">
        <v>7.1999999999999995E-2</v>
      </c>
      <c r="D26" s="15" t="s">
        <v>15</v>
      </c>
      <c r="E26" s="15" t="s">
        <v>15</v>
      </c>
      <c r="F26" s="15" t="s">
        <v>15</v>
      </c>
      <c r="G26" s="15" t="s">
        <v>15</v>
      </c>
      <c r="H26" s="15" t="s">
        <v>15</v>
      </c>
      <c r="I26" s="15" t="s">
        <v>15</v>
      </c>
      <c r="J26" s="15" t="s">
        <v>15</v>
      </c>
      <c r="K26" s="15">
        <v>1.7230000000000001</v>
      </c>
      <c r="L26" s="15" t="s">
        <v>15</v>
      </c>
      <c r="M26" s="15" t="s">
        <v>15</v>
      </c>
      <c r="N26" s="15" t="s">
        <v>15</v>
      </c>
      <c r="O26" s="15" t="s">
        <v>15</v>
      </c>
      <c r="P26" s="15" t="s">
        <v>15</v>
      </c>
      <c r="Q26" s="15" t="s">
        <v>15</v>
      </c>
      <c r="R26" s="15" t="s">
        <v>15</v>
      </c>
      <c r="S26" s="15" t="s">
        <v>15</v>
      </c>
      <c r="T26" s="15" t="s">
        <v>15</v>
      </c>
      <c r="U26" s="15" t="s">
        <v>15</v>
      </c>
      <c r="V26" s="15" t="s">
        <v>15</v>
      </c>
      <c r="W26" s="15" t="s">
        <v>15</v>
      </c>
      <c r="X26" s="15" t="s">
        <v>15</v>
      </c>
      <c r="Y26" s="15" t="s">
        <v>15</v>
      </c>
      <c r="Z26" s="15" t="s">
        <v>15</v>
      </c>
      <c r="AA26" s="15" t="s">
        <v>15</v>
      </c>
      <c r="AB26" s="15">
        <f t="shared" si="7"/>
        <v>4.7194000000000003</v>
      </c>
      <c r="AC26" s="15" t="s">
        <v>15</v>
      </c>
      <c r="AD26" s="15" t="s">
        <v>15</v>
      </c>
      <c r="AE26" s="15" t="s">
        <v>15</v>
      </c>
      <c r="AF26" s="15" t="s">
        <v>15</v>
      </c>
      <c r="AG26" s="15" t="s">
        <v>15</v>
      </c>
      <c r="AH26" s="15">
        <v>1.3944000000000001</v>
      </c>
      <c r="AI26" s="15">
        <v>3.3250000000000002</v>
      </c>
      <c r="AJ26" s="15" t="s">
        <v>15</v>
      </c>
      <c r="AK26" s="15" t="s">
        <v>15</v>
      </c>
      <c r="AL26" s="15" t="s">
        <v>15</v>
      </c>
      <c r="AM26" s="15" t="s">
        <v>15</v>
      </c>
      <c r="AN26" s="15" t="s">
        <v>15</v>
      </c>
      <c r="AO26" s="15">
        <f t="shared" si="8"/>
        <v>2</v>
      </c>
      <c r="AP26" s="15" t="s">
        <v>15</v>
      </c>
      <c r="AQ26" s="15" t="s">
        <v>15</v>
      </c>
      <c r="AR26" s="15" t="s">
        <v>15</v>
      </c>
      <c r="AS26" s="15">
        <v>2</v>
      </c>
      <c r="AT26" s="15" t="s">
        <v>15</v>
      </c>
      <c r="AU26" s="15" t="s">
        <v>15</v>
      </c>
      <c r="AV26" s="15" t="s">
        <v>15</v>
      </c>
      <c r="AW26" s="15" t="s">
        <v>15</v>
      </c>
      <c r="AX26" s="15" t="s">
        <v>15</v>
      </c>
      <c r="AY26" s="15" t="s">
        <v>15</v>
      </c>
      <c r="AZ26" s="15" t="s">
        <v>15</v>
      </c>
      <c r="BA26" s="15" t="s">
        <v>15</v>
      </c>
      <c r="BB26" s="15">
        <f t="shared" si="9"/>
        <v>0.03</v>
      </c>
      <c r="BC26" s="15" t="s">
        <v>15</v>
      </c>
      <c r="BD26" s="15">
        <v>0.03</v>
      </c>
      <c r="BE26" s="15" t="s">
        <v>15</v>
      </c>
      <c r="BF26" s="15" t="s">
        <v>15</v>
      </c>
      <c r="BG26" s="15" t="s">
        <v>15</v>
      </c>
      <c r="BH26" s="15" t="s">
        <v>15</v>
      </c>
      <c r="BI26" s="15" t="s">
        <v>15</v>
      </c>
      <c r="BJ26" s="15" t="s">
        <v>15</v>
      </c>
      <c r="BK26" s="15" t="s">
        <v>15</v>
      </c>
      <c r="BL26" s="15" t="s">
        <v>15</v>
      </c>
      <c r="BM26" s="15" t="s">
        <v>15</v>
      </c>
      <c r="BN26" s="15" t="s">
        <v>15</v>
      </c>
      <c r="BO26" s="15" t="s">
        <v>15</v>
      </c>
      <c r="BP26" s="15" t="s">
        <v>15</v>
      </c>
      <c r="BQ26" s="15" t="s">
        <v>15</v>
      </c>
      <c r="BR26" s="15" t="s">
        <v>15</v>
      </c>
      <c r="BS26" s="15" t="s">
        <v>15</v>
      </c>
      <c r="BT26" s="15" t="s">
        <v>15</v>
      </c>
      <c r="BU26" s="15" t="s">
        <v>15</v>
      </c>
      <c r="BV26" s="15" t="s">
        <v>15</v>
      </c>
      <c r="BW26" s="15" t="s">
        <v>15</v>
      </c>
      <c r="BX26" s="15" t="s">
        <v>15</v>
      </c>
      <c r="BY26" s="15" t="s">
        <v>15</v>
      </c>
      <c r="BZ26" s="15" t="s">
        <v>15</v>
      </c>
      <c r="CA26" s="15" t="s">
        <v>15</v>
      </c>
      <c r="CB26" s="15" t="s">
        <v>15</v>
      </c>
      <c r="CC26" s="15" t="s">
        <v>15</v>
      </c>
      <c r="CD26" s="15" t="s">
        <v>15</v>
      </c>
      <c r="CE26" s="15" t="s">
        <v>15</v>
      </c>
      <c r="CF26" s="15" t="s">
        <v>15</v>
      </c>
      <c r="CG26" s="15" t="s">
        <v>15</v>
      </c>
      <c r="CH26" s="15" t="s">
        <v>15</v>
      </c>
      <c r="CI26" s="15" t="s">
        <v>15</v>
      </c>
      <c r="CJ26" s="15" t="s">
        <v>15</v>
      </c>
      <c r="CK26" s="15" t="s">
        <v>15</v>
      </c>
      <c r="CL26" s="15" t="s">
        <v>15</v>
      </c>
      <c r="CM26" s="15" t="s">
        <v>15</v>
      </c>
      <c r="CN26" s="15" t="s">
        <v>15</v>
      </c>
      <c r="CO26" s="15">
        <f t="shared" si="10"/>
        <v>0.11</v>
      </c>
      <c r="CP26" s="15" t="s">
        <v>15</v>
      </c>
      <c r="CQ26" s="15" t="s">
        <v>15</v>
      </c>
      <c r="CR26" s="15" t="s">
        <v>15</v>
      </c>
      <c r="CS26" s="15" t="s">
        <v>15</v>
      </c>
      <c r="CT26" s="15" t="s">
        <v>15</v>
      </c>
      <c r="CU26" s="15" t="s">
        <v>15</v>
      </c>
      <c r="CV26" s="15" t="s">
        <v>15</v>
      </c>
      <c r="CW26" s="15" t="s">
        <v>15</v>
      </c>
      <c r="CX26" s="15" t="s">
        <v>15</v>
      </c>
      <c r="CY26" s="15">
        <v>0.03</v>
      </c>
      <c r="CZ26" s="15" t="s">
        <v>15</v>
      </c>
      <c r="DA26" s="15">
        <v>0.08</v>
      </c>
      <c r="DB26" s="387">
        <f t="shared" si="1"/>
        <v>5.0999999999999996</v>
      </c>
      <c r="DC26" s="387" t="s">
        <v>15</v>
      </c>
      <c r="DD26" s="387" t="s">
        <v>15</v>
      </c>
      <c r="DE26" s="387" t="s">
        <v>15</v>
      </c>
      <c r="DF26" s="387">
        <v>0.1</v>
      </c>
      <c r="DG26" s="387" t="s">
        <v>15</v>
      </c>
      <c r="DH26" s="387" t="s">
        <v>15</v>
      </c>
      <c r="DI26" s="387">
        <v>0</v>
      </c>
      <c r="DJ26" s="387">
        <v>0</v>
      </c>
      <c r="DK26" s="387">
        <v>0</v>
      </c>
      <c r="DL26" s="387">
        <v>5</v>
      </c>
      <c r="DM26" s="387">
        <v>0</v>
      </c>
      <c r="DN26" s="387">
        <v>0</v>
      </c>
      <c r="DO26" s="387">
        <f t="shared" si="2"/>
        <v>0</v>
      </c>
      <c r="DP26" s="387">
        <v>0</v>
      </c>
      <c r="DQ26" s="387">
        <v>0</v>
      </c>
      <c r="DR26" s="387">
        <v>0</v>
      </c>
      <c r="DS26" s="387">
        <v>0</v>
      </c>
      <c r="DT26" s="387">
        <v>0</v>
      </c>
      <c r="DU26" s="387">
        <v>0</v>
      </c>
      <c r="DV26" s="387">
        <v>0</v>
      </c>
      <c r="DW26" s="387">
        <v>0</v>
      </c>
      <c r="DX26" s="387">
        <v>0</v>
      </c>
      <c r="DY26" s="387">
        <v>0</v>
      </c>
      <c r="DZ26" s="387">
        <v>0</v>
      </c>
      <c r="EA26" s="387">
        <v>0</v>
      </c>
      <c r="EB26" s="387">
        <f t="shared" si="3"/>
        <v>0</v>
      </c>
      <c r="EC26" s="387">
        <v>0</v>
      </c>
      <c r="ED26" s="387">
        <v>0</v>
      </c>
      <c r="EE26" s="387">
        <v>0</v>
      </c>
      <c r="EF26" s="387">
        <v>0</v>
      </c>
      <c r="EG26" s="387">
        <v>0</v>
      </c>
      <c r="EH26" s="387">
        <v>0</v>
      </c>
      <c r="EI26" s="387">
        <v>0</v>
      </c>
      <c r="EJ26" s="387">
        <v>0</v>
      </c>
      <c r="EK26" s="387">
        <v>0</v>
      </c>
      <c r="EL26" s="387">
        <v>0</v>
      </c>
      <c r="EM26" s="387">
        <v>0</v>
      </c>
      <c r="EN26" s="387">
        <v>0</v>
      </c>
      <c r="EO26" s="387">
        <f t="shared" si="4"/>
        <v>0</v>
      </c>
      <c r="EP26" s="15" t="s">
        <v>15</v>
      </c>
      <c r="EQ26" s="15" t="s">
        <v>15</v>
      </c>
      <c r="ER26" s="15" t="s">
        <v>15</v>
      </c>
      <c r="ES26" s="15" t="s">
        <v>15</v>
      </c>
      <c r="ET26" s="15" t="s">
        <v>15</v>
      </c>
      <c r="EU26" s="15" t="s">
        <v>15</v>
      </c>
      <c r="EV26" s="15" t="s">
        <v>15</v>
      </c>
      <c r="EW26" s="15" t="s">
        <v>15</v>
      </c>
      <c r="EX26" s="15" t="s">
        <v>15</v>
      </c>
      <c r="EY26" s="15" t="s">
        <v>15</v>
      </c>
      <c r="EZ26" s="15" t="s">
        <v>15</v>
      </c>
      <c r="FA26" s="15" t="s">
        <v>15</v>
      </c>
      <c r="FB26" s="30"/>
      <c r="FC26" s="30"/>
      <c r="FD26" s="30"/>
      <c r="FE26" s="30"/>
      <c r="FF26" s="30"/>
      <c r="FG26" s="30"/>
      <c r="FH26" s="30"/>
      <c r="FI26" s="30"/>
      <c r="FJ26" s="30"/>
      <c r="FK26" s="30"/>
      <c r="FL26" s="30"/>
      <c r="FM26" s="30"/>
      <c r="FN26" s="30"/>
      <c r="FO26" s="30"/>
      <c r="FP26" s="30"/>
      <c r="FQ26" s="30"/>
      <c r="FR26" s="30"/>
      <c r="FS26" s="30"/>
      <c r="FT26" s="30"/>
      <c r="FU26" s="30"/>
      <c r="FV26" s="30"/>
      <c r="FW26" s="30"/>
      <c r="FX26" s="30"/>
      <c r="FY26" s="30"/>
      <c r="FZ26" s="30"/>
      <c r="GA26" s="30"/>
      <c r="GB26" s="30"/>
      <c r="GC26" s="30"/>
      <c r="GD26" s="30"/>
      <c r="GE26" s="30"/>
      <c r="GF26" s="30"/>
      <c r="GG26" s="30"/>
      <c r="GH26" s="30"/>
      <c r="GI26" s="30"/>
      <c r="GJ26" s="30"/>
      <c r="GK26" s="30"/>
      <c r="GL26" s="30"/>
      <c r="GM26" s="30"/>
      <c r="GN26" s="30"/>
      <c r="GO26" s="30"/>
      <c r="GP26" s="30"/>
      <c r="GQ26" s="30"/>
      <c r="GR26" s="30"/>
      <c r="GS26" s="30"/>
      <c r="GT26" s="30"/>
      <c r="GU26" s="30"/>
      <c r="GV26" s="30"/>
      <c r="GW26" s="30"/>
      <c r="GX26" s="30"/>
      <c r="GY26" s="30"/>
      <c r="GZ26" s="30"/>
      <c r="HA26" s="30"/>
      <c r="HB26" s="30"/>
      <c r="HC26" s="30"/>
      <c r="HD26" s="30"/>
      <c r="HE26" s="30"/>
      <c r="HF26" s="30"/>
      <c r="HG26" s="30"/>
      <c r="HH26" s="30"/>
      <c r="HI26" s="30"/>
      <c r="HJ26" s="30"/>
      <c r="HK26" s="30"/>
      <c r="HL26" s="30"/>
      <c r="HM26" s="30"/>
      <c r="HN26" s="30"/>
      <c r="HO26" s="30"/>
      <c r="HP26" s="30"/>
    </row>
    <row r="27" spans="1:224" s="134" customFormat="1" ht="12.75" customHeight="1">
      <c r="A27" s="771" t="s">
        <v>3057</v>
      </c>
      <c r="B27" s="15">
        <f t="shared" si="5"/>
        <v>5.9250000000000007</v>
      </c>
      <c r="C27" s="15">
        <v>0.34799999999999998</v>
      </c>
      <c r="D27" s="15">
        <v>0.2</v>
      </c>
      <c r="E27" s="15">
        <v>0.19500000000000001</v>
      </c>
      <c r="F27" s="15">
        <v>0.73799999999999999</v>
      </c>
      <c r="G27" s="15">
        <v>0.36</v>
      </c>
      <c r="H27" s="15">
        <v>0.3</v>
      </c>
      <c r="I27" s="15" t="s">
        <v>15</v>
      </c>
      <c r="J27" s="15" t="s">
        <v>15</v>
      </c>
      <c r="K27" s="15">
        <v>0.625</v>
      </c>
      <c r="L27" s="15">
        <v>0.04</v>
      </c>
      <c r="M27" s="15">
        <v>0.55500000000000005</v>
      </c>
      <c r="N27" s="15">
        <v>2.5640000000000001</v>
      </c>
      <c r="O27" s="15">
        <f>SUM(P27:AA27)</f>
        <v>1.8859000000000001</v>
      </c>
      <c r="P27" s="15" t="s">
        <v>15</v>
      </c>
      <c r="Q27" s="15" t="s">
        <v>15</v>
      </c>
      <c r="R27" s="15" t="s">
        <v>15</v>
      </c>
      <c r="S27" s="15" t="s">
        <v>15</v>
      </c>
      <c r="T27" s="15" t="s">
        <v>15</v>
      </c>
      <c r="U27" s="15" t="s">
        <v>15</v>
      </c>
      <c r="V27" s="15" t="s">
        <v>15</v>
      </c>
      <c r="W27" s="15">
        <v>0.55000000000000004</v>
      </c>
      <c r="X27" s="15">
        <v>1.1659000000000002</v>
      </c>
      <c r="Y27" s="15" t="s">
        <v>15</v>
      </c>
      <c r="Z27" s="15" t="s">
        <v>15</v>
      </c>
      <c r="AA27" s="15">
        <v>0.17</v>
      </c>
      <c r="AB27" s="15">
        <f t="shared" si="7"/>
        <v>0.5</v>
      </c>
      <c r="AC27" s="15">
        <v>0.05</v>
      </c>
      <c r="AD27" s="15">
        <v>0.43</v>
      </c>
      <c r="AE27" s="15">
        <v>1.4999999999999999E-2</v>
      </c>
      <c r="AF27" s="15">
        <v>5.0000000000000001E-3</v>
      </c>
      <c r="AG27" s="15" t="s">
        <v>15</v>
      </c>
      <c r="AH27" s="15" t="s">
        <v>15</v>
      </c>
      <c r="AI27" s="15" t="s">
        <v>15</v>
      </c>
      <c r="AJ27" s="15" t="s">
        <v>15</v>
      </c>
      <c r="AK27" s="15" t="s">
        <v>15</v>
      </c>
      <c r="AL27" s="15" t="s">
        <v>15</v>
      </c>
      <c r="AM27" s="15" t="s">
        <v>15</v>
      </c>
      <c r="AN27" s="15" t="s">
        <v>15</v>
      </c>
      <c r="AO27" s="15">
        <f t="shared" si="8"/>
        <v>2.4969999999999999</v>
      </c>
      <c r="AP27" s="15" t="s">
        <v>15</v>
      </c>
      <c r="AQ27" s="15" t="s">
        <v>15</v>
      </c>
      <c r="AR27" s="15" t="s">
        <v>15</v>
      </c>
      <c r="AS27" s="15" t="s">
        <v>15</v>
      </c>
      <c r="AT27" s="15" t="s">
        <v>15</v>
      </c>
      <c r="AU27" s="15" t="s">
        <v>15</v>
      </c>
      <c r="AV27" s="15" t="s">
        <v>15</v>
      </c>
      <c r="AW27" s="15">
        <v>1</v>
      </c>
      <c r="AX27" s="15" t="s">
        <v>15</v>
      </c>
      <c r="AY27" s="15" t="s">
        <v>15</v>
      </c>
      <c r="AZ27" s="15" t="s">
        <v>15</v>
      </c>
      <c r="BA27" s="15">
        <v>1.4970000000000001</v>
      </c>
      <c r="BB27" s="15">
        <f t="shared" si="9"/>
        <v>0.05</v>
      </c>
      <c r="BC27" s="15" t="s">
        <v>15</v>
      </c>
      <c r="BD27" s="15" t="s">
        <v>15</v>
      </c>
      <c r="BE27" s="15" t="s">
        <v>15</v>
      </c>
      <c r="BF27" s="15" t="s">
        <v>15</v>
      </c>
      <c r="BG27" s="15" t="s">
        <v>15</v>
      </c>
      <c r="BH27" s="15" t="s">
        <v>15</v>
      </c>
      <c r="BI27" s="15">
        <v>0.05</v>
      </c>
      <c r="BJ27" s="15" t="s">
        <v>15</v>
      </c>
      <c r="BK27" s="15" t="s">
        <v>15</v>
      </c>
      <c r="BL27" s="15" t="s">
        <v>15</v>
      </c>
      <c r="BM27" s="15" t="s">
        <v>15</v>
      </c>
      <c r="BN27" s="15" t="s">
        <v>15</v>
      </c>
      <c r="BO27" s="15">
        <f>SUM(BP27:CA27)</f>
        <v>1.8249999999999997</v>
      </c>
      <c r="BP27" s="15" t="s">
        <v>15</v>
      </c>
      <c r="BQ27" s="15" t="s">
        <v>15</v>
      </c>
      <c r="BR27" s="15" t="s">
        <v>15</v>
      </c>
      <c r="BS27" s="15">
        <v>0.125</v>
      </c>
      <c r="BT27" s="15">
        <v>0.35</v>
      </c>
      <c r="BU27" s="15">
        <v>1.2</v>
      </c>
      <c r="BV27" s="15">
        <v>0.15</v>
      </c>
      <c r="BW27" s="15" t="s">
        <v>15</v>
      </c>
      <c r="BX27" s="15" t="s">
        <v>15</v>
      </c>
      <c r="BY27" s="15" t="s">
        <v>15</v>
      </c>
      <c r="BZ27" s="15" t="s">
        <v>15</v>
      </c>
      <c r="CA27" s="15" t="s">
        <v>15</v>
      </c>
      <c r="CB27" s="15">
        <f>SUM(CC27:CN27)</f>
        <v>0.45</v>
      </c>
      <c r="CC27" s="15">
        <v>0.1</v>
      </c>
      <c r="CD27" s="15">
        <v>0.3</v>
      </c>
      <c r="CE27" s="15" t="s">
        <v>15</v>
      </c>
      <c r="CF27" s="15" t="s">
        <v>15</v>
      </c>
      <c r="CG27" s="15" t="s">
        <v>15</v>
      </c>
      <c r="CH27" s="15" t="s">
        <v>15</v>
      </c>
      <c r="CI27" s="15" t="s">
        <v>15</v>
      </c>
      <c r="CJ27" s="15">
        <v>0.05</v>
      </c>
      <c r="CK27" s="15" t="s">
        <v>15</v>
      </c>
      <c r="CL27" s="15" t="s">
        <v>15</v>
      </c>
      <c r="CM27" s="15" t="s">
        <v>15</v>
      </c>
      <c r="CN27" s="15" t="s">
        <v>15</v>
      </c>
      <c r="CO27" s="15">
        <f t="shared" si="10"/>
        <v>16.729999999999997</v>
      </c>
      <c r="CP27" s="15" t="s">
        <v>15</v>
      </c>
      <c r="CQ27" s="15" t="s">
        <v>15</v>
      </c>
      <c r="CR27" s="15">
        <v>7.6</v>
      </c>
      <c r="CS27" s="15" t="s">
        <v>15</v>
      </c>
      <c r="CT27" s="15" t="s">
        <v>15</v>
      </c>
      <c r="CU27" s="15" t="s">
        <v>15</v>
      </c>
      <c r="CV27" s="15">
        <v>0.4</v>
      </c>
      <c r="CW27" s="15">
        <v>0.1</v>
      </c>
      <c r="CX27" s="15">
        <v>1.8</v>
      </c>
      <c r="CY27" s="15">
        <v>6.5</v>
      </c>
      <c r="CZ27" s="15">
        <v>0.33</v>
      </c>
      <c r="DA27" s="15" t="s">
        <v>15</v>
      </c>
      <c r="DB27" s="387">
        <f t="shared" si="1"/>
        <v>8.9451999999999998</v>
      </c>
      <c r="DC27" s="387">
        <v>0.1</v>
      </c>
      <c r="DD27" s="387">
        <v>0.35</v>
      </c>
      <c r="DE27" s="387">
        <v>0.4</v>
      </c>
      <c r="DF27" s="387">
        <v>0.1</v>
      </c>
      <c r="DG27" s="387" t="s">
        <v>15</v>
      </c>
      <c r="DH27" s="387">
        <v>0.25</v>
      </c>
      <c r="DI27" s="387">
        <v>0</v>
      </c>
      <c r="DJ27" s="387">
        <v>0</v>
      </c>
      <c r="DK27" s="387">
        <v>0.33</v>
      </c>
      <c r="DL27" s="387">
        <v>5.25</v>
      </c>
      <c r="DM27" s="387">
        <v>1.0652000000000001</v>
      </c>
      <c r="DN27" s="387">
        <v>1.1000000000000001</v>
      </c>
      <c r="DO27" s="387">
        <f t="shared" si="2"/>
        <v>0.60000000000000009</v>
      </c>
      <c r="DP27" s="387">
        <v>0.05</v>
      </c>
      <c r="DQ27" s="387">
        <v>0.2</v>
      </c>
      <c r="DR27" s="387">
        <v>0.2</v>
      </c>
      <c r="DS27" s="387">
        <v>0.1</v>
      </c>
      <c r="DT27" s="387">
        <v>0</v>
      </c>
      <c r="DU27" s="387">
        <v>0</v>
      </c>
      <c r="DV27" s="387">
        <v>0.05</v>
      </c>
      <c r="DW27" s="387">
        <v>0</v>
      </c>
      <c r="DX27" s="387">
        <v>0</v>
      </c>
      <c r="DY27" s="387">
        <v>0</v>
      </c>
      <c r="DZ27" s="387">
        <v>0</v>
      </c>
      <c r="EA27" s="387">
        <v>0</v>
      </c>
      <c r="EB27" s="387">
        <f t="shared" si="3"/>
        <v>0.115</v>
      </c>
      <c r="EC27" s="387">
        <v>0</v>
      </c>
      <c r="ED27" s="387">
        <v>0</v>
      </c>
      <c r="EE27" s="387">
        <v>1.4999999999999999E-2</v>
      </c>
      <c r="EF27" s="387">
        <v>0</v>
      </c>
      <c r="EG27" s="387">
        <v>0</v>
      </c>
      <c r="EH27" s="387">
        <v>0</v>
      </c>
      <c r="EI27" s="387">
        <v>0</v>
      </c>
      <c r="EJ27" s="387">
        <v>0.1</v>
      </c>
      <c r="EK27" s="387">
        <v>0</v>
      </c>
      <c r="EL27" s="387">
        <v>0</v>
      </c>
      <c r="EM27" s="387">
        <v>0</v>
      </c>
      <c r="EN27" s="387">
        <v>0</v>
      </c>
      <c r="EO27" s="387">
        <f t="shared" si="4"/>
        <v>2.0489999999999999</v>
      </c>
      <c r="EP27" s="15" t="s">
        <v>15</v>
      </c>
      <c r="EQ27" s="15">
        <v>0.3</v>
      </c>
      <c r="ER27" s="15">
        <v>1.3</v>
      </c>
      <c r="ES27" s="15" t="s">
        <v>15</v>
      </c>
      <c r="ET27" s="15" t="s">
        <v>15</v>
      </c>
      <c r="EU27" s="15" t="s">
        <v>15</v>
      </c>
      <c r="EV27" s="15" t="s">
        <v>15</v>
      </c>
      <c r="EW27" s="15" t="s">
        <v>15</v>
      </c>
      <c r="EX27" s="15">
        <v>0.44900000000000001</v>
      </c>
      <c r="EY27" s="15" t="s">
        <v>15</v>
      </c>
      <c r="EZ27" s="15" t="s">
        <v>15</v>
      </c>
      <c r="FA27" s="15" t="s">
        <v>15</v>
      </c>
      <c r="FB27" s="30"/>
      <c r="FC27" s="30"/>
      <c r="FD27" s="30"/>
      <c r="FE27" s="30"/>
      <c r="FF27" s="30"/>
      <c r="FG27" s="30"/>
      <c r="FH27" s="30"/>
      <c r="FI27" s="30"/>
      <c r="FJ27" s="30"/>
      <c r="FK27" s="30"/>
      <c r="FL27" s="30"/>
      <c r="FM27" s="30"/>
      <c r="FN27" s="30"/>
      <c r="FO27" s="30"/>
      <c r="FP27" s="30"/>
      <c r="FQ27" s="30"/>
      <c r="FR27" s="30"/>
      <c r="FS27" s="30"/>
      <c r="FT27" s="30"/>
      <c r="FU27" s="30"/>
      <c r="FV27" s="30"/>
      <c r="FW27" s="30"/>
      <c r="FX27" s="30"/>
      <c r="FY27" s="30"/>
      <c r="FZ27" s="30"/>
      <c r="GA27" s="30"/>
      <c r="GB27" s="30"/>
      <c r="GC27" s="30"/>
      <c r="GD27" s="30"/>
      <c r="GE27" s="30"/>
      <c r="GF27" s="30"/>
      <c r="GG27" s="30"/>
      <c r="GH27" s="30"/>
      <c r="GI27" s="30"/>
      <c r="GJ27" s="30"/>
      <c r="GK27" s="30"/>
      <c r="GL27" s="30"/>
      <c r="GM27" s="30"/>
      <c r="GN27" s="30"/>
      <c r="GO27" s="30"/>
      <c r="GP27" s="30"/>
      <c r="GQ27" s="30"/>
      <c r="GR27" s="30"/>
      <c r="GS27" s="30"/>
      <c r="GT27" s="30"/>
      <c r="GU27" s="30"/>
      <c r="GV27" s="30"/>
      <c r="GW27" s="30"/>
      <c r="GX27" s="30"/>
      <c r="GY27" s="30"/>
      <c r="GZ27" s="30"/>
      <c r="HA27" s="30"/>
      <c r="HB27" s="30"/>
      <c r="HC27" s="30"/>
      <c r="HD27" s="30"/>
      <c r="HE27" s="30"/>
      <c r="HF27" s="30"/>
      <c r="HG27" s="30"/>
      <c r="HH27" s="30"/>
      <c r="HI27" s="30"/>
      <c r="HJ27" s="30"/>
      <c r="HK27" s="30"/>
      <c r="HL27" s="30"/>
      <c r="HM27" s="30"/>
      <c r="HN27" s="30"/>
      <c r="HO27" s="30"/>
      <c r="HP27" s="30"/>
    </row>
    <row r="28" spans="1:224" s="134" customFormat="1" ht="12.75" customHeight="1">
      <c r="A28" s="771" t="s">
        <v>3190</v>
      </c>
      <c r="B28" s="15" t="s">
        <v>15</v>
      </c>
      <c r="C28" s="15" t="s">
        <v>15</v>
      </c>
      <c r="D28" s="15" t="s">
        <v>15</v>
      </c>
      <c r="E28" s="15" t="s">
        <v>15</v>
      </c>
      <c r="F28" s="15" t="s">
        <v>15</v>
      </c>
      <c r="G28" s="15" t="s">
        <v>15</v>
      </c>
      <c r="H28" s="15" t="s">
        <v>15</v>
      </c>
      <c r="I28" s="15" t="s">
        <v>15</v>
      </c>
      <c r="J28" s="15" t="s">
        <v>15</v>
      </c>
      <c r="K28" s="15" t="s">
        <v>15</v>
      </c>
      <c r="L28" s="15" t="s">
        <v>15</v>
      </c>
      <c r="M28" s="15" t="s">
        <v>15</v>
      </c>
      <c r="N28" s="15" t="s">
        <v>15</v>
      </c>
      <c r="O28" s="15" t="s">
        <v>15</v>
      </c>
      <c r="P28" s="15" t="s">
        <v>15</v>
      </c>
      <c r="Q28" s="15" t="s">
        <v>15</v>
      </c>
      <c r="R28" s="15" t="s">
        <v>15</v>
      </c>
      <c r="S28" s="15" t="s">
        <v>15</v>
      </c>
      <c r="T28" s="15" t="s">
        <v>15</v>
      </c>
      <c r="U28" s="15" t="s">
        <v>15</v>
      </c>
      <c r="V28" s="15" t="s">
        <v>15</v>
      </c>
      <c r="W28" s="15" t="s">
        <v>15</v>
      </c>
      <c r="X28" s="15" t="s">
        <v>15</v>
      </c>
      <c r="Y28" s="15" t="s">
        <v>15</v>
      </c>
      <c r="Z28" s="15" t="s">
        <v>15</v>
      </c>
      <c r="AA28" s="15" t="s">
        <v>15</v>
      </c>
      <c r="AB28" s="15" t="s">
        <v>15</v>
      </c>
      <c r="AC28" s="15" t="s">
        <v>15</v>
      </c>
      <c r="AD28" s="15" t="s">
        <v>15</v>
      </c>
      <c r="AE28" s="15" t="s">
        <v>15</v>
      </c>
      <c r="AF28" s="15" t="s">
        <v>15</v>
      </c>
      <c r="AG28" s="15" t="s">
        <v>15</v>
      </c>
      <c r="AH28" s="15" t="s">
        <v>15</v>
      </c>
      <c r="AI28" s="15" t="s">
        <v>15</v>
      </c>
      <c r="AJ28" s="15" t="s">
        <v>15</v>
      </c>
      <c r="AK28" s="15" t="s">
        <v>15</v>
      </c>
      <c r="AL28" s="15" t="s">
        <v>15</v>
      </c>
      <c r="AM28" s="15" t="s">
        <v>15</v>
      </c>
      <c r="AN28" s="15" t="s">
        <v>15</v>
      </c>
      <c r="AO28" s="15" t="s">
        <v>15</v>
      </c>
      <c r="AP28" s="15" t="s">
        <v>15</v>
      </c>
      <c r="AQ28" s="15" t="s">
        <v>15</v>
      </c>
      <c r="AR28" s="15" t="s">
        <v>15</v>
      </c>
      <c r="AS28" s="15" t="s">
        <v>15</v>
      </c>
      <c r="AT28" s="15" t="s">
        <v>15</v>
      </c>
      <c r="AU28" s="15" t="s">
        <v>15</v>
      </c>
      <c r="AV28" s="15" t="s">
        <v>15</v>
      </c>
      <c r="AW28" s="15" t="s">
        <v>15</v>
      </c>
      <c r="AX28" s="15" t="s">
        <v>15</v>
      </c>
      <c r="AY28" s="15" t="s">
        <v>15</v>
      </c>
      <c r="AZ28" s="15" t="s">
        <v>15</v>
      </c>
      <c r="BA28" s="15" t="s">
        <v>15</v>
      </c>
      <c r="BB28" s="15" t="s">
        <v>15</v>
      </c>
      <c r="BC28" s="15" t="s">
        <v>15</v>
      </c>
      <c r="BD28" s="15" t="s">
        <v>15</v>
      </c>
      <c r="BE28" s="15" t="s">
        <v>15</v>
      </c>
      <c r="BF28" s="15" t="s">
        <v>15</v>
      </c>
      <c r="BG28" s="15" t="s">
        <v>15</v>
      </c>
      <c r="BH28" s="15" t="s">
        <v>15</v>
      </c>
      <c r="BI28" s="15" t="s">
        <v>15</v>
      </c>
      <c r="BJ28" s="15" t="s">
        <v>15</v>
      </c>
      <c r="BK28" s="15" t="s">
        <v>15</v>
      </c>
      <c r="BL28" s="15" t="s">
        <v>15</v>
      </c>
      <c r="BM28" s="15" t="s">
        <v>15</v>
      </c>
      <c r="BN28" s="15" t="s">
        <v>15</v>
      </c>
      <c r="BO28" s="15" t="s">
        <v>15</v>
      </c>
      <c r="BP28" s="15" t="s">
        <v>15</v>
      </c>
      <c r="BQ28" s="15" t="s">
        <v>15</v>
      </c>
      <c r="BR28" s="15" t="s">
        <v>15</v>
      </c>
      <c r="BS28" s="15" t="s">
        <v>15</v>
      </c>
      <c r="BT28" s="15" t="s">
        <v>15</v>
      </c>
      <c r="BU28" s="15" t="s">
        <v>15</v>
      </c>
      <c r="BV28" s="15" t="s">
        <v>15</v>
      </c>
      <c r="BW28" s="15" t="s">
        <v>15</v>
      </c>
      <c r="BX28" s="15" t="s">
        <v>15</v>
      </c>
      <c r="BY28" s="15" t="s">
        <v>15</v>
      </c>
      <c r="BZ28" s="15" t="s">
        <v>15</v>
      </c>
      <c r="CA28" s="15" t="s">
        <v>15</v>
      </c>
      <c r="CB28" s="15" t="s">
        <v>15</v>
      </c>
      <c r="CC28" s="15" t="s">
        <v>15</v>
      </c>
      <c r="CD28" s="15" t="s">
        <v>15</v>
      </c>
      <c r="CE28" s="15" t="s">
        <v>15</v>
      </c>
      <c r="CF28" s="15" t="s">
        <v>15</v>
      </c>
      <c r="CG28" s="15" t="s">
        <v>15</v>
      </c>
      <c r="CH28" s="15" t="s">
        <v>15</v>
      </c>
      <c r="CI28" s="15" t="s">
        <v>15</v>
      </c>
      <c r="CJ28" s="15" t="s">
        <v>15</v>
      </c>
      <c r="CK28" s="15" t="s">
        <v>15</v>
      </c>
      <c r="CL28" s="15" t="s">
        <v>15</v>
      </c>
      <c r="CM28" s="15" t="s">
        <v>15</v>
      </c>
      <c r="CN28" s="15" t="s">
        <v>15</v>
      </c>
      <c r="CO28" s="15">
        <f t="shared" si="10"/>
        <v>2.165</v>
      </c>
      <c r="CP28" s="15" t="s">
        <v>15</v>
      </c>
      <c r="CQ28" s="15" t="s">
        <v>15</v>
      </c>
      <c r="CR28" s="15" t="s">
        <v>15</v>
      </c>
      <c r="CS28" s="15" t="s">
        <v>15</v>
      </c>
      <c r="CT28" s="15">
        <v>1.365</v>
      </c>
      <c r="CU28" s="15">
        <v>0.5</v>
      </c>
      <c r="CV28" s="15">
        <v>0.3</v>
      </c>
      <c r="CW28" s="15" t="s">
        <v>15</v>
      </c>
      <c r="CX28" s="15" t="s">
        <v>15</v>
      </c>
      <c r="CY28" s="15" t="s">
        <v>15</v>
      </c>
      <c r="CZ28" s="15" t="s">
        <v>15</v>
      </c>
      <c r="DA28" s="15" t="s">
        <v>15</v>
      </c>
      <c r="DB28" s="387">
        <f t="shared" si="1"/>
        <v>0.40899999999999997</v>
      </c>
      <c r="DC28" s="387" t="s">
        <v>15</v>
      </c>
      <c r="DD28" s="387" t="s">
        <v>15</v>
      </c>
      <c r="DE28" s="387" t="s">
        <v>15</v>
      </c>
      <c r="DF28" s="387" t="s">
        <v>15</v>
      </c>
      <c r="DG28" s="387" t="s">
        <v>15</v>
      </c>
      <c r="DH28" s="387" t="s">
        <v>15</v>
      </c>
      <c r="DI28" s="387">
        <v>0.40899999999999997</v>
      </c>
      <c r="DJ28" s="387">
        <v>0</v>
      </c>
      <c r="DK28" s="387">
        <v>0</v>
      </c>
      <c r="DL28" s="387">
        <v>0</v>
      </c>
      <c r="DM28" s="387">
        <v>0</v>
      </c>
      <c r="DN28" s="387">
        <v>0</v>
      </c>
      <c r="DO28" s="387">
        <f t="shared" si="2"/>
        <v>3.4999999999999996E-2</v>
      </c>
      <c r="DP28" s="387">
        <v>0</v>
      </c>
      <c r="DQ28" s="387">
        <v>0</v>
      </c>
      <c r="DR28" s="387">
        <v>0</v>
      </c>
      <c r="DS28" s="387">
        <v>0</v>
      </c>
      <c r="DT28" s="387">
        <v>0</v>
      </c>
      <c r="DU28" s="387">
        <v>0</v>
      </c>
      <c r="DV28" s="387">
        <v>0</v>
      </c>
      <c r="DW28" s="387">
        <v>5.0000000000000001E-3</v>
      </c>
      <c r="DX28" s="387">
        <v>0.03</v>
      </c>
      <c r="DY28" s="387">
        <v>0</v>
      </c>
      <c r="DZ28" s="387">
        <v>0</v>
      </c>
      <c r="EA28" s="387">
        <v>0</v>
      </c>
      <c r="EB28" s="387">
        <f t="shared" si="3"/>
        <v>0.04</v>
      </c>
      <c r="EC28" s="387">
        <v>0</v>
      </c>
      <c r="ED28" s="387">
        <v>0</v>
      </c>
      <c r="EE28" s="387">
        <v>0.04</v>
      </c>
      <c r="EF28" s="387">
        <v>0</v>
      </c>
      <c r="EG28" s="387">
        <v>0</v>
      </c>
      <c r="EH28" s="387">
        <v>0</v>
      </c>
      <c r="EI28" s="387">
        <v>0</v>
      </c>
      <c r="EJ28" s="387">
        <v>0</v>
      </c>
      <c r="EK28" s="387">
        <v>0</v>
      </c>
      <c r="EL28" s="387">
        <v>0</v>
      </c>
      <c r="EM28" s="387">
        <v>0</v>
      </c>
      <c r="EN28" s="387">
        <v>0</v>
      </c>
      <c r="EO28" s="387">
        <f t="shared" si="4"/>
        <v>1.4</v>
      </c>
      <c r="EP28" s="15" t="s">
        <v>15</v>
      </c>
      <c r="EQ28" s="15">
        <v>1.4</v>
      </c>
      <c r="ER28" s="15" t="s">
        <v>15</v>
      </c>
      <c r="ES28" s="15" t="s">
        <v>15</v>
      </c>
      <c r="ET28" s="15" t="s">
        <v>15</v>
      </c>
      <c r="EU28" s="15" t="s">
        <v>15</v>
      </c>
      <c r="EV28" s="15" t="s">
        <v>15</v>
      </c>
      <c r="EW28" s="15" t="s">
        <v>15</v>
      </c>
      <c r="EX28" s="15" t="s">
        <v>15</v>
      </c>
      <c r="EY28" s="15" t="s">
        <v>15</v>
      </c>
      <c r="EZ28" s="15" t="s">
        <v>15</v>
      </c>
      <c r="FA28" s="15" t="s">
        <v>15</v>
      </c>
      <c r="FB28" s="30"/>
      <c r="FC28" s="30"/>
      <c r="FD28" s="30"/>
      <c r="FE28" s="30"/>
      <c r="FF28" s="30"/>
      <c r="FG28" s="30"/>
      <c r="FH28" s="30"/>
      <c r="FI28" s="30"/>
      <c r="FJ28" s="30"/>
      <c r="FK28" s="30"/>
      <c r="FL28" s="30"/>
      <c r="FM28" s="30"/>
      <c r="FN28" s="30"/>
      <c r="FO28" s="30"/>
      <c r="FP28" s="30"/>
      <c r="FQ28" s="30"/>
      <c r="FR28" s="30"/>
      <c r="FS28" s="30"/>
      <c r="FT28" s="30"/>
      <c r="FU28" s="30"/>
      <c r="FV28" s="30"/>
      <c r="FW28" s="30"/>
      <c r="FX28" s="30"/>
      <c r="FY28" s="30"/>
      <c r="FZ28" s="30"/>
      <c r="GA28" s="30"/>
      <c r="GB28" s="30"/>
      <c r="GC28" s="30"/>
      <c r="GD28" s="30"/>
      <c r="GE28" s="30"/>
      <c r="GF28" s="30"/>
      <c r="GG28" s="30"/>
      <c r="GH28" s="30"/>
      <c r="GI28" s="30"/>
      <c r="GJ28" s="30"/>
      <c r="GK28" s="30"/>
      <c r="GL28" s="30"/>
      <c r="GM28" s="30"/>
      <c r="GN28" s="30"/>
      <c r="GO28" s="30"/>
      <c r="GP28" s="30"/>
      <c r="GQ28" s="30"/>
      <c r="GR28" s="30"/>
      <c r="GS28" s="30"/>
      <c r="GT28" s="30"/>
      <c r="GU28" s="30"/>
      <c r="GV28" s="30"/>
      <c r="GW28" s="30"/>
      <c r="GX28" s="30"/>
      <c r="GY28" s="30"/>
      <c r="GZ28" s="30"/>
      <c r="HA28" s="30"/>
      <c r="HB28" s="30"/>
      <c r="HC28" s="30"/>
      <c r="HD28" s="30"/>
      <c r="HE28" s="30"/>
      <c r="HF28" s="30"/>
      <c r="HG28" s="30"/>
      <c r="HH28" s="30"/>
      <c r="HI28" s="30"/>
      <c r="HJ28" s="30"/>
      <c r="HK28" s="30"/>
      <c r="HL28" s="30"/>
      <c r="HM28" s="30"/>
      <c r="HN28" s="30"/>
      <c r="HO28" s="30"/>
      <c r="HP28" s="30"/>
    </row>
    <row r="29" spans="1:224" s="134" customFormat="1" ht="12.75" customHeight="1">
      <c r="A29" s="773" t="s">
        <v>3191</v>
      </c>
      <c r="B29" s="15">
        <f t="shared" ref="B29:B37" si="11">SUM(C29:N29)</f>
        <v>30.422699999999999</v>
      </c>
      <c r="C29" s="15">
        <v>1.4630000000000001</v>
      </c>
      <c r="D29" s="15">
        <v>1.8274999999999999</v>
      </c>
      <c r="E29" s="15">
        <v>0.96179999999999999</v>
      </c>
      <c r="F29" s="15">
        <v>0.61499999999999999</v>
      </c>
      <c r="G29" s="15">
        <v>2.1779999999999999</v>
      </c>
      <c r="H29" s="15">
        <v>3.8186</v>
      </c>
      <c r="I29" s="15">
        <v>1.5229999999999999</v>
      </c>
      <c r="J29" s="15">
        <v>7.6639999999999997</v>
      </c>
      <c r="K29" s="15">
        <v>2.5619999999999998</v>
      </c>
      <c r="L29" s="15">
        <v>1.7259</v>
      </c>
      <c r="M29" s="15">
        <v>1.9589000000000001</v>
      </c>
      <c r="N29" s="15">
        <v>4.125</v>
      </c>
      <c r="O29" s="15">
        <f t="shared" ref="O29:O37" si="12">SUM(P29:AA29)</f>
        <v>53.491900000000001</v>
      </c>
      <c r="P29" s="15">
        <v>1.2769999999999999</v>
      </c>
      <c r="Q29" s="15">
        <v>1.8784000000000001</v>
      </c>
      <c r="R29" s="15">
        <v>4.7990000000000004</v>
      </c>
      <c r="S29" s="15">
        <v>3.8029999999999999</v>
      </c>
      <c r="T29" s="15">
        <v>5.4491999999999994</v>
      </c>
      <c r="U29" s="15">
        <v>8.0869999999999997</v>
      </c>
      <c r="V29" s="15">
        <v>5.9965000000000002</v>
      </c>
      <c r="W29" s="15">
        <v>4.9560000000000004</v>
      </c>
      <c r="X29" s="15">
        <v>4.3375000000000004</v>
      </c>
      <c r="Y29" s="15">
        <v>4.1153999999999993</v>
      </c>
      <c r="Z29" s="15">
        <v>2.367</v>
      </c>
      <c r="AA29" s="15">
        <v>6.4258999999999995</v>
      </c>
      <c r="AB29" s="15">
        <f t="shared" ref="AB29:AB37" si="13">SUM(AC29:AN29)</f>
        <v>47.453299999999992</v>
      </c>
      <c r="AC29" s="15">
        <v>4.7460000000000004</v>
      </c>
      <c r="AD29" s="15">
        <v>3.1216999999999997</v>
      </c>
      <c r="AE29" s="15">
        <v>7.57</v>
      </c>
      <c r="AF29" s="15">
        <v>2.6418000000000004</v>
      </c>
      <c r="AG29" s="15">
        <v>2.6915999999999998</v>
      </c>
      <c r="AH29" s="15">
        <v>1.7242</v>
      </c>
      <c r="AI29" s="15">
        <v>6.1974999999999998</v>
      </c>
      <c r="AJ29" s="15">
        <v>7.26</v>
      </c>
      <c r="AK29" s="15">
        <v>3.0874000000000001</v>
      </c>
      <c r="AL29" s="15">
        <v>3.3546</v>
      </c>
      <c r="AM29" s="15">
        <v>1.9355</v>
      </c>
      <c r="AN29" s="15">
        <v>3.1230000000000002</v>
      </c>
      <c r="AO29" s="15">
        <f t="shared" ref="AO29:AO35" si="14">SUM(AP29:BA29)</f>
        <v>43.666599999999995</v>
      </c>
      <c r="AP29" s="15">
        <v>3.879</v>
      </c>
      <c r="AQ29" s="15">
        <v>7.8470000000000004</v>
      </c>
      <c r="AR29" s="15">
        <v>3.9729999999999999</v>
      </c>
      <c r="AS29" s="15">
        <v>3.3818999999999999</v>
      </c>
      <c r="AT29" s="15">
        <v>3.1330999999999998</v>
      </c>
      <c r="AU29" s="15">
        <v>5.024</v>
      </c>
      <c r="AV29" s="15">
        <v>2.1515</v>
      </c>
      <c r="AW29" s="15">
        <v>6.6658999999999997</v>
      </c>
      <c r="AX29" s="15">
        <v>2.2054999999999998</v>
      </c>
      <c r="AY29" s="15">
        <v>1.1755</v>
      </c>
      <c r="AZ29" s="15">
        <v>1.5129999999999999</v>
      </c>
      <c r="BA29" s="15">
        <v>2.7171999999999996</v>
      </c>
      <c r="BB29" s="15">
        <f t="shared" ref="BB29:BB37" si="15">SUM(BC29:BN29)</f>
        <v>33.313499999999998</v>
      </c>
      <c r="BC29" s="15">
        <v>2.2551999999999999</v>
      </c>
      <c r="BD29" s="15">
        <v>2.056</v>
      </c>
      <c r="BE29" s="15">
        <v>1.4415</v>
      </c>
      <c r="BF29" s="15">
        <v>4.2603999999999997</v>
      </c>
      <c r="BG29" s="15">
        <v>4.0144000000000002</v>
      </c>
      <c r="BH29" s="15">
        <v>2.9846999999999997</v>
      </c>
      <c r="BI29" s="15">
        <v>3.8780000000000001</v>
      </c>
      <c r="BJ29" s="15">
        <v>1.954</v>
      </c>
      <c r="BK29" s="15">
        <v>1.9802999999999999</v>
      </c>
      <c r="BL29" s="15">
        <v>3.8014999999999999</v>
      </c>
      <c r="BM29" s="15">
        <v>2.9119999999999999</v>
      </c>
      <c r="BN29" s="15">
        <v>1.7755000000000001</v>
      </c>
      <c r="BO29" s="15">
        <f t="shared" ref="BO29:BO37" si="16">SUM(BP29:CA29)</f>
        <v>28.868100000000002</v>
      </c>
      <c r="BP29" s="15">
        <v>1.2375</v>
      </c>
      <c r="BQ29" s="15">
        <v>2.6804999999999999</v>
      </c>
      <c r="BR29" s="15">
        <v>10.381500000000001</v>
      </c>
      <c r="BS29" s="15">
        <v>1.4844999999999999</v>
      </c>
      <c r="BT29" s="15">
        <v>0.62260000000000004</v>
      </c>
      <c r="BU29" s="15">
        <v>2.08</v>
      </c>
      <c r="BV29" s="15">
        <v>0.66800000000000004</v>
      </c>
      <c r="BW29" s="15">
        <v>1.1180000000000001</v>
      </c>
      <c r="BX29" s="15">
        <v>3.8965000000000001</v>
      </c>
      <c r="BY29" s="15">
        <v>4.056</v>
      </c>
      <c r="BZ29" s="15">
        <v>0.16200000000000001</v>
      </c>
      <c r="CA29" s="15">
        <v>0.48099999999999998</v>
      </c>
      <c r="CB29" s="15">
        <f t="shared" ref="CB29:CB35" si="17">SUM(CC29:CN29)</f>
        <v>11.407100000000002</v>
      </c>
      <c r="CC29" s="15">
        <v>0.93959999999999999</v>
      </c>
      <c r="CD29" s="15">
        <v>0.92100000000000004</v>
      </c>
      <c r="CE29" s="15">
        <v>6.0999999999999999E-2</v>
      </c>
      <c r="CF29" s="15">
        <v>7.11</v>
      </c>
      <c r="CG29" s="15">
        <v>3.1E-2</v>
      </c>
      <c r="CH29" s="15">
        <v>0.20150000000000001</v>
      </c>
      <c r="CI29" s="15">
        <v>0.13400000000000001</v>
      </c>
      <c r="CJ29" s="15">
        <v>0.06</v>
      </c>
      <c r="CK29" s="15">
        <v>0.72</v>
      </c>
      <c r="CL29" s="15">
        <v>0.10299999999999999</v>
      </c>
      <c r="CM29" s="15">
        <v>2.5999999999999999E-2</v>
      </c>
      <c r="CN29" s="15">
        <v>1.1000000000000001</v>
      </c>
      <c r="CO29" s="15">
        <f t="shared" si="10"/>
        <v>4.8155999999999999</v>
      </c>
      <c r="CP29" s="15">
        <v>0.16700000000000001</v>
      </c>
      <c r="CQ29" s="15">
        <v>0.19500000000000001</v>
      </c>
      <c r="CR29" s="15">
        <v>0.93500000000000005</v>
      </c>
      <c r="CS29" s="15">
        <v>0.22219999999999998</v>
      </c>
      <c r="CT29" s="15">
        <v>0.01</v>
      </c>
      <c r="CU29" s="15">
        <v>2.5999999999999999E-2</v>
      </c>
      <c r="CV29" s="15">
        <v>0.18990000000000001</v>
      </c>
      <c r="CW29" s="15">
        <v>0.44769999999999999</v>
      </c>
      <c r="CX29" s="15">
        <v>0.88070000000000004</v>
      </c>
      <c r="CY29" s="15">
        <v>0.53449999999999998</v>
      </c>
      <c r="CZ29" s="15">
        <v>0.33160000000000001</v>
      </c>
      <c r="DA29" s="15">
        <v>0.876</v>
      </c>
      <c r="DB29" s="387">
        <f t="shared" si="1"/>
        <v>6.9673000000000007</v>
      </c>
      <c r="DC29" s="387">
        <v>0.24480000000000002</v>
      </c>
      <c r="DD29" s="387">
        <v>0.7387999999999999</v>
      </c>
      <c r="DE29" s="387">
        <v>0.87079999999999991</v>
      </c>
      <c r="DF29" s="387">
        <v>0.42649999999999999</v>
      </c>
      <c r="DG29" s="387">
        <v>2.4687999999999999</v>
      </c>
      <c r="DH29" s="387">
        <v>8.2000000000000003E-2</v>
      </c>
      <c r="DI29" s="387">
        <v>0.64560000000000006</v>
      </c>
      <c r="DJ29" s="387">
        <v>0.20580000000000001</v>
      </c>
      <c r="DK29" s="387">
        <v>0.35049999999999998</v>
      </c>
      <c r="DL29" s="387">
        <v>0.53149999999999997</v>
      </c>
      <c r="DM29" s="387">
        <v>0.307</v>
      </c>
      <c r="DN29" s="387">
        <v>9.5200000000000007E-2</v>
      </c>
      <c r="DO29" s="387">
        <f t="shared" si="2"/>
        <v>4.7977999999999996</v>
      </c>
      <c r="DP29" s="387">
        <v>0.23269999999999999</v>
      </c>
      <c r="DQ29" s="387">
        <v>1.4E-2</v>
      </c>
      <c r="DR29" s="387">
        <v>0.41139999999999999</v>
      </c>
      <c r="DS29" s="387">
        <v>5.1499999999999997E-2</v>
      </c>
      <c r="DT29" s="387">
        <v>0.47</v>
      </c>
      <c r="DU29" s="387">
        <v>0.1855</v>
      </c>
      <c r="DV29" s="387">
        <v>0.122</v>
      </c>
      <c r="DW29" s="387">
        <v>0.24099999999999999</v>
      </c>
      <c r="DX29" s="387">
        <v>1.3109999999999999</v>
      </c>
      <c r="DY29" s="387">
        <v>0.32179999999999997</v>
      </c>
      <c r="DZ29" s="387">
        <v>0.1191</v>
      </c>
      <c r="EA29" s="387">
        <v>1.3177999999999999</v>
      </c>
      <c r="EB29" s="387">
        <f t="shared" si="3"/>
        <v>8.7483000000000004</v>
      </c>
      <c r="EC29" s="387">
        <v>0.123</v>
      </c>
      <c r="ED29" s="387">
        <v>0.01</v>
      </c>
      <c r="EE29" s="387">
        <v>2.8616999999999999</v>
      </c>
      <c r="EF29" s="387">
        <v>0.14000000000000001</v>
      </c>
      <c r="EG29" s="387">
        <v>4.58E-2</v>
      </c>
      <c r="EH29" s="387">
        <v>0.18509999999999999</v>
      </c>
      <c r="EI29" s="387">
        <v>1.3484</v>
      </c>
      <c r="EJ29" s="387">
        <v>1.1217000000000001</v>
      </c>
      <c r="EK29" s="387">
        <v>0.75970000000000004</v>
      </c>
      <c r="EL29" s="387">
        <v>0.3674</v>
      </c>
      <c r="EM29" s="387">
        <v>0.50790000000000002</v>
      </c>
      <c r="EN29" s="387">
        <v>1.2775999999999998</v>
      </c>
      <c r="EO29" s="387">
        <f t="shared" si="4"/>
        <v>13.269599999999999</v>
      </c>
      <c r="EP29" s="15">
        <v>0.58729999999999993</v>
      </c>
      <c r="EQ29" s="15">
        <v>0.59020000000000006</v>
      </c>
      <c r="ER29" s="15">
        <v>0.64379999999999993</v>
      </c>
      <c r="ES29" s="15">
        <v>1.8620000000000001</v>
      </c>
      <c r="ET29" s="15">
        <v>1.8252999999999999</v>
      </c>
      <c r="EU29" s="15">
        <v>0.747</v>
      </c>
      <c r="EV29" s="15">
        <v>4.28</v>
      </c>
      <c r="EW29" s="15">
        <v>0.96350000000000002</v>
      </c>
      <c r="EX29" s="15">
        <v>2.86E-2</v>
      </c>
      <c r="EY29" s="15">
        <v>0.18209999999999998</v>
      </c>
      <c r="EZ29" s="15">
        <v>1.4542999999999999</v>
      </c>
      <c r="FA29" s="15">
        <v>0.1055</v>
      </c>
      <c r="FB29" s="30"/>
      <c r="FC29" s="30"/>
      <c r="FD29" s="30"/>
      <c r="FE29" s="30"/>
      <c r="FF29" s="30"/>
      <c r="FG29" s="30"/>
      <c r="FH29" s="30"/>
      <c r="FI29" s="30"/>
      <c r="FJ29" s="30"/>
      <c r="FK29" s="30"/>
      <c r="FL29" s="30"/>
      <c r="FM29" s="30"/>
      <c r="FN29" s="30"/>
      <c r="FO29" s="30"/>
      <c r="FP29" s="30"/>
      <c r="FQ29" s="30"/>
      <c r="FR29" s="30"/>
      <c r="FS29" s="30"/>
      <c r="FT29" s="30"/>
      <c r="FU29" s="30"/>
      <c r="FV29" s="30"/>
      <c r="FW29" s="30"/>
      <c r="FX29" s="30"/>
      <c r="FY29" s="30"/>
      <c r="FZ29" s="30"/>
      <c r="GA29" s="30"/>
      <c r="GB29" s="30"/>
      <c r="GC29" s="30"/>
      <c r="GD29" s="30"/>
      <c r="GE29" s="30"/>
      <c r="GF29" s="30"/>
      <c r="GG29" s="30"/>
      <c r="GH29" s="30"/>
      <c r="GI29" s="30"/>
      <c r="GJ29" s="30"/>
      <c r="GK29" s="30"/>
      <c r="GL29" s="30"/>
      <c r="GM29" s="30"/>
      <c r="GN29" s="30"/>
      <c r="GO29" s="30"/>
      <c r="GP29" s="30"/>
      <c r="GQ29" s="30"/>
      <c r="GR29" s="30"/>
      <c r="GS29" s="30"/>
      <c r="GT29" s="30"/>
      <c r="GU29" s="30"/>
      <c r="GV29" s="30"/>
      <c r="GW29" s="30"/>
      <c r="GX29" s="30"/>
      <c r="GY29" s="30"/>
      <c r="GZ29" s="30"/>
      <c r="HA29" s="30"/>
      <c r="HB29" s="30"/>
      <c r="HC29" s="30"/>
      <c r="HD29" s="30"/>
      <c r="HE29" s="30"/>
      <c r="HF29" s="30"/>
      <c r="HG29" s="30"/>
      <c r="HH29" s="30"/>
      <c r="HI29" s="30"/>
      <c r="HJ29" s="30"/>
      <c r="HK29" s="30"/>
      <c r="HL29" s="30"/>
      <c r="HM29" s="30"/>
      <c r="HN29" s="30"/>
      <c r="HO29" s="30"/>
      <c r="HP29" s="30"/>
    </row>
    <row r="30" spans="1:224" s="134" customFormat="1" ht="12.75" customHeight="1">
      <c r="A30" s="773" t="s">
        <v>3192</v>
      </c>
      <c r="B30" s="15">
        <f t="shared" si="11"/>
        <v>73.982599999999991</v>
      </c>
      <c r="C30" s="15">
        <v>14.548999999999999</v>
      </c>
      <c r="D30" s="15">
        <v>5.5970000000000004</v>
      </c>
      <c r="E30" s="15">
        <v>7.2169999999999996</v>
      </c>
      <c r="F30" s="15">
        <v>2.5859999999999999</v>
      </c>
      <c r="G30" s="15">
        <v>7.234</v>
      </c>
      <c r="H30" s="15">
        <v>4.4269999999999996</v>
      </c>
      <c r="I30" s="15">
        <v>5.4736000000000002</v>
      </c>
      <c r="J30" s="15">
        <v>7.2480000000000002</v>
      </c>
      <c r="K30" s="15">
        <v>6.0949999999999998</v>
      </c>
      <c r="L30" s="15">
        <v>1.835</v>
      </c>
      <c r="M30" s="15">
        <v>2.65</v>
      </c>
      <c r="N30" s="15">
        <v>9.0709999999999997</v>
      </c>
      <c r="O30" s="15">
        <f t="shared" si="12"/>
        <v>38.527999999999999</v>
      </c>
      <c r="P30" s="15">
        <v>3.7149999999999999</v>
      </c>
      <c r="Q30" s="15">
        <v>3.0529999999999999</v>
      </c>
      <c r="R30" s="15">
        <v>2.7050000000000001</v>
      </c>
      <c r="S30" s="15">
        <v>1.5449999999999999</v>
      </c>
      <c r="T30" s="15">
        <v>0.92600000000000005</v>
      </c>
      <c r="U30" s="15">
        <v>3.6579999999999999</v>
      </c>
      <c r="V30" s="15">
        <v>1.69</v>
      </c>
      <c r="W30" s="15">
        <v>1.226</v>
      </c>
      <c r="X30" s="15">
        <v>1.998</v>
      </c>
      <c r="Y30" s="15">
        <v>1.74</v>
      </c>
      <c r="Z30" s="15">
        <v>1.887</v>
      </c>
      <c r="AA30" s="15">
        <v>14.385</v>
      </c>
      <c r="AB30" s="15">
        <f t="shared" si="13"/>
        <v>44.876999999999995</v>
      </c>
      <c r="AC30" s="15">
        <v>5.3929999999999998</v>
      </c>
      <c r="AD30" s="15">
        <v>4.24</v>
      </c>
      <c r="AE30" s="15">
        <v>6.7251000000000003</v>
      </c>
      <c r="AF30" s="15">
        <v>4.43</v>
      </c>
      <c r="AG30" s="15">
        <v>5.5949</v>
      </c>
      <c r="AH30" s="15">
        <v>0.625</v>
      </c>
      <c r="AI30" s="15">
        <v>1.796</v>
      </c>
      <c r="AJ30" s="15">
        <v>0.5</v>
      </c>
      <c r="AK30" s="15">
        <v>1.5589999999999999</v>
      </c>
      <c r="AL30" s="15">
        <v>0.92400000000000004</v>
      </c>
      <c r="AM30" s="15">
        <v>5.5129999999999999</v>
      </c>
      <c r="AN30" s="15">
        <v>7.577</v>
      </c>
      <c r="AO30" s="15">
        <f t="shared" si="14"/>
        <v>44.598999999999997</v>
      </c>
      <c r="AP30" s="15">
        <v>2.8260000000000001</v>
      </c>
      <c r="AQ30" s="15">
        <v>8.7449999999999992</v>
      </c>
      <c r="AR30" s="15">
        <v>10.766999999999999</v>
      </c>
      <c r="AS30" s="15">
        <v>2.9790000000000001</v>
      </c>
      <c r="AT30" s="15">
        <v>1.57</v>
      </c>
      <c r="AU30" s="15">
        <v>0.95199999999999996</v>
      </c>
      <c r="AV30" s="15">
        <v>2.2370000000000001</v>
      </c>
      <c r="AW30" s="15">
        <v>5.4729999999999999</v>
      </c>
      <c r="AX30" s="15">
        <v>5.2510000000000003</v>
      </c>
      <c r="AY30" s="15">
        <v>0.34499999999999997</v>
      </c>
      <c r="AZ30" s="15">
        <v>0.39</v>
      </c>
      <c r="BA30" s="15">
        <v>3.0640000000000001</v>
      </c>
      <c r="BB30" s="15">
        <f t="shared" si="15"/>
        <v>27.004000000000001</v>
      </c>
      <c r="BC30" s="15">
        <v>1.202</v>
      </c>
      <c r="BD30" s="15">
        <v>3.8879999999999999</v>
      </c>
      <c r="BE30" s="15">
        <v>1.0649999999999999</v>
      </c>
      <c r="BF30" s="15">
        <v>0.40799999999999997</v>
      </c>
      <c r="BG30" s="15">
        <v>0.378</v>
      </c>
      <c r="BH30" s="15">
        <v>1.506</v>
      </c>
      <c r="BI30" s="15">
        <v>2.694</v>
      </c>
      <c r="BJ30" s="15">
        <v>3.2909999999999999</v>
      </c>
      <c r="BK30" s="15">
        <v>1.095</v>
      </c>
      <c r="BL30" s="15">
        <v>0.32100000000000001</v>
      </c>
      <c r="BM30" s="15">
        <v>1.4490000000000001</v>
      </c>
      <c r="BN30" s="15">
        <v>9.7070000000000007</v>
      </c>
      <c r="BO30" s="15">
        <f t="shared" si="16"/>
        <v>43.044000000000004</v>
      </c>
      <c r="BP30" s="15">
        <v>2.8210000000000002</v>
      </c>
      <c r="BQ30" s="15">
        <v>0.20300000000000001</v>
      </c>
      <c r="BR30" s="15">
        <v>7.76</v>
      </c>
      <c r="BS30" s="15">
        <v>5.2670000000000003</v>
      </c>
      <c r="BT30" s="15">
        <v>3.8570000000000002</v>
      </c>
      <c r="BU30" s="15">
        <v>18.100999999999999</v>
      </c>
      <c r="BV30" s="15">
        <v>2.9009999999999998</v>
      </c>
      <c r="BW30" s="15">
        <v>0.33400000000000002</v>
      </c>
      <c r="BX30" s="15">
        <v>1.2</v>
      </c>
      <c r="BY30" s="15">
        <v>0.1</v>
      </c>
      <c r="BZ30" s="15" t="s">
        <v>15</v>
      </c>
      <c r="CA30" s="15">
        <v>0.5</v>
      </c>
      <c r="CB30" s="15">
        <f t="shared" si="17"/>
        <v>48.086399999999998</v>
      </c>
      <c r="CC30" s="15" t="s">
        <v>15</v>
      </c>
      <c r="CD30" s="15" t="s">
        <v>15</v>
      </c>
      <c r="CE30" s="15">
        <v>5.0000000000000001E-3</v>
      </c>
      <c r="CF30" s="15">
        <v>2.5000000000000001E-2</v>
      </c>
      <c r="CG30" s="15" t="s">
        <v>15</v>
      </c>
      <c r="CH30" s="15">
        <v>0.34</v>
      </c>
      <c r="CI30" s="15" t="s">
        <v>15</v>
      </c>
      <c r="CJ30" s="15">
        <v>0.28000000000000003</v>
      </c>
      <c r="CK30" s="15">
        <v>1.85</v>
      </c>
      <c r="CL30" s="15">
        <v>12.01</v>
      </c>
      <c r="CM30" s="15">
        <v>5.5743999999999998</v>
      </c>
      <c r="CN30" s="15">
        <v>28.001999999999999</v>
      </c>
      <c r="CO30" s="15">
        <f t="shared" si="10"/>
        <v>9.9497</v>
      </c>
      <c r="CP30" s="15" t="s">
        <v>15</v>
      </c>
      <c r="CQ30" s="15">
        <v>7.0000000000000007E-2</v>
      </c>
      <c r="CR30" s="15">
        <v>1.542</v>
      </c>
      <c r="CS30" s="15">
        <v>2.2249999999999996</v>
      </c>
      <c r="CT30" s="15">
        <v>0.68049999999999999</v>
      </c>
      <c r="CU30" s="15">
        <v>0.17899999999999999</v>
      </c>
      <c r="CV30" s="15">
        <v>1.51</v>
      </c>
      <c r="CW30" s="15">
        <v>0.126</v>
      </c>
      <c r="CX30" s="15">
        <v>0.20300000000000001</v>
      </c>
      <c r="CY30" s="15">
        <v>0.192</v>
      </c>
      <c r="CZ30" s="15">
        <v>2.7662</v>
      </c>
      <c r="DA30" s="15">
        <v>0.45600000000000002</v>
      </c>
      <c r="DB30" s="387">
        <f t="shared" si="1"/>
        <v>47.814300000000003</v>
      </c>
      <c r="DC30" s="387">
        <v>2.8205999999999998</v>
      </c>
      <c r="DD30" s="387">
        <v>0.19500000000000001</v>
      </c>
      <c r="DE30" s="387">
        <v>0.104</v>
      </c>
      <c r="DF30" s="387">
        <v>5.4530000000000003</v>
      </c>
      <c r="DG30" s="387">
        <v>6.9779999999999998</v>
      </c>
      <c r="DH30" s="387">
        <v>2.4079999999999999</v>
      </c>
      <c r="DI30" s="387">
        <v>2.4415</v>
      </c>
      <c r="DJ30" s="387">
        <v>24.624200000000002</v>
      </c>
      <c r="DK30" s="387">
        <v>0.23899999999999999</v>
      </c>
      <c r="DL30" s="387">
        <v>1.415</v>
      </c>
      <c r="DM30" s="387">
        <v>0.122</v>
      </c>
      <c r="DN30" s="387">
        <v>1.014</v>
      </c>
      <c r="DO30" s="387">
        <f t="shared" si="2"/>
        <v>46.804500000000004</v>
      </c>
      <c r="DP30" s="387">
        <v>0.16300000000000001</v>
      </c>
      <c r="DQ30" s="387">
        <v>1.3397999999999999</v>
      </c>
      <c r="DR30" s="387">
        <v>1.0527</v>
      </c>
      <c r="DS30" s="387">
        <v>4.47</v>
      </c>
      <c r="DT30" s="387">
        <v>0</v>
      </c>
      <c r="DU30" s="387">
        <v>3.339</v>
      </c>
      <c r="DV30" s="387">
        <v>4.625</v>
      </c>
      <c r="DW30" s="387">
        <v>15.323</v>
      </c>
      <c r="DX30" s="387">
        <v>1.17</v>
      </c>
      <c r="DY30" s="387">
        <v>12.005000000000001</v>
      </c>
      <c r="DZ30" s="387">
        <v>0</v>
      </c>
      <c r="EA30" s="387">
        <v>3.3170000000000002</v>
      </c>
      <c r="EB30" s="387">
        <f t="shared" si="3"/>
        <v>75.626000000000005</v>
      </c>
      <c r="EC30" s="387">
        <v>6.0279999999999996</v>
      </c>
      <c r="ED30" s="387">
        <v>7.4999999999999997E-2</v>
      </c>
      <c r="EE30" s="387">
        <v>4.29</v>
      </c>
      <c r="EF30" s="387">
        <v>9.5660000000000007</v>
      </c>
      <c r="EG30" s="387">
        <v>0.44700000000000001</v>
      </c>
      <c r="EH30" s="387">
        <v>1.353</v>
      </c>
      <c r="EI30" s="387">
        <v>1.077</v>
      </c>
      <c r="EJ30" s="387">
        <v>5.1879999999999997</v>
      </c>
      <c r="EK30" s="387">
        <v>0.40500000000000003</v>
      </c>
      <c r="EL30" s="387">
        <v>12.182</v>
      </c>
      <c r="EM30" s="387">
        <v>0</v>
      </c>
      <c r="EN30" s="387">
        <v>35.015000000000001</v>
      </c>
      <c r="EO30" s="387">
        <f t="shared" si="4"/>
        <v>27.917800000000003</v>
      </c>
      <c r="EP30" s="15">
        <v>0.59220000000000006</v>
      </c>
      <c r="EQ30" s="15">
        <v>0.05</v>
      </c>
      <c r="ER30" s="15" t="s">
        <v>15</v>
      </c>
      <c r="ES30" s="15">
        <v>0.81</v>
      </c>
      <c r="ET30" s="15">
        <v>21</v>
      </c>
      <c r="EU30" s="15" t="s">
        <v>15</v>
      </c>
      <c r="EV30" s="15">
        <v>0.60599999999999998</v>
      </c>
      <c r="EW30" s="15">
        <v>0.154</v>
      </c>
      <c r="EX30" s="15" t="s">
        <v>15</v>
      </c>
      <c r="EY30" s="15">
        <v>1.026</v>
      </c>
      <c r="EZ30" s="15">
        <v>0.95</v>
      </c>
      <c r="FA30" s="15">
        <v>2.7296</v>
      </c>
      <c r="FB30" s="30"/>
      <c r="FC30" s="30"/>
      <c r="FD30" s="30"/>
      <c r="FE30" s="30"/>
      <c r="FF30" s="30"/>
      <c r="FG30" s="30"/>
      <c r="FH30" s="30"/>
      <c r="FI30" s="30"/>
      <c r="FJ30" s="30"/>
      <c r="FK30" s="30"/>
      <c r="FL30" s="30"/>
      <c r="FM30" s="30"/>
      <c r="FN30" s="30"/>
      <c r="FO30" s="30"/>
      <c r="FP30" s="30"/>
      <c r="FQ30" s="30"/>
      <c r="FR30" s="30"/>
      <c r="FS30" s="30"/>
      <c r="FT30" s="30"/>
      <c r="FU30" s="30"/>
      <c r="FV30" s="30"/>
      <c r="FW30" s="30"/>
      <c r="FX30" s="30"/>
      <c r="FY30" s="30"/>
      <c r="FZ30" s="30"/>
      <c r="GA30" s="30"/>
      <c r="GB30" s="30"/>
      <c r="GC30" s="30"/>
      <c r="GD30" s="30"/>
      <c r="GE30" s="30"/>
      <c r="GF30" s="30"/>
      <c r="GG30" s="30"/>
      <c r="GH30" s="30"/>
      <c r="GI30" s="30"/>
      <c r="GJ30" s="30"/>
      <c r="GK30" s="30"/>
      <c r="GL30" s="30"/>
      <c r="GM30" s="30"/>
      <c r="GN30" s="30"/>
      <c r="GO30" s="30"/>
      <c r="GP30" s="30"/>
      <c r="GQ30" s="30"/>
      <c r="GR30" s="30"/>
      <c r="GS30" s="30"/>
      <c r="GT30" s="30"/>
      <c r="GU30" s="30"/>
      <c r="GV30" s="30"/>
      <c r="GW30" s="30"/>
      <c r="GX30" s="30"/>
      <c r="GY30" s="30"/>
      <c r="GZ30" s="30"/>
      <c r="HA30" s="30"/>
      <c r="HB30" s="30"/>
      <c r="HC30" s="30"/>
      <c r="HD30" s="30"/>
      <c r="HE30" s="30"/>
      <c r="HF30" s="30"/>
      <c r="HG30" s="30"/>
      <c r="HH30" s="30"/>
      <c r="HI30" s="30"/>
      <c r="HJ30" s="30"/>
      <c r="HK30" s="30"/>
      <c r="HL30" s="30"/>
      <c r="HM30" s="30"/>
      <c r="HN30" s="30"/>
      <c r="HO30" s="30"/>
      <c r="HP30" s="30"/>
    </row>
    <row r="31" spans="1:224" s="360" customFormat="1" ht="12.75" customHeight="1">
      <c r="A31" s="769" t="s">
        <v>3193</v>
      </c>
      <c r="B31" s="77">
        <f t="shared" si="11"/>
        <v>159.18450000000001</v>
      </c>
      <c r="C31" s="77">
        <v>18.013000000000002</v>
      </c>
      <c r="D31" s="77">
        <v>11.493</v>
      </c>
      <c r="E31" s="77">
        <v>5.3680000000000003</v>
      </c>
      <c r="F31" s="77">
        <v>27.474</v>
      </c>
      <c r="G31" s="77">
        <v>8.7919999999999998</v>
      </c>
      <c r="H31" s="77">
        <v>7.8102</v>
      </c>
      <c r="I31" s="77">
        <v>18.810500000000001</v>
      </c>
      <c r="J31" s="77">
        <v>14.2951</v>
      </c>
      <c r="K31" s="77">
        <v>8.5950000000000006</v>
      </c>
      <c r="L31" s="77">
        <v>9.8030000000000008</v>
      </c>
      <c r="M31" s="77">
        <v>18.413</v>
      </c>
      <c r="N31" s="77">
        <v>10.3177</v>
      </c>
      <c r="O31" s="77">
        <f t="shared" si="12"/>
        <v>474.2747</v>
      </c>
      <c r="P31" s="77">
        <v>23.411000000000001</v>
      </c>
      <c r="Q31" s="77">
        <v>19.382000000000001</v>
      </c>
      <c r="R31" s="77">
        <v>31.988</v>
      </c>
      <c r="S31" s="77">
        <v>22.855</v>
      </c>
      <c r="T31" s="77">
        <v>38.984999999999999</v>
      </c>
      <c r="U31" s="77">
        <v>40.491399999999999</v>
      </c>
      <c r="V31" s="77">
        <v>54.101500000000001</v>
      </c>
      <c r="W31" s="77">
        <v>27.298999999999999</v>
      </c>
      <c r="X31" s="77">
        <v>31.1066</v>
      </c>
      <c r="Y31" s="77">
        <v>35.5884</v>
      </c>
      <c r="Z31" s="77">
        <v>69.49839999999999</v>
      </c>
      <c r="AA31" s="77">
        <v>79.568399999999997</v>
      </c>
      <c r="AB31" s="77">
        <f t="shared" si="13"/>
        <v>686.8898999999999</v>
      </c>
      <c r="AC31" s="77">
        <v>76.673199999999994</v>
      </c>
      <c r="AD31" s="77">
        <v>54.533699999999996</v>
      </c>
      <c r="AE31" s="77">
        <v>56.377400000000002</v>
      </c>
      <c r="AF31" s="77">
        <v>91.470399999999998</v>
      </c>
      <c r="AG31" s="77">
        <v>104.0373</v>
      </c>
      <c r="AH31" s="77">
        <v>32.408700000000003</v>
      </c>
      <c r="AI31" s="77">
        <v>64.724999999999994</v>
      </c>
      <c r="AJ31" s="77">
        <v>22.452999999999999</v>
      </c>
      <c r="AK31" s="77">
        <v>121.3519</v>
      </c>
      <c r="AL31" s="77">
        <v>15.2645</v>
      </c>
      <c r="AM31" s="77">
        <v>31.277999999999999</v>
      </c>
      <c r="AN31" s="77">
        <v>16.316800000000001</v>
      </c>
      <c r="AO31" s="77">
        <f t="shared" si="14"/>
        <v>198.94400000000002</v>
      </c>
      <c r="AP31" s="77">
        <v>9.3308999999999997</v>
      </c>
      <c r="AQ31" s="77">
        <v>9.7769999999999992</v>
      </c>
      <c r="AR31" s="77">
        <v>17.265599999999999</v>
      </c>
      <c r="AS31" s="77">
        <v>18.742999999999999</v>
      </c>
      <c r="AT31" s="77">
        <v>27.382999999999999</v>
      </c>
      <c r="AU31" s="77">
        <v>14.8994</v>
      </c>
      <c r="AV31" s="77">
        <v>18.6251</v>
      </c>
      <c r="AW31" s="77">
        <v>24.96</v>
      </c>
      <c r="AX31" s="77">
        <v>18.178999999999998</v>
      </c>
      <c r="AY31" s="77">
        <v>15.012</v>
      </c>
      <c r="AZ31" s="77">
        <v>10.653</v>
      </c>
      <c r="BA31" s="77">
        <v>14.116</v>
      </c>
      <c r="BB31" s="77">
        <f t="shared" si="15"/>
        <v>213.24790000000002</v>
      </c>
      <c r="BC31" s="77">
        <v>5.34</v>
      </c>
      <c r="BD31" s="77">
        <v>4.2389999999999999</v>
      </c>
      <c r="BE31" s="77">
        <v>16.667999999999999</v>
      </c>
      <c r="BF31" s="77">
        <v>10.061999999999999</v>
      </c>
      <c r="BG31" s="77">
        <v>17.5488</v>
      </c>
      <c r="BH31" s="77">
        <v>21.191099999999999</v>
      </c>
      <c r="BI31" s="77">
        <v>23.885000000000002</v>
      </c>
      <c r="BJ31" s="77">
        <v>32.662700000000001</v>
      </c>
      <c r="BK31" s="77">
        <v>36.310499999999998</v>
      </c>
      <c r="BL31" s="77">
        <v>19.744</v>
      </c>
      <c r="BM31" s="77">
        <v>13.536799999999999</v>
      </c>
      <c r="BN31" s="77">
        <v>12.06</v>
      </c>
      <c r="BO31" s="77">
        <f t="shared" si="16"/>
        <v>301.98949999999996</v>
      </c>
      <c r="BP31" s="77">
        <v>15.69</v>
      </c>
      <c r="BQ31" s="77">
        <v>35.35</v>
      </c>
      <c r="BR31" s="77">
        <v>16.940999999999999</v>
      </c>
      <c r="BS31" s="77">
        <v>34.982999999999997</v>
      </c>
      <c r="BT31" s="77">
        <v>14.1409</v>
      </c>
      <c r="BU31" s="77">
        <v>33.959000000000003</v>
      </c>
      <c r="BV31" s="77">
        <v>21.043500000000002</v>
      </c>
      <c r="BW31" s="77">
        <v>19.113</v>
      </c>
      <c r="BX31" s="77">
        <v>18.733000000000001</v>
      </c>
      <c r="BY31" s="77">
        <v>22.000499999999999</v>
      </c>
      <c r="BZ31" s="77">
        <v>47.855499999999999</v>
      </c>
      <c r="CA31" s="77">
        <v>22.180099999999999</v>
      </c>
      <c r="CB31" s="77">
        <f t="shared" si="17"/>
        <v>127.28360000000002</v>
      </c>
      <c r="CC31" s="77">
        <v>5.8535000000000004</v>
      </c>
      <c r="CD31" s="77">
        <v>5.8425000000000002</v>
      </c>
      <c r="CE31" s="77">
        <v>25.93</v>
      </c>
      <c r="CF31" s="77">
        <v>16.402799999999999</v>
      </c>
      <c r="CG31" s="77">
        <v>5.4485000000000001</v>
      </c>
      <c r="CH31" s="77">
        <v>16.919499999999999</v>
      </c>
      <c r="CI31" s="77">
        <v>13.369200000000001</v>
      </c>
      <c r="CJ31" s="77">
        <v>5.3286999999999995</v>
      </c>
      <c r="CK31" s="77">
        <v>3.4689999999999999</v>
      </c>
      <c r="CL31" s="77">
        <v>2.8820000000000001</v>
      </c>
      <c r="CM31" s="77">
        <v>9.0515000000000008</v>
      </c>
      <c r="CN31" s="77">
        <v>16.7864</v>
      </c>
      <c r="CO31" s="77">
        <f t="shared" si="10"/>
        <v>454.34179999999998</v>
      </c>
      <c r="CP31" s="77">
        <v>17.658799999999999</v>
      </c>
      <c r="CQ31" s="77">
        <v>16.276</v>
      </c>
      <c r="CR31" s="77">
        <v>5.6048</v>
      </c>
      <c r="CS31" s="77">
        <v>10.692</v>
      </c>
      <c r="CT31" s="77">
        <v>72.721999999999994</v>
      </c>
      <c r="CU31" s="77">
        <v>44.581200000000003</v>
      </c>
      <c r="CV31" s="77">
        <v>42.819700000000005</v>
      </c>
      <c r="CW31" s="77">
        <v>40.056100000000001</v>
      </c>
      <c r="CX31" s="77">
        <v>58.20150000000001</v>
      </c>
      <c r="CY31" s="77">
        <v>17.839500000000001</v>
      </c>
      <c r="CZ31" s="77">
        <v>40.778100000000002</v>
      </c>
      <c r="DA31" s="77">
        <v>87.112100000000012</v>
      </c>
      <c r="DB31" s="386">
        <f t="shared" si="1"/>
        <v>370.6182</v>
      </c>
      <c r="DC31" s="386">
        <v>13.324400000000001</v>
      </c>
      <c r="DD31" s="386">
        <v>33.109499999999997</v>
      </c>
      <c r="DE31" s="386">
        <v>28.204700000000006</v>
      </c>
      <c r="DF31" s="386">
        <v>27.428699999999999</v>
      </c>
      <c r="DG31" s="386">
        <v>40.120899999999992</v>
      </c>
      <c r="DH31" s="386">
        <v>82.620500000000007</v>
      </c>
      <c r="DI31" s="386">
        <v>16.843400000000003</v>
      </c>
      <c r="DJ31" s="386">
        <v>21.931100000000001</v>
      </c>
      <c r="DK31" s="386">
        <v>38.008299999999998</v>
      </c>
      <c r="DL31" s="386">
        <v>19.5562</v>
      </c>
      <c r="DM31" s="386">
        <v>31.107800000000001</v>
      </c>
      <c r="DN31" s="386">
        <v>18.362699999999997</v>
      </c>
      <c r="DO31" s="386">
        <f t="shared" si="2"/>
        <v>400.67429999999996</v>
      </c>
      <c r="DP31" s="386">
        <v>20.497400000000003</v>
      </c>
      <c r="DQ31" s="386">
        <v>19.547599999999999</v>
      </c>
      <c r="DR31" s="386">
        <v>24.1783</v>
      </c>
      <c r="DS31" s="386">
        <v>55.124699999999997</v>
      </c>
      <c r="DT31" s="386">
        <v>17.921099999999999</v>
      </c>
      <c r="DU31" s="386">
        <v>55.540299999999995</v>
      </c>
      <c r="DV31" s="386">
        <v>29.616299999999999</v>
      </c>
      <c r="DW31" s="386">
        <v>55.3568</v>
      </c>
      <c r="DX31" s="386">
        <v>36.542000000000002</v>
      </c>
      <c r="DY31" s="386">
        <v>42.335900000000002</v>
      </c>
      <c r="DZ31" s="386">
        <v>23.5169</v>
      </c>
      <c r="EA31" s="386">
        <v>20.497</v>
      </c>
      <c r="EB31" s="386">
        <f t="shared" si="3"/>
        <v>301.73339999999996</v>
      </c>
      <c r="EC31" s="386">
        <v>30.166499999999999</v>
      </c>
      <c r="ED31" s="386">
        <v>12.166</v>
      </c>
      <c r="EE31" s="386">
        <v>40.737199999999994</v>
      </c>
      <c r="EF31" s="386">
        <v>20.8933</v>
      </c>
      <c r="EG31" s="386">
        <v>43.897399999999998</v>
      </c>
      <c r="EH31" s="386">
        <v>13.190099999999999</v>
      </c>
      <c r="EI31" s="386">
        <v>21.212799999999998</v>
      </c>
      <c r="EJ31" s="386">
        <v>18.616299999999999</v>
      </c>
      <c r="EK31" s="386">
        <v>31.2319</v>
      </c>
      <c r="EL31" s="386">
        <v>23.808</v>
      </c>
      <c r="EM31" s="386">
        <v>17.176500000000001</v>
      </c>
      <c r="EN31" s="386">
        <v>28.637400000000003</v>
      </c>
      <c r="EO31" s="386">
        <f t="shared" si="4"/>
        <v>301.74709999999999</v>
      </c>
      <c r="EP31" s="77">
        <v>50.173499999999997</v>
      </c>
      <c r="EQ31" s="77">
        <v>20.443900000000003</v>
      </c>
      <c r="ER31" s="77">
        <v>21.677099999999999</v>
      </c>
      <c r="ES31" s="77">
        <v>27.8566</v>
      </c>
      <c r="ET31" s="77">
        <v>23.3718</v>
      </c>
      <c r="EU31" s="77">
        <v>32.810499999999998</v>
      </c>
      <c r="EV31" s="77">
        <v>28.422400000000003</v>
      </c>
      <c r="EW31" s="77">
        <v>30.422699999999999</v>
      </c>
      <c r="EX31" s="77">
        <v>18.044599999999999</v>
      </c>
      <c r="EY31" s="77">
        <v>11.6815</v>
      </c>
      <c r="EZ31" s="77">
        <v>8.8637999999999995</v>
      </c>
      <c r="FA31" s="77">
        <v>27.9787</v>
      </c>
      <c r="FB31" s="37"/>
      <c r="FC31" s="37"/>
      <c r="FD31" s="37"/>
      <c r="FE31" s="37"/>
      <c r="FF31" s="37"/>
      <c r="FG31" s="37"/>
      <c r="FH31" s="37"/>
      <c r="FI31" s="37"/>
      <c r="FJ31" s="37"/>
      <c r="FK31" s="37"/>
      <c r="FL31" s="37"/>
      <c r="FM31" s="37"/>
      <c r="FN31" s="37"/>
      <c r="FO31" s="37"/>
      <c r="FP31" s="37"/>
      <c r="FQ31" s="37"/>
      <c r="FR31" s="37"/>
      <c r="FS31" s="37"/>
      <c r="FT31" s="37"/>
      <c r="FU31" s="37"/>
      <c r="FV31" s="37"/>
      <c r="FW31" s="37"/>
      <c r="FX31" s="37"/>
      <c r="FY31" s="37"/>
      <c r="FZ31" s="37"/>
      <c r="GA31" s="37"/>
      <c r="GB31" s="37"/>
      <c r="GC31" s="37"/>
      <c r="GD31" s="37"/>
      <c r="GE31" s="37"/>
      <c r="GF31" s="37"/>
      <c r="GG31" s="37"/>
      <c r="GH31" s="37"/>
      <c r="GI31" s="37"/>
      <c r="GJ31" s="37"/>
      <c r="GK31" s="37"/>
      <c r="GL31" s="37"/>
      <c r="GM31" s="37"/>
      <c r="GN31" s="37"/>
      <c r="GO31" s="37"/>
      <c r="GP31" s="37"/>
      <c r="GQ31" s="37"/>
      <c r="GR31" s="37"/>
      <c r="GS31" s="37"/>
      <c r="GT31" s="37"/>
      <c r="GU31" s="37"/>
      <c r="GV31" s="37"/>
      <c r="GW31" s="37"/>
      <c r="GX31" s="37"/>
      <c r="GY31" s="37"/>
      <c r="GZ31" s="37"/>
      <c r="HA31" s="37"/>
      <c r="HB31" s="37"/>
      <c r="HC31" s="37"/>
      <c r="HD31" s="37"/>
      <c r="HE31" s="37"/>
      <c r="HF31" s="37"/>
      <c r="HG31" s="37"/>
      <c r="HH31" s="37"/>
      <c r="HI31" s="37"/>
      <c r="HJ31" s="37"/>
      <c r="HK31" s="37"/>
      <c r="HL31" s="37"/>
      <c r="HM31" s="37"/>
      <c r="HN31" s="37"/>
      <c r="HO31" s="37"/>
      <c r="HP31" s="37"/>
    </row>
    <row r="32" spans="1:224" s="134" customFormat="1" ht="12.75" customHeight="1">
      <c r="A32" s="771" t="s">
        <v>3187</v>
      </c>
      <c r="B32" s="15">
        <f t="shared" si="11"/>
        <v>13.872999999999999</v>
      </c>
      <c r="C32" s="15">
        <v>1.6619999999999999</v>
      </c>
      <c r="D32" s="15">
        <v>2.625</v>
      </c>
      <c r="E32" s="15">
        <v>1.3120000000000001</v>
      </c>
      <c r="F32" s="15">
        <v>2.9750000000000001</v>
      </c>
      <c r="G32" s="15" t="s">
        <v>15</v>
      </c>
      <c r="H32" s="15">
        <v>0.72</v>
      </c>
      <c r="I32" s="15">
        <v>1.2</v>
      </c>
      <c r="J32" s="15">
        <v>0.28000000000000003</v>
      </c>
      <c r="K32" s="15">
        <v>0.35</v>
      </c>
      <c r="L32" s="15">
        <v>0.2</v>
      </c>
      <c r="M32" s="15">
        <v>1.794</v>
      </c>
      <c r="N32" s="15">
        <v>0.755</v>
      </c>
      <c r="O32" s="15">
        <f t="shared" si="12"/>
        <v>23.341799999999999</v>
      </c>
      <c r="P32" s="15">
        <v>3.62</v>
      </c>
      <c r="Q32" s="15">
        <v>0.47499999999999998</v>
      </c>
      <c r="R32" s="15">
        <v>0.4</v>
      </c>
      <c r="S32" s="15">
        <v>1.82</v>
      </c>
      <c r="T32" s="15" t="s">
        <v>15</v>
      </c>
      <c r="U32" s="15">
        <v>3.8788</v>
      </c>
      <c r="V32" s="15">
        <v>1.073</v>
      </c>
      <c r="W32" s="15">
        <v>4.415</v>
      </c>
      <c r="X32" s="15">
        <v>1.52</v>
      </c>
      <c r="Y32" s="15">
        <v>1</v>
      </c>
      <c r="Z32" s="15">
        <v>0.187</v>
      </c>
      <c r="AA32" s="15">
        <v>4.9530000000000003</v>
      </c>
      <c r="AB32" s="15">
        <f t="shared" si="13"/>
        <v>41.419000000000004</v>
      </c>
      <c r="AC32" s="15">
        <v>3.2</v>
      </c>
      <c r="AD32" s="15">
        <v>1.8440000000000001</v>
      </c>
      <c r="AE32" s="15">
        <v>0.83</v>
      </c>
      <c r="AF32" s="15">
        <v>3.1259999999999999</v>
      </c>
      <c r="AG32" s="15">
        <v>16.905000000000001</v>
      </c>
      <c r="AH32" s="15">
        <v>4.306</v>
      </c>
      <c r="AI32" s="15">
        <v>8.8309999999999995</v>
      </c>
      <c r="AJ32" s="15" t="s">
        <v>15</v>
      </c>
      <c r="AK32" s="15">
        <v>1.0269999999999999</v>
      </c>
      <c r="AL32" s="15">
        <v>1.1000000000000001</v>
      </c>
      <c r="AM32" s="15">
        <v>0.15</v>
      </c>
      <c r="AN32" s="15">
        <v>0.1</v>
      </c>
      <c r="AO32" s="15">
        <f t="shared" si="14"/>
        <v>32.805000000000007</v>
      </c>
      <c r="AP32" s="15" t="s">
        <v>15</v>
      </c>
      <c r="AQ32" s="15">
        <v>7.0000000000000007E-2</v>
      </c>
      <c r="AR32" s="15">
        <v>1.244</v>
      </c>
      <c r="AS32" s="15">
        <v>2.52</v>
      </c>
      <c r="AT32" s="15">
        <v>18.951000000000001</v>
      </c>
      <c r="AU32" s="15" t="s">
        <v>15</v>
      </c>
      <c r="AV32" s="15">
        <v>0.1</v>
      </c>
      <c r="AW32" s="15">
        <v>2.2999999999999998</v>
      </c>
      <c r="AX32" s="15" t="s">
        <v>15</v>
      </c>
      <c r="AY32" s="15">
        <v>0.12</v>
      </c>
      <c r="AZ32" s="15">
        <v>5</v>
      </c>
      <c r="BA32" s="15">
        <v>2.5</v>
      </c>
      <c r="BB32" s="15">
        <f t="shared" si="15"/>
        <v>20.02</v>
      </c>
      <c r="BC32" s="15">
        <v>0.15</v>
      </c>
      <c r="BD32" s="15" t="s">
        <v>15</v>
      </c>
      <c r="BE32" s="15">
        <v>0.16</v>
      </c>
      <c r="BF32" s="15">
        <v>0.14000000000000001</v>
      </c>
      <c r="BG32" s="15">
        <v>2</v>
      </c>
      <c r="BH32" s="15">
        <v>1.827</v>
      </c>
      <c r="BI32" s="15">
        <v>8.5329999999999995</v>
      </c>
      <c r="BJ32" s="15">
        <v>0.11</v>
      </c>
      <c r="BK32" s="15">
        <v>3.1</v>
      </c>
      <c r="BL32" s="15">
        <v>2</v>
      </c>
      <c r="BM32" s="15" t="s">
        <v>15</v>
      </c>
      <c r="BN32" s="15">
        <v>2</v>
      </c>
      <c r="BO32" s="15">
        <f t="shared" si="16"/>
        <v>65.05</v>
      </c>
      <c r="BP32" s="15">
        <v>7.34</v>
      </c>
      <c r="BQ32" s="15">
        <v>10.97</v>
      </c>
      <c r="BR32" s="15">
        <v>0.5</v>
      </c>
      <c r="BS32" s="15">
        <v>7.2</v>
      </c>
      <c r="BT32" s="15">
        <v>0.6</v>
      </c>
      <c r="BU32" s="15">
        <v>1.5369999999999999</v>
      </c>
      <c r="BV32" s="15">
        <v>6.0730000000000004</v>
      </c>
      <c r="BW32" s="15" t="s">
        <v>15</v>
      </c>
      <c r="BX32" s="15">
        <v>4.7</v>
      </c>
      <c r="BY32" s="15">
        <v>1.8</v>
      </c>
      <c r="BZ32" s="15">
        <v>24.3</v>
      </c>
      <c r="CA32" s="15">
        <v>0.03</v>
      </c>
      <c r="CB32" s="15">
        <f t="shared" si="17"/>
        <v>16.071999999999999</v>
      </c>
      <c r="CC32" s="15">
        <v>0.1</v>
      </c>
      <c r="CD32" s="15">
        <v>0.5</v>
      </c>
      <c r="CE32" s="15" t="s">
        <v>15</v>
      </c>
      <c r="CF32" s="15">
        <v>0.47</v>
      </c>
      <c r="CG32" s="15">
        <v>0.5</v>
      </c>
      <c r="CH32" s="15">
        <v>10.249000000000001</v>
      </c>
      <c r="CI32" s="15">
        <v>2.66</v>
      </c>
      <c r="CJ32" s="15" t="s">
        <v>15</v>
      </c>
      <c r="CK32" s="15" t="s">
        <v>15</v>
      </c>
      <c r="CL32" s="15" t="s">
        <v>15</v>
      </c>
      <c r="CM32" s="15">
        <v>1.5329999999999999</v>
      </c>
      <c r="CN32" s="15">
        <v>0.06</v>
      </c>
      <c r="CO32" s="15">
        <f t="shared" si="10"/>
        <v>42.386800000000001</v>
      </c>
      <c r="CP32" s="15" t="s">
        <v>15</v>
      </c>
      <c r="CQ32" s="15">
        <v>5.8</v>
      </c>
      <c r="CR32" s="15">
        <v>0.32</v>
      </c>
      <c r="CS32" s="15">
        <v>0.09</v>
      </c>
      <c r="CT32" s="15">
        <v>0.13</v>
      </c>
      <c r="CU32" s="15">
        <v>8.2200000000000006</v>
      </c>
      <c r="CV32" s="15">
        <v>14.541</v>
      </c>
      <c r="CW32" s="15">
        <v>10</v>
      </c>
      <c r="CX32" s="15">
        <v>0.92</v>
      </c>
      <c r="CY32" s="15">
        <v>0.43099999999999999</v>
      </c>
      <c r="CZ32" s="15">
        <v>5.0000000000000001E-3</v>
      </c>
      <c r="DA32" s="15">
        <v>1.9298</v>
      </c>
      <c r="DB32" s="387">
        <f t="shared" si="1"/>
        <v>27.714500000000001</v>
      </c>
      <c r="DC32" s="387">
        <v>1.667</v>
      </c>
      <c r="DD32" s="387">
        <v>1.7135</v>
      </c>
      <c r="DE32" s="387">
        <v>0.23200000000000001</v>
      </c>
      <c r="DF32" s="387">
        <v>1.478</v>
      </c>
      <c r="DG32" s="387">
        <v>7.8170000000000002</v>
      </c>
      <c r="DH32" s="387">
        <v>0.97899999999999998</v>
      </c>
      <c r="DI32" s="387">
        <v>0.94599999999999995</v>
      </c>
      <c r="DJ32" s="387">
        <v>4.05</v>
      </c>
      <c r="DK32" s="387">
        <v>0.61799999999999999</v>
      </c>
      <c r="DL32" s="387">
        <v>0.41499999999999998</v>
      </c>
      <c r="DM32" s="387">
        <v>6.1440000000000001</v>
      </c>
      <c r="DN32" s="387">
        <v>1.655</v>
      </c>
      <c r="DO32" s="387">
        <f t="shared" si="2"/>
        <v>16.236000000000001</v>
      </c>
      <c r="DP32" s="387">
        <v>4.4800000000000004</v>
      </c>
      <c r="DQ32" s="387">
        <v>1.69</v>
      </c>
      <c r="DR32" s="387">
        <v>3.8969999999999998</v>
      </c>
      <c r="DS32" s="387">
        <v>0.03</v>
      </c>
      <c r="DT32" s="387">
        <v>1.4690000000000001</v>
      </c>
      <c r="DU32" s="387">
        <v>0.107</v>
      </c>
      <c r="DV32" s="387">
        <v>0.185</v>
      </c>
      <c r="DW32" s="387">
        <v>0.38300000000000001</v>
      </c>
      <c r="DX32" s="387">
        <v>3.0779999999999998</v>
      </c>
      <c r="DY32" s="387">
        <v>0.10100000000000001</v>
      </c>
      <c r="DZ32" s="387">
        <v>0.35399999999999998</v>
      </c>
      <c r="EA32" s="387">
        <v>0.46200000000000002</v>
      </c>
      <c r="EB32" s="387">
        <f t="shared" si="3"/>
        <v>4.7379999999999995</v>
      </c>
      <c r="EC32" s="387">
        <v>0.14599999999999999</v>
      </c>
      <c r="ED32" s="387">
        <v>0.53800000000000003</v>
      </c>
      <c r="EE32" s="387">
        <v>1.675</v>
      </c>
      <c r="EF32" s="387">
        <v>0.105</v>
      </c>
      <c r="EG32" s="387">
        <v>0.52</v>
      </c>
      <c r="EH32" s="387">
        <v>0</v>
      </c>
      <c r="EI32" s="387">
        <v>7.4999999999999997E-2</v>
      </c>
      <c r="EJ32" s="387">
        <v>0.184</v>
      </c>
      <c r="EK32" s="387">
        <v>0.17</v>
      </c>
      <c r="EL32" s="387">
        <v>0</v>
      </c>
      <c r="EM32" s="387">
        <v>0.05</v>
      </c>
      <c r="EN32" s="387">
        <v>1.2749999999999999</v>
      </c>
      <c r="EO32" s="387">
        <f t="shared" si="4"/>
        <v>21.533999999999999</v>
      </c>
      <c r="EP32" s="15">
        <v>0.81899999999999995</v>
      </c>
      <c r="EQ32" s="15">
        <v>0.83699999999999997</v>
      </c>
      <c r="ER32" s="15">
        <v>2.6880000000000002</v>
      </c>
      <c r="ES32" s="15">
        <v>0.04</v>
      </c>
      <c r="ET32" s="15">
        <v>0.1</v>
      </c>
      <c r="EU32" s="15">
        <v>1.4999999999999999E-2</v>
      </c>
      <c r="EV32" s="15" t="s">
        <v>14</v>
      </c>
      <c r="EW32" s="15">
        <v>2.5000000000000001E-2</v>
      </c>
      <c r="EX32" s="15">
        <v>0.03</v>
      </c>
      <c r="EY32" s="15" t="s">
        <v>15</v>
      </c>
      <c r="EZ32" s="15">
        <v>0.01</v>
      </c>
      <c r="FA32" s="15">
        <v>16.97</v>
      </c>
      <c r="FB32" s="30"/>
      <c r="FC32" s="30"/>
      <c r="FD32" s="30"/>
      <c r="FE32" s="30"/>
      <c r="FF32" s="30"/>
      <c r="FG32" s="30"/>
      <c r="FH32" s="30"/>
      <c r="FI32" s="30"/>
      <c r="FJ32" s="30"/>
      <c r="FK32" s="30"/>
      <c r="FL32" s="30"/>
      <c r="FM32" s="30"/>
      <c r="FN32" s="30"/>
      <c r="FO32" s="30"/>
      <c r="FP32" s="30"/>
      <c r="FQ32" s="30"/>
      <c r="FR32" s="30"/>
      <c r="FS32" s="30"/>
      <c r="FT32" s="30"/>
      <c r="FU32" s="30"/>
      <c r="FV32" s="30"/>
      <c r="FW32" s="30"/>
      <c r="FX32" s="30"/>
      <c r="FY32" s="30"/>
      <c r="FZ32" s="30"/>
      <c r="GA32" s="30"/>
      <c r="GB32" s="30"/>
      <c r="GC32" s="30"/>
      <c r="GD32" s="30"/>
      <c r="GE32" s="30"/>
      <c r="GF32" s="30"/>
      <c r="GG32" s="30"/>
      <c r="GH32" s="30"/>
      <c r="GI32" s="30"/>
      <c r="GJ32" s="30"/>
      <c r="GK32" s="30"/>
      <c r="GL32" s="30"/>
      <c r="GM32" s="30"/>
      <c r="GN32" s="30"/>
      <c r="GO32" s="30"/>
      <c r="GP32" s="30"/>
      <c r="GQ32" s="30"/>
      <c r="GR32" s="30"/>
      <c r="GS32" s="30"/>
      <c r="GT32" s="30"/>
      <c r="GU32" s="30"/>
      <c r="GV32" s="30"/>
      <c r="GW32" s="30"/>
      <c r="GX32" s="30"/>
      <c r="GY32" s="30"/>
      <c r="GZ32" s="30"/>
      <c r="HA32" s="30"/>
      <c r="HB32" s="30"/>
      <c r="HC32" s="30"/>
      <c r="HD32" s="30"/>
      <c r="HE32" s="30"/>
      <c r="HF32" s="30"/>
      <c r="HG32" s="30"/>
      <c r="HH32" s="30"/>
      <c r="HI32" s="30"/>
      <c r="HJ32" s="30"/>
      <c r="HK32" s="30"/>
      <c r="HL32" s="30"/>
      <c r="HM32" s="30"/>
      <c r="HN32" s="30"/>
      <c r="HO32" s="30"/>
      <c r="HP32" s="30"/>
    </row>
    <row r="33" spans="1:224" s="134" customFormat="1" ht="12.75" customHeight="1">
      <c r="A33" s="772" t="s">
        <v>3042</v>
      </c>
      <c r="B33" s="15">
        <f t="shared" si="11"/>
        <v>1.724</v>
      </c>
      <c r="C33" s="15" t="s">
        <v>15</v>
      </c>
      <c r="D33" s="15">
        <v>0.28799999999999998</v>
      </c>
      <c r="E33" s="15">
        <v>0.1</v>
      </c>
      <c r="F33" s="15">
        <v>0.32500000000000001</v>
      </c>
      <c r="G33" s="15">
        <v>0.46</v>
      </c>
      <c r="H33" s="15" t="s">
        <v>15</v>
      </c>
      <c r="I33" s="15">
        <v>3.1E-2</v>
      </c>
      <c r="J33" s="15">
        <v>0.05</v>
      </c>
      <c r="K33" s="15">
        <v>4.4999999999999998E-2</v>
      </c>
      <c r="L33" s="15" t="s">
        <v>15</v>
      </c>
      <c r="M33" s="15" t="s">
        <v>15</v>
      </c>
      <c r="N33" s="15">
        <v>0.42499999999999999</v>
      </c>
      <c r="O33" s="15">
        <f t="shared" si="12"/>
        <v>1.4159999999999999</v>
      </c>
      <c r="P33" s="15" t="s">
        <v>15</v>
      </c>
      <c r="Q33" s="15">
        <v>0.51500000000000001</v>
      </c>
      <c r="R33" s="15" t="s">
        <v>15</v>
      </c>
      <c r="S33" s="15" t="s">
        <v>15</v>
      </c>
      <c r="T33" s="15">
        <v>6.6000000000000003E-2</v>
      </c>
      <c r="U33" s="15">
        <v>0.13500000000000001</v>
      </c>
      <c r="V33" s="15">
        <v>0.32500000000000001</v>
      </c>
      <c r="W33" s="15">
        <v>2.5000000000000001E-2</v>
      </c>
      <c r="X33" s="15" t="s">
        <v>15</v>
      </c>
      <c r="Y33" s="15">
        <v>0.35</v>
      </c>
      <c r="Z33" s="15" t="s">
        <v>15</v>
      </c>
      <c r="AA33" s="15" t="s">
        <v>15</v>
      </c>
      <c r="AB33" s="15">
        <f t="shared" si="13"/>
        <v>2.66</v>
      </c>
      <c r="AC33" s="15">
        <v>0.1</v>
      </c>
      <c r="AD33" s="15">
        <v>0.03</v>
      </c>
      <c r="AE33" s="15" t="s">
        <v>15</v>
      </c>
      <c r="AF33" s="15">
        <v>0.3</v>
      </c>
      <c r="AG33" s="15">
        <v>0.54</v>
      </c>
      <c r="AH33" s="15" t="s">
        <v>15</v>
      </c>
      <c r="AI33" s="15">
        <v>1.494</v>
      </c>
      <c r="AJ33" s="15" t="s">
        <v>15</v>
      </c>
      <c r="AK33" s="15" t="s">
        <v>15</v>
      </c>
      <c r="AL33" s="15" t="s">
        <v>15</v>
      </c>
      <c r="AM33" s="15" t="s">
        <v>15</v>
      </c>
      <c r="AN33" s="15">
        <v>0.19600000000000001</v>
      </c>
      <c r="AO33" s="15">
        <f t="shared" si="14"/>
        <v>2.0500000000000003</v>
      </c>
      <c r="AP33" s="15">
        <v>0.16900000000000001</v>
      </c>
      <c r="AQ33" s="15">
        <v>3.1E-2</v>
      </c>
      <c r="AR33" s="15">
        <v>0.04</v>
      </c>
      <c r="AS33" s="15" t="s">
        <v>15</v>
      </c>
      <c r="AT33" s="15">
        <v>0.2</v>
      </c>
      <c r="AU33" s="15">
        <v>0.61</v>
      </c>
      <c r="AV33" s="15">
        <v>0.65</v>
      </c>
      <c r="AW33" s="15">
        <v>0.05</v>
      </c>
      <c r="AX33" s="15" t="s">
        <v>15</v>
      </c>
      <c r="AY33" s="15" t="s">
        <v>15</v>
      </c>
      <c r="AZ33" s="15" t="s">
        <v>15</v>
      </c>
      <c r="BA33" s="15">
        <v>0.3</v>
      </c>
      <c r="BB33" s="15">
        <f t="shared" si="15"/>
        <v>9.0622000000000007</v>
      </c>
      <c r="BC33" s="15" t="s">
        <v>15</v>
      </c>
      <c r="BD33" s="15">
        <v>0.06</v>
      </c>
      <c r="BE33" s="15">
        <v>3.5000000000000003E-2</v>
      </c>
      <c r="BF33" s="15">
        <v>0.19</v>
      </c>
      <c r="BG33" s="15">
        <v>0.2</v>
      </c>
      <c r="BH33" s="15">
        <v>0.85</v>
      </c>
      <c r="BI33" s="15">
        <v>0.1</v>
      </c>
      <c r="BJ33" s="15">
        <v>4.1746999999999996</v>
      </c>
      <c r="BK33" s="15">
        <v>3.1924999999999999</v>
      </c>
      <c r="BL33" s="15">
        <v>0.05</v>
      </c>
      <c r="BM33" s="15">
        <v>0.06</v>
      </c>
      <c r="BN33" s="15">
        <v>0.15</v>
      </c>
      <c r="BO33" s="15">
        <f t="shared" si="16"/>
        <v>6.734</v>
      </c>
      <c r="BP33" s="15" t="s">
        <v>15</v>
      </c>
      <c r="BQ33" s="15">
        <v>1.7000000000000001E-2</v>
      </c>
      <c r="BR33" s="15">
        <v>1.75</v>
      </c>
      <c r="BS33" s="15">
        <v>0.95</v>
      </c>
      <c r="BT33" s="15">
        <v>2.282</v>
      </c>
      <c r="BU33" s="15">
        <v>3.5000000000000003E-2</v>
      </c>
      <c r="BV33" s="15" t="s">
        <v>15</v>
      </c>
      <c r="BW33" s="15">
        <v>0.66</v>
      </c>
      <c r="BX33" s="15" t="s">
        <v>15</v>
      </c>
      <c r="BY33" s="15" t="s">
        <v>15</v>
      </c>
      <c r="BZ33" s="15">
        <v>0.04</v>
      </c>
      <c r="CA33" s="15">
        <v>1</v>
      </c>
      <c r="CB33" s="15">
        <f t="shared" si="17"/>
        <v>1.1531</v>
      </c>
      <c r="CC33" s="15">
        <v>0.5</v>
      </c>
      <c r="CD33" s="15" t="s">
        <v>15</v>
      </c>
      <c r="CE33" s="15" t="s">
        <v>15</v>
      </c>
      <c r="CF33" s="15">
        <v>0.112</v>
      </c>
      <c r="CG33" s="15">
        <v>0.14000000000000001</v>
      </c>
      <c r="CH33" s="15">
        <v>0.192</v>
      </c>
      <c r="CI33" s="15" t="s">
        <v>15</v>
      </c>
      <c r="CJ33" s="15" t="s">
        <v>15</v>
      </c>
      <c r="CK33" s="15">
        <v>0.08</v>
      </c>
      <c r="CL33" s="15" t="s">
        <v>15</v>
      </c>
      <c r="CM33" s="15">
        <v>0.12909999999999999</v>
      </c>
      <c r="CN33" s="15" t="s">
        <v>15</v>
      </c>
      <c r="CO33" s="15">
        <f t="shared" si="10"/>
        <v>2.4550000000000001</v>
      </c>
      <c r="CP33" s="15" t="s">
        <v>15</v>
      </c>
      <c r="CQ33" s="15" t="s">
        <v>15</v>
      </c>
      <c r="CR33" s="15" t="s">
        <v>15</v>
      </c>
      <c r="CS33" s="15">
        <v>0.86499999999999999</v>
      </c>
      <c r="CT33" s="15">
        <v>0.44500000000000001</v>
      </c>
      <c r="CU33" s="15">
        <v>0.03</v>
      </c>
      <c r="CV33" s="15">
        <v>0.23</v>
      </c>
      <c r="CW33" s="15">
        <v>0.02</v>
      </c>
      <c r="CX33" s="15">
        <v>0.62</v>
      </c>
      <c r="CY33" s="15">
        <v>0.105</v>
      </c>
      <c r="CZ33" s="15" t="s">
        <v>15</v>
      </c>
      <c r="DA33" s="15">
        <v>0.14000000000000001</v>
      </c>
      <c r="DB33" s="387">
        <f t="shared" si="1"/>
        <v>2.8778999999999999</v>
      </c>
      <c r="DC33" s="387">
        <v>0.2999</v>
      </c>
      <c r="DD33" s="387">
        <v>7.0000000000000007E-2</v>
      </c>
      <c r="DE33" s="387">
        <v>0.16</v>
      </c>
      <c r="DF33" s="387">
        <v>0.06</v>
      </c>
      <c r="DG33" s="387">
        <v>0.04</v>
      </c>
      <c r="DH33" s="387">
        <v>0.39</v>
      </c>
      <c r="DI33" s="387">
        <v>0.62</v>
      </c>
      <c r="DJ33" s="387">
        <v>0.42</v>
      </c>
      <c r="DK33" s="387">
        <v>0.24</v>
      </c>
      <c r="DL33" s="387">
        <v>0.11</v>
      </c>
      <c r="DM33" s="387">
        <v>0.41799999999999998</v>
      </c>
      <c r="DN33" s="387">
        <v>0.05</v>
      </c>
      <c r="DO33" s="387">
        <f t="shared" si="2"/>
        <v>4.4376999999999995</v>
      </c>
      <c r="DP33" s="387">
        <v>6.2700000000000006E-2</v>
      </c>
      <c r="DQ33" s="387">
        <v>0.51300000000000001</v>
      </c>
      <c r="DR33" s="387">
        <v>0.16600000000000001</v>
      </c>
      <c r="DS33" s="387">
        <v>8.5999999999999993E-2</v>
      </c>
      <c r="DT33" s="387">
        <v>0.23</v>
      </c>
      <c r="DU33" s="387">
        <v>0.40100000000000002</v>
      </c>
      <c r="DV33" s="387">
        <v>0.81299999999999994</v>
      </c>
      <c r="DW33" s="387">
        <v>0.23</v>
      </c>
      <c r="DX33" s="387">
        <v>0.68</v>
      </c>
      <c r="DY33" s="387">
        <v>0.90100000000000002</v>
      </c>
      <c r="DZ33" s="387">
        <v>0.185</v>
      </c>
      <c r="EA33" s="387">
        <v>0.17</v>
      </c>
      <c r="EB33" s="387">
        <f t="shared" si="3"/>
        <v>11.4895</v>
      </c>
      <c r="EC33" s="387">
        <v>0.28449999999999998</v>
      </c>
      <c r="ED33" s="387">
        <v>0.24</v>
      </c>
      <c r="EE33" s="387">
        <v>0.871</v>
      </c>
      <c r="EF33" s="387">
        <v>1.5509999999999999</v>
      </c>
      <c r="EG33" s="387">
        <v>1.121</v>
      </c>
      <c r="EH33" s="387">
        <v>1.2284999999999999</v>
      </c>
      <c r="EI33" s="387">
        <v>1.466</v>
      </c>
      <c r="EJ33" s="387">
        <v>1.51</v>
      </c>
      <c r="EK33" s="387">
        <v>1.3180000000000001</v>
      </c>
      <c r="EL33" s="387">
        <v>0.60899999999999999</v>
      </c>
      <c r="EM33" s="387">
        <v>0.53449999999999998</v>
      </c>
      <c r="EN33" s="387">
        <v>0.75600000000000001</v>
      </c>
      <c r="EO33" s="387">
        <f t="shared" si="4"/>
        <v>10.58</v>
      </c>
      <c r="EP33" s="15">
        <v>0.41699999999999998</v>
      </c>
      <c r="EQ33" s="15">
        <v>0.69399999999999995</v>
      </c>
      <c r="ER33" s="15">
        <v>0.40100000000000002</v>
      </c>
      <c r="ES33" s="15">
        <v>0.307</v>
      </c>
      <c r="ET33" s="15">
        <v>0.71099999999999997</v>
      </c>
      <c r="EU33" s="15">
        <v>1.454</v>
      </c>
      <c r="EV33" s="15">
        <v>2.359</v>
      </c>
      <c r="EW33" s="15">
        <v>2.048</v>
      </c>
      <c r="EX33" s="15">
        <v>0.76100000000000001</v>
      </c>
      <c r="EY33" s="15">
        <v>0.54100000000000004</v>
      </c>
      <c r="EZ33" s="15">
        <v>0.47</v>
      </c>
      <c r="FA33" s="15">
        <v>0.41699999999999998</v>
      </c>
      <c r="FB33" s="30"/>
      <c r="FC33" s="30"/>
      <c r="FD33" s="30"/>
      <c r="FE33" s="30"/>
      <c r="FF33" s="30"/>
      <c r="FG33" s="30"/>
      <c r="FH33" s="30"/>
      <c r="FI33" s="30"/>
      <c r="FJ33" s="30"/>
      <c r="FK33" s="30"/>
      <c r="FL33" s="30"/>
      <c r="FM33" s="30"/>
      <c r="FN33" s="30"/>
      <c r="FO33" s="30"/>
      <c r="FP33" s="30"/>
      <c r="FQ33" s="30"/>
      <c r="FR33" s="30"/>
      <c r="FS33" s="30"/>
      <c r="FT33" s="30"/>
      <c r="FU33" s="30"/>
      <c r="FV33" s="30"/>
      <c r="FW33" s="30"/>
      <c r="FX33" s="30"/>
      <c r="FY33" s="30"/>
      <c r="FZ33" s="30"/>
      <c r="GA33" s="30"/>
      <c r="GB33" s="30"/>
      <c r="GC33" s="30"/>
      <c r="GD33" s="30"/>
      <c r="GE33" s="30"/>
      <c r="GF33" s="30"/>
      <c r="GG33" s="30"/>
      <c r="GH33" s="30"/>
      <c r="GI33" s="30"/>
      <c r="GJ33" s="30"/>
      <c r="GK33" s="30"/>
      <c r="GL33" s="30"/>
      <c r="GM33" s="30"/>
      <c r="GN33" s="30"/>
      <c r="GO33" s="30"/>
      <c r="GP33" s="30"/>
      <c r="GQ33" s="30"/>
      <c r="GR33" s="30"/>
      <c r="GS33" s="30"/>
      <c r="GT33" s="30"/>
      <c r="GU33" s="30"/>
      <c r="GV33" s="30"/>
      <c r="GW33" s="30"/>
      <c r="GX33" s="30"/>
      <c r="GY33" s="30"/>
      <c r="GZ33" s="30"/>
      <c r="HA33" s="30"/>
      <c r="HB33" s="30"/>
      <c r="HC33" s="30"/>
      <c r="HD33" s="30"/>
      <c r="HE33" s="30"/>
      <c r="HF33" s="30"/>
      <c r="HG33" s="30"/>
      <c r="HH33" s="30"/>
      <c r="HI33" s="30"/>
      <c r="HJ33" s="30"/>
      <c r="HK33" s="30"/>
      <c r="HL33" s="30"/>
      <c r="HM33" s="30"/>
      <c r="HN33" s="30"/>
      <c r="HO33" s="30"/>
      <c r="HP33" s="30"/>
    </row>
    <row r="34" spans="1:224" s="134" customFormat="1" ht="12.75" customHeight="1">
      <c r="A34" s="771" t="s">
        <v>2901</v>
      </c>
      <c r="B34" s="15">
        <f t="shared" si="11"/>
        <v>2.5</v>
      </c>
      <c r="C34" s="15">
        <v>1.17</v>
      </c>
      <c r="D34" s="15">
        <v>0.1</v>
      </c>
      <c r="E34" s="15" t="s">
        <v>15</v>
      </c>
      <c r="F34" s="15">
        <v>0.6</v>
      </c>
      <c r="G34" s="15">
        <v>0.03</v>
      </c>
      <c r="H34" s="15" t="s">
        <v>15</v>
      </c>
      <c r="I34" s="15">
        <v>0.1</v>
      </c>
      <c r="J34" s="15" t="s">
        <v>15</v>
      </c>
      <c r="K34" s="15" t="s">
        <v>15</v>
      </c>
      <c r="L34" s="15">
        <v>0.2</v>
      </c>
      <c r="M34" s="15" t="s">
        <v>15</v>
      </c>
      <c r="N34" s="15">
        <v>0.3</v>
      </c>
      <c r="O34" s="15">
        <f t="shared" si="12"/>
        <v>2.9899999999999998</v>
      </c>
      <c r="P34" s="15">
        <v>0.49</v>
      </c>
      <c r="Q34" s="15">
        <v>0.15</v>
      </c>
      <c r="R34" s="15" t="s">
        <v>15</v>
      </c>
      <c r="S34" s="15" t="s">
        <v>15</v>
      </c>
      <c r="T34" s="15" t="s">
        <v>15</v>
      </c>
      <c r="U34" s="15">
        <v>0.7</v>
      </c>
      <c r="V34" s="15" t="s">
        <v>15</v>
      </c>
      <c r="W34" s="15" t="s">
        <v>15</v>
      </c>
      <c r="X34" s="15" t="s">
        <v>15</v>
      </c>
      <c r="Y34" s="15">
        <v>0.1</v>
      </c>
      <c r="Z34" s="15">
        <v>1.1499999999999999</v>
      </c>
      <c r="AA34" s="15">
        <v>0.4</v>
      </c>
      <c r="AB34" s="15">
        <f t="shared" si="13"/>
        <v>6.1680999999999999</v>
      </c>
      <c r="AC34" s="15">
        <v>0.4</v>
      </c>
      <c r="AD34" s="15" t="s">
        <v>15</v>
      </c>
      <c r="AE34" s="15">
        <v>1.4480999999999999</v>
      </c>
      <c r="AF34" s="15">
        <v>1</v>
      </c>
      <c r="AG34" s="15">
        <v>0.01</v>
      </c>
      <c r="AH34" s="15">
        <v>1.75</v>
      </c>
      <c r="AI34" s="15">
        <v>0.5</v>
      </c>
      <c r="AJ34" s="15">
        <v>1</v>
      </c>
      <c r="AK34" s="15">
        <v>0.06</v>
      </c>
      <c r="AL34" s="15" t="s">
        <v>15</v>
      </c>
      <c r="AM34" s="15" t="s">
        <v>15</v>
      </c>
      <c r="AN34" s="15" t="s">
        <v>15</v>
      </c>
      <c r="AO34" s="15">
        <f t="shared" si="14"/>
        <v>7.25</v>
      </c>
      <c r="AP34" s="15">
        <v>3</v>
      </c>
      <c r="AQ34" s="15" t="s">
        <v>15</v>
      </c>
      <c r="AR34" s="15" t="s">
        <v>15</v>
      </c>
      <c r="AS34" s="15">
        <v>0.5</v>
      </c>
      <c r="AT34" s="15" t="s">
        <v>15</v>
      </c>
      <c r="AU34" s="15" t="s">
        <v>15</v>
      </c>
      <c r="AV34" s="15">
        <v>3</v>
      </c>
      <c r="AW34" s="15">
        <v>0.75</v>
      </c>
      <c r="AX34" s="15" t="s">
        <v>15</v>
      </c>
      <c r="AY34" s="15" t="s">
        <v>15</v>
      </c>
      <c r="AZ34" s="15" t="s">
        <v>15</v>
      </c>
      <c r="BA34" s="15" t="s">
        <v>15</v>
      </c>
      <c r="BB34" s="15">
        <f t="shared" si="15"/>
        <v>12.781000000000001</v>
      </c>
      <c r="BC34" s="15" t="s">
        <v>15</v>
      </c>
      <c r="BD34" s="15" t="s">
        <v>15</v>
      </c>
      <c r="BE34" s="15">
        <v>1.3</v>
      </c>
      <c r="BF34" s="15" t="s">
        <v>15</v>
      </c>
      <c r="BG34" s="15">
        <v>0.06</v>
      </c>
      <c r="BH34" s="15">
        <v>0.1</v>
      </c>
      <c r="BI34" s="15">
        <v>1.2</v>
      </c>
      <c r="BJ34" s="15" t="s">
        <v>15</v>
      </c>
      <c r="BK34" s="15">
        <v>10.121</v>
      </c>
      <c r="BL34" s="15" t="s">
        <v>15</v>
      </c>
      <c r="BM34" s="15" t="s">
        <v>15</v>
      </c>
      <c r="BN34" s="15" t="s">
        <v>15</v>
      </c>
      <c r="BO34" s="15">
        <f t="shared" si="16"/>
        <v>0.81499999999999995</v>
      </c>
      <c r="BP34" s="15" t="s">
        <v>15</v>
      </c>
      <c r="BQ34" s="15" t="s">
        <v>15</v>
      </c>
      <c r="BR34" s="15" t="s">
        <v>15</v>
      </c>
      <c r="BS34" s="15" t="s">
        <v>15</v>
      </c>
      <c r="BT34" s="15">
        <v>0.51500000000000001</v>
      </c>
      <c r="BU34" s="15">
        <v>0.3</v>
      </c>
      <c r="BV34" s="15" t="s">
        <v>15</v>
      </c>
      <c r="BW34" s="15" t="s">
        <v>15</v>
      </c>
      <c r="BX34" s="15" t="s">
        <v>15</v>
      </c>
      <c r="BY34" s="15" t="s">
        <v>15</v>
      </c>
      <c r="BZ34" s="15" t="s">
        <v>15</v>
      </c>
      <c r="CA34" s="15" t="s">
        <v>15</v>
      </c>
      <c r="CB34" s="15">
        <f t="shared" si="17"/>
        <v>0.35499999999999998</v>
      </c>
      <c r="CC34" s="15" t="s">
        <v>15</v>
      </c>
      <c r="CD34" s="15" t="s">
        <v>15</v>
      </c>
      <c r="CE34" s="15" t="s">
        <v>15</v>
      </c>
      <c r="CF34" s="15">
        <v>0.28499999999999998</v>
      </c>
      <c r="CG34" s="15">
        <v>7.0000000000000007E-2</v>
      </c>
      <c r="CH34" s="15" t="s">
        <v>15</v>
      </c>
      <c r="CI34" s="15" t="s">
        <v>15</v>
      </c>
      <c r="CJ34" s="15" t="s">
        <v>15</v>
      </c>
      <c r="CK34" s="15" t="s">
        <v>15</v>
      </c>
      <c r="CL34" s="15" t="s">
        <v>15</v>
      </c>
      <c r="CM34" s="15" t="s">
        <v>15</v>
      </c>
      <c r="CN34" s="15" t="s">
        <v>15</v>
      </c>
      <c r="CO34" s="15">
        <f t="shared" si="10"/>
        <v>30.799700000000001</v>
      </c>
      <c r="CP34" s="15">
        <v>3</v>
      </c>
      <c r="CQ34" s="15" t="s">
        <v>15</v>
      </c>
      <c r="CR34" s="15" t="s">
        <v>15</v>
      </c>
      <c r="CS34" s="15" t="s">
        <v>15</v>
      </c>
      <c r="CT34" s="15" t="s">
        <v>15</v>
      </c>
      <c r="CU34" s="15" t="s">
        <v>15</v>
      </c>
      <c r="CV34" s="15">
        <v>7.7996999999999996</v>
      </c>
      <c r="CW34" s="15">
        <v>20</v>
      </c>
      <c r="CX34" s="15" t="s">
        <v>15</v>
      </c>
      <c r="CY34" s="15" t="s">
        <v>15</v>
      </c>
      <c r="CZ34" s="15" t="s">
        <v>15</v>
      </c>
      <c r="DA34" s="15" t="s">
        <v>15</v>
      </c>
      <c r="DB34" s="387">
        <f t="shared" si="1"/>
        <v>35.748000000000005</v>
      </c>
      <c r="DC34" s="387" t="s">
        <v>15</v>
      </c>
      <c r="DD34" s="387" t="s">
        <v>15</v>
      </c>
      <c r="DE34" s="387">
        <v>6.7</v>
      </c>
      <c r="DF34" s="387">
        <v>4</v>
      </c>
      <c r="DG34" s="387">
        <v>5.0220000000000002</v>
      </c>
      <c r="DH34" s="387">
        <v>19.899999999999999</v>
      </c>
      <c r="DI34" s="387">
        <v>0.02</v>
      </c>
      <c r="DJ34" s="387">
        <v>0</v>
      </c>
      <c r="DK34" s="387">
        <v>0.04</v>
      </c>
      <c r="DL34" s="387">
        <v>0.03</v>
      </c>
      <c r="DM34" s="387">
        <v>6.0000000000000001E-3</v>
      </c>
      <c r="DN34" s="387">
        <v>0.03</v>
      </c>
      <c r="DO34" s="387">
        <f t="shared" si="2"/>
        <v>32.938000000000002</v>
      </c>
      <c r="DP34" s="387">
        <v>0</v>
      </c>
      <c r="DQ34" s="387">
        <v>0</v>
      </c>
      <c r="DR34" s="387">
        <v>0</v>
      </c>
      <c r="DS34" s="387">
        <v>0.01</v>
      </c>
      <c r="DT34" s="387">
        <v>0.03</v>
      </c>
      <c r="DU34" s="387">
        <v>2.2544</v>
      </c>
      <c r="DV34" s="387">
        <v>6.0786000000000007</v>
      </c>
      <c r="DW34" s="387">
        <v>1.5</v>
      </c>
      <c r="DX34" s="387">
        <v>23.035</v>
      </c>
      <c r="DY34" s="387">
        <v>0.02</v>
      </c>
      <c r="DZ34" s="387">
        <v>0.01</v>
      </c>
      <c r="EA34" s="387">
        <v>0</v>
      </c>
      <c r="EB34" s="387">
        <f t="shared" si="3"/>
        <v>29.884699999999995</v>
      </c>
      <c r="EC34" s="387">
        <v>19.186700000000002</v>
      </c>
      <c r="ED34" s="387">
        <v>2.8000000000000001E-2</v>
      </c>
      <c r="EE34" s="387">
        <v>0.45500000000000002</v>
      </c>
      <c r="EF34" s="387">
        <v>4.8000000000000001E-2</v>
      </c>
      <c r="EG34" s="387">
        <v>8.5000000000000006E-2</v>
      </c>
      <c r="EH34" s="387">
        <v>5.1999999999999998E-2</v>
      </c>
      <c r="EI34" s="387">
        <v>0.12</v>
      </c>
      <c r="EJ34" s="387">
        <v>0.06</v>
      </c>
      <c r="EK34" s="387">
        <v>6.8732999999999995</v>
      </c>
      <c r="EL34" s="387">
        <v>2.9366999999999996</v>
      </c>
      <c r="EM34" s="387">
        <v>0.02</v>
      </c>
      <c r="EN34" s="387">
        <v>0.02</v>
      </c>
      <c r="EO34" s="387">
        <f t="shared" si="4"/>
        <v>23.65</v>
      </c>
      <c r="EP34" s="15">
        <v>14.175000000000001</v>
      </c>
      <c r="EQ34" s="15">
        <v>0.05</v>
      </c>
      <c r="ER34" s="15">
        <v>0.05</v>
      </c>
      <c r="ES34" s="15">
        <v>0.57499999999999996</v>
      </c>
      <c r="ET34" s="15" t="s">
        <v>14</v>
      </c>
      <c r="EU34" s="15">
        <v>6</v>
      </c>
      <c r="EV34" s="15">
        <v>0.06</v>
      </c>
      <c r="EW34" s="15">
        <v>2.7</v>
      </c>
      <c r="EX34" s="15" t="s">
        <v>15</v>
      </c>
      <c r="EY34" s="15" t="s">
        <v>15</v>
      </c>
      <c r="EZ34" s="15">
        <v>0.04</v>
      </c>
      <c r="FA34" s="15" t="s">
        <v>15</v>
      </c>
      <c r="FB34" s="30"/>
      <c r="FC34" s="30"/>
      <c r="FD34" s="30"/>
      <c r="FE34" s="30"/>
      <c r="FF34" s="30"/>
      <c r="FG34" s="30"/>
      <c r="FH34" s="30"/>
      <c r="FI34" s="30"/>
      <c r="FJ34" s="30"/>
      <c r="FK34" s="30"/>
      <c r="FL34" s="30"/>
      <c r="FM34" s="30"/>
      <c r="FN34" s="30"/>
      <c r="FO34" s="30"/>
      <c r="FP34" s="30"/>
      <c r="FQ34" s="30"/>
      <c r="FR34" s="30"/>
      <c r="FS34" s="30"/>
      <c r="FT34" s="30"/>
      <c r="FU34" s="30"/>
      <c r="FV34" s="30"/>
      <c r="FW34" s="30"/>
      <c r="FX34" s="30"/>
      <c r="FY34" s="30"/>
      <c r="FZ34" s="30"/>
      <c r="GA34" s="30"/>
      <c r="GB34" s="30"/>
      <c r="GC34" s="30"/>
      <c r="GD34" s="30"/>
      <c r="GE34" s="30"/>
      <c r="GF34" s="30"/>
      <c r="GG34" s="30"/>
      <c r="GH34" s="30"/>
      <c r="GI34" s="30"/>
      <c r="GJ34" s="30"/>
      <c r="GK34" s="30"/>
      <c r="GL34" s="30"/>
      <c r="GM34" s="30"/>
      <c r="GN34" s="30"/>
      <c r="GO34" s="30"/>
      <c r="GP34" s="30"/>
      <c r="GQ34" s="30"/>
      <c r="GR34" s="30"/>
      <c r="GS34" s="30"/>
      <c r="GT34" s="30"/>
      <c r="GU34" s="30"/>
      <c r="GV34" s="30"/>
      <c r="GW34" s="30"/>
      <c r="GX34" s="30"/>
      <c r="GY34" s="30"/>
      <c r="GZ34" s="30"/>
      <c r="HA34" s="30"/>
      <c r="HB34" s="30"/>
      <c r="HC34" s="30"/>
      <c r="HD34" s="30"/>
      <c r="HE34" s="30"/>
      <c r="HF34" s="30"/>
      <c r="HG34" s="30"/>
      <c r="HH34" s="30"/>
      <c r="HI34" s="30"/>
      <c r="HJ34" s="30"/>
      <c r="HK34" s="30"/>
      <c r="HL34" s="30"/>
      <c r="HM34" s="30"/>
      <c r="HN34" s="30"/>
      <c r="HO34" s="30"/>
      <c r="HP34" s="30"/>
    </row>
    <row r="35" spans="1:224" s="134" customFormat="1" ht="12.75" customHeight="1">
      <c r="A35" s="771" t="s">
        <v>3188</v>
      </c>
      <c r="B35" s="15">
        <f t="shared" si="11"/>
        <v>75.839999999999989</v>
      </c>
      <c r="C35" s="15">
        <v>11.19</v>
      </c>
      <c r="D35" s="15">
        <v>7.6429999999999998</v>
      </c>
      <c r="E35" s="15">
        <v>1.589</v>
      </c>
      <c r="F35" s="15">
        <v>14.59</v>
      </c>
      <c r="G35" s="15">
        <v>4.7210000000000001</v>
      </c>
      <c r="H35" s="15">
        <v>2.1509999999999998</v>
      </c>
      <c r="I35" s="15">
        <v>12.287000000000001</v>
      </c>
      <c r="J35" s="15">
        <v>6.6779999999999999</v>
      </c>
      <c r="K35" s="15">
        <v>4.8730000000000002</v>
      </c>
      <c r="L35" s="15">
        <v>7.2249999999999996</v>
      </c>
      <c r="M35" s="15">
        <v>0.45</v>
      </c>
      <c r="N35" s="15">
        <v>2.4430000000000001</v>
      </c>
      <c r="O35" s="15">
        <f t="shared" si="12"/>
        <v>137.304</v>
      </c>
      <c r="P35" s="15">
        <v>11.819000000000001</v>
      </c>
      <c r="Q35" s="15">
        <v>10.95</v>
      </c>
      <c r="R35" s="15">
        <v>6.2</v>
      </c>
      <c r="S35" s="15">
        <v>16.399999999999999</v>
      </c>
      <c r="T35" s="15">
        <v>14.948</v>
      </c>
      <c r="U35" s="15">
        <v>8.8986000000000001</v>
      </c>
      <c r="V35" s="15">
        <v>8.2680000000000007</v>
      </c>
      <c r="W35" s="15">
        <v>1.9610000000000001</v>
      </c>
      <c r="X35" s="15">
        <v>7.1970000000000001</v>
      </c>
      <c r="Y35" s="15">
        <v>1.306</v>
      </c>
      <c r="Z35" s="15">
        <v>27.25</v>
      </c>
      <c r="AA35" s="15">
        <v>22.106400000000001</v>
      </c>
      <c r="AB35" s="15">
        <f t="shared" si="13"/>
        <v>316.28739999999999</v>
      </c>
      <c r="AC35" s="15">
        <v>16.877200000000002</v>
      </c>
      <c r="AD35" s="15">
        <v>3.4415</v>
      </c>
      <c r="AE35" s="15">
        <v>6.4850000000000003</v>
      </c>
      <c r="AF35" s="15">
        <v>13.677</v>
      </c>
      <c r="AG35" s="15">
        <v>62.976999999999997</v>
      </c>
      <c r="AH35" s="15">
        <v>17.757000000000001</v>
      </c>
      <c r="AI35" s="15">
        <v>42.542999999999999</v>
      </c>
      <c r="AJ35" s="15">
        <v>8.7312000000000012</v>
      </c>
      <c r="AK35" s="15">
        <v>111.813</v>
      </c>
      <c r="AL35" s="15">
        <v>3.6686999999999999</v>
      </c>
      <c r="AM35" s="15">
        <v>22.047000000000001</v>
      </c>
      <c r="AN35" s="15">
        <v>6.2698</v>
      </c>
      <c r="AO35" s="15">
        <f t="shared" si="14"/>
        <v>15.573</v>
      </c>
      <c r="AP35" s="15" t="s">
        <v>15</v>
      </c>
      <c r="AQ35" s="15">
        <v>0.23</v>
      </c>
      <c r="AR35" s="15">
        <v>0.02</v>
      </c>
      <c r="AS35" s="15" t="s">
        <v>15</v>
      </c>
      <c r="AT35" s="15">
        <v>0.42299999999999999</v>
      </c>
      <c r="AU35" s="15">
        <v>0.02</v>
      </c>
      <c r="AV35" s="15">
        <v>2.12</v>
      </c>
      <c r="AW35" s="15">
        <v>2.395</v>
      </c>
      <c r="AX35" s="15">
        <v>8.7650000000000006</v>
      </c>
      <c r="AY35" s="15" t="s">
        <v>15</v>
      </c>
      <c r="AZ35" s="15">
        <v>0.6</v>
      </c>
      <c r="BA35" s="15">
        <v>1</v>
      </c>
      <c r="BB35" s="15">
        <f t="shared" si="15"/>
        <v>17.691000000000003</v>
      </c>
      <c r="BC35" s="15" t="s">
        <v>15</v>
      </c>
      <c r="BD35" s="15" t="s">
        <v>15</v>
      </c>
      <c r="BE35" s="15" t="s">
        <v>15</v>
      </c>
      <c r="BF35" s="15" t="s">
        <v>15</v>
      </c>
      <c r="BG35" s="15">
        <v>0.86099999999999999</v>
      </c>
      <c r="BH35" s="15">
        <v>5.05</v>
      </c>
      <c r="BI35" s="15">
        <v>0.23</v>
      </c>
      <c r="BJ35" s="15">
        <v>0.64</v>
      </c>
      <c r="BK35" s="15">
        <v>1</v>
      </c>
      <c r="BL35" s="15">
        <v>2.6030000000000002</v>
      </c>
      <c r="BM35" s="15">
        <v>6.7919999999999998</v>
      </c>
      <c r="BN35" s="15">
        <v>0.51500000000000001</v>
      </c>
      <c r="BO35" s="15">
        <f t="shared" si="16"/>
        <v>58.052900000000001</v>
      </c>
      <c r="BP35" s="15">
        <v>0.91400000000000003</v>
      </c>
      <c r="BQ35" s="15">
        <v>10.303000000000001</v>
      </c>
      <c r="BR35" s="15">
        <v>1</v>
      </c>
      <c r="BS35" s="15">
        <v>1.544</v>
      </c>
      <c r="BT35" s="15">
        <v>0.66189999999999993</v>
      </c>
      <c r="BU35" s="15">
        <v>16.559999999999999</v>
      </c>
      <c r="BV35" s="15">
        <v>9.2949999999999999</v>
      </c>
      <c r="BW35" s="15">
        <v>4.3899999999999997</v>
      </c>
      <c r="BX35" s="15">
        <v>4.5949999999999998</v>
      </c>
      <c r="BY35" s="15">
        <v>6</v>
      </c>
      <c r="BZ35" s="15">
        <v>2.68</v>
      </c>
      <c r="CA35" s="15">
        <v>0.11</v>
      </c>
      <c r="CB35" s="15">
        <f t="shared" si="17"/>
        <v>42.695</v>
      </c>
      <c r="CC35" s="15">
        <v>2.25</v>
      </c>
      <c r="CD35" s="15">
        <v>2.105</v>
      </c>
      <c r="CE35" s="15">
        <v>14.632999999999999</v>
      </c>
      <c r="CF35" s="15">
        <v>0.39779999999999999</v>
      </c>
      <c r="CG35" s="15">
        <v>2.9209999999999998</v>
      </c>
      <c r="CH35" s="15">
        <v>1.35</v>
      </c>
      <c r="CI35" s="15">
        <v>6.3991999999999996</v>
      </c>
      <c r="CJ35" s="15">
        <v>3.16</v>
      </c>
      <c r="CK35" s="15">
        <v>0.96799999999999997</v>
      </c>
      <c r="CL35" s="15">
        <v>0.84699999999999998</v>
      </c>
      <c r="CM35" s="15">
        <v>1.4419999999999999</v>
      </c>
      <c r="CN35" s="15">
        <v>6.2220000000000004</v>
      </c>
      <c r="CO35" s="15">
        <f t="shared" si="10"/>
        <v>208.506</v>
      </c>
      <c r="CP35" s="15">
        <v>4.5979999999999999</v>
      </c>
      <c r="CQ35" s="15">
        <v>2.512</v>
      </c>
      <c r="CR35" s="15">
        <v>1.0249999999999999</v>
      </c>
      <c r="CS35" s="15">
        <v>4.7300000000000004</v>
      </c>
      <c r="CT35" s="15">
        <v>35.795000000000002</v>
      </c>
      <c r="CU35" s="15">
        <v>25.2544</v>
      </c>
      <c r="CV35" s="15">
        <v>12.457000000000001</v>
      </c>
      <c r="CW35" s="15">
        <v>4.3789999999999996</v>
      </c>
      <c r="CX35" s="15">
        <v>49.033900000000003</v>
      </c>
      <c r="CY35" s="15">
        <v>12.201499999999999</v>
      </c>
      <c r="CZ35" s="15">
        <v>10.760899999999999</v>
      </c>
      <c r="DA35" s="15">
        <v>45.759300000000003</v>
      </c>
      <c r="DB35" s="387">
        <f t="shared" si="1"/>
        <v>217.74670000000003</v>
      </c>
      <c r="DC35" s="387">
        <v>6.8090000000000002</v>
      </c>
      <c r="DD35" s="387">
        <v>6.6719999999999997</v>
      </c>
      <c r="DE35" s="387">
        <v>13.89</v>
      </c>
      <c r="DF35" s="387">
        <v>16.004999999999999</v>
      </c>
      <c r="DG35" s="387">
        <v>21.286000000000001</v>
      </c>
      <c r="DH35" s="387">
        <v>57.125399999999999</v>
      </c>
      <c r="DI35" s="387">
        <v>9.1220999999999997</v>
      </c>
      <c r="DJ35" s="387">
        <v>13.635900000000001</v>
      </c>
      <c r="DK35" s="387">
        <v>32.450000000000003</v>
      </c>
      <c r="DL35" s="387">
        <v>10.205</v>
      </c>
      <c r="DM35" s="387">
        <v>18.702000000000002</v>
      </c>
      <c r="DN35" s="387">
        <v>11.844299999999999</v>
      </c>
      <c r="DO35" s="387">
        <f t="shared" si="2"/>
        <v>228.50509999999997</v>
      </c>
      <c r="DP35" s="387">
        <v>10.814500000000001</v>
      </c>
      <c r="DQ35" s="387">
        <v>12.3163</v>
      </c>
      <c r="DR35" s="387">
        <v>6.6074999999999999</v>
      </c>
      <c r="DS35" s="387">
        <v>19.393999999999998</v>
      </c>
      <c r="DT35" s="387">
        <v>13.529299999999999</v>
      </c>
      <c r="DU35" s="387">
        <v>46.515300000000003</v>
      </c>
      <c r="DV35" s="387">
        <v>13.130600000000001</v>
      </c>
      <c r="DW35" s="387">
        <v>33.025500000000001</v>
      </c>
      <c r="DX35" s="387">
        <v>7.2240000000000002</v>
      </c>
      <c r="DY35" s="387">
        <v>38.7575</v>
      </c>
      <c r="DZ35" s="387">
        <v>11.2834</v>
      </c>
      <c r="EA35" s="387">
        <v>15.907200000000001</v>
      </c>
      <c r="EB35" s="387">
        <f t="shared" si="3"/>
        <v>177.19000000000003</v>
      </c>
      <c r="EC35" s="387">
        <v>7.7080000000000002</v>
      </c>
      <c r="ED35" s="387">
        <v>6.0629999999999997</v>
      </c>
      <c r="EE35" s="387">
        <v>22.745000000000001</v>
      </c>
      <c r="EF35" s="387">
        <v>14.587999999999999</v>
      </c>
      <c r="EG35" s="387">
        <v>39.168500000000002</v>
      </c>
      <c r="EH35" s="387">
        <v>9.2346000000000004</v>
      </c>
      <c r="EI35" s="387">
        <v>13.8775</v>
      </c>
      <c r="EJ35" s="387">
        <v>11.794</v>
      </c>
      <c r="EK35" s="387">
        <v>9.4467999999999996</v>
      </c>
      <c r="EL35" s="387">
        <v>12.0739</v>
      </c>
      <c r="EM35" s="387">
        <v>12.028</v>
      </c>
      <c r="EN35" s="387">
        <v>18.462700000000002</v>
      </c>
      <c r="EO35" s="387">
        <f t="shared" si="4"/>
        <v>192.54079999999999</v>
      </c>
      <c r="EP35" s="15">
        <v>32.301200000000001</v>
      </c>
      <c r="EQ35" s="15">
        <v>16.283000000000001</v>
      </c>
      <c r="ER35" s="15">
        <v>10.759</v>
      </c>
      <c r="ES35" s="15">
        <v>22.399000000000001</v>
      </c>
      <c r="ET35" s="15">
        <v>10.6081</v>
      </c>
      <c r="EU35" s="15">
        <v>22.1662</v>
      </c>
      <c r="EV35" s="15">
        <v>20.086099999999998</v>
      </c>
      <c r="EW35" s="15">
        <v>20.810099999999998</v>
      </c>
      <c r="EX35" s="15">
        <v>12.7746</v>
      </c>
      <c r="EY35" s="15">
        <v>9.577</v>
      </c>
      <c r="EZ35" s="15">
        <v>7.2338000000000005</v>
      </c>
      <c r="FA35" s="15">
        <v>7.5427</v>
      </c>
      <c r="FB35" s="30"/>
      <c r="FC35" s="30"/>
      <c r="FD35" s="30"/>
      <c r="FE35" s="30"/>
      <c r="FF35" s="30"/>
      <c r="FG35" s="30"/>
      <c r="FH35" s="30"/>
      <c r="FI35" s="30"/>
      <c r="FJ35" s="30"/>
      <c r="FK35" s="30"/>
      <c r="FL35" s="30"/>
      <c r="FM35" s="30"/>
      <c r="FN35" s="30"/>
      <c r="FO35" s="30"/>
      <c r="FP35" s="30"/>
      <c r="FQ35" s="30"/>
      <c r="FR35" s="30"/>
      <c r="FS35" s="30"/>
      <c r="FT35" s="30"/>
      <c r="FU35" s="30"/>
      <c r="FV35" s="30"/>
      <c r="FW35" s="30"/>
      <c r="FX35" s="30"/>
      <c r="FY35" s="30"/>
      <c r="FZ35" s="30"/>
      <c r="GA35" s="30"/>
      <c r="GB35" s="30"/>
      <c r="GC35" s="30"/>
      <c r="GD35" s="30"/>
      <c r="GE35" s="30"/>
      <c r="GF35" s="30"/>
      <c r="GG35" s="30"/>
      <c r="GH35" s="30"/>
      <c r="GI35" s="30"/>
      <c r="GJ35" s="30"/>
      <c r="GK35" s="30"/>
      <c r="GL35" s="30"/>
      <c r="GM35" s="30"/>
      <c r="GN35" s="30"/>
      <c r="GO35" s="30"/>
      <c r="GP35" s="30"/>
      <c r="GQ35" s="30"/>
      <c r="GR35" s="30"/>
      <c r="GS35" s="30"/>
      <c r="GT35" s="30"/>
      <c r="GU35" s="30"/>
      <c r="GV35" s="30"/>
      <c r="GW35" s="30"/>
      <c r="GX35" s="30"/>
      <c r="GY35" s="30"/>
      <c r="GZ35" s="30"/>
      <c r="HA35" s="30"/>
      <c r="HB35" s="30"/>
      <c r="HC35" s="30"/>
      <c r="HD35" s="30"/>
      <c r="HE35" s="30"/>
      <c r="HF35" s="30"/>
      <c r="HG35" s="30"/>
      <c r="HH35" s="30"/>
      <c r="HI35" s="30"/>
      <c r="HJ35" s="30"/>
      <c r="HK35" s="30"/>
      <c r="HL35" s="30"/>
      <c r="HM35" s="30"/>
      <c r="HN35" s="30"/>
      <c r="HO35" s="30"/>
      <c r="HP35" s="30"/>
    </row>
    <row r="36" spans="1:224" s="134" customFormat="1" ht="12.75" customHeight="1">
      <c r="A36" s="771" t="s">
        <v>3189</v>
      </c>
      <c r="B36" s="15">
        <f t="shared" si="11"/>
        <v>0.27</v>
      </c>
      <c r="C36" s="15" t="s">
        <v>15</v>
      </c>
      <c r="D36" s="15" t="s">
        <v>15</v>
      </c>
      <c r="E36" s="15" t="s">
        <v>15</v>
      </c>
      <c r="F36" s="15">
        <v>0.05</v>
      </c>
      <c r="G36" s="15" t="s">
        <v>15</v>
      </c>
      <c r="H36" s="15">
        <v>0.12</v>
      </c>
      <c r="I36" s="15">
        <v>0.1</v>
      </c>
      <c r="J36" s="15" t="s">
        <v>15</v>
      </c>
      <c r="K36" s="15" t="s">
        <v>15</v>
      </c>
      <c r="L36" s="15" t="s">
        <v>15</v>
      </c>
      <c r="M36" s="15" t="s">
        <v>15</v>
      </c>
      <c r="N36" s="15" t="s">
        <v>15</v>
      </c>
      <c r="O36" s="15">
        <f t="shared" si="12"/>
        <v>0.3</v>
      </c>
      <c r="P36" s="15">
        <v>0.3</v>
      </c>
      <c r="Q36" s="15" t="s">
        <v>15</v>
      </c>
      <c r="R36" s="15" t="s">
        <v>15</v>
      </c>
      <c r="S36" s="15" t="s">
        <v>15</v>
      </c>
      <c r="T36" s="15" t="s">
        <v>15</v>
      </c>
      <c r="U36" s="15" t="s">
        <v>15</v>
      </c>
      <c r="V36" s="15" t="s">
        <v>15</v>
      </c>
      <c r="W36" s="15" t="s">
        <v>15</v>
      </c>
      <c r="X36" s="15" t="s">
        <v>15</v>
      </c>
      <c r="Y36" s="15" t="s">
        <v>15</v>
      </c>
      <c r="Z36" s="15" t="s">
        <v>15</v>
      </c>
      <c r="AA36" s="15" t="s">
        <v>15</v>
      </c>
      <c r="AB36" s="15">
        <f t="shared" si="13"/>
        <v>7.0000000000000007E-2</v>
      </c>
      <c r="AC36" s="15" t="s">
        <v>15</v>
      </c>
      <c r="AD36" s="15" t="s">
        <v>15</v>
      </c>
      <c r="AE36" s="15" t="s">
        <v>15</v>
      </c>
      <c r="AF36" s="15" t="s">
        <v>15</v>
      </c>
      <c r="AG36" s="15" t="s">
        <v>15</v>
      </c>
      <c r="AH36" s="15">
        <v>7.0000000000000007E-2</v>
      </c>
      <c r="AI36" s="15" t="s">
        <v>15</v>
      </c>
      <c r="AJ36" s="15" t="s">
        <v>15</v>
      </c>
      <c r="AK36" s="15" t="s">
        <v>15</v>
      </c>
      <c r="AL36" s="15" t="s">
        <v>15</v>
      </c>
      <c r="AM36" s="15" t="s">
        <v>15</v>
      </c>
      <c r="AN36" s="15" t="s">
        <v>15</v>
      </c>
      <c r="AO36" s="15" t="s">
        <v>15</v>
      </c>
      <c r="AP36" s="15" t="s">
        <v>15</v>
      </c>
      <c r="AQ36" s="15" t="s">
        <v>15</v>
      </c>
      <c r="AR36" s="15" t="s">
        <v>15</v>
      </c>
      <c r="AS36" s="15" t="s">
        <v>15</v>
      </c>
      <c r="AT36" s="15" t="s">
        <v>15</v>
      </c>
      <c r="AU36" s="15" t="s">
        <v>15</v>
      </c>
      <c r="AV36" s="15" t="s">
        <v>15</v>
      </c>
      <c r="AW36" s="15" t="s">
        <v>15</v>
      </c>
      <c r="AX36" s="15" t="s">
        <v>15</v>
      </c>
      <c r="AY36" s="15" t="s">
        <v>15</v>
      </c>
      <c r="AZ36" s="15" t="s">
        <v>15</v>
      </c>
      <c r="BA36" s="15" t="s">
        <v>15</v>
      </c>
      <c r="BB36" s="15">
        <f t="shared" si="15"/>
        <v>0.7</v>
      </c>
      <c r="BC36" s="15" t="s">
        <v>15</v>
      </c>
      <c r="BD36" s="15" t="s">
        <v>15</v>
      </c>
      <c r="BE36" s="15" t="s">
        <v>15</v>
      </c>
      <c r="BF36" s="15" t="s">
        <v>15</v>
      </c>
      <c r="BG36" s="15" t="s">
        <v>15</v>
      </c>
      <c r="BH36" s="15" t="s">
        <v>15</v>
      </c>
      <c r="BI36" s="15" t="s">
        <v>15</v>
      </c>
      <c r="BJ36" s="15">
        <v>0.7</v>
      </c>
      <c r="BK36" s="15" t="s">
        <v>15</v>
      </c>
      <c r="BL36" s="15" t="s">
        <v>15</v>
      </c>
      <c r="BM36" s="15" t="s">
        <v>15</v>
      </c>
      <c r="BN36" s="15" t="s">
        <v>15</v>
      </c>
      <c r="BO36" s="15">
        <f t="shared" si="16"/>
        <v>11.55</v>
      </c>
      <c r="BP36" s="15" t="s">
        <v>15</v>
      </c>
      <c r="BQ36" s="15">
        <v>0.05</v>
      </c>
      <c r="BR36" s="15" t="s">
        <v>15</v>
      </c>
      <c r="BS36" s="15">
        <v>0.5</v>
      </c>
      <c r="BT36" s="15" t="s">
        <v>15</v>
      </c>
      <c r="BU36" s="15" t="s">
        <v>15</v>
      </c>
      <c r="BV36" s="15" t="s">
        <v>15</v>
      </c>
      <c r="BW36" s="15" t="s">
        <v>15</v>
      </c>
      <c r="BX36" s="15" t="s">
        <v>15</v>
      </c>
      <c r="BY36" s="15" t="s">
        <v>15</v>
      </c>
      <c r="BZ36" s="15">
        <v>2</v>
      </c>
      <c r="CA36" s="15">
        <v>9</v>
      </c>
      <c r="CB36" s="15" t="s">
        <v>15</v>
      </c>
      <c r="CC36" s="15" t="s">
        <v>15</v>
      </c>
      <c r="CD36" s="15" t="s">
        <v>15</v>
      </c>
      <c r="CE36" s="15" t="s">
        <v>15</v>
      </c>
      <c r="CF36" s="15" t="s">
        <v>15</v>
      </c>
      <c r="CG36" s="15" t="s">
        <v>15</v>
      </c>
      <c r="CH36" s="15" t="s">
        <v>15</v>
      </c>
      <c r="CI36" s="15" t="s">
        <v>15</v>
      </c>
      <c r="CJ36" s="15" t="s">
        <v>15</v>
      </c>
      <c r="CK36" s="15" t="s">
        <v>15</v>
      </c>
      <c r="CL36" s="15" t="s">
        <v>15</v>
      </c>
      <c r="CM36" s="15" t="s">
        <v>15</v>
      </c>
      <c r="CN36" s="15" t="s">
        <v>15</v>
      </c>
      <c r="CO36" s="15">
        <f t="shared" si="10"/>
        <v>1.3249999999999997</v>
      </c>
      <c r="CP36" s="15" t="s">
        <v>15</v>
      </c>
      <c r="CQ36" s="15" t="s">
        <v>15</v>
      </c>
      <c r="CR36" s="15" t="s">
        <v>15</v>
      </c>
      <c r="CS36" s="15" t="s">
        <v>15</v>
      </c>
      <c r="CT36" s="15">
        <v>0.03</v>
      </c>
      <c r="CU36" s="15" t="s">
        <v>15</v>
      </c>
      <c r="CV36" s="15">
        <v>0.3</v>
      </c>
      <c r="CW36" s="15" t="s">
        <v>15</v>
      </c>
      <c r="CX36" s="15">
        <v>0.84499999999999997</v>
      </c>
      <c r="CY36" s="15">
        <v>0.15</v>
      </c>
      <c r="CZ36" s="15" t="s">
        <v>15</v>
      </c>
      <c r="DA36" s="15" t="s">
        <v>15</v>
      </c>
      <c r="DB36" s="387">
        <f t="shared" si="1"/>
        <v>0.4662</v>
      </c>
      <c r="DC36" s="387" t="s">
        <v>15</v>
      </c>
      <c r="DD36" s="387">
        <v>0.22</v>
      </c>
      <c r="DE36" s="387">
        <v>4.6200000000000005E-2</v>
      </c>
      <c r="DF36" s="387" t="s">
        <v>15</v>
      </c>
      <c r="DG36" s="387" t="s">
        <v>15</v>
      </c>
      <c r="DH36" s="387" t="s">
        <v>15</v>
      </c>
      <c r="DI36" s="387">
        <v>0.2</v>
      </c>
      <c r="DJ36" s="387">
        <v>0</v>
      </c>
      <c r="DK36" s="387">
        <v>0</v>
      </c>
      <c r="DL36" s="387">
        <v>0</v>
      </c>
      <c r="DM36" s="387">
        <v>0</v>
      </c>
      <c r="DN36" s="387">
        <v>0</v>
      </c>
      <c r="DO36" s="387">
        <f t="shared" si="2"/>
        <v>6.1945000000000006</v>
      </c>
      <c r="DP36" s="387">
        <v>0</v>
      </c>
      <c r="DQ36" s="387">
        <v>0</v>
      </c>
      <c r="DR36" s="387">
        <v>0</v>
      </c>
      <c r="DS36" s="387">
        <v>0.02</v>
      </c>
      <c r="DT36" s="387">
        <v>0</v>
      </c>
      <c r="DU36" s="387">
        <v>0</v>
      </c>
      <c r="DV36" s="387">
        <v>0</v>
      </c>
      <c r="DW36" s="387">
        <v>0</v>
      </c>
      <c r="DX36" s="387">
        <v>0</v>
      </c>
      <c r="DY36" s="387">
        <v>0.05</v>
      </c>
      <c r="DZ36" s="387">
        <v>6.1245000000000003</v>
      </c>
      <c r="EA36" s="387">
        <v>0</v>
      </c>
      <c r="EB36" s="387">
        <f t="shared" si="3"/>
        <v>4.6924000000000001</v>
      </c>
      <c r="EC36" s="387">
        <v>0</v>
      </c>
      <c r="ED36" s="387">
        <v>0</v>
      </c>
      <c r="EE36" s="387">
        <v>0</v>
      </c>
      <c r="EF36" s="387">
        <v>0</v>
      </c>
      <c r="EG36" s="387">
        <v>0</v>
      </c>
      <c r="EH36" s="387">
        <v>0</v>
      </c>
      <c r="EI36" s="387">
        <v>2</v>
      </c>
      <c r="EJ36" s="387">
        <v>1.5</v>
      </c>
      <c r="EK36" s="387">
        <v>0</v>
      </c>
      <c r="EL36" s="387">
        <v>1.1924000000000001</v>
      </c>
      <c r="EM36" s="387">
        <v>0</v>
      </c>
      <c r="EN36" s="387">
        <v>0</v>
      </c>
      <c r="EO36" s="387">
        <f t="shared" si="4"/>
        <v>0.57999999999999996</v>
      </c>
      <c r="EP36" s="15" t="s">
        <v>15</v>
      </c>
      <c r="EQ36" s="15" t="s">
        <v>15</v>
      </c>
      <c r="ER36" s="15" t="s">
        <v>15</v>
      </c>
      <c r="ES36" s="15" t="s">
        <v>15</v>
      </c>
      <c r="ET36" s="15" t="s">
        <v>15</v>
      </c>
      <c r="EU36" s="15" t="s">
        <v>15</v>
      </c>
      <c r="EV36" s="15" t="s">
        <v>15</v>
      </c>
      <c r="EW36" s="15" t="s">
        <v>15</v>
      </c>
      <c r="EX36" s="15">
        <v>0.15</v>
      </c>
      <c r="EY36" s="15">
        <v>0.17</v>
      </c>
      <c r="EZ36" s="15">
        <v>0.16</v>
      </c>
      <c r="FA36" s="15">
        <v>0.1</v>
      </c>
      <c r="FB36" s="30"/>
      <c r="FC36" s="30"/>
      <c r="FD36" s="30"/>
      <c r="FE36" s="30"/>
      <c r="FF36" s="30"/>
      <c r="FG36" s="30"/>
      <c r="FH36" s="30"/>
      <c r="FI36" s="30"/>
      <c r="FJ36" s="30"/>
      <c r="FK36" s="30"/>
      <c r="FL36" s="30"/>
      <c r="FM36" s="30"/>
      <c r="FN36" s="30"/>
      <c r="FO36" s="30"/>
      <c r="FP36" s="30"/>
      <c r="FQ36" s="30"/>
      <c r="FR36" s="30"/>
      <c r="FS36" s="30"/>
      <c r="FT36" s="30"/>
      <c r="FU36" s="30"/>
      <c r="FV36" s="30"/>
      <c r="FW36" s="30"/>
      <c r="FX36" s="30"/>
      <c r="FY36" s="30"/>
      <c r="FZ36" s="30"/>
      <c r="GA36" s="30"/>
      <c r="GB36" s="30"/>
      <c r="GC36" s="30"/>
      <c r="GD36" s="30"/>
      <c r="GE36" s="30"/>
      <c r="GF36" s="30"/>
      <c r="GG36" s="30"/>
      <c r="GH36" s="30"/>
      <c r="GI36" s="30"/>
      <c r="GJ36" s="30"/>
      <c r="GK36" s="30"/>
      <c r="GL36" s="30"/>
      <c r="GM36" s="30"/>
      <c r="GN36" s="30"/>
      <c r="GO36" s="30"/>
      <c r="GP36" s="30"/>
      <c r="GQ36" s="30"/>
      <c r="GR36" s="30"/>
      <c r="GS36" s="30"/>
      <c r="GT36" s="30"/>
      <c r="GU36" s="30"/>
      <c r="GV36" s="30"/>
      <c r="GW36" s="30"/>
      <c r="GX36" s="30"/>
      <c r="GY36" s="30"/>
      <c r="GZ36" s="30"/>
      <c r="HA36" s="30"/>
      <c r="HB36" s="30"/>
      <c r="HC36" s="30"/>
      <c r="HD36" s="30"/>
      <c r="HE36" s="30"/>
      <c r="HF36" s="30"/>
      <c r="HG36" s="30"/>
      <c r="HH36" s="30"/>
      <c r="HI36" s="30"/>
      <c r="HJ36" s="30"/>
      <c r="HK36" s="30"/>
      <c r="HL36" s="30"/>
      <c r="HM36" s="30"/>
      <c r="HN36" s="30"/>
      <c r="HO36" s="30"/>
      <c r="HP36" s="30"/>
    </row>
    <row r="37" spans="1:224" s="134" customFormat="1" ht="12.75" customHeight="1">
      <c r="A37" s="771" t="s">
        <v>3057</v>
      </c>
      <c r="B37" s="15">
        <f t="shared" si="11"/>
        <v>1.2429999999999999</v>
      </c>
      <c r="C37" s="15">
        <v>0.06</v>
      </c>
      <c r="D37" s="15" t="s">
        <v>15</v>
      </c>
      <c r="E37" s="15" t="s">
        <v>15</v>
      </c>
      <c r="F37" s="15" t="s">
        <v>15</v>
      </c>
      <c r="G37" s="15">
        <v>0.05</v>
      </c>
      <c r="H37" s="15">
        <v>0.15</v>
      </c>
      <c r="I37" s="15">
        <v>0.3</v>
      </c>
      <c r="J37" s="15">
        <v>0.02</v>
      </c>
      <c r="K37" s="15">
        <v>0.2</v>
      </c>
      <c r="L37" s="15">
        <v>0.29299999999999998</v>
      </c>
      <c r="M37" s="15" t="s">
        <v>15</v>
      </c>
      <c r="N37" s="15">
        <v>0.17</v>
      </c>
      <c r="O37" s="15">
        <f t="shared" si="12"/>
        <v>3.9150000000000005</v>
      </c>
      <c r="P37" s="15">
        <v>4.1000000000000002E-2</v>
      </c>
      <c r="Q37" s="15">
        <v>0.4</v>
      </c>
      <c r="R37" s="15">
        <v>0.18</v>
      </c>
      <c r="S37" s="15">
        <v>0.84799999999999998</v>
      </c>
      <c r="T37" s="15">
        <v>0.63200000000000001</v>
      </c>
      <c r="U37" s="15">
        <v>0.01</v>
      </c>
      <c r="V37" s="15">
        <v>1.264</v>
      </c>
      <c r="W37" s="15">
        <v>0.14000000000000001</v>
      </c>
      <c r="X37" s="15">
        <v>0.2</v>
      </c>
      <c r="Y37" s="15" t="s">
        <v>15</v>
      </c>
      <c r="Z37" s="15" t="s">
        <v>15</v>
      </c>
      <c r="AA37" s="15">
        <v>0.2</v>
      </c>
      <c r="AB37" s="15">
        <f t="shared" si="13"/>
        <v>1.3900000000000001</v>
      </c>
      <c r="AC37" s="15" t="s">
        <v>15</v>
      </c>
      <c r="AD37" s="15" t="s">
        <v>15</v>
      </c>
      <c r="AE37" s="15">
        <v>0.65</v>
      </c>
      <c r="AF37" s="15">
        <v>0.3</v>
      </c>
      <c r="AG37" s="15">
        <v>0.04</v>
      </c>
      <c r="AH37" s="15" t="s">
        <v>15</v>
      </c>
      <c r="AI37" s="15" t="s">
        <v>15</v>
      </c>
      <c r="AJ37" s="15">
        <v>0.05</v>
      </c>
      <c r="AK37" s="15" t="s">
        <v>15</v>
      </c>
      <c r="AL37" s="15" t="s">
        <v>15</v>
      </c>
      <c r="AM37" s="15" t="s">
        <v>15</v>
      </c>
      <c r="AN37" s="15">
        <v>0.35</v>
      </c>
      <c r="AO37" s="15">
        <f>SUM(AP37:BA37)</f>
        <v>15.084100000000003</v>
      </c>
      <c r="AP37" s="15" t="s">
        <v>15</v>
      </c>
      <c r="AQ37" s="15" t="s">
        <v>15</v>
      </c>
      <c r="AR37" s="15" t="s">
        <v>15</v>
      </c>
      <c r="AS37" s="15">
        <v>6.94</v>
      </c>
      <c r="AT37" s="15" t="s">
        <v>15</v>
      </c>
      <c r="AU37" s="15">
        <v>1.744</v>
      </c>
      <c r="AV37" s="15">
        <v>1.3000999999999998</v>
      </c>
      <c r="AW37" s="15">
        <v>0.06</v>
      </c>
      <c r="AX37" s="15" t="s">
        <v>15</v>
      </c>
      <c r="AY37" s="15" t="s">
        <v>15</v>
      </c>
      <c r="AZ37" s="15" t="s">
        <v>15</v>
      </c>
      <c r="BA37" s="15">
        <v>5.04</v>
      </c>
      <c r="BB37" s="15">
        <f t="shared" si="15"/>
        <v>0.96499999999999997</v>
      </c>
      <c r="BC37" s="15" t="s">
        <v>15</v>
      </c>
      <c r="BD37" s="15" t="s">
        <v>15</v>
      </c>
      <c r="BE37" s="15">
        <v>0.85</v>
      </c>
      <c r="BF37" s="15" t="s">
        <v>15</v>
      </c>
      <c r="BG37" s="15" t="s">
        <v>15</v>
      </c>
      <c r="BH37" s="15">
        <v>1.4999999999999999E-2</v>
      </c>
      <c r="BI37" s="15" t="s">
        <v>15</v>
      </c>
      <c r="BJ37" s="15" t="s">
        <v>15</v>
      </c>
      <c r="BK37" s="15" t="s">
        <v>15</v>
      </c>
      <c r="BL37" s="15" t="s">
        <v>15</v>
      </c>
      <c r="BM37" s="15" t="s">
        <v>15</v>
      </c>
      <c r="BN37" s="15">
        <v>0.1</v>
      </c>
      <c r="BO37" s="15">
        <f t="shared" si="16"/>
        <v>3.5049999999999999</v>
      </c>
      <c r="BP37" s="15" t="s">
        <v>15</v>
      </c>
      <c r="BQ37" s="15">
        <v>1.1000000000000001</v>
      </c>
      <c r="BR37" s="15">
        <v>0.3</v>
      </c>
      <c r="BS37" s="15">
        <v>1.5249999999999999</v>
      </c>
      <c r="BT37" s="15">
        <v>0.02</v>
      </c>
      <c r="BU37" s="15">
        <v>0.06</v>
      </c>
      <c r="BV37" s="15">
        <v>0.4</v>
      </c>
      <c r="BW37" s="15">
        <v>0.1</v>
      </c>
      <c r="BX37" s="15" t="s">
        <v>15</v>
      </c>
      <c r="BY37" s="15" t="s">
        <v>15</v>
      </c>
      <c r="BZ37" s="15" t="s">
        <v>15</v>
      </c>
      <c r="CA37" s="15" t="s">
        <v>15</v>
      </c>
      <c r="CB37" s="15">
        <f>SUM(CC37:CN37)</f>
        <v>1.5699999999999998</v>
      </c>
      <c r="CC37" s="15">
        <v>0.15</v>
      </c>
      <c r="CD37" s="15">
        <v>0.2</v>
      </c>
      <c r="CE37" s="15" t="s">
        <v>15</v>
      </c>
      <c r="CF37" s="15">
        <v>0.35</v>
      </c>
      <c r="CG37" s="15" t="s">
        <v>15</v>
      </c>
      <c r="CH37" s="15" t="s">
        <v>15</v>
      </c>
      <c r="CI37" s="15" t="s">
        <v>15</v>
      </c>
      <c r="CJ37" s="15">
        <v>0.105</v>
      </c>
      <c r="CK37" s="15" t="s">
        <v>15</v>
      </c>
      <c r="CL37" s="15">
        <v>0.5</v>
      </c>
      <c r="CM37" s="15">
        <v>1.4999999999999999E-2</v>
      </c>
      <c r="CN37" s="15">
        <v>0.25</v>
      </c>
      <c r="CO37" s="15">
        <f t="shared" si="10"/>
        <v>2.6849999999999996</v>
      </c>
      <c r="CP37" s="15">
        <v>0.42499999999999999</v>
      </c>
      <c r="CQ37" s="15">
        <v>0.45</v>
      </c>
      <c r="CR37" s="15">
        <v>0.05</v>
      </c>
      <c r="CS37" s="15">
        <v>0.25</v>
      </c>
      <c r="CT37" s="15" t="s">
        <v>15</v>
      </c>
      <c r="CU37" s="15">
        <v>0.8</v>
      </c>
      <c r="CV37" s="15">
        <v>0.19</v>
      </c>
      <c r="CW37" s="15" t="s">
        <v>15</v>
      </c>
      <c r="CX37" s="15" t="s">
        <v>15</v>
      </c>
      <c r="CY37" s="15">
        <v>0.25</v>
      </c>
      <c r="CZ37" s="15">
        <v>0.03</v>
      </c>
      <c r="DA37" s="15">
        <v>0.24</v>
      </c>
      <c r="DB37" s="387">
        <f t="shared" si="1"/>
        <v>16.704000000000001</v>
      </c>
      <c r="DC37" s="387" t="s">
        <v>15</v>
      </c>
      <c r="DD37" s="387">
        <v>8.59</v>
      </c>
      <c r="DE37" s="387">
        <v>0.69399999999999995</v>
      </c>
      <c r="DF37" s="387">
        <v>1.26</v>
      </c>
      <c r="DG37" s="387">
        <v>0.99</v>
      </c>
      <c r="DH37" s="387">
        <v>0.3</v>
      </c>
      <c r="DI37" s="387">
        <v>0.6</v>
      </c>
      <c r="DJ37" s="387">
        <v>0.69</v>
      </c>
      <c r="DK37" s="387">
        <v>0.55000000000000004</v>
      </c>
      <c r="DL37" s="387">
        <v>1.47</v>
      </c>
      <c r="DM37" s="387">
        <v>1.26</v>
      </c>
      <c r="DN37" s="387">
        <v>0.3</v>
      </c>
      <c r="DO37" s="387">
        <f t="shared" si="2"/>
        <v>5.78</v>
      </c>
      <c r="DP37" s="387">
        <v>1.65</v>
      </c>
      <c r="DQ37" s="387">
        <v>0</v>
      </c>
      <c r="DR37" s="387">
        <v>1</v>
      </c>
      <c r="DS37" s="387">
        <v>0.95</v>
      </c>
      <c r="DT37" s="387">
        <v>0</v>
      </c>
      <c r="DU37" s="387">
        <v>0</v>
      </c>
      <c r="DV37" s="387">
        <v>0</v>
      </c>
      <c r="DW37" s="387">
        <v>0</v>
      </c>
      <c r="DX37" s="387">
        <v>0</v>
      </c>
      <c r="DY37" s="387">
        <v>0.65</v>
      </c>
      <c r="DZ37" s="387">
        <v>1.53</v>
      </c>
      <c r="EA37" s="387">
        <v>0</v>
      </c>
      <c r="EB37" s="387">
        <f t="shared" si="3"/>
        <v>2.5099999999999998</v>
      </c>
      <c r="EC37" s="387">
        <v>0.12</v>
      </c>
      <c r="ED37" s="387">
        <v>0.3</v>
      </c>
      <c r="EE37" s="387">
        <v>0.21</v>
      </c>
      <c r="EF37" s="387">
        <v>0</v>
      </c>
      <c r="EG37" s="387">
        <v>1.6</v>
      </c>
      <c r="EH37" s="387">
        <v>0.03</v>
      </c>
      <c r="EI37" s="387">
        <v>0</v>
      </c>
      <c r="EJ37" s="387">
        <v>0</v>
      </c>
      <c r="EK37" s="387">
        <v>0</v>
      </c>
      <c r="EL37" s="387">
        <v>0.25</v>
      </c>
      <c r="EM37" s="387">
        <v>0</v>
      </c>
      <c r="EN37" s="387">
        <v>0</v>
      </c>
      <c r="EO37" s="387">
        <f t="shared" si="4"/>
        <v>6.2009999999999996</v>
      </c>
      <c r="EP37" s="15" t="s">
        <v>15</v>
      </c>
      <c r="EQ37" s="15" t="s">
        <v>15</v>
      </c>
      <c r="ER37" s="15">
        <v>4.2409999999999997</v>
      </c>
      <c r="ES37" s="15" t="s">
        <v>15</v>
      </c>
      <c r="ET37" s="15">
        <v>0.28999999999999998</v>
      </c>
      <c r="EU37" s="15" t="s">
        <v>15</v>
      </c>
      <c r="EV37" s="15" t="s">
        <v>15</v>
      </c>
      <c r="EW37" s="15" t="s">
        <v>15</v>
      </c>
      <c r="EX37" s="15">
        <v>1.17</v>
      </c>
      <c r="EY37" s="15">
        <v>0.5</v>
      </c>
      <c r="EZ37" s="15" t="s">
        <v>15</v>
      </c>
      <c r="FA37" s="15" t="s">
        <v>15</v>
      </c>
      <c r="FB37" s="30"/>
      <c r="FC37" s="30"/>
      <c r="FD37" s="30"/>
      <c r="FE37" s="30"/>
      <c r="FF37" s="30"/>
      <c r="FG37" s="30"/>
      <c r="FH37" s="30"/>
      <c r="FI37" s="30"/>
      <c r="FJ37" s="30"/>
      <c r="FK37" s="30"/>
      <c r="FL37" s="30"/>
      <c r="FM37" s="30"/>
      <c r="FN37" s="30"/>
      <c r="FO37" s="30"/>
      <c r="FP37" s="30"/>
      <c r="FQ37" s="30"/>
      <c r="FR37" s="30"/>
      <c r="FS37" s="30"/>
      <c r="FT37" s="30"/>
      <c r="FU37" s="30"/>
      <c r="FV37" s="30"/>
      <c r="FW37" s="30"/>
      <c r="FX37" s="30"/>
      <c r="FY37" s="30"/>
      <c r="FZ37" s="30"/>
      <c r="GA37" s="30"/>
      <c r="GB37" s="30"/>
      <c r="GC37" s="30"/>
      <c r="GD37" s="30"/>
      <c r="GE37" s="30"/>
      <c r="GF37" s="30"/>
      <c r="GG37" s="30"/>
      <c r="GH37" s="30"/>
      <c r="GI37" s="30"/>
      <c r="GJ37" s="30"/>
      <c r="GK37" s="30"/>
      <c r="GL37" s="30"/>
      <c r="GM37" s="30"/>
      <c r="GN37" s="30"/>
      <c r="GO37" s="30"/>
      <c r="GP37" s="30"/>
      <c r="GQ37" s="30"/>
      <c r="GR37" s="30"/>
      <c r="GS37" s="30"/>
      <c r="GT37" s="30"/>
      <c r="GU37" s="30"/>
      <c r="GV37" s="30"/>
      <c r="GW37" s="30"/>
      <c r="GX37" s="30"/>
      <c r="GY37" s="30"/>
      <c r="GZ37" s="30"/>
      <c r="HA37" s="30"/>
      <c r="HB37" s="30"/>
      <c r="HC37" s="30"/>
      <c r="HD37" s="30"/>
      <c r="HE37" s="30"/>
      <c r="HF37" s="30"/>
      <c r="HG37" s="30"/>
      <c r="HH37" s="30"/>
      <c r="HI37" s="30"/>
      <c r="HJ37" s="30"/>
      <c r="HK37" s="30"/>
      <c r="HL37" s="30"/>
      <c r="HM37" s="30"/>
      <c r="HN37" s="30"/>
      <c r="HO37" s="30"/>
      <c r="HP37" s="30"/>
    </row>
    <row r="38" spans="1:224" s="134" customFormat="1" ht="12.75" customHeight="1">
      <c r="A38" s="771" t="s">
        <v>3190</v>
      </c>
      <c r="B38" s="15" t="s">
        <v>15</v>
      </c>
      <c r="C38" s="15" t="s">
        <v>15</v>
      </c>
      <c r="D38" s="15" t="s">
        <v>15</v>
      </c>
      <c r="E38" s="15" t="s">
        <v>15</v>
      </c>
      <c r="F38" s="15" t="s">
        <v>15</v>
      </c>
      <c r="G38" s="15" t="s">
        <v>15</v>
      </c>
      <c r="H38" s="15" t="s">
        <v>15</v>
      </c>
      <c r="I38" s="15" t="s">
        <v>15</v>
      </c>
      <c r="J38" s="15" t="s">
        <v>15</v>
      </c>
      <c r="K38" s="15" t="s">
        <v>15</v>
      </c>
      <c r="L38" s="15" t="s">
        <v>15</v>
      </c>
      <c r="M38" s="15" t="s">
        <v>15</v>
      </c>
      <c r="N38" s="15" t="s">
        <v>15</v>
      </c>
      <c r="O38" s="15" t="s">
        <v>15</v>
      </c>
      <c r="P38" s="15" t="s">
        <v>15</v>
      </c>
      <c r="Q38" s="15" t="s">
        <v>15</v>
      </c>
      <c r="R38" s="15" t="s">
        <v>15</v>
      </c>
      <c r="S38" s="15" t="s">
        <v>15</v>
      </c>
      <c r="T38" s="15" t="s">
        <v>15</v>
      </c>
      <c r="U38" s="15" t="s">
        <v>15</v>
      </c>
      <c r="V38" s="15" t="s">
        <v>15</v>
      </c>
      <c r="W38" s="15" t="s">
        <v>15</v>
      </c>
      <c r="X38" s="15" t="s">
        <v>15</v>
      </c>
      <c r="Y38" s="15" t="s">
        <v>15</v>
      </c>
      <c r="Z38" s="15" t="s">
        <v>15</v>
      </c>
      <c r="AA38" s="15" t="s">
        <v>15</v>
      </c>
      <c r="AB38" s="15" t="s">
        <v>15</v>
      </c>
      <c r="AC38" s="15" t="s">
        <v>15</v>
      </c>
      <c r="AD38" s="15" t="s">
        <v>15</v>
      </c>
      <c r="AE38" s="15" t="s">
        <v>15</v>
      </c>
      <c r="AF38" s="15" t="s">
        <v>15</v>
      </c>
      <c r="AG38" s="15" t="s">
        <v>15</v>
      </c>
      <c r="AH38" s="15" t="s">
        <v>15</v>
      </c>
      <c r="AI38" s="15" t="s">
        <v>15</v>
      </c>
      <c r="AJ38" s="15" t="s">
        <v>15</v>
      </c>
      <c r="AK38" s="15" t="s">
        <v>15</v>
      </c>
      <c r="AL38" s="15" t="s">
        <v>15</v>
      </c>
      <c r="AM38" s="15" t="s">
        <v>15</v>
      </c>
      <c r="AN38" s="15" t="s">
        <v>15</v>
      </c>
      <c r="AO38" s="15" t="s">
        <v>15</v>
      </c>
      <c r="AP38" s="15" t="s">
        <v>15</v>
      </c>
      <c r="AQ38" s="15" t="s">
        <v>15</v>
      </c>
      <c r="AR38" s="15" t="s">
        <v>15</v>
      </c>
      <c r="AS38" s="15" t="s">
        <v>15</v>
      </c>
      <c r="AT38" s="15" t="s">
        <v>15</v>
      </c>
      <c r="AU38" s="15" t="s">
        <v>15</v>
      </c>
      <c r="AV38" s="15" t="s">
        <v>15</v>
      </c>
      <c r="AW38" s="15" t="s">
        <v>15</v>
      </c>
      <c r="AX38" s="15" t="s">
        <v>15</v>
      </c>
      <c r="AY38" s="15" t="s">
        <v>15</v>
      </c>
      <c r="AZ38" s="15" t="s">
        <v>15</v>
      </c>
      <c r="BA38" s="15" t="s">
        <v>15</v>
      </c>
      <c r="BB38" s="15" t="s">
        <v>15</v>
      </c>
      <c r="BC38" s="15" t="s">
        <v>15</v>
      </c>
      <c r="BD38" s="15" t="s">
        <v>15</v>
      </c>
      <c r="BE38" s="15" t="s">
        <v>15</v>
      </c>
      <c r="BF38" s="15" t="s">
        <v>15</v>
      </c>
      <c r="BG38" s="15" t="s">
        <v>15</v>
      </c>
      <c r="BH38" s="15" t="s">
        <v>15</v>
      </c>
      <c r="BI38" s="15" t="s">
        <v>15</v>
      </c>
      <c r="BJ38" s="15" t="s">
        <v>15</v>
      </c>
      <c r="BK38" s="15" t="s">
        <v>15</v>
      </c>
      <c r="BL38" s="15" t="s">
        <v>15</v>
      </c>
      <c r="BM38" s="15" t="s">
        <v>15</v>
      </c>
      <c r="BN38" s="15" t="s">
        <v>15</v>
      </c>
      <c r="BO38" s="15" t="s">
        <v>15</v>
      </c>
      <c r="BP38" s="15" t="s">
        <v>15</v>
      </c>
      <c r="BQ38" s="15" t="s">
        <v>15</v>
      </c>
      <c r="BR38" s="15" t="s">
        <v>15</v>
      </c>
      <c r="BS38" s="15" t="s">
        <v>15</v>
      </c>
      <c r="BT38" s="15" t="s">
        <v>15</v>
      </c>
      <c r="BU38" s="15" t="s">
        <v>15</v>
      </c>
      <c r="BV38" s="15" t="s">
        <v>15</v>
      </c>
      <c r="BW38" s="15" t="s">
        <v>15</v>
      </c>
      <c r="BX38" s="15" t="s">
        <v>15</v>
      </c>
      <c r="BY38" s="15" t="s">
        <v>15</v>
      </c>
      <c r="BZ38" s="15" t="s">
        <v>15</v>
      </c>
      <c r="CA38" s="15" t="s">
        <v>15</v>
      </c>
      <c r="CB38" s="15" t="s">
        <v>15</v>
      </c>
      <c r="CC38" s="15" t="s">
        <v>15</v>
      </c>
      <c r="CD38" s="15" t="s">
        <v>15</v>
      </c>
      <c r="CE38" s="15" t="s">
        <v>15</v>
      </c>
      <c r="CF38" s="15" t="s">
        <v>15</v>
      </c>
      <c r="CG38" s="15" t="s">
        <v>15</v>
      </c>
      <c r="CH38" s="15" t="s">
        <v>15</v>
      </c>
      <c r="CI38" s="15" t="s">
        <v>15</v>
      </c>
      <c r="CJ38" s="15" t="s">
        <v>15</v>
      </c>
      <c r="CK38" s="15" t="s">
        <v>15</v>
      </c>
      <c r="CL38" s="15" t="s">
        <v>15</v>
      </c>
      <c r="CM38" s="15" t="s">
        <v>15</v>
      </c>
      <c r="CN38" s="15" t="s">
        <v>15</v>
      </c>
      <c r="CO38" s="15">
        <f t="shared" si="10"/>
        <v>1.8075000000000001</v>
      </c>
      <c r="CP38" s="15" t="s">
        <v>15</v>
      </c>
      <c r="CQ38" s="15" t="s">
        <v>15</v>
      </c>
      <c r="CR38" s="15" t="s">
        <v>15</v>
      </c>
      <c r="CS38" s="15" t="s">
        <v>15</v>
      </c>
      <c r="CT38" s="15" t="s">
        <v>15</v>
      </c>
      <c r="CU38" s="15">
        <v>1.8</v>
      </c>
      <c r="CV38" s="15">
        <v>7.4999999999999997E-3</v>
      </c>
      <c r="CW38" s="15" t="s">
        <v>15</v>
      </c>
      <c r="CX38" s="15" t="s">
        <v>15</v>
      </c>
      <c r="CY38" s="15" t="s">
        <v>15</v>
      </c>
      <c r="CZ38" s="15" t="s">
        <v>15</v>
      </c>
      <c r="DA38" s="15" t="s">
        <v>15</v>
      </c>
      <c r="DB38" s="387">
        <f t="shared" si="1"/>
        <v>0.82899999999999996</v>
      </c>
      <c r="DC38" s="387" t="s">
        <v>15</v>
      </c>
      <c r="DD38" s="387" t="s">
        <v>15</v>
      </c>
      <c r="DE38" s="387" t="s">
        <v>15</v>
      </c>
      <c r="DF38" s="387">
        <v>0.221</v>
      </c>
      <c r="DG38" s="387" t="s">
        <v>15</v>
      </c>
      <c r="DH38" s="387" t="s">
        <v>15</v>
      </c>
      <c r="DI38" s="387">
        <v>0</v>
      </c>
      <c r="DJ38" s="387">
        <v>0.108</v>
      </c>
      <c r="DK38" s="387">
        <v>0</v>
      </c>
      <c r="DL38" s="387">
        <v>0</v>
      </c>
      <c r="DM38" s="387">
        <v>0.5</v>
      </c>
      <c r="DN38" s="387">
        <v>0</v>
      </c>
      <c r="DO38" s="387">
        <f t="shared" si="2"/>
        <v>0.88700000000000001</v>
      </c>
      <c r="DP38" s="387">
        <v>0</v>
      </c>
      <c r="DQ38" s="387">
        <v>0</v>
      </c>
      <c r="DR38" s="387">
        <v>0</v>
      </c>
      <c r="DS38" s="387">
        <v>0</v>
      </c>
      <c r="DT38" s="387">
        <v>0</v>
      </c>
      <c r="DU38" s="387">
        <v>0.53500000000000003</v>
      </c>
      <c r="DV38" s="387">
        <v>0.04</v>
      </c>
      <c r="DW38" s="387">
        <v>0.185</v>
      </c>
      <c r="DX38" s="387">
        <v>8.2000000000000003E-2</v>
      </c>
      <c r="DY38" s="387">
        <v>4.4999999999999998E-2</v>
      </c>
      <c r="DZ38" s="387">
        <v>0</v>
      </c>
      <c r="EA38" s="387">
        <v>0</v>
      </c>
      <c r="EB38" s="387">
        <f t="shared" si="3"/>
        <v>0</v>
      </c>
      <c r="EC38" s="387">
        <v>0</v>
      </c>
      <c r="ED38" s="387">
        <v>0</v>
      </c>
      <c r="EE38" s="387">
        <v>0</v>
      </c>
      <c r="EF38" s="387">
        <v>0</v>
      </c>
      <c r="EG38" s="387">
        <v>0</v>
      </c>
      <c r="EH38" s="387">
        <v>0</v>
      </c>
      <c r="EI38" s="387">
        <v>0</v>
      </c>
      <c r="EJ38" s="387">
        <v>0</v>
      </c>
      <c r="EK38" s="387">
        <v>0</v>
      </c>
      <c r="EL38" s="387">
        <v>0</v>
      </c>
      <c r="EM38" s="387">
        <v>0</v>
      </c>
      <c r="EN38" s="387">
        <v>0</v>
      </c>
      <c r="EO38" s="387">
        <f t="shared" si="4"/>
        <v>0.27300000000000002</v>
      </c>
      <c r="EP38" s="15" t="s">
        <v>15</v>
      </c>
      <c r="EQ38" s="15">
        <v>0.27300000000000002</v>
      </c>
      <c r="ER38" s="15" t="s">
        <v>15</v>
      </c>
      <c r="ES38" s="15" t="s">
        <v>15</v>
      </c>
      <c r="ET38" s="15" t="s">
        <v>15</v>
      </c>
      <c r="EU38" s="15" t="s">
        <v>15</v>
      </c>
      <c r="EV38" s="15" t="s">
        <v>15</v>
      </c>
      <c r="EW38" s="15" t="s">
        <v>15</v>
      </c>
      <c r="EX38" s="15" t="s">
        <v>15</v>
      </c>
      <c r="EY38" s="15" t="s">
        <v>15</v>
      </c>
      <c r="EZ38" s="15" t="s">
        <v>15</v>
      </c>
      <c r="FA38" s="15" t="s">
        <v>15</v>
      </c>
      <c r="FB38" s="30"/>
      <c r="FC38" s="30"/>
      <c r="FD38" s="30"/>
      <c r="FE38" s="30"/>
      <c r="FF38" s="30"/>
      <c r="FG38" s="30"/>
      <c r="FH38" s="30"/>
      <c r="FI38" s="30"/>
      <c r="FJ38" s="30"/>
      <c r="FK38" s="30"/>
      <c r="FL38" s="30"/>
      <c r="FM38" s="30"/>
      <c r="FN38" s="30"/>
      <c r="FO38" s="30"/>
      <c r="FP38" s="30"/>
      <c r="FQ38" s="30"/>
      <c r="FR38" s="30"/>
      <c r="FS38" s="30"/>
      <c r="FT38" s="30"/>
      <c r="FU38" s="30"/>
      <c r="FV38" s="30"/>
      <c r="FW38" s="30"/>
      <c r="FX38" s="30"/>
      <c r="FY38" s="30"/>
      <c r="FZ38" s="30"/>
      <c r="GA38" s="30"/>
      <c r="GB38" s="30"/>
      <c r="GC38" s="30"/>
      <c r="GD38" s="30"/>
      <c r="GE38" s="30"/>
      <c r="GF38" s="30"/>
      <c r="GG38" s="30"/>
      <c r="GH38" s="30"/>
      <c r="GI38" s="30"/>
      <c r="GJ38" s="30"/>
      <c r="GK38" s="30"/>
      <c r="GL38" s="30"/>
      <c r="GM38" s="30"/>
      <c r="GN38" s="30"/>
      <c r="GO38" s="30"/>
      <c r="GP38" s="30"/>
      <c r="GQ38" s="30"/>
      <c r="GR38" s="30"/>
      <c r="GS38" s="30"/>
      <c r="GT38" s="30"/>
      <c r="GU38" s="30"/>
      <c r="GV38" s="30"/>
      <c r="GW38" s="30"/>
      <c r="GX38" s="30"/>
      <c r="GY38" s="30"/>
      <c r="GZ38" s="30"/>
      <c r="HA38" s="30"/>
      <c r="HB38" s="30"/>
      <c r="HC38" s="30"/>
      <c r="HD38" s="30"/>
      <c r="HE38" s="30"/>
      <c r="HF38" s="30"/>
      <c r="HG38" s="30"/>
      <c r="HH38" s="30"/>
      <c r="HI38" s="30"/>
      <c r="HJ38" s="30"/>
      <c r="HK38" s="30"/>
      <c r="HL38" s="30"/>
      <c r="HM38" s="30"/>
      <c r="HN38" s="30"/>
      <c r="HO38" s="30"/>
      <c r="HP38" s="30"/>
    </row>
    <row r="39" spans="1:224" s="134" customFormat="1" ht="12.75" customHeight="1">
      <c r="A39" s="773" t="s">
        <v>3191</v>
      </c>
      <c r="B39" s="15">
        <f t="shared" ref="B39:B47" si="18">SUM(C39:N39)</f>
        <v>12.260599999999997</v>
      </c>
      <c r="C39" s="15">
        <v>1.389</v>
      </c>
      <c r="D39" s="15">
        <v>0.29099999999999998</v>
      </c>
      <c r="E39" s="15">
        <v>0.49</v>
      </c>
      <c r="F39" s="15">
        <v>0.58899999999999997</v>
      </c>
      <c r="G39" s="15">
        <v>0.69499999999999995</v>
      </c>
      <c r="H39" s="15">
        <v>1.1042000000000001</v>
      </c>
      <c r="I39" s="15">
        <v>1.3754999999999999</v>
      </c>
      <c r="J39" s="15">
        <v>3.0021999999999998</v>
      </c>
      <c r="K39" s="15">
        <v>1.048</v>
      </c>
      <c r="L39" s="15">
        <v>0.37</v>
      </c>
      <c r="M39" s="15">
        <v>0.77300000000000002</v>
      </c>
      <c r="N39" s="15">
        <v>1.1337000000000002</v>
      </c>
      <c r="O39" s="15">
        <f t="shared" ref="O39:O47" si="19">SUM(P39:AA39)</f>
        <v>65.371700000000004</v>
      </c>
      <c r="P39" s="15">
        <v>2.7189999999999999</v>
      </c>
      <c r="Q39" s="15">
        <v>3.544</v>
      </c>
      <c r="R39" s="15">
        <v>2.42</v>
      </c>
      <c r="S39" s="15">
        <v>1.4570000000000001</v>
      </c>
      <c r="T39" s="15">
        <v>9.3970000000000002</v>
      </c>
      <c r="U39" s="15">
        <v>3.1850000000000001</v>
      </c>
      <c r="V39" s="15">
        <v>11.506500000000001</v>
      </c>
      <c r="W39" s="15">
        <v>1.8009999999999999</v>
      </c>
      <c r="X39" s="15">
        <v>7.4123999999999999</v>
      </c>
      <c r="Y39" s="15">
        <v>3.7783999999999995</v>
      </c>
      <c r="Z39" s="15">
        <v>6.4533999999999994</v>
      </c>
      <c r="AA39" s="15">
        <v>11.698</v>
      </c>
      <c r="AB39" s="15">
        <f t="shared" ref="AB39:AB47" si="20">SUM(AC39:AN39)</f>
        <v>94.33150000000002</v>
      </c>
      <c r="AC39" s="15">
        <v>4.2439999999999998</v>
      </c>
      <c r="AD39" s="15">
        <v>8.3622000000000014</v>
      </c>
      <c r="AE39" s="15">
        <v>13.424299999999999</v>
      </c>
      <c r="AF39" s="15">
        <v>13.6884</v>
      </c>
      <c r="AG39" s="15">
        <v>11.2713</v>
      </c>
      <c r="AH39" s="15">
        <v>7.4696999999999996</v>
      </c>
      <c r="AI39" s="15">
        <v>8.1120000000000001</v>
      </c>
      <c r="AJ39" s="15">
        <v>7.7925000000000004</v>
      </c>
      <c r="AK39" s="15">
        <v>6.9962999999999997</v>
      </c>
      <c r="AL39" s="15">
        <v>7.2408000000000001</v>
      </c>
      <c r="AM39" s="15">
        <v>4.7439999999999998</v>
      </c>
      <c r="AN39" s="15">
        <v>0.98599999999999999</v>
      </c>
      <c r="AO39" s="15">
        <f t="shared" ref="AO39:AO45" si="21">SUM(AP39:BA39)</f>
        <v>65.849900000000005</v>
      </c>
      <c r="AP39" s="15">
        <v>1.3669</v>
      </c>
      <c r="AQ39" s="15">
        <v>5.8659999999999997</v>
      </c>
      <c r="AR39" s="15">
        <v>6.6496000000000004</v>
      </c>
      <c r="AS39" s="15">
        <v>5.5140000000000002</v>
      </c>
      <c r="AT39" s="15">
        <v>4.5090000000000003</v>
      </c>
      <c r="AU39" s="15">
        <v>2.2194000000000003</v>
      </c>
      <c r="AV39" s="15">
        <v>10.79</v>
      </c>
      <c r="AW39" s="15">
        <v>8.4789999999999992</v>
      </c>
      <c r="AX39" s="15">
        <v>6.4669999999999996</v>
      </c>
      <c r="AY39" s="15">
        <v>6.1920000000000002</v>
      </c>
      <c r="AZ39" s="15">
        <v>3.3730000000000002</v>
      </c>
      <c r="BA39" s="15">
        <v>4.4240000000000004</v>
      </c>
      <c r="BB39" s="15">
        <f t="shared" ref="BB39:BB45" si="22">SUM(BC39:BN39)</f>
        <v>70.241799999999998</v>
      </c>
      <c r="BC39" s="15">
        <v>4.78</v>
      </c>
      <c r="BD39" s="15">
        <v>3.2989999999999999</v>
      </c>
      <c r="BE39" s="15">
        <v>4.1159999999999997</v>
      </c>
      <c r="BF39" s="15">
        <v>4.718</v>
      </c>
      <c r="BG39" s="15">
        <v>5.5389999999999997</v>
      </c>
      <c r="BH39" s="15">
        <v>3.6829999999999998</v>
      </c>
      <c r="BI39" s="15">
        <v>8.4369999999999994</v>
      </c>
      <c r="BJ39" s="15">
        <v>7.7960000000000003</v>
      </c>
      <c r="BK39" s="15">
        <v>7.9480000000000004</v>
      </c>
      <c r="BL39" s="15">
        <v>9.734</v>
      </c>
      <c r="BM39" s="15">
        <v>4.4748000000000001</v>
      </c>
      <c r="BN39" s="15">
        <v>5.7169999999999996</v>
      </c>
      <c r="BO39" s="15">
        <f t="shared" ref="BO39:BO47" si="23">SUM(BP39:CA39)</f>
        <v>67.789599999999993</v>
      </c>
      <c r="BP39" s="15">
        <v>3.0310000000000001</v>
      </c>
      <c r="BQ39" s="15">
        <v>8.0449999999999999</v>
      </c>
      <c r="BR39" s="15">
        <v>5.4560000000000004</v>
      </c>
      <c r="BS39" s="15">
        <v>8.91</v>
      </c>
      <c r="BT39" s="15">
        <v>3.2490000000000001</v>
      </c>
      <c r="BU39" s="15">
        <v>8.9429999999999996</v>
      </c>
      <c r="BV39" s="15">
        <v>4.4924999999999997</v>
      </c>
      <c r="BW39" s="15">
        <v>7.5990000000000002</v>
      </c>
      <c r="BX39" s="15">
        <v>4.5129999999999999</v>
      </c>
      <c r="BY39" s="15">
        <v>4.2104999999999997</v>
      </c>
      <c r="BZ39" s="15">
        <v>4.5054999999999996</v>
      </c>
      <c r="CA39" s="15">
        <v>4.8351000000000006</v>
      </c>
      <c r="CB39" s="15">
        <f t="shared" ref="CB39:CB47" si="24">SUM(CC39:CN39)</f>
        <v>40.641500000000001</v>
      </c>
      <c r="CC39" s="15">
        <v>2.3734999999999999</v>
      </c>
      <c r="CD39" s="15">
        <v>2.5245000000000002</v>
      </c>
      <c r="CE39" s="15">
        <v>4.6769999999999996</v>
      </c>
      <c r="CF39" s="15">
        <v>6.4980000000000002</v>
      </c>
      <c r="CG39" s="15">
        <v>1.4375</v>
      </c>
      <c r="CH39" s="15">
        <v>1.8485</v>
      </c>
      <c r="CI39" s="15">
        <v>2.605</v>
      </c>
      <c r="CJ39" s="15">
        <v>1.9507000000000001</v>
      </c>
      <c r="CK39" s="15">
        <v>1.8959999999999999</v>
      </c>
      <c r="CL39" s="15">
        <v>1.0349999999999999</v>
      </c>
      <c r="CM39" s="15">
        <v>5.9323999999999995</v>
      </c>
      <c r="CN39" s="15">
        <v>7.8633999999999995</v>
      </c>
      <c r="CO39" s="15">
        <f t="shared" si="10"/>
        <v>49.854999999999997</v>
      </c>
      <c r="CP39" s="15">
        <v>2.2658</v>
      </c>
      <c r="CQ39" s="15">
        <v>3.5459999999999998</v>
      </c>
      <c r="CR39" s="15">
        <v>1.7098</v>
      </c>
      <c r="CS39" s="15">
        <v>3.5045999999999999</v>
      </c>
      <c r="CT39" s="15">
        <v>3.7749999999999999</v>
      </c>
      <c r="CU39" s="15">
        <v>1.8782999999999999</v>
      </c>
      <c r="CV39" s="15">
        <v>5.2679999999999998</v>
      </c>
      <c r="CW39" s="15">
        <v>5.2009999999999996</v>
      </c>
      <c r="CX39" s="15">
        <v>5.9763000000000002</v>
      </c>
      <c r="CY39" s="15">
        <v>3.4621000000000004</v>
      </c>
      <c r="CZ39" s="15">
        <v>4.9758000000000004</v>
      </c>
      <c r="DA39" s="15">
        <v>8.2922999999999991</v>
      </c>
      <c r="DB39" s="387">
        <f t="shared" si="1"/>
        <v>31.615600000000004</v>
      </c>
      <c r="DC39" s="387">
        <v>2.2121999999999997</v>
      </c>
      <c r="DD39" s="387">
        <v>6.6435000000000004</v>
      </c>
      <c r="DE39" s="387">
        <v>3.6204999999999998</v>
      </c>
      <c r="DF39" s="387">
        <v>2.3870999999999998</v>
      </c>
      <c r="DG39" s="387">
        <v>1.9375</v>
      </c>
      <c r="DH39" s="387">
        <v>2.6035999999999997</v>
      </c>
      <c r="DI39" s="387">
        <v>1.8435999999999999</v>
      </c>
      <c r="DJ39" s="387">
        <v>2.0331999999999999</v>
      </c>
      <c r="DK39" s="387">
        <v>1.5420999999999998</v>
      </c>
      <c r="DL39" s="387">
        <v>0.98920000000000008</v>
      </c>
      <c r="DM39" s="387">
        <v>3.3278000000000003</v>
      </c>
      <c r="DN39" s="387">
        <v>2.4753000000000003</v>
      </c>
      <c r="DO39" s="387">
        <f t="shared" si="2"/>
        <v>28.171100000000003</v>
      </c>
      <c r="DP39" s="387">
        <v>2.6532</v>
      </c>
      <c r="DQ39" s="387">
        <v>4.4293000000000005</v>
      </c>
      <c r="DR39" s="387">
        <v>3.7408000000000001</v>
      </c>
      <c r="DS39" s="387">
        <v>0.75070000000000003</v>
      </c>
      <c r="DT39" s="387">
        <v>1.6288</v>
      </c>
      <c r="DU39" s="387">
        <v>3.2665999999999999</v>
      </c>
      <c r="DV39" s="387">
        <v>1.2786</v>
      </c>
      <c r="DW39" s="387">
        <v>2.1328</v>
      </c>
      <c r="DX39" s="387">
        <v>1.7662</v>
      </c>
      <c r="DY39" s="387">
        <v>1.6894</v>
      </c>
      <c r="DZ39" s="387">
        <v>1.629</v>
      </c>
      <c r="EA39" s="387">
        <v>3.2056999999999998</v>
      </c>
      <c r="EB39" s="387">
        <f t="shared" si="3"/>
        <v>22.447299999999998</v>
      </c>
      <c r="EC39" s="387">
        <v>1.5872999999999999</v>
      </c>
      <c r="ED39" s="387">
        <v>1.788</v>
      </c>
      <c r="EE39" s="387">
        <v>3.6661999999999999</v>
      </c>
      <c r="EF39" s="387">
        <v>1.7283000000000002</v>
      </c>
      <c r="EG39" s="387">
        <v>1.0739000000000001</v>
      </c>
      <c r="EH39" s="387">
        <v>1.153</v>
      </c>
      <c r="EI39" s="387">
        <v>1.3117999999999999</v>
      </c>
      <c r="EJ39" s="387">
        <v>1.7883</v>
      </c>
      <c r="EK39" s="387">
        <v>1.2299</v>
      </c>
      <c r="EL39" s="387">
        <v>1.089</v>
      </c>
      <c r="EM39" s="387">
        <v>3.5188999999999995</v>
      </c>
      <c r="EN39" s="387">
        <v>2.5126999999999997</v>
      </c>
      <c r="EO39" s="387">
        <f t="shared" si="4"/>
        <v>26.223500000000001</v>
      </c>
      <c r="EP39" s="15">
        <v>2.3613000000000004</v>
      </c>
      <c r="EQ39" s="15">
        <v>2.0569000000000002</v>
      </c>
      <c r="ER39" s="15">
        <v>2.3790999999999998</v>
      </c>
      <c r="ES39" s="15">
        <v>1.1536</v>
      </c>
      <c r="ET39" s="15">
        <v>1.8307</v>
      </c>
      <c r="EU39" s="15">
        <v>2.7343000000000002</v>
      </c>
      <c r="EV39" s="15">
        <v>5.6414</v>
      </c>
      <c r="EW39" s="15">
        <v>4.6046000000000005</v>
      </c>
      <c r="EX39" s="15">
        <v>1.139</v>
      </c>
      <c r="EY39" s="15">
        <v>0.41860000000000003</v>
      </c>
      <c r="EZ39" s="15">
        <v>0.76500000000000001</v>
      </c>
      <c r="FA39" s="15">
        <v>1.139</v>
      </c>
      <c r="FB39" s="30"/>
      <c r="FC39" s="30"/>
      <c r="FD39" s="30"/>
      <c r="FE39" s="30"/>
      <c r="FF39" s="30"/>
      <c r="FG39" s="30"/>
      <c r="FH39" s="30"/>
      <c r="FI39" s="30"/>
      <c r="FJ39" s="30"/>
      <c r="FK39" s="30"/>
      <c r="FL39" s="30"/>
      <c r="FM39" s="30"/>
      <c r="FN39" s="30"/>
      <c r="FO39" s="30"/>
      <c r="FP39" s="30"/>
      <c r="FQ39" s="30"/>
      <c r="FR39" s="30"/>
      <c r="FS39" s="30"/>
      <c r="FT39" s="30"/>
      <c r="FU39" s="30"/>
      <c r="FV39" s="30"/>
      <c r="FW39" s="30"/>
      <c r="FX39" s="30"/>
      <c r="FY39" s="30"/>
      <c r="FZ39" s="30"/>
      <c r="GA39" s="30"/>
      <c r="GB39" s="30"/>
      <c r="GC39" s="30"/>
      <c r="GD39" s="30"/>
      <c r="GE39" s="30"/>
      <c r="GF39" s="30"/>
      <c r="GG39" s="30"/>
      <c r="GH39" s="30"/>
      <c r="GI39" s="30"/>
      <c r="GJ39" s="30"/>
      <c r="GK39" s="30"/>
      <c r="GL39" s="30"/>
      <c r="GM39" s="30"/>
      <c r="GN39" s="30"/>
      <c r="GO39" s="30"/>
      <c r="GP39" s="30"/>
      <c r="GQ39" s="30"/>
      <c r="GR39" s="30"/>
      <c r="GS39" s="30"/>
      <c r="GT39" s="30"/>
      <c r="GU39" s="30"/>
      <c r="GV39" s="30"/>
      <c r="GW39" s="30"/>
      <c r="GX39" s="30"/>
      <c r="GY39" s="30"/>
      <c r="GZ39" s="30"/>
      <c r="HA39" s="30"/>
      <c r="HB39" s="30"/>
      <c r="HC39" s="30"/>
      <c r="HD39" s="30"/>
      <c r="HE39" s="30"/>
      <c r="HF39" s="30"/>
      <c r="HG39" s="30"/>
      <c r="HH39" s="30"/>
      <c r="HI39" s="30"/>
      <c r="HJ39" s="30"/>
      <c r="HK39" s="30"/>
      <c r="HL39" s="30"/>
      <c r="HM39" s="30"/>
      <c r="HN39" s="30"/>
      <c r="HO39" s="30"/>
      <c r="HP39" s="30"/>
    </row>
    <row r="40" spans="1:224" s="134" customFormat="1" ht="12.75" customHeight="1">
      <c r="A40" s="773" t="s">
        <v>3192</v>
      </c>
      <c r="B40" s="15">
        <f t="shared" si="18"/>
        <v>51.473900000000008</v>
      </c>
      <c r="C40" s="15">
        <v>2.5419999999999998</v>
      </c>
      <c r="D40" s="15">
        <v>0.54600000000000004</v>
      </c>
      <c r="E40" s="15">
        <v>1.877</v>
      </c>
      <c r="F40" s="15">
        <v>8.3450000000000006</v>
      </c>
      <c r="G40" s="15">
        <v>2.8359999999999999</v>
      </c>
      <c r="H40" s="15">
        <v>3.5649999999999999</v>
      </c>
      <c r="I40" s="15">
        <v>3.4169999999999998</v>
      </c>
      <c r="J40" s="15">
        <v>4.2648999999999999</v>
      </c>
      <c r="K40" s="15">
        <v>2.0790000000000002</v>
      </c>
      <c r="L40" s="15">
        <v>1.5149999999999999</v>
      </c>
      <c r="M40" s="15">
        <v>15.396000000000001</v>
      </c>
      <c r="N40" s="15">
        <v>5.0910000000000002</v>
      </c>
      <c r="O40" s="15">
        <f t="shared" si="19"/>
        <v>239.63619999999997</v>
      </c>
      <c r="P40" s="15">
        <v>4.4219999999999997</v>
      </c>
      <c r="Q40" s="15">
        <v>3.3479999999999999</v>
      </c>
      <c r="R40" s="15">
        <v>22.788</v>
      </c>
      <c r="S40" s="15">
        <v>2.33</v>
      </c>
      <c r="T40" s="15">
        <v>13.942</v>
      </c>
      <c r="U40" s="15">
        <v>23.684000000000001</v>
      </c>
      <c r="V40" s="15">
        <v>31.664999999999999</v>
      </c>
      <c r="W40" s="15">
        <v>18.957000000000001</v>
      </c>
      <c r="X40" s="15">
        <v>14.777200000000001</v>
      </c>
      <c r="Y40" s="15">
        <v>29.053999999999998</v>
      </c>
      <c r="Z40" s="15">
        <v>34.457999999999998</v>
      </c>
      <c r="AA40" s="15">
        <v>40.210999999999999</v>
      </c>
      <c r="AB40" s="15">
        <f t="shared" si="20"/>
        <v>224.56389999999999</v>
      </c>
      <c r="AC40" s="15">
        <v>51.851999999999997</v>
      </c>
      <c r="AD40" s="15">
        <v>40.856000000000002</v>
      </c>
      <c r="AE40" s="15">
        <v>33.54</v>
      </c>
      <c r="AF40" s="15">
        <v>59.378999999999998</v>
      </c>
      <c r="AG40" s="15">
        <v>12.294</v>
      </c>
      <c r="AH40" s="15">
        <v>1.056</v>
      </c>
      <c r="AI40" s="15">
        <v>3.2450000000000001</v>
      </c>
      <c r="AJ40" s="15">
        <v>4.8792999999999997</v>
      </c>
      <c r="AK40" s="15">
        <v>1.4556</v>
      </c>
      <c r="AL40" s="15">
        <v>3.2549999999999999</v>
      </c>
      <c r="AM40" s="15">
        <v>4.3369999999999997</v>
      </c>
      <c r="AN40" s="15">
        <v>8.4149999999999991</v>
      </c>
      <c r="AO40" s="15">
        <f t="shared" si="21"/>
        <v>60.331999999999994</v>
      </c>
      <c r="AP40" s="15">
        <v>4.7949999999999999</v>
      </c>
      <c r="AQ40" s="15">
        <v>3.58</v>
      </c>
      <c r="AR40" s="15">
        <v>9.3119999999999994</v>
      </c>
      <c r="AS40" s="15">
        <v>3.2690000000000001</v>
      </c>
      <c r="AT40" s="15">
        <v>3.3</v>
      </c>
      <c r="AU40" s="15">
        <v>10.305999999999999</v>
      </c>
      <c r="AV40" s="15">
        <v>0.66500000000000004</v>
      </c>
      <c r="AW40" s="15">
        <v>10.926</v>
      </c>
      <c r="AX40" s="15">
        <v>2.9470000000000001</v>
      </c>
      <c r="AY40" s="15">
        <v>8.6999999999999993</v>
      </c>
      <c r="AZ40" s="15">
        <v>1.68</v>
      </c>
      <c r="BA40" s="15">
        <v>0.85199999999999998</v>
      </c>
      <c r="BB40" s="15">
        <f t="shared" si="22"/>
        <v>81.786899999999989</v>
      </c>
      <c r="BC40" s="15">
        <v>0.41</v>
      </c>
      <c r="BD40" s="15">
        <v>0.88</v>
      </c>
      <c r="BE40" s="15">
        <v>10.207000000000001</v>
      </c>
      <c r="BF40" s="15">
        <v>5.0140000000000002</v>
      </c>
      <c r="BG40" s="15">
        <v>8.8887999999999998</v>
      </c>
      <c r="BH40" s="15">
        <v>9.6661000000000001</v>
      </c>
      <c r="BI40" s="15">
        <v>5.3849999999999998</v>
      </c>
      <c r="BJ40" s="15">
        <v>19.242000000000001</v>
      </c>
      <c r="BK40" s="15">
        <v>10.949</v>
      </c>
      <c r="BL40" s="15">
        <v>5.3570000000000002</v>
      </c>
      <c r="BM40" s="15">
        <v>2.21</v>
      </c>
      <c r="BN40" s="15">
        <v>3.5779999999999998</v>
      </c>
      <c r="BO40" s="15">
        <f t="shared" si="23"/>
        <v>88.492999999999995</v>
      </c>
      <c r="BP40" s="15">
        <v>4.4050000000000002</v>
      </c>
      <c r="BQ40" s="15">
        <v>4.8650000000000002</v>
      </c>
      <c r="BR40" s="15">
        <v>7.9349999999999996</v>
      </c>
      <c r="BS40" s="15">
        <v>14.353999999999999</v>
      </c>
      <c r="BT40" s="15">
        <v>6.8129999999999997</v>
      </c>
      <c r="BU40" s="15">
        <v>6.524</v>
      </c>
      <c r="BV40" s="15">
        <v>0.78300000000000003</v>
      </c>
      <c r="BW40" s="15">
        <v>6.3639999999999999</v>
      </c>
      <c r="BX40" s="15">
        <v>4.9249999999999998</v>
      </c>
      <c r="BY40" s="15">
        <v>9.99</v>
      </c>
      <c r="BZ40" s="15">
        <v>14.33</v>
      </c>
      <c r="CA40" s="15">
        <v>7.2050000000000001</v>
      </c>
      <c r="CB40" s="15">
        <f t="shared" si="24"/>
        <v>24.796999999999997</v>
      </c>
      <c r="CC40" s="15">
        <v>0.48</v>
      </c>
      <c r="CD40" s="15">
        <v>0.51300000000000001</v>
      </c>
      <c r="CE40" s="15">
        <v>6.62</v>
      </c>
      <c r="CF40" s="15">
        <v>8.2899999999999991</v>
      </c>
      <c r="CG40" s="15">
        <v>0.38</v>
      </c>
      <c r="CH40" s="15">
        <v>3.28</v>
      </c>
      <c r="CI40" s="15">
        <v>1.7050000000000001</v>
      </c>
      <c r="CJ40" s="15">
        <v>0.113</v>
      </c>
      <c r="CK40" s="15">
        <v>0.52500000000000002</v>
      </c>
      <c r="CL40" s="15">
        <v>0.5</v>
      </c>
      <c r="CM40" s="15" t="s">
        <v>15</v>
      </c>
      <c r="CN40" s="15">
        <v>2.391</v>
      </c>
      <c r="CO40" s="15">
        <f t="shared" si="10"/>
        <v>114.52179999999998</v>
      </c>
      <c r="CP40" s="15">
        <v>7.37</v>
      </c>
      <c r="CQ40" s="15">
        <v>3.968</v>
      </c>
      <c r="CR40" s="15">
        <v>2.5</v>
      </c>
      <c r="CS40" s="15">
        <v>1.2524000000000002</v>
      </c>
      <c r="CT40" s="15">
        <v>32.546999999999997</v>
      </c>
      <c r="CU40" s="15">
        <v>6.5984999999999996</v>
      </c>
      <c r="CV40" s="15">
        <v>2.0265</v>
      </c>
      <c r="CW40" s="15">
        <v>0.45610000000000001</v>
      </c>
      <c r="CX40" s="15">
        <v>0.80629999999999991</v>
      </c>
      <c r="CY40" s="15">
        <v>1.2399</v>
      </c>
      <c r="CZ40" s="15">
        <v>25.006399999999999</v>
      </c>
      <c r="DA40" s="15">
        <v>30.750700000000002</v>
      </c>
      <c r="DB40" s="387">
        <f t="shared" si="1"/>
        <v>36.9163</v>
      </c>
      <c r="DC40" s="387">
        <v>2.3363</v>
      </c>
      <c r="DD40" s="387">
        <v>9.2004999999999999</v>
      </c>
      <c r="DE40" s="387">
        <v>2.8620000000000001</v>
      </c>
      <c r="DF40" s="387">
        <v>2.0175999999999998</v>
      </c>
      <c r="DG40" s="387">
        <v>3.0284</v>
      </c>
      <c r="DH40" s="387">
        <v>1.3225</v>
      </c>
      <c r="DI40" s="387">
        <v>3.4916999999999998</v>
      </c>
      <c r="DJ40" s="387">
        <v>0.99399999999999999</v>
      </c>
      <c r="DK40" s="387">
        <v>2.5682</v>
      </c>
      <c r="DL40" s="387">
        <v>6.3369999999999997</v>
      </c>
      <c r="DM40" s="387">
        <v>0.75</v>
      </c>
      <c r="DN40" s="387">
        <v>2.0080999999999998</v>
      </c>
      <c r="DO40" s="387">
        <f t="shared" si="2"/>
        <v>77.524900000000002</v>
      </c>
      <c r="DP40" s="387">
        <v>0.83699999999999997</v>
      </c>
      <c r="DQ40" s="387">
        <v>0.59899999999999998</v>
      </c>
      <c r="DR40" s="387">
        <v>8.7669999999999995</v>
      </c>
      <c r="DS40" s="387">
        <v>33.884</v>
      </c>
      <c r="DT40" s="387">
        <v>1.034</v>
      </c>
      <c r="DU40" s="387">
        <v>2.4609999999999999</v>
      </c>
      <c r="DV40" s="387">
        <v>8.0905000000000005</v>
      </c>
      <c r="DW40" s="387">
        <v>17.900500000000001</v>
      </c>
      <c r="DX40" s="387">
        <v>0.67679999999999996</v>
      </c>
      <c r="DY40" s="387">
        <v>0.12200000000000001</v>
      </c>
      <c r="DZ40" s="387">
        <v>2.4009999999999998</v>
      </c>
      <c r="EA40" s="387">
        <v>0.75209999999999999</v>
      </c>
      <c r="EB40" s="387">
        <f t="shared" si="3"/>
        <v>48.781499999999994</v>
      </c>
      <c r="EC40" s="387">
        <v>1.1339999999999999</v>
      </c>
      <c r="ED40" s="387">
        <v>3.2090000000000001</v>
      </c>
      <c r="EE40" s="387">
        <v>11.115</v>
      </c>
      <c r="EF40" s="387">
        <v>2.8730000000000002</v>
      </c>
      <c r="EG40" s="387">
        <v>0.32900000000000001</v>
      </c>
      <c r="EH40" s="387">
        <v>1.492</v>
      </c>
      <c r="EI40" s="387">
        <v>2.3624999999999998</v>
      </c>
      <c r="EJ40" s="387">
        <v>1.78</v>
      </c>
      <c r="EK40" s="387">
        <v>12.193899999999999</v>
      </c>
      <c r="EL40" s="387">
        <v>5.657</v>
      </c>
      <c r="EM40" s="387">
        <v>1.0251000000000001</v>
      </c>
      <c r="EN40" s="387">
        <v>5.6110000000000007</v>
      </c>
      <c r="EO40" s="387">
        <f t="shared" si="4"/>
        <v>20.1648</v>
      </c>
      <c r="EP40" s="15">
        <v>0.1</v>
      </c>
      <c r="EQ40" s="15">
        <v>0.25</v>
      </c>
      <c r="ER40" s="15">
        <v>1.159</v>
      </c>
      <c r="ES40" s="15">
        <v>3.3820000000000001</v>
      </c>
      <c r="ET40" s="15">
        <v>9.8320000000000007</v>
      </c>
      <c r="EU40" s="15">
        <v>0.441</v>
      </c>
      <c r="EV40" s="15">
        <v>0.27589999999999998</v>
      </c>
      <c r="EW40" s="15">
        <v>0.23499999999999999</v>
      </c>
      <c r="EX40" s="15">
        <v>2.02</v>
      </c>
      <c r="EY40" s="15">
        <v>0.47489999999999999</v>
      </c>
      <c r="EZ40" s="15">
        <v>0.185</v>
      </c>
      <c r="FA40" s="15">
        <v>1.81</v>
      </c>
      <c r="FB40" s="30"/>
      <c r="FC40" s="30"/>
      <c r="FD40" s="30"/>
      <c r="FE40" s="30"/>
      <c r="FF40" s="30"/>
      <c r="FG40" s="30"/>
      <c r="FH40" s="30"/>
      <c r="FI40" s="30"/>
      <c r="FJ40" s="30"/>
      <c r="FK40" s="30"/>
      <c r="FL40" s="30"/>
      <c r="FM40" s="30"/>
      <c r="FN40" s="30"/>
      <c r="FO40" s="30"/>
      <c r="FP40" s="30"/>
      <c r="FQ40" s="30"/>
      <c r="FR40" s="30"/>
      <c r="FS40" s="30"/>
      <c r="FT40" s="30"/>
      <c r="FU40" s="30"/>
      <c r="FV40" s="30"/>
      <c r="FW40" s="30"/>
      <c r="FX40" s="30"/>
      <c r="FY40" s="30"/>
      <c r="FZ40" s="30"/>
      <c r="GA40" s="30"/>
      <c r="GB40" s="30"/>
      <c r="GC40" s="30"/>
      <c r="GD40" s="30"/>
      <c r="GE40" s="30"/>
      <c r="GF40" s="30"/>
      <c r="GG40" s="30"/>
      <c r="GH40" s="30"/>
      <c r="GI40" s="30"/>
      <c r="GJ40" s="30"/>
      <c r="GK40" s="30"/>
      <c r="GL40" s="30"/>
      <c r="GM40" s="30"/>
      <c r="GN40" s="30"/>
      <c r="GO40" s="30"/>
      <c r="GP40" s="30"/>
      <c r="GQ40" s="30"/>
      <c r="GR40" s="30"/>
      <c r="GS40" s="30"/>
      <c r="GT40" s="30"/>
      <c r="GU40" s="30"/>
      <c r="GV40" s="30"/>
      <c r="GW40" s="30"/>
      <c r="GX40" s="30"/>
      <c r="GY40" s="30"/>
      <c r="GZ40" s="30"/>
      <c r="HA40" s="30"/>
      <c r="HB40" s="30"/>
      <c r="HC40" s="30"/>
      <c r="HD40" s="30"/>
      <c r="HE40" s="30"/>
      <c r="HF40" s="30"/>
      <c r="HG40" s="30"/>
      <c r="HH40" s="30"/>
      <c r="HI40" s="30"/>
      <c r="HJ40" s="30"/>
      <c r="HK40" s="30"/>
      <c r="HL40" s="30"/>
      <c r="HM40" s="30"/>
      <c r="HN40" s="30"/>
      <c r="HO40" s="30"/>
      <c r="HP40" s="30"/>
    </row>
    <row r="41" spans="1:224" s="360" customFormat="1" ht="12.75" customHeight="1">
      <c r="A41" s="769" t="s">
        <v>3178</v>
      </c>
      <c r="B41" s="77">
        <f t="shared" si="18"/>
        <v>28.917400000000001</v>
      </c>
      <c r="C41" s="77">
        <v>0.997</v>
      </c>
      <c r="D41" s="77">
        <v>2.714</v>
      </c>
      <c r="E41" s="77">
        <v>4.1970000000000001</v>
      </c>
      <c r="F41" s="77">
        <v>3.7858000000000001</v>
      </c>
      <c r="G41" s="77">
        <v>2.0259999999999998</v>
      </c>
      <c r="H41" s="77">
        <v>0.51</v>
      </c>
      <c r="I41" s="77">
        <v>4.0419999999999998</v>
      </c>
      <c r="J41" s="77">
        <v>2.1235999999999997</v>
      </c>
      <c r="K41" s="77">
        <v>1.306</v>
      </c>
      <c r="L41" s="77">
        <v>0.754</v>
      </c>
      <c r="M41" s="77">
        <v>1.595</v>
      </c>
      <c r="N41" s="77">
        <v>4.867</v>
      </c>
      <c r="O41" s="77">
        <f t="shared" si="19"/>
        <v>88.76509999999999</v>
      </c>
      <c r="P41" s="77">
        <v>1.2589000000000001</v>
      </c>
      <c r="Q41" s="77">
        <v>1.7609999999999999</v>
      </c>
      <c r="R41" s="77">
        <v>2.5990000000000002</v>
      </c>
      <c r="S41" s="77">
        <v>1.425</v>
      </c>
      <c r="T41" s="77">
        <v>14.266</v>
      </c>
      <c r="U41" s="77">
        <v>10.17</v>
      </c>
      <c r="V41" s="77">
        <v>3.6966999999999999</v>
      </c>
      <c r="W41" s="77">
        <v>2</v>
      </c>
      <c r="X41" s="77">
        <v>11.763999999999999</v>
      </c>
      <c r="Y41" s="77">
        <v>5.3715000000000002</v>
      </c>
      <c r="Z41" s="77">
        <v>2.0979999999999999</v>
      </c>
      <c r="AA41" s="77">
        <v>32.354999999999997</v>
      </c>
      <c r="AB41" s="77">
        <f t="shared" si="20"/>
        <v>276.38220000000001</v>
      </c>
      <c r="AC41" s="77">
        <v>21.3126</v>
      </c>
      <c r="AD41" s="77">
        <v>28.259</v>
      </c>
      <c r="AE41" s="77">
        <v>20.699000000000002</v>
      </c>
      <c r="AF41" s="77">
        <v>32.435700000000004</v>
      </c>
      <c r="AG41" s="77">
        <v>108.2105</v>
      </c>
      <c r="AH41" s="77">
        <v>23.351500000000001</v>
      </c>
      <c r="AI41" s="77">
        <v>4.3727999999999998</v>
      </c>
      <c r="AJ41" s="77">
        <v>9.4160000000000004</v>
      </c>
      <c r="AK41" s="77">
        <v>5.9728000000000003</v>
      </c>
      <c r="AL41" s="77">
        <v>3.1133000000000002</v>
      </c>
      <c r="AM41" s="77">
        <v>6.6230000000000002</v>
      </c>
      <c r="AN41" s="77">
        <v>12.616</v>
      </c>
      <c r="AO41" s="77">
        <f t="shared" si="21"/>
        <v>123.2829</v>
      </c>
      <c r="AP41" s="77">
        <v>9.44</v>
      </c>
      <c r="AQ41" s="77">
        <v>10.005000000000001</v>
      </c>
      <c r="AR41" s="77">
        <v>14.1205</v>
      </c>
      <c r="AS41" s="77">
        <v>19.266999999999999</v>
      </c>
      <c r="AT41" s="77">
        <v>13.0966</v>
      </c>
      <c r="AU41" s="77">
        <v>6.3380000000000001</v>
      </c>
      <c r="AV41" s="77">
        <v>3.6070000000000002</v>
      </c>
      <c r="AW41" s="77">
        <v>6.7762000000000002</v>
      </c>
      <c r="AX41" s="77">
        <v>7.8597000000000001</v>
      </c>
      <c r="AY41" s="77">
        <v>21.018999999999998</v>
      </c>
      <c r="AZ41" s="77">
        <v>7.6173999999999999</v>
      </c>
      <c r="BA41" s="77">
        <v>4.1364999999999998</v>
      </c>
      <c r="BB41" s="77">
        <f t="shared" si="22"/>
        <v>156.67649999999998</v>
      </c>
      <c r="BC41" s="77">
        <v>9.1368999999999989</v>
      </c>
      <c r="BD41" s="77">
        <v>6.0594999999999999</v>
      </c>
      <c r="BE41" s="77">
        <v>10.319600000000001</v>
      </c>
      <c r="BF41" s="77">
        <v>9.9707000000000008</v>
      </c>
      <c r="BG41" s="77">
        <v>13.354899999999999</v>
      </c>
      <c r="BH41" s="77">
        <v>21.16</v>
      </c>
      <c r="BI41" s="77">
        <v>16.065000000000001</v>
      </c>
      <c r="BJ41" s="77">
        <v>19.225200000000001</v>
      </c>
      <c r="BK41" s="77">
        <v>16.707599999999999</v>
      </c>
      <c r="BL41" s="77">
        <v>16.136299999999999</v>
      </c>
      <c r="BM41" s="77">
        <v>14.040799999999999</v>
      </c>
      <c r="BN41" s="77">
        <v>4.5</v>
      </c>
      <c r="BO41" s="77">
        <f t="shared" si="23"/>
        <v>270.87789999999995</v>
      </c>
      <c r="BP41" s="77">
        <v>6.6208999999999998</v>
      </c>
      <c r="BQ41" s="77">
        <v>24.533999999999999</v>
      </c>
      <c r="BR41" s="77">
        <v>24.4893</v>
      </c>
      <c r="BS41" s="77">
        <v>25.726599999999998</v>
      </c>
      <c r="BT41" s="77">
        <v>21.619799999999998</v>
      </c>
      <c r="BU41" s="77">
        <v>14.831100000000001</v>
      </c>
      <c r="BV41" s="77">
        <v>23.9223</v>
      </c>
      <c r="BW41" s="77">
        <v>22.097999999999999</v>
      </c>
      <c r="BX41" s="77">
        <v>13.5891</v>
      </c>
      <c r="BY41" s="77">
        <v>31.127200000000002</v>
      </c>
      <c r="BZ41" s="77">
        <v>21.719099999999997</v>
      </c>
      <c r="CA41" s="77">
        <v>40.600499999999997</v>
      </c>
      <c r="CB41" s="77">
        <f t="shared" si="24"/>
        <v>366.55720000000002</v>
      </c>
      <c r="CC41" s="77">
        <v>23.510900000000003</v>
      </c>
      <c r="CD41" s="77">
        <v>27.733900000000002</v>
      </c>
      <c r="CE41" s="77">
        <v>24.537299999999998</v>
      </c>
      <c r="CF41" s="77">
        <v>18.439900000000002</v>
      </c>
      <c r="CG41" s="77">
        <v>15.687700000000001</v>
      </c>
      <c r="CH41" s="77">
        <v>25.0853</v>
      </c>
      <c r="CI41" s="77">
        <v>36.520499999999998</v>
      </c>
      <c r="CJ41" s="77">
        <v>19.5596</v>
      </c>
      <c r="CK41" s="77">
        <v>18.989900000000002</v>
      </c>
      <c r="CL41" s="77">
        <v>22.149099999999997</v>
      </c>
      <c r="CM41" s="77">
        <v>31.910799999999998</v>
      </c>
      <c r="CN41" s="77">
        <v>102.43229999999998</v>
      </c>
      <c r="CO41" s="77">
        <f t="shared" si="10"/>
        <v>823.94929999999988</v>
      </c>
      <c r="CP41" s="77">
        <v>31.755600000000001</v>
      </c>
      <c r="CQ41" s="77">
        <v>33.604999999999997</v>
      </c>
      <c r="CR41" s="77">
        <v>101.55289999999999</v>
      </c>
      <c r="CS41" s="77">
        <v>78.014699999999991</v>
      </c>
      <c r="CT41" s="77">
        <v>77.440599999999989</v>
      </c>
      <c r="CU41" s="77">
        <v>67.181200000000004</v>
      </c>
      <c r="CV41" s="77">
        <v>64.01039999999999</v>
      </c>
      <c r="CW41" s="77">
        <v>66.712500000000006</v>
      </c>
      <c r="CX41" s="77">
        <v>64.955500000000001</v>
      </c>
      <c r="CY41" s="77">
        <v>67.06389999999999</v>
      </c>
      <c r="CZ41" s="77">
        <v>67.069500000000005</v>
      </c>
      <c r="DA41" s="77">
        <v>104.58750000000002</v>
      </c>
      <c r="DB41" s="386">
        <f t="shared" si="1"/>
        <v>1459.1838000000002</v>
      </c>
      <c r="DC41" s="386">
        <v>62.512900000000002</v>
      </c>
      <c r="DD41" s="386">
        <v>78.678899999999999</v>
      </c>
      <c r="DE41" s="386">
        <v>125.27460000000001</v>
      </c>
      <c r="DF41" s="386">
        <v>94.041899999999998</v>
      </c>
      <c r="DG41" s="386">
        <v>77.837700000000012</v>
      </c>
      <c r="DH41" s="386">
        <v>109.1473</v>
      </c>
      <c r="DI41" s="386">
        <v>85.200400000000002</v>
      </c>
      <c r="DJ41" s="386">
        <v>137.05360000000002</v>
      </c>
      <c r="DK41" s="386">
        <v>161.24120000000002</v>
      </c>
      <c r="DL41" s="386">
        <v>178.12419999999997</v>
      </c>
      <c r="DM41" s="386">
        <v>145.91200000000001</v>
      </c>
      <c r="DN41" s="386">
        <v>204.15909999999997</v>
      </c>
      <c r="DO41" s="386">
        <f t="shared" si="2"/>
        <v>1586.6884000000002</v>
      </c>
      <c r="DP41" s="386">
        <v>94.320299999999989</v>
      </c>
      <c r="DQ41" s="386">
        <v>148.95989999999998</v>
      </c>
      <c r="DR41" s="386">
        <v>96.919299999999993</v>
      </c>
      <c r="DS41" s="386">
        <v>62.568199999999997</v>
      </c>
      <c r="DT41" s="386">
        <v>103.8062</v>
      </c>
      <c r="DU41" s="386">
        <v>132.68790000000001</v>
      </c>
      <c r="DV41" s="386">
        <v>168.76599999999999</v>
      </c>
      <c r="DW41" s="386">
        <v>179.72759999999997</v>
      </c>
      <c r="DX41" s="386">
        <v>163.23650000000001</v>
      </c>
      <c r="DY41" s="386">
        <v>133.41660000000002</v>
      </c>
      <c r="DZ41" s="386">
        <v>149.55020000000002</v>
      </c>
      <c r="EA41" s="386">
        <v>152.72970000000001</v>
      </c>
      <c r="EB41" s="386">
        <f t="shared" si="3"/>
        <v>2317.6226999999999</v>
      </c>
      <c r="EC41" s="386">
        <v>146.5849</v>
      </c>
      <c r="ED41" s="386">
        <v>177.57509999999999</v>
      </c>
      <c r="EE41" s="386">
        <v>190.9204</v>
      </c>
      <c r="EF41" s="386">
        <v>190.27720000000002</v>
      </c>
      <c r="EG41" s="386">
        <v>191.5256</v>
      </c>
      <c r="EH41" s="386">
        <v>183.92579999999998</v>
      </c>
      <c r="EI41" s="386">
        <v>164.2655</v>
      </c>
      <c r="EJ41" s="386">
        <v>177.56210000000002</v>
      </c>
      <c r="EK41" s="386">
        <v>190.76170000000002</v>
      </c>
      <c r="EL41" s="386">
        <v>195.90770000000001</v>
      </c>
      <c r="EM41" s="386">
        <v>217.84429999999998</v>
      </c>
      <c r="EN41" s="386">
        <v>290.47240000000005</v>
      </c>
      <c r="EO41" s="386">
        <f t="shared" si="4"/>
        <v>3122.4721</v>
      </c>
      <c r="EP41" s="77">
        <v>291.16359999999997</v>
      </c>
      <c r="EQ41" s="77">
        <v>287.43559999999997</v>
      </c>
      <c r="ER41" s="77">
        <v>248.59950000000001</v>
      </c>
      <c r="ES41" s="77">
        <v>197.18729999999999</v>
      </c>
      <c r="ET41" s="77">
        <v>255.3211</v>
      </c>
      <c r="EU41" s="77">
        <v>270.03030000000001</v>
      </c>
      <c r="EV41" s="77">
        <v>241.81950000000001</v>
      </c>
      <c r="EW41" s="77">
        <v>268.12640000000005</v>
      </c>
      <c r="EX41" s="77">
        <v>161.33199999999999</v>
      </c>
      <c r="EY41" s="77">
        <v>232.49299999999999</v>
      </c>
      <c r="EZ41" s="77">
        <v>272.66480000000001</v>
      </c>
      <c r="FA41" s="77">
        <v>396.29900000000004</v>
      </c>
      <c r="FB41" s="37"/>
      <c r="FC41" s="37"/>
      <c r="FD41" s="37"/>
      <c r="FE41" s="37"/>
      <c r="FF41" s="37"/>
      <c r="FG41" s="37"/>
      <c r="FH41" s="37"/>
      <c r="FI41" s="37"/>
      <c r="FJ41" s="37"/>
      <c r="FK41" s="37"/>
      <c r="FL41" s="37"/>
      <c r="FM41" s="37"/>
      <c r="FN41" s="37"/>
      <c r="FO41" s="37"/>
      <c r="FP41" s="37"/>
      <c r="FQ41" s="37"/>
      <c r="FR41" s="37"/>
      <c r="FS41" s="37"/>
      <c r="FT41" s="37"/>
      <c r="FU41" s="37"/>
      <c r="FV41" s="37"/>
      <c r="FW41" s="37"/>
      <c r="FX41" s="37"/>
      <c r="FY41" s="37"/>
      <c r="FZ41" s="37"/>
      <c r="GA41" s="37"/>
      <c r="GB41" s="37"/>
      <c r="GC41" s="37"/>
      <c r="GD41" s="37"/>
      <c r="GE41" s="37"/>
      <c r="GF41" s="37"/>
      <c r="GG41" s="37"/>
      <c r="GH41" s="37"/>
      <c r="GI41" s="37"/>
      <c r="GJ41" s="37"/>
      <c r="GK41" s="37"/>
      <c r="GL41" s="37"/>
      <c r="GM41" s="37"/>
      <c r="GN41" s="37"/>
      <c r="GO41" s="37"/>
      <c r="GP41" s="37"/>
      <c r="GQ41" s="37"/>
      <c r="GR41" s="37"/>
      <c r="GS41" s="37"/>
      <c r="GT41" s="37"/>
      <c r="GU41" s="37"/>
      <c r="GV41" s="37"/>
      <c r="GW41" s="37"/>
      <c r="GX41" s="37"/>
      <c r="GY41" s="37"/>
      <c r="GZ41" s="37"/>
      <c r="HA41" s="37"/>
      <c r="HB41" s="37"/>
      <c r="HC41" s="37"/>
      <c r="HD41" s="37"/>
      <c r="HE41" s="37"/>
      <c r="HF41" s="37"/>
      <c r="HG41" s="37"/>
      <c r="HH41" s="37"/>
      <c r="HI41" s="37"/>
      <c r="HJ41" s="37"/>
      <c r="HK41" s="37"/>
      <c r="HL41" s="37"/>
      <c r="HM41" s="37"/>
      <c r="HN41" s="37"/>
      <c r="HO41" s="37"/>
      <c r="HP41" s="37"/>
    </row>
    <row r="42" spans="1:224" s="134" customFormat="1" ht="12.75" customHeight="1">
      <c r="A42" s="771" t="s">
        <v>3187</v>
      </c>
      <c r="B42" s="15">
        <f t="shared" si="18"/>
        <v>8.202</v>
      </c>
      <c r="C42" s="15">
        <v>0.25</v>
      </c>
      <c r="D42" s="15">
        <v>2.1240000000000001</v>
      </c>
      <c r="E42" s="15">
        <v>2.27</v>
      </c>
      <c r="F42" s="15" t="s">
        <v>15</v>
      </c>
      <c r="G42" s="15">
        <v>0.68</v>
      </c>
      <c r="H42" s="15" t="s">
        <v>15</v>
      </c>
      <c r="I42" s="15">
        <v>0.25</v>
      </c>
      <c r="J42" s="15">
        <v>0.1</v>
      </c>
      <c r="K42" s="15">
        <v>0.06</v>
      </c>
      <c r="L42" s="15">
        <v>0.12</v>
      </c>
      <c r="M42" s="15">
        <v>0.2</v>
      </c>
      <c r="N42" s="15">
        <v>2.1480000000000001</v>
      </c>
      <c r="O42" s="15">
        <f t="shared" si="19"/>
        <v>12.481999999999999</v>
      </c>
      <c r="P42" s="15" t="s">
        <v>15</v>
      </c>
      <c r="Q42" s="15">
        <v>0.34200000000000003</v>
      </c>
      <c r="R42" s="15">
        <v>0.71899999999999997</v>
      </c>
      <c r="S42" s="15">
        <v>1.2809999999999999</v>
      </c>
      <c r="T42" s="15">
        <v>3.34</v>
      </c>
      <c r="U42" s="15">
        <v>1.04</v>
      </c>
      <c r="V42" s="15">
        <v>0.05</v>
      </c>
      <c r="W42" s="15" t="s">
        <v>15</v>
      </c>
      <c r="X42" s="15">
        <v>0.2</v>
      </c>
      <c r="Y42" s="15">
        <v>2</v>
      </c>
      <c r="Z42" s="15" t="s">
        <v>15</v>
      </c>
      <c r="AA42" s="15">
        <v>3.51</v>
      </c>
      <c r="AB42" s="15">
        <f t="shared" si="20"/>
        <v>29.465700000000002</v>
      </c>
      <c r="AC42" s="15">
        <v>4.0720000000000001</v>
      </c>
      <c r="AD42" s="15" t="s">
        <v>15</v>
      </c>
      <c r="AE42" s="15">
        <v>1.5740000000000001</v>
      </c>
      <c r="AF42" s="15">
        <v>4.3780000000000001</v>
      </c>
      <c r="AG42" s="15">
        <v>9.9920000000000009</v>
      </c>
      <c r="AH42" s="15">
        <v>6.6989999999999998</v>
      </c>
      <c r="AI42" s="15">
        <v>0.1</v>
      </c>
      <c r="AJ42" s="15">
        <v>0.33</v>
      </c>
      <c r="AK42" s="15">
        <v>1.5</v>
      </c>
      <c r="AL42" s="15" t="s">
        <v>15</v>
      </c>
      <c r="AM42" s="15">
        <v>0.8207000000000001</v>
      </c>
      <c r="AN42" s="15" t="s">
        <v>15</v>
      </c>
      <c r="AO42" s="15">
        <f t="shared" si="21"/>
        <v>15.778</v>
      </c>
      <c r="AP42" s="15">
        <v>4.4999999999999998E-2</v>
      </c>
      <c r="AQ42" s="15">
        <v>0.6</v>
      </c>
      <c r="AR42" s="15">
        <v>4.4999999999999998E-2</v>
      </c>
      <c r="AS42" s="15">
        <v>4.9000000000000004</v>
      </c>
      <c r="AT42" s="15">
        <v>5.62</v>
      </c>
      <c r="AU42" s="15">
        <v>0.35499999999999998</v>
      </c>
      <c r="AV42" s="15">
        <v>0.2</v>
      </c>
      <c r="AW42" s="15" t="s">
        <v>15</v>
      </c>
      <c r="AX42" s="15">
        <v>1.26</v>
      </c>
      <c r="AY42" s="15">
        <v>2.6739999999999999</v>
      </c>
      <c r="AZ42" s="15">
        <v>7.9000000000000001E-2</v>
      </c>
      <c r="BA42" s="15" t="s">
        <v>15</v>
      </c>
      <c r="BB42" s="15">
        <f t="shared" si="22"/>
        <v>21.218</v>
      </c>
      <c r="BC42" s="15" t="s">
        <v>15</v>
      </c>
      <c r="BD42" s="15" t="s">
        <v>15</v>
      </c>
      <c r="BE42" s="15" t="s">
        <v>15</v>
      </c>
      <c r="BF42" s="15" t="s">
        <v>15</v>
      </c>
      <c r="BG42" s="15">
        <v>4.5999999999999996</v>
      </c>
      <c r="BH42" s="15">
        <v>2.0499999999999998</v>
      </c>
      <c r="BI42" s="15">
        <v>2</v>
      </c>
      <c r="BJ42" s="15">
        <v>4.25</v>
      </c>
      <c r="BK42" s="15">
        <v>4.45</v>
      </c>
      <c r="BL42" s="15">
        <v>2.2679999999999998</v>
      </c>
      <c r="BM42" s="15">
        <v>1.1000000000000001</v>
      </c>
      <c r="BN42" s="15">
        <v>0.5</v>
      </c>
      <c r="BO42" s="15">
        <f t="shared" si="23"/>
        <v>13.965</v>
      </c>
      <c r="BP42" s="15" t="s">
        <v>15</v>
      </c>
      <c r="BQ42" s="15">
        <v>2</v>
      </c>
      <c r="BR42" s="15">
        <v>0.6</v>
      </c>
      <c r="BS42" s="15">
        <v>0.45</v>
      </c>
      <c r="BT42" s="15">
        <v>1</v>
      </c>
      <c r="BU42" s="15">
        <v>0.4</v>
      </c>
      <c r="BV42" s="15">
        <v>0.1</v>
      </c>
      <c r="BW42" s="15">
        <v>1.25</v>
      </c>
      <c r="BX42" s="15">
        <v>0.215</v>
      </c>
      <c r="BY42" s="15">
        <v>5.5</v>
      </c>
      <c r="BZ42" s="15">
        <v>0.6</v>
      </c>
      <c r="CA42" s="15">
        <v>1.85</v>
      </c>
      <c r="CB42" s="15">
        <f t="shared" si="24"/>
        <v>21.599000000000004</v>
      </c>
      <c r="CC42" s="15" t="s">
        <v>15</v>
      </c>
      <c r="CD42" s="15">
        <v>9.68</v>
      </c>
      <c r="CE42" s="15" t="s">
        <v>15</v>
      </c>
      <c r="CF42" s="15">
        <v>1</v>
      </c>
      <c r="CG42" s="15">
        <v>1.06</v>
      </c>
      <c r="CH42" s="15">
        <v>1</v>
      </c>
      <c r="CI42" s="15">
        <v>2.726</v>
      </c>
      <c r="CJ42" s="15">
        <v>0.224</v>
      </c>
      <c r="CK42" s="15" t="s">
        <v>15</v>
      </c>
      <c r="CL42" s="15">
        <v>3.1</v>
      </c>
      <c r="CM42" s="15">
        <v>0.44</v>
      </c>
      <c r="CN42" s="15">
        <v>2.3690000000000002</v>
      </c>
      <c r="CO42" s="15">
        <f t="shared" si="10"/>
        <v>77.218000000000004</v>
      </c>
      <c r="CP42" s="15">
        <v>2</v>
      </c>
      <c r="CQ42" s="15">
        <v>6.0270000000000001</v>
      </c>
      <c r="CR42" s="15">
        <v>4.4189999999999996</v>
      </c>
      <c r="CS42" s="15">
        <v>38.729999999999997</v>
      </c>
      <c r="CT42" s="15">
        <v>1.675</v>
      </c>
      <c r="CU42" s="15">
        <v>2.4319999999999999</v>
      </c>
      <c r="CV42" s="15">
        <v>0.39</v>
      </c>
      <c r="CW42" s="15">
        <v>4.7518000000000002</v>
      </c>
      <c r="CX42" s="15">
        <v>1.486</v>
      </c>
      <c r="CY42" s="15">
        <v>7.9321999999999999</v>
      </c>
      <c r="CZ42" s="15">
        <v>1.3480000000000001</v>
      </c>
      <c r="DA42" s="15">
        <v>6.0270000000000001</v>
      </c>
      <c r="DB42" s="387">
        <f t="shared" si="1"/>
        <v>84.584600000000009</v>
      </c>
      <c r="DC42" s="387">
        <v>2.2549999999999999</v>
      </c>
      <c r="DD42" s="387">
        <v>0.32</v>
      </c>
      <c r="DE42" s="387">
        <v>4.2306000000000008</v>
      </c>
      <c r="DF42" s="387">
        <v>7.5587999999999997</v>
      </c>
      <c r="DG42" s="387">
        <v>5.4758000000000004</v>
      </c>
      <c r="DH42" s="387">
        <v>6.4321999999999999</v>
      </c>
      <c r="DI42" s="387">
        <v>11.3566</v>
      </c>
      <c r="DJ42" s="387">
        <v>5.7748999999999997</v>
      </c>
      <c r="DK42" s="387">
        <v>7.74</v>
      </c>
      <c r="DL42" s="387">
        <v>10.972200000000001</v>
      </c>
      <c r="DM42" s="387">
        <v>3.2531999999999996</v>
      </c>
      <c r="DN42" s="387">
        <v>19.215299999999999</v>
      </c>
      <c r="DO42" s="387">
        <f t="shared" si="2"/>
        <v>89.62060000000001</v>
      </c>
      <c r="DP42" s="387">
        <v>2.7294</v>
      </c>
      <c r="DQ42" s="387">
        <v>9.4942000000000011</v>
      </c>
      <c r="DR42" s="387">
        <v>3.7730000000000001</v>
      </c>
      <c r="DS42" s="387">
        <v>1.62</v>
      </c>
      <c r="DT42" s="387">
        <v>6.1429999999999998</v>
      </c>
      <c r="DU42" s="387">
        <v>5.7409999999999997</v>
      </c>
      <c r="DV42" s="387">
        <v>27.827000000000002</v>
      </c>
      <c r="DW42" s="387">
        <v>20.946000000000002</v>
      </c>
      <c r="DX42" s="387">
        <v>5.3550000000000004</v>
      </c>
      <c r="DY42" s="387">
        <v>0.88500000000000001</v>
      </c>
      <c r="DZ42" s="387">
        <v>0.83899999999999997</v>
      </c>
      <c r="EA42" s="387">
        <v>4.2679999999999998</v>
      </c>
      <c r="EB42" s="387">
        <f t="shared" si="3"/>
        <v>39.280300000000004</v>
      </c>
      <c r="EC42" s="387">
        <v>1.8083</v>
      </c>
      <c r="ED42" s="387">
        <v>4.4249999999999998</v>
      </c>
      <c r="EE42" s="387">
        <v>7.8540000000000001</v>
      </c>
      <c r="EF42" s="387">
        <v>2.4830000000000001</v>
      </c>
      <c r="EG42" s="387">
        <v>1.861</v>
      </c>
      <c r="EH42" s="387">
        <v>0.17</v>
      </c>
      <c r="EI42" s="387">
        <v>2.0670000000000002</v>
      </c>
      <c r="EJ42" s="387">
        <v>2.7970000000000002</v>
      </c>
      <c r="EK42" s="387">
        <v>3.839</v>
      </c>
      <c r="EL42" s="387">
        <v>3.9319999999999999</v>
      </c>
      <c r="EM42" s="387">
        <v>2.8039999999999998</v>
      </c>
      <c r="EN42" s="387">
        <v>5.24</v>
      </c>
      <c r="EO42" s="387">
        <f t="shared" si="4"/>
        <v>55.232000000000006</v>
      </c>
      <c r="EP42" s="15">
        <v>2.7240000000000002</v>
      </c>
      <c r="EQ42" s="15">
        <v>13.109</v>
      </c>
      <c r="ER42" s="15">
        <v>7.423</v>
      </c>
      <c r="ES42" s="15">
        <v>3.8148</v>
      </c>
      <c r="ET42" s="15">
        <v>6.7741999999999996</v>
      </c>
      <c r="EU42" s="15">
        <v>2.3849999999999998</v>
      </c>
      <c r="EV42" s="15">
        <v>1.1499999999999999</v>
      </c>
      <c r="EW42" s="15">
        <v>1.02</v>
      </c>
      <c r="EX42" s="15">
        <v>1.95</v>
      </c>
      <c r="EY42" s="15">
        <v>5.282</v>
      </c>
      <c r="EZ42" s="15">
        <v>1.38</v>
      </c>
      <c r="FA42" s="15">
        <v>8.2200000000000006</v>
      </c>
      <c r="FB42" s="30"/>
      <c r="FC42" s="30"/>
      <c r="FD42" s="30"/>
      <c r="FE42" s="30"/>
      <c r="FF42" s="30"/>
      <c r="FG42" s="30"/>
      <c r="FH42" s="30"/>
      <c r="FI42" s="30"/>
      <c r="FJ42" s="30"/>
      <c r="FK42" s="30"/>
      <c r="FL42" s="30"/>
      <c r="FM42" s="30"/>
      <c r="FN42" s="30"/>
      <c r="FO42" s="30"/>
      <c r="FP42" s="30"/>
      <c r="FQ42" s="30"/>
      <c r="FR42" s="30"/>
      <c r="FS42" s="30"/>
      <c r="FT42" s="30"/>
      <c r="FU42" s="30"/>
      <c r="FV42" s="30"/>
      <c r="FW42" s="30"/>
      <c r="FX42" s="30"/>
      <c r="FY42" s="30"/>
      <c r="FZ42" s="30"/>
      <c r="GA42" s="30"/>
      <c r="GB42" s="30"/>
      <c r="GC42" s="30"/>
      <c r="GD42" s="30"/>
      <c r="GE42" s="30"/>
      <c r="GF42" s="30"/>
      <c r="GG42" s="30"/>
      <c r="GH42" s="30"/>
      <c r="GI42" s="30"/>
      <c r="GJ42" s="30"/>
      <c r="GK42" s="30"/>
      <c r="GL42" s="30"/>
      <c r="GM42" s="30"/>
      <c r="GN42" s="30"/>
      <c r="GO42" s="30"/>
      <c r="GP42" s="30"/>
      <c r="GQ42" s="30"/>
      <c r="GR42" s="30"/>
      <c r="GS42" s="30"/>
      <c r="GT42" s="30"/>
      <c r="GU42" s="30"/>
      <c r="GV42" s="30"/>
      <c r="GW42" s="30"/>
      <c r="GX42" s="30"/>
      <c r="GY42" s="30"/>
      <c r="GZ42" s="30"/>
      <c r="HA42" s="30"/>
      <c r="HB42" s="30"/>
      <c r="HC42" s="30"/>
      <c r="HD42" s="30"/>
      <c r="HE42" s="30"/>
      <c r="HF42" s="30"/>
      <c r="HG42" s="30"/>
      <c r="HH42" s="30"/>
      <c r="HI42" s="30"/>
      <c r="HJ42" s="30"/>
      <c r="HK42" s="30"/>
      <c r="HL42" s="30"/>
      <c r="HM42" s="30"/>
      <c r="HN42" s="30"/>
      <c r="HO42" s="30"/>
      <c r="HP42" s="30"/>
    </row>
    <row r="43" spans="1:224" s="134" customFormat="1" ht="12.75" customHeight="1">
      <c r="A43" s="772" t="s">
        <v>3042</v>
      </c>
      <c r="B43" s="15">
        <f t="shared" si="18"/>
        <v>1.6060000000000001</v>
      </c>
      <c r="C43" s="15" t="s">
        <v>15</v>
      </c>
      <c r="D43" s="15">
        <v>0.1</v>
      </c>
      <c r="E43" s="15">
        <v>0.19800000000000001</v>
      </c>
      <c r="F43" s="15" t="s">
        <v>15</v>
      </c>
      <c r="G43" s="15" t="s">
        <v>15</v>
      </c>
      <c r="H43" s="15" t="s">
        <v>15</v>
      </c>
      <c r="I43" s="15" t="s">
        <v>15</v>
      </c>
      <c r="J43" s="15">
        <v>0.03</v>
      </c>
      <c r="K43" s="15" t="s">
        <v>15</v>
      </c>
      <c r="L43" s="15" t="s">
        <v>15</v>
      </c>
      <c r="M43" s="15" t="s">
        <v>15</v>
      </c>
      <c r="N43" s="15">
        <v>1.278</v>
      </c>
      <c r="O43" s="15">
        <f t="shared" si="19"/>
        <v>1.1400000000000001</v>
      </c>
      <c r="P43" s="15">
        <v>0.14000000000000001</v>
      </c>
      <c r="Q43" s="15" t="s">
        <v>15</v>
      </c>
      <c r="R43" s="15" t="s">
        <v>15</v>
      </c>
      <c r="S43" s="15" t="s">
        <v>15</v>
      </c>
      <c r="T43" s="15" t="s">
        <v>15</v>
      </c>
      <c r="U43" s="15" t="s">
        <v>15</v>
      </c>
      <c r="V43" s="15" t="s">
        <v>15</v>
      </c>
      <c r="W43" s="15" t="s">
        <v>15</v>
      </c>
      <c r="X43" s="15" t="s">
        <v>15</v>
      </c>
      <c r="Y43" s="15" t="s">
        <v>15</v>
      </c>
      <c r="Z43" s="15" t="s">
        <v>15</v>
      </c>
      <c r="AA43" s="15">
        <v>1</v>
      </c>
      <c r="AB43" s="15">
        <f t="shared" si="20"/>
        <v>5.3500000000000005</v>
      </c>
      <c r="AC43" s="15" t="s">
        <v>15</v>
      </c>
      <c r="AD43" s="15">
        <v>0.1</v>
      </c>
      <c r="AE43" s="15">
        <v>0.16</v>
      </c>
      <c r="AF43" s="15">
        <v>0.14000000000000001</v>
      </c>
      <c r="AG43" s="15">
        <v>5.5E-2</v>
      </c>
      <c r="AH43" s="15">
        <v>7.4999999999999997E-2</v>
      </c>
      <c r="AI43" s="15">
        <v>0.375</v>
      </c>
      <c r="AJ43" s="15">
        <v>3.02</v>
      </c>
      <c r="AK43" s="15">
        <v>0.155</v>
      </c>
      <c r="AL43" s="15" t="s">
        <v>15</v>
      </c>
      <c r="AM43" s="15">
        <v>0.49</v>
      </c>
      <c r="AN43" s="15">
        <v>0.78</v>
      </c>
      <c r="AO43" s="15">
        <f t="shared" si="21"/>
        <v>11.512</v>
      </c>
      <c r="AP43" s="15">
        <v>0.15</v>
      </c>
      <c r="AQ43" s="15">
        <v>0.09</v>
      </c>
      <c r="AR43" s="15">
        <v>0.75700000000000001</v>
      </c>
      <c r="AS43" s="15">
        <v>0.68</v>
      </c>
      <c r="AT43" s="15">
        <v>0.49</v>
      </c>
      <c r="AU43" s="15">
        <v>0.1</v>
      </c>
      <c r="AV43" s="15">
        <v>0.2</v>
      </c>
      <c r="AW43" s="15">
        <v>0.245</v>
      </c>
      <c r="AX43" s="15">
        <v>0.3</v>
      </c>
      <c r="AY43" s="15">
        <v>8.27</v>
      </c>
      <c r="AZ43" s="15" t="s">
        <v>15</v>
      </c>
      <c r="BA43" s="15">
        <v>0.23</v>
      </c>
      <c r="BB43" s="15">
        <f t="shared" si="22"/>
        <v>3.9409999999999998</v>
      </c>
      <c r="BC43" s="15">
        <v>0.08</v>
      </c>
      <c r="BD43" s="15" t="s">
        <v>15</v>
      </c>
      <c r="BE43" s="15">
        <v>0.246</v>
      </c>
      <c r="BF43" s="15">
        <v>0.79500000000000004</v>
      </c>
      <c r="BG43" s="15">
        <v>0.40500000000000003</v>
      </c>
      <c r="BH43" s="15">
        <v>0.375</v>
      </c>
      <c r="BI43" s="15">
        <v>1.1499999999999999</v>
      </c>
      <c r="BJ43" s="15">
        <v>0.32</v>
      </c>
      <c r="BK43" s="15" t="s">
        <v>15</v>
      </c>
      <c r="BL43" s="15" t="s">
        <v>15</v>
      </c>
      <c r="BM43" s="15">
        <v>0.11</v>
      </c>
      <c r="BN43" s="15">
        <v>0.46</v>
      </c>
      <c r="BO43" s="15">
        <f t="shared" si="23"/>
        <v>17.279999999999998</v>
      </c>
      <c r="BP43" s="15">
        <v>0.48499999999999999</v>
      </c>
      <c r="BQ43" s="15">
        <v>0.55000000000000004</v>
      </c>
      <c r="BR43" s="15">
        <v>2.23</v>
      </c>
      <c r="BS43" s="15">
        <v>6.5149999999999997</v>
      </c>
      <c r="BT43" s="15">
        <v>1.42</v>
      </c>
      <c r="BU43" s="15">
        <v>0.52</v>
      </c>
      <c r="BV43" s="15">
        <v>0.28000000000000003</v>
      </c>
      <c r="BW43" s="15">
        <v>0.36</v>
      </c>
      <c r="BX43" s="15">
        <v>0.26</v>
      </c>
      <c r="BY43" s="15">
        <v>3.5950000000000002</v>
      </c>
      <c r="BZ43" s="15">
        <v>0.26</v>
      </c>
      <c r="CA43" s="15">
        <v>0.80500000000000005</v>
      </c>
      <c r="CB43" s="15">
        <f t="shared" si="24"/>
        <v>17.734999999999999</v>
      </c>
      <c r="CC43" s="15">
        <v>0.3</v>
      </c>
      <c r="CD43" s="15">
        <v>0.48</v>
      </c>
      <c r="CE43" s="15">
        <v>0.65500000000000003</v>
      </c>
      <c r="CF43" s="15">
        <v>0.73499999999999999</v>
      </c>
      <c r="CG43" s="15">
        <v>6.7549999999999999</v>
      </c>
      <c r="CH43" s="15">
        <v>2.23</v>
      </c>
      <c r="CI43" s="15">
        <v>0.36499999999999999</v>
      </c>
      <c r="CJ43" s="15">
        <v>0.82499999999999996</v>
      </c>
      <c r="CK43" s="15">
        <v>0.86</v>
      </c>
      <c r="CL43" s="15">
        <v>0.8</v>
      </c>
      <c r="CM43" s="15">
        <v>2.5649999999999999</v>
      </c>
      <c r="CN43" s="15">
        <v>1.165</v>
      </c>
      <c r="CO43" s="15">
        <f t="shared" si="10"/>
        <v>37.863500000000002</v>
      </c>
      <c r="CP43" s="15">
        <v>0.85</v>
      </c>
      <c r="CQ43" s="15">
        <v>0.68500000000000005</v>
      </c>
      <c r="CR43" s="15">
        <v>8.6950000000000003</v>
      </c>
      <c r="CS43" s="15">
        <v>2.42</v>
      </c>
      <c r="CT43" s="15">
        <v>1.2150000000000001</v>
      </c>
      <c r="CU43" s="15">
        <v>2.1150000000000002</v>
      </c>
      <c r="CV43" s="15">
        <v>2.34</v>
      </c>
      <c r="CW43" s="15">
        <v>3.9950000000000001</v>
      </c>
      <c r="CX43" s="15">
        <v>5.4119999999999999</v>
      </c>
      <c r="CY43" s="15">
        <v>3.0409999999999999</v>
      </c>
      <c r="CZ43" s="15">
        <v>3.1379999999999999</v>
      </c>
      <c r="DA43" s="15">
        <v>3.9575</v>
      </c>
      <c r="DB43" s="387">
        <f t="shared" si="1"/>
        <v>62.219800000000006</v>
      </c>
      <c r="DC43" s="387">
        <v>3.6549999999999998</v>
      </c>
      <c r="DD43" s="387">
        <v>7.35</v>
      </c>
      <c r="DE43" s="387">
        <v>21.693000000000001</v>
      </c>
      <c r="DF43" s="387">
        <v>3.7850000000000001</v>
      </c>
      <c r="DG43" s="387">
        <v>2.6438000000000001</v>
      </c>
      <c r="DH43" s="387">
        <v>1.2749999999999999</v>
      </c>
      <c r="DI43" s="387">
        <v>2.4849999999999999</v>
      </c>
      <c r="DJ43" s="387">
        <v>3.41</v>
      </c>
      <c r="DK43" s="387">
        <v>2.8849999999999998</v>
      </c>
      <c r="DL43" s="387">
        <v>4.0579999999999998</v>
      </c>
      <c r="DM43" s="387">
        <v>2.4350000000000001</v>
      </c>
      <c r="DN43" s="387">
        <v>6.5449999999999999</v>
      </c>
      <c r="DO43" s="387">
        <f t="shared" si="2"/>
        <v>72.510800000000003</v>
      </c>
      <c r="DP43" s="387">
        <v>4.57</v>
      </c>
      <c r="DQ43" s="387">
        <v>4.8860000000000001</v>
      </c>
      <c r="DR43" s="387">
        <v>3.915</v>
      </c>
      <c r="DS43" s="387">
        <v>1.841</v>
      </c>
      <c r="DT43" s="387">
        <v>5.7220000000000004</v>
      </c>
      <c r="DU43" s="387">
        <v>5.0853000000000002</v>
      </c>
      <c r="DV43" s="387">
        <v>7.73</v>
      </c>
      <c r="DW43" s="387">
        <v>7.0430000000000001</v>
      </c>
      <c r="DX43" s="387">
        <v>4.4320000000000004</v>
      </c>
      <c r="DY43" s="387">
        <v>6.4820000000000002</v>
      </c>
      <c r="DZ43" s="387">
        <v>9.4614999999999991</v>
      </c>
      <c r="EA43" s="387">
        <v>11.343</v>
      </c>
      <c r="EB43" s="387">
        <f t="shared" si="3"/>
        <v>226.45240000000004</v>
      </c>
      <c r="EC43" s="387">
        <v>9.2520000000000007</v>
      </c>
      <c r="ED43" s="387">
        <v>13.606999999999999</v>
      </c>
      <c r="EE43" s="387">
        <v>20.094000000000001</v>
      </c>
      <c r="EF43" s="387">
        <v>24.626000000000001</v>
      </c>
      <c r="EG43" s="387">
        <v>20.811</v>
      </c>
      <c r="EH43" s="387">
        <v>14.700899999999999</v>
      </c>
      <c r="EI43" s="387">
        <v>15.96</v>
      </c>
      <c r="EJ43" s="387">
        <v>18.323</v>
      </c>
      <c r="EK43" s="387">
        <v>18.503</v>
      </c>
      <c r="EL43" s="387">
        <v>19.675000000000001</v>
      </c>
      <c r="EM43" s="387">
        <v>24.0077</v>
      </c>
      <c r="EN43" s="387">
        <v>26.892799999999998</v>
      </c>
      <c r="EO43" s="387">
        <f t="shared" si="4"/>
        <v>424.06939999999997</v>
      </c>
      <c r="EP43" s="15">
        <v>26.276</v>
      </c>
      <c r="EQ43" s="15">
        <v>41.389499999999998</v>
      </c>
      <c r="ER43" s="15">
        <v>34.745800000000003</v>
      </c>
      <c r="ES43" s="15">
        <v>34.686</v>
      </c>
      <c r="ET43" s="15">
        <v>37.194000000000003</v>
      </c>
      <c r="EU43" s="15">
        <v>38.834300000000006</v>
      </c>
      <c r="EV43" s="15">
        <v>33.534199999999998</v>
      </c>
      <c r="EW43" s="15">
        <v>29.678000000000001</v>
      </c>
      <c r="EX43" s="15">
        <v>27.343</v>
      </c>
      <c r="EY43" s="15">
        <v>24.324999999999999</v>
      </c>
      <c r="EZ43" s="15">
        <v>41.582999999999998</v>
      </c>
      <c r="FA43" s="15">
        <v>54.480600000000003</v>
      </c>
      <c r="FB43" s="30"/>
      <c r="FC43" s="30"/>
      <c r="FD43" s="30"/>
      <c r="FE43" s="30"/>
      <c r="FF43" s="30"/>
      <c r="FG43" s="30"/>
      <c r="FH43" s="30"/>
      <c r="FI43" s="30"/>
      <c r="FJ43" s="30"/>
      <c r="FK43" s="30"/>
      <c r="FL43" s="30"/>
      <c r="FM43" s="30"/>
      <c r="FN43" s="30"/>
      <c r="FO43" s="30"/>
      <c r="FP43" s="30"/>
      <c r="FQ43" s="30"/>
      <c r="FR43" s="30"/>
      <c r="FS43" s="30"/>
      <c r="FT43" s="30"/>
      <c r="FU43" s="30"/>
      <c r="FV43" s="30"/>
      <c r="FW43" s="30"/>
      <c r="FX43" s="30"/>
      <c r="FY43" s="30"/>
      <c r="FZ43" s="30"/>
      <c r="GA43" s="30"/>
      <c r="GB43" s="30"/>
      <c r="GC43" s="30"/>
      <c r="GD43" s="30"/>
      <c r="GE43" s="30"/>
      <c r="GF43" s="30"/>
      <c r="GG43" s="30"/>
      <c r="GH43" s="30"/>
      <c r="GI43" s="30"/>
      <c r="GJ43" s="30"/>
      <c r="GK43" s="30"/>
      <c r="GL43" s="30"/>
      <c r="GM43" s="30"/>
      <c r="GN43" s="30"/>
      <c r="GO43" s="30"/>
      <c r="GP43" s="30"/>
      <c r="GQ43" s="30"/>
      <c r="GR43" s="30"/>
      <c r="GS43" s="30"/>
      <c r="GT43" s="30"/>
      <c r="GU43" s="30"/>
      <c r="GV43" s="30"/>
      <c r="GW43" s="30"/>
      <c r="GX43" s="30"/>
      <c r="GY43" s="30"/>
      <c r="GZ43" s="30"/>
      <c r="HA43" s="30"/>
      <c r="HB43" s="30"/>
      <c r="HC43" s="30"/>
      <c r="HD43" s="30"/>
      <c r="HE43" s="30"/>
      <c r="HF43" s="30"/>
      <c r="HG43" s="30"/>
      <c r="HH43" s="30"/>
      <c r="HI43" s="30"/>
      <c r="HJ43" s="30"/>
      <c r="HK43" s="30"/>
      <c r="HL43" s="30"/>
      <c r="HM43" s="30"/>
      <c r="HN43" s="30"/>
      <c r="HO43" s="30"/>
      <c r="HP43" s="30"/>
    </row>
    <row r="44" spans="1:224" s="134" customFormat="1" ht="12.75" customHeight="1">
      <c r="A44" s="771" t="s">
        <v>2901</v>
      </c>
      <c r="B44" s="15">
        <f t="shared" si="18"/>
        <v>0.2</v>
      </c>
      <c r="C44" s="15" t="s">
        <v>15</v>
      </c>
      <c r="D44" s="15" t="s">
        <v>15</v>
      </c>
      <c r="E44" s="15" t="s">
        <v>15</v>
      </c>
      <c r="F44" s="15" t="s">
        <v>15</v>
      </c>
      <c r="G44" s="15" t="s">
        <v>15</v>
      </c>
      <c r="H44" s="15" t="s">
        <v>15</v>
      </c>
      <c r="I44" s="15" t="s">
        <v>15</v>
      </c>
      <c r="J44" s="15" t="s">
        <v>15</v>
      </c>
      <c r="K44" s="15" t="s">
        <v>15</v>
      </c>
      <c r="L44" s="15" t="s">
        <v>15</v>
      </c>
      <c r="M44" s="15" t="s">
        <v>15</v>
      </c>
      <c r="N44" s="15">
        <v>0.2</v>
      </c>
      <c r="O44" s="15">
        <f t="shared" si="19"/>
        <v>0.8</v>
      </c>
      <c r="P44" s="15" t="s">
        <v>15</v>
      </c>
      <c r="Q44" s="15" t="s">
        <v>15</v>
      </c>
      <c r="R44" s="15" t="s">
        <v>15</v>
      </c>
      <c r="S44" s="15" t="s">
        <v>15</v>
      </c>
      <c r="T44" s="15" t="s">
        <v>15</v>
      </c>
      <c r="U44" s="15" t="s">
        <v>15</v>
      </c>
      <c r="V44" s="15" t="s">
        <v>15</v>
      </c>
      <c r="W44" s="15" t="s">
        <v>15</v>
      </c>
      <c r="X44" s="15" t="s">
        <v>15</v>
      </c>
      <c r="Y44" s="15" t="s">
        <v>15</v>
      </c>
      <c r="Z44" s="15">
        <v>0.3</v>
      </c>
      <c r="AA44" s="15">
        <v>0.5</v>
      </c>
      <c r="AB44" s="15">
        <f t="shared" si="20"/>
        <v>1.8160000000000003</v>
      </c>
      <c r="AC44" s="15">
        <v>1.1000000000000001</v>
      </c>
      <c r="AD44" s="15" t="s">
        <v>15</v>
      </c>
      <c r="AE44" s="15" t="s">
        <v>15</v>
      </c>
      <c r="AF44" s="15" t="s">
        <v>15</v>
      </c>
      <c r="AG44" s="15" t="s">
        <v>15</v>
      </c>
      <c r="AH44" s="15">
        <v>0.47599999999999998</v>
      </c>
      <c r="AI44" s="15" t="s">
        <v>15</v>
      </c>
      <c r="AJ44" s="15">
        <v>0.1</v>
      </c>
      <c r="AK44" s="15" t="s">
        <v>15</v>
      </c>
      <c r="AL44" s="15">
        <v>0.14000000000000001</v>
      </c>
      <c r="AM44" s="15" t="s">
        <v>15</v>
      </c>
      <c r="AN44" s="15" t="s">
        <v>15</v>
      </c>
      <c r="AO44" s="15">
        <f t="shared" si="21"/>
        <v>1</v>
      </c>
      <c r="AP44" s="15">
        <v>0.5</v>
      </c>
      <c r="AQ44" s="15" t="s">
        <v>15</v>
      </c>
      <c r="AR44" s="15">
        <v>0.5</v>
      </c>
      <c r="AS44" s="15" t="s">
        <v>15</v>
      </c>
      <c r="AT44" s="15" t="s">
        <v>15</v>
      </c>
      <c r="AU44" s="15" t="s">
        <v>15</v>
      </c>
      <c r="AV44" s="15" t="s">
        <v>15</v>
      </c>
      <c r="AW44" s="15" t="s">
        <v>15</v>
      </c>
      <c r="AX44" s="15" t="s">
        <v>15</v>
      </c>
      <c r="AY44" s="15" t="s">
        <v>15</v>
      </c>
      <c r="AZ44" s="15" t="s">
        <v>15</v>
      </c>
      <c r="BA44" s="15" t="s">
        <v>15</v>
      </c>
      <c r="BB44" s="15">
        <f t="shared" si="22"/>
        <v>2.5727000000000002</v>
      </c>
      <c r="BC44" s="15">
        <v>2</v>
      </c>
      <c r="BD44" s="15">
        <v>0.2</v>
      </c>
      <c r="BE44" s="15">
        <v>3.27E-2</v>
      </c>
      <c r="BF44" s="15" t="s">
        <v>15</v>
      </c>
      <c r="BG44" s="15">
        <v>0.30000000000000004</v>
      </c>
      <c r="BH44" s="15" t="s">
        <v>15</v>
      </c>
      <c r="BI44" s="15" t="s">
        <v>15</v>
      </c>
      <c r="BJ44" s="15" t="s">
        <v>15</v>
      </c>
      <c r="BK44" s="15" t="s">
        <v>15</v>
      </c>
      <c r="BL44" s="15" t="s">
        <v>15</v>
      </c>
      <c r="BM44" s="15" t="s">
        <v>15</v>
      </c>
      <c r="BN44" s="15">
        <v>0.04</v>
      </c>
      <c r="BO44" s="15">
        <f t="shared" si="23"/>
        <v>0.2</v>
      </c>
      <c r="BP44" s="15" t="s">
        <v>15</v>
      </c>
      <c r="BQ44" s="15">
        <v>0.1</v>
      </c>
      <c r="BR44" s="15" t="s">
        <v>15</v>
      </c>
      <c r="BS44" s="15" t="s">
        <v>15</v>
      </c>
      <c r="BT44" s="15" t="s">
        <v>15</v>
      </c>
      <c r="BU44" s="15" t="s">
        <v>15</v>
      </c>
      <c r="BV44" s="15" t="s">
        <v>15</v>
      </c>
      <c r="BW44" s="15" t="s">
        <v>15</v>
      </c>
      <c r="BX44" s="15" t="s">
        <v>15</v>
      </c>
      <c r="BY44" s="15" t="s">
        <v>15</v>
      </c>
      <c r="BZ44" s="15">
        <v>0.1</v>
      </c>
      <c r="CA44" s="15" t="s">
        <v>15</v>
      </c>
      <c r="CB44" s="15">
        <f t="shared" si="24"/>
        <v>27.897000000000002</v>
      </c>
      <c r="CC44" s="15">
        <v>0.1</v>
      </c>
      <c r="CD44" s="15">
        <v>0.72</v>
      </c>
      <c r="CE44" s="15" t="s">
        <v>15</v>
      </c>
      <c r="CF44" s="15">
        <v>0.19500000000000001</v>
      </c>
      <c r="CG44" s="15" t="s">
        <v>15</v>
      </c>
      <c r="CH44" s="15" t="s">
        <v>15</v>
      </c>
      <c r="CI44" s="15" t="s">
        <v>15</v>
      </c>
      <c r="CJ44" s="15" t="s">
        <v>15</v>
      </c>
      <c r="CK44" s="15" t="s">
        <v>15</v>
      </c>
      <c r="CL44" s="15" t="s">
        <v>15</v>
      </c>
      <c r="CM44" s="15" t="s">
        <v>15</v>
      </c>
      <c r="CN44" s="15">
        <v>26.882000000000001</v>
      </c>
      <c r="CO44" s="15">
        <f t="shared" si="10"/>
        <v>96.436500000000009</v>
      </c>
      <c r="CP44" s="15">
        <v>10.932</v>
      </c>
      <c r="CQ44" s="15">
        <v>0.08</v>
      </c>
      <c r="CR44" s="15">
        <v>16.75</v>
      </c>
      <c r="CS44" s="15" t="s">
        <v>15</v>
      </c>
      <c r="CT44" s="15">
        <v>31.077000000000002</v>
      </c>
      <c r="CU44" s="15" t="s">
        <v>15</v>
      </c>
      <c r="CV44" s="15">
        <v>22.9</v>
      </c>
      <c r="CW44" s="15">
        <v>0.3</v>
      </c>
      <c r="CX44" s="15" t="s">
        <v>15</v>
      </c>
      <c r="CY44" s="15" t="s">
        <v>15</v>
      </c>
      <c r="CZ44" s="15">
        <v>8.81</v>
      </c>
      <c r="DA44" s="15">
        <v>5.5875000000000004</v>
      </c>
      <c r="DB44" s="387">
        <f t="shared" si="1"/>
        <v>46.643599999999992</v>
      </c>
      <c r="DC44" s="387">
        <v>1.9855999999999998</v>
      </c>
      <c r="DD44" s="387">
        <v>0.9</v>
      </c>
      <c r="DE44" s="387">
        <v>3.6749999999999998</v>
      </c>
      <c r="DF44" s="387">
        <v>7.26</v>
      </c>
      <c r="DG44" s="387">
        <v>2.7549999999999999</v>
      </c>
      <c r="DH44" s="387">
        <v>2.9</v>
      </c>
      <c r="DI44" s="387">
        <v>2.1219999999999999</v>
      </c>
      <c r="DJ44" s="387">
        <v>2.36</v>
      </c>
      <c r="DK44" s="387">
        <v>7.67</v>
      </c>
      <c r="DL44" s="387">
        <v>5.4980000000000002</v>
      </c>
      <c r="DM44" s="387">
        <v>6.3280000000000003</v>
      </c>
      <c r="DN44" s="387">
        <v>3.19</v>
      </c>
      <c r="DO44" s="387">
        <f t="shared" si="2"/>
        <v>9.0370000000000008</v>
      </c>
      <c r="DP44" s="387">
        <v>4.9050000000000002</v>
      </c>
      <c r="DQ44" s="387">
        <v>0.14699999999999999</v>
      </c>
      <c r="DR44" s="387">
        <v>0.41</v>
      </c>
      <c r="DS44" s="387">
        <v>0.27500000000000002</v>
      </c>
      <c r="DT44" s="387">
        <v>0.215</v>
      </c>
      <c r="DU44" s="387">
        <v>0.123</v>
      </c>
      <c r="DV44" s="387">
        <v>0.155</v>
      </c>
      <c r="DW44" s="387">
        <v>0.23300000000000001</v>
      </c>
      <c r="DX44" s="387">
        <v>0.77200000000000002</v>
      </c>
      <c r="DY44" s="387">
        <v>0.58199999999999996</v>
      </c>
      <c r="DZ44" s="387">
        <v>0.67500000000000004</v>
      </c>
      <c r="EA44" s="387">
        <v>0.54500000000000004</v>
      </c>
      <c r="EB44" s="387">
        <f t="shared" si="3"/>
        <v>16.844000000000001</v>
      </c>
      <c r="EC44" s="387">
        <v>1.1120000000000001</v>
      </c>
      <c r="ED44" s="387">
        <v>0.81</v>
      </c>
      <c r="EE44" s="387">
        <v>0.8</v>
      </c>
      <c r="EF44" s="387">
        <v>1.145</v>
      </c>
      <c r="EG44" s="387">
        <v>0.875</v>
      </c>
      <c r="EH44" s="387">
        <v>2.331</v>
      </c>
      <c r="EI44" s="387">
        <v>2.1160000000000001</v>
      </c>
      <c r="EJ44" s="387">
        <v>0.92</v>
      </c>
      <c r="EK44" s="387">
        <v>1.7849999999999999</v>
      </c>
      <c r="EL44" s="387">
        <v>1.4550000000000001</v>
      </c>
      <c r="EM44" s="387">
        <v>1.645</v>
      </c>
      <c r="EN44" s="387">
        <v>1.85</v>
      </c>
      <c r="EO44" s="387">
        <f t="shared" si="4"/>
        <v>12.200900000000001</v>
      </c>
      <c r="EP44" s="15">
        <v>1.5549000000000002</v>
      </c>
      <c r="EQ44" s="15">
        <v>1.075</v>
      </c>
      <c r="ER44" s="15">
        <v>0.64</v>
      </c>
      <c r="ES44" s="15">
        <v>0.54800000000000004</v>
      </c>
      <c r="ET44" s="15">
        <v>0.8</v>
      </c>
      <c r="EU44" s="15">
        <v>0.78</v>
      </c>
      <c r="EV44" s="15">
        <v>0.71499999999999997</v>
      </c>
      <c r="EW44" s="15">
        <v>1.2709999999999999</v>
      </c>
      <c r="EX44" s="15">
        <v>0.91500000000000004</v>
      </c>
      <c r="EY44" s="15">
        <v>1.37</v>
      </c>
      <c r="EZ44" s="15">
        <v>1.1399999999999999</v>
      </c>
      <c r="FA44" s="15">
        <v>1.3920000000000001</v>
      </c>
      <c r="FB44" s="30"/>
      <c r="FC44" s="30"/>
      <c r="FD44" s="30"/>
      <c r="FE44" s="30"/>
      <c r="FF44" s="30"/>
      <c r="FG44" s="30"/>
      <c r="FH44" s="30"/>
      <c r="FI44" s="30"/>
      <c r="FJ44" s="30"/>
      <c r="FK44" s="30"/>
      <c r="FL44" s="30"/>
      <c r="FM44" s="30"/>
      <c r="FN44" s="30"/>
      <c r="FO44" s="30"/>
      <c r="FP44" s="30"/>
      <c r="FQ44" s="30"/>
      <c r="FR44" s="30"/>
      <c r="FS44" s="30"/>
      <c r="FT44" s="30"/>
      <c r="FU44" s="30"/>
      <c r="FV44" s="30"/>
      <c r="FW44" s="30"/>
      <c r="FX44" s="30"/>
      <c r="FY44" s="30"/>
      <c r="FZ44" s="30"/>
      <c r="GA44" s="30"/>
      <c r="GB44" s="30"/>
      <c r="GC44" s="30"/>
      <c r="GD44" s="30"/>
      <c r="GE44" s="30"/>
      <c r="GF44" s="30"/>
      <c r="GG44" s="30"/>
      <c r="GH44" s="30"/>
      <c r="GI44" s="30"/>
      <c r="GJ44" s="30"/>
      <c r="GK44" s="30"/>
      <c r="GL44" s="30"/>
      <c r="GM44" s="30"/>
      <c r="GN44" s="30"/>
      <c r="GO44" s="30"/>
      <c r="GP44" s="30"/>
      <c r="GQ44" s="30"/>
      <c r="GR44" s="30"/>
      <c r="GS44" s="30"/>
      <c r="GT44" s="30"/>
      <c r="GU44" s="30"/>
      <c r="GV44" s="30"/>
      <c r="GW44" s="30"/>
      <c r="GX44" s="30"/>
      <c r="GY44" s="30"/>
      <c r="GZ44" s="30"/>
      <c r="HA44" s="30"/>
      <c r="HB44" s="30"/>
      <c r="HC44" s="30"/>
      <c r="HD44" s="30"/>
      <c r="HE44" s="30"/>
      <c r="HF44" s="30"/>
      <c r="HG44" s="30"/>
      <c r="HH44" s="30"/>
      <c r="HI44" s="30"/>
      <c r="HJ44" s="30"/>
      <c r="HK44" s="30"/>
      <c r="HL44" s="30"/>
      <c r="HM44" s="30"/>
      <c r="HN44" s="30"/>
      <c r="HO44" s="30"/>
      <c r="HP44" s="30"/>
    </row>
    <row r="45" spans="1:224" s="134" customFormat="1" ht="12.75" customHeight="1">
      <c r="A45" s="771" t="s">
        <v>3188</v>
      </c>
      <c r="B45" s="15">
        <f t="shared" si="18"/>
        <v>2.4978000000000002</v>
      </c>
      <c r="C45" s="15" t="s">
        <v>15</v>
      </c>
      <c r="D45" s="15" t="s">
        <v>15</v>
      </c>
      <c r="E45" s="15" t="s">
        <v>15</v>
      </c>
      <c r="F45" s="15">
        <v>2.2478000000000002</v>
      </c>
      <c r="G45" s="15" t="s">
        <v>15</v>
      </c>
      <c r="H45" s="15" t="s">
        <v>15</v>
      </c>
      <c r="I45" s="15">
        <v>0.15</v>
      </c>
      <c r="J45" s="15" t="s">
        <v>15</v>
      </c>
      <c r="K45" s="15" t="s">
        <v>15</v>
      </c>
      <c r="L45" s="15" t="s">
        <v>15</v>
      </c>
      <c r="M45" s="15">
        <v>0.1</v>
      </c>
      <c r="N45" s="15" t="s">
        <v>15</v>
      </c>
      <c r="O45" s="15">
        <f t="shared" si="19"/>
        <v>29.178799999999999</v>
      </c>
      <c r="P45" s="15">
        <v>2.5000000000000001E-2</v>
      </c>
      <c r="Q45" s="15" t="s">
        <v>15</v>
      </c>
      <c r="R45" s="15">
        <v>0.1</v>
      </c>
      <c r="S45" s="15" t="s">
        <v>15</v>
      </c>
      <c r="T45" s="15">
        <v>10.101000000000001</v>
      </c>
      <c r="U45" s="15">
        <v>5.37</v>
      </c>
      <c r="V45" s="15">
        <v>0.6127999999999999</v>
      </c>
      <c r="W45" s="15">
        <v>0.45</v>
      </c>
      <c r="X45" s="15">
        <v>5.55</v>
      </c>
      <c r="Y45" s="15" t="s">
        <v>15</v>
      </c>
      <c r="Z45" s="15">
        <v>1.47</v>
      </c>
      <c r="AA45" s="15">
        <v>5.5</v>
      </c>
      <c r="AB45" s="15">
        <f t="shared" si="20"/>
        <v>159.1275</v>
      </c>
      <c r="AC45" s="15">
        <v>7.9269999999999996</v>
      </c>
      <c r="AD45" s="15">
        <v>24.645</v>
      </c>
      <c r="AE45" s="15">
        <v>11.502000000000001</v>
      </c>
      <c r="AF45" s="15">
        <v>15.530700000000001</v>
      </c>
      <c r="AG45" s="15">
        <v>81.953999999999994</v>
      </c>
      <c r="AH45" s="15">
        <v>10.967000000000001</v>
      </c>
      <c r="AI45" s="15">
        <v>1.5624</v>
      </c>
      <c r="AJ45" s="15">
        <v>2.0884999999999998</v>
      </c>
      <c r="AK45" s="15">
        <v>1.6009</v>
      </c>
      <c r="AL45" s="15">
        <v>0.35</v>
      </c>
      <c r="AM45" s="15">
        <v>1</v>
      </c>
      <c r="AN45" s="15" t="s">
        <v>15</v>
      </c>
      <c r="AO45" s="15">
        <f t="shared" si="21"/>
        <v>13.163399999999999</v>
      </c>
      <c r="AP45" s="15" t="s">
        <v>15</v>
      </c>
      <c r="AQ45" s="15" t="s">
        <v>15</v>
      </c>
      <c r="AR45" s="15">
        <v>1.8105</v>
      </c>
      <c r="AS45" s="15" t="s">
        <v>15</v>
      </c>
      <c r="AT45" s="15">
        <v>0.5</v>
      </c>
      <c r="AU45" s="15">
        <v>4.2560000000000002</v>
      </c>
      <c r="AV45" s="15" t="s">
        <v>15</v>
      </c>
      <c r="AW45" s="15">
        <v>1.9762</v>
      </c>
      <c r="AX45" s="15">
        <v>1.5507</v>
      </c>
      <c r="AY45" s="15" t="s">
        <v>15</v>
      </c>
      <c r="AZ45" s="15">
        <v>3.07</v>
      </c>
      <c r="BA45" s="15" t="s">
        <v>15</v>
      </c>
      <c r="BB45" s="15">
        <f t="shared" si="22"/>
        <v>53.356200000000001</v>
      </c>
      <c r="BC45" s="15">
        <v>2.3349000000000002</v>
      </c>
      <c r="BD45" s="15">
        <v>3.2894999999999999</v>
      </c>
      <c r="BE45" s="15">
        <v>5.2003000000000004</v>
      </c>
      <c r="BF45" s="15">
        <v>5.3496999999999995</v>
      </c>
      <c r="BG45" s="15">
        <v>3.2833999999999999</v>
      </c>
      <c r="BH45" s="15">
        <v>5.7809999999999997</v>
      </c>
      <c r="BI45" s="15">
        <v>5.5125000000000002</v>
      </c>
      <c r="BJ45" s="15">
        <v>9.3231999999999999</v>
      </c>
      <c r="BK45" s="15">
        <v>3.3075999999999999</v>
      </c>
      <c r="BL45" s="15">
        <v>5.0213000000000001</v>
      </c>
      <c r="BM45" s="15">
        <v>4.9527999999999999</v>
      </c>
      <c r="BN45" s="15" t="s">
        <v>15</v>
      </c>
      <c r="BO45" s="15">
        <f t="shared" si="23"/>
        <v>86.144899999999993</v>
      </c>
      <c r="BP45" s="15">
        <v>0.55000000000000004</v>
      </c>
      <c r="BQ45" s="15">
        <v>10.816000000000001</v>
      </c>
      <c r="BR45" s="15">
        <v>5.5552999999999999</v>
      </c>
      <c r="BS45" s="15">
        <v>8.7515999999999998</v>
      </c>
      <c r="BT45" s="15">
        <v>4.2298</v>
      </c>
      <c r="BU45" s="15">
        <v>9.3981000000000012</v>
      </c>
      <c r="BV45" s="15">
        <v>4.0872999999999999</v>
      </c>
      <c r="BW45" s="15">
        <v>8.4450000000000003</v>
      </c>
      <c r="BX45" s="15">
        <v>5.4081000000000001</v>
      </c>
      <c r="BY45" s="15">
        <v>9.4151000000000007</v>
      </c>
      <c r="BZ45" s="15">
        <v>10.007100000000001</v>
      </c>
      <c r="CA45" s="15">
        <v>9.4815000000000005</v>
      </c>
      <c r="CB45" s="15">
        <f t="shared" si="24"/>
        <v>83.284700000000001</v>
      </c>
      <c r="CC45" s="15">
        <v>6.1280000000000001</v>
      </c>
      <c r="CD45" s="15">
        <v>3.5199000000000003</v>
      </c>
      <c r="CE45" s="15">
        <v>4.8411</v>
      </c>
      <c r="CF45" s="15">
        <v>5.7637</v>
      </c>
      <c r="CG45" s="15">
        <v>1.4476</v>
      </c>
      <c r="CH45" s="15">
        <v>2.7513000000000001</v>
      </c>
      <c r="CI45" s="15">
        <v>18.582699999999999</v>
      </c>
      <c r="CJ45" s="15">
        <v>7.9216999999999995</v>
      </c>
      <c r="CK45" s="15">
        <v>10.3284</v>
      </c>
      <c r="CL45" s="15">
        <v>9.1949000000000005</v>
      </c>
      <c r="CM45" s="15">
        <v>9.9402999999999988</v>
      </c>
      <c r="CN45" s="15">
        <v>2.8651</v>
      </c>
      <c r="CO45" s="15">
        <f t="shared" si="10"/>
        <v>385.4846</v>
      </c>
      <c r="CP45" s="15">
        <v>7.5411999999999999</v>
      </c>
      <c r="CQ45" s="15">
        <v>11.4156</v>
      </c>
      <c r="CR45" s="15">
        <v>6.5268999999999995</v>
      </c>
      <c r="CS45" s="15">
        <v>23.704999999999998</v>
      </c>
      <c r="CT45" s="15">
        <v>36.859199999999994</v>
      </c>
      <c r="CU45" s="15">
        <v>51.6387</v>
      </c>
      <c r="CV45" s="15">
        <v>28.873000000000001</v>
      </c>
      <c r="CW45" s="15">
        <v>48.67</v>
      </c>
      <c r="CX45" s="15">
        <v>24.225000000000001</v>
      </c>
      <c r="CY45" s="15">
        <v>42.505000000000003</v>
      </c>
      <c r="CZ45" s="15">
        <v>39.301000000000002</v>
      </c>
      <c r="DA45" s="15">
        <v>64.224000000000004</v>
      </c>
      <c r="DB45" s="387">
        <f t="shared" si="1"/>
        <v>940.03559999999993</v>
      </c>
      <c r="DC45" s="387">
        <v>35.92</v>
      </c>
      <c r="DD45" s="387">
        <v>39.490600000000001</v>
      </c>
      <c r="DE45" s="387">
        <v>65.891300000000001</v>
      </c>
      <c r="DF45" s="387">
        <v>47.206300000000006</v>
      </c>
      <c r="DG45" s="387">
        <v>51.822400000000002</v>
      </c>
      <c r="DH45" s="387">
        <v>75.88239999999999</v>
      </c>
      <c r="DI45" s="387">
        <v>49.8795</v>
      </c>
      <c r="DJ45" s="387">
        <v>98.181899999999999</v>
      </c>
      <c r="DK45" s="387">
        <v>120.91770000000001</v>
      </c>
      <c r="DL45" s="387">
        <v>139.3725</v>
      </c>
      <c r="DM45" s="387">
        <v>107.911</v>
      </c>
      <c r="DN45" s="387">
        <v>107.56</v>
      </c>
      <c r="DO45" s="387">
        <f t="shared" si="2"/>
        <v>1025.2567999999999</v>
      </c>
      <c r="DP45" s="387">
        <v>60.657399999999996</v>
      </c>
      <c r="DQ45" s="387">
        <v>83.082899999999995</v>
      </c>
      <c r="DR45" s="387">
        <v>58.574799999999996</v>
      </c>
      <c r="DS45" s="387">
        <v>46.832999999999998</v>
      </c>
      <c r="DT45" s="387">
        <v>60.498100000000008</v>
      </c>
      <c r="DU45" s="387">
        <v>88.319600000000008</v>
      </c>
      <c r="DV45" s="387">
        <v>108.6998</v>
      </c>
      <c r="DW45" s="387">
        <v>115.6764</v>
      </c>
      <c r="DX45" s="387">
        <v>124.8523</v>
      </c>
      <c r="DY45" s="387">
        <v>91.921800000000005</v>
      </c>
      <c r="DZ45" s="387">
        <v>91.864399999999989</v>
      </c>
      <c r="EA45" s="387">
        <v>94.276300000000006</v>
      </c>
      <c r="EB45" s="387">
        <f t="shared" si="3"/>
        <v>1521.7437</v>
      </c>
      <c r="EC45" s="387">
        <v>88.754899999999992</v>
      </c>
      <c r="ED45" s="387">
        <v>123.21129999999999</v>
      </c>
      <c r="EE45" s="387">
        <v>123.11330000000001</v>
      </c>
      <c r="EF45" s="387">
        <v>129.16130000000001</v>
      </c>
      <c r="EG45" s="387">
        <v>129.09820000000002</v>
      </c>
      <c r="EH45" s="387">
        <v>113.29949999999999</v>
      </c>
      <c r="EI45" s="387">
        <v>109.63000000000001</v>
      </c>
      <c r="EJ45" s="387">
        <v>124.01360000000001</v>
      </c>
      <c r="EK45" s="387">
        <v>130.81899999999999</v>
      </c>
      <c r="EL45" s="387">
        <v>128.83629999999999</v>
      </c>
      <c r="EM45" s="387">
        <v>149.15860000000001</v>
      </c>
      <c r="EN45" s="387">
        <v>172.64770000000001</v>
      </c>
      <c r="EO45" s="387">
        <f t="shared" si="4"/>
        <v>1818.4086999999997</v>
      </c>
      <c r="EP45" s="15">
        <v>201.38979999999998</v>
      </c>
      <c r="EQ45" s="15">
        <v>173.43940000000001</v>
      </c>
      <c r="ER45" s="15">
        <v>157.29239999999999</v>
      </c>
      <c r="ES45" s="15">
        <v>116.6705</v>
      </c>
      <c r="ET45" s="15">
        <v>119.4855</v>
      </c>
      <c r="EU45" s="15">
        <v>120.3428</v>
      </c>
      <c r="EV45" s="15">
        <v>137.88200000000001</v>
      </c>
      <c r="EW45" s="15">
        <v>116.2282</v>
      </c>
      <c r="EX45" s="15">
        <v>98.905699999999996</v>
      </c>
      <c r="EY45" s="15">
        <v>145.07429999999999</v>
      </c>
      <c r="EZ45" s="15">
        <v>177.07829999999998</v>
      </c>
      <c r="FA45" s="15">
        <v>254.6198</v>
      </c>
      <c r="FB45" s="30"/>
      <c r="FC45" s="30"/>
      <c r="FD45" s="30"/>
      <c r="FE45" s="30"/>
      <c r="FF45" s="30"/>
      <c r="FG45" s="30"/>
      <c r="FH45" s="30"/>
      <c r="FI45" s="30"/>
      <c r="FJ45" s="30"/>
      <c r="FK45" s="30"/>
      <c r="FL45" s="30"/>
      <c r="FM45" s="30"/>
      <c r="FN45" s="30"/>
      <c r="FO45" s="30"/>
      <c r="FP45" s="30"/>
      <c r="FQ45" s="30"/>
      <c r="FR45" s="30"/>
      <c r="FS45" s="30"/>
      <c r="FT45" s="30"/>
      <c r="FU45" s="30"/>
      <c r="FV45" s="30"/>
      <c r="FW45" s="30"/>
      <c r="FX45" s="30"/>
      <c r="FY45" s="30"/>
      <c r="FZ45" s="30"/>
      <c r="GA45" s="30"/>
      <c r="GB45" s="30"/>
      <c r="GC45" s="30"/>
      <c r="GD45" s="30"/>
      <c r="GE45" s="30"/>
      <c r="GF45" s="30"/>
      <c r="GG45" s="30"/>
      <c r="GH45" s="30"/>
      <c r="GI45" s="30"/>
      <c r="GJ45" s="30"/>
      <c r="GK45" s="30"/>
      <c r="GL45" s="30"/>
      <c r="GM45" s="30"/>
      <c r="GN45" s="30"/>
      <c r="GO45" s="30"/>
      <c r="GP45" s="30"/>
      <c r="GQ45" s="30"/>
      <c r="GR45" s="30"/>
      <c r="GS45" s="30"/>
      <c r="GT45" s="30"/>
      <c r="GU45" s="30"/>
      <c r="GV45" s="30"/>
      <c r="GW45" s="30"/>
      <c r="GX45" s="30"/>
      <c r="GY45" s="30"/>
      <c r="GZ45" s="30"/>
      <c r="HA45" s="30"/>
      <c r="HB45" s="30"/>
      <c r="HC45" s="30"/>
      <c r="HD45" s="30"/>
      <c r="HE45" s="30"/>
      <c r="HF45" s="30"/>
      <c r="HG45" s="30"/>
      <c r="HH45" s="30"/>
      <c r="HI45" s="30"/>
      <c r="HJ45" s="30"/>
      <c r="HK45" s="30"/>
      <c r="HL45" s="30"/>
      <c r="HM45" s="30"/>
      <c r="HN45" s="30"/>
      <c r="HO45" s="30"/>
      <c r="HP45" s="30"/>
    </row>
    <row r="46" spans="1:224" s="134" customFormat="1" ht="12.75" customHeight="1">
      <c r="A46" s="771" t="s">
        <v>3189</v>
      </c>
      <c r="B46" s="15">
        <f t="shared" si="18"/>
        <v>0.1</v>
      </c>
      <c r="C46" s="15" t="s">
        <v>15</v>
      </c>
      <c r="D46" s="15" t="s">
        <v>15</v>
      </c>
      <c r="E46" s="15" t="s">
        <v>15</v>
      </c>
      <c r="F46" s="15" t="s">
        <v>15</v>
      </c>
      <c r="G46" s="15">
        <v>0.1</v>
      </c>
      <c r="H46" s="15" t="s">
        <v>15</v>
      </c>
      <c r="I46" s="15" t="s">
        <v>15</v>
      </c>
      <c r="J46" s="15" t="s">
        <v>15</v>
      </c>
      <c r="K46" s="15" t="s">
        <v>15</v>
      </c>
      <c r="L46" s="15" t="s">
        <v>15</v>
      </c>
      <c r="M46" s="15" t="s">
        <v>15</v>
      </c>
      <c r="N46" s="15" t="s">
        <v>15</v>
      </c>
      <c r="O46" s="15">
        <f t="shared" si="19"/>
        <v>0.47</v>
      </c>
      <c r="P46" s="15" t="s">
        <v>15</v>
      </c>
      <c r="Q46" s="15">
        <v>0.47</v>
      </c>
      <c r="R46" s="15" t="s">
        <v>15</v>
      </c>
      <c r="S46" s="15" t="s">
        <v>15</v>
      </c>
      <c r="T46" s="15" t="s">
        <v>15</v>
      </c>
      <c r="U46" s="15" t="s">
        <v>15</v>
      </c>
      <c r="V46" s="15" t="s">
        <v>15</v>
      </c>
      <c r="W46" s="15" t="s">
        <v>15</v>
      </c>
      <c r="X46" s="15" t="s">
        <v>15</v>
      </c>
      <c r="Y46" s="15" t="s">
        <v>15</v>
      </c>
      <c r="Z46" s="15" t="s">
        <v>15</v>
      </c>
      <c r="AA46" s="15" t="s">
        <v>15</v>
      </c>
      <c r="AB46" s="15">
        <f t="shared" si="20"/>
        <v>0.15</v>
      </c>
      <c r="AC46" s="15" t="s">
        <v>15</v>
      </c>
      <c r="AD46" s="15" t="s">
        <v>15</v>
      </c>
      <c r="AE46" s="15" t="s">
        <v>15</v>
      </c>
      <c r="AF46" s="15" t="s">
        <v>15</v>
      </c>
      <c r="AG46" s="15" t="s">
        <v>15</v>
      </c>
      <c r="AH46" s="15">
        <v>0.15</v>
      </c>
      <c r="AI46" s="15" t="s">
        <v>15</v>
      </c>
      <c r="AJ46" s="15" t="s">
        <v>15</v>
      </c>
      <c r="AK46" s="15" t="s">
        <v>15</v>
      </c>
      <c r="AL46" s="15" t="s">
        <v>15</v>
      </c>
      <c r="AM46" s="15" t="s">
        <v>15</v>
      </c>
      <c r="AN46" s="15" t="s">
        <v>15</v>
      </c>
      <c r="AO46" s="15" t="s">
        <v>15</v>
      </c>
      <c r="AP46" s="15" t="s">
        <v>15</v>
      </c>
      <c r="AQ46" s="15" t="s">
        <v>15</v>
      </c>
      <c r="AR46" s="15" t="s">
        <v>15</v>
      </c>
      <c r="AS46" s="15" t="s">
        <v>15</v>
      </c>
      <c r="AT46" s="15" t="s">
        <v>15</v>
      </c>
      <c r="AU46" s="15" t="s">
        <v>15</v>
      </c>
      <c r="AV46" s="15" t="s">
        <v>15</v>
      </c>
      <c r="AW46" s="15" t="s">
        <v>15</v>
      </c>
      <c r="AX46" s="15" t="s">
        <v>15</v>
      </c>
      <c r="AY46" s="15" t="s">
        <v>15</v>
      </c>
      <c r="AZ46" s="15" t="s">
        <v>15</v>
      </c>
      <c r="BA46" s="15" t="s">
        <v>15</v>
      </c>
      <c r="BB46" s="15" t="s">
        <v>15</v>
      </c>
      <c r="BC46" s="15" t="s">
        <v>15</v>
      </c>
      <c r="BD46" s="15" t="s">
        <v>15</v>
      </c>
      <c r="BE46" s="15" t="s">
        <v>15</v>
      </c>
      <c r="BF46" s="15" t="s">
        <v>15</v>
      </c>
      <c r="BG46" s="15" t="s">
        <v>15</v>
      </c>
      <c r="BH46" s="15" t="s">
        <v>15</v>
      </c>
      <c r="BI46" s="15" t="s">
        <v>15</v>
      </c>
      <c r="BJ46" s="15" t="s">
        <v>15</v>
      </c>
      <c r="BK46" s="15" t="s">
        <v>15</v>
      </c>
      <c r="BL46" s="15" t="s">
        <v>15</v>
      </c>
      <c r="BM46" s="15" t="s">
        <v>15</v>
      </c>
      <c r="BN46" s="15" t="s">
        <v>15</v>
      </c>
      <c r="BO46" s="15">
        <f t="shared" si="23"/>
        <v>7.1449999999999996</v>
      </c>
      <c r="BP46" s="15" t="s">
        <v>15</v>
      </c>
      <c r="BQ46" s="15" t="s">
        <v>15</v>
      </c>
      <c r="BR46" s="15" t="s">
        <v>15</v>
      </c>
      <c r="BS46" s="15" t="s">
        <v>15</v>
      </c>
      <c r="BT46" s="15">
        <v>0.04</v>
      </c>
      <c r="BU46" s="15" t="s">
        <v>15</v>
      </c>
      <c r="BV46" s="15">
        <v>1.8</v>
      </c>
      <c r="BW46" s="15">
        <v>0.05</v>
      </c>
      <c r="BX46" s="15" t="s">
        <v>15</v>
      </c>
      <c r="BY46" s="15">
        <v>5.5E-2</v>
      </c>
      <c r="BZ46" s="15">
        <v>3.387</v>
      </c>
      <c r="CA46" s="15">
        <v>1.8129999999999999</v>
      </c>
      <c r="CB46" s="15">
        <f t="shared" si="24"/>
        <v>2.7949999999999999</v>
      </c>
      <c r="CC46" s="15">
        <v>0.20499999999999999</v>
      </c>
      <c r="CD46" s="15">
        <v>0.1</v>
      </c>
      <c r="CE46" s="15">
        <v>4.4999999999999998E-2</v>
      </c>
      <c r="CF46" s="15">
        <v>0.3</v>
      </c>
      <c r="CG46" s="15" t="s">
        <v>15</v>
      </c>
      <c r="CH46" s="15">
        <v>0.04</v>
      </c>
      <c r="CI46" s="15">
        <v>0.05</v>
      </c>
      <c r="CJ46" s="15">
        <v>0.47499999999999998</v>
      </c>
      <c r="CK46" s="15">
        <v>0.02</v>
      </c>
      <c r="CL46" s="15">
        <v>0.14000000000000001</v>
      </c>
      <c r="CM46" s="15">
        <v>1.355</v>
      </c>
      <c r="CN46" s="15">
        <v>6.5000000000000002E-2</v>
      </c>
      <c r="CO46" s="15">
        <f t="shared" si="10"/>
        <v>13.47</v>
      </c>
      <c r="CP46" s="15">
        <v>0.72</v>
      </c>
      <c r="CQ46" s="15">
        <v>0.21</v>
      </c>
      <c r="CR46" s="15">
        <v>0.27</v>
      </c>
      <c r="CS46" s="15">
        <v>0.9</v>
      </c>
      <c r="CT46" s="15">
        <v>0.05</v>
      </c>
      <c r="CU46" s="15" t="s">
        <v>15</v>
      </c>
      <c r="CV46" s="15">
        <v>1.77</v>
      </c>
      <c r="CW46" s="15">
        <v>1.2</v>
      </c>
      <c r="CX46" s="15">
        <v>2.83</v>
      </c>
      <c r="CY46" s="15">
        <v>4.2</v>
      </c>
      <c r="CZ46" s="15">
        <v>5.5E-2</v>
      </c>
      <c r="DA46" s="15">
        <v>1.2649999999999999</v>
      </c>
      <c r="DB46" s="387">
        <f t="shared" si="1"/>
        <v>15.962800000000001</v>
      </c>
      <c r="DC46" s="387">
        <v>0.26</v>
      </c>
      <c r="DD46" s="387">
        <v>3.4950000000000001</v>
      </c>
      <c r="DE46" s="387">
        <v>5.3550000000000004</v>
      </c>
      <c r="DF46" s="387">
        <v>1.65</v>
      </c>
      <c r="DG46" s="387">
        <v>0.16</v>
      </c>
      <c r="DH46" s="387" t="s">
        <v>15</v>
      </c>
      <c r="DI46" s="387">
        <v>8.5999999999999993E-2</v>
      </c>
      <c r="DJ46" s="387">
        <v>0.15</v>
      </c>
      <c r="DK46" s="387">
        <v>0.90679999999999994</v>
      </c>
      <c r="DL46" s="387">
        <v>0.6</v>
      </c>
      <c r="DM46" s="387">
        <v>2</v>
      </c>
      <c r="DN46" s="387">
        <v>1.3</v>
      </c>
      <c r="DO46" s="387">
        <f t="shared" si="2"/>
        <v>13.096</v>
      </c>
      <c r="DP46" s="387">
        <v>1.34</v>
      </c>
      <c r="DQ46" s="387">
        <v>0.79</v>
      </c>
      <c r="DR46" s="387">
        <v>0.13</v>
      </c>
      <c r="DS46" s="387">
        <v>0.4</v>
      </c>
      <c r="DT46" s="387">
        <v>0</v>
      </c>
      <c r="DU46" s="387">
        <v>2.706</v>
      </c>
      <c r="DV46" s="387">
        <v>1.68</v>
      </c>
      <c r="DW46" s="387">
        <v>0.98</v>
      </c>
      <c r="DX46" s="387">
        <v>0</v>
      </c>
      <c r="DY46" s="387">
        <v>4.16</v>
      </c>
      <c r="DZ46" s="387">
        <v>0.25</v>
      </c>
      <c r="EA46" s="387">
        <v>0.66</v>
      </c>
      <c r="EB46" s="387">
        <f t="shared" si="3"/>
        <v>5.59</v>
      </c>
      <c r="EC46" s="387">
        <v>0.15</v>
      </c>
      <c r="ED46" s="387">
        <v>0.35</v>
      </c>
      <c r="EE46" s="387">
        <v>0.49</v>
      </c>
      <c r="EF46" s="387">
        <v>0.15</v>
      </c>
      <c r="EG46" s="387">
        <v>0.05</v>
      </c>
      <c r="EH46" s="387">
        <v>1.56</v>
      </c>
      <c r="EI46" s="387">
        <v>0.42</v>
      </c>
      <c r="EJ46" s="387">
        <v>0</v>
      </c>
      <c r="EK46" s="387">
        <v>1.1000000000000001</v>
      </c>
      <c r="EL46" s="387">
        <v>0.65</v>
      </c>
      <c r="EM46" s="387">
        <v>0.67</v>
      </c>
      <c r="EN46" s="387">
        <v>0</v>
      </c>
      <c r="EO46" s="387">
        <f t="shared" si="4"/>
        <v>12.04</v>
      </c>
      <c r="EP46" s="15" t="s">
        <v>15</v>
      </c>
      <c r="EQ46" s="15">
        <v>0.13</v>
      </c>
      <c r="ER46" s="15">
        <v>0.3</v>
      </c>
      <c r="ES46" s="15">
        <v>0.3</v>
      </c>
      <c r="ET46" s="15">
        <v>0.97</v>
      </c>
      <c r="EU46" s="15" t="s">
        <v>15</v>
      </c>
      <c r="EV46" s="15">
        <v>6.51</v>
      </c>
      <c r="EW46" s="15">
        <v>2.2999999999999998</v>
      </c>
      <c r="EX46" s="15">
        <v>0.93</v>
      </c>
      <c r="EY46" s="15" t="s">
        <v>15</v>
      </c>
      <c r="EZ46" s="15">
        <v>0.3</v>
      </c>
      <c r="FA46" s="15">
        <v>0.3</v>
      </c>
      <c r="FB46" s="30"/>
      <c r="FC46" s="30"/>
      <c r="FD46" s="30"/>
      <c r="FE46" s="30"/>
      <c r="FF46" s="30"/>
      <c r="FG46" s="30"/>
      <c r="FH46" s="30"/>
      <c r="FI46" s="30"/>
      <c r="FJ46" s="30"/>
      <c r="FK46" s="30"/>
      <c r="FL46" s="30"/>
      <c r="FM46" s="30"/>
      <c r="FN46" s="30"/>
      <c r="FO46" s="30"/>
      <c r="FP46" s="30"/>
      <c r="FQ46" s="30"/>
      <c r="FR46" s="30"/>
      <c r="FS46" s="30"/>
      <c r="FT46" s="30"/>
      <c r="FU46" s="30"/>
      <c r="FV46" s="30"/>
      <c r="FW46" s="30"/>
      <c r="FX46" s="30"/>
      <c r="FY46" s="30"/>
      <c r="FZ46" s="30"/>
      <c r="GA46" s="30"/>
      <c r="GB46" s="30"/>
      <c r="GC46" s="30"/>
      <c r="GD46" s="30"/>
      <c r="GE46" s="30"/>
      <c r="GF46" s="30"/>
      <c r="GG46" s="30"/>
      <c r="GH46" s="30"/>
      <c r="GI46" s="30"/>
      <c r="GJ46" s="30"/>
      <c r="GK46" s="30"/>
      <c r="GL46" s="30"/>
      <c r="GM46" s="30"/>
      <c r="GN46" s="30"/>
      <c r="GO46" s="30"/>
      <c r="GP46" s="30"/>
      <c r="GQ46" s="30"/>
      <c r="GR46" s="30"/>
      <c r="GS46" s="30"/>
      <c r="GT46" s="30"/>
      <c r="GU46" s="30"/>
      <c r="GV46" s="30"/>
      <c r="GW46" s="30"/>
      <c r="GX46" s="30"/>
      <c r="GY46" s="30"/>
      <c r="GZ46" s="30"/>
      <c r="HA46" s="30"/>
      <c r="HB46" s="30"/>
      <c r="HC46" s="30"/>
      <c r="HD46" s="30"/>
      <c r="HE46" s="30"/>
      <c r="HF46" s="30"/>
      <c r="HG46" s="30"/>
      <c r="HH46" s="30"/>
      <c r="HI46" s="30"/>
      <c r="HJ46" s="30"/>
      <c r="HK46" s="30"/>
      <c r="HL46" s="30"/>
      <c r="HM46" s="30"/>
      <c r="HN46" s="30"/>
      <c r="HO46" s="30"/>
      <c r="HP46" s="30"/>
    </row>
    <row r="47" spans="1:224" s="134" customFormat="1" ht="12.75" customHeight="1">
      <c r="A47" s="771" t="s">
        <v>3057</v>
      </c>
      <c r="B47" s="15">
        <f t="shared" si="18"/>
        <v>1.1500000000000001</v>
      </c>
      <c r="C47" s="15" t="s">
        <v>15</v>
      </c>
      <c r="D47" s="15" t="s">
        <v>15</v>
      </c>
      <c r="E47" s="15" t="s">
        <v>15</v>
      </c>
      <c r="F47" s="15">
        <v>2.5000000000000001E-2</v>
      </c>
      <c r="G47" s="15">
        <v>0.67500000000000004</v>
      </c>
      <c r="H47" s="15" t="s">
        <v>15</v>
      </c>
      <c r="I47" s="15">
        <v>0.01</v>
      </c>
      <c r="J47" s="15" t="s">
        <v>15</v>
      </c>
      <c r="K47" s="15" t="s">
        <v>15</v>
      </c>
      <c r="L47" s="15" t="s">
        <v>15</v>
      </c>
      <c r="M47" s="15">
        <v>0.39</v>
      </c>
      <c r="N47" s="15">
        <v>0.05</v>
      </c>
      <c r="O47" s="15">
        <f t="shared" si="19"/>
        <v>1.8445</v>
      </c>
      <c r="P47" s="15">
        <v>0.15</v>
      </c>
      <c r="Q47" s="15">
        <v>0.13500000000000001</v>
      </c>
      <c r="R47" s="15">
        <v>0.1</v>
      </c>
      <c r="S47" s="15" t="s">
        <v>15</v>
      </c>
      <c r="T47" s="15">
        <v>0.31</v>
      </c>
      <c r="U47" s="15">
        <v>0.2</v>
      </c>
      <c r="V47" s="15">
        <v>4.9500000000000002E-2</v>
      </c>
      <c r="W47" s="15">
        <v>0.1</v>
      </c>
      <c r="X47" s="15" t="s">
        <v>15</v>
      </c>
      <c r="Y47" s="15" t="s">
        <v>15</v>
      </c>
      <c r="Z47" s="15" t="s">
        <v>15</v>
      </c>
      <c r="AA47" s="15">
        <v>0.8</v>
      </c>
      <c r="AB47" s="15">
        <f t="shared" si="20"/>
        <v>1.9380000000000002</v>
      </c>
      <c r="AC47" s="15" t="s">
        <v>15</v>
      </c>
      <c r="AD47" s="15">
        <v>3.5000000000000003E-2</v>
      </c>
      <c r="AE47" s="15" t="s">
        <v>15</v>
      </c>
      <c r="AF47" s="15">
        <v>0.04</v>
      </c>
      <c r="AG47" s="15" t="s">
        <v>15</v>
      </c>
      <c r="AH47" s="15" t="s">
        <v>15</v>
      </c>
      <c r="AI47" s="15">
        <v>0.05</v>
      </c>
      <c r="AJ47" s="15">
        <v>0.105</v>
      </c>
      <c r="AK47" s="15">
        <v>0.12</v>
      </c>
      <c r="AL47" s="15" t="s">
        <v>15</v>
      </c>
      <c r="AM47" s="15" t="s">
        <v>15</v>
      </c>
      <c r="AN47" s="15">
        <v>1.5880000000000001</v>
      </c>
      <c r="AO47" s="15">
        <f>SUM(AP47:BA47)</f>
        <v>6.11</v>
      </c>
      <c r="AP47" s="15" t="s">
        <v>15</v>
      </c>
      <c r="AQ47" s="15">
        <v>6.08</v>
      </c>
      <c r="AR47" s="15" t="s">
        <v>15</v>
      </c>
      <c r="AS47" s="15" t="s">
        <v>15</v>
      </c>
      <c r="AT47" s="15" t="s">
        <v>15</v>
      </c>
      <c r="AU47" s="15">
        <v>0.03</v>
      </c>
      <c r="AV47" s="15" t="s">
        <v>15</v>
      </c>
      <c r="AW47" s="15" t="s">
        <v>15</v>
      </c>
      <c r="AX47" s="15" t="s">
        <v>15</v>
      </c>
      <c r="AY47" s="15" t="s">
        <v>15</v>
      </c>
      <c r="AZ47" s="15" t="s">
        <v>15</v>
      </c>
      <c r="BA47" s="15" t="s">
        <v>15</v>
      </c>
      <c r="BB47" s="15">
        <f>SUM(BC47:BN47)</f>
        <v>1.1819999999999999</v>
      </c>
      <c r="BC47" s="15" t="s">
        <v>15</v>
      </c>
      <c r="BD47" s="15" t="s">
        <v>15</v>
      </c>
      <c r="BE47" s="15">
        <v>0.26300000000000001</v>
      </c>
      <c r="BF47" s="15" t="s">
        <v>15</v>
      </c>
      <c r="BG47" s="15" t="s">
        <v>15</v>
      </c>
      <c r="BH47" s="15">
        <v>9.4E-2</v>
      </c>
      <c r="BI47" s="15">
        <v>0.215</v>
      </c>
      <c r="BJ47" s="15">
        <v>0.35499999999999998</v>
      </c>
      <c r="BK47" s="15">
        <v>0.155</v>
      </c>
      <c r="BL47" s="15">
        <v>0.1</v>
      </c>
      <c r="BM47" s="15" t="s">
        <v>15</v>
      </c>
      <c r="BN47" s="15" t="s">
        <v>15</v>
      </c>
      <c r="BO47" s="15">
        <f t="shared" si="23"/>
        <v>9.8869999999999987</v>
      </c>
      <c r="BP47" s="15">
        <v>0.1</v>
      </c>
      <c r="BQ47" s="15" t="s">
        <v>15</v>
      </c>
      <c r="BR47" s="15">
        <v>0.8</v>
      </c>
      <c r="BS47" s="15">
        <v>1.7909999999999999</v>
      </c>
      <c r="BT47" s="15">
        <v>4.1000000000000002E-2</v>
      </c>
      <c r="BU47" s="15">
        <v>0.05</v>
      </c>
      <c r="BV47" s="15">
        <v>0.33</v>
      </c>
      <c r="BW47" s="15">
        <v>0.24</v>
      </c>
      <c r="BX47" s="15">
        <v>0.16</v>
      </c>
      <c r="BY47" s="15">
        <v>6.3</v>
      </c>
      <c r="BZ47" s="15">
        <v>7.4999999999999997E-2</v>
      </c>
      <c r="CA47" s="15" t="s">
        <v>15</v>
      </c>
      <c r="CB47" s="15">
        <f t="shared" si="24"/>
        <v>2.4180000000000001</v>
      </c>
      <c r="CC47" s="15">
        <v>1.58</v>
      </c>
      <c r="CD47" s="15" t="s">
        <v>15</v>
      </c>
      <c r="CE47" s="15" t="s">
        <v>15</v>
      </c>
      <c r="CF47" s="15">
        <v>0.01</v>
      </c>
      <c r="CG47" s="15" t="s">
        <v>15</v>
      </c>
      <c r="CH47" s="15">
        <v>0.3</v>
      </c>
      <c r="CI47" s="15">
        <v>0.01</v>
      </c>
      <c r="CJ47" s="15">
        <v>0.23</v>
      </c>
      <c r="CK47" s="15" t="s">
        <v>15</v>
      </c>
      <c r="CL47" s="15">
        <v>0.11</v>
      </c>
      <c r="CM47" s="15">
        <v>0.16800000000000001</v>
      </c>
      <c r="CN47" s="15">
        <v>0.01</v>
      </c>
      <c r="CO47" s="15">
        <f t="shared" si="10"/>
        <v>8.0906000000000002</v>
      </c>
      <c r="CP47" s="15">
        <v>0.45</v>
      </c>
      <c r="CQ47" s="15">
        <v>0.1</v>
      </c>
      <c r="CR47" s="15">
        <v>0.73</v>
      </c>
      <c r="CS47" s="15">
        <v>0.1</v>
      </c>
      <c r="CT47" s="15">
        <v>0.1</v>
      </c>
      <c r="CU47" s="15">
        <v>0.23</v>
      </c>
      <c r="CV47" s="15" t="s">
        <v>15</v>
      </c>
      <c r="CW47" s="15">
        <v>0.5</v>
      </c>
      <c r="CX47" s="15">
        <v>2.5099999999999998</v>
      </c>
      <c r="CY47" s="15">
        <v>0.47060000000000002</v>
      </c>
      <c r="CZ47" s="15">
        <v>1.85</v>
      </c>
      <c r="DA47" s="15">
        <v>1.05</v>
      </c>
      <c r="DB47" s="387">
        <f t="shared" si="1"/>
        <v>23.395</v>
      </c>
      <c r="DC47" s="387">
        <v>3.2</v>
      </c>
      <c r="DD47" s="387">
        <v>2.68</v>
      </c>
      <c r="DE47" s="387">
        <v>2.59</v>
      </c>
      <c r="DF47" s="387">
        <v>3.63</v>
      </c>
      <c r="DG47" s="387" t="s">
        <v>15</v>
      </c>
      <c r="DH47" s="387">
        <v>0.6</v>
      </c>
      <c r="DI47" s="387">
        <v>1.1000000000000001</v>
      </c>
      <c r="DJ47" s="387">
        <v>1.4650000000000001</v>
      </c>
      <c r="DK47" s="387">
        <v>1.98</v>
      </c>
      <c r="DL47" s="387">
        <v>0.9</v>
      </c>
      <c r="DM47" s="387">
        <v>0.77</v>
      </c>
      <c r="DN47" s="387">
        <v>4.4800000000000004</v>
      </c>
      <c r="DO47" s="387">
        <f t="shared" si="2"/>
        <v>35.127499999999998</v>
      </c>
      <c r="DP47" s="387">
        <v>1.32</v>
      </c>
      <c r="DQ47" s="387">
        <v>3.6669999999999998</v>
      </c>
      <c r="DR47" s="387">
        <v>2.5425</v>
      </c>
      <c r="DS47" s="387">
        <v>3.4685000000000001</v>
      </c>
      <c r="DT47" s="387">
        <v>3.15</v>
      </c>
      <c r="DU47" s="387">
        <v>8.08</v>
      </c>
      <c r="DV47" s="387">
        <v>0.1711</v>
      </c>
      <c r="DW47" s="387">
        <v>4.32</v>
      </c>
      <c r="DX47" s="387">
        <v>1.7</v>
      </c>
      <c r="DY47" s="387">
        <v>1.58</v>
      </c>
      <c r="DZ47" s="387">
        <v>0.78339999999999999</v>
      </c>
      <c r="EA47" s="387">
        <v>4.3449999999999998</v>
      </c>
      <c r="EB47" s="387">
        <f t="shared" si="3"/>
        <v>26.615199999999998</v>
      </c>
      <c r="EC47" s="387">
        <v>3.11</v>
      </c>
      <c r="ED47" s="387">
        <v>1.93</v>
      </c>
      <c r="EE47" s="387">
        <v>4.399</v>
      </c>
      <c r="EF47" s="387">
        <v>2.7911999999999999</v>
      </c>
      <c r="EG47" s="387">
        <v>1.04</v>
      </c>
      <c r="EH47" s="387">
        <v>2.2799999999999998</v>
      </c>
      <c r="EI47" s="387">
        <v>5.44</v>
      </c>
      <c r="EJ47" s="387">
        <v>0.245</v>
      </c>
      <c r="EK47" s="387">
        <v>0.66</v>
      </c>
      <c r="EL47" s="387">
        <v>1.06</v>
      </c>
      <c r="EM47" s="387">
        <v>0.7</v>
      </c>
      <c r="EN47" s="387">
        <v>2.96</v>
      </c>
      <c r="EO47" s="387">
        <f t="shared" si="4"/>
        <v>56.406200000000005</v>
      </c>
      <c r="EP47" s="15">
        <v>2.81</v>
      </c>
      <c r="EQ47" s="15">
        <v>9.9760000000000009</v>
      </c>
      <c r="ER47" s="15">
        <v>14.065</v>
      </c>
      <c r="ES47" s="15">
        <v>3.0680000000000001</v>
      </c>
      <c r="ET47" s="15">
        <v>3.0070000000000001</v>
      </c>
      <c r="EU47" s="15">
        <v>4.3852000000000002</v>
      </c>
      <c r="EV47" s="15">
        <v>2.71</v>
      </c>
      <c r="EW47" s="15">
        <v>2.1850000000000001</v>
      </c>
      <c r="EX47" s="15">
        <v>3.5</v>
      </c>
      <c r="EY47" s="15">
        <v>1.2</v>
      </c>
      <c r="EZ47" s="15">
        <v>2.58</v>
      </c>
      <c r="FA47" s="15">
        <v>6.92</v>
      </c>
      <c r="FB47" s="30"/>
      <c r="FC47" s="30"/>
      <c r="FD47" s="30"/>
      <c r="FE47" s="30"/>
      <c r="FF47" s="30"/>
      <c r="FG47" s="30"/>
      <c r="FH47" s="30"/>
      <c r="FI47" s="30"/>
      <c r="FJ47" s="30"/>
      <c r="FK47" s="30"/>
      <c r="FL47" s="30"/>
      <c r="FM47" s="30"/>
      <c r="FN47" s="30"/>
      <c r="FO47" s="30"/>
      <c r="FP47" s="30"/>
      <c r="FQ47" s="30"/>
      <c r="FR47" s="30"/>
      <c r="FS47" s="30"/>
      <c r="FT47" s="30"/>
      <c r="FU47" s="30"/>
      <c r="FV47" s="30"/>
      <c r="FW47" s="30"/>
      <c r="FX47" s="30"/>
      <c r="FY47" s="30"/>
      <c r="FZ47" s="30"/>
      <c r="GA47" s="30"/>
      <c r="GB47" s="30"/>
      <c r="GC47" s="30"/>
      <c r="GD47" s="30"/>
      <c r="GE47" s="30"/>
      <c r="GF47" s="30"/>
      <c r="GG47" s="30"/>
      <c r="GH47" s="30"/>
      <c r="GI47" s="30"/>
      <c r="GJ47" s="30"/>
      <c r="GK47" s="30"/>
      <c r="GL47" s="30"/>
      <c r="GM47" s="30"/>
      <c r="GN47" s="30"/>
      <c r="GO47" s="30"/>
      <c r="GP47" s="30"/>
      <c r="GQ47" s="30"/>
      <c r="GR47" s="30"/>
      <c r="GS47" s="30"/>
      <c r="GT47" s="30"/>
      <c r="GU47" s="30"/>
      <c r="GV47" s="30"/>
      <c r="GW47" s="30"/>
      <c r="GX47" s="30"/>
      <c r="GY47" s="30"/>
      <c r="GZ47" s="30"/>
      <c r="HA47" s="30"/>
      <c r="HB47" s="30"/>
      <c r="HC47" s="30"/>
      <c r="HD47" s="30"/>
      <c r="HE47" s="30"/>
      <c r="HF47" s="30"/>
      <c r="HG47" s="30"/>
      <c r="HH47" s="30"/>
      <c r="HI47" s="30"/>
      <c r="HJ47" s="30"/>
      <c r="HK47" s="30"/>
      <c r="HL47" s="30"/>
      <c r="HM47" s="30"/>
      <c r="HN47" s="30"/>
      <c r="HO47" s="30"/>
      <c r="HP47" s="30"/>
    </row>
    <row r="48" spans="1:224" s="134" customFormat="1" ht="12.75" customHeight="1">
      <c r="A48" s="771" t="s">
        <v>3190</v>
      </c>
      <c r="B48" s="15" t="s">
        <v>15</v>
      </c>
      <c r="C48" s="15" t="s">
        <v>15</v>
      </c>
      <c r="D48" s="15" t="s">
        <v>15</v>
      </c>
      <c r="E48" s="15" t="s">
        <v>15</v>
      </c>
      <c r="F48" s="15" t="s">
        <v>15</v>
      </c>
      <c r="G48" s="15" t="s">
        <v>15</v>
      </c>
      <c r="H48" s="15" t="s">
        <v>15</v>
      </c>
      <c r="I48" s="15" t="s">
        <v>15</v>
      </c>
      <c r="J48" s="15" t="s">
        <v>15</v>
      </c>
      <c r="K48" s="15" t="s">
        <v>15</v>
      </c>
      <c r="L48" s="15" t="s">
        <v>15</v>
      </c>
      <c r="M48" s="15" t="s">
        <v>15</v>
      </c>
      <c r="N48" s="15" t="s">
        <v>15</v>
      </c>
      <c r="O48" s="15" t="s">
        <v>15</v>
      </c>
      <c r="P48" s="15" t="s">
        <v>15</v>
      </c>
      <c r="Q48" s="15" t="s">
        <v>15</v>
      </c>
      <c r="R48" s="15" t="s">
        <v>15</v>
      </c>
      <c r="S48" s="15" t="s">
        <v>15</v>
      </c>
      <c r="T48" s="15" t="s">
        <v>15</v>
      </c>
      <c r="U48" s="15" t="s">
        <v>15</v>
      </c>
      <c r="V48" s="15" t="s">
        <v>15</v>
      </c>
      <c r="W48" s="15" t="s">
        <v>15</v>
      </c>
      <c r="X48" s="15" t="s">
        <v>15</v>
      </c>
      <c r="Y48" s="15" t="s">
        <v>15</v>
      </c>
      <c r="Z48" s="15" t="s">
        <v>15</v>
      </c>
      <c r="AA48" s="15" t="s">
        <v>15</v>
      </c>
      <c r="AB48" s="15" t="s">
        <v>15</v>
      </c>
      <c r="AC48" s="15" t="s">
        <v>15</v>
      </c>
      <c r="AD48" s="15" t="s">
        <v>15</v>
      </c>
      <c r="AE48" s="15" t="s">
        <v>15</v>
      </c>
      <c r="AF48" s="15" t="s">
        <v>15</v>
      </c>
      <c r="AG48" s="15" t="s">
        <v>15</v>
      </c>
      <c r="AH48" s="15" t="s">
        <v>15</v>
      </c>
      <c r="AI48" s="15" t="s">
        <v>15</v>
      </c>
      <c r="AJ48" s="15" t="s">
        <v>15</v>
      </c>
      <c r="AK48" s="15" t="s">
        <v>15</v>
      </c>
      <c r="AL48" s="15" t="s">
        <v>15</v>
      </c>
      <c r="AM48" s="15" t="s">
        <v>15</v>
      </c>
      <c r="AN48" s="15" t="s">
        <v>15</v>
      </c>
      <c r="AO48" s="15" t="s">
        <v>15</v>
      </c>
      <c r="AP48" s="15" t="s">
        <v>15</v>
      </c>
      <c r="AQ48" s="15" t="s">
        <v>15</v>
      </c>
      <c r="AR48" s="15" t="s">
        <v>15</v>
      </c>
      <c r="AS48" s="15" t="s">
        <v>15</v>
      </c>
      <c r="AT48" s="15" t="s">
        <v>15</v>
      </c>
      <c r="AU48" s="15" t="s">
        <v>15</v>
      </c>
      <c r="AV48" s="15" t="s">
        <v>15</v>
      </c>
      <c r="AW48" s="15" t="s">
        <v>15</v>
      </c>
      <c r="AX48" s="15" t="s">
        <v>15</v>
      </c>
      <c r="AY48" s="15" t="s">
        <v>15</v>
      </c>
      <c r="AZ48" s="15" t="s">
        <v>15</v>
      </c>
      <c r="BA48" s="15" t="s">
        <v>15</v>
      </c>
      <c r="BB48" s="15" t="s">
        <v>15</v>
      </c>
      <c r="BC48" s="15" t="s">
        <v>15</v>
      </c>
      <c r="BD48" s="15" t="s">
        <v>15</v>
      </c>
      <c r="BE48" s="15" t="s">
        <v>15</v>
      </c>
      <c r="BF48" s="15" t="s">
        <v>15</v>
      </c>
      <c r="BG48" s="15" t="s">
        <v>15</v>
      </c>
      <c r="BH48" s="15" t="s">
        <v>15</v>
      </c>
      <c r="BI48" s="15" t="s">
        <v>15</v>
      </c>
      <c r="BJ48" s="15" t="s">
        <v>15</v>
      </c>
      <c r="BK48" s="15" t="s">
        <v>15</v>
      </c>
      <c r="BL48" s="15" t="s">
        <v>15</v>
      </c>
      <c r="BM48" s="15" t="s">
        <v>15</v>
      </c>
      <c r="BN48" s="15" t="s">
        <v>15</v>
      </c>
      <c r="BO48" s="15" t="s">
        <v>15</v>
      </c>
      <c r="BP48" s="15" t="s">
        <v>15</v>
      </c>
      <c r="BQ48" s="15" t="s">
        <v>15</v>
      </c>
      <c r="BR48" s="15" t="s">
        <v>15</v>
      </c>
      <c r="BS48" s="15" t="s">
        <v>15</v>
      </c>
      <c r="BT48" s="15" t="s">
        <v>15</v>
      </c>
      <c r="BU48" s="15" t="s">
        <v>15</v>
      </c>
      <c r="BV48" s="15" t="s">
        <v>15</v>
      </c>
      <c r="BW48" s="15" t="s">
        <v>15</v>
      </c>
      <c r="BX48" s="15" t="s">
        <v>15</v>
      </c>
      <c r="BY48" s="15" t="s">
        <v>15</v>
      </c>
      <c r="BZ48" s="15" t="s">
        <v>15</v>
      </c>
      <c r="CA48" s="15" t="s">
        <v>15</v>
      </c>
      <c r="CB48" s="15" t="s">
        <v>15</v>
      </c>
      <c r="CC48" s="15" t="s">
        <v>15</v>
      </c>
      <c r="CD48" s="15" t="s">
        <v>15</v>
      </c>
      <c r="CE48" s="15" t="s">
        <v>15</v>
      </c>
      <c r="CF48" s="15" t="s">
        <v>15</v>
      </c>
      <c r="CG48" s="15" t="s">
        <v>15</v>
      </c>
      <c r="CH48" s="15" t="s">
        <v>15</v>
      </c>
      <c r="CI48" s="15" t="s">
        <v>15</v>
      </c>
      <c r="CJ48" s="15" t="s">
        <v>15</v>
      </c>
      <c r="CK48" s="15" t="s">
        <v>15</v>
      </c>
      <c r="CL48" s="15" t="s">
        <v>15</v>
      </c>
      <c r="CM48" s="15" t="s">
        <v>15</v>
      </c>
      <c r="CN48" s="15" t="s">
        <v>15</v>
      </c>
      <c r="CO48" s="15">
        <f t="shared" si="10"/>
        <v>3.4493999999999998</v>
      </c>
      <c r="CP48" s="15" t="s">
        <v>15</v>
      </c>
      <c r="CQ48" s="15" t="s">
        <v>15</v>
      </c>
      <c r="CR48" s="15" t="s">
        <v>15</v>
      </c>
      <c r="CS48" s="15" t="s">
        <v>15</v>
      </c>
      <c r="CT48" s="15" t="s">
        <v>15</v>
      </c>
      <c r="CU48" s="15" t="s">
        <v>15</v>
      </c>
      <c r="CV48" s="15">
        <v>8.5000000000000006E-2</v>
      </c>
      <c r="CW48" s="15">
        <v>0.13440000000000002</v>
      </c>
      <c r="CX48" s="15" t="s">
        <v>15</v>
      </c>
      <c r="CY48" s="15" t="s">
        <v>15</v>
      </c>
      <c r="CZ48" s="15">
        <v>3.23</v>
      </c>
      <c r="DA48" s="15" t="s">
        <v>15</v>
      </c>
      <c r="DB48" s="387">
        <f t="shared" si="1"/>
        <v>15.942500000000001</v>
      </c>
      <c r="DC48" s="387">
        <v>1.97</v>
      </c>
      <c r="DD48" s="387">
        <v>1.653</v>
      </c>
      <c r="DE48" s="387">
        <v>4.2122000000000002</v>
      </c>
      <c r="DF48" s="387">
        <v>2.9935</v>
      </c>
      <c r="DG48" s="387">
        <v>0.45900000000000002</v>
      </c>
      <c r="DH48" s="387">
        <v>2.7517999999999998</v>
      </c>
      <c r="DI48" s="387">
        <v>1.2130000000000001</v>
      </c>
      <c r="DJ48" s="387">
        <v>0.16</v>
      </c>
      <c r="DK48" s="387">
        <v>0.08</v>
      </c>
      <c r="DL48" s="387">
        <v>0</v>
      </c>
      <c r="DM48" s="387">
        <v>0</v>
      </c>
      <c r="DN48" s="387">
        <v>0.45</v>
      </c>
      <c r="DO48" s="387">
        <f t="shared" si="2"/>
        <v>11.777200000000004</v>
      </c>
      <c r="DP48" s="387">
        <v>0.13</v>
      </c>
      <c r="DQ48" s="387">
        <v>8.3000000000000007</v>
      </c>
      <c r="DR48" s="387">
        <v>6.1200000000000004E-2</v>
      </c>
      <c r="DS48" s="387">
        <v>0.8</v>
      </c>
      <c r="DT48" s="387">
        <v>0.06</v>
      </c>
      <c r="DU48" s="387">
        <v>0</v>
      </c>
      <c r="DV48" s="387">
        <v>1.4950000000000001</v>
      </c>
      <c r="DW48" s="387">
        <v>0.44800000000000001</v>
      </c>
      <c r="DX48" s="387">
        <v>0.16</v>
      </c>
      <c r="DY48" s="387">
        <v>0.153</v>
      </c>
      <c r="DZ48" s="387">
        <v>0</v>
      </c>
      <c r="EA48" s="387">
        <v>0.17</v>
      </c>
      <c r="EB48" s="387">
        <f t="shared" si="3"/>
        <v>1.7809999999999999</v>
      </c>
      <c r="EC48" s="387">
        <v>0</v>
      </c>
      <c r="ED48" s="387">
        <v>0</v>
      </c>
      <c r="EE48" s="387">
        <v>0</v>
      </c>
      <c r="EF48" s="387">
        <v>0</v>
      </c>
      <c r="EG48" s="387">
        <v>0.7</v>
      </c>
      <c r="EH48" s="387">
        <v>7.4999999999999997E-2</v>
      </c>
      <c r="EI48" s="387">
        <v>0</v>
      </c>
      <c r="EJ48" s="387">
        <v>0.3</v>
      </c>
      <c r="EK48" s="387">
        <v>0</v>
      </c>
      <c r="EL48" s="387">
        <v>0.55000000000000004</v>
      </c>
      <c r="EM48" s="387">
        <v>0</v>
      </c>
      <c r="EN48" s="387">
        <v>0.156</v>
      </c>
      <c r="EO48" s="387">
        <f t="shared" si="4"/>
        <v>13.7691</v>
      </c>
      <c r="EP48" s="15">
        <v>3.18</v>
      </c>
      <c r="EQ48" s="15">
        <v>2.66</v>
      </c>
      <c r="ER48" s="15">
        <v>2.12</v>
      </c>
      <c r="ES48" s="15" t="s">
        <v>15</v>
      </c>
      <c r="ET48" s="15" t="s">
        <v>15</v>
      </c>
      <c r="EU48" s="15" t="s">
        <v>15</v>
      </c>
      <c r="EV48" s="15">
        <v>0.8</v>
      </c>
      <c r="EW48" s="15">
        <v>1.1391</v>
      </c>
      <c r="EX48" s="15" t="s">
        <v>15</v>
      </c>
      <c r="EY48" s="15">
        <v>0.87</v>
      </c>
      <c r="EZ48" s="15" t="s">
        <v>15</v>
      </c>
      <c r="FA48" s="15">
        <v>3</v>
      </c>
      <c r="FB48" s="30"/>
      <c r="FC48" s="30"/>
      <c r="FD48" s="30"/>
      <c r="FE48" s="30"/>
      <c r="FF48" s="30"/>
      <c r="FG48" s="30"/>
      <c r="FH48" s="30"/>
      <c r="FI48" s="30"/>
      <c r="FJ48" s="30"/>
      <c r="FK48" s="30"/>
      <c r="FL48" s="30"/>
      <c r="FM48" s="30"/>
      <c r="FN48" s="30"/>
      <c r="FO48" s="30"/>
      <c r="FP48" s="30"/>
      <c r="FQ48" s="30"/>
      <c r="FR48" s="30"/>
      <c r="FS48" s="30"/>
      <c r="FT48" s="30"/>
      <c r="FU48" s="30"/>
      <c r="FV48" s="30"/>
      <c r="FW48" s="30"/>
      <c r="FX48" s="30"/>
      <c r="FY48" s="30"/>
      <c r="FZ48" s="30"/>
      <c r="GA48" s="30"/>
      <c r="GB48" s="30"/>
      <c r="GC48" s="30"/>
      <c r="GD48" s="30"/>
      <c r="GE48" s="30"/>
      <c r="GF48" s="30"/>
      <c r="GG48" s="30"/>
      <c r="GH48" s="30"/>
      <c r="GI48" s="30"/>
      <c r="GJ48" s="30"/>
      <c r="GK48" s="30"/>
      <c r="GL48" s="30"/>
      <c r="GM48" s="30"/>
      <c r="GN48" s="30"/>
      <c r="GO48" s="30"/>
      <c r="GP48" s="30"/>
      <c r="GQ48" s="30"/>
      <c r="GR48" s="30"/>
      <c r="GS48" s="30"/>
      <c r="GT48" s="30"/>
      <c r="GU48" s="30"/>
      <c r="GV48" s="30"/>
      <c r="GW48" s="30"/>
      <c r="GX48" s="30"/>
      <c r="GY48" s="30"/>
      <c r="GZ48" s="30"/>
      <c r="HA48" s="30"/>
      <c r="HB48" s="30"/>
      <c r="HC48" s="30"/>
      <c r="HD48" s="30"/>
      <c r="HE48" s="30"/>
      <c r="HF48" s="30"/>
      <c r="HG48" s="30"/>
      <c r="HH48" s="30"/>
      <c r="HI48" s="30"/>
      <c r="HJ48" s="30"/>
      <c r="HK48" s="30"/>
      <c r="HL48" s="30"/>
      <c r="HM48" s="30"/>
      <c r="HN48" s="30"/>
      <c r="HO48" s="30"/>
      <c r="HP48" s="30"/>
    </row>
    <row r="49" spans="1:224" s="134" customFormat="1" ht="12.75" customHeight="1">
      <c r="A49" s="773" t="s">
        <v>3191</v>
      </c>
      <c r="B49" s="15">
        <f>SUM(C49:N49)</f>
        <v>4.2970000000000006</v>
      </c>
      <c r="C49" s="15">
        <v>5.5E-2</v>
      </c>
      <c r="D49" s="15">
        <v>0.34</v>
      </c>
      <c r="E49" s="15">
        <v>0.3</v>
      </c>
      <c r="F49" s="15">
        <v>0.18</v>
      </c>
      <c r="G49" s="15">
        <v>0.48199999999999998</v>
      </c>
      <c r="H49" s="15">
        <v>0.45</v>
      </c>
      <c r="I49" s="15">
        <v>1.9319999999999999</v>
      </c>
      <c r="J49" s="15">
        <v>0.193</v>
      </c>
      <c r="K49" s="15">
        <v>4.5999999999999999E-2</v>
      </c>
      <c r="L49" s="15">
        <v>0.128</v>
      </c>
      <c r="M49" s="15">
        <v>0.15</v>
      </c>
      <c r="N49" s="15">
        <v>4.1000000000000002E-2</v>
      </c>
      <c r="O49" s="15">
        <f>SUM(P49:AA49)</f>
        <v>7.8134000000000015</v>
      </c>
      <c r="P49" s="15">
        <v>0.64390000000000003</v>
      </c>
      <c r="Q49" s="15">
        <v>0.77800000000000002</v>
      </c>
      <c r="R49" s="15">
        <v>0.41</v>
      </c>
      <c r="S49" s="15">
        <v>0.14399999999999999</v>
      </c>
      <c r="T49" s="15">
        <v>0.51500000000000001</v>
      </c>
      <c r="U49" s="15">
        <v>0.84199999999999997</v>
      </c>
      <c r="V49" s="15">
        <v>0.77</v>
      </c>
      <c r="W49" s="15">
        <v>0.45</v>
      </c>
      <c r="X49" s="15">
        <v>0.504</v>
      </c>
      <c r="Y49" s="15">
        <v>0.82150000000000001</v>
      </c>
      <c r="Z49" s="15">
        <v>0.245</v>
      </c>
      <c r="AA49" s="15">
        <v>1.69</v>
      </c>
      <c r="AB49" s="15">
        <f>SUM(AC49:AN49)</f>
        <v>26.527200000000001</v>
      </c>
      <c r="AC49" s="15">
        <v>1.1259999999999999</v>
      </c>
      <c r="AD49" s="15">
        <v>2.6739999999999999</v>
      </c>
      <c r="AE49" s="15">
        <v>3.0270000000000001</v>
      </c>
      <c r="AF49" s="15">
        <v>3.4220000000000002</v>
      </c>
      <c r="AG49" s="15">
        <v>4.2290000000000001</v>
      </c>
      <c r="AH49" s="15">
        <v>3.01</v>
      </c>
      <c r="AI49" s="15">
        <v>1.8224</v>
      </c>
      <c r="AJ49" s="15">
        <v>2.1313</v>
      </c>
      <c r="AK49" s="15">
        <v>1.6839000000000002</v>
      </c>
      <c r="AL49" s="15">
        <v>1.8862999999999999</v>
      </c>
      <c r="AM49" s="15">
        <v>0.86929999999999996</v>
      </c>
      <c r="AN49" s="15">
        <v>0.64600000000000002</v>
      </c>
      <c r="AO49" s="15">
        <f>SUM(AP49:BA49)</f>
        <v>23.702499999999993</v>
      </c>
      <c r="AP49" s="15">
        <v>0.56499999999999995</v>
      </c>
      <c r="AQ49" s="15">
        <v>1.319</v>
      </c>
      <c r="AR49" s="15">
        <v>0.91</v>
      </c>
      <c r="AS49" s="15">
        <v>7.0270000000000001</v>
      </c>
      <c r="AT49" s="15">
        <v>1.8715999999999999</v>
      </c>
      <c r="AU49" s="15">
        <v>0.752</v>
      </c>
      <c r="AV49" s="15">
        <v>1.2769999999999999</v>
      </c>
      <c r="AW49" s="15">
        <v>3.47</v>
      </c>
      <c r="AX49" s="15">
        <v>2.359</v>
      </c>
      <c r="AY49" s="15">
        <v>0.91800000000000004</v>
      </c>
      <c r="AZ49" s="15">
        <v>1.0874000000000001</v>
      </c>
      <c r="BA49" s="15">
        <v>2.1465000000000001</v>
      </c>
      <c r="BB49" s="15">
        <f>SUM(BC49:BN49)</f>
        <v>31.681999999999995</v>
      </c>
      <c r="BC49" s="15">
        <v>2.1269999999999998</v>
      </c>
      <c r="BD49" s="15">
        <v>2.0150000000000001</v>
      </c>
      <c r="BE49" s="15">
        <v>1.82</v>
      </c>
      <c r="BF49" s="15">
        <v>1.298</v>
      </c>
      <c r="BG49" s="15">
        <v>1.8754999999999999</v>
      </c>
      <c r="BH49" s="15">
        <v>5.0519999999999996</v>
      </c>
      <c r="BI49" s="15">
        <v>2.4624999999999999</v>
      </c>
      <c r="BJ49" s="15">
        <v>2.9820000000000002</v>
      </c>
      <c r="BK49" s="15">
        <v>1.2430000000000001</v>
      </c>
      <c r="BL49" s="15">
        <v>6.4020000000000001</v>
      </c>
      <c r="BM49" s="15">
        <v>2.4</v>
      </c>
      <c r="BN49" s="15">
        <v>2.0049999999999999</v>
      </c>
      <c r="BO49" s="15">
        <f t="shared" ref="BO49:BO55" si="25">SUM(BP49:CA49)</f>
        <v>60.1721</v>
      </c>
      <c r="BP49" s="15">
        <v>1.9950000000000001</v>
      </c>
      <c r="BQ49" s="15">
        <v>2.8679999999999999</v>
      </c>
      <c r="BR49" s="15">
        <v>7.3890000000000002</v>
      </c>
      <c r="BS49" s="15">
        <v>2.86</v>
      </c>
      <c r="BT49" s="15">
        <v>3.71</v>
      </c>
      <c r="BU49" s="15">
        <v>1.4379999999999999</v>
      </c>
      <c r="BV49" s="15">
        <v>4.125</v>
      </c>
      <c r="BW49" s="15">
        <v>7.9580000000000002</v>
      </c>
      <c r="BX49" s="15">
        <v>6.2759999999999998</v>
      </c>
      <c r="BY49" s="15">
        <v>4.5121000000000002</v>
      </c>
      <c r="BZ49" s="15">
        <v>5.1100000000000003</v>
      </c>
      <c r="CA49" s="15">
        <v>11.930999999999999</v>
      </c>
      <c r="CB49" s="15">
        <f>SUM(CC49:CN49)</f>
        <v>83.170500000000004</v>
      </c>
      <c r="CC49" s="15">
        <v>7.5789</v>
      </c>
      <c r="CD49" s="15">
        <v>3.1509999999999998</v>
      </c>
      <c r="CE49" s="15">
        <v>7.1811999999999996</v>
      </c>
      <c r="CF49" s="15">
        <v>6.0741999999999994</v>
      </c>
      <c r="CG49" s="15">
        <v>5.4401000000000002</v>
      </c>
      <c r="CH49" s="15">
        <v>6.2569999999999997</v>
      </c>
      <c r="CI49" s="15">
        <v>7.9077999999999999</v>
      </c>
      <c r="CJ49" s="15">
        <v>6.3289</v>
      </c>
      <c r="CK49" s="15">
        <v>4.9974999999999996</v>
      </c>
      <c r="CL49" s="15">
        <v>7.0891999999999999</v>
      </c>
      <c r="CM49" s="15">
        <v>14.785500000000001</v>
      </c>
      <c r="CN49" s="15">
        <v>6.3792</v>
      </c>
      <c r="CO49" s="15">
        <f t="shared" si="10"/>
        <v>72.631799999999998</v>
      </c>
      <c r="CP49" s="15">
        <v>6.0523999999999996</v>
      </c>
      <c r="CQ49" s="15">
        <v>12.0284</v>
      </c>
      <c r="CR49" s="15">
        <v>13.018000000000001</v>
      </c>
      <c r="CS49" s="15">
        <v>2.4962</v>
      </c>
      <c r="CT49" s="15">
        <v>2.6829999999999998</v>
      </c>
      <c r="CU49" s="15">
        <v>2.1495000000000002</v>
      </c>
      <c r="CV49" s="15">
        <v>4.7003000000000004</v>
      </c>
      <c r="CW49" s="15">
        <v>3.2493000000000003</v>
      </c>
      <c r="CX49" s="15">
        <v>4.8013999999999992</v>
      </c>
      <c r="CY49" s="15">
        <v>5.7821000000000007</v>
      </c>
      <c r="CZ49" s="15">
        <v>4.6204999999999998</v>
      </c>
      <c r="DA49" s="15">
        <v>11.050699999999999</v>
      </c>
      <c r="DB49" s="387">
        <f t="shared" si="1"/>
        <v>148.83719999999997</v>
      </c>
      <c r="DC49" s="387">
        <v>7.0173000000000005</v>
      </c>
      <c r="DD49" s="387">
        <v>10.1623</v>
      </c>
      <c r="DE49" s="387">
        <v>12.810499999999999</v>
      </c>
      <c r="DF49" s="387">
        <v>14.8843</v>
      </c>
      <c r="DG49" s="387">
        <v>11.4541</v>
      </c>
      <c r="DH49" s="387">
        <v>15.881</v>
      </c>
      <c r="DI49" s="387">
        <v>9.5842999999999989</v>
      </c>
      <c r="DJ49" s="387">
        <v>12.791600000000001</v>
      </c>
      <c r="DK49" s="387">
        <v>9.6430000000000007</v>
      </c>
      <c r="DL49" s="387">
        <v>12.7875</v>
      </c>
      <c r="DM49" s="387">
        <v>14.889299999999999</v>
      </c>
      <c r="DN49" s="387">
        <v>16.931999999999999</v>
      </c>
      <c r="DO49" s="387">
        <f t="shared" si="2"/>
        <v>171.36180000000002</v>
      </c>
      <c r="DP49" s="387">
        <v>11.852499999999997</v>
      </c>
      <c r="DQ49" s="387">
        <v>24.482800000000001</v>
      </c>
      <c r="DR49" s="387">
        <v>21.830500000000001</v>
      </c>
      <c r="DS49" s="387">
        <v>4.5621</v>
      </c>
      <c r="DT49" s="387">
        <v>7.9684999999999997</v>
      </c>
      <c r="DU49" s="387">
        <v>11.089</v>
      </c>
      <c r="DV49" s="387">
        <v>10.313799999999999</v>
      </c>
      <c r="DW49" s="387">
        <v>12.183399999999999</v>
      </c>
      <c r="DX49" s="387">
        <v>15.254900000000001</v>
      </c>
      <c r="DY49" s="387">
        <v>13.7148</v>
      </c>
      <c r="DZ49" s="387">
        <v>19.2074</v>
      </c>
      <c r="EA49" s="387">
        <v>18.902099999999997</v>
      </c>
      <c r="EB49" s="387">
        <f t="shared" si="3"/>
        <v>238.45789999999997</v>
      </c>
      <c r="EC49" s="387">
        <v>11.7538</v>
      </c>
      <c r="ED49" s="387">
        <v>15.4817</v>
      </c>
      <c r="EE49" s="387">
        <v>21.161999999999999</v>
      </c>
      <c r="EF49" s="387">
        <v>17.214899999999997</v>
      </c>
      <c r="EG49" s="387">
        <v>14.7723</v>
      </c>
      <c r="EH49" s="387">
        <v>21.989599999999999</v>
      </c>
      <c r="EI49" s="387">
        <v>15.494900000000001</v>
      </c>
      <c r="EJ49" s="387">
        <v>16.928099999999997</v>
      </c>
      <c r="EK49" s="387">
        <v>13.577699999999998</v>
      </c>
      <c r="EL49" s="387">
        <v>18.301400000000001</v>
      </c>
      <c r="EM49" s="387">
        <v>27.6008</v>
      </c>
      <c r="EN49" s="387">
        <v>44.180700000000002</v>
      </c>
      <c r="EO49" s="387">
        <f t="shared" si="4"/>
        <v>387.98179999999991</v>
      </c>
      <c r="EP49" s="15">
        <v>42.881900000000002</v>
      </c>
      <c r="EQ49" s="15">
        <v>36.017699999999998</v>
      </c>
      <c r="ER49" s="15">
        <v>22.061299999999999</v>
      </c>
      <c r="ES49" s="15">
        <v>27.888099999999998</v>
      </c>
      <c r="ET49" s="15">
        <v>32.726900000000001</v>
      </c>
      <c r="EU49" s="15">
        <v>28.831799999999998</v>
      </c>
      <c r="EV49" s="15">
        <v>36.462300000000006</v>
      </c>
      <c r="EW49" s="15">
        <v>38.507400000000004</v>
      </c>
      <c r="EX49" s="15">
        <v>19.317299999999999</v>
      </c>
      <c r="EY49" s="15">
        <v>29.6294</v>
      </c>
      <c r="EZ49" s="15">
        <v>32.885899999999999</v>
      </c>
      <c r="FA49" s="15">
        <v>40.771800000000006</v>
      </c>
      <c r="FB49" s="30"/>
      <c r="FC49" s="30"/>
      <c r="FD49" s="30"/>
      <c r="FE49" s="30"/>
      <c r="FF49" s="30"/>
      <c r="FG49" s="30"/>
      <c r="FH49" s="30"/>
      <c r="FI49" s="30"/>
      <c r="FJ49" s="30"/>
      <c r="FK49" s="30"/>
      <c r="FL49" s="30"/>
      <c r="FM49" s="30"/>
      <c r="FN49" s="30"/>
      <c r="FO49" s="30"/>
      <c r="FP49" s="30"/>
      <c r="FQ49" s="30"/>
      <c r="FR49" s="30"/>
      <c r="FS49" s="30"/>
      <c r="FT49" s="30"/>
      <c r="FU49" s="30"/>
      <c r="FV49" s="30"/>
      <c r="FW49" s="30"/>
      <c r="FX49" s="30"/>
      <c r="FY49" s="30"/>
      <c r="FZ49" s="30"/>
      <c r="GA49" s="30"/>
      <c r="GB49" s="30"/>
      <c r="GC49" s="30"/>
      <c r="GD49" s="30"/>
      <c r="GE49" s="30"/>
      <c r="GF49" s="30"/>
      <c r="GG49" s="30"/>
      <c r="GH49" s="30"/>
      <c r="GI49" s="30"/>
      <c r="GJ49" s="30"/>
      <c r="GK49" s="30"/>
      <c r="GL49" s="30"/>
      <c r="GM49" s="30"/>
      <c r="GN49" s="30"/>
      <c r="GO49" s="30"/>
      <c r="GP49" s="30"/>
      <c r="GQ49" s="30"/>
      <c r="GR49" s="30"/>
      <c r="GS49" s="30"/>
      <c r="GT49" s="30"/>
      <c r="GU49" s="30"/>
      <c r="GV49" s="30"/>
      <c r="GW49" s="30"/>
      <c r="GX49" s="30"/>
      <c r="GY49" s="30"/>
      <c r="GZ49" s="30"/>
      <c r="HA49" s="30"/>
      <c r="HB49" s="30"/>
      <c r="HC49" s="30"/>
      <c r="HD49" s="30"/>
      <c r="HE49" s="30"/>
      <c r="HF49" s="30"/>
      <c r="HG49" s="30"/>
      <c r="HH49" s="30"/>
      <c r="HI49" s="30"/>
      <c r="HJ49" s="30"/>
      <c r="HK49" s="30"/>
      <c r="HL49" s="30"/>
      <c r="HM49" s="30"/>
      <c r="HN49" s="30"/>
      <c r="HO49" s="30"/>
      <c r="HP49" s="30"/>
    </row>
    <row r="50" spans="1:224" s="134" customFormat="1" ht="12.75" customHeight="1">
      <c r="A50" s="773" t="s">
        <v>3192</v>
      </c>
      <c r="B50" s="15">
        <f>SUM(C50:N50)</f>
        <v>10.864600000000001</v>
      </c>
      <c r="C50" s="15">
        <v>0.69199999999999995</v>
      </c>
      <c r="D50" s="15">
        <v>0.15</v>
      </c>
      <c r="E50" s="15">
        <v>1.429</v>
      </c>
      <c r="F50" s="15">
        <v>1.333</v>
      </c>
      <c r="G50" s="15">
        <v>8.8999999999999996E-2</v>
      </c>
      <c r="H50" s="15">
        <v>0.06</v>
      </c>
      <c r="I50" s="15">
        <v>1.7</v>
      </c>
      <c r="J50" s="15">
        <v>1.8006</v>
      </c>
      <c r="K50" s="15">
        <v>1.2</v>
      </c>
      <c r="L50" s="15">
        <v>0.50600000000000001</v>
      </c>
      <c r="M50" s="15">
        <v>0.755</v>
      </c>
      <c r="N50" s="15">
        <v>1.1499999999999999</v>
      </c>
      <c r="O50" s="15">
        <f>SUM(P50:AA50)</f>
        <v>35.0364</v>
      </c>
      <c r="P50" s="15">
        <v>0.3</v>
      </c>
      <c r="Q50" s="15">
        <v>3.5999999999999997E-2</v>
      </c>
      <c r="R50" s="15">
        <v>1.27</v>
      </c>
      <c r="S50" s="15" t="s">
        <v>15</v>
      </c>
      <c r="T50" s="15" t="s">
        <v>15</v>
      </c>
      <c r="U50" s="15">
        <v>2.718</v>
      </c>
      <c r="V50" s="15">
        <v>2.2143999999999999</v>
      </c>
      <c r="W50" s="15">
        <v>1</v>
      </c>
      <c r="X50" s="15">
        <v>5.51</v>
      </c>
      <c r="Y50" s="15">
        <v>2.5499999999999998</v>
      </c>
      <c r="Z50" s="15">
        <v>8.3000000000000004E-2</v>
      </c>
      <c r="AA50" s="15">
        <v>19.355</v>
      </c>
      <c r="AB50" s="15">
        <f>SUM(AC50:AN50)</f>
        <v>52.007799999999989</v>
      </c>
      <c r="AC50" s="15">
        <v>7.0876000000000001</v>
      </c>
      <c r="AD50" s="15">
        <v>0.80500000000000005</v>
      </c>
      <c r="AE50" s="15">
        <v>4.4359999999999999</v>
      </c>
      <c r="AF50" s="15">
        <v>8.9250000000000007</v>
      </c>
      <c r="AG50" s="15">
        <v>11.980499999999999</v>
      </c>
      <c r="AH50" s="15">
        <v>1.9744999999999999</v>
      </c>
      <c r="AI50" s="15">
        <v>0.46300000000000002</v>
      </c>
      <c r="AJ50" s="15">
        <v>1.6412</v>
      </c>
      <c r="AK50" s="15">
        <v>0.91300000000000003</v>
      </c>
      <c r="AL50" s="15">
        <v>0.73699999999999999</v>
      </c>
      <c r="AM50" s="15">
        <v>3.4430000000000001</v>
      </c>
      <c r="AN50" s="15">
        <v>9.6020000000000003</v>
      </c>
      <c r="AO50" s="15">
        <f>SUM(AP50:BA50)</f>
        <v>52.017000000000003</v>
      </c>
      <c r="AP50" s="15">
        <v>8.18</v>
      </c>
      <c r="AQ50" s="15">
        <v>1.9159999999999999</v>
      </c>
      <c r="AR50" s="15">
        <v>10.098000000000001</v>
      </c>
      <c r="AS50" s="15">
        <v>6.66</v>
      </c>
      <c r="AT50" s="15">
        <v>4.6150000000000002</v>
      </c>
      <c r="AU50" s="15">
        <v>0.84499999999999997</v>
      </c>
      <c r="AV50" s="15">
        <v>1.93</v>
      </c>
      <c r="AW50" s="15">
        <v>1.085</v>
      </c>
      <c r="AX50" s="15">
        <v>2.39</v>
      </c>
      <c r="AY50" s="15">
        <v>9.157</v>
      </c>
      <c r="AZ50" s="15">
        <v>3.3809999999999998</v>
      </c>
      <c r="BA50" s="15">
        <v>1.76</v>
      </c>
      <c r="BB50" s="15">
        <f>SUM(BC50:BN50)</f>
        <v>42.724599999999995</v>
      </c>
      <c r="BC50" s="15">
        <v>2.5950000000000002</v>
      </c>
      <c r="BD50" s="15">
        <v>0.55500000000000005</v>
      </c>
      <c r="BE50" s="15">
        <v>2.7576000000000001</v>
      </c>
      <c r="BF50" s="15">
        <v>2.528</v>
      </c>
      <c r="BG50" s="15">
        <v>2.891</v>
      </c>
      <c r="BH50" s="15">
        <v>7.8079999999999998</v>
      </c>
      <c r="BI50" s="15">
        <v>4.7249999999999996</v>
      </c>
      <c r="BJ50" s="15">
        <v>1.9950000000000001</v>
      </c>
      <c r="BK50" s="15">
        <v>7.5519999999999996</v>
      </c>
      <c r="BL50" s="15">
        <v>2.3450000000000002</v>
      </c>
      <c r="BM50" s="15">
        <v>5.4779999999999998</v>
      </c>
      <c r="BN50" s="15">
        <v>1.4950000000000001</v>
      </c>
      <c r="BO50" s="15">
        <f t="shared" si="25"/>
        <v>76.0839</v>
      </c>
      <c r="BP50" s="15">
        <v>3.4908999999999999</v>
      </c>
      <c r="BQ50" s="15">
        <v>8.1999999999999993</v>
      </c>
      <c r="BR50" s="15">
        <v>7.915</v>
      </c>
      <c r="BS50" s="15">
        <v>5.359</v>
      </c>
      <c r="BT50" s="15">
        <v>11.179</v>
      </c>
      <c r="BU50" s="15">
        <v>3.0249999999999999</v>
      </c>
      <c r="BV50" s="15">
        <v>13.2</v>
      </c>
      <c r="BW50" s="15">
        <v>3.7949999999999999</v>
      </c>
      <c r="BX50" s="15">
        <v>1.27</v>
      </c>
      <c r="BY50" s="15">
        <v>1.75</v>
      </c>
      <c r="BZ50" s="15">
        <v>2.1800000000000002</v>
      </c>
      <c r="CA50" s="15">
        <v>14.72</v>
      </c>
      <c r="CB50" s="15">
        <f>SUM(CC50:CN50)</f>
        <v>127.658</v>
      </c>
      <c r="CC50" s="15">
        <v>7.6189999999999998</v>
      </c>
      <c r="CD50" s="15">
        <v>10.083</v>
      </c>
      <c r="CE50" s="15">
        <v>11.815</v>
      </c>
      <c r="CF50" s="15">
        <v>4.3620000000000001</v>
      </c>
      <c r="CG50" s="15">
        <v>0.98499999999999999</v>
      </c>
      <c r="CH50" s="15">
        <v>12.507</v>
      </c>
      <c r="CI50" s="15">
        <v>6.8789999999999996</v>
      </c>
      <c r="CJ50" s="15">
        <v>3.5550000000000002</v>
      </c>
      <c r="CK50" s="15">
        <v>2.7839999999999998</v>
      </c>
      <c r="CL50" s="15">
        <v>1.7150000000000001</v>
      </c>
      <c r="CM50" s="15">
        <v>2.657</v>
      </c>
      <c r="CN50" s="15">
        <v>62.697000000000003</v>
      </c>
      <c r="CO50" s="15">
        <f t="shared" si="10"/>
        <v>129.3049</v>
      </c>
      <c r="CP50" s="15">
        <v>3.21</v>
      </c>
      <c r="CQ50" s="15">
        <v>3.0590000000000002</v>
      </c>
      <c r="CR50" s="15">
        <v>51.143999999999998</v>
      </c>
      <c r="CS50" s="15">
        <v>9.6634999999999991</v>
      </c>
      <c r="CT50" s="15">
        <v>3.7814000000000001</v>
      </c>
      <c r="CU50" s="15">
        <v>8.6159999999999997</v>
      </c>
      <c r="CV50" s="15">
        <v>2.9520999999999997</v>
      </c>
      <c r="CW50" s="15">
        <v>3.9119999999999999</v>
      </c>
      <c r="CX50" s="15">
        <v>23.691099999999999</v>
      </c>
      <c r="CY50" s="15">
        <v>3.133</v>
      </c>
      <c r="CZ50" s="15">
        <v>4.7169999999999996</v>
      </c>
      <c r="DA50" s="15">
        <v>11.425799999999999</v>
      </c>
      <c r="DB50" s="387">
        <f t="shared" si="1"/>
        <v>121.56270000000002</v>
      </c>
      <c r="DC50" s="387">
        <v>6.25</v>
      </c>
      <c r="DD50" s="387">
        <v>12.628</v>
      </c>
      <c r="DE50" s="387">
        <v>4.8170000000000002</v>
      </c>
      <c r="DF50" s="387">
        <v>5.0739999999999998</v>
      </c>
      <c r="DG50" s="387">
        <v>3.0676000000000001</v>
      </c>
      <c r="DH50" s="387">
        <v>3.4249000000000001</v>
      </c>
      <c r="DI50" s="387">
        <v>7.3739999999999997</v>
      </c>
      <c r="DJ50" s="387">
        <v>12.760200000000001</v>
      </c>
      <c r="DK50" s="387">
        <v>9.4187000000000012</v>
      </c>
      <c r="DL50" s="387">
        <v>3.9359999999999999</v>
      </c>
      <c r="DM50" s="387">
        <v>8.3254999999999999</v>
      </c>
      <c r="DN50" s="387">
        <v>44.486800000000002</v>
      </c>
      <c r="DO50" s="387">
        <f t="shared" si="2"/>
        <v>158.90070000000003</v>
      </c>
      <c r="DP50" s="387">
        <v>6.8159999999999998</v>
      </c>
      <c r="DQ50" s="387">
        <v>14.11</v>
      </c>
      <c r="DR50" s="387">
        <v>5.6823000000000006</v>
      </c>
      <c r="DS50" s="387">
        <v>2.7685999999999997</v>
      </c>
      <c r="DT50" s="387">
        <v>20.049599999999998</v>
      </c>
      <c r="DU50" s="387">
        <v>11.544</v>
      </c>
      <c r="DV50" s="387">
        <v>10.6943</v>
      </c>
      <c r="DW50" s="387">
        <v>17.897799999999997</v>
      </c>
      <c r="DX50" s="387">
        <v>10.7103</v>
      </c>
      <c r="DY50" s="387">
        <v>13.937999999999999</v>
      </c>
      <c r="DZ50" s="387">
        <v>26.4695</v>
      </c>
      <c r="EA50" s="387">
        <v>18.220300000000002</v>
      </c>
      <c r="EB50" s="387">
        <f t="shared" si="3"/>
        <v>240.85820000000001</v>
      </c>
      <c r="EC50" s="387">
        <v>30.643899999999995</v>
      </c>
      <c r="ED50" s="387">
        <v>17.760099999999998</v>
      </c>
      <c r="EE50" s="387">
        <v>13.008100000000001</v>
      </c>
      <c r="EF50" s="387">
        <v>12.705799999999998</v>
      </c>
      <c r="EG50" s="387">
        <v>22.318099999999998</v>
      </c>
      <c r="EH50" s="387">
        <v>27.5198</v>
      </c>
      <c r="EI50" s="387">
        <v>13.137599999999999</v>
      </c>
      <c r="EJ50" s="387">
        <v>14.035399999999999</v>
      </c>
      <c r="EK50" s="387">
        <v>20.478000000000002</v>
      </c>
      <c r="EL50" s="387">
        <v>21.448</v>
      </c>
      <c r="EM50" s="387">
        <v>11.2582</v>
      </c>
      <c r="EN50" s="387">
        <v>36.545199999999994</v>
      </c>
      <c r="EO50" s="387">
        <f t="shared" si="4"/>
        <v>342.36400000000003</v>
      </c>
      <c r="EP50" s="15">
        <v>10.347</v>
      </c>
      <c r="EQ50" s="15">
        <v>9.6389999999999993</v>
      </c>
      <c r="ER50" s="15">
        <v>9.952</v>
      </c>
      <c r="ES50" s="15">
        <v>10.2119</v>
      </c>
      <c r="ET50" s="15">
        <v>54.363500000000002</v>
      </c>
      <c r="EU50" s="15">
        <v>74.471199999999996</v>
      </c>
      <c r="EV50" s="15">
        <v>22.056000000000001</v>
      </c>
      <c r="EW50" s="15">
        <v>75.797699999999992</v>
      </c>
      <c r="EX50" s="15">
        <v>8.4710000000000001</v>
      </c>
      <c r="EY50" s="15">
        <v>24.7423</v>
      </c>
      <c r="EZ50" s="15">
        <v>15.717600000000001</v>
      </c>
      <c r="FA50" s="15">
        <v>26.594799999999999</v>
      </c>
      <c r="FB50" s="30"/>
      <c r="FC50" s="30"/>
      <c r="FD50" s="30"/>
      <c r="FE50" s="30"/>
      <c r="FF50" s="30"/>
      <c r="FG50" s="30"/>
      <c r="FH50" s="30"/>
      <c r="FI50" s="30"/>
      <c r="FJ50" s="30"/>
      <c r="FK50" s="30"/>
      <c r="FL50" s="30"/>
      <c r="FM50" s="30"/>
      <c r="FN50" s="30"/>
      <c r="FO50" s="30"/>
      <c r="FP50" s="30"/>
      <c r="FQ50" s="30"/>
      <c r="FR50" s="30"/>
      <c r="FS50" s="30"/>
      <c r="FT50" s="30"/>
      <c r="FU50" s="30"/>
      <c r="FV50" s="30"/>
      <c r="FW50" s="30"/>
      <c r="FX50" s="30"/>
      <c r="FY50" s="30"/>
      <c r="FZ50" s="30"/>
      <c r="GA50" s="30"/>
      <c r="GB50" s="30"/>
      <c r="GC50" s="30"/>
      <c r="GD50" s="30"/>
      <c r="GE50" s="30"/>
      <c r="GF50" s="30"/>
      <c r="GG50" s="30"/>
      <c r="GH50" s="30"/>
      <c r="GI50" s="30"/>
      <c r="GJ50" s="30"/>
      <c r="GK50" s="30"/>
      <c r="GL50" s="30"/>
      <c r="GM50" s="30"/>
      <c r="GN50" s="30"/>
      <c r="GO50" s="30"/>
      <c r="GP50" s="30"/>
      <c r="GQ50" s="30"/>
      <c r="GR50" s="30"/>
      <c r="GS50" s="30"/>
      <c r="GT50" s="30"/>
      <c r="GU50" s="30"/>
      <c r="GV50" s="30"/>
      <c r="GW50" s="30"/>
      <c r="GX50" s="30"/>
      <c r="GY50" s="30"/>
      <c r="GZ50" s="30"/>
      <c r="HA50" s="30"/>
      <c r="HB50" s="30"/>
      <c r="HC50" s="30"/>
      <c r="HD50" s="30"/>
      <c r="HE50" s="30"/>
      <c r="HF50" s="30"/>
      <c r="HG50" s="30"/>
      <c r="HH50" s="30"/>
      <c r="HI50" s="30"/>
      <c r="HJ50" s="30"/>
      <c r="HK50" s="30"/>
      <c r="HL50" s="30"/>
      <c r="HM50" s="30"/>
      <c r="HN50" s="30"/>
      <c r="HO50" s="30"/>
      <c r="HP50" s="30"/>
    </row>
    <row r="51" spans="1:224" s="360" customFormat="1" ht="12.75" customHeight="1">
      <c r="A51" s="769" t="s">
        <v>3179</v>
      </c>
      <c r="B51" s="77">
        <f>SUM(C51:N51)</f>
        <v>17.1753</v>
      </c>
      <c r="C51" s="77">
        <v>4.8000000000000001E-2</v>
      </c>
      <c r="D51" s="77">
        <v>2.117</v>
      </c>
      <c r="E51" s="77">
        <v>2.7109999999999999</v>
      </c>
      <c r="F51" s="77">
        <v>0.63800000000000001</v>
      </c>
      <c r="G51" s="77">
        <v>0.25600000000000001</v>
      </c>
      <c r="H51" s="77">
        <v>1.153</v>
      </c>
      <c r="I51" s="77">
        <v>2.6160000000000001</v>
      </c>
      <c r="J51" s="77">
        <v>1.5300999999999998</v>
      </c>
      <c r="K51" s="77">
        <v>0.17599999999999999</v>
      </c>
      <c r="L51" s="77">
        <v>0.58299999999999996</v>
      </c>
      <c r="M51" s="77">
        <v>2.1118000000000001</v>
      </c>
      <c r="N51" s="77">
        <v>3.2354000000000003</v>
      </c>
      <c r="O51" s="77">
        <f>SUM(P51:AA51)</f>
        <v>39.291200000000003</v>
      </c>
      <c r="P51" s="77">
        <v>9.5000000000000001E-2</v>
      </c>
      <c r="Q51" s="77">
        <v>0.318</v>
      </c>
      <c r="R51" s="77">
        <v>3.5670000000000002</v>
      </c>
      <c r="S51" s="77">
        <v>0.30499999999999999</v>
      </c>
      <c r="T51" s="77">
        <v>2.1718999999999999</v>
      </c>
      <c r="U51" s="77">
        <v>1.105</v>
      </c>
      <c r="V51" s="77">
        <v>0.35599999999999998</v>
      </c>
      <c r="W51" s="77">
        <v>0.73499999999999999</v>
      </c>
      <c r="X51" s="77">
        <v>0.41</v>
      </c>
      <c r="Y51" s="77">
        <v>0.9262999999999999</v>
      </c>
      <c r="Z51" s="77">
        <v>1.214</v>
      </c>
      <c r="AA51" s="77">
        <v>28.088000000000001</v>
      </c>
      <c r="AB51" s="77">
        <f>SUM(AC51:AN51)</f>
        <v>82.242099999999994</v>
      </c>
      <c r="AC51" s="77">
        <v>0.78699999999999992</v>
      </c>
      <c r="AD51" s="77">
        <v>1.2782</v>
      </c>
      <c r="AE51" s="77">
        <v>0.876</v>
      </c>
      <c r="AF51" s="77">
        <v>0.68400000000000005</v>
      </c>
      <c r="AG51" s="77">
        <v>2.4501999999999997</v>
      </c>
      <c r="AH51" s="77">
        <v>0.621</v>
      </c>
      <c r="AI51" s="77">
        <v>2.073</v>
      </c>
      <c r="AJ51" s="77">
        <v>0.58799999999999997</v>
      </c>
      <c r="AK51" s="77">
        <v>13.811999999999999</v>
      </c>
      <c r="AL51" s="77">
        <v>0.3105</v>
      </c>
      <c r="AM51" s="77">
        <v>0.84420000000000006</v>
      </c>
      <c r="AN51" s="77">
        <v>57.917999999999999</v>
      </c>
      <c r="AO51" s="77">
        <f>SUM(AP51:BA51)</f>
        <v>45.746099999999998</v>
      </c>
      <c r="AP51" s="77">
        <v>0.08</v>
      </c>
      <c r="AQ51" s="77">
        <v>1.2769999999999999</v>
      </c>
      <c r="AR51" s="77">
        <v>2.5499999999999998</v>
      </c>
      <c r="AS51" s="77">
        <v>8.0380000000000003</v>
      </c>
      <c r="AT51" s="77">
        <v>1.464</v>
      </c>
      <c r="AU51" s="77">
        <v>1.091</v>
      </c>
      <c r="AV51" s="77">
        <v>19.494</v>
      </c>
      <c r="AW51" s="77">
        <v>0.23799999999999999</v>
      </c>
      <c r="AX51" s="77">
        <v>6.46</v>
      </c>
      <c r="AY51" s="77">
        <v>1.1879999999999999</v>
      </c>
      <c r="AZ51" s="77">
        <v>2.5409999999999999</v>
      </c>
      <c r="BA51" s="77">
        <v>1.3250999999999999</v>
      </c>
      <c r="BB51" s="77">
        <f>SUM(BC51:BN51)</f>
        <v>49.688699999999997</v>
      </c>
      <c r="BC51" s="77">
        <v>2.8089999999999997</v>
      </c>
      <c r="BD51" s="77">
        <v>1.5772999999999999</v>
      </c>
      <c r="BE51" s="77">
        <v>1.7899</v>
      </c>
      <c r="BF51" s="77">
        <v>0.33250000000000002</v>
      </c>
      <c r="BG51" s="77">
        <v>0.47849999999999998</v>
      </c>
      <c r="BH51" s="77">
        <v>8.3908000000000005</v>
      </c>
      <c r="BI51" s="77">
        <v>1.8427</v>
      </c>
      <c r="BJ51" s="77">
        <v>12.349500000000001</v>
      </c>
      <c r="BK51" s="77">
        <v>4.6506999999999996</v>
      </c>
      <c r="BL51" s="77">
        <v>1.5548</v>
      </c>
      <c r="BM51" s="77">
        <v>3.5209999999999999</v>
      </c>
      <c r="BN51" s="77">
        <v>10.391999999999999</v>
      </c>
      <c r="BO51" s="77">
        <f t="shared" si="25"/>
        <v>80.837299999999999</v>
      </c>
      <c r="BP51" s="77">
        <v>5.0487000000000002</v>
      </c>
      <c r="BQ51" s="77">
        <v>5.319</v>
      </c>
      <c r="BR51" s="77">
        <v>0.09</v>
      </c>
      <c r="BS51" s="77">
        <v>7.2789999999999999</v>
      </c>
      <c r="BT51" s="77">
        <v>2.8980000000000001</v>
      </c>
      <c r="BU51" s="77">
        <v>13.837</v>
      </c>
      <c r="BV51" s="77">
        <v>21.907</v>
      </c>
      <c r="BW51" s="77">
        <v>17.151</v>
      </c>
      <c r="BX51" s="77">
        <v>2.5870000000000002</v>
      </c>
      <c r="BY51" s="77">
        <v>0.55110000000000003</v>
      </c>
      <c r="BZ51" s="77">
        <v>3.9161999999999999</v>
      </c>
      <c r="CA51" s="77">
        <v>0.25330000000000003</v>
      </c>
      <c r="CB51" s="77">
        <f>SUM(CC51:CN51)</f>
        <v>211.61420000000001</v>
      </c>
      <c r="CC51" s="77">
        <v>0.92300000000000004</v>
      </c>
      <c r="CD51" s="77">
        <v>2.2798000000000003</v>
      </c>
      <c r="CE51" s="77">
        <v>2.0591999999999997</v>
      </c>
      <c r="CF51" s="77">
        <v>2.2991999999999999</v>
      </c>
      <c r="CG51" s="77">
        <v>0.7429</v>
      </c>
      <c r="CH51" s="77">
        <v>0.42449999999999999</v>
      </c>
      <c r="CI51" s="77">
        <v>4.1980000000000004</v>
      </c>
      <c r="CJ51" s="77">
        <v>2.1619999999999999</v>
      </c>
      <c r="CK51" s="77">
        <v>40.25</v>
      </c>
      <c r="CL51" s="77">
        <v>42.472099999999998</v>
      </c>
      <c r="CM51" s="77">
        <v>21.879900000000003</v>
      </c>
      <c r="CN51" s="77">
        <v>91.923600000000008</v>
      </c>
      <c r="CO51" s="77">
        <f t="shared" si="10"/>
        <v>171.8965</v>
      </c>
      <c r="CP51" s="77">
        <v>6.09</v>
      </c>
      <c r="CQ51" s="77">
        <v>5.4431000000000003</v>
      </c>
      <c r="CR51" s="77">
        <v>13.8917</v>
      </c>
      <c r="CS51" s="77">
        <v>13.584000000000001</v>
      </c>
      <c r="CT51" s="77">
        <v>8.8577999999999992</v>
      </c>
      <c r="CU51" s="77">
        <v>9.1094000000000008</v>
      </c>
      <c r="CV51" s="77">
        <v>22.733899999999998</v>
      </c>
      <c r="CW51" s="77">
        <v>14.729100000000001</v>
      </c>
      <c r="CX51" s="77">
        <v>18.285299999999999</v>
      </c>
      <c r="CY51" s="77">
        <v>36.211199999999998</v>
      </c>
      <c r="CZ51" s="77">
        <v>8.5019999999999989</v>
      </c>
      <c r="DA51" s="77">
        <v>14.459</v>
      </c>
      <c r="DB51" s="386">
        <f t="shared" si="1"/>
        <v>409.87089999999995</v>
      </c>
      <c r="DC51" s="386">
        <v>17.2456</v>
      </c>
      <c r="DD51" s="386">
        <v>16.498100000000001</v>
      </c>
      <c r="DE51" s="386">
        <v>47.266300000000001</v>
      </c>
      <c r="DF51" s="386">
        <v>45.05319999999999</v>
      </c>
      <c r="DG51" s="386">
        <v>37.449800000000003</v>
      </c>
      <c r="DH51" s="386">
        <v>47.617399999999996</v>
      </c>
      <c r="DI51" s="386">
        <v>51.458799999999997</v>
      </c>
      <c r="DJ51" s="386">
        <v>30.0943</v>
      </c>
      <c r="DK51" s="386">
        <v>28.651999999999997</v>
      </c>
      <c r="DL51" s="386">
        <v>31.9955</v>
      </c>
      <c r="DM51" s="386">
        <v>19.366400000000002</v>
      </c>
      <c r="DN51" s="386">
        <v>37.173499999999997</v>
      </c>
      <c r="DO51" s="386">
        <f t="shared" si="2"/>
        <v>687.20289999999989</v>
      </c>
      <c r="DP51" s="386">
        <v>26.124199999999998</v>
      </c>
      <c r="DQ51" s="386">
        <v>40.260999999999996</v>
      </c>
      <c r="DR51" s="386">
        <v>22.4788</v>
      </c>
      <c r="DS51" s="386">
        <v>23.1816</v>
      </c>
      <c r="DT51" s="386">
        <v>30.064300000000003</v>
      </c>
      <c r="DU51" s="386">
        <v>67.626800000000003</v>
      </c>
      <c r="DV51" s="386">
        <v>57.815599999999996</v>
      </c>
      <c r="DW51" s="386">
        <v>63.456099999999999</v>
      </c>
      <c r="DX51" s="386">
        <v>84.691100000000006</v>
      </c>
      <c r="DY51" s="386">
        <v>92.222699999999989</v>
      </c>
      <c r="DZ51" s="386">
        <v>97.095300000000009</v>
      </c>
      <c r="EA51" s="386">
        <v>82.185399999999987</v>
      </c>
      <c r="EB51" s="386">
        <f t="shared" si="3"/>
        <v>1802.2425999999998</v>
      </c>
      <c r="EC51" s="386">
        <v>43.479100000000003</v>
      </c>
      <c r="ED51" s="386">
        <v>115.3134</v>
      </c>
      <c r="EE51" s="386">
        <v>170.50130000000001</v>
      </c>
      <c r="EF51" s="386">
        <v>210.53210000000001</v>
      </c>
      <c r="EG51" s="386">
        <v>186.55540000000002</v>
      </c>
      <c r="EH51" s="386">
        <v>135.7098</v>
      </c>
      <c r="EI51" s="386">
        <v>97.836200000000019</v>
      </c>
      <c r="EJ51" s="386">
        <v>125.5301</v>
      </c>
      <c r="EK51" s="386">
        <v>132.88079999999999</v>
      </c>
      <c r="EL51" s="386">
        <v>117.36610000000002</v>
      </c>
      <c r="EM51" s="386">
        <v>118.81379999999999</v>
      </c>
      <c r="EN51" s="386">
        <v>347.72450000000003</v>
      </c>
      <c r="EO51" s="386">
        <f t="shared" si="4"/>
        <v>4653.8827000000001</v>
      </c>
      <c r="EP51" s="77">
        <v>339.38370000000003</v>
      </c>
      <c r="EQ51" s="77">
        <v>414.8433</v>
      </c>
      <c r="ER51" s="77">
        <v>417.18799999999999</v>
      </c>
      <c r="ES51" s="77">
        <v>348.98009999999999</v>
      </c>
      <c r="ET51" s="77">
        <v>341.69850000000002</v>
      </c>
      <c r="EU51" s="77">
        <v>450.67940000000004</v>
      </c>
      <c r="EV51" s="77">
        <v>400.04970000000003</v>
      </c>
      <c r="EW51" s="77">
        <v>424.74209999999999</v>
      </c>
      <c r="EX51" s="77">
        <v>349.41020000000003</v>
      </c>
      <c r="EY51" s="77">
        <v>388.2099</v>
      </c>
      <c r="EZ51" s="77">
        <v>410.9171</v>
      </c>
      <c r="FA51" s="77">
        <v>367.78070000000002</v>
      </c>
      <c r="FB51" s="37"/>
      <c r="FC51" s="37"/>
      <c r="FD51" s="37"/>
      <c r="FE51" s="37"/>
      <c r="FF51" s="37"/>
      <c r="FG51" s="37"/>
      <c r="FH51" s="37"/>
      <c r="FI51" s="37"/>
      <c r="FJ51" s="37"/>
      <c r="FK51" s="37"/>
      <c r="FL51" s="37"/>
      <c r="FM51" s="37"/>
      <c r="FN51" s="37"/>
      <c r="FO51" s="37"/>
      <c r="FP51" s="37"/>
      <c r="FQ51" s="37"/>
      <c r="FR51" s="37"/>
      <c r="FS51" s="37"/>
      <c r="FT51" s="37"/>
      <c r="FU51" s="37"/>
      <c r="FV51" s="37"/>
      <c r="FW51" s="37"/>
      <c r="FX51" s="37"/>
      <c r="FY51" s="37"/>
      <c r="FZ51" s="37"/>
      <c r="GA51" s="37"/>
      <c r="GB51" s="37"/>
      <c r="GC51" s="37"/>
      <c r="GD51" s="37"/>
      <c r="GE51" s="37"/>
      <c r="GF51" s="37"/>
      <c r="GG51" s="37"/>
      <c r="GH51" s="37"/>
      <c r="GI51" s="37"/>
      <c r="GJ51" s="37"/>
      <c r="GK51" s="37"/>
      <c r="GL51" s="37"/>
      <c r="GM51" s="37"/>
      <c r="GN51" s="37"/>
      <c r="GO51" s="37"/>
      <c r="GP51" s="37"/>
      <c r="GQ51" s="37"/>
      <c r="GR51" s="37"/>
      <c r="GS51" s="37"/>
      <c r="GT51" s="37"/>
      <c r="GU51" s="37"/>
      <c r="GV51" s="37"/>
      <c r="GW51" s="37"/>
      <c r="GX51" s="37"/>
      <c r="GY51" s="37"/>
      <c r="GZ51" s="37"/>
      <c r="HA51" s="37"/>
      <c r="HB51" s="37"/>
      <c r="HC51" s="37"/>
      <c r="HD51" s="37"/>
      <c r="HE51" s="37"/>
      <c r="HF51" s="37"/>
      <c r="HG51" s="37"/>
      <c r="HH51" s="37"/>
      <c r="HI51" s="37"/>
      <c r="HJ51" s="37"/>
      <c r="HK51" s="37"/>
      <c r="HL51" s="37"/>
      <c r="HM51" s="37"/>
      <c r="HN51" s="37"/>
      <c r="HO51" s="37"/>
      <c r="HP51" s="37"/>
    </row>
    <row r="52" spans="1:224" s="134" customFormat="1" ht="12.75" customHeight="1">
      <c r="A52" s="771" t="s">
        <v>3187</v>
      </c>
      <c r="B52" s="15">
        <f>SUM(C52:N52)</f>
        <v>0.89300000000000002</v>
      </c>
      <c r="C52" s="15" t="s">
        <v>15</v>
      </c>
      <c r="D52" s="15" t="s">
        <v>15</v>
      </c>
      <c r="E52" s="15" t="s">
        <v>15</v>
      </c>
      <c r="F52" s="15" t="s">
        <v>15</v>
      </c>
      <c r="G52" s="15" t="s">
        <v>15</v>
      </c>
      <c r="H52" s="15" t="s">
        <v>15</v>
      </c>
      <c r="I52" s="15">
        <v>0.55000000000000004</v>
      </c>
      <c r="J52" s="15">
        <v>0.34300000000000003</v>
      </c>
      <c r="K52" s="15" t="s">
        <v>15</v>
      </c>
      <c r="L52" s="15" t="s">
        <v>15</v>
      </c>
      <c r="M52" s="15" t="s">
        <v>15</v>
      </c>
      <c r="N52" s="15" t="s">
        <v>15</v>
      </c>
      <c r="O52" s="15">
        <f>SUM(P52:AA52)</f>
        <v>0.6</v>
      </c>
      <c r="P52" s="15" t="s">
        <v>15</v>
      </c>
      <c r="Q52" s="15" t="s">
        <v>15</v>
      </c>
      <c r="R52" s="15" t="s">
        <v>15</v>
      </c>
      <c r="S52" s="15" t="s">
        <v>15</v>
      </c>
      <c r="T52" s="15" t="s">
        <v>15</v>
      </c>
      <c r="U52" s="15" t="s">
        <v>15</v>
      </c>
      <c r="V52" s="15" t="s">
        <v>15</v>
      </c>
      <c r="W52" s="15" t="s">
        <v>15</v>
      </c>
      <c r="X52" s="15" t="s">
        <v>15</v>
      </c>
      <c r="Y52" s="15" t="s">
        <v>15</v>
      </c>
      <c r="Z52" s="15">
        <v>0.6</v>
      </c>
      <c r="AA52" s="15" t="s">
        <v>15</v>
      </c>
      <c r="AB52" s="15" t="s">
        <v>15</v>
      </c>
      <c r="AC52" s="15" t="s">
        <v>15</v>
      </c>
      <c r="AD52" s="15" t="s">
        <v>15</v>
      </c>
      <c r="AE52" s="15" t="s">
        <v>15</v>
      </c>
      <c r="AF52" s="15" t="s">
        <v>15</v>
      </c>
      <c r="AG52" s="15" t="s">
        <v>15</v>
      </c>
      <c r="AH52" s="15" t="s">
        <v>15</v>
      </c>
      <c r="AI52" s="15" t="s">
        <v>15</v>
      </c>
      <c r="AJ52" s="15" t="s">
        <v>15</v>
      </c>
      <c r="AK52" s="15" t="s">
        <v>15</v>
      </c>
      <c r="AL52" s="15" t="s">
        <v>15</v>
      </c>
      <c r="AM52" s="15" t="s">
        <v>15</v>
      </c>
      <c r="AN52" s="15" t="s">
        <v>15</v>
      </c>
      <c r="AO52" s="15">
        <f>SUM(AP52:BA52)</f>
        <v>18.63</v>
      </c>
      <c r="AP52" s="15" t="s">
        <v>15</v>
      </c>
      <c r="AQ52" s="15" t="s">
        <v>15</v>
      </c>
      <c r="AR52" s="15">
        <v>0.33</v>
      </c>
      <c r="AS52" s="15" t="s">
        <v>15</v>
      </c>
      <c r="AT52" s="15" t="s">
        <v>15</v>
      </c>
      <c r="AU52" s="15" t="s">
        <v>15</v>
      </c>
      <c r="AV52" s="15">
        <v>18.3</v>
      </c>
      <c r="AW52" s="15" t="s">
        <v>15</v>
      </c>
      <c r="AX52" s="15" t="s">
        <v>15</v>
      </c>
      <c r="AY52" s="15" t="s">
        <v>15</v>
      </c>
      <c r="AZ52" s="15" t="s">
        <v>15</v>
      </c>
      <c r="BA52" s="15" t="s">
        <v>15</v>
      </c>
      <c r="BB52" s="15">
        <f>SUM(BC52:BN52)</f>
        <v>4.6870000000000003</v>
      </c>
      <c r="BC52" s="15" t="s">
        <v>15</v>
      </c>
      <c r="BD52" s="15" t="s">
        <v>15</v>
      </c>
      <c r="BE52" s="15" t="s">
        <v>15</v>
      </c>
      <c r="BF52" s="15" t="s">
        <v>15</v>
      </c>
      <c r="BG52" s="15" t="s">
        <v>15</v>
      </c>
      <c r="BH52" s="15" t="s">
        <v>15</v>
      </c>
      <c r="BI52" s="15" t="s">
        <v>15</v>
      </c>
      <c r="BJ52" s="15" t="s">
        <v>15</v>
      </c>
      <c r="BK52" s="15" t="s">
        <v>15</v>
      </c>
      <c r="BL52" s="15" t="s">
        <v>15</v>
      </c>
      <c r="BM52" s="15">
        <v>1.6870000000000001</v>
      </c>
      <c r="BN52" s="15">
        <v>3</v>
      </c>
      <c r="BO52" s="15">
        <f t="shared" si="25"/>
        <v>6.7750000000000004</v>
      </c>
      <c r="BP52" s="15" t="s">
        <v>15</v>
      </c>
      <c r="BQ52" s="15">
        <v>0.85</v>
      </c>
      <c r="BR52" s="15" t="s">
        <v>15</v>
      </c>
      <c r="BS52" s="15" t="s">
        <v>15</v>
      </c>
      <c r="BT52" s="15" t="s">
        <v>15</v>
      </c>
      <c r="BU52" s="15" t="s">
        <v>15</v>
      </c>
      <c r="BV52" s="15">
        <v>2.375</v>
      </c>
      <c r="BW52" s="15" t="s">
        <v>15</v>
      </c>
      <c r="BX52" s="15" t="s">
        <v>15</v>
      </c>
      <c r="BY52" s="15" t="s">
        <v>15</v>
      </c>
      <c r="BZ52" s="15">
        <v>3.55</v>
      </c>
      <c r="CA52" s="15" t="s">
        <v>15</v>
      </c>
      <c r="CB52" s="15">
        <f>SUM(CC52:CN52)</f>
        <v>0.2</v>
      </c>
      <c r="CC52" s="15" t="s">
        <v>15</v>
      </c>
      <c r="CD52" s="15" t="s">
        <v>15</v>
      </c>
      <c r="CE52" s="15" t="s">
        <v>15</v>
      </c>
      <c r="CF52" s="15" t="s">
        <v>15</v>
      </c>
      <c r="CG52" s="15" t="s">
        <v>15</v>
      </c>
      <c r="CH52" s="15">
        <v>0.2</v>
      </c>
      <c r="CI52" s="15" t="s">
        <v>15</v>
      </c>
      <c r="CJ52" s="15" t="s">
        <v>15</v>
      </c>
      <c r="CK52" s="15" t="s">
        <v>15</v>
      </c>
      <c r="CL52" s="15" t="s">
        <v>15</v>
      </c>
      <c r="CM52" s="15" t="s">
        <v>15</v>
      </c>
      <c r="CN52" s="15" t="s">
        <v>15</v>
      </c>
      <c r="CO52" s="15">
        <f t="shared" si="10"/>
        <v>30.769500000000001</v>
      </c>
      <c r="CP52" s="15">
        <v>5.88</v>
      </c>
      <c r="CQ52" s="15" t="s">
        <v>15</v>
      </c>
      <c r="CR52" s="15" t="s">
        <v>15</v>
      </c>
      <c r="CS52" s="15" t="s">
        <v>15</v>
      </c>
      <c r="CT52" s="15">
        <v>4.3895</v>
      </c>
      <c r="CU52" s="15" t="s">
        <v>15</v>
      </c>
      <c r="CV52" s="15">
        <v>2.5</v>
      </c>
      <c r="CW52" s="15">
        <v>3.3</v>
      </c>
      <c r="CX52" s="15" t="s">
        <v>15</v>
      </c>
      <c r="CY52" s="15">
        <v>14.7</v>
      </c>
      <c r="CZ52" s="15" t="s">
        <v>15</v>
      </c>
      <c r="DA52" s="15" t="s">
        <v>15</v>
      </c>
      <c r="DB52" s="387">
        <f t="shared" si="1"/>
        <v>12.773000000000001</v>
      </c>
      <c r="DC52" s="387">
        <v>0.3</v>
      </c>
      <c r="DD52" s="387">
        <v>0.64500000000000002</v>
      </c>
      <c r="DE52" s="387">
        <v>3.5</v>
      </c>
      <c r="DF52" s="387">
        <v>0.85</v>
      </c>
      <c r="DG52" s="387">
        <v>0.08</v>
      </c>
      <c r="DH52" s="387">
        <v>2.544</v>
      </c>
      <c r="DI52" s="387">
        <v>3.3740000000000001</v>
      </c>
      <c r="DJ52" s="387">
        <v>0.1</v>
      </c>
      <c r="DK52" s="387">
        <v>0.5</v>
      </c>
      <c r="DL52" s="387">
        <v>0</v>
      </c>
      <c r="DM52" s="387">
        <v>0</v>
      </c>
      <c r="DN52" s="387">
        <v>0.88</v>
      </c>
      <c r="DO52" s="387">
        <f t="shared" si="2"/>
        <v>42.802099999999996</v>
      </c>
      <c r="DP52" s="387">
        <v>0</v>
      </c>
      <c r="DQ52" s="387">
        <v>2.5099999999999998</v>
      </c>
      <c r="DR52" s="387">
        <v>0</v>
      </c>
      <c r="DS52" s="387">
        <v>0</v>
      </c>
      <c r="DT52" s="387">
        <v>0.55000000000000004</v>
      </c>
      <c r="DU52" s="387">
        <v>1.97</v>
      </c>
      <c r="DV52" s="387">
        <v>0.05</v>
      </c>
      <c r="DW52" s="387">
        <v>12.375</v>
      </c>
      <c r="DX52" s="387">
        <v>9.9085000000000001</v>
      </c>
      <c r="DY52" s="387">
        <v>8.9510000000000005</v>
      </c>
      <c r="DZ52" s="387">
        <v>1.5169999999999999</v>
      </c>
      <c r="EA52" s="387">
        <v>4.9706000000000001</v>
      </c>
      <c r="EB52" s="387">
        <f t="shared" si="3"/>
        <v>28.942</v>
      </c>
      <c r="EC52" s="387">
        <v>0</v>
      </c>
      <c r="ED52" s="387">
        <v>1.3</v>
      </c>
      <c r="EE52" s="387">
        <v>0.46</v>
      </c>
      <c r="EF52" s="387">
        <v>2.1</v>
      </c>
      <c r="EG52" s="387">
        <v>0.14000000000000001</v>
      </c>
      <c r="EH52" s="387">
        <v>2.91</v>
      </c>
      <c r="EI52" s="387">
        <v>0.74</v>
      </c>
      <c r="EJ52" s="387">
        <v>0.19</v>
      </c>
      <c r="EK52" s="387">
        <v>0.08</v>
      </c>
      <c r="EL52" s="387">
        <v>15.097</v>
      </c>
      <c r="EM52" s="387">
        <v>1.31</v>
      </c>
      <c r="EN52" s="387">
        <v>4.6150000000000002</v>
      </c>
      <c r="EO52" s="387">
        <f t="shared" si="4"/>
        <v>123.6234</v>
      </c>
      <c r="EP52" s="15">
        <v>2.4900000000000002</v>
      </c>
      <c r="EQ52" s="15">
        <v>13.1012</v>
      </c>
      <c r="ER52" s="15">
        <v>48.413499999999999</v>
      </c>
      <c r="ES52" s="15">
        <v>13.736700000000001</v>
      </c>
      <c r="ET52" s="15">
        <v>5.82</v>
      </c>
      <c r="EU52" s="15">
        <v>11.162000000000001</v>
      </c>
      <c r="EV52" s="15">
        <v>1.998</v>
      </c>
      <c r="EW52" s="15">
        <v>10.002000000000001</v>
      </c>
      <c r="EX52" s="15">
        <v>1.575</v>
      </c>
      <c r="EY52" s="15">
        <v>14</v>
      </c>
      <c r="EZ52" s="15">
        <v>0.79</v>
      </c>
      <c r="FA52" s="15">
        <v>0.53500000000000003</v>
      </c>
      <c r="FB52" s="30"/>
      <c r="FC52" s="30"/>
      <c r="FD52" s="30"/>
      <c r="FE52" s="30"/>
      <c r="FF52" s="30"/>
      <c r="FG52" s="30"/>
      <c r="FH52" s="30"/>
      <c r="FI52" s="30"/>
      <c r="FJ52" s="30"/>
      <c r="FK52" s="30"/>
      <c r="FL52" s="30"/>
      <c r="FM52" s="30"/>
      <c r="FN52" s="30"/>
      <c r="FO52" s="30"/>
      <c r="FP52" s="30"/>
      <c r="FQ52" s="30"/>
      <c r="FR52" s="30"/>
      <c r="FS52" s="30"/>
      <c r="FT52" s="30"/>
      <c r="FU52" s="30"/>
      <c r="FV52" s="30"/>
      <c r="FW52" s="30"/>
      <c r="FX52" s="30"/>
      <c r="FY52" s="30"/>
      <c r="FZ52" s="30"/>
      <c r="GA52" s="30"/>
      <c r="GB52" s="30"/>
      <c r="GC52" s="30"/>
      <c r="GD52" s="30"/>
      <c r="GE52" s="30"/>
      <c r="GF52" s="30"/>
      <c r="GG52" s="30"/>
      <c r="GH52" s="30"/>
      <c r="GI52" s="30"/>
      <c r="GJ52" s="30"/>
      <c r="GK52" s="30"/>
      <c r="GL52" s="30"/>
      <c r="GM52" s="30"/>
      <c r="GN52" s="30"/>
      <c r="GO52" s="30"/>
      <c r="GP52" s="30"/>
      <c r="GQ52" s="30"/>
      <c r="GR52" s="30"/>
      <c r="GS52" s="30"/>
      <c r="GT52" s="30"/>
      <c r="GU52" s="30"/>
      <c r="GV52" s="30"/>
      <c r="GW52" s="30"/>
      <c r="GX52" s="30"/>
      <c r="GY52" s="30"/>
      <c r="GZ52" s="30"/>
      <c r="HA52" s="30"/>
      <c r="HB52" s="30"/>
      <c r="HC52" s="30"/>
      <c r="HD52" s="30"/>
      <c r="HE52" s="30"/>
      <c r="HF52" s="30"/>
      <c r="HG52" s="30"/>
      <c r="HH52" s="30"/>
      <c r="HI52" s="30"/>
      <c r="HJ52" s="30"/>
      <c r="HK52" s="30"/>
      <c r="HL52" s="30"/>
      <c r="HM52" s="30"/>
      <c r="HN52" s="30"/>
      <c r="HO52" s="30"/>
      <c r="HP52" s="30"/>
    </row>
    <row r="53" spans="1:224" s="134" customFormat="1" ht="12.75" customHeight="1">
      <c r="A53" s="772" t="s">
        <v>3042</v>
      </c>
      <c r="B53" s="15">
        <f>SUM(C53:N53)</f>
        <v>4.266</v>
      </c>
      <c r="C53" s="15" t="s">
        <v>15</v>
      </c>
      <c r="D53" s="15">
        <v>2.08</v>
      </c>
      <c r="E53" s="15">
        <v>2.1859999999999999</v>
      </c>
      <c r="F53" s="15" t="s">
        <v>15</v>
      </c>
      <c r="G53" s="15" t="s">
        <v>15</v>
      </c>
      <c r="H53" s="15" t="s">
        <v>15</v>
      </c>
      <c r="I53" s="15" t="s">
        <v>15</v>
      </c>
      <c r="J53" s="15" t="s">
        <v>15</v>
      </c>
      <c r="K53" s="15" t="s">
        <v>15</v>
      </c>
      <c r="L53" s="15" t="s">
        <v>15</v>
      </c>
      <c r="M53" s="15" t="s">
        <v>15</v>
      </c>
      <c r="N53" s="15" t="s">
        <v>15</v>
      </c>
      <c r="O53" s="15" t="s">
        <v>15</v>
      </c>
      <c r="P53" s="15" t="s">
        <v>15</v>
      </c>
      <c r="Q53" s="15" t="s">
        <v>15</v>
      </c>
      <c r="R53" s="15" t="s">
        <v>15</v>
      </c>
      <c r="S53" s="15" t="s">
        <v>15</v>
      </c>
      <c r="T53" s="15" t="s">
        <v>15</v>
      </c>
      <c r="U53" s="15" t="s">
        <v>15</v>
      </c>
      <c r="V53" s="15" t="s">
        <v>15</v>
      </c>
      <c r="W53" s="15" t="s">
        <v>15</v>
      </c>
      <c r="X53" s="15" t="s">
        <v>15</v>
      </c>
      <c r="Y53" s="15" t="s">
        <v>15</v>
      </c>
      <c r="Z53" s="15" t="s">
        <v>15</v>
      </c>
      <c r="AA53" s="15" t="s">
        <v>15</v>
      </c>
      <c r="AB53" s="15" t="s">
        <v>15</v>
      </c>
      <c r="AC53" s="15" t="s">
        <v>15</v>
      </c>
      <c r="AD53" s="15" t="s">
        <v>15</v>
      </c>
      <c r="AE53" s="15" t="s">
        <v>15</v>
      </c>
      <c r="AF53" s="15" t="s">
        <v>15</v>
      </c>
      <c r="AG53" s="15" t="s">
        <v>15</v>
      </c>
      <c r="AH53" s="15" t="s">
        <v>15</v>
      </c>
      <c r="AI53" s="15" t="s">
        <v>15</v>
      </c>
      <c r="AJ53" s="15" t="s">
        <v>15</v>
      </c>
      <c r="AK53" s="15" t="s">
        <v>15</v>
      </c>
      <c r="AL53" s="15" t="s">
        <v>15</v>
      </c>
      <c r="AM53" s="15" t="s">
        <v>15</v>
      </c>
      <c r="AN53" s="15" t="s">
        <v>15</v>
      </c>
      <c r="AO53" s="15">
        <f>SUM(AP53:BA53)</f>
        <v>1.24</v>
      </c>
      <c r="AP53" s="15" t="s">
        <v>15</v>
      </c>
      <c r="AQ53" s="15" t="s">
        <v>15</v>
      </c>
      <c r="AR53" s="15" t="s">
        <v>15</v>
      </c>
      <c r="AS53" s="15">
        <v>0.98</v>
      </c>
      <c r="AT53" s="15" t="s">
        <v>15</v>
      </c>
      <c r="AU53" s="15" t="s">
        <v>15</v>
      </c>
      <c r="AV53" s="15" t="s">
        <v>15</v>
      </c>
      <c r="AW53" s="15" t="s">
        <v>15</v>
      </c>
      <c r="AX53" s="15" t="s">
        <v>15</v>
      </c>
      <c r="AY53" s="15" t="s">
        <v>15</v>
      </c>
      <c r="AZ53" s="15" t="s">
        <v>15</v>
      </c>
      <c r="BA53" s="15">
        <v>0.26</v>
      </c>
      <c r="BB53" s="15" t="s">
        <v>15</v>
      </c>
      <c r="BC53" s="15" t="s">
        <v>15</v>
      </c>
      <c r="BD53" s="15" t="s">
        <v>15</v>
      </c>
      <c r="BE53" s="15" t="s">
        <v>15</v>
      </c>
      <c r="BF53" s="15" t="s">
        <v>15</v>
      </c>
      <c r="BG53" s="15" t="s">
        <v>15</v>
      </c>
      <c r="BH53" s="15" t="s">
        <v>15</v>
      </c>
      <c r="BI53" s="15" t="s">
        <v>15</v>
      </c>
      <c r="BJ53" s="15" t="s">
        <v>15</v>
      </c>
      <c r="BK53" s="15" t="s">
        <v>15</v>
      </c>
      <c r="BL53" s="15" t="s">
        <v>15</v>
      </c>
      <c r="BM53" s="15" t="s">
        <v>15</v>
      </c>
      <c r="BN53" s="15" t="s">
        <v>15</v>
      </c>
      <c r="BO53" s="15">
        <f t="shared" si="25"/>
        <v>0.84000000000000008</v>
      </c>
      <c r="BP53" s="15" t="s">
        <v>15</v>
      </c>
      <c r="BQ53" s="15" t="s">
        <v>15</v>
      </c>
      <c r="BR53" s="15" t="s">
        <v>15</v>
      </c>
      <c r="BS53" s="15" t="s">
        <v>15</v>
      </c>
      <c r="BT53" s="15" t="s">
        <v>15</v>
      </c>
      <c r="BU53" s="15">
        <v>0.04</v>
      </c>
      <c r="BV53" s="15">
        <v>0.8</v>
      </c>
      <c r="BW53" s="15" t="s">
        <v>15</v>
      </c>
      <c r="BX53" s="15" t="s">
        <v>15</v>
      </c>
      <c r="BY53" s="15" t="s">
        <v>15</v>
      </c>
      <c r="BZ53" s="15" t="s">
        <v>15</v>
      </c>
      <c r="CA53" s="15" t="s">
        <v>15</v>
      </c>
      <c r="CB53" s="15">
        <f>SUM(CC53:CN53)</f>
        <v>2.7</v>
      </c>
      <c r="CC53" s="15" t="s">
        <v>15</v>
      </c>
      <c r="CD53" s="15">
        <v>2</v>
      </c>
      <c r="CE53" s="15" t="s">
        <v>15</v>
      </c>
      <c r="CF53" s="15" t="s">
        <v>15</v>
      </c>
      <c r="CG53" s="15">
        <v>0.7</v>
      </c>
      <c r="CH53" s="15" t="s">
        <v>15</v>
      </c>
      <c r="CI53" s="15" t="s">
        <v>15</v>
      </c>
      <c r="CJ53" s="15" t="s">
        <v>15</v>
      </c>
      <c r="CK53" s="15" t="s">
        <v>15</v>
      </c>
      <c r="CL53" s="15" t="s">
        <v>15</v>
      </c>
      <c r="CM53" s="15" t="s">
        <v>15</v>
      </c>
      <c r="CN53" s="15" t="s">
        <v>15</v>
      </c>
      <c r="CO53" s="15">
        <f t="shared" si="10"/>
        <v>2.85</v>
      </c>
      <c r="CP53" s="15" t="s">
        <v>15</v>
      </c>
      <c r="CQ53" s="15" t="s">
        <v>15</v>
      </c>
      <c r="CR53" s="15">
        <v>0.98</v>
      </c>
      <c r="CS53" s="15">
        <v>0.02</v>
      </c>
      <c r="CT53" s="15">
        <v>0.35</v>
      </c>
      <c r="CU53" s="15">
        <v>0.55000000000000004</v>
      </c>
      <c r="CV53" s="15" t="s">
        <v>15</v>
      </c>
      <c r="CW53" s="15" t="s">
        <v>15</v>
      </c>
      <c r="CX53" s="15" t="s">
        <v>15</v>
      </c>
      <c r="CY53" s="15">
        <v>3.5000000000000003E-2</v>
      </c>
      <c r="CZ53" s="15">
        <v>0.4</v>
      </c>
      <c r="DA53" s="15">
        <v>0.51500000000000001</v>
      </c>
      <c r="DB53" s="387">
        <f t="shared" si="1"/>
        <v>8.84</v>
      </c>
      <c r="DC53" s="387">
        <v>0.1</v>
      </c>
      <c r="DD53" s="387">
        <v>8.5000000000000006E-2</v>
      </c>
      <c r="DE53" s="387">
        <v>0.1</v>
      </c>
      <c r="DF53" s="387">
        <v>3.2949999999999999</v>
      </c>
      <c r="DG53" s="387">
        <v>0.3</v>
      </c>
      <c r="DH53" s="387">
        <v>0.05</v>
      </c>
      <c r="DI53" s="387">
        <v>0</v>
      </c>
      <c r="DJ53" s="387">
        <v>0.85</v>
      </c>
      <c r="DK53" s="387">
        <v>0.02</v>
      </c>
      <c r="DL53" s="387">
        <v>0.79</v>
      </c>
      <c r="DM53" s="387">
        <v>1.37</v>
      </c>
      <c r="DN53" s="387">
        <v>1.88</v>
      </c>
      <c r="DO53" s="387">
        <f t="shared" si="2"/>
        <v>38.4985</v>
      </c>
      <c r="DP53" s="387">
        <v>2.625</v>
      </c>
      <c r="DQ53" s="387">
        <v>0.5</v>
      </c>
      <c r="DR53" s="387">
        <v>2.93</v>
      </c>
      <c r="DS53" s="387">
        <v>2.61</v>
      </c>
      <c r="DT53" s="387">
        <v>1.835</v>
      </c>
      <c r="DU53" s="387">
        <v>13.0915</v>
      </c>
      <c r="DV53" s="387">
        <v>1.65</v>
      </c>
      <c r="DW53" s="387">
        <v>1.9450000000000001</v>
      </c>
      <c r="DX53" s="387">
        <v>1.3089999999999999</v>
      </c>
      <c r="DY53" s="387">
        <v>1.5649999999999999</v>
      </c>
      <c r="DZ53" s="387">
        <v>2.39</v>
      </c>
      <c r="EA53" s="387">
        <v>6.048</v>
      </c>
      <c r="EB53" s="387">
        <f t="shared" si="3"/>
        <v>120.54199999999999</v>
      </c>
      <c r="EC53" s="387">
        <v>2.4790000000000001</v>
      </c>
      <c r="ED53" s="387">
        <v>9.2850000000000001</v>
      </c>
      <c r="EE53" s="387">
        <v>6.6340000000000003</v>
      </c>
      <c r="EF53" s="387">
        <v>10.068</v>
      </c>
      <c r="EG53" s="387">
        <v>16.100999999999999</v>
      </c>
      <c r="EH53" s="387">
        <v>14.26</v>
      </c>
      <c r="EI53" s="387">
        <v>5.1639999999999997</v>
      </c>
      <c r="EJ53" s="387">
        <v>9.1449999999999996</v>
      </c>
      <c r="EK53" s="387">
        <v>8.3369999999999997</v>
      </c>
      <c r="EL53" s="387">
        <v>8.69</v>
      </c>
      <c r="EM53" s="387">
        <v>10.904</v>
      </c>
      <c r="EN53" s="387">
        <v>19.474999999999998</v>
      </c>
      <c r="EO53" s="387">
        <f t="shared" si="4"/>
        <v>1280.6165000000001</v>
      </c>
      <c r="EP53" s="15">
        <v>70.037600000000012</v>
      </c>
      <c r="EQ53" s="15">
        <v>110.56</v>
      </c>
      <c r="ER53" s="15">
        <v>157.8152</v>
      </c>
      <c r="ES53" s="15">
        <v>121.8903</v>
      </c>
      <c r="ET53" s="15">
        <v>89.241</v>
      </c>
      <c r="EU53" s="15">
        <v>71.605000000000004</v>
      </c>
      <c r="EV53" s="15">
        <v>88.091399999999993</v>
      </c>
      <c r="EW53" s="15">
        <v>92.758600000000001</v>
      </c>
      <c r="EX53" s="15">
        <v>95.468999999999994</v>
      </c>
      <c r="EY53" s="15">
        <v>119.97239999999999</v>
      </c>
      <c r="EZ53" s="15">
        <v>157.352</v>
      </c>
      <c r="FA53" s="15">
        <v>105.824</v>
      </c>
      <c r="FB53" s="30"/>
      <c r="FC53" s="30"/>
      <c r="FD53" s="30"/>
      <c r="FE53" s="30"/>
      <c r="FF53" s="30"/>
      <c r="FG53" s="30"/>
      <c r="FH53" s="30"/>
      <c r="FI53" s="30"/>
      <c r="FJ53" s="30"/>
      <c r="FK53" s="30"/>
      <c r="FL53" s="30"/>
      <c r="FM53" s="30"/>
      <c r="FN53" s="30"/>
      <c r="FO53" s="30"/>
      <c r="FP53" s="30"/>
      <c r="FQ53" s="30"/>
      <c r="FR53" s="30"/>
      <c r="FS53" s="30"/>
      <c r="FT53" s="30"/>
      <c r="FU53" s="30"/>
      <c r="FV53" s="30"/>
      <c r="FW53" s="30"/>
      <c r="FX53" s="30"/>
      <c r="FY53" s="30"/>
      <c r="FZ53" s="30"/>
      <c r="GA53" s="30"/>
      <c r="GB53" s="30"/>
      <c r="GC53" s="30"/>
      <c r="GD53" s="30"/>
      <c r="GE53" s="30"/>
      <c r="GF53" s="30"/>
      <c r="GG53" s="30"/>
      <c r="GH53" s="30"/>
      <c r="GI53" s="30"/>
      <c r="GJ53" s="30"/>
      <c r="GK53" s="30"/>
      <c r="GL53" s="30"/>
      <c r="GM53" s="30"/>
      <c r="GN53" s="30"/>
      <c r="GO53" s="30"/>
      <c r="GP53" s="30"/>
      <c r="GQ53" s="30"/>
      <c r="GR53" s="30"/>
      <c r="GS53" s="30"/>
      <c r="GT53" s="30"/>
      <c r="GU53" s="30"/>
      <c r="GV53" s="30"/>
      <c r="GW53" s="30"/>
      <c r="GX53" s="30"/>
      <c r="GY53" s="30"/>
      <c r="GZ53" s="30"/>
      <c r="HA53" s="30"/>
      <c r="HB53" s="30"/>
      <c r="HC53" s="30"/>
      <c r="HD53" s="30"/>
      <c r="HE53" s="30"/>
      <c r="HF53" s="30"/>
      <c r="HG53" s="30"/>
      <c r="HH53" s="30"/>
      <c r="HI53" s="30"/>
      <c r="HJ53" s="30"/>
      <c r="HK53" s="30"/>
      <c r="HL53" s="30"/>
      <c r="HM53" s="30"/>
      <c r="HN53" s="30"/>
      <c r="HO53" s="30"/>
      <c r="HP53" s="30"/>
    </row>
    <row r="54" spans="1:224" s="134" customFormat="1" ht="12.75" customHeight="1">
      <c r="A54" s="771" t="s">
        <v>2901</v>
      </c>
      <c r="B54" s="15" t="s">
        <v>15</v>
      </c>
      <c r="C54" s="15" t="s">
        <v>15</v>
      </c>
      <c r="D54" s="15" t="s">
        <v>15</v>
      </c>
      <c r="E54" s="15" t="s">
        <v>15</v>
      </c>
      <c r="F54" s="15" t="s">
        <v>15</v>
      </c>
      <c r="G54" s="15" t="s">
        <v>15</v>
      </c>
      <c r="H54" s="15" t="s">
        <v>15</v>
      </c>
      <c r="I54" s="15" t="s">
        <v>15</v>
      </c>
      <c r="J54" s="15" t="s">
        <v>15</v>
      </c>
      <c r="K54" s="15" t="s">
        <v>15</v>
      </c>
      <c r="L54" s="15" t="s">
        <v>15</v>
      </c>
      <c r="M54" s="15" t="s">
        <v>15</v>
      </c>
      <c r="N54" s="15" t="s">
        <v>15</v>
      </c>
      <c r="O54" s="15" t="s">
        <v>15</v>
      </c>
      <c r="P54" s="15" t="s">
        <v>15</v>
      </c>
      <c r="Q54" s="15" t="s">
        <v>15</v>
      </c>
      <c r="R54" s="15" t="s">
        <v>15</v>
      </c>
      <c r="S54" s="15" t="s">
        <v>15</v>
      </c>
      <c r="T54" s="15" t="s">
        <v>15</v>
      </c>
      <c r="U54" s="15" t="s">
        <v>15</v>
      </c>
      <c r="V54" s="15" t="s">
        <v>15</v>
      </c>
      <c r="W54" s="15" t="s">
        <v>15</v>
      </c>
      <c r="X54" s="15" t="s">
        <v>15</v>
      </c>
      <c r="Y54" s="15" t="s">
        <v>15</v>
      </c>
      <c r="Z54" s="15" t="s">
        <v>15</v>
      </c>
      <c r="AA54" s="15" t="s">
        <v>15</v>
      </c>
      <c r="AB54" s="15" t="s">
        <v>15</v>
      </c>
      <c r="AC54" s="15" t="s">
        <v>15</v>
      </c>
      <c r="AD54" s="15" t="s">
        <v>15</v>
      </c>
      <c r="AE54" s="15" t="s">
        <v>15</v>
      </c>
      <c r="AF54" s="15" t="s">
        <v>15</v>
      </c>
      <c r="AG54" s="15" t="s">
        <v>15</v>
      </c>
      <c r="AH54" s="15" t="s">
        <v>15</v>
      </c>
      <c r="AI54" s="15" t="s">
        <v>15</v>
      </c>
      <c r="AJ54" s="15" t="s">
        <v>15</v>
      </c>
      <c r="AK54" s="15" t="s">
        <v>15</v>
      </c>
      <c r="AL54" s="15" t="s">
        <v>15</v>
      </c>
      <c r="AM54" s="15" t="s">
        <v>15</v>
      </c>
      <c r="AN54" s="15" t="s">
        <v>15</v>
      </c>
      <c r="AO54" s="15" t="s">
        <v>15</v>
      </c>
      <c r="AP54" s="15" t="s">
        <v>15</v>
      </c>
      <c r="AQ54" s="15" t="s">
        <v>15</v>
      </c>
      <c r="AR54" s="15" t="s">
        <v>15</v>
      </c>
      <c r="AS54" s="15" t="s">
        <v>15</v>
      </c>
      <c r="AT54" s="15" t="s">
        <v>15</v>
      </c>
      <c r="AU54" s="15" t="s">
        <v>15</v>
      </c>
      <c r="AV54" s="15" t="s">
        <v>15</v>
      </c>
      <c r="AW54" s="15" t="s">
        <v>15</v>
      </c>
      <c r="AX54" s="15" t="s">
        <v>15</v>
      </c>
      <c r="AY54" s="15" t="s">
        <v>15</v>
      </c>
      <c r="AZ54" s="15" t="s">
        <v>15</v>
      </c>
      <c r="BA54" s="15" t="s">
        <v>15</v>
      </c>
      <c r="BB54" s="15">
        <f>SUM(BC54:BN54)</f>
        <v>1.4739</v>
      </c>
      <c r="BC54" s="15" t="s">
        <v>15</v>
      </c>
      <c r="BD54" s="15" t="s">
        <v>15</v>
      </c>
      <c r="BE54" s="15">
        <v>0.9899</v>
      </c>
      <c r="BF54" s="15" t="s">
        <v>15</v>
      </c>
      <c r="BG54" s="15" t="s">
        <v>15</v>
      </c>
      <c r="BH54" s="15" t="s">
        <v>15</v>
      </c>
      <c r="BI54" s="15">
        <v>0.48399999999999999</v>
      </c>
      <c r="BJ54" s="15" t="s">
        <v>15</v>
      </c>
      <c r="BK54" s="15" t="s">
        <v>15</v>
      </c>
      <c r="BL54" s="15" t="s">
        <v>15</v>
      </c>
      <c r="BM54" s="15" t="s">
        <v>15</v>
      </c>
      <c r="BN54" s="15" t="s">
        <v>15</v>
      </c>
      <c r="BO54" s="15">
        <f t="shared" si="25"/>
        <v>0.06</v>
      </c>
      <c r="BP54" s="15" t="s">
        <v>15</v>
      </c>
      <c r="BQ54" s="15" t="s">
        <v>15</v>
      </c>
      <c r="BR54" s="15" t="s">
        <v>15</v>
      </c>
      <c r="BS54" s="15" t="s">
        <v>15</v>
      </c>
      <c r="BT54" s="15" t="s">
        <v>15</v>
      </c>
      <c r="BU54" s="15">
        <v>0.06</v>
      </c>
      <c r="BV54" s="15" t="s">
        <v>15</v>
      </c>
      <c r="BW54" s="15" t="s">
        <v>15</v>
      </c>
      <c r="BX54" s="15" t="s">
        <v>15</v>
      </c>
      <c r="BY54" s="15" t="s">
        <v>15</v>
      </c>
      <c r="BZ54" s="15" t="s">
        <v>15</v>
      </c>
      <c r="CA54" s="15" t="s">
        <v>15</v>
      </c>
      <c r="CB54" s="15" t="s">
        <v>15</v>
      </c>
      <c r="CC54" s="15" t="s">
        <v>15</v>
      </c>
      <c r="CD54" s="15" t="s">
        <v>15</v>
      </c>
      <c r="CE54" s="15" t="s">
        <v>15</v>
      </c>
      <c r="CF54" s="15" t="s">
        <v>15</v>
      </c>
      <c r="CG54" s="15" t="s">
        <v>15</v>
      </c>
      <c r="CH54" s="15" t="s">
        <v>15</v>
      </c>
      <c r="CI54" s="15" t="s">
        <v>15</v>
      </c>
      <c r="CJ54" s="15" t="s">
        <v>15</v>
      </c>
      <c r="CK54" s="15" t="s">
        <v>15</v>
      </c>
      <c r="CL54" s="15" t="s">
        <v>15</v>
      </c>
      <c r="CM54" s="15" t="s">
        <v>15</v>
      </c>
      <c r="CN54" s="15" t="s">
        <v>15</v>
      </c>
      <c r="CO54" s="15">
        <f t="shared" si="10"/>
        <v>0.15</v>
      </c>
      <c r="CP54" s="15" t="s">
        <v>15</v>
      </c>
      <c r="CQ54" s="15" t="s">
        <v>15</v>
      </c>
      <c r="CR54" s="15" t="s">
        <v>15</v>
      </c>
      <c r="CS54" s="15" t="s">
        <v>15</v>
      </c>
      <c r="CT54" s="15" t="s">
        <v>15</v>
      </c>
      <c r="CU54" s="15">
        <v>0.15</v>
      </c>
      <c r="CV54" s="15" t="s">
        <v>15</v>
      </c>
      <c r="CW54" s="15" t="s">
        <v>15</v>
      </c>
      <c r="CX54" s="15" t="s">
        <v>15</v>
      </c>
      <c r="CY54" s="15" t="s">
        <v>15</v>
      </c>
      <c r="CZ54" s="15" t="s">
        <v>15</v>
      </c>
      <c r="DA54" s="15" t="s">
        <v>15</v>
      </c>
      <c r="DB54" s="387">
        <f t="shared" si="1"/>
        <v>3.2992000000000004</v>
      </c>
      <c r="DC54" s="387" t="s">
        <v>15</v>
      </c>
      <c r="DD54" s="387">
        <v>0.53</v>
      </c>
      <c r="DE54" s="387" t="s">
        <v>15</v>
      </c>
      <c r="DF54" s="387">
        <v>0.30019999999999997</v>
      </c>
      <c r="DG54" s="387">
        <v>0.19500000000000001</v>
      </c>
      <c r="DH54" s="387">
        <v>0.73399999999999999</v>
      </c>
      <c r="DI54" s="387">
        <v>0.73499999999999999</v>
      </c>
      <c r="DJ54" s="387">
        <v>0</v>
      </c>
      <c r="DK54" s="387">
        <v>0</v>
      </c>
      <c r="DL54" s="387">
        <v>0.80500000000000005</v>
      </c>
      <c r="DM54" s="387">
        <v>0</v>
      </c>
      <c r="DN54" s="387">
        <v>0</v>
      </c>
      <c r="DO54" s="387">
        <f t="shared" si="2"/>
        <v>2.6850000000000001</v>
      </c>
      <c r="DP54" s="387">
        <v>0</v>
      </c>
      <c r="DQ54" s="387">
        <v>0.87</v>
      </c>
      <c r="DR54" s="387">
        <v>0</v>
      </c>
      <c r="DS54" s="387">
        <v>0.28999999999999998</v>
      </c>
      <c r="DT54" s="387">
        <v>0.45</v>
      </c>
      <c r="DU54" s="387">
        <v>0.05</v>
      </c>
      <c r="DV54" s="387">
        <v>0</v>
      </c>
      <c r="DW54" s="387">
        <v>0.09</v>
      </c>
      <c r="DX54" s="387">
        <v>0.4</v>
      </c>
      <c r="DY54" s="387">
        <v>0.435</v>
      </c>
      <c r="DZ54" s="387">
        <v>0.1</v>
      </c>
      <c r="EA54" s="387">
        <v>0</v>
      </c>
      <c r="EB54" s="387">
        <f t="shared" si="3"/>
        <v>185.77940000000001</v>
      </c>
      <c r="EC54" s="387">
        <v>0.23499999999999999</v>
      </c>
      <c r="ED54" s="387">
        <v>1.02</v>
      </c>
      <c r="EE54" s="387">
        <v>2.1749999999999998</v>
      </c>
      <c r="EF54" s="387">
        <v>2.3810000000000002</v>
      </c>
      <c r="EG54" s="387">
        <v>5.9165000000000001</v>
      </c>
      <c r="EH54" s="387">
        <v>5.7108000000000008</v>
      </c>
      <c r="EI54" s="387">
        <v>3.1341000000000001</v>
      </c>
      <c r="EJ54" s="387">
        <v>1.42</v>
      </c>
      <c r="EK54" s="387">
        <v>57.07</v>
      </c>
      <c r="EL54" s="387">
        <v>0.88</v>
      </c>
      <c r="EM54" s="387">
        <v>1.2</v>
      </c>
      <c r="EN54" s="387">
        <v>104.637</v>
      </c>
      <c r="EO54" s="387">
        <f t="shared" si="4"/>
        <v>45.308399999999999</v>
      </c>
      <c r="EP54" s="15">
        <v>1.67</v>
      </c>
      <c r="EQ54" s="15">
        <v>1.1100000000000001</v>
      </c>
      <c r="ER54" s="15">
        <v>1.375</v>
      </c>
      <c r="ES54" s="15">
        <v>1.92</v>
      </c>
      <c r="ET54" s="15">
        <v>4.3849999999999998</v>
      </c>
      <c r="EU54" s="15">
        <v>8.4789999999999992</v>
      </c>
      <c r="EV54" s="15">
        <v>2.42</v>
      </c>
      <c r="EW54" s="15">
        <v>3.4914000000000001</v>
      </c>
      <c r="EX54" s="15">
        <v>1.2041999999999999</v>
      </c>
      <c r="EY54" s="15">
        <v>4.83</v>
      </c>
      <c r="EZ54" s="15">
        <v>8.107899999999999</v>
      </c>
      <c r="FA54" s="15">
        <v>6.3159000000000001</v>
      </c>
      <c r="FB54" s="30"/>
      <c r="FC54" s="30"/>
      <c r="FD54" s="30"/>
      <c r="FE54" s="30"/>
      <c r="FF54" s="30"/>
      <c r="FG54" s="30"/>
      <c r="FH54" s="30"/>
      <c r="FI54" s="30"/>
      <c r="FJ54" s="30"/>
      <c r="FK54" s="30"/>
      <c r="FL54" s="30"/>
      <c r="FM54" s="30"/>
      <c r="FN54" s="30"/>
      <c r="FO54" s="30"/>
      <c r="FP54" s="30"/>
      <c r="FQ54" s="30"/>
      <c r="FR54" s="30"/>
      <c r="FS54" s="30"/>
      <c r="FT54" s="30"/>
      <c r="FU54" s="30"/>
      <c r="FV54" s="30"/>
      <c r="FW54" s="30"/>
      <c r="FX54" s="30"/>
      <c r="FY54" s="30"/>
      <c r="FZ54" s="30"/>
      <c r="GA54" s="30"/>
      <c r="GB54" s="30"/>
      <c r="GC54" s="30"/>
      <c r="GD54" s="30"/>
      <c r="GE54" s="30"/>
      <c r="GF54" s="30"/>
      <c r="GG54" s="30"/>
      <c r="GH54" s="30"/>
      <c r="GI54" s="30"/>
      <c r="GJ54" s="30"/>
      <c r="GK54" s="30"/>
      <c r="GL54" s="30"/>
      <c r="GM54" s="30"/>
      <c r="GN54" s="30"/>
      <c r="GO54" s="30"/>
      <c r="GP54" s="30"/>
      <c r="GQ54" s="30"/>
      <c r="GR54" s="30"/>
      <c r="GS54" s="30"/>
      <c r="GT54" s="30"/>
      <c r="GU54" s="30"/>
      <c r="GV54" s="30"/>
      <c r="GW54" s="30"/>
      <c r="GX54" s="30"/>
      <c r="GY54" s="30"/>
      <c r="GZ54" s="30"/>
      <c r="HA54" s="30"/>
      <c r="HB54" s="30"/>
      <c r="HC54" s="30"/>
      <c r="HD54" s="30"/>
      <c r="HE54" s="30"/>
      <c r="HF54" s="30"/>
      <c r="HG54" s="30"/>
      <c r="HH54" s="30"/>
      <c r="HI54" s="30"/>
      <c r="HJ54" s="30"/>
      <c r="HK54" s="30"/>
      <c r="HL54" s="30"/>
      <c r="HM54" s="30"/>
      <c r="HN54" s="30"/>
      <c r="HO54" s="30"/>
      <c r="HP54" s="30"/>
    </row>
    <row r="55" spans="1:224" s="134" customFormat="1" ht="12.75" customHeight="1">
      <c r="A55" s="771" t="s">
        <v>3188</v>
      </c>
      <c r="B55" s="15">
        <f>SUM(C55:N55)</f>
        <v>0.27800000000000002</v>
      </c>
      <c r="C55" s="15" t="s">
        <v>15</v>
      </c>
      <c r="D55" s="15" t="s">
        <v>15</v>
      </c>
      <c r="E55" s="15">
        <v>0.27800000000000002</v>
      </c>
      <c r="F55" s="15" t="s">
        <v>15</v>
      </c>
      <c r="G55" s="15" t="s">
        <v>15</v>
      </c>
      <c r="H55" s="15" t="s">
        <v>15</v>
      </c>
      <c r="I55" s="15" t="s">
        <v>15</v>
      </c>
      <c r="J55" s="15" t="s">
        <v>15</v>
      </c>
      <c r="K55" s="15" t="s">
        <v>15</v>
      </c>
      <c r="L55" s="15" t="s">
        <v>15</v>
      </c>
      <c r="M55" s="15" t="s">
        <v>15</v>
      </c>
      <c r="N55" s="15" t="s">
        <v>15</v>
      </c>
      <c r="O55" s="15" t="s">
        <v>15</v>
      </c>
      <c r="P55" s="15" t="s">
        <v>15</v>
      </c>
      <c r="Q55" s="15" t="s">
        <v>15</v>
      </c>
      <c r="R55" s="15" t="s">
        <v>15</v>
      </c>
      <c r="S55" s="15" t="s">
        <v>15</v>
      </c>
      <c r="T55" s="15" t="s">
        <v>15</v>
      </c>
      <c r="U55" s="15" t="s">
        <v>15</v>
      </c>
      <c r="V55" s="15" t="s">
        <v>15</v>
      </c>
      <c r="W55" s="15" t="s">
        <v>15</v>
      </c>
      <c r="X55" s="15" t="s">
        <v>15</v>
      </c>
      <c r="Y55" s="15" t="s">
        <v>15</v>
      </c>
      <c r="Z55" s="15" t="s">
        <v>15</v>
      </c>
      <c r="AA55" s="15" t="s">
        <v>15</v>
      </c>
      <c r="AB55" s="15">
        <f>SUM(AC55:AN55)</f>
        <v>1.2917000000000001</v>
      </c>
      <c r="AC55" s="15" t="s">
        <v>15</v>
      </c>
      <c r="AD55" s="15" t="s">
        <v>15</v>
      </c>
      <c r="AE55" s="15" t="s">
        <v>15</v>
      </c>
      <c r="AF55" s="15" t="s">
        <v>15</v>
      </c>
      <c r="AG55" s="15">
        <v>1.1482000000000001</v>
      </c>
      <c r="AH55" s="15" t="s">
        <v>15</v>
      </c>
      <c r="AI55" s="15" t="s">
        <v>15</v>
      </c>
      <c r="AJ55" s="15" t="s">
        <v>15</v>
      </c>
      <c r="AK55" s="15" t="s">
        <v>15</v>
      </c>
      <c r="AL55" s="15">
        <v>0.14349999999999999</v>
      </c>
      <c r="AM55" s="15" t="s">
        <v>15</v>
      </c>
      <c r="AN55" s="15" t="s">
        <v>15</v>
      </c>
      <c r="AO55" s="15">
        <f>SUM(AP55:BA55)</f>
        <v>0.7</v>
      </c>
      <c r="AP55" s="15" t="s">
        <v>15</v>
      </c>
      <c r="AQ55" s="15" t="s">
        <v>15</v>
      </c>
      <c r="AR55" s="15" t="s">
        <v>15</v>
      </c>
      <c r="AS55" s="15" t="s">
        <v>15</v>
      </c>
      <c r="AT55" s="15" t="s">
        <v>15</v>
      </c>
      <c r="AU55" s="15" t="s">
        <v>15</v>
      </c>
      <c r="AV55" s="15" t="s">
        <v>15</v>
      </c>
      <c r="AW55" s="15" t="s">
        <v>15</v>
      </c>
      <c r="AX55" s="15">
        <v>0.7</v>
      </c>
      <c r="AY55" s="15" t="s">
        <v>15</v>
      </c>
      <c r="AZ55" s="15" t="s">
        <v>15</v>
      </c>
      <c r="BA55" s="15" t="s">
        <v>15</v>
      </c>
      <c r="BB55" s="15" t="s">
        <v>15</v>
      </c>
      <c r="BC55" s="15" t="s">
        <v>15</v>
      </c>
      <c r="BD55" s="15" t="s">
        <v>15</v>
      </c>
      <c r="BE55" s="15" t="s">
        <v>15</v>
      </c>
      <c r="BF55" s="15" t="s">
        <v>15</v>
      </c>
      <c r="BG55" s="15" t="s">
        <v>15</v>
      </c>
      <c r="BH55" s="15" t="s">
        <v>15</v>
      </c>
      <c r="BI55" s="15" t="s">
        <v>15</v>
      </c>
      <c r="BJ55" s="15" t="s">
        <v>15</v>
      </c>
      <c r="BK55" s="15" t="s">
        <v>15</v>
      </c>
      <c r="BL55" s="15" t="s">
        <v>15</v>
      </c>
      <c r="BM55" s="15" t="s">
        <v>15</v>
      </c>
      <c r="BN55" s="15" t="s">
        <v>15</v>
      </c>
      <c r="BO55" s="15">
        <f t="shared" si="25"/>
        <v>29.5</v>
      </c>
      <c r="BP55" s="15">
        <v>1</v>
      </c>
      <c r="BQ55" s="15" t="s">
        <v>15</v>
      </c>
      <c r="BR55" s="15" t="s">
        <v>15</v>
      </c>
      <c r="BS55" s="15" t="s">
        <v>15</v>
      </c>
      <c r="BT55" s="15" t="s">
        <v>15</v>
      </c>
      <c r="BU55" s="15" t="s">
        <v>15</v>
      </c>
      <c r="BV55" s="15">
        <v>14.25</v>
      </c>
      <c r="BW55" s="15">
        <v>14.25</v>
      </c>
      <c r="BX55" s="15" t="s">
        <v>15</v>
      </c>
      <c r="BY55" s="15" t="s">
        <v>15</v>
      </c>
      <c r="BZ55" s="15" t="s">
        <v>15</v>
      </c>
      <c r="CA55" s="15" t="s">
        <v>15</v>
      </c>
      <c r="CB55" s="15">
        <f>SUM(CC55:CN55)</f>
        <v>7.0130000000000008</v>
      </c>
      <c r="CC55" s="15" t="s">
        <v>15</v>
      </c>
      <c r="CD55" s="15" t="s">
        <v>15</v>
      </c>
      <c r="CE55" s="15" t="s">
        <v>15</v>
      </c>
      <c r="CF55" s="15">
        <v>2.0150000000000001</v>
      </c>
      <c r="CG55" s="15" t="s">
        <v>15</v>
      </c>
      <c r="CH55" s="15" t="s">
        <v>15</v>
      </c>
      <c r="CI55" s="15">
        <v>3.778</v>
      </c>
      <c r="CJ55" s="15">
        <v>0.95</v>
      </c>
      <c r="CK55" s="15" t="s">
        <v>15</v>
      </c>
      <c r="CL55" s="15">
        <v>0.04</v>
      </c>
      <c r="CM55" s="15">
        <v>0.23</v>
      </c>
      <c r="CN55" s="15" t="s">
        <v>15</v>
      </c>
      <c r="CO55" s="15">
        <f t="shared" si="10"/>
        <v>59.258800000000001</v>
      </c>
      <c r="CP55" s="15" t="s">
        <v>15</v>
      </c>
      <c r="CQ55" s="15" t="s">
        <v>15</v>
      </c>
      <c r="CR55" s="15">
        <v>3.7117</v>
      </c>
      <c r="CS55" s="15">
        <v>4.16</v>
      </c>
      <c r="CT55" s="15">
        <v>2.2823000000000002</v>
      </c>
      <c r="CU55" s="15">
        <v>4.6904000000000003</v>
      </c>
      <c r="CV55" s="15">
        <v>12.488900000000001</v>
      </c>
      <c r="CW55" s="15">
        <v>5.3938000000000006</v>
      </c>
      <c r="CX55" s="15">
        <v>8.716899999999999</v>
      </c>
      <c r="CY55" s="15">
        <v>4.7301999999999991</v>
      </c>
      <c r="CZ55" s="15">
        <v>4.758</v>
      </c>
      <c r="DA55" s="15">
        <v>8.3265999999999991</v>
      </c>
      <c r="DB55" s="387">
        <f t="shared" si="1"/>
        <v>138.51390000000001</v>
      </c>
      <c r="DC55" s="387">
        <v>10.171500000000002</v>
      </c>
      <c r="DD55" s="387">
        <v>5.3767999999999994</v>
      </c>
      <c r="DE55" s="387">
        <v>10.1579</v>
      </c>
      <c r="DF55" s="387">
        <v>13.459199999999999</v>
      </c>
      <c r="DG55" s="387">
        <v>7.3331999999999997</v>
      </c>
      <c r="DH55" s="387">
        <v>16.3568</v>
      </c>
      <c r="DI55" s="387">
        <v>21.2087</v>
      </c>
      <c r="DJ55" s="387">
        <v>8.763300000000001</v>
      </c>
      <c r="DK55" s="387">
        <v>12.360299999999999</v>
      </c>
      <c r="DL55" s="387">
        <v>10.077999999999999</v>
      </c>
      <c r="DM55" s="387">
        <v>10.5344</v>
      </c>
      <c r="DN55" s="387">
        <v>12.713800000000001</v>
      </c>
      <c r="DO55" s="387">
        <f t="shared" si="2"/>
        <v>224.18100000000001</v>
      </c>
      <c r="DP55" s="387">
        <v>3.88</v>
      </c>
      <c r="DQ55" s="387">
        <v>18.008800000000001</v>
      </c>
      <c r="DR55" s="387">
        <v>10.4328</v>
      </c>
      <c r="DS55" s="387">
        <v>10.549499999999998</v>
      </c>
      <c r="DT55" s="387">
        <v>14.1965</v>
      </c>
      <c r="DU55" s="387">
        <v>19.085899999999999</v>
      </c>
      <c r="DV55" s="387">
        <v>29.14</v>
      </c>
      <c r="DW55" s="387">
        <v>13.530999999999999</v>
      </c>
      <c r="DX55" s="387">
        <v>33.410400000000003</v>
      </c>
      <c r="DY55" s="387">
        <v>26.988500000000002</v>
      </c>
      <c r="DZ55" s="387">
        <v>27.333599999999997</v>
      </c>
      <c r="EA55" s="387">
        <v>17.623999999999999</v>
      </c>
      <c r="EB55" s="387">
        <f t="shared" si="3"/>
        <v>757.63189999999997</v>
      </c>
      <c r="EC55" s="387">
        <v>15.607200000000001</v>
      </c>
      <c r="ED55" s="387">
        <v>55.028700000000001</v>
      </c>
      <c r="EE55" s="387">
        <v>91.285499999999999</v>
      </c>
      <c r="EF55" s="387">
        <v>118.48099999999999</v>
      </c>
      <c r="EG55" s="387">
        <v>99.326300000000003</v>
      </c>
      <c r="EH55" s="387">
        <v>51.488199999999999</v>
      </c>
      <c r="EI55" s="387">
        <v>40.666199999999996</v>
      </c>
      <c r="EJ55" s="387">
        <v>56.612599999999993</v>
      </c>
      <c r="EK55" s="387">
        <v>40.0593</v>
      </c>
      <c r="EL55" s="387">
        <v>46.468000000000004</v>
      </c>
      <c r="EM55" s="387">
        <v>58.761000000000003</v>
      </c>
      <c r="EN55" s="387">
        <v>83.847899999999996</v>
      </c>
      <c r="EO55" s="387">
        <f t="shared" si="4"/>
        <v>1668.0924000000002</v>
      </c>
      <c r="EP55" s="15">
        <v>124.8121</v>
      </c>
      <c r="EQ55" s="15">
        <v>135.02600000000001</v>
      </c>
      <c r="ER55" s="15">
        <v>141.00579999999999</v>
      </c>
      <c r="ES55" s="15">
        <v>115.2825</v>
      </c>
      <c r="ET55" s="15">
        <v>111.82910000000001</v>
      </c>
      <c r="EU55" s="15">
        <v>155.607</v>
      </c>
      <c r="EV55" s="15">
        <v>159.45860000000002</v>
      </c>
      <c r="EW55" s="15">
        <v>161.7929</v>
      </c>
      <c r="EX55" s="15">
        <v>153.852</v>
      </c>
      <c r="EY55" s="15">
        <v>161.97049999999999</v>
      </c>
      <c r="EZ55" s="15">
        <v>110.97880000000001</v>
      </c>
      <c r="FA55" s="15">
        <v>136.47710000000001</v>
      </c>
      <c r="FB55" s="30"/>
      <c r="FC55" s="30"/>
      <c r="FD55" s="30"/>
      <c r="FE55" s="30"/>
      <c r="FF55" s="30"/>
      <c r="FG55" s="30"/>
      <c r="FH55" s="30"/>
      <c r="FI55" s="30"/>
      <c r="FJ55" s="30"/>
      <c r="FK55" s="30"/>
      <c r="FL55" s="30"/>
      <c r="FM55" s="30"/>
      <c r="FN55" s="30"/>
      <c r="FO55" s="30"/>
      <c r="FP55" s="30"/>
      <c r="FQ55" s="30"/>
      <c r="FR55" s="30"/>
      <c r="FS55" s="30"/>
      <c r="FT55" s="30"/>
      <c r="FU55" s="30"/>
      <c r="FV55" s="30"/>
      <c r="FW55" s="30"/>
      <c r="FX55" s="30"/>
      <c r="FY55" s="30"/>
      <c r="FZ55" s="30"/>
      <c r="GA55" s="30"/>
      <c r="GB55" s="30"/>
      <c r="GC55" s="30"/>
      <c r="GD55" s="30"/>
      <c r="GE55" s="30"/>
      <c r="GF55" s="30"/>
      <c r="GG55" s="30"/>
      <c r="GH55" s="30"/>
      <c r="GI55" s="30"/>
      <c r="GJ55" s="30"/>
      <c r="GK55" s="30"/>
      <c r="GL55" s="30"/>
      <c r="GM55" s="30"/>
      <c r="GN55" s="30"/>
      <c r="GO55" s="30"/>
      <c r="GP55" s="30"/>
      <c r="GQ55" s="30"/>
      <c r="GR55" s="30"/>
      <c r="GS55" s="30"/>
      <c r="GT55" s="30"/>
      <c r="GU55" s="30"/>
      <c r="GV55" s="30"/>
      <c r="GW55" s="30"/>
      <c r="GX55" s="30"/>
      <c r="GY55" s="30"/>
      <c r="GZ55" s="30"/>
      <c r="HA55" s="30"/>
      <c r="HB55" s="30"/>
      <c r="HC55" s="30"/>
      <c r="HD55" s="30"/>
      <c r="HE55" s="30"/>
      <c r="HF55" s="30"/>
      <c r="HG55" s="30"/>
      <c r="HH55" s="30"/>
      <c r="HI55" s="30"/>
      <c r="HJ55" s="30"/>
      <c r="HK55" s="30"/>
      <c r="HL55" s="30"/>
      <c r="HM55" s="30"/>
      <c r="HN55" s="30"/>
      <c r="HO55" s="30"/>
      <c r="HP55" s="30"/>
    </row>
    <row r="56" spans="1:224" s="134" customFormat="1" ht="12.75" customHeight="1">
      <c r="A56" s="771" t="s">
        <v>3189</v>
      </c>
      <c r="B56" s="15" t="s">
        <v>15</v>
      </c>
      <c r="C56" s="15" t="s">
        <v>15</v>
      </c>
      <c r="D56" s="15" t="s">
        <v>15</v>
      </c>
      <c r="E56" s="15" t="s">
        <v>15</v>
      </c>
      <c r="F56" s="15" t="s">
        <v>15</v>
      </c>
      <c r="G56" s="15" t="s">
        <v>15</v>
      </c>
      <c r="H56" s="15" t="s">
        <v>15</v>
      </c>
      <c r="I56" s="15" t="s">
        <v>15</v>
      </c>
      <c r="J56" s="15" t="s">
        <v>15</v>
      </c>
      <c r="K56" s="15" t="s">
        <v>15</v>
      </c>
      <c r="L56" s="15" t="s">
        <v>15</v>
      </c>
      <c r="M56" s="15" t="s">
        <v>15</v>
      </c>
      <c r="N56" s="15" t="s">
        <v>15</v>
      </c>
      <c r="O56" s="15" t="s">
        <v>15</v>
      </c>
      <c r="P56" s="15" t="s">
        <v>15</v>
      </c>
      <c r="Q56" s="15" t="s">
        <v>15</v>
      </c>
      <c r="R56" s="15" t="s">
        <v>15</v>
      </c>
      <c r="S56" s="15" t="s">
        <v>15</v>
      </c>
      <c r="T56" s="15" t="s">
        <v>15</v>
      </c>
      <c r="U56" s="15" t="s">
        <v>15</v>
      </c>
      <c r="V56" s="15" t="s">
        <v>15</v>
      </c>
      <c r="W56" s="15" t="s">
        <v>15</v>
      </c>
      <c r="X56" s="15" t="s">
        <v>15</v>
      </c>
      <c r="Y56" s="15" t="s">
        <v>15</v>
      </c>
      <c r="Z56" s="15" t="s">
        <v>15</v>
      </c>
      <c r="AA56" s="15" t="s">
        <v>15</v>
      </c>
      <c r="AB56" s="15" t="s">
        <v>15</v>
      </c>
      <c r="AC56" s="15" t="s">
        <v>15</v>
      </c>
      <c r="AD56" s="15" t="s">
        <v>15</v>
      </c>
      <c r="AE56" s="15" t="s">
        <v>15</v>
      </c>
      <c r="AF56" s="15" t="s">
        <v>15</v>
      </c>
      <c r="AG56" s="15" t="s">
        <v>15</v>
      </c>
      <c r="AH56" s="15" t="s">
        <v>15</v>
      </c>
      <c r="AI56" s="15" t="s">
        <v>15</v>
      </c>
      <c r="AJ56" s="15" t="s">
        <v>15</v>
      </c>
      <c r="AK56" s="15" t="s">
        <v>15</v>
      </c>
      <c r="AL56" s="15" t="s">
        <v>15</v>
      </c>
      <c r="AM56" s="15" t="s">
        <v>15</v>
      </c>
      <c r="AN56" s="15" t="s">
        <v>15</v>
      </c>
      <c r="AO56" s="15" t="s">
        <v>15</v>
      </c>
      <c r="AP56" s="15" t="s">
        <v>15</v>
      </c>
      <c r="AQ56" s="15" t="s">
        <v>15</v>
      </c>
      <c r="AR56" s="15" t="s">
        <v>15</v>
      </c>
      <c r="AS56" s="15" t="s">
        <v>15</v>
      </c>
      <c r="AT56" s="15" t="s">
        <v>15</v>
      </c>
      <c r="AU56" s="15" t="s">
        <v>15</v>
      </c>
      <c r="AV56" s="15" t="s">
        <v>15</v>
      </c>
      <c r="AW56" s="15" t="s">
        <v>15</v>
      </c>
      <c r="AX56" s="15" t="s">
        <v>15</v>
      </c>
      <c r="AY56" s="15" t="s">
        <v>15</v>
      </c>
      <c r="AZ56" s="15" t="s">
        <v>15</v>
      </c>
      <c r="BA56" s="15" t="s">
        <v>15</v>
      </c>
      <c r="BB56" s="15" t="s">
        <v>15</v>
      </c>
      <c r="BC56" s="15" t="s">
        <v>15</v>
      </c>
      <c r="BD56" s="15" t="s">
        <v>15</v>
      </c>
      <c r="BE56" s="15" t="s">
        <v>15</v>
      </c>
      <c r="BF56" s="15" t="s">
        <v>15</v>
      </c>
      <c r="BG56" s="15" t="s">
        <v>15</v>
      </c>
      <c r="BH56" s="15" t="s">
        <v>15</v>
      </c>
      <c r="BI56" s="15" t="s">
        <v>15</v>
      </c>
      <c r="BJ56" s="15" t="s">
        <v>15</v>
      </c>
      <c r="BK56" s="15" t="s">
        <v>15</v>
      </c>
      <c r="BL56" s="15" t="s">
        <v>15</v>
      </c>
      <c r="BM56" s="15" t="s">
        <v>15</v>
      </c>
      <c r="BN56" s="15" t="s">
        <v>15</v>
      </c>
      <c r="BO56" s="15" t="s">
        <v>15</v>
      </c>
      <c r="BP56" s="15" t="s">
        <v>15</v>
      </c>
      <c r="BQ56" s="15" t="s">
        <v>15</v>
      </c>
      <c r="BR56" s="15" t="s">
        <v>15</v>
      </c>
      <c r="BS56" s="15" t="s">
        <v>15</v>
      </c>
      <c r="BT56" s="15" t="s">
        <v>15</v>
      </c>
      <c r="BU56" s="15" t="s">
        <v>15</v>
      </c>
      <c r="BV56" s="15" t="s">
        <v>15</v>
      </c>
      <c r="BW56" s="15" t="s">
        <v>15</v>
      </c>
      <c r="BX56" s="15" t="s">
        <v>15</v>
      </c>
      <c r="BY56" s="15" t="s">
        <v>15</v>
      </c>
      <c r="BZ56" s="15" t="s">
        <v>15</v>
      </c>
      <c r="CA56" s="15" t="s">
        <v>15</v>
      </c>
      <c r="CB56" s="15" t="s">
        <v>15</v>
      </c>
      <c r="CC56" s="15" t="s">
        <v>15</v>
      </c>
      <c r="CD56" s="15" t="s">
        <v>15</v>
      </c>
      <c r="CE56" s="15" t="s">
        <v>15</v>
      </c>
      <c r="CF56" s="15" t="s">
        <v>15</v>
      </c>
      <c r="CG56" s="15" t="s">
        <v>15</v>
      </c>
      <c r="CH56" s="15" t="s">
        <v>15</v>
      </c>
      <c r="CI56" s="15" t="s">
        <v>15</v>
      </c>
      <c r="CJ56" s="15" t="s">
        <v>15</v>
      </c>
      <c r="CK56" s="15" t="s">
        <v>15</v>
      </c>
      <c r="CL56" s="15" t="s">
        <v>15</v>
      </c>
      <c r="CM56" s="15" t="s">
        <v>15</v>
      </c>
      <c r="CN56" s="15" t="s">
        <v>15</v>
      </c>
      <c r="CO56" s="15" t="s">
        <v>15</v>
      </c>
      <c r="CP56" s="15" t="s">
        <v>15</v>
      </c>
      <c r="CQ56" s="15" t="s">
        <v>15</v>
      </c>
      <c r="CR56" s="15" t="s">
        <v>15</v>
      </c>
      <c r="CS56" s="15" t="s">
        <v>15</v>
      </c>
      <c r="CT56" s="15" t="s">
        <v>15</v>
      </c>
      <c r="CU56" s="15" t="s">
        <v>15</v>
      </c>
      <c r="CV56" s="15" t="s">
        <v>15</v>
      </c>
      <c r="CW56" s="15" t="s">
        <v>15</v>
      </c>
      <c r="CX56" s="15" t="s">
        <v>15</v>
      </c>
      <c r="CY56" s="15" t="s">
        <v>15</v>
      </c>
      <c r="CZ56" s="15" t="s">
        <v>15</v>
      </c>
      <c r="DA56" s="15" t="s">
        <v>15</v>
      </c>
      <c r="DB56" s="387">
        <f t="shared" si="1"/>
        <v>0</v>
      </c>
      <c r="DC56" s="387" t="s">
        <v>15</v>
      </c>
      <c r="DD56" s="387" t="s">
        <v>15</v>
      </c>
      <c r="DE56" s="387" t="s">
        <v>15</v>
      </c>
      <c r="DF56" s="387" t="s">
        <v>15</v>
      </c>
      <c r="DG56" s="387" t="s">
        <v>15</v>
      </c>
      <c r="DH56" s="387" t="s">
        <v>15</v>
      </c>
      <c r="DI56" s="387">
        <v>0</v>
      </c>
      <c r="DJ56" s="387">
        <v>0</v>
      </c>
      <c r="DK56" s="387">
        <v>0</v>
      </c>
      <c r="DL56" s="387">
        <v>0</v>
      </c>
      <c r="DM56" s="387">
        <v>0</v>
      </c>
      <c r="DN56" s="387">
        <v>0</v>
      </c>
      <c r="DO56" s="387">
        <f t="shared" si="2"/>
        <v>5.3000000000000007</v>
      </c>
      <c r="DP56" s="387">
        <v>0</v>
      </c>
      <c r="DQ56" s="387">
        <v>0</v>
      </c>
      <c r="DR56" s="387">
        <v>0</v>
      </c>
      <c r="DS56" s="387">
        <v>0</v>
      </c>
      <c r="DT56" s="387">
        <v>0</v>
      </c>
      <c r="DU56" s="387">
        <v>0</v>
      </c>
      <c r="DV56" s="387">
        <v>0.03</v>
      </c>
      <c r="DW56" s="387">
        <v>5</v>
      </c>
      <c r="DX56" s="387">
        <v>0</v>
      </c>
      <c r="DY56" s="387">
        <v>0</v>
      </c>
      <c r="DZ56" s="387">
        <v>0</v>
      </c>
      <c r="EA56" s="387">
        <v>0.27</v>
      </c>
      <c r="EB56" s="387">
        <f t="shared" si="3"/>
        <v>6.95</v>
      </c>
      <c r="EC56" s="387">
        <v>0</v>
      </c>
      <c r="ED56" s="387">
        <v>0</v>
      </c>
      <c r="EE56" s="387">
        <v>0</v>
      </c>
      <c r="EF56" s="387">
        <v>0</v>
      </c>
      <c r="EG56" s="387">
        <v>0</v>
      </c>
      <c r="EH56" s="387">
        <v>0</v>
      </c>
      <c r="EI56" s="387">
        <v>0</v>
      </c>
      <c r="EJ56" s="387">
        <v>0.4</v>
      </c>
      <c r="EK56" s="387">
        <v>0</v>
      </c>
      <c r="EL56" s="387">
        <v>6.1</v>
      </c>
      <c r="EM56" s="387">
        <v>0.45</v>
      </c>
      <c r="EN56" s="387">
        <v>0</v>
      </c>
      <c r="EO56" s="387">
        <f t="shared" si="4"/>
        <v>30.823800000000002</v>
      </c>
      <c r="EP56" s="15">
        <v>0.11799999999999999</v>
      </c>
      <c r="EQ56" s="15">
        <v>0.88</v>
      </c>
      <c r="ER56" s="15">
        <v>1</v>
      </c>
      <c r="ES56" s="15">
        <v>5.0750000000000002</v>
      </c>
      <c r="ET56" s="15">
        <v>1.5</v>
      </c>
      <c r="EU56" s="15">
        <v>1.5</v>
      </c>
      <c r="EV56" s="15">
        <v>2.6549999999999998</v>
      </c>
      <c r="EW56" s="15">
        <v>5.7030000000000003</v>
      </c>
      <c r="EX56" s="15">
        <v>5.2613000000000003</v>
      </c>
      <c r="EY56" s="15">
        <v>2.88</v>
      </c>
      <c r="EZ56" s="15">
        <v>3.2725</v>
      </c>
      <c r="FA56" s="15">
        <v>0.97899999999999998</v>
      </c>
      <c r="FB56" s="30"/>
      <c r="FC56" s="30"/>
      <c r="FD56" s="30"/>
      <c r="FE56" s="30"/>
      <c r="FF56" s="30"/>
      <c r="FG56" s="30"/>
      <c r="FH56" s="30"/>
      <c r="FI56" s="30"/>
      <c r="FJ56" s="30"/>
      <c r="FK56" s="30"/>
      <c r="FL56" s="30"/>
      <c r="FM56" s="30"/>
      <c r="FN56" s="30"/>
      <c r="FO56" s="30"/>
      <c r="FP56" s="30"/>
      <c r="FQ56" s="30"/>
      <c r="FR56" s="30"/>
      <c r="FS56" s="30"/>
      <c r="FT56" s="30"/>
      <c r="FU56" s="30"/>
      <c r="FV56" s="30"/>
      <c r="FW56" s="30"/>
      <c r="FX56" s="30"/>
      <c r="FY56" s="30"/>
      <c r="FZ56" s="30"/>
      <c r="GA56" s="30"/>
      <c r="GB56" s="30"/>
      <c r="GC56" s="30"/>
      <c r="GD56" s="30"/>
      <c r="GE56" s="30"/>
      <c r="GF56" s="30"/>
      <c r="GG56" s="30"/>
      <c r="GH56" s="30"/>
      <c r="GI56" s="30"/>
      <c r="GJ56" s="30"/>
      <c r="GK56" s="30"/>
      <c r="GL56" s="30"/>
      <c r="GM56" s="30"/>
      <c r="GN56" s="30"/>
      <c r="GO56" s="30"/>
      <c r="GP56" s="30"/>
      <c r="GQ56" s="30"/>
      <c r="GR56" s="30"/>
      <c r="GS56" s="30"/>
      <c r="GT56" s="30"/>
      <c r="GU56" s="30"/>
      <c r="GV56" s="30"/>
      <c r="GW56" s="30"/>
      <c r="GX56" s="30"/>
      <c r="GY56" s="30"/>
      <c r="GZ56" s="30"/>
      <c r="HA56" s="30"/>
      <c r="HB56" s="30"/>
      <c r="HC56" s="30"/>
      <c r="HD56" s="30"/>
      <c r="HE56" s="30"/>
      <c r="HF56" s="30"/>
      <c r="HG56" s="30"/>
      <c r="HH56" s="30"/>
      <c r="HI56" s="30"/>
      <c r="HJ56" s="30"/>
      <c r="HK56" s="30"/>
      <c r="HL56" s="30"/>
      <c r="HM56" s="30"/>
      <c r="HN56" s="30"/>
      <c r="HO56" s="30"/>
      <c r="HP56" s="30"/>
    </row>
    <row r="57" spans="1:224" s="134" customFormat="1" ht="12.75" customHeight="1">
      <c r="A57" s="771" t="s">
        <v>3057</v>
      </c>
      <c r="B57" s="15">
        <f>SUM(C57:N57)</f>
        <v>2.738</v>
      </c>
      <c r="C57" s="15" t="s">
        <v>15</v>
      </c>
      <c r="D57" s="15" t="s">
        <v>15</v>
      </c>
      <c r="E57" s="15" t="s">
        <v>15</v>
      </c>
      <c r="F57" s="15" t="s">
        <v>15</v>
      </c>
      <c r="G57" s="15" t="s">
        <v>15</v>
      </c>
      <c r="H57" s="15" t="s">
        <v>15</v>
      </c>
      <c r="I57" s="15">
        <v>0.122</v>
      </c>
      <c r="J57" s="15" t="s">
        <v>15</v>
      </c>
      <c r="K57" s="15" t="s">
        <v>15</v>
      </c>
      <c r="L57" s="15">
        <v>0.54899999999999993</v>
      </c>
      <c r="M57" s="15">
        <v>2.0670000000000002</v>
      </c>
      <c r="N57" s="15" t="s">
        <v>15</v>
      </c>
      <c r="O57" s="15">
        <f>SUM(P57:AA57)</f>
        <v>1.9829999999999999</v>
      </c>
      <c r="P57" s="15" t="s">
        <v>15</v>
      </c>
      <c r="Q57" s="15" t="s">
        <v>15</v>
      </c>
      <c r="R57" s="15" t="s">
        <v>15</v>
      </c>
      <c r="S57" s="15" t="s">
        <v>15</v>
      </c>
      <c r="T57" s="15">
        <v>7.0000000000000007E-2</v>
      </c>
      <c r="U57" s="15" t="s">
        <v>15</v>
      </c>
      <c r="V57" s="15" t="s">
        <v>15</v>
      </c>
      <c r="W57" s="15">
        <v>0.06</v>
      </c>
      <c r="X57" s="15" t="s">
        <v>15</v>
      </c>
      <c r="Y57" s="15" t="s">
        <v>15</v>
      </c>
      <c r="Z57" s="15">
        <v>0.17299999999999999</v>
      </c>
      <c r="AA57" s="15">
        <v>1.68</v>
      </c>
      <c r="AB57" s="15">
        <f>SUM(AC57:AN57)</f>
        <v>57.892000000000003</v>
      </c>
      <c r="AC57" s="15">
        <v>0.53</v>
      </c>
      <c r="AD57" s="15" t="s">
        <v>15</v>
      </c>
      <c r="AE57" s="15">
        <v>0.5</v>
      </c>
      <c r="AF57" s="15">
        <v>0.19500000000000001</v>
      </c>
      <c r="AG57" s="15">
        <v>0.23200000000000001</v>
      </c>
      <c r="AH57" s="15" t="s">
        <v>15</v>
      </c>
      <c r="AI57" s="15" t="s">
        <v>15</v>
      </c>
      <c r="AJ57" s="15" t="s">
        <v>15</v>
      </c>
      <c r="AK57" s="15" t="s">
        <v>15</v>
      </c>
      <c r="AL57" s="15" t="s">
        <v>15</v>
      </c>
      <c r="AM57" s="15" t="s">
        <v>15</v>
      </c>
      <c r="AN57" s="15">
        <v>56.435000000000002</v>
      </c>
      <c r="AO57" s="15">
        <f>SUM(AP57:BA57)</f>
        <v>2.4220000000000002</v>
      </c>
      <c r="AP57" s="15" t="s">
        <v>15</v>
      </c>
      <c r="AQ57" s="15" t="s">
        <v>15</v>
      </c>
      <c r="AR57" s="15">
        <v>0.5</v>
      </c>
      <c r="AS57" s="15">
        <v>0.8</v>
      </c>
      <c r="AT57" s="15">
        <v>0.2</v>
      </c>
      <c r="AU57" s="15">
        <v>0.27200000000000002</v>
      </c>
      <c r="AV57" s="15">
        <v>6.5000000000000002E-2</v>
      </c>
      <c r="AW57" s="15">
        <v>0.02</v>
      </c>
      <c r="AX57" s="15">
        <v>0.04</v>
      </c>
      <c r="AY57" s="15">
        <v>0.52500000000000002</v>
      </c>
      <c r="AZ57" s="15" t="s">
        <v>15</v>
      </c>
      <c r="BA57" s="15" t="s">
        <v>15</v>
      </c>
      <c r="BB57" s="15">
        <f>SUM(BC57:BN57)</f>
        <v>5.3730000000000002</v>
      </c>
      <c r="BC57" s="15">
        <v>0.3</v>
      </c>
      <c r="BD57" s="15">
        <v>0.2</v>
      </c>
      <c r="BE57" s="15">
        <v>0.77</v>
      </c>
      <c r="BF57" s="15">
        <v>0.185</v>
      </c>
      <c r="BG57" s="15" t="s">
        <v>15</v>
      </c>
      <c r="BH57" s="15">
        <v>0.25</v>
      </c>
      <c r="BI57" s="15" t="s">
        <v>15</v>
      </c>
      <c r="BJ57" s="15">
        <v>0.248</v>
      </c>
      <c r="BK57" s="15">
        <v>0.02</v>
      </c>
      <c r="BL57" s="15" t="s">
        <v>15</v>
      </c>
      <c r="BM57" s="15">
        <v>0.7</v>
      </c>
      <c r="BN57" s="15">
        <v>2.7</v>
      </c>
      <c r="BO57" s="15">
        <f>SUM(BP57:CA57)</f>
        <v>7.0869999999999997</v>
      </c>
      <c r="BP57" s="15">
        <v>0.1</v>
      </c>
      <c r="BQ57" s="15">
        <v>3.17</v>
      </c>
      <c r="BR57" s="15">
        <v>0.09</v>
      </c>
      <c r="BS57" s="15">
        <v>0.13</v>
      </c>
      <c r="BT57" s="15">
        <v>1.077</v>
      </c>
      <c r="BU57" s="15">
        <v>2.1850000000000001</v>
      </c>
      <c r="BV57" s="15">
        <v>0.09</v>
      </c>
      <c r="BW57" s="15" t="s">
        <v>15</v>
      </c>
      <c r="BX57" s="15">
        <v>0.02</v>
      </c>
      <c r="BY57" s="15">
        <v>0.04</v>
      </c>
      <c r="BZ57" s="15" t="s">
        <v>15</v>
      </c>
      <c r="CA57" s="15">
        <v>0.185</v>
      </c>
      <c r="CB57" s="15">
        <f>SUM(CC57:CN57)</f>
        <v>3.2195</v>
      </c>
      <c r="CC57" s="15">
        <v>0.85299999999999998</v>
      </c>
      <c r="CD57" s="15" t="s">
        <v>15</v>
      </c>
      <c r="CE57" s="15" t="s">
        <v>15</v>
      </c>
      <c r="CF57" s="15">
        <v>0.08</v>
      </c>
      <c r="CG57" s="15" t="s">
        <v>15</v>
      </c>
      <c r="CH57" s="15">
        <v>0.14000000000000001</v>
      </c>
      <c r="CI57" s="15" t="s">
        <v>15</v>
      </c>
      <c r="CJ57" s="15">
        <v>0.161</v>
      </c>
      <c r="CK57" s="15" t="s">
        <v>15</v>
      </c>
      <c r="CL57" s="15">
        <v>0.73</v>
      </c>
      <c r="CM57" s="15">
        <v>0.44489999999999996</v>
      </c>
      <c r="CN57" s="15">
        <v>0.81059999999999999</v>
      </c>
      <c r="CO57" s="15">
        <f>SUM(CP57:DA57)</f>
        <v>21.810699999999997</v>
      </c>
      <c r="CP57" s="15">
        <v>0.1</v>
      </c>
      <c r="CQ57" s="15">
        <v>9.5000000000000001E-2</v>
      </c>
      <c r="CR57" s="15">
        <v>0.12</v>
      </c>
      <c r="CS57" s="15">
        <v>1.03</v>
      </c>
      <c r="CT57" s="15">
        <v>0.6</v>
      </c>
      <c r="CU57" s="15">
        <v>0.41699999999999998</v>
      </c>
      <c r="CV57" s="15" t="s">
        <v>15</v>
      </c>
      <c r="CW57" s="15">
        <v>0.5</v>
      </c>
      <c r="CX57" s="15">
        <v>5.15</v>
      </c>
      <c r="CY57" s="15">
        <v>11.33</v>
      </c>
      <c r="CZ57" s="15" t="s">
        <v>15</v>
      </c>
      <c r="DA57" s="15">
        <v>2.4687000000000001</v>
      </c>
      <c r="DB57" s="387">
        <f t="shared" si="1"/>
        <v>35.177800000000005</v>
      </c>
      <c r="DC57" s="387">
        <v>1.5940000000000001</v>
      </c>
      <c r="DD57" s="387">
        <v>5.5837000000000003</v>
      </c>
      <c r="DE57" s="387">
        <v>6.0499000000000001</v>
      </c>
      <c r="DF57" s="387">
        <v>3.3045999999999998</v>
      </c>
      <c r="DG57" s="387">
        <v>8.39</v>
      </c>
      <c r="DH57" s="387">
        <v>5.9253999999999998</v>
      </c>
      <c r="DI57" s="387">
        <v>1.1399999999999999</v>
      </c>
      <c r="DJ57" s="387">
        <v>1.31</v>
      </c>
      <c r="DK57" s="387">
        <v>0</v>
      </c>
      <c r="DL57" s="387">
        <v>1.6302000000000001</v>
      </c>
      <c r="DM57" s="387">
        <v>0</v>
      </c>
      <c r="DN57" s="387">
        <v>0.25</v>
      </c>
      <c r="DO57" s="387">
        <f t="shared" si="2"/>
        <v>26.874900000000004</v>
      </c>
      <c r="DP57" s="387">
        <v>6.1026000000000007</v>
      </c>
      <c r="DQ57" s="387">
        <v>5.3308</v>
      </c>
      <c r="DR57" s="387">
        <v>0</v>
      </c>
      <c r="DS57" s="387">
        <v>1.1140000000000001</v>
      </c>
      <c r="DT57" s="387">
        <v>1.9905000000000002</v>
      </c>
      <c r="DU57" s="387">
        <v>0.74</v>
      </c>
      <c r="DV57" s="387">
        <v>0.12</v>
      </c>
      <c r="DW57" s="387">
        <v>3.2300000000000004</v>
      </c>
      <c r="DX57" s="387">
        <v>0.41000000000000003</v>
      </c>
      <c r="DY57" s="387">
        <v>0.46099999999999997</v>
      </c>
      <c r="DZ57" s="387">
        <v>7.3520000000000003</v>
      </c>
      <c r="EA57" s="387">
        <v>2.4E-2</v>
      </c>
      <c r="EB57" s="387">
        <f t="shared" si="3"/>
        <v>95.214999999999989</v>
      </c>
      <c r="EC57" s="387">
        <v>4.0979999999999999</v>
      </c>
      <c r="ED57" s="387">
        <v>14.338799999999999</v>
      </c>
      <c r="EE57" s="387">
        <v>16.102</v>
      </c>
      <c r="EF57" s="387">
        <v>21.302</v>
      </c>
      <c r="EG57" s="387">
        <v>10.501299999999999</v>
      </c>
      <c r="EH57" s="387">
        <v>12.567499999999999</v>
      </c>
      <c r="EI57" s="387">
        <v>0.71239999999999992</v>
      </c>
      <c r="EJ57" s="387">
        <v>0.46500000000000002</v>
      </c>
      <c r="EK57" s="387">
        <v>1.345</v>
      </c>
      <c r="EL57" s="387">
        <v>0.80100000000000005</v>
      </c>
      <c r="EM57" s="387">
        <v>5.0220000000000002</v>
      </c>
      <c r="EN57" s="387">
        <v>7.96</v>
      </c>
      <c r="EO57" s="387">
        <f t="shared" si="4"/>
        <v>102.69709999999999</v>
      </c>
      <c r="EP57" s="15">
        <v>5.5</v>
      </c>
      <c r="EQ57" s="15">
        <v>3.4944999999999999</v>
      </c>
      <c r="ER57" s="15">
        <v>8.4260000000000002</v>
      </c>
      <c r="ES57" s="15">
        <v>6.8780000000000001</v>
      </c>
      <c r="ET57" s="15">
        <v>4.66</v>
      </c>
      <c r="EU57" s="15">
        <v>11.37</v>
      </c>
      <c r="EV57" s="15">
        <v>12.667999999999999</v>
      </c>
      <c r="EW57" s="15">
        <v>7.22</v>
      </c>
      <c r="EX57" s="15">
        <v>15.952</v>
      </c>
      <c r="EY57" s="15">
        <v>9.1424000000000003</v>
      </c>
      <c r="EZ57" s="15">
        <v>6.3943000000000003</v>
      </c>
      <c r="FA57" s="15">
        <v>10.991899999999999</v>
      </c>
      <c r="FB57" s="30"/>
      <c r="FC57" s="30"/>
      <c r="FD57" s="30"/>
      <c r="FE57" s="30"/>
      <c r="FF57" s="30"/>
      <c r="FG57" s="30"/>
      <c r="FH57" s="30"/>
      <c r="FI57" s="30"/>
      <c r="FJ57" s="30"/>
      <c r="FK57" s="30"/>
      <c r="FL57" s="30"/>
      <c r="FM57" s="30"/>
      <c r="FN57" s="30"/>
      <c r="FO57" s="30"/>
      <c r="FP57" s="30"/>
      <c r="FQ57" s="30"/>
      <c r="FR57" s="30"/>
      <c r="FS57" s="30"/>
      <c r="FT57" s="30"/>
      <c r="FU57" s="30"/>
      <c r="FV57" s="30"/>
      <c r="FW57" s="30"/>
      <c r="FX57" s="30"/>
      <c r="FY57" s="30"/>
      <c r="FZ57" s="30"/>
      <c r="GA57" s="30"/>
      <c r="GB57" s="30"/>
      <c r="GC57" s="30"/>
      <c r="GD57" s="30"/>
      <c r="GE57" s="30"/>
      <c r="GF57" s="30"/>
      <c r="GG57" s="30"/>
      <c r="GH57" s="30"/>
      <c r="GI57" s="30"/>
      <c r="GJ57" s="30"/>
      <c r="GK57" s="30"/>
      <c r="GL57" s="30"/>
      <c r="GM57" s="30"/>
      <c r="GN57" s="30"/>
      <c r="GO57" s="30"/>
      <c r="GP57" s="30"/>
      <c r="GQ57" s="30"/>
      <c r="GR57" s="30"/>
      <c r="GS57" s="30"/>
      <c r="GT57" s="30"/>
      <c r="GU57" s="30"/>
      <c r="GV57" s="30"/>
      <c r="GW57" s="30"/>
      <c r="GX57" s="30"/>
      <c r="GY57" s="30"/>
      <c r="GZ57" s="30"/>
      <c r="HA57" s="30"/>
      <c r="HB57" s="30"/>
      <c r="HC57" s="30"/>
      <c r="HD57" s="30"/>
      <c r="HE57" s="30"/>
      <c r="HF57" s="30"/>
      <c r="HG57" s="30"/>
      <c r="HH57" s="30"/>
      <c r="HI57" s="30"/>
      <c r="HJ57" s="30"/>
      <c r="HK57" s="30"/>
      <c r="HL57" s="30"/>
      <c r="HM57" s="30"/>
      <c r="HN57" s="30"/>
      <c r="HO57" s="30"/>
      <c r="HP57" s="30"/>
    </row>
    <row r="58" spans="1:224" s="134" customFormat="1" ht="12.75" customHeight="1">
      <c r="A58" s="771" t="s">
        <v>3190</v>
      </c>
      <c r="B58" s="15" t="s">
        <v>15</v>
      </c>
      <c r="C58" s="15" t="s">
        <v>15</v>
      </c>
      <c r="D58" s="15" t="s">
        <v>15</v>
      </c>
      <c r="E58" s="15" t="s">
        <v>15</v>
      </c>
      <c r="F58" s="15" t="s">
        <v>15</v>
      </c>
      <c r="G58" s="15" t="s">
        <v>15</v>
      </c>
      <c r="H58" s="15" t="s">
        <v>15</v>
      </c>
      <c r="I58" s="15" t="s">
        <v>15</v>
      </c>
      <c r="J58" s="15" t="s">
        <v>15</v>
      </c>
      <c r="K58" s="15" t="s">
        <v>15</v>
      </c>
      <c r="L58" s="15" t="s">
        <v>15</v>
      </c>
      <c r="M58" s="15" t="s">
        <v>15</v>
      </c>
      <c r="N58" s="15" t="s">
        <v>15</v>
      </c>
      <c r="O58" s="15" t="s">
        <v>15</v>
      </c>
      <c r="P58" s="15" t="s">
        <v>15</v>
      </c>
      <c r="Q58" s="15" t="s">
        <v>15</v>
      </c>
      <c r="R58" s="15" t="s">
        <v>15</v>
      </c>
      <c r="S58" s="15" t="s">
        <v>15</v>
      </c>
      <c r="T58" s="15" t="s">
        <v>15</v>
      </c>
      <c r="U58" s="15" t="s">
        <v>15</v>
      </c>
      <c r="V58" s="15" t="s">
        <v>15</v>
      </c>
      <c r="W58" s="15" t="s">
        <v>15</v>
      </c>
      <c r="X58" s="15" t="s">
        <v>15</v>
      </c>
      <c r="Y58" s="15" t="s">
        <v>15</v>
      </c>
      <c r="Z58" s="15" t="s">
        <v>15</v>
      </c>
      <c r="AA58" s="15" t="s">
        <v>15</v>
      </c>
      <c r="AB58" s="15" t="s">
        <v>15</v>
      </c>
      <c r="AC58" s="15" t="s">
        <v>15</v>
      </c>
      <c r="AD58" s="15" t="s">
        <v>15</v>
      </c>
      <c r="AE58" s="15" t="s">
        <v>15</v>
      </c>
      <c r="AF58" s="15" t="s">
        <v>15</v>
      </c>
      <c r="AG58" s="15" t="s">
        <v>15</v>
      </c>
      <c r="AH58" s="15" t="s">
        <v>15</v>
      </c>
      <c r="AI58" s="15" t="s">
        <v>15</v>
      </c>
      <c r="AJ58" s="15" t="s">
        <v>15</v>
      </c>
      <c r="AK58" s="15" t="s">
        <v>15</v>
      </c>
      <c r="AL58" s="15" t="s">
        <v>15</v>
      </c>
      <c r="AM58" s="15" t="s">
        <v>15</v>
      </c>
      <c r="AN58" s="15" t="s">
        <v>15</v>
      </c>
      <c r="AO58" s="15" t="s">
        <v>15</v>
      </c>
      <c r="AP58" s="15" t="s">
        <v>15</v>
      </c>
      <c r="AQ58" s="15" t="s">
        <v>15</v>
      </c>
      <c r="AR58" s="15" t="s">
        <v>15</v>
      </c>
      <c r="AS58" s="15" t="s">
        <v>15</v>
      </c>
      <c r="AT58" s="15" t="s">
        <v>15</v>
      </c>
      <c r="AU58" s="15" t="s">
        <v>15</v>
      </c>
      <c r="AV58" s="15" t="s">
        <v>15</v>
      </c>
      <c r="AW58" s="15" t="s">
        <v>15</v>
      </c>
      <c r="AX58" s="15" t="s">
        <v>15</v>
      </c>
      <c r="AY58" s="15" t="s">
        <v>15</v>
      </c>
      <c r="AZ58" s="15">
        <v>0</v>
      </c>
      <c r="BA58" s="15" t="s">
        <v>15</v>
      </c>
      <c r="BB58" s="15" t="s">
        <v>15</v>
      </c>
      <c r="BC58" s="15" t="s">
        <v>15</v>
      </c>
      <c r="BD58" s="15" t="s">
        <v>15</v>
      </c>
      <c r="BE58" s="15" t="s">
        <v>15</v>
      </c>
      <c r="BF58" s="15" t="s">
        <v>15</v>
      </c>
      <c r="BG58" s="15" t="s">
        <v>15</v>
      </c>
      <c r="BH58" s="15" t="s">
        <v>15</v>
      </c>
      <c r="BI58" s="15" t="s">
        <v>15</v>
      </c>
      <c r="BJ58" s="15" t="s">
        <v>15</v>
      </c>
      <c r="BK58" s="15" t="s">
        <v>15</v>
      </c>
      <c r="BL58" s="15" t="s">
        <v>15</v>
      </c>
      <c r="BM58" s="15" t="s">
        <v>15</v>
      </c>
      <c r="BN58" s="15" t="s">
        <v>15</v>
      </c>
      <c r="BO58" s="15" t="s">
        <v>15</v>
      </c>
      <c r="BP58" s="15" t="s">
        <v>15</v>
      </c>
      <c r="BQ58" s="15" t="s">
        <v>15</v>
      </c>
      <c r="BR58" s="15" t="s">
        <v>15</v>
      </c>
      <c r="BS58" s="15" t="s">
        <v>15</v>
      </c>
      <c r="BT58" s="15" t="s">
        <v>15</v>
      </c>
      <c r="BU58" s="15" t="s">
        <v>15</v>
      </c>
      <c r="BV58" s="15" t="s">
        <v>15</v>
      </c>
      <c r="BW58" s="15" t="s">
        <v>15</v>
      </c>
      <c r="BX58" s="15" t="s">
        <v>15</v>
      </c>
      <c r="BY58" s="15" t="s">
        <v>15</v>
      </c>
      <c r="BZ58" s="15" t="s">
        <v>15</v>
      </c>
      <c r="CA58" s="15" t="s">
        <v>15</v>
      </c>
      <c r="CB58" s="15" t="s">
        <v>15</v>
      </c>
      <c r="CC58" s="15" t="s">
        <v>15</v>
      </c>
      <c r="CD58" s="15" t="s">
        <v>15</v>
      </c>
      <c r="CE58" s="15" t="s">
        <v>15</v>
      </c>
      <c r="CF58" s="15" t="s">
        <v>15</v>
      </c>
      <c r="CG58" s="15" t="s">
        <v>15</v>
      </c>
      <c r="CH58" s="15" t="s">
        <v>15</v>
      </c>
      <c r="CI58" s="15" t="s">
        <v>15</v>
      </c>
      <c r="CJ58" s="15" t="s">
        <v>15</v>
      </c>
      <c r="CK58" s="15" t="s">
        <v>15</v>
      </c>
      <c r="CL58" s="15" t="s">
        <v>15</v>
      </c>
      <c r="CM58" s="15" t="s">
        <v>15</v>
      </c>
      <c r="CN58" s="15" t="s">
        <v>15</v>
      </c>
      <c r="CO58" s="15">
        <f>SUM(CP58:DA58)</f>
        <v>14.7637</v>
      </c>
      <c r="CP58" s="15" t="s">
        <v>15</v>
      </c>
      <c r="CQ58" s="15" t="s">
        <v>15</v>
      </c>
      <c r="CR58" s="15" t="s">
        <v>15</v>
      </c>
      <c r="CS58" s="15">
        <v>0.44500000000000001</v>
      </c>
      <c r="CT58" s="15">
        <v>0.4</v>
      </c>
      <c r="CU58" s="15">
        <v>2.4500000000000002</v>
      </c>
      <c r="CV58" s="15">
        <v>0.45</v>
      </c>
      <c r="CW58" s="15">
        <v>1.3012999999999999</v>
      </c>
      <c r="CX58" s="15">
        <v>3.9314</v>
      </c>
      <c r="CY58" s="15">
        <v>4.25</v>
      </c>
      <c r="CZ58" s="15">
        <v>0.17</v>
      </c>
      <c r="DA58" s="15">
        <v>1.3660000000000001</v>
      </c>
      <c r="DB58" s="387">
        <f t="shared" si="1"/>
        <v>95.61220000000003</v>
      </c>
      <c r="DC58" s="387">
        <v>0.99199999999999999</v>
      </c>
      <c r="DD58" s="387">
        <v>2.4066000000000001</v>
      </c>
      <c r="DE58" s="387">
        <v>12.394500000000001</v>
      </c>
      <c r="DF58" s="387">
        <v>12.724600000000001</v>
      </c>
      <c r="DG58" s="387">
        <v>10.9666</v>
      </c>
      <c r="DH58" s="387">
        <v>12.606200000000001</v>
      </c>
      <c r="DI58" s="387">
        <v>11.0442</v>
      </c>
      <c r="DJ58" s="387">
        <v>9.6859999999999999</v>
      </c>
      <c r="DK58" s="387">
        <v>3.0592000000000001</v>
      </c>
      <c r="DL58" s="387">
        <v>4.4089999999999998</v>
      </c>
      <c r="DM58" s="387">
        <v>2.0428000000000002</v>
      </c>
      <c r="DN58" s="387">
        <v>13.2805</v>
      </c>
      <c r="DO58" s="387">
        <f t="shared" si="2"/>
        <v>127.18299999999999</v>
      </c>
      <c r="DP58" s="387">
        <v>7.6589999999999998</v>
      </c>
      <c r="DQ58" s="387">
        <v>2.5269999999999997</v>
      </c>
      <c r="DR58" s="387">
        <v>2.0049999999999999</v>
      </c>
      <c r="DS58" s="387">
        <v>1.825</v>
      </c>
      <c r="DT58" s="387">
        <v>2.3064999999999998</v>
      </c>
      <c r="DU58" s="387">
        <v>9.8917999999999999</v>
      </c>
      <c r="DV58" s="387">
        <v>10.464400000000001</v>
      </c>
      <c r="DW58" s="387">
        <v>16.245699999999999</v>
      </c>
      <c r="DX58" s="387">
        <v>20.134700000000002</v>
      </c>
      <c r="DY58" s="387">
        <v>25.332999999999998</v>
      </c>
      <c r="DZ58" s="387">
        <v>13.946</v>
      </c>
      <c r="EA58" s="387">
        <v>14.844899999999999</v>
      </c>
      <c r="EB58" s="387">
        <f t="shared" si="3"/>
        <v>193.06720000000001</v>
      </c>
      <c r="EC58" s="387">
        <v>6.5240000000000009</v>
      </c>
      <c r="ED58" s="387">
        <v>3.9144000000000005</v>
      </c>
      <c r="EE58" s="387">
        <v>14.040900000000001</v>
      </c>
      <c r="EF58" s="387">
        <v>21.755600000000001</v>
      </c>
      <c r="EG58" s="387">
        <v>24.906399999999998</v>
      </c>
      <c r="EH58" s="387">
        <v>9.4253</v>
      </c>
      <c r="EI58" s="387">
        <v>5.5789999999999997</v>
      </c>
      <c r="EJ58" s="387">
        <v>4.6468999999999996</v>
      </c>
      <c r="EK58" s="387">
        <v>6.6198000000000006</v>
      </c>
      <c r="EL58" s="387">
        <v>8.1023999999999994</v>
      </c>
      <c r="EM58" s="387">
        <v>6.2720000000000002</v>
      </c>
      <c r="EN58" s="387">
        <v>81.280500000000004</v>
      </c>
      <c r="EO58" s="387">
        <f t="shared" si="4"/>
        <v>566.63419999999996</v>
      </c>
      <c r="EP58" s="15">
        <v>90.599399999999989</v>
      </c>
      <c r="EQ58" s="15">
        <v>73.985100000000003</v>
      </c>
      <c r="ER58" s="15">
        <v>10.579700000000001</v>
      </c>
      <c r="ES58" s="15">
        <v>23.430499999999999</v>
      </c>
      <c r="ET58" s="15">
        <v>44.389600000000002</v>
      </c>
      <c r="EU58" s="15">
        <v>93.235799999999998</v>
      </c>
      <c r="EV58" s="15">
        <v>45.503399999999999</v>
      </c>
      <c r="EW58" s="15">
        <v>55.277999999999999</v>
      </c>
      <c r="EX58" s="15">
        <v>28.317299999999999</v>
      </c>
      <c r="EY58" s="15">
        <v>22.9025</v>
      </c>
      <c r="EZ58" s="15">
        <v>36.701699999999995</v>
      </c>
      <c r="FA58" s="15">
        <v>41.711199999999998</v>
      </c>
      <c r="FB58" s="30"/>
      <c r="FC58" s="30"/>
      <c r="FD58" s="30"/>
      <c r="FE58" s="30"/>
      <c r="FF58" s="30"/>
      <c r="FG58" s="30"/>
      <c r="FH58" s="30"/>
      <c r="FI58" s="30"/>
      <c r="FJ58" s="30"/>
      <c r="FK58" s="30"/>
      <c r="FL58" s="30"/>
      <c r="FM58" s="30"/>
      <c r="FN58" s="30"/>
      <c r="FO58" s="30"/>
      <c r="FP58" s="30"/>
      <c r="FQ58" s="30"/>
      <c r="FR58" s="30"/>
      <c r="FS58" s="30"/>
      <c r="FT58" s="30"/>
      <c r="FU58" s="30"/>
      <c r="FV58" s="30"/>
      <c r="FW58" s="30"/>
      <c r="FX58" s="30"/>
      <c r="FY58" s="30"/>
      <c r="FZ58" s="30"/>
      <c r="GA58" s="30"/>
      <c r="GB58" s="30"/>
      <c r="GC58" s="30"/>
      <c r="GD58" s="30"/>
      <c r="GE58" s="30"/>
      <c r="GF58" s="30"/>
      <c r="GG58" s="30"/>
      <c r="GH58" s="30"/>
      <c r="GI58" s="30"/>
      <c r="GJ58" s="30"/>
      <c r="GK58" s="30"/>
      <c r="GL58" s="30"/>
      <c r="GM58" s="30"/>
      <c r="GN58" s="30"/>
      <c r="GO58" s="30"/>
      <c r="GP58" s="30"/>
      <c r="GQ58" s="30"/>
      <c r="GR58" s="30"/>
      <c r="GS58" s="30"/>
      <c r="GT58" s="30"/>
      <c r="GU58" s="30"/>
      <c r="GV58" s="30"/>
      <c r="GW58" s="30"/>
      <c r="GX58" s="30"/>
      <c r="GY58" s="30"/>
      <c r="GZ58" s="30"/>
      <c r="HA58" s="30"/>
      <c r="HB58" s="30"/>
      <c r="HC58" s="30"/>
      <c r="HD58" s="30"/>
      <c r="HE58" s="30"/>
      <c r="HF58" s="30"/>
      <c r="HG58" s="30"/>
      <c r="HH58" s="30"/>
      <c r="HI58" s="30"/>
      <c r="HJ58" s="30"/>
      <c r="HK58" s="30"/>
      <c r="HL58" s="30"/>
      <c r="HM58" s="30"/>
      <c r="HN58" s="30"/>
      <c r="HO58" s="30"/>
      <c r="HP58" s="30"/>
    </row>
    <row r="59" spans="1:224" s="134" customFormat="1" ht="12.75" customHeight="1">
      <c r="A59" s="773" t="s">
        <v>3191</v>
      </c>
      <c r="B59" s="15">
        <f>SUM(C59:N59)</f>
        <v>4.4533000000000005</v>
      </c>
      <c r="C59" s="15">
        <v>4.8000000000000001E-2</v>
      </c>
      <c r="D59" s="15">
        <v>3.7000000000000005E-2</v>
      </c>
      <c r="E59" s="15">
        <v>0.247</v>
      </c>
      <c r="F59" s="15">
        <v>0.63800000000000001</v>
      </c>
      <c r="G59" s="15">
        <v>0.25600000000000001</v>
      </c>
      <c r="H59" s="15">
        <v>1.153</v>
      </c>
      <c r="I59" s="15">
        <v>0.217</v>
      </c>
      <c r="J59" s="15">
        <v>7.7100000000000002E-2</v>
      </c>
      <c r="K59" s="15">
        <v>0.17599999999999999</v>
      </c>
      <c r="L59" s="15">
        <v>3.4000000000000002E-2</v>
      </c>
      <c r="M59" s="15">
        <v>4.48E-2</v>
      </c>
      <c r="N59" s="15">
        <v>1.5254000000000001</v>
      </c>
      <c r="O59" s="15">
        <f>SUM(P59:AA59)</f>
        <v>7.3002000000000002</v>
      </c>
      <c r="P59" s="15">
        <v>9.5000000000000001E-2</v>
      </c>
      <c r="Q59" s="15">
        <v>0.318</v>
      </c>
      <c r="R59" s="15">
        <v>0.32500000000000001</v>
      </c>
      <c r="S59" s="15">
        <v>0.22500000000000001</v>
      </c>
      <c r="T59" s="15">
        <v>2.1019000000000001</v>
      </c>
      <c r="U59" s="15">
        <v>1.105</v>
      </c>
      <c r="V59" s="15">
        <v>0.32100000000000001</v>
      </c>
      <c r="W59" s="15">
        <v>0.67500000000000004</v>
      </c>
      <c r="X59" s="15">
        <v>0.41</v>
      </c>
      <c r="Y59" s="15">
        <v>0.9262999999999999</v>
      </c>
      <c r="Z59" s="15">
        <v>0.441</v>
      </c>
      <c r="AA59" s="15">
        <v>0.35699999999999998</v>
      </c>
      <c r="AB59" s="15">
        <f>SUM(AC59:AN59)</f>
        <v>9.9564000000000004</v>
      </c>
      <c r="AC59" s="15">
        <v>0.25700000000000001</v>
      </c>
      <c r="AD59" s="15">
        <v>1.2782</v>
      </c>
      <c r="AE59" s="15">
        <v>0.376</v>
      </c>
      <c r="AF59" s="15">
        <v>0.48899999999999999</v>
      </c>
      <c r="AG59" s="15">
        <v>1.07</v>
      </c>
      <c r="AH59" s="15">
        <v>0.60099999999999998</v>
      </c>
      <c r="AI59" s="15">
        <v>2.073</v>
      </c>
      <c r="AJ59" s="15">
        <v>0.58799999999999997</v>
      </c>
      <c r="AK59" s="15">
        <v>0.73</v>
      </c>
      <c r="AL59" s="15">
        <v>0.16700000000000001</v>
      </c>
      <c r="AM59" s="15">
        <v>0.84420000000000006</v>
      </c>
      <c r="AN59" s="15">
        <v>1.4830000000000001</v>
      </c>
      <c r="AO59" s="15">
        <f>SUM(AP59:BA59)</f>
        <v>16.188100000000002</v>
      </c>
      <c r="AP59" s="15">
        <v>0.08</v>
      </c>
      <c r="AQ59" s="15">
        <v>1.252</v>
      </c>
      <c r="AR59" s="15">
        <v>1.48</v>
      </c>
      <c r="AS59" s="15">
        <v>1.93</v>
      </c>
      <c r="AT59" s="15">
        <v>1.01</v>
      </c>
      <c r="AU59" s="15">
        <v>0.79900000000000004</v>
      </c>
      <c r="AV59" s="15">
        <v>1.129</v>
      </c>
      <c r="AW59" s="15">
        <v>0.218</v>
      </c>
      <c r="AX59" s="15">
        <v>5.62</v>
      </c>
      <c r="AY59" s="15">
        <v>0.66300000000000003</v>
      </c>
      <c r="AZ59" s="15">
        <v>1.0409999999999999</v>
      </c>
      <c r="BA59" s="15">
        <v>0.96609999999999996</v>
      </c>
      <c r="BB59" s="15">
        <f>SUM(BC59:BN59)</f>
        <v>11.250799999999998</v>
      </c>
      <c r="BC59" s="15">
        <v>0.40900000000000003</v>
      </c>
      <c r="BD59" s="15">
        <v>1.3773</v>
      </c>
      <c r="BE59" s="15">
        <v>0.03</v>
      </c>
      <c r="BF59" s="15">
        <v>0.14750000000000002</v>
      </c>
      <c r="BG59" s="15">
        <v>0.47849999999999998</v>
      </c>
      <c r="BH59" s="15">
        <v>2.8737999999999997</v>
      </c>
      <c r="BI59" s="15">
        <v>1.3587</v>
      </c>
      <c r="BJ59" s="15">
        <v>0.30149999999999999</v>
      </c>
      <c r="BK59" s="15">
        <v>2.1307</v>
      </c>
      <c r="BL59" s="15">
        <v>0.75479999999999992</v>
      </c>
      <c r="BM59" s="15">
        <v>0.83399999999999996</v>
      </c>
      <c r="BN59" s="15">
        <v>0.55500000000000005</v>
      </c>
      <c r="BO59" s="15">
        <f>SUM(BP59:CA59)</f>
        <v>18.712299999999999</v>
      </c>
      <c r="BP59" s="15">
        <v>0.24869999999999998</v>
      </c>
      <c r="BQ59" s="15">
        <v>1.2989999999999999</v>
      </c>
      <c r="BR59" s="15" t="s">
        <v>15</v>
      </c>
      <c r="BS59" s="15">
        <v>0.69</v>
      </c>
      <c r="BT59" s="15">
        <v>0.29799999999999999</v>
      </c>
      <c r="BU59" s="15">
        <v>11.401999999999999</v>
      </c>
      <c r="BV59" s="15">
        <v>2.492</v>
      </c>
      <c r="BW59" s="15">
        <v>0.1</v>
      </c>
      <c r="BX59" s="15">
        <v>1.2370000000000001</v>
      </c>
      <c r="BY59" s="15">
        <v>0.5111</v>
      </c>
      <c r="BZ59" s="15">
        <v>0.36619999999999997</v>
      </c>
      <c r="CA59" s="15">
        <v>6.83E-2</v>
      </c>
      <c r="CB59" s="15">
        <f>SUM(CC59:CN59)</f>
        <v>5.3576999999999995</v>
      </c>
      <c r="CC59" s="15">
        <v>7.0000000000000007E-2</v>
      </c>
      <c r="CD59" s="15">
        <v>4.8799999999999996E-2</v>
      </c>
      <c r="CE59" s="15">
        <v>2.0591999999999997</v>
      </c>
      <c r="CF59" s="15">
        <v>0.20419999999999999</v>
      </c>
      <c r="CG59" s="15">
        <v>4.2900000000000001E-2</v>
      </c>
      <c r="CH59" s="15">
        <v>8.4500000000000006E-2</v>
      </c>
      <c r="CI59" s="15">
        <v>0.42</v>
      </c>
      <c r="CJ59" s="15">
        <v>1.0509999999999999</v>
      </c>
      <c r="CK59" s="15">
        <v>0.25</v>
      </c>
      <c r="CL59" s="15">
        <v>0.60209999999999997</v>
      </c>
      <c r="CM59" s="15">
        <v>0.20499999999999999</v>
      </c>
      <c r="CN59" s="15">
        <v>0.32</v>
      </c>
      <c r="CO59" s="15">
        <f>SUM(CP59:DA59)</f>
        <v>5.7030999999999992</v>
      </c>
      <c r="CP59" s="15">
        <v>0.11</v>
      </c>
      <c r="CQ59" s="15">
        <v>0.2641</v>
      </c>
      <c r="CR59" s="15">
        <v>1.08</v>
      </c>
      <c r="CS59" s="15">
        <v>0.25800000000000001</v>
      </c>
      <c r="CT59" s="15">
        <v>0.54200000000000004</v>
      </c>
      <c r="CU59" s="15">
        <v>0.215</v>
      </c>
      <c r="CV59" s="15">
        <v>0.04</v>
      </c>
      <c r="CW59" s="15">
        <v>0.94399999999999995</v>
      </c>
      <c r="CX59" s="15">
        <v>0.44400000000000001</v>
      </c>
      <c r="CY59" s="15">
        <v>0.14000000000000001</v>
      </c>
      <c r="CZ59" s="15">
        <v>1.026</v>
      </c>
      <c r="DA59" s="15">
        <v>0.64</v>
      </c>
      <c r="DB59" s="387">
        <f t="shared" si="1"/>
        <v>31.904800000000002</v>
      </c>
      <c r="DC59" s="387">
        <v>1.6431</v>
      </c>
      <c r="DD59" s="387">
        <v>0.54500000000000004</v>
      </c>
      <c r="DE59" s="387">
        <v>4.5550000000000006</v>
      </c>
      <c r="DF59" s="387">
        <v>4.7186000000000003</v>
      </c>
      <c r="DG59" s="387">
        <v>1.8620000000000001</v>
      </c>
      <c r="DH59" s="387">
        <v>3.5150000000000001</v>
      </c>
      <c r="DI59" s="387">
        <v>1.3472999999999999</v>
      </c>
      <c r="DJ59" s="387">
        <v>2.73</v>
      </c>
      <c r="DK59" s="387">
        <v>1.7201</v>
      </c>
      <c r="DL59" s="387">
        <v>5.0433000000000003</v>
      </c>
      <c r="DM59" s="387">
        <v>0.68119999999999992</v>
      </c>
      <c r="DN59" s="387">
        <v>3.5442</v>
      </c>
      <c r="DO59" s="387">
        <f t="shared" si="2"/>
        <v>85.576499999999996</v>
      </c>
      <c r="DP59" s="387">
        <v>0.63560000000000005</v>
      </c>
      <c r="DQ59" s="387">
        <v>2.7534000000000001</v>
      </c>
      <c r="DR59" s="387">
        <v>1.7609999999999999</v>
      </c>
      <c r="DS59" s="387">
        <v>3.4030999999999998</v>
      </c>
      <c r="DT59" s="387">
        <v>4.5667999999999997</v>
      </c>
      <c r="DU59" s="387">
        <v>18.702600000000004</v>
      </c>
      <c r="DV59" s="387">
        <v>5.281200000000001</v>
      </c>
      <c r="DW59" s="387">
        <v>9.0624000000000002</v>
      </c>
      <c r="DX59" s="387">
        <v>7.8397000000000006</v>
      </c>
      <c r="DY59" s="387">
        <v>10.4671</v>
      </c>
      <c r="DZ59" s="387">
        <v>9.5737000000000005</v>
      </c>
      <c r="EA59" s="387">
        <v>11.5299</v>
      </c>
      <c r="EB59" s="387">
        <f t="shared" si="3"/>
        <v>216.95029999999997</v>
      </c>
      <c r="EC59" s="387">
        <v>8.7747000000000011</v>
      </c>
      <c r="ED59" s="387">
        <v>8.8947000000000003</v>
      </c>
      <c r="EE59" s="387">
        <v>9.8369999999999997</v>
      </c>
      <c r="EF59" s="387">
        <v>14.7471</v>
      </c>
      <c r="EG59" s="387">
        <v>15.2403</v>
      </c>
      <c r="EH59" s="387">
        <v>26.415199999999999</v>
      </c>
      <c r="EI59" s="387">
        <v>24.155299999999997</v>
      </c>
      <c r="EJ59" s="387">
        <v>25.7821</v>
      </c>
      <c r="EK59" s="387">
        <v>10.962299999999999</v>
      </c>
      <c r="EL59" s="387">
        <v>18.2927</v>
      </c>
      <c r="EM59" s="387">
        <v>20.254799999999999</v>
      </c>
      <c r="EN59" s="387">
        <v>33.594100000000005</v>
      </c>
      <c r="EO59" s="387">
        <f t="shared" si="4"/>
        <v>397.83279999999996</v>
      </c>
      <c r="EP59" s="15">
        <v>31.0472</v>
      </c>
      <c r="EQ59" s="15">
        <v>53.269100000000002</v>
      </c>
      <c r="ER59" s="15">
        <v>32.872199999999999</v>
      </c>
      <c r="ES59" s="15">
        <v>28.922799999999999</v>
      </c>
      <c r="ET59" s="15">
        <v>36.018800000000006</v>
      </c>
      <c r="EU59" s="15">
        <v>52.1982</v>
      </c>
      <c r="EV59" s="15">
        <v>43.914499999999997</v>
      </c>
      <c r="EW59" s="15">
        <v>34.096699999999998</v>
      </c>
      <c r="EX59" s="15">
        <v>27.1432</v>
      </c>
      <c r="EY59" s="15">
        <v>14.6957</v>
      </c>
      <c r="EZ59" s="15">
        <v>21.3566</v>
      </c>
      <c r="FA59" s="15">
        <v>22.297799999999999</v>
      </c>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row>
    <row r="60" spans="1:224" s="134" customFormat="1" ht="12.75" customHeight="1" thickBot="1">
      <c r="A60" s="774" t="s">
        <v>3192</v>
      </c>
      <c r="B60" s="214">
        <f>SUM(C60:N60)</f>
        <v>4.5470000000000006</v>
      </c>
      <c r="C60" s="214" t="s">
        <v>15</v>
      </c>
      <c r="D60" s="214" t="s">
        <v>15</v>
      </c>
      <c r="E60" s="214" t="s">
        <v>15</v>
      </c>
      <c r="F60" s="214" t="s">
        <v>15</v>
      </c>
      <c r="G60" s="214" t="s">
        <v>15</v>
      </c>
      <c r="H60" s="214" t="s">
        <v>15</v>
      </c>
      <c r="I60" s="214">
        <v>1.7270000000000001</v>
      </c>
      <c r="J60" s="214">
        <v>1.1100000000000001</v>
      </c>
      <c r="K60" s="214" t="s">
        <v>15</v>
      </c>
      <c r="L60" s="214" t="s">
        <v>15</v>
      </c>
      <c r="M60" s="214" t="s">
        <v>15</v>
      </c>
      <c r="N60" s="214">
        <v>1.71</v>
      </c>
      <c r="O60" s="214">
        <f>SUM(P60:AA60)</f>
        <v>29.407999999999998</v>
      </c>
      <c r="P60" s="214" t="s">
        <v>15</v>
      </c>
      <c r="Q60" s="214" t="s">
        <v>15</v>
      </c>
      <c r="R60" s="214">
        <v>3.242</v>
      </c>
      <c r="S60" s="214">
        <v>0.08</v>
      </c>
      <c r="T60" s="214" t="s">
        <v>15</v>
      </c>
      <c r="U60" s="214" t="s">
        <v>15</v>
      </c>
      <c r="V60" s="214">
        <v>3.5000000000000003E-2</v>
      </c>
      <c r="W60" s="214" t="s">
        <v>15</v>
      </c>
      <c r="X60" s="214" t="s">
        <v>15</v>
      </c>
      <c r="Y60" s="214" t="s">
        <v>15</v>
      </c>
      <c r="Z60" s="214" t="s">
        <v>15</v>
      </c>
      <c r="AA60" s="214">
        <v>26.050999999999998</v>
      </c>
      <c r="AB60" s="214">
        <f>SUM(AC60:AN60)</f>
        <v>13.102</v>
      </c>
      <c r="AC60" s="214" t="s">
        <v>15</v>
      </c>
      <c r="AD60" s="214" t="s">
        <v>15</v>
      </c>
      <c r="AE60" s="214" t="s">
        <v>15</v>
      </c>
      <c r="AF60" s="214" t="s">
        <v>15</v>
      </c>
      <c r="AG60" s="214" t="s">
        <v>15</v>
      </c>
      <c r="AH60" s="214">
        <v>0.02</v>
      </c>
      <c r="AI60" s="214" t="s">
        <v>15</v>
      </c>
      <c r="AJ60" s="214" t="s">
        <v>15</v>
      </c>
      <c r="AK60" s="214">
        <v>13.082000000000001</v>
      </c>
      <c r="AL60" s="214" t="s">
        <v>15</v>
      </c>
      <c r="AM60" s="214" t="s">
        <v>15</v>
      </c>
      <c r="AN60" s="214" t="s">
        <v>15</v>
      </c>
      <c r="AO60" s="214">
        <f>SUM(AP60:BA60)</f>
        <v>6.5659999999999989</v>
      </c>
      <c r="AP60" s="214" t="s">
        <v>15</v>
      </c>
      <c r="AQ60" s="214">
        <v>2.5000000000000001E-2</v>
      </c>
      <c r="AR60" s="214">
        <v>0.24</v>
      </c>
      <c r="AS60" s="214">
        <v>4.3280000000000003</v>
      </c>
      <c r="AT60" s="214">
        <v>0.254</v>
      </c>
      <c r="AU60" s="214">
        <v>0.02</v>
      </c>
      <c r="AV60" s="214" t="s">
        <v>15</v>
      </c>
      <c r="AW60" s="214" t="s">
        <v>15</v>
      </c>
      <c r="AX60" s="214">
        <v>0.1</v>
      </c>
      <c r="AY60" s="214" t="s">
        <v>15</v>
      </c>
      <c r="AZ60" s="214">
        <v>1.5</v>
      </c>
      <c r="BA60" s="214">
        <v>9.9000000000000005E-2</v>
      </c>
      <c r="BB60" s="214">
        <f>SUM(BC60:BN60)</f>
        <v>26.904000000000003</v>
      </c>
      <c r="BC60" s="214">
        <v>2.1</v>
      </c>
      <c r="BD60" s="214" t="s">
        <v>15</v>
      </c>
      <c r="BE60" s="214" t="s">
        <v>15</v>
      </c>
      <c r="BF60" s="214" t="s">
        <v>15</v>
      </c>
      <c r="BG60" s="214" t="s">
        <v>15</v>
      </c>
      <c r="BH60" s="214">
        <v>5.2670000000000003</v>
      </c>
      <c r="BI60" s="214" t="s">
        <v>15</v>
      </c>
      <c r="BJ60" s="214">
        <v>11.8</v>
      </c>
      <c r="BK60" s="214">
        <v>2.5</v>
      </c>
      <c r="BL60" s="214">
        <v>0.8</v>
      </c>
      <c r="BM60" s="214">
        <v>0.3</v>
      </c>
      <c r="BN60" s="214">
        <v>4.1370000000000005</v>
      </c>
      <c r="BO60" s="214">
        <f>SUM(BP60:CA60)</f>
        <v>17.863</v>
      </c>
      <c r="BP60" s="214">
        <v>3.7</v>
      </c>
      <c r="BQ60" s="214" t="s">
        <v>15</v>
      </c>
      <c r="BR60" s="214" t="s">
        <v>15</v>
      </c>
      <c r="BS60" s="214">
        <v>6.4589999999999996</v>
      </c>
      <c r="BT60" s="214">
        <v>1.5229999999999999</v>
      </c>
      <c r="BU60" s="214">
        <v>0.15</v>
      </c>
      <c r="BV60" s="214">
        <v>1.9</v>
      </c>
      <c r="BW60" s="214">
        <v>2.8010000000000002</v>
      </c>
      <c r="BX60" s="214">
        <v>1.33</v>
      </c>
      <c r="BY60" s="214" t="s">
        <v>15</v>
      </c>
      <c r="BZ60" s="214" t="s">
        <v>15</v>
      </c>
      <c r="CA60" s="214" t="s">
        <v>15</v>
      </c>
      <c r="CB60" s="214">
        <f>SUM(CC60:CN60)</f>
        <v>193.12400000000002</v>
      </c>
      <c r="CC60" s="214" t="s">
        <v>15</v>
      </c>
      <c r="CD60" s="214">
        <v>0.23100000000000001</v>
      </c>
      <c r="CE60" s="214" t="s">
        <v>15</v>
      </c>
      <c r="CF60" s="214" t="s">
        <v>15</v>
      </c>
      <c r="CG60" s="214" t="s">
        <v>15</v>
      </c>
      <c r="CH60" s="214" t="s">
        <v>15</v>
      </c>
      <c r="CI60" s="214" t="s">
        <v>15</v>
      </c>
      <c r="CJ60" s="214" t="s">
        <v>15</v>
      </c>
      <c r="CK60" s="214">
        <v>40</v>
      </c>
      <c r="CL60" s="214">
        <v>41.1</v>
      </c>
      <c r="CM60" s="214">
        <v>21</v>
      </c>
      <c r="CN60" s="214">
        <v>90.793000000000006</v>
      </c>
      <c r="CO60" s="214">
        <f>SUM(CP60:DA60)</f>
        <v>36.590700000000005</v>
      </c>
      <c r="CP60" s="214" t="s">
        <v>15</v>
      </c>
      <c r="CQ60" s="214">
        <v>5.0839999999999996</v>
      </c>
      <c r="CR60" s="214">
        <v>8</v>
      </c>
      <c r="CS60" s="214">
        <v>7.6710000000000003</v>
      </c>
      <c r="CT60" s="214">
        <v>0.29399999999999998</v>
      </c>
      <c r="CU60" s="214">
        <v>0.63700000000000001</v>
      </c>
      <c r="CV60" s="214">
        <v>7.2549999999999999</v>
      </c>
      <c r="CW60" s="214">
        <v>3.29</v>
      </c>
      <c r="CX60" s="214">
        <v>4.2999999999999997E-2</v>
      </c>
      <c r="CY60" s="214">
        <v>1.026</v>
      </c>
      <c r="CZ60" s="214">
        <v>2.1480000000000001</v>
      </c>
      <c r="DA60" s="214">
        <v>1.1427</v>
      </c>
      <c r="DB60" s="388">
        <f t="shared" si="1"/>
        <v>83.75</v>
      </c>
      <c r="DC60" s="388">
        <v>2.4449999999999998</v>
      </c>
      <c r="DD60" s="388">
        <v>1.3260000000000001</v>
      </c>
      <c r="DE60" s="388">
        <v>10.509</v>
      </c>
      <c r="DF60" s="388">
        <v>6.4009999999999998</v>
      </c>
      <c r="DG60" s="388">
        <v>8.3230000000000004</v>
      </c>
      <c r="DH60" s="388">
        <v>5.8860000000000001</v>
      </c>
      <c r="DI60" s="388">
        <v>12.6096</v>
      </c>
      <c r="DJ60" s="388">
        <v>6.6550000000000002</v>
      </c>
      <c r="DK60" s="388">
        <v>10.992399999999998</v>
      </c>
      <c r="DL60" s="388">
        <v>9.24</v>
      </c>
      <c r="DM60" s="388">
        <v>4.7379999999999995</v>
      </c>
      <c r="DN60" s="388">
        <v>4.625</v>
      </c>
      <c r="DO60" s="388">
        <f t="shared" si="2"/>
        <v>134.1019</v>
      </c>
      <c r="DP60" s="388">
        <v>5.2220000000000004</v>
      </c>
      <c r="DQ60" s="388">
        <v>7.7610000000000001</v>
      </c>
      <c r="DR60" s="388">
        <v>5.35</v>
      </c>
      <c r="DS60" s="388">
        <v>3.39</v>
      </c>
      <c r="DT60" s="388">
        <v>4.1689999999999996</v>
      </c>
      <c r="DU60" s="388">
        <v>4.0949999999999998</v>
      </c>
      <c r="DV60" s="388">
        <v>11.08</v>
      </c>
      <c r="DW60" s="388">
        <v>1.9770000000000001</v>
      </c>
      <c r="DX60" s="388">
        <v>11.278799999999999</v>
      </c>
      <c r="DY60" s="388">
        <v>18.022100000000002</v>
      </c>
      <c r="DZ60" s="388">
        <v>34.883000000000003</v>
      </c>
      <c r="EA60" s="388">
        <v>26.874000000000002</v>
      </c>
      <c r="EB60" s="388">
        <f t="shared" si="3"/>
        <v>197.16479999999996</v>
      </c>
      <c r="EC60" s="388">
        <v>5.7611999999999997</v>
      </c>
      <c r="ED60" s="388">
        <v>21.531799999999997</v>
      </c>
      <c r="EE60" s="388">
        <v>29.966900000000003</v>
      </c>
      <c r="EF60" s="388">
        <v>19.697400000000005</v>
      </c>
      <c r="EG60" s="388">
        <v>14.4236</v>
      </c>
      <c r="EH60" s="388">
        <v>12.9328</v>
      </c>
      <c r="EI60" s="388">
        <v>17.685200000000002</v>
      </c>
      <c r="EJ60" s="388">
        <v>26.868499999999997</v>
      </c>
      <c r="EK60" s="388">
        <v>8.4074000000000009</v>
      </c>
      <c r="EL60" s="388">
        <v>12.935</v>
      </c>
      <c r="EM60" s="388">
        <v>14.64</v>
      </c>
      <c r="EN60" s="388">
        <v>12.315</v>
      </c>
      <c r="EO60" s="388">
        <f t="shared" si="4"/>
        <v>438.25409999999999</v>
      </c>
      <c r="EP60" s="214">
        <v>13.109399999999999</v>
      </c>
      <c r="EQ60" s="214">
        <v>23.417400000000001</v>
      </c>
      <c r="ER60" s="214">
        <v>15.7006</v>
      </c>
      <c r="ES60" s="214">
        <v>31.8443</v>
      </c>
      <c r="ET60" s="214">
        <v>43.854999999999997</v>
      </c>
      <c r="EU60" s="214">
        <v>45.522400000000005</v>
      </c>
      <c r="EV60" s="214">
        <v>43.340800000000002</v>
      </c>
      <c r="EW60" s="214">
        <v>54.399500000000003</v>
      </c>
      <c r="EX60" s="214">
        <v>20.636200000000002</v>
      </c>
      <c r="EY60" s="214">
        <v>37.816400000000002</v>
      </c>
      <c r="EZ60" s="214">
        <v>65.963300000000004</v>
      </c>
      <c r="FA60" s="214">
        <v>42.648800000000001</v>
      </c>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30"/>
      <c r="GQ60" s="30"/>
      <c r="GR60" s="30"/>
      <c r="GS60" s="30"/>
      <c r="GT60" s="30"/>
      <c r="GU60" s="30"/>
      <c r="GV60" s="30"/>
      <c r="GW60" s="30"/>
      <c r="GX60" s="30"/>
      <c r="GY60" s="30"/>
      <c r="GZ60" s="30"/>
      <c r="HA60" s="30"/>
      <c r="HB60" s="30"/>
      <c r="HC60" s="30"/>
      <c r="HD60" s="30"/>
      <c r="HE60" s="30"/>
      <c r="HF60" s="30"/>
      <c r="HG60" s="30"/>
      <c r="HH60" s="30"/>
      <c r="HI60" s="30"/>
      <c r="HJ60" s="30"/>
      <c r="HK60" s="30"/>
      <c r="HL60" s="30"/>
      <c r="HM60" s="30"/>
      <c r="HN60" s="30"/>
      <c r="HO60" s="30"/>
      <c r="HP60" s="30"/>
    </row>
    <row r="61" spans="1:224" s="134" customFormat="1" ht="5.0999999999999996" customHeight="1">
      <c r="B61" s="325"/>
      <c r="C61" s="325"/>
      <c r="D61" s="325"/>
      <c r="E61" s="325"/>
      <c r="F61" s="325"/>
      <c r="G61" s="325"/>
      <c r="H61" s="325"/>
      <c r="I61" s="325"/>
      <c r="J61" s="325"/>
      <c r="K61" s="325"/>
      <c r="L61" s="325"/>
      <c r="M61" s="325"/>
      <c r="O61" s="325"/>
      <c r="P61" s="325"/>
      <c r="Q61" s="325"/>
      <c r="R61" s="325"/>
      <c r="S61" s="325"/>
      <c r="T61" s="325"/>
      <c r="U61" s="325"/>
      <c r="V61" s="325"/>
      <c r="W61" s="325"/>
      <c r="X61" s="325"/>
      <c r="Y61" s="325"/>
      <c r="Z61" s="325"/>
      <c r="AB61" s="325"/>
      <c r="AC61" s="325"/>
      <c r="AD61" s="325"/>
      <c r="AE61" s="325"/>
      <c r="AF61" s="325"/>
      <c r="AG61" s="325"/>
      <c r="AH61" s="325"/>
      <c r="AI61" s="325"/>
      <c r="AJ61" s="325"/>
      <c r="AK61" s="325"/>
      <c r="AL61" s="325"/>
      <c r="AM61" s="325"/>
      <c r="AO61" s="325"/>
      <c r="AP61" s="325"/>
      <c r="AQ61" s="325"/>
      <c r="AR61" s="325"/>
      <c r="AS61" s="325"/>
      <c r="AT61" s="325"/>
      <c r="AU61" s="325"/>
      <c r="AV61" s="21"/>
      <c r="AW61" s="21"/>
      <c r="AX61" s="325"/>
      <c r="AY61" s="325"/>
      <c r="AZ61" s="325"/>
      <c r="BB61" s="325"/>
      <c r="BC61" s="325"/>
      <c r="BD61" s="325"/>
      <c r="BE61" s="325"/>
      <c r="BF61" s="325"/>
      <c r="BG61" s="325"/>
      <c r="BH61" s="325"/>
      <c r="BI61" s="325"/>
      <c r="BJ61" s="325"/>
      <c r="BK61" s="325"/>
      <c r="BL61" s="325"/>
      <c r="BM61" s="325"/>
      <c r="BO61" s="325"/>
      <c r="BP61" s="325"/>
      <c r="BQ61" s="325"/>
      <c r="BR61" s="325"/>
      <c r="BS61" s="325"/>
      <c r="BT61" s="325"/>
      <c r="BU61" s="325"/>
      <c r="BV61" s="325"/>
      <c r="BW61" s="325"/>
      <c r="BX61" s="325"/>
      <c r="BY61" s="325"/>
      <c r="BZ61" s="325"/>
      <c r="CB61" s="325"/>
      <c r="CC61" s="325"/>
      <c r="CD61" s="325"/>
      <c r="CE61" s="325"/>
      <c r="CF61" s="325"/>
      <c r="CG61" s="325"/>
      <c r="CH61" s="325"/>
      <c r="CI61" s="325"/>
      <c r="CJ61" s="325"/>
      <c r="CK61" s="325"/>
      <c r="CL61" s="325"/>
      <c r="CM61" s="325"/>
      <c r="CO61" s="325"/>
      <c r="CP61" s="325"/>
      <c r="CQ61" s="325"/>
      <c r="CR61" s="325"/>
      <c r="CS61" s="325"/>
      <c r="CT61" s="325"/>
      <c r="CU61" s="325"/>
      <c r="CV61" s="325"/>
      <c r="CW61" s="325"/>
      <c r="CX61" s="325"/>
      <c r="CY61" s="325"/>
      <c r="CZ61" s="325"/>
      <c r="DB61" s="325"/>
      <c r="DC61" s="325"/>
      <c r="DD61" s="325"/>
      <c r="DE61" s="325"/>
      <c r="DF61" s="325"/>
      <c r="DG61" s="325"/>
      <c r="DH61" s="325"/>
      <c r="DI61" s="325"/>
      <c r="DJ61" s="325"/>
      <c r="DK61" s="325"/>
      <c r="DL61" s="325"/>
      <c r="DM61" s="325"/>
      <c r="DO61" s="325"/>
      <c r="DP61" s="325"/>
      <c r="DQ61" s="325"/>
      <c r="DR61" s="325"/>
      <c r="DS61" s="325"/>
      <c r="DT61" s="325"/>
      <c r="DU61" s="325"/>
      <c r="DV61" s="325"/>
      <c r="DW61" s="325"/>
      <c r="DX61" s="325"/>
      <c r="DY61" s="325"/>
      <c r="DZ61" s="325"/>
      <c r="EB61" s="325"/>
      <c r="EC61" s="325"/>
      <c r="ED61" s="325"/>
      <c r="EE61" s="325"/>
      <c r="EF61" s="325"/>
      <c r="EG61" s="325"/>
      <c r="EH61" s="325"/>
      <c r="EI61" s="325"/>
      <c r="EJ61" s="325"/>
      <c r="EK61" s="325"/>
      <c r="EL61" s="325"/>
      <c r="EM61" s="325"/>
      <c r="EO61" s="325"/>
      <c r="EP61" s="325"/>
      <c r="EQ61" s="325"/>
      <c r="ER61" s="325"/>
      <c r="ES61" s="325"/>
      <c r="ET61" s="325"/>
      <c r="EU61" s="325"/>
      <c r="EV61" s="325"/>
      <c r="EW61" s="325"/>
      <c r="EX61" s="325"/>
      <c r="EY61" s="325"/>
      <c r="EZ61" s="325"/>
      <c r="FB61" s="30"/>
      <c r="FC61" s="30"/>
      <c r="FD61" s="30"/>
      <c r="FE61" s="30"/>
      <c r="FF61" s="30"/>
      <c r="FG61" s="30"/>
      <c r="FH61" s="30"/>
      <c r="FI61" s="30"/>
      <c r="FJ61" s="30"/>
      <c r="FK61" s="30"/>
      <c r="FL61" s="30"/>
      <c r="FM61" s="30"/>
      <c r="FN61" s="30"/>
      <c r="FO61" s="30"/>
      <c r="FP61" s="30"/>
      <c r="FQ61" s="30"/>
      <c r="FR61" s="30"/>
      <c r="FS61" s="30"/>
      <c r="FT61" s="30"/>
      <c r="FU61" s="30"/>
      <c r="FV61" s="30"/>
      <c r="FW61" s="30"/>
      <c r="FX61" s="30"/>
      <c r="FY61" s="30"/>
      <c r="FZ61" s="30"/>
      <c r="GA61" s="30"/>
      <c r="GB61" s="30"/>
      <c r="GC61" s="30"/>
      <c r="GD61" s="30"/>
      <c r="GE61" s="30"/>
      <c r="GF61" s="30"/>
      <c r="GG61" s="30"/>
      <c r="GH61" s="30"/>
      <c r="GI61" s="30"/>
      <c r="GJ61" s="30"/>
      <c r="GK61" s="30"/>
      <c r="GL61" s="30"/>
      <c r="GM61" s="30"/>
      <c r="GN61" s="30"/>
      <c r="GO61" s="30"/>
      <c r="GP61" s="30"/>
      <c r="GQ61" s="30"/>
      <c r="GR61" s="30"/>
      <c r="GS61" s="30"/>
      <c r="GT61" s="30"/>
      <c r="GU61" s="30"/>
      <c r="GV61" s="30"/>
      <c r="GW61" s="30"/>
      <c r="GX61" s="30"/>
      <c r="GY61" s="30"/>
      <c r="GZ61" s="30"/>
      <c r="HA61" s="30"/>
      <c r="HB61" s="30"/>
      <c r="HC61" s="30"/>
      <c r="HD61" s="30"/>
      <c r="HE61" s="30"/>
      <c r="HF61" s="30"/>
      <c r="HG61" s="30"/>
      <c r="HH61" s="30"/>
      <c r="HI61" s="30"/>
      <c r="HJ61" s="30"/>
      <c r="HK61" s="30"/>
      <c r="HL61" s="30"/>
      <c r="HM61" s="30"/>
      <c r="HN61" s="30"/>
      <c r="HO61" s="30"/>
      <c r="HP61" s="30"/>
    </row>
    <row r="62" spans="1:224" s="134" customFormat="1" ht="12.75" customHeight="1">
      <c r="A62" s="134" t="s">
        <v>2797</v>
      </c>
      <c r="AV62" s="6"/>
      <c r="AW62" s="6"/>
      <c r="FB62" s="30"/>
      <c r="FC62" s="30"/>
      <c r="FD62" s="30"/>
      <c r="FE62" s="30"/>
      <c r="FF62" s="30"/>
      <c r="FG62" s="30"/>
      <c r="FH62" s="30"/>
      <c r="FI62" s="30"/>
      <c r="FJ62" s="30"/>
      <c r="FK62" s="30"/>
      <c r="FL62" s="30"/>
      <c r="FM62" s="30"/>
      <c r="FN62" s="30"/>
      <c r="FO62" s="30"/>
      <c r="FP62" s="30"/>
      <c r="FQ62" s="30"/>
      <c r="FR62" s="30"/>
      <c r="FS62" s="30"/>
      <c r="FT62" s="30"/>
      <c r="FU62" s="30"/>
      <c r="FV62" s="30"/>
      <c r="FW62" s="30"/>
      <c r="FX62" s="30"/>
      <c r="FY62" s="30"/>
      <c r="FZ62" s="30"/>
      <c r="GA62" s="30"/>
      <c r="GB62" s="30"/>
      <c r="GC62" s="30"/>
      <c r="GD62" s="30"/>
      <c r="GE62" s="30"/>
      <c r="GF62" s="30"/>
      <c r="GG62" s="30"/>
      <c r="GH62" s="30"/>
      <c r="GI62" s="30"/>
      <c r="GJ62" s="30"/>
      <c r="GK62" s="30"/>
      <c r="GL62" s="30"/>
      <c r="GM62" s="30"/>
      <c r="GN62" s="30"/>
      <c r="GO62" s="30"/>
      <c r="GP62" s="30"/>
      <c r="GQ62" s="30"/>
      <c r="GR62" s="30"/>
      <c r="GS62" s="30"/>
      <c r="GT62" s="30"/>
      <c r="GU62" s="30"/>
      <c r="GV62" s="30"/>
      <c r="GW62" s="30"/>
      <c r="GX62" s="30"/>
      <c r="GY62" s="30"/>
      <c r="GZ62" s="30"/>
      <c r="HA62" s="30"/>
      <c r="HB62" s="30"/>
      <c r="HC62" s="30"/>
      <c r="HD62" s="30"/>
      <c r="HE62" s="30"/>
      <c r="HF62" s="30"/>
      <c r="HG62" s="30"/>
      <c r="HH62" s="30"/>
      <c r="HI62" s="30"/>
      <c r="HJ62" s="30"/>
      <c r="HK62" s="30"/>
      <c r="HL62" s="30"/>
      <c r="HM62" s="30"/>
      <c r="HN62" s="30"/>
      <c r="HO62" s="30"/>
      <c r="HP62" s="30"/>
    </row>
  </sheetData>
  <mergeCells count="24">
    <mergeCell ref="AB6:AB7"/>
    <mergeCell ref="B6:B7"/>
    <mergeCell ref="C6:N6"/>
    <mergeCell ref="O6:O7"/>
    <mergeCell ref="P6:AA6"/>
    <mergeCell ref="DB6:DB7"/>
    <mergeCell ref="AC6:AN6"/>
    <mergeCell ref="AO6:AO7"/>
    <mergeCell ref="AP6:BA6"/>
    <mergeCell ref="BB6:BB7"/>
    <mergeCell ref="BC6:BN6"/>
    <mergeCell ref="BO6:BO7"/>
    <mergeCell ref="BP6:CA6"/>
    <mergeCell ref="CB6:CB7"/>
    <mergeCell ref="CC6:CN6"/>
    <mergeCell ref="CO6:CO7"/>
    <mergeCell ref="CP6:DA6"/>
    <mergeCell ref="EP6:FA6"/>
    <mergeCell ref="DC6:DN6"/>
    <mergeCell ref="DO6:DO7"/>
    <mergeCell ref="DP6:EA6"/>
    <mergeCell ref="EB6:EB7"/>
    <mergeCell ref="EC6:EN6"/>
    <mergeCell ref="EO6:EO7"/>
  </mergeCells>
  <hyperlinks>
    <hyperlink ref="A1" location="'Table of contents'!A1" display="вернуться на заглавную стр. (содержание)"/>
  </hyperlinks>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A62"/>
  <sheetViews>
    <sheetView zoomScale="80" zoomScaleNormal="80" workbookViewId="0">
      <pane xSplit="1" topLeftCell="B1" activePane="topRight" state="frozen"/>
      <selection pane="topRight" activeCell="A4" sqref="A4"/>
    </sheetView>
  </sheetViews>
  <sheetFormatPr defaultRowHeight="15"/>
  <cols>
    <col min="1" max="1" width="40.7109375" style="34" customWidth="1"/>
    <col min="2" max="157" width="9.85546875" style="34" customWidth="1"/>
    <col min="158" max="16384" width="9.140625" style="34"/>
  </cols>
  <sheetData>
    <row r="1" spans="1:157" ht="15" customHeight="1">
      <c r="A1" s="691" t="s">
        <v>2688</v>
      </c>
    </row>
    <row r="2" spans="1:157" ht="5.0999999999999996" customHeight="1">
      <c r="A2" s="65"/>
    </row>
    <row r="3" spans="1:157" s="116" customFormat="1" ht="18.75" customHeight="1">
      <c r="A3" s="381" t="s">
        <v>3851</v>
      </c>
      <c r="B3" s="389"/>
      <c r="O3" s="389"/>
      <c r="AB3" s="389"/>
      <c r="AO3" s="389"/>
      <c r="BB3" s="389"/>
      <c r="BO3" s="389"/>
      <c r="CB3" s="389"/>
    </row>
    <row r="4" spans="1:157" s="30" customFormat="1" ht="5.0999999999999996" customHeight="1">
      <c r="A4" s="390"/>
      <c r="B4" s="339"/>
      <c r="O4" s="339"/>
      <c r="AB4" s="339"/>
      <c r="AO4" s="339"/>
      <c r="BB4" s="339"/>
      <c r="BO4" s="339"/>
      <c r="CB4" s="339"/>
    </row>
    <row r="5" spans="1:157" s="30" customFormat="1" ht="12.75" customHeight="1" thickBot="1">
      <c r="A5" s="690" t="s">
        <v>2799</v>
      </c>
      <c r="B5" s="391"/>
      <c r="C5" s="327"/>
      <c r="D5" s="327"/>
      <c r="E5" s="327"/>
      <c r="F5" s="327"/>
      <c r="G5" s="327"/>
      <c r="H5" s="327"/>
      <c r="I5" s="327"/>
      <c r="J5" s="327"/>
      <c r="K5" s="327"/>
      <c r="L5" s="327"/>
      <c r="M5" s="327"/>
      <c r="N5" s="40"/>
      <c r="O5" s="391"/>
      <c r="P5" s="327"/>
      <c r="Q5" s="327"/>
      <c r="R5" s="327"/>
      <c r="S5" s="327"/>
      <c r="T5" s="327"/>
      <c r="U5" s="327"/>
      <c r="V5" s="327"/>
      <c r="W5" s="327"/>
      <c r="X5" s="327"/>
      <c r="Y5" s="327"/>
      <c r="Z5" s="327"/>
      <c r="AA5" s="40"/>
      <c r="AB5" s="391"/>
      <c r="AC5" s="327"/>
      <c r="AD5" s="327"/>
      <c r="AE5" s="327"/>
      <c r="AF5" s="327"/>
      <c r="AG5" s="327"/>
      <c r="AH5" s="327"/>
      <c r="AI5" s="327"/>
      <c r="AJ5" s="327"/>
      <c r="AK5" s="327"/>
      <c r="AL5" s="327"/>
      <c r="AM5" s="327"/>
      <c r="AN5" s="40"/>
      <c r="AO5" s="391"/>
      <c r="AP5" s="327"/>
      <c r="AQ5" s="327"/>
      <c r="AR5" s="327"/>
      <c r="AS5" s="327"/>
      <c r="AT5" s="327"/>
      <c r="AU5" s="327"/>
      <c r="AV5" s="327"/>
      <c r="AW5" s="327"/>
      <c r="AX5" s="327"/>
      <c r="AY5" s="327"/>
      <c r="AZ5" s="327"/>
      <c r="BA5" s="40"/>
      <c r="BB5" s="391"/>
      <c r="BC5" s="327"/>
      <c r="BD5" s="327"/>
      <c r="BE5" s="327"/>
      <c r="BF5" s="327"/>
      <c r="BG5" s="327"/>
      <c r="BH5" s="327"/>
      <c r="BI5" s="327"/>
      <c r="BJ5" s="327"/>
      <c r="BK5" s="327"/>
      <c r="BL5" s="327"/>
      <c r="BM5" s="327"/>
      <c r="BN5" s="40"/>
      <c r="BO5" s="391"/>
      <c r="BP5" s="327"/>
      <c r="BQ5" s="327"/>
      <c r="BR5" s="327"/>
      <c r="BS5" s="327"/>
      <c r="BT5" s="327"/>
      <c r="BU5" s="327"/>
      <c r="BV5" s="327"/>
      <c r="BW5" s="327"/>
      <c r="BX5" s="327"/>
      <c r="BY5" s="327"/>
      <c r="BZ5" s="327"/>
      <c r="CA5" s="40"/>
      <c r="CB5" s="391"/>
      <c r="CC5" s="327"/>
      <c r="CD5" s="327"/>
      <c r="CE5" s="327"/>
      <c r="CF5" s="327"/>
      <c r="CG5" s="327"/>
      <c r="CH5" s="327"/>
      <c r="CI5" s="327"/>
      <c r="CJ5" s="327"/>
      <c r="CK5" s="327"/>
      <c r="CL5" s="327"/>
      <c r="CM5" s="327"/>
      <c r="CN5" s="40"/>
      <c r="CO5" s="40"/>
      <c r="CP5" s="327"/>
      <c r="CQ5" s="327"/>
      <c r="CR5" s="327"/>
      <c r="CS5" s="327"/>
      <c r="CT5" s="327"/>
      <c r="CU5" s="327"/>
      <c r="CV5" s="327"/>
      <c r="CW5" s="327"/>
      <c r="CX5" s="327"/>
      <c r="CY5" s="327"/>
      <c r="CZ5" s="327"/>
      <c r="DA5" s="40"/>
      <c r="DB5" s="40"/>
      <c r="DC5" s="327"/>
      <c r="DD5" s="327"/>
      <c r="DE5" s="327"/>
      <c r="DF5" s="327"/>
      <c r="DG5" s="327"/>
      <c r="DH5" s="327"/>
      <c r="DI5" s="327"/>
      <c r="DJ5" s="327"/>
      <c r="DK5" s="327"/>
      <c r="DL5" s="327"/>
      <c r="DM5" s="327"/>
      <c r="DN5" s="40"/>
      <c r="DO5" s="40"/>
      <c r="DP5" s="327"/>
      <c r="DQ5" s="327"/>
      <c r="DR5" s="327"/>
      <c r="DS5" s="327"/>
      <c r="DT5" s="327"/>
      <c r="DU5" s="327"/>
      <c r="DV5" s="327"/>
      <c r="DW5" s="327"/>
      <c r="DX5" s="327"/>
      <c r="DY5" s="327"/>
      <c r="DZ5" s="327"/>
      <c r="EA5" s="40"/>
      <c r="EB5" s="40"/>
      <c r="EC5" s="327"/>
      <c r="ED5" s="327"/>
      <c r="EE5" s="327"/>
      <c r="EF5" s="327"/>
      <c r="EG5" s="327"/>
      <c r="EH5" s="327"/>
      <c r="EI5" s="327"/>
      <c r="EJ5" s="327"/>
      <c r="EK5" s="327"/>
      <c r="EL5" s="327"/>
      <c r="EM5" s="327"/>
      <c r="EN5" s="40"/>
      <c r="EO5" s="40"/>
      <c r="EP5" s="40"/>
      <c r="EQ5" s="40"/>
      <c r="ER5" s="40"/>
      <c r="ES5" s="40"/>
      <c r="ET5" s="40"/>
      <c r="EU5" s="40"/>
      <c r="EV5" s="40"/>
      <c r="EW5" s="40"/>
      <c r="EX5" s="40"/>
      <c r="EY5" s="40"/>
      <c r="EZ5" s="40"/>
      <c r="FA5" s="40"/>
    </row>
    <row r="6" spans="1:157" s="32" customFormat="1" ht="17.100000000000001" customHeight="1">
      <c r="A6" s="748"/>
      <c r="B6" s="1113">
        <v>1996</v>
      </c>
      <c r="C6" s="1109" t="s">
        <v>3</v>
      </c>
      <c r="D6" s="1109"/>
      <c r="E6" s="1109"/>
      <c r="F6" s="1109"/>
      <c r="G6" s="1109"/>
      <c r="H6" s="1109"/>
      <c r="I6" s="1109"/>
      <c r="J6" s="1109"/>
      <c r="K6" s="1109"/>
      <c r="L6" s="1109"/>
      <c r="M6" s="1109"/>
      <c r="N6" s="1110"/>
      <c r="O6" s="1113">
        <v>1997</v>
      </c>
      <c r="P6" s="1109" t="s">
        <v>4</v>
      </c>
      <c r="Q6" s="1109"/>
      <c r="R6" s="1109"/>
      <c r="S6" s="1109"/>
      <c r="T6" s="1109"/>
      <c r="U6" s="1109"/>
      <c r="V6" s="1109"/>
      <c r="W6" s="1109"/>
      <c r="X6" s="1109"/>
      <c r="Y6" s="1109"/>
      <c r="Z6" s="1109"/>
      <c r="AA6" s="1110"/>
      <c r="AB6" s="1113">
        <v>1998</v>
      </c>
      <c r="AC6" s="1109" t="s">
        <v>5</v>
      </c>
      <c r="AD6" s="1109"/>
      <c r="AE6" s="1109"/>
      <c r="AF6" s="1109"/>
      <c r="AG6" s="1109"/>
      <c r="AH6" s="1109"/>
      <c r="AI6" s="1109"/>
      <c r="AJ6" s="1109"/>
      <c r="AK6" s="1109"/>
      <c r="AL6" s="1109"/>
      <c r="AM6" s="1109"/>
      <c r="AN6" s="1110"/>
      <c r="AO6" s="1113">
        <v>1999</v>
      </c>
      <c r="AP6" s="1109" t="s">
        <v>6</v>
      </c>
      <c r="AQ6" s="1109"/>
      <c r="AR6" s="1109"/>
      <c r="AS6" s="1109"/>
      <c r="AT6" s="1109"/>
      <c r="AU6" s="1109"/>
      <c r="AV6" s="1109"/>
      <c r="AW6" s="1109"/>
      <c r="AX6" s="1109"/>
      <c r="AY6" s="1109"/>
      <c r="AZ6" s="1109"/>
      <c r="BA6" s="1110"/>
      <c r="BB6" s="1113">
        <v>2000</v>
      </c>
      <c r="BC6" s="1109" t="s">
        <v>7</v>
      </c>
      <c r="BD6" s="1109"/>
      <c r="BE6" s="1109"/>
      <c r="BF6" s="1109"/>
      <c r="BG6" s="1109"/>
      <c r="BH6" s="1109"/>
      <c r="BI6" s="1109"/>
      <c r="BJ6" s="1109"/>
      <c r="BK6" s="1109"/>
      <c r="BL6" s="1109"/>
      <c r="BM6" s="1109"/>
      <c r="BN6" s="1110"/>
      <c r="BO6" s="1113">
        <v>2001</v>
      </c>
      <c r="BP6" s="1109" t="s">
        <v>8</v>
      </c>
      <c r="BQ6" s="1109"/>
      <c r="BR6" s="1109"/>
      <c r="BS6" s="1109"/>
      <c r="BT6" s="1109"/>
      <c r="BU6" s="1109"/>
      <c r="BV6" s="1109"/>
      <c r="BW6" s="1109"/>
      <c r="BX6" s="1109"/>
      <c r="BY6" s="1109"/>
      <c r="BZ6" s="1109"/>
      <c r="CA6" s="1110"/>
      <c r="CB6" s="1113">
        <v>2002</v>
      </c>
      <c r="CC6" s="1109" t="s">
        <v>9</v>
      </c>
      <c r="CD6" s="1109"/>
      <c r="CE6" s="1109"/>
      <c r="CF6" s="1109"/>
      <c r="CG6" s="1109"/>
      <c r="CH6" s="1109"/>
      <c r="CI6" s="1109"/>
      <c r="CJ6" s="1109"/>
      <c r="CK6" s="1109"/>
      <c r="CL6" s="1109"/>
      <c r="CM6" s="1109"/>
      <c r="CN6" s="1110"/>
      <c r="CO6" s="1113">
        <v>2003</v>
      </c>
      <c r="CP6" s="1109" t="s">
        <v>10</v>
      </c>
      <c r="CQ6" s="1109"/>
      <c r="CR6" s="1109"/>
      <c r="CS6" s="1109"/>
      <c r="CT6" s="1109"/>
      <c r="CU6" s="1109"/>
      <c r="CV6" s="1109"/>
      <c r="CW6" s="1109"/>
      <c r="CX6" s="1109"/>
      <c r="CY6" s="1109"/>
      <c r="CZ6" s="1109"/>
      <c r="DA6" s="1110"/>
      <c r="DB6" s="1113">
        <v>2004</v>
      </c>
      <c r="DC6" s="1109" t="s">
        <v>11</v>
      </c>
      <c r="DD6" s="1109"/>
      <c r="DE6" s="1109"/>
      <c r="DF6" s="1109"/>
      <c r="DG6" s="1109"/>
      <c r="DH6" s="1109"/>
      <c r="DI6" s="1109"/>
      <c r="DJ6" s="1109"/>
      <c r="DK6" s="1109"/>
      <c r="DL6" s="1109"/>
      <c r="DM6" s="1109"/>
      <c r="DN6" s="1110"/>
      <c r="DO6" s="1113">
        <v>2005</v>
      </c>
      <c r="DP6" s="1109" t="s">
        <v>12</v>
      </c>
      <c r="DQ6" s="1109"/>
      <c r="DR6" s="1109"/>
      <c r="DS6" s="1109"/>
      <c r="DT6" s="1109"/>
      <c r="DU6" s="1109"/>
      <c r="DV6" s="1109"/>
      <c r="DW6" s="1109"/>
      <c r="DX6" s="1109"/>
      <c r="DY6" s="1109"/>
      <c r="DZ6" s="1109"/>
      <c r="EA6" s="1110"/>
      <c r="EB6" s="1113">
        <v>2006</v>
      </c>
      <c r="EC6" s="1109" t="s">
        <v>13</v>
      </c>
      <c r="ED6" s="1109"/>
      <c r="EE6" s="1109"/>
      <c r="EF6" s="1109"/>
      <c r="EG6" s="1109"/>
      <c r="EH6" s="1109"/>
      <c r="EI6" s="1109"/>
      <c r="EJ6" s="1109"/>
      <c r="EK6" s="1109"/>
      <c r="EL6" s="1109"/>
      <c r="EM6" s="1109"/>
      <c r="EN6" s="1110"/>
      <c r="EO6" s="1113">
        <v>2007</v>
      </c>
      <c r="EP6" s="1109">
        <v>2007</v>
      </c>
      <c r="EQ6" s="1109"/>
      <c r="ER6" s="1109"/>
      <c r="ES6" s="1109"/>
      <c r="ET6" s="1109"/>
      <c r="EU6" s="1109"/>
      <c r="EV6" s="1109"/>
      <c r="EW6" s="1109"/>
      <c r="EX6" s="1109"/>
      <c r="EY6" s="1109"/>
      <c r="EZ6" s="1109"/>
      <c r="FA6" s="1110"/>
    </row>
    <row r="7" spans="1:157" s="32" customFormat="1" ht="17.100000000000001" customHeight="1" thickBot="1">
      <c r="A7" s="749"/>
      <c r="B7" s="1114"/>
      <c r="C7" s="673" t="s">
        <v>2646</v>
      </c>
      <c r="D7" s="673" t="s">
        <v>2647</v>
      </c>
      <c r="E7" s="673" t="s">
        <v>2648</v>
      </c>
      <c r="F7" s="673" t="s">
        <v>2649</v>
      </c>
      <c r="G7" s="673" t="s">
        <v>2650</v>
      </c>
      <c r="H7" s="673" t="s">
        <v>2651</v>
      </c>
      <c r="I7" s="673" t="s">
        <v>2652</v>
      </c>
      <c r="J7" s="673" t="s">
        <v>2653</v>
      </c>
      <c r="K7" s="673" t="s">
        <v>2654</v>
      </c>
      <c r="L7" s="673" t="s">
        <v>2655</v>
      </c>
      <c r="M7" s="673" t="s">
        <v>2656</v>
      </c>
      <c r="N7" s="673" t="s">
        <v>2657</v>
      </c>
      <c r="O7" s="1114"/>
      <c r="P7" s="673" t="s">
        <v>2646</v>
      </c>
      <c r="Q7" s="673" t="s">
        <v>2647</v>
      </c>
      <c r="R7" s="673" t="s">
        <v>2648</v>
      </c>
      <c r="S7" s="673" t="s">
        <v>2649</v>
      </c>
      <c r="T7" s="673" t="s">
        <v>2650</v>
      </c>
      <c r="U7" s="673" t="s">
        <v>2651</v>
      </c>
      <c r="V7" s="673" t="s">
        <v>2652</v>
      </c>
      <c r="W7" s="673" t="s">
        <v>2653</v>
      </c>
      <c r="X7" s="673" t="s">
        <v>2654</v>
      </c>
      <c r="Y7" s="673" t="s">
        <v>2655</v>
      </c>
      <c r="Z7" s="673" t="s">
        <v>2656</v>
      </c>
      <c r="AA7" s="673" t="s">
        <v>2657</v>
      </c>
      <c r="AB7" s="1114"/>
      <c r="AC7" s="673" t="s">
        <v>2646</v>
      </c>
      <c r="AD7" s="673" t="s">
        <v>2647</v>
      </c>
      <c r="AE7" s="673" t="s">
        <v>2648</v>
      </c>
      <c r="AF7" s="673" t="s">
        <v>2649</v>
      </c>
      <c r="AG7" s="673" t="s">
        <v>2650</v>
      </c>
      <c r="AH7" s="673" t="s">
        <v>2651</v>
      </c>
      <c r="AI7" s="673" t="s">
        <v>2652</v>
      </c>
      <c r="AJ7" s="673" t="s">
        <v>2653</v>
      </c>
      <c r="AK7" s="673" t="s">
        <v>2654</v>
      </c>
      <c r="AL7" s="673" t="s">
        <v>2655</v>
      </c>
      <c r="AM7" s="673" t="s">
        <v>2656</v>
      </c>
      <c r="AN7" s="673" t="s">
        <v>2657</v>
      </c>
      <c r="AO7" s="1114"/>
      <c r="AP7" s="673" t="s">
        <v>2646</v>
      </c>
      <c r="AQ7" s="673" t="s">
        <v>2647</v>
      </c>
      <c r="AR7" s="673" t="s">
        <v>2648</v>
      </c>
      <c r="AS7" s="673" t="s">
        <v>2649</v>
      </c>
      <c r="AT7" s="673" t="s">
        <v>2650</v>
      </c>
      <c r="AU7" s="673" t="s">
        <v>2651</v>
      </c>
      <c r="AV7" s="673" t="s">
        <v>2652</v>
      </c>
      <c r="AW7" s="673" t="s">
        <v>2653</v>
      </c>
      <c r="AX7" s="673" t="s">
        <v>2654</v>
      </c>
      <c r="AY7" s="673" t="s">
        <v>2655</v>
      </c>
      <c r="AZ7" s="673" t="s">
        <v>2656</v>
      </c>
      <c r="BA7" s="673" t="s">
        <v>2657</v>
      </c>
      <c r="BB7" s="1114"/>
      <c r="BC7" s="673" t="s">
        <v>2646</v>
      </c>
      <c r="BD7" s="673" t="s">
        <v>2647</v>
      </c>
      <c r="BE7" s="673" t="s">
        <v>2648</v>
      </c>
      <c r="BF7" s="673" t="s">
        <v>2649</v>
      </c>
      <c r="BG7" s="673" t="s">
        <v>2650</v>
      </c>
      <c r="BH7" s="673" t="s">
        <v>2651</v>
      </c>
      <c r="BI7" s="673" t="s">
        <v>2652</v>
      </c>
      <c r="BJ7" s="673" t="s">
        <v>2653</v>
      </c>
      <c r="BK7" s="673" t="s">
        <v>2654</v>
      </c>
      <c r="BL7" s="673" t="s">
        <v>2655</v>
      </c>
      <c r="BM7" s="673" t="s">
        <v>2656</v>
      </c>
      <c r="BN7" s="673" t="s">
        <v>2657</v>
      </c>
      <c r="BO7" s="1114"/>
      <c r="BP7" s="673" t="s">
        <v>2646</v>
      </c>
      <c r="BQ7" s="673" t="s">
        <v>2647</v>
      </c>
      <c r="BR7" s="673" t="s">
        <v>2648</v>
      </c>
      <c r="BS7" s="673" t="s">
        <v>2649</v>
      </c>
      <c r="BT7" s="673" t="s">
        <v>2650</v>
      </c>
      <c r="BU7" s="673" t="s">
        <v>2651</v>
      </c>
      <c r="BV7" s="673" t="s">
        <v>2652</v>
      </c>
      <c r="BW7" s="673" t="s">
        <v>2653</v>
      </c>
      <c r="BX7" s="673" t="s">
        <v>2654</v>
      </c>
      <c r="BY7" s="673" t="s">
        <v>2655</v>
      </c>
      <c r="BZ7" s="673" t="s">
        <v>2656</v>
      </c>
      <c r="CA7" s="673" t="s">
        <v>2657</v>
      </c>
      <c r="CB7" s="1114"/>
      <c r="CC7" s="673" t="s">
        <v>2646</v>
      </c>
      <c r="CD7" s="673" t="s">
        <v>2647</v>
      </c>
      <c r="CE7" s="673" t="s">
        <v>2648</v>
      </c>
      <c r="CF7" s="673" t="s">
        <v>2649</v>
      </c>
      <c r="CG7" s="673" t="s">
        <v>2650</v>
      </c>
      <c r="CH7" s="673" t="s">
        <v>2651</v>
      </c>
      <c r="CI7" s="673" t="s">
        <v>2652</v>
      </c>
      <c r="CJ7" s="673" t="s">
        <v>2653</v>
      </c>
      <c r="CK7" s="673" t="s">
        <v>2654</v>
      </c>
      <c r="CL7" s="673" t="s">
        <v>2655</v>
      </c>
      <c r="CM7" s="673" t="s">
        <v>2656</v>
      </c>
      <c r="CN7" s="673" t="s">
        <v>2657</v>
      </c>
      <c r="CO7" s="1114"/>
      <c r="CP7" s="673" t="s">
        <v>2646</v>
      </c>
      <c r="CQ7" s="673" t="s">
        <v>2647</v>
      </c>
      <c r="CR7" s="673" t="s">
        <v>2648</v>
      </c>
      <c r="CS7" s="673" t="s">
        <v>2649</v>
      </c>
      <c r="CT7" s="673" t="s">
        <v>2650</v>
      </c>
      <c r="CU7" s="673" t="s">
        <v>2651</v>
      </c>
      <c r="CV7" s="673" t="s">
        <v>2652</v>
      </c>
      <c r="CW7" s="673" t="s">
        <v>2653</v>
      </c>
      <c r="CX7" s="673" t="s">
        <v>2654</v>
      </c>
      <c r="CY7" s="673" t="s">
        <v>2655</v>
      </c>
      <c r="CZ7" s="673" t="s">
        <v>2656</v>
      </c>
      <c r="DA7" s="673" t="s">
        <v>2657</v>
      </c>
      <c r="DB7" s="1114"/>
      <c r="DC7" s="673" t="s">
        <v>2646</v>
      </c>
      <c r="DD7" s="673" t="s">
        <v>2647</v>
      </c>
      <c r="DE7" s="673" t="s">
        <v>2648</v>
      </c>
      <c r="DF7" s="673" t="s">
        <v>2649</v>
      </c>
      <c r="DG7" s="673" t="s">
        <v>2650</v>
      </c>
      <c r="DH7" s="673" t="s">
        <v>2651</v>
      </c>
      <c r="DI7" s="673" t="s">
        <v>2652</v>
      </c>
      <c r="DJ7" s="673" t="s">
        <v>2653</v>
      </c>
      <c r="DK7" s="673" t="s">
        <v>2654</v>
      </c>
      <c r="DL7" s="673" t="s">
        <v>2655</v>
      </c>
      <c r="DM7" s="673" t="s">
        <v>2656</v>
      </c>
      <c r="DN7" s="673" t="s">
        <v>2657</v>
      </c>
      <c r="DO7" s="1114"/>
      <c r="DP7" s="673" t="s">
        <v>2646</v>
      </c>
      <c r="DQ7" s="673" t="s">
        <v>2647</v>
      </c>
      <c r="DR7" s="673" t="s">
        <v>2648</v>
      </c>
      <c r="DS7" s="673" t="s">
        <v>2649</v>
      </c>
      <c r="DT7" s="673" t="s">
        <v>2650</v>
      </c>
      <c r="DU7" s="673" t="s">
        <v>2651</v>
      </c>
      <c r="DV7" s="673" t="s">
        <v>2652</v>
      </c>
      <c r="DW7" s="673" t="s">
        <v>2653</v>
      </c>
      <c r="DX7" s="673" t="s">
        <v>2654</v>
      </c>
      <c r="DY7" s="673" t="s">
        <v>2655</v>
      </c>
      <c r="DZ7" s="673" t="s">
        <v>2656</v>
      </c>
      <c r="EA7" s="673" t="s">
        <v>2657</v>
      </c>
      <c r="EB7" s="1114"/>
      <c r="EC7" s="673" t="s">
        <v>2646</v>
      </c>
      <c r="ED7" s="673" t="s">
        <v>2647</v>
      </c>
      <c r="EE7" s="673" t="s">
        <v>2648</v>
      </c>
      <c r="EF7" s="673" t="s">
        <v>2649</v>
      </c>
      <c r="EG7" s="673" t="s">
        <v>2650</v>
      </c>
      <c r="EH7" s="673" t="s">
        <v>2651</v>
      </c>
      <c r="EI7" s="673" t="s">
        <v>2652</v>
      </c>
      <c r="EJ7" s="673" t="s">
        <v>2653</v>
      </c>
      <c r="EK7" s="673" t="s">
        <v>2654</v>
      </c>
      <c r="EL7" s="673" t="s">
        <v>2655</v>
      </c>
      <c r="EM7" s="673" t="s">
        <v>2656</v>
      </c>
      <c r="EN7" s="673" t="s">
        <v>2657</v>
      </c>
      <c r="EO7" s="1114"/>
      <c r="EP7" s="673" t="s">
        <v>2646</v>
      </c>
      <c r="EQ7" s="673" t="s">
        <v>2647</v>
      </c>
      <c r="ER7" s="673" t="s">
        <v>2648</v>
      </c>
      <c r="ES7" s="673" t="s">
        <v>2649</v>
      </c>
      <c r="ET7" s="673" t="s">
        <v>2650</v>
      </c>
      <c r="EU7" s="673" t="s">
        <v>2651</v>
      </c>
      <c r="EV7" s="673" t="s">
        <v>2652</v>
      </c>
      <c r="EW7" s="673" t="s">
        <v>2653</v>
      </c>
      <c r="EX7" s="673" t="s">
        <v>2654</v>
      </c>
      <c r="EY7" s="673" t="s">
        <v>2655</v>
      </c>
      <c r="EZ7" s="673" t="s">
        <v>2656</v>
      </c>
      <c r="FA7" s="673" t="s">
        <v>2657</v>
      </c>
    </row>
    <row r="8" spans="1:157" s="32" customFormat="1" ht="5.0999999999999996" customHeight="1">
      <c r="A8" s="775"/>
      <c r="B8" s="383"/>
      <c r="C8" s="374"/>
      <c r="D8" s="374"/>
      <c r="E8" s="374"/>
      <c r="F8" s="374"/>
      <c r="G8" s="374"/>
      <c r="H8" s="374"/>
      <c r="I8" s="374"/>
      <c r="J8" s="374"/>
      <c r="K8" s="374"/>
      <c r="L8" s="374"/>
      <c r="M8" s="374"/>
      <c r="N8" s="374"/>
      <c r="O8" s="383"/>
      <c r="P8" s="374"/>
      <c r="Q8" s="374"/>
      <c r="R8" s="374"/>
      <c r="S8" s="374"/>
      <c r="T8" s="374"/>
      <c r="U8" s="374"/>
      <c r="V8" s="374"/>
      <c r="W8" s="374"/>
      <c r="X8" s="374"/>
      <c r="Y8" s="374"/>
      <c r="Z8" s="374"/>
      <c r="AA8" s="374"/>
      <c r="AB8" s="383"/>
      <c r="AC8" s="374"/>
      <c r="AD8" s="374"/>
      <c r="AE8" s="374"/>
      <c r="AF8" s="374"/>
      <c r="AG8" s="374"/>
      <c r="AH8" s="374"/>
      <c r="AI8" s="374"/>
      <c r="AJ8" s="374"/>
      <c r="AK8" s="374"/>
      <c r="AL8" s="374"/>
      <c r="AM8" s="374"/>
      <c r="AN8" s="374"/>
      <c r="AO8" s="383"/>
      <c r="AP8" s="374"/>
      <c r="AQ8" s="374"/>
      <c r="AR8" s="374"/>
      <c r="AS8" s="374"/>
      <c r="AT8" s="374"/>
      <c r="AU8" s="374"/>
      <c r="AV8" s="374"/>
      <c r="AW8" s="374"/>
      <c r="AX8" s="374"/>
      <c r="AY8" s="374"/>
      <c r="AZ8" s="374"/>
      <c r="BA8" s="374"/>
      <c r="BB8" s="383"/>
      <c r="BC8" s="374"/>
      <c r="BD8" s="374"/>
      <c r="BE8" s="374"/>
      <c r="BF8" s="374"/>
      <c r="BG8" s="374"/>
      <c r="BH8" s="374"/>
      <c r="BI8" s="374"/>
      <c r="BJ8" s="374"/>
      <c r="BK8" s="374"/>
      <c r="BL8" s="374"/>
      <c r="BM8" s="374"/>
      <c r="BN8" s="374"/>
      <c r="BO8" s="383"/>
      <c r="BP8" s="374"/>
      <c r="BQ8" s="374"/>
      <c r="BR8" s="374"/>
      <c r="BS8" s="374"/>
      <c r="BT8" s="374"/>
      <c r="BU8" s="374"/>
      <c r="BV8" s="374"/>
      <c r="BW8" s="374"/>
      <c r="BX8" s="374"/>
      <c r="BY8" s="374"/>
      <c r="BZ8" s="374"/>
      <c r="CA8" s="374"/>
      <c r="CB8" s="383"/>
      <c r="CC8" s="374"/>
      <c r="CD8" s="374"/>
      <c r="CE8" s="374"/>
      <c r="CF8" s="374"/>
      <c r="CG8" s="374"/>
      <c r="CH8" s="374"/>
      <c r="CI8" s="374"/>
      <c r="CJ8" s="374"/>
      <c r="CK8" s="374"/>
      <c r="CL8" s="374"/>
      <c r="CM8" s="374"/>
      <c r="CN8" s="374"/>
      <c r="CO8" s="2"/>
      <c r="CP8" s="374"/>
      <c r="CQ8" s="374"/>
      <c r="CR8" s="374"/>
      <c r="CS8" s="374"/>
      <c r="CT8" s="374"/>
      <c r="CU8" s="374"/>
      <c r="CV8" s="374"/>
      <c r="CW8" s="374"/>
      <c r="CX8" s="374"/>
      <c r="CY8" s="374"/>
      <c r="CZ8" s="374"/>
      <c r="DA8" s="374"/>
      <c r="DB8" s="2"/>
      <c r="DC8" s="374"/>
      <c r="DD8" s="374"/>
      <c r="DE8" s="374"/>
      <c r="DF8" s="374"/>
      <c r="DG8" s="374"/>
      <c r="DH8" s="374"/>
      <c r="DI8" s="374"/>
      <c r="DJ8" s="374"/>
      <c r="DK8" s="374"/>
      <c r="DL8" s="374"/>
      <c r="DM8" s="374"/>
      <c r="DN8" s="374"/>
      <c r="DO8" s="2"/>
      <c r="DP8" s="374"/>
      <c r="DQ8" s="374"/>
      <c r="DR8" s="374"/>
      <c r="DS8" s="374"/>
      <c r="DT8" s="374"/>
      <c r="DU8" s="374"/>
      <c r="DV8" s="374"/>
      <c r="DW8" s="374"/>
      <c r="DX8" s="374"/>
      <c r="DY8" s="374"/>
      <c r="DZ8" s="374"/>
      <c r="EA8" s="374"/>
      <c r="EB8" s="2"/>
      <c r="EC8" s="374"/>
      <c r="ED8" s="374"/>
      <c r="EE8" s="374"/>
      <c r="EF8" s="374"/>
      <c r="EG8" s="374"/>
      <c r="EH8" s="374"/>
      <c r="EI8" s="374"/>
      <c r="EJ8" s="374"/>
      <c r="EK8" s="374"/>
      <c r="EL8" s="374"/>
      <c r="EM8" s="374"/>
      <c r="EN8" s="374"/>
      <c r="EO8" s="2"/>
      <c r="EP8" s="374"/>
      <c r="EQ8" s="374"/>
      <c r="ER8" s="374"/>
      <c r="ES8" s="374"/>
      <c r="ET8" s="374"/>
      <c r="EU8" s="374"/>
      <c r="EV8" s="374"/>
      <c r="EW8" s="374"/>
      <c r="EX8" s="374"/>
      <c r="EY8" s="374"/>
      <c r="EZ8" s="374"/>
      <c r="FA8" s="6"/>
    </row>
    <row r="9" spans="1:157" s="37" customFormat="1" ht="12.75" customHeight="1">
      <c r="A9" s="769" t="s">
        <v>3185</v>
      </c>
      <c r="B9" s="77">
        <f>SUM(C9:N9)</f>
        <v>203.62390000000002</v>
      </c>
      <c r="C9" s="77">
        <v>10.911</v>
      </c>
      <c r="D9" s="77">
        <v>13.984999999999999</v>
      </c>
      <c r="E9" s="77">
        <v>12.5427</v>
      </c>
      <c r="F9" s="77">
        <v>23.147500000000001</v>
      </c>
      <c r="G9" s="77">
        <v>5.4930000000000003</v>
      </c>
      <c r="H9" s="77">
        <v>15.736799999999999</v>
      </c>
      <c r="I9" s="77">
        <v>6.6139999999999999</v>
      </c>
      <c r="J9" s="77">
        <v>20.176599999999997</v>
      </c>
      <c r="K9" s="77">
        <v>29.758400000000002</v>
      </c>
      <c r="L9" s="77">
        <v>27.620900000000002</v>
      </c>
      <c r="M9" s="77">
        <v>18.641999999999999</v>
      </c>
      <c r="N9" s="77">
        <v>18.995999999999999</v>
      </c>
      <c r="O9" s="77">
        <f>SUM(P9:AA9)</f>
        <v>754.90369999999996</v>
      </c>
      <c r="P9" s="77">
        <v>22.1492</v>
      </c>
      <c r="Q9" s="77">
        <v>22.336500000000001</v>
      </c>
      <c r="R9" s="77">
        <v>43.728999999999999</v>
      </c>
      <c r="S9" s="77">
        <v>27.077999999999999</v>
      </c>
      <c r="T9" s="77">
        <v>50.9268</v>
      </c>
      <c r="U9" s="77">
        <v>30.620999999999999</v>
      </c>
      <c r="V9" s="77">
        <v>51.641199999999998</v>
      </c>
      <c r="W9" s="77">
        <v>75.477199999999996</v>
      </c>
      <c r="X9" s="77">
        <v>114.45450000000001</v>
      </c>
      <c r="Y9" s="77">
        <v>91.585999999999999</v>
      </c>
      <c r="Z9" s="77">
        <v>95.173699999999997</v>
      </c>
      <c r="AA9" s="77">
        <v>129.73060000000001</v>
      </c>
      <c r="AB9" s="77">
        <f>SUM(AC9:AN9)</f>
        <v>1920.5936000000002</v>
      </c>
      <c r="AC9" s="77">
        <v>118.61659999999998</v>
      </c>
      <c r="AD9" s="77">
        <v>130.67489999999998</v>
      </c>
      <c r="AE9" s="77">
        <v>216.15690000000004</v>
      </c>
      <c r="AF9" s="77">
        <v>173.08840000000004</v>
      </c>
      <c r="AG9" s="77">
        <v>195.09449999999998</v>
      </c>
      <c r="AH9" s="77">
        <v>119.62509999999999</v>
      </c>
      <c r="AI9" s="77">
        <v>128.53949999999998</v>
      </c>
      <c r="AJ9" s="77">
        <v>113.11210000000003</v>
      </c>
      <c r="AK9" s="77">
        <v>104.67269999999999</v>
      </c>
      <c r="AL9" s="77">
        <v>236.86360000000002</v>
      </c>
      <c r="AM9" s="77">
        <v>206.6071</v>
      </c>
      <c r="AN9" s="77">
        <v>177.54220000000001</v>
      </c>
      <c r="AO9" s="77">
        <f>SUM(AP9:BA9)</f>
        <v>846.43580000000009</v>
      </c>
      <c r="AP9" s="77">
        <v>25.088300000000004</v>
      </c>
      <c r="AQ9" s="77">
        <v>53.941700000000004</v>
      </c>
      <c r="AR9" s="77">
        <v>66.755400000000009</v>
      </c>
      <c r="AS9" s="77">
        <v>79.233800000000002</v>
      </c>
      <c r="AT9" s="77">
        <v>42.725399999999993</v>
      </c>
      <c r="AU9" s="77">
        <v>53.689900000000002</v>
      </c>
      <c r="AV9" s="77">
        <v>75.184299999999993</v>
      </c>
      <c r="AW9" s="77">
        <v>82.679299999999998</v>
      </c>
      <c r="AX9" s="77">
        <v>97.589799999999997</v>
      </c>
      <c r="AY9" s="77">
        <v>74.34</v>
      </c>
      <c r="AZ9" s="77">
        <v>117.39799999999998</v>
      </c>
      <c r="BA9" s="77">
        <v>77.809899999999999</v>
      </c>
      <c r="BB9" s="77">
        <f>SUM(BC9:BN9)</f>
        <v>1534.3441999999998</v>
      </c>
      <c r="BC9" s="77">
        <v>106.4803</v>
      </c>
      <c r="BD9" s="77">
        <v>88.314499999999995</v>
      </c>
      <c r="BE9" s="77">
        <v>101.2996</v>
      </c>
      <c r="BF9" s="77">
        <v>90.676500000000004</v>
      </c>
      <c r="BG9" s="77">
        <v>90.486399999999989</v>
      </c>
      <c r="BH9" s="77">
        <v>100.7775</v>
      </c>
      <c r="BI9" s="77">
        <v>164.95709999999997</v>
      </c>
      <c r="BJ9" s="77">
        <v>136.37020000000001</v>
      </c>
      <c r="BK9" s="77">
        <v>185.65879999999999</v>
      </c>
      <c r="BL9" s="77">
        <v>152.18339999999998</v>
      </c>
      <c r="BM9" s="77">
        <v>109.58450000000002</v>
      </c>
      <c r="BN9" s="77">
        <v>207.55540000000002</v>
      </c>
      <c r="BO9" s="77">
        <f>SUM(BP9:CA9)</f>
        <v>1527.6966999999997</v>
      </c>
      <c r="BP9" s="77">
        <v>129.6189</v>
      </c>
      <c r="BQ9" s="77">
        <v>120.05619999999998</v>
      </c>
      <c r="BR9" s="77">
        <v>109.6545</v>
      </c>
      <c r="BS9" s="77">
        <v>157.38339999999999</v>
      </c>
      <c r="BT9" s="77">
        <v>119.1893</v>
      </c>
      <c r="BU9" s="77">
        <v>117.6973</v>
      </c>
      <c r="BV9" s="77">
        <v>139.72879999999998</v>
      </c>
      <c r="BW9" s="77">
        <v>144.28880000000001</v>
      </c>
      <c r="BX9" s="77">
        <v>77.795500000000004</v>
      </c>
      <c r="BY9" s="77">
        <v>102.31290000000001</v>
      </c>
      <c r="BZ9" s="77">
        <v>171.81649999999999</v>
      </c>
      <c r="CA9" s="77">
        <v>138.15459999999999</v>
      </c>
      <c r="CB9" s="77">
        <f>SUM(CC9:CN9)</f>
        <v>2030.2463</v>
      </c>
      <c r="CC9" s="77">
        <v>152.0393</v>
      </c>
      <c r="CD9" s="77">
        <v>148.86239999999995</v>
      </c>
      <c r="CE9" s="77">
        <v>94.9786</v>
      </c>
      <c r="CF9" s="77">
        <v>198.13060000000002</v>
      </c>
      <c r="CG9" s="77">
        <v>187.5907</v>
      </c>
      <c r="CH9" s="77">
        <v>94.000699999999995</v>
      </c>
      <c r="CI9" s="77">
        <v>129.96940000000001</v>
      </c>
      <c r="CJ9" s="77">
        <v>176.12299999999999</v>
      </c>
      <c r="CK9" s="77">
        <v>104.3207</v>
      </c>
      <c r="CL9" s="77">
        <v>235.06800000000001</v>
      </c>
      <c r="CM9" s="77">
        <v>211.19110000000001</v>
      </c>
      <c r="CN9" s="77">
        <v>297.97180000000003</v>
      </c>
      <c r="CO9" s="77">
        <f>SUM(CP9:DA9)</f>
        <v>2913.6666</v>
      </c>
      <c r="CP9" s="77">
        <v>204.05789999999999</v>
      </c>
      <c r="CQ9" s="77">
        <v>204.48239999999998</v>
      </c>
      <c r="CR9" s="77">
        <v>234.29900000000001</v>
      </c>
      <c r="CS9" s="77">
        <v>269.11200000000002</v>
      </c>
      <c r="CT9" s="77">
        <v>244.26920000000001</v>
      </c>
      <c r="CU9" s="77">
        <v>229.3887</v>
      </c>
      <c r="CV9" s="77">
        <v>238.59020000000004</v>
      </c>
      <c r="CW9" s="77">
        <v>184.79140000000001</v>
      </c>
      <c r="CX9" s="77">
        <v>286.09609999999998</v>
      </c>
      <c r="CY9" s="77">
        <v>318.55529999999999</v>
      </c>
      <c r="CZ9" s="77">
        <v>190.85110000000003</v>
      </c>
      <c r="DA9" s="77">
        <v>309.17329999999981</v>
      </c>
      <c r="DB9" s="386">
        <f>SUM(DC9:DN9)</f>
        <v>5862.5263999999988</v>
      </c>
      <c r="DC9" s="386">
        <v>247.47630000000009</v>
      </c>
      <c r="DD9" s="386">
        <v>321.21730000000008</v>
      </c>
      <c r="DE9" s="386">
        <v>458.2466</v>
      </c>
      <c r="DF9" s="386">
        <v>383.06319999999999</v>
      </c>
      <c r="DG9" s="386">
        <v>482.36900000000003</v>
      </c>
      <c r="DH9" s="386">
        <v>506.75689999999992</v>
      </c>
      <c r="DI9" s="386">
        <v>541.94520000000023</v>
      </c>
      <c r="DJ9" s="386">
        <v>424.43499999999995</v>
      </c>
      <c r="DK9" s="386">
        <v>585.18189999999981</v>
      </c>
      <c r="DL9" s="386">
        <v>504.68539999999973</v>
      </c>
      <c r="DM9" s="386">
        <v>538.97229999999979</v>
      </c>
      <c r="DN9" s="386">
        <v>868.17730000000006</v>
      </c>
      <c r="DO9" s="386">
        <f>SUM(DP9:EA9)</f>
        <v>7578.1558999999997</v>
      </c>
      <c r="DP9" s="386">
        <v>373.52009999999996</v>
      </c>
      <c r="DQ9" s="386">
        <v>377.81349999999998</v>
      </c>
      <c r="DR9" s="386">
        <v>656.66549999999984</v>
      </c>
      <c r="DS9" s="386">
        <v>371.55780000000004</v>
      </c>
      <c r="DT9" s="386">
        <v>425.29060000000004</v>
      </c>
      <c r="DU9" s="386">
        <v>600.01010000000008</v>
      </c>
      <c r="DV9" s="386">
        <v>633.96330000000012</v>
      </c>
      <c r="DW9" s="386">
        <v>764.13180000000034</v>
      </c>
      <c r="DX9" s="386">
        <v>676.1999000000003</v>
      </c>
      <c r="DY9" s="386">
        <v>794.45159999999987</v>
      </c>
      <c r="DZ9" s="386">
        <v>881.30700000000013</v>
      </c>
      <c r="EA9" s="386">
        <v>1023.2447000000002</v>
      </c>
      <c r="EB9" s="77">
        <f>SUM(EC9:EN9)</f>
        <v>11547.196899999999</v>
      </c>
      <c r="EC9" s="386">
        <v>654.08310000000029</v>
      </c>
      <c r="ED9" s="386">
        <v>747.60799999999983</v>
      </c>
      <c r="EE9" s="386">
        <v>960.11200000000008</v>
      </c>
      <c r="EF9" s="386">
        <v>883.62769999999989</v>
      </c>
      <c r="EG9" s="386">
        <v>785.93310000000008</v>
      </c>
      <c r="EH9" s="386">
        <v>920.33479999999986</v>
      </c>
      <c r="EI9" s="386">
        <v>973.68899999999974</v>
      </c>
      <c r="EJ9" s="386">
        <v>976.79070000000047</v>
      </c>
      <c r="EK9" s="386">
        <v>1275.6811999999998</v>
      </c>
      <c r="EL9" s="386">
        <v>1099.3475000000003</v>
      </c>
      <c r="EM9" s="386">
        <v>964.65209999999956</v>
      </c>
      <c r="EN9" s="386">
        <v>1305.3377000000003</v>
      </c>
      <c r="EO9" s="77">
        <f>SUM(EP9:FA9)</f>
        <v>16145.249000000002</v>
      </c>
      <c r="EP9" s="77">
        <v>840.73709999999994</v>
      </c>
      <c r="EQ9" s="77">
        <v>1193.6829</v>
      </c>
      <c r="ER9" s="77">
        <v>1767.3724</v>
      </c>
      <c r="ES9" s="77">
        <v>1268.6041</v>
      </c>
      <c r="ET9" s="77">
        <v>1582.8994</v>
      </c>
      <c r="EU9" s="77">
        <v>1785.3918999999999</v>
      </c>
      <c r="EV9" s="77">
        <v>1805.8579999999999</v>
      </c>
      <c r="EW9" s="77">
        <v>1664.7906</v>
      </c>
      <c r="EX9" s="77">
        <v>1164.5601999999999</v>
      </c>
      <c r="EY9" s="77">
        <v>792.4926999999999</v>
      </c>
      <c r="EZ9" s="77">
        <v>942.52890000000002</v>
      </c>
      <c r="FA9" s="77">
        <v>1336.3308000000002</v>
      </c>
    </row>
    <row r="10" spans="1:157" s="37" customFormat="1" ht="12.75" customHeight="1">
      <c r="A10" s="776" t="s">
        <v>2892</v>
      </c>
      <c r="B10" s="77"/>
      <c r="C10" s="58"/>
      <c r="D10" s="58"/>
      <c r="E10" s="58"/>
      <c r="F10" s="58"/>
      <c r="G10" s="58"/>
      <c r="H10" s="58"/>
      <c r="I10" s="58"/>
      <c r="J10" s="58"/>
      <c r="K10" s="58"/>
      <c r="L10" s="58"/>
      <c r="M10" s="58"/>
      <c r="N10" s="58"/>
      <c r="O10" s="77"/>
      <c r="P10" s="58"/>
      <c r="Q10" s="58"/>
      <c r="R10" s="58"/>
      <c r="S10" s="58"/>
      <c r="T10" s="58"/>
      <c r="U10" s="58"/>
      <c r="V10" s="58"/>
      <c r="W10" s="58"/>
      <c r="X10" s="58"/>
      <c r="Y10" s="58"/>
      <c r="Z10" s="58"/>
      <c r="AA10" s="58"/>
      <c r="AB10" s="77"/>
      <c r="AC10" s="58"/>
      <c r="AD10" s="58"/>
      <c r="AE10" s="58"/>
      <c r="AF10" s="58"/>
      <c r="AG10" s="58"/>
      <c r="AH10" s="58"/>
      <c r="AI10" s="58"/>
      <c r="AJ10" s="58"/>
      <c r="AK10" s="58"/>
      <c r="AL10" s="58"/>
      <c r="AM10" s="58"/>
      <c r="AN10" s="58"/>
      <c r="AO10" s="77"/>
      <c r="AP10" s="58"/>
      <c r="AQ10" s="58"/>
      <c r="AR10" s="58"/>
      <c r="AS10" s="58"/>
      <c r="AT10" s="58"/>
      <c r="AU10" s="58"/>
      <c r="AV10" s="58"/>
      <c r="AW10" s="58"/>
      <c r="AX10" s="58"/>
      <c r="AY10" s="58"/>
      <c r="AZ10" s="58"/>
      <c r="BA10" s="58"/>
      <c r="BB10" s="77"/>
      <c r="BC10" s="58"/>
      <c r="BD10" s="58"/>
      <c r="BE10" s="58"/>
      <c r="BF10" s="58"/>
      <c r="BG10" s="58"/>
      <c r="BH10" s="58"/>
      <c r="BI10" s="58"/>
      <c r="BJ10" s="58"/>
      <c r="BK10" s="58"/>
      <c r="BL10" s="58"/>
      <c r="BM10" s="58"/>
      <c r="BN10" s="58"/>
      <c r="BO10" s="77"/>
      <c r="BP10" s="58"/>
      <c r="BQ10" s="58"/>
      <c r="BR10" s="58"/>
      <c r="BS10" s="58"/>
      <c r="BT10" s="58"/>
      <c r="BU10" s="58"/>
      <c r="BV10" s="58"/>
      <c r="BW10" s="58"/>
      <c r="BX10" s="58"/>
      <c r="BY10" s="58"/>
      <c r="BZ10" s="58"/>
      <c r="CA10" s="58"/>
      <c r="CB10" s="77"/>
      <c r="CC10" s="58"/>
      <c r="CD10" s="58"/>
      <c r="CE10" s="58"/>
      <c r="CF10" s="58"/>
      <c r="CG10" s="58"/>
      <c r="CH10" s="58"/>
      <c r="CI10" s="58"/>
      <c r="CJ10" s="58"/>
      <c r="CK10" s="58"/>
      <c r="CL10" s="58"/>
      <c r="CM10" s="58"/>
      <c r="CN10" s="58"/>
      <c r="CO10" s="58"/>
      <c r="CP10" s="58"/>
      <c r="CQ10" s="58"/>
      <c r="CR10" s="58"/>
      <c r="CS10" s="58"/>
      <c r="CT10" s="58"/>
      <c r="CU10" s="58"/>
      <c r="CV10" s="58"/>
      <c r="CW10" s="58"/>
      <c r="CX10" s="58"/>
      <c r="CY10" s="58"/>
      <c r="CZ10" s="58"/>
      <c r="DA10" s="58"/>
      <c r="DB10" s="387"/>
      <c r="DC10" s="387"/>
      <c r="DD10" s="387"/>
      <c r="DE10" s="387"/>
      <c r="DF10" s="387"/>
      <c r="DG10" s="387"/>
      <c r="DH10" s="387"/>
      <c r="DI10" s="387"/>
      <c r="DJ10" s="387"/>
      <c r="DK10" s="387"/>
      <c r="DL10" s="387"/>
      <c r="DM10" s="387"/>
      <c r="DN10" s="387"/>
      <c r="DO10" s="387"/>
      <c r="DP10" s="387"/>
      <c r="DQ10" s="387"/>
      <c r="DR10" s="387"/>
      <c r="DS10" s="387"/>
      <c r="DT10" s="387"/>
      <c r="DU10" s="387"/>
      <c r="DV10" s="387"/>
      <c r="DW10" s="387"/>
      <c r="DX10" s="387"/>
      <c r="DY10" s="387"/>
      <c r="DZ10" s="387"/>
      <c r="EA10" s="387"/>
      <c r="EB10" s="58"/>
      <c r="EC10" s="387"/>
      <c r="ED10" s="387"/>
      <c r="EE10" s="387"/>
      <c r="EF10" s="387"/>
      <c r="EG10" s="387"/>
      <c r="EH10" s="387"/>
      <c r="EI10" s="387"/>
      <c r="EJ10" s="387"/>
      <c r="EK10" s="387"/>
      <c r="EL10" s="387"/>
      <c r="EM10" s="387"/>
      <c r="EN10" s="387"/>
      <c r="EO10" s="58"/>
      <c r="EP10" s="58"/>
      <c r="EQ10" s="58"/>
      <c r="ER10" s="58"/>
      <c r="ES10" s="58"/>
      <c r="ET10" s="58"/>
      <c r="EU10" s="58"/>
      <c r="EV10" s="58"/>
      <c r="EW10" s="58"/>
      <c r="EX10" s="58"/>
      <c r="EY10" s="58"/>
      <c r="EZ10" s="58"/>
      <c r="FA10" s="58"/>
    </row>
    <row r="11" spans="1:157" s="37" customFormat="1" ht="12.75" customHeight="1">
      <c r="A11" s="769" t="s">
        <v>3175</v>
      </c>
      <c r="B11" s="77">
        <f>SUM(C11:N11)</f>
        <v>20.997</v>
      </c>
      <c r="C11" s="77">
        <v>0.69899999999999995</v>
      </c>
      <c r="D11" s="77">
        <v>1.482</v>
      </c>
      <c r="E11" s="77">
        <v>5.6749999999999998</v>
      </c>
      <c r="F11" s="77">
        <v>4.2430000000000003</v>
      </c>
      <c r="G11" s="77">
        <v>1.758</v>
      </c>
      <c r="H11" s="77" t="s">
        <v>15</v>
      </c>
      <c r="I11" s="77">
        <v>0.97599999999999998</v>
      </c>
      <c r="J11" s="77">
        <v>0.14799999999999999</v>
      </c>
      <c r="K11" s="77">
        <v>5.2999999999999999E-2</v>
      </c>
      <c r="L11" s="77">
        <v>3.9340000000000002</v>
      </c>
      <c r="M11" s="77">
        <v>1.7</v>
      </c>
      <c r="N11" s="77">
        <v>0.32900000000000001</v>
      </c>
      <c r="O11" s="77">
        <f>SUM(P11:AA11)</f>
        <v>48.901800000000001</v>
      </c>
      <c r="P11" s="77" t="s">
        <v>15</v>
      </c>
      <c r="Q11" s="77">
        <v>0.75900000000000001</v>
      </c>
      <c r="R11" s="77">
        <v>0.39500000000000002</v>
      </c>
      <c r="S11" s="77">
        <v>2.5649999999999999</v>
      </c>
      <c r="T11" s="77">
        <v>4.7584</v>
      </c>
      <c r="U11" s="77">
        <v>0.252</v>
      </c>
      <c r="V11" s="77">
        <v>0.47099999999999997</v>
      </c>
      <c r="W11" s="77">
        <v>12.264200000000001</v>
      </c>
      <c r="X11" s="77">
        <v>5.3710000000000004</v>
      </c>
      <c r="Y11" s="77">
        <v>1.6393</v>
      </c>
      <c r="Z11" s="77">
        <v>11.2509</v>
      </c>
      <c r="AA11" s="77">
        <v>9.1760000000000002</v>
      </c>
      <c r="AB11" s="77">
        <f t="shared" ref="AB11:AB17" si="0">SUM(AC11:AN11)</f>
        <v>194.87620000000004</v>
      </c>
      <c r="AC11" s="77">
        <v>13.893000000000001</v>
      </c>
      <c r="AD11" s="77">
        <v>10.081</v>
      </c>
      <c r="AE11" s="77">
        <v>11.323</v>
      </c>
      <c r="AF11" s="77">
        <v>6.5472000000000001</v>
      </c>
      <c r="AG11" s="77">
        <v>31.611000000000001</v>
      </c>
      <c r="AH11" s="77">
        <v>34.231000000000002</v>
      </c>
      <c r="AI11" s="77">
        <v>6.2708000000000004</v>
      </c>
      <c r="AJ11" s="77">
        <v>15.625599999999999</v>
      </c>
      <c r="AK11" s="77">
        <v>33.253599999999999</v>
      </c>
      <c r="AL11" s="77">
        <v>8.4870000000000001</v>
      </c>
      <c r="AM11" s="77">
        <v>10.902700000000001</v>
      </c>
      <c r="AN11" s="77">
        <v>12.650300000000001</v>
      </c>
      <c r="AO11" s="77">
        <f>SUM(AP11:BA11)</f>
        <v>119.33049999999999</v>
      </c>
      <c r="AP11" s="77">
        <v>1.8933</v>
      </c>
      <c r="AQ11" s="77">
        <v>12.2668</v>
      </c>
      <c r="AR11" s="77">
        <v>3.0766</v>
      </c>
      <c r="AS11" s="77">
        <v>1.6245999999999998</v>
      </c>
      <c r="AT11" s="77">
        <v>9.0568999999999988</v>
      </c>
      <c r="AU11" s="77">
        <v>6.9028</v>
      </c>
      <c r="AV11" s="77">
        <v>8.2759999999999998</v>
      </c>
      <c r="AW11" s="77">
        <v>12.5997</v>
      </c>
      <c r="AX11" s="77">
        <v>32.314299999999996</v>
      </c>
      <c r="AY11" s="77">
        <v>6.9894999999999996</v>
      </c>
      <c r="AZ11" s="77">
        <v>8.9739000000000004</v>
      </c>
      <c r="BA11" s="77">
        <v>15.356099999999998</v>
      </c>
      <c r="BB11" s="77">
        <f>SUM(BC11:BN11)</f>
        <v>198.12989999999999</v>
      </c>
      <c r="BC11" s="77">
        <v>14.833400000000001</v>
      </c>
      <c r="BD11" s="77">
        <v>9.3797999999999995</v>
      </c>
      <c r="BE11" s="77">
        <v>5.4264000000000001</v>
      </c>
      <c r="BF11" s="77">
        <v>14.639799999999999</v>
      </c>
      <c r="BG11" s="77">
        <v>11.310600000000001</v>
      </c>
      <c r="BH11" s="77">
        <v>15.418599999999998</v>
      </c>
      <c r="BI11" s="77">
        <v>10.861000000000001</v>
      </c>
      <c r="BJ11" s="77">
        <v>14.2965</v>
      </c>
      <c r="BK11" s="77">
        <v>20.142499999999998</v>
      </c>
      <c r="BL11" s="77">
        <v>11.026999999999999</v>
      </c>
      <c r="BM11" s="77">
        <v>37.476900000000001</v>
      </c>
      <c r="BN11" s="77">
        <v>33.317399999999999</v>
      </c>
      <c r="BO11" s="77">
        <f>SUM(BP11:CA11)</f>
        <v>270.33679999999998</v>
      </c>
      <c r="BP11" s="77">
        <v>8.9160000000000004</v>
      </c>
      <c r="BQ11" s="77">
        <v>14.4491</v>
      </c>
      <c r="BR11" s="77">
        <v>8.7287999999999997</v>
      </c>
      <c r="BS11" s="77">
        <v>22.124400000000001</v>
      </c>
      <c r="BT11" s="77">
        <v>19.211400000000001</v>
      </c>
      <c r="BU11" s="77">
        <v>18.837400000000002</v>
      </c>
      <c r="BV11" s="77">
        <v>28.360599999999998</v>
      </c>
      <c r="BW11" s="77">
        <v>44.426000000000002</v>
      </c>
      <c r="BX11" s="77">
        <v>9.8221000000000007</v>
      </c>
      <c r="BY11" s="77">
        <v>22.009900000000002</v>
      </c>
      <c r="BZ11" s="77">
        <v>32.2241</v>
      </c>
      <c r="CA11" s="77">
        <v>41.226999999999997</v>
      </c>
      <c r="CB11" s="77">
        <f>SUM(CC11:CN11)</f>
        <v>538.67859999999996</v>
      </c>
      <c r="CC11" s="77">
        <v>34.120100000000001</v>
      </c>
      <c r="CD11" s="77">
        <v>19.197800000000001</v>
      </c>
      <c r="CE11" s="77">
        <v>1.357</v>
      </c>
      <c r="CF11" s="77">
        <v>37.922400000000003</v>
      </c>
      <c r="CG11" s="77">
        <v>11.8262</v>
      </c>
      <c r="CH11" s="77">
        <v>17.3203</v>
      </c>
      <c r="CI11" s="77">
        <v>14.260599999999998</v>
      </c>
      <c r="CJ11" s="77">
        <v>75.616100000000003</v>
      </c>
      <c r="CK11" s="77">
        <v>21.3081</v>
      </c>
      <c r="CL11" s="77">
        <v>63.832900000000002</v>
      </c>
      <c r="CM11" s="77">
        <v>99.695800000000006</v>
      </c>
      <c r="CN11" s="77">
        <v>142.22129999999999</v>
      </c>
      <c r="CO11" s="77">
        <f t="shared" ref="CO11:CO17" si="1">SUM(CP11:DA11)</f>
        <v>610.62590000000012</v>
      </c>
      <c r="CP11" s="77">
        <v>106.75089999999999</v>
      </c>
      <c r="CQ11" s="77">
        <v>72.657499999999999</v>
      </c>
      <c r="CR11" s="77">
        <v>63.233199999999997</v>
      </c>
      <c r="CS11" s="77">
        <v>66.633300000000006</v>
      </c>
      <c r="CT11" s="77">
        <v>53.242699999999999</v>
      </c>
      <c r="CU11" s="77">
        <v>69.162000000000006</v>
      </c>
      <c r="CV11" s="77">
        <v>11.686199999999999</v>
      </c>
      <c r="CW11" s="77">
        <v>47.5306</v>
      </c>
      <c r="CX11" s="77">
        <v>48.673999999999999</v>
      </c>
      <c r="CY11" s="77">
        <v>8.9019999999999992</v>
      </c>
      <c r="CZ11" s="77">
        <v>4.2473000000000001</v>
      </c>
      <c r="DA11" s="77">
        <v>57.906199999999998</v>
      </c>
      <c r="DB11" s="386">
        <f t="shared" ref="DB11:DB60" si="2">SUM(DC11:DN11)</f>
        <v>305.04539999999997</v>
      </c>
      <c r="DC11" s="386">
        <v>18.285</v>
      </c>
      <c r="DD11" s="386">
        <v>13.945800000000002</v>
      </c>
      <c r="DE11" s="386">
        <v>11.0358</v>
      </c>
      <c r="DF11" s="386">
        <v>15.5563</v>
      </c>
      <c r="DG11" s="386">
        <v>35.678899999999992</v>
      </c>
      <c r="DH11" s="386">
        <v>19.827899999999996</v>
      </c>
      <c r="DI11" s="386">
        <v>29.482600000000001</v>
      </c>
      <c r="DJ11" s="386">
        <v>16.411999999999995</v>
      </c>
      <c r="DK11" s="386">
        <v>20.555699999999998</v>
      </c>
      <c r="DL11" s="386">
        <v>51.419899999999991</v>
      </c>
      <c r="DM11" s="386">
        <v>35.0595</v>
      </c>
      <c r="DN11" s="386">
        <v>37.786000000000001</v>
      </c>
      <c r="DO11" s="386">
        <f t="shared" ref="DO11:DO60" si="3">SUM(DP11:EA11)</f>
        <v>1278.7128999999998</v>
      </c>
      <c r="DP11" s="386">
        <v>67.654899999999998</v>
      </c>
      <c r="DQ11" s="386">
        <v>23.523500000000002</v>
      </c>
      <c r="DR11" s="386">
        <v>101.592</v>
      </c>
      <c r="DS11" s="386">
        <v>67.625700000000009</v>
      </c>
      <c r="DT11" s="386">
        <v>83.201800000000006</v>
      </c>
      <c r="DU11" s="386">
        <v>103.6444</v>
      </c>
      <c r="DV11" s="386">
        <v>83.258099999999999</v>
      </c>
      <c r="DW11" s="386">
        <v>123.11150000000001</v>
      </c>
      <c r="DX11" s="386">
        <v>101.4349</v>
      </c>
      <c r="DY11" s="386">
        <v>118.89689999999999</v>
      </c>
      <c r="DZ11" s="386">
        <v>120.21579999999999</v>
      </c>
      <c r="EA11" s="386">
        <v>284.55339999999995</v>
      </c>
      <c r="EB11" s="77">
        <f t="shared" ref="EB11:EB60" si="4">SUM(EC11:EN11)</f>
        <v>1408.8971000000001</v>
      </c>
      <c r="EC11" s="386">
        <v>176.44810000000001</v>
      </c>
      <c r="ED11" s="386">
        <v>155.38550000000001</v>
      </c>
      <c r="EE11" s="386">
        <v>264.2038</v>
      </c>
      <c r="EF11" s="386">
        <v>219.9084</v>
      </c>
      <c r="EG11" s="386">
        <v>145.70020000000002</v>
      </c>
      <c r="EH11" s="386">
        <v>79.5137</v>
      </c>
      <c r="EI11" s="386">
        <v>40.971299999999999</v>
      </c>
      <c r="EJ11" s="386">
        <v>21.484100000000002</v>
      </c>
      <c r="EK11" s="386">
        <v>130.8023</v>
      </c>
      <c r="EL11" s="386">
        <v>56.885700000000007</v>
      </c>
      <c r="EM11" s="386">
        <v>77.115800000000007</v>
      </c>
      <c r="EN11" s="386">
        <v>40.478200000000001</v>
      </c>
      <c r="EO11" s="77">
        <f t="shared" ref="EO11:EO60" si="5">SUM(EP11:FA11)</f>
        <v>604.90310000000011</v>
      </c>
      <c r="EP11" s="77">
        <v>27.576000000000001</v>
      </c>
      <c r="EQ11" s="77">
        <v>23.4161</v>
      </c>
      <c r="ER11" s="77">
        <v>48.587800000000001</v>
      </c>
      <c r="ES11" s="77">
        <v>31.743500000000001</v>
      </c>
      <c r="ET11" s="77">
        <v>102.25660000000001</v>
      </c>
      <c r="EU11" s="77">
        <v>115.7079</v>
      </c>
      <c r="EV11" s="77">
        <v>62.958400000000005</v>
      </c>
      <c r="EW11" s="77">
        <v>59.206199999999995</v>
      </c>
      <c r="EX11" s="77">
        <v>33.811300000000003</v>
      </c>
      <c r="EY11" s="77">
        <v>40.601599999999998</v>
      </c>
      <c r="EZ11" s="77">
        <v>26.246200000000002</v>
      </c>
      <c r="FA11" s="77">
        <v>32.791499999999999</v>
      </c>
    </row>
    <row r="12" spans="1:157" s="30" customFormat="1" ht="12.75" customHeight="1">
      <c r="A12" s="771" t="s">
        <v>3187</v>
      </c>
      <c r="B12" s="15">
        <f>SUM(C12:N12)</f>
        <v>1.482</v>
      </c>
      <c r="C12" s="15" t="s">
        <v>15</v>
      </c>
      <c r="D12" s="15">
        <v>1.482</v>
      </c>
      <c r="E12" s="15" t="s">
        <v>15</v>
      </c>
      <c r="F12" s="15" t="s">
        <v>15</v>
      </c>
      <c r="G12" s="15" t="s">
        <v>15</v>
      </c>
      <c r="H12" s="15" t="s">
        <v>15</v>
      </c>
      <c r="I12" s="15" t="s">
        <v>15</v>
      </c>
      <c r="J12" s="15" t="s">
        <v>15</v>
      </c>
      <c r="K12" s="15" t="s">
        <v>15</v>
      </c>
      <c r="L12" s="15" t="s">
        <v>15</v>
      </c>
      <c r="M12" s="15" t="s">
        <v>15</v>
      </c>
      <c r="N12" s="15" t="s">
        <v>15</v>
      </c>
      <c r="O12" s="15">
        <f>SUM(P12:AA12)</f>
        <v>8.1000000000000003E-2</v>
      </c>
      <c r="P12" s="15" t="s">
        <v>15</v>
      </c>
      <c r="Q12" s="15" t="s">
        <v>15</v>
      </c>
      <c r="R12" s="15" t="s">
        <v>15</v>
      </c>
      <c r="S12" s="15" t="s">
        <v>15</v>
      </c>
      <c r="T12" s="15" t="s">
        <v>15</v>
      </c>
      <c r="U12" s="15" t="s">
        <v>15</v>
      </c>
      <c r="V12" s="15" t="s">
        <v>15</v>
      </c>
      <c r="W12" s="15" t="s">
        <v>15</v>
      </c>
      <c r="X12" s="15">
        <v>3.5000000000000003E-2</v>
      </c>
      <c r="Y12" s="15">
        <v>4.5999999999999999E-2</v>
      </c>
      <c r="Z12" s="15" t="s">
        <v>15</v>
      </c>
      <c r="AA12" s="15" t="s">
        <v>15</v>
      </c>
      <c r="AB12" s="15">
        <f t="shared" si="0"/>
        <v>4.8622999999999994</v>
      </c>
      <c r="AC12" s="15" t="s">
        <v>15</v>
      </c>
      <c r="AD12" s="15" t="s">
        <v>15</v>
      </c>
      <c r="AE12" s="15">
        <v>1.625</v>
      </c>
      <c r="AF12" s="15" t="s">
        <v>15</v>
      </c>
      <c r="AG12" s="15">
        <v>2.0217999999999998</v>
      </c>
      <c r="AH12" s="15">
        <v>0.1245</v>
      </c>
      <c r="AI12" s="15" t="s">
        <v>15</v>
      </c>
      <c r="AJ12" s="15" t="s">
        <v>15</v>
      </c>
      <c r="AK12" s="15">
        <v>1.091</v>
      </c>
      <c r="AL12" s="15" t="s">
        <v>15</v>
      </c>
      <c r="AM12" s="15" t="s">
        <v>15</v>
      </c>
      <c r="AN12" s="15" t="s">
        <v>15</v>
      </c>
      <c r="AO12" s="15">
        <f>SUM(AP12:BA12)</f>
        <v>9.8351999999999986</v>
      </c>
      <c r="AP12" s="15" t="s">
        <v>15</v>
      </c>
      <c r="AQ12" s="15" t="s">
        <v>15</v>
      </c>
      <c r="AR12" s="15" t="s">
        <v>15</v>
      </c>
      <c r="AS12" s="15" t="s">
        <v>15</v>
      </c>
      <c r="AT12" s="15" t="s">
        <v>15</v>
      </c>
      <c r="AU12" s="15" t="s">
        <v>15</v>
      </c>
      <c r="AV12" s="15" t="s">
        <v>15</v>
      </c>
      <c r="AW12" s="15">
        <v>2.9516</v>
      </c>
      <c r="AX12" s="15">
        <v>5.5244999999999997</v>
      </c>
      <c r="AY12" s="15" t="s">
        <v>15</v>
      </c>
      <c r="AZ12" s="15">
        <v>1.3591</v>
      </c>
      <c r="BA12" s="15" t="s">
        <v>15</v>
      </c>
      <c r="BB12" s="15">
        <f>SUM(BC12:BN12)</f>
        <v>8.6852</v>
      </c>
      <c r="BC12" s="15">
        <v>0.32500000000000001</v>
      </c>
      <c r="BD12" s="15" t="s">
        <v>15</v>
      </c>
      <c r="BE12" s="15" t="s">
        <v>15</v>
      </c>
      <c r="BF12" s="15" t="s">
        <v>15</v>
      </c>
      <c r="BG12" s="15" t="s">
        <v>15</v>
      </c>
      <c r="BH12" s="15" t="s">
        <v>15</v>
      </c>
      <c r="BI12" s="15" t="s">
        <v>15</v>
      </c>
      <c r="BJ12" s="15">
        <v>1.5232000000000001</v>
      </c>
      <c r="BK12" s="15">
        <v>0.24099999999999999</v>
      </c>
      <c r="BL12" s="15">
        <v>1.6189</v>
      </c>
      <c r="BM12" s="15">
        <v>0.68910000000000005</v>
      </c>
      <c r="BN12" s="15">
        <v>4.2880000000000003</v>
      </c>
      <c r="BO12" s="15">
        <f>SUM(BP12:CA12)</f>
        <v>50.971899999999991</v>
      </c>
      <c r="BP12" s="15">
        <v>1.96</v>
      </c>
      <c r="BQ12" s="15" t="s">
        <v>15</v>
      </c>
      <c r="BR12" s="15" t="s">
        <v>15</v>
      </c>
      <c r="BS12" s="15" t="s">
        <v>15</v>
      </c>
      <c r="BT12" s="15">
        <v>12.275</v>
      </c>
      <c r="BU12" s="15" t="s">
        <v>15</v>
      </c>
      <c r="BV12" s="15">
        <v>4.1753</v>
      </c>
      <c r="BW12" s="15">
        <v>18.5489</v>
      </c>
      <c r="BX12" s="15" t="s">
        <v>15</v>
      </c>
      <c r="BY12" s="15">
        <v>3.3580000000000001</v>
      </c>
      <c r="BZ12" s="15">
        <v>8.2687999999999988</v>
      </c>
      <c r="CA12" s="15">
        <v>2.3858999999999999</v>
      </c>
      <c r="CB12" s="15">
        <f>SUM(CC12:CN12)</f>
        <v>72.411299999999997</v>
      </c>
      <c r="CC12" s="15">
        <v>9.1567999999999987</v>
      </c>
      <c r="CD12" s="15">
        <v>6.7013999999999996</v>
      </c>
      <c r="CE12" s="15" t="s">
        <v>15</v>
      </c>
      <c r="CF12" s="15">
        <v>9.1804000000000023</v>
      </c>
      <c r="CG12" s="15" t="s">
        <v>15</v>
      </c>
      <c r="CH12" s="15">
        <v>2.3079999999999998</v>
      </c>
      <c r="CI12" s="15">
        <v>6.7848999999999995</v>
      </c>
      <c r="CJ12" s="15" t="s">
        <v>15</v>
      </c>
      <c r="CK12" s="15" t="s">
        <v>15</v>
      </c>
      <c r="CL12" s="15">
        <v>2.9940000000000002</v>
      </c>
      <c r="CM12" s="15">
        <v>20.681799999999999</v>
      </c>
      <c r="CN12" s="15">
        <v>14.603999999999999</v>
      </c>
      <c r="CO12" s="15">
        <f t="shared" si="1"/>
        <v>79.498199999999997</v>
      </c>
      <c r="CP12" s="15">
        <v>18.678999999999998</v>
      </c>
      <c r="CQ12" s="15">
        <v>11.898</v>
      </c>
      <c r="CR12" s="15">
        <v>6.6101999999999999</v>
      </c>
      <c r="CS12" s="15">
        <v>16.298200000000001</v>
      </c>
      <c r="CT12" s="15" t="s">
        <v>15</v>
      </c>
      <c r="CU12" s="15" t="s">
        <v>15</v>
      </c>
      <c r="CV12" s="15">
        <v>5.6558000000000002</v>
      </c>
      <c r="CW12" s="15">
        <v>12.5846</v>
      </c>
      <c r="CX12" s="15">
        <v>2.9691999999999998</v>
      </c>
      <c r="CY12" s="15" t="s">
        <v>15</v>
      </c>
      <c r="CZ12" s="15">
        <v>2.1954000000000002</v>
      </c>
      <c r="DA12" s="15">
        <v>2.6078000000000001</v>
      </c>
      <c r="DB12" s="387">
        <f t="shared" si="2"/>
        <v>24.767900000000001</v>
      </c>
      <c r="DC12" s="387" t="s">
        <v>15</v>
      </c>
      <c r="DD12" s="387" t="s">
        <v>15</v>
      </c>
      <c r="DE12" s="387" t="s">
        <v>15</v>
      </c>
      <c r="DF12" s="387">
        <v>6.7101999999999995</v>
      </c>
      <c r="DG12" s="387">
        <v>10.588700000000001</v>
      </c>
      <c r="DH12" s="387">
        <v>7.4690000000000003</v>
      </c>
      <c r="DI12" s="387">
        <v>0</v>
      </c>
      <c r="DJ12" s="387">
        <v>0</v>
      </c>
      <c r="DK12" s="387">
        <v>0</v>
      </c>
      <c r="DL12" s="387">
        <v>0</v>
      </c>
      <c r="DM12" s="387">
        <v>0</v>
      </c>
      <c r="DN12" s="387">
        <v>0</v>
      </c>
      <c r="DO12" s="387">
        <f t="shared" si="3"/>
        <v>75.188299999999998</v>
      </c>
      <c r="DP12" s="387">
        <v>0.40899999999999997</v>
      </c>
      <c r="DQ12" s="387">
        <v>0</v>
      </c>
      <c r="DR12" s="387">
        <v>0.41299999999999998</v>
      </c>
      <c r="DS12" s="387">
        <v>0.53700000000000003</v>
      </c>
      <c r="DT12" s="387">
        <v>13.388999999999999</v>
      </c>
      <c r="DU12" s="387">
        <v>12.288</v>
      </c>
      <c r="DV12" s="387">
        <v>0</v>
      </c>
      <c r="DW12" s="387">
        <v>13.701000000000001</v>
      </c>
      <c r="DX12" s="387">
        <v>12.214</v>
      </c>
      <c r="DY12" s="387">
        <v>9.1509999999999998</v>
      </c>
      <c r="DZ12" s="387">
        <v>7.8553000000000006</v>
      </c>
      <c r="EA12" s="387">
        <v>5.2309999999999999</v>
      </c>
      <c r="EB12" s="15">
        <f t="shared" si="4"/>
        <v>215.05849999999998</v>
      </c>
      <c r="EC12" s="387">
        <v>42.1081</v>
      </c>
      <c r="ED12" s="387">
        <v>20.02</v>
      </c>
      <c r="EE12" s="387">
        <v>58.052999999999997</v>
      </c>
      <c r="EF12" s="387">
        <v>17.763000000000002</v>
      </c>
      <c r="EG12" s="387">
        <v>14.350700000000002</v>
      </c>
      <c r="EH12" s="387">
        <v>3.4369999999999998</v>
      </c>
      <c r="EI12" s="387">
        <v>4.625</v>
      </c>
      <c r="EJ12" s="387">
        <v>7.4996999999999998</v>
      </c>
      <c r="EK12" s="387">
        <v>3.1269999999999998</v>
      </c>
      <c r="EL12" s="387">
        <v>16.411999999999999</v>
      </c>
      <c r="EM12" s="387">
        <v>24.041</v>
      </c>
      <c r="EN12" s="387">
        <v>3.6219999999999999</v>
      </c>
      <c r="EO12" s="15">
        <f t="shared" si="5"/>
        <v>52.706999999999994</v>
      </c>
      <c r="EP12" s="15" t="s">
        <v>15</v>
      </c>
      <c r="EQ12" s="15">
        <v>11.516999999999999</v>
      </c>
      <c r="ER12" s="15" t="s">
        <v>15</v>
      </c>
      <c r="ES12" s="15">
        <v>0.495</v>
      </c>
      <c r="ET12" s="15" t="s">
        <v>15</v>
      </c>
      <c r="EU12" s="15">
        <v>11.385</v>
      </c>
      <c r="EV12" s="15">
        <v>20.79</v>
      </c>
      <c r="EW12" s="15" t="s">
        <v>15</v>
      </c>
      <c r="EX12" s="15" t="s">
        <v>15</v>
      </c>
      <c r="EY12" s="15" t="s">
        <v>15</v>
      </c>
      <c r="EZ12" s="15" t="s">
        <v>15</v>
      </c>
      <c r="FA12" s="15">
        <v>8.52</v>
      </c>
    </row>
    <row r="13" spans="1:157" s="30" customFormat="1" ht="12.75" customHeight="1">
      <c r="A13" s="772" t="s">
        <v>3042</v>
      </c>
      <c r="B13" s="15" t="s">
        <v>15</v>
      </c>
      <c r="C13" s="15" t="s">
        <v>15</v>
      </c>
      <c r="D13" s="15" t="s">
        <v>15</v>
      </c>
      <c r="E13" s="15" t="s">
        <v>15</v>
      </c>
      <c r="F13" s="15" t="s">
        <v>15</v>
      </c>
      <c r="G13" s="15" t="s">
        <v>15</v>
      </c>
      <c r="H13" s="15" t="s">
        <v>15</v>
      </c>
      <c r="I13" s="15" t="s">
        <v>15</v>
      </c>
      <c r="J13" s="15" t="s">
        <v>15</v>
      </c>
      <c r="K13" s="15" t="s">
        <v>15</v>
      </c>
      <c r="L13" s="15" t="s">
        <v>15</v>
      </c>
      <c r="M13" s="15" t="s">
        <v>15</v>
      </c>
      <c r="N13" s="15" t="s">
        <v>15</v>
      </c>
      <c r="O13" s="15" t="s">
        <v>15</v>
      </c>
      <c r="P13" s="15" t="s">
        <v>15</v>
      </c>
      <c r="Q13" s="15" t="s">
        <v>15</v>
      </c>
      <c r="R13" s="15" t="s">
        <v>15</v>
      </c>
      <c r="S13" s="15" t="s">
        <v>15</v>
      </c>
      <c r="T13" s="15" t="s">
        <v>15</v>
      </c>
      <c r="U13" s="15" t="s">
        <v>15</v>
      </c>
      <c r="V13" s="15" t="s">
        <v>15</v>
      </c>
      <c r="W13" s="15" t="s">
        <v>15</v>
      </c>
      <c r="X13" s="15" t="s">
        <v>15</v>
      </c>
      <c r="Y13" s="15" t="s">
        <v>15</v>
      </c>
      <c r="Z13" s="15" t="s">
        <v>15</v>
      </c>
      <c r="AA13" s="15" t="s">
        <v>15</v>
      </c>
      <c r="AB13" s="15">
        <f t="shared" si="0"/>
        <v>0.64200000000000002</v>
      </c>
      <c r="AC13" s="15" t="s">
        <v>15</v>
      </c>
      <c r="AD13" s="15" t="s">
        <v>15</v>
      </c>
      <c r="AE13" s="15" t="s">
        <v>15</v>
      </c>
      <c r="AF13" s="15" t="s">
        <v>15</v>
      </c>
      <c r="AG13" s="15" t="s">
        <v>15</v>
      </c>
      <c r="AH13" s="15" t="s">
        <v>15</v>
      </c>
      <c r="AI13" s="15" t="s">
        <v>15</v>
      </c>
      <c r="AJ13" s="15" t="s">
        <v>15</v>
      </c>
      <c r="AK13" s="15" t="s">
        <v>15</v>
      </c>
      <c r="AL13" s="15">
        <v>0.64200000000000002</v>
      </c>
      <c r="AM13" s="15" t="s">
        <v>15</v>
      </c>
      <c r="AN13" s="15" t="s">
        <v>15</v>
      </c>
      <c r="AO13" s="15" t="s">
        <v>15</v>
      </c>
      <c r="AP13" s="15" t="s">
        <v>15</v>
      </c>
      <c r="AQ13" s="15" t="s">
        <v>15</v>
      </c>
      <c r="AR13" s="15" t="s">
        <v>15</v>
      </c>
      <c r="AS13" s="15" t="s">
        <v>15</v>
      </c>
      <c r="AT13" s="15" t="s">
        <v>15</v>
      </c>
      <c r="AU13" s="15" t="s">
        <v>15</v>
      </c>
      <c r="AV13" s="15" t="s">
        <v>15</v>
      </c>
      <c r="AW13" s="15" t="s">
        <v>15</v>
      </c>
      <c r="AX13" s="15" t="s">
        <v>15</v>
      </c>
      <c r="AY13" s="15" t="s">
        <v>15</v>
      </c>
      <c r="AZ13" s="15" t="s">
        <v>15</v>
      </c>
      <c r="BA13" s="15" t="s">
        <v>15</v>
      </c>
      <c r="BB13" s="15">
        <f>SUM(BC13:BN13)</f>
        <v>1.8887</v>
      </c>
      <c r="BC13" s="15" t="s">
        <v>15</v>
      </c>
      <c r="BD13" s="15">
        <v>1.8887</v>
      </c>
      <c r="BE13" s="15" t="s">
        <v>15</v>
      </c>
      <c r="BF13" s="15" t="s">
        <v>15</v>
      </c>
      <c r="BG13" s="15" t="s">
        <v>15</v>
      </c>
      <c r="BH13" s="15" t="s">
        <v>15</v>
      </c>
      <c r="BI13" s="15" t="s">
        <v>15</v>
      </c>
      <c r="BJ13" s="15" t="s">
        <v>15</v>
      </c>
      <c r="BK13" s="15" t="s">
        <v>15</v>
      </c>
      <c r="BL13" s="15" t="s">
        <v>15</v>
      </c>
      <c r="BM13" s="15" t="s">
        <v>15</v>
      </c>
      <c r="BN13" s="15" t="s">
        <v>15</v>
      </c>
      <c r="BO13" s="15" t="s">
        <v>15</v>
      </c>
      <c r="BP13" s="15" t="s">
        <v>15</v>
      </c>
      <c r="BQ13" s="15" t="s">
        <v>15</v>
      </c>
      <c r="BR13" s="15" t="s">
        <v>15</v>
      </c>
      <c r="BS13" s="15" t="s">
        <v>15</v>
      </c>
      <c r="BT13" s="15" t="s">
        <v>15</v>
      </c>
      <c r="BU13" s="15" t="s">
        <v>15</v>
      </c>
      <c r="BV13" s="15" t="s">
        <v>15</v>
      </c>
      <c r="BW13" s="15" t="s">
        <v>15</v>
      </c>
      <c r="BX13" s="15" t="s">
        <v>15</v>
      </c>
      <c r="BY13" s="15" t="s">
        <v>15</v>
      </c>
      <c r="BZ13" s="15" t="s">
        <v>15</v>
      </c>
      <c r="CA13" s="15" t="s">
        <v>15</v>
      </c>
      <c r="CB13" s="15" t="s">
        <v>15</v>
      </c>
      <c r="CC13" s="15" t="s">
        <v>15</v>
      </c>
      <c r="CD13" s="15" t="s">
        <v>15</v>
      </c>
      <c r="CE13" s="15" t="s">
        <v>15</v>
      </c>
      <c r="CF13" s="15" t="s">
        <v>15</v>
      </c>
      <c r="CG13" s="15" t="s">
        <v>15</v>
      </c>
      <c r="CH13" s="15" t="s">
        <v>15</v>
      </c>
      <c r="CI13" s="15" t="s">
        <v>15</v>
      </c>
      <c r="CJ13" s="15" t="s">
        <v>15</v>
      </c>
      <c r="CK13" s="15" t="s">
        <v>15</v>
      </c>
      <c r="CL13" s="15" t="s">
        <v>15</v>
      </c>
      <c r="CM13" s="15" t="s">
        <v>15</v>
      </c>
      <c r="CN13" s="15" t="s">
        <v>15</v>
      </c>
      <c r="CO13" s="15">
        <f t="shared" si="1"/>
        <v>6.6284999999999998</v>
      </c>
      <c r="CP13" s="15" t="s">
        <v>15</v>
      </c>
      <c r="CQ13" s="15" t="s">
        <v>15</v>
      </c>
      <c r="CR13" s="15" t="s">
        <v>15</v>
      </c>
      <c r="CS13" s="15" t="s">
        <v>15</v>
      </c>
      <c r="CT13" s="15" t="s">
        <v>15</v>
      </c>
      <c r="CU13" s="15" t="s">
        <v>15</v>
      </c>
      <c r="CV13" s="15" t="s">
        <v>15</v>
      </c>
      <c r="CW13" s="15" t="s">
        <v>15</v>
      </c>
      <c r="CX13" s="15" t="s">
        <v>15</v>
      </c>
      <c r="CY13" s="15" t="s">
        <v>15</v>
      </c>
      <c r="CZ13" s="15" t="s">
        <v>15</v>
      </c>
      <c r="DA13" s="15">
        <v>6.6284999999999998</v>
      </c>
      <c r="DB13" s="387">
        <f t="shared" si="2"/>
        <v>1.4713000000000003</v>
      </c>
      <c r="DC13" s="387" t="s">
        <v>15</v>
      </c>
      <c r="DD13" s="387" t="s">
        <v>15</v>
      </c>
      <c r="DE13" s="387" t="s">
        <v>15</v>
      </c>
      <c r="DF13" s="387">
        <v>1.4288000000000003</v>
      </c>
      <c r="DG13" s="387" t="s">
        <v>15</v>
      </c>
      <c r="DH13" s="387" t="s">
        <v>15</v>
      </c>
      <c r="DI13" s="387">
        <v>0</v>
      </c>
      <c r="DJ13" s="387">
        <v>0</v>
      </c>
      <c r="DK13" s="387">
        <v>4.2500000000000003E-2</v>
      </c>
      <c r="DL13" s="387">
        <v>0</v>
      </c>
      <c r="DM13" s="387">
        <v>0</v>
      </c>
      <c r="DN13" s="387">
        <v>0</v>
      </c>
      <c r="DO13" s="387">
        <f t="shared" si="3"/>
        <v>2.4609000000000001</v>
      </c>
      <c r="DP13" s="387">
        <v>4.2900000000000001E-2</v>
      </c>
      <c r="DQ13" s="387">
        <v>0</v>
      </c>
      <c r="DR13" s="387">
        <v>0</v>
      </c>
      <c r="DS13" s="387">
        <v>0</v>
      </c>
      <c r="DT13" s="387">
        <v>0</v>
      </c>
      <c r="DU13" s="387">
        <v>0</v>
      </c>
      <c r="DV13" s="387">
        <v>0</v>
      </c>
      <c r="DW13" s="387">
        <v>0</v>
      </c>
      <c r="DX13" s="387">
        <v>0</v>
      </c>
      <c r="DY13" s="387">
        <v>2.4180000000000001</v>
      </c>
      <c r="DZ13" s="387">
        <v>0</v>
      </c>
      <c r="EA13" s="387">
        <v>0</v>
      </c>
      <c r="EB13" s="15">
        <f t="shared" si="4"/>
        <v>0.81100000000000005</v>
      </c>
      <c r="EC13" s="387">
        <v>0</v>
      </c>
      <c r="ED13" s="387">
        <v>0</v>
      </c>
      <c r="EE13" s="387">
        <v>0</v>
      </c>
      <c r="EF13" s="387">
        <v>0</v>
      </c>
      <c r="EG13" s="387">
        <v>0.81100000000000005</v>
      </c>
      <c r="EH13" s="387">
        <v>0</v>
      </c>
      <c r="EI13" s="387">
        <v>0</v>
      </c>
      <c r="EJ13" s="387">
        <v>0</v>
      </c>
      <c r="EK13" s="387">
        <v>0</v>
      </c>
      <c r="EL13" s="387">
        <v>0</v>
      </c>
      <c r="EM13" s="387">
        <v>0</v>
      </c>
      <c r="EN13" s="387">
        <v>0</v>
      </c>
      <c r="EO13" s="15">
        <f t="shared" si="5"/>
        <v>0.14200000000000002</v>
      </c>
      <c r="EP13" s="15" t="s">
        <v>15</v>
      </c>
      <c r="EQ13" s="15" t="s">
        <v>15</v>
      </c>
      <c r="ER13" s="15" t="s">
        <v>15</v>
      </c>
      <c r="ES13" s="15" t="s">
        <v>15</v>
      </c>
      <c r="ET13" s="15" t="s">
        <v>15</v>
      </c>
      <c r="EU13" s="15" t="s">
        <v>15</v>
      </c>
      <c r="EV13" s="15" t="s">
        <v>15</v>
      </c>
      <c r="EW13" s="15" t="s">
        <v>15</v>
      </c>
      <c r="EX13" s="15" t="s">
        <v>15</v>
      </c>
      <c r="EY13" s="15" t="s">
        <v>15</v>
      </c>
      <c r="EZ13" s="15" t="s">
        <v>15</v>
      </c>
      <c r="FA13" s="15">
        <v>0.14200000000000002</v>
      </c>
    </row>
    <row r="14" spans="1:157" s="30" customFormat="1" ht="12.75" customHeight="1">
      <c r="A14" s="771" t="s">
        <v>2901</v>
      </c>
      <c r="B14" s="15" t="s">
        <v>15</v>
      </c>
      <c r="C14" s="15" t="s">
        <v>15</v>
      </c>
      <c r="D14" s="15" t="s">
        <v>15</v>
      </c>
      <c r="E14" s="15" t="s">
        <v>15</v>
      </c>
      <c r="F14" s="15" t="s">
        <v>15</v>
      </c>
      <c r="G14" s="15" t="s">
        <v>15</v>
      </c>
      <c r="H14" s="15" t="s">
        <v>15</v>
      </c>
      <c r="I14" s="15" t="s">
        <v>15</v>
      </c>
      <c r="J14" s="15" t="s">
        <v>15</v>
      </c>
      <c r="K14" s="15" t="s">
        <v>15</v>
      </c>
      <c r="L14" s="15" t="s">
        <v>15</v>
      </c>
      <c r="M14" s="15" t="s">
        <v>15</v>
      </c>
      <c r="N14" s="15" t="s">
        <v>15</v>
      </c>
      <c r="O14" s="15">
        <f>SUM(P14:AA14)</f>
        <v>26.671400000000002</v>
      </c>
      <c r="P14" s="15" t="s">
        <v>15</v>
      </c>
      <c r="Q14" s="15" t="s">
        <v>15</v>
      </c>
      <c r="R14" s="15" t="s">
        <v>15</v>
      </c>
      <c r="S14" s="15" t="s">
        <v>15</v>
      </c>
      <c r="T14" s="15">
        <v>3.7674000000000003</v>
      </c>
      <c r="U14" s="15" t="s">
        <v>15</v>
      </c>
      <c r="V14" s="15" t="s">
        <v>15</v>
      </c>
      <c r="W14" s="15">
        <v>6.9486999999999997</v>
      </c>
      <c r="X14" s="15">
        <v>3.97</v>
      </c>
      <c r="Y14" s="15">
        <v>1.2952999999999999</v>
      </c>
      <c r="Z14" s="15">
        <v>3.74</v>
      </c>
      <c r="AA14" s="15">
        <v>6.95</v>
      </c>
      <c r="AB14" s="15">
        <f t="shared" si="0"/>
        <v>12.440000000000001</v>
      </c>
      <c r="AC14" s="15">
        <v>0.52100000000000002</v>
      </c>
      <c r="AD14" s="15">
        <v>6.2969999999999997</v>
      </c>
      <c r="AE14" s="15">
        <v>5.2930000000000001</v>
      </c>
      <c r="AF14" s="15">
        <v>0.108</v>
      </c>
      <c r="AG14" s="15" t="s">
        <v>15</v>
      </c>
      <c r="AH14" s="15" t="s">
        <v>15</v>
      </c>
      <c r="AI14" s="15" t="s">
        <v>15</v>
      </c>
      <c r="AJ14" s="15">
        <v>0.221</v>
      </c>
      <c r="AK14" s="15" t="s">
        <v>15</v>
      </c>
      <c r="AL14" s="15" t="s">
        <v>15</v>
      </c>
      <c r="AM14" s="15" t="s">
        <v>15</v>
      </c>
      <c r="AN14" s="15" t="s">
        <v>15</v>
      </c>
      <c r="AO14" s="15">
        <f>SUM(AP14:BA14)</f>
        <v>10.883099999999999</v>
      </c>
      <c r="AP14" s="15" t="s">
        <v>15</v>
      </c>
      <c r="AQ14" s="15" t="s">
        <v>15</v>
      </c>
      <c r="AR14" s="15" t="s">
        <v>15</v>
      </c>
      <c r="AS14" s="15" t="s">
        <v>15</v>
      </c>
      <c r="AT14" s="15">
        <v>0.38780000000000003</v>
      </c>
      <c r="AU14" s="15">
        <v>1.4747000000000001</v>
      </c>
      <c r="AV14" s="15" t="s">
        <v>15</v>
      </c>
      <c r="AW14" s="15" t="s">
        <v>15</v>
      </c>
      <c r="AX14" s="15">
        <v>2.1496999999999997</v>
      </c>
      <c r="AY14" s="15" t="s">
        <v>15</v>
      </c>
      <c r="AZ14" s="15" t="s">
        <v>15</v>
      </c>
      <c r="BA14" s="15">
        <v>6.8708999999999998</v>
      </c>
      <c r="BB14" s="15">
        <f>SUM(BC14:BN14)</f>
        <v>40.997299999999996</v>
      </c>
      <c r="BC14" s="15">
        <v>2.339</v>
      </c>
      <c r="BD14" s="15" t="s">
        <v>15</v>
      </c>
      <c r="BE14" s="15" t="s">
        <v>15</v>
      </c>
      <c r="BF14" s="15">
        <v>4.7809999999999997</v>
      </c>
      <c r="BG14" s="15">
        <v>0.72299999999999998</v>
      </c>
      <c r="BH14" s="15">
        <v>2.524</v>
      </c>
      <c r="BI14" s="15" t="s">
        <v>15</v>
      </c>
      <c r="BJ14" s="15">
        <v>4.8109999999999999</v>
      </c>
      <c r="BK14" s="15">
        <v>4.3825000000000003</v>
      </c>
      <c r="BL14" s="15">
        <v>3.6080000000000001</v>
      </c>
      <c r="BM14" s="15">
        <v>15.651999999999999</v>
      </c>
      <c r="BN14" s="15">
        <v>2.1768000000000001</v>
      </c>
      <c r="BO14" s="15">
        <f>SUM(BP14:CA14)</f>
        <v>15.4506</v>
      </c>
      <c r="BP14" s="15" t="s">
        <v>15</v>
      </c>
      <c r="BQ14" s="15" t="s">
        <v>15</v>
      </c>
      <c r="BR14" s="15">
        <v>0.41869999999999996</v>
      </c>
      <c r="BS14" s="15">
        <v>4.4610000000000003</v>
      </c>
      <c r="BT14" s="15" t="s">
        <v>15</v>
      </c>
      <c r="BU14" s="15">
        <v>2.8826999999999998</v>
      </c>
      <c r="BV14" s="15" t="s">
        <v>15</v>
      </c>
      <c r="BW14" s="15">
        <v>2.0993000000000004</v>
      </c>
      <c r="BX14" s="15">
        <v>2.9589000000000003</v>
      </c>
      <c r="BY14" s="15">
        <v>1.6739999999999999</v>
      </c>
      <c r="BZ14" s="15">
        <v>0.47899999999999998</v>
      </c>
      <c r="CA14" s="15">
        <v>0.47699999999999998</v>
      </c>
      <c r="CB14" s="15">
        <f>SUM(CC14:CN14)</f>
        <v>20.620000000000005</v>
      </c>
      <c r="CC14" s="15" t="s">
        <v>15</v>
      </c>
      <c r="CD14" s="15">
        <v>1.4359999999999999</v>
      </c>
      <c r="CE14" s="15" t="s">
        <v>15</v>
      </c>
      <c r="CF14" s="15">
        <v>3.8450000000000002</v>
      </c>
      <c r="CG14" s="15">
        <v>3.83</v>
      </c>
      <c r="CH14" s="15" t="s">
        <v>15</v>
      </c>
      <c r="CI14" s="15" t="s">
        <v>15</v>
      </c>
      <c r="CJ14" s="15">
        <v>7.7750000000000004</v>
      </c>
      <c r="CK14" s="15" t="s">
        <v>15</v>
      </c>
      <c r="CL14" s="15" t="s">
        <v>15</v>
      </c>
      <c r="CM14" s="15" t="s">
        <v>15</v>
      </c>
      <c r="CN14" s="15">
        <v>3.734</v>
      </c>
      <c r="CO14" s="15">
        <f t="shared" si="1"/>
        <v>0.5794999999999999</v>
      </c>
      <c r="CP14" s="15" t="s">
        <v>15</v>
      </c>
      <c r="CQ14" s="15">
        <v>5.4999999999999997E-3</v>
      </c>
      <c r="CR14" s="15" t="s">
        <v>15</v>
      </c>
      <c r="CS14" s="15" t="s">
        <v>15</v>
      </c>
      <c r="CT14" s="15" t="s">
        <v>15</v>
      </c>
      <c r="CU14" s="15" t="s">
        <v>15</v>
      </c>
      <c r="CV14" s="15" t="s">
        <v>15</v>
      </c>
      <c r="CW14" s="15" t="s">
        <v>15</v>
      </c>
      <c r="CX14" s="15" t="s">
        <v>15</v>
      </c>
      <c r="CY14" s="15" t="s">
        <v>15</v>
      </c>
      <c r="CZ14" s="15" t="s">
        <v>15</v>
      </c>
      <c r="DA14" s="15">
        <v>0.57399999999999995</v>
      </c>
      <c r="DB14" s="387">
        <f t="shared" si="2"/>
        <v>0</v>
      </c>
      <c r="DC14" s="387" t="s">
        <v>15</v>
      </c>
      <c r="DD14" s="387" t="s">
        <v>15</v>
      </c>
      <c r="DE14" s="387" t="s">
        <v>15</v>
      </c>
      <c r="DF14" s="387" t="s">
        <v>15</v>
      </c>
      <c r="DG14" s="387" t="s">
        <v>15</v>
      </c>
      <c r="DH14" s="387" t="s">
        <v>15</v>
      </c>
      <c r="DI14" s="387">
        <v>0</v>
      </c>
      <c r="DJ14" s="387">
        <v>0</v>
      </c>
      <c r="DK14" s="387">
        <v>0</v>
      </c>
      <c r="DL14" s="387">
        <v>0</v>
      </c>
      <c r="DM14" s="387">
        <v>0</v>
      </c>
      <c r="DN14" s="387">
        <v>0</v>
      </c>
      <c r="DO14" s="387">
        <f t="shared" si="3"/>
        <v>11.334099999999999</v>
      </c>
      <c r="DP14" s="387">
        <v>0</v>
      </c>
      <c r="DQ14" s="387">
        <v>0</v>
      </c>
      <c r="DR14" s="387">
        <v>0</v>
      </c>
      <c r="DS14" s="387">
        <v>0</v>
      </c>
      <c r="DT14" s="387">
        <v>5.0788000000000002</v>
      </c>
      <c r="DU14" s="387">
        <v>6.2553000000000001</v>
      </c>
      <c r="DV14" s="387">
        <v>0</v>
      </c>
      <c r="DW14" s="387">
        <v>0</v>
      </c>
      <c r="DX14" s="387">
        <v>0</v>
      </c>
      <c r="DY14" s="387">
        <v>0</v>
      </c>
      <c r="DZ14" s="387">
        <v>0</v>
      </c>
      <c r="EA14" s="387">
        <v>0</v>
      </c>
      <c r="EB14" s="15">
        <f t="shared" si="4"/>
        <v>0</v>
      </c>
      <c r="EC14" s="387">
        <v>0</v>
      </c>
      <c r="ED14" s="387">
        <v>0</v>
      </c>
      <c r="EE14" s="387">
        <v>0</v>
      </c>
      <c r="EF14" s="387">
        <v>0</v>
      </c>
      <c r="EG14" s="387">
        <v>0</v>
      </c>
      <c r="EH14" s="387">
        <v>0</v>
      </c>
      <c r="EI14" s="387">
        <v>0</v>
      </c>
      <c r="EJ14" s="387">
        <v>0</v>
      </c>
      <c r="EK14" s="387">
        <v>0</v>
      </c>
      <c r="EL14" s="387">
        <v>0</v>
      </c>
      <c r="EM14" s="387">
        <v>0</v>
      </c>
      <c r="EN14" s="387">
        <v>0</v>
      </c>
      <c r="EO14" s="15" t="s">
        <v>15</v>
      </c>
      <c r="EP14" s="15" t="s">
        <v>15</v>
      </c>
      <c r="EQ14" s="15" t="s">
        <v>15</v>
      </c>
      <c r="ER14" s="15" t="s">
        <v>15</v>
      </c>
      <c r="ES14" s="15" t="s">
        <v>15</v>
      </c>
      <c r="ET14" s="15" t="s">
        <v>15</v>
      </c>
      <c r="EU14" s="15" t="s">
        <v>15</v>
      </c>
      <c r="EV14" s="15" t="s">
        <v>15</v>
      </c>
      <c r="EW14" s="15" t="s">
        <v>15</v>
      </c>
      <c r="EX14" s="15" t="s">
        <v>15</v>
      </c>
      <c r="EY14" s="15" t="s">
        <v>15</v>
      </c>
      <c r="EZ14" s="15" t="s">
        <v>15</v>
      </c>
      <c r="FA14" s="15" t="s">
        <v>15</v>
      </c>
    </row>
    <row r="15" spans="1:157" s="30" customFormat="1" ht="12.75" customHeight="1">
      <c r="A15" s="771" t="s">
        <v>3188</v>
      </c>
      <c r="B15" s="15">
        <f>SUM(C15:N15)</f>
        <v>3.484</v>
      </c>
      <c r="C15" s="15">
        <v>0.28000000000000003</v>
      </c>
      <c r="D15" s="15" t="s">
        <v>15</v>
      </c>
      <c r="E15" s="15">
        <v>1.135</v>
      </c>
      <c r="F15" s="15">
        <v>0.92300000000000004</v>
      </c>
      <c r="G15" s="15" t="s">
        <v>15</v>
      </c>
      <c r="H15" s="15" t="s">
        <v>15</v>
      </c>
      <c r="I15" s="15">
        <v>0.97599999999999998</v>
      </c>
      <c r="J15" s="15" t="s">
        <v>15</v>
      </c>
      <c r="K15" s="15" t="s">
        <v>15</v>
      </c>
      <c r="L15" s="15">
        <v>0.17</v>
      </c>
      <c r="M15" s="15" t="s">
        <v>15</v>
      </c>
      <c r="N15" s="15" t="s">
        <v>15</v>
      </c>
      <c r="O15" s="15">
        <f>SUM(P15:AA15)</f>
        <v>5.2328999999999999</v>
      </c>
      <c r="P15" s="15" t="s">
        <v>15</v>
      </c>
      <c r="Q15" s="15" t="s">
        <v>15</v>
      </c>
      <c r="R15" s="15" t="s">
        <v>15</v>
      </c>
      <c r="S15" s="15" t="s">
        <v>15</v>
      </c>
      <c r="T15" s="15" t="s">
        <v>15</v>
      </c>
      <c r="U15" s="15" t="s">
        <v>15</v>
      </c>
      <c r="V15" s="15" t="s">
        <v>15</v>
      </c>
      <c r="W15" s="15" t="s">
        <v>15</v>
      </c>
      <c r="X15" s="15" t="s">
        <v>15</v>
      </c>
      <c r="Y15" s="15" t="s">
        <v>15</v>
      </c>
      <c r="Z15" s="15">
        <v>5.2328999999999999</v>
      </c>
      <c r="AA15" s="15" t="s">
        <v>15</v>
      </c>
      <c r="AB15" s="15">
        <f t="shared" si="0"/>
        <v>96.090099999999993</v>
      </c>
      <c r="AC15" s="15">
        <v>4.7587999999999999</v>
      </c>
      <c r="AD15" s="15">
        <v>2.3839999999999999</v>
      </c>
      <c r="AE15" s="15" t="s">
        <v>15</v>
      </c>
      <c r="AF15" s="15">
        <v>0.93</v>
      </c>
      <c r="AG15" s="15">
        <v>14.242700000000001</v>
      </c>
      <c r="AH15" s="15">
        <v>29.69</v>
      </c>
      <c r="AI15" s="15" t="s">
        <v>15</v>
      </c>
      <c r="AJ15" s="15" t="s">
        <v>15</v>
      </c>
      <c r="AK15" s="15">
        <v>25.350399999999997</v>
      </c>
      <c r="AL15" s="15" t="s">
        <v>15</v>
      </c>
      <c r="AM15" s="15">
        <v>7.2776000000000005</v>
      </c>
      <c r="AN15" s="15">
        <v>11.4566</v>
      </c>
      <c r="AO15" s="15">
        <f>SUM(AP15:BA15)</f>
        <v>29.692100000000003</v>
      </c>
      <c r="AP15" s="15" t="s">
        <v>15</v>
      </c>
      <c r="AQ15" s="15" t="s">
        <v>15</v>
      </c>
      <c r="AR15" s="15" t="s">
        <v>15</v>
      </c>
      <c r="AS15" s="15" t="s">
        <v>15</v>
      </c>
      <c r="AT15" s="15">
        <v>4.3087</v>
      </c>
      <c r="AU15" s="15">
        <v>0.26550000000000001</v>
      </c>
      <c r="AV15" s="15">
        <v>7.1512000000000002</v>
      </c>
      <c r="AW15" s="15">
        <v>5.4861000000000004</v>
      </c>
      <c r="AX15" s="15">
        <v>6.4491000000000005</v>
      </c>
      <c r="AY15" s="15">
        <v>4.2184999999999997</v>
      </c>
      <c r="AZ15" s="15">
        <v>1.359</v>
      </c>
      <c r="BA15" s="15">
        <v>0.45400000000000001</v>
      </c>
      <c r="BB15" s="15">
        <f>SUM(BC15:BN15)</f>
        <v>51.061999999999991</v>
      </c>
      <c r="BC15" s="15">
        <v>4.21</v>
      </c>
      <c r="BD15" s="15">
        <v>5.2510000000000003</v>
      </c>
      <c r="BE15" s="15">
        <v>4.0731000000000002</v>
      </c>
      <c r="BF15" s="15">
        <v>1.6798</v>
      </c>
      <c r="BG15" s="15" t="s">
        <v>15</v>
      </c>
      <c r="BH15" s="15">
        <v>10.667399999999999</v>
      </c>
      <c r="BI15" s="15">
        <v>8.6156000000000006</v>
      </c>
      <c r="BJ15" s="15">
        <v>3.6269</v>
      </c>
      <c r="BK15" s="15">
        <v>2.4</v>
      </c>
      <c r="BL15" s="15">
        <v>1.2081999999999999</v>
      </c>
      <c r="BM15" s="15">
        <v>4.9219999999999997</v>
      </c>
      <c r="BN15" s="15">
        <v>4.4080000000000004</v>
      </c>
      <c r="BO15" s="15">
        <f>SUM(BP15:CA15)</f>
        <v>32.903599999999997</v>
      </c>
      <c r="BP15" s="15" t="s">
        <v>15</v>
      </c>
      <c r="BQ15" s="15">
        <v>1.1291</v>
      </c>
      <c r="BR15" s="15">
        <v>0.79700000000000004</v>
      </c>
      <c r="BS15" s="15" t="s">
        <v>15</v>
      </c>
      <c r="BT15" s="15" t="s">
        <v>15</v>
      </c>
      <c r="BU15" s="15">
        <v>9.6000000000000002E-2</v>
      </c>
      <c r="BV15" s="15" t="s">
        <v>15</v>
      </c>
      <c r="BW15" s="15">
        <v>2.3969999999999998</v>
      </c>
      <c r="BX15" s="15">
        <v>4.7699999999999996</v>
      </c>
      <c r="BY15" s="15">
        <v>11.658899999999999</v>
      </c>
      <c r="BZ15" s="15">
        <v>4.79</v>
      </c>
      <c r="CA15" s="15">
        <v>7.2655999999999992</v>
      </c>
      <c r="CB15" s="15">
        <f>SUM(CC15:CN15)</f>
        <v>202.80590000000001</v>
      </c>
      <c r="CC15" s="15">
        <v>21.941800000000001</v>
      </c>
      <c r="CD15" s="15">
        <v>8.1374999999999993</v>
      </c>
      <c r="CE15" s="15" t="s">
        <v>15</v>
      </c>
      <c r="CF15" s="15">
        <v>1.4419999999999999</v>
      </c>
      <c r="CG15" s="15">
        <v>1.1012</v>
      </c>
      <c r="CH15" s="15">
        <v>7.9146999999999998</v>
      </c>
      <c r="CI15" s="15">
        <v>3.3767</v>
      </c>
      <c r="CJ15" s="15">
        <v>35.47</v>
      </c>
      <c r="CK15" s="15">
        <v>1.38</v>
      </c>
      <c r="CL15" s="15">
        <v>34.316000000000003</v>
      </c>
      <c r="CM15" s="15">
        <v>35.341999999999999</v>
      </c>
      <c r="CN15" s="15">
        <v>52.384</v>
      </c>
      <c r="CO15" s="15">
        <f t="shared" si="1"/>
        <v>83.640699999999995</v>
      </c>
      <c r="CP15" s="15">
        <v>21.948</v>
      </c>
      <c r="CQ15" s="15">
        <v>2.9249999999999998</v>
      </c>
      <c r="CR15" s="15" t="s">
        <v>15</v>
      </c>
      <c r="CS15" s="15">
        <v>3.2311000000000001</v>
      </c>
      <c r="CT15" s="15">
        <v>1.0509999999999999</v>
      </c>
      <c r="CU15" s="15">
        <v>4.4682000000000004</v>
      </c>
      <c r="CV15" s="15">
        <v>2.0884</v>
      </c>
      <c r="CW15" s="15">
        <v>2.1480000000000001</v>
      </c>
      <c r="CX15" s="15">
        <v>3.1886999999999999</v>
      </c>
      <c r="CY15" s="15">
        <v>0.83319999999999994</v>
      </c>
      <c r="CZ15" s="15">
        <v>0.52639999999999998</v>
      </c>
      <c r="DA15" s="15">
        <v>41.232699999999994</v>
      </c>
      <c r="DB15" s="387">
        <f t="shared" si="2"/>
        <v>137.0539</v>
      </c>
      <c r="DC15" s="387">
        <v>0.51100000000000001</v>
      </c>
      <c r="DD15" s="387">
        <v>10.251700000000001</v>
      </c>
      <c r="DE15" s="387">
        <v>2.6849000000000003</v>
      </c>
      <c r="DF15" s="387">
        <v>1.169</v>
      </c>
      <c r="DG15" s="387">
        <v>0.57599999999999996</v>
      </c>
      <c r="DH15" s="387">
        <v>4.2923999999999998</v>
      </c>
      <c r="DI15" s="387">
        <v>16.0212</v>
      </c>
      <c r="DJ15" s="387">
        <v>7.3440000000000003</v>
      </c>
      <c r="DK15" s="387">
        <v>4.3171999999999997</v>
      </c>
      <c r="DL15" s="387">
        <v>37.7102</v>
      </c>
      <c r="DM15" s="387">
        <v>23.785299999999999</v>
      </c>
      <c r="DN15" s="387">
        <v>28.390999999999998</v>
      </c>
      <c r="DO15" s="387">
        <f t="shared" si="3"/>
        <v>183.4736</v>
      </c>
      <c r="DP15" s="387">
        <v>53.930199999999999</v>
      </c>
      <c r="DQ15" s="387">
        <v>10.157400000000001</v>
      </c>
      <c r="DR15" s="387">
        <v>13.1883</v>
      </c>
      <c r="DS15" s="387">
        <v>8.673</v>
      </c>
      <c r="DT15" s="387">
        <v>4.5872999999999999</v>
      </c>
      <c r="DU15" s="387">
        <v>7.1695000000000002</v>
      </c>
      <c r="DV15" s="387">
        <v>5.1064999999999996</v>
      </c>
      <c r="DW15" s="387">
        <v>17.269299999999998</v>
      </c>
      <c r="DX15" s="387">
        <v>13.247800000000002</v>
      </c>
      <c r="DY15" s="387">
        <v>1.5358000000000001</v>
      </c>
      <c r="DZ15" s="387">
        <v>19.152699999999999</v>
      </c>
      <c r="EA15" s="387">
        <v>29.4558</v>
      </c>
      <c r="EB15" s="15">
        <f t="shared" si="4"/>
        <v>122.40630000000002</v>
      </c>
      <c r="EC15" s="387">
        <v>0.82640000000000002</v>
      </c>
      <c r="ED15" s="387">
        <v>3.3503000000000003</v>
      </c>
      <c r="EE15" s="387">
        <v>15.680299999999999</v>
      </c>
      <c r="EF15" s="387">
        <v>11.031700000000001</v>
      </c>
      <c r="EG15" s="387">
        <v>12.255000000000001</v>
      </c>
      <c r="EH15" s="387">
        <v>7.6993</v>
      </c>
      <c r="EI15" s="387">
        <v>15.800300000000002</v>
      </c>
      <c r="EJ15" s="387">
        <v>1.3914000000000002</v>
      </c>
      <c r="EK15" s="387">
        <v>14.07</v>
      </c>
      <c r="EL15" s="387">
        <v>13.7699</v>
      </c>
      <c r="EM15" s="387">
        <v>11.776399999999999</v>
      </c>
      <c r="EN15" s="387">
        <v>14.7553</v>
      </c>
      <c r="EO15" s="15">
        <f t="shared" si="5"/>
        <v>326.12270000000007</v>
      </c>
      <c r="EP15" s="15">
        <v>9.6851000000000003</v>
      </c>
      <c r="EQ15" s="15">
        <v>7.2116000000000007</v>
      </c>
      <c r="ER15" s="15">
        <v>24.541900000000002</v>
      </c>
      <c r="ES15" s="15">
        <v>21.918500000000002</v>
      </c>
      <c r="ET15" s="15">
        <v>74.768600000000006</v>
      </c>
      <c r="EU15" s="15">
        <v>76.74130000000001</v>
      </c>
      <c r="EV15" s="15">
        <v>26.805</v>
      </c>
      <c r="EW15" s="15">
        <v>42.346400000000003</v>
      </c>
      <c r="EX15" s="15">
        <v>15.219100000000001</v>
      </c>
      <c r="EY15" s="15">
        <v>21.917900000000003</v>
      </c>
      <c r="EZ15" s="15">
        <v>0.57229999999999992</v>
      </c>
      <c r="FA15" s="15">
        <v>4.3949999999999996</v>
      </c>
    </row>
    <row r="16" spans="1:157" s="30" customFormat="1" ht="12.75" customHeight="1">
      <c r="A16" s="771" t="s">
        <v>3189</v>
      </c>
      <c r="B16" s="15" t="s">
        <v>15</v>
      </c>
      <c r="C16" s="15" t="s">
        <v>15</v>
      </c>
      <c r="D16" s="15" t="s">
        <v>15</v>
      </c>
      <c r="E16" s="15" t="s">
        <v>15</v>
      </c>
      <c r="F16" s="15" t="s">
        <v>15</v>
      </c>
      <c r="G16" s="15" t="s">
        <v>15</v>
      </c>
      <c r="H16" s="15" t="s">
        <v>15</v>
      </c>
      <c r="I16" s="15" t="s">
        <v>15</v>
      </c>
      <c r="J16" s="15" t="s">
        <v>15</v>
      </c>
      <c r="K16" s="15" t="s">
        <v>15</v>
      </c>
      <c r="L16" s="15" t="s">
        <v>15</v>
      </c>
      <c r="M16" s="15" t="s">
        <v>15</v>
      </c>
      <c r="N16" s="15" t="s">
        <v>15</v>
      </c>
      <c r="O16" s="15" t="s">
        <v>15</v>
      </c>
      <c r="P16" s="15" t="s">
        <v>15</v>
      </c>
      <c r="Q16" s="15" t="s">
        <v>15</v>
      </c>
      <c r="R16" s="15" t="s">
        <v>15</v>
      </c>
      <c r="S16" s="15" t="s">
        <v>15</v>
      </c>
      <c r="T16" s="15" t="s">
        <v>15</v>
      </c>
      <c r="U16" s="15" t="s">
        <v>15</v>
      </c>
      <c r="V16" s="15" t="s">
        <v>15</v>
      </c>
      <c r="W16" s="15" t="s">
        <v>15</v>
      </c>
      <c r="X16" s="15" t="s">
        <v>15</v>
      </c>
      <c r="Y16" s="15" t="s">
        <v>15</v>
      </c>
      <c r="Z16" s="15" t="s">
        <v>15</v>
      </c>
      <c r="AA16" s="15" t="s">
        <v>15</v>
      </c>
      <c r="AB16" s="15">
        <f t="shared" si="0"/>
        <v>1.8049999999999999</v>
      </c>
      <c r="AC16" s="15" t="s">
        <v>15</v>
      </c>
      <c r="AD16" s="15" t="s">
        <v>15</v>
      </c>
      <c r="AE16" s="15" t="s">
        <v>15</v>
      </c>
      <c r="AF16" s="15" t="s">
        <v>15</v>
      </c>
      <c r="AG16" s="15">
        <v>1.8049999999999999</v>
      </c>
      <c r="AH16" s="15" t="s">
        <v>15</v>
      </c>
      <c r="AI16" s="15" t="s">
        <v>15</v>
      </c>
      <c r="AJ16" s="15" t="s">
        <v>15</v>
      </c>
      <c r="AK16" s="15" t="s">
        <v>15</v>
      </c>
      <c r="AL16" s="15" t="s">
        <v>15</v>
      </c>
      <c r="AM16" s="15" t="s">
        <v>15</v>
      </c>
      <c r="AN16" s="15" t="s">
        <v>15</v>
      </c>
      <c r="AO16" s="15">
        <f>SUM(AP16:BA16)</f>
        <v>4.2229999999999999</v>
      </c>
      <c r="AP16" s="15" t="s">
        <v>15</v>
      </c>
      <c r="AQ16" s="15">
        <v>2.7505000000000002</v>
      </c>
      <c r="AR16" s="15" t="s">
        <v>15</v>
      </c>
      <c r="AS16" s="15" t="s">
        <v>15</v>
      </c>
      <c r="AT16" s="15" t="s">
        <v>15</v>
      </c>
      <c r="AU16" s="15" t="s">
        <v>15</v>
      </c>
      <c r="AV16" s="15" t="s">
        <v>15</v>
      </c>
      <c r="AW16" s="15" t="s">
        <v>15</v>
      </c>
      <c r="AX16" s="15" t="s">
        <v>15</v>
      </c>
      <c r="AY16" s="15" t="s">
        <v>15</v>
      </c>
      <c r="AZ16" s="15">
        <v>1.1325000000000001</v>
      </c>
      <c r="BA16" s="15">
        <v>0.34</v>
      </c>
      <c r="BB16" s="15" t="s">
        <v>15</v>
      </c>
      <c r="BC16" s="15" t="s">
        <v>15</v>
      </c>
      <c r="BD16" s="15" t="s">
        <v>15</v>
      </c>
      <c r="BE16" s="15" t="s">
        <v>15</v>
      </c>
      <c r="BF16" s="15" t="s">
        <v>15</v>
      </c>
      <c r="BG16" s="15" t="s">
        <v>15</v>
      </c>
      <c r="BH16" s="15" t="s">
        <v>15</v>
      </c>
      <c r="BI16" s="15" t="s">
        <v>15</v>
      </c>
      <c r="BJ16" s="15" t="s">
        <v>15</v>
      </c>
      <c r="BK16" s="15" t="s">
        <v>15</v>
      </c>
      <c r="BL16" s="15" t="s">
        <v>15</v>
      </c>
      <c r="BM16" s="15" t="s">
        <v>15</v>
      </c>
      <c r="BN16" s="15" t="s">
        <v>15</v>
      </c>
      <c r="BO16" s="15">
        <f>SUM(BP16:CA16)</f>
        <v>0.1431</v>
      </c>
      <c r="BP16" s="15" t="s">
        <v>15</v>
      </c>
      <c r="BQ16" s="15" t="s">
        <v>15</v>
      </c>
      <c r="BR16" s="15" t="s">
        <v>15</v>
      </c>
      <c r="BS16" s="15" t="s">
        <v>15</v>
      </c>
      <c r="BT16" s="15" t="s">
        <v>15</v>
      </c>
      <c r="BU16" s="15" t="s">
        <v>15</v>
      </c>
      <c r="BV16" s="15" t="s">
        <v>15</v>
      </c>
      <c r="BW16" s="15" t="s">
        <v>15</v>
      </c>
      <c r="BX16" s="15">
        <v>0.1431</v>
      </c>
      <c r="BY16" s="15" t="s">
        <v>15</v>
      </c>
      <c r="BZ16" s="15" t="s">
        <v>15</v>
      </c>
      <c r="CA16" s="15" t="s">
        <v>15</v>
      </c>
      <c r="CB16" s="15">
        <f>SUM(CC16:CN16)</f>
        <v>10.141</v>
      </c>
      <c r="CC16" s="15" t="s">
        <v>15</v>
      </c>
      <c r="CD16" s="15" t="s">
        <v>15</v>
      </c>
      <c r="CE16" s="15" t="s">
        <v>15</v>
      </c>
      <c r="CF16" s="15" t="s">
        <v>15</v>
      </c>
      <c r="CG16" s="15" t="s">
        <v>15</v>
      </c>
      <c r="CH16" s="15" t="s">
        <v>15</v>
      </c>
      <c r="CI16" s="15" t="s">
        <v>15</v>
      </c>
      <c r="CJ16" s="15" t="s">
        <v>15</v>
      </c>
      <c r="CK16" s="15" t="s">
        <v>15</v>
      </c>
      <c r="CL16" s="15" t="s">
        <v>15</v>
      </c>
      <c r="CM16" s="15" t="s">
        <v>15</v>
      </c>
      <c r="CN16" s="15">
        <v>10.141</v>
      </c>
      <c r="CO16" s="15">
        <f t="shared" si="1"/>
        <v>6.5606999999999998</v>
      </c>
      <c r="CP16" s="15" t="s">
        <v>15</v>
      </c>
      <c r="CQ16" s="15" t="s">
        <v>15</v>
      </c>
      <c r="CR16" s="15" t="s">
        <v>15</v>
      </c>
      <c r="CS16" s="15" t="s">
        <v>15</v>
      </c>
      <c r="CT16" s="15" t="s">
        <v>15</v>
      </c>
      <c r="CU16" s="15">
        <v>0.8236</v>
      </c>
      <c r="CV16" s="15" t="s">
        <v>15</v>
      </c>
      <c r="CW16" s="15" t="s">
        <v>15</v>
      </c>
      <c r="CX16" s="15">
        <v>5.1018999999999997</v>
      </c>
      <c r="CY16" s="15" t="s">
        <v>15</v>
      </c>
      <c r="CZ16" s="15" t="s">
        <v>15</v>
      </c>
      <c r="DA16" s="15">
        <v>0.6352000000000001</v>
      </c>
      <c r="DB16" s="387">
        <f t="shared" si="2"/>
        <v>6.4862000000000002</v>
      </c>
      <c r="DC16" s="387">
        <v>0.62709999999999999</v>
      </c>
      <c r="DD16" s="387" t="s">
        <v>15</v>
      </c>
      <c r="DE16" s="387">
        <v>1.7290999999999999</v>
      </c>
      <c r="DF16" s="387" t="s">
        <v>15</v>
      </c>
      <c r="DG16" s="387" t="s">
        <v>15</v>
      </c>
      <c r="DH16" s="387" t="s">
        <v>15</v>
      </c>
      <c r="DI16" s="387">
        <v>0</v>
      </c>
      <c r="DJ16" s="387">
        <v>0</v>
      </c>
      <c r="DK16" s="387">
        <v>0</v>
      </c>
      <c r="DL16" s="387">
        <v>0</v>
      </c>
      <c r="DM16" s="387">
        <v>4.13</v>
      </c>
      <c r="DN16" s="387">
        <v>0</v>
      </c>
      <c r="DO16" s="387">
        <f t="shared" si="3"/>
        <v>1.2390000000000001</v>
      </c>
      <c r="DP16" s="387">
        <v>0</v>
      </c>
      <c r="DQ16" s="387">
        <v>0</v>
      </c>
      <c r="DR16" s="387">
        <v>0</v>
      </c>
      <c r="DS16" s="387">
        <v>1.2390000000000001</v>
      </c>
      <c r="DT16" s="387">
        <v>0</v>
      </c>
      <c r="DU16" s="387">
        <v>0</v>
      </c>
      <c r="DV16" s="387">
        <v>0</v>
      </c>
      <c r="DW16" s="387">
        <v>0</v>
      </c>
      <c r="DX16" s="387">
        <v>0</v>
      </c>
      <c r="DY16" s="387">
        <v>0</v>
      </c>
      <c r="DZ16" s="387">
        <v>0</v>
      </c>
      <c r="EA16" s="387">
        <v>0</v>
      </c>
      <c r="EB16" s="15">
        <f t="shared" si="4"/>
        <v>0</v>
      </c>
      <c r="EC16" s="387">
        <v>0</v>
      </c>
      <c r="ED16" s="387">
        <v>0</v>
      </c>
      <c r="EE16" s="387">
        <v>0</v>
      </c>
      <c r="EF16" s="387">
        <v>0</v>
      </c>
      <c r="EG16" s="387">
        <v>0</v>
      </c>
      <c r="EH16" s="387">
        <v>0</v>
      </c>
      <c r="EI16" s="387">
        <v>0</v>
      </c>
      <c r="EJ16" s="387">
        <v>0</v>
      </c>
      <c r="EK16" s="387">
        <v>0</v>
      </c>
      <c r="EL16" s="387">
        <v>0</v>
      </c>
      <c r="EM16" s="387">
        <v>0</v>
      </c>
      <c r="EN16" s="387">
        <v>0</v>
      </c>
      <c r="EO16" s="15" t="s">
        <v>15</v>
      </c>
      <c r="EP16" s="15" t="s">
        <v>15</v>
      </c>
      <c r="EQ16" s="15" t="s">
        <v>15</v>
      </c>
      <c r="ER16" s="15" t="s">
        <v>15</v>
      </c>
      <c r="ES16" s="15" t="s">
        <v>15</v>
      </c>
      <c r="ET16" s="15" t="s">
        <v>15</v>
      </c>
      <c r="EU16" s="15" t="s">
        <v>15</v>
      </c>
      <c r="EV16" s="15" t="s">
        <v>15</v>
      </c>
      <c r="EW16" s="15" t="s">
        <v>15</v>
      </c>
      <c r="EX16" s="15" t="s">
        <v>15</v>
      </c>
      <c r="EY16" s="15" t="s">
        <v>15</v>
      </c>
      <c r="EZ16" s="15" t="s">
        <v>15</v>
      </c>
      <c r="FA16" s="15" t="s">
        <v>15</v>
      </c>
    </row>
    <row r="17" spans="1:157" s="30" customFormat="1" ht="12.75" customHeight="1">
      <c r="A17" s="771" t="s">
        <v>2898</v>
      </c>
      <c r="B17" s="15" t="s">
        <v>15</v>
      </c>
      <c r="C17" s="15" t="s">
        <v>15</v>
      </c>
      <c r="D17" s="15" t="s">
        <v>15</v>
      </c>
      <c r="E17" s="15" t="s">
        <v>15</v>
      </c>
      <c r="F17" s="15" t="s">
        <v>15</v>
      </c>
      <c r="G17" s="15" t="s">
        <v>15</v>
      </c>
      <c r="H17" s="15" t="s">
        <v>15</v>
      </c>
      <c r="I17" s="15" t="s">
        <v>15</v>
      </c>
      <c r="J17" s="15" t="s">
        <v>15</v>
      </c>
      <c r="K17" s="15" t="s">
        <v>15</v>
      </c>
      <c r="L17" s="15" t="s">
        <v>15</v>
      </c>
      <c r="M17" s="15" t="s">
        <v>15</v>
      </c>
      <c r="N17" s="15" t="s">
        <v>15</v>
      </c>
      <c r="O17" s="15" t="s">
        <v>15</v>
      </c>
      <c r="P17" s="15" t="s">
        <v>15</v>
      </c>
      <c r="Q17" s="15" t="s">
        <v>15</v>
      </c>
      <c r="R17" s="15" t="s">
        <v>15</v>
      </c>
      <c r="S17" s="15" t="s">
        <v>15</v>
      </c>
      <c r="T17" s="15" t="s">
        <v>15</v>
      </c>
      <c r="U17" s="15" t="s">
        <v>15</v>
      </c>
      <c r="V17" s="15" t="s">
        <v>15</v>
      </c>
      <c r="W17" s="15" t="s">
        <v>15</v>
      </c>
      <c r="X17" s="15" t="s">
        <v>15</v>
      </c>
      <c r="Y17" s="15" t="s">
        <v>15</v>
      </c>
      <c r="Z17" s="15" t="s">
        <v>15</v>
      </c>
      <c r="AA17" s="15" t="s">
        <v>15</v>
      </c>
      <c r="AB17" s="15">
        <f t="shared" si="0"/>
        <v>21.098300000000002</v>
      </c>
      <c r="AC17" s="15" t="s">
        <v>15</v>
      </c>
      <c r="AD17" s="15" t="s">
        <v>15</v>
      </c>
      <c r="AE17" s="15" t="s">
        <v>15</v>
      </c>
      <c r="AF17" s="15">
        <v>0.22600000000000001</v>
      </c>
      <c r="AG17" s="15">
        <v>10.9565</v>
      </c>
      <c r="AH17" s="15">
        <v>2.8725000000000001</v>
      </c>
      <c r="AI17" s="15">
        <v>3.9E-2</v>
      </c>
      <c r="AJ17" s="15" t="s">
        <v>15</v>
      </c>
      <c r="AK17" s="15" t="s">
        <v>15</v>
      </c>
      <c r="AL17" s="15">
        <v>7.0042999999999997</v>
      </c>
      <c r="AM17" s="15" t="s">
        <v>15</v>
      </c>
      <c r="AN17" s="15" t="s">
        <v>15</v>
      </c>
      <c r="AO17" s="15">
        <f>SUM(AP17:BA17)</f>
        <v>11.5152</v>
      </c>
      <c r="AP17" s="15" t="s">
        <v>15</v>
      </c>
      <c r="AQ17" s="15">
        <v>0.45800000000000002</v>
      </c>
      <c r="AR17" s="15" t="s">
        <v>15</v>
      </c>
      <c r="AS17" s="15">
        <v>0.18719999999999998</v>
      </c>
      <c r="AT17" s="15" t="s">
        <v>15</v>
      </c>
      <c r="AU17" s="15" t="s">
        <v>15</v>
      </c>
      <c r="AV17" s="15" t="s">
        <v>15</v>
      </c>
      <c r="AW17" s="15" t="s">
        <v>15</v>
      </c>
      <c r="AX17" s="15">
        <v>8.5990000000000002</v>
      </c>
      <c r="AY17" s="15" t="s">
        <v>15</v>
      </c>
      <c r="AZ17" s="15" t="s">
        <v>15</v>
      </c>
      <c r="BA17" s="15">
        <v>2.2709999999999999</v>
      </c>
      <c r="BB17" s="15">
        <f>SUM(BC17:BN17)</f>
        <v>1.4765999999999999</v>
      </c>
      <c r="BC17" s="15" t="s">
        <v>15</v>
      </c>
      <c r="BD17" s="15" t="s">
        <v>15</v>
      </c>
      <c r="BE17" s="15" t="s">
        <v>15</v>
      </c>
      <c r="BF17" s="15" t="s">
        <v>15</v>
      </c>
      <c r="BG17" s="15" t="s">
        <v>15</v>
      </c>
      <c r="BH17" s="15" t="s">
        <v>15</v>
      </c>
      <c r="BI17" s="15" t="s">
        <v>15</v>
      </c>
      <c r="BJ17" s="15" t="s">
        <v>15</v>
      </c>
      <c r="BK17" s="15" t="s">
        <v>15</v>
      </c>
      <c r="BL17" s="15" t="s">
        <v>15</v>
      </c>
      <c r="BM17" s="15">
        <v>1.4765999999999999</v>
      </c>
      <c r="BN17" s="15" t="s">
        <v>15</v>
      </c>
      <c r="BO17" s="15">
        <f>SUM(BP17:CA17)</f>
        <v>2.3949000000000003</v>
      </c>
      <c r="BP17" s="15" t="s">
        <v>15</v>
      </c>
      <c r="BQ17" s="15" t="s">
        <v>15</v>
      </c>
      <c r="BR17" s="15" t="s">
        <v>15</v>
      </c>
      <c r="BS17" s="15" t="s">
        <v>15</v>
      </c>
      <c r="BT17" s="15" t="s">
        <v>15</v>
      </c>
      <c r="BU17" s="15" t="s">
        <v>15</v>
      </c>
      <c r="BV17" s="15" t="s">
        <v>15</v>
      </c>
      <c r="BW17" s="15" t="s">
        <v>15</v>
      </c>
      <c r="BX17" s="15" t="s">
        <v>15</v>
      </c>
      <c r="BY17" s="15" t="s">
        <v>15</v>
      </c>
      <c r="BZ17" s="15">
        <v>2.3949000000000003</v>
      </c>
      <c r="CA17" s="15" t="s">
        <v>15</v>
      </c>
      <c r="CB17" s="15" t="s">
        <v>15</v>
      </c>
      <c r="CC17" s="15" t="s">
        <v>15</v>
      </c>
      <c r="CD17" s="15" t="s">
        <v>15</v>
      </c>
      <c r="CE17" s="15" t="s">
        <v>15</v>
      </c>
      <c r="CF17" s="15" t="s">
        <v>15</v>
      </c>
      <c r="CG17" s="15" t="s">
        <v>15</v>
      </c>
      <c r="CH17" s="15" t="s">
        <v>15</v>
      </c>
      <c r="CI17" s="15" t="s">
        <v>15</v>
      </c>
      <c r="CJ17" s="15" t="s">
        <v>15</v>
      </c>
      <c r="CK17" s="15" t="s">
        <v>15</v>
      </c>
      <c r="CL17" s="15" t="s">
        <v>15</v>
      </c>
      <c r="CM17" s="15" t="s">
        <v>15</v>
      </c>
      <c r="CN17" s="15" t="s">
        <v>15</v>
      </c>
      <c r="CO17" s="15">
        <f t="shared" si="1"/>
        <v>0.48599999999999999</v>
      </c>
      <c r="CP17" s="15" t="s">
        <v>15</v>
      </c>
      <c r="CQ17" s="15" t="s">
        <v>15</v>
      </c>
      <c r="CR17" s="15" t="s">
        <v>15</v>
      </c>
      <c r="CS17" s="15" t="s">
        <v>15</v>
      </c>
      <c r="CT17" s="15" t="s">
        <v>15</v>
      </c>
      <c r="CU17" s="15" t="s">
        <v>15</v>
      </c>
      <c r="CV17" s="15" t="s">
        <v>15</v>
      </c>
      <c r="CW17" s="15" t="s">
        <v>15</v>
      </c>
      <c r="CX17" s="15" t="s">
        <v>15</v>
      </c>
      <c r="CY17" s="15" t="s">
        <v>15</v>
      </c>
      <c r="CZ17" s="15" t="s">
        <v>15</v>
      </c>
      <c r="DA17" s="15">
        <v>0.48599999999999999</v>
      </c>
      <c r="DB17" s="387">
        <f t="shared" si="2"/>
        <v>0</v>
      </c>
      <c r="DC17" s="387" t="s">
        <v>15</v>
      </c>
      <c r="DD17" s="387" t="s">
        <v>15</v>
      </c>
      <c r="DE17" s="387" t="s">
        <v>15</v>
      </c>
      <c r="DF17" s="387" t="s">
        <v>15</v>
      </c>
      <c r="DG17" s="387" t="s">
        <v>15</v>
      </c>
      <c r="DH17" s="387" t="s">
        <v>15</v>
      </c>
      <c r="DI17" s="387">
        <v>0</v>
      </c>
      <c r="DJ17" s="387">
        <v>0</v>
      </c>
      <c r="DK17" s="387">
        <v>0</v>
      </c>
      <c r="DL17" s="387">
        <v>0</v>
      </c>
      <c r="DM17" s="387">
        <v>0</v>
      </c>
      <c r="DN17" s="387">
        <v>0</v>
      </c>
      <c r="DO17" s="387">
        <f t="shared" si="3"/>
        <v>409.31299999999999</v>
      </c>
      <c r="DP17" s="387">
        <v>0.94</v>
      </c>
      <c r="DQ17" s="387">
        <v>1.2330000000000001</v>
      </c>
      <c r="DR17" s="387">
        <v>3.3029999999999999</v>
      </c>
      <c r="DS17" s="387">
        <v>35.103999999999999</v>
      </c>
      <c r="DT17" s="387">
        <v>31.344999999999999</v>
      </c>
      <c r="DU17" s="387">
        <v>23.757999999999999</v>
      </c>
      <c r="DV17" s="387">
        <v>57.15</v>
      </c>
      <c r="DW17" s="387">
        <v>64.123000000000005</v>
      </c>
      <c r="DX17" s="387">
        <v>43.322000000000003</v>
      </c>
      <c r="DY17" s="387">
        <v>39.033999999999999</v>
      </c>
      <c r="DZ17" s="387">
        <v>39.561999999999998</v>
      </c>
      <c r="EA17" s="387">
        <v>70.438999999999993</v>
      </c>
      <c r="EB17" s="15">
        <f>SUM(EC17:EN17)</f>
        <v>482.70689999999996</v>
      </c>
      <c r="EC17" s="387">
        <v>70.474999999999994</v>
      </c>
      <c r="ED17" s="387">
        <v>70.72</v>
      </c>
      <c r="EE17" s="387">
        <v>83.357500000000002</v>
      </c>
      <c r="EF17" s="387">
        <v>84.48</v>
      </c>
      <c r="EG17" s="387">
        <v>42.281999999999996</v>
      </c>
      <c r="EH17" s="387">
        <v>61.814999999999998</v>
      </c>
      <c r="EI17" s="387">
        <v>7.6950000000000003</v>
      </c>
      <c r="EJ17" s="387">
        <v>1.1844000000000001</v>
      </c>
      <c r="EK17" s="387">
        <v>0</v>
      </c>
      <c r="EL17" s="387">
        <v>23.45</v>
      </c>
      <c r="EM17" s="387">
        <v>37.247999999999998</v>
      </c>
      <c r="EN17" s="387">
        <v>0</v>
      </c>
      <c r="EO17" s="15">
        <f>SUM(EP17:FA17)</f>
        <v>30.870400000000004</v>
      </c>
      <c r="EP17" s="15" t="s">
        <v>15</v>
      </c>
      <c r="EQ17" s="15" t="s">
        <v>15</v>
      </c>
      <c r="ER17" s="15">
        <v>0.26639999999999997</v>
      </c>
      <c r="ES17" s="15">
        <v>1.903</v>
      </c>
      <c r="ET17" s="15">
        <v>9.2370000000000001</v>
      </c>
      <c r="EU17" s="15">
        <v>3.871</v>
      </c>
      <c r="EV17" s="15">
        <v>5.556</v>
      </c>
      <c r="EW17" s="15">
        <v>3.1</v>
      </c>
      <c r="EX17" s="15" t="s">
        <v>15</v>
      </c>
      <c r="EY17" s="15" t="s">
        <v>15</v>
      </c>
      <c r="EZ17" s="15">
        <v>6.9370000000000003</v>
      </c>
      <c r="FA17" s="15" t="s">
        <v>15</v>
      </c>
    </row>
    <row r="18" spans="1:157" s="30" customFormat="1" ht="12.75" customHeight="1">
      <c r="A18" s="771" t="s">
        <v>3190</v>
      </c>
      <c r="B18" s="15" t="s">
        <v>15</v>
      </c>
      <c r="C18" s="15" t="s">
        <v>15</v>
      </c>
      <c r="D18" s="15" t="s">
        <v>15</v>
      </c>
      <c r="E18" s="15" t="s">
        <v>15</v>
      </c>
      <c r="F18" s="15" t="s">
        <v>15</v>
      </c>
      <c r="G18" s="15" t="s">
        <v>15</v>
      </c>
      <c r="H18" s="15" t="s">
        <v>15</v>
      </c>
      <c r="I18" s="15" t="s">
        <v>15</v>
      </c>
      <c r="J18" s="15" t="s">
        <v>15</v>
      </c>
      <c r="K18" s="15" t="s">
        <v>15</v>
      </c>
      <c r="L18" s="15" t="s">
        <v>15</v>
      </c>
      <c r="M18" s="15" t="s">
        <v>15</v>
      </c>
      <c r="N18" s="15" t="s">
        <v>15</v>
      </c>
      <c r="O18" s="15" t="s">
        <v>15</v>
      </c>
      <c r="P18" s="15" t="s">
        <v>15</v>
      </c>
      <c r="Q18" s="15" t="s">
        <v>15</v>
      </c>
      <c r="R18" s="15" t="s">
        <v>15</v>
      </c>
      <c r="S18" s="15" t="s">
        <v>15</v>
      </c>
      <c r="T18" s="15" t="s">
        <v>15</v>
      </c>
      <c r="U18" s="15" t="s">
        <v>15</v>
      </c>
      <c r="V18" s="15" t="s">
        <v>15</v>
      </c>
      <c r="W18" s="15" t="s">
        <v>15</v>
      </c>
      <c r="X18" s="15" t="s">
        <v>15</v>
      </c>
      <c r="Y18" s="15" t="s">
        <v>15</v>
      </c>
      <c r="Z18" s="15" t="s">
        <v>15</v>
      </c>
      <c r="AA18" s="15" t="s">
        <v>15</v>
      </c>
      <c r="AB18" s="15" t="s">
        <v>15</v>
      </c>
      <c r="AC18" s="15" t="s">
        <v>15</v>
      </c>
      <c r="AD18" s="15" t="s">
        <v>15</v>
      </c>
      <c r="AE18" s="15" t="s">
        <v>15</v>
      </c>
      <c r="AF18" s="15" t="s">
        <v>15</v>
      </c>
      <c r="AG18" s="15" t="s">
        <v>15</v>
      </c>
      <c r="AH18" s="15" t="s">
        <v>15</v>
      </c>
      <c r="AI18" s="15" t="s">
        <v>15</v>
      </c>
      <c r="AJ18" s="15" t="s">
        <v>15</v>
      </c>
      <c r="AK18" s="15" t="s">
        <v>15</v>
      </c>
      <c r="AL18" s="15" t="s">
        <v>15</v>
      </c>
      <c r="AM18" s="15" t="s">
        <v>15</v>
      </c>
      <c r="AN18" s="15" t="s">
        <v>15</v>
      </c>
      <c r="AO18" s="15" t="s">
        <v>15</v>
      </c>
      <c r="AP18" s="15" t="s">
        <v>15</v>
      </c>
      <c r="AQ18" s="15" t="s">
        <v>15</v>
      </c>
      <c r="AR18" s="15" t="s">
        <v>15</v>
      </c>
      <c r="AS18" s="15" t="s">
        <v>15</v>
      </c>
      <c r="AT18" s="15" t="s">
        <v>15</v>
      </c>
      <c r="AU18" s="15" t="s">
        <v>15</v>
      </c>
      <c r="AV18" s="15" t="s">
        <v>15</v>
      </c>
      <c r="AW18" s="15" t="s">
        <v>15</v>
      </c>
      <c r="AX18" s="15" t="s">
        <v>15</v>
      </c>
      <c r="AY18" s="15" t="s">
        <v>15</v>
      </c>
      <c r="AZ18" s="15" t="s">
        <v>15</v>
      </c>
      <c r="BA18" s="15" t="s">
        <v>15</v>
      </c>
      <c r="BB18" s="15" t="s">
        <v>15</v>
      </c>
      <c r="BC18" s="15" t="s">
        <v>15</v>
      </c>
      <c r="BD18" s="15" t="s">
        <v>15</v>
      </c>
      <c r="BE18" s="15" t="s">
        <v>15</v>
      </c>
      <c r="BF18" s="15" t="s">
        <v>15</v>
      </c>
      <c r="BG18" s="15" t="s">
        <v>15</v>
      </c>
      <c r="BH18" s="15" t="s">
        <v>15</v>
      </c>
      <c r="BI18" s="15" t="s">
        <v>15</v>
      </c>
      <c r="BJ18" s="15" t="s">
        <v>15</v>
      </c>
      <c r="BK18" s="15" t="s">
        <v>15</v>
      </c>
      <c r="BL18" s="15" t="s">
        <v>15</v>
      </c>
      <c r="BM18" s="15" t="s">
        <v>15</v>
      </c>
      <c r="BN18" s="15" t="s">
        <v>15</v>
      </c>
      <c r="BO18" s="15" t="s">
        <v>15</v>
      </c>
      <c r="BP18" s="15" t="s">
        <v>15</v>
      </c>
      <c r="BQ18" s="15" t="s">
        <v>15</v>
      </c>
      <c r="BR18" s="15" t="s">
        <v>15</v>
      </c>
      <c r="BS18" s="15" t="s">
        <v>15</v>
      </c>
      <c r="BT18" s="15" t="s">
        <v>15</v>
      </c>
      <c r="BU18" s="15" t="s">
        <v>15</v>
      </c>
      <c r="BV18" s="15" t="s">
        <v>15</v>
      </c>
      <c r="BW18" s="15" t="s">
        <v>15</v>
      </c>
      <c r="BX18" s="15" t="s">
        <v>15</v>
      </c>
      <c r="BY18" s="15" t="s">
        <v>15</v>
      </c>
      <c r="BZ18" s="15" t="s">
        <v>15</v>
      </c>
      <c r="CA18" s="15" t="s">
        <v>15</v>
      </c>
      <c r="CB18" s="15" t="s">
        <v>15</v>
      </c>
      <c r="CC18" s="15" t="s">
        <v>15</v>
      </c>
      <c r="CD18" s="15" t="s">
        <v>15</v>
      </c>
      <c r="CE18" s="15" t="s">
        <v>15</v>
      </c>
      <c r="CF18" s="15" t="s">
        <v>15</v>
      </c>
      <c r="CG18" s="15" t="s">
        <v>15</v>
      </c>
      <c r="CH18" s="15" t="s">
        <v>15</v>
      </c>
      <c r="CI18" s="15" t="s">
        <v>15</v>
      </c>
      <c r="CJ18" s="15" t="s">
        <v>15</v>
      </c>
      <c r="CK18" s="15" t="s">
        <v>15</v>
      </c>
      <c r="CL18" s="15" t="s">
        <v>15</v>
      </c>
      <c r="CM18" s="15" t="s">
        <v>15</v>
      </c>
      <c r="CN18" s="15" t="s">
        <v>15</v>
      </c>
      <c r="CO18" s="15" t="s">
        <v>15</v>
      </c>
      <c r="CP18" s="15" t="s">
        <v>15</v>
      </c>
      <c r="CQ18" s="15" t="s">
        <v>15</v>
      </c>
      <c r="CR18" s="15" t="s">
        <v>15</v>
      </c>
      <c r="CS18" s="15" t="s">
        <v>15</v>
      </c>
      <c r="CT18" s="15" t="s">
        <v>15</v>
      </c>
      <c r="CU18" s="15" t="s">
        <v>15</v>
      </c>
      <c r="CV18" s="15" t="s">
        <v>15</v>
      </c>
      <c r="CW18" s="15" t="s">
        <v>15</v>
      </c>
      <c r="CX18" s="15" t="s">
        <v>15</v>
      </c>
      <c r="CY18" s="15" t="s">
        <v>15</v>
      </c>
      <c r="CZ18" s="15" t="s">
        <v>15</v>
      </c>
      <c r="DA18" s="15" t="s">
        <v>15</v>
      </c>
      <c r="DB18" s="387">
        <f t="shared" si="2"/>
        <v>0.63749999999999996</v>
      </c>
      <c r="DC18" s="387" t="s">
        <v>15</v>
      </c>
      <c r="DD18" s="387" t="s">
        <v>15</v>
      </c>
      <c r="DE18" s="387" t="s">
        <v>15</v>
      </c>
      <c r="DF18" s="387" t="s">
        <v>15</v>
      </c>
      <c r="DG18" s="387" t="s">
        <v>15</v>
      </c>
      <c r="DH18" s="387" t="s">
        <v>15</v>
      </c>
      <c r="DI18" s="387">
        <v>0.63749999999999996</v>
      </c>
      <c r="DJ18" s="387">
        <v>0</v>
      </c>
      <c r="DK18" s="387">
        <v>0</v>
      </c>
      <c r="DL18" s="387">
        <v>0</v>
      </c>
      <c r="DM18" s="387">
        <v>0</v>
      </c>
      <c r="DN18" s="387">
        <v>0</v>
      </c>
      <c r="DO18" s="387">
        <f t="shared" si="3"/>
        <v>7.5742000000000003</v>
      </c>
      <c r="DP18" s="387">
        <v>0</v>
      </c>
      <c r="DQ18" s="387">
        <v>0</v>
      </c>
      <c r="DR18" s="387">
        <v>0</v>
      </c>
      <c r="DS18" s="387">
        <v>0</v>
      </c>
      <c r="DT18" s="387">
        <v>0</v>
      </c>
      <c r="DU18" s="387">
        <v>0</v>
      </c>
      <c r="DV18" s="387">
        <v>0</v>
      </c>
      <c r="DW18" s="387">
        <v>0</v>
      </c>
      <c r="DX18" s="387">
        <v>0</v>
      </c>
      <c r="DY18" s="387">
        <v>0.1512</v>
      </c>
      <c r="DZ18" s="387">
        <v>4.1189</v>
      </c>
      <c r="EA18" s="387">
        <v>3.3041</v>
      </c>
      <c r="EB18" s="15">
        <f t="shared" si="4"/>
        <v>0</v>
      </c>
      <c r="EC18" s="387">
        <v>0</v>
      </c>
      <c r="ED18" s="387">
        <v>0</v>
      </c>
      <c r="EE18" s="387">
        <v>0</v>
      </c>
      <c r="EF18" s="387">
        <v>0</v>
      </c>
      <c r="EG18" s="387">
        <v>0</v>
      </c>
      <c r="EH18" s="387">
        <v>0</v>
      </c>
      <c r="EI18" s="387">
        <v>0</v>
      </c>
      <c r="EJ18" s="387">
        <v>0</v>
      </c>
      <c r="EK18" s="387">
        <v>0</v>
      </c>
      <c r="EL18" s="387">
        <v>0</v>
      </c>
      <c r="EM18" s="387">
        <v>0</v>
      </c>
      <c r="EN18" s="387">
        <v>0</v>
      </c>
      <c r="EO18" s="15" t="s">
        <v>15</v>
      </c>
      <c r="EP18" s="15" t="s">
        <v>15</v>
      </c>
      <c r="EQ18" s="15" t="s">
        <v>15</v>
      </c>
      <c r="ER18" s="15" t="s">
        <v>15</v>
      </c>
      <c r="ES18" s="15" t="s">
        <v>15</v>
      </c>
      <c r="ET18" s="15" t="s">
        <v>15</v>
      </c>
      <c r="EU18" s="15" t="s">
        <v>15</v>
      </c>
      <c r="EV18" s="15" t="s">
        <v>15</v>
      </c>
      <c r="EW18" s="15" t="s">
        <v>15</v>
      </c>
      <c r="EX18" s="15" t="s">
        <v>15</v>
      </c>
      <c r="EY18" s="15" t="s">
        <v>15</v>
      </c>
      <c r="EZ18" s="15" t="s">
        <v>15</v>
      </c>
      <c r="FA18" s="15" t="s">
        <v>15</v>
      </c>
    </row>
    <row r="19" spans="1:157" s="30" customFormat="1" ht="12.75" customHeight="1">
      <c r="A19" s="773" t="s">
        <v>3191</v>
      </c>
      <c r="B19" s="15">
        <f>SUM(C19:N19)</f>
        <v>4.3380000000000001</v>
      </c>
      <c r="C19" s="15">
        <v>0.41899999999999998</v>
      </c>
      <c r="D19" s="15" t="s">
        <v>15</v>
      </c>
      <c r="E19" s="15" t="s">
        <v>15</v>
      </c>
      <c r="F19" s="15" t="s">
        <v>15</v>
      </c>
      <c r="G19" s="15">
        <v>2.7E-2</v>
      </c>
      <c r="H19" s="15" t="s">
        <v>15</v>
      </c>
      <c r="I19" s="15" t="s">
        <v>15</v>
      </c>
      <c r="J19" s="15">
        <v>0.14799999999999999</v>
      </c>
      <c r="K19" s="15">
        <v>5.2999999999999999E-2</v>
      </c>
      <c r="L19" s="15">
        <v>3.3879999999999999</v>
      </c>
      <c r="M19" s="15">
        <v>1.6E-2</v>
      </c>
      <c r="N19" s="15">
        <v>0.28699999999999998</v>
      </c>
      <c r="O19" s="15">
        <f t="shared" ref="O19:O25" si="6">SUM(P19:AA19)</f>
        <v>7.3704999999999998</v>
      </c>
      <c r="P19" s="15" t="s">
        <v>15</v>
      </c>
      <c r="Q19" s="15">
        <v>0.75900000000000001</v>
      </c>
      <c r="R19" s="15">
        <v>8.7999999999999995E-2</v>
      </c>
      <c r="S19" s="15">
        <v>1.855</v>
      </c>
      <c r="T19" s="15">
        <v>0.99099999999999999</v>
      </c>
      <c r="U19" s="15" t="s">
        <v>15</v>
      </c>
      <c r="V19" s="15">
        <v>0.371</v>
      </c>
      <c r="W19" s="15">
        <v>0.13750000000000001</v>
      </c>
      <c r="X19" s="15">
        <v>0.217</v>
      </c>
      <c r="Y19" s="15">
        <v>0.128</v>
      </c>
      <c r="Z19" s="15">
        <v>2.1619999999999999</v>
      </c>
      <c r="AA19" s="15">
        <v>0.66200000000000003</v>
      </c>
      <c r="AB19" s="15">
        <f>SUM(AC19:AN19)</f>
        <v>24.8078</v>
      </c>
      <c r="AC19" s="15">
        <v>0.378</v>
      </c>
      <c r="AD19" s="15">
        <v>1.7999999999999999E-2</v>
      </c>
      <c r="AE19" s="15">
        <v>3.61</v>
      </c>
      <c r="AF19" s="15">
        <v>1.57</v>
      </c>
      <c r="AG19" s="15">
        <v>2.2816999999999998</v>
      </c>
      <c r="AH19" s="15">
        <v>0.71399999999999997</v>
      </c>
      <c r="AI19" s="15">
        <v>0.64679999999999993</v>
      </c>
      <c r="AJ19" s="15">
        <v>10.310599999999999</v>
      </c>
      <c r="AK19" s="15">
        <v>1.4942</v>
      </c>
      <c r="AL19" s="15">
        <v>0.7077</v>
      </c>
      <c r="AM19" s="15">
        <v>2.4901</v>
      </c>
      <c r="AN19" s="15">
        <v>0.5867</v>
      </c>
      <c r="AO19" s="15">
        <f t="shared" ref="AO19:AO27" si="7">SUM(AP19:BA19)</f>
        <v>20.303699999999999</v>
      </c>
      <c r="AP19" s="15">
        <v>0.18430000000000002</v>
      </c>
      <c r="AQ19" s="15">
        <v>0.57799999999999996</v>
      </c>
      <c r="AR19" s="15">
        <v>2.9076</v>
      </c>
      <c r="AS19" s="15">
        <v>1.3855999999999999</v>
      </c>
      <c r="AT19" s="15">
        <v>0.26680000000000004</v>
      </c>
      <c r="AU19" s="15">
        <v>0.9476</v>
      </c>
      <c r="AV19" s="15">
        <v>0.65</v>
      </c>
      <c r="AW19" s="15">
        <v>0.53170000000000006</v>
      </c>
      <c r="AX19" s="15">
        <v>5.2930000000000001</v>
      </c>
      <c r="AY19" s="15">
        <v>0.215</v>
      </c>
      <c r="AZ19" s="15">
        <v>3.7866999999999997</v>
      </c>
      <c r="BA19" s="15">
        <v>3.5573999999999999</v>
      </c>
      <c r="BB19" s="15">
        <f t="shared" ref="BB19:BB27" si="8">SUM(BC19:BN19)</f>
        <v>53.881</v>
      </c>
      <c r="BC19" s="15">
        <v>5.6196999999999999</v>
      </c>
      <c r="BD19" s="15">
        <v>1.4280999999999999</v>
      </c>
      <c r="BE19" s="15">
        <v>0.96929999999999994</v>
      </c>
      <c r="BF19" s="15">
        <v>6.4989999999999997</v>
      </c>
      <c r="BG19" s="15">
        <v>7.1616</v>
      </c>
      <c r="BH19" s="15">
        <v>0.1142</v>
      </c>
      <c r="BI19" s="15">
        <v>1.6844000000000001</v>
      </c>
      <c r="BJ19" s="15">
        <v>3.5676000000000001</v>
      </c>
      <c r="BK19" s="15">
        <v>9.7961000000000009</v>
      </c>
      <c r="BL19" s="15">
        <v>2.0834999999999999</v>
      </c>
      <c r="BM19" s="15">
        <v>9.6401999999999983</v>
      </c>
      <c r="BN19" s="15">
        <v>5.3173000000000004</v>
      </c>
      <c r="BO19" s="15">
        <f t="shared" ref="BO19:BO27" si="9">SUM(BP19:CA19)</f>
        <v>34.036999999999999</v>
      </c>
      <c r="BP19" s="15">
        <v>4.3600000000000003</v>
      </c>
      <c r="BQ19" s="15">
        <v>6.0786999999999995</v>
      </c>
      <c r="BR19" s="15">
        <v>0.83210000000000006</v>
      </c>
      <c r="BS19" s="15">
        <v>5.3773999999999997</v>
      </c>
      <c r="BT19" s="15">
        <v>0.28639999999999999</v>
      </c>
      <c r="BU19" s="15">
        <v>0.81629999999999991</v>
      </c>
      <c r="BV19" s="15">
        <v>1.5346</v>
      </c>
      <c r="BW19" s="15">
        <v>1.2658</v>
      </c>
      <c r="BX19" s="15">
        <v>1.4687999999999999</v>
      </c>
      <c r="BY19" s="15">
        <v>8.9999999999999993E-3</v>
      </c>
      <c r="BZ19" s="15">
        <v>11.4969</v>
      </c>
      <c r="CA19" s="15">
        <v>0.51100000000000001</v>
      </c>
      <c r="CB19" s="15">
        <f t="shared" ref="CB19:CB25" si="10">SUM(CC19:CN19)</f>
        <v>115.73989999999998</v>
      </c>
      <c r="CC19" s="15">
        <v>1.3354999999999999</v>
      </c>
      <c r="CD19" s="15">
        <v>2.44</v>
      </c>
      <c r="CE19" s="15">
        <v>1.357</v>
      </c>
      <c r="CF19" s="15">
        <v>2.403</v>
      </c>
      <c r="CG19" s="15">
        <v>1.6279999999999999</v>
      </c>
      <c r="CH19" s="15">
        <v>2.2200000000000002</v>
      </c>
      <c r="CI19" s="15">
        <v>4.0990000000000002</v>
      </c>
      <c r="CJ19" s="15">
        <v>32.256099999999996</v>
      </c>
      <c r="CK19" s="15">
        <v>19.928099999999997</v>
      </c>
      <c r="CL19" s="15">
        <v>26.5229</v>
      </c>
      <c r="CM19" s="15">
        <v>15.558</v>
      </c>
      <c r="CN19" s="15">
        <v>5.9923000000000002</v>
      </c>
      <c r="CO19" s="15">
        <f>SUM(CP19:DA19)</f>
        <v>61.453000000000003</v>
      </c>
      <c r="CP19" s="15">
        <v>10.085899999999999</v>
      </c>
      <c r="CQ19" s="15">
        <v>2.4900000000000002</v>
      </c>
      <c r="CR19" s="15">
        <v>5.6989000000000001</v>
      </c>
      <c r="CS19" s="15">
        <v>1.5840000000000001</v>
      </c>
      <c r="CT19" s="15">
        <v>9.5577000000000005</v>
      </c>
      <c r="CU19" s="15">
        <v>9.5508000000000006</v>
      </c>
      <c r="CV19" s="15">
        <v>1.3029000000000002</v>
      </c>
      <c r="CW19" s="15">
        <v>4.6826000000000008</v>
      </c>
      <c r="CX19" s="15">
        <v>12.925000000000001</v>
      </c>
      <c r="CY19" s="15">
        <v>1.6314000000000002</v>
      </c>
      <c r="CZ19" s="15">
        <v>0.2195</v>
      </c>
      <c r="DA19" s="15">
        <v>1.7242999999999999</v>
      </c>
      <c r="DB19" s="387">
        <f t="shared" si="2"/>
        <v>98.915999999999997</v>
      </c>
      <c r="DC19" s="387">
        <v>0.88700000000000001</v>
      </c>
      <c r="DD19" s="387">
        <v>8.5999999999999993E-2</v>
      </c>
      <c r="DE19" s="387">
        <v>6.6218000000000004</v>
      </c>
      <c r="DF19" s="387">
        <v>4.9927000000000001</v>
      </c>
      <c r="DG19" s="387">
        <v>23.582799999999999</v>
      </c>
      <c r="DH19" s="387">
        <v>7.2534999999999998</v>
      </c>
      <c r="DI19" s="387">
        <v>11.548999999999999</v>
      </c>
      <c r="DJ19" s="387">
        <v>8.6455000000000002</v>
      </c>
      <c r="DK19" s="387">
        <v>10.641</v>
      </c>
      <c r="DL19" s="387">
        <v>12.785200000000001</v>
      </c>
      <c r="DM19" s="387">
        <v>5.2856999999999994</v>
      </c>
      <c r="DN19" s="387">
        <v>6.585799999999999</v>
      </c>
      <c r="DO19" s="387">
        <f t="shared" si="3"/>
        <v>88.501300000000015</v>
      </c>
      <c r="DP19" s="387">
        <v>12.332799999999999</v>
      </c>
      <c r="DQ19" s="387">
        <v>10.1035</v>
      </c>
      <c r="DR19" s="387">
        <v>1.6932</v>
      </c>
      <c r="DS19" s="387">
        <v>11.334700000000002</v>
      </c>
      <c r="DT19" s="387">
        <v>1.3597000000000001</v>
      </c>
      <c r="DU19" s="387">
        <v>8.9489999999999998</v>
      </c>
      <c r="DV19" s="387">
        <v>5.2766000000000002</v>
      </c>
      <c r="DW19" s="387">
        <v>11.905899999999999</v>
      </c>
      <c r="DX19" s="387">
        <v>6.4900999999999991</v>
      </c>
      <c r="DY19" s="387">
        <v>9.004900000000001</v>
      </c>
      <c r="DZ19" s="387">
        <v>2.7063000000000001</v>
      </c>
      <c r="EA19" s="387">
        <v>7.3446000000000007</v>
      </c>
      <c r="EB19" s="15">
        <f t="shared" si="4"/>
        <v>131.4845</v>
      </c>
      <c r="EC19" s="387">
        <v>5.6215999999999999</v>
      </c>
      <c r="ED19" s="387">
        <v>11.4902</v>
      </c>
      <c r="EE19" s="387">
        <v>10.135</v>
      </c>
      <c r="EF19" s="387">
        <v>15.3713</v>
      </c>
      <c r="EG19" s="387">
        <v>10.346500000000001</v>
      </c>
      <c r="EH19" s="387">
        <v>4.7130000000000001</v>
      </c>
      <c r="EI19" s="387">
        <v>12.851000000000001</v>
      </c>
      <c r="EJ19" s="387">
        <v>10.224399999999999</v>
      </c>
      <c r="EK19" s="387">
        <v>21.326400000000003</v>
      </c>
      <c r="EL19" s="387">
        <v>3.2538</v>
      </c>
      <c r="EM19" s="387">
        <v>4.0503999999999998</v>
      </c>
      <c r="EN19" s="387">
        <v>22.100900000000003</v>
      </c>
      <c r="EO19" s="15">
        <f t="shared" si="5"/>
        <v>157.5273</v>
      </c>
      <c r="EP19" s="15">
        <v>17.890900000000002</v>
      </c>
      <c r="EQ19" s="15">
        <v>2.9024000000000001</v>
      </c>
      <c r="ER19" s="15">
        <v>7.2255000000000003</v>
      </c>
      <c r="ES19" s="15">
        <v>7.4269999999999996</v>
      </c>
      <c r="ET19" s="15">
        <v>18.251000000000001</v>
      </c>
      <c r="EU19" s="15">
        <v>23.710599999999999</v>
      </c>
      <c r="EV19" s="15">
        <v>9.0513999999999992</v>
      </c>
      <c r="EW19" s="15">
        <v>13.0037</v>
      </c>
      <c r="EX19" s="15">
        <v>17.845299999999998</v>
      </c>
      <c r="EY19" s="15">
        <v>12.6388</v>
      </c>
      <c r="EZ19" s="15">
        <v>13.881200000000002</v>
      </c>
      <c r="FA19" s="15">
        <v>13.6995</v>
      </c>
    </row>
    <row r="20" spans="1:157" s="30" customFormat="1" ht="12.75" customHeight="1">
      <c r="A20" s="773" t="s">
        <v>2980</v>
      </c>
      <c r="B20" s="15">
        <f>SUM(C20:N20)</f>
        <v>11.692999999999998</v>
      </c>
      <c r="C20" s="15" t="s">
        <v>15</v>
      </c>
      <c r="D20" s="15" t="s">
        <v>15</v>
      </c>
      <c r="E20" s="15">
        <v>4.54</v>
      </c>
      <c r="F20" s="15">
        <v>3.32</v>
      </c>
      <c r="G20" s="15">
        <v>1.7310000000000001</v>
      </c>
      <c r="H20" s="15" t="s">
        <v>15</v>
      </c>
      <c r="I20" s="15" t="s">
        <v>15</v>
      </c>
      <c r="J20" s="15" t="s">
        <v>15</v>
      </c>
      <c r="K20" s="15" t="s">
        <v>15</v>
      </c>
      <c r="L20" s="15">
        <v>0.376</v>
      </c>
      <c r="M20" s="15">
        <v>1.6839999999999999</v>
      </c>
      <c r="N20" s="15">
        <v>4.2000000000000003E-2</v>
      </c>
      <c r="O20" s="15">
        <f t="shared" si="6"/>
        <v>9.5459999999999994</v>
      </c>
      <c r="P20" s="15" t="s">
        <v>15</v>
      </c>
      <c r="Q20" s="15" t="s">
        <v>15</v>
      </c>
      <c r="R20" s="15">
        <v>0.307</v>
      </c>
      <c r="S20" s="15">
        <v>0.71</v>
      </c>
      <c r="T20" s="15" t="s">
        <v>15</v>
      </c>
      <c r="U20" s="15">
        <v>0.252</v>
      </c>
      <c r="V20" s="15">
        <v>0.1</v>
      </c>
      <c r="W20" s="15">
        <v>5.1779999999999999</v>
      </c>
      <c r="X20" s="15">
        <v>1.149</v>
      </c>
      <c r="Y20" s="15">
        <v>0.17</v>
      </c>
      <c r="Z20" s="15">
        <v>0.11600000000000001</v>
      </c>
      <c r="AA20" s="15">
        <v>1.5640000000000001</v>
      </c>
      <c r="AB20" s="15">
        <f>SUM(AC20:AN20)</f>
        <v>33.130699999999997</v>
      </c>
      <c r="AC20" s="15">
        <v>8.2352000000000007</v>
      </c>
      <c r="AD20" s="15">
        <v>1.3819999999999999</v>
      </c>
      <c r="AE20" s="15">
        <v>0.79500000000000004</v>
      </c>
      <c r="AF20" s="15">
        <v>3.7131999999999996</v>
      </c>
      <c r="AG20" s="15">
        <v>0.30330000000000001</v>
      </c>
      <c r="AH20" s="15">
        <v>0.83</v>
      </c>
      <c r="AI20" s="15">
        <v>5.585</v>
      </c>
      <c r="AJ20" s="15">
        <v>5.0940000000000003</v>
      </c>
      <c r="AK20" s="15">
        <v>5.3179999999999996</v>
      </c>
      <c r="AL20" s="15">
        <v>0.13300000000000001</v>
      </c>
      <c r="AM20" s="15">
        <v>1.135</v>
      </c>
      <c r="AN20" s="15">
        <v>0.60699999999999998</v>
      </c>
      <c r="AO20" s="15">
        <f t="shared" si="7"/>
        <v>32.8782</v>
      </c>
      <c r="AP20" s="15">
        <v>1.7090000000000001</v>
      </c>
      <c r="AQ20" s="15">
        <v>8.4802999999999997</v>
      </c>
      <c r="AR20" s="15">
        <v>0.16900000000000001</v>
      </c>
      <c r="AS20" s="15">
        <v>5.1799999999999999E-2</v>
      </c>
      <c r="AT20" s="15">
        <v>4.0936000000000003</v>
      </c>
      <c r="AU20" s="15">
        <v>4.2149999999999999</v>
      </c>
      <c r="AV20" s="15">
        <v>0.4748</v>
      </c>
      <c r="AW20" s="15">
        <v>3.6303000000000001</v>
      </c>
      <c r="AX20" s="15">
        <v>4.2990000000000004</v>
      </c>
      <c r="AY20" s="15">
        <v>2.556</v>
      </c>
      <c r="AZ20" s="15">
        <v>1.3366</v>
      </c>
      <c r="BA20" s="15">
        <v>1.8628</v>
      </c>
      <c r="BB20" s="15">
        <f t="shared" si="8"/>
        <v>40.139099999999999</v>
      </c>
      <c r="BC20" s="15">
        <v>2.3396999999999997</v>
      </c>
      <c r="BD20" s="15">
        <v>0.81200000000000006</v>
      </c>
      <c r="BE20" s="15">
        <v>0.38400000000000001</v>
      </c>
      <c r="BF20" s="15">
        <v>1.68</v>
      </c>
      <c r="BG20" s="15">
        <v>3.4260000000000002</v>
      </c>
      <c r="BH20" s="15">
        <v>2.113</v>
      </c>
      <c r="BI20" s="15">
        <v>0.56100000000000005</v>
      </c>
      <c r="BJ20" s="15">
        <v>0.76779999999999993</v>
      </c>
      <c r="BK20" s="15">
        <v>3.3229000000000002</v>
      </c>
      <c r="BL20" s="15">
        <v>2.5084</v>
      </c>
      <c r="BM20" s="15">
        <v>5.0970000000000004</v>
      </c>
      <c r="BN20" s="15">
        <v>17.127299999999998</v>
      </c>
      <c r="BO20" s="15">
        <f t="shared" si="9"/>
        <v>134.4357</v>
      </c>
      <c r="BP20" s="15">
        <v>2.5960000000000001</v>
      </c>
      <c r="BQ20" s="15">
        <v>7.2412999999999998</v>
      </c>
      <c r="BR20" s="15">
        <v>6.681</v>
      </c>
      <c r="BS20" s="15">
        <v>12.286</v>
      </c>
      <c r="BT20" s="15">
        <v>6.65</v>
      </c>
      <c r="BU20" s="15">
        <v>15.042399999999999</v>
      </c>
      <c r="BV20" s="15">
        <v>22.650700000000001</v>
      </c>
      <c r="BW20" s="15">
        <v>20.114999999999998</v>
      </c>
      <c r="BX20" s="15">
        <v>0.48130000000000001</v>
      </c>
      <c r="BY20" s="15">
        <v>5.31</v>
      </c>
      <c r="BZ20" s="15">
        <v>4.7945000000000002</v>
      </c>
      <c r="CA20" s="15">
        <v>30.587499999999999</v>
      </c>
      <c r="CB20" s="15">
        <f t="shared" si="10"/>
        <v>116.9605</v>
      </c>
      <c r="CC20" s="15">
        <v>1.6859999999999999</v>
      </c>
      <c r="CD20" s="15">
        <v>0.4829</v>
      </c>
      <c r="CE20" s="15" t="s">
        <v>15</v>
      </c>
      <c r="CF20" s="15">
        <v>21.052</v>
      </c>
      <c r="CG20" s="15">
        <v>5.2670000000000003</v>
      </c>
      <c r="CH20" s="15">
        <v>4.8776000000000002</v>
      </c>
      <c r="CI20" s="15" t="s">
        <v>15</v>
      </c>
      <c r="CJ20" s="15">
        <v>0.115</v>
      </c>
      <c r="CK20" s="15" t="s">
        <v>15</v>
      </c>
      <c r="CL20" s="15" t="s">
        <v>15</v>
      </c>
      <c r="CM20" s="15">
        <v>28.114000000000001</v>
      </c>
      <c r="CN20" s="15">
        <v>55.366</v>
      </c>
      <c r="CO20" s="15">
        <f>SUM(CP20:DA20)</f>
        <v>371.77929999999998</v>
      </c>
      <c r="CP20" s="15">
        <v>56.037999999999997</v>
      </c>
      <c r="CQ20" s="15">
        <v>55.338999999999999</v>
      </c>
      <c r="CR20" s="15">
        <v>50.924099999999996</v>
      </c>
      <c r="CS20" s="15">
        <v>45.52</v>
      </c>
      <c r="CT20" s="15">
        <v>42.634</v>
      </c>
      <c r="CU20" s="15">
        <v>54.319400000000002</v>
      </c>
      <c r="CV20" s="15">
        <v>2.6391</v>
      </c>
      <c r="CW20" s="15">
        <v>28.115399999999998</v>
      </c>
      <c r="CX20" s="15">
        <v>24.4892</v>
      </c>
      <c r="CY20" s="15">
        <v>6.4373999999999993</v>
      </c>
      <c r="CZ20" s="15">
        <v>1.306</v>
      </c>
      <c r="DA20" s="15">
        <v>4.0176999999999996</v>
      </c>
      <c r="DB20" s="387">
        <f t="shared" si="2"/>
        <v>35.712599999999995</v>
      </c>
      <c r="DC20" s="387">
        <v>16.259899999999998</v>
      </c>
      <c r="DD20" s="387">
        <v>3.6080999999999999</v>
      </c>
      <c r="DE20" s="387" t="s">
        <v>15</v>
      </c>
      <c r="DF20" s="387">
        <v>1.2555999999999998</v>
      </c>
      <c r="DG20" s="387">
        <v>0.93140000000000012</v>
      </c>
      <c r="DH20" s="387">
        <v>0.81299999999999994</v>
      </c>
      <c r="DI20" s="387">
        <v>1.2749000000000001</v>
      </c>
      <c r="DJ20" s="387">
        <v>0.42249999999999999</v>
      </c>
      <c r="DK20" s="387">
        <v>5.5549999999999997</v>
      </c>
      <c r="DL20" s="387">
        <v>0.92449999999999999</v>
      </c>
      <c r="DM20" s="387">
        <v>1.8585</v>
      </c>
      <c r="DN20" s="387">
        <v>2.8091999999999997</v>
      </c>
      <c r="DO20" s="387">
        <f t="shared" si="3"/>
        <v>499.62850000000003</v>
      </c>
      <c r="DP20" s="387">
        <v>0</v>
      </c>
      <c r="DQ20" s="387">
        <v>2.0295999999999998</v>
      </c>
      <c r="DR20" s="387">
        <v>82.994500000000002</v>
      </c>
      <c r="DS20" s="387">
        <v>10.738</v>
      </c>
      <c r="DT20" s="387">
        <v>27.442</v>
      </c>
      <c r="DU20" s="387">
        <v>45.224599999999995</v>
      </c>
      <c r="DV20" s="387">
        <v>15.725</v>
      </c>
      <c r="DW20" s="387">
        <v>16.112299999999998</v>
      </c>
      <c r="DX20" s="387">
        <v>26.161000000000001</v>
      </c>
      <c r="DY20" s="387">
        <v>57.601999999999997</v>
      </c>
      <c r="DZ20" s="387">
        <v>46.820599999999999</v>
      </c>
      <c r="EA20" s="387">
        <v>168.77889999999999</v>
      </c>
      <c r="EB20" s="15">
        <f t="shared" si="4"/>
        <v>456.42989999999998</v>
      </c>
      <c r="EC20" s="387">
        <v>57.417000000000002</v>
      </c>
      <c r="ED20" s="387">
        <v>49.805</v>
      </c>
      <c r="EE20" s="387">
        <v>96.977999999999994</v>
      </c>
      <c r="EF20" s="387">
        <v>91.2624</v>
      </c>
      <c r="EG20" s="387">
        <v>65.655000000000001</v>
      </c>
      <c r="EH20" s="387">
        <v>1.8494000000000002</v>
      </c>
      <c r="EI20" s="387">
        <v>0</v>
      </c>
      <c r="EJ20" s="387">
        <v>1.1842000000000001</v>
      </c>
      <c r="EK20" s="387">
        <v>92.278899999999993</v>
      </c>
      <c r="EL20" s="387">
        <v>0</v>
      </c>
      <c r="EM20" s="387">
        <v>0</v>
      </c>
      <c r="EN20" s="387">
        <v>0</v>
      </c>
      <c r="EO20" s="15">
        <f t="shared" si="5"/>
        <v>37.533699999999996</v>
      </c>
      <c r="EP20" s="15" t="s">
        <v>15</v>
      </c>
      <c r="EQ20" s="15">
        <v>1.7850999999999999</v>
      </c>
      <c r="ER20" s="15">
        <v>16.553999999999998</v>
      </c>
      <c r="ES20" s="15" t="s">
        <v>15</v>
      </c>
      <c r="ET20" s="15" t="s">
        <v>15</v>
      </c>
      <c r="EU20" s="15" t="s">
        <v>15</v>
      </c>
      <c r="EV20" s="15">
        <v>0.75600000000000001</v>
      </c>
      <c r="EW20" s="15">
        <v>0.75609999999999999</v>
      </c>
      <c r="EX20" s="15">
        <v>0.74690000000000001</v>
      </c>
      <c r="EY20" s="15">
        <v>6.0448999999999993</v>
      </c>
      <c r="EZ20" s="15">
        <v>4.8556999999999997</v>
      </c>
      <c r="FA20" s="15">
        <v>6.0350000000000001</v>
      </c>
    </row>
    <row r="21" spans="1:157" s="37" customFormat="1" ht="12.75" customHeight="1">
      <c r="A21" s="769" t="s">
        <v>3176</v>
      </c>
      <c r="B21" s="77">
        <f>SUM(C21:N21)</f>
        <v>84.521699999999996</v>
      </c>
      <c r="C21" s="77">
        <v>5.1840000000000002</v>
      </c>
      <c r="D21" s="77">
        <v>2.0550000000000002</v>
      </c>
      <c r="E21" s="77">
        <v>5.0659999999999998</v>
      </c>
      <c r="F21" s="77">
        <v>1.8234999999999999</v>
      </c>
      <c r="G21" s="77">
        <v>0.70599999999999996</v>
      </c>
      <c r="H21" s="77">
        <v>13.9148</v>
      </c>
      <c r="I21" s="77">
        <v>0.52600000000000002</v>
      </c>
      <c r="J21" s="77">
        <v>13.073</v>
      </c>
      <c r="K21" s="77">
        <v>22.847000000000001</v>
      </c>
      <c r="L21" s="77">
        <v>11.224399999999999</v>
      </c>
      <c r="M21" s="77">
        <v>4.4450000000000003</v>
      </c>
      <c r="N21" s="77">
        <v>3.657</v>
      </c>
      <c r="O21" s="77">
        <f t="shared" si="6"/>
        <v>143.5624</v>
      </c>
      <c r="P21" s="77">
        <v>0.82240000000000002</v>
      </c>
      <c r="Q21" s="77">
        <v>2.3510999999999997</v>
      </c>
      <c r="R21" s="77">
        <v>20.207999999999998</v>
      </c>
      <c r="S21" s="77">
        <v>4.54</v>
      </c>
      <c r="T21" s="77">
        <v>5.6059999999999999</v>
      </c>
      <c r="U21" s="77">
        <v>7.8869999999999996</v>
      </c>
      <c r="V21" s="77">
        <v>20.586200000000002</v>
      </c>
      <c r="W21" s="77">
        <v>8.08</v>
      </c>
      <c r="X21" s="77">
        <v>13.174200000000001</v>
      </c>
      <c r="Y21" s="77">
        <v>9.6865000000000006</v>
      </c>
      <c r="Z21" s="77">
        <v>11.992000000000001</v>
      </c>
      <c r="AA21" s="77">
        <v>38.628999999999998</v>
      </c>
      <c r="AB21" s="77">
        <f>SUM(AC21:AN21)</f>
        <v>365.69259999999997</v>
      </c>
      <c r="AC21" s="77">
        <v>37.447199999999995</v>
      </c>
      <c r="AD21" s="77">
        <v>24.804400000000001</v>
      </c>
      <c r="AE21" s="77">
        <v>31.491799999999998</v>
      </c>
      <c r="AF21" s="77">
        <v>67.272100000000009</v>
      </c>
      <c r="AG21" s="77">
        <v>47.7393</v>
      </c>
      <c r="AH21" s="77">
        <v>16.172899999999998</v>
      </c>
      <c r="AI21" s="77">
        <v>15.4719</v>
      </c>
      <c r="AJ21" s="77">
        <v>22.263999999999999</v>
      </c>
      <c r="AK21" s="77">
        <v>12.327299999999999</v>
      </c>
      <c r="AL21" s="77">
        <v>46.107699999999994</v>
      </c>
      <c r="AM21" s="77">
        <v>24.004900000000003</v>
      </c>
      <c r="AN21" s="77">
        <v>20.589100000000002</v>
      </c>
      <c r="AO21" s="77">
        <f t="shared" si="7"/>
        <v>316.75819999999999</v>
      </c>
      <c r="AP21" s="77">
        <v>6.891</v>
      </c>
      <c r="AQ21" s="77">
        <v>13.9415</v>
      </c>
      <c r="AR21" s="77">
        <v>34.313400000000001</v>
      </c>
      <c r="AS21" s="77">
        <v>26.962300000000003</v>
      </c>
      <c r="AT21" s="77">
        <v>14.611000000000001</v>
      </c>
      <c r="AU21" s="77">
        <v>23.531200000000002</v>
      </c>
      <c r="AV21" s="77">
        <v>22.632600000000004</v>
      </c>
      <c r="AW21" s="77">
        <v>42.9407</v>
      </c>
      <c r="AX21" s="77">
        <v>30.388400000000001</v>
      </c>
      <c r="AY21" s="77">
        <v>25.452599999999997</v>
      </c>
      <c r="AZ21" s="77">
        <v>39.376299999999993</v>
      </c>
      <c r="BA21" s="77">
        <v>35.717199999999998</v>
      </c>
      <c r="BB21" s="77">
        <f t="shared" si="8"/>
        <v>399.46300000000002</v>
      </c>
      <c r="BC21" s="77">
        <v>54.624199999999995</v>
      </c>
      <c r="BD21" s="77">
        <v>36.190199999999997</v>
      </c>
      <c r="BE21" s="77">
        <v>37.452199999999998</v>
      </c>
      <c r="BF21" s="77">
        <v>30.2807</v>
      </c>
      <c r="BG21" s="77">
        <v>19.223200000000002</v>
      </c>
      <c r="BH21" s="77">
        <v>14.366299999999999</v>
      </c>
      <c r="BI21" s="77">
        <v>22.525800000000004</v>
      </c>
      <c r="BJ21" s="77">
        <v>24.119299999999999</v>
      </c>
      <c r="BK21" s="77">
        <v>32.893300000000004</v>
      </c>
      <c r="BL21" s="77">
        <v>46.112000000000002</v>
      </c>
      <c r="BM21" s="77">
        <v>29.522800000000004</v>
      </c>
      <c r="BN21" s="77">
        <v>52.152999999999999</v>
      </c>
      <c r="BO21" s="77">
        <f t="shared" si="9"/>
        <v>252.64510000000004</v>
      </c>
      <c r="BP21" s="77">
        <v>35.816600000000008</v>
      </c>
      <c r="BQ21" s="77">
        <v>27.793400000000002</v>
      </c>
      <c r="BR21" s="77">
        <v>25.3794</v>
      </c>
      <c r="BS21" s="77">
        <v>36.792400000000001</v>
      </c>
      <c r="BT21" s="77">
        <v>27.123899999999999</v>
      </c>
      <c r="BU21" s="77">
        <v>20.729099999999999</v>
      </c>
      <c r="BV21" s="77">
        <v>15.191799999999999</v>
      </c>
      <c r="BW21" s="77">
        <v>10.956800000000001</v>
      </c>
      <c r="BX21" s="77">
        <v>12.8985</v>
      </c>
      <c r="BY21" s="77">
        <v>7.7040999999999995</v>
      </c>
      <c r="BZ21" s="77">
        <v>17.4528</v>
      </c>
      <c r="CA21" s="77">
        <v>14.806299999999998</v>
      </c>
      <c r="CB21" s="77">
        <f t="shared" si="10"/>
        <v>225.72650000000002</v>
      </c>
      <c r="CC21" s="77">
        <v>27.752800000000004</v>
      </c>
      <c r="CD21" s="77">
        <v>12.187700000000001</v>
      </c>
      <c r="CE21" s="77">
        <v>15.2006</v>
      </c>
      <c r="CF21" s="77">
        <v>34.232399999999998</v>
      </c>
      <c r="CG21" s="77">
        <v>21.4053</v>
      </c>
      <c r="CH21" s="77">
        <v>1.4439000000000002</v>
      </c>
      <c r="CI21" s="77">
        <v>13.137300000000002</v>
      </c>
      <c r="CJ21" s="77">
        <v>12.488100000000001</v>
      </c>
      <c r="CK21" s="77">
        <v>21.1235</v>
      </c>
      <c r="CL21" s="77">
        <v>31.3718</v>
      </c>
      <c r="CM21" s="77">
        <v>15.057700000000001</v>
      </c>
      <c r="CN21" s="77">
        <v>20.325400000000002</v>
      </c>
      <c r="CO21" s="77">
        <f>SUM(CP21:DA21)</f>
        <v>311.30889999999999</v>
      </c>
      <c r="CP21" s="77">
        <v>32.523699999999998</v>
      </c>
      <c r="CQ21" s="77">
        <v>15.241299999999999</v>
      </c>
      <c r="CR21" s="77">
        <v>43.969900000000003</v>
      </c>
      <c r="CS21" s="77">
        <v>47.0351</v>
      </c>
      <c r="CT21" s="77">
        <v>46.733499999999999</v>
      </c>
      <c r="CU21" s="77">
        <v>13.760299999999999</v>
      </c>
      <c r="CV21" s="77">
        <v>29.062900000000003</v>
      </c>
      <c r="CW21" s="77">
        <v>17.970200000000002</v>
      </c>
      <c r="CX21" s="77">
        <v>21.9465</v>
      </c>
      <c r="CY21" s="77">
        <v>18.467399999999998</v>
      </c>
      <c r="CZ21" s="77">
        <v>7.4566000000000008</v>
      </c>
      <c r="DA21" s="77">
        <v>17.141500000000001</v>
      </c>
      <c r="DB21" s="386">
        <f t="shared" si="2"/>
        <v>568.36040000000003</v>
      </c>
      <c r="DC21" s="386">
        <v>15.8756</v>
      </c>
      <c r="DD21" s="386">
        <v>17.182200000000002</v>
      </c>
      <c r="DE21" s="386">
        <v>54.027800000000006</v>
      </c>
      <c r="DF21" s="386">
        <v>23.637199999999996</v>
      </c>
      <c r="DG21" s="386">
        <v>23.681100000000001</v>
      </c>
      <c r="DH21" s="386">
        <v>17.560200000000005</v>
      </c>
      <c r="DI21" s="386">
        <v>35.050899999999999</v>
      </c>
      <c r="DJ21" s="386">
        <v>27.193699999999996</v>
      </c>
      <c r="DK21" s="386">
        <v>10.5456</v>
      </c>
      <c r="DL21" s="386">
        <v>26.545200000000001</v>
      </c>
      <c r="DM21" s="386">
        <v>54.165100000000002</v>
      </c>
      <c r="DN21" s="386">
        <v>262.89580000000007</v>
      </c>
      <c r="DO21" s="386">
        <f t="shared" si="3"/>
        <v>514.7315000000001</v>
      </c>
      <c r="DP21" s="386">
        <v>13.136100000000001</v>
      </c>
      <c r="DQ21" s="386">
        <v>27.548999999999999</v>
      </c>
      <c r="DR21" s="386">
        <v>30.541400000000003</v>
      </c>
      <c r="DS21" s="386">
        <v>122.01180000000001</v>
      </c>
      <c r="DT21" s="386">
        <v>70.9422</v>
      </c>
      <c r="DU21" s="386">
        <v>47.425199999999997</v>
      </c>
      <c r="DV21" s="386">
        <v>42.701900000000009</v>
      </c>
      <c r="DW21" s="386">
        <v>40.875200000000007</v>
      </c>
      <c r="DX21" s="386">
        <v>39.646100000000004</v>
      </c>
      <c r="DY21" s="386">
        <v>34.443300000000001</v>
      </c>
      <c r="DZ21" s="386">
        <v>24.902600000000003</v>
      </c>
      <c r="EA21" s="386">
        <v>20.556699999999996</v>
      </c>
      <c r="EB21" s="77">
        <f t="shared" si="4"/>
        <v>708.44589999999994</v>
      </c>
      <c r="EC21" s="386">
        <v>33.389499999999998</v>
      </c>
      <c r="ED21" s="386">
        <v>35.515000000000001</v>
      </c>
      <c r="EE21" s="386">
        <v>29.5411</v>
      </c>
      <c r="EF21" s="386">
        <v>54.877099999999999</v>
      </c>
      <c r="EG21" s="386">
        <v>8.6963000000000008</v>
      </c>
      <c r="EH21" s="386">
        <v>58.284199999999998</v>
      </c>
      <c r="EI21" s="386">
        <v>121.41289999999999</v>
      </c>
      <c r="EJ21" s="386">
        <v>105.75179999999999</v>
      </c>
      <c r="EK21" s="386">
        <v>22.988499999999998</v>
      </c>
      <c r="EL21" s="386">
        <v>24.662999999999997</v>
      </c>
      <c r="EM21" s="386">
        <v>29.304200000000002</v>
      </c>
      <c r="EN21" s="386">
        <v>184.02230000000003</v>
      </c>
      <c r="EO21" s="77">
        <f t="shared" si="5"/>
        <v>556.3999</v>
      </c>
      <c r="EP21" s="77">
        <v>24.348800000000001</v>
      </c>
      <c r="EQ21" s="77">
        <v>90.222899999999996</v>
      </c>
      <c r="ER21" s="77">
        <v>60.703800000000001</v>
      </c>
      <c r="ES21" s="77">
        <v>9.5492999999999988</v>
      </c>
      <c r="ET21" s="77">
        <v>56.392000000000003</v>
      </c>
      <c r="EU21" s="77">
        <v>17.704000000000001</v>
      </c>
      <c r="EV21" s="77">
        <v>27.2255</v>
      </c>
      <c r="EW21" s="77">
        <v>7.2693999999999992</v>
      </c>
      <c r="EX21" s="77">
        <v>65.731200000000001</v>
      </c>
      <c r="EY21" s="77">
        <v>34.092699999999994</v>
      </c>
      <c r="EZ21" s="77">
        <v>39.525100000000002</v>
      </c>
      <c r="FA21" s="77">
        <v>123.6352</v>
      </c>
    </row>
    <row r="22" spans="1:157" s="30" customFormat="1" ht="12.75" customHeight="1">
      <c r="A22" s="771" t="s">
        <v>3187</v>
      </c>
      <c r="B22" s="15">
        <f>SUM(C22:N22)</f>
        <v>0.24640000000000001</v>
      </c>
      <c r="C22" s="15" t="s">
        <v>15</v>
      </c>
      <c r="D22" s="15" t="s">
        <v>15</v>
      </c>
      <c r="E22" s="15" t="s">
        <v>15</v>
      </c>
      <c r="F22" s="15" t="s">
        <v>15</v>
      </c>
      <c r="G22" s="15" t="s">
        <v>15</v>
      </c>
      <c r="H22" s="15" t="s">
        <v>15</v>
      </c>
      <c r="I22" s="15" t="s">
        <v>15</v>
      </c>
      <c r="J22" s="15" t="s">
        <v>15</v>
      </c>
      <c r="K22" s="15" t="s">
        <v>15</v>
      </c>
      <c r="L22" s="15">
        <v>0.24640000000000001</v>
      </c>
      <c r="M22" s="15" t="s">
        <v>15</v>
      </c>
      <c r="N22" s="15" t="s">
        <v>15</v>
      </c>
      <c r="O22" s="15">
        <f t="shared" si="6"/>
        <v>3.5609999999999999</v>
      </c>
      <c r="P22" s="15" t="s">
        <v>15</v>
      </c>
      <c r="Q22" s="15" t="s">
        <v>15</v>
      </c>
      <c r="R22" s="15">
        <v>4.3999999999999997E-2</v>
      </c>
      <c r="S22" s="15" t="s">
        <v>15</v>
      </c>
      <c r="T22" s="15" t="s">
        <v>15</v>
      </c>
      <c r="U22" s="15" t="s">
        <v>15</v>
      </c>
      <c r="V22" s="15" t="s">
        <v>15</v>
      </c>
      <c r="W22" s="15" t="s">
        <v>15</v>
      </c>
      <c r="X22" s="15" t="s">
        <v>15</v>
      </c>
      <c r="Y22" s="15" t="s">
        <v>15</v>
      </c>
      <c r="Z22" s="15">
        <v>2.335</v>
      </c>
      <c r="AA22" s="15">
        <v>1.1819999999999999</v>
      </c>
      <c r="AB22" s="15">
        <f>SUM(AC22:AN22)</f>
        <v>4.9618000000000002</v>
      </c>
      <c r="AC22" s="15" t="s">
        <v>15</v>
      </c>
      <c r="AD22" s="15">
        <v>1.6419999999999999</v>
      </c>
      <c r="AE22" s="15" t="s">
        <v>15</v>
      </c>
      <c r="AF22" s="15">
        <v>0.754</v>
      </c>
      <c r="AG22" s="15">
        <v>0.50549999999999995</v>
      </c>
      <c r="AH22" s="15">
        <v>0.86199999999999999</v>
      </c>
      <c r="AI22" s="15" t="s">
        <v>15</v>
      </c>
      <c r="AJ22" s="15" t="s">
        <v>15</v>
      </c>
      <c r="AK22" s="15" t="s">
        <v>15</v>
      </c>
      <c r="AL22" s="15">
        <v>1.1693</v>
      </c>
      <c r="AM22" s="15" t="s">
        <v>15</v>
      </c>
      <c r="AN22" s="15">
        <v>2.9000000000000001E-2</v>
      </c>
      <c r="AO22" s="15">
        <f t="shared" si="7"/>
        <v>11.572100000000001</v>
      </c>
      <c r="AP22" s="15" t="s">
        <v>15</v>
      </c>
      <c r="AQ22" s="15" t="s">
        <v>15</v>
      </c>
      <c r="AR22" s="15">
        <v>0.30399999999999999</v>
      </c>
      <c r="AS22" s="15" t="s">
        <v>15</v>
      </c>
      <c r="AT22" s="15">
        <v>0.108</v>
      </c>
      <c r="AU22" s="15">
        <v>0.21099999999999999</v>
      </c>
      <c r="AV22" s="15" t="s">
        <v>15</v>
      </c>
      <c r="AW22" s="15" t="s">
        <v>15</v>
      </c>
      <c r="AX22" s="15">
        <v>6.4361000000000006</v>
      </c>
      <c r="AY22" s="15">
        <v>2.4082000000000003</v>
      </c>
      <c r="AZ22" s="15">
        <v>0.34</v>
      </c>
      <c r="BA22" s="15">
        <v>1.7647999999999999</v>
      </c>
      <c r="BB22" s="15">
        <f t="shared" si="8"/>
        <v>54.518000000000008</v>
      </c>
      <c r="BC22" s="15">
        <v>12.313600000000001</v>
      </c>
      <c r="BD22" s="15">
        <v>14.146700000000001</v>
      </c>
      <c r="BE22" s="15">
        <v>9.3065999999999995</v>
      </c>
      <c r="BF22" s="15">
        <v>1.728</v>
      </c>
      <c r="BG22" s="15">
        <v>1.409</v>
      </c>
      <c r="BH22" s="15" t="s">
        <v>15</v>
      </c>
      <c r="BI22" s="15">
        <v>4.7809999999999997</v>
      </c>
      <c r="BJ22" s="15">
        <v>9.8799999999999999E-2</v>
      </c>
      <c r="BK22" s="15">
        <v>3.9688000000000003</v>
      </c>
      <c r="BL22" s="15" t="s">
        <v>15</v>
      </c>
      <c r="BM22" s="15">
        <v>2.4605999999999999</v>
      </c>
      <c r="BN22" s="15">
        <v>4.3049000000000008</v>
      </c>
      <c r="BO22" s="15">
        <f t="shared" si="9"/>
        <v>11.679400000000001</v>
      </c>
      <c r="BP22" s="15">
        <v>4.6074999999999999</v>
      </c>
      <c r="BQ22" s="15">
        <v>2.5088000000000004</v>
      </c>
      <c r="BR22" s="15">
        <v>4.9000000000000002E-2</v>
      </c>
      <c r="BS22" s="15">
        <v>0.79200000000000004</v>
      </c>
      <c r="BT22" s="15" t="s">
        <v>15</v>
      </c>
      <c r="BU22" s="15">
        <v>0.54100000000000004</v>
      </c>
      <c r="BV22" s="15" t="s">
        <v>15</v>
      </c>
      <c r="BW22" s="15">
        <v>2.2271000000000001</v>
      </c>
      <c r="BX22" s="15" t="s">
        <v>15</v>
      </c>
      <c r="BY22" s="15" t="s">
        <v>15</v>
      </c>
      <c r="BZ22" s="15" t="s">
        <v>15</v>
      </c>
      <c r="CA22" s="15">
        <v>0.95399999999999996</v>
      </c>
      <c r="CB22" s="15">
        <f t="shared" si="10"/>
        <v>25.937199999999997</v>
      </c>
      <c r="CC22" s="15">
        <v>9.638399999999999</v>
      </c>
      <c r="CD22" s="15">
        <v>2.4415</v>
      </c>
      <c r="CE22" s="15">
        <v>2.3934000000000002</v>
      </c>
      <c r="CF22" s="15">
        <v>3.6529000000000003</v>
      </c>
      <c r="CG22" s="15">
        <v>3.3519999999999999</v>
      </c>
      <c r="CH22" s="15" t="s">
        <v>15</v>
      </c>
      <c r="CI22" s="15">
        <v>1.4350999999999998</v>
      </c>
      <c r="CJ22" s="15" t="s">
        <v>15</v>
      </c>
      <c r="CK22" s="15">
        <v>1.8729</v>
      </c>
      <c r="CL22" s="15">
        <v>0.92100000000000004</v>
      </c>
      <c r="CM22" s="15" t="s">
        <v>15</v>
      </c>
      <c r="CN22" s="15">
        <v>0.23</v>
      </c>
      <c r="CO22" s="15">
        <f>SUM(CP22:DA22)</f>
        <v>90.076999999999998</v>
      </c>
      <c r="CP22" s="15">
        <v>1.167</v>
      </c>
      <c r="CQ22" s="15" t="s">
        <v>15</v>
      </c>
      <c r="CR22" s="15">
        <v>20.514400000000002</v>
      </c>
      <c r="CS22" s="15">
        <v>14.604299999999999</v>
      </c>
      <c r="CT22" s="15">
        <v>20.073499999999999</v>
      </c>
      <c r="CU22" s="15">
        <v>11.572899999999999</v>
      </c>
      <c r="CV22" s="15">
        <v>9.6123999999999992</v>
      </c>
      <c r="CW22" s="15" t="s">
        <v>15</v>
      </c>
      <c r="CX22" s="15">
        <v>5.5E-2</v>
      </c>
      <c r="CY22" s="15" t="s">
        <v>15</v>
      </c>
      <c r="CZ22" s="15">
        <v>4.3906999999999998</v>
      </c>
      <c r="DA22" s="15">
        <v>8.0868000000000002</v>
      </c>
      <c r="DB22" s="387">
        <f t="shared" si="2"/>
        <v>93.164799999999985</v>
      </c>
      <c r="DC22" s="387">
        <v>3.8319999999999999</v>
      </c>
      <c r="DD22" s="387">
        <v>15.3169</v>
      </c>
      <c r="DE22" s="387">
        <v>17.291</v>
      </c>
      <c r="DF22" s="387">
        <v>5.6284000000000001</v>
      </c>
      <c r="DG22" s="387">
        <v>12.089</v>
      </c>
      <c r="DH22" s="387">
        <v>0.81089999999999995</v>
      </c>
      <c r="DI22" s="387">
        <v>9.1364000000000001</v>
      </c>
      <c r="DJ22" s="387">
        <v>0</v>
      </c>
      <c r="DK22" s="387">
        <v>0</v>
      </c>
      <c r="DL22" s="387">
        <v>8.5755999999999997</v>
      </c>
      <c r="DM22" s="387">
        <v>20.484599999999997</v>
      </c>
      <c r="DN22" s="387">
        <v>0</v>
      </c>
      <c r="DO22" s="387">
        <f t="shared" si="3"/>
        <v>98.632499999999993</v>
      </c>
      <c r="DP22" s="387">
        <v>4.0856000000000003</v>
      </c>
      <c r="DQ22" s="387">
        <v>12.3264</v>
      </c>
      <c r="DR22" s="387">
        <v>0.82599999999999996</v>
      </c>
      <c r="DS22" s="387">
        <v>7.8468</v>
      </c>
      <c r="DT22" s="387">
        <v>2.3220000000000001</v>
      </c>
      <c r="DU22" s="387">
        <v>10.240399999999999</v>
      </c>
      <c r="DV22" s="387">
        <v>13.104299999999999</v>
      </c>
      <c r="DW22" s="387">
        <v>8.2949999999999999</v>
      </c>
      <c r="DX22" s="387">
        <v>14.737</v>
      </c>
      <c r="DY22" s="387">
        <v>13.706</v>
      </c>
      <c r="DZ22" s="387">
        <v>2.883</v>
      </c>
      <c r="EA22" s="387">
        <v>8.26</v>
      </c>
      <c r="EB22" s="15">
        <f t="shared" si="4"/>
        <v>47.303400000000003</v>
      </c>
      <c r="EC22" s="387">
        <v>8.5449999999999999</v>
      </c>
      <c r="ED22" s="387">
        <v>0</v>
      </c>
      <c r="EE22" s="387">
        <v>5.625</v>
      </c>
      <c r="EF22" s="387">
        <v>24.540200000000002</v>
      </c>
      <c r="EG22" s="387">
        <v>0.16200000000000001</v>
      </c>
      <c r="EH22" s="387">
        <v>0</v>
      </c>
      <c r="EI22" s="387">
        <v>0.1</v>
      </c>
      <c r="EJ22" s="387">
        <v>2.8821999999999997</v>
      </c>
      <c r="EK22" s="387">
        <v>0.255</v>
      </c>
      <c r="EL22" s="387">
        <v>0.70399999999999996</v>
      </c>
      <c r="EM22" s="387">
        <v>0.64</v>
      </c>
      <c r="EN22" s="387">
        <v>3.85</v>
      </c>
      <c r="EO22" s="15">
        <f t="shared" si="5"/>
        <v>4.8964999999999996</v>
      </c>
      <c r="EP22" s="15" t="s">
        <v>15</v>
      </c>
      <c r="EQ22" s="15" t="s">
        <v>15</v>
      </c>
      <c r="ER22" s="15" t="s">
        <v>15</v>
      </c>
      <c r="ES22" s="15">
        <v>1.9025000000000001</v>
      </c>
      <c r="ET22" s="15" t="s">
        <v>15</v>
      </c>
      <c r="EU22" s="15">
        <v>0.56899999999999995</v>
      </c>
      <c r="EV22" s="15" t="s">
        <v>15</v>
      </c>
      <c r="EW22" s="15" t="s">
        <v>15</v>
      </c>
      <c r="EX22" s="15">
        <v>1.893</v>
      </c>
      <c r="EY22" s="15" t="s">
        <v>15</v>
      </c>
      <c r="EZ22" s="15" t="s">
        <v>15</v>
      </c>
      <c r="FA22" s="15">
        <v>0.53200000000000003</v>
      </c>
    </row>
    <row r="23" spans="1:157" s="30" customFormat="1" ht="12.75" customHeight="1">
      <c r="A23" s="772" t="s">
        <v>3042</v>
      </c>
      <c r="B23" s="15" t="s">
        <v>15</v>
      </c>
      <c r="C23" s="15" t="s">
        <v>15</v>
      </c>
      <c r="D23" s="15" t="s">
        <v>15</v>
      </c>
      <c r="E23" s="15" t="s">
        <v>15</v>
      </c>
      <c r="F23" s="15" t="s">
        <v>15</v>
      </c>
      <c r="G23" s="15" t="s">
        <v>15</v>
      </c>
      <c r="H23" s="15" t="s">
        <v>15</v>
      </c>
      <c r="I23" s="15" t="s">
        <v>15</v>
      </c>
      <c r="J23" s="15" t="s">
        <v>15</v>
      </c>
      <c r="K23" s="15" t="s">
        <v>15</v>
      </c>
      <c r="L23" s="15" t="s">
        <v>15</v>
      </c>
      <c r="M23" s="15" t="s">
        <v>15</v>
      </c>
      <c r="N23" s="15" t="s">
        <v>15</v>
      </c>
      <c r="O23" s="15">
        <f t="shared" si="6"/>
        <v>0.86399999999999999</v>
      </c>
      <c r="P23" s="15" t="s">
        <v>15</v>
      </c>
      <c r="Q23" s="15" t="s">
        <v>15</v>
      </c>
      <c r="R23" s="15" t="s">
        <v>15</v>
      </c>
      <c r="S23" s="15" t="s">
        <v>15</v>
      </c>
      <c r="T23" s="15" t="s">
        <v>15</v>
      </c>
      <c r="U23" s="15" t="s">
        <v>15</v>
      </c>
      <c r="V23" s="15">
        <v>0.86399999999999999</v>
      </c>
      <c r="W23" s="15" t="s">
        <v>15</v>
      </c>
      <c r="X23" s="15" t="s">
        <v>15</v>
      </c>
      <c r="Y23" s="15" t="s">
        <v>15</v>
      </c>
      <c r="Z23" s="15" t="s">
        <v>15</v>
      </c>
      <c r="AA23" s="15" t="s">
        <v>15</v>
      </c>
      <c r="AB23" s="15" t="s">
        <v>15</v>
      </c>
      <c r="AC23" s="15" t="s">
        <v>15</v>
      </c>
      <c r="AD23" s="15" t="s">
        <v>15</v>
      </c>
      <c r="AE23" s="15" t="s">
        <v>15</v>
      </c>
      <c r="AF23" s="15" t="s">
        <v>15</v>
      </c>
      <c r="AG23" s="15" t="s">
        <v>15</v>
      </c>
      <c r="AH23" s="15" t="s">
        <v>15</v>
      </c>
      <c r="AI23" s="15" t="s">
        <v>15</v>
      </c>
      <c r="AJ23" s="15" t="s">
        <v>15</v>
      </c>
      <c r="AK23" s="15" t="s">
        <v>15</v>
      </c>
      <c r="AL23" s="15" t="s">
        <v>15</v>
      </c>
      <c r="AM23" s="15" t="s">
        <v>15</v>
      </c>
      <c r="AN23" s="15" t="s">
        <v>15</v>
      </c>
      <c r="AO23" s="15">
        <f t="shared" si="7"/>
        <v>2.0766</v>
      </c>
      <c r="AP23" s="15" t="s">
        <v>15</v>
      </c>
      <c r="AQ23" s="15" t="s">
        <v>15</v>
      </c>
      <c r="AR23" s="15" t="s">
        <v>15</v>
      </c>
      <c r="AS23" s="15" t="s">
        <v>15</v>
      </c>
      <c r="AT23" s="15">
        <v>2.0766</v>
      </c>
      <c r="AU23" s="15" t="s">
        <v>15</v>
      </c>
      <c r="AV23" s="15" t="s">
        <v>15</v>
      </c>
      <c r="AW23" s="15" t="s">
        <v>15</v>
      </c>
      <c r="AX23" s="15" t="s">
        <v>15</v>
      </c>
      <c r="AY23" s="15" t="s">
        <v>15</v>
      </c>
      <c r="AZ23" s="15" t="s">
        <v>15</v>
      </c>
      <c r="BA23" s="15" t="s">
        <v>15</v>
      </c>
      <c r="BB23" s="15">
        <f t="shared" si="8"/>
        <v>7.9558</v>
      </c>
      <c r="BC23" s="15" t="s">
        <v>15</v>
      </c>
      <c r="BD23" s="15" t="s">
        <v>15</v>
      </c>
      <c r="BE23" s="15">
        <v>0.71629999999999994</v>
      </c>
      <c r="BF23" s="15" t="s">
        <v>15</v>
      </c>
      <c r="BG23" s="15" t="s">
        <v>15</v>
      </c>
      <c r="BH23" s="15" t="s">
        <v>15</v>
      </c>
      <c r="BI23" s="15" t="s">
        <v>15</v>
      </c>
      <c r="BJ23" s="15" t="s">
        <v>15</v>
      </c>
      <c r="BK23" s="15">
        <v>1.44</v>
      </c>
      <c r="BL23" s="15">
        <v>5.7995000000000001</v>
      </c>
      <c r="BM23" s="15" t="s">
        <v>15</v>
      </c>
      <c r="BN23" s="15" t="s">
        <v>15</v>
      </c>
      <c r="BO23" s="15">
        <f t="shared" si="9"/>
        <v>7.8599999999999989E-2</v>
      </c>
      <c r="BP23" s="15" t="s">
        <v>15</v>
      </c>
      <c r="BQ23" s="15" t="s">
        <v>15</v>
      </c>
      <c r="BR23" s="15" t="s">
        <v>15</v>
      </c>
      <c r="BS23" s="15" t="s">
        <v>15</v>
      </c>
      <c r="BT23" s="15">
        <v>7.8599999999999989E-2</v>
      </c>
      <c r="BU23" s="15" t="s">
        <v>15</v>
      </c>
      <c r="BV23" s="15" t="s">
        <v>15</v>
      </c>
      <c r="BW23" s="15" t="s">
        <v>15</v>
      </c>
      <c r="BX23" s="15" t="s">
        <v>15</v>
      </c>
      <c r="BY23" s="15" t="s">
        <v>15</v>
      </c>
      <c r="BZ23" s="15" t="s">
        <v>15</v>
      </c>
      <c r="CA23" s="15" t="s">
        <v>15</v>
      </c>
      <c r="CB23" s="15">
        <f t="shared" si="10"/>
        <v>3.0169999999999999</v>
      </c>
      <c r="CC23" s="15" t="s">
        <v>15</v>
      </c>
      <c r="CD23" s="15" t="s">
        <v>15</v>
      </c>
      <c r="CE23" s="15" t="s">
        <v>15</v>
      </c>
      <c r="CF23" s="15" t="s">
        <v>15</v>
      </c>
      <c r="CG23" s="15" t="s">
        <v>15</v>
      </c>
      <c r="CH23" s="15" t="s">
        <v>15</v>
      </c>
      <c r="CI23" s="15" t="s">
        <v>15</v>
      </c>
      <c r="CJ23" s="15" t="s">
        <v>15</v>
      </c>
      <c r="CK23" s="15" t="s">
        <v>15</v>
      </c>
      <c r="CL23" s="15" t="s">
        <v>15</v>
      </c>
      <c r="CM23" s="15" t="s">
        <v>15</v>
      </c>
      <c r="CN23" s="15">
        <v>3.0169999999999999</v>
      </c>
      <c r="CO23" s="15" t="s">
        <v>15</v>
      </c>
      <c r="CP23" s="15" t="s">
        <v>15</v>
      </c>
      <c r="CQ23" s="15" t="s">
        <v>15</v>
      </c>
      <c r="CR23" s="15" t="s">
        <v>15</v>
      </c>
      <c r="CS23" s="15" t="s">
        <v>15</v>
      </c>
      <c r="CT23" s="15" t="s">
        <v>15</v>
      </c>
      <c r="CU23" s="15" t="s">
        <v>15</v>
      </c>
      <c r="CV23" s="15" t="s">
        <v>15</v>
      </c>
      <c r="CW23" s="15" t="s">
        <v>15</v>
      </c>
      <c r="CX23" s="15" t="s">
        <v>15</v>
      </c>
      <c r="CY23" s="15" t="s">
        <v>15</v>
      </c>
      <c r="CZ23" s="15" t="s">
        <v>15</v>
      </c>
      <c r="DA23" s="15" t="s">
        <v>15</v>
      </c>
      <c r="DB23" s="387">
        <f t="shared" si="2"/>
        <v>0.12239999999999999</v>
      </c>
      <c r="DC23" s="387" t="s">
        <v>15</v>
      </c>
      <c r="DD23" s="387">
        <v>3.5900000000000001E-2</v>
      </c>
      <c r="DE23" s="387">
        <v>8.6499999999999994E-2</v>
      </c>
      <c r="DF23" s="387" t="s">
        <v>15</v>
      </c>
      <c r="DG23" s="387" t="s">
        <v>15</v>
      </c>
      <c r="DH23" s="387" t="s">
        <v>15</v>
      </c>
      <c r="DI23" s="387">
        <v>0</v>
      </c>
      <c r="DJ23" s="387">
        <v>0</v>
      </c>
      <c r="DK23" s="387">
        <v>0</v>
      </c>
      <c r="DL23" s="387">
        <v>0</v>
      </c>
      <c r="DM23" s="387">
        <v>0</v>
      </c>
      <c r="DN23" s="387">
        <v>0</v>
      </c>
      <c r="DO23" s="387">
        <f t="shared" si="3"/>
        <v>0</v>
      </c>
      <c r="DP23" s="387">
        <v>0</v>
      </c>
      <c r="DQ23" s="387">
        <v>0</v>
      </c>
      <c r="DR23" s="387">
        <v>0</v>
      </c>
      <c r="DS23" s="387">
        <v>0</v>
      </c>
      <c r="DT23" s="387">
        <v>0</v>
      </c>
      <c r="DU23" s="387">
        <v>0</v>
      </c>
      <c r="DV23" s="387">
        <v>0</v>
      </c>
      <c r="DW23" s="387">
        <v>0</v>
      </c>
      <c r="DX23" s="387">
        <v>0</v>
      </c>
      <c r="DY23" s="387">
        <v>0</v>
      </c>
      <c r="DZ23" s="387">
        <v>0</v>
      </c>
      <c r="EA23" s="387">
        <v>0</v>
      </c>
      <c r="EB23" s="15">
        <f t="shared" si="4"/>
        <v>1.355</v>
      </c>
      <c r="EC23" s="387">
        <v>1.2E-2</v>
      </c>
      <c r="ED23" s="387">
        <v>0</v>
      </c>
      <c r="EE23" s="387">
        <v>0.11600000000000001</v>
      </c>
      <c r="EF23" s="387">
        <v>1.2270000000000001</v>
      </c>
      <c r="EG23" s="387">
        <v>0</v>
      </c>
      <c r="EH23" s="387">
        <v>0</v>
      </c>
      <c r="EI23" s="387">
        <v>0</v>
      </c>
      <c r="EJ23" s="387">
        <v>0</v>
      </c>
      <c r="EK23" s="387">
        <v>0</v>
      </c>
      <c r="EL23" s="387">
        <v>0</v>
      </c>
      <c r="EM23" s="387">
        <v>0</v>
      </c>
      <c r="EN23" s="387">
        <v>0</v>
      </c>
      <c r="EO23" s="15">
        <f t="shared" si="5"/>
        <v>0.31389999999999996</v>
      </c>
      <c r="EP23" s="15" t="s">
        <v>15</v>
      </c>
      <c r="EQ23" s="15" t="s">
        <v>15</v>
      </c>
      <c r="ER23" s="15" t="s">
        <v>15</v>
      </c>
      <c r="ES23" s="15" t="s">
        <v>15</v>
      </c>
      <c r="ET23" s="15" t="s">
        <v>15</v>
      </c>
      <c r="EU23" s="15" t="s">
        <v>15</v>
      </c>
      <c r="EV23" s="15">
        <v>0.28399999999999997</v>
      </c>
      <c r="EW23" s="15" t="s">
        <v>15</v>
      </c>
      <c r="EX23" s="15">
        <v>2.9899999999999999E-2</v>
      </c>
      <c r="EY23" s="15" t="s">
        <v>15</v>
      </c>
      <c r="EZ23" s="15" t="s">
        <v>15</v>
      </c>
      <c r="FA23" s="15" t="s">
        <v>15</v>
      </c>
    </row>
    <row r="24" spans="1:157" s="30" customFormat="1" ht="12.75" customHeight="1">
      <c r="A24" s="771" t="s">
        <v>2901</v>
      </c>
      <c r="B24" s="15" t="s">
        <v>15</v>
      </c>
      <c r="C24" s="15" t="s">
        <v>15</v>
      </c>
      <c r="D24" s="15" t="s">
        <v>15</v>
      </c>
      <c r="E24" s="15" t="s">
        <v>15</v>
      </c>
      <c r="F24" s="15" t="s">
        <v>15</v>
      </c>
      <c r="G24" s="15" t="s">
        <v>15</v>
      </c>
      <c r="H24" s="15" t="s">
        <v>15</v>
      </c>
      <c r="I24" s="15" t="s">
        <v>15</v>
      </c>
      <c r="J24" s="15" t="s">
        <v>15</v>
      </c>
      <c r="K24" s="15" t="s">
        <v>15</v>
      </c>
      <c r="L24" s="15" t="s">
        <v>15</v>
      </c>
      <c r="M24" s="15" t="s">
        <v>15</v>
      </c>
      <c r="N24" s="15" t="s">
        <v>15</v>
      </c>
      <c r="O24" s="15">
        <f t="shared" si="6"/>
        <v>4.5125000000000002</v>
      </c>
      <c r="P24" s="15" t="s">
        <v>15</v>
      </c>
      <c r="Q24" s="15" t="s">
        <v>15</v>
      </c>
      <c r="R24" s="15" t="s">
        <v>15</v>
      </c>
      <c r="S24" s="15" t="s">
        <v>15</v>
      </c>
      <c r="T24" s="15" t="s">
        <v>15</v>
      </c>
      <c r="U24" s="15" t="s">
        <v>15</v>
      </c>
      <c r="V24" s="15">
        <v>1.2107000000000001</v>
      </c>
      <c r="W24" s="15" t="s">
        <v>15</v>
      </c>
      <c r="X24" s="15">
        <v>1.5657999999999999</v>
      </c>
      <c r="Y24" s="15" t="s">
        <v>15</v>
      </c>
      <c r="Z24" s="15">
        <v>1.736</v>
      </c>
      <c r="AA24" s="15" t="s">
        <v>15</v>
      </c>
      <c r="AB24" s="15">
        <f>SUM(AC24:AN24)</f>
        <v>11.676</v>
      </c>
      <c r="AC24" s="15">
        <v>6.0830000000000002</v>
      </c>
      <c r="AD24" s="15">
        <v>2.6489000000000003</v>
      </c>
      <c r="AE24" s="15" t="s">
        <v>15</v>
      </c>
      <c r="AF24" s="15" t="s">
        <v>15</v>
      </c>
      <c r="AG24" s="15">
        <v>0.996</v>
      </c>
      <c r="AH24" s="15" t="s">
        <v>15</v>
      </c>
      <c r="AI24" s="15">
        <v>1.9480999999999999</v>
      </c>
      <c r="AJ24" s="15" t="s">
        <v>15</v>
      </c>
      <c r="AK24" s="15" t="s">
        <v>15</v>
      </c>
      <c r="AL24" s="15" t="s">
        <v>15</v>
      </c>
      <c r="AM24" s="15" t="s">
        <v>15</v>
      </c>
      <c r="AN24" s="15" t="s">
        <v>15</v>
      </c>
      <c r="AO24" s="15">
        <f t="shared" si="7"/>
        <v>27.442999999999998</v>
      </c>
      <c r="AP24" s="15" t="s">
        <v>15</v>
      </c>
      <c r="AQ24" s="15">
        <v>1.528</v>
      </c>
      <c r="AR24" s="15" t="s">
        <v>15</v>
      </c>
      <c r="AS24" s="15">
        <v>0.749</v>
      </c>
      <c r="AT24" s="15" t="s">
        <v>15</v>
      </c>
      <c r="AU24" s="15">
        <v>2.1071</v>
      </c>
      <c r="AV24" s="15" t="s">
        <v>15</v>
      </c>
      <c r="AW24" s="15">
        <v>4.2475000000000005</v>
      </c>
      <c r="AX24" s="15">
        <v>5.7173999999999996</v>
      </c>
      <c r="AY24" s="15" t="s">
        <v>15</v>
      </c>
      <c r="AZ24" s="15">
        <v>7.2628999999999992</v>
      </c>
      <c r="BA24" s="15">
        <v>5.8310999999999993</v>
      </c>
      <c r="BB24" s="15">
        <f t="shared" si="8"/>
        <v>35.388000000000005</v>
      </c>
      <c r="BC24" s="15" t="s">
        <v>15</v>
      </c>
      <c r="BD24" s="15">
        <v>4.7217000000000002</v>
      </c>
      <c r="BE24" s="15">
        <v>3.7984</v>
      </c>
      <c r="BF24" s="15">
        <v>5.9824999999999999</v>
      </c>
      <c r="BG24" s="15">
        <v>1.0740000000000001</v>
      </c>
      <c r="BH24" s="15">
        <v>2</v>
      </c>
      <c r="BI24" s="15">
        <v>3.5870000000000002</v>
      </c>
      <c r="BJ24" s="15">
        <v>6.952</v>
      </c>
      <c r="BK24" s="15">
        <v>5.8858000000000006</v>
      </c>
      <c r="BL24" s="15" t="s">
        <v>15</v>
      </c>
      <c r="BM24" s="15">
        <v>1.3865999999999998</v>
      </c>
      <c r="BN24" s="15" t="s">
        <v>15</v>
      </c>
      <c r="BO24" s="15">
        <f t="shared" si="9"/>
        <v>51.534800000000004</v>
      </c>
      <c r="BP24" s="15">
        <v>9.27</v>
      </c>
      <c r="BQ24" s="15" t="s">
        <v>15</v>
      </c>
      <c r="BR24" s="15">
        <v>10.582100000000001</v>
      </c>
      <c r="BS24" s="15">
        <v>3.7155</v>
      </c>
      <c r="BT24" s="15">
        <v>10.313600000000001</v>
      </c>
      <c r="BU24" s="15">
        <v>5.536900000000001</v>
      </c>
      <c r="BV24" s="15">
        <v>2.92</v>
      </c>
      <c r="BW24" s="15">
        <v>3.3588</v>
      </c>
      <c r="BX24" s="15" t="s">
        <v>15</v>
      </c>
      <c r="BY24" s="15">
        <v>3.3472</v>
      </c>
      <c r="BZ24" s="15">
        <v>2.4906999999999999</v>
      </c>
      <c r="CA24" s="15" t="s">
        <v>15</v>
      </c>
      <c r="CB24" s="15">
        <f t="shared" si="10"/>
        <v>13.903199999999998</v>
      </c>
      <c r="CC24" s="15">
        <v>1.6816</v>
      </c>
      <c r="CD24" s="15" t="s">
        <v>15</v>
      </c>
      <c r="CE24" s="15">
        <v>6.5701000000000001</v>
      </c>
      <c r="CF24" s="15" t="s">
        <v>15</v>
      </c>
      <c r="CG24" s="15">
        <v>3.3515000000000001</v>
      </c>
      <c r="CH24" s="15" t="s">
        <v>15</v>
      </c>
      <c r="CI24" s="15" t="s">
        <v>15</v>
      </c>
      <c r="CJ24" s="15" t="s">
        <v>15</v>
      </c>
      <c r="CK24" s="15">
        <v>2.2999999999999998</v>
      </c>
      <c r="CL24" s="15" t="s">
        <v>15</v>
      </c>
      <c r="CM24" s="15" t="s">
        <v>15</v>
      </c>
      <c r="CN24" s="15" t="s">
        <v>15</v>
      </c>
      <c r="CO24" s="15">
        <f t="shared" ref="CO24:CO60" si="11">SUM(CP24:DA24)</f>
        <v>3.3000000000000002E-2</v>
      </c>
      <c r="CP24" s="15" t="s">
        <v>15</v>
      </c>
      <c r="CQ24" s="15" t="s">
        <v>15</v>
      </c>
      <c r="CR24" s="15" t="s">
        <v>15</v>
      </c>
      <c r="CS24" s="15" t="s">
        <v>15</v>
      </c>
      <c r="CT24" s="15" t="s">
        <v>15</v>
      </c>
      <c r="CU24" s="15">
        <v>3.3000000000000002E-2</v>
      </c>
      <c r="CV24" s="15" t="s">
        <v>15</v>
      </c>
      <c r="CW24" s="15" t="s">
        <v>15</v>
      </c>
      <c r="CX24" s="15" t="s">
        <v>15</v>
      </c>
      <c r="CY24" s="15" t="s">
        <v>15</v>
      </c>
      <c r="CZ24" s="15" t="s">
        <v>15</v>
      </c>
      <c r="DA24" s="15" t="s">
        <v>15</v>
      </c>
      <c r="DB24" s="387">
        <f t="shared" si="2"/>
        <v>0</v>
      </c>
      <c r="DC24" s="387" t="s">
        <v>15</v>
      </c>
      <c r="DD24" s="387" t="s">
        <v>15</v>
      </c>
      <c r="DE24" s="387" t="s">
        <v>15</v>
      </c>
      <c r="DF24" s="387" t="s">
        <v>15</v>
      </c>
      <c r="DG24" s="387" t="s">
        <v>15</v>
      </c>
      <c r="DH24" s="387" t="s">
        <v>15</v>
      </c>
      <c r="DI24" s="387">
        <v>0</v>
      </c>
      <c r="DJ24" s="387">
        <v>0</v>
      </c>
      <c r="DK24" s="387">
        <v>0</v>
      </c>
      <c r="DL24" s="387">
        <v>0</v>
      </c>
      <c r="DM24" s="387">
        <v>0</v>
      </c>
      <c r="DN24" s="387">
        <v>0</v>
      </c>
      <c r="DO24" s="387">
        <f t="shared" si="3"/>
        <v>0</v>
      </c>
      <c r="DP24" s="387">
        <v>0</v>
      </c>
      <c r="DQ24" s="387">
        <v>0</v>
      </c>
      <c r="DR24" s="387">
        <v>0</v>
      </c>
      <c r="DS24" s="387">
        <v>0</v>
      </c>
      <c r="DT24" s="387">
        <v>0</v>
      </c>
      <c r="DU24" s="387">
        <v>0</v>
      </c>
      <c r="DV24" s="387">
        <v>0</v>
      </c>
      <c r="DW24" s="387">
        <v>0</v>
      </c>
      <c r="DX24" s="387">
        <v>0</v>
      </c>
      <c r="DY24" s="387">
        <v>0</v>
      </c>
      <c r="DZ24" s="387">
        <v>0</v>
      </c>
      <c r="EA24" s="387">
        <v>0</v>
      </c>
      <c r="EB24" s="15">
        <f t="shared" si="4"/>
        <v>3.6600000000000008E-2</v>
      </c>
      <c r="EC24" s="387">
        <v>0</v>
      </c>
      <c r="ED24" s="387">
        <v>0</v>
      </c>
      <c r="EE24" s="387">
        <v>0</v>
      </c>
      <c r="EF24" s="387">
        <v>0</v>
      </c>
      <c r="EG24" s="387">
        <v>0</v>
      </c>
      <c r="EH24" s="387">
        <v>0</v>
      </c>
      <c r="EI24" s="387">
        <v>0</v>
      </c>
      <c r="EJ24" s="387">
        <v>1.7000000000000001E-2</v>
      </c>
      <c r="EK24" s="387">
        <v>1.9600000000000003E-2</v>
      </c>
      <c r="EL24" s="387">
        <v>0</v>
      </c>
      <c r="EM24" s="387">
        <v>0</v>
      </c>
      <c r="EN24" s="387">
        <v>0</v>
      </c>
      <c r="EO24" s="15">
        <f t="shared" si="5"/>
        <v>5.7083000000000004</v>
      </c>
      <c r="EP24" s="15" t="s">
        <v>15</v>
      </c>
      <c r="EQ24" s="15" t="s">
        <v>15</v>
      </c>
      <c r="ER24" s="15">
        <v>5.7083000000000004</v>
      </c>
      <c r="ES24" s="15" t="s">
        <v>15</v>
      </c>
      <c r="ET24" s="15" t="s">
        <v>15</v>
      </c>
      <c r="EU24" s="15" t="s">
        <v>15</v>
      </c>
      <c r="EV24" s="15" t="s">
        <v>15</v>
      </c>
      <c r="EW24" s="15" t="s">
        <v>15</v>
      </c>
      <c r="EX24" s="15" t="s">
        <v>15</v>
      </c>
      <c r="EY24" s="15" t="s">
        <v>15</v>
      </c>
      <c r="EZ24" s="15" t="s">
        <v>15</v>
      </c>
      <c r="FA24" s="15" t="s">
        <v>15</v>
      </c>
    </row>
    <row r="25" spans="1:157" s="30" customFormat="1" ht="12.75" customHeight="1">
      <c r="A25" s="771" t="s">
        <v>3188</v>
      </c>
      <c r="B25" s="15">
        <f>SUM(C25:N25)</f>
        <v>28.768999999999998</v>
      </c>
      <c r="C25" s="15">
        <v>3.7839999999999998</v>
      </c>
      <c r="D25" s="15" t="s">
        <v>15</v>
      </c>
      <c r="E25" s="15">
        <v>2.71</v>
      </c>
      <c r="F25" s="15">
        <v>0.11700000000000001</v>
      </c>
      <c r="G25" s="15" t="s">
        <v>15</v>
      </c>
      <c r="H25" s="15">
        <v>3.1720000000000002</v>
      </c>
      <c r="I25" s="15" t="s">
        <v>15</v>
      </c>
      <c r="J25" s="15">
        <v>4.9029999999999996</v>
      </c>
      <c r="K25" s="15">
        <v>3.6970000000000001</v>
      </c>
      <c r="L25" s="15">
        <v>2.464</v>
      </c>
      <c r="M25" s="15">
        <v>4.3550000000000004</v>
      </c>
      <c r="N25" s="15">
        <v>3.5670000000000002</v>
      </c>
      <c r="O25" s="15">
        <f t="shared" si="6"/>
        <v>22.508399999999998</v>
      </c>
      <c r="P25" s="15">
        <v>0.13700000000000001</v>
      </c>
      <c r="Q25" s="15">
        <v>0.03</v>
      </c>
      <c r="R25" s="15">
        <v>3.351</v>
      </c>
      <c r="S25" s="15" t="s">
        <v>15</v>
      </c>
      <c r="T25" s="15">
        <v>2.4039999999999999</v>
      </c>
      <c r="U25" s="15">
        <v>0.52100000000000002</v>
      </c>
      <c r="V25" s="15">
        <v>3.7494000000000001</v>
      </c>
      <c r="W25" s="15">
        <v>4.6929999999999996</v>
      </c>
      <c r="X25" s="15">
        <v>2.23</v>
      </c>
      <c r="Y25" s="15">
        <v>2.9359999999999999</v>
      </c>
      <c r="Z25" s="15">
        <v>2.4569999999999999</v>
      </c>
      <c r="AA25" s="15" t="s">
        <v>15</v>
      </c>
      <c r="AB25" s="15">
        <f>SUM(AC25:AN25)</f>
        <v>60.089399999999998</v>
      </c>
      <c r="AC25" s="15" t="s">
        <v>15</v>
      </c>
      <c r="AD25" s="15">
        <v>1.925</v>
      </c>
      <c r="AE25" s="15">
        <v>7.5266000000000002</v>
      </c>
      <c r="AF25" s="15">
        <v>1.5642</v>
      </c>
      <c r="AG25" s="15">
        <v>36.672499999999999</v>
      </c>
      <c r="AH25" s="15">
        <v>0.57499999999999996</v>
      </c>
      <c r="AI25" s="15">
        <v>2.7660999999999998</v>
      </c>
      <c r="AJ25" s="15">
        <v>6.9640000000000004</v>
      </c>
      <c r="AK25" s="15" t="s">
        <v>15</v>
      </c>
      <c r="AL25" s="15" t="s">
        <v>15</v>
      </c>
      <c r="AM25" s="15">
        <v>2.0960000000000001</v>
      </c>
      <c r="AN25" s="15" t="s">
        <v>15</v>
      </c>
      <c r="AO25" s="15">
        <f t="shared" si="7"/>
        <v>61.5443</v>
      </c>
      <c r="AP25" s="15">
        <v>1.3619000000000001</v>
      </c>
      <c r="AQ25" s="15">
        <v>1.6955</v>
      </c>
      <c r="AR25" s="15">
        <v>2.3555000000000001</v>
      </c>
      <c r="AS25" s="15">
        <v>9.2126999999999999</v>
      </c>
      <c r="AT25" s="15">
        <v>0.60309999999999997</v>
      </c>
      <c r="AU25" s="15">
        <v>0.50570000000000004</v>
      </c>
      <c r="AV25" s="15">
        <v>0.121</v>
      </c>
      <c r="AW25" s="15">
        <v>11.989799999999999</v>
      </c>
      <c r="AX25" s="15">
        <v>5.4349999999999996</v>
      </c>
      <c r="AY25" s="15">
        <v>3.6976</v>
      </c>
      <c r="AZ25" s="15">
        <v>8.2345000000000006</v>
      </c>
      <c r="BA25" s="15">
        <v>16.332000000000001</v>
      </c>
      <c r="BB25" s="15">
        <f t="shared" si="8"/>
        <v>113.8584</v>
      </c>
      <c r="BC25" s="15">
        <v>24.603300000000001</v>
      </c>
      <c r="BD25" s="15">
        <v>7.0022000000000011</v>
      </c>
      <c r="BE25" s="15">
        <v>9.1201000000000008</v>
      </c>
      <c r="BF25" s="15">
        <v>2.984</v>
      </c>
      <c r="BG25" s="15">
        <v>1.6890000000000001</v>
      </c>
      <c r="BH25" s="15">
        <v>5.6906999999999996</v>
      </c>
      <c r="BI25" s="15">
        <v>9.4154999999999998</v>
      </c>
      <c r="BJ25" s="15">
        <v>4.9382999999999999</v>
      </c>
      <c r="BK25" s="15">
        <v>1.694</v>
      </c>
      <c r="BL25" s="15">
        <v>8.4857999999999993</v>
      </c>
      <c r="BM25" s="15">
        <v>16.242599999999999</v>
      </c>
      <c r="BN25" s="15">
        <v>21.992900000000002</v>
      </c>
      <c r="BO25" s="15">
        <f t="shared" si="9"/>
        <v>71.583799999999997</v>
      </c>
      <c r="BP25" s="15">
        <v>1.0529999999999999</v>
      </c>
      <c r="BQ25" s="15">
        <v>9.032</v>
      </c>
      <c r="BR25" s="15">
        <v>0.68740000000000001</v>
      </c>
      <c r="BS25" s="15">
        <v>13.161</v>
      </c>
      <c r="BT25" s="15">
        <v>8.9830000000000005</v>
      </c>
      <c r="BU25" s="15">
        <v>1.5854999999999999</v>
      </c>
      <c r="BV25" s="15">
        <v>4.4950000000000001</v>
      </c>
      <c r="BW25" s="15">
        <v>3.2589999999999999</v>
      </c>
      <c r="BX25" s="15">
        <v>9.8510000000000009</v>
      </c>
      <c r="BY25" s="15">
        <v>1.1040000000000001</v>
      </c>
      <c r="BZ25" s="15">
        <v>7.0263</v>
      </c>
      <c r="CA25" s="15">
        <v>11.346599999999999</v>
      </c>
      <c r="CB25" s="15">
        <f t="shared" si="10"/>
        <v>69.797399999999996</v>
      </c>
      <c r="CC25" s="15">
        <v>6.1681000000000008</v>
      </c>
      <c r="CD25" s="15">
        <v>3.351</v>
      </c>
      <c r="CE25" s="15">
        <v>5.2518000000000002</v>
      </c>
      <c r="CF25" s="15">
        <v>13.468</v>
      </c>
      <c r="CG25" s="15">
        <v>13.179</v>
      </c>
      <c r="CH25" s="15">
        <v>0.42410000000000003</v>
      </c>
      <c r="CI25" s="15">
        <v>5.5193999999999992</v>
      </c>
      <c r="CJ25" s="15" t="s">
        <v>15</v>
      </c>
      <c r="CK25" s="15">
        <v>1.4490000000000001</v>
      </c>
      <c r="CL25" s="15">
        <v>14.715999999999999</v>
      </c>
      <c r="CM25" s="15">
        <v>4.298</v>
      </c>
      <c r="CN25" s="15">
        <v>1.9730000000000001</v>
      </c>
      <c r="CO25" s="15">
        <f t="shared" si="11"/>
        <v>65.977699999999999</v>
      </c>
      <c r="CP25" s="15">
        <v>11.398999999999999</v>
      </c>
      <c r="CQ25" s="15">
        <v>2.7548000000000004</v>
      </c>
      <c r="CR25" s="15">
        <v>4.3310000000000004</v>
      </c>
      <c r="CS25" s="15">
        <v>5.7149999999999999</v>
      </c>
      <c r="CT25" s="15">
        <v>13.4534</v>
      </c>
      <c r="CU25" s="15">
        <v>1.4274</v>
      </c>
      <c r="CV25" s="15">
        <v>2.4944999999999999</v>
      </c>
      <c r="CW25" s="15">
        <v>5.5589000000000004</v>
      </c>
      <c r="CX25" s="15">
        <v>11.686</v>
      </c>
      <c r="CY25" s="15">
        <v>0.88870000000000005</v>
      </c>
      <c r="CZ25" s="15">
        <v>3.0388999999999995</v>
      </c>
      <c r="DA25" s="15">
        <v>3.2300999999999997</v>
      </c>
      <c r="DB25" s="387">
        <f t="shared" si="2"/>
        <v>377.28630000000004</v>
      </c>
      <c r="DC25" s="387">
        <v>5.9489999999999998</v>
      </c>
      <c r="DD25" s="387">
        <v>0.93079999999999996</v>
      </c>
      <c r="DE25" s="387">
        <v>33.7624</v>
      </c>
      <c r="DF25" s="387">
        <v>8.1340999999999983</v>
      </c>
      <c r="DG25" s="387">
        <v>2.6843000000000004</v>
      </c>
      <c r="DH25" s="387">
        <v>4.1341000000000001</v>
      </c>
      <c r="DI25" s="387">
        <v>15.725000000000001</v>
      </c>
      <c r="DJ25" s="387">
        <v>11.8101</v>
      </c>
      <c r="DK25" s="387">
        <v>4.5161000000000007</v>
      </c>
      <c r="DL25" s="387">
        <v>14.018799999999999</v>
      </c>
      <c r="DM25" s="387">
        <v>19.078400000000002</v>
      </c>
      <c r="DN25" s="387">
        <v>256.54320000000001</v>
      </c>
      <c r="DO25" s="387">
        <f t="shared" si="3"/>
        <v>129.5264</v>
      </c>
      <c r="DP25" s="387">
        <v>5.6833</v>
      </c>
      <c r="DQ25" s="387">
        <v>11.8537</v>
      </c>
      <c r="DR25" s="387">
        <v>6.2975000000000003</v>
      </c>
      <c r="DS25" s="387">
        <v>3.5</v>
      </c>
      <c r="DT25" s="387">
        <v>9.5959000000000003</v>
      </c>
      <c r="DU25" s="387">
        <v>18.847099999999998</v>
      </c>
      <c r="DV25" s="387">
        <v>12.390600000000001</v>
      </c>
      <c r="DW25" s="387">
        <v>12.728</v>
      </c>
      <c r="DX25" s="387">
        <v>11.584399999999999</v>
      </c>
      <c r="DY25" s="387">
        <v>9.7025000000000006</v>
      </c>
      <c r="DZ25" s="387">
        <v>18.019599999999997</v>
      </c>
      <c r="EA25" s="387">
        <v>9.3238000000000003</v>
      </c>
      <c r="EB25" s="15">
        <f t="shared" si="4"/>
        <v>154.85539999999997</v>
      </c>
      <c r="EC25" s="387">
        <v>16.4605</v>
      </c>
      <c r="ED25" s="387">
        <v>31.845600000000001</v>
      </c>
      <c r="EE25" s="387">
        <v>5.1843999999999992</v>
      </c>
      <c r="EF25" s="387">
        <v>7.9939999999999998</v>
      </c>
      <c r="EG25" s="387">
        <v>0.74220000000000008</v>
      </c>
      <c r="EH25" s="387">
        <v>5.5122999999999998</v>
      </c>
      <c r="EI25" s="387">
        <v>1.4399</v>
      </c>
      <c r="EJ25" s="387">
        <v>16.663200000000003</v>
      </c>
      <c r="EK25" s="387">
        <v>3.4015999999999997</v>
      </c>
      <c r="EL25" s="387">
        <v>2.6030000000000002</v>
      </c>
      <c r="EM25" s="387">
        <v>25.311900000000001</v>
      </c>
      <c r="EN25" s="387">
        <v>37.696800000000003</v>
      </c>
      <c r="EO25" s="15">
        <f t="shared" si="5"/>
        <v>379.4237</v>
      </c>
      <c r="EP25" s="15">
        <v>11.5616</v>
      </c>
      <c r="EQ25" s="15">
        <v>54.679400000000001</v>
      </c>
      <c r="ER25" s="15">
        <v>30.914300000000001</v>
      </c>
      <c r="ES25" s="15">
        <v>5.4481000000000002</v>
      </c>
      <c r="ET25" s="15">
        <v>33.995400000000004</v>
      </c>
      <c r="EU25" s="15">
        <v>11.650799999999998</v>
      </c>
      <c r="EV25" s="15">
        <v>6.0754999999999999</v>
      </c>
      <c r="EW25" s="15">
        <v>3.4882</v>
      </c>
      <c r="EX25" s="15">
        <v>40.950199999999995</v>
      </c>
      <c r="EY25" s="15">
        <v>30.592700000000001</v>
      </c>
      <c r="EZ25" s="15">
        <v>30.579799999999999</v>
      </c>
      <c r="FA25" s="15">
        <v>119.4877</v>
      </c>
    </row>
    <row r="26" spans="1:157" s="30" customFormat="1" ht="12.75" customHeight="1">
      <c r="A26" s="771" t="s">
        <v>3189</v>
      </c>
      <c r="B26" s="15" t="s">
        <v>15</v>
      </c>
      <c r="C26" s="15" t="s">
        <v>15</v>
      </c>
      <c r="D26" s="15" t="s">
        <v>15</v>
      </c>
      <c r="E26" s="15" t="s">
        <v>15</v>
      </c>
      <c r="F26" s="15" t="s">
        <v>15</v>
      </c>
      <c r="G26" s="15" t="s">
        <v>15</v>
      </c>
      <c r="H26" s="15" t="s">
        <v>15</v>
      </c>
      <c r="I26" s="15" t="s">
        <v>15</v>
      </c>
      <c r="J26" s="15" t="s">
        <v>15</v>
      </c>
      <c r="K26" s="15" t="s">
        <v>15</v>
      </c>
      <c r="L26" s="15" t="s">
        <v>15</v>
      </c>
      <c r="M26" s="15" t="s">
        <v>15</v>
      </c>
      <c r="N26" s="15" t="s">
        <v>15</v>
      </c>
      <c r="O26" s="15" t="s">
        <v>15</v>
      </c>
      <c r="P26" s="15" t="s">
        <v>15</v>
      </c>
      <c r="Q26" s="15" t="s">
        <v>15</v>
      </c>
      <c r="R26" s="15" t="s">
        <v>15</v>
      </c>
      <c r="S26" s="15" t="s">
        <v>15</v>
      </c>
      <c r="T26" s="15" t="s">
        <v>15</v>
      </c>
      <c r="U26" s="15" t="s">
        <v>15</v>
      </c>
      <c r="V26" s="15" t="s">
        <v>15</v>
      </c>
      <c r="W26" s="15" t="s">
        <v>15</v>
      </c>
      <c r="X26" s="15" t="s">
        <v>15</v>
      </c>
      <c r="Y26" s="15" t="s">
        <v>15</v>
      </c>
      <c r="Z26" s="15" t="s">
        <v>15</v>
      </c>
      <c r="AA26" s="15" t="s">
        <v>15</v>
      </c>
      <c r="AB26" s="15">
        <f>SUM(AC26:AN26)</f>
        <v>1.6043000000000001</v>
      </c>
      <c r="AC26" s="15" t="s">
        <v>15</v>
      </c>
      <c r="AD26" s="15" t="s">
        <v>15</v>
      </c>
      <c r="AE26" s="15" t="s">
        <v>15</v>
      </c>
      <c r="AF26" s="15" t="s">
        <v>15</v>
      </c>
      <c r="AG26" s="15" t="s">
        <v>15</v>
      </c>
      <c r="AH26" s="15">
        <v>1.6043000000000001</v>
      </c>
      <c r="AI26" s="15" t="s">
        <v>15</v>
      </c>
      <c r="AJ26" s="15" t="s">
        <v>15</v>
      </c>
      <c r="AK26" s="15" t="s">
        <v>15</v>
      </c>
      <c r="AL26" s="15" t="s">
        <v>15</v>
      </c>
      <c r="AM26" s="15" t="s">
        <v>15</v>
      </c>
      <c r="AN26" s="15" t="s">
        <v>15</v>
      </c>
      <c r="AO26" s="15">
        <f t="shared" si="7"/>
        <v>7.6064999999999996</v>
      </c>
      <c r="AP26" s="15" t="s">
        <v>15</v>
      </c>
      <c r="AQ26" s="15" t="s">
        <v>15</v>
      </c>
      <c r="AR26" s="15">
        <v>0.371</v>
      </c>
      <c r="AS26" s="15" t="s">
        <v>15</v>
      </c>
      <c r="AT26" s="15">
        <v>0.86199999999999999</v>
      </c>
      <c r="AU26" s="15" t="s">
        <v>15</v>
      </c>
      <c r="AV26" s="15">
        <v>2.8121</v>
      </c>
      <c r="AW26" s="15">
        <v>0.84939999999999993</v>
      </c>
      <c r="AX26" s="15" t="s">
        <v>15</v>
      </c>
      <c r="AY26" s="15" t="s">
        <v>15</v>
      </c>
      <c r="AZ26" s="15">
        <v>1.3591</v>
      </c>
      <c r="BA26" s="15">
        <v>1.3529</v>
      </c>
      <c r="BB26" s="15">
        <f t="shared" si="8"/>
        <v>4.8250000000000002</v>
      </c>
      <c r="BC26" s="15" t="s">
        <v>15</v>
      </c>
      <c r="BD26" s="15" t="s">
        <v>15</v>
      </c>
      <c r="BE26" s="15" t="s">
        <v>15</v>
      </c>
      <c r="BF26" s="15" t="s">
        <v>15</v>
      </c>
      <c r="BG26" s="15">
        <v>4.8250000000000002</v>
      </c>
      <c r="BH26" s="15" t="s">
        <v>15</v>
      </c>
      <c r="BI26" s="15" t="s">
        <v>15</v>
      </c>
      <c r="BJ26" s="15" t="s">
        <v>15</v>
      </c>
      <c r="BK26" s="15" t="s">
        <v>15</v>
      </c>
      <c r="BL26" s="15" t="s">
        <v>15</v>
      </c>
      <c r="BM26" s="15" t="s">
        <v>15</v>
      </c>
      <c r="BN26" s="15" t="s">
        <v>15</v>
      </c>
      <c r="BO26" s="15">
        <f t="shared" si="9"/>
        <v>3.9633000000000003</v>
      </c>
      <c r="BP26" s="15" t="s">
        <v>15</v>
      </c>
      <c r="BQ26" s="15" t="s">
        <v>15</v>
      </c>
      <c r="BR26" s="15" t="s">
        <v>15</v>
      </c>
      <c r="BS26" s="15">
        <v>3.9633000000000003</v>
      </c>
      <c r="BT26" s="15" t="s">
        <v>15</v>
      </c>
      <c r="BU26" s="15" t="s">
        <v>15</v>
      </c>
      <c r="BV26" s="15" t="s">
        <v>15</v>
      </c>
      <c r="BW26" s="15" t="s">
        <v>15</v>
      </c>
      <c r="BX26" s="15" t="s">
        <v>15</v>
      </c>
      <c r="BY26" s="15" t="s">
        <v>15</v>
      </c>
      <c r="BZ26" s="15" t="s">
        <v>15</v>
      </c>
      <c r="CA26" s="15" t="s">
        <v>15</v>
      </c>
      <c r="CB26" s="15" t="s">
        <v>15</v>
      </c>
      <c r="CC26" s="15" t="s">
        <v>15</v>
      </c>
      <c r="CD26" s="15" t="s">
        <v>15</v>
      </c>
      <c r="CE26" s="15" t="s">
        <v>15</v>
      </c>
      <c r="CF26" s="15" t="s">
        <v>15</v>
      </c>
      <c r="CG26" s="15" t="s">
        <v>15</v>
      </c>
      <c r="CH26" s="15" t="s">
        <v>15</v>
      </c>
      <c r="CI26" s="15" t="s">
        <v>15</v>
      </c>
      <c r="CJ26" s="15" t="s">
        <v>15</v>
      </c>
      <c r="CK26" s="15" t="s">
        <v>15</v>
      </c>
      <c r="CL26" s="15" t="s">
        <v>15</v>
      </c>
      <c r="CM26" s="15" t="s">
        <v>15</v>
      </c>
      <c r="CN26" s="15" t="s">
        <v>15</v>
      </c>
      <c r="CO26" s="15">
        <f t="shared" si="11"/>
        <v>4.8066000000000004</v>
      </c>
      <c r="CP26" s="15" t="s">
        <v>15</v>
      </c>
      <c r="CQ26" s="15" t="s">
        <v>15</v>
      </c>
      <c r="CR26" s="15" t="s">
        <v>15</v>
      </c>
      <c r="CS26" s="15">
        <v>4.4260000000000002</v>
      </c>
      <c r="CT26" s="15">
        <v>0.16800000000000001</v>
      </c>
      <c r="CU26" s="15" t="s">
        <v>15</v>
      </c>
      <c r="CV26" s="15" t="s">
        <v>15</v>
      </c>
      <c r="CW26" s="15" t="s">
        <v>15</v>
      </c>
      <c r="CX26" s="15">
        <v>0.21259999999999998</v>
      </c>
      <c r="CY26" s="15" t="s">
        <v>15</v>
      </c>
      <c r="CZ26" s="15" t="s">
        <v>15</v>
      </c>
      <c r="DA26" s="15" t="s">
        <v>15</v>
      </c>
      <c r="DB26" s="387">
        <f t="shared" si="2"/>
        <v>11.4833</v>
      </c>
      <c r="DC26" s="387">
        <v>5.9615</v>
      </c>
      <c r="DD26" s="387" t="s">
        <v>15</v>
      </c>
      <c r="DE26" s="387" t="s">
        <v>15</v>
      </c>
      <c r="DF26" s="387">
        <v>5.1088000000000005</v>
      </c>
      <c r="DG26" s="387" t="s">
        <v>15</v>
      </c>
      <c r="DH26" s="387" t="s">
        <v>15</v>
      </c>
      <c r="DI26" s="387">
        <v>0</v>
      </c>
      <c r="DJ26" s="387">
        <v>0</v>
      </c>
      <c r="DK26" s="387">
        <v>0</v>
      </c>
      <c r="DL26" s="387">
        <v>0</v>
      </c>
      <c r="DM26" s="387">
        <v>0.41299999999999998</v>
      </c>
      <c r="DN26" s="387">
        <v>0</v>
      </c>
      <c r="DO26" s="387">
        <f t="shared" si="3"/>
        <v>0.71720000000000006</v>
      </c>
      <c r="DP26" s="387">
        <v>0.3881</v>
      </c>
      <c r="DQ26" s="387">
        <v>0.2465</v>
      </c>
      <c r="DR26" s="387">
        <v>8.2599999999999993E-2</v>
      </c>
      <c r="DS26" s="387">
        <v>0</v>
      </c>
      <c r="DT26" s="387">
        <v>0</v>
      </c>
      <c r="DU26" s="387">
        <v>0</v>
      </c>
      <c r="DV26" s="387">
        <v>0</v>
      </c>
      <c r="DW26" s="387">
        <v>0</v>
      </c>
      <c r="DX26" s="387">
        <v>0</v>
      </c>
      <c r="DY26" s="387">
        <v>0</v>
      </c>
      <c r="DZ26" s="387">
        <v>0</v>
      </c>
      <c r="EA26" s="387">
        <v>0</v>
      </c>
      <c r="EB26" s="15">
        <f t="shared" si="4"/>
        <v>20.226599999999998</v>
      </c>
      <c r="EC26" s="387">
        <v>0.124</v>
      </c>
      <c r="ED26" s="387">
        <v>0</v>
      </c>
      <c r="EE26" s="387">
        <v>0</v>
      </c>
      <c r="EF26" s="387">
        <v>0</v>
      </c>
      <c r="EG26" s="387">
        <v>0</v>
      </c>
      <c r="EH26" s="387">
        <v>20.102599999999999</v>
      </c>
      <c r="EI26" s="387">
        <v>0</v>
      </c>
      <c r="EJ26" s="387">
        <v>0</v>
      </c>
      <c r="EK26" s="387">
        <v>0</v>
      </c>
      <c r="EL26" s="387">
        <v>0</v>
      </c>
      <c r="EM26" s="387">
        <v>0</v>
      </c>
      <c r="EN26" s="387">
        <v>0</v>
      </c>
      <c r="EO26" s="15">
        <f t="shared" si="5"/>
        <v>1.1119000000000001</v>
      </c>
      <c r="EP26" s="15" t="s">
        <v>15</v>
      </c>
      <c r="EQ26" s="15" t="s">
        <v>15</v>
      </c>
      <c r="ER26" s="15" t="s">
        <v>15</v>
      </c>
      <c r="ES26" s="15" t="s">
        <v>15</v>
      </c>
      <c r="ET26" s="15" t="s">
        <v>15</v>
      </c>
      <c r="EU26" s="15">
        <v>1.1119000000000001</v>
      </c>
      <c r="EV26" s="15" t="s">
        <v>15</v>
      </c>
      <c r="EW26" s="15" t="s">
        <v>15</v>
      </c>
      <c r="EX26" s="15" t="s">
        <v>15</v>
      </c>
      <c r="EY26" s="15" t="s">
        <v>15</v>
      </c>
      <c r="EZ26" s="15" t="s">
        <v>15</v>
      </c>
      <c r="FA26" s="15" t="s">
        <v>15</v>
      </c>
    </row>
    <row r="27" spans="1:157" s="30" customFormat="1" ht="12.75" customHeight="1">
      <c r="A27" s="771" t="s">
        <v>2898</v>
      </c>
      <c r="B27" s="15" t="s">
        <v>15</v>
      </c>
      <c r="C27" s="15" t="s">
        <v>15</v>
      </c>
      <c r="D27" s="15" t="s">
        <v>15</v>
      </c>
      <c r="E27" s="15" t="s">
        <v>15</v>
      </c>
      <c r="F27" s="15" t="s">
        <v>15</v>
      </c>
      <c r="G27" s="15" t="s">
        <v>15</v>
      </c>
      <c r="H27" s="15" t="s">
        <v>15</v>
      </c>
      <c r="I27" s="15" t="s">
        <v>15</v>
      </c>
      <c r="J27" s="15" t="s">
        <v>15</v>
      </c>
      <c r="K27" s="15" t="s">
        <v>15</v>
      </c>
      <c r="L27" s="15" t="s">
        <v>15</v>
      </c>
      <c r="M27" s="15" t="s">
        <v>15</v>
      </c>
      <c r="N27" s="15" t="s">
        <v>15</v>
      </c>
      <c r="O27" s="15">
        <f>SUM(P27:AA27)</f>
        <v>1.151</v>
      </c>
      <c r="P27" s="15" t="s">
        <v>15</v>
      </c>
      <c r="Q27" s="15" t="s">
        <v>15</v>
      </c>
      <c r="R27" s="15" t="s">
        <v>15</v>
      </c>
      <c r="S27" s="15" t="s">
        <v>15</v>
      </c>
      <c r="T27" s="15" t="s">
        <v>15</v>
      </c>
      <c r="U27" s="15">
        <v>0.17299999999999999</v>
      </c>
      <c r="V27" s="15" t="s">
        <v>15</v>
      </c>
      <c r="W27" s="15" t="s">
        <v>15</v>
      </c>
      <c r="X27" s="15" t="s">
        <v>15</v>
      </c>
      <c r="Y27" s="15">
        <v>0.19600000000000001</v>
      </c>
      <c r="Z27" s="15" t="s">
        <v>15</v>
      </c>
      <c r="AA27" s="15">
        <v>0.78200000000000003</v>
      </c>
      <c r="AB27" s="15">
        <f>SUM(AC27:AN27)</f>
        <v>3.5869</v>
      </c>
      <c r="AC27" s="15">
        <v>0.26989999999999997</v>
      </c>
      <c r="AD27" s="15" t="s">
        <v>15</v>
      </c>
      <c r="AE27" s="15" t="s">
        <v>15</v>
      </c>
      <c r="AF27" s="15">
        <v>0.94199999999999995</v>
      </c>
      <c r="AG27" s="15" t="s">
        <v>15</v>
      </c>
      <c r="AH27" s="15">
        <v>2.298</v>
      </c>
      <c r="AI27" s="15" t="s">
        <v>15</v>
      </c>
      <c r="AJ27" s="15" t="s">
        <v>15</v>
      </c>
      <c r="AK27" s="15">
        <v>7.6999999999999999E-2</v>
      </c>
      <c r="AL27" s="15" t="s">
        <v>15</v>
      </c>
      <c r="AM27" s="15" t="s">
        <v>15</v>
      </c>
      <c r="AN27" s="15" t="s">
        <v>15</v>
      </c>
      <c r="AO27" s="15">
        <f t="shared" si="7"/>
        <v>9.8551000000000002</v>
      </c>
      <c r="AP27" s="15" t="s">
        <v>15</v>
      </c>
      <c r="AQ27" s="15" t="s">
        <v>15</v>
      </c>
      <c r="AR27" s="15">
        <v>0.67500000000000004</v>
      </c>
      <c r="AS27" s="15">
        <v>0.3745</v>
      </c>
      <c r="AT27" s="15" t="s">
        <v>15</v>
      </c>
      <c r="AU27" s="15" t="s">
        <v>15</v>
      </c>
      <c r="AV27" s="15">
        <v>7.9136000000000006</v>
      </c>
      <c r="AW27" s="15">
        <v>0.89200000000000002</v>
      </c>
      <c r="AX27" s="15" t="s">
        <v>15</v>
      </c>
      <c r="AY27" s="15" t="s">
        <v>15</v>
      </c>
      <c r="AZ27" s="15" t="s">
        <v>15</v>
      </c>
      <c r="BA27" s="15" t="s">
        <v>15</v>
      </c>
      <c r="BB27" s="15">
        <f t="shared" si="8"/>
        <v>1.2076</v>
      </c>
      <c r="BC27" s="15" t="s">
        <v>15</v>
      </c>
      <c r="BD27" s="15" t="s">
        <v>15</v>
      </c>
      <c r="BE27" s="15" t="s">
        <v>15</v>
      </c>
      <c r="BF27" s="15" t="s">
        <v>15</v>
      </c>
      <c r="BG27" s="15" t="s">
        <v>15</v>
      </c>
      <c r="BH27" s="15" t="s">
        <v>15</v>
      </c>
      <c r="BI27" s="15" t="s">
        <v>15</v>
      </c>
      <c r="BJ27" s="15" t="s">
        <v>15</v>
      </c>
      <c r="BK27" s="15" t="s">
        <v>15</v>
      </c>
      <c r="BL27" s="15" t="s">
        <v>15</v>
      </c>
      <c r="BM27" s="15" t="s">
        <v>15</v>
      </c>
      <c r="BN27" s="15">
        <v>1.2076</v>
      </c>
      <c r="BO27" s="15">
        <f t="shared" si="9"/>
        <v>1.3212000000000002</v>
      </c>
      <c r="BP27" s="15">
        <v>0.9798</v>
      </c>
      <c r="BQ27" s="15" t="s">
        <v>15</v>
      </c>
      <c r="BR27" s="15" t="s">
        <v>15</v>
      </c>
      <c r="BS27" s="15" t="s">
        <v>15</v>
      </c>
      <c r="BT27" s="15">
        <v>0.2455</v>
      </c>
      <c r="BU27" s="15" t="s">
        <v>15</v>
      </c>
      <c r="BV27" s="15" t="s">
        <v>15</v>
      </c>
      <c r="BW27" s="15">
        <v>9.5899999999999999E-2</v>
      </c>
      <c r="BX27" s="15" t="s">
        <v>15</v>
      </c>
      <c r="BY27" s="15" t="s">
        <v>15</v>
      </c>
      <c r="BZ27" s="15" t="s">
        <v>15</v>
      </c>
      <c r="CA27" s="15" t="s">
        <v>15</v>
      </c>
      <c r="CB27" s="15">
        <f>SUM(CC27:CN27)</f>
        <v>15.952000000000002</v>
      </c>
      <c r="CC27" s="15" t="s">
        <v>15</v>
      </c>
      <c r="CD27" s="15" t="s">
        <v>15</v>
      </c>
      <c r="CE27" s="15" t="s">
        <v>15</v>
      </c>
      <c r="CF27" s="15">
        <v>6.7290000000000001</v>
      </c>
      <c r="CG27" s="15" t="s">
        <v>15</v>
      </c>
      <c r="CH27" s="15" t="s">
        <v>15</v>
      </c>
      <c r="CI27" s="15" t="s">
        <v>15</v>
      </c>
      <c r="CJ27" s="15" t="s">
        <v>15</v>
      </c>
      <c r="CK27" s="15" t="s">
        <v>15</v>
      </c>
      <c r="CL27" s="15">
        <v>4.6059999999999999</v>
      </c>
      <c r="CM27" s="15">
        <v>4.617</v>
      </c>
      <c r="CN27" s="15" t="s">
        <v>15</v>
      </c>
      <c r="CO27" s="15">
        <f t="shared" si="11"/>
        <v>13.018799999999999</v>
      </c>
      <c r="CP27" s="15" t="s">
        <v>15</v>
      </c>
      <c r="CQ27" s="15">
        <v>0.29049999999999998</v>
      </c>
      <c r="CR27" s="15">
        <v>7.2941000000000003</v>
      </c>
      <c r="CS27" s="15">
        <v>0.46500000000000002</v>
      </c>
      <c r="CT27" s="15">
        <v>2.1999999999999999E-2</v>
      </c>
      <c r="CU27" s="15" t="s">
        <v>15</v>
      </c>
      <c r="CV27" s="15" t="s">
        <v>15</v>
      </c>
      <c r="CW27" s="15" t="s">
        <v>15</v>
      </c>
      <c r="CX27" s="15" t="s">
        <v>15</v>
      </c>
      <c r="CY27" s="15">
        <v>4.9471999999999996</v>
      </c>
      <c r="CZ27" s="15" t="s">
        <v>15</v>
      </c>
      <c r="DA27" s="15" t="s">
        <v>15</v>
      </c>
      <c r="DB27" s="387">
        <f t="shared" si="2"/>
        <v>37.6785</v>
      </c>
      <c r="DC27" s="387" t="s">
        <v>15</v>
      </c>
      <c r="DD27" s="387" t="s">
        <v>15</v>
      </c>
      <c r="DE27" s="387" t="s">
        <v>15</v>
      </c>
      <c r="DF27" s="387">
        <v>1.7318</v>
      </c>
      <c r="DG27" s="387">
        <v>1.7575000000000001</v>
      </c>
      <c r="DH27" s="387">
        <v>6.1882000000000001</v>
      </c>
      <c r="DI27" s="387">
        <v>6.3810000000000002</v>
      </c>
      <c r="DJ27" s="387">
        <v>12.661</v>
      </c>
      <c r="DK27" s="387">
        <v>0</v>
      </c>
      <c r="DL27" s="387">
        <v>1.6819999999999999</v>
      </c>
      <c r="DM27" s="387">
        <v>6.2359999999999998</v>
      </c>
      <c r="DN27" s="387">
        <v>1.0409999999999999</v>
      </c>
      <c r="DO27" s="387">
        <f t="shared" si="3"/>
        <v>121.73799999999999</v>
      </c>
      <c r="DP27" s="387">
        <v>0</v>
      </c>
      <c r="DQ27" s="387">
        <v>1.0269999999999999</v>
      </c>
      <c r="DR27" s="387">
        <v>11.32</v>
      </c>
      <c r="DS27" s="387">
        <v>8.2119999999999997</v>
      </c>
      <c r="DT27" s="387">
        <v>45.84</v>
      </c>
      <c r="DU27" s="387">
        <v>15.319000000000001</v>
      </c>
      <c r="DV27" s="387">
        <v>13.555</v>
      </c>
      <c r="DW27" s="387">
        <v>14.1965</v>
      </c>
      <c r="DX27" s="387">
        <v>10.4986</v>
      </c>
      <c r="DY27" s="387">
        <v>1.226</v>
      </c>
      <c r="DZ27" s="387">
        <v>0</v>
      </c>
      <c r="EA27" s="387">
        <v>0.54389999999999994</v>
      </c>
      <c r="EB27" s="15">
        <f t="shared" si="4"/>
        <v>116.88620000000002</v>
      </c>
      <c r="EC27" s="387">
        <v>0</v>
      </c>
      <c r="ED27" s="387">
        <v>0</v>
      </c>
      <c r="EE27" s="387">
        <v>8.4819999999999993</v>
      </c>
      <c r="EF27" s="387">
        <v>18.965</v>
      </c>
      <c r="EG27" s="387">
        <v>5.6680000000000001</v>
      </c>
      <c r="EH27" s="387">
        <v>18.023700000000002</v>
      </c>
      <c r="EI27" s="387">
        <v>21.311</v>
      </c>
      <c r="EJ27" s="387">
        <v>10.952999999999999</v>
      </c>
      <c r="EK27" s="387">
        <v>16.091000000000001</v>
      </c>
      <c r="EL27" s="387">
        <v>17.392499999999998</v>
      </c>
      <c r="EM27" s="387">
        <v>0</v>
      </c>
      <c r="EN27" s="387">
        <v>0</v>
      </c>
      <c r="EO27" s="15">
        <f t="shared" si="5"/>
        <v>23.8385</v>
      </c>
      <c r="EP27" s="15" t="s">
        <v>15</v>
      </c>
      <c r="EQ27" s="15" t="s">
        <v>15</v>
      </c>
      <c r="ER27" s="15">
        <v>10.388999999999999</v>
      </c>
      <c r="ES27" s="15">
        <v>2.0165000000000002</v>
      </c>
      <c r="ET27" s="15" t="s">
        <v>15</v>
      </c>
      <c r="EU27" s="15" t="s">
        <v>15</v>
      </c>
      <c r="EV27" s="15">
        <v>1.89</v>
      </c>
      <c r="EW27" s="15">
        <v>0.60499999999999998</v>
      </c>
      <c r="EX27" s="15">
        <v>3.7349999999999999</v>
      </c>
      <c r="EY27" s="15" t="s">
        <v>15</v>
      </c>
      <c r="EZ27" s="15">
        <v>5.2030000000000003</v>
      </c>
      <c r="FA27" s="15" t="s">
        <v>15</v>
      </c>
    </row>
    <row r="28" spans="1:157" s="30" customFormat="1" ht="12.75" customHeight="1">
      <c r="A28" s="771" t="s">
        <v>3190</v>
      </c>
      <c r="B28" s="15" t="s">
        <v>15</v>
      </c>
      <c r="C28" s="15" t="s">
        <v>15</v>
      </c>
      <c r="D28" s="15" t="s">
        <v>15</v>
      </c>
      <c r="E28" s="15" t="s">
        <v>15</v>
      </c>
      <c r="F28" s="15" t="s">
        <v>15</v>
      </c>
      <c r="G28" s="15" t="s">
        <v>15</v>
      </c>
      <c r="H28" s="15" t="s">
        <v>15</v>
      </c>
      <c r="I28" s="15" t="s">
        <v>15</v>
      </c>
      <c r="J28" s="15" t="s">
        <v>15</v>
      </c>
      <c r="K28" s="15" t="s">
        <v>15</v>
      </c>
      <c r="L28" s="15" t="s">
        <v>15</v>
      </c>
      <c r="M28" s="15" t="s">
        <v>15</v>
      </c>
      <c r="N28" s="15" t="s">
        <v>15</v>
      </c>
      <c r="O28" s="15" t="s">
        <v>15</v>
      </c>
      <c r="P28" s="15" t="s">
        <v>15</v>
      </c>
      <c r="Q28" s="15" t="s">
        <v>15</v>
      </c>
      <c r="R28" s="15" t="s">
        <v>15</v>
      </c>
      <c r="S28" s="15" t="s">
        <v>15</v>
      </c>
      <c r="T28" s="15" t="s">
        <v>15</v>
      </c>
      <c r="U28" s="15" t="s">
        <v>15</v>
      </c>
      <c r="V28" s="15" t="s">
        <v>15</v>
      </c>
      <c r="W28" s="15" t="s">
        <v>15</v>
      </c>
      <c r="X28" s="15" t="s">
        <v>15</v>
      </c>
      <c r="Y28" s="15" t="s">
        <v>15</v>
      </c>
      <c r="Z28" s="15" t="s">
        <v>15</v>
      </c>
      <c r="AA28" s="15" t="s">
        <v>15</v>
      </c>
      <c r="AB28" s="15" t="s">
        <v>15</v>
      </c>
      <c r="AC28" s="15" t="s">
        <v>15</v>
      </c>
      <c r="AD28" s="15" t="s">
        <v>15</v>
      </c>
      <c r="AE28" s="15" t="s">
        <v>15</v>
      </c>
      <c r="AF28" s="15" t="s">
        <v>15</v>
      </c>
      <c r="AG28" s="15" t="s">
        <v>15</v>
      </c>
      <c r="AH28" s="15" t="s">
        <v>15</v>
      </c>
      <c r="AI28" s="15" t="s">
        <v>15</v>
      </c>
      <c r="AJ28" s="15" t="s">
        <v>15</v>
      </c>
      <c r="AK28" s="15" t="s">
        <v>15</v>
      </c>
      <c r="AL28" s="15" t="s">
        <v>15</v>
      </c>
      <c r="AM28" s="15" t="s">
        <v>15</v>
      </c>
      <c r="AN28" s="15" t="s">
        <v>15</v>
      </c>
      <c r="AO28" s="15" t="s">
        <v>15</v>
      </c>
      <c r="AP28" s="15" t="s">
        <v>15</v>
      </c>
      <c r="AQ28" s="15" t="s">
        <v>15</v>
      </c>
      <c r="AR28" s="15" t="s">
        <v>15</v>
      </c>
      <c r="AS28" s="15" t="s">
        <v>15</v>
      </c>
      <c r="AT28" s="15" t="s">
        <v>15</v>
      </c>
      <c r="AU28" s="15" t="s">
        <v>15</v>
      </c>
      <c r="AV28" s="15" t="s">
        <v>15</v>
      </c>
      <c r="AW28" s="15" t="s">
        <v>15</v>
      </c>
      <c r="AX28" s="15" t="s">
        <v>15</v>
      </c>
      <c r="AY28" s="15" t="s">
        <v>15</v>
      </c>
      <c r="AZ28" s="15" t="s">
        <v>15</v>
      </c>
      <c r="BA28" s="15" t="s">
        <v>15</v>
      </c>
      <c r="BB28" s="15" t="s">
        <v>15</v>
      </c>
      <c r="BC28" s="15" t="s">
        <v>15</v>
      </c>
      <c r="BD28" s="15" t="s">
        <v>15</v>
      </c>
      <c r="BE28" s="15" t="s">
        <v>15</v>
      </c>
      <c r="BF28" s="15" t="s">
        <v>15</v>
      </c>
      <c r="BG28" s="15" t="s">
        <v>15</v>
      </c>
      <c r="BH28" s="15" t="s">
        <v>15</v>
      </c>
      <c r="BI28" s="15" t="s">
        <v>15</v>
      </c>
      <c r="BJ28" s="15" t="s">
        <v>15</v>
      </c>
      <c r="BK28" s="15" t="s">
        <v>15</v>
      </c>
      <c r="BL28" s="15" t="s">
        <v>15</v>
      </c>
      <c r="BM28" s="15" t="s">
        <v>15</v>
      </c>
      <c r="BN28" s="15" t="s">
        <v>15</v>
      </c>
      <c r="BO28" s="15" t="s">
        <v>15</v>
      </c>
      <c r="BP28" s="15" t="s">
        <v>15</v>
      </c>
      <c r="BQ28" s="15" t="s">
        <v>15</v>
      </c>
      <c r="BR28" s="15" t="s">
        <v>15</v>
      </c>
      <c r="BS28" s="15" t="s">
        <v>15</v>
      </c>
      <c r="BT28" s="15" t="s">
        <v>15</v>
      </c>
      <c r="BU28" s="15" t="s">
        <v>15</v>
      </c>
      <c r="BV28" s="15" t="s">
        <v>15</v>
      </c>
      <c r="BW28" s="15" t="s">
        <v>15</v>
      </c>
      <c r="BX28" s="15" t="s">
        <v>15</v>
      </c>
      <c r="BY28" s="15" t="s">
        <v>15</v>
      </c>
      <c r="BZ28" s="15" t="s">
        <v>15</v>
      </c>
      <c r="CA28" s="15" t="s">
        <v>15</v>
      </c>
      <c r="CB28" s="15" t="s">
        <v>15</v>
      </c>
      <c r="CC28" s="15" t="s">
        <v>15</v>
      </c>
      <c r="CD28" s="15" t="s">
        <v>15</v>
      </c>
      <c r="CE28" s="15" t="s">
        <v>15</v>
      </c>
      <c r="CF28" s="15" t="s">
        <v>15</v>
      </c>
      <c r="CG28" s="15" t="s">
        <v>15</v>
      </c>
      <c r="CH28" s="15" t="s">
        <v>15</v>
      </c>
      <c r="CI28" s="15" t="s">
        <v>15</v>
      </c>
      <c r="CJ28" s="15" t="s">
        <v>15</v>
      </c>
      <c r="CK28" s="15" t="s">
        <v>15</v>
      </c>
      <c r="CL28" s="15" t="s">
        <v>15</v>
      </c>
      <c r="CM28" s="15" t="s">
        <v>15</v>
      </c>
      <c r="CN28" s="15" t="s">
        <v>15</v>
      </c>
      <c r="CO28" s="15">
        <f t="shared" si="11"/>
        <v>0.219</v>
      </c>
      <c r="CP28" s="15" t="s">
        <v>15</v>
      </c>
      <c r="CQ28" s="15" t="s">
        <v>15</v>
      </c>
      <c r="CR28" s="15" t="s">
        <v>15</v>
      </c>
      <c r="CS28" s="15" t="s">
        <v>15</v>
      </c>
      <c r="CT28" s="15" t="s">
        <v>15</v>
      </c>
      <c r="CU28" s="15" t="s">
        <v>15</v>
      </c>
      <c r="CV28" s="15">
        <v>0.219</v>
      </c>
      <c r="CW28" s="15" t="s">
        <v>15</v>
      </c>
      <c r="CX28" s="15" t="s">
        <v>15</v>
      </c>
      <c r="CY28" s="15" t="s">
        <v>15</v>
      </c>
      <c r="CZ28" s="15" t="s">
        <v>15</v>
      </c>
      <c r="DA28" s="15" t="s">
        <v>15</v>
      </c>
      <c r="DB28" s="387">
        <f t="shared" si="2"/>
        <v>1.9468000000000001</v>
      </c>
      <c r="DC28" s="387" t="s">
        <v>15</v>
      </c>
      <c r="DD28" s="387" t="s">
        <v>15</v>
      </c>
      <c r="DE28" s="387" t="s">
        <v>15</v>
      </c>
      <c r="DF28" s="387" t="s">
        <v>15</v>
      </c>
      <c r="DG28" s="387" t="s">
        <v>15</v>
      </c>
      <c r="DH28" s="387" t="s">
        <v>15</v>
      </c>
      <c r="DI28" s="387">
        <v>0</v>
      </c>
      <c r="DJ28" s="387">
        <v>0.106</v>
      </c>
      <c r="DK28" s="387">
        <v>0</v>
      </c>
      <c r="DL28" s="387">
        <v>1.4713000000000001</v>
      </c>
      <c r="DM28" s="387">
        <v>3.6499999999999998E-2</v>
      </c>
      <c r="DN28" s="387">
        <v>0.33300000000000002</v>
      </c>
      <c r="DO28" s="387">
        <f t="shared" si="3"/>
        <v>0.69450000000000001</v>
      </c>
      <c r="DP28" s="387">
        <v>0</v>
      </c>
      <c r="DQ28" s="387">
        <v>0</v>
      </c>
      <c r="DR28" s="387">
        <v>0</v>
      </c>
      <c r="DS28" s="387">
        <v>0</v>
      </c>
      <c r="DT28" s="387">
        <v>0</v>
      </c>
      <c r="DU28" s="387">
        <v>0</v>
      </c>
      <c r="DV28" s="387">
        <v>0</v>
      </c>
      <c r="DW28" s="387">
        <v>0</v>
      </c>
      <c r="DX28" s="387">
        <v>0.69450000000000001</v>
      </c>
      <c r="DY28" s="387">
        <v>0</v>
      </c>
      <c r="DZ28" s="387">
        <v>0</v>
      </c>
      <c r="EA28" s="387">
        <v>0</v>
      </c>
      <c r="EB28" s="15">
        <f t="shared" si="4"/>
        <v>5.3082000000000003</v>
      </c>
      <c r="EC28" s="387">
        <v>0</v>
      </c>
      <c r="ED28" s="387">
        <v>0</v>
      </c>
      <c r="EE28" s="387">
        <v>0</v>
      </c>
      <c r="EF28" s="387">
        <v>0</v>
      </c>
      <c r="EG28" s="387">
        <v>0</v>
      </c>
      <c r="EH28" s="387">
        <v>4.0205000000000002</v>
      </c>
      <c r="EI28" s="387">
        <v>0</v>
      </c>
      <c r="EJ28" s="387">
        <v>0</v>
      </c>
      <c r="EK28" s="387">
        <v>0.58899999999999997</v>
      </c>
      <c r="EL28" s="387">
        <v>0.5081</v>
      </c>
      <c r="EM28" s="387">
        <v>0</v>
      </c>
      <c r="EN28" s="387">
        <v>0.19059999999999999</v>
      </c>
      <c r="EO28" s="15">
        <f t="shared" si="5"/>
        <v>2.1198000000000001</v>
      </c>
      <c r="EP28" s="15" t="s">
        <v>15</v>
      </c>
      <c r="EQ28" s="15">
        <v>2.1198000000000001</v>
      </c>
      <c r="ER28" s="15" t="s">
        <v>15</v>
      </c>
      <c r="ES28" s="15" t="s">
        <v>15</v>
      </c>
      <c r="ET28" s="15" t="s">
        <v>15</v>
      </c>
      <c r="EU28" s="15" t="s">
        <v>15</v>
      </c>
      <c r="EV28" s="15" t="s">
        <v>15</v>
      </c>
      <c r="EW28" s="15" t="s">
        <v>15</v>
      </c>
      <c r="EX28" s="15" t="s">
        <v>15</v>
      </c>
      <c r="EY28" s="15" t="s">
        <v>15</v>
      </c>
      <c r="EZ28" s="15" t="s">
        <v>15</v>
      </c>
      <c r="FA28" s="15" t="s">
        <v>15</v>
      </c>
    </row>
    <row r="29" spans="1:157" s="30" customFormat="1" ht="12.75" customHeight="1">
      <c r="A29" s="773" t="s">
        <v>3191</v>
      </c>
      <c r="B29" s="15">
        <f>SUM(C29:N29)</f>
        <v>38.8018</v>
      </c>
      <c r="C29" s="15">
        <v>2.8000000000000001E-2</v>
      </c>
      <c r="D29" s="15">
        <v>0.47299999999999998</v>
      </c>
      <c r="E29" s="15" t="s">
        <v>15</v>
      </c>
      <c r="F29" s="15">
        <v>5.8000000000000003E-2</v>
      </c>
      <c r="G29" s="15">
        <v>0.113</v>
      </c>
      <c r="H29" s="15">
        <v>5.5878000000000005</v>
      </c>
      <c r="I29" s="15">
        <v>0.28799999999999998</v>
      </c>
      <c r="J29" s="15">
        <v>6.3479999999999999</v>
      </c>
      <c r="K29" s="15">
        <v>19.149999999999999</v>
      </c>
      <c r="L29" s="15">
        <v>6.6660000000000004</v>
      </c>
      <c r="M29" s="15" t="s">
        <v>15</v>
      </c>
      <c r="N29" s="15">
        <v>0.09</v>
      </c>
      <c r="O29" s="15">
        <f>SUM(P29:AA29)</f>
        <v>79.984100000000012</v>
      </c>
      <c r="P29" s="15">
        <v>0.68540000000000001</v>
      </c>
      <c r="Q29" s="15">
        <v>2.3210999999999999</v>
      </c>
      <c r="R29" s="15">
        <v>15.930999999999999</v>
      </c>
      <c r="S29" s="15">
        <v>4.54</v>
      </c>
      <c r="T29" s="15">
        <v>2.5790000000000002</v>
      </c>
      <c r="U29" s="15">
        <v>4.798</v>
      </c>
      <c r="V29" s="15">
        <v>5.2591000000000001</v>
      </c>
      <c r="W29" s="15">
        <v>3.387</v>
      </c>
      <c r="X29" s="15">
        <v>8.2053999999999991</v>
      </c>
      <c r="Y29" s="15">
        <v>4.5091000000000001</v>
      </c>
      <c r="Z29" s="15">
        <v>2.464</v>
      </c>
      <c r="AA29" s="15">
        <v>25.305</v>
      </c>
      <c r="AB29" s="15">
        <f t="shared" ref="AB29:AB37" si="12">SUM(AC29:AN29)</f>
        <v>68.317499999999995</v>
      </c>
      <c r="AC29" s="15">
        <v>4.0571000000000002</v>
      </c>
      <c r="AD29" s="15">
        <v>4.7694999999999999</v>
      </c>
      <c r="AE29" s="15">
        <v>5.7012</v>
      </c>
      <c r="AF29" s="15">
        <v>3.11</v>
      </c>
      <c r="AG29" s="15">
        <v>4.3106999999999998</v>
      </c>
      <c r="AH29" s="15">
        <v>4.0060000000000002</v>
      </c>
      <c r="AI29" s="15">
        <v>4.5236999999999998</v>
      </c>
      <c r="AJ29" s="15">
        <v>5.2252999999999998</v>
      </c>
      <c r="AK29" s="15">
        <v>5.2823000000000002</v>
      </c>
      <c r="AL29" s="15">
        <v>12.528</v>
      </c>
      <c r="AM29" s="15">
        <v>7.2666000000000004</v>
      </c>
      <c r="AN29" s="15">
        <v>7.5371000000000006</v>
      </c>
      <c r="AO29" s="15">
        <f t="shared" ref="AO29:AO37" si="13">SUM(AP29:BA29)</f>
        <v>63.830300000000001</v>
      </c>
      <c r="AP29" s="15">
        <v>3.8028000000000004</v>
      </c>
      <c r="AQ29" s="15">
        <v>3.7496</v>
      </c>
      <c r="AR29" s="15">
        <v>7.36</v>
      </c>
      <c r="AS29" s="15">
        <v>6.8402000000000012</v>
      </c>
      <c r="AT29" s="15">
        <v>1.5043</v>
      </c>
      <c r="AU29" s="15">
        <v>7.6553000000000004</v>
      </c>
      <c r="AV29" s="15">
        <v>2.5394000000000001</v>
      </c>
      <c r="AW29" s="15">
        <v>8.0162999999999993</v>
      </c>
      <c r="AX29" s="15">
        <v>7.2736000000000001</v>
      </c>
      <c r="AY29" s="15">
        <v>5.8844000000000003</v>
      </c>
      <c r="AZ29" s="15">
        <v>5.4550000000000001</v>
      </c>
      <c r="BA29" s="15">
        <v>3.7494000000000001</v>
      </c>
      <c r="BB29" s="15">
        <f t="shared" ref="BB29:BB35" si="14">SUM(BC29:BN29)</f>
        <v>70.1905</v>
      </c>
      <c r="BC29" s="15">
        <v>3.4493</v>
      </c>
      <c r="BD29" s="15">
        <v>4.6126000000000005</v>
      </c>
      <c r="BE29" s="15">
        <v>12.209800000000001</v>
      </c>
      <c r="BF29" s="15">
        <v>8.4736000000000011</v>
      </c>
      <c r="BG29" s="15">
        <v>5.5783999999999994</v>
      </c>
      <c r="BH29" s="15">
        <v>4.4006000000000007</v>
      </c>
      <c r="BI29" s="15">
        <v>3.9361999999999999</v>
      </c>
      <c r="BJ29" s="15">
        <v>5.7161999999999997</v>
      </c>
      <c r="BK29" s="15">
        <v>2.7206999999999999</v>
      </c>
      <c r="BL29" s="15">
        <v>10.815</v>
      </c>
      <c r="BM29" s="15">
        <v>3.1030000000000006</v>
      </c>
      <c r="BN29" s="15">
        <v>5.1751000000000005</v>
      </c>
      <c r="BO29" s="15">
        <f t="shared" ref="BO29:BO37" si="15">SUM(BP29:CA29)</f>
        <v>37.601300000000002</v>
      </c>
      <c r="BP29" s="15">
        <v>2.3441000000000001</v>
      </c>
      <c r="BQ29" s="15">
        <v>3.8014000000000001</v>
      </c>
      <c r="BR29" s="15">
        <v>3.5539000000000001</v>
      </c>
      <c r="BS29" s="15">
        <v>5.5396000000000001</v>
      </c>
      <c r="BT29" s="15">
        <v>3.1832000000000003</v>
      </c>
      <c r="BU29" s="15">
        <v>10.1114</v>
      </c>
      <c r="BV29" s="15">
        <v>0.32939999999999997</v>
      </c>
      <c r="BW29" s="15">
        <v>0.95650000000000002</v>
      </c>
      <c r="BX29" s="15">
        <v>1.9262000000000001</v>
      </c>
      <c r="BY29" s="15">
        <v>2.6327000000000003</v>
      </c>
      <c r="BZ29" s="15">
        <v>1.7669999999999999</v>
      </c>
      <c r="CA29" s="15">
        <v>1.4559000000000002</v>
      </c>
      <c r="CB29" s="15">
        <f t="shared" ref="CB29:CB37" si="16">SUM(CC29:CN29)</f>
        <v>20.465199999999999</v>
      </c>
      <c r="CC29" s="15">
        <v>4</v>
      </c>
      <c r="CD29" s="15">
        <v>1.9433</v>
      </c>
      <c r="CE29" s="15">
        <v>0.93729999999999991</v>
      </c>
      <c r="CF29" s="15">
        <v>1.9710999999999999</v>
      </c>
      <c r="CG29" s="15">
        <v>0.94879999999999998</v>
      </c>
      <c r="CH29" s="15">
        <v>1.0198</v>
      </c>
      <c r="CI29" s="15">
        <v>0.16639999999999996</v>
      </c>
      <c r="CJ29" s="15">
        <v>2.633</v>
      </c>
      <c r="CK29" s="15">
        <v>1.9505999999999999</v>
      </c>
      <c r="CL29" s="15">
        <v>1.6787999999999998</v>
      </c>
      <c r="CM29" s="15">
        <v>0.78670000000000007</v>
      </c>
      <c r="CN29" s="15">
        <v>2.4294000000000002</v>
      </c>
      <c r="CO29" s="15">
        <f t="shared" si="11"/>
        <v>8.6263999999999985</v>
      </c>
      <c r="CP29" s="15">
        <v>1.2786999999999999</v>
      </c>
      <c r="CQ29" s="15">
        <v>0.50600000000000001</v>
      </c>
      <c r="CR29" s="15">
        <v>1.208</v>
      </c>
      <c r="CS29" s="15">
        <v>1.0488</v>
      </c>
      <c r="CT29" s="15">
        <v>1.591</v>
      </c>
      <c r="CU29" s="15">
        <v>0.60299999999999998</v>
      </c>
      <c r="CV29" s="15">
        <v>0.54</v>
      </c>
      <c r="CW29" s="15">
        <v>1.5880000000000001</v>
      </c>
      <c r="CX29" s="15">
        <v>1.2800000000000001E-2</v>
      </c>
      <c r="CY29" s="15">
        <v>3.3100000000000004E-2</v>
      </c>
      <c r="CZ29" s="15">
        <v>2.7E-2</v>
      </c>
      <c r="DA29" s="15">
        <v>0.19</v>
      </c>
      <c r="DB29" s="387">
        <f t="shared" si="2"/>
        <v>20.942</v>
      </c>
      <c r="DC29" s="387">
        <v>4.4700000000000004E-2</v>
      </c>
      <c r="DD29" s="387">
        <v>0.25700000000000001</v>
      </c>
      <c r="DE29" s="387">
        <v>0.49710000000000004</v>
      </c>
      <c r="DF29" s="387">
        <v>1.2444999999999999</v>
      </c>
      <c r="DG29" s="387">
        <v>1.5266999999999999</v>
      </c>
      <c r="DH29" s="387">
        <v>3.1287999999999996</v>
      </c>
      <c r="DI29" s="387">
        <v>3.3575999999999997</v>
      </c>
      <c r="DJ29" s="387">
        <v>1.9835999999999998</v>
      </c>
      <c r="DK29" s="387">
        <v>1.5933000000000002</v>
      </c>
      <c r="DL29" s="387">
        <v>0.52849999999999997</v>
      </c>
      <c r="DM29" s="387">
        <v>1.9516</v>
      </c>
      <c r="DN29" s="387">
        <v>4.8286000000000007</v>
      </c>
      <c r="DO29" s="387">
        <f t="shared" si="3"/>
        <v>16.696100000000001</v>
      </c>
      <c r="DP29" s="387">
        <v>2.4888000000000003</v>
      </c>
      <c r="DQ29" s="387">
        <v>2.0954000000000002</v>
      </c>
      <c r="DR29" s="387">
        <v>4.1299999999999996E-2</v>
      </c>
      <c r="DS29" s="387">
        <v>4.1200000000000001E-2</v>
      </c>
      <c r="DT29" s="387">
        <v>2.9453</v>
      </c>
      <c r="DU29" s="387">
        <v>1.4949000000000001</v>
      </c>
      <c r="DV29" s="387">
        <v>1.9904999999999999</v>
      </c>
      <c r="DW29" s="387">
        <v>1.4137</v>
      </c>
      <c r="DX29" s="387">
        <v>2.0076000000000001</v>
      </c>
      <c r="DY29" s="387">
        <v>1.0663</v>
      </c>
      <c r="DZ29" s="387">
        <v>1.0917999999999999</v>
      </c>
      <c r="EA29" s="387">
        <v>1.9300000000000001E-2</v>
      </c>
      <c r="EB29" s="15">
        <f t="shared" si="4"/>
        <v>20.318300000000001</v>
      </c>
      <c r="EC29" s="387">
        <v>1.367</v>
      </c>
      <c r="ED29" s="387">
        <v>0.85</v>
      </c>
      <c r="EE29" s="387">
        <v>0.52310000000000001</v>
      </c>
      <c r="EF29" s="387">
        <v>2.1509</v>
      </c>
      <c r="EG29" s="387">
        <v>1.6659999999999999</v>
      </c>
      <c r="EH29" s="387">
        <v>2.383</v>
      </c>
      <c r="EI29" s="387">
        <v>0.23899999999999999</v>
      </c>
      <c r="EJ29" s="387">
        <v>1.5717000000000001</v>
      </c>
      <c r="EK29" s="387">
        <v>0.216</v>
      </c>
      <c r="EL29" s="387">
        <v>1.3254000000000001</v>
      </c>
      <c r="EM29" s="387">
        <v>3.3522999999999996</v>
      </c>
      <c r="EN29" s="387">
        <v>4.6738999999999997</v>
      </c>
      <c r="EO29" s="15">
        <f t="shared" si="5"/>
        <v>40.411900000000003</v>
      </c>
      <c r="EP29" s="15">
        <v>8.7322000000000006</v>
      </c>
      <c r="EQ29" s="15">
        <v>26.474900000000002</v>
      </c>
      <c r="ER29" s="15">
        <v>0.17100000000000001</v>
      </c>
      <c r="ES29" s="15">
        <v>4.9000000000000002E-2</v>
      </c>
      <c r="ET29" s="15">
        <v>0.114</v>
      </c>
      <c r="EU29" s="15">
        <v>0.57729999999999992</v>
      </c>
      <c r="EV29" s="15" t="s">
        <v>15</v>
      </c>
      <c r="EW29" s="15">
        <v>0.1512</v>
      </c>
      <c r="EX29" s="15" t="s">
        <v>15</v>
      </c>
      <c r="EY29" s="15" t="s">
        <v>15</v>
      </c>
      <c r="EZ29" s="15">
        <v>2.6533000000000002</v>
      </c>
      <c r="FA29" s="15">
        <v>1.4890000000000001</v>
      </c>
    </row>
    <row r="30" spans="1:157" s="30" customFormat="1" ht="12.75" customHeight="1">
      <c r="A30" s="773" t="s">
        <v>2980</v>
      </c>
      <c r="B30" s="15">
        <f>SUM(C30:N30)</f>
        <v>16.704499999999999</v>
      </c>
      <c r="C30" s="15">
        <v>1.3720000000000001</v>
      </c>
      <c r="D30" s="15">
        <v>1.5820000000000001</v>
      </c>
      <c r="E30" s="15">
        <v>2.3559999999999999</v>
      </c>
      <c r="F30" s="15">
        <v>1.6485000000000001</v>
      </c>
      <c r="G30" s="15">
        <v>0.59299999999999997</v>
      </c>
      <c r="H30" s="15">
        <v>5.1550000000000002</v>
      </c>
      <c r="I30" s="15">
        <v>0.23799999999999999</v>
      </c>
      <c r="J30" s="15">
        <v>1.8220000000000001</v>
      </c>
      <c r="K30" s="15" t="s">
        <v>15</v>
      </c>
      <c r="L30" s="15">
        <v>1.8480000000000001</v>
      </c>
      <c r="M30" s="15">
        <v>0.09</v>
      </c>
      <c r="N30" s="15" t="s">
        <v>15</v>
      </c>
      <c r="O30" s="15">
        <f>SUM(P30:AA30)</f>
        <v>30.981400000000001</v>
      </c>
      <c r="P30" s="15" t="s">
        <v>15</v>
      </c>
      <c r="Q30" s="15" t="s">
        <v>15</v>
      </c>
      <c r="R30" s="15">
        <v>0.88200000000000001</v>
      </c>
      <c r="S30" s="15" t="s">
        <v>15</v>
      </c>
      <c r="T30" s="15">
        <v>0.623</v>
      </c>
      <c r="U30" s="15">
        <v>2.395</v>
      </c>
      <c r="V30" s="15">
        <v>9.5030000000000001</v>
      </c>
      <c r="W30" s="15" t="s">
        <v>15</v>
      </c>
      <c r="X30" s="15">
        <v>1.173</v>
      </c>
      <c r="Y30" s="15">
        <v>2.0453999999999999</v>
      </c>
      <c r="Z30" s="15">
        <v>3</v>
      </c>
      <c r="AA30" s="15">
        <v>11.36</v>
      </c>
      <c r="AB30" s="15">
        <f t="shared" si="12"/>
        <v>215.45670000000001</v>
      </c>
      <c r="AC30" s="15">
        <v>27.037200000000002</v>
      </c>
      <c r="AD30" s="15">
        <v>13.819000000000001</v>
      </c>
      <c r="AE30" s="15">
        <v>18.263999999999999</v>
      </c>
      <c r="AF30" s="15">
        <v>60.901900000000005</v>
      </c>
      <c r="AG30" s="15">
        <v>5.254599999999999</v>
      </c>
      <c r="AH30" s="15">
        <v>6.8276000000000003</v>
      </c>
      <c r="AI30" s="15">
        <v>6.234</v>
      </c>
      <c r="AJ30" s="15">
        <v>10.0747</v>
      </c>
      <c r="AK30" s="15">
        <v>6.968</v>
      </c>
      <c r="AL30" s="15">
        <v>32.410400000000003</v>
      </c>
      <c r="AM30" s="15">
        <v>14.642299999999999</v>
      </c>
      <c r="AN30" s="15">
        <v>13.023</v>
      </c>
      <c r="AO30" s="15">
        <f t="shared" si="13"/>
        <v>132.83030000000002</v>
      </c>
      <c r="AP30" s="15">
        <v>1.7262999999999999</v>
      </c>
      <c r="AQ30" s="15">
        <v>6.9683999999999999</v>
      </c>
      <c r="AR30" s="15">
        <v>23.247900000000001</v>
      </c>
      <c r="AS30" s="15">
        <v>9.7858999999999998</v>
      </c>
      <c r="AT30" s="15">
        <v>9.4570000000000007</v>
      </c>
      <c r="AU30" s="15">
        <v>13.052100000000001</v>
      </c>
      <c r="AV30" s="15">
        <v>9.2464999999999993</v>
      </c>
      <c r="AW30" s="15">
        <v>16.945700000000002</v>
      </c>
      <c r="AX30" s="15">
        <v>5.5263</v>
      </c>
      <c r="AY30" s="15">
        <v>13.462399999999999</v>
      </c>
      <c r="AZ30" s="15">
        <v>16.724799999999998</v>
      </c>
      <c r="BA30" s="15">
        <v>6.6870000000000003</v>
      </c>
      <c r="BB30" s="15">
        <f t="shared" si="14"/>
        <v>111.5197</v>
      </c>
      <c r="BC30" s="15">
        <v>14.257999999999999</v>
      </c>
      <c r="BD30" s="15">
        <v>5.7069999999999999</v>
      </c>
      <c r="BE30" s="15">
        <v>2.3010000000000002</v>
      </c>
      <c r="BF30" s="15">
        <v>11.1126</v>
      </c>
      <c r="BG30" s="15">
        <v>4.6478000000000002</v>
      </c>
      <c r="BH30" s="15">
        <v>2.2749999999999999</v>
      </c>
      <c r="BI30" s="15">
        <v>0.80610000000000004</v>
      </c>
      <c r="BJ30" s="15">
        <v>6.4139999999999997</v>
      </c>
      <c r="BK30" s="15">
        <v>17.184000000000001</v>
      </c>
      <c r="BL30" s="15">
        <v>21.011700000000001</v>
      </c>
      <c r="BM30" s="15">
        <v>6.33</v>
      </c>
      <c r="BN30" s="15">
        <v>19.4725</v>
      </c>
      <c r="BO30" s="15">
        <f t="shared" si="15"/>
        <v>74.882700000000014</v>
      </c>
      <c r="BP30" s="15">
        <v>17.562200000000001</v>
      </c>
      <c r="BQ30" s="15">
        <v>12.4512</v>
      </c>
      <c r="BR30" s="15">
        <v>10.507</v>
      </c>
      <c r="BS30" s="15">
        <v>9.6210000000000004</v>
      </c>
      <c r="BT30" s="15">
        <v>4.32</v>
      </c>
      <c r="BU30" s="15">
        <v>2.9543000000000004</v>
      </c>
      <c r="BV30" s="15">
        <v>7.4474</v>
      </c>
      <c r="BW30" s="15">
        <v>1.0595000000000001</v>
      </c>
      <c r="BX30" s="15">
        <v>1.1213</v>
      </c>
      <c r="BY30" s="15">
        <v>0.62020000000000008</v>
      </c>
      <c r="BZ30" s="15">
        <v>6.1688000000000001</v>
      </c>
      <c r="CA30" s="15">
        <v>1.0497999999999998</v>
      </c>
      <c r="CB30" s="15">
        <f t="shared" si="16"/>
        <v>76.654499999999999</v>
      </c>
      <c r="CC30" s="15">
        <v>6.2646999999999995</v>
      </c>
      <c r="CD30" s="15">
        <v>4.4518999999999993</v>
      </c>
      <c r="CE30" s="15">
        <v>4.8000000000000001E-2</v>
      </c>
      <c r="CF30" s="15">
        <v>8.4114000000000004</v>
      </c>
      <c r="CG30" s="15">
        <v>0.57399999999999995</v>
      </c>
      <c r="CH30" s="15" t="s">
        <v>15</v>
      </c>
      <c r="CI30" s="15">
        <v>6.0164</v>
      </c>
      <c r="CJ30" s="15">
        <v>9.8551000000000002</v>
      </c>
      <c r="CK30" s="15">
        <v>13.551</v>
      </c>
      <c r="CL30" s="15">
        <v>9.4499999999999993</v>
      </c>
      <c r="CM30" s="15">
        <v>5.3559999999999999</v>
      </c>
      <c r="CN30" s="15">
        <v>12.676</v>
      </c>
      <c r="CO30" s="15">
        <f t="shared" si="11"/>
        <v>128.5504</v>
      </c>
      <c r="CP30" s="15">
        <v>18.678999999999998</v>
      </c>
      <c r="CQ30" s="15">
        <v>11.69</v>
      </c>
      <c r="CR30" s="15">
        <v>10.622399999999999</v>
      </c>
      <c r="CS30" s="15">
        <v>20.776</v>
      </c>
      <c r="CT30" s="15">
        <v>11.425600000000001</v>
      </c>
      <c r="CU30" s="15">
        <v>0.124</v>
      </c>
      <c r="CV30" s="15">
        <v>16.196999999999999</v>
      </c>
      <c r="CW30" s="15">
        <v>10.8233</v>
      </c>
      <c r="CX30" s="15">
        <v>9.9801000000000002</v>
      </c>
      <c r="CY30" s="15">
        <v>12.5984</v>
      </c>
      <c r="CZ30" s="15" t="s">
        <v>15</v>
      </c>
      <c r="DA30" s="15">
        <v>5.6346000000000007</v>
      </c>
      <c r="DB30" s="387">
        <f t="shared" si="2"/>
        <v>25.736299999999996</v>
      </c>
      <c r="DC30" s="387">
        <v>8.8400000000000006E-2</v>
      </c>
      <c r="DD30" s="387">
        <v>0.64160000000000006</v>
      </c>
      <c r="DE30" s="387">
        <v>2.3908</v>
      </c>
      <c r="DF30" s="387">
        <v>1.7895999999999999</v>
      </c>
      <c r="DG30" s="387">
        <v>5.6236000000000006</v>
      </c>
      <c r="DH30" s="387">
        <v>3.2982</v>
      </c>
      <c r="DI30" s="387">
        <v>0.45089999999999997</v>
      </c>
      <c r="DJ30" s="387">
        <v>0.63300000000000001</v>
      </c>
      <c r="DK30" s="387">
        <v>4.4361999999999995</v>
      </c>
      <c r="DL30" s="387">
        <v>0.26900000000000002</v>
      </c>
      <c r="DM30" s="387">
        <v>5.9649999999999999</v>
      </c>
      <c r="DN30" s="387">
        <v>0.15</v>
      </c>
      <c r="DO30" s="387">
        <f t="shared" si="3"/>
        <v>146.72679999999997</v>
      </c>
      <c r="DP30" s="387">
        <v>0.49030000000000001</v>
      </c>
      <c r="DQ30" s="387">
        <v>0</v>
      </c>
      <c r="DR30" s="387">
        <v>11.974</v>
      </c>
      <c r="DS30" s="387">
        <v>102.4118</v>
      </c>
      <c r="DT30" s="387">
        <v>10.239000000000001</v>
      </c>
      <c r="DU30" s="387">
        <v>1.5238</v>
      </c>
      <c r="DV30" s="387">
        <v>1.6615</v>
      </c>
      <c r="DW30" s="387">
        <v>4.242</v>
      </c>
      <c r="DX30" s="387">
        <v>0.124</v>
      </c>
      <c r="DY30" s="387">
        <v>8.7424999999999997</v>
      </c>
      <c r="DZ30" s="387">
        <v>2.9081999999999999</v>
      </c>
      <c r="EA30" s="387">
        <v>2.4097</v>
      </c>
      <c r="EB30" s="15">
        <f t="shared" si="4"/>
        <v>342.15620000000001</v>
      </c>
      <c r="EC30" s="387">
        <v>6.8810000000000002</v>
      </c>
      <c r="ED30" s="387">
        <v>2.8193999999999999</v>
      </c>
      <c r="EE30" s="387">
        <v>9.6105999999999998</v>
      </c>
      <c r="EF30" s="387">
        <v>0</v>
      </c>
      <c r="EG30" s="387">
        <v>0.45810000000000001</v>
      </c>
      <c r="EH30" s="387">
        <v>8.2421000000000006</v>
      </c>
      <c r="EI30" s="387">
        <v>98.322999999999993</v>
      </c>
      <c r="EJ30" s="387">
        <v>73.664699999999996</v>
      </c>
      <c r="EK30" s="387">
        <v>2.4163000000000001</v>
      </c>
      <c r="EL30" s="387">
        <v>2.13</v>
      </c>
      <c r="EM30" s="387">
        <v>0</v>
      </c>
      <c r="EN30" s="387">
        <v>137.61099999999999</v>
      </c>
      <c r="EO30" s="15">
        <f t="shared" si="5"/>
        <v>98.575400000000002</v>
      </c>
      <c r="EP30" s="15">
        <v>4.0549999999999997</v>
      </c>
      <c r="EQ30" s="15">
        <v>6.9488000000000003</v>
      </c>
      <c r="ER30" s="15">
        <v>13.5212</v>
      </c>
      <c r="ES30" s="15">
        <v>0.13319999999999999</v>
      </c>
      <c r="ET30" s="15">
        <v>22.282599999999999</v>
      </c>
      <c r="EU30" s="15">
        <v>3.7949999999999999</v>
      </c>
      <c r="EV30" s="15">
        <v>18.975999999999999</v>
      </c>
      <c r="EW30" s="15">
        <v>3.0249999999999999</v>
      </c>
      <c r="EX30" s="15">
        <v>19.123099999999997</v>
      </c>
      <c r="EY30" s="15">
        <v>3.5</v>
      </c>
      <c r="EZ30" s="15">
        <v>1.089</v>
      </c>
      <c r="FA30" s="15">
        <v>2.1265000000000001</v>
      </c>
    </row>
    <row r="31" spans="1:157" s="37" customFormat="1" ht="12.75" customHeight="1">
      <c r="A31" s="777" t="s">
        <v>3177</v>
      </c>
      <c r="B31" s="77">
        <f>SUM(C31:N31)</f>
        <v>71.088100000000011</v>
      </c>
      <c r="C31" s="77">
        <v>3.9860000000000002</v>
      </c>
      <c r="D31" s="77">
        <v>9.1069999999999993</v>
      </c>
      <c r="E31" s="77">
        <v>1.8017000000000001</v>
      </c>
      <c r="F31" s="77">
        <v>16.614999999999998</v>
      </c>
      <c r="G31" s="77">
        <v>3.0289999999999999</v>
      </c>
      <c r="H31" s="77">
        <v>1.212</v>
      </c>
      <c r="I31" s="77">
        <v>2.8159999999999998</v>
      </c>
      <c r="J31" s="77">
        <v>2.5804999999999998</v>
      </c>
      <c r="K31" s="77">
        <v>6.2943999999999996</v>
      </c>
      <c r="L31" s="77">
        <v>10.484500000000001</v>
      </c>
      <c r="M31" s="77">
        <v>9.2360000000000007</v>
      </c>
      <c r="N31" s="77">
        <v>3.9260000000000002</v>
      </c>
      <c r="O31" s="77">
        <f>SUM(P31:AA31)</f>
        <v>441.17069999999995</v>
      </c>
      <c r="P31" s="77">
        <v>15.145</v>
      </c>
      <c r="Q31" s="77">
        <v>16.895</v>
      </c>
      <c r="R31" s="77">
        <v>20.375</v>
      </c>
      <c r="S31" s="77">
        <v>14.521000000000001</v>
      </c>
      <c r="T31" s="77">
        <v>19.314799999999998</v>
      </c>
      <c r="U31" s="77">
        <v>17.786000000000001</v>
      </c>
      <c r="V31" s="77">
        <v>24.451000000000001</v>
      </c>
      <c r="W31" s="77">
        <v>53.804000000000002</v>
      </c>
      <c r="X31" s="77">
        <v>63.180300000000003</v>
      </c>
      <c r="Y31" s="77">
        <v>70.905699999999996</v>
      </c>
      <c r="Z31" s="77">
        <v>59.651800000000001</v>
      </c>
      <c r="AA31" s="77">
        <v>65.141099999999994</v>
      </c>
      <c r="AB31" s="77">
        <f t="shared" si="12"/>
        <v>946.11149999999986</v>
      </c>
      <c r="AC31" s="77">
        <v>47.804900000000004</v>
      </c>
      <c r="AD31" s="77">
        <v>49.117299999999993</v>
      </c>
      <c r="AE31" s="77">
        <v>151.27529999999999</v>
      </c>
      <c r="AF31" s="77">
        <v>46.075200000000002</v>
      </c>
      <c r="AG31" s="77">
        <v>42.473099999999995</v>
      </c>
      <c r="AH31" s="77">
        <v>49.122700000000002</v>
      </c>
      <c r="AI31" s="77">
        <v>81.532800000000009</v>
      </c>
      <c r="AJ31" s="77">
        <v>56.755000000000003</v>
      </c>
      <c r="AK31" s="77">
        <v>43.458400000000005</v>
      </c>
      <c r="AL31" s="77">
        <v>173.72749999999999</v>
      </c>
      <c r="AM31" s="77">
        <v>160.86109999999999</v>
      </c>
      <c r="AN31" s="77">
        <v>43.908199999999994</v>
      </c>
      <c r="AO31" s="77">
        <f t="shared" si="13"/>
        <v>283.1508</v>
      </c>
      <c r="AP31" s="77">
        <v>9.4614000000000011</v>
      </c>
      <c r="AQ31" s="77">
        <v>16.482800000000001</v>
      </c>
      <c r="AR31" s="77">
        <v>13.788099999999998</v>
      </c>
      <c r="AS31" s="77">
        <v>25.958400000000001</v>
      </c>
      <c r="AT31" s="77">
        <v>15.456200000000001</v>
      </c>
      <c r="AU31" s="77">
        <v>23.020900000000001</v>
      </c>
      <c r="AV31" s="77">
        <v>27.201499999999999</v>
      </c>
      <c r="AW31" s="77">
        <v>20.771799999999999</v>
      </c>
      <c r="AX31" s="77">
        <v>24.802299999999999</v>
      </c>
      <c r="AY31" s="77">
        <v>37.949300000000001</v>
      </c>
      <c r="AZ31" s="77">
        <v>45.992800000000003</v>
      </c>
      <c r="BA31" s="77">
        <v>22.265300000000003</v>
      </c>
      <c r="BB31" s="77">
        <f t="shared" si="14"/>
        <v>432.03110000000004</v>
      </c>
      <c r="BC31" s="77">
        <v>20.2456</v>
      </c>
      <c r="BD31" s="77">
        <v>17.958200000000001</v>
      </c>
      <c r="BE31" s="77">
        <v>26.937200000000004</v>
      </c>
      <c r="BF31" s="77">
        <v>20.67</v>
      </c>
      <c r="BG31" s="77">
        <v>29.228200000000001</v>
      </c>
      <c r="BH31" s="77">
        <v>25.377800000000001</v>
      </c>
      <c r="BI31" s="77">
        <v>51.889099999999999</v>
      </c>
      <c r="BJ31" s="77">
        <v>54.607999999999997</v>
      </c>
      <c r="BK31" s="77">
        <v>51.414199999999994</v>
      </c>
      <c r="BL31" s="77">
        <v>47.526900000000005</v>
      </c>
      <c r="BM31" s="77">
        <v>19.885099999999998</v>
      </c>
      <c r="BN31" s="77">
        <v>66.290800000000004</v>
      </c>
      <c r="BO31" s="77">
        <f t="shared" si="15"/>
        <v>482.77679999999998</v>
      </c>
      <c r="BP31" s="77">
        <v>69.750500000000002</v>
      </c>
      <c r="BQ31" s="77">
        <v>47.988399999999999</v>
      </c>
      <c r="BR31" s="77">
        <v>44.702600000000004</v>
      </c>
      <c r="BS31" s="77">
        <v>63.484099999999991</v>
      </c>
      <c r="BT31" s="77">
        <v>32.3949</v>
      </c>
      <c r="BU31" s="77">
        <v>34.459400000000002</v>
      </c>
      <c r="BV31" s="77">
        <v>55.248300000000008</v>
      </c>
      <c r="BW31" s="77">
        <v>29.937200000000001</v>
      </c>
      <c r="BX31" s="77">
        <v>12.920399999999999</v>
      </c>
      <c r="BY31" s="77">
        <v>37.813200000000002</v>
      </c>
      <c r="BZ31" s="77">
        <v>37.072499999999991</v>
      </c>
      <c r="CA31" s="77">
        <v>17.005299999999998</v>
      </c>
      <c r="CB31" s="77">
        <f t="shared" si="16"/>
        <v>349.38249999999999</v>
      </c>
      <c r="CC31" s="77">
        <v>36.519500000000001</v>
      </c>
      <c r="CD31" s="77">
        <v>37.3934</v>
      </c>
      <c r="CE31" s="77">
        <v>15.060600000000001</v>
      </c>
      <c r="CF31" s="77">
        <v>35.921200000000006</v>
      </c>
      <c r="CG31" s="77">
        <v>32.753499999999995</v>
      </c>
      <c r="CH31" s="77">
        <v>26.7819</v>
      </c>
      <c r="CI31" s="77">
        <v>33.099800000000002</v>
      </c>
      <c r="CJ31" s="77">
        <v>23.2149</v>
      </c>
      <c r="CK31" s="77">
        <v>14.7934</v>
      </c>
      <c r="CL31" s="77">
        <v>37.193400000000004</v>
      </c>
      <c r="CM31" s="77">
        <v>12.040799999999999</v>
      </c>
      <c r="CN31" s="77">
        <v>44.610099999999989</v>
      </c>
      <c r="CO31" s="77">
        <f t="shared" si="11"/>
        <v>419.03509999999994</v>
      </c>
      <c r="CP31" s="77">
        <v>17.297099999999997</v>
      </c>
      <c r="CQ31" s="77">
        <v>26.583500000000001</v>
      </c>
      <c r="CR31" s="77">
        <v>19.162699999999997</v>
      </c>
      <c r="CS31" s="77">
        <v>28.1342</v>
      </c>
      <c r="CT31" s="77">
        <v>20.3504</v>
      </c>
      <c r="CU31" s="77">
        <v>17.255700000000001</v>
      </c>
      <c r="CV31" s="77">
        <v>32.421700000000001</v>
      </c>
      <c r="CW31" s="77">
        <v>12.1258</v>
      </c>
      <c r="CX31" s="77">
        <v>37.348099999999995</v>
      </c>
      <c r="CY31" s="77">
        <v>120.92779999999999</v>
      </c>
      <c r="CZ31" s="77">
        <v>37.828199999999995</v>
      </c>
      <c r="DA31" s="77">
        <v>49.599900000000005</v>
      </c>
      <c r="DB31" s="386">
        <f t="shared" si="2"/>
        <v>986.16740000000004</v>
      </c>
      <c r="DC31" s="386">
        <v>42.215900000000005</v>
      </c>
      <c r="DD31" s="386">
        <v>36.489600000000003</v>
      </c>
      <c r="DE31" s="386">
        <v>100.7713</v>
      </c>
      <c r="DF31" s="386">
        <v>47.92949999999999</v>
      </c>
      <c r="DG31" s="386">
        <v>46.7941</v>
      </c>
      <c r="DH31" s="386">
        <v>50.95900000000001</v>
      </c>
      <c r="DI31" s="386">
        <v>75.211600000000004</v>
      </c>
      <c r="DJ31" s="386">
        <v>79.995899999999992</v>
      </c>
      <c r="DK31" s="386">
        <v>144.23320000000001</v>
      </c>
      <c r="DL31" s="386">
        <v>109.2483</v>
      </c>
      <c r="DM31" s="386">
        <v>127.19130000000001</v>
      </c>
      <c r="DN31" s="386">
        <v>125.12769999999998</v>
      </c>
      <c r="DO31" s="386">
        <f t="shared" si="3"/>
        <v>1214.7928000000002</v>
      </c>
      <c r="DP31" s="386">
        <v>48.229500000000002</v>
      </c>
      <c r="DQ31" s="386">
        <v>32.823900000000002</v>
      </c>
      <c r="DR31" s="386">
        <v>212.6951</v>
      </c>
      <c r="DS31" s="386">
        <v>17.300399999999996</v>
      </c>
      <c r="DT31" s="386">
        <v>47.368900000000004</v>
      </c>
      <c r="DU31" s="386">
        <v>104.3433</v>
      </c>
      <c r="DV31" s="386">
        <v>74.15870000000001</v>
      </c>
      <c r="DW31" s="386">
        <v>150.6754</v>
      </c>
      <c r="DX31" s="386">
        <v>114.41340000000001</v>
      </c>
      <c r="DY31" s="386">
        <v>128.80640000000002</v>
      </c>
      <c r="DZ31" s="386">
        <v>127.86380000000001</v>
      </c>
      <c r="EA31" s="386">
        <v>156.11399999999998</v>
      </c>
      <c r="EB31" s="77">
        <f t="shared" si="4"/>
        <v>1187.6290999999999</v>
      </c>
      <c r="EC31" s="386">
        <v>70.687999999999988</v>
      </c>
      <c r="ED31" s="386">
        <v>115.70939999999999</v>
      </c>
      <c r="EE31" s="386">
        <v>96.0839</v>
      </c>
      <c r="EF31" s="386">
        <v>70.322399999999973</v>
      </c>
      <c r="EG31" s="386">
        <v>75.347499999999997</v>
      </c>
      <c r="EH31" s="386">
        <v>189.44820000000004</v>
      </c>
      <c r="EI31" s="386">
        <v>52.468600000000016</v>
      </c>
      <c r="EJ31" s="386">
        <v>43.264500000000005</v>
      </c>
      <c r="EK31" s="386">
        <v>139.52720000000002</v>
      </c>
      <c r="EL31" s="386">
        <v>72.712500000000006</v>
      </c>
      <c r="EM31" s="386">
        <v>76.097700000000003</v>
      </c>
      <c r="EN31" s="386">
        <v>185.95919999999998</v>
      </c>
      <c r="EO31" s="77">
        <f t="shared" si="5"/>
        <v>1347.2670000000001</v>
      </c>
      <c r="EP31" s="77">
        <v>134.04859999999999</v>
      </c>
      <c r="EQ31" s="77">
        <v>99.391000000000005</v>
      </c>
      <c r="ER31" s="77">
        <v>104.0787</v>
      </c>
      <c r="ES31" s="77">
        <v>60.736400000000003</v>
      </c>
      <c r="ET31" s="77">
        <v>105.315</v>
      </c>
      <c r="EU31" s="77">
        <v>120.92280000000001</v>
      </c>
      <c r="EV31" s="77">
        <v>124.66930000000001</v>
      </c>
      <c r="EW31" s="77">
        <v>103.8091</v>
      </c>
      <c r="EX31" s="77">
        <v>110.5582</v>
      </c>
      <c r="EY31" s="77">
        <v>89.575600000000009</v>
      </c>
      <c r="EZ31" s="77">
        <v>106.60910000000001</v>
      </c>
      <c r="FA31" s="77">
        <v>187.5532</v>
      </c>
    </row>
    <row r="32" spans="1:157" s="30" customFormat="1" ht="12.75" customHeight="1">
      <c r="A32" s="771" t="s">
        <v>3187</v>
      </c>
      <c r="B32" s="15">
        <f>SUM(C32:N32)</f>
        <v>1.4699999999999998</v>
      </c>
      <c r="C32" s="15">
        <v>0.34399999999999997</v>
      </c>
      <c r="D32" s="15">
        <v>1.1259999999999999</v>
      </c>
      <c r="E32" s="15" t="s">
        <v>15</v>
      </c>
      <c r="F32" s="15" t="s">
        <v>15</v>
      </c>
      <c r="G32" s="15" t="s">
        <v>15</v>
      </c>
      <c r="H32" s="15" t="s">
        <v>15</v>
      </c>
      <c r="I32" s="15" t="s">
        <v>15</v>
      </c>
      <c r="J32" s="15" t="s">
        <v>15</v>
      </c>
      <c r="K32" s="15" t="s">
        <v>15</v>
      </c>
      <c r="L32" s="15" t="s">
        <v>15</v>
      </c>
      <c r="M32" s="15" t="s">
        <v>15</v>
      </c>
      <c r="N32" s="15" t="s">
        <v>15</v>
      </c>
      <c r="O32" s="15">
        <f>SUM(P32:AA32)</f>
        <v>2.411</v>
      </c>
      <c r="P32" s="15" t="s">
        <v>15</v>
      </c>
      <c r="Q32" s="15" t="s">
        <v>15</v>
      </c>
      <c r="R32" s="15" t="s">
        <v>15</v>
      </c>
      <c r="S32" s="15" t="s">
        <v>15</v>
      </c>
      <c r="T32" s="15" t="s">
        <v>15</v>
      </c>
      <c r="U32" s="15">
        <v>1.431</v>
      </c>
      <c r="V32" s="15">
        <v>0.18099999999999999</v>
      </c>
      <c r="W32" s="15" t="s">
        <v>15</v>
      </c>
      <c r="X32" s="15" t="s">
        <v>15</v>
      </c>
      <c r="Y32" s="15" t="s">
        <v>15</v>
      </c>
      <c r="Z32" s="15" t="s">
        <v>15</v>
      </c>
      <c r="AA32" s="15">
        <v>0.79900000000000004</v>
      </c>
      <c r="AB32" s="15">
        <f t="shared" si="12"/>
        <v>24.389899999999997</v>
      </c>
      <c r="AC32" s="15" t="s">
        <v>15</v>
      </c>
      <c r="AD32" s="15" t="s">
        <v>15</v>
      </c>
      <c r="AE32" s="15">
        <v>1.8049999999999999</v>
      </c>
      <c r="AF32" s="15">
        <v>0.47120000000000001</v>
      </c>
      <c r="AG32" s="15" t="s">
        <v>15</v>
      </c>
      <c r="AH32" s="15">
        <v>1.149</v>
      </c>
      <c r="AI32" s="15">
        <v>6.7868999999999993</v>
      </c>
      <c r="AJ32" s="15" t="s">
        <v>15</v>
      </c>
      <c r="AK32" s="15" t="s">
        <v>15</v>
      </c>
      <c r="AL32" s="15">
        <v>2.3348</v>
      </c>
      <c r="AM32" s="15">
        <v>5.968</v>
      </c>
      <c r="AN32" s="15">
        <v>5.875</v>
      </c>
      <c r="AO32" s="15">
        <f t="shared" si="13"/>
        <v>17.663599999999999</v>
      </c>
      <c r="AP32" s="15">
        <v>0.90800000000000003</v>
      </c>
      <c r="AQ32" s="15" t="s">
        <v>15</v>
      </c>
      <c r="AR32" s="15">
        <v>0.90800000000000003</v>
      </c>
      <c r="AS32" s="15" t="s">
        <v>15</v>
      </c>
      <c r="AT32" s="15">
        <v>5.6449999999999996</v>
      </c>
      <c r="AU32" s="15" t="s">
        <v>15</v>
      </c>
      <c r="AV32" s="15" t="s">
        <v>15</v>
      </c>
      <c r="AW32" s="15">
        <v>1.6648000000000001</v>
      </c>
      <c r="AX32" s="15" t="s">
        <v>15</v>
      </c>
      <c r="AY32" s="15">
        <v>1.4990000000000001</v>
      </c>
      <c r="AZ32" s="15">
        <v>1.133</v>
      </c>
      <c r="BA32" s="15">
        <v>5.9058000000000002</v>
      </c>
      <c r="BB32" s="15">
        <f t="shared" si="14"/>
        <v>52.664699999999996</v>
      </c>
      <c r="BC32" s="15">
        <v>4.069</v>
      </c>
      <c r="BD32" s="15" t="s">
        <v>15</v>
      </c>
      <c r="BE32" s="15">
        <v>9.6000000000000002E-2</v>
      </c>
      <c r="BF32" s="15">
        <v>0.24</v>
      </c>
      <c r="BG32" s="15">
        <v>0.96499999999999997</v>
      </c>
      <c r="BH32" s="15">
        <v>0.1409</v>
      </c>
      <c r="BI32" s="15">
        <v>10.436599999999999</v>
      </c>
      <c r="BJ32" s="15">
        <v>5.9128999999999996</v>
      </c>
      <c r="BK32" s="15">
        <v>4.2335000000000003</v>
      </c>
      <c r="BL32" s="15">
        <v>7.7326999999999995</v>
      </c>
      <c r="BM32" s="15" t="s">
        <v>15</v>
      </c>
      <c r="BN32" s="15">
        <v>18.838099999999997</v>
      </c>
      <c r="BO32" s="15">
        <f t="shared" si="15"/>
        <v>88.644199999999998</v>
      </c>
      <c r="BP32" s="15">
        <v>15.351899999999999</v>
      </c>
      <c r="BQ32" s="15">
        <v>4.4811999999999994</v>
      </c>
      <c r="BR32" s="15">
        <v>3.8163</v>
      </c>
      <c r="BS32" s="15">
        <v>9.071200000000001</v>
      </c>
      <c r="BT32" s="15">
        <v>3.4508000000000001</v>
      </c>
      <c r="BU32" s="15">
        <v>8.2334999999999994</v>
      </c>
      <c r="BV32" s="15">
        <v>14.3527</v>
      </c>
      <c r="BW32" s="15">
        <v>12.379200000000001</v>
      </c>
      <c r="BX32" s="15">
        <v>1.431</v>
      </c>
      <c r="BY32" s="15">
        <v>7.3685</v>
      </c>
      <c r="BZ32" s="15">
        <v>8.7079000000000004</v>
      </c>
      <c r="CA32" s="15" t="s">
        <v>15</v>
      </c>
      <c r="CB32" s="15">
        <f t="shared" si="16"/>
        <v>81.273599999999988</v>
      </c>
      <c r="CC32" s="15">
        <v>4.2698</v>
      </c>
      <c r="CD32" s="15">
        <v>12.445499999999999</v>
      </c>
      <c r="CE32" s="15">
        <v>0.8627999999999999</v>
      </c>
      <c r="CF32" s="15">
        <v>9.5379000000000005</v>
      </c>
      <c r="CG32" s="15">
        <v>3.3754</v>
      </c>
      <c r="CH32" s="15">
        <v>7.1532</v>
      </c>
      <c r="CI32" s="15">
        <v>12.3118</v>
      </c>
      <c r="CJ32" s="15">
        <v>0.25359999999999999</v>
      </c>
      <c r="CK32" s="15">
        <v>1.38</v>
      </c>
      <c r="CL32" s="15">
        <v>3.0493000000000001</v>
      </c>
      <c r="CM32" s="15">
        <v>0.69299999999999995</v>
      </c>
      <c r="CN32" s="15">
        <v>25.941299999999998</v>
      </c>
      <c r="CO32" s="15">
        <f t="shared" si="11"/>
        <v>163.64979999999997</v>
      </c>
      <c r="CP32" s="15">
        <v>5.2305000000000001</v>
      </c>
      <c r="CQ32" s="15">
        <v>0.36930000000000002</v>
      </c>
      <c r="CR32" s="15">
        <v>1.3270999999999999</v>
      </c>
      <c r="CS32" s="15">
        <v>7.1913</v>
      </c>
      <c r="CT32" s="15">
        <v>0.42</v>
      </c>
      <c r="CU32" s="15">
        <v>1.4744000000000002</v>
      </c>
      <c r="CV32" s="15">
        <v>0.13200000000000001</v>
      </c>
      <c r="CW32" s="15">
        <v>4.2561</v>
      </c>
      <c r="CX32" s="15">
        <v>19.8188</v>
      </c>
      <c r="CY32" s="15">
        <v>99.710399999999993</v>
      </c>
      <c r="CZ32" s="15">
        <v>17.650500000000001</v>
      </c>
      <c r="DA32" s="15">
        <v>6.0693999999999999</v>
      </c>
      <c r="DB32" s="387">
        <f t="shared" si="2"/>
        <v>236.27040000000002</v>
      </c>
      <c r="DC32" s="387">
        <v>28.7653</v>
      </c>
      <c r="DD32" s="387">
        <v>5.8126999999999995</v>
      </c>
      <c r="DE32" s="387">
        <v>7.5883000000000003</v>
      </c>
      <c r="DF32" s="387">
        <v>2.6717</v>
      </c>
      <c r="DG32" s="387">
        <v>1.7999999999999999E-2</v>
      </c>
      <c r="DH32" s="387">
        <v>6.5242000000000004</v>
      </c>
      <c r="DI32" s="387">
        <v>17.317400000000003</v>
      </c>
      <c r="DJ32" s="387">
        <v>11.5002</v>
      </c>
      <c r="DK32" s="387">
        <v>40.732500000000002</v>
      </c>
      <c r="DL32" s="387">
        <v>44.98</v>
      </c>
      <c r="DM32" s="387">
        <v>27.892299999999999</v>
      </c>
      <c r="DN32" s="387">
        <v>42.467800000000004</v>
      </c>
      <c r="DO32" s="387">
        <f t="shared" si="3"/>
        <v>235.00730000000001</v>
      </c>
      <c r="DP32" s="387">
        <v>0.95</v>
      </c>
      <c r="DQ32" s="387">
        <v>0</v>
      </c>
      <c r="DR32" s="387">
        <v>21.7333</v>
      </c>
      <c r="DS32" s="387">
        <v>0.28899999999999998</v>
      </c>
      <c r="DT32" s="387">
        <v>4.0958000000000006</v>
      </c>
      <c r="DU32" s="387">
        <v>29.533799999999999</v>
      </c>
      <c r="DV32" s="387">
        <v>10.07</v>
      </c>
      <c r="DW32" s="387">
        <v>0.151</v>
      </c>
      <c r="DX32" s="387">
        <v>12.7171</v>
      </c>
      <c r="DY32" s="387">
        <v>12.0511</v>
      </c>
      <c r="DZ32" s="387">
        <v>66.278199999999998</v>
      </c>
      <c r="EA32" s="387">
        <v>77.138000000000005</v>
      </c>
      <c r="EB32" s="15">
        <f t="shared" si="4"/>
        <v>79.350399999999993</v>
      </c>
      <c r="EC32" s="387">
        <v>17.200599999999998</v>
      </c>
      <c r="ED32" s="387">
        <v>6.5519999999999996</v>
      </c>
      <c r="EE32" s="387">
        <v>9.0192000000000014</v>
      </c>
      <c r="EF32" s="387">
        <v>0.81899999999999995</v>
      </c>
      <c r="EG32" s="387">
        <v>13.783300000000001</v>
      </c>
      <c r="EH32" s="387">
        <v>5.1501000000000001</v>
      </c>
      <c r="EI32" s="387">
        <v>7.4041999999999994</v>
      </c>
      <c r="EJ32" s="387">
        <v>0</v>
      </c>
      <c r="EK32" s="387">
        <v>1.0589999999999999</v>
      </c>
      <c r="EL32" s="387">
        <v>0</v>
      </c>
      <c r="EM32" s="387">
        <v>3.298</v>
      </c>
      <c r="EN32" s="387">
        <v>15.065</v>
      </c>
      <c r="EO32" s="15">
        <f t="shared" si="5"/>
        <v>42.0334</v>
      </c>
      <c r="EP32" s="15">
        <v>15.619399999999999</v>
      </c>
      <c r="EQ32" s="15">
        <v>5.97</v>
      </c>
      <c r="ER32" s="15">
        <v>0.152</v>
      </c>
      <c r="ES32" s="15" t="s">
        <v>15</v>
      </c>
      <c r="ET32" s="15">
        <v>1.4059999999999999</v>
      </c>
      <c r="EU32" s="15" t="s">
        <v>15</v>
      </c>
      <c r="EV32" s="15">
        <v>4.2831999999999999</v>
      </c>
      <c r="EW32" s="15">
        <v>3.1076999999999999</v>
      </c>
      <c r="EX32" s="15">
        <v>0.32</v>
      </c>
      <c r="EY32" s="15">
        <v>10.3233</v>
      </c>
      <c r="EZ32" s="15">
        <v>0.31930000000000003</v>
      </c>
      <c r="FA32" s="15">
        <v>0.53249999999999997</v>
      </c>
    </row>
    <row r="33" spans="1:157" s="30" customFormat="1" ht="12.75" customHeight="1">
      <c r="A33" s="772" t="s">
        <v>3042</v>
      </c>
      <c r="B33" s="15" t="s">
        <v>15</v>
      </c>
      <c r="C33" s="15" t="s">
        <v>15</v>
      </c>
      <c r="D33" s="15" t="s">
        <v>15</v>
      </c>
      <c r="E33" s="15" t="s">
        <v>15</v>
      </c>
      <c r="F33" s="15" t="s">
        <v>15</v>
      </c>
      <c r="G33" s="15" t="s">
        <v>15</v>
      </c>
      <c r="H33" s="15" t="s">
        <v>15</v>
      </c>
      <c r="I33" s="15" t="s">
        <v>15</v>
      </c>
      <c r="J33" s="15" t="s">
        <v>15</v>
      </c>
      <c r="K33" s="15" t="s">
        <v>15</v>
      </c>
      <c r="L33" s="15" t="s">
        <v>15</v>
      </c>
      <c r="M33" s="15" t="s">
        <v>15</v>
      </c>
      <c r="N33" s="15" t="s">
        <v>15</v>
      </c>
      <c r="O33" s="15" t="s">
        <v>15</v>
      </c>
      <c r="P33" s="15" t="s">
        <v>15</v>
      </c>
      <c r="Q33" s="15" t="s">
        <v>15</v>
      </c>
      <c r="R33" s="15" t="s">
        <v>15</v>
      </c>
      <c r="S33" s="15" t="s">
        <v>15</v>
      </c>
      <c r="T33" s="15" t="s">
        <v>15</v>
      </c>
      <c r="U33" s="15" t="s">
        <v>15</v>
      </c>
      <c r="V33" s="15" t="s">
        <v>15</v>
      </c>
      <c r="W33" s="15" t="s">
        <v>15</v>
      </c>
      <c r="X33" s="15" t="s">
        <v>15</v>
      </c>
      <c r="Y33" s="15" t="s">
        <v>15</v>
      </c>
      <c r="Z33" s="15" t="s">
        <v>15</v>
      </c>
      <c r="AA33" s="15" t="s">
        <v>15</v>
      </c>
      <c r="AB33" s="15">
        <f t="shared" si="12"/>
        <v>5.9051</v>
      </c>
      <c r="AC33" s="15" t="s">
        <v>15</v>
      </c>
      <c r="AD33" s="15">
        <v>4.9450000000000003</v>
      </c>
      <c r="AE33" s="15">
        <v>0.24</v>
      </c>
      <c r="AF33" s="15">
        <v>0.69059999999999999</v>
      </c>
      <c r="AG33" s="15">
        <v>5.0000000000000001E-4</v>
      </c>
      <c r="AH33" s="15" t="s">
        <v>15</v>
      </c>
      <c r="AI33" s="15" t="s">
        <v>15</v>
      </c>
      <c r="AJ33" s="15" t="s">
        <v>15</v>
      </c>
      <c r="AK33" s="15" t="s">
        <v>15</v>
      </c>
      <c r="AL33" s="15" t="s">
        <v>15</v>
      </c>
      <c r="AM33" s="15">
        <v>2.9000000000000001E-2</v>
      </c>
      <c r="AN33" s="15" t="s">
        <v>15</v>
      </c>
      <c r="AO33" s="15">
        <f t="shared" si="13"/>
        <v>2.7764000000000002</v>
      </c>
      <c r="AP33" s="15" t="s">
        <v>15</v>
      </c>
      <c r="AQ33" s="15" t="s">
        <v>15</v>
      </c>
      <c r="AR33" s="15">
        <v>5.0599999999999999E-2</v>
      </c>
      <c r="AS33" s="15" t="s">
        <v>15</v>
      </c>
      <c r="AT33" s="15" t="s">
        <v>15</v>
      </c>
      <c r="AU33" s="15" t="s">
        <v>15</v>
      </c>
      <c r="AV33" s="15" t="s">
        <v>15</v>
      </c>
      <c r="AW33" s="15" t="s">
        <v>15</v>
      </c>
      <c r="AX33" s="15" t="s">
        <v>15</v>
      </c>
      <c r="AY33" s="15" t="s">
        <v>15</v>
      </c>
      <c r="AZ33" s="15" t="s">
        <v>15</v>
      </c>
      <c r="BA33" s="15">
        <v>2.7258</v>
      </c>
      <c r="BB33" s="15">
        <f t="shared" si="14"/>
        <v>3.5839000000000003</v>
      </c>
      <c r="BC33" s="15" t="s">
        <v>15</v>
      </c>
      <c r="BD33" s="15">
        <v>3.1E-2</v>
      </c>
      <c r="BE33" s="15">
        <v>8.1000000000000003E-2</v>
      </c>
      <c r="BF33" s="15">
        <v>4.1000000000000002E-2</v>
      </c>
      <c r="BG33" s="15" t="s">
        <v>15</v>
      </c>
      <c r="BH33" s="15" t="s">
        <v>15</v>
      </c>
      <c r="BI33" s="15" t="s">
        <v>15</v>
      </c>
      <c r="BJ33" s="15" t="s">
        <v>15</v>
      </c>
      <c r="BK33" s="15" t="s">
        <v>15</v>
      </c>
      <c r="BL33" s="15">
        <v>3.3829000000000002</v>
      </c>
      <c r="BM33" s="15" t="s">
        <v>15</v>
      </c>
      <c r="BN33" s="15">
        <v>4.8000000000000001E-2</v>
      </c>
      <c r="BO33" s="15">
        <f t="shared" si="15"/>
        <v>6.468</v>
      </c>
      <c r="BP33" s="15">
        <v>4.9000000000000002E-2</v>
      </c>
      <c r="BQ33" s="15">
        <v>0.83499999999999996</v>
      </c>
      <c r="BR33" s="15">
        <v>0.247</v>
      </c>
      <c r="BS33" s="15">
        <v>3.1711</v>
      </c>
      <c r="BT33" s="15">
        <v>0.93300000000000005</v>
      </c>
      <c r="BU33" s="15">
        <v>0.97</v>
      </c>
      <c r="BV33" s="15" t="s">
        <v>15</v>
      </c>
      <c r="BW33" s="15" t="s">
        <v>15</v>
      </c>
      <c r="BX33" s="15">
        <v>5.7000000000000002E-2</v>
      </c>
      <c r="BY33" s="15">
        <v>0.2059</v>
      </c>
      <c r="BZ33" s="15" t="s">
        <v>15</v>
      </c>
      <c r="CA33" s="15" t="s">
        <v>15</v>
      </c>
      <c r="CB33" s="15">
        <f t="shared" si="16"/>
        <v>9.5813000000000006</v>
      </c>
      <c r="CC33" s="15" t="s">
        <v>15</v>
      </c>
      <c r="CD33" s="15">
        <v>1.0192999999999999</v>
      </c>
      <c r="CE33" s="15">
        <v>0.24</v>
      </c>
      <c r="CF33" s="15" t="s">
        <v>15</v>
      </c>
      <c r="CG33" s="15">
        <v>0.192</v>
      </c>
      <c r="CH33" s="15" t="s">
        <v>15</v>
      </c>
      <c r="CI33" s="15" t="s">
        <v>15</v>
      </c>
      <c r="CJ33" s="15" t="s">
        <v>15</v>
      </c>
      <c r="CK33" s="15" t="s">
        <v>15</v>
      </c>
      <c r="CL33" s="15">
        <v>8.0609999999999999</v>
      </c>
      <c r="CM33" s="15">
        <v>6.9000000000000006E-2</v>
      </c>
      <c r="CN33" s="15" t="s">
        <v>15</v>
      </c>
      <c r="CO33" s="15">
        <f t="shared" si="11"/>
        <v>0.1237</v>
      </c>
      <c r="CP33" s="15" t="s">
        <v>15</v>
      </c>
      <c r="CQ33" s="15" t="s">
        <v>15</v>
      </c>
      <c r="CR33" s="15" t="s">
        <v>15</v>
      </c>
      <c r="CS33" s="15" t="s">
        <v>15</v>
      </c>
      <c r="CT33" s="15" t="s">
        <v>15</v>
      </c>
      <c r="CU33" s="15" t="s">
        <v>15</v>
      </c>
      <c r="CV33" s="15" t="s">
        <v>15</v>
      </c>
      <c r="CW33" s="15" t="s">
        <v>15</v>
      </c>
      <c r="CX33" s="15" t="s">
        <v>15</v>
      </c>
      <c r="CY33" s="15" t="s">
        <v>15</v>
      </c>
      <c r="CZ33" s="15" t="s">
        <v>15</v>
      </c>
      <c r="DA33" s="15">
        <v>0.1237</v>
      </c>
      <c r="DB33" s="387">
        <f t="shared" si="2"/>
        <v>2.1976</v>
      </c>
      <c r="DC33" s="387">
        <v>3.5299999999999998E-2</v>
      </c>
      <c r="DD33" s="387" t="s">
        <v>15</v>
      </c>
      <c r="DE33" s="387" t="s">
        <v>15</v>
      </c>
      <c r="DF33" s="387">
        <v>0.51949999999999996</v>
      </c>
      <c r="DG33" s="387">
        <v>2.64E-2</v>
      </c>
      <c r="DH33" s="387">
        <v>1.1950000000000001</v>
      </c>
      <c r="DI33" s="387">
        <v>8.5000000000000006E-2</v>
      </c>
      <c r="DJ33" s="387">
        <v>0</v>
      </c>
      <c r="DK33" s="387">
        <v>0</v>
      </c>
      <c r="DL33" s="387">
        <v>0</v>
      </c>
      <c r="DM33" s="387">
        <v>7.85E-2</v>
      </c>
      <c r="DN33" s="387">
        <v>0.25789999999999996</v>
      </c>
      <c r="DO33" s="387">
        <f t="shared" si="3"/>
        <v>2.1583000000000001</v>
      </c>
      <c r="DP33" s="387">
        <v>0</v>
      </c>
      <c r="DQ33" s="387">
        <v>1.5942000000000001</v>
      </c>
      <c r="DR33" s="387">
        <v>0</v>
      </c>
      <c r="DS33" s="387">
        <v>0</v>
      </c>
      <c r="DT33" s="387">
        <v>5.7000000000000002E-2</v>
      </c>
      <c r="DU33" s="387">
        <v>0</v>
      </c>
      <c r="DV33" s="387">
        <v>0</v>
      </c>
      <c r="DW33" s="387">
        <v>0</v>
      </c>
      <c r="DX33" s="387">
        <v>0</v>
      </c>
      <c r="DY33" s="387">
        <v>5.3100000000000001E-2</v>
      </c>
      <c r="DZ33" s="387">
        <v>0</v>
      </c>
      <c r="EA33" s="387">
        <v>0.45400000000000001</v>
      </c>
      <c r="EB33" s="15">
        <f t="shared" si="4"/>
        <v>2.7039999999999997</v>
      </c>
      <c r="EC33" s="387">
        <v>0.1653</v>
      </c>
      <c r="ED33" s="387">
        <v>0.622</v>
      </c>
      <c r="EE33" s="387">
        <v>0</v>
      </c>
      <c r="EF33" s="387">
        <v>0.51129999999999998</v>
      </c>
      <c r="EG33" s="387">
        <v>0</v>
      </c>
      <c r="EH33" s="387">
        <v>0</v>
      </c>
      <c r="EI33" s="387">
        <v>0.3987</v>
      </c>
      <c r="EJ33" s="387">
        <v>1.0066999999999999</v>
      </c>
      <c r="EK33" s="387">
        <v>0</v>
      </c>
      <c r="EL33" s="387">
        <v>0</v>
      </c>
      <c r="EM33" s="387">
        <v>0</v>
      </c>
      <c r="EN33" s="387">
        <v>0</v>
      </c>
      <c r="EO33" s="15">
        <f t="shared" si="5"/>
        <v>3.5778000000000008</v>
      </c>
      <c r="EP33" s="15">
        <v>0.21199999999999999</v>
      </c>
      <c r="EQ33" s="15">
        <v>1.1516999999999999</v>
      </c>
      <c r="ER33" s="15">
        <v>7.5999999999999998E-2</v>
      </c>
      <c r="ES33" s="15" t="s">
        <v>15</v>
      </c>
      <c r="ET33" s="15">
        <v>0.19</v>
      </c>
      <c r="EU33" s="15">
        <v>0.2087</v>
      </c>
      <c r="EV33" s="15" t="s">
        <v>15</v>
      </c>
      <c r="EW33" s="15">
        <v>5.28E-2</v>
      </c>
      <c r="EX33" s="15">
        <v>1.3232000000000002</v>
      </c>
      <c r="EY33" s="15">
        <v>0.14000000000000001</v>
      </c>
      <c r="EZ33" s="15">
        <v>1.04E-2</v>
      </c>
      <c r="FA33" s="15">
        <v>0.21299999999999999</v>
      </c>
    </row>
    <row r="34" spans="1:157" s="30" customFormat="1" ht="12.75" customHeight="1">
      <c r="A34" s="771" t="s">
        <v>2901</v>
      </c>
      <c r="B34" s="15" t="s">
        <v>15</v>
      </c>
      <c r="C34" s="15" t="s">
        <v>15</v>
      </c>
      <c r="D34" s="15" t="s">
        <v>15</v>
      </c>
      <c r="E34" s="15" t="s">
        <v>15</v>
      </c>
      <c r="F34" s="15" t="s">
        <v>15</v>
      </c>
      <c r="G34" s="15" t="s">
        <v>15</v>
      </c>
      <c r="H34" s="15" t="s">
        <v>15</v>
      </c>
      <c r="I34" s="15" t="s">
        <v>15</v>
      </c>
      <c r="J34" s="15" t="s">
        <v>15</v>
      </c>
      <c r="K34" s="15" t="s">
        <v>15</v>
      </c>
      <c r="L34" s="15" t="s">
        <v>15</v>
      </c>
      <c r="M34" s="15" t="s">
        <v>15</v>
      </c>
      <c r="N34" s="15" t="s">
        <v>15</v>
      </c>
      <c r="O34" s="15">
        <f>SUM(P34:AA34)</f>
        <v>17.3949</v>
      </c>
      <c r="P34" s="15" t="s">
        <v>15</v>
      </c>
      <c r="Q34" s="15" t="s">
        <v>15</v>
      </c>
      <c r="R34" s="15" t="s">
        <v>15</v>
      </c>
      <c r="S34" s="15" t="s">
        <v>15</v>
      </c>
      <c r="T34" s="15" t="s">
        <v>15</v>
      </c>
      <c r="U34" s="15" t="s">
        <v>15</v>
      </c>
      <c r="V34" s="15" t="s">
        <v>15</v>
      </c>
      <c r="W34" s="15" t="s">
        <v>15</v>
      </c>
      <c r="X34" s="15" t="s">
        <v>15</v>
      </c>
      <c r="Y34" s="15" t="s">
        <v>15</v>
      </c>
      <c r="Z34" s="15">
        <v>5.2328999999999999</v>
      </c>
      <c r="AA34" s="15">
        <v>12.162000000000001</v>
      </c>
      <c r="AB34" s="15">
        <f t="shared" si="12"/>
        <v>8.7151999999999994</v>
      </c>
      <c r="AC34" s="15" t="s">
        <v>15</v>
      </c>
      <c r="AD34" s="15">
        <v>0.3</v>
      </c>
      <c r="AE34" s="15" t="s">
        <v>15</v>
      </c>
      <c r="AF34" s="15" t="s">
        <v>15</v>
      </c>
      <c r="AG34" s="15" t="s">
        <v>15</v>
      </c>
      <c r="AH34" s="15" t="s">
        <v>15</v>
      </c>
      <c r="AI34" s="15">
        <v>6.8281999999999998</v>
      </c>
      <c r="AJ34" s="15">
        <v>1.587</v>
      </c>
      <c r="AK34" s="15" t="s">
        <v>15</v>
      </c>
      <c r="AL34" s="15" t="s">
        <v>15</v>
      </c>
      <c r="AM34" s="15" t="s">
        <v>15</v>
      </c>
      <c r="AN34" s="15" t="s">
        <v>15</v>
      </c>
      <c r="AO34" s="15">
        <f t="shared" si="13"/>
        <v>2.4916</v>
      </c>
      <c r="AP34" s="15" t="s">
        <v>15</v>
      </c>
      <c r="AQ34" s="15" t="s">
        <v>15</v>
      </c>
      <c r="AR34" s="15" t="s">
        <v>15</v>
      </c>
      <c r="AS34" s="15" t="s">
        <v>15</v>
      </c>
      <c r="AT34" s="15" t="s">
        <v>15</v>
      </c>
      <c r="AU34" s="15" t="s">
        <v>15</v>
      </c>
      <c r="AV34" s="15" t="s">
        <v>15</v>
      </c>
      <c r="AW34" s="15" t="s">
        <v>15</v>
      </c>
      <c r="AX34" s="15" t="s">
        <v>15</v>
      </c>
      <c r="AY34" s="15" t="s">
        <v>15</v>
      </c>
      <c r="AZ34" s="15">
        <v>2.4916</v>
      </c>
      <c r="BA34" s="15" t="s">
        <v>15</v>
      </c>
      <c r="BB34" s="15">
        <f t="shared" si="14"/>
        <v>18.317799999999998</v>
      </c>
      <c r="BC34" s="15" t="s">
        <v>15</v>
      </c>
      <c r="BD34" s="15" t="s">
        <v>15</v>
      </c>
      <c r="BE34" s="15" t="s">
        <v>15</v>
      </c>
      <c r="BF34" s="15">
        <v>1.2</v>
      </c>
      <c r="BG34" s="15" t="s">
        <v>15</v>
      </c>
      <c r="BH34" s="15">
        <v>0.5968</v>
      </c>
      <c r="BI34" s="15">
        <v>6.4695</v>
      </c>
      <c r="BJ34" s="15">
        <v>10.051500000000001</v>
      </c>
      <c r="BK34" s="15" t="s">
        <v>15</v>
      </c>
      <c r="BL34" s="15" t="s">
        <v>15</v>
      </c>
      <c r="BM34" s="15" t="s">
        <v>15</v>
      </c>
      <c r="BN34" s="15" t="s">
        <v>15</v>
      </c>
      <c r="BO34" s="15">
        <f t="shared" si="15"/>
        <v>21.224699999999999</v>
      </c>
      <c r="BP34" s="15" t="s">
        <v>15</v>
      </c>
      <c r="BQ34" s="15">
        <v>4.9089</v>
      </c>
      <c r="BR34" s="15" t="s">
        <v>15</v>
      </c>
      <c r="BS34" s="15" t="s">
        <v>15</v>
      </c>
      <c r="BT34" s="15">
        <v>1.4730000000000001</v>
      </c>
      <c r="BU34" s="15" t="s">
        <v>15</v>
      </c>
      <c r="BV34" s="15">
        <v>14.315200000000001</v>
      </c>
      <c r="BW34" s="15" t="s">
        <v>15</v>
      </c>
      <c r="BX34" s="15" t="s">
        <v>15</v>
      </c>
      <c r="BY34" s="15">
        <v>0.52760000000000007</v>
      </c>
      <c r="BZ34" s="15" t="s">
        <v>15</v>
      </c>
      <c r="CA34" s="15" t="s">
        <v>15</v>
      </c>
      <c r="CB34" s="15">
        <f t="shared" si="16"/>
        <v>4.0667000000000009</v>
      </c>
      <c r="CC34" s="15" t="s">
        <v>15</v>
      </c>
      <c r="CD34" s="15">
        <v>0.95410000000000006</v>
      </c>
      <c r="CE34" s="15">
        <v>0.23980000000000001</v>
      </c>
      <c r="CF34" s="15" t="s">
        <v>15</v>
      </c>
      <c r="CG34" s="15">
        <v>2.8728000000000002</v>
      </c>
      <c r="CH34" s="15" t="s">
        <v>15</v>
      </c>
      <c r="CI34" s="15" t="s">
        <v>15</v>
      </c>
      <c r="CJ34" s="15" t="s">
        <v>15</v>
      </c>
      <c r="CK34" s="15" t="s">
        <v>15</v>
      </c>
      <c r="CL34" s="15" t="s">
        <v>15</v>
      </c>
      <c r="CM34" s="15" t="s">
        <v>15</v>
      </c>
      <c r="CN34" s="15" t="s">
        <v>15</v>
      </c>
      <c r="CO34" s="15">
        <f t="shared" si="11"/>
        <v>0.16570000000000001</v>
      </c>
      <c r="CP34" s="15" t="s">
        <v>15</v>
      </c>
      <c r="CQ34" s="15">
        <v>0.1061</v>
      </c>
      <c r="CR34" s="15" t="s">
        <v>15</v>
      </c>
      <c r="CS34" s="15" t="s">
        <v>15</v>
      </c>
      <c r="CT34" s="15" t="s">
        <v>15</v>
      </c>
      <c r="CU34" s="15" t="s">
        <v>15</v>
      </c>
      <c r="CV34" s="15" t="s">
        <v>15</v>
      </c>
      <c r="CW34" s="15">
        <v>5.96E-2</v>
      </c>
      <c r="CX34" s="15" t="s">
        <v>15</v>
      </c>
      <c r="CY34" s="15" t="s">
        <v>15</v>
      </c>
      <c r="CZ34" s="15" t="s">
        <v>15</v>
      </c>
      <c r="DA34" s="15" t="s">
        <v>15</v>
      </c>
      <c r="DB34" s="387">
        <f t="shared" si="2"/>
        <v>0.54820000000000002</v>
      </c>
      <c r="DC34" s="387" t="s">
        <v>15</v>
      </c>
      <c r="DD34" s="387" t="s">
        <v>15</v>
      </c>
      <c r="DE34" s="387" t="s">
        <v>15</v>
      </c>
      <c r="DF34" s="387">
        <v>4.3299999999999998E-2</v>
      </c>
      <c r="DG34" s="387" t="s">
        <v>15</v>
      </c>
      <c r="DH34" s="387" t="s">
        <v>15</v>
      </c>
      <c r="DI34" s="387">
        <v>0</v>
      </c>
      <c r="DJ34" s="387">
        <v>0</v>
      </c>
      <c r="DK34" s="387">
        <v>0.19969999999999999</v>
      </c>
      <c r="DL34" s="387">
        <v>0</v>
      </c>
      <c r="DM34" s="387">
        <v>0.22720000000000001</v>
      </c>
      <c r="DN34" s="387">
        <v>7.8E-2</v>
      </c>
      <c r="DO34" s="387">
        <f t="shared" si="3"/>
        <v>1.139</v>
      </c>
      <c r="DP34" s="387">
        <v>0.48020000000000002</v>
      </c>
      <c r="DQ34" s="387">
        <v>0</v>
      </c>
      <c r="DR34" s="387">
        <v>6.1600000000000002E-2</v>
      </c>
      <c r="DS34" s="387">
        <v>0</v>
      </c>
      <c r="DT34" s="387">
        <v>2.46E-2</v>
      </c>
      <c r="DU34" s="387">
        <v>1.43E-2</v>
      </c>
      <c r="DV34" s="387">
        <v>0</v>
      </c>
      <c r="DW34" s="387">
        <v>0</v>
      </c>
      <c r="DX34" s="387">
        <v>1.6300000000000002E-2</v>
      </c>
      <c r="DY34" s="387">
        <v>0</v>
      </c>
      <c r="DZ34" s="387">
        <v>0.54200000000000004</v>
      </c>
      <c r="EA34" s="387">
        <v>0</v>
      </c>
      <c r="EB34" s="15">
        <f t="shared" si="4"/>
        <v>12.962400000000001</v>
      </c>
      <c r="EC34" s="387">
        <v>0.28920000000000001</v>
      </c>
      <c r="ED34" s="387">
        <v>0</v>
      </c>
      <c r="EE34" s="387">
        <v>0.75290000000000012</v>
      </c>
      <c r="EF34" s="387">
        <v>0</v>
      </c>
      <c r="EG34" s="387">
        <v>0</v>
      </c>
      <c r="EH34" s="387">
        <v>4.0366</v>
      </c>
      <c r="EI34" s="387">
        <v>3.39E-2</v>
      </c>
      <c r="EJ34" s="387">
        <v>2.9600000000000001E-2</v>
      </c>
      <c r="EK34" s="387">
        <v>0</v>
      </c>
      <c r="EL34" s="387">
        <v>0.19540000000000002</v>
      </c>
      <c r="EM34" s="387">
        <v>0</v>
      </c>
      <c r="EN34" s="387">
        <v>7.6248000000000005</v>
      </c>
      <c r="EO34" s="15">
        <f t="shared" si="5"/>
        <v>1.2011999999999998</v>
      </c>
      <c r="EP34" s="15" t="s">
        <v>15</v>
      </c>
      <c r="EQ34" s="15" t="s">
        <v>15</v>
      </c>
      <c r="ER34" s="15">
        <v>6.0999999999999995E-3</v>
      </c>
      <c r="ES34" s="15" t="s">
        <v>15</v>
      </c>
      <c r="ET34" s="15" t="s">
        <v>15</v>
      </c>
      <c r="EU34" s="15" t="s">
        <v>15</v>
      </c>
      <c r="EV34" s="15" t="s">
        <v>15</v>
      </c>
      <c r="EW34" s="15" t="s">
        <v>15</v>
      </c>
      <c r="EX34" s="15">
        <v>1.1950999999999998</v>
      </c>
      <c r="EY34" s="15" t="s">
        <v>15</v>
      </c>
      <c r="EZ34" s="15" t="s">
        <v>15</v>
      </c>
      <c r="FA34" s="15" t="s">
        <v>15</v>
      </c>
    </row>
    <row r="35" spans="1:157" s="30" customFormat="1" ht="12.75" customHeight="1">
      <c r="A35" s="771" t="s">
        <v>3188</v>
      </c>
      <c r="B35" s="15">
        <f>SUM(C35:N35)</f>
        <v>25.984999999999999</v>
      </c>
      <c r="C35" s="15" t="s">
        <v>15</v>
      </c>
      <c r="D35" s="15">
        <v>1.3680000000000001</v>
      </c>
      <c r="E35" s="15">
        <v>0.52200000000000002</v>
      </c>
      <c r="F35" s="15">
        <v>6.9779999999999998</v>
      </c>
      <c r="G35" s="15" t="s">
        <v>15</v>
      </c>
      <c r="H35" s="15" t="s">
        <v>15</v>
      </c>
      <c r="I35" s="15">
        <v>0.42699999999999999</v>
      </c>
      <c r="J35" s="15" t="s">
        <v>15</v>
      </c>
      <c r="K35" s="15">
        <v>4.399</v>
      </c>
      <c r="L35" s="15">
        <v>4.62</v>
      </c>
      <c r="M35" s="15">
        <v>6.3479999999999999</v>
      </c>
      <c r="N35" s="15">
        <v>1.323</v>
      </c>
      <c r="O35" s="15">
        <f>SUM(P35:AA35)</f>
        <v>107.3929</v>
      </c>
      <c r="P35" s="15">
        <v>10.253</v>
      </c>
      <c r="Q35" s="15">
        <v>5.2130000000000001</v>
      </c>
      <c r="R35" s="15">
        <v>15.792</v>
      </c>
      <c r="S35" s="15">
        <v>2.5870000000000002</v>
      </c>
      <c r="T35" s="15">
        <v>7.6929999999999996</v>
      </c>
      <c r="U35" s="15" t="s">
        <v>15</v>
      </c>
      <c r="V35" s="15">
        <v>11.041</v>
      </c>
      <c r="W35" s="15">
        <v>4.008</v>
      </c>
      <c r="X35" s="15">
        <v>5.7169999999999996</v>
      </c>
      <c r="Y35" s="15">
        <v>16.706</v>
      </c>
      <c r="Z35" s="15">
        <v>19.5059</v>
      </c>
      <c r="AA35" s="15">
        <v>8.8770000000000007</v>
      </c>
      <c r="AB35" s="15">
        <f t="shared" si="12"/>
        <v>490.60889999999995</v>
      </c>
      <c r="AC35" s="15">
        <v>9.9860000000000007</v>
      </c>
      <c r="AD35" s="15">
        <v>1.8733</v>
      </c>
      <c r="AE35" s="15">
        <v>6.7915000000000001</v>
      </c>
      <c r="AF35" s="15">
        <v>18.453200000000002</v>
      </c>
      <c r="AG35" s="15">
        <v>16.2425</v>
      </c>
      <c r="AH35" s="15">
        <v>34.993000000000002</v>
      </c>
      <c r="AI35" s="15">
        <v>36.276199999999996</v>
      </c>
      <c r="AJ35" s="15">
        <v>29.515000000000001</v>
      </c>
      <c r="AK35" s="15">
        <v>24.077999999999999</v>
      </c>
      <c r="AL35" s="15">
        <v>151.387</v>
      </c>
      <c r="AM35" s="15">
        <v>144.99</v>
      </c>
      <c r="AN35" s="15">
        <v>16.023199999999999</v>
      </c>
      <c r="AO35" s="15">
        <f t="shared" si="13"/>
        <v>17.0442</v>
      </c>
      <c r="AP35" s="15" t="s">
        <v>15</v>
      </c>
      <c r="AQ35" s="15" t="s">
        <v>15</v>
      </c>
      <c r="AR35" s="15">
        <v>0.2445</v>
      </c>
      <c r="AS35" s="15">
        <v>1.498</v>
      </c>
      <c r="AT35" s="15" t="s">
        <v>15</v>
      </c>
      <c r="AU35" s="15">
        <v>0.21059999999999998</v>
      </c>
      <c r="AV35" s="15">
        <v>5.93</v>
      </c>
      <c r="AW35" s="15">
        <v>1.5289000000000001</v>
      </c>
      <c r="AX35" s="15">
        <v>3.6629999999999998</v>
      </c>
      <c r="AY35" s="15">
        <v>3.5162</v>
      </c>
      <c r="AZ35" s="15">
        <v>0.45300000000000001</v>
      </c>
      <c r="BA35" s="15" t="s">
        <v>15</v>
      </c>
      <c r="BB35" s="15">
        <f t="shared" si="14"/>
        <v>64.932500000000005</v>
      </c>
      <c r="BC35" s="15" t="s">
        <v>15</v>
      </c>
      <c r="BD35" s="15">
        <v>2.3608000000000002</v>
      </c>
      <c r="BE35" s="15">
        <v>3.2471000000000001</v>
      </c>
      <c r="BF35" s="15">
        <v>2.6396999999999999</v>
      </c>
      <c r="BG35" s="15">
        <v>0.97940000000000005</v>
      </c>
      <c r="BH35" s="15">
        <v>2.7949999999999999</v>
      </c>
      <c r="BI35" s="15">
        <v>9.5823</v>
      </c>
      <c r="BJ35" s="15">
        <v>9.8658999999999999</v>
      </c>
      <c r="BK35" s="15">
        <v>7.5010000000000003</v>
      </c>
      <c r="BL35" s="15">
        <v>4.4943999999999997</v>
      </c>
      <c r="BM35" s="15">
        <v>2.3873000000000002</v>
      </c>
      <c r="BN35" s="15">
        <v>19.079599999999999</v>
      </c>
      <c r="BO35" s="15">
        <f t="shared" si="15"/>
        <v>82.195999999999998</v>
      </c>
      <c r="BP35" s="15">
        <v>11.522400000000001</v>
      </c>
      <c r="BQ35" s="15">
        <v>4.8550000000000004</v>
      </c>
      <c r="BR35" s="15">
        <v>9.3187000000000015</v>
      </c>
      <c r="BS35" s="15">
        <v>11.2125</v>
      </c>
      <c r="BT35" s="15">
        <v>5.3773999999999997</v>
      </c>
      <c r="BU35" s="15">
        <v>1.768</v>
      </c>
      <c r="BV35" s="15">
        <v>3.7042000000000002</v>
      </c>
      <c r="BW35" s="15">
        <v>8.4362000000000013</v>
      </c>
      <c r="BX35" s="15">
        <v>3.9492999999999996</v>
      </c>
      <c r="BY35" s="15">
        <v>8.7898999999999994</v>
      </c>
      <c r="BZ35" s="15">
        <v>5.2374999999999998</v>
      </c>
      <c r="CA35" s="15">
        <v>8.0249000000000006</v>
      </c>
      <c r="CB35" s="15">
        <f t="shared" si="16"/>
        <v>106.1844</v>
      </c>
      <c r="CC35" s="15">
        <v>11.476799999999999</v>
      </c>
      <c r="CD35" s="15">
        <v>15.351099999999999</v>
      </c>
      <c r="CE35" s="15">
        <v>3.2843</v>
      </c>
      <c r="CF35" s="15">
        <v>7.4743000000000004</v>
      </c>
      <c r="CG35" s="15">
        <v>9.1134000000000004</v>
      </c>
      <c r="CH35" s="15">
        <v>7.3931000000000004</v>
      </c>
      <c r="CI35" s="15">
        <v>9.7896999999999998</v>
      </c>
      <c r="CJ35" s="15">
        <v>12.184200000000001</v>
      </c>
      <c r="CK35" s="15">
        <v>5.9706000000000001</v>
      </c>
      <c r="CL35" s="15">
        <v>9.7722000000000016</v>
      </c>
      <c r="CM35" s="15">
        <v>3.9205999999999999</v>
      </c>
      <c r="CN35" s="15">
        <v>10.4541</v>
      </c>
      <c r="CO35" s="15">
        <f t="shared" si="11"/>
        <v>134.6233</v>
      </c>
      <c r="CP35" s="15">
        <v>5.2622999999999998</v>
      </c>
      <c r="CQ35" s="15">
        <v>15.515600000000001</v>
      </c>
      <c r="CR35" s="15">
        <v>11.547900000000002</v>
      </c>
      <c r="CS35" s="15">
        <v>8.7452000000000005</v>
      </c>
      <c r="CT35" s="15">
        <v>12.387499999999999</v>
      </c>
      <c r="CU35" s="15">
        <v>7.1334999999999997</v>
      </c>
      <c r="CV35" s="15">
        <v>9.3622999999999994</v>
      </c>
      <c r="CW35" s="15">
        <v>4.2749000000000006</v>
      </c>
      <c r="CX35" s="15">
        <v>16.484099999999998</v>
      </c>
      <c r="CY35" s="15">
        <v>12.855099999999998</v>
      </c>
      <c r="CZ35" s="15">
        <v>7.0664999999999996</v>
      </c>
      <c r="DA35" s="15">
        <v>23.988400000000002</v>
      </c>
      <c r="DB35" s="387">
        <f t="shared" si="2"/>
        <v>553.51919999999996</v>
      </c>
      <c r="DC35" s="387">
        <v>10.779600000000002</v>
      </c>
      <c r="DD35" s="387">
        <v>18.083899999999996</v>
      </c>
      <c r="DE35" s="387">
        <v>65.051600000000008</v>
      </c>
      <c r="DF35" s="387">
        <v>22.696099999999994</v>
      </c>
      <c r="DG35" s="387">
        <v>42.066099999999999</v>
      </c>
      <c r="DH35" s="387">
        <v>39.551300000000005</v>
      </c>
      <c r="DI35" s="387">
        <v>46.560000000000009</v>
      </c>
      <c r="DJ35" s="387">
        <v>57.407900000000012</v>
      </c>
      <c r="DK35" s="387">
        <v>67.968599999999995</v>
      </c>
      <c r="DL35" s="387">
        <v>45.52</v>
      </c>
      <c r="DM35" s="387">
        <v>81.351199999999992</v>
      </c>
      <c r="DN35" s="387">
        <v>56.482899999999994</v>
      </c>
      <c r="DO35" s="387">
        <f t="shared" si="3"/>
        <v>688.95050000000003</v>
      </c>
      <c r="DP35" s="387">
        <v>40.856099999999998</v>
      </c>
      <c r="DQ35" s="387">
        <v>18.587199999999999</v>
      </c>
      <c r="DR35" s="387">
        <v>173.32019999999997</v>
      </c>
      <c r="DS35" s="387">
        <v>15.762799999999999</v>
      </c>
      <c r="DT35" s="387">
        <v>39.116300000000003</v>
      </c>
      <c r="DU35" s="387">
        <v>61.874000000000002</v>
      </c>
      <c r="DV35" s="387">
        <v>55.799100000000003</v>
      </c>
      <c r="DW35" s="387">
        <v>46.393000000000001</v>
      </c>
      <c r="DX35" s="387">
        <v>65.939300000000003</v>
      </c>
      <c r="DY35" s="387">
        <v>92.633400000000023</v>
      </c>
      <c r="DZ35" s="387">
        <v>37.103400000000001</v>
      </c>
      <c r="EA35" s="387">
        <v>41.565700000000007</v>
      </c>
      <c r="EB35" s="15">
        <f t="shared" si="4"/>
        <v>758.61110000000008</v>
      </c>
      <c r="EC35" s="387">
        <v>33.342500000000001</v>
      </c>
      <c r="ED35" s="387">
        <v>90.662999999999982</v>
      </c>
      <c r="EE35" s="387">
        <v>66.532900000000012</v>
      </c>
      <c r="EF35" s="387">
        <v>52.428299999999993</v>
      </c>
      <c r="EG35" s="387">
        <v>46.899800000000013</v>
      </c>
      <c r="EH35" s="387">
        <v>85.297600000000003</v>
      </c>
      <c r="EI35" s="387">
        <v>34.372599999999998</v>
      </c>
      <c r="EJ35" s="387">
        <v>27.516800000000003</v>
      </c>
      <c r="EK35" s="387">
        <v>113.7878</v>
      </c>
      <c r="EL35" s="387">
        <v>65.793299999999988</v>
      </c>
      <c r="EM35" s="387">
        <v>44.077100000000002</v>
      </c>
      <c r="EN35" s="387">
        <v>97.899400000000014</v>
      </c>
      <c r="EO35" s="15">
        <f t="shared" si="5"/>
        <v>962.25580000000002</v>
      </c>
      <c r="EP35" s="15">
        <v>81.753</v>
      </c>
      <c r="EQ35" s="15">
        <v>75.537700000000001</v>
      </c>
      <c r="ER35" s="15">
        <v>71.258499999999998</v>
      </c>
      <c r="ES35" s="15">
        <v>29.510300000000001</v>
      </c>
      <c r="ET35" s="15">
        <v>91.080600000000004</v>
      </c>
      <c r="EU35" s="15">
        <v>86.843699999999998</v>
      </c>
      <c r="EV35" s="15">
        <v>70.241100000000003</v>
      </c>
      <c r="EW35" s="15">
        <v>73.763199999999998</v>
      </c>
      <c r="EX35" s="15">
        <v>85.378600000000006</v>
      </c>
      <c r="EY35" s="15">
        <v>56.571300000000001</v>
      </c>
      <c r="EZ35" s="15">
        <v>79.747600000000006</v>
      </c>
      <c r="FA35" s="15">
        <v>160.57020000000003</v>
      </c>
    </row>
    <row r="36" spans="1:157" s="30" customFormat="1" ht="12.75" customHeight="1">
      <c r="A36" s="771" t="s">
        <v>3189</v>
      </c>
      <c r="B36" s="15" t="s">
        <v>15</v>
      </c>
      <c r="C36" s="15" t="s">
        <v>15</v>
      </c>
      <c r="D36" s="15" t="s">
        <v>15</v>
      </c>
      <c r="E36" s="15" t="s">
        <v>15</v>
      </c>
      <c r="F36" s="15" t="s">
        <v>15</v>
      </c>
      <c r="G36" s="15" t="s">
        <v>15</v>
      </c>
      <c r="H36" s="15" t="s">
        <v>15</v>
      </c>
      <c r="I36" s="15" t="s">
        <v>15</v>
      </c>
      <c r="J36" s="15" t="s">
        <v>15</v>
      </c>
      <c r="K36" s="15" t="s">
        <v>15</v>
      </c>
      <c r="L36" s="15" t="s">
        <v>15</v>
      </c>
      <c r="M36" s="15" t="s">
        <v>15</v>
      </c>
      <c r="N36" s="15" t="s">
        <v>15</v>
      </c>
      <c r="O36" s="15">
        <f>SUM(P36:AA36)</f>
        <v>1.4810999999999999</v>
      </c>
      <c r="P36" s="15" t="s">
        <v>15</v>
      </c>
      <c r="Q36" s="15" t="s">
        <v>15</v>
      </c>
      <c r="R36" s="15" t="s">
        <v>15</v>
      </c>
      <c r="S36" s="15" t="s">
        <v>15</v>
      </c>
      <c r="T36" s="15" t="s">
        <v>15</v>
      </c>
      <c r="U36" s="15" t="s">
        <v>15</v>
      </c>
      <c r="V36" s="15" t="s">
        <v>15</v>
      </c>
      <c r="W36" s="15" t="s">
        <v>15</v>
      </c>
      <c r="X36" s="15" t="s">
        <v>15</v>
      </c>
      <c r="Y36" s="15" t="s">
        <v>15</v>
      </c>
      <c r="Z36" s="15" t="s">
        <v>15</v>
      </c>
      <c r="AA36" s="15">
        <v>1.4810999999999999</v>
      </c>
      <c r="AB36" s="15">
        <f t="shared" si="12"/>
        <v>1.3244</v>
      </c>
      <c r="AC36" s="15" t="s">
        <v>15</v>
      </c>
      <c r="AD36" s="15">
        <v>1.3244</v>
      </c>
      <c r="AE36" s="15" t="s">
        <v>15</v>
      </c>
      <c r="AF36" s="15" t="s">
        <v>15</v>
      </c>
      <c r="AG36" s="15" t="s">
        <v>15</v>
      </c>
      <c r="AH36" s="15" t="s">
        <v>15</v>
      </c>
      <c r="AI36" s="15" t="s">
        <v>15</v>
      </c>
      <c r="AJ36" s="15" t="s">
        <v>15</v>
      </c>
      <c r="AK36" s="15" t="s">
        <v>15</v>
      </c>
      <c r="AL36" s="15" t="s">
        <v>15</v>
      </c>
      <c r="AM36" s="15" t="s">
        <v>15</v>
      </c>
      <c r="AN36" s="15" t="s">
        <v>15</v>
      </c>
      <c r="AO36" s="15">
        <f t="shared" si="13"/>
        <v>1.2035</v>
      </c>
      <c r="AP36" s="15" t="s">
        <v>15</v>
      </c>
      <c r="AQ36" s="15" t="s">
        <v>15</v>
      </c>
      <c r="AR36" s="15" t="s">
        <v>15</v>
      </c>
      <c r="AS36" s="15" t="s">
        <v>15</v>
      </c>
      <c r="AT36" s="15" t="s">
        <v>15</v>
      </c>
      <c r="AU36" s="15" t="s">
        <v>15</v>
      </c>
      <c r="AV36" s="15" t="s">
        <v>15</v>
      </c>
      <c r="AW36" s="15" t="s">
        <v>15</v>
      </c>
      <c r="AX36" s="15" t="s">
        <v>15</v>
      </c>
      <c r="AY36" s="15">
        <v>1.2035</v>
      </c>
      <c r="AZ36" s="15" t="s">
        <v>15</v>
      </c>
      <c r="BA36" s="15" t="s">
        <v>15</v>
      </c>
      <c r="BB36" s="15" t="s">
        <v>15</v>
      </c>
      <c r="BC36" s="15" t="s">
        <v>15</v>
      </c>
      <c r="BD36" s="15" t="s">
        <v>15</v>
      </c>
      <c r="BE36" s="15" t="s">
        <v>15</v>
      </c>
      <c r="BF36" s="15" t="s">
        <v>15</v>
      </c>
      <c r="BG36" s="15" t="s">
        <v>15</v>
      </c>
      <c r="BH36" s="15" t="s">
        <v>15</v>
      </c>
      <c r="BI36" s="15" t="s">
        <v>15</v>
      </c>
      <c r="BJ36" s="15" t="s">
        <v>15</v>
      </c>
      <c r="BK36" s="15" t="s">
        <v>15</v>
      </c>
      <c r="BL36" s="15" t="s">
        <v>15</v>
      </c>
      <c r="BM36" s="15" t="s">
        <v>15</v>
      </c>
      <c r="BN36" s="15" t="s">
        <v>15</v>
      </c>
      <c r="BO36" s="15">
        <f t="shared" si="15"/>
        <v>6.0053999999999998</v>
      </c>
      <c r="BP36" s="15" t="s">
        <v>15</v>
      </c>
      <c r="BQ36" s="15" t="s">
        <v>15</v>
      </c>
      <c r="BR36" s="15" t="s">
        <v>15</v>
      </c>
      <c r="BS36" s="15" t="s">
        <v>15</v>
      </c>
      <c r="BT36" s="15" t="s">
        <v>15</v>
      </c>
      <c r="BU36" s="15" t="s">
        <v>15</v>
      </c>
      <c r="BV36" s="15" t="s">
        <v>15</v>
      </c>
      <c r="BW36" s="15">
        <v>7.1999999999999995E-2</v>
      </c>
      <c r="BX36" s="15">
        <v>2.3849999999999998</v>
      </c>
      <c r="BY36" s="15">
        <v>2.5905</v>
      </c>
      <c r="BZ36" s="15">
        <v>0.95789999999999997</v>
      </c>
      <c r="CA36" s="15" t="s">
        <v>15</v>
      </c>
      <c r="CB36" s="15">
        <f t="shared" si="16"/>
        <v>9.0927000000000007</v>
      </c>
      <c r="CC36" s="15" t="s">
        <v>15</v>
      </c>
      <c r="CD36" s="15" t="s">
        <v>15</v>
      </c>
      <c r="CE36" s="15" t="s">
        <v>15</v>
      </c>
      <c r="CF36" s="15" t="s">
        <v>15</v>
      </c>
      <c r="CG36" s="15" t="s">
        <v>15</v>
      </c>
      <c r="CH36" s="15" t="s">
        <v>15</v>
      </c>
      <c r="CI36" s="15" t="s">
        <v>15</v>
      </c>
      <c r="CJ36" s="15">
        <v>1.3857999999999999</v>
      </c>
      <c r="CK36" s="15">
        <v>0.33100000000000002</v>
      </c>
      <c r="CL36" s="15">
        <v>4.1455000000000002</v>
      </c>
      <c r="CM36" s="15">
        <v>2.3084000000000002</v>
      </c>
      <c r="CN36" s="15">
        <v>0.92200000000000004</v>
      </c>
      <c r="CO36" s="15">
        <f t="shared" si="11"/>
        <v>27.983499999999999</v>
      </c>
      <c r="CP36" s="15">
        <v>7.0000000000000007E-2</v>
      </c>
      <c r="CQ36" s="15">
        <v>4.6120000000000001</v>
      </c>
      <c r="CR36" s="15">
        <v>2.2793999999999999</v>
      </c>
      <c r="CS36" s="15" t="s">
        <v>15</v>
      </c>
      <c r="CT36" s="15">
        <v>0.63060000000000005</v>
      </c>
      <c r="CU36" s="15">
        <v>4.1181999999999999</v>
      </c>
      <c r="CV36" s="15">
        <v>13.168299999999999</v>
      </c>
      <c r="CW36" s="15" t="s">
        <v>15</v>
      </c>
      <c r="CX36" s="15" t="s">
        <v>15</v>
      </c>
      <c r="CY36" s="15">
        <v>3.105</v>
      </c>
      <c r="CZ36" s="15" t="s">
        <v>15</v>
      </c>
      <c r="DA36" s="15" t="s">
        <v>15</v>
      </c>
      <c r="DB36" s="387">
        <f t="shared" si="2"/>
        <v>27.958200000000001</v>
      </c>
      <c r="DC36" s="387" t="s">
        <v>15</v>
      </c>
      <c r="DD36" s="387">
        <v>5.8170999999999999</v>
      </c>
      <c r="DE36" s="387">
        <v>12.489600000000001</v>
      </c>
      <c r="DF36" s="387" t="s">
        <v>15</v>
      </c>
      <c r="DG36" s="387">
        <v>0</v>
      </c>
      <c r="DH36" s="387" t="s">
        <v>15</v>
      </c>
      <c r="DI36" s="387">
        <v>0</v>
      </c>
      <c r="DJ36" s="387">
        <v>0.63300000000000001</v>
      </c>
      <c r="DK36" s="387">
        <v>0</v>
      </c>
      <c r="DL36" s="387">
        <v>1.446</v>
      </c>
      <c r="DM36" s="387">
        <v>0.41299999999999998</v>
      </c>
      <c r="DN36" s="387">
        <v>7.1595000000000004</v>
      </c>
      <c r="DO36" s="387">
        <f t="shared" si="3"/>
        <v>5.0497000000000005</v>
      </c>
      <c r="DP36" s="387">
        <v>8.1700000000000009E-2</v>
      </c>
      <c r="DQ36" s="387">
        <v>0</v>
      </c>
      <c r="DR36" s="387">
        <v>0</v>
      </c>
      <c r="DS36" s="387">
        <v>0</v>
      </c>
      <c r="DT36" s="387">
        <v>0</v>
      </c>
      <c r="DU36" s="387">
        <v>0</v>
      </c>
      <c r="DV36" s="387">
        <v>0</v>
      </c>
      <c r="DW36" s="387">
        <v>0</v>
      </c>
      <c r="DX36" s="387">
        <v>0</v>
      </c>
      <c r="DY36" s="387">
        <v>2.5165000000000002</v>
      </c>
      <c r="DZ36" s="387">
        <v>2.0594999999999999</v>
      </c>
      <c r="EA36" s="387">
        <v>0.39200000000000002</v>
      </c>
      <c r="EB36" s="15">
        <f t="shared" si="4"/>
        <v>0.622</v>
      </c>
      <c r="EC36" s="387">
        <v>0</v>
      </c>
      <c r="ED36" s="387">
        <v>0.622</v>
      </c>
      <c r="EE36" s="387">
        <v>0</v>
      </c>
      <c r="EF36" s="387">
        <v>0</v>
      </c>
      <c r="EG36" s="387">
        <v>0</v>
      </c>
      <c r="EH36" s="387">
        <v>0</v>
      </c>
      <c r="EI36" s="387">
        <v>0</v>
      </c>
      <c r="EJ36" s="387">
        <v>0</v>
      </c>
      <c r="EK36" s="387">
        <v>0</v>
      </c>
      <c r="EL36" s="387">
        <v>0</v>
      </c>
      <c r="EM36" s="387">
        <v>0</v>
      </c>
      <c r="EN36" s="387">
        <v>0</v>
      </c>
      <c r="EO36" s="15">
        <f t="shared" si="5"/>
        <v>0.57040000000000002</v>
      </c>
      <c r="EP36" s="15" t="s">
        <v>15</v>
      </c>
      <c r="EQ36" s="15" t="s">
        <v>15</v>
      </c>
      <c r="ER36" s="15">
        <v>7.6100000000000001E-2</v>
      </c>
      <c r="ES36" s="15">
        <v>0.1142</v>
      </c>
      <c r="ET36" s="15">
        <v>0.38010000000000005</v>
      </c>
      <c r="EU36" s="15" t="s">
        <v>15</v>
      </c>
      <c r="EV36" s="15" t="s">
        <v>15</v>
      </c>
      <c r="EW36" s="15" t="s">
        <v>15</v>
      </c>
      <c r="EX36" s="15" t="s">
        <v>15</v>
      </c>
      <c r="EY36" s="15" t="s">
        <v>15</v>
      </c>
      <c r="EZ36" s="15" t="s">
        <v>15</v>
      </c>
      <c r="FA36" s="15" t="s">
        <v>15</v>
      </c>
    </row>
    <row r="37" spans="1:157" s="30" customFormat="1" ht="12.75" customHeight="1">
      <c r="A37" s="771" t="s">
        <v>2898</v>
      </c>
      <c r="B37" s="15" t="s">
        <v>15</v>
      </c>
      <c r="C37" s="15" t="s">
        <v>15</v>
      </c>
      <c r="D37" s="15" t="s">
        <v>15</v>
      </c>
      <c r="E37" s="15" t="s">
        <v>15</v>
      </c>
      <c r="F37" s="15" t="s">
        <v>15</v>
      </c>
      <c r="G37" s="15" t="s">
        <v>15</v>
      </c>
      <c r="H37" s="15" t="s">
        <v>15</v>
      </c>
      <c r="I37" s="15" t="s">
        <v>15</v>
      </c>
      <c r="J37" s="15" t="s">
        <v>15</v>
      </c>
      <c r="K37" s="15" t="s">
        <v>15</v>
      </c>
      <c r="L37" s="15" t="s">
        <v>15</v>
      </c>
      <c r="M37" s="15" t="s">
        <v>15</v>
      </c>
      <c r="N37" s="15" t="s">
        <v>15</v>
      </c>
      <c r="O37" s="15">
        <f>SUM(P37:AA37)</f>
        <v>2.452</v>
      </c>
      <c r="P37" s="15" t="s">
        <v>15</v>
      </c>
      <c r="Q37" s="15" t="s">
        <v>15</v>
      </c>
      <c r="R37" s="15">
        <v>0.71399999999999997</v>
      </c>
      <c r="S37" s="15" t="s">
        <v>15</v>
      </c>
      <c r="T37" s="15" t="s">
        <v>15</v>
      </c>
      <c r="U37" s="15" t="s">
        <v>15</v>
      </c>
      <c r="V37" s="15" t="s">
        <v>15</v>
      </c>
      <c r="W37" s="15" t="s">
        <v>15</v>
      </c>
      <c r="X37" s="15">
        <v>0.52300000000000002</v>
      </c>
      <c r="Y37" s="15">
        <v>0.34599999999999997</v>
      </c>
      <c r="Z37" s="15" t="s">
        <v>15</v>
      </c>
      <c r="AA37" s="15">
        <v>0.86899999999999999</v>
      </c>
      <c r="AB37" s="15">
        <f t="shared" si="12"/>
        <v>22.401799999999998</v>
      </c>
      <c r="AC37" s="15" t="s">
        <v>15</v>
      </c>
      <c r="AD37" s="15">
        <v>1.9581999999999999</v>
      </c>
      <c r="AE37" s="15">
        <v>0.86899999999999999</v>
      </c>
      <c r="AF37" s="15">
        <v>0.9425</v>
      </c>
      <c r="AG37" s="15" t="s">
        <v>15</v>
      </c>
      <c r="AH37" s="15">
        <v>0.80500000000000005</v>
      </c>
      <c r="AI37" s="15">
        <v>12.867900000000002</v>
      </c>
      <c r="AJ37" s="15">
        <v>0.52510000000000001</v>
      </c>
      <c r="AK37" s="15">
        <v>0.22119999999999998</v>
      </c>
      <c r="AL37" s="15">
        <v>0.46689999999999998</v>
      </c>
      <c r="AM37" s="15">
        <v>1.4550000000000001</v>
      </c>
      <c r="AN37" s="15">
        <v>2.2909999999999999</v>
      </c>
      <c r="AO37" s="15">
        <f t="shared" si="13"/>
        <v>17.7117</v>
      </c>
      <c r="AP37" s="15">
        <v>0.439</v>
      </c>
      <c r="AQ37" s="15">
        <v>0.36699999999999999</v>
      </c>
      <c r="AR37" s="15">
        <v>0.23599999999999999</v>
      </c>
      <c r="AS37" s="15" t="s">
        <v>15</v>
      </c>
      <c r="AT37" s="15">
        <v>2.8003</v>
      </c>
      <c r="AU37" s="15">
        <v>3.92</v>
      </c>
      <c r="AV37" s="15" t="s">
        <v>15</v>
      </c>
      <c r="AW37" s="15" t="s">
        <v>15</v>
      </c>
      <c r="AX37" s="15">
        <v>0.34399999999999997</v>
      </c>
      <c r="AY37" s="15" t="s">
        <v>15</v>
      </c>
      <c r="AZ37" s="15">
        <v>9.0603999999999996</v>
      </c>
      <c r="BA37" s="15">
        <v>0.54500000000000004</v>
      </c>
      <c r="BB37" s="15">
        <f>SUM(BC37:BN37)</f>
        <v>7.8039999999999994</v>
      </c>
      <c r="BC37" s="15">
        <v>0.46800000000000003</v>
      </c>
      <c r="BD37" s="15">
        <v>0.40200000000000002</v>
      </c>
      <c r="BE37" s="15" t="s">
        <v>15</v>
      </c>
      <c r="BF37" s="15" t="s">
        <v>15</v>
      </c>
      <c r="BG37" s="15">
        <v>1.93</v>
      </c>
      <c r="BH37" s="15">
        <v>0.94</v>
      </c>
      <c r="BI37" s="15" t="s">
        <v>15</v>
      </c>
      <c r="BJ37" s="15">
        <v>1.131</v>
      </c>
      <c r="BK37" s="15">
        <v>0.61599999999999999</v>
      </c>
      <c r="BL37" s="15" t="s">
        <v>15</v>
      </c>
      <c r="BM37" s="15" t="s">
        <v>15</v>
      </c>
      <c r="BN37" s="15">
        <v>2.3170000000000002</v>
      </c>
      <c r="BO37" s="15">
        <f t="shared" si="15"/>
        <v>9.5326999999999984</v>
      </c>
      <c r="BP37" s="15">
        <v>0.30860000000000004</v>
      </c>
      <c r="BQ37" s="15">
        <v>1.4730000000000001</v>
      </c>
      <c r="BR37" s="15">
        <v>0.29699999999999999</v>
      </c>
      <c r="BS37" s="15">
        <v>0.86729999999999996</v>
      </c>
      <c r="BT37" s="15">
        <v>0.14730000000000001</v>
      </c>
      <c r="BU37" s="15">
        <v>1.4413</v>
      </c>
      <c r="BV37" s="15">
        <v>2.7198000000000002</v>
      </c>
      <c r="BW37" s="15">
        <v>1.6943999999999999</v>
      </c>
      <c r="BX37" s="15" t="s">
        <v>15</v>
      </c>
      <c r="BY37" s="15" t="s">
        <v>15</v>
      </c>
      <c r="BZ37" s="15">
        <v>0.47899999999999998</v>
      </c>
      <c r="CA37" s="15">
        <v>0.105</v>
      </c>
      <c r="CB37" s="15">
        <f t="shared" si="16"/>
        <v>5.7027999999999999</v>
      </c>
      <c r="CC37" s="15" t="s">
        <v>15</v>
      </c>
      <c r="CD37" s="15" t="s">
        <v>15</v>
      </c>
      <c r="CE37" s="15" t="s">
        <v>15</v>
      </c>
      <c r="CF37" s="15" t="s">
        <v>15</v>
      </c>
      <c r="CG37" s="15">
        <v>9.5799999999999996E-2</v>
      </c>
      <c r="CH37" s="15">
        <v>0.92300000000000004</v>
      </c>
      <c r="CI37" s="15">
        <v>2.3140000000000001</v>
      </c>
      <c r="CJ37" s="15">
        <v>2.37</v>
      </c>
      <c r="CK37" s="15" t="s">
        <v>15</v>
      </c>
      <c r="CL37" s="15" t="s">
        <v>15</v>
      </c>
      <c r="CM37" s="15" t="s">
        <v>15</v>
      </c>
      <c r="CN37" s="15" t="s">
        <v>15</v>
      </c>
      <c r="CO37" s="15">
        <f t="shared" si="11"/>
        <v>6.359</v>
      </c>
      <c r="CP37" s="15" t="s">
        <v>15</v>
      </c>
      <c r="CQ37" s="15" t="s">
        <v>15</v>
      </c>
      <c r="CR37" s="15" t="s">
        <v>15</v>
      </c>
      <c r="CS37" s="15" t="s">
        <v>15</v>
      </c>
      <c r="CT37" s="15" t="s">
        <v>15</v>
      </c>
      <c r="CU37" s="15" t="s">
        <v>15</v>
      </c>
      <c r="CV37" s="15" t="s">
        <v>15</v>
      </c>
      <c r="CW37" s="15">
        <v>1.7190000000000001</v>
      </c>
      <c r="CX37" s="15" t="s">
        <v>15</v>
      </c>
      <c r="CY37" s="15" t="s">
        <v>15</v>
      </c>
      <c r="CZ37" s="15" t="s">
        <v>15</v>
      </c>
      <c r="DA37" s="15">
        <v>4.6399999999999997</v>
      </c>
      <c r="DB37" s="387">
        <f t="shared" si="2"/>
        <v>50.624900000000004</v>
      </c>
      <c r="DC37" s="387" t="s">
        <v>15</v>
      </c>
      <c r="DD37" s="387" t="s">
        <v>15</v>
      </c>
      <c r="DE37" s="387">
        <v>5.8353000000000002</v>
      </c>
      <c r="DF37" s="387">
        <v>1.8618000000000001</v>
      </c>
      <c r="DG37" s="387">
        <v>0.65900000000000003</v>
      </c>
      <c r="DH37" s="387">
        <v>0.42680000000000001</v>
      </c>
      <c r="DI37" s="387">
        <v>0.51</v>
      </c>
      <c r="DJ37" s="387">
        <v>1.8147</v>
      </c>
      <c r="DK37" s="387">
        <v>17.431000000000001</v>
      </c>
      <c r="DL37" s="387">
        <v>9.6596000000000011</v>
      </c>
      <c r="DM37" s="387">
        <v>2.3540999999999999</v>
      </c>
      <c r="DN37" s="387">
        <v>10.0726</v>
      </c>
      <c r="DO37" s="387">
        <f t="shared" si="3"/>
        <v>66.610600000000005</v>
      </c>
      <c r="DP37" s="387">
        <v>0</v>
      </c>
      <c r="DQ37" s="387">
        <v>2.6703999999999999</v>
      </c>
      <c r="DR37" s="387">
        <v>5.7811000000000003</v>
      </c>
      <c r="DS37" s="387">
        <v>0.94989999999999997</v>
      </c>
      <c r="DT37" s="387">
        <v>1.024</v>
      </c>
      <c r="DU37" s="387">
        <v>7.3529</v>
      </c>
      <c r="DV37" s="387">
        <v>4.5449999999999999</v>
      </c>
      <c r="DW37" s="387">
        <v>0</v>
      </c>
      <c r="DX37" s="387">
        <v>0.28589999999999999</v>
      </c>
      <c r="DY37" s="387">
        <v>16.6264</v>
      </c>
      <c r="DZ37" s="387">
        <v>17.917000000000002</v>
      </c>
      <c r="EA37" s="387">
        <v>9.4580000000000002</v>
      </c>
      <c r="EB37" s="15">
        <f t="shared" si="4"/>
        <v>142.45530000000002</v>
      </c>
      <c r="EC37" s="387">
        <v>13.223000000000001</v>
      </c>
      <c r="ED37" s="387">
        <v>12.232299999999999</v>
      </c>
      <c r="EE37" s="387">
        <v>7.3643999999999998</v>
      </c>
      <c r="EF37" s="387">
        <v>4.6216999999999997</v>
      </c>
      <c r="EG37" s="387">
        <v>5.8338000000000001</v>
      </c>
      <c r="EH37" s="387">
        <v>11.6724</v>
      </c>
      <c r="EI37" s="387">
        <v>1.994</v>
      </c>
      <c r="EJ37" s="387">
        <v>12.1183</v>
      </c>
      <c r="EK37" s="387">
        <v>0</v>
      </c>
      <c r="EL37" s="387">
        <v>0.19540000000000002</v>
      </c>
      <c r="EM37" s="387">
        <v>13.968</v>
      </c>
      <c r="EN37" s="387">
        <v>59.231999999999999</v>
      </c>
      <c r="EO37" s="15">
        <f t="shared" si="5"/>
        <v>237.16930000000002</v>
      </c>
      <c r="EP37" s="15">
        <v>21.645</v>
      </c>
      <c r="EQ37" s="15">
        <v>10.960799999999999</v>
      </c>
      <c r="ER37" s="15">
        <v>17.113599999999998</v>
      </c>
      <c r="ES37" s="15">
        <v>26.75</v>
      </c>
      <c r="ET37" s="15">
        <v>3.6869999999999998</v>
      </c>
      <c r="EU37" s="15">
        <v>29.6538</v>
      </c>
      <c r="EV37" s="15">
        <v>32.999400000000001</v>
      </c>
      <c r="EW37" s="15">
        <v>9.0927000000000007</v>
      </c>
      <c r="EX37" s="15">
        <v>18.568999999999999</v>
      </c>
      <c r="EY37" s="15">
        <v>19.484999999999999</v>
      </c>
      <c r="EZ37" s="15">
        <v>23.364999999999998</v>
      </c>
      <c r="FA37" s="15">
        <v>23.847999999999999</v>
      </c>
    </row>
    <row r="38" spans="1:157" s="30" customFormat="1" ht="12.75" customHeight="1">
      <c r="A38" s="771" t="s">
        <v>3190</v>
      </c>
      <c r="B38" s="15" t="s">
        <v>15</v>
      </c>
      <c r="C38" s="15" t="s">
        <v>15</v>
      </c>
      <c r="D38" s="15" t="s">
        <v>15</v>
      </c>
      <c r="E38" s="15" t="s">
        <v>15</v>
      </c>
      <c r="F38" s="15" t="s">
        <v>15</v>
      </c>
      <c r="G38" s="15" t="s">
        <v>15</v>
      </c>
      <c r="H38" s="15" t="s">
        <v>15</v>
      </c>
      <c r="I38" s="15" t="s">
        <v>15</v>
      </c>
      <c r="J38" s="15" t="s">
        <v>15</v>
      </c>
      <c r="K38" s="15" t="s">
        <v>15</v>
      </c>
      <c r="L38" s="15" t="s">
        <v>15</v>
      </c>
      <c r="M38" s="15" t="s">
        <v>15</v>
      </c>
      <c r="N38" s="15" t="s">
        <v>15</v>
      </c>
      <c r="O38" s="15" t="s">
        <v>15</v>
      </c>
      <c r="P38" s="15" t="s">
        <v>15</v>
      </c>
      <c r="Q38" s="15" t="s">
        <v>15</v>
      </c>
      <c r="R38" s="15" t="s">
        <v>15</v>
      </c>
      <c r="S38" s="15" t="s">
        <v>15</v>
      </c>
      <c r="T38" s="15" t="s">
        <v>15</v>
      </c>
      <c r="U38" s="15" t="s">
        <v>15</v>
      </c>
      <c r="V38" s="15" t="s">
        <v>15</v>
      </c>
      <c r="W38" s="15" t="s">
        <v>15</v>
      </c>
      <c r="X38" s="15" t="s">
        <v>15</v>
      </c>
      <c r="Y38" s="15" t="s">
        <v>15</v>
      </c>
      <c r="Z38" s="15" t="s">
        <v>15</v>
      </c>
      <c r="AA38" s="15" t="s">
        <v>15</v>
      </c>
      <c r="AB38" s="15" t="s">
        <v>15</v>
      </c>
      <c r="AC38" s="15" t="s">
        <v>15</v>
      </c>
      <c r="AD38" s="15" t="s">
        <v>15</v>
      </c>
      <c r="AE38" s="15" t="s">
        <v>15</v>
      </c>
      <c r="AF38" s="15" t="s">
        <v>15</v>
      </c>
      <c r="AG38" s="15" t="s">
        <v>15</v>
      </c>
      <c r="AH38" s="15" t="s">
        <v>15</v>
      </c>
      <c r="AI38" s="15" t="s">
        <v>15</v>
      </c>
      <c r="AJ38" s="15" t="s">
        <v>15</v>
      </c>
      <c r="AK38" s="15" t="s">
        <v>15</v>
      </c>
      <c r="AL38" s="15" t="s">
        <v>15</v>
      </c>
      <c r="AM38" s="15" t="s">
        <v>15</v>
      </c>
      <c r="AN38" s="15" t="s">
        <v>15</v>
      </c>
      <c r="AO38" s="15" t="s">
        <v>15</v>
      </c>
      <c r="AP38" s="15" t="s">
        <v>15</v>
      </c>
      <c r="AQ38" s="15" t="s">
        <v>15</v>
      </c>
      <c r="AR38" s="15" t="s">
        <v>15</v>
      </c>
      <c r="AS38" s="15" t="s">
        <v>15</v>
      </c>
      <c r="AT38" s="15" t="s">
        <v>15</v>
      </c>
      <c r="AU38" s="15" t="s">
        <v>15</v>
      </c>
      <c r="AV38" s="15" t="s">
        <v>15</v>
      </c>
      <c r="AW38" s="15" t="s">
        <v>15</v>
      </c>
      <c r="AX38" s="15" t="s">
        <v>15</v>
      </c>
      <c r="AY38" s="15" t="s">
        <v>15</v>
      </c>
      <c r="AZ38" s="15" t="s">
        <v>15</v>
      </c>
      <c r="BA38" s="15" t="s">
        <v>15</v>
      </c>
      <c r="BB38" s="15" t="s">
        <v>15</v>
      </c>
      <c r="BC38" s="15" t="s">
        <v>15</v>
      </c>
      <c r="BD38" s="15" t="s">
        <v>15</v>
      </c>
      <c r="BE38" s="15" t="s">
        <v>15</v>
      </c>
      <c r="BF38" s="15" t="s">
        <v>15</v>
      </c>
      <c r="BG38" s="15" t="s">
        <v>15</v>
      </c>
      <c r="BH38" s="15" t="s">
        <v>15</v>
      </c>
      <c r="BI38" s="15" t="s">
        <v>15</v>
      </c>
      <c r="BJ38" s="15" t="s">
        <v>15</v>
      </c>
      <c r="BK38" s="15" t="s">
        <v>15</v>
      </c>
      <c r="BL38" s="15" t="s">
        <v>15</v>
      </c>
      <c r="BM38" s="15" t="s">
        <v>15</v>
      </c>
      <c r="BN38" s="15" t="s">
        <v>15</v>
      </c>
      <c r="BO38" s="15" t="s">
        <v>15</v>
      </c>
      <c r="BP38" s="15" t="s">
        <v>15</v>
      </c>
      <c r="BQ38" s="15" t="s">
        <v>15</v>
      </c>
      <c r="BR38" s="15" t="s">
        <v>15</v>
      </c>
      <c r="BS38" s="15" t="s">
        <v>15</v>
      </c>
      <c r="BT38" s="15" t="s">
        <v>15</v>
      </c>
      <c r="BU38" s="15" t="s">
        <v>15</v>
      </c>
      <c r="BV38" s="15" t="s">
        <v>15</v>
      </c>
      <c r="BW38" s="15" t="s">
        <v>15</v>
      </c>
      <c r="BX38" s="15" t="s">
        <v>15</v>
      </c>
      <c r="BY38" s="15" t="s">
        <v>15</v>
      </c>
      <c r="BZ38" s="15" t="s">
        <v>15</v>
      </c>
      <c r="CA38" s="15" t="s">
        <v>15</v>
      </c>
      <c r="CB38" s="15" t="s">
        <v>15</v>
      </c>
      <c r="CC38" s="15" t="s">
        <v>15</v>
      </c>
      <c r="CD38" s="15" t="s">
        <v>15</v>
      </c>
      <c r="CE38" s="15" t="s">
        <v>15</v>
      </c>
      <c r="CF38" s="15" t="s">
        <v>15</v>
      </c>
      <c r="CG38" s="15" t="s">
        <v>15</v>
      </c>
      <c r="CH38" s="15" t="s">
        <v>15</v>
      </c>
      <c r="CI38" s="15" t="s">
        <v>15</v>
      </c>
      <c r="CJ38" s="15" t="s">
        <v>15</v>
      </c>
      <c r="CK38" s="15" t="s">
        <v>15</v>
      </c>
      <c r="CL38" s="15" t="s">
        <v>15</v>
      </c>
      <c r="CM38" s="15" t="s">
        <v>15</v>
      </c>
      <c r="CN38" s="15" t="s">
        <v>15</v>
      </c>
      <c r="CO38" s="15">
        <f t="shared" si="11"/>
        <v>6.6200000000000009E-2</v>
      </c>
      <c r="CP38" s="15" t="s">
        <v>15</v>
      </c>
      <c r="CQ38" s="15" t="s">
        <v>15</v>
      </c>
      <c r="CR38" s="15" t="s">
        <v>15</v>
      </c>
      <c r="CS38" s="15" t="s">
        <v>15</v>
      </c>
      <c r="CT38" s="15" t="s">
        <v>15</v>
      </c>
      <c r="CU38" s="15" t="s">
        <v>15</v>
      </c>
      <c r="CV38" s="15" t="s">
        <v>15</v>
      </c>
      <c r="CW38" s="15" t="s">
        <v>15</v>
      </c>
      <c r="CX38" s="15" t="s">
        <v>15</v>
      </c>
      <c r="CY38" s="15">
        <v>6.6200000000000009E-2</v>
      </c>
      <c r="CZ38" s="15" t="s">
        <v>15</v>
      </c>
      <c r="DA38" s="15" t="s">
        <v>15</v>
      </c>
      <c r="DB38" s="387">
        <f t="shared" si="2"/>
        <v>1.7956000000000001</v>
      </c>
      <c r="DC38" s="387" t="s">
        <v>15</v>
      </c>
      <c r="DD38" s="387" t="s">
        <v>15</v>
      </c>
      <c r="DE38" s="387" t="s">
        <v>15</v>
      </c>
      <c r="DF38" s="387">
        <v>0.4763</v>
      </c>
      <c r="DG38" s="387">
        <v>0.49199999999999999</v>
      </c>
      <c r="DH38" s="387" t="s">
        <v>15</v>
      </c>
      <c r="DI38" s="387">
        <v>0</v>
      </c>
      <c r="DJ38" s="387">
        <v>0</v>
      </c>
      <c r="DK38" s="387">
        <v>0.80700000000000005</v>
      </c>
      <c r="DL38" s="387">
        <v>0</v>
      </c>
      <c r="DM38" s="387">
        <v>2.0300000000000002E-2</v>
      </c>
      <c r="DN38" s="387">
        <v>0</v>
      </c>
      <c r="DO38" s="387">
        <f t="shared" si="3"/>
        <v>22.812799999999999</v>
      </c>
      <c r="DP38" s="387">
        <v>0</v>
      </c>
      <c r="DQ38" s="387">
        <v>0</v>
      </c>
      <c r="DR38" s="387">
        <v>0</v>
      </c>
      <c r="DS38" s="387">
        <v>0</v>
      </c>
      <c r="DT38" s="387">
        <v>0.61439999999999995</v>
      </c>
      <c r="DU38" s="387">
        <v>0</v>
      </c>
      <c r="DV38" s="387">
        <v>0.1024</v>
      </c>
      <c r="DW38" s="387">
        <v>0</v>
      </c>
      <c r="DX38" s="387">
        <v>0</v>
      </c>
      <c r="DY38" s="387">
        <v>0</v>
      </c>
      <c r="DZ38" s="387">
        <v>0</v>
      </c>
      <c r="EA38" s="387">
        <v>22.096</v>
      </c>
      <c r="EB38" s="15">
        <f t="shared" si="4"/>
        <v>5.6191999999999993</v>
      </c>
      <c r="EC38" s="387">
        <v>0</v>
      </c>
      <c r="ED38" s="387">
        <v>0</v>
      </c>
      <c r="EE38" s="387">
        <v>0</v>
      </c>
      <c r="EF38" s="387">
        <v>0</v>
      </c>
      <c r="EG38" s="387">
        <v>4.6213999999999995</v>
      </c>
      <c r="EH38" s="387">
        <v>0.60309999999999997</v>
      </c>
      <c r="EI38" s="387">
        <v>0</v>
      </c>
      <c r="EJ38" s="387">
        <v>0.3947</v>
      </c>
      <c r="EK38" s="387">
        <v>0</v>
      </c>
      <c r="EL38" s="387">
        <v>0</v>
      </c>
      <c r="EM38" s="387">
        <v>0</v>
      </c>
      <c r="EN38" s="387">
        <v>0</v>
      </c>
      <c r="EO38" s="15">
        <f t="shared" si="5"/>
        <v>2.2328000000000001</v>
      </c>
      <c r="EP38" s="15" t="s">
        <v>15</v>
      </c>
      <c r="EQ38" s="15" t="s">
        <v>15</v>
      </c>
      <c r="ER38" s="15" t="s">
        <v>15</v>
      </c>
      <c r="ES38" s="15" t="s">
        <v>15</v>
      </c>
      <c r="ET38" s="15" t="s">
        <v>15</v>
      </c>
      <c r="EU38" s="15">
        <v>0.15180000000000002</v>
      </c>
      <c r="EV38" s="15" t="s">
        <v>15</v>
      </c>
      <c r="EW38" s="15" t="s">
        <v>15</v>
      </c>
      <c r="EX38" s="15" t="s">
        <v>15</v>
      </c>
      <c r="EY38" s="15" t="s">
        <v>15</v>
      </c>
      <c r="EZ38" s="15">
        <v>2.081</v>
      </c>
      <c r="FA38" s="15" t="s">
        <v>15</v>
      </c>
    </row>
    <row r="39" spans="1:157" s="30" customFormat="1" ht="12.75" customHeight="1">
      <c r="A39" s="773" t="s">
        <v>3191</v>
      </c>
      <c r="B39" s="15">
        <f>SUM(C39:N39)</f>
        <v>13.471499999999999</v>
      </c>
      <c r="C39" s="15">
        <v>0.64700000000000002</v>
      </c>
      <c r="D39" s="15">
        <v>7.0000000000000007E-2</v>
      </c>
      <c r="E39" s="15">
        <v>5.7000000000000002E-2</v>
      </c>
      <c r="F39" s="15">
        <v>0.20899999999999999</v>
      </c>
      <c r="G39" s="15">
        <v>0.34100000000000003</v>
      </c>
      <c r="H39" s="15">
        <v>0.78500000000000003</v>
      </c>
      <c r="I39" s="15">
        <v>0.92500000000000004</v>
      </c>
      <c r="J39" s="15">
        <v>1.2709999999999999</v>
      </c>
      <c r="K39" s="15">
        <v>0.11899999999999999</v>
      </c>
      <c r="L39" s="15">
        <v>5.8644999999999996</v>
      </c>
      <c r="M39" s="15">
        <v>0.91400000000000003</v>
      </c>
      <c r="N39" s="15">
        <v>2.2690000000000001</v>
      </c>
      <c r="O39" s="15">
        <f>SUM(P39:AA39)</f>
        <v>70.459000000000003</v>
      </c>
      <c r="P39" s="15">
        <v>0.51500000000000001</v>
      </c>
      <c r="Q39" s="15">
        <v>11.632</v>
      </c>
      <c r="R39" s="15">
        <v>0.72199999999999998</v>
      </c>
      <c r="S39" s="15">
        <v>2.3879999999999999</v>
      </c>
      <c r="T39" s="15">
        <v>2.585</v>
      </c>
      <c r="U39" s="15">
        <v>1.343</v>
      </c>
      <c r="V39" s="15">
        <v>4.51</v>
      </c>
      <c r="W39" s="15">
        <v>9.9990000000000006</v>
      </c>
      <c r="X39" s="15">
        <v>1.2989999999999999</v>
      </c>
      <c r="Y39" s="15">
        <v>5.9850000000000003</v>
      </c>
      <c r="Z39" s="15">
        <v>4.7709999999999999</v>
      </c>
      <c r="AA39" s="15">
        <v>24.71</v>
      </c>
      <c r="AB39" s="15">
        <f t="shared" ref="AB39:AB45" si="17">SUM(AC39:AN39)</f>
        <v>146.17940000000002</v>
      </c>
      <c r="AC39" s="15">
        <v>18.510999999999999</v>
      </c>
      <c r="AD39" s="15">
        <v>10.622399999999999</v>
      </c>
      <c r="AE39" s="15">
        <v>28.542300000000001</v>
      </c>
      <c r="AF39" s="15">
        <v>7.7321</v>
      </c>
      <c r="AG39" s="15">
        <v>18.8828</v>
      </c>
      <c r="AH39" s="15">
        <v>5.8123000000000005</v>
      </c>
      <c r="AI39" s="15">
        <v>12.474599999999999</v>
      </c>
      <c r="AJ39" s="15">
        <v>7.4809999999999999</v>
      </c>
      <c r="AK39" s="15">
        <v>10.021799999999999</v>
      </c>
      <c r="AL39" s="15">
        <v>8.0980000000000008</v>
      </c>
      <c r="AM39" s="15">
        <v>4.8563000000000001</v>
      </c>
      <c r="AN39" s="15">
        <v>13.1448</v>
      </c>
      <c r="AO39" s="15">
        <f t="shared" ref="AO39:AO45" si="18">SUM(AP39:BA39)</f>
        <v>108.97539999999999</v>
      </c>
      <c r="AP39" s="15">
        <v>6.2385999999999999</v>
      </c>
      <c r="AQ39" s="15">
        <v>10.4315</v>
      </c>
      <c r="AR39" s="15">
        <v>7.89</v>
      </c>
      <c r="AS39" s="15">
        <v>14.057700000000001</v>
      </c>
      <c r="AT39" s="15">
        <v>3.2704</v>
      </c>
      <c r="AU39" s="15">
        <v>12.834299999999999</v>
      </c>
      <c r="AV39" s="15">
        <v>9.8468</v>
      </c>
      <c r="AW39" s="15">
        <v>9.7378999999999998</v>
      </c>
      <c r="AX39" s="15">
        <v>9.7663999999999991</v>
      </c>
      <c r="AY39" s="15">
        <v>11.899299999999998</v>
      </c>
      <c r="AZ39" s="15">
        <v>7.3241000000000005</v>
      </c>
      <c r="BA39" s="15">
        <v>5.6783999999999999</v>
      </c>
      <c r="BB39" s="15">
        <f t="shared" ref="BB39:BB47" si="19">SUM(BC39:BN39)</f>
        <v>135.54850000000002</v>
      </c>
      <c r="BC39" s="15">
        <v>9.2126999999999999</v>
      </c>
      <c r="BD39" s="15">
        <v>11.674799999999999</v>
      </c>
      <c r="BE39" s="15">
        <v>6.3479999999999999</v>
      </c>
      <c r="BF39" s="15">
        <v>13.789399999999999</v>
      </c>
      <c r="BG39" s="15">
        <v>13.39</v>
      </c>
      <c r="BH39" s="15">
        <v>14.515499999999999</v>
      </c>
      <c r="BI39" s="15">
        <v>9.9369000000000014</v>
      </c>
      <c r="BJ39" s="15">
        <v>5.4824999999999999</v>
      </c>
      <c r="BK39" s="15">
        <v>12.482100000000001</v>
      </c>
      <c r="BL39" s="15">
        <v>11.616400000000001</v>
      </c>
      <c r="BM39" s="15">
        <v>13.256500000000001</v>
      </c>
      <c r="BN39" s="15">
        <v>13.8437</v>
      </c>
      <c r="BO39" s="15">
        <f t="shared" ref="BO39:BO47" si="20">SUM(BP39:CA39)</f>
        <v>123.34139999999999</v>
      </c>
      <c r="BP39" s="15">
        <v>25.661999999999999</v>
      </c>
      <c r="BQ39" s="15">
        <v>9.7325999999999979</v>
      </c>
      <c r="BR39" s="15">
        <v>10.568100000000001</v>
      </c>
      <c r="BS39" s="15">
        <v>13.1546</v>
      </c>
      <c r="BT39" s="15">
        <v>9.6742000000000008</v>
      </c>
      <c r="BU39" s="15">
        <v>8.938600000000001</v>
      </c>
      <c r="BV39" s="15">
        <v>6.3324000000000007</v>
      </c>
      <c r="BW39" s="15">
        <v>5.7153999999999998</v>
      </c>
      <c r="BX39" s="15">
        <v>2.1677</v>
      </c>
      <c r="BY39" s="15">
        <v>12.588100000000001</v>
      </c>
      <c r="BZ39" s="15">
        <v>10.457300000000002</v>
      </c>
      <c r="CA39" s="15">
        <v>8.3504000000000005</v>
      </c>
      <c r="CB39" s="15">
        <f t="shared" ref="CB39:CB47" si="21">SUM(CC39:CN39)</f>
        <v>72.643800000000013</v>
      </c>
      <c r="CC39" s="15">
        <v>3.1833</v>
      </c>
      <c r="CD39" s="15">
        <v>4.8656000000000006</v>
      </c>
      <c r="CE39" s="15">
        <v>6.9089999999999998</v>
      </c>
      <c r="CF39" s="15">
        <v>13.094099999999999</v>
      </c>
      <c r="CG39" s="15">
        <v>7.8597999999999999</v>
      </c>
      <c r="CH39" s="15">
        <v>8.2378999999999998</v>
      </c>
      <c r="CI39" s="15">
        <v>3.2872999999999997</v>
      </c>
      <c r="CJ39" s="15">
        <v>4.1343000000000005</v>
      </c>
      <c r="CK39" s="15">
        <v>5.9527999999999999</v>
      </c>
      <c r="CL39" s="15">
        <v>6.5553999999999997</v>
      </c>
      <c r="CM39" s="15">
        <v>3.1375999999999999</v>
      </c>
      <c r="CN39" s="15">
        <v>5.4266999999999994</v>
      </c>
      <c r="CO39" s="15">
        <f t="shared" si="11"/>
        <v>33.3202</v>
      </c>
      <c r="CP39" s="15">
        <v>1.9474</v>
      </c>
      <c r="CQ39" s="15">
        <v>4.8157000000000005</v>
      </c>
      <c r="CR39" s="15">
        <v>2.0933999999999995</v>
      </c>
      <c r="CS39" s="15">
        <v>3.9058999999999999</v>
      </c>
      <c r="CT39" s="15">
        <v>0.90139999999999998</v>
      </c>
      <c r="CU39" s="15">
        <v>3.0760999999999998</v>
      </c>
      <c r="CV39" s="15">
        <v>0.95399999999999996</v>
      </c>
      <c r="CW39" s="15">
        <v>0.3049</v>
      </c>
      <c r="CX39" s="15">
        <v>0.39040000000000002</v>
      </c>
      <c r="CY39" s="15">
        <v>2.6078999999999994</v>
      </c>
      <c r="CZ39" s="15">
        <v>7.8418000000000001</v>
      </c>
      <c r="DA39" s="15">
        <v>4.4813000000000001</v>
      </c>
      <c r="DB39" s="387">
        <f t="shared" si="2"/>
        <v>57.761199999999995</v>
      </c>
      <c r="DC39" s="387">
        <v>1.9305000000000001</v>
      </c>
      <c r="DD39" s="387">
        <v>3.3796999999999997</v>
      </c>
      <c r="DE39" s="387">
        <v>3.0301</v>
      </c>
      <c r="DF39" s="387">
        <v>6.7438000000000002</v>
      </c>
      <c r="DG39" s="387">
        <v>2.6978</v>
      </c>
      <c r="DH39" s="387">
        <v>3.1346999999999996</v>
      </c>
      <c r="DI39" s="387">
        <v>8.0589999999999993</v>
      </c>
      <c r="DJ39" s="387">
        <v>4.0388000000000002</v>
      </c>
      <c r="DK39" s="387">
        <v>4.4339000000000004</v>
      </c>
      <c r="DL39" s="387">
        <v>6.6301000000000005</v>
      </c>
      <c r="DM39" s="387">
        <v>11.2974</v>
      </c>
      <c r="DN39" s="387">
        <v>2.3854000000000002</v>
      </c>
      <c r="DO39" s="387">
        <f t="shared" si="3"/>
        <v>36.165399999999998</v>
      </c>
      <c r="DP39" s="387">
        <v>1.5994000000000002</v>
      </c>
      <c r="DQ39" s="387">
        <v>5.3223000000000003</v>
      </c>
      <c r="DR39" s="387">
        <v>7.4133999999999993</v>
      </c>
      <c r="DS39" s="387">
        <v>0.20580000000000001</v>
      </c>
      <c r="DT39" s="387">
        <v>1.5276000000000003</v>
      </c>
      <c r="DU39" s="387">
        <v>2.5779999999999998</v>
      </c>
      <c r="DV39" s="387">
        <v>1.4552</v>
      </c>
      <c r="DW39" s="387">
        <v>2.3887000000000005</v>
      </c>
      <c r="DX39" s="387">
        <v>4.2898999999999994</v>
      </c>
      <c r="DY39" s="387">
        <v>3.9249999999999998</v>
      </c>
      <c r="DZ39" s="387">
        <v>2.0404</v>
      </c>
      <c r="EA39" s="387">
        <v>3.4196999999999997</v>
      </c>
      <c r="EB39" s="15">
        <f t="shared" si="4"/>
        <v>53.421399999999998</v>
      </c>
      <c r="EC39" s="387">
        <v>3.6992999999999996</v>
      </c>
      <c r="ED39" s="387">
        <v>1.3981000000000001</v>
      </c>
      <c r="EE39" s="387">
        <v>6.8118999999999996</v>
      </c>
      <c r="EF39" s="387">
        <v>7.9226000000000001</v>
      </c>
      <c r="EG39" s="387">
        <v>2.4052000000000002</v>
      </c>
      <c r="EH39" s="387">
        <v>1.3971</v>
      </c>
      <c r="EI39" s="387">
        <v>6.2392999999999992</v>
      </c>
      <c r="EJ39" s="387">
        <v>0.62739999999999996</v>
      </c>
      <c r="EK39" s="387">
        <v>1.6865000000000003</v>
      </c>
      <c r="EL39" s="387">
        <v>3.1474000000000002</v>
      </c>
      <c r="EM39" s="387">
        <v>12.367999999999999</v>
      </c>
      <c r="EN39" s="387">
        <v>5.7185999999999995</v>
      </c>
      <c r="EO39" s="15">
        <f t="shared" si="5"/>
        <v>34.554500000000004</v>
      </c>
      <c r="EP39" s="15">
        <v>10.354700000000001</v>
      </c>
      <c r="EQ39" s="15">
        <v>2.4603999999999999</v>
      </c>
      <c r="ER39" s="15">
        <v>3.6698000000000004</v>
      </c>
      <c r="ES39" s="15">
        <v>4.1528</v>
      </c>
      <c r="ET39" s="15">
        <v>1.6913</v>
      </c>
      <c r="EU39" s="15">
        <v>0.70699999999999996</v>
      </c>
      <c r="EV39" s="15">
        <v>1.8177000000000001</v>
      </c>
      <c r="EW39" s="15">
        <v>1.1580999999999999</v>
      </c>
      <c r="EX39" s="15">
        <v>2.274</v>
      </c>
      <c r="EY39" s="15">
        <v>3.056</v>
      </c>
      <c r="EZ39" s="15">
        <v>0.92970000000000008</v>
      </c>
      <c r="FA39" s="15">
        <v>2.2829999999999999</v>
      </c>
    </row>
    <row r="40" spans="1:157" s="30" customFormat="1" ht="12.75" customHeight="1">
      <c r="A40" s="773" t="s">
        <v>2980</v>
      </c>
      <c r="B40" s="15">
        <f>SUM(C40:N40)</f>
        <v>30.161599999999996</v>
      </c>
      <c r="C40" s="15">
        <v>2.9950000000000001</v>
      </c>
      <c r="D40" s="15">
        <v>6.5430000000000001</v>
      </c>
      <c r="E40" s="15">
        <v>1.2227000000000001</v>
      </c>
      <c r="F40" s="15">
        <v>9.4280000000000008</v>
      </c>
      <c r="G40" s="15">
        <v>2.6880000000000002</v>
      </c>
      <c r="H40" s="15">
        <v>0.42699999999999999</v>
      </c>
      <c r="I40" s="15">
        <v>1.464</v>
      </c>
      <c r="J40" s="15">
        <v>1.3095000000000001</v>
      </c>
      <c r="K40" s="15">
        <v>1.7764000000000002</v>
      </c>
      <c r="L40" s="15" t="s">
        <v>15</v>
      </c>
      <c r="M40" s="15">
        <v>1.974</v>
      </c>
      <c r="N40" s="15">
        <v>0.33400000000000002</v>
      </c>
      <c r="O40" s="15">
        <f>SUM(P40:AA40)</f>
        <v>239.57979999999998</v>
      </c>
      <c r="P40" s="15">
        <v>4.3769999999999998</v>
      </c>
      <c r="Q40" s="15">
        <v>0.05</v>
      </c>
      <c r="R40" s="15">
        <v>3.1469999999999998</v>
      </c>
      <c r="S40" s="15">
        <v>9.5459999999999994</v>
      </c>
      <c r="T40" s="15">
        <v>9.0367999999999995</v>
      </c>
      <c r="U40" s="15">
        <v>15.012</v>
      </c>
      <c r="V40" s="15">
        <v>8.7189999999999994</v>
      </c>
      <c r="W40" s="15">
        <v>39.796999999999997</v>
      </c>
      <c r="X40" s="15">
        <v>55.641300000000001</v>
      </c>
      <c r="Y40" s="15">
        <v>47.868699999999997</v>
      </c>
      <c r="Z40" s="15">
        <v>30.141999999999999</v>
      </c>
      <c r="AA40" s="15">
        <v>16.242999999999999</v>
      </c>
      <c r="AB40" s="15">
        <f t="shared" si="17"/>
        <v>246.58680000000001</v>
      </c>
      <c r="AC40" s="15">
        <v>19.3079</v>
      </c>
      <c r="AD40" s="15">
        <v>28.094000000000001</v>
      </c>
      <c r="AE40" s="15">
        <v>113.0275</v>
      </c>
      <c r="AF40" s="15">
        <v>17.785600000000002</v>
      </c>
      <c r="AG40" s="15">
        <v>7.3473000000000006</v>
      </c>
      <c r="AH40" s="15">
        <v>6.3633999999999995</v>
      </c>
      <c r="AI40" s="15">
        <v>6.2990000000000004</v>
      </c>
      <c r="AJ40" s="15">
        <v>17.646900000000002</v>
      </c>
      <c r="AK40" s="15">
        <v>9.1373999999999995</v>
      </c>
      <c r="AL40" s="15">
        <v>11.440799999999999</v>
      </c>
      <c r="AM40" s="15">
        <v>3.5628000000000002</v>
      </c>
      <c r="AN40" s="15">
        <v>6.5741999999999994</v>
      </c>
      <c r="AO40" s="15">
        <f t="shared" si="18"/>
        <v>115.28440000000001</v>
      </c>
      <c r="AP40" s="15">
        <v>1.8758000000000001</v>
      </c>
      <c r="AQ40" s="15">
        <v>5.6842999999999995</v>
      </c>
      <c r="AR40" s="15">
        <v>4.4589999999999996</v>
      </c>
      <c r="AS40" s="15">
        <v>10.402700000000001</v>
      </c>
      <c r="AT40" s="15">
        <v>3.7404999999999999</v>
      </c>
      <c r="AU40" s="15">
        <v>6.056</v>
      </c>
      <c r="AV40" s="15">
        <v>11.424700000000001</v>
      </c>
      <c r="AW40" s="15">
        <v>7.8401999999999994</v>
      </c>
      <c r="AX40" s="15">
        <v>11.0289</v>
      </c>
      <c r="AY40" s="15">
        <v>19.831299999999999</v>
      </c>
      <c r="AZ40" s="15">
        <v>25.5307</v>
      </c>
      <c r="BA40" s="15">
        <v>7.4103000000000003</v>
      </c>
      <c r="BB40" s="15">
        <f t="shared" si="19"/>
        <v>149.1797</v>
      </c>
      <c r="BC40" s="15">
        <v>6.4958999999999998</v>
      </c>
      <c r="BD40" s="15">
        <v>3.4895999999999998</v>
      </c>
      <c r="BE40" s="15">
        <v>17.165099999999999</v>
      </c>
      <c r="BF40" s="15">
        <v>2.7599</v>
      </c>
      <c r="BG40" s="15">
        <v>11.963799999999999</v>
      </c>
      <c r="BH40" s="15">
        <v>6.3896000000000006</v>
      </c>
      <c r="BI40" s="15">
        <v>15.463799999999999</v>
      </c>
      <c r="BJ40" s="15">
        <v>22.164200000000001</v>
      </c>
      <c r="BK40" s="15">
        <v>26.581599999999998</v>
      </c>
      <c r="BL40" s="15">
        <v>20.3005</v>
      </c>
      <c r="BM40" s="15">
        <v>4.2412999999999998</v>
      </c>
      <c r="BN40" s="15">
        <v>12.164399999999999</v>
      </c>
      <c r="BO40" s="15">
        <f t="shared" si="20"/>
        <v>145.36440000000002</v>
      </c>
      <c r="BP40" s="15">
        <v>16.8566</v>
      </c>
      <c r="BQ40" s="15">
        <v>21.7027</v>
      </c>
      <c r="BR40" s="15">
        <v>20.455500000000001</v>
      </c>
      <c r="BS40" s="15">
        <v>26.007400000000001</v>
      </c>
      <c r="BT40" s="15">
        <v>11.3392</v>
      </c>
      <c r="BU40" s="15">
        <v>13.108000000000001</v>
      </c>
      <c r="BV40" s="15">
        <v>13.824</v>
      </c>
      <c r="BW40" s="15">
        <v>1.64</v>
      </c>
      <c r="BX40" s="15">
        <v>2.9304000000000001</v>
      </c>
      <c r="BY40" s="15">
        <v>5.7427000000000001</v>
      </c>
      <c r="BZ40" s="15">
        <v>11.232900000000001</v>
      </c>
      <c r="CA40" s="15">
        <v>0.52500000000000002</v>
      </c>
      <c r="CB40" s="15">
        <f t="shared" si="21"/>
        <v>60.837199999999989</v>
      </c>
      <c r="CC40" s="15">
        <v>17.589599999999997</v>
      </c>
      <c r="CD40" s="15">
        <v>2.7578</v>
      </c>
      <c r="CE40" s="15">
        <v>3.5246999999999997</v>
      </c>
      <c r="CF40" s="15">
        <v>5.8148999999999997</v>
      </c>
      <c r="CG40" s="15">
        <v>9.2442999999999991</v>
      </c>
      <c r="CH40" s="15">
        <v>3.0747</v>
      </c>
      <c r="CI40" s="15">
        <v>5.3970000000000002</v>
      </c>
      <c r="CJ40" s="15">
        <v>2.887</v>
      </c>
      <c r="CK40" s="15">
        <v>1.159</v>
      </c>
      <c r="CL40" s="15">
        <v>5.61</v>
      </c>
      <c r="CM40" s="15">
        <v>1.9122000000000001</v>
      </c>
      <c r="CN40" s="15">
        <v>1.8660000000000001</v>
      </c>
      <c r="CO40" s="15">
        <f t="shared" si="11"/>
        <v>52.74369999999999</v>
      </c>
      <c r="CP40" s="15">
        <v>4.7868999999999993</v>
      </c>
      <c r="CQ40" s="15">
        <v>1.1648000000000001</v>
      </c>
      <c r="CR40" s="15">
        <v>1.9149</v>
      </c>
      <c r="CS40" s="15">
        <v>8.2918000000000003</v>
      </c>
      <c r="CT40" s="15">
        <v>6.0108999999999995</v>
      </c>
      <c r="CU40" s="15">
        <v>1.4535</v>
      </c>
      <c r="CV40" s="15">
        <v>8.8050999999999995</v>
      </c>
      <c r="CW40" s="15">
        <v>1.5113000000000001</v>
      </c>
      <c r="CX40" s="15">
        <v>0.65479999999999994</v>
      </c>
      <c r="CY40" s="15">
        <v>2.5832000000000002</v>
      </c>
      <c r="CZ40" s="15">
        <v>5.2693999999999992</v>
      </c>
      <c r="DA40" s="15">
        <v>10.2971</v>
      </c>
      <c r="DB40" s="387">
        <f t="shared" si="2"/>
        <v>55.492099999999994</v>
      </c>
      <c r="DC40" s="387">
        <v>0.70520000000000005</v>
      </c>
      <c r="DD40" s="387">
        <v>3.3961999999999999</v>
      </c>
      <c r="DE40" s="387">
        <v>6.7763999999999998</v>
      </c>
      <c r="DF40" s="387">
        <v>12.917</v>
      </c>
      <c r="DG40" s="387">
        <v>0.83479999999999999</v>
      </c>
      <c r="DH40" s="387">
        <v>0.127</v>
      </c>
      <c r="DI40" s="387">
        <v>2.6801999999999997</v>
      </c>
      <c r="DJ40" s="387">
        <v>4.6013000000000002</v>
      </c>
      <c r="DK40" s="387">
        <v>12.660500000000001</v>
      </c>
      <c r="DL40" s="387">
        <v>1.0125999999999999</v>
      </c>
      <c r="DM40" s="387">
        <v>3.5572999999999997</v>
      </c>
      <c r="DN40" s="387">
        <v>6.2236000000000002</v>
      </c>
      <c r="DO40" s="387">
        <f t="shared" si="3"/>
        <v>156.89920000000001</v>
      </c>
      <c r="DP40" s="387">
        <v>4.2620999999999993</v>
      </c>
      <c r="DQ40" s="387">
        <v>4.6497999999999999</v>
      </c>
      <c r="DR40" s="387">
        <v>4.3855000000000004</v>
      </c>
      <c r="DS40" s="387">
        <v>9.290000000000001E-2</v>
      </c>
      <c r="DT40" s="387">
        <v>0.90920000000000001</v>
      </c>
      <c r="DU40" s="387">
        <v>2.9903000000000004</v>
      </c>
      <c r="DV40" s="387">
        <v>2.1869999999999998</v>
      </c>
      <c r="DW40" s="387">
        <v>101.7427</v>
      </c>
      <c r="DX40" s="387">
        <v>31.164900000000003</v>
      </c>
      <c r="DY40" s="387">
        <v>1.0008999999999999</v>
      </c>
      <c r="DZ40" s="387">
        <v>1.9233</v>
      </c>
      <c r="EA40" s="387">
        <v>1.5906</v>
      </c>
      <c r="EB40" s="15">
        <f t="shared" si="4"/>
        <v>131.88329999999999</v>
      </c>
      <c r="EC40" s="387">
        <v>2.7681</v>
      </c>
      <c r="ED40" s="387">
        <v>3.62</v>
      </c>
      <c r="EE40" s="387">
        <v>5.6025999999999998</v>
      </c>
      <c r="EF40" s="387">
        <v>4.0194999999999999</v>
      </c>
      <c r="EG40" s="387">
        <v>1.804</v>
      </c>
      <c r="EH40" s="387">
        <v>81.291300000000007</v>
      </c>
      <c r="EI40" s="387">
        <v>2.0259</v>
      </c>
      <c r="EJ40" s="387">
        <v>1.571</v>
      </c>
      <c r="EK40" s="387">
        <v>22.9939</v>
      </c>
      <c r="EL40" s="387">
        <v>3.3809999999999998</v>
      </c>
      <c r="EM40" s="387">
        <v>2.3866000000000001</v>
      </c>
      <c r="EN40" s="387">
        <v>0.4194</v>
      </c>
      <c r="EO40" s="15">
        <f t="shared" si="5"/>
        <v>63.671799999999998</v>
      </c>
      <c r="EP40" s="15">
        <v>4.4645000000000001</v>
      </c>
      <c r="EQ40" s="15">
        <v>3.3104</v>
      </c>
      <c r="ER40" s="15">
        <v>11.726600000000001</v>
      </c>
      <c r="ES40" s="15">
        <v>0.20910000000000001</v>
      </c>
      <c r="ET40" s="15">
        <v>6.88</v>
      </c>
      <c r="EU40" s="15">
        <v>3.3578000000000001</v>
      </c>
      <c r="EV40" s="15">
        <v>15.3279</v>
      </c>
      <c r="EW40" s="15">
        <v>16.634599999999999</v>
      </c>
      <c r="EX40" s="15">
        <v>1.4983</v>
      </c>
      <c r="EY40" s="15" t="s">
        <v>15</v>
      </c>
      <c r="EZ40" s="15">
        <v>0.15609999999999999</v>
      </c>
      <c r="FA40" s="15">
        <v>0.1065</v>
      </c>
    </row>
    <row r="41" spans="1:157" s="37" customFormat="1" ht="12.75" customHeight="1">
      <c r="A41" s="777" t="s">
        <v>3178</v>
      </c>
      <c r="B41" s="77">
        <f>SUM(C41:N41)</f>
        <v>10.575100000000001</v>
      </c>
      <c r="C41" s="77">
        <v>1.042</v>
      </c>
      <c r="D41" s="77">
        <v>0.70299999999999996</v>
      </c>
      <c r="E41" s="77" t="s">
        <v>15</v>
      </c>
      <c r="F41" s="77">
        <v>0.46600000000000003</v>
      </c>
      <c r="G41" s="77" t="s">
        <v>15</v>
      </c>
      <c r="H41" s="77" t="s">
        <v>15</v>
      </c>
      <c r="I41" s="77" t="s">
        <v>15</v>
      </c>
      <c r="J41" s="77">
        <v>0.77810000000000001</v>
      </c>
      <c r="K41" s="77">
        <v>1.4999999999999999E-2</v>
      </c>
      <c r="L41" s="77">
        <v>1.0960000000000001</v>
      </c>
      <c r="M41" s="77">
        <v>3.2610000000000001</v>
      </c>
      <c r="N41" s="77">
        <v>3.214</v>
      </c>
      <c r="O41" s="77">
        <f>SUM(P41:AA41)</f>
        <v>67.893599999999992</v>
      </c>
      <c r="P41" s="77">
        <v>2.3153000000000001</v>
      </c>
      <c r="Q41" s="77">
        <v>0.1464</v>
      </c>
      <c r="R41" s="77">
        <v>0.33500000000000002</v>
      </c>
      <c r="S41" s="77">
        <v>4.133</v>
      </c>
      <c r="T41" s="77">
        <v>5.827</v>
      </c>
      <c r="U41" s="77" t="s">
        <v>15</v>
      </c>
      <c r="V41" s="77">
        <v>2.3319999999999999</v>
      </c>
      <c r="W41" s="77">
        <v>0.88300000000000001</v>
      </c>
      <c r="X41" s="77">
        <v>20.61</v>
      </c>
      <c r="Y41" s="77">
        <v>2.5034000000000001</v>
      </c>
      <c r="Z41" s="77">
        <v>12.262</v>
      </c>
      <c r="AA41" s="77">
        <v>16.546500000000002</v>
      </c>
      <c r="AB41" s="77">
        <f t="shared" si="17"/>
        <v>224.61490000000003</v>
      </c>
      <c r="AC41" s="77">
        <v>5.0774999999999997</v>
      </c>
      <c r="AD41" s="77">
        <v>8.9122000000000003</v>
      </c>
      <c r="AE41" s="77">
        <v>21.777799999999999</v>
      </c>
      <c r="AF41" s="77">
        <v>33.804000000000002</v>
      </c>
      <c r="AG41" s="77">
        <v>71.418499999999995</v>
      </c>
      <c r="AH41" s="77">
        <v>12.710099999999999</v>
      </c>
      <c r="AI41" s="77">
        <v>10.131600000000001</v>
      </c>
      <c r="AJ41" s="77">
        <v>11.7331</v>
      </c>
      <c r="AK41" s="77">
        <v>8.5604999999999993</v>
      </c>
      <c r="AL41" s="77">
        <v>8.452399999999999</v>
      </c>
      <c r="AM41" s="77">
        <v>10.838400000000002</v>
      </c>
      <c r="AN41" s="77">
        <v>21.198799999999999</v>
      </c>
      <c r="AO41" s="77">
        <f t="shared" si="18"/>
        <v>85.930199999999999</v>
      </c>
      <c r="AP41" s="77">
        <v>4.8206000000000007</v>
      </c>
      <c r="AQ41" s="77">
        <v>10.1616</v>
      </c>
      <c r="AR41" s="77">
        <v>12.278300000000002</v>
      </c>
      <c r="AS41" s="77">
        <v>11.3095</v>
      </c>
      <c r="AT41" s="77">
        <v>3.6013000000000002</v>
      </c>
      <c r="AU41" s="77">
        <v>0.215</v>
      </c>
      <c r="AV41" s="77">
        <v>15.869</v>
      </c>
      <c r="AW41" s="77">
        <v>6.3671000000000006</v>
      </c>
      <c r="AX41" s="77">
        <v>8.4939</v>
      </c>
      <c r="AY41" s="77">
        <v>3.2206000000000001</v>
      </c>
      <c r="AZ41" s="77">
        <v>5.2130000000000001</v>
      </c>
      <c r="BA41" s="77">
        <v>4.3803000000000001</v>
      </c>
      <c r="BB41" s="77">
        <f t="shared" si="19"/>
        <v>372.80110000000002</v>
      </c>
      <c r="BC41" s="77">
        <v>6.5001000000000007</v>
      </c>
      <c r="BD41" s="77">
        <v>16.128299999999999</v>
      </c>
      <c r="BE41" s="77">
        <v>22.9068</v>
      </c>
      <c r="BF41" s="77">
        <v>17.887</v>
      </c>
      <c r="BG41" s="77">
        <v>30.724400000000003</v>
      </c>
      <c r="BH41" s="77">
        <v>44.434800000000003</v>
      </c>
      <c r="BI41" s="77">
        <v>73.844700000000003</v>
      </c>
      <c r="BJ41" s="77">
        <v>41.427800000000005</v>
      </c>
      <c r="BK41" s="77">
        <v>41.477899999999998</v>
      </c>
      <c r="BL41" s="77">
        <v>28.8005</v>
      </c>
      <c r="BM41" s="77">
        <v>22.699700000000004</v>
      </c>
      <c r="BN41" s="77">
        <v>25.969099999999997</v>
      </c>
      <c r="BO41" s="77">
        <f t="shared" si="20"/>
        <v>355.81829999999997</v>
      </c>
      <c r="BP41" s="77">
        <v>10.290799999999999</v>
      </c>
      <c r="BQ41" s="77">
        <v>29.619299999999999</v>
      </c>
      <c r="BR41" s="77">
        <v>23.3523</v>
      </c>
      <c r="BS41" s="77">
        <v>29.6492</v>
      </c>
      <c r="BT41" s="77">
        <v>23.819500000000001</v>
      </c>
      <c r="BU41" s="77">
        <v>36.641300000000001</v>
      </c>
      <c r="BV41" s="77">
        <v>18.076900000000002</v>
      </c>
      <c r="BW41" s="77">
        <v>41.718800000000002</v>
      </c>
      <c r="BX41" s="77">
        <v>36.145499999999998</v>
      </c>
      <c r="BY41" s="77">
        <v>31.046699999999998</v>
      </c>
      <c r="BZ41" s="77">
        <v>33.976500000000001</v>
      </c>
      <c r="CA41" s="77">
        <v>41.481499999999997</v>
      </c>
      <c r="CB41" s="77">
        <f t="shared" si="21"/>
        <v>743.63350000000003</v>
      </c>
      <c r="CC41" s="77">
        <v>44.6004</v>
      </c>
      <c r="CD41" s="77">
        <v>67.8078</v>
      </c>
      <c r="CE41" s="77">
        <v>53.928499999999993</v>
      </c>
      <c r="CF41" s="77">
        <v>50.626300000000001</v>
      </c>
      <c r="CG41" s="77">
        <v>109.6005</v>
      </c>
      <c r="CH41" s="77">
        <v>40.043199999999999</v>
      </c>
      <c r="CI41" s="77">
        <v>57.740899999999996</v>
      </c>
      <c r="CJ41" s="77">
        <v>58.7121</v>
      </c>
      <c r="CK41" s="77">
        <v>34.674099999999996</v>
      </c>
      <c r="CL41" s="77">
        <v>95.739199999999997</v>
      </c>
      <c r="CM41" s="77">
        <v>76.425600000000003</v>
      </c>
      <c r="CN41" s="77">
        <v>53.73490000000001</v>
      </c>
      <c r="CO41" s="77">
        <f t="shared" si="11"/>
        <v>1091.9385999999997</v>
      </c>
      <c r="CP41" s="77">
        <v>44.054699999999997</v>
      </c>
      <c r="CQ41" s="77">
        <v>73.095399999999998</v>
      </c>
      <c r="CR41" s="77">
        <v>77.737300000000005</v>
      </c>
      <c r="CS41" s="77">
        <v>103.37260000000001</v>
      </c>
      <c r="CT41" s="77">
        <v>90.518699999999995</v>
      </c>
      <c r="CU41" s="77">
        <v>80.48429999999999</v>
      </c>
      <c r="CV41" s="77">
        <v>92.504600000000011</v>
      </c>
      <c r="CW41" s="77">
        <v>71.432299999999984</v>
      </c>
      <c r="CX41" s="77">
        <v>103.51329999999999</v>
      </c>
      <c r="CY41" s="77">
        <v>137.04670000000002</v>
      </c>
      <c r="CZ41" s="77">
        <v>93.138900000000007</v>
      </c>
      <c r="DA41" s="77">
        <v>125.0398</v>
      </c>
      <c r="DB41" s="386">
        <f t="shared" si="2"/>
        <v>2447.7294999999999</v>
      </c>
      <c r="DC41" s="386">
        <v>115.71149999999999</v>
      </c>
      <c r="DD41" s="386">
        <v>148.59909999999999</v>
      </c>
      <c r="DE41" s="386">
        <v>239.1164</v>
      </c>
      <c r="DF41" s="386">
        <v>176.88539999999995</v>
      </c>
      <c r="DG41" s="386">
        <v>286.41789999999992</v>
      </c>
      <c r="DH41" s="386">
        <v>223.79750000000001</v>
      </c>
      <c r="DI41" s="386">
        <v>245.91619999999998</v>
      </c>
      <c r="DJ41" s="386">
        <v>171.45530000000002</v>
      </c>
      <c r="DK41" s="386">
        <v>243.40430000000001</v>
      </c>
      <c r="DL41" s="386">
        <v>159.25690000000003</v>
      </c>
      <c r="DM41" s="386">
        <v>181.84839999999994</v>
      </c>
      <c r="DN41" s="386">
        <v>255.32059999999996</v>
      </c>
      <c r="DO41" s="386">
        <f t="shared" si="3"/>
        <v>2466.1462000000001</v>
      </c>
      <c r="DP41" s="386">
        <v>109.30850000000001</v>
      </c>
      <c r="DQ41" s="386">
        <v>181.76300000000003</v>
      </c>
      <c r="DR41" s="386">
        <v>172.9539</v>
      </c>
      <c r="DS41" s="386">
        <v>93.017200000000003</v>
      </c>
      <c r="DT41" s="386">
        <v>121.85199999999999</v>
      </c>
      <c r="DU41" s="386">
        <v>162.93990000000002</v>
      </c>
      <c r="DV41" s="386">
        <v>239.83099999999996</v>
      </c>
      <c r="DW41" s="386">
        <v>314.57890000000003</v>
      </c>
      <c r="DX41" s="386">
        <v>229.98359999999997</v>
      </c>
      <c r="DY41" s="386">
        <v>336.14649999999995</v>
      </c>
      <c r="DZ41" s="386">
        <v>325.81479999999999</v>
      </c>
      <c r="EA41" s="386">
        <v>177.95689999999999</v>
      </c>
      <c r="EB41" s="77">
        <f t="shared" si="4"/>
        <v>2641.1828999999998</v>
      </c>
      <c r="EC41" s="386">
        <v>179.89579999999992</v>
      </c>
      <c r="ED41" s="386">
        <v>188.68539999999999</v>
      </c>
      <c r="EE41" s="386">
        <v>244.3306</v>
      </c>
      <c r="EF41" s="386">
        <v>201.87989999999996</v>
      </c>
      <c r="EG41" s="386">
        <v>247.90189999999998</v>
      </c>
      <c r="EH41" s="386">
        <v>211.50989999999996</v>
      </c>
      <c r="EI41" s="386">
        <v>234.03850000000003</v>
      </c>
      <c r="EJ41" s="386">
        <v>201.53979999999996</v>
      </c>
      <c r="EK41" s="386">
        <v>263.59070000000003</v>
      </c>
      <c r="EL41" s="386">
        <v>245.1499</v>
      </c>
      <c r="EM41" s="386">
        <v>209.2217</v>
      </c>
      <c r="EN41" s="386">
        <v>213.43879999999999</v>
      </c>
      <c r="EO41" s="77">
        <f t="shared" si="5"/>
        <v>2589.1057000000001</v>
      </c>
      <c r="EP41" s="77">
        <v>134.0976</v>
      </c>
      <c r="EQ41" s="77">
        <v>170.95410000000001</v>
      </c>
      <c r="ER41" s="77">
        <v>280.33359999999999</v>
      </c>
      <c r="ES41" s="77">
        <v>148.82989999999998</v>
      </c>
      <c r="ET41" s="77">
        <v>272.36329999999998</v>
      </c>
      <c r="EU41" s="77">
        <v>237.63170000000002</v>
      </c>
      <c r="EV41" s="77">
        <v>309.60230000000001</v>
      </c>
      <c r="EW41" s="77">
        <v>255.1559</v>
      </c>
      <c r="EX41" s="77">
        <v>176.45860000000002</v>
      </c>
      <c r="EY41" s="77">
        <v>142.32210000000001</v>
      </c>
      <c r="EZ41" s="77">
        <v>261.92239999999998</v>
      </c>
      <c r="FA41" s="77">
        <v>199.4342</v>
      </c>
    </row>
    <row r="42" spans="1:157" s="30" customFormat="1" ht="12.75" customHeight="1">
      <c r="A42" s="771" t="s">
        <v>3187</v>
      </c>
      <c r="B42" s="15">
        <f>SUM(C42:N42)</f>
        <v>1.04</v>
      </c>
      <c r="C42" s="15" t="s">
        <v>15</v>
      </c>
      <c r="D42" s="15" t="s">
        <v>15</v>
      </c>
      <c r="E42" s="15" t="s">
        <v>15</v>
      </c>
      <c r="F42" s="15" t="s">
        <v>15</v>
      </c>
      <c r="G42" s="15" t="s">
        <v>15</v>
      </c>
      <c r="H42" s="15" t="s">
        <v>15</v>
      </c>
      <c r="I42" s="15" t="s">
        <v>15</v>
      </c>
      <c r="J42" s="15" t="s">
        <v>15</v>
      </c>
      <c r="K42" s="15" t="s">
        <v>15</v>
      </c>
      <c r="L42" s="15" t="s">
        <v>15</v>
      </c>
      <c r="M42" s="15">
        <v>1.04</v>
      </c>
      <c r="N42" s="15" t="s">
        <v>15</v>
      </c>
      <c r="O42" s="15">
        <f>SUM(P42:AA42)</f>
        <v>8.0064999999999991</v>
      </c>
      <c r="P42" s="15">
        <v>1.5777999999999999</v>
      </c>
      <c r="Q42" s="15" t="s">
        <v>15</v>
      </c>
      <c r="R42" s="15" t="s">
        <v>15</v>
      </c>
      <c r="S42" s="15" t="s">
        <v>15</v>
      </c>
      <c r="T42" s="15">
        <v>2.0979999999999999</v>
      </c>
      <c r="U42" s="15" t="s">
        <v>15</v>
      </c>
      <c r="V42" s="15" t="s">
        <v>15</v>
      </c>
      <c r="W42" s="15">
        <v>0.85899999999999999</v>
      </c>
      <c r="X42" s="15" t="s">
        <v>15</v>
      </c>
      <c r="Y42" s="15" t="s">
        <v>15</v>
      </c>
      <c r="Z42" s="15">
        <v>1.7442</v>
      </c>
      <c r="AA42" s="15">
        <v>1.7275</v>
      </c>
      <c r="AB42" s="15">
        <f t="shared" si="17"/>
        <v>24.720400000000001</v>
      </c>
      <c r="AC42" s="15" t="s">
        <v>15</v>
      </c>
      <c r="AD42" s="15" t="s">
        <v>15</v>
      </c>
      <c r="AE42" s="15">
        <v>3.61</v>
      </c>
      <c r="AF42" s="15">
        <v>1.7150000000000001</v>
      </c>
      <c r="AG42" s="15" t="s">
        <v>15</v>
      </c>
      <c r="AH42" s="15">
        <v>0.47899999999999998</v>
      </c>
      <c r="AI42" s="15" t="s">
        <v>15</v>
      </c>
      <c r="AJ42" s="15" t="s">
        <v>15</v>
      </c>
      <c r="AK42" s="15" t="s">
        <v>15</v>
      </c>
      <c r="AL42" s="15">
        <v>1.5739000000000001</v>
      </c>
      <c r="AM42" s="15">
        <v>4.2217000000000011</v>
      </c>
      <c r="AN42" s="15">
        <v>13.120799999999999</v>
      </c>
      <c r="AO42" s="15">
        <f t="shared" si="18"/>
        <v>12.926399999999999</v>
      </c>
      <c r="AP42" s="15" t="s">
        <v>15</v>
      </c>
      <c r="AQ42" s="15" t="s">
        <v>15</v>
      </c>
      <c r="AR42" s="15" t="s">
        <v>15</v>
      </c>
      <c r="AS42" s="15">
        <v>0.74239999999999995</v>
      </c>
      <c r="AT42" s="15" t="s">
        <v>15</v>
      </c>
      <c r="AU42" s="15" t="s">
        <v>15</v>
      </c>
      <c r="AV42" s="15">
        <v>11.539</v>
      </c>
      <c r="AW42" s="15" t="s">
        <v>15</v>
      </c>
      <c r="AX42" s="15">
        <v>0.64500000000000002</v>
      </c>
      <c r="AY42" s="15" t="s">
        <v>15</v>
      </c>
      <c r="AZ42" s="15" t="s">
        <v>15</v>
      </c>
      <c r="BA42" s="15" t="s">
        <v>15</v>
      </c>
      <c r="BB42" s="15">
        <f t="shared" si="19"/>
        <v>18.703099999999999</v>
      </c>
      <c r="BC42" s="15" t="s">
        <v>15</v>
      </c>
      <c r="BD42" s="15">
        <v>8.9710000000000001</v>
      </c>
      <c r="BE42" s="15">
        <v>0.47749999999999998</v>
      </c>
      <c r="BF42" s="15">
        <v>2.3268</v>
      </c>
      <c r="BG42" s="15" t="s">
        <v>15</v>
      </c>
      <c r="BH42" s="15" t="s">
        <v>15</v>
      </c>
      <c r="BI42" s="15">
        <v>4.9935</v>
      </c>
      <c r="BJ42" s="15">
        <v>0.51490000000000002</v>
      </c>
      <c r="BK42" s="15" t="s">
        <v>15</v>
      </c>
      <c r="BL42" s="15" t="s">
        <v>15</v>
      </c>
      <c r="BM42" s="15">
        <v>0.98439999999999994</v>
      </c>
      <c r="BN42" s="15">
        <v>0.435</v>
      </c>
      <c r="BO42" s="15">
        <f t="shared" si="20"/>
        <v>18.479499999999998</v>
      </c>
      <c r="BP42" s="15">
        <v>0.39189999999999997</v>
      </c>
      <c r="BQ42" s="15">
        <v>6.1361999999999997</v>
      </c>
      <c r="BR42" s="15">
        <v>1.4350999999999998</v>
      </c>
      <c r="BS42" s="15">
        <v>1.9817</v>
      </c>
      <c r="BT42" s="15">
        <v>8.1990999999999996</v>
      </c>
      <c r="BU42" s="15" t="s">
        <v>15</v>
      </c>
      <c r="BV42" s="15" t="s">
        <v>15</v>
      </c>
      <c r="BW42" s="15">
        <v>0.33550000000000002</v>
      </c>
      <c r="BX42" s="15" t="s">
        <v>15</v>
      </c>
      <c r="BY42" s="15" t="s">
        <v>15</v>
      </c>
      <c r="BZ42" s="15" t="s">
        <v>15</v>
      </c>
      <c r="CA42" s="15" t="s">
        <v>15</v>
      </c>
      <c r="CB42" s="15">
        <f t="shared" si="21"/>
        <v>86.121200000000016</v>
      </c>
      <c r="CC42" s="15">
        <v>0.1928</v>
      </c>
      <c r="CD42" s="15">
        <v>15.126000000000001</v>
      </c>
      <c r="CE42" s="15">
        <v>2.302</v>
      </c>
      <c r="CF42" s="15" t="s">
        <v>15</v>
      </c>
      <c r="CG42" s="15">
        <v>11.876899999999999</v>
      </c>
      <c r="CH42" s="15" t="s">
        <v>15</v>
      </c>
      <c r="CI42" s="15">
        <v>11.107700000000001</v>
      </c>
      <c r="CJ42" s="15">
        <v>8.8972999999999995</v>
      </c>
      <c r="CK42" s="15">
        <v>8.0043000000000006</v>
      </c>
      <c r="CL42" s="15">
        <v>16.144400000000001</v>
      </c>
      <c r="CM42" s="15">
        <v>5.6121999999999996</v>
      </c>
      <c r="CN42" s="15">
        <v>6.8576000000000006</v>
      </c>
      <c r="CO42" s="15">
        <f t="shared" si="11"/>
        <v>181.75050000000002</v>
      </c>
      <c r="CP42" s="15">
        <v>11.7211</v>
      </c>
      <c r="CQ42" s="15">
        <v>9.6358999999999995</v>
      </c>
      <c r="CR42" s="15">
        <v>16.1769</v>
      </c>
      <c r="CS42" s="15">
        <v>7.4249999999999998</v>
      </c>
      <c r="CT42" s="15">
        <v>11.161299999999999</v>
      </c>
      <c r="CU42" s="15">
        <v>19.264300000000002</v>
      </c>
      <c r="CV42" s="15">
        <v>18.784400000000002</v>
      </c>
      <c r="CW42" s="15">
        <v>3.5668000000000002</v>
      </c>
      <c r="CX42" s="15">
        <v>18.430799999999998</v>
      </c>
      <c r="CY42" s="15">
        <v>22.394299999999998</v>
      </c>
      <c r="CZ42" s="15">
        <v>22.566099999999999</v>
      </c>
      <c r="DA42" s="15">
        <v>20.6236</v>
      </c>
      <c r="DB42" s="387">
        <f t="shared" si="2"/>
        <v>597.0915</v>
      </c>
      <c r="DC42" s="387">
        <v>38.995399999999997</v>
      </c>
      <c r="DD42" s="387">
        <v>38.465799999999994</v>
      </c>
      <c r="DE42" s="387">
        <v>81.134700000000009</v>
      </c>
      <c r="DF42" s="387">
        <v>55.322099999999992</v>
      </c>
      <c r="DG42" s="387">
        <v>130.7731</v>
      </c>
      <c r="DH42" s="387">
        <v>38.127199999999995</v>
      </c>
      <c r="DI42" s="387">
        <v>46.534700000000001</v>
      </c>
      <c r="DJ42" s="387">
        <v>36.612199999999994</v>
      </c>
      <c r="DK42" s="387">
        <v>27.292400000000001</v>
      </c>
      <c r="DL42" s="387">
        <v>31.355199999999996</v>
      </c>
      <c r="DM42" s="387">
        <v>34.8429</v>
      </c>
      <c r="DN42" s="387">
        <v>37.635800000000003</v>
      </c>
      <c r="DO42" s="387">
        <f t="shared" si="3"/>
        <v>404.37530000000004</v>
      </c>
      <c r="DP42" s="387">
        <v>27.989199999999997</v>
      </c>
      <c r="DQ42" s="387">
        <v>51.13709999999999</v>
      </c>
      <c r="DR42" s="387">
        <v>54.704300000000003</v>
      </c>
      <c r="DS42" s="387">
        <v>8.3422999999999998</v>
      </c>
      <c r="DT42" s="387">
        <v>27.044600000000003</v>
      </c>
      <c r="DU42" s="387">
        <v>29.574900000000003</v>
      </c>
      <c r="DV42" s="387">
        <v>16.906299999999998</v>
      </c>
      <c r="DW42" s="387">
        <v>39.1143</v>
      </c>
      <c r="DX42" s="387">
        <v>45.679499999999997</v>
      </c>
      <c r="DY42" s="387">
        <v>15.9848</v>
      </c>
      <c r="DZ42" s="387">
        <v>56.303799999999995</v>
      </c>
      <c r="EA42" s="387">
        <v>31.594200000000001</v>
      </c>
      <c r="EB42" s="15">
        <f t="shared" si="4"/>
        <v>285.68570000000005</v>
      </c>
      <c r="EC42" s="387">
        <v>11.8757</v>
      </c>
      <c r="ED42" s="387">
        <v>28.590400000000002</v>
      </c>
      <c r="EE42" s="387">
        <v>40.9009</v>
      </c>
      <c r="EF42" s="387">
        <v>8.0518000000000001</v>
      </c>
      <c r="EG42" s="387">
        <v>40.423999999999999</v>
      </c>
      <c r="EH42" s="387">
        <v>17.485499999999998</v>
      </c>
      <c r="EI42" s="387">
        <v>21.5989</v>
      </c>
      <c r="EJ42" s="387">
        <v>11.242199999999999</v>
      </c>
      <c r="EK42" s="387">
        <v>14.929500000000001</v>
      </c>
      <c r="EL42" s="387">
        <v>46.011400000000002</v>
      </c>
      <c r="EM42" s="387">
        <v>21.193200000000001</v>
      </c>
      <c r="EN42" s="387">
        <v>23.382200000000001</v>
      </c>
      <c r="EO42" s="15">
        <f t="shared" si="5"/>
        <v>274.94689999999997</v>
      </c>
      <c r="EP42" s="15">
        <v>30.826499999999999</v>
      </c>
      <c r="EQ42" s="15">
        <v>7.3668999999999993</v>
      </c>
      <c r="ER42" s="15">
        <v>16.3827</v>
      </c>
      <c r="ES42" s="15">
        <v>2.5108999999999999</v>
      </c>
      <c r="ET42" s="15">
        <v>7.3150000000000004</v>
      </c>
      <c r="EU42" s="15">
        <v>3.7374999999999998</v>
      </c>
      <c r="EV42" s="15">
        <v>40.843000000000004</v>
      </c>
      <c r="EW42" s="15">
        <v>33.782800000000002</v>
      </c>
      <c r="EX42" s="15">
        <v>30.806999999999999</v>
      </c>
      <c r="EY42" s="15">
        <v>16.139099999999999</v>
      </c>
      <c r="EZ42" s="15">
        <v>44.660199999999996</v>
      </c>
      <c r="FA42" s="15">
        <v>40.575300000000006</v>
      </c>
    </row>
    <row r="43" spans="1:157" s="30" customFormat="1" ht="12.75" customHeight="1">
      <c r="A43" s="772" t="s">
        <v>3042</v>
      </c>
      <c r="B43" s="15" t="s">
        <v>15</v>
      </c>
      <c r="C43" s="15" t="s">
        <v>15</v>
      </c>
      <c r="D43" s="15" t="s">
        <v>15</v>
      </c>
      <c r="E43" s="15" t="s">
        <v>15</v>
      </c>
      <c r="F43" s="15" t="s">
        <v>15</v>
      </c>
      <c r="G43" s="15" t="s">
        <v>15</v>
      </c>
      <c r="H43" s="15" t="s">
        <v>15</v>
      </c>
      <c r="I43" s="15" t="s">
        <v>15</v>
      </c>
      <c r="J43" s="15" t="s">
        <v>15</v>
      </c>
      <c r="K43" s="15" t="s">
        <v>15</v>
      </c>
      <c r="L43" s="15" t="s">
        <v>15</v>
      </c>
      <c r="M43" s="15" t="s">
        <v>15</v>
      </c>
      <c r="N43" s="15" t="s">
        <v>15</v>
      </c>
      <c r="O43" s="15">
        <f>SUM(P43:AA43)</f>
        <v>4.5</v>
      </c>
      <c r="P43" s="15" t="s">
        <v>15</v>
      </c>
      <c r="Q43" s="15" t="s">
        <v>15</v>
      </c>
      <c r="R43" s="15" t="s">
        <v>15</v>
      </c>
      <c r="S43" s="15" t="s">
        <v>15</v>
      </c>
      <c r="T43" s="15" t="s">
        <v>15</v>
      </c>
      <c r="U43" s="15" t="s">
        <v>15</v>
      </c>
      <c r="V43" s="15" t="s">
        <v>15</v>
      </c>
      <c r="W43" s="15" t="s">
        <v>15</v>
      </c>
      <c r="X43" s="15">
        <v>4.5</v>
      </c>
      <c r="Y43" s="15" t="s">
        <v>15</v>
      </c>
      <c r="Z43" s="15" t="s">
        <v>15</v>
      </c>
      <c r="AA43" s="15" t="s">
        <v>15</v>
      </c>
      <c r="AB43" s="15">
        <f t="shared" si="17"/>
        <v>4.1310000000000002</v>
      </c>
      <c r="AC43" s="15" t="s">
        <v>15</v>
      </c>
      <c r="AD43" s="15" t="s">
        <v>15</v>
      </c>
      <c r="AE43" s="15">
        <v>0.18099999999999999</v>
      </c>
      <c r="AF43" s="15" t="s">
        <v>15</v>
      </c>
      <c r="AG43" s="15" t="s">
        <v>15</v>
      </c>
      <c r="AH43" s="15" t="s">
        <v>15</v>
      </c>
      <c r="AI43" s="15" t="s">
        <v>15</v>
      </c>
      <c r="AJ43" s="15" t="s">
        <v>15</v>
      </c>
      <c r="AK43" s="15" t="s">
        <v>15</v>
      </c>
      <c r="AL43" s="15">
        <v>3.95</v>
      </c>
      <c r="AM43" s="15" t="s">
        <v>15</v>
      </c>
      <c r="AN43" s="15" t="s">
        <v>15</v>
      </c>
      <c r="AO43" s="15">
        <f t="shared" si="18"/>
        <v>3.1972999999999998</v>
      </c>
      <c r="AP43" s="15" t="s">
        <v>15</v>
      </c>
      <c r="AQ43" s="15">
        <v>9.1999999999999998E-2</v>
      </c>
      <c r="AR43" s="15" t="s">
        <v>15</v>
      </c>
      <c r="AS43" s="15" t="s">
        <v>15</v>
      </c>
      <c r="AT43" s="15" t="s">
        <v>15</v>
      </c>
      <c r="AU43" s="15" t="s">
        <v>15</v>
      </c>
      <c r="AV43" s="15">
        <v>2.4529999999999998</v>
      </c>
      <c r="AW43" s="15" t="s">
        <v>15</v>
      </c>
      <c r="AX43" s="15">
        <v>0.153</v>
      </c>
      <c r="AY43" s="15" t="s">
        <v>15</v>
      </c>
      <c r="AZ43" s="15">
        <v>4.4999999999999998E-2</v>
      </c>
      <c r="BA43" s="15">
        <v>0.45430000000000004</v>
      </c>
      <c r="BB43" s="15">
        <f t="shared" si="19"/>
        <v>0.14200000000000002</v>
      </c>
      <c r="BC43" s="15" t="s">
        <v>15</v>
      </c>
      <c r="BD43" s="15" t="s">
        <v>15</v>
      </c>
      <c r="BE43" s="15" t="s">
        <v>15</v>
      </c>
      <c r="BF43" s="15" t="s">
        <v>15</v>
      </c>
      <c r="BG43" s="15">
        <v>4.8000000000000001E-2</v>
      </c>
      <c r="BH43" s="15">
        <v>9.4E-2</v>
      </c>
      <c r="BI43" s="15" t="s">
        <v>15</v>
      </c>
      <c r="BJ43" s="15" t="s">
        <v>15</v>
      </c>
      <c r="BK43" s="15" t="s">
        <v>15</v>
      </c>
      <c r="BL43" s="15" t="s">
        <v>15</v>
      </c>
      <c r="BM43" s="15" t="s">
        <v>15</v>
      </c>
      <c r="BN43" s="15" t="s">
        <v>15</v>
      </c>
      <c r="BO43" s="15">
        <f t="shared" si="20"/>
        <v>6.7455999999999996</v>
      </c>
      <c r="BP43" s="15" t="s">
        <v>15</v>
      </c>
      <c r="BQ43" s="15" t="s">
        <v>15</v>
      </c>
      <c r="BR43" s="15" t="s">
        <v>15</v>
      </c>
      <c r="BS43" s="15">
        <v>4.9539999999999997</v>
      </c>
      <c r="BT43" s="15" t="s">
        <v>15</v>
      </c>
      <c r="BU43" s="15">
        <v>0.192</v>
      </c>
      <c r="BV43" s="15">
        <v>0.435</v>
      </c>
      <c r="BW43" s="15">
        <v>0.98760000000000003</v>
      </c>
      <c r="BX43" s="15" t="s">
        <v>15</v>
      </c>
      <c r="BY43" s="15">
        <v>8.2000000000000003E-2</v>
      </c>
      <c r="BZ43" s="15" t="s">
        <v>15</v>
      </c>
      <c r="CA43" s="15">
        <v>9.5000000000000001E-2</v>
      </c>
      <c r="CB43" s="15">
        <f t="shared" si="21"/>
        <v>5.0346000000000002</v>
      </c>
      <c r="CC43" s="15">
        <v>0.16400000000000001</v>
      </c>
      <c r="CD43" s="15">
        <v>0.27500000000000002</v>
      </c>
      <c r="CE43" s="15">
        <v>4.8000000000000001E-2</v>
      </c>
      <c r="CF43" s="15">
        <v>1.5666</v>
      </c>
      <c r="CG43" s="15">
        <v>0.41599999999999998</v>
      </c>
      <c r="CH43" s="15" t="s">
        <v>15</v>
      </c>
      <c r="CI43" s="15">
        <v>0.185</v>
      </c>
      <c r="CJ43" s="15">
        <v>2.3E-2</v>
      </c>
      <c r="CK43" s="15">
        <v>0.17</v>
      </c>
      <c r="CL43" s="15">
        <v>1.9339999999999999</v>
      </c>
      <c r="CM43" s="15">
        <v>0.13800000000000001</v>
      </c>
      <c r="CN43" s="15">
        <v>0.115</v>
      </c>
      <c r="CO43" s="15">
        <f t="shared" si="11"/>
        <v>28.380600000000005</v>
      </c>
      <c r="CP43" s="15">
        <v>1.4239999999999999</v>
      </c>
      <c r="CQ43" s="15">
        <v>6.1970000000000001</v>
      </c>
      <c r="CR43" s="15">
        <v>0.29699999999999999</v>
      </c>
      <c r="CS43" s="15">
        <v>7.9443000000000001</v>
      </c>
      <c r="CT43" s="15">
        <v>1.0806</v>
      </c>
      <c r="CU43" s="15">
        <v>8.3972999999999995</v>
      </c>
      <c r="CV43" s="15">
        <v>0.68</v>
      </c>
      <c r="CW43" s="15">
        <v>0.98820000000000008</v>
      </c>
      <c r="CX43" s="15">
        <v>0.434</v>
      </c>
      <c r="CY43" s="15">
        <v>0.62930000000000008</v>
      </c>
      <c r="CZ43" s="15">
        <v>4.3900000000000002E-2</v>
      </c>
      <c r="DA43" s="15">
        <v>0.26500000000000001</v>
      </c>
      <c r="DB43" s="387">
        <f t="shared" si="2"/>
        <v>24.563500000000001</v>
      </c>
      <c r="DC43" s="387">
        <v>0.21299999999999999</v>
      </c>
      <c r="DD43" s="387">
        <v>0.55900000000000005</v>
      </c>
      <c r="DE43" s="387">
        <v>0.64349999999999996</v>
      </c>
      <c r="DF43" s="387">
        <v>1.0824</v>
      </c>
      <c r="DG43" s="387">
        <v>0.71140000000000003</v>
      </c>
      <c r="DH43" s="387">
        <v>0.7006</v>
      </c>
      <c r="DI43" s="387">
        <v>2.2829999999999999</v>
      </c>
      <c r="DJ43" s="387">
        <v>0.84440000000000004</v>
      </c>
      <c r="DK43" s="387">
        <v>9.9317999999999991</v>
      </c>
      <c r="DL43" s="387">
        <v>5.1546000000000003</v>
      </c>
      <c r="DM43" s="387">
        <v>2.0236000000000001</v>
      </c>
      <c r="DN43" s="387">
        <v>0.41620000000000001</v>
      </c>
      <c r="DO43" s="387">
        <f t="shared" si="3"/>
        <v>17.791499999999999</v>
      </c>
      <c r="DP43" s="387">
        <v>0.14299999999999999</v>
      </c>
      <c r="DQ43" s="387">
        <v>4.1100000000000005E-2</v>
      </c>
      <c r="DR43" s="387">
        <v>0.45389999999999997</v>
      </c>
      <c r="DS43" s="387">
        <v>1.3421000000000001</v>
      </c>
      <c r="DT43" s="387">
        <v>2.7991999999999999</v>
      </c>
      <c r="DU43" s="387">
        <v>2.6385000000000001</v>
      </c>
      <c r="DV43" s="387">
        <v>2.5265</v>
      </c>
      <c r="DW43" s="387">
        <v>0.73770000000000002</v>
      </c>
      <c r="DX43" s="387">
        <v>2.0503</v>
      </c>
      <c r="DY43" s="387">
        <v>3.0076999999999998</v>
      </c>
      <c r="DZ43" s="387">
        <v>1.2126000000000001</v>
      </c>
      <c r="EA43" s="387">
        <v>0.83890000000000009</v>
      </c>
      <c r="EB43" s="15">
        <f t="shared" si="4"/>
        <v>27.281500000000005</v>
      </c>
      <c r="EC43" s="387">
        <v>1.3135999999999999</v>
      </c>
      <c r="ED43" s="387">
        <v>0.7994</v>
      </c>
      <c r="EE43" s="387">
        <v>1.7583000000000002</v>
      </c>
      <c r="EF43" s="387">
        <v>0.22950000000000001</v>
      </c>
      <c r="EG43" s="387">
        <v>1.8729</v>
      </c>
      <c r="EH43" s="387">
        <v>7.2115</v>
      </c>
      <c r="EI43" s="387">
        <v>2.4624000000000001</v>
      </c>
      <c r="EJ43" s="387">
        <v>4.5964999999999998</v>
      </c>
      <c r="EK43" s="387">
        <v>0.99209999999999998</v>
      </c>
      <c r="EL43" s="387">
        <v>1.2666999999999999</v>
      </c>
      <c r="EM43" s="387">
        <v>2.9600999999999997</v>
      </c>
      <c r="EN43" s="387">
        <v>1.8185</v>
      </c>
      <c r="EO43" s="15">
        <f t="shared" si="5"/>
        <v>42.084399999999995</v>
      </c>
      <c r="EP43" s="15">
        <v>1.2207000000000001</v>
      </c>
      <c r="EQ43" s="15">
        <v>4.9026999999999994</v>
      </c>
      <c r="ER43" s="15">
        <v>1.0920999999999998</v>
      </c>
      <c r="ES43" s="15">
        <v>0.84320000000000006</v>
      </c>
      <c r="ET43" s="15">
        <v>6.7012999999999998</v>
      </c>
      <c r="EU43" s="15">
        <v>5.5028999999999995</v>
      </c>
      <c r="EV43" s="15">
        <v>2.4316</v>
      </c>
      <c r="EW43" s="15">
        <v>1.9297</v>
      </c>
      <c r="EX43" s="15">
        <v>3.8618000000000001</v>
      </c>
      <c r="EY43" s="15">
        <v>4.2385999999999999</v>
      </c>
      <c r="EZ43" s="15">
        <v>5.7154999999999996</v>
      </c>
      <c r="FA43" s="15">
        <v>3.6443000000000003</v>
      </c>
    </row>
    <row r="44" spans="1:157" s="30" customFormat="1" ht="12.75" customHeight="1">
      <c r="A44" s="771" t="s">
        <v>2901</v>
      </c>
      <c r="B44" s="15">
        <f>SUM(C44:N44)</f>
        <v>1.2930999999999999</v>
      </c>
      <c r="C44" s="15" t="s">
        <v>15</v>
      </c>
      <c r="D44" s="15">
        <v>0.70299999999999996</v>
      </c>
      <c r="E44" s="15" t="s">
        <v>15</v>
      </c>
      <c r="F44" s="15" t="s">
        <v>15</v>
      </c>
      <c r="G44" s="15" t="s">
        <v>15</v>
      </c>
      <c r="H44" s="15" t="s">
        <v>15</v>
      </c>
      <c r="I44" s="15" t="s">
        <v>15</v>
      </c>
      <c r="J44" s="15">
        <v>0.59010000000000007</v>
      </c>
      <c r="K44" s="15" t="s">
        <v>15</v>
      </c>
      <c r="L44" s="15" t="s">
        <v>15</v>
      </c>
      <c r="M44" s="15" t="s">
        <v>15</v>
      </c>
      <c r="N44" s="15" t="s">
        <v>15</v>
      </c>
      <c r="O44" s="15" t="s">
        <v>15</v>
      </c>
      <c r="P44" s="15" t="s">
        <v>15</v>
      </c>
      <c r="Q44" s="15" t="s">
        <v>15</v>
      </c>
      <c r="R44" s="15" t="s">
        <v>15</v>
      </c>
      <c r="S44" s="15" t="s">
        <v>15</v>
      </c>
      <c r="T44" s="15" t="s">
        <v>15</v>
      </c>
      <c r="U44" s="15" t="s">
        <v>15</v>
      </c>
      <c r="V44" s="15" t="s">
        <v>15</v>
      </c>
      <c r="W44" s="15" t="s">
        <v>15</v>
      </c>
      <c r="X44" s="15" t="s">
        <v>15</v>
      </c>
      <c r="Y44" s="15" t="s">
        <v>15</v>
      </c>
      <c r="Z44" s="15" t="s">
        <v>15</v>
      </c>
      <c r="AA44" s="15" t="s">
        <v>15</v>
      </c>
      <c r="AB44" s="15">
        <f t="shared" si="17"/>
        <v>1.885</v>
      </c>
      <c r="AC44" s="15" t="s">
        <v>15</v>
      </c>
      <c r="AD44" s="15" t="s">
        <v>15</v>
      </c>
      <c r="AE44" s="15" t="s">
        <v>15</v>
      </c>
      <c r="AF44" s="15">
        <v>1.885</v>
      </c>
      <c r="AG44" s="15" t="s">
        <v>15</v>
      </c>
      <c r="AH44" s="15" t="s">
        <v>15</v>
      </c>
      <c r="AI44" s="15" t="s">
        <v>15</v>
      </c>
      <c r="AJ44" s="15" t="s">
        <v>15</v>
      </c>
      <c r="AK44" s="15" t="s">
        <v>15</v>
      </c>
      <c r="AL44" s="15" t="s">
        <v>15</v>
      </c>
      <c r="AM44" s="15" t="s">
        <v>15</v>
      </c>
      <c r="AN44" s="15" t="s">
        <v>15</v>
      </c>
      <c r="AO44" s="15">
        <f t="shared" si="18"/>
        <v>5.0041000000000002</v>
      </c>
      <c r="AP44" s="15" t="s">
        <v>15</v>
      </c>
      <c r="AQ44" s="15" t="s">
        <v>15</v>
      </c>
      <c r="AR44" s="15" t="s">
        <v>15</v>
      </c>
      <c r="AS44" s="15">
        <v>0.97370000000000001</v>
      </c>
      <c r="AT44" s="15">
        <v>2.6714000000000002</v>
      </c>
      <c r="AU44" s="15" t="s">
        <v>15</v>
      </c>
      <c r="AV44" s="15" t="s">
        <v>15</v>
      </c>
      <c r="AW44" s="15" t="s">
        <v>15</v>
      </c>
      <c r="AX44" s="15" t="s">
        <v>15</v>
      </c>
      <c r="AY44" s="15" t="s">
        <v>15</v>
      </c>
      <c r="AZ44" s="15">
        <v>1.359</v>
      </c>
      <c r="BA44" s="15" t="s">
        <v>15</v>
      </c>
      <c r="BB44" s="15">
        <f t="shared" si="19"/>
        <v>6.8686999999999996</v>
      </c>
      <c r="BC44" s="15" t="s">
        <v>15</v>
      </c>
      <c r="BD44" s="15" t="s">
        <v>15</v>
      </c>
      <c r="BE44" s="15">
        <v>9.8000000000000004E-2</v>
      </c>
      <c r="BF44" s="15" t="s">
        <v>15</v>
      </c>
      <c r="BG44" s="15">
        <v>2.4125000000000001</v>
      </c>
      <c r="BH44" s="15" t="s">
        <v>15</v>
      </c>
      <c r="BI44" s="15">
        <v>1.9237</v>
      </c>
      <c r="BJ44" s="15">
        <v>1.4684999999999999</v>
      </c>
      <c r="BK44" s="15" t="s">
        <v>15</v>
      </c>
      <c r="BL44" s="15" t="s">
        <v>15</v>
      </c>
      <c r="BM44" s="15" t="s">
        <v>15</v>
      </c>
      <c r="BN44" s="15">
        <v>0.96599999999999997</v>
      </c>
      <c r="BO44" s="15">
        <f t="shared" si="20"/>
        <v>5.4763999999999999</v>
      </c>
      <c r="BP44" s="15" t="s">
        <v>15</v>
      </c>
      <c r="BQ44" s="15" t="s">
        <v>15</v>
      </c>
      <c r="BR44" s="15">
        <v>1.7323</v>
      </c>
      <c r="BS44" s="15" t="s">
        <v>15</v>
      </c>
      <c r="BT44" s="15" t="s">
        <v>15</v>
      </c>
      <c r="BU44" s="15">
        <v>2.5943000000000001</v>
      </c>
      <c r="BV44" s="15" t="s">
        <v>15</v>
      </c>
      <c r="BW44" s="15" t="s">
        <v>15</v>
      </c>
      <c r="BX44" s="15">
        <v>0.191</v>
      </c>
      <c r="BY44" s="15" t="s">
        <v>15</v>
      </c>
      <c r="BZ44" s="15">
        <v>0.4788</v>
      </c>
      <c r="CA44" s="15">
        <v>0.48</v>
      </c>
      <c r="CB44" s="15">
        <f t="shared" si="21"/>
        <v>2.6123000000000003</v>
      </c>
      <c r="CC44" s="15" t="s">
        <v>15</v>
      </c>
      <c r="CD44" s="15" t="s">
        <v>15</v>
      </c>
      <c r="CE44" s="15" t="s">
        <v>15</v>
      </c>
      <c r="CF44" s="15">
        <v>1.1199000000000001</v>
      </c>
      <c r="CG44" s="15" t="s">
        <v>15</v>
      </c>
      <c r="CH44" s="15">
        <v>1.3956</v>
      </c>
      <c r="CI44" s="15" t="s">
        <v>15</v>
      </c>
      <c r="CJ44" s="15" t="s">
        <v>15</v>
      </c>
      <c r="CK44" s="15" t="s">
        <v>15</v>
      </c>
      <c r="CL44" s="15" t="s">
        <v>15</v>
      </c>
      <c r="CM44" s="15" t="s">
        <v>15</v>
      </c>
      <c r="CN44" s="15">
        <v>9.6799999999999997E-2</v>
      </c>
      <c r="CO44" s="15">
        <f t="shared" si="11"/>
        <v>16.106400000000001</v>
      </c>
      <c r="CP44" s="15">
        <v>5.3703000000000003</v>
      </c>
      <c r="CQ44" s="15">
        <v>0.43810000000000004</v>
      </c>
      <c r="CR44" s="15">
        <v>9.1000000000000004E-3</v>
      </c>
      <c r="CS44" s="15">
        <v>2.9874000000000001</v>
      </c>
      <c r="CT44" s="15">
        <v>1.4511000000000001</v>
      </c>
      <c r="CU44" s="15">
        <v>0.18530000000000002</v>
      </c>
      <c r="CV44" s="15">
        <v>0.13200000000000001</v>
      </c>
      <c r="CW44" s="15">
        <v>1.3832</v>
      </c>
      <c r="CX44" s="15" t="s">
        <v>15</v>
      </c>
      <c r="CY44" s="15" t="s">
        <v>15</v>
      </c>
      <c r="CZ44" s="15">
        <v>0.61470000000000002</v>
      </c>
      <c r="DA44" s="15">
        <v>3.5351999999999997</v>
      </c>
      <c r="DB44" s="387">
        <f t="shared" si="2"/>
        <v>40.528199999999998</v>
      </c>
      <c r="DC44" s="387">
        <v>7.6647999999999996</v>
      </c>
      <c r="DD44" s="387">
        <v>2.3243</v>
      </c>
      <c r="DE44" s="387">
        <v>17.2776</v>
      </c>
      <c r="DF44" s="387">
        <v>0.152</v>
      </c>
      <c r="DG44" s="387">
        <v>4.3999999999999997E-2</v>
      </c>
      <c r="DH44" s="387">
        <v>0.5121</v>
      </c>
      <c r="DI44" s="387">
        <v>0.70150000000000001</v>
      </c>
      <c r="DJ44" s="387">
        <v>5.0599999999999999E-2</v>
      </c>
      <c r="DK44" s="387">
        <v>0.4037</v>
      </c>
      <c r="DL44" s="387">
        <v>0.53800000000000003</v>
      </c>
      <c r="DM44" s="387">
        <v>0.50370000000000004</v>
      </c>
      <c r="DN44" s="387">
        <v>10.355900000000002</v>
      </c>
      <c r="DO44" s="387">
        <f t="shared" si="3"/>
        <v>23.341900000000003</v>
      </c>
      <c r="DP44" s="387">
        <v>0.3513</v>
      </c>
      <c r="DQ44" s="387">
        <v>4.0885999999999996</v>
      </c>
      <c r="DR44" s="387">
        <v>7.391</v>
      </c>
      <c r="DS44" s="387">
        <v>0.50829999999999997</v>
      </c>
      <c r="DT44" s="387">
        <v>0.16390000000000002</v>
      </c>
      <c r="DU44" s="387">
        <v>1.5155000000000001</v>
      </c>
      <c r="DV44" s="387">
        <v>0.36880000000000002</v>
      </c>
      <c r="DW44" s="387">
        <v>0.49969999999999998</v>
      </c>
      <c r="DX44" s="387">
        <v>0.1636</v>
      </c>
      <c r="DY44" s="387">
        <v>0.2369</v>
      </c>
      <c r="DZ44" s="387">
        <v>0.38520000000000004</v>
      </c>
      <c r="EA44" s="387">
        <v>7.6691000000000003</v>
      </c>
      <c r="EB44" s="15">
        <f t="shared" si="4"/>
        <v>8.452</v>
      </c>
      <c r="EC44" s="387">
        <v>0.66930000000000001</v>
      </c>
      <c r="ED44" s="387">
        <v>0.21569999999999998</v>
      </c>
      <c r="EE44" s="387">
        <v>9.9299999999999999E-2</v>
      </c>
      <c r="EF44" s="387">
        <v>0.32719999999999999</v>
      </c>
      <c r="EG44" s="387">
        <v>0.96029999999999993</v>
      </c>
      <c r="EH44" s="387">
        <v>0.68659999999999999</v>
      </c>
      <c r="EI44" s="387">
        <v>1.7063999999999999</v>
      </c>
      <c r="EJ44" s="387">
        <v>1.8764000000000001</v>
      </c>
      <c r="EK44" s="387">
        <v>0.71409999999999996</v>
      </c>
      <c r="EL44" s="387">
        <v>0.29310000000000003</v>
      </c>
      <c r="EM44" s="387">
        <v>0.44620000000000004</v>
      </c>
      <c r="EN44" s="387">
        <v>0.45739999999999997</v>
      </c>
      <c r="EO44" s="15">
        <f t="shared" si="5"/>
        <v>4.9889999999999999</v>
      </c>
      <c r="EP44" s="15">
        <v>0.6946</v>
      </c>
      <c r="EQ44" s="15">
        <v>0.77960000000000007</v>
      </c>
      <c r="ER44" s="15">
        <v>0.71539999999999992</v>
      </c>
      <c r="ES44" s="15">
        <v>0.86629999999999996</v>
      </c>
      <c r="ET44" s="15">
        <v>0.3402</v>
      </c>
      <c r="EU44" s="15">
        <v>0.24669999999999997</v>
      </c>
      <c r="EV44" s="15">
        <v>0.32130000000000003</v>
      </c>
      <c r="EW44" s="15">
        <v>0.2117</v>
      </c>
      <c r="EX44" s="15">
        <v>0.2427</v>
      </c>
      <c r="EY44" s="15">
        <v>0.57050000000000001</v>
      </c>
      <c r="EZ44" s="15" t="s">
        <v>15</v>
      </c>
      <c r="FA44" s="15" t="s">
        <v>15</v>
      </c>
    </row>
    <row r="45" spans="1:157" s="30" customFormat="1" ht="12.75" customHeight="1">
      <c r="A45" s="771" t="s">
        <v>3188</v>
      </c>
      <c r="B45" s="15">
        <f>SUM(C45:N45)</f>
        <v>4.1000000000000002E-2</v>
      </c>
      <c r="C45" s="15" t="s">
        <v>15</v>
      </c>
      <c r="D45" s="15" t="s">
        <v>15</v>
      </c>
      <c r="E45" s="15" t="s">
        <v>15</v>
      </c>
      <c r="F45" s="15" t="s">
        <v>15</v>
      </c>
      <c r="G45" s="15" t="s">
        <v>15</v>
      </c>
      <c r="H45" s="15" t="s">
        <v>15</v>
      </c>
      <c r="I45" s="15" t="s">
        <v>15</v>
      </c>
      <c r="J45" s="15" t="s">
        <v>15</v>
      </c>
      <c r="K45" s="15" t="s">
        <v>15</v>
      </c>
      <c r="L45" s="15" t="s">
        <v>15</v>
      </c>
      <c r="M45" s="15" t="s">
        <v>15</v>
      </c>
      <c r="N45" s="15">
        <v>4.1000000000000002E-2</v>
      </c>
      <c r="O45" s="15">
        <f>SUM(P45:AA45)</f>
        <v>32.524999999999999</v>
      </c>
      <c r="P45" s="15" t="s">
        <v>15</v>
      </c>
      <c r="Q45" s="15">
        <v>3.2000000000000001E-2</v>
      </c>
      <c r="R45" s="15">
        <v>3.2000000000000001E-2</v>
      </c>
      <c r="S45" s="15">
        <v>1.4E-2</v>
      </c>
      <c r="T45" s="15">
        <v>2.1339999999999999</v>
      </c>
      <c r="U45" s="15" t="s">
        <v>15</v>
      </c>
      <c r="V45" s="15" t="s">
        <v>15</v>
      </c>
      <c r="W45" s="15" t="s">
        <v>15</v>
      </c>
      <c r="X45" s="15">
        <v>13.866</v>
      </c>
      <c r="Y45" s="15" t="s">
        <v>15</v>
      </c>
      <c r="Z45" s="15">
        <v>5.41</v>
      </c>
      <c r="AA45" s="15">
        <v>11.037000000000001</v>
      </c>
      <c r="AB45" s="15">
        <f t="shared" si="17"/>
        <v>105.12820000000001</v>
      </c>
      <c r="AC45" s="15">
        <v>3.5134000000000003</v>
      </c>
      <c r="AD45" s="15">
        <v>2.1190000000000002</v>
      </c>
      <c r="AE45" s="15">
        <v>2.7761999999999998</v>
      </c>
      <c r="AF45" s="15">
        <v>9.6303999999999998</v>
      </c>
      <c r="AG45" s="15">
        <v>64.7821</v>
      </c>
      <c r="AH45" s="15">
        <v>6.4838000000000005</v>
      </c>
      <c r="AI45" s="15">
        <v>7.5500999999999996</v>
      </c>
      <c r="AJ45" s="15">
        <v>3.0246999999999997</v>
      </c>
      <c r="AK45" s="15">
        <v>1.1946999999999999</v>
      </c>
      <c r="AL45" s="15">
        <v>0.45</v>
      </c>
      <c r="AM45" s="15">
        <v>3.6038000000000001</v>
      </c>
      <c r="AN45" s="15" t="s">
        <v>15</v>
      </c>
      <c r="AO45" s="15">
        <f t="shared" si="18"/>
        <v>3.1053999999999999</v>
      </c>
      <c r="AP45" s="15" t="s">
        <v>15</v>
      </c>
      <c r="AQ45" s="15" t="s">
        <v>15</v>
      </c>
      <c r="AR45" s="15">
        <v>2.6993999999999998</v>
      </c>
      <c r="AS45" s="15" t="s">
        <v>15</v>
      </c>
      <c r="AT45" s="15" t="s">
        <v>15</v>
      </c>
      <c r="AU45" s="15" t="s">
        <v>15</v>
      </c>
      <c r="AV45" s="15" t="s">
        <v>15</v>
      </c>
      <c r="AW45" s="15" t="s">
        <v>15</v>
      </c>
      <c r="AX45" s="15">
        <v>0.40600000000000003</v>
      </c>
      <c r="AY45" s="15" t="s">
        <v>15</v>
      </c>
      <c r="AZ45" s="15" t="s">
        <v>15</v>
      </c>
      <c r="BA45" s="15" t="s">
        <v>15</v>
      </c>
      <c r="BB45" s="15">
        <f t="shared" si="19"/>
        <v>42.404899999999998</v>
      </c>
      <c r="BC45" s="15" t="s">
        <v>15</v>
      </c>
      <c r="BD45" s="15">
        <v>0.34470000000000001</v>
      </c>
      <c r="BE45" s="15">
        <v>14.038500000000001</v>
      </c>
      <c r="BF45" s="15">
        <v>1.4394</v>
      </c>
      <c r="BG45" s="15">
        <v>4.1494999999999997</v>
      </c>
      <c r="BH45" s="15">
        <v>1.6188</v>
      </c>
      <c r="BI45" s="15">
        <v>5.7918000000000003</v>
      </c>
      <c r="BJ45" s="15">
        <v>0.10740000000000001</v>
      </c>
      <c r="BK45" s="15">
        <v>7.5792999999999999</v>
      </c>
      <c r="BL45" s="15">
        <v>6.2824999999999998</v>
      </c>
      <c r="BM45" s="15" t="s">
        <v>15</v>
      </c>
      <c r="BN45" s="15">
        <v>1.0529999999999999</v>
      </c>
      <c r="BO45" s="15">
        <f t="shared" si="20"/>
        <v>89.279600000000002</v>
      </c>
      <c r="BP45" s="15">
        <v>0.49</v>
      </c>
      <c r="BQ45" s="15">
        <v>0.3584</v>
      </c>
      <c r="BR45" s="15">
        <v>8.3886000000000003</v>
      </c>
      <c r="BS45" s="15">
        <v>2.6061000000000001</v>
      </c>
      <c r="BT45" s="15">
        <v>2.7004999999999999</v>
      </c>
      <c r="BU45" s="15">
        <v>2.7868000000000004</v>
      </c>
      <c r="BV45" s="15">
        <v>6.8523000000000005</v>
      </c>
      <c r="BW45" s="15">
        <v>17.4495</v>
      </c>
      <c r="BX45" s="15">
        <v>12.1677</v>
      </c>
      <c r="BY45" s="15">
        <v>8.2665000000000006</v>
      </c>
      <c r="BZ45" s="15">
        <v>17.770400000000002</v>
      </c>
      <c r="CA45" s="15">
        <v>9.4428000000000001</v>
      </c>
      <c r="CB45" s="15">
        <f t="shared" si="21"/>
        <v>220.08739999999997</v>
      </c>
      <c r="CC45" s="15">
        <v>23.146599999999999</v>
      </c>
      <c r="CD45" s="15">
        <v>5.2827000000000002</v>
      </c>
      <c r="CE45" s="15">
        <v>17.892799999999998</v>
      </c>
      <c r="CF45" s="15">
        <v>8.1530000000000005</v>
      </c>
      <c r="CG45" s="15">
        <v>33.32</v>
      </c>
      <c r="CH45" s="15">
        <v>14.652800000000001</v>
      </c>
      <c r="CI45" s="15">
        <v>20.110099999999999</v>
      </c>
      <c r="CJ45" s="15">
        <v>14.578400000000002</v>
      </c>
      <c r="CK45" s="15">
        <v>6.8186</v>
      </c>
      <c r="CL45" s="15">
        <v>14.228300000000001</v>
      </c>
      <c r="CM45" s="15">
        <v>30.643699999999999</v>
      </c>
      <c r="CN45" s="15">
        <v>31.260400000000001</v>
      </c>
      <c r="CO45" s="15">
        <f t="shared" si="11"/>
        <v>539.49759999999992</v>
      </c>
      <c r="CP45" s="15">
        <v>13.5459</v>
      </c>
      <c r="CQ45" s="15">
        <v>26.531399999999998</v>
      </c>
      <c r="CR45" s="15">
        <v>31.524900000000002</v>
      </c>
      <c r="CS45" s="15">
        <v>67.326399999999992</v>
      </c>
      <c r="CT45" s="15">
        <v>52.706499999999998</v>
      </c>
      <c r="CU45" s="15">
        <v>28.954900000000002</v>
      </c>
      <c r="CV45" s="15">
        <v>36.704999999999998</v>
      </c>
      <c r="CW45" s="15">
        <v>38.161099999999998</v>
      </c>
      <c r="CX45" s="15">
        <v>54.005700000000004</v>
      </c>
      <c r="CY45" s="15">
        <v>61.916699999999999</v>
      </c>
      <c r="CZ45" s="15">
        <v>48.845599999999997</v>
      </c>
      <c r="DA45" s="15">
        <v>79.273499999999999</v>
      </c>
      <c r="DB45" s="387">
        <f t="shared" si="2"/>
        <v>1222.1665</v>
      </c>
      <c r="DC45" s="387">
        <v>42.415799999999997</v>
      </c>
      <c r="DD45" s="387">
        <v>73.365700000000004</v>
      </c>
      <c r="DE45" s="387">
        <v>117.8466</v>
      </c>
      <c r="DF45" s="387">
        <v>93.071799999999982</v>
      </c>
      <c r="DG45" s="387">
        <v>105.62</v>
      </c>
      <c r="DH45" s="387">
        <v>135.40730000000002</v>
      </c>
      <c r="DI45" s="387">
        <v>126.87919999999998</v>
      </c>
      <c r="DJ45" s="387">
        <v>97.366500000000002</v>
      </c>
      <c r="DK45" s="387">
        <v>142.95910000000001</v>
      </c>
      <c r="DL45" s="387">
        <v>71.544699999999992</v>
      </c>
      <c r="DM45" s="387">
        <v>82.477299999999985</v>
      </c>
      <c r="DN45" s="387">
        <v>133.21250000000001</v>
      </c>
      <c r="DO45" s="387">
        <f t="shared" si="3"/>
        <v>1312.2067999999999</v>
      </c>
      <c r="DP45" s="387">
        <v>53.629199999999997</v>
      </c>
      <c r="DQ45" s="387">
        <v>98.947300000000013</v>
      </c>
      <c r="DR45" s="387">
        <v>75.962199999999996</v>
      </c>
      <c r="DS45" s="387">
        <v>53.961200000000005</v>
      </c>
      <c r="DT45" s="387">
        <v>77.694299999999998</v>
      </c>
      <c r="DU45" s="387">
        <v>91.965500000000006</v>
      </c>
      <c r="DV45" s="387">
        <v>85.855400000000003</v>
      </c>
      <c r="DW45" s="387">
        <v>146.46679999999998</v>
      </c>
      <c r="DX45" s="387">
        <v>126.9058</v>
      </c>
      <c r="DY45" s="387">
        <v>177.35780000000003</v>
      </c>
      <c r="DZ45" s="387">
        <v>215.15529999999998</v>
      </c>
      <c r="EA45" s="387">
        <v>108.306</v>
      </c>
      <c r="EB45" s="15">
        <f t="shared" si="4"/>
        <v>1615.9471000000001</v>
      </c>
      <c r="EC45" s="387">
        <v>132.90049999999999</v>
      </c>
      <c r="ED45" s="387">
        <v>125.28179999999999</v>
      </c>
      <c r="EE45" s="387">
        <v>151.6626</v>
      </c>
      <c r="EF45" s="387">
        <v>138.7022</v>
      </c>
      <c r="EG45" s="387">
        <v>149.64130000000003</v>
      </c>
      <c r="EH45" s="387">
        <v>106.3544</v>
      </c>
      <c r="EI45" s="387">
        <v>157.46109999999999</v>
      </c>
      <c r="EJ45" s="387">
        <v>128.21870000000001</v>
      </c>
      <c r="EK45" s="387">
        <v>153.12239999999997</v>
      </c>
      <c r="EL45" s="387">
        <v>125.10379999999999</v>
      </c>
      <c r="EM45" s="387">
        <v>121.66929999999999</v>
      </c>
      <c r="EN45" s="387">
        <v>125.82899999999999</v>
      </c>
      <c r="EO45" s="15">
        <f t="shared" si="5"/>
        <v>1435.4775</v>
      </c>
      <c r="EP45" s="15">
        <v>76.345199999999991</v>
      </c>
      <c r="EQ45" s="15">
        <v>93.675600000000003</v>
      </c>
      <c r="ER45" s="15">
        <v>142.47129999999999</v>
      </c>
      <c r="ES45" s="15">
        <v>80.765000000000001</v>
      </c>
      <c r="ET45" s="15">
        <v>151.10129999999998</v>
      </c>
      <c r="EU45" s="15">
        <v>151.18260000000001</v>
      </c>
      <c r="EV45" s="15">
        <v>141.99860000000001</v>
      </c>
      <c r="EW45" s="15">
        <v>160.1277</v>
      </c>
      <c r="EX45" s="15">
        <v>86.573700000000002</v>
      </c>
      <c r="EY45" s="15">
        <v>82.3108</v>
      </c>
      <c r="EZ45" s="15">
        <v>166.57689999999999</v>
      </c>
      <c r="FA45" s="15">
        <v>102.34880000000001</v>
      </c>
    </row>
    <row r="46" spans="1:157" s="30" customFormat="1" ht="12.75" customHeight="1">
      <c r="A46" s="771" t="s">
        <v>3189</v>
      </c>
      <c r="B46" s="15" t="s">
        <v>15</v>
      </c>
      <c r="C46" s="15" t="s">
        <v>15</v>
      </c>
      <c r="D46" s="15" t="s">
        <v>15</v>
      </c>
      <c r="E46" s="15" t="s">
        <v>15</v>
      </c>
      <c r="F46" s="15" t="s">
        <v>15</v>
      </c>
      <c r="G46" s="15" t="s">
        <v>15</v>
      </c>
      <c r="H46" s="15" t="s">
        <v>15</v>
      </c>
      <c r="I46" s="15" t="s">
        <v>15</v>
      </c>
      <c r="J46" s="15" t="s">
        <v>15</v>
      </c>
      <c r="K46" s="15" t="s">
        <v>15</v>
      </c>
      <c r="L46" s="15" t="s">
        <v>15</v>
      </c>
      <c r="M46" s="15" t="s">
        <v>15</v>
      </c>
      <c r="N46" s="15" t="s">
        <v>15</v>
      </c>
      <c r="O46" s="15" t="s">
        <v>15</v>
      </c>
      <c r="P46" s="15" t="s">
        <v>15</v>
      </c>
      <c r="Q46" s="15" t="s">
        <v>15</v>
      </c>
      <c r="R46" s="15" t="s">
        <v>15</v>
      </c>
      <c r="S46" s="15" t="s">
        <v>15</v>
      </c>
      <c r="T46" s="15" t="s">
        <v>15</v>
      </c>
      <c r="U46" s="15" t="s">
        <v>15</v>
      </c>
      <c r="V46" s="15" t="s">
        <v>15</v>
      </c>
      <c r="W46" s="15" t="s">
        <v>15</v>
      </c>
      <c r="X46" s="15" t="s">
        <v>15</v>
      </c>
      <c r="Y46" s="15" t="s">
        <v>15</v>
      </c>
      <c r="Z46" s="15" t="s">
        <v>15</v>
      </c>
      <c r="AA46" s="15" t="s">
        <v>15</v>
      </c>
      <c r="AB46" s="15" t="s">
        <v>15</v>
      </c>
      <c r="AC46" s="15" t="s">
        <v>15</v>
      </c>
      <c r="AD46" s="15" t="s">
        <v>15</v>
      </c>
      <c r="AE46" s="15" t="s">
        <v>15</v>
      </c>
      <c r="AF46" s="15" t="s">
        <v>15</v>
      </c>
      <c r="AG46" s="15" t="s">
        <v>15</v>
      </c>
      <c r="AH46" s="15" t="s">
        <v>15</v>
      </c>
      <c r="AI46" s="15" t="s">
        <v>15</v>
      </c>
      <c r="AJ46" s="15" t="s">
        <v>15</v>
      </c>
      <c r="AK46" s="15" t="s">
        <v>15</v>
      </c>
      <c r="AL46" s="15" t="s">
        <v>15</v>
      </c>
      <c r="AM46" s="15" t="s">
        <v>15</v>
      </c>
      <c r="AN46" s="15" t="s">
        <v>15</v>
      </c>
      <c r="AO46" s="15" t="s">
        <v>15</v>
      </c>
      <c r="AP46" s="15" t="s">
        <v>15</v>
      </c>
      <c r="AQ46" s="15" t="s">
        <v>15</v>
      </c>
      <c r="AR46" s="15" t="s">
        <v>15</v>
      </c>
      <c r="AS46" s="15" t="s">
        <v>15</v>
      </c>
      <c r="AT46" s="15" t="s">
        <v>15</v>
      </c>
      <c r="AU46" s="15" t="s">
        <v>15</v>
      </c>
      <c r="AV46" s="15" t="s">
        <v>15</v>
      </c>
      <c r="AW46" s="15" t="s">
        <v>15</v>
      </c>
      <c r="AX46" s="15" t="s">
        <v>15</v>
      </c>
      <c r="AY46" s="15" t="s">
        <v>15</v>
      </c>
      <c r="AZ46" s="15" t="s">
        <v>15</v>
      </c>
      <c r="BA46" s="15" t="s">
        <v>15</v>
      </c>
      <c r="BB46" s="15">
        <f t="shared" si="19"/>
        <v>1.208</v>
      </c>
      <c r="BC46" s="15" t="s">
        <v>15</v>
      </c>
      <c r="BD46" s="15" t="s">
        <v>15</v>
      </c>
      <c r="BE46" s="15" t="s">
        <v>15</v>
      </c>
      <c r="BF46" s="15" t="s">
        <v>15</v>
      </c>
      <c r="BG46" s="15" t="s">
        <v>15</v>
      </c>
      <c r="BH46" s="15" t="s">
        <v>15</v>
      </c>
      <c r="BI46" s="15" t="s">
        <v>15</v>
      </c>
      <c r="BJ46" s="15" t="s">
        <v>15</v>
      </c>
      <c r="BK46" s="15" t="s">
        <v>15</v>
      </c>
      <c r="BL46" s="15">
        <v>1.208</v>
      </c>
      <c r="BM46" s="15" t="s">
        <v>15</v>
      </c>
      <c r="BN46" s="15" t="s">
        <v>15</v>
      </c>
      <c r="BO46" s="15">
        <f t="shared" si="20"/>
        <v>4.4944000000000006</v>
      </c>
      <c r="BP46" s="15" t="s">
        <v>15</v>
      </c>
      <c r="BQ46" s="15" t="s">
        <v>15</v>
      </c>
      <c r="BR46" s="15" t="s">
        <v>15</v>
      </c>
      <c r="BS46" s="15" t="s">
        <v>15</v>
      </c>
      <c r="BT46" s="15" t="s">
        <v>15</v>
      </c>
      <c r="BU46" s="15">
        <v>0.16300000000000001</v>
      </c>
      <c r="BV46" s="15">
        <v>7.0999999999999994E-2</v>
      </c>
      <c r="BW46" s="15" t="s">
        <v>15</v>
      </c>
      <c r="BX46" s="15">
        <v>2.0131000000000001</v>
      </c>
      <c r="BY46" s="15" t="s">
        <v>15</v>
      </c>
      <c r="BZ46" s="15">
        <v>1.1975</v>
      </c>
      <c r="CA46" s="15">
        <v>1.0497999999999998</v>
      </c>
      <c r="CB46" s="15">
        <f t="shared" si="21"/>
        <v>21.3261</v>
      </c>
      <c r="CC46" s="15">
        <v>0.40899999999999997</v>
      </c>
      <c r="CD46" s="15">
        <v>0.314</v>
      </c>
      <c r="CE46" s="15">
        <v>5.8000000000000003E-2</v>
      </c>
      <c r="CF46" s="15">
        <v>4.8000000000000001E-2</v>
      </c>
      <c r="CG46" s="15">
        <v>0.95799999999999996</v>
      </c>
      <c r="CH46" s="15">
        <v>0.373</v>
      </c>
      <c r="CI46" s="15">
        <v>1.8512999999999999</v>
      </c>
      <c r="CJ46" s="15" t="s">
        <v>15</v>
      </c>
      <c r="CK46" s="15" t="s">
        <v>15</v>
      </c>
      <c r="CL46" s="15">
        <v>17.194800000000001</v>
      </c>
      <c r="CM46" s="15" t="s">
        <v>15</v>
      </c>
      <c r="CN46" s="15">
        <v>0.12</v>
      </c>
      <c r="CO46" s="15">
        <f t="shared" si="11"/>
        <v>53.704999999999998</v>
      </c>
      <c r="CP46" s="15">
        <v>0.187</v>
      </c>
      <c r="CQ46" s="15">
        <v>0.46100000000000002</v>
      </c>
      <c r="CR46" s="15">
        <v>0.27300000000000002</v>
      </c>
      <c r="CS46" s="15" t="s">
        <v>15</v>
      </c>
      <c r="CT46" s="15">
        <v>6.306</v>
      </c>
      <c r="CU46" s="15">
        <v>0.90179999999999993</v>
      </c>
      <c r="CV46" s="15">
        <v>1.0315000000000001</v>
      </c>
      <c r="CW46" s="15">
        <v>5.3631000000000002</v>
      </c>
      <c r="CX46" s="15">
        <v>7.5183</v>
      </c>
      <c r="CY46" s="15">
        <v>22.0535</v>
      </c>
      <c r="CZ46" s="15">
        <v>0.28570000000000001</v>
      </c>
      <c r="DA46" s="15">
        <v>9.3240999999999996</v>
      </c>
      <c r="DB46" s="387">
        <f t="shared" si="2"/>
        <v>37.363399999999992</v>
      </c>
      <c r="DC46" s="387">
        <v>0.128</v>
      </c>
      <c r="DD46" s="387" t="s">
        <v>15</v>
      </c>
      <c r="DE46" s="387">
        <v>2.8531</v>
      </c>
      <c r="DF46" s="387">
        <v>5.4118999999999993</v>
      </c>
      <c r="DG46" s="387">
        <v>10.6326</v>
      </c>
      <c r="DH46" s="387">
        <v>3.0301999999999998</v>
      </c>
      <c r="DI46" s="387">
        <v>0.58010000000000006</v>
      </c>
      <c r="DJ46" s="387">
        <v>0.38819999999999999</v>
      </c>
      <c r="DK46" s="387">
        <v>10.878599999999999</v>
      </c>
      <c r="DL46" s="387">
        <v>3.0476999999999999</v>
      </c>
      <c r="DM46" s="387">
        <v>0.41299999999999998</v>
      </c>
      <c r="DN46" s="387">
        <v>0</v>
      </c>
      <c r="DO46" s="387">
        <f t="shared" si="3"/>
        <v>23.367000000000001</v>
      </c>
      <c r="DP46" s="387">
        <v>1.6342000000000001</v>
      </c>
      <c r="DQ46" s="387">
        <v>0</v>
      </c>
      <c r="DR46" s="387">
        <v>0</v>
      </c>
      <c r="DS46" s="387">
        <v>0</v>
      </c>
      <c r="DT46" s="387">
        <v>2.0889000000000002</v>
      </c>
      <c r="DU46" s="387">
        <v>3.6456</v>
      </c>
      <c r="DV46" s="387">
        <v>0.40949999999999998</v>
      </c>
      <c r="DW46" s="387">
        <v>0.55300000000000005</v>
      </c>
      <c r="DX46" s="387">
        <v>12.889899999999999</v>
      </c>
      <c r="DY46" s="387">
        <v>2.0425999999999997</v>
      </c>
      <c r="DZ46" s="387">
        <v>0</v>
      </c>
      <c r="EA46" s="387">
        <v>0.1033</v>
      </c>
      <c r="EB46" s="15">
        <f t="shared" si="4"/>
        <v>40.384299999999996</v>
      </c>
      <c r="EC46" s="387">
        <v>0</v>
      </c>
      <c r="ED46" s="387">
        <v>0</v>
      </c>
      <c r="EE46" s="387">
        <v>0</v>
      </c>
      <c r="EF46" s="387">
        <v>0</v>
      </c>
      <c r="EG46" s="387">
        <v>2.0270000000000001</v>
      </c>
      <c r="EH46" s="387">
        <v>0</v>
      </c>
      <c r="EI46" s="387">
        <v>1.0489000000000002</v>
      </c>
      <c r="EJ46" s="387">
        <v>4.9509000000000007</v>
      </c>
      <c r="EK46" s="387">
        <v>21.511800000000001</v>
      </c>
      <c r="EL46" s="387">
        <v>6.3955000000000002</v>
      </c>
      <c r="EM46" s="387">
        <v>2.6012</v>
      </c>
      <c r="EN46" s="387">
        <v>1.849</v>
      </c>
      <c r="EO46" s="15">
        <f t="shared" si="5"/>
        <v>4.5589000000000004</v>
      </c>
      <c r="EP46" s="15">
        <v>3.2274000000000003</v>
      </c>
      <c r="EQ46" s="15">
        <v>0.32150000000000001</v>
      </c>
      <c r="ER46" s="15" t="s">
        <v>15</v>
      </c>
      <c r="ES46" s="15">
        <v>1.01</v>
      </c>
      <c r="ET46" s="15" t="s">
        <v>15</v>
      </c>
      <c r="EU46" s="15" t="s">
        <v>15</v>
      </c>
      <c r="EV46" s="15" t="s">
        <v>15</v>
      </c>
      <c r="EW46" s="15" t="s">
        <v>15</v>
      </c>
      <c r="EX46" s="15" t="s">
        <v>15</v>
      </c>
      <c r="EY46" s="15" t="s">
        <v>15</v>
      </c>
      <c r="EZ46" s="15" t="s">
        <v>15</v>
      </c>
      <c r="FA46" s="15" t="s">
        <v>15</v>
      </c>
    </row>
    <row r="47" spans="1:157" s="30" customFormat="1" ht="12.75" customHeight="1">
      <c r="A47" s="771" t="s">
        <v>2898</v>
      </c>
      <c r="B47" s="15" t="s">
        <v>15</v>
      </c>
      <c r="C47" s="15" t="s">
        <v>15</v>
      </c>
      <c r="D47" s="15" t="s">
        <v>15</v>
      </c>
      <c r="E47" s="15" t="s">
        <v>15</v>
      </c>
      <c r="F47" s="15" t="s">
        <v>15</v>
      </c>
      <c r="G47" s="15" t="s">
        <v>15</v>
      </c>
      <c r="H47" s="15" t="s">
        <v>15</v>
      </c>
      <c r="I47" s="15" t="s">
        <v>15</v>
      </c>
      <c r="J47" s="15" t="s">
        <v>15</v>
      </c>
      <c r="K47" s="15" t="s">
        <v>15</v>
      </c>
      <c r="L47" s="15" t="s">
        <v>15</v>
      </c>
      <c r="M47" s="15" t="s">
        <v>15</v>
      </c>
      <c r="N47" s="15" t="s">
        <v>15</v>
      </c>
      <c r="O47" s="15">
        <f>SUM(P47:AA47)</f>
        <v>2.831</v>
      </c>
      <c r="P47" s="15" t="s">
        <v>15</v>
      </c>
      <c r="Q47" s="15" t="s">
        <v>15</v>
      </c>
      <c r="R47" s="15" t="s">
        <v>15</v>
      </c>
      <c r="S47" s="15">
        <v>0.71299999999999997</v>
      </c>
      <c r="T47" s="15">
        <v>1.595</v>
      </c>
      <c r="U47" s="15" t="s">
        <v>15</v>
      </c>
      <c r="V47" s="15" t="s">
        <v>15</v>
      </c>
      <c r="W47" s="15" t="s">
        <v>15</v>
      </c>
      <c r="X47" s="15" t="s">
        <v>15</v>
      </c>
      <c r="Y47" s="15" t="s">
        <v>15</v>
      </c>
      <c r="Z47" s="15">
        <v>0.52300000000000002</v>
      </c>
      <c r="AA47" s="15" t="s">
        <v>15</v>
      </c>
      <c r="AB47" s="15">
        <f>SUM(AC47:AN47)</f>
        <v>21.778099999999998</v>
      </c>
      <c r="AC47" s="15" t="s">
        <v>15</v>
      </c>
      <c r="AD47" s="15">
        <v>1.0680000000000001</v>
      </c>
      <c r="AE47" s="15">
        <v>5.415</v>
      </c>
      <c r="AF47" s="15">
        <v>8.4277999999999995</v>
      </c>
      <c r="AG47" s="15">
        <v>1.4342999999999999</v>
      </c>
      <c r="AH47" s="15" t="s">
        <v>15</v>
      </c>
      <c r="AI47" s="15" t="s">
        <v>15</v>
      </c>
      <c r="AJ47" s="15">
        <v>0.439</v>
      </c>
      <c r="AK47" s="15" t="s">
        <v>15</v>
      </c>
      <c r="AL47" s="15" t="s">
        <v>15</v>
      </c>
      <c r="AM47" s="15" t="s">
        <v>15</v>
      </c>
      <c r="AN47" s="15">
        <v>4.9939999999999998</v>
      </c>
      <c r="AO47" s="15">
        <f>SUM(AP47:BA47)</f>
        <v>11.600300000000001</v>
      </c>
      <c r="AP47" s="15">
        <v>0.39339999999999997</v>
      </c>
      <c r="AQ47" s="15">
        <v>0.153</v>
      </c>
      <c r="AR47" s="15">
        <v>7.7605000000000004</v>
      </c>
      <c r="AS47" s="15">
        <v>1.1234000000000002</v>
      </c>
      <c r="AT47" s="15" t="s">
        <v>15</v>
      </c>
      <c r="AU47" s="15" t="s">
        <v>15</v>
      </c>
      <c r="AV47" s="15" t="s">
        <v>15</v>
      </c>
      <c r="AW47" s="15">
        <v>0.157</v>
      </c>
      <c r="AX47" s="15">
        <v>0.20100000000000001</v>
      </c>
      <c r="AY47" s="15" t="s">
        <v>15</v>
      </c>
      <c r="AZ47" s="15">
        <v>1.8120000000000001</v>
      </c>
      <c r="BA47" s="15" t="s">
        <v>15</v>
      </c>
      <c r="BB47" s="15">
        <f t="shared" si="19"/>
        <v>11.606</v>
      </c>
      <c r="BC47" s="15" t="s">
        <v>15</v>
      </c>
      <c r="BD47" s="15" t="s">
        <v>15</v>
      </c>
      <c r="BE47" s="15">
        <v>0.81200000000000006</v>
      </c>
      <c r="BF47" s="15" t="s">
        <v>15</v>
      </c>
      <c r="BG47" s="15" t="s">
        <v>15</v>
      </c>
      <c r="BH47" s="15">
        <v>0.9395</v>
      </c>
      <c r="BI47" s="15">
        <v>5.7743000000000002</v>
      </c>
      <c r="BJ47" s="15">
        <v>1.8082</v>
      </c>
      <c r="BK47" s="15">
        <v>2.1653000000000002</v>
      </c>
      <c r="BL47" s="15" t="s">
        <v>15</v>
      </c>
      <c r="BM47" s="15" t="s">
        <v>15</v>
      </c>
      <c r="BN47" s="15">
        <v>0.1067</v>
      </c>
      <c r="BO47" s="15">
        <f t="shared" si="20"/>
        <v>22.007100000000001</v>
      </c>
      <c r="BP47" s="15">
        <v>0.63690000000000002</v>
      </c>
      <c r="BQ47" s="15" t="s">
        <v>15</v>
      </c>
      <c r="BR47" s="15">
        <v>0.247</v>
      </c>
      <c r="BS47" s="15">
        <v>1.8477000000000001</v>
      </c>
      <c r="BT47" s="15" t="s">
        <v>15</v>
      </c>
      <c r="BU47" s="15" t="s">
        <v>15</v>
      </c>
      <c r="BV47" s="15">
        <v>0.17660000000000001</v>
      </c>
      <c r="BW47" s="15">
        <v>9.6000000000000002E-2</v>
      </c>
      <c r="BX47" s="15">
        <v>0.1336</v>
      </c>
      <c r="BY47" s="15">
        <v>0.46960000000000002</v>
      </c>
      <c r="BZ47" s="15">
        <v>1.2214</v>
      </c>
      <c r="CA47" s="15">
        <v>17.1783</v>
      </c>
      <c r="CB47" s="15">
        <f t="shared" si="21"/>
        <v>44.486400000000003</v>
      </c>
      <c r="CC47" s="15" t="s">
        <v>15</v>
      </c>
      <c r="CD47" s="15">
        <v>20.190200000000001</v>
      </c>
      <c r="CE47" s="15">
        <v>0.1439</v>
      </c>
      <c r="CF47" s="15">
        <v>2.7397</v>
      </c>
      <c r="CG47" s="15">
        <v>0.43060000000000004</v>
      </c>
      <c r="CH47" s="15">
        <v>0.17</v>
      </c>
      <c r="CI47" s="15">
        <v>0.23100000000000001</v>
      </c>
      <c r="CJ47" s="15">
        <v>10.090999999999999</v>
      </c>
      <c r="CK47" s="15">
        <v>3.6720999999999999</v>
      </c>
      <c r="CL47" s="15">
        <v>2.911</v>
      </c>
      <c r="CM47" s="15">
        <v>0.82599999999999996</v>
      </c>
      <c r="CN47" s="15">
        <v>3.0809000000000002</v>
      </c>
      <c r="CO47" s="15">
        <f t="shared" si="11"/>
        <v>25.006399999999999</v>
      </c>
      <c r="CP47" s="15">
        <v>0.52200000000000002</v>
      </c>
      <c r="CQ47" s="15">
        <v>1.4062999999999999</v>
      </c>
      <c r="CR47" s="15">
        <v>3.2000000000000001E-2</v>
      </c>
      <c r="CS47" s="15">
        <v>1.097</v>
      </c>
      <c r="CT47" s="15">
        <v>0.39700000000000002</v>
      </c>
      <c r="CU47" s="15">
        <v>8.2200000000000009E-2</v>
      </c>
      <c r="CV47" s="15">
        <v>9.0606999999999989</v>
      </c>
      <c r="CW47" s="15">
        <v>6.3419999999999996</v>
      </c>
      <c r="CX47" s="15">
        <v>0.85020000000000007</v>
      </c>
      <c r="CY47" s="15">
        <v>1.6559999999999999</v>
      </c>
      <c r="CZ47" s="15">
        <v>2.8981999999999997</v>
      </c>
      <c r="DA47" s="15">
        <v>0.66279999999999994</v>
      </c>
      <c r="DB47" s="387">
        <f t="shared" si="2"/>
        <v>138.16979999999998</v>
      </c>
      <c r="DC47" s="387">
        <v>10.0265</v>
      </c>
      <c r="DD47" s="387">
        <v>10.3941</v>
      </c>
      <c r="DE47" s="387">
        <v>1.5375999999999999</v>
      </c>
      <c r="DF47" s="387">
        <v>5.0875000000000004</v>
      </c>
      <c r="DG47" s="387">
        <v>9.2038999999999991</v>
      </c>
      <c r="DH47" s="387">
        <v>6.2725</v>
      </c>
      <c r="DI47" s="387">
        <v>29.844399999999997</v>
      </c>
      <c r="DJ47" s="387">
        <v>12.754100000000001</v>
      </c>
      <c r="DK47" s="387">
        <v>5.9809999999999999</v>
      </c>
      <c r="DL47" s="387">
        <v>17.928999999999998</v>
      </c>
      <c r="DM47" s="387">
        <v>4.7374999999999998</v>
      </c>
      <c r="DN47" s="387">
        <v>24.401700000000002</v>
      </c>
      <c r="DO47" s="387">
        <f t="shared" si="3"/>
        <v>91.529499999999999</v>
      </c>
      <c r="DP47" s="387">
        <v>7.5987999999999998</v>
      </c>
      <c r="DQ47" s="387">
        <v>5.5771999999999995</v>
      </c>
      <c r="DR47" s="387">
        <v>10.032699999999998</v>
      </c>
      <c r="DS47" s="387">
        <v>12.946699999999998</v>
      </c>
      <c r="DT47" s="387">
        <v>2.6004999999999998</v>
      </c>
      <c r="DU47" s="387">
        <v>1.5563</v>
      </c>
      <c r="DV47" s="387">
        <v>7.7593000000000005</v>
      </c>
      <c r="DW47" s="387">
        <v>4.3911000000000007</v>
      </c>
      <c r="DX47" s="387">
        <v>9.610100000000001</v>
      </c>
      <c r="DY47" s="387">
        <v>11.1561</v>
      </c>
      <c r="DZ47" s="387">
        <v>14.9565</v>
      </c>
      <c r="EA47" s="387">
        <v>3.3442000000000003</v>
      </c>
      <c r="EB47" s="15">
        <f t="shared" si="4"/>
        <v>126.26350000000001</v>
      </c>
      <c r="EC47" s="387">
        <v>8.4774999999999991</v>
      </c>
      <c r="ED47" s="387">
        <v>2.9022999999999999</v>
      </c>
      <c r="EE47" s="387">
        <v>1.1585000000000001</v>
      </c>
      <c r="EF47" s="387">
        <v>3.3881000000000001</v>
      </c>
      <c r="EG47" s="387">
        <v>11.999700000000001</v>
      </c>
      <c r="EH47" s="387">
        <v>42.146800000000006</v>
      </c>
      <c r="EI47" s="387">
        <v>1.6191</v>
      </c>
      <c r="EJ47" s="387">
        <v>4.1662000000000008</v>
      </c>
      <c r="EK47" s="387">
        <v>10.559100000000001</v>
      </c>
      <c r="EL47" s="387">
        <v>4.2833000000000006</v>
      </c>
      <c r="EM47" s="387">
        <v>20.3398</v>
      </c>
      <c r="EN47" s="387">
        <v>15.223100000000001</v>
      </c>
      <c r="EO47" s="15">
        <f t="shared" si="5"/>
        <v>144.99160000000001</v>
      </c>
      <c r="EP47" s="15">
        <v>1.7382</v>
      </c>
      <c r="EQ47" s="15">
        <v>2.6871999999999998</v>
      </c>
      <c r="ER47" s="15">
        <v>12.082700000000001</v>
      </c>
      <c r="ES47" s="15">
        <v>11.475899999999999</v>
      </c>
      <c r="ET47" s="15">
        <v>18.1187</v>
      </c>
      <c r="EU47" s="15">
        <v>11.564500000000001</v>
      </c>
      <c r="EV47" s="15">
        <v>58.934199999999997</v>
      </c>
      <c r="EW47" s="15">
        <v>1.7014</v>
      </c>
      <c r="EX47" s="15">
        <v>3.7454000000000001</v>
      </c>
      <c r="EY47" s="15">
        <v>5.3506999999999998</v>
      </c>
      <c r="EZ47" s="15">
        <v>10.492700000000001</v>
      </c>
      <c r="FA47" s="15">
        <v>7.1</v>
      </c>
    </row>
    <row r="48" spans="1:157" s="30" customFormat="1" ht="12.75" customHeight="1">
      <c r="A48" s="771" t="s">
        <v>3190</v>
      </c>
      <c r="B48" s="15" t="s">
        <v>15</v>
      </c>
      <c r="C48" s="15" t="s">
        <v>15</v>
      </c>
      <c r="D48" s="15" t="s">
        <v>15</v>
      </c>
      <c r="E48" s="15" t="s">
        <v>15</v>
      </c>
      <c r="F48" s="15" t="s">
        <v>15</v>
      </c>
      <c r="G48" s="15" t="s">
        <v>15</v>
      </c>
      <c r="H48" s="15" t="s">
        <v>15</v>
      </c>
      <c r="I48" s="15" t="s">
        <v>15</v>
      </c>
      <c r="J48" s="15" t="s">
        <v>15</v>
      </c>
      <c r="K48" s="15" t="s">
        <v>15</v>
      </c>
      <c r="L48" s="15" t="s">
        <v>15</v>
      </c>
      <c r="M48" s="15" t="s">
        <v>15</v>
      </c>
      <c r="N48" s="15" t="s">
        <v>15</v>
      </c>
      <c r="O48" s="15" t="s">
        <v>15</v>
      </c>
      <c r="P48" s="15" t="s">
        <v>15</v>
      </c>
      <c r="Q48" s="15" t="s">
        <v>15</v>
      </c>
      <c r="R48" s="15" t="s">
        <v>15</v>
      </c>
      <c r="S48" s="15" t="s">
        <v>15</v>
      </c>
      <c r="T48" s="15" t="s">
        <v>15</v>
      </c>
      <c r="U48" s="15" t="s">
        <v>15</v>
      </c>
      <c r="V48" s="15" t="s">
        <v>15</v>
      </c>
      <c r="W48" s="15" t="s">
        <v>15</v>
      </c>
      <c r="X48" s="15" t="s">
        <v>15</v>
      </c>
      <c r="Y48" s="15" t="s">
        <v>15</v>
      </c>
      <c r="Z48" s="15" t="s">
        <v>15</v>
      </c>
      <c r="AA48" s="15" t="s">
        <v>15</v>
      </c>
      <c r="AB48" s="15" t="s">
        <v>15</v>
      </c>
      <c r="AC48" s="15" t="s">
        <v>15</v>
      </c>
      <c r="AD48" s="15" t="s">
        <v>15</v>
      </c>
      <c r="AE48" s="15" t="s">
        <v>15</v>
      </c>
      <c r="AF48" s="15" t="s">
        <v>15</v>
      </c>
      <c r="AG48" s="15" t="s">
        <v>15</v>
      </c>
      <c r="AH48" s="15" t="s">
        <v>15</v>
      </c>
      <c r="AI48" s="15" t="s">
        <v>15</v>
      </c>
      <c r="AJ48" s="15" t="s">
        <v>15</v>
      </c>
      <c r="AK48" s="15" t="s">
        <v>15</v>
      </c>
      <c r="AL48" s="15" t="s">
        <v>15</v>
      </c>
      <c r="AM48" s="15" t="s">
        <v>15</v>
      </c>
      <c r="AN48" s="15" t="s">
        <v>15</v>
      </c>
      <c r="AO48" s="15" t="s">
        <v>15</v>
      </c>
      <c r="AP48" s="15" t="s">
        <v>15</v>
      </c>
      <c r="AQ48" s="15" t="s">
        <v>15</v>
      </c>
      <c r="AR48" s="15" t="s">
        <v>15</v>
      </c>
      <c r="AS48" s="15" t="s">
        <v>15</v>
      </c>
      <c r="AT48" s="15" t="s">
        <v>15</v>
      </c>
      <c r="AU48" s="15" t="s">
        <v>15</v>
      </c>
      <c r="AV48" s="15" t="s">
        <v>15</v>
      </c>
      <c r="AW48" s="15" t="s">
        <v>15</v>
      </c>
      <c r="AX48" s="15" t="s">
        <v>15</v>
      </c>
      <c r="AY48" s="15" t="s">
        <v>15</v>
      </c>
      <c r="AZ48" s="15" t="s">
        <v>15</v>
      </c>
      <c r="BA48" s="15" t="s">
        <v>15</v>
      </c>
      <c r="BB48" s="15" t="s">
        <v>15</v>
      </c>
      <c r="BC48" s="15" t="s">
        <v>15</v>
      </c>
      <c r="BD48" s="15" t="s">
        <v>15</v>
      </c>
      <c r="BE48" s="15" t="s">
        <v>15</v>
      </c>
      <c r="BF48" s="15" t="s">
        <v>15</v>
      </c>
      <c r="BG48" s="15" t="s">
        <v>15</v>
      </c>
      <c r="BH48" s="15" t="s">
        <v>15</v>
      </c>
      <c r="BI48" s="15" t="s">
        <v>15</v>
      </c>
      <c r="BJ48" s="15" t="s">
        <v>15</v>
      </c>
      <c r="BK48" s="15" t="s">
        <v>15</v>
      </c>
      <c r="BL48" s="15" t="s">
        <v>15</v>
      </c>
      <c r="BM48" s="15" t="s">
        <v>15</v>
      </c>
      <c r="BN48" s="15" t="s">
        <v>15</v>
      </c>
      <c r="BO48" s="15" t="s">
        <v>15</v>
      </c>
      <c r="BP48" s="15" t="s">
        <v>15</v>
      </c>
      <c r="BQ48" s="15" t="s">
        <v>15</v>
      </c>
      <c r="BR48" s="15" t="s">
        <v>15</v>
      </c>
      <c r="BS48" s="15" t="s">
        <v>15</v>
      </c>
      <c r="BT48" s="15" t="s">
        <v>15</v>
      </c>
      <c r="BU48" s="15" t="s">
        <v>15</v>
      </c>
      <c r="BV48" s="15" t="s">
        <v>15</v>
      </c>
      <c r="BW48" s="15" t="s">
        <v>15</v>
      </c>
      <c r="BX48" s="15" t="s">
        <v>15</v>
      </c>
      <c r="BY48" s="15" t="s">
        <v>15</v>
      </c>
      <c r="BZ48" s="15" t="s">
        <v>15</v>
      </c>
      <c r="CA48" s="15" t="s">
        <v>15</v>
      </c>
      <c r="CB48" s="15" t="s">
        <v>15</v>
      </c>
      <c r="CC48" s="15" t="s">
        <v>15</v>
      </c>
      <c r="CD48" s="15" t="s">
        <v>15</v>
      </c>
      <c r="CE48" s="15" t="s">
        <v>15</v>
      </c>
      <c r="CF48" s="15" t="s">
        <v>15</v>
      </c>
      <c r="CG48" s="15" t="s">
        <v>15</v>
      </c>
      <c r="CH48" s="15" t="s">
        <v>15</v>
      </c>
      <c r="CI48" s="15" t="s">
        <v>15</v>
      </c>
      <c r="CJ48" s="15" t="s">
        <v>15</v>
      </c>
      <c r="CK48" s="15" t="s">
        <v>15</v>
      </c>
      <c r="CL48" s="15" t="s">
        <v>15</v>
      </c>
      <c r="CM48" s="15" t="s">
        <v>15</v>
      </c>
      <c r="CN48" s="15" t="s">
        <v>15</v>
      </c>
      <c r="CO48" s="15">
        <f t="shared" si="11"/>
        <v>4.0221999999999998</v>
      </c>
      <c r="CP48" s="15" t="s">
        <v>15</v>
      </c>
      <c r="CQ48" s="15" t="s">
        <v>15</v>
      </c>
      <c r="CR48" s="15" t="s">
        <v>15</v>
      </c>
      <c r="CS48" s="15">
        <v>0.70829999999999993</v>
      </c>
      <c r="CT48" s="15">
        <v>0.43330000000000002</v>
      </c>
      <c r="CU48" s="15">
        <v>0.32889999999999997</v>
      </c>
      <c r="CV48" s="15">
        <v>0.11</v>
      </c>
      <c r="CW48" s="15">
        <v>0.315</v>
      </c>
      <c r="CX48" s="15">
        <v>0.31</v>
      </c>
      <c r="CY48" s="15">
        <v>0.82150000000000001</v>
      </c>
      <c r="CZ48" s="15">
        <v>0.58389999999999997</v>
      </c>
      <c r="DA48" s="15">
        <v>0.4113</v>
      </c>
      <c r="DB48" s="387">
        <f t="shared" si="2"/>
        <v>34.645499999999998</v>
      </c>
      <c r="DC48" s="387">
        <v>0.3407</v>
      </c>
      <c r="DD48" s="387">
        <v>0.21380000000000002</v>
      </c>
      <c r="DE48" s="387">
        <v>0.12969999999999998</v>
      </c>
      <c r="DF48" s="387">
        <v>0.4546</v>
      </c>
      <c r="DG48" s="387">
        <v>1.6032999999999999</v>
      </c>
      <c r="DH48" s="387">
        <v>1.6861000000000002</v>
      </c>
      <c r="DI48" s="387">
        <v>4.2286999999999999</v>
      </c>
      <c r="DJ48" s="387">
        <v>0.84420000000000006</v>
      </c>
      <c r="DK48" s="387">
        <v>0.82709999999999995</v>
      </c>
      <c r="DL48" s="387">
        <v>0.29430000000000001</v>
      </c>
      <c r="DM48" s="387">
        <v>14.7986</v>
      </c>
      <c r="DN48" s="387">
        <v>9.2243999999999993</v>
      </c>
      <c r="DO48" s="387">
        <f t="shared" si="3"/>
        <v>21.754799999999999</v>
      </c>
      <c r="DP48" s="387">
        <v>0.41259999999999997</v>
      </c>
      <c r="DQ48" s="387">
        <v>0.69850000000000001</v>
      </c>
      <c r="DR48" s="387">
        <v>0.4955</v>
      </c>
      <c r="DS48" s="387">
        <v>2.0028999999999999</v>
      </c>
      <c r="DT48" s="387">
        <v>1.1674</v>
      </c>
      <c r="DU48" s="387">
        <v>3.0556999999999999</v>
      </c>
      <c r="DV48" s="387">
        <v>1.0852999999999999</v>
      </c>
      <c r="DW48" s="387">
        <v>1.54</v>
      </c>
      <c r="DX48" s="387">
        <v>3.9624999999999999</v>
      </c>
      <c r="DY48" s="387">
        <v>2.7004000000000001</v>
      </c>
      <c r="DZ48" s="387">
        <v>4.5101000000000004</v>
      </c>
      <c r="EA48" s="387">
        <v>0.1239</v>
      </c>
      <c r="EB48" s="15">
        <f t="shared" si="4"/>
        <v>43.310100000000006</v>
      </c>
      <c r="EC48" s="387">
        <v>0</v>
      </c>
      <c r="ED48" s="387">
        <v>2.0733000000000001</v>
      </c>
      <c r="EE48" s="387">
        <v>7.9889999999999999</v>
      </c>
      <c r="EF48" s="387">
        <v>0.79759999999999998</v>
      </c>
      <c r="EG48" s="387">
        <v>1.0135000000000001</v>
      </c>
      <c r="EH48" s="387">
        <v>2.7740999999999998</v>
      </c>
      <c r="EI48" s="387">
        <v>10.9643</v>
      </c>
      <c r="EJ48" s="387">
        <v>4.1448</v>
      </c>
      <c r="EK48" s="387">
        <v>2.8251000000000004</v>
      </c>
      <c r="EL48" s="387">
        <v>5.9406999999999996</v>
      </c>
      <c r="EM48" s="387">
        <v>0.62079999999999991</v>
      </c>
      <c r="EN48" s="387">
        <v>4.1669</v>
      </c>
      <c r="EO48" s="15">
        <f t="shared" si="5"/>
        <v>9.7444999999999986</v>
      </c>
      <c r="EP48" s="15" t="s">
        <v>15</v>
      </c>
      <c r="EQ48" s="15" t="s">
        <v>15</v>
      </c>
      <c r="ER48" s="15">
        <v>6.3247999999999998</v>
      </c>
      <c r="ES48" s="15">
        <v>0.2283</v>
      </c>
      <c r="ET48" s="15">
        <v>2.1096999999999997</v>
      </c>
      <c r="EU48" s="15">
        <v>0.45539999999999997</v>
      </c>
      <c r="EV48" s="15" t="s">
        <v>15</v>
      </c>
      <c r="EW48" s="15">
        <v>0.37810000000000005</v>
      </c>
      <c r="EX48" s="15" t="s">
        <v>15</v>
      </c>
      <c r="EY48" s="15">
        <v>1.7500000000000002E-2</v>
      </c>
      <c r="EZ48" s="15" t="s">
        <v>15</v>
      </c>
      <c r="FA48" s="15">
        <v>0.23069999999999999</v>
      </c>
    </row>
    <row r="49" spans="1:157" s="30" customFormat="1" ht="12.75" customHeight="1">
      <c r="A49" s="773" t="s">
        <v>3191</v>
      </c>
      <c r="B49" s="15">
        <f>SUM(C49:N49)</f>
        <v>0.41700000000000004</v>
      </c>
      <c r="C49" s="15" t="s">
        <v>15</v>
      </c>
      <c r="D49" s="15" t="s">
        <v>15</v>
      </c>
      <c r="E49" s="15" t="s">
        <v>15</v>
      </c>
      <c r="F49" s="15" t="s">
        <v>15</v>
      </c>
      <c r="G49" s="15" t="s">
        <v>15</v>
      </c>
      <c r="H49" s="15" t="s">
        <v>15</v>
      </c>
      <c r="I49" s="15" t="s">
        <v>15</v>
      </c>
      <c r="J49" s="15">
        <v>0.188</v>
      </c>
      <c r="K49" s="15" t="s">
        <v>15</v>
      </c>
      <c r="L49" s="15" t="s">
        <v>15</v>
      </c>
      <c r="M49" s="15">
        <v>0.22900000000000001</v>
      </c>
      <c r="N49" s="15" t="s">
        <v>15</v>
      </c>
      <c r="O49" s="15">
        <f t="shared" ref="O49:O54" si="22">SUM(P49:AA49)</f>
        <v>11.188200000000002</v>
      </c>
      <c r="P49" s="15" t="s">
        <v>15</v>
      </c>
      <c r="Q49" s="15">
        <v>3.44E-2</v>
      </c>
      <c r="R49" s="15">
        <v>0.217</v>
      </c>
      <c r="S49" s="15">
        <v>1.0249999999999999</v>
      </c>
      <c r="T49" s="15" t="s">
        <v>15</v>
      </c>
      <c r="U49" s="15" t="s">
        <v>15</v>
      </c>
      <c r="V49" s="15">
        <v>0.34499999999999997</v>
      </c>
      <c r="W49" s="15">
        <v>2.4E-2</v>
      </c>
      <c r="X49" s="15">
        <v>2.2440000000000002</v>
      </c>
      <c r="Y49" s="15">
        <v>0.222</v>
      </c>
      <c r="Z49" s="15">
        <v>4.1678000000000006</v>
      </c>
      <c r="AA49" s="15">
        <v>2.9089999999999998</v>
      </c>
      <c r="AB49" s="15">
        <f>SUM(AC49:AN49)</f>
        <v>20.7364</v>
      </c>
      <c r="AC49" s="15">
        <v>0.91070000000000007</v>
      </c>
      <c r="AD49" s="15">
        <v>4.7241999999999997</v>
      </c>
      <c r="AE49" s="15">
        <v>0.3926</v>
      </c>
      <c r="AF49" s="15">
        <v>1.7623</v>
      </c>
      <c r="AG49" s="15">
        <v>0.89879999999999993</v>
      </c>
      <c r="AH49" s="15">
        <v>1.4427999999999999</v>
      </c>
      <c r="AI49" s="15">
        <v>1.4455</v>
      </c>
      <c r="AJ49" s="15">
        <v>1.8844000000000001</v>
      </c>
      <c r="AK49" s="15">
        <v>3.0134000000000003</v>
      </c>
      <c r="AL49" s="15">
        <v>0.97850000000000004</v>
      </c>
      <c r="AM49" s="15">
        <v>0.7712</v>
      </c>
      <c r="AN49" s="15">
        <v>2.512</v>
      </c>
      <c r="AO49" s="15">
        <f t="shared" ref="AO49:AO54" si="23">SUM(AP49:BA49)</f>
        <v>21.468</v>
      </c>
      <c r="AP49" s="15">
        <v>0.19700000000000001</v>
      </c>
      <c r="AQ49" s="15">
        <v>4.6150000000000002</v>
      </c>
      <c r="AR49" s="15">
        <v>0.57340000000000002</v>
      </c>
      <c r="AS49" s="15">
        <v>2.3660000000000001</v>
      </c>
      <c r="AT49" s="15">
        <v>0.4219</v>
      </c>
      <c r="AU49" s="15">
        <v>0.215</v>
      </c>
      <c r="AV49" s="15">
        <v>1.2350000000000001</v>
      </c>
      <c r="AW49" s="15">
        <v>1.1040999999999999</v>
      </c>
      <c r="AX49" s="15">
        <v>3.7370000000000001</v>
      </c>
      <c r="AY49" s="15">
        <v>2.5785999999999998</v>
      </c>
      <c r="AZ49" s="15">
        <v>1.5669999999999999</v>
      </c>
      <c r="BA49" s="15">
        <v>2.8580000000000001</v>
      </c>
      <c r="BB49" s="15">
        <f t="shared" ref="BB49:BB55" si="24">SUM(BC49:BN49)</f>
        <v>45.190800000000003</v>
      </c>
      <c r="BC49" s="15">
        <v>2.6680999999999999</v>
      </c>
      <c r="BD49" s="15">
        <v>1.4352</v>
      </c>
      <c r="BE49" s="15">
        <v>4.2243999999999993</v>
      </c>
      <c r="BF49" s="15">
        <v>4.0499000000000001</v>
      </c>
      <c r="BG49" s="15">
        <v>3.2643999999999997</v>
      </c>
      <c r="BH49" s="15">
        <v>7.2691000000000008</v>
      </c>
      <c r="BI49" s="15">
        <v>4.4258999999999995</v>
      </c>
      <c r="BJ49" s="15">
        <v>1.8928</v>
      </c>
      <c r="BK49" s="15">
        <v>2.5084</v>
      </c>
      <c r="BL49" s="15">
        <v>3.0139999999999998</v>
      </c>
      <c r="BM49" s="15">
        <v>3.2817000000000003</v>
      </c>
      <c r="BN49" s="15">
        <v>7.1568999999999994</v>
      </c>
      <c r="BO49" s="15">
        <f>SUM(BP49:CA49)</f>
        <v>69.76230000000001</v>
      </c>
      <c r="BP49" s="15">
        <v>2.5168000000000004</v>
      </c>
      <c r="BQ49" s="15">
        <v>6.2285000000000004</v>
      </c>
      <c r="BR49" s="15">
        <v>4.62</v>
      </c>
      <c r="BS49" s="15">
        <v>8.1156000000000006</v>
      </c>
      <c r="BT49" s="15">
        <v>3.5726999999999998</v>
      </c>
      <c r="BU49" s="15">
        <v>5.8299000000000003</v>
      </c>
      <c r="BV49" s="15">
        <v>6.5042000000000009</v>
      </c>
      <c r="BW49" s="15">
        <v>5.7256</v>
      </c>
      <c r="BX49" s="15">
        <v>5.0753999999999992</v>
      </c>
      <c r="BY49" s="15">
        <v>7.1805999999999992</v>
      </c>
      <c r="BZ49" s="15">
        <v>8.4724000000000004</v>
      </c>
      <c r="CA49" s="15">
        <v>5.9206000000000003</v>
      </c>
      <c r="CB49" s="15">
        <f t="shared" ref="CB49:CB55" si="25">SUM(CC49:CN49)</f>
        <v>119.36669999999998</v>
      </c>
      <c r="CC49" s="15">
        <v>3.6665999999999999</v>
      </c>
      <c r="CD49" s="15">
        <v>10.400700000000001</v>
      </c>
      <c r="CE49" s="15">
        <v>11.798400000000001</v>
      </c>
      <c r="CF49" s="15">
        <v>8.9013000000000009</v>
      </c>
      <c r="CG49" s="15">
        <v>11.3066</v>
      </c>
      <c r="CH49" s="15">
        <v>9.0995000000000008</v>
      </c>
      <c r="CI49" s="15">
        <v>9.2452999999999985</v>
      </c>
      <c r="CJ49" s="15">
        <v>11.232799999999999</v>
      </c>
      <c r="CK49" s="15">
        <v>8.1649999999999991</v>
      </c>
      <c r="CL49" s="15">
        <v>18</v>
      </c>
      <c r="CM49" s="15">
        <v>10.4855</v>
      </c>
      <c r="CN49" s="15">
        <v>7.0650000000000004</v>
      </c>
      <c r="CO49" s="15">
        <f t="shared" si="11"/>
        <v>118.39189999999999</v>
      </c>
      <c r="CP49" s="15">
        <v>8.6072999999999986</v>
      </c>
      <c r="CQ49" s="15">
        <v>15.745299999999999</v>
      </c>
      <c r="CR49" s="15">
        <v>15.165900000000001</v>
      </c>
      <c r="CS49" s="15">
        <v>3.2798999999999996</v>
      </c>
      <c r="CT49" s="15">
        <v>3.9682999999999997</v>
      </c>
      <c r="CU49" s="15">
        <v>4.4613999999999994</v>
      </c>
      <c r="CV49" s="15">
        <v>9.8483999999999998</v>
      </c>
      <c r="CW49" s="15">
        <v>6.3904000000000005</v>
      </c>
      <c r="CX49" s="15">
        <v>12.154399999999997</v>
      </c>
      <c r="CY49" s="15">
        <v>18.1387</v>
      </c>
      <c r="CZ49" s="15">
        <v>13.3201</v>
      </c>
      <c r="DA49" s="15">
        <v>7.3117999999999999</v>
      </c>
      <c r="DB49" s="387">
        <f t="shared" si="2"/>
        <v>193.46939999999995</v>
      </c>
      <c r="DC49" s="387">
        <v>6.1581999999999999</v>
      </c>
      <c r="DD49" s="387">
        <v>11.810900000000002</v>
      </c>
      <c r="DE49" s="387">
        <v>10.202299999999999</v>
      </c>
      <c r="DF49" s="387">
        <v>12.7012</v>
      </c>
      <c r="DG49" s="387">
        <v>12.142199999999999</v>
      </c>
      <c r="DH49" s="387">
        <v>19.015999999999995</v>
      </c>
      <c r="DI49" s="387">
        <v>18.703200000000002</v>
      </c>
      <c r="DJ49" s="387">
        <v>13.906899999999998</v>
      </c>
      <c r="DK49" s="387">
        <v>20.2089</v>
      </c>
      <c r="DL49" s="387">
        <v>20.5275</v>
      </c>
      <c r="DM49" s="387">
        <v>23.148899999999998</v>
      </c>
      <c r="DN49" s="387">
        <v>24.943200000000004</v>
      </c>
      <c r="DO49" s="387">
        <f t="shared" si="3"/>
        <v>144.93410000000003</v>
      </c>
      <c r="DP49" s="387">
        <v>11.533199999999999</v>
      </c>
      <c r="DQ49" s="387">
        <v>12.736600000000003</v>
      </c>
      <c r="DR49" s="387">
        <v>16.329000000000001</v>
      </c>
      <c r="DS49" s="387">
        <v>7.1164999999999994</v>
      </c>
      <c r="DT49" s="387">
        <v>6.2525999999999993</v>
      </c>
      <c r="DU49" s="387">
        <v>11.869800000000001</v>
      </c>
      <c r="DV49" s="387">
        <v>11.5853</v>
      </c>
      <c r="DW49" s="387">
        <v>14.055999999999999</v>
      </c>
      <c r="DX49" s="387">
        <v>18.884499999999999</v>
      </c>
      <c r="DY49" s="387">
        <v>12.2014</v>
      </c>
      <c r="DZ49" s="387">
        <v>12.636199999999999</v>
      </c>
      <c r="EA49" s="387">
        <v>9.7330000000000023</v>
      </c>
      <c r="EB49" s="15">
        <f t="shared" si="4"/>
        <v>324.41429999999991</v>
      </c>
      <c r="EC49" s="387">
        <v>20.3367</v>
      </c>
      <c r="ED49" s="387">
        <v>18.445300000000003</v>
      </c>
      <c r="EE49" s="387">
        <v>29.087899999999998</v>
      </c>
      <c r="EF49" s="387">
        <v>29.126999999999999</v>
      </c>
      <c r="EG49" s="387">
        <v>32.127699999999997</v>
      </c>
      <c r="EH49" s="387">
        <v>26.121299999999998</v>
      </c>
      <c r="EI49" s="387">
        <v>28.711399999999998</v>
      </c>
      <c r="EJ49" s="387">
        <v>21.198399999999999</v>
      </c>
      <c r="EK49" s="387">
        <v>36.219499999999982</v>
      </c>
      <c r="EL49" s="387">
        <v>39.576099999999997</v>
      </c>
      <c r="EM49" s="387">
        <v>20.150899999999996</v>
      </c>
      <c r="EN49" s="387">
        <v>23.312100000000001</v>
      </c>
      <c r="EO49" s="15">
        <f t="shared" si="5"/>
        <v>379.74410000000006</v>
      </c>
      <c r="EP49" s="15">
        <v>9.8332999999999995</v>
      </c>
      <c r="EQ49" s="15">
        <v>40.232900000000001</v>
      </c>
      <c r="ER49" s="15">
        <v>67.256699999999995</v>
      </c>
      <c r="ES49" s="15">
        <v>38.295400000000001</v>
      </c>
      <c r="ET49" s="15">
        <v>56.115499999999997</v>
      </c>
      <c r="EU49" s="15">
        <v>50.505499999999998</v>
      </c>
      <c r="EV49" s="15">
        <v>40.666699999999999</v>
      </c>
      <c r="EW49" s="15">
        <v>39.773000000000003</v>
      </c>
      <c r="EX49" s="15">
        <v>10.8611</v>
      </c>
      <c r="EY49" s="15">
        <v>5.0324</v>
      </c>
      <c r="EZ49" s="15">
        <v>11.1891</v>
      </c>
      <c r="FA49" s="15">
        <v>9.9824999999999999</v>
      </c>
    </row>
    <row r="50" spans="1:157" s="30" customFormat="1" ht="12.75" customHeight="1">
      <c r="A50" s="773" t="s">
        <v>2980</v>
      </c>
      <c r="B50" s="15">
        <f>SUM(C50:N50)</f>
        <v>7.7839999999999998</v>
      </c>
      <c r="C50" s="15">
        <v>1.042</v>
      </c>
      <c r="D50" s="15" t="s">
        <v>15</v>
      </c>
      <c r="E50" s="15" t="s">
        <v>15</v>
      </c>
      <c r="F50" s="15">
        <v>0.46600000000000003</v>
      </c>
      <c r="G50" s="15" t="s">
        <v>15</v>
      </c>
      <c r="H50" s="15" t="s">
        <v>15</v>
      </c>
      <c r="I50" s="15" t="s">
        <v>15</v>
      </c>
      <c r="J50" s="15" t="s">
        <v>15</v>
      </c>
      <c r="K50" s="15">
        <v>1.4999999999999999E-2</v>
      </c>
      <c r="L50" s="15">
        <v>1.0960000000000001</v>
      </c>
      <c r="M50" s="15">
        <v>1.992</v>
      </c>
      <c r="N50" s="15">
        <v>3.173</v>
      </c>
      <c r="O50" s="15">
        <f t="shared" si="22"/>
        <v>8.8428999999999984</v>
      </c>
      <c r="P50" s="15">
        <v>0.73750000000000004</v>
      </c>
      <c r="Q50" s="15">
        <v>0.08</v>
      </c>
      <c r="R50" s="15">
        <v>8.5999999999999993E-2</v>
      </c>
      <c r="S50" s="15">
        <v>2.3809999999999998</v>
      </c>
      <c r="T50" s="15" t="s">
        <v>15</v>
      </c>
      <c r="U50" s="15" t="s">
        <v>15</v>
      </c>
      <c r="V50" s="15">
        <v>1.9870000000000001</v>
      </c>
      <c r="W50" s="15" t="s">
        <v>15</v>
      </c>
      <c r="X50" s="15" t="s">
        <v>15</v>
      </c>
      <c r="Y50" s="15">
        <v>2.2814000000000001</v>
      </c>
      <c r="Z50" s="15">
        <v>0.41699999999999998</v>
      </c>
      <c r="AA50" s="15">
        <v>0.873</v>
      </c>
      <c r="AB50" s="15">
        <f>SUM(AC50:AN50)</f>
        <v>46.235800000000005</v>
      </c>
      <c r="AC50" s="15">
        <v>0.65339999999999998</v>
      </c>
      <c r="AD50" s="15">
        <v>1.0009999999999999</v>
      </c>
      <c r="AE50" s="15">
        <v>9.4030000000000005</v>
      </c>
      <c r="AF50" s="15">
        <v>10.3835</v>
      </c>
      <c r="AG50" s="15">
        <v>4.3033000000000001</v>
      </c>
      <c r="AH50" s="15">
        <v>4.3045</v>
      </c>
      <c r="AI50" s="15">
        <v>1.1359999999999999</v>
      </c>
      <c r="AJ50" s="15">
        <v>6.3849999999999998</v>
      </c>
      <c r="AK50" s="15">
        <v>4.3523999999999994</v>
      </c>
      <c r="AL50" s="15">
        <v>1.5</v>
      </c>
      <c r="AM50" s="15">
        <v>2.2416999999999998</v>
      </c>
      <c r="AN50" s="15">
        <v>0.57199999999999995</v>
      </c>
      <c r="AO50" s="15">
        <f t="shared" si="23"/>
        <v>28.628700000000002</v>
      </c>
      <c r="AP50" s="15">
        <v>4.2302</v>
      </c>
      <c r="AQ50" s="15">
        <v>5.3016000000000005</v>
      </c>
      <c r="AR50" s="15">
        <v>1.2450000000000001</v>
      </c>
      <c r="AS50" s="15">
        <v>6.1040000000000001</v>
      </c>
      <c r="AT50" s="15">
        <v>0.50800000000000001</v>
      </c>
      <c r="AU50" s="15" t="s">
        <v>15</v>
      </c>
      <c r="AV50" s="15">
        <v>0.64200000000000002</v>
      </c>
      <c r="AW50" s="15">
        <v>5.1059999999999999</v>
      </c>
      <c r="AX50" s="15">
        <v>3.3519000000000001</v>
      </c>
      <c r="AY50" s="15">
        <v>0.64200000000000002</v>
      </c>
      <c r="AZ50" s="15">
        <v>0.43</v>
      </c>
      <c r="BA50" s="15">
        <v>1.0680000000000001</v>
      </c>
      <c r="BB50" s="15">
        <f t="shared" si="24"/>
        <v>246.67759999999996</v>
      </c>
      <c r="BC50" s="15">
        <v>3.8319999999999999</v>
      </c>
      <c r="BD50" s="15">
        <v>5.3773999999999997</v>
      </c>
      <c r="BE50" s="15">
        <v>3.2564000000000002</v>
      </c>
      <c r="BF50" s="15">
        <v>10.0709</v>
      </c>
      <c r="BG50" s="15">
        <v>20.85</v>
      </c>
      <c r="BH50" s="15">
        <v>34.513400000000004</v>
      </c>
      <c r="BI50" s="15">
        <v>50.935499999999998</v>
      </c>
      <c r="BJ50" s="15">
        <v>35.636000000000003</v>
      </c>
      <c r="BK50" s="15">
        <v>29.224900000000002</v>
      </c>
      <c r="BL50" s="15">
        <v>18.295999999999999</v>
      </c>
      <c r="BM50" s="15">
        <v>18.433599999999998</v>
      </c>
      <c r="BN50" s="15">
        <v>16.2515</v>
      </c>
      <c r="BO50" s="15">
        <f>SUM(BP50:CA50)</f>
        <v>139.57340000000002</v>
      </c>
      <c r="BP50" s="15">
        <v>6.2551999999999994</v>
      </c>
      <c r="BQ50" s="15">
        <v>16.8962</v>
      </c>
      <c r="BR50" s="15">
        <v>6.9292999999999996</v>
      </c>
      <c r="BS50" s="15">
        <v>10.1441</v>
      </c>
      <c r="BT50" s="15">
        <v>9.3472000000000008</v>
      </c>
      <c r="BU50" s="15">
        <v>25.075299999999999</v>
      </c>
      <c r="BV50" s="15">
        <v>4.0377999999999998</v>
      </c>
      <c r="BW50" s="15">
        <v>17.124599999999997</v>
      </c>
      <c r="BX50" s="15">
        <v>16.564700000000002</v>
      </c>
      <c r="BY50" s="15">
        <v>15.048</v>
      </c>
      <c r="BZ50" s="15">
        <v>4.8360000000000003</v>
      </c>
      <c r="CA50" s="15">
        <v>7.3150000000000004</v>
      </c>
      <c r="CB50" s="15">
        <f t="shared" si="25"/>
        <v>244.59879999999998</v>
      </c>
      <c r="CC50" s="15">
        <v>17.0214</v>
      </c>
      <c r="CD50" s="15">
        <v>16.219200000000001</v>
      </c>
      <c r="CE50" s="15">
        <v>21.685400000000001</v>
      </c>
      <c r="CF50" s="15">
        <v>28.097799999999999</v>
      </c>
      <c r="CG50" s="15">
        <v>51.292400000000001</v>
      </c>
      <c r="CH50" s="15">
        <v>14.3523</v>
      </c>
      <c r="CI50" s="15">
        <v>15.0105</v>
      </c>
      <c r="CJ50" s="15">
        <v>13.8896</v>
      </c>
      <c r="CK50" s="15">
        <v>7.8441000000000001</v>
      </c>
      <c r="CL50" s="15">
        <v>25.326700000000002</v>
      </c>
      <c r="CM50" s="15">
        <v>28.720200000000002</v>
      </c>
      <c r="CN50" s="15">
        <v>5.1391999999999998</v>
      </c>
      <c r="CO50" s="15">
        <f t="shared" si="11"/>
        <v>125.078</v>
      </c>
      <c r="CP50" s="15">
        <v>2.6770999999999998</v>
      </c>
      <c r="CQ50" s="15">
        <v>12.680399999999999</v>
      </c>
      <c r="CR50" s="15">
        <v>14.2585</v>
      </c>
      <c r="CS50" s="15">
        <v>12.604299999999999</v>
      </c>
      <c r="CT50" s="15">
        <v>13.014599999999998</v>
      </c>
      <c r="CU50" s="15">
        <v>17.908200000000001</v>
      </c>
      <c r="CV50" s="15">
        <v>16.1526</v>
      </c>
      <c r="CW50" s="15">
        <v>8.9224999999999994</v>
      </c>
      <c r="CX50" s="15">
        <v>9.809899999999999</v>
      </c>
      <c r="CY50" s="15">
        <v>9.4367000000000001</v>
      </c>
      <c r="CZ50" s="15">
        <v>3.9806999999999997</v>
      </c>
      <c r="DA50" s="15">
        <v>3.6324999999999998</v>
      </c>
      <c r="DB50" s="387">
        <f t="shared" si="2"/>
        <v>159.73169999999999</v>
      </c>
      <c r="DC50" s="387">
        <v>9.7690999999999981</v>
      </c>
      <c r="DD50" s="387">
        <v>11.4655</v>
      </c>
      <c r="DE50" s="387">
        <v>7.4912999999999998</v>
      </c>
      <c r="DF50" s="387">
        <v>3.6019000000000001</v>
      </c>
      <c r="DG50" s="387">
        <v>15.6874</v>
      </c>
      <c r="DH50" s="387">
        <v>19.045500000000001</v>
      </c>
      <c r="DI50" s="387">
        <v>16.1614</v>
      </c>
      <c r="DJ50" s="387">
        <v>8.6882000000000001</v>
      </c>
      <c r="DK50" s="387">
        <v>24.921700000000001</v>
      </c>
      <c r="DL50" s="387">
        <v>8.8658999999999999</v>
      </c>
      <c r="DM50" s="387">
        <v>18.902900000000002</v>
      </c>
      <c r="DN50" s="387">
        <v>15.130899999999999</v>
      </c>
      <c r="DO50" s="387">
        <f t="shared" si="3"/>
        <v>426.84530000000001</v>
      </c>
      <c r="DP50" s="387">
        <v>6.0170000000000003</v>
      </c>
      <c r="DQ50" s="387">
        <v>8.5365999999999982</v>
      </c>
      <c r="DR50" s="387">
        <v>7.5852999999999993</v>
      </c>
      <c r="DS50" s="387">
        <v>6.797200000000001</v>
      </c>
      <c r="DT50" s="387">
        <v>2.0406</v>
      </c>
      <c r="DU50" s="387">
        <v>17.118099999999998</v>
      </c>
      <c r="DV50" s="387">
        <v>113.33459999999999</v>
      </c>
      <c r="DW50" s="387">
        <v>107.22030000000001</v>
      </c>
      <c r="DX50" s="387">
        <v>9.8374000000000006</v>
      </c>
      <c r="DY50" s="387">
        <v>111.4588</v>
      </c>
      <c r="DZ50" s="387">
        <v>20.655099999999997</v>
      </c>
      <c r="EA50" s="387">
        <v>16.244299999999999</v>
      </c>
      <c r="EB50" s="15">
        <f t="shared" si="4"/>
        <v>169.44439999999997</v>
      </c>
      <c r="EC50" s="387">
        <v>4.3224999999999998</v>
      </c>
      <c r="ED50" s="387">
        <v>10.377199999999998</v>
      </c>
      <c r="EE50" s="387">
        <v>11.674099999999999</v>
      </c>
      <c r="EF50" s="387">
        <v>21.256500000000003</v>
      </c>
      <c r="EG50" s="387">
        <v>7.8354999999999997</v>
      </c>
      <c r="EH50" s="387">
        <v>8.7296999999999993</v>
      </c>
      <c r="EI50" s="387">
        <v>8.4660000000000011</v>
      </c>
      <c r="EJ50" s="387">
        <v>21.145700000000001</v>
      </c>
      <c r="EK50" s="387">
        <v>22.717099999999999</v>
      </c>
      <c r="EL50" s="387">
        <v>16.279300000000003</v>
      </c>
      <c r="EM50" s="387">
        <v>19.240199999999998</v>
      </c>
      <c r="EN50" s="387">
        <v>17.400599999999997</v>
      </c>
      <c r="EO50" s="15">
        <f t="shared" si="5"/>
        <v>291.95989999999995</v>
      </c>
      <c r="EP50" s="15">
        <v>10.2117</v>
      </c>
      <c r="EQ50" s="15">
        <v>20.9877</v>
      </c>
      <c r="ER50" s="15">
        <v>33.399000000000001</v>
      </c>
      <c r="ES50" s="15">
        <v>12.834899999999999</v>
      </c>
      <c r="ET50" s="15">
        <v>30.561599999999999</v>
      </c>
      <c r="EU50" s="15">
        <v>14.4366</v>
      </c>
      <c r="EV50" s="15">
        <v>24.4069</v>
      </c>
      <c r="EW50" s="15">
        <v>17.2515</v>
      </c>
      <c r="EX50" s="15">
        <v>40.366900000000001</v>
      </c>
      <c r="EY50" s="15">
        <v>28.662500000000001</v>
      </c>
      <c r="EZ50" s="15">
        <v>23.288</v>
      </c>
      <c r="FA50" s="15">
        <v>35.552599999999998</v>
      </c>
    </row>
    <row r="51" spans="1:157" s="37" customFormat="1" ht="12.75" customHeight="1">
      <c r="A51" s="777" t="s">
        <v>3179</v>
      </c>
      <c r="B51" s="77">
        <f>SUM(C51:N51)</f>
        <v>16.442</v>
      </c>
      <c r="C51" s="77" t="s">
        <v>15</v>
      </c>
      <c r="D51" s="77">
        <v>0.63800000000000001</v>
      </c>
      <c r="E51" s="77" t="s">
        <v>15</v>
      </c>
      <c r="F51" s="77" t="s">
        <v>15</v>
      </c>
      <c r="G51" s="77" t="s">
        <v>15</v>
      </c>
      <c r="H51" s="77">
        <v>0.61</v>
      </c>
      <c r="I51" s="77">
        <v>2.2959999999999998</v>
      </c>
      <c r="J51" s="77">
        <v>3.597</v>
      </c>
      <c r="K51" s="77">
        <v>0.54900000000000004</v>
      </c>
      <c r="L51" s="77">
        <v>0.88200000000000001</v>
      </c>
      <c r="M51" s="77" t="s">
        <v>15</v>
      </c>
      <c r="N51" s="77">
        <v>7.87</v>
      </c>
      <c r="O51" s="77">
        <f t="shared" si="22"/>
        <v>53.375200000000007</v>
      </c>
      <c r="P51" s="77">
        <v>3.8664999999999998</v>
      </c>
      <c r="Q51" s="77">
        <v>2.1850000000000001</v>
      </c>
      <c r="R51" s="77">
        <v>2.4159999999999999</v>
      </c>
      <c r="S51" s="77">
        <v>1.319</v>
      </c>
      <c r="T51" s="77">
        <v>15.4206</v>
      </c>
      <c r="U51" s="77">
        <v>4.6959999999999997</v>
      </c>
      <c r="V51" s="77">
        <v>3.8010000000000002</v>
      </c>
      <c r="W51" s="77">
        <v>0.44600000000000001</v>
      </c>
      <c r="X51" s="77">
        <v>12.119</v>
      </c>
      <c r="Y51" s="77">
        <v>6.8511000000000006</v>
      </c>
      <c r="Z51" s="77">
        <v>1.7000000000000001E-2</v>
      </c>
      <c r="AA51" s="77">
        <v>0.23799999999999999</v>
      </c>
      <c r="AB51" s="77">
        <f>SUM(AC51:AN51)</f>
        <v>189.29840000000002</v>
      </c>
      <c r="AC51" s="77">
        <v>14.394</v>
      </c>
      <c r="AD51" s="77">
        <v>37.76</v>
      </c>
      <c r="AE51" s="77">
        <v>0.28899999999999998</v>
      </c>
      <c r="AF51" s="77">
        <v>19.389900000000001</v>
      </c>
      <c r="AG51" s="77">
        <v>1.8525999999999998</v>
      </c>
      <c r="AH51" s="77">
        <v>7.3883999999999999</v>
      </c>
      <c r="AI51" s="77">
        <v>15.132400000000001</v>
      </c>
      <c r="AJ51" s="77">
        <v>6.7343999999999999</v>
      </c>
      <c r="AK51" s="77">
        <v>7.0728999999999997</v>
      </c>
      <c r="AL51" s="77">
        <v>8.8999999999999996E-2</v>
      </c>
      <c r="AM51" s="77" t="s">
        <v>15</v>
      </c>
      <c r="AN51" s="77">
        <v>79.195800000000006</v>
      </c>
      <c r="AO51" s="77">
        <f t="shared" si="23"/>
        <v>41.266100000000002</v>
      </c>
      <c r="AP51" s="77">
        <v>2.0219999999999998</v>
      </c>
      <c r="AQ51" s="77">
        <v>1.089</v>
      </c>
      <c r="AR51" s="77">
        <v>3.2989999999999999</v>
      </c>
      <c r="AS51" s="77">
        <v>13.379</v>
      </c>
      <c r="AT51" s="77" t="s">
        <v>15</v>
      </c>
      <c r="AU51" s="77">
        <v>0.02</v>
      </c>
      <c r="AV51" s="77">
        <v>1.2052</v>
      </c>
      <c r="AW51" s="77" t="s">
        <v>15</v>
      </c>
      <c r="AX51" s="77">
        <v>1.5909</v>
      </c>
      <c r="AY51" s="77">
        <v>0.72799999999999998</v>
      </c>
      <c r="AZ51" s="77">
        <v>17.841999999999999</v>
      </c>
      <c r="BA51" s="77">
        <v>9.0999999999999998E-2</v>
      </c>
      <c r="BB51" s="77">
        <f t="shared" si="24"/>
        <v>131.91909999999999</v>
      </c>
      <c r="BC51" s="77">
        <v>10.276999999999999</v>
      </c>
      <c r="BD51" s="77">
        <v>8.6579999999999995</v>
      </c>
      <c r="BE51" s="77">
        <v>8.577</v>
      </c>
      <c r="BF51" s="77">
        <v>7.1989999999999998</v>
      </c>
      <c r="BG51" s="77" t="s">
        <v>15</v>
      </c>
      <c r="BH51" s="77">
        <v>1.18</v>
      </c>
      <c r="BI51" s="77">
        <v>5.8365</v>
      </c>
      <c r="BJ51" s="77">
        <v>1.9185999999999999</v>
      </c>
      <c r="BK51" s="77">
        <v>39.730899999999998</v>
      </c>
      <c r="BL51" s="77">
        <v>18.716999999999999</v>
      </c>
      <c r="BM51" s="77" t="s">
        <v>15</v>
      </c>
      <c r="BN51" s="77">
        <v>29.825099999999999</v>
      </c>
      <c r="BO51" s="77">
        <f>SUM(BP51:CA51)</f>
        <v>166.11970000000002</v>
      </c>
      <c r="BP51" s="77">
        <v>4.8449999999999998</v>
      </c>
      <c r="BQ51" s="77">
        <v>0.20599999999999999</v>
      </c>
      <c r="BR51" s="77">
        <v>7.4913999999999996</v>
      </c>
      <c r="BS51" s="77">
        <v>5.3333000000000004</v>
      </c>
      <c r="BT51" s="77">
        <v>16.639600000000002</v>
      </c>
      <c r="BU51" s="77">
        <v>7.0301</v>
      </c>
      <c r="BV51" s="77">
        <v>22.851200000000002</v>
      </c>
      <c r="BW51" s="77">
        <v>17.25</v>
      </c>
      <c r="BX51" s="77">
        <v>6.0090000000000003</v>
      </c>
      <c r="BY51" s="77">
        <v>3.7389999999999999</v>
      </c>
      <c r="BZ51" s="77">
        <v>51.090600000000009</v>
      </c>
      <c r="CA51" s="77">
        <v>23.634499999999999</v>
      </c>
      <c r="CB51" s="77">
        <f t="shared" si="25"/>
        <v>172.8252</v>
      </c>
      <c r="CC51" s="77">
        <v>9.0465</v>
      </c>
      <c r="CD51" s="77">
        <v>12.275700000000001</v>
      </c>
      <c r="CE51" s="77">
        <v>9.4319000000000006</v>
      </c>
      <c r="CF51" s="77">
        <v>39.4283</v>
      </c>
      <c r="CG51" s="77">
        <v>12.005199999999999</v>
      </c>
      <c r="CH51" s="77">
        <v>8.4114000000000004</v>
      </c>
      <c r="CI51" s="77">
        <v>11.730799999999999</v>
      </c>
      <c r="CJ51" s="77">
        <v>6.0918000000000001</v>
      </c>
      <c r="CK51" s="77">
        <v>12.4216</v>
      </c>
      <c r="CL51" s="77">
        <v>6.9306999999999999</v>
      </c>
      <c r="CM51" s="77">
        <v>7.9711999999999996</v>
      </c>
      <c r="CN51" s="77">
        <v>37.080100000000002</v>
      </c>
      <c r="CO51" s="77">
        <f t="shared" si="11"/>
        <v>480.75809999999996</v>
      </c>
      <c r="CP51" s="77">
        <v>3.4315000000000002</v>
      </c>
      <c r="CQ51" s="77">
        <v>16.904699999999998</v>
      </c>
      <c r="CR51" s="77">
        <v>30.195900000000002</v>
      </c>
      <c r="CS51" s="77">
        <v>23.936799999999998</v>
      </c>
      <c r="CT51" s="77">
        <v>33.423899999999996</v>
      </c>
      <c r="CU51" s="77">
        <v>48.726400000000005</v>
      </c>
      <c r="CV51" s="77">
        <v>72.9148</v>
      </c>
      <c r="CW51" s="77">
        <v>35.732500000000002</v>
      </c>
      <c r="CX51" s="77">
        <v>74.614199999999997</v>
      </c>
      <c r="CY51" s="77">
        <v>33.211399999999998</v>
      </c>
      <c r="CZ51" s="77">
        <v>48.180099999999996</v>
      </c>
      <c r="DA51" s="77">
        <v>59.485900000000001</v>
      </c>
      <c r="DB51" s="386">
        <f t="shared" si="2"/>
        <v>1555.2237</v>
      </c>
      <c r="DC51" s="386">
        <v>55.388300000000001</v>
      </c>
      <c r="DD51" s="386">
        <v>105.00059999999999</v>
      </c>
      <c r="DE51" s="386">
        <v>53.295299999999997</v>
      </c>
      <c r="DF51" s="386">
        <v>119.05479999999999</v>
      </c>
      <c r="DG51" s="386">
        <v>89.796999999999983</v>
      </c>
      <c r="DH51" s="386">
        <v>194.6123</v>
      </c>
      <c r="DI51" s="386">
        <v>156.28390000000002</v>
      </c>
      <c r="DJ51" s="386">
        <v>129.37809999999999</v>
      </c>
      <c r="DK51" s="386">
        <v>166.44309999999999</v>
      </c>
      <c r="DL51" s="386">
        <v>158.21510000000001</v>
      </c>
      <c r="DM51" s="386">
        <v>140.70799999999997</v>
      </c>
      <c r="DN51" s="386">
        <v>187.04720000000003</v>
      </c>
      <c r="DO51" s="386">
        <f t="shared" si="3"/>
        <v>2103.7725</v>
      </c>
      <c r="DP51" s="386">
        <v>135.19110000000001</v>
      </c>
      <c r="DQ51" s="386">
        <v>112.1541</v>
      </c>
      <c r="DR51" s="386">
        <v>138.88310000000001</v>
      </c>
      <c r="DS51" s="386">
        <v>71.602700000000013</v>
      </c>
      <c r="DT51" s="386">
        <v>101.92570000000001</v>
      </c>
      <c r="DU51" s="386">
        <v>181.65729999999999</v>
      </c>
      <c r="DV51" s="386">
        <v>194.0136</v>
      </c>
      <c r="DW51" s="386">
        <v>134.89079999999998</v>
      </c>
      <c r="DX51" s="386">
        <v>190.72190000000001</v>
      </c>
      <c r="DY51" s="386">
        <v>176.15850000000003</v>
      </c>
      <c r="DZ51" s="386">
        <v>282.51</v>
      </c>
      <c r="EA51" s="386">
        <v>384.06370000000004</v>
      </c>
      <c r="EB51" s="77">
        <f t="shared" si="4"/>
        <v>5601.0418999999993</v>
      </c>
      <c r="EC51" s="386">
        <v>193.66169999999994</v>
      </c>
      <c r="ED51" s="386">
        <v>252.31270000000004</v>
      </c>
      <c r="EE51" s="386">
        <v>325.95260000000002</v>
      </c>
      <c r="EF51" s="386">
        <v>336.63990000000013</v>
      </c>
      <c r="EG51" s="386">
        <v>308.28719999999998</v>
      </c>
      <c r="EH51" s="386">
        <v>381.57880000000006</v>
      </c>
      <c r="EI51" s="386">
        <v>524.79770000000008</v>
      </c>
      <c r="EJ51" s="386">
        <v>604.75049999999987</v>
      </c>
      <c r="EK51" s="386">
        <v>718.77250000000004</v>
      </c>
      <c r="EL51" s="386">
        <v>699.93639999999994</v>
      </c>
      <c r="EM51" s="386">
        <v>572.91269999999986</v>
      </c>
      <c r="EN51" s="386">
        <v>681.43920000000003</v>
      </c>
      <c r="EO51" s="77">
        <f t="shared" si="5"/>
        <v>11047.5733</v>
      </c>
      <c r="EP51" s="77">
        <v>520.66610000000003</v>
      </c>
      <c r="EQ51" s="77">
        <v>809.69880000000001</v>
      </c>
      <c r="ER51" s="77">
        <v>1273.6685</v>
      </c>
      <c r="ES51" s="77">
        <v>1017.745</v>
      </c>
      <c r="ET51" s="77">
        <v>1046.5725</v>
      </c>
      <c r="EU51" s="77">
        <v>1293.4255000000001</v>
      </c>
      <c r="EV51" s="77">
        <v>1281.4024999999999</v>
      </c>
      <c r="EW51" s="77">
        <v>1239.3499999999999</v>
      </c>
      <c r="EX51" s="77">
        <v>778.0009</v>
      </c>
      <c r="EY51" s="77">
        <v>485.90070000000003</v>
      </c>
      <c r="EZ51" s="77">
        <v>508.22609999999997</v>
      </c>
      <c r="FA51" s="77">
        <v>792.91669999999999</v>
      </c>
    </row>
    <row r="52" spans="1:157" s="30" customFormat="1" ht="12.75" customHeight="1">
      <c r="A52" s="771" t="s">
        <v>3187</v>
      </c>
      <c r="B52" s="15">
        <f>SUM(C52:N52)</f>
        <v>1.9900000000000002</v>
      </c>
      <c r="C52" s="15" t="s">
        <v>15</v>
      </c>
      <c r="D52" s="15" t="s">
        <v>15</v>
      </c>
      <c r="E52" s="15" t="s">
        <v>15</v>
      </c>
      <c r="F52" s="15" t="s">
        <v>15</v>
      </c>
      <c r="G52" s="15" t="s">
        <v>15</v>
      </c>
      <c r="H52" s="15" t="s">
        <v>15</v>
      </c>
      <c r="I52" s="15" t="s">
        <v>15</v>
      </c>
      <c r="J52" s="15">
        <v>0.55900000000000005</v>
      </c>
      <c r="K52" s="15">
        <v>0.54900000000000004</v>
      </c>
      <c r="L52" s="15">
        <v>0.88200000000000001</v>
      </c>
      <c r="M52" s="15" t="s">
        <v>15</v>
      </c>
      <c r="N52" s="15" t="s">
        <v>15</v>
      </c>
      <c r="O52" s="15">
        <f t="shared" si="22"/>
        <v>9.5630000000000006</v>
      </c>
      <c r="P52" s="15" t="s">
        <v>15</v>
      </c>
      <c r="Q52" s="15">
        <v>2.1850000000000001</v>
      </c>
      <c r="R52" s="15">
        <v>0.56399999999999995</v>
      </c>
      <c r="S52" s="15">
        <v>1.319</v>
      </c>
      <c r="T52" s="15">
        <v>0.27400000000000002</v>
      </c>
      <c r="U52" s="15">
        <v>4.6959999999999997</v>
      </c>
      <c r="V52" s="15" t="s">
        <v>15</v>
      </c>
      <c r="W52" s="15" t="s">
        <v>15</v>
      </c>
      <c r="X52" s="15">
        <v>0.52500000000000002</v>
      </c>
      <c r="Y52" s="15" t="s">
        <v>15</v>
      </c>
      <c r="Z52" s="15" t="s">
        <v>15</v>
      </c>
      <c r="AA52" s="15" t="s">
        <v>15</v>
      </c>
      <c r="AB52" s="15">
        <f>SUM(AC52:AN52)</f>
        <v>7.8068</v>
      </c>
      <c r="AC52" s="15" t="s">
        <v>15</v>
      </c>
      <c r="AD52" s="15" t="s">
        <v>15</v>
      </c>
      <c r="AE52" s="15" t="s">
        <v>15</v>
      </c>
      <c r="AF52" s="15" t="s">
        <v>15</v>
      </c>
      <c r="AG52" s="15" t="s">
        <v>15</v>
      </c>
      <c r="AH52" s="15">
        <v>1.143</v>
      </c>
      <c r="AI52" s="15">
        <v>5.0143000000000004</v>
      </c>
      <c r="AJ52" s="15">
        <v>0.65410000000000001</v>
      </c>
      <c r="AK52" s="15">
        <v>0.99539999999999995</v>
      </c>
      <c r="AL52" s="15" t="s">
        <v>15</v>
      </c>
      <c r="AM52" s="15" t="s">
        <v>15</v>
      </c>
      <c r="AN52" s="15" t="s">
        <v>15</v>
      </c>
      <c r="AO52" s="15">
        <f t="shared" si="23"/>
        <v>14.202999999999999</v>
      </c>
      <c r="AP52" s="15" t="s">
        <v>15</v>
      </c>
      <c r="AQ52" s="15" t="s">
        <v>15</v>
      </c>
      <c r="AR52" s="15" t="s">
        <v>15</v>
      </c>
      <c r="AS52" s="15" t="s">
        <v>15</v>
      </c>
      <c r="AT52" s="15" t="s">
        <v>15</v>
      </c>
      <c r="AU52" s="15" t="s">
        <v>15</v>
      </c>
      <c r="AV52" s="15" t="s">
        <v>15</v>
      </c>
      <c r="AW52" s="15" t="s">
        <v>15</v>
      </c>
      <c r="AX52" s="15" t="s">
        <v>15</v>
      </c>
      <c r="AY52" s="15" t="s">
        <v>15</v>
      </c>
      <c r="AZ52" s="15">
        <v>14.202999999999999</v>
      </c>
      <c r="BA52" s="15" t="s">
        <v>15</v>
      </c>
      <c r="BB52" s="15">
        <f t="shared" si="24"/>
        <v>36.770499999999991</v>
      </c>
      <c r="BC52" s="15">
        <v>10.125999999999999</v>
      </c>
      <c r="BD52" s="15">
        <v>8.6579999999999995</v>
      </c>
      <c r="BE52" s="15">
        <v>8.4339999999999993</v>
      </c>
      <c r="BF52" s="15">
        <v>7.1989999999999998</v>
      </c>
      <c r="BG52" s="15" t="s">
        <v>15</v>
      </c>
      <c r="BH52" s="15" t="s">
        <v>15</v>
      </c>
      <c r="BI52" s="15">
        <v>2.3534999999999999</v>
      </c>
      <c r="BJ52" s="15" t="s">
        <v>15</v>
      </c>
      <c r="BK52" s="15" t="s">
        <v>15</v>
      </c>
      <c r="BL52" s="15" t="s">
        <v>15</v>
      </c>
      <c r="BM52" s="15" t="s">
        <v>15</v>
      </c>
      <c r="BN52" s="15" t="s">
        <v>15</v>
      </c>
      <c r="BO52" s="15">
        <f>SUM(BP52:CA52)</f>
        <v>62.381099999999996</v>
      </c>
      <c r="BP52" s="15" t="s">
        <v>15</v>
      </c>
      <c r="BQ52" s="15" t="s">
        <v>15</v>
      </c>
      <c r="BR52" s="15" t="s">
        <v>15</v>
      </c>
      <c r="BS52" s="15" t="s">
        <v>15</v>
      </c>
      <c r="BT52" s="15">
        <v>11.457999999999998</v>
      </c>
      <c r="BU52" s="15">
        <v>0.14410000000000001</v>
      </c>
      <c r="BV52" s="15">
        <v>5.9311000000000007</v>
      </c>
      <c r="BW52" s="15">
        <v>5.7516000000000007</v>
      </c>
      <c r="BX52" s="15">
        <v>2.9574000000000003</v>
      </c>
      <c r="BY52" s="15">
        <v>0.42449999999999999</v>
      </c>
      <c r="BZ52" s="15">
        <v>29.9359</v>
      </c>
      <c r="CA52" s="15">
        <v>5.7785000000000002</v>
      </c>
      <c r="CB52" s="15">
        <f t="shared" si="25"/>
        <v>66.6387</v>
      </c>
      <c r="CC52" s="15">
        <v>2.4588000000000001</v>
      </c>
      <c r="CD52" s="15">
        <v>11.008700000000001</v>
      </c>
      <c r="CE52" s="15">
        <v>1.4387000000000001</v>
      </c>
      <c r="CF52" s="15">
        <v>21.6294</v>
      </c>
      <c r="CG52" s="15">
        <v>3.5909</v>
      </c>
      <c r="CH52" s="15">
        <v>3.2305000000000001</v>
      </c>
      <c r="CI52" s="15">
        <v>6.8029999999999999</v>
      </c>
      <c r="CJ52" s="15">
        <v>2.31</v>
      </c>
      <c r="CK52" s="15" t="s">
        <v>15</v>
      </c>
      <c r="CL52" s="15">
        <v>3.3390000000000004</v>
      </c>
      <c r="CM52" s="15">
        <v>3.9157000000000002</v>
      </c>
      <c r="CN52" s="15">
        <v>6.9139999999999997</v>
      </c>
      <c r="CO52" s="15">
        <f t="shared" si="11"/>
        <v>147.25089999999997</v>
      </c>
      <c r="CP52" s="15" t="s">
        <v>15</v>
      </c>
      <c r="CQ52" s="15">
        <v>2.9975000000000001</v>
      </c>
      <c r="CR52" s="15">
        <v>5.2531000000000008</v>
      </c>
      <c r="CS52" s="15">
        <v>5.9746000000000006</v>
      </c>
      <c r="CT52" s="15">
        <v>8.037700000000001</v>
      </c>
      <c r="CU52" s="15">
        <v>18.021000000000001</v>
      </c>
      <c r="CV52" s="15">
        <v>38.122399999999999</v>
      </c>
      <c r="CW52" s="15">
        <v>17.579499999999999</v>
      </c>
      <c r="CX52" s="15">
        <v>25.968299999999999</v>
      </c>
      <c r="CY52" s="15">
        <v>8.8956</v>
      </c>
      <c r="CZ52" s="15">
        <v>9.4854000000000003</v>
      </c>
      <c r="DA52" s="15">
        <v>6.9157999999999999</v>
      </c>
      <c r="DB52" s="387">
        <f t="shared" si="2"/>
        <v>381.03570000000002</v>
      </c>
      <c r="DC52" s="387">
        <v>17.444700000000001</v>
      </c>
      <c r="DD52" s="387">
        <v>68.703299999999999</v>
      </c>
      <c r="DE52" s="387">
        <v>7.5242000000000004</v>
      </c>
      <c r="DF52" s="387">
        <v>27.909300000000002</v>
      </c>
      <c r="DG52" s="387">
        <v>9.4704999999999995</v>
      </c>
      <c r="DH52" s="387">
        <v>52.928600000000003</v>
      </c>
      <c r="DI52" s="387">
        <v>24.146899999999999</v>
      </c>
      <c r="DJ52" s="387">
        <v>39.8093</v>
      </c>
      <c r="DK52" s="387">
        <v>8.7406000000000006</v>
      </c>
      <c r="DL52" s="387">
        <v>26.7744</v>
      </c>
      <c r="DM52" s="387">
        <v>22.241600000000002</v>
      </c>
      <c r="DN52" s="387">
        <v>75.342299999999994</v>
      </c>
      <c r="DO52" s="387">
        <f t="shared" si="3"/>
        <v>325.50910000000005</v>
      </c>
      <c r="DP52" s="387">
        <v>40.7014</v>
      </c>
      <c r="DQ52" s="387">
        <v>26.614599999999999</v>
      </c>
      <c r="DR52" s="387">
        <v>13.323400000000001</v>
      </c>
      <c r="DS52" s="387">
        <v>3.5083000000000002</v>
      </c>
      <c r="DT52" s="387">
        <v>6.2166999999999994</v>
      </c>
      <c r="DU52" s="387">
        <v>15.8597</v>
      </c>
      <c r="DV52" s="387">
        <v>85.427000000000007</v>
      </c>
      <c r="DW52" s="387">
        <v>18.296699999999998</v>
      </c>
      <c r="DX52" s="387">
        <v>29.648699999999998</v>
      </c>
      <c r="DY52" s="387">
        <v>20.6937</v>
      </c>
      <c r="DZ52" s="387">
        <v>19.5611</v>
      </c>
      <c r="EA52" s="387">
        <v>45.657800000000002</v>
      </c>
      <c r="EB52" s="15">
        <f t="shared" si="4"/>
        <v>524.28409999999997</v>
      </c>
      <c r="EC52" s="387">
        <v>30.564</v>
      </c>
      <c r="ED52" s="387">
        <v>2.6629999999999998</v>
      </c>
      <c r="EE52" s="387">
        <v>9.2719000000000023</v>
      </c>
      <c r="EF52" s="387">
        <v>7.3125999999999998</v>
      </c>
      <c r="EG52" s="387">
        <v>14.7951</v>
      </c>
      <c r="EH52" s="387">
        <v>27.026600000000002</v>
      </c>
      <c r="EI52" s="387">
        <v>61.871799999999993</v>
      </c>
      <c r="EJ52" s="387">
        <v>64.905000000000001</v>
      </c>
      <c r="EK52" s="387">
        <v>90.796099999999996</v>
      </c>
      <c r="EL52" s="387">
        <v>35.551499999999997</v>
      </c>
      <c r="EM52" s="387">
        <v>48.203099999999999</v>
      </c>
      <c r="EN52" s="387">
        <v>131.32339999999999</v>
      </c>
      <c r="EO52" s="15">
        <f t="shared" si="5"/>
        <v>915.2097</v>
      </c>
      <c r="EP52" s="15">
        <v>82.0197</v>
      </c>
      <c r="EQ52" s="15">
        <v>62.411499999999997</v>
      </c>
      <c r="ER52" s="15">
        <v>176.51249999999999</v>
      </c>
      <c r="ES52" s="15">
        <v>93.835899999999995</v>
      </c>
      <c r="ET52" s="15">
        <v>86.993499999999997</v>
      </c>
      <c r="EU52" s="15">
        <v>82.837500000000006</v>
      </c>
      <c r="EV52" s="15">
        <v>85.756600000000006</v>
      </c>
      <c r="EW52" s="15">
        <v>74.9542</v>
      </c>
      <c r="EX52" s="15">
        <v>32.667999999999999</v>
      </c>
      <c r="EY52" s="15">
        <v>21.901199999999999</v>
      </c>
      <c r="EZ52" s="15">
        <v>49.583500000000001</v>
      </c>
      <c r="FA52" s="15">
        <v>65.735600000000005</v>
      </c>
    </row>
    <row r="53" spans="1:157" s="30" customFormat="1" ht="12.75" customHeight="1">
      <c r="A53" s="772" t="s">
        <v>3042</v>
      </c>
      <c r="B53" s="15" t="s">
        <v>15</v>
      </c>
      <c r="C53" s="15" t="s">
        <v>15</v>
      </c>
      <c r="D53" s="15" t="s">
        <v>15</v>
      </c>
      <c r="E53" s="15" t="s">
        <v>15</v>
      </c>
      <c r="F53" s="15" t="s">
        <v>15</v>
      </c>
      <c r="G53" s="15" t="s">
        <v>15</v>
      </c>
      <c r="H53" s="15" t="s">
        <v>15</v>
      </c>
      <c r="I53" s="15" t="s">
        <v>15</v>
      </c>
      <c r="J53" s="15" t="s">
        <v>15</v>
      </c>
      <c r="K53" s="15" t="s">
        <v>15</v>
      </c>
      <c r="L53" s="15" t="s">
        <v>15</v>
      </c>
      <c r="M53" s="15" t="s">
        <v>15</v>
      </c>
      <c r="N53" s="15" t="s">
        <v>15</v>
      </c>
      <c r="O53" s="15">
        <f t="shared" si="22"/>
        <v>0.59699999999999998</v>
      </c>
      <c r="P53" s="15" t="s">
        <v>15</v>
      </c>
      <c r="Q53" s="15" t="s">
        <v>15</v>
      </c>
      <c r="R53" s="15" t="s">
        <v>15</v>
      </c>
      <c r="S53" s="15" t="s">
        <v>15</v>
      </c>
      <c r="T53" s="15" t="s">
        <v>15</v>
      </c>
      <c r="U53" s="15" t="s">
        <v>15</v>
      </c>
      <c r="V53" s="15" t="s">
        <v>15</v>
      </c>
      <c r="W53" s="15">
        <v>0.44600000000000001</v>
      </c>
      <c r="X53" s="15" t="s">
        <v>15</v>
      </c>
      <c r="Y53" s="15" t="s">
        <v>15</v>
      </c>
      <c r="Z53" s="15">
        <v>1.7000000000000001E-2</v>
      </c>
      <c r="AA53" s="15">
        <v>0.13400000000000001</v>
      </c>
      <c r="AB53" s="15" t="s">
        <v>15</v>
      </c>
      <c r="AC53" s="15" t="s">
        <v>15</v>
      </c>
      <c r="AD53" s="15" t="s">
        <v>15</v>
      </c>
      <c r="AE53" s="15" t="s">
        <v>15</v>
      </c>
      <c r="AF53" s="15" t="s">
        <v>15</v>
      </c>
      <c r="AG53" s="15" t="s">
        <v>15</v>
      </c>
      <c r="AH53" s="15" t="s">
        <v>15</v>
      </c>
      <c r="AI53" s="15" t="s">
        <v>15</v>
      </c>
      <c r="AJ53" s="15" t="s">
        <v>15</v>
      </c>
      <c r="AK53" s="15" t="s">
        <v>15</v>
      </c>
      <c r="AL53" s="15" t="s">
        <v>15</v>
      </c>
      <c r="AM53" s="15" t="s">
        <v>15</v>
      </c>
      <c r="AN53" s="15" t="s">
        <v>15</v>
      </c>
      <c r="AO53" s="15">
        <f t="shared" si="23"/>
        <v>3.6389999999999998</v>
      </c>
      <c r="AP53" s="15" t="s">
        <v>15</v>
      </c>
      <c r="AQ53" s="15" t="s">
        <v>15</v>
      </c>
      <c r="AR53" s="15" t="s">
        <v>15</v>
      </c>
      <c r="AS53" s="15" t="s">
        <v>15</v>
      </c>
      <c r="AT53" s="15" t="s">
        <v>15</v>
      </c>
      <c r="AU53" s="15" t="s">
        <v>15</v>
      </c>
      <c r="AV53" s="15" t="s">
        <v>15</v>
      </c>
      <c r="AW53" s="15" t="s">
        <v>15</v>
      </c>
      <c r="AX53" s="15" t="s">
        <v>15</v>
      </c>
      <c r="AY53" s="15" t="s">
        <v>15</v>
      </c>
      <c r="AZ53" s="15">
        <v>3.6389999999999998</v>
      </c>
      <c r="BA53" s="15" t="s">
        <v>15</v>
      </c>
      <c r="BB53" s="15">
        <f t="shared" si="24"/>
        <v>0.246</v>
      </c>
      <c r="BC53" s="15">
        <v>0.04</v>
      </c>
      <c r="BD53" s="15" t="s">
        <v>15</v>
      </c>
      <c r="BE53" s="15">
        <v>0.14299999999999999</v>
      </c>
      <c r="BF53" s="15" t="s">
        <v>15</v>
      </c>
      <c r="BG53" s="15" t="s">
        <v>15</v>
      </c>
      <c r="BH53" s="15" t="s">
        <v>15</v>
      </c>
      <c r="BI53" s="15" t="s">
        <v>15</v>
      </c>
      <c r="BJ53" s="15">
        <v>6.3E-2</v>
      </c>
      <c r="BK53" s="15" t="s">
        <v>15</v>
      </c>
      <c r="BL53" s="15" t="s">
        <v>15</v>
      </c>
      <c r="BM53" s="15" t="s">
        <v>15</v>
      </c>
      <c r="BN53" s="15" t="s">
        <v>15</v>
      </c>
      <c r="BO53" s="15" t="s">
        <v>15</v>
      </c>
      <c r="BP53" s="15" t="s">
        <v>15</v>
      </c>
      <c r="BQ53" s="15" t="s">
        <v>15</v>
      </c>
      <c r="BR53" s="15" t="s">
        <v>15</v>
      </c>
      <c r="BS53" s="15" t="s">
        <v>15</v>
      </c>
      <c r="BT53" s="15" t="s">
        <v>15</v>
      </c>
      <c r="BU53" s="15" t="s">
        <v>15</v>
      </c>
      <c r="BV53" s="15" t="s">
        <v>15</v>
      </c>
      <c r="BW53" s="15" t="s">
        <v>15</v>
      </c>
      <c r="BX53" s="15" t="s">
        <v>15</v>
      </c>
      <c r="BY53" s="15" t="s">
        <v>15</v>
      </c>
      <c r="BZ53" s="15" t="s">
        <v>15</v>
      </c>
      <c r="CA53" s="15" t="s">
        <v>15</v>
      </c>
      <c r="CB53" s="15">
        <f t="shared" si="25"/>
        <v>1.3879999999999999</v>
      </c>
      <c r="CC53" s="15" t="s">
        <v>15</v>
      </c>
      <c r="CD53" s="15" t="s">
        <v>15</v>
      </c>
      <c r="CE53" s="15" t="s">
        <v>15</v>
      </c>
      <c r="CF53" s="15" t="s">
        <v>15</v>
      </c>
      <c r="CG53" s="15" t="s">
        <v>15</v>
      </c>
      <c r="CH53" s="15" t="s">
        <v>15</v>
      </c>
      <c r="CI53" s="15">
        <v>1.3879999999999999</v>
      </c>
      <c r="CJ53" s="15" t="s">
        <v>15</v>
      </c>
      <c r="CK53" s="15" t="s">
        <v>15</v>
      </c>
      <c r="CL53" s="15" t="s">
        <v>15</v>
      </c>
      <c r="CM53" s="15" t="s">
        <v>15</v>
      </c>
      <c r="CN53" s="15" t="s">
        <v>15</v>
      </c>
      <c r="CO53" s="15">
        <f t="shared" si="11"/>
        <v>2.3494000000000002</v>
      </c>
      <c r="CP53" s="15" t="s">
        <v>15</v>
      </c>
      <c r="CQ53" s="15" t="s">
        <v>15</v>
      </c>
      <c r="CR53" s="15" t="s">
        <v>15</v>
      </c>
      <c r="CS53" s="15" t="s">
        <v>15</v>
      </c>
      <c r="CT53" s="15" t="s">
        <v>15</v>
      </c>
      <c r="CU53" s="15" t="s">
        <v>15</v>
      </c>
      <c r="CV53" s="15">
        <v>0.87790000000000001</v>
      </c>
      <c r="CW53" s="15">
        <v>1.2767999999999999</v>
      </c>
      <c r="CX53" s="15" t="s">
        <v>15</v>
      </c>
      <c r="CY53" s="15" t="s">
        <v>15</v>
      </c>
      <c r="CZ53" s="15">
        <v>0.19469999999999998</v>
      </c>
      <c r="DA53" s="15" t="s">
        <v>15</v>
      </c>
      <c r="DB53" s="387">
        <f t="shared" si="2"/>
        <v>3.3154999999999997</v>
      </c>
      <c r="DC53" s="387" t="s">
        <v>15</v>
      </c>
      <c r="DD53" s="387" t="s">
        <v>15</v>
      </c>
      <c r="DE53" s="387" t="s">
        <v>15</v>
      </c>
      <c r="DF53" s="387" t="s">
        <v>15</v>
      </c>
      <c r="DG53" s="387" t="s">
        <v>15</v>
      </c>
      <c r="DH53" s="387" t="s">
        <v>15</v>
      </c>
      <c r="DI53" s="387">
        <v>0.16339999999999999</v>
      </c>
      <c r="DJ53" s="387">
        <v>0.42199999999999999</v>
      </c>
      <c r="DK53" s="387">
        <v>0.21669999999999998</v>
      </c>
      <c r="DL53" s="387">
        <v>1.7906999999999997</v>
      </c>
      <c r="DM53" s="387">
        <v>0.72270000000000001</v>
      </c>
      <c r="DN53" s="387">
        <v>0</v>
      </c>
      <c r="DO53" s="387">
        <f t="shared" si="3"/>
        <v>16.512999999999998</v>
      </c>
      <c r="DP53" s="387">
        <v>0</v>
      </c>
      <c r="DQ53" s="387">
        <v>0</v>
      </c>
      <c r="DR53" s="387">
        <v>0</v>
      </c>
      <c r="DS53" s="387">
        <v>0.92910000000000004</v>
      </c>
      <c r="DT53" s="387">
        <v>1.4638</v>
      </c>
      <c r="DU53" s="387">
        <v>0.69689999999999996</v>
      </c>
      <c r="DV53" s="387">
        <v>0.72450000000000003</v>
      </c>
      <c r="DW53" s="387">
        <v>1.2490000000000001</v>
      </c>
      <c r="DX53" s="387">
        <v>1.1442999999999999</v>
      </c>
      <c r="DY53" s="387">
        <v>4.7378</v>
      </c>
      <c r="DZ53" s="387">
        <v>2.5284</v>
      </c>
      <c r="EA53" s="387">
        <v>3.0391999999999997</v>
      </c>
      <c r="EB53" s="15">
        <f t="shared" si="4"/>
        <v>61.491</v>
      </c>
      <c r="EC53" s="387">
        <v>0.37630000000000002</v>
      </c>
      <c r="ED53" s="387">
        <v>2.3531999999999997</v>
      </c>
      <c r="EE53" s="387">
        <v>3.1267</v>
      </c>
      <c r="EF53" s="387">
        <v>8.9076000000000004</v>
      </c>
      <c r="EG53" s="387">
        <v>0</v>
      </c>
      <c r="EH53" s="387">
        <v>6.9560999999999993</v>
      </c>
      <c r="EI53" s="387">
        <v>3.8982999999999999</v>
      </c>
      <c r="EJ53" s="387">
        <v>3.2707999999999999</v>
      </c>
      <c r="EK53" s="387">
        <v>6.5156000000000001</v>
      </c>
      <c r="EL53" s="387">
        <v>10.326000000000001</v>
      </c>
      <c r="EM53" s="387">
        <v>8.7106999999999992</v>
      </c>
      <c r="EN53" s="387">
        <v>7.0496999999999996</v>
      </c>
      <c r="EO53" s="15">
        <f t="shared" si="5"/>
        <v>136.3304</v>
      </c>
      <c r="EP53" s="15">
        <v>1.9309000000000001</v>
      </c>
      <c r="EQ53" s="15">
        <v>7.3256000000000006</v>
      </c>
      <c r="ER53" s="15">
        <v>9.4839000000000002</v>
      </c>
      <c r="ES53" s="15">
        <v>7.2423000000000002</v>
      </c>
      <c r="ET53" s="15">
        <v>14.9191</v>
      </c>
      <c r="EU53" s="15">
        <v>11.328100000000001</v>
      </c>
      <c r="EV53" s="15">
        <v>19.392900000000001</v>
      </c>
      <c r="EW53" s="15">
        <v>10.7719</v>
      </c>
      <c r="EX53" s="15">
        <v>10.0906</v>
      </c>
      <c r="EY53" s="15">
        <v>14.176200000000001</v>
      </c>
      <c r="EZ53" s="15">
        <v>8.4771000000000001</v>
      </c>
      <c r="FA53" s="15">
        <v>21.191800000000001</v>
      </c>
    </row>
    <row r="54" spans="1:157" s="30" customFormat="1" ht="12.75" customHeight="1">
      <c r="A54" s="771" t="s">
        <v>2901</v>
      </c>
      <c r="B54" s="15">
        <f>SUM(C54:N54)</f>
        <v>5.3339999999999996</v>
      </c>
      <c r="C54" s="15" t="s">
        <v>15</v>
      </c>
      <c r="D54" s="15" t="s">
        <v>15</v>
      </c>
      <c r="E54" s="15" t="s">
        <v>15</v>
      </c>
      <c r="F54" s="15" t="s">
        <v>15</v>
      </c>
      <c r="G54" s="15" t="s">
        <v>15</v>
      </c>
      <c r="H54" s="15" t="s">
        <v>15</v>
      </c>
      <c r="I54" s="15">
        <v>2.2959999999999998</v>
      </c>
      <c r="J54" s="15">
        <v>3.0379999999999998</v>
      </c>
      <c r="K54" s="15" t="s">
        <v>15</v>
      </c>
      <c r="L54" s="15" t="s">
        <v>15</v>
      </c>
      <c r="M54" s="15" t="s">
        <v>15</v>
      </c>
      <c r="N54" s="15" t="s">
        <v>15</v>
      </c>
      <c r="O54" s="15">
        <f t="shared" si="22"/>
        <v>2.6295000000000002</v>
      </c>
      <c r="P54" s="15">
        <v>2.323</v>
      </c>
      <c r="Q54" s="15" t="s">
        <v>15</v>
      </c>
      <c r="R54" s="15" t="s">
        <v>15</v>
      </c>
      <c r="S54" s="15" t="s">
        <v>15</v>
      </c>
      <c r="T54" s="15">
        <v>0.30649999999999999</v>
      </c>
      <c r="U54" s="15" t="s">
        <v>15</v>
      </c>
      <c r="V54" s="15" t="s">
        <v>15</v>
      </c>
      <c r="W54" s="15" t="s">
        <v>15</v>
      </c>
      <c r="X54" s="15" t="s">
        <v>15</v>
      </c>
      <c r="Y54" s="15" t="s">
        <v>15</v>
      </c>
      <c r="Z54" s="15" t="s">
        <v>15</v>
      </c>
      <c r="AA54" s="15" t="s">
        <v>15</v>
      </c>
      <c r="AB54" s="15" t="s">
        <v>15</v>
      </c>
      <c r="AC54" s="15" t="s">
        <v>15</v>
      </c>
      <c r="AD54" s="15" t="s">
        <v>15</v>
      </c>
      <c r="AE54" s="15" t="s">
        <v>15</v>
      </c>
      <c r="AF54" s="15" t="s">
        <v>15</v>
      </c>
      <c r="AG54" s="15" t="s">
        <v>15</v>
      </c>
      <c r="AH54" s="15" t="s">
        <v>15</v>
      </c>
      <c r="AI54" s="15" t="s">
        <v>15</v>
      </c>
      <c r="AJ54" s="15" t="s">
        <v>15</v>
      </c>
      <c r="AK54" s="15" t="s">
        <v>15</v>
      </c>
      <c r="AL54" s="15" t="s">
        <v>15</v>
      </c>
      <c r="AM54" s="15" t="s">
        <v>15</v>
      </c>
      <c r="AN54" s="15" t="s">
        <v>15</v>
      </c>
      <c r="AO54" s="15">
        <f t="shared" si="23"/>
        <v>3.3679999999999999</v>
      </c>
      <c r="AP54" s="15">
        <v>6.9000000000000006E-2</v>
      </c>
      <c r="AQ54" s="15" t="s">
        <v>15</v>
      </c>
      <c r="AR54" s="15">
        <v>3.2989999999999999</v>
      </c>
      <c r="AS54" s="15" t="s">
        <v>15</v>
      </c>
      <c r="AT54" s="15" t="s">
        <v>15</v>
      </c>
      <c r="AU54" s="15" t="s">
        <v>15</v>
      </c>
      <c r="AV54" s="15" t="s">
        <v>15</v>
      </c>
      <c r="AW54" s="15" t="s">
        <v>15</v>
      </c>
      <c r="AX54" s="15" t="s">
        <v>15</v>
      </c>
      <c r="AY54" s="15" t="s">
        <v>15</v>
      </c>
      <c r="AZ54" s="15" t="s">
        <v>15</v>
      </c>
      <c r="BA54" s="15" t="s">
        <v>15</v>
      </c>
      <c r="BB54" s="15">
        <f t="shared" si="24"/>
        <v>9.6229999999999993</v>
      </c>
      <c r="BC54" s="15" t="s">
        <v>15</v>
      </c>
      <c r="BD54" s="15" t="s">
        <v>15</v>
      </c>
      <c r="BE54" s="15" t="s">
        <v>15</v>
      </c>
      <c r="BF54" s="15" t="s">
        <v>15</v>
      </c>
      <c r="BG54" s="15" t="s">
        <v>15</v>
      </c>
      <c r="BH54" s="15" t="s">
        <v>15</v>
      </c>
      <c r="BI54" s="15" t="s">
        <v>15</v>
      </c>
      <c r="BJ54" s="15" t="s">
        <v>15</v>
      </c>
      <c r="BK54" s="15">
        <v>9.6229999999999993</v>
      </c>
      <c r="BL54" s="15" t="s">
        <v>15</v>
      </c>
      <c r="BM54" s="15" t="s">
        <v>15</v>
      </c>
      <c r="BN54" s="15" t="s">
        <v>15</v>
      </c>
      <c r="BO54" s="15" t="s">
        <v>15</v>
      </c>
      <c r="BP54" s="15" t="s">
        <v>15</v>
      </c>
      <c r="BQ54" s="15" t="s">
        <v>15</v>
      </c>
      <c r="BR54" s="15" t="s">
        <v>15</v>
      </c>
      <c r="BS54" s="15" t="s">
        <v>15</v>
      </c>
      <c r="BT54" s="15" t="s">
        <v>15</v>
      </c>
      <c r="BU54" s="15" t="s">
        <v>15</v>
      </c>
      <c r="BV54" s="15" t="s">
        <v>15</v>
      </c>
      <c r="BW54" s="15" t="s">
        <v>15</v>
      </c>
      <c r="BX54" s="15" t="s">
        <v>15</v>
      </c>
      <c r="BY54" s="15" t="s">
        <v>15</v>
      </c>
      <c r="BZ54" s="15" t="s">
        <v>15</v>
      </c>
      <c r="CA54" s="15" t="s">
        <v>15</v>
      </c>
      <c r="CB54" s="15">
        <f t="shared" si="25"/>
        <v>4.6006</v>
      </c>
      <c r="CC54" s="15" t="s">
        <v>15</v>
      </c>
      <c r="CD54" s="15" t="s">
        <v>15</v>
      </c>
      <c r="CE54" s="15" t="s">
        <v>15</v>
      </c>
      <c r="CF54" s="15" t="s">
        <v>15</v>
      </c>
      <c r="CG54" s="15" t="s">
        <v>15</v>
      </c>
      <c r="CH54" s="15" t="s">
        <v>15</v>
      </c>
      <c r="CI54" s="15" t="s">
        <v>15</v>
      </c>
      <c r="CJ54" s="15" t="s">
        <v>15</v>
      </c>
      <c r="CK54" s="15">
        <v>4.6006</v>
      </c>
      <c r="CL54" s="15" t="s">
        <v>15</v>
      </c>
      <c r="CM54" s="15" t="s">
        <v>15</v>
      </c>
      <c r="CN54" s="15" t="s">
        <v>15</v>
      </c>
      <c r="CO54" s="15">
        <f t="shared" si="11"/>
        <v>19.295200000000001</v>
      </c>
      <c r="CP54" s="15" t="s">
        <v>15</v>
      </c>
      <c r="CQ54" s="15" t="s">
        <v>15</v>
      </c>
      <c r="CR54" s="15" t="s">
        <v>15</v>
      </c>
      <c r="CS54" s="15">
        <v>0.1328</v>
      </c>
      <c r="CT54" s="15" t="s">
        <v>15</v>
      </c>
      <c r="CU54" s="15">
        <v>0.24709999999999999</v>
      </c>
      <c r="CV54" s="15">
        <v>4.9918999999999993</v>
      </c>
      <c r="CW54" s="15">
        <v>0.5746</v>
      </c>
      <c r="CX54" s="15">
        <v>0.1913</v>
      </c>
      <c r="CY54" s="15">
        <v>0.621</v>
      </c>
      <c r="CZ54" s="15">
        <v>3.3454000000000002</v>
      </c>
      <c r="DA54" s="15">
        <v>9.1911000000000005</v>
      </c>
      <c r="DB54" s="387">
        <f t="shared" si="2"/>
        <v>30.406699999999997</v>
      </c>
      <c r="DC54" s="387">
        <v>7.1112000000000002</v>
      </c>
      <c r="DD54" s="387">
        <v>1.9247999999999998</v>
      </c>
      <c r="DE54" s="387" t="s">
        <v>15</v>
      </c>
      <c r="DF54" s="387">
        <v>3.0123999999999995</v>
      </c>
      <c r="DG54" s="387">
        <v>0.61520000000000008</v>
      </c>
      <c r="DH54" s="387">
        <v>7.8652999999999995</v>
      </c>
      <c r="DI54" s="387">
        <v>6.8845999999999998</v>
      </c>
      <c r="DJ54" s="387">
        <v>0</v>
      </c>
      <c r="DK54" s="387">
        <v>0.55249999999999999</v>
      </c>
      <c r="DL54" s="387">
        <v>2.0560999999999998</v>
      </c>
      <c r="DM54" s="387">
        <v>0.30969999999999998</v>
      </c>
      <c r="DN54" s="387">
        <v>7.4900000000000008E-2</v>
      </c>
      <c r="DO54" s="387">
        <f t="shared" si="3"/>
        <v>37.218399999999995</v>
      </c>
      <c r="DP54" s="387">
        <v>0.16340000000000002</v>
      </c>
      <c r="DQ54" s="387">
        <v>0.3286</v>
      </c>
      <c r="DR54" s="387">
        <v>8.3408000000000015</v>
      </c>
      <c r="DS54" s="387">
        <v>0.88790000000000002</v>
      </c>
      <c r="DT54" s="387">
        <v>1.1672</v>
      </c>
      <c r="DU54" s="387">
        <v>2.8653999999999997</v>
      </c>
      <c r="DV54" s="387">
        <v>0.90100000000000002</v>
      </c>
      <c r="DW54" s="387">
        <v>1.0198</v>
      </c>
      <c r="DX54" s="387">
        <v>1.4094</v>
      </c>
      <c r="DY54" s="387">
        <v>1.1193</v>
      </c>
      <c r="DZ54" s="387">
        <v>19.015599999999996</v>
      </c>
      <c r="EA54" s="387">
        <v>0</v>
      </c>
      <c r="EB54" s="15">
        <f t="shared" si="4"/>
        <v>83.843599999999995</v>
      </c>
      <c r="EC54" s="387">
        <v>1.5702</v>
      </c>
      <c r="ED54" s="387">
        <v>1.5965</v>
      </c>
      <c r="EE54" s="387">
        <v>17.456900000000001</v>
      </c>
      <c r="EF54" s="387">
        <v>0.80579999999999996</v>
      </c>
      <c r="EG54" s="387">
        <v>5.5526</v>
      </c>
      <c r="EH54" s="387">
        <v>3.0314000000000001</v>
      </c>
      <c r="EI54" s="387">
        <v>6.4743000000000004</v>
      </c>
      <c r="EJ54" s="387">
        <v>13.239600000000001</v>
      </c>
      <c r="EK54" s="387">
        <v>8.914200000000001</v>
      </c>
      <c r="EL54" s="387">
        <v>2.4700000000000006</v>
      </c>
      <c r="EM54" s="387">
        <v>13.405199999999999</v>
      </c>
      <c r="EN54" s="387">
        <v>9.3268999999999984</v>
      </c>
      <c r="EO54" s="15">
        <f t="shared" si="5"/>
        <v>126.74039999999999</v>
      </c>
      <c r="EP54" s="15">
        <v>4.9616000000000007</v>
      </c>
      <c r="EQ54" s="15">
        <v>9.4634</v>
      </c>
      <c r="ER54" s="15">
        <v>7.6141999999999994</v>
      </c>
      <c r="ES54" s="15">
        <v>12.754799999999999</v>
      </c>
      <c r="ET54" s="15">
        <v>17.953400000000002</v>
      </c>
      <c r="EU54" s="15">
        <v>21.113</v>
      </c>
      <c r="EV54" s="15">
        <v>7.6276999999999999</v>
      </c>
      <c r="EW54" s="15">
        <v>12.2857</v>
      </c>
      <c r="EX54" s="15">
        <v>7.2850000000000001</v>
      </c>
      <c r="EY54" s="15">
        <v>10.9596</v>
      </c>
      <c r="EZ54" s="15">
        <v>8.5632999999999999</v>
      </c>
      <c r="FA54" s="15">
        <v>6.1586999999999996</v>
      </c>
    </row>
    <row r="55" spans="1:157" s="30" customFormat="1" ht="12.75" customHeight="1">
      <c r="A55" s="771" t="s">
        <v>3188</v>
      </c>
      <c r="B55" s="15" t="s">
        <v>15</v>
      </c>
      <c r="C55" s="15" t="s">
        <v>15</v>
      </c>
      <c r="D55" s="15" t="s">
        <v>15</v>
      </c>
      <c r="E55" s="15" t="s">
        <v>15</v>
      </c>
      <c r="F55" s="15" t="s">
        <v>15</v>
      </c>
      <c r="G55" s="15" t="s">
        <v>15</v>
      </c>
      <c r="H55" s="15" t="s">
        <v>15</v>
      </c>
      <c r="I55" s="15" t="s">
        <v>15</v>
      </c>
      <c r="J55" s="15" t="s">
        <v>15</v>
      </c>
      <c r="K55" s="15" t="s">
        <v>15</v>
      </c>
      <c r="L55" s="15" t="s">
        <v>15</v>
      </c>
      <c r="M55" s="15" t="s">
        <v>15</v>
      </c>
      <c r="N55" s="15" t="s">
        <v>15</v>
      </c>
      <c r="O55" s="15" t="s">
        <v>15</v>
      </c>
      <c r="P55" s="15" t="s">
        <v>15</v>
      </c>
      <c r="Q55" s="15" t="s">
        <v>15</v>
      </c>
      <c r="R55" s="15" t="s">
        <v>15</v>
      </c>
      <c r="S55" s="15" t="s">
        <v>15</v>
      </c>
      <c r="T55" s="15" t="s">
        <v>15</v>
      </c>
      <c r="U55" s="15" t="s">
        <v>15</v>
      </c>
      <c r="V55" s="15" t="s">
        <v>15</v>
      </c>
      <c r="W55" s="15" t="s">
        <v>15</v>
      </c>
      <c r="X55" s="15" t="s">
        <v>15</v>
      </c>
      <c r="Y55" s="15" t="s">
        <v>15</v>
      </c>
      <c r="Z55" s="15" t="s">
        <v>15</v>
      </c>
      <c r="AA55" s="15" t="s">
        <v>15</v>
      </c>
      <c r="AB55" s="15">
        <f>SUM(AC55:AN55)</f>
        <v>26.840899999999998</v>
      </c>
      <c r="AC55" s="15" t="s">
        <v>15</v>
      </c>
      <c r="AD55" s="15">
        <v>6.71</v>
      </c>
      <c r="AE55" s="15" t="s">
        <v>15</v>
      </c>
      <c r="AF55" s="15" t="s">
        <v>15</v>
      </c>
      <c r="AG55" s="15" t="s">
        <v>15</v>
      </c>
      <c r="AH55" s="15">
        <v>0.38300000000000001</v>
      </c>
      <c r="AI55" s="15">
        <v>2.9221999999999997</v>
      </c>
      <c r="AJ55" s="15">
        <v>2.7696999999999998</v>
      </c>
      <c r="AK55" s="15" t="s">
        <v>15</v>
      </c>
      <c r="AL55" s="15" t="s">
        <v>15</v>
      </c>
      <c r="AM55" s="15" t="s">
        <v>15</v>
      </c>
      <c r="AN55" s="15">
        <v>14.055999999999999</v>
      </c>
      <c r="AO55" s="15" t="s">
        <v>15</v>
      </c>
      <c r="AP55" s="15" t="s">
        <v>15</v>
      </c>
      <c r="AQ55" s="15" t="s">
        <v>15</v>
      </c>
      <c r="AR55" s="15" t="s">
        <v>15</v>
      </c>
      <c r="AS55" s="15" t="s">
        <v>15</v>
      </c>
      <c r="AT55" s="15" t="s">
        <v>15</v>
      </c>
      <c r="AU55" s="15" t="s">
        <v>15</v>
      </c>
      <c r="AV55" s="15" t="s">
        <v>15</v>
      </c>
      <c r="AW55" s="15" t="s">
        <v>15</v>
      </c>
      <c r="AX55" s="15" t="s">
        <v>15</v>
      </c>
      <c r="AY55" s="15" t="s">
        <v>15</v>
      </c>
      <c r="AZ55" s="15" t="s">
        <v>15</v>
      </c>
      <c r="BA55" s="15" t="s">
        <v>15</v>
      </c>
      <c r="BB55" s="15">
        <f t="shared" si="24"/>
        <v>1.6</v>
      </c>
      <c r="BC55" s="15" t="s">
        <v>15</v>
      </c>
      <c r="BD55" s="15" t="s">
        <v>15</v>
      </c>
      <c r="BE55" s="15" t="s">
        <v>15</v>
      </c>
      <c r="BF55" s="15" t="s">
        <v>15</v>
      </c>
      <c r="BG55" s="15" t="s">
        <v>15</v>
      </c>
      <c r="BH55" s="15" t="s">
        <v>15</v>
      </c>
      <c r="BI55" s="15">
        <v>1.6</v>
      </c>
      <c r="BJ55" s="15" t="s">
        <v>15</v>
      </c>
      <c r="BK55" s="15" t="s">
        <v>15</v>
      </c>
      <c r="BL55" s="15" t="s">
        <v>15</v>
      </c>
      <c r="BM55" s="15" t="s">
        <v>15</v>
      </c>
      <c r="BN55" s="15" t="s">
        <v>15</v>
      </c>
      <c r="BO55" s="15">
        <f>SUM(BP55:CA55)</f>
        <v>27.435699999999997</v>
      </c>
      <c r="BP55" s="15" t="s">
        <v>15</v>
      </c>
      <c r="BQ55" s="15" t="s">
        <v>15</v>
      </c>
      <c r="BR55" s="15" t="s">
        <v>15</v>
      </c>
      <c r="BS55" s="15">
        <v>0.14859999999999998</v>
      </c>
      <c r="BT55" s="15">
        <v>1.4287999999999998</v>
      </c>
      <c r="BU55" s="15">
        <v>4.3146000000000004</v>
      </c>
      <c r="BV55" s="15">
        <v>6.7424999999999997</v>
      </c>
      <c r="BW55" s="15">
        <v>4.2945000000000002</v>
      </c>
      <c r="BX55" s="15">
        <v>0.19080000000000003</v>
      </c>
      <c r="BY55" s="15" t="s">
        <v>15</v>
      </c>
      <c r="BZ55" s="15" t="s">
        <v>15</v>
      </c>
      <c r="CA55" s="15">
        <v>10.315899999999999</v>
      </c>
      <c r="CB55" s="15">
        <f t="shared" si="25"/>
        <v>20.907499999999999</v>
      </c>
      <c r="CC55" s="15">
        <v>1.42</v>
      </c>
      <c r="CD55" s="15">
        <v>0.32</v>
      </c>
      <c r="CE55" s="15">
        <v>1.103</v>
      </c>
      <c r="CF55" s="15">
        <v>0.1681</v>
      </c>
      <c r="CG55" s="15">
        <v>2.8841999999999999</v>
      </c>
      <c r="CH55" s="15">
        <v>0.23100000000000001</v>
      </c>
      <c r="CI55" s="15" t="s">
        <v>15</v>
      </c>
      <c r="CJ55" s="15" t="s">
        <v>15</v>
      </c>
      <c r="CK55" s="15" t="s">
        <v>15</v>
      </c>
      <c r="CL55" s="15">
        <v>9.1999999999999998E-2</v>
      </c>
      <c r="CM55" s="15">
        <v>0.83099999999999996</v>
      </c>
      <c r="CN55" s="15">
        <v>13.8582</v>
      </c>
      <c r="CO55" s="15">
        <f t="shared" si="11"/>
        <v>87.323799999999991</v>
      </c>
      <c r="CP55" s="15">
        <v>0.56000000000000005</v>
      </c>
      <c r="CQ55" s="15">
        <v>2.8586999999999998</v>
      </c>
      <c r="CR55" s="15">
        <v>1.1859999999999999</v>
      </c>
      <c r="CS55" s="15">
        <v>1.0179</v>
      </c>
      <c r="CT55" s="15">
        <v>0.2732</v>
      </c>
      <c r="CU55" s="15">
        <v>12.497699999999998</v>
      </c>
      <c r="CV55" s="15">
        <v>12.921100000000001</v>
      </c>
      <c r="CW55" s="15">
        <v>5.6261999999999999</v>
      </c>
      <c r="CX55" s="15">
        <v>18.766500000000001</v>
      </c>
      <c r="CY55" s="15">
        <v>6.8792000000000009</v>
      </c>
      <c r="CZ55" s="15">
        <v>7.0477999999999996</v>
      </c>
      <c r="DA55" s="15">
        <v>17.689499999999999</v>
      </c>
      <c r="DB55" s="387">
        <f t="shared" si="2"/>
        <v>436.91739999999999</v>
      </c>
      <c r="DC55" s="387">
        <v>4.5239000000000003</v>
      </c>
      <c r="DD55" s="387">
        <v>8.8512999999999984</v>
      </c>
      <c r="DE55" s="387">
        <v>18.059100000000001</v>
      </c>
      <c r="DF55" s="387">
        <v>39.446300000000001</v>
      </c>
      <c r="DG55" s="387">
        <v>30.040899999999997</v>
      </c>
      <c r="DH55" s="387">
        <v>20.033799999999999</v>
      </c>
      <c r="DI55" s="387">
        <v>46.848399999999998</v>
      </c>
      <c r="DJ55" s="387">
        <v>51.33189999999999</v>
      </c>
      <c r="DK55" s="387">
        <v>113.842</v>
      </c>
      <c r="DL55" s="387">
        <v>52.976399999999998</v>
      </c>
      <c r="DM55" s="387">
        <v>30.835699999999999</v>
      </c>
      <c r="DN55" s="387">
        <v>20.127699999999997</v>
      </c>
      <c r="DO55" s="387">
        <f t="shared" si="3"/>
        <v>722.13660000000004</v>
      </c>
      <c r="DP55" s="387">
        <v>27.376899999999999</v>
      </c>
      <c r="DQ55" s="387">
        <v>24.644199999999998</v>
      </c>
      <c r="DR55" s="387">
        <v>38.409300000000002</v>
      </c>
      <c r="DS55" s="387">
        <v>25.196900000000003</v>
      </c>
      <c r="DT55" s="387">
        <v>23.738</v>
      </c>
      <c r="DU55" s="387">
        <v>60.179199999999994</v>
      </c>
      <c r="DV55" s="387">
        <v>33.865499999999997</v>
      </c>
      <c r="DW55" s="387">
        <v>38.042900000000003</v>
      </c>
      <c r="DX55" s="387">
        <v>77.831800000000001</v>
      </c>
      <c r="DY55" s="387">
        <v>60.17049999999999</v>
      </c>
      <c r="DZ55" s="387">
        <v>138.95140000000001</v>
      </c>
      <c r="EA55" s="387">
        <v>173.73</v>
      </c>
      <c r="EB55" s="15">
        <f t="shared" si="4"/>
        <v>1870.9043000000001</v>
      </c>
      <c r="EC55" s="387">
        <v>88.456199999999995</v>
      </c>
      <c r="ED55" s="387">
        <v>102.9999</v>
      </c>
      <c r="EE55" s="387">
        <v>122.05720000000001</v>
      </c>
      <c r="EF55" s="387">
        <v>128.75069999999999</v>
      </c>
      <c r="EG55" s="387">
        <v>128.92000000000002</v>
      </c>
      <c r="EH55" s="387">
        <v>94.747299999999981</v>
      </c>
      <c r="EI55" s="387">
        <v>163.43979999999999</v>
      </c>
      <c r="EJ55" s="387">
        <v>176.31699999999998</v>
      </c>
      <c r="EK55" s="387">
        <v>217.20380000000003</v>
      </c>
      <c r="EL55" s="387">
        <v>268.15839999999997</v>
      </c>
      <c r="EM55" s="387">
        <v>194.32040000000001</v>
      </c>
      <c r="EN55" s="387">
        <v>185.53359999999995</v>
      </c>
      <c r="EO55" s="15">
        <f t="shared" si="5"/>
        <v>4176.1134999999995</v>
      </c>
      <c r="EP55" s="15">
        <v>158.96950000000001</v>
      </c>
      <c r="EQ55" s="15">
        <v>354.30279999999999</v>
      </c>
      <c r="ER55" s="15">
        <v>448.86470000000003</v>
      </c>
      <c r="ES55" s="15">
        <v>394.1662</v>
      </c>
      <c r="ET55" s="15">
        <v>423.58320000000003</v>
      </c>
      <c r="EU55" s="15">
        <v>440.95650000000001</v>
      </c>
      <c r="EV55" s="15">
        <v>497.52390000000003</v>
      </c>
      <c r="EW55" s="15">
        <v>411.37400000000002</v>
      </c>
      <c r="EX55" s="15">
        <v>284.62209999999999</v>
      </c>
      <c r="EY55" s="15">
        <v>228.1206</v>
      </c>
      <c r="EZ55" s="15">
        <v>219.64279999999999</v>
      </c>
      <c r="FA55" s="15">
        <v>313.98720000000003</v>
      </c>
    </row>
    <row r="56" spans="1:157" s="30" customFormat="1" ht="12.75" customHeight="1">
      <c r="A56" s="771" t="s">
        <v>3189</v>
      </c>
      <c r="B56" s="15" t="s">
        <v>15</v>
      </c>
      <c r="C56" s="15" t="s">
        <v>15</v>
      </c>
      <c r="D56" s="15" t="s">
        <v>15</v>
      </c>
      <c r="E56" s="15" t="s">
        <v>15</v>
      </c>
      <c r="F56" s="15" t="s">
        <v>15</v>
      </c>
      <c r="G56" s="15" t="s">
        <v>15</v>
      </c>
      <c r="H56" s="15" t="s">
        <v>15</v>
      </c>
      <c r="I56" s="15" t="s">
        <v>15</v>
      </c>
      <c r="J56" s="15" t="s">
        <v>15</v>
      </c>
      <c r="K56" s="15" t="s">
        <v>15</v>
      </c>
      <c r="L56" s="15" t="s">
        <v>15</v>
      </c>
      <c r="M56" s="15" t="s">
        <v>15</v>
      </c>
      <c r="N56" s="15" t="s">
        <v>15</v>
      </c>
      <c r="O56" s="15" t="s">
        <v>15</v>
      </c>
      <c r="P56" s="15" t="s">
        <v>15</v>
      </c>
      <c r="Q56" s="15" t="s">
        <v>15</v>
      </c>
      <c r="R56" s="15" t="s">
        <v>15</v>
      </c>
      <c r="S56" s="15" t="s">
        <v>15</v>
      </c>
      <c r="T56" s="15" t="s">
        <v>15</v>
      </c>
      <c r="U56" s="15" t="s">
        <v>15</v>
      </c>
      <c r="V56" s="15" t="s">
        <v>15</v>
      </c>
      <c r="W56" s="15" t="s">
        <v>15</v>
      </c>
      <c r="X56" s="15" t="s">
        <v>15</v>
      </c>
      <c r="Y56" s="15" t="s">
        <v>15</v>
      </c>
      <c r="Z56" s="15" t="s">
        <v>15</v>
      </c>
      <c r="AA56" s="15" t="s">
        <v>15</v>
      </c>
      <c r="AB56" s="15" t="s">
        <v>15</v>
      </c>
      <c r="AC56" s="15" t="s">
        <v>15</v>
      </c>
      <c r="AD56" s="15" t="s">
        <v>15</v>
      </c>
      <c r="AE56" s="15" t="s">
        <v>15</v>
      </c>
      <c r="AF56" s="15" t="s">
        <v>15</v>
      </c>
      <c r="AG56" s="15" t="s">
        <v>15</v>
      </c>
      <c r="AH56" s="15" t="s">
        <v>15</v>
      </c>
      <c r="AI56" s="15" t="s">
        <v>15</v>
      </c>
      <c r="AJ56" s="15" t="s">
        <v>15</v>
      </c>
      <c r="AK56" s="15" t="s">
        <v>15</v>
      </c>
      <c r="AL56" s="15" t="s">
        <v>15</v>
      </c>
      <c r="AM56" s="15" t="s">
        <v>15</v>
      </c>
      <c r="AN56" s="15" t="s">
        <v>15</v>
      </c>
      <c r="AO56" s="15" t="s">
        <v>15</v>
      </c>
      <c r="AP56" s="15" t="s">
        <v>15</v>
      </c>
      <c r="AQ56" s="15" t="s">
        <v>15</v>
      </c>
      <c r="AR56" s="15" t="s">
        <v>15</v>
      </c>
      <c r="AS56" s="15" t="s">
        <v>15</v>
      </c>
      <c r="AT56" s="15" t="s">
        <v>15</v>
      </c>
      <c r="AU56" s="15" t="s">
        <v>15</v>
      </c>
      <c r="AV56" s="15" t="s">
        <v>15</v>
      </c>
      <c r="AW56" s="15" t="s">
        <v>15</v>
      </c>
      <c r="AX56" s="15" t="s">
        <v>15</v>
      </c>
      <c r="AY56" s="15" t="s">
        <v>15</v>
      </c>
      <c r="AZ56" s="15" t="s">
        <v>15</v>
      </c>
      <c r="BA56" s="15" t="s">
        <v>15</v>
      </c>
      <c r="BB56" s="15" t="s">
        <v>15</v>
      </c>
      <c r="BC56" s="15" t="s">
        <v>15</v>
      </c>
      <c r="BD56" s="15" t="s">
        <v>15</v>
      </c>
      <c r="BE56" s="15" t="s">
        <v>15</v>
      </c>
      <c r="BF56" s="15" t="s">
        <v>15</v>
      </c>
      <c r="BG56" s="15" t="s">
        <v>15</v>
      </c>
      <c r="BH56" s="15" t="s">
        <v>15</v>
      </c>
      <c r="BI56" s="15" t="s">
        <v>15</v>
      </c>
      <c r="BJ56" s="15" t="s">
        <v>15</v>
      </c>
      <c r="BK56" s="15" t="s">
        <v>15</v>
      </c>
      <c r="BL56" s="15" t="s">
        <v>15</v>
      </c>
      <c r="BM56" s="15" t="s">
        <v>15</v>
      </c>
      <c r="BN56" s="15" t="s">
        <v>15</v>
      </c>
      <c r="BO56" s="15" t="s">
        <v>15</v>
      </c>
      <c r="BP56" s="15" t="s">
        <v>15</v>
      </c>
      <c r="BQ56" s="15" t="s">
        <v>15</v>
      </c>
      <c r="BR56" s="15" t="s">
        <v>15</v>
      </c>
      <c r="BS56" s="15" t="s">
        <v>15</v>
      </c>
      <c r="BT56" s="15" t="s">
        <v>15</v>
      </c>
      <c r="BU56" s="15" t="s">
        <v>15</v>
      </c>
      <c r="BV56" s="15" t="s">
        <v>15</v>
      </c>
      <c r="BW56" s="15" t="s">
        <v>15</v>
      </c>
      <c r="BX56" s="15" t="s">
        <v>15</v>
      </c>
      <c r="BY56" s="15" t="s">
        <v>15</v>
      </c>
      <c r="BZ56" s="15" t="s">
        <v>15</v>
      </c>
      <c r="CA56" s="15" t="s">
        <v>15</v>
      </c>
      <c r="CB56" s="15" t="s">
        <v>15</v>
      </c>
      <c r="CC56" s="15" t="s">
        <v>15</v>
      </c>
      <c r="CD56" s="15" t="s">
        <v>15</v>
      </c>
      <c r="CE56" s="15" t="s">
        <v>15</v>
      </c>
      <c r="CF56" s="15" t="s">
        <v>15</v>
      </c>
      <c r="CG56" s="15" t="s">
        <v>15</v>
      </c>
      <c r="CH56" s="15" t="s">
        <v>15</v>
      </c>
      <c r="CI56" s="15" t="s">
        <v>15</v>
      </c>
      <c r="CJ56" s="15" t="s">
        <v>15</v>
      </c>
      <c r="CK56" s="15" t="s">
        <v>15</v>
      </c>
      <c r="CL56" s="15" t="s">
        <v>15</v>
      </c>
      <c r="CM56" s="15" t="s">
        <v>15</v>
      </c>
      <c r="CN56" s="15" t="s">
        <v>15</v>
      </c>
      <c r="CO56" s="15">
        <f t="shared" si="11"/>
        <v>0.1326</v>
      </c>
      <c r="CP56" s="15" t="s">
        <v>15</v>
      </c>
      <c r="CQ56" s="15" t="s">
        <v>15</v>
      </c>
      <c r="CR56" s="15" t="s">
        <v>15</v>
      </c>
      <c r="CS56" s="15" t="s">
        <v>15</v>
      </c>
      <c r="CT56" s="15" t="s">
        <v>15</v>
      </c>
      <c r="CU56" s="15" t="s">
        <v>15</v>
      </c>
      <c r="CV56" s="15" t="s">
        <v>15</v>
      </c>
      <c r="CW56" s="15" t="s">
        <v>15</v>
      </c>
      <c r="CX56" s="15" t="s">
        <v>15</v>
      </c>
      <c r="CY56" s="15" t="s">
        <v>15</v>
      </c>
      <c r="CZ56" s="15" t="s">
        <v>15</v>
      </c>
      <c r="DA56" s="15">
        <v>0.1326</v>
      </c>
      <c r="DB56" s="387">
        <f t="shared" si="2"/>
        <v>11.5259</v>
      </c>
      <c r="DC56" s="387" t="s">
        <v>15</v>
      </c>
      <c r="DD56" s="387" t="s">
        <v>15</v>
      </c>
      <c r="DE56" s="387" t="s">
        <v>15</v>
      </c>
      <c r="DF56" s="387" t="s">
        <v>15</v>
      </c>
      <c r="DG56" s="387" t="s">
        <v>15</v>
      </c>
      <c r="DH56" s="387">
        <v>0.85360000000000003</v>
      </c>
      <c r="DI56" s="387">
        <v>0</v>
      </c>
      <c r="DJ56" s="387">
        <v>0.25319999999999998</v>
      </c>
      <c r="DK56" s="387">
        <v>0.34</v>
      </c>
      <c r="DL56" s="387">
        <v>0</v>
      </c>
      <c r="DM56" s="387">
        <v>9.8292999999999999</v>
      </c>
      <c r="DN56" s="387">
        <v>0.24980000000000002</v>
      </c>
      <c r="DO56" s="387">
        <f t="shared" si="3"/>
        <v>16.205500000000001</v>
      </c>
      <c r="DP56" s="387">
        <v>0</v>
      </c>
      <c r="DQ56" s="387">
        <v>8.2200000000000009E-2</v>
      </c>
      <c r="DR56" s="387">
        <v>0</v>
      </c>
      <c r="DS56" s="387">
        <v>0</v>
      </c>
      <c r="DT56" s="387">
        <v>0</v>
      </c>
      <c r="DU56" s="387">
        <v>0</v>
      </c>
      <c r="DV56" s="387">
        <v>0</v>
      </c>
      <c r="DW56" s="387">
        <v>0</v>
      </c>
      <c r="DX56" s="387">
        <v>0</v>
      </c>
      <c r="DY56" s="387">
        <v>0.26550000000000001</v>
      </c>
      <c r="DZ56" s="387">
        <v>15.857799999999999</v>
      </c>
      <c r="EA56" s="387">
        <v>0</v>
      </c>
      <c r="EB56" s="15">
        <f t="shared" si="4"/>
        <v>104.3563</v>
      </c>
      <c r="EC56" s="387">
        <v>10.537000000000001</v>
      </c>
      <c r="ED56" s="387">
        <v>2.5874999999999999</v>
      </c>
      <c r="EE56" s="387">
        <v>14.439</v>
      </c>
      <c r="EF56" s="387">
        <v>2.1190000000000002</v>
      </c>
      <c r="EG56" s="387">
        <v>3.9623000000000004</v>
      </c>
      <c r="EH56" s="387">
        <v>6.2188999999999997</v>
      </c>
      <c r="EI56" s="387">
        <v>7.2880000000000003</v>
      </c>
      <c r="EJ56" s="387">
        <v>1.579</v>
      </c>
      <c r="EK56" s="387">
        <v>36.490699999999997</v>
      </c>
      <c r="EL56" s="387">
        <v>9.3339999999999996</v>
      </c>
      <c r="EM56" s="387">
        <v>5.8130999999999995</v>
      </c>
      <c r="EN56" s="387">
        <v>3.9878</v>
      </c>
      <c r="EO56" s="15">
        <f t="shared" si="5"/>
        <v>85.950100000000006</v>
      </c>
      <c r="EP56" s="15" t="s">
        <v>15</v>
      </c>
      <c r="EQ56" s="15">
        <v>1.0875999999999999</v>
      </c>
      <c r="ER56" s="15">
        <v>11.775</v>
      </c>
      <c r="ES56" s="15">
        <v>10.985899999999999</v>
      </c>
      <c r="ET56" s="15">
        <v>10.787100000000001</v>
      </c>
      <c r="EU56" s="15">
        <v>12.5122</v>
      </c>
      <c r="EV56" s="15">
        <v>8.5713999999999988</v>
      </c>
      <c r="EW56" s="15">
        <v>9.3958999999999993</v>
      </c>
      <c r="EX56" s="15">
        <v>8.9718999999999998</v>
      </c>
      <c r="EY56" s="15">
        <v>9.2070000000000007</v>
      </c>
      <c r="EZ56" s="15">
        <v>0.50990000000000002</v>
      </c>
      <c r="FA56" s="15">
        <v>2.1461999999999999</v>
      </c>
    </row>
    <row r="57" spans="1:157" s="30" customFormat="1" ht="12.75" customHeight="1">
      <c r="A57" s="771" t="s">
        <v>2898</v>
      </c>
      <c r="B57" s="15" t="s">
        <v>15</v>
      </c>
      <c r="C57" s="15" t="s">
        <v>15</v>
      </c>
      <c r="D57" s="15" t="s">
        <v>15</v>
      </c>
      <c r="E57" s="15" t="s">
        <v>15</v>
      </c>
      <c r="F57" s="15" t="s">
        <v>15</v>
      </c>
      <c r="G57" s="15" t="s">
        <v>15</v>
      </c>
      <c r="H57" s="15" t="s">
        <v>15</v>
      </c>
      <c r="I57" s="15" t="s">
        <v>15</v>
      </c>
      <c r="J57" s="15" t="s">
        <v>15</v>
      </c>
      <c r="K57" s="15" t="s">
        <v>15</v>
      </c>
      <c r="L57" s="15" t="s">
        <v>15</v>
      </c>
      <c r="M57" s="15" t="s">
        <v>15</v>
      </c>
      <c r="N57" s="15" t="s">
        <v>15</v>
      </c>
      <c r="O57" s="15">
        <f>SUM(P57:AA57)</f>
        <v>3.8010000000000002</v>
      </c>
      <c r="P57" s="15" t="s">
        <v>15</v>
      </c>
      <c r="Q57" s="15" t="s">
        <v>15</v>
      </c>
      <c r="R57" s="15" t="s">
        <v>15</v>
      </c>
      <c r="S57" s="15" t="s">
        <v>15</v>
      </c>
      <c r="T57" s="15" t="s">
        <v>15</v>
      </c>
      <c r="U57" s="15" t="s">
        <v>15</v>
      </c>
      <c r="V57" s="15">
        <v>3.8010000000000002</v>
      </c>
      <c r="W57" s="15" t="s">
        <v>15</v>
      </c>
      <c r="X57" s="15" t="s">
        <v>15</v>
      </c>
      <c r="Y57" s="15" t="s">
        <v>15</v>
      </c>
      <c r="Z57" s="15" t="s">
        <v>15</v>
      </c>
      <c r="AA57" s="15" t="s">
        <v>15</v>
      </c>
      <c r="AB57" s="15">
        <f>SUM(AC57:AN57)</f>
        <v>60.136799999999994</v>
      </c>
      <c r="AC57" s="15" t="s">
        <v>15</v>
      </c>
      <c r="AD57" s="15" t="s">
        <v>15</v>
      </c>
      <c r="AE57" s="15" t="s">
        <v>15</v>
      </c>
      <c r="AF57" s="15">
        <v>5.9119999999999999</v>
      </c>
      <c r="AG57" s="15" t="s">
        <v>15</v>
      </c>
      <c r="AH57" s="15">
        <v>0.44039999999999996</v>
      </c>
      <c r="AI57" s="15">
        <v>1.2129000000000001</v>
      </c>
      <c r="AJ57" s="15" t="s">
        <v>15</v>
      </c>
      <c r="AK57" s="15">
        <v>0.59150000000000003</v>
      </c>
      <c r="AL57" s="15" t="s">
        <v>15</v>
      </c>
      <c r="AM57" s="15" t="s">
        <v>15</v>
      </c>
      <c r="AN57" s="15">
        <v>51.98</v>
      </c>
      <c r="AO57" s="15">
        <f>SUM(AP57:BA57)</f>
        <v>0.02</v>
      </c>
      <c r="AP57" s="15" t="s">
        <v>15</v>
      </c>
      <c r="AQ57" s="15" t="s">
        <v>15</v>
      </c>
      <c r="AR57" s="15" t="s">
        <v>15</v>
      </c>
      <c r="AS57" s="15" t="s">
        <v>15</v>
      </c>
      <c r="AT57" s="15" t="s">
        <v>15</v>
      </c>
      <c r="AU57" s="15">
        <v>0.02</v>
      </c>
      <c r="AV57" s="15" t="s">
        <v>15</v>
      </c>
      <c r="AW57" s="15" t="s">
        <v>15</v>
      </c>
      <c r="AX57" s="15" t="s">
        <v>15</v>
      </c>
      <c r="AY57" s="15" t="s">
        <v>15</v>
      </c>
      <c r="AZ57" s="15" t="s">
        <v>15</v>
      </c>
      <c r="BA57" s="15" t="s">
        <v>15</v>
      </c>
      <c r="BB57" s="15">
        <f>SUM(BC57:BN57)</f>
        <v>1.2655999999999998</v>
      </c>
      <c r="BC57" s="15" t="s">
        <v>15</v>
      </c>
      <c r="BD57" s="15" t="s">
        <v>15</v>
      </c>
      <c r="BE57" s="15" t="s">
        <v>15</v>
      </c>
      <c r="BF57" s="15" t="s">
        <v>15</v>
      </c>
      <c r="BG57" s="15" t="s">
        <v>15</v>
      </c>
      <c r="BH57" s="15">
        <v>1.18</v>
      </c>
      <c r="BI57" s="15" t="s">
        <v>15</v>
      </c>
      <c r="BJ57" s="15">
        <v>8.5599999999999996E-2</v>
      </c>
      <c r="BK57" s="15" t="s">
        <v>15</v>
      </c>
      <c r="BL57" s="15" t="s">
        <v>15</v>
      </c>
      <c r="BM57" s="15" t="s">
        <v>15</v>
      </c>
      <c r="BN57" s="15" t="s">
        <v>15</v>
      </c>
      <c r="BO57" s="15">
        <f>SUM(BP57:CA57)</f>
        <v>6.2876000000000012</v>
      </c>
      <c r="BP57" s="15" t="s">
        <v>15</v>
      </c>
      <c r="BQ57" s="15" t="s">
        <v>15</v>
      </c>
      <c r="BR57" s="15" t="s">
        <v>15</v>
      </c>
      <c r="BS57" s="15" t="s">
        <v>15</v>
      </c>
      <c r="BT57" s="15">
        <v>1.3660000000000001</v>
      </c>
      <c r="BU57" s="15" t="s">
        <v>15</v>
      </c>
      <c r="BV57" s="15">
        <v>0.56779999999999997</v>
      </c>
      <c r="BW57" s="15">
        <v>0.86699999999999999</v>
      </c>
      <c r="BX57" s="15">
        <v>0.8992</v>
      </c>
      <c r="BY57" s="15">
        <v>0.5757000000000001</v>
      </c>
      <c r="BZ57" s="15">
        <v>0.7712</v>
      </c>
      <c r="CA57" s="15">
        <v>1.2407000000000001</v>
      </c>
      <c r="CB57" s="15">
        <f>SUM(CC57:CN57)</f>
        <v>21.174900000000001</v>
      </c>
      <c r="CC57" s="15">
        <v>2.7856000000000001</v>
      </c>
      <c r="CD57" s="15">
        <v>0.14360000000000001</v>
      </c>
      <c r="CE57" s="15">
        <v>0.86299999999999999</v>
      </c>
      <c r="CF57" s="15">
        <v>4.0564</v>
      </c>
      <c r="CG57" s="15">
        <v>2.3899999999999998E-2</v>
      </c>
      <c r="CH57" s="15">
        <v>0.2077</v>
      </c>
      <c r="CI57" s="15" t="s">
        <v>15</v>
      </c>
      <c r="CJ57" s="15" t="s">
        <v>15</v>
      </c>
      <c r="CK57" s="15">
        <v>6.1870000000000003</v>
      </c>
      <c r="CL57" s="15">
        <v>0.13819999999999999</v>
      </c>
      <c r="CM57" s="15">
        <v>0.39239999999999997</v>
      </c>
      <c r="CN57" s="15">
        <v>6.3771000000000004</v>
      </c>
      <c r="CO57" s="15">
        <f t="shared" si="11"/>
        <v>21.341700000000003</v>
      </c>
      <c r="CP57" s="15">
        <v>1.1208</v>
      </c>
      <c r="CQ57" s="15">
        <v>10.025700000000001</v>
      </c>
      <c r="CR57" s="15">
        <v>3.4615999999999998</v>
      </c>
      <c r="CS57" s="15" t="s">
        <v>15</v>
      </c>
      <c r="CT57" s="15" t="s">
        <v>15</v>
      </c>
      <c r="CU57" s="15">
        <v>2.4708000000000001</v>
      </c>
      <c r="CV57" s="15">
        <v>1.2509999999999999</v>
      </c>
      <c r="CW57" s="15">
        <v>2.1280000000000001</v>
      </c>
      <c r="CX57" s="15" t="s">
        <v>15</v>
      </c>
      <c r="CY57" s="15" t="s">
        <v>15</v>
      </c>
      <c r="CZ57" s="15" t="s">
        <v>15</v>
      </c>
      <c r="DA57" s="15">
        <v>0.88379999999999992</v>
      </c>
      <c r="DB57" s="387">
        <f t="shared" si="2"/>
        <v>165.1336</v>
      </c>
      <c r="DC57" s="387">
        <v>8.9427000000000003</v>
      </c>
      <c r="DD57" s="387">
        <v>2.6305000000000001</v>
      </c>
      <c r="DE57" s="387">
        <v>1.5994999999999999</v>
      </c>
      <c r="DF57" s="387">
        <v>8.0099</v>
      </c>
      <c r="DG57" s="387">
        <v>21.2348</v>
      </c>
      <c r="DH57" s="387">
        <v>57.304299999999998</v>
      </c>
      <c r="DI57" s="387">
        <v>19.5108</v>
      </c>
      <c r="DJ57" s="387">
        <v>8.1239000000000008</v>
      </c>
      <c r="DK57" s="387">
        <v>5.7370000000000001</v>
      </c>
      <c r="DL57" s="387">
        <v>6.6840000000000002</v>
      </c>
      <c r="DM57" s="387">
        <v>2.3540999999999999</v>
      </c>
      <c r="DN57" s="387">
        <v>23.002100000000002</v>
      </c>
      <c r="DO57" s="387">
        <f t="shared" si="3"/>
        <v>113.6311</v>
      </c>
      <c r="DP57" s="387">
        <v>9.7520000000000007</v>
      </c>
      <c r="DQ57" s="387">
        <v>3.8334000000000001</v>
      </c>
      <c r="DR57" s="387">
        <v>1.4036000000000002</v>
      </c>
      <c r="DS57" s="387">
        <v>7.6408000000000005</v>
      </c>
      <c r="DT57" s="387">
        <v>5.1187000000000005</v>
      </c>
      <c r="DU57" s="387">
        <v>4.5057000000000009</v>
      </c>
      <c r="DV57" s="387">
        <v>4.6903000000000006</v>
      </c>
      <c r="DW57" s="387">
        <v>15.974</v>
      </c>
      <c r="DX57" s="387">
        <v>11.908100000000001</v>
      </c>
      <c r="DY57" s="387">
        <v>10.6424</v>
      </c>
      <c r="DZ57" s="387">
        <v>21.520499999999998</v>
      </c>
      <c r="EA57" s="387">
        <v>16.6416</v>
      </c>
      <c r="EB57" s="15">
        <f t="shared" si="4"/>
        <v>390.61369999999999</v>
      </c>
      <c r="EC57" s="387">
        <v>20.661300000000001</v>
      </c>
      <c r="ED57" s="387">
        <v>17.728099999999998</v>
      </c>
      <c r="EE57" s="387">
        <v>23.387599999999999</v>
      </c>
      <c r="EF57" s="387">
        <v>40.9208</v>
      </c>
      <c r="EG57" s="387">
        <v>17.548999999999999</v>
      </c>
      <c r="EH57" s="387">
        <v>21.117800000000003</v>
      </c>
      <c r="EI57" s="387">
        <v>40.735799999999998</v>
      </c>
      <c r="EJ57" s="387">
        <v>48.802799999999998</v>
      </c>
      <c r="EK57" s="387">
        <v>44.671599999999998</v>
      </c>
      <c r="EL57" s="387">
        <v>54.873699999999999</v>
      </c>
      <c r="EM57" s="387">
        <v>30.523699999999998</v>
      </c>
      <c r="EN57" s="387">
        <v>29.641500000000004</v>
      </c>
      <c r="EO57" s="15">
        <f t="shared" si="5"/>
        <v>1031.5813000000001</v>
      </c>
      <c r="EP57" s="15">
        <v>93.820700000000002</v>
      </c>
      <c r="EQ57" s="15">
        <v>50.346400000000003</v>
      </c>
      <c r="ER57" s="15">
        <v>83.447699999999998</v>
      </c>
      <c r="ES57" s="15">
        <v>73.422499999999999</v>
      </c>
      <c r="ET57" s="15">
        <v>51.055300000000003</v>
      </c>
      <c r="EU57" s="15">
        <v>163.4751</v>
      </c>
      <c r="EV57" s="15">
        <v>84.626899999999992</v>
      </c>
      <c r="EW57" s="15">
        <v>120.75739999999999</v>
      </c>
      <c r="EX57" s="15">
        <v>140.98750000000001</v>
      </c>
      <c r="EY57" s="15">
        <v>56.597499999999997</v>
      </c>
      <c r="EZ57" s="15">
        <v>59.116199999999999</v>
      </c>
      <c r="FA57" s="15">
        <v>53.928100000000001</v>
      </c>
    </row>
    <row r="58" spans="1:157" s="30" customFormat="1" ht="12.75" customHeight="1">
      <c r="A58" s="771" t="s">
        <v>3190</v>
      </c>
      <c r="B58" s="15" t="s">
        <v>15</v>
      </c>
      <c r="C58" s="15" t="s">
        <v>15</v>
      </c>
      <c r="D58" s="15" t="s">
        <v>15</v>
      </c>
      <c r="E58" s="15" t="s">
        <v>15</v>
      </c>
      <c r="F58" s="15" t="s">
        <v>15</v>
      </c>
      <c r="G58" s="15" t="s">
        <v>15</v>
      </c>
      <c r="H58" s="15" t="s">
        <v>15</v>
      </c>
      <c r="I58" s="15" t="s">
        <v>15</v>
      </c>
      <c r="J58" s="15" t="s">
        <v>15</v>
      </c>
      <c r="K58" s="15" t="s">
        <v>15</v>
      </c>
      <c r="L58" s="15" t="s">
        <v>15</v>
      </c>
      <c r="M58" s="15" t="s">
        <v>15</v>
      </c>
      <c r="N58" s="15" t="s">
        <v>15</v>
      </c>
      <c r="O58" s="15" t="s">
        <v>15</v>
      </c>
      <c r="P58" s="15" t="s">
        <v>15</v>
      </c>
      <c r="Q58" s="15" t="s">
        <v>15</v>
      </c>
      <c r="R58" s="15" t="s">
        <v>15</v>
      </c>
      <c r="S58" s="15" t="s">
        <v>15</v>
      </c>
      <c r="T58" s="15" t="s">
        <v>15</v>
      </c>
      <c r="U58" s="15" t="s">
        <v>15</v>
      </c>
      <c r="V58" s="15" t="s">
        <v>15</v>
      </c>
      <c r="W58" s="15" t="s">
        <v>15</v>
      </c>
      <c r="X58" s="15" t="s">
        <v>15</v>
      </c>
      <c r="Y58" s="15" t="s">
        <v>15</v>
      </c>
      <c r="Z58" s="15" t="s">
        <v>15</v>
      </c>
      <c r="AA58" s="15" t="s">
        <v>15</v>
      </c>
      <c r="AB58" s="15" t="s">
        <v>15</v>
      </c>
      <c r="AC58" s="15" t="s">
        <v>15</v>
      </c>
      <c r="AD58" s="15" t="s">
        <v>15</v>
      </c>
      <c r="AE58" s="15" t="s">
        <v>15</v>
      </c>
      <c r="AF58" s="15" t="s">
        <v>15</v>
      </c>
      <c r="AG58" s="15" t="s">
        <v>15</v>
      </c>
      <c r="AH58" s="15" t="s">
        <v>15</v>
      </c>
      <c r="AI58" s="15" t="s">
        <v>15</v>
      </c>
      <c r="AJ58" s="15" t="s">
        <v>15</v>
      </c>
      <c r="AK58" s="15" t="s">
        <v>15</v>
      </c>
      <c r="AL58" s="15" t="s">
        <v>15</v>
      </c>
      <c r="AM58" s="15" t="s">
        <v>15</v>
      </c>
      <c r="AN58" s="15" t="s">
        <v>15</v>
      </c>
      <c r="AO58" s="15" t="s">
        <v>15</v>
      </c>
      <c r="AP58" s="15" t="s">
        <v>15</v>
      </c>
      <c r="AQ58" s="15" t="s">
        <v>15</v>
      </c>
      <c r="AR58" s="15" t="s">
        <v>15</v>
      </c>
      <c r="AS58" s="15" t="s">
        <v>15</v>
      </c>
      <c r="AT58" s="15" t="s">
        <v>15</v>
      </c>
      <c r="AU58" s="15" t="s">
        <v>15</v>
      </c>
      <c r="AV58" s="15" t="s">
        <v>15</v>
      </c>
      <c r="AW58" s="15" t="s">
        <v>15</v>
      </c>
      <c r="AX58" s="15" t="s">
        <v>15</v>
      </c>
      <c r="AY58" s="15" t="s">
        <v>15</v>
      </c>
      <c r="AZ58" s="15" t="s">
        <v>15</v>
      </c>
      <c r="BA58" s="15" t="s">
        <v>15</v>
      </c>
      <c r="BB58" s="15" t="s">
        <v>15</v>
      </c>
      <c r="BC58" s="15" t="s">
        <v>15</v>
      </c>
      <c r="BD58" s="15" t="s">
        <v>15</v>
      </c>
      <c r="BE58" s="15" t="s">
        <v>15</v>
      </c>
      <c r="BF58" s="15" t="s">
        <v>15</v>
      </c>
      <c r="BG58" s="15" t="s">
        <v>15</v>
      </c>
      <c r="BH58" s="15" t="s">
        <v>15</v>
      </c>
      <c r="BI58" s="15" t="s">
        <v>15</v>
      </c>
      <c r="BJ58" s="15" t="s">
        <v>15</v>
      </c>
      <c r="BK58" s="15" t="s">
        <v>15</v>
      </c>
      <c r="BL58" s="15" t="s">
        <v>15</v>
      </c>
      <c r="BM58" s="15" t="s">
        <v>15</v>
      </c>
      <c r="BN58" s="15" t="s">
        <v>15</v>
      </c>
      <c r="BO58" s="15" t="s">
        <v>15</v>
      </c>
      <c r="BP58" s="15" t="s">
        <v>15</v>
      </c>
      <c r="BQ58" s="15" t="s">
        <v>15</v>
      </c>
      <c r="BR58" s="15" t="s">
        <v>15</v>
      </c>
      <c r="BS58" s="15" t="s">
        <v>15</v>
      </c>
      <c r="BT58" s="15" t="s">
        <v>15</v>
      </c>
      <c r="BU58" s="15" t="s">
        <v>15</v>
      </c>
      <c r="BV58" s="15" t="s">
        <v>15</v>
      </c>
      <c r="BW58" s="15" t="s">
        <v>15</v>
      </c>
      <c r="BX58" s="15" t="s">
        <v>15</v>
      </c>
      <c r="BY58" s="15" t="s">
        <v>15</v>
      </c>
      <c r="BZ58" s="15" t="s">
        <v>15</v>
      </c>
      <c r="CA58" s="15" t="s">
        <v>15</v>
      </c>
      <c r="CB58" s="15" t="s">
        <v>15</v>
      </c>
      <c r="CC58" s="15" t="s">
        <v>15</v>
      </c>
      <c r="CD58" s="15" t="s">
        <v>15</v>
      </c>
      <c r="CE58" s="15" t="s">
        <v>15</v>
      </c>
      <c r="CF58" s="15" t="s">
        <v>15</v>
      </c>
      <c r="CG58" s="15" t="s">
        <v>15</v>
      </c>
      <c r="CH58" s="15" t="s">
        <v>15</v>
      </c>
      <c r="CI58" s="15" t="s">
        <v>15</v>
      </c>
      <c r="CJ58" s="15" t="s">
        <v>15</v>
      </c>
      <c r="CK58" s="15" t="s">
        <v>15</v>
      </c>
      <c r="CL58" s="15" t="s">
        <v>15</v>
      </c>
      <c r="CM58" s="15" t="s">
        <v>15</v>
      </c>
      <c r="CN58" s="15" t="s">
        <v>15</v>
      </c>
      <c r="CO58" s="15">
        <f t="shared" si="11"/>
        <v>53.976900000000015</v>
      </c>
      <c r="CP58" s="15" t="s">
        <v>15</v>
      </c>
      <c r="CQ58" s="15" t="s">
        <v>15</v>
      </c>
      <c r="CR58" s="15" t="s">
        <v>15</v>
      </c>
      <c r="CS58" s="15">
        <v>7.6097999999999999</v>
      </c>
      <c r="CT58" s="15">
        <v>4.2498999999999993</v>
      </c>
      <c r="CU58" s="15">
        <v>6.3892999999999995</v>
      </c>
      <c r="CV58" s="15">
        <v>9.7492999999999999</v>
      </c>
      <c r="CW58" s="15">
        <v>1.2257</v>
      </c>
      <c r="CX58" s="15">
        <v>6.5153999999999996</v>
      </c>
      <c r="CY58" s="15">
        <v>8.3199000000000005</v>
      </c>
      <c r="CZ58" s="15">
        <v>6.6187000000000005</v>
      </c>
      <c r="DA58" s="15">
        <v>3.2988999999999997</v>
      </c>
      <c r="DB58" s="387">
        <f t="shared" si="2"/>
        <v>165.94970000000001</v>
      </c>
      <c r="DC58" s="387">
        <v>2.5162999999999998</v>
      </c>
      <c r="DD58" s="387">
        <v>10.42</v>
      </c>
      <c r="DE58" s="387">
        <v>4.7013999999999996</v>
      </c>
      <c r="DF58" s="387">
        <v>4.2872000000000003</v>
      </c>
      <c r="DG58" s="387">
        <v>1.92</v>
      </c>
      <c r="DH58" s="387">
        <v>7.1955999999999998</v>
      </c>
      <c r="DI58" s="387">
        <v>16.101800000000001</v>
      </c>
      <c r="DJ58" s="387">
        <v>12.495899999999999</v>
      </c>
      <c r="DK58" s="387">
        <v>22.604500000000002</v>
      </c>
      <c r="DL58" s="387">
        <v>28.650200000000002</v>
      </c>
      <c r="DM58" s="387">
        <v>33.785400000000003</v>
      </c>
      <c r="DN58" s="387">
        <v>21.271400000000003</v>
      </c>
      <c r="DO58" s="387">
        <f t="shared" si="3"/>
        <v>297.10090000000002</v>
      </c>
      <c r="DP58" s="387">
        <v>17.644200000000001</v>
      </c>
      <c r="DQ58" s="387">
        <v>10.1823</v>
      </c>
      <c r="DR58" s="387">
        <v>25.738599999999998</v>
      </c>
      <c r="DS58" s="387">
        <v>15.3378</v>
      </c>
      <c r="DT58" s="387">
        <v>14.558</v>
      </c>
      <c r="DU58" s="387">
        <v>33.420900000000003</v>
      </c>
      <c r="DV58" s="387">
        <v>15.7515</v>
      </c>
      <c r="DW58" s="387">
        <v>13.893699999999999</v>
      </c>
      <c r="DX58" s="387">
        <v>17.261500000000002</v>
      </c>
      <c r="DY58" s="387">
        <v>23.8017</v>
      </c>
      <c r="DZ58" s="387">
        <v>16.290099999999999</v>
      </c>
      <c r="EA58" s="387">
        <v>93.22059999999999</v>
      </c>
      <c r="EB58" s="15">
        <f t="shared" si="4"/>
        <v>1403.7862</v>
      </c>
      <c r="EC58" s="387">
        <v>16.884499999999999</v>
      </c>
      <c r="ED58" s="387">
        <v>58.617999999999995</v>
      </c>
      <c r="EE58" s="387">
        <v>28.177900000000001</v>
      </c>
      <c r="EF58" s="387">
        <v>56.591900000000003</v>
      </c>
      <c r="EG58" s="387">
        <v>74.491399999999999</v>
      </c>
      <c r="EH58" s="387">
        <v>105.13719999999999</v>
      </c>
      <c r="EI58" s="387">
        <v>130.6147</v>
      </c>
      <c r="EJ58" s="387">
        <v>183.78380000000001</v>
      </c>
      <c r="EK58" s="387">
        <v>199.0812</v>
      </c>
      <c r="EL58" s="387">
        <v>185.1951</v>
      </c>
      <c r="EM58" s="387">
        <v>158.57050000000001</v>
      </c>
      <c r="EN58" s="387">
        <v>206.64000000000001</v>
      </c>
      <c r="EO58" s="15">
        <f t="shared" si="5"/>
        <v>2337.1812</v>
      </c>
      <c r="EP58" s="15">
        <v>98.326999999999998</v>
      </c>
      <c r="EQ58" s="15">
        <v>180.70689999999999</v>
      </c>
      <c r="ER58" s="15">
        <v>251.31810000000002</v>
      </c>
      <c r="ES58" s="15">
        <v>209.87560000000002</v>
      </c>
      <c r="ET58" s="15">
        <v>246.09399999999999</v>
      </c>
      <c r="EU58" s="15">
        <v>285.86859999999996</v>
      </c>
      <c r="EV58" s="15">
        <v>332.55549999999999</v>
      </c>
      <c r="EW58" s="15">
        <v>395.67020000000002</v>
      </c>
      <c r="EX58" s="15">
        <v>179.86199999999999</v>
      </c>
      <c r="EY58" s="15">
        <v>39.8217</v>
      </c>
      <c r="EZ58" s="15">
        <v>51.356099999999998</v>
      </c>
      <c r="FA58" s="15">
        <v>65.725499999999997</v>
      </c>
    </row>
    <row r="59" spans="1:157" s="30" customFormat="1" ht="12.75" customHeight="1">
      <c r="A59" s="773" t="s">
        <v>3191</v>
      </c>
      <c r="B59" s="15" t="s">
        <v>15</v>
      </c>
      <c r="C59" s="15" t="s">
        <v>15</v>
      </c>
      <c r="D59" s="15" t="s">
        <v>15</v>
      </c>
      <c r="E59" s="15" t="s">
        <v>15</v>
      </c>
      <c r="F59" s="15" t="s">
        <v>15</v>
      </c>
      <c r="G59" s="15" t="s">
        <v>15</v>
      </c>
      <c r="H59" s="15" t="s">
        <v>15</v>
      </c>
      <c r="I59" s="15" t="s">
        <v>15</v>
      </c>
      <c r="J59" s="15" t="s">
        <v>15</v>
      </c>
      <c r="K59" s="15" t="s">
        <v>15</v>
      </c>
      <c r="L59" s="15" t="s">
        <v>15</v>
      </c>
      <c r="M59" s="15" t="s">
        <v>15</v>
      </c>
      <c r="N59" s="15" t="s">
        <v>15</v>
      </c>
      <c r="O59" s="15">
        <f>SUM(P59:AA59)</f>
        <v>0.13900000000000001</v>
      </c>
      <c r="P59" s="15" t="s">
        <v>15</v>
      </c>
      <c r="Q59" s="15" t="s">
        <v>15</v>
      </c>
      <c r="R59" s="15" t="s">
        <v>15</v>
      </c>
      <c r="S59" s="15" t="s">
        <v>15</v>
      </c>
      <c r="T59" s="15">
        <v>3.5000000000000003E-2</v>
      </c>
      <c r="U59" s="15" t="s">
        <v>15</v>
      </c>
      <c r="V59" s="15" t="s">
        <v>15</v>
      </c>
      <c r="W59" s="15" t="s">
        <v>15</v>
      </c>
      <c r="X59" s="15" t="s">
        <v>15</v>
      </c>
      <c r="Y59" s="15" t="s">
        <v>15</v>
      </c>
      <c r="Z59" s="15" t="s">
        <v>15</v>
      </c>
      <c r="AA59" s="15">
        <v>0.104</v>
      </c>
      <c r="AB59" s="15">
        <f>SUM(AC59:AN59)</f>
        <v>21.923299999999998</v>
      </c>
      <c r="AC59" s="15" t="s">
        <v>15</v>
      </c>
      <c r="AD59" s="15" t="s">
        <v>15</v>
      </c>
      <c r="AE59" s="15">
        <v>0.28899999999999998</v>
      </c>
      <c r="AF59" s="15">
        <v>3.7699000000000003</v>
      </c>
      <c r="AG59" s="15" t="s">
        <v>15</v>
      </c>
      <c r="AH59" s="15">
        <v>1.496</v>
      </c>
      <c r="AI59" s="15">
        <v>1.6870000000000001</v>
      </c>
      <c r="AJ59" s="15">
        <v>2.5735999999999999</v>
      </c>
      <c r="AK59" s="15">
        <v>1.0620000000000001</v>
      </c>
      <c r="AL59" s="15">
        <v>8.8999999999999996E-2</v>
      </c>
      <c r="AM59" s="15" t="s">
        <v>15</v>
      </c>
      <c r="AN59" s="15">
        <v>10.956799999999999</v>
      </c>
      <c r="AO59" s="15">
        <f>SUM(AP59:BA59)</f>
        <v>17.864100000000004</v>
      </c>
      <c r="AP59" s="15">
        <v>1.8160000000000001</v>
      </c>
      <c r="AQ59" s="15" t="s">
        <v>15</v>
      </c>
      <c r="AR59" s="15" t="s">
        <v>15</v>
      </c>
      <c r="AS59" s="15">
        <v>13.379</v>
      </c>
      <c r="AT59" s="15" t="s">
        <v>15</v>
      </c>
      <c r="AU59" s="15" t="s">
        <v>15</v>
      </c>
      <c r="AV59" s="15">
        <v>1.2052</v>
      </c>
      <c r="AW59" s="15" t="s">
        <v>15</v>
      </c>
      <c r="AX59" s="15">
        <v>0.64490000000000003</v>
      </c>
      <c r="AY59" s="15">
        <v>0.72799999999999998</v>
      </c>
      <c r="AZ59" s="15" t="s">
        <v>15</v>
      </c>
      <c r="BA59" s="15">
        <v>9.0999999999999998E-2</v>
      </c>
      <c r="BB59" s="15">
        <f>SUM(BC59:BN59)</f>
        <v>6.0510000000000002</v>
      </c>
      <c r="BC59" s="15" t="s">
        <v>15</v>
      </c>
      <c r="BD59" s="15" t="s">
        <v>15</v>
      </c>
      <c r="BE59" s="15" t="s">
        <v>15</v>
      </c>
      <c r="BF59" s="15" t="s">
        <v>15</v>
      </c>
      <c r="BG59" s="15" t="s">
        <v>15</v>
      </c>
      <c r="BH59" s="15" t="s">
        <v>15</v>
      </c>
      <c r="BI59" s="15">
        <v>1.883</v>
      </c>
      <c r="BJ59" s="15" t="s">
        <v>15</v>
      </c>
      <c r="BK59" s="15">
        <v>0.3609</v>
      </c>
      <c r="BL59" s="15">
        <v>0.316</v>
      </c>
      <c r="BM59" s="15" t="s">
        <v>15</v>
      </c>
      <c r="BN59" s="15">
        <v>3.4910999999999999</v>
      </c>
      <c r="BO59" s="15">
        <f>SUM(BP59:CA59)</f>
        <v>5.6303000000000001</v>
      </c>
      <c r="BP59" s="15">
        <v>0.11600000000000001</v>
      </c>
      <c r="BQ59" s="15">
        <v>0.20599999999999999</v>
      </c>
      <c r="BR59" s="15">
        <v>0.17799999999999999</v>
      </c>
      <c r="BS59" s="15" t="s">
        <v>15</v>
      </c>
      <c r="BT59" s="15">
        <v>0.75849999999999995</v>
      </c>
      <c r="BU59" s="15">
        <v>1.0629000000000002</v>
      </c>
      <c r="BV59" s="15">
        <v>0.46829999999999999</v>
      </c>
      <c r="BW59" s="15">
        <v>0.21569999999999998</v>
      </c>
      <c r="BX59" s="15" t="s">
        <v>15</v>
      </c>
      <c r="BY59" s="15">
        <v>0.46850000000000003</v>
      </c>
      <c r="BZ59" s="15">
        <v>0.34329999999999999</v>
      </c>
      <c r="CA59" s="15">
        <v>1.8130999999999999</v>
      </c>
      <c r="CB59" s="15">
        <f>SUM(CC59:CN59)</f>
        <v>9.7262000000000004</v>
      </c>
      <c r="CC59" s="15">
        <v>9.64E-2</v>
      </c>
      <c r="CD59" s="15">
        <v>5.74E-2</v>
      </c>
      <c r="CE59" s="15">
        <v>7.1900000000000006E-2</v>
      </c>
      <c r="CF59" s="15" t="s">
        <v>15</v>
      </c>
      <c r="CG59" s="15">
        <v>2.8728000000000002</v>
      </c>
      <c r="CH59" s="15">
        <v>0.80779999999999996</v>
      </c>
      <c r="CI59" s="15">
        <v>0.83069999999999999</v>
      </c>
      <c r="CJ59" s="15">
        <v>0.254</v>
      </c>
      <c r="CK59" s="15">
        <v>0.29899999999999999</v>
      </c>
      <c r="CL59" s="15">
        <v>2.6938</v>
      </c>
      <c r="CM59" s="15">
        <v>0.5696</v>
      </c>
      <c r="CN59" s="15">
        <v>1.1728000000000001</v>
      </c>
      <c r="CO59" s="15">
        <f t="shared" si="11"/>
        <v>24.678200000000004</v>
      </c>
      <c r="CP59" s="15">
        <v>0.5837</v>
      </c>
      <c r="CQ59" s="15" t="s">
        <v>15</v>
      </c>
      <c r="CR59" s="15">
        <v>0.82040000000000002</v>
      </c>
      <c r="CS59" s="15">
        <v>1.3144</v>
      </c>
      <c r="CT59" s="15">
        <v>1.4837</v>
      </c>
      <c r="CU59" s="15">
        <v>1.4208000000000003</v>
      </c>
      <c r="CV59" s="15">
        <v>1.9301999999999999</v>
      </c>
      <c r="CW59" s="15">
        <v>3.7974000000000001</v>
      </c>
      <c r="CX59" s="15">
        <v>5.0465</v>
      </c>
      <c r="CY59" s="15">
        <v>3.3475999999999999</v>
      </c>
      <c r="CZ59" s="15">
        <v>1.8180999999999998</v>
      </c>
      <c r="DA59" s="15">
        <v>3.1154000000000002</v>
      </c>
      <c r="DB59" s="387">
        <f t="shared" si="2"/>
        <v>150.95670000000004</v>
      </c>
      <c r="DC59" s="387">
        <v>5.5816999999999997</v>
      </c>
      <c r="DD59" s="387">
        <v>4.9550999999999998</v>
      </c>
      <c r="DE59" s="387">
        <v>3.1815000000000002</v>
      </c>
      <c r="DF59" s="387">
        <v>15.196800000000001</v>
      </c>
      <c r="DG59" s="387">
        <v>18.830300000000001</v>
      </c>
      <c r="DH59" s="387">
        <v>17.595099999999999</v>
      </c>
      <c r="DI59" s="387">
        <v>10.112699999999998</v>
      </c>
      <c r="DJ59" s="387">
        <v>6.5734000000000004</v>
      </c>
      <c r="DK59" s="387">
        <v>9.0216000000000012</v>
      </c>
      <c r="DL59" s="387">
        <v>21.0975</v>
      </c>
      <c r="DM59" s="387">
        <v>23.666800000000002</v>
      </c>
      <c r="DN59" s="387">
        <v>15.144200000000001</v>
      </c>
      <c r="DO59" s="387">
        <f t="shared" si="3"/>
        <v>299.50459999999998</v>
      </c>
      <c r="DP59" s="387">
        <v>27.1114</v>
      </c>
      <c r="DQ59" s="387">
        <v>20.171599999999998</v>
      </c>
      <c r="DR59" s="387">
        <v>13.2348</v>
      </c>
      <c r="DS59" s="387">
        <v>11.471799999999998</v>
      </c>
      <c r="DT59" s="387">
        <v>31.447700000000005</v>
      </c>
      <c r="DU59" s="387">
        <v>33.495600000000003</v>
      </c>
      <c r="DV59" s="387">
        <v>22.206599999999998</v>
      </c>
      <c r="DW59" s="387">
        <v>29.788399999999999</v>
      </c>
      <c r="DX59" s="387">
        <v>25.114699999999999</v>
      </c>
      <c r="DY59" s="387">
        <v>23.733799999999999</v>
      </c>
      <c r="DZ59" s="387">
        <v>30.137800000000002</v>
      </c>
      <c r="EA59" s="387">
        <v>31.590399999999999</v>
      </c>
      <c r="EB59" s="15">
        <f t="shared" si="4"/>
        <v>455.44099999999997</v>
      </c>
      <c r="EC59" s="387">
        <v>19.763200000000001</v>
      </c>
      <c r="ED59" s="387">
        <v>46.789700000000003</v>
      </c>
      <c r="EE59" s="387">
        <v>48.063399999999994</v>
      </c>
      <c r="EF59" s="387">
        <v>54.554300000000005</v>
      </c>
      <c r="EG59" s="387">
        <v>35.155900000000003</v>
      </c>
      <c r="EH59" s="387">
        <v>38.650599999999997</v>
      </c>
      <c r="EI59" s="387">
        <v>33.815699999999993</v>
      </c>
      <c r="EJ59" s="387">
        <v>46.267200000000003</v>
      </c>
      <c r="EK59" s="387">
        <v>33.421199999999999</v>
      </c>
      <c r="EL59" s="387">
        <v>40.384100000000004</v>
      </c>
      <c r="EM59" s="387">
        <v>29.905799999999996</v>
      </c>
      <c r="EN59" s="387">
        <v>28.669899999999998</v>
      </c>
      <c r="EO59" s="15">
        <f t="shared" si="5"/>
        <v>707.05169999999998</v>
      </c>
      <c r="EP59" s="15">
        <v>23.299199999999999</v>
      </c>
      <c r="EQ59" s="15">
        <v>52.503599999999999</v>
      </c>
      <c r="ER59" s="15">
        <v>116.2252</v>
      </c>
      <c r="ES59" s="15">
        <v>71.962000000000003</v>
      </c>
      <c r="ET59" s="15">
        <v>77.278600000000012</v>
      </c>
      <c r="EU59" s="15">
        <v>101.15900000000001</v>
      </c>
      <c r="EV59" s="15">
        <v>77.791800000000009</v>
      </c>
      <c r="EW59" s="15">
        <v>75.621800000000007</v>
      </c>
      <c r="EX59" s="15">
        <v>25.221700000000002</v>
      </c>
      <c r="EY59" s="15">
        <v>31.6934</v>
      </c>
      <c r="EZ59" s="15">
        <v>27.707000000000001</v>
      </c>
      <c r="FA59" s="15">
        <v>26.588400000000004</v>
      </c>
    </row>
    <row r="60" spans="1:157" s="30" customFormat="1" ht="12.75" customHeight="1" thickBot="1">
      <c r="A60" s="774" t="s">
        <v>2980</v>
      </c>
      <c r="B60" s="214">
        <f>SUM(C60:N60)</f>
        <v>9.1180000000000003</v>
      </c>
      <c r="C60" s="214" t="s">
        <v>15</v>
      </c>
      <c r="D60" s="214">
        <v>0.63800000000000001</v>
      </c>
      <c r="E60" s="214" t="s">
        <v>15</v>
      </c>
      <c r="F60" s="214" t="s">
        <v>15</v>
      </c>
      <c r="G60" s="214" t="s">
        <v>15</v>
      </c>
      <c r="H60" s="214">
        <v>0.61</v>
      </c>
      <c r="I60" s="214" t="s">
        <v>15</v>
      </c>
      <c r="J60" s="214" t="s">
        <v>15</v>
      </c>
      <c r="K60" s="214" t="s">
        <v>15</v>
      </c>
      <c r="L60" s="214" t="s">
        <v>15</v>
      </c>
      <c r="M60" s="214" t="s">
        <v>15</v>
      </c>
      <c r="N60" s="214">
        <v>7.87</v>
      </c>
      <c r="O60" s="214">
        <f>SUM(P60:AA60)</f>
        <v>36.645700000000005</v>
      </c>
      <c r="P60" s="214">
        <v>1.5435000000000001</v>
      </c>
      <c r="Q60" s="214" t="s">
        <v>15</v>
      </c>
      <c r="R60" s="214">
        <v>1.8520000000000001</v>
      </c>
      <c r="S60" s="214" t="s">
        <v>15</v>
      </c>
      <c r="T60" s="214">
        <v>14.805099999999999</v>
      </c>
      <c r="U60" s="214" t="s">
        <v>15</v>
      </c>
      <c r="V60" s="214" t="s">
        <v>15</v>
      </c>
      <c r="W60" s="214" t="s">
        <v>15</v>
      </c>
      <c r="X60" s="214">
        <v>11.593999999999999</v>
      </c>
      <c r="Y60" s="214">
        <v>6.8511000000000006</v>
      </c>
      <c r="Z60" s="214" t="s">
        <v>15</v>
      </c>
      <c r="AA60" s="214" t="s">
        <v>15</v>
      </c>
      <c r="AB60" s="214">
        <f>SUM(AC60:AN60)</f>
        <v>72.590600000000009</v>
      </c>
      <c r="AC60" s="214">
        <v>14.394</v>
      </c>
      <c r="AD60" s="214">
        <v>31.05</v>
      </c>
      <c r="AE60" s="214" t="s">
        <v>15</v>
      </c>
      <c r="AF60" s="214">
        <v>9.7080000000000002</v>
      </c>
      <c r="AG60" s="214">
        <v>1.8525999999999998</v>
      </c>
      <c r="AH60" s="214">
        <v>3.9260000000000002</v>
      </c>
      <c r="AI60" s="214">
        <v>4.2960000000000003</v>
      </c>
      <c r="AJ60" s="214">
        <v>0.73699999999999999</v>
      </c>
      <c r="AK60" s="214">
        <v>4.4240000000000004</v>
      </c>
      <c r="AL60" s="214" t="s">
        <v>15</v>
      </c>
      <c r="AM60" s="214" t="s">
        <v>15</v>
      </c>
      <c r="AN60" s="214">
        <v>2.2029999999999998</v>
      </c>
      <c r="AO60" s="214">
        <f>SUM(AP60:BA60)</f>
        <v>2.1719999999999997</v>
      </c>
      <c r="AP60" s="214">
        <v>0.13700000000000001</v>
      </c>
      <c r="AQ60" s="214">
        <v>1.089</v>
      </c>
      <c r="AR60" s="214" t="s">
        <v>15</v>
      </c>
      <c r="AS60" s="214" t="s">
        <v>15</v>
      </c>
      <c r="AT60" s="214" t="s">
        <v>15</v>
      </c>
      <c r="AU60" s="214" t="s">
        <v>15</v>
      </c>
      <c r="AV60" s="214" t="s">
        <v>15</v>
      </c>
      <c r="AW60" s="214" t="s">
        <v>15</v>
      </c>
      <c r="AX60" s="214">
        <v>0.94599999999999995</v>
      </c>
      <c r="AY60" s="214" t="s">
        <v>15</v>
      </c>
      <c r="AZ60" s="214" t="s">
        <v>15</v>
      </c>
      <c r="BA60" s="214" t="s">
        <v>15</v>
      </c>
      <c r="BB60" s="214">
        <f>SUM(BC60:BN60)</f>
        <v>76.363</v>
      </c>
      <c r="BC60" s="214">
        <v>0.111</v>
      </c>
      <c r="BD60" s="214" t="s">
        <v>15</v>
      </c>
      <c r="BE60" s="214" t="s">
        <v>15</v>
      </c>
      <c r="BF60" s="214" t="s">
        <v>15</v>
      </c>
      <c r="BG60" s="214" t="s">
        <v>15</v>
      </c>
      <c r="BH60" s="214" t="s">
        <v>15</v>
      </c>
      <c r="BI60" s="214" t="s">
        <v>15</v>
      </c>
      <c r="BJ60" s="214">
        <v>1.77</v>
      </c>
      <c r="BK60" s="214">
        <v>29.747</v>
      </c>
      <c r="BL60" s="214">
        <v>18.401</v>
      </c>
      <c r="BM60" s="214" t="s">
        <v>15</v>
      </c>
      <c r="BN60" s="214">
        <v>26.334</v>
      </c>
      <c r="BO60" s="214">
        <f>SUM(BP60:CA60)</f>
        <v>64.385000000000005</v>
      </c>
      <c r="BP60" s="214">
        <v>4.7290000000000001</v>
      </c>
      <c r="BQ60" s="214" t="s">
        <v>15</v>
      </c>
      <c r="BR60" s="214">
        <v>7.3133999999999997</v>
      </c>
      <c r="BS60" s="214">
        <v>5.1846999999999994</v>
      </c>
      <c r="BT60" s="214">
        <v>1.6282999999999999</v>
      </c>
      <c r="BU60" s="214">
        <v>1.5085</v>
      </c>
      <c r="BV60" s="214">
        <v>9.1415000000000006</v>
      </c>
      <c r="BW60" s="214">
        <v>6.1212000000000009</v>
      </c>
      <c r="BX60" s="214">
        <v>1.9616000000000002</v>
      </c>
      <c r="BY60" s="214">
        <v>2.2703000000000002</v>
      </c>
      <c r="BZ60" s="214">
        <v>20.040200000000002</v>
      </c>
      <c r="CA60" s="214">
        <v>4.4863</v>
      </c>
      <c r="CB60" s="214">
        <f>SUM(CC60:CN60)</f>
        <v>48.389300000000006</v>
      </c>
      <c r="CC60" s="214">
        <v>2.2856999999999998</v>
      </c>
      <c r="CD60" s="214">
        <v>0.746</v>
      </c>
      <c r="CE60" s="214">
        <v>5.9553000000000003</v>
      </c>
      <c r="CF60" s="214">
        <v>13.574399999999999</v>
      </c>
      <c r="CG60" s="214">
        <v>2.6334</v>
      </c>
      <c r="CH60" s="214">
        <v>3.9344000000000001</v>
      </c>
      <c r="CI60" s="214">
        <v>2.7091000000000003</v>
      </c>
      <c r="CJ60" s="214">
        <v>3.5278</v>
      </c>
      <c r="CK60" s="214">
        <v>1.335</v>
      </c>
      <c r="CL60" s="214">
        <v>0.66770000000000007</v>
      </c>
      <c r="CM60" s="214">
        <v>2.2625000000000002</v>
      </c>
      <c r="CN60" s="214">
        <v>8.7579999999999991</v>
      </c>
      <c r="CO60" s="214">
        <f t="shared" si="11"/>
        <v>124.40939999999998</v>
      </c>
      <c r="CP60" s="214">
        <v>1.167</v>
      </c>
      <c r="CQ60" s="214">
        <v>1.0227999999999999</v>
      </c>
      <c r="CR60" s="214">
        <v>19.474799999999998</v>
      </c>
      <c r="CS60" s="214">
        <v>7.8873000000000006</v>
      </c>
      <c r="CT60" s="214">
        <v>19.379399999999997</v>
      </c>
      <c r="CU60" s="214">
        <v>7.6796999999999995</v>
      </c>
      <c r="CV60" s="214">
        <v>3.0710000000000002</v>
      </c>
      <c r="CW60" s="214">
        <v>3.5243000000000002</v>
      </c>
      <c r="CX60" s="214">
        <v>18.126200000000001</v>
      </c>
      <c r="CY60" s="214">
        <v>5.1481000000000003</v>
      </c>
      <c r="CZ60" s="214">
        <v>19.670000000000002</v>
      </c>
      <c r="DA60" s="214">
        <v>18.258800000000001</v>
      </c>
      <c r="DB60" s="388">
        <f t="shared" si="2"/>
        <v>209.98250000000004</v>
      </c>
      <c r="DC60" s="388">
        <v>9.2677999999999994</v>
      </c>
      <c r="DD60" s="388">
        <v>7.5156000000000001</v>
      </c>
      <c r="DE60" s="388">
        <v>18.229599999999998</v>
      </c>
      <c r="DF60" s="388">
        <v>21.192900000000002</v>
      </c>
      <c r="DG60" s="388">
        <v>7.6852999999999998</v>
      </c>
      <c r="DH60" s="388">
        <v>30.835999999999999</v>
      </c>
      <c r="DI60" s="388">
        <v>32.515300000000003</v>
      </c>
      <c r="DJ60" s="388">
        <v>10.368499999999999</v>
      </c>
      <c r="DK60" s="388">
        <v>5.3882000000000003</v>
      </c>
      <c r="DL60" s="388">
        <v>18.1858</v>
      </c>
      <c r="DM60" s="388">
        <v>16.962699999999998</v>
      </c>
      <c r="DN60" s="388">
        <v>31.834800000000001</v>
      </c>
      <c r="DO60" s="388">
        <f t="shared" si="3"/>
        <v>275.95330000000001</v>
      </c>
      <c r="DP60" s="388">
        <v>12.441799999999999</v>
      </c>
      <c r="DQ60" s="388">
        <v>26.2972</v>
      </c>
      <c r="DR60" s="388">
        <v>38.432600000000001</v>
      </c>
      <c r="DS60" s="388">
        <v>6.6300999999999997</v>
      </c>
      <c r="DT60" s="388">
        <v>18.215599999999998</v>
      </c>
      <c r="DU60" s="388">
        <v>30.633900000000001</v>
      </c>
      <c r="DV60" s="388">
        <v>30.447200000000002</v>
      </c>
      <c r="DW60" s="388">
        <v>16.626299999999997</v>
      </c>
      <c r="DX60" s="388">
        <v>26.403399999999998</v>
      </c>
      <c r="DY60" s="388">
        <v>30.993800000000007</v>
      </c>
      <c r="DZ60" s="388">
        <v>18.647300000000001</v>
      </c>
      <c r="EA60" s="388">
        <v>20.184100000000001</v>
      </c>
      <c r="EB60" s="214">
        <f t="shared" si="4"/>
        <v>706.32169999999985</v>
      </c>
      <c r="EC60" s="388">
        <v>4.8490000000000002</v>
      </c>
      <c r="ED60" s="388">
        <v>16.976800000000001</v>
      </c>
      <c r="EE60" s="388">
        <v>59.972000000000001</v>
      </c>
      <c r="EF60" s="388">
        <v>36.677199999999999</v>
      </c>
      <c r="EG60" s="388">
        <v>27.860900000000001</v>
      </c>
      <c r="EH60" s="388">
        <v>78.692899999999995</v>
      </c>
      <c r="EI60" s="388">
        <v>76.659300000000002</v>
      </c>
      <c r="EJ60" s="388">
        <v>66.585299999999989</v>
      </c>
      <c r="EK60" s="388">
        <v>81.678100000000001</v>
      </c>
      <c r="EL60" s="388">
        <v>93.643599999999992</v>
      </c>
      <c r="EM60" s="388">
        <v>83.4602</v>
      </c>
      <c r="EN60" s="388">
        <v>79.266400000000004</v>
      </c>
      <c r="EO60" s="214">
        <f t="shared" si="5"/>
        <v>1531.415</v>
      </c>
      <c r="EP60" s="214">
        <v>57.337499999999999</v>
      </c>
      <c r="EQ60" s="214">
        <v>91.551000000000002</v>
      </c>
      <c r="ER60" s="214">
        <v>168.4272</v>
      </c>
      <c r="ES60" s="214">
        <v>143.49979999999999</v>
      </c>
      <c r="ET60" s="214">
        <v>117.9083</v>
      </c>
      <c r="EU60" s="214">
        <v>174.1755</v>
      </c>
      <c r="EV60" s="214">
        <v>167.55579999999998</v>
      </c>
      <c r="EW60" s="214">
        <v>128.5189</v>
      </c>
      <c r="EX60" s="214">
        <v>88.292100000000005</v>
      </c>
      <c r="EY60" s="214">
        <v>73.423500000000004</v>
      </c>
      <c r="EZ60" s="214">
        <v>83.270200000000003</v>
      </c>
      <c r="FA60" s="214">
        <v>237.45520000000002</v>
      </c>
    </row>
    <row r="61" spans="1:157" s="30" customFormat="1" ht="5.0999999999999996" customHeight="1">
      <c r="A61" s="134"/>
      <c r="B61" s="325"/>
      <c r="C61" s="325"/>
      <c r="D61" s="325"/>
      <c r="E61" s="325"/>
      <c r="F61" s="325"/>
      <c r="G61" s="325"/>
      <c r="H61" s="325"/>
      <c r="I61" s="325"/>
      <c r="J61" s="325"/>
      <c r="K61" s="325"/>
      <c r="L61" s="325"/>
      <c r="M61" s="325"/>
      <c r="N61" s="134"/>
      <c r="O61" s="325"/>
      <c r="P61" s="325"/>
      <c r="Q61" s="325"/>
      <c r="R61" s="325"/>
      <c r="S61" s="325"/>
      <c r="T61" s="325"/>
      <c r="U61" s="325"/>
      <c r="V61" s="325"/>
      <c r="W61" s="325"/>
      <c r="X61" s="325"/>
      <c r="Y61" s="325"/>
      <c r="Z61" s="325"/>
      <c r="AA61" s="134"/>
      <c r="AB61" s="325"/>
      <c r="AC61" s="325"/>
      <c r="AD61" s="325"/>
      <c r="AE61" s="325"/>
      <c r="AF61" s="325"/>
      <c r="AG61" s="325"/>
      <c r="AH61" s="325"/>
      <c r="AI61" s="325"/>
      <c r="AJ61" s="325"/>
      <c r="AK61" s="325"/>
      <c r="AL61" s="325"/>
      <c r="AM61" s="325"/>
      <c r="AN61" s="134"/>
      <c r="AO61" s="325"/>
      <c r="AP61" s="325"/>
      <c r="AQ61" s="325"/>
      <c r="AR61" s="325"/>
      <c r="AS61" s="325"/>
      <c r="AT61" s="325"/>
      <c r="AU61" s="325"/>
      <c r="AV61" s="21"/>
      <c r="AW61" s="21"/>
      <c r="AX61" s="325"/>
      <c r="AY61" s="325"/>
      <c r="AZ61" s="325"/>
      <c r="BA61" s="134"/>
      <c r="BB61" s="325"/>
      <c r="BC61" s="325"/>
      <c r="BD61" s="325"/>
      <c r="BE61" s="325"/>
      <c r="BF61" s="325"/>
      <c r="BG61" s="325"/>
      <c r="BH61" s="325"/>
      <c r="BI61" s="325"/>
      <c r="BJ61" s="325"/>
      <c r="BK61" s="325"/>
      <c r="BL61" s="325"/>
      <c r="BM61" s="325"/>
      <c r="BN61" s="134"/>
      <c r="BO61" s="325"/>
      <c r="BP61" s="325"/>
      <c r="BQ61" s="325"/>
      <c r="BR61" s="325"/>
      <c r="BS61" s="325"/>
      <c r="BT61" s="325"/>
      <c r="BU61" s="325"/>
      <c r="BV61" s="325"/>
      <c r="BW61" s="325"/>
      <c r="BX61" s="325"/>
      <c r="BY61" s="325"/>
      <c r="BZ61" s="325"/>
      <c r="CA61" s="134"/>
      <c r="CB61" s="325"/>
      <c r="CC61" s="325"/>
      <c r="CD61" s="325"/>
      <c r="CE61" s="325"/>
      <c r="CF61" s="325"/>
      <c r="CG61" s="325"/>
      <c r="CH61" s="325"/>
      <c r="CI61" s="325"/>
      <c r="CJ61" s="325"/>
      <c r="CK61" s="325"/>
      <c r="CL61" s="325"/>
      <c r="CM61" s="325"/>
      <c r="CN61" s="134"/>
      <c r="CO61" s="325"/>
      <c r="CP61" s="325"/>
      <c r="CQ61" s="325"/>
      <c r="CR61" s="325"/>
      <c r="CS61" s="325"/>
      <c r="CT61" s="325"/>
      <c r="CU61" s="325"/>
      <c r="CV61" s="325"/>
      <c r="CW61" s="325"/>
      <c r="CX61" s="325"/>
      <c r="CY61" s="325"/>
      <c r="CZ61" s="325"/>
      <c r="DA61" s="134"/>
      <c r="DB61" s="325"/>
      <c r="DC61" s="325"/>
      <c r="DD61" s="325"/>
      <c r="DE61" s="325"/>
      <c r="DF61" s="325"/>
      <c r="DG61" s="325"/>
      <c r="DH61" s="325"/>
      <c r="DI61" s="325"/>
      <c r="DJ61" s="325"/>
      <c r="DK61" s="325"/>
      <c r="DL61" s="325"/>
      <c r="DM61" s="325"/>
      <c r="DN61" s="134"/>
      <c r="DO61" s="325"/>
      <c r="DP61" s="325"/>
      <c r="DQ61" s="325"/>
      <c r="DR61" s="325"/>
      <c r="DS61" s="325"/>
      <c r="DT61" s="325"/>
      <c r="DU61" s="325"/>
      <c r="DV61" s="325"/>
      <c r="DW61" s="325"/>
      <c r="DX61" s="325"/>
      <c r="DY61" s="325"/>
      <c r="DZ61" s="325"/>
      <c r="EA61" s="134"/>
      <c r="EB61" s="325"/>
      <c r="EC61" s="325"/>
      <c r="ED61" s="325"/>
      <c r="EE61" s="325"/>
      <c r="EF61" s="325"/>
      <c r="EG61" s="325"/>
      <c r="EH61" s="325"/>
      <c r="EI61" s="325"/>
      <c r="EJ61" s="325"/>
      <c r="EK61" s="325"/>
      <c r="EL61" s="325"/>
      <c r="EM61" s="325"/>
      <c r="EN61" s="134"/>
      <c r="EO61" s="325"/>
      <c r="EP61" s="325"/>
      <c r="EQ61" s="325"/>
      <c r="ER61" s="325"/>
      <c r="ES61" s="325"/>
      <c r="ET61" s="325"/>
      <c r="EU61" s="325"/>
      <c r="EV61" s="325"/>
      <c r="EW61" s="325"/>
      <c r="EX61" s="325"/>
      <c r="EY61" s="325"/>
      <c r="EZ61" s="325"/>
      <c r="FA61" s="134"/>
    </row>
    <row r="62" spans="1:157" s="30" customFormat="1" ht="12.75" customHeight="1">
      <c r="A62" s="134" t="s">
        <v>2797</v>
      </c>
      <c r="B62" s="134"/>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4"/>
      <c r="AG62" s="134"/>
      <c r="AH62" s="134"/>
      <c r="AI62" s="134"/>
      <c r="AJ62" s="134"/>
      <c r="AK62" s="134"/>
      <c r="AL62" s="134"/>
      <c r="AM62" s="134"/>
      <c r="AN62" s="134"/>
      <c r="AO62" s="134"/>
      <c r="AP62" s="134"/>
      <c r="AQ62" s="134"/>
      <c r="AR62" s="134"/>
      <c r="AS62" s="134"/>
      <c r="AT62" s="134"/>
      <c r="AU62" s="134"/>
      <c r="AV62" s="6"/>
      <c r="AW62" s="6"/>
      <c r="AX62" s="134"/>
      <c r="AY62" s="134"/>
      <c r="AZ62" s="134"/>
      <c r="BA62" s="134"/>
      <c r="BB62" s="134"/>
      <c r="BC62" s="134"/>
      <c r="BD62" s="134"/>
      <c r="BE62" s="134"/>
      <c r="BF62" s="134"/>
      <c r="BG62" s="134"/>
      <c r="BH62" s="134"/>
      <c r="BI62" s="134"/>
      <c r="BJ62" s="134"/>
      <c r="BK62" s="134"/>
      <c r="BL62" s="134"/>
      <c r="BM62" s="134"/>
      <c r="BN62" s="134"/>
      <c r="BO62" s="134"/>
      <c r="BP62" s="134"/>
      <c r="BQ62" s="134"/>
      <c r="BR62" s="134"/>
      <c r="BS62" s="134"/>
      <c r="BT62" s="134"/>
      <c r="BU62" s="134"/>
      <c r="BV62" s="134"/>
      <c r="BW62" s="134"/>
      <c r="BX62" s="134"/>
      <c r="BY62" s="134"/>
      <c r="BZ62" s="134"/>
      <c r="CA62" s="134"/>
      <c r="CB62" s="134"/>
      <c r="CC62" s="134"/>
      <c r="CD62" s="134"/>
      <c r="CE62" s="134"/>
      <c r="CF62" s="134"/>
      <c r="CG62" s="134"/>
      <c r="CH62" s="134"/>
      <c r="CI62" s="134"/>
      <c r="CJ62" s="134"/>
      <c r="CK62" s="134"/>
      <c r="CL62" s="134"/>
      <c r="CM62" s="134"/>
      <c r="CN62" s="134"/>
      <c r="CO62" s="134"/>
      <c r="CP62" s="134"/>
      <c r="CQ62" s="134"/>
      <c r="CR62" s="134"/>
      <c r="CS62" s="134"/>
      <c r="CT62" s="134"/>
      <c r="CU62" s="134"/>
      <c r="CV62" s="134"/>
      <c r="CW62" s="134"/>
      <c r="CX62" s="134"/>
      <c r="CY62" s="134"/>
      <c r="CZ62" s="134"/>
      <c r="DA62" s="134"/>
      <c r="DB62" s="134"/>
      <c r="DC62" s="134"/>
      <c r="DD62" s="134"/>
      <c r="DE62" s="134"/>
      <c r="DF62" s="134"/>
      <c r="DG62" s="134"/>
      <c r="DH62" s="134"/>
      <c r="DI62" s="134"/>
      <c r="DJ62" s="134"/>
      <c r="DK62" s="134"/>
      <c r="DL62" s="134"/>
      <c r="DM62" s="134"/>
      <c r="DN62" s="134"/>
      <c r="DO62" s="134"/>
      <c r="DP62" s="134"/>
      <c r="DQ62" s="134"/>
      <c r="DR62" s="134"/>
      <c r="DS62" s="134"/>
      <c r="DT62" s="134"/>
      <c r="DU62" s="134"/>
      <c r="DV62" s="134"/>
      <c r="DW62" s="134"/>
      <c r="DX62" s="134"/>
      <c r="DY62" s="134"/>
      <c r="DZ62" s="134"/>
      <c r="EA62" s="134"/>
      <c r="EB62" s="134"/>
      <c r="EC62" s="134"/>
      <c r="ED62" s="134"/>
      <c r="EE62" s="134"/>
      <c r="EF62" s="134"/>
      <c r="EG62" s="134"/>
      <c r="EH62" s="134"/>
      <c r="EI62" s="134"/>
      <c r="EJ62" s="134"/>
      <c r="EK62" s="134"/>
      <c r="EL62" s="134"/>
      <c r="EM62" s="134"/>
      <c r="EN62" s="134"/>
      <c r="EO62" s="134"/>
      <c r="EP62" s="134"/>
      <c r="EQ62" s="134"/>
      <c r="ER62" s="134"/>
      <c r="ES62" s="134"/>
      <c r="ET62" s="134"/>
      <c r="EU62" s="134"/>
      <c r="EV62" s="134"/>
      <c r="EW62" s="134"/>
      <c r="EX62" s="134"/>
      <c r="EY62" s="134"/>
      <c r="EZ62" s="134"/>
      <c r="FA62" s="134"/>
    </row>
  </sheetData>
  <mergeCells count="24">
    <mergeCell ref="AB6:AB7"/>
    <mergeCell ref="B6:B7"/>
    <mergeCell ref="C6:N6"/>
    <mergeCell ref="O6:O7"/>
    <mergeCell ref="P6:AA6"/>
    <mergeCell ref="DB6:DB7"/>
    <mergeCell ref="AC6:AN6"/>
    <mergeCell ref="AO6:AO7"/>
    <mergeCell ref="AP6:BA6"/>
    <mergeCell ref="BB6:BB7"/>
    <mergeCell ref="BC6:BN6"/>
    <mergeCell ref="BO6:BO7"/>
    <mergeCell ref="BP6:CA6"/>
    <mergeCell ref="CB6:CB7"/>
    <mergeCell ref="CC6:CN6"/>
    <mergeCell ref="CO6:CO7"/>
    <mergeCell ref="CP6:DA6"/>
    <mergeCell ref="EP6:FA6"/>
    <mergeCell ref="DC6:DN6"/>
    <mergeCell ref="DO6:DO7"/>
    <mergeCell ref="DP6:EA6"/>
    <mergeCell ref="EB6:EB7"/>
    <mergeCell ref="EC6:EN6"/>
    <mergeCell ref="EO6:EO7"/>
  </mergeCells>
  <hyperlinks>
    <hyperlink ref="A1" location="'Table of contents'!A1" display="вернуться на заглавную стр. (содержание)"/>
  </hyperlinks>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B72"/>
  <sheetViews>
    <sheetView zoomScale="80" zoomScaleNormal="80" workbookViewId="0">
      <pane xSplit="1" topLeftCell="B1" activePane="topRight" state="frozen"/>
      <selection pane="topRight"/>
    </sheetView>
  </sheetViews>
  <sheetFormatPr defaultRowHeight="15"/>
  <cols>
    <col min="1" max="1" width="40.7109375" style="34" customWidth="1"/>
    <col min="2" max="157" width="9.85546875" style="34" customWidth="1"/>
    <col min="158" max="16384" width="9.140625" style="34"/>
  </cols>
  <sheetData>
    <row r="1" spans="1:158" ht="15" customHeight="1">
      <c r="A1" s="691" t="s">
        <v>2688</v>
      </c>
    </row>
    <row r="2" spans="1:158" ht="5.0999999999999996" customHeight="1">
      <c r="A2" s="65"/>
    </row>
    <row r="3" spans="1:158" s="260" customFormat="1" ht="18.75" customHeight="1">
      <c r="A3" s="381" t="s">
        <v>3852</v>
      </c>
      <c r="B3" s="381"/>
      <c r="O3" s="381"/>
      <c r="AB3" s="381"/>
      <c r="AO3" s="381"/>
      <c r="BB3" s="381"/>
      <c r="BO3" s="381"/>
      <c r="CB3" s="381"/>
      <c r="CO3" s="381"/>
    </row>
    <row r="4" spans="1:158" s="134" customFormat="1" ht="5.0999999999999996" customHeight="1">
      <c r="A4" s="382"/>
      <c r="B4" s="382"/>
      <c r="O4" s="382"/>
      <c r="AB4" s="382"/>
      <c r="AO4" s="382"/>
      <c r="BB4" s="382"/>
      <c r="BO4" s="382"/>
      <c r="CB4" s="382"/>
      <c r="CO4" s="382"/>
    </row>
    <row r="5" spans="1:158" s="134" customFormat="1" ht="12.75" customHeight="1" thickBot="1">
      <c r="A5" s="690" t="s">
        <v>2799</v>
      </c>
      <c r="B5" s="356"/>
      <c r="C5" s="333"/>
      <c r="D5" s="333"/>
      <c r="E5" s="333"/>
      <c r="F5" s="333"/>
      <c r="G5" s="333"/>
      <c r="H5" s="333"/>
      <c r="I5" s="333"/>
      <c r="J5" s="333"/>
      <c r="K5" s="333"/>
      <c r="L5" s="333"/>
      <c r="M5" s="333"/>
      <c r="N5" s="135"/>
      <c r="O5" s="356"/>
      <c r="P5" s="333"/>
      <c r="Q5" s="333"/>
      <c r="R5" s="333"/>
      <c r="S5" s="333"/>
      <c r="T5" s="333"/>
      <c r="U5" s="333"/>
      <c r="V5" s="333"/>
      <c r="W5" s="333"/>
      <c r="X5" s="333"/>
      <c r="Y5" s="333"/>
      <c r="Z5" s="333"/>
      <c r="AA5" s="135"/>
      <c r="AB5" s="356"/>
      <c r="AC5" s="333"/>
      <c r="AD5" s="333"/>
      <c r="AE5" s="333"/>
      <c r="AF5" s="333"/>
      <c r="AG5" s="333"/>
      <c r="AH5" s="333"/>
      <c r="AI5" s="333"/>
      <c r="AJ5" s="333"/>
      <c r="AK5" s="333"/>
      <c r="AL5" s="333"/>
      <c r="AM5" s="333"/>
      <c r="AN5" s="135"/>
      <c r="AO5" s="356"/>
      <c r="AP5" s="333"/>
      <c r="AQ5" s="333"/>
      <c r="AR5" s="333"/>
      <c r="AS5" s="333"/>
      <c r="AT5" s="333"/>
      <c r="AU5" s="333"/>
      <c r="AV5" s="333"/>
      <c r="AW5" s="333"/>
      <c r="AX5" s="333"/>
      <c r="AY5" s="333"/>
      <c r="AZ5" s="333"/>
      <c r="BA5" s="135"/>
      <c r="BB5" s="356"/>
      <c r="BC5" s="333"/>
      <c r="BD5" s="333"/>
      <c r="BE5" s="333"/>
      <c r="BF5" s="333"/>
      <c r="BG5" s="333"/>
      <c r="BH5" s="333"/>
      <c r="BI5" s="333"/>
      <c r="BJ5" s="333"/>
      <c r="BK5" s="333"/>
      <c r="BL5" s="333"/>
      <c r="BM5" s="333"/>
      <c r="BN5" s="135"/>
      <c r="BO5" s="356"/>
      <c r="BP5" s="333"/>
      <c r="BQ5" s="333"/>
      <c r="BR5" s="333"/>
      <c r="BS5" s="333"/>
      <c r="BT5" s="333"/>
      <c r="BU5" s="333"/>
      <c r="BV5" s="333"/>
      <c r="BW5" s="333"/>
      <c r="BX5" s="333"/>
      <c r="BY5" s="333"/>
      <c r="BZ5" s="333"/>
      <c r="CA5" s="135"/>
      <c r="CB5" s="356"/>
      <c r="CC5" s="333"/>
      <c r="CD5" s="333"/>
      <c r="CE5" s="333"/>
      <c r="CF5" s="333"/>
      <c r="CG5" s="333"/>
      <c r="CH5" s="333"/>
      <c r="CI5" s="333"/>
      <c r="CJ5" s="333"/>
      <c r="CK5" s="333"/>
      <c r="CL5" s="333"/>
      <c r="CM5" s="333"/>
      <c r="CN5" s="135"/>
      <c r="CO5" s="356"/>
      <c r="CP5" s="333"/>
      <c r="CQ5" s="333"/>
      <c r="CR5" s="333"/>
      <c r="CS5" s="333"/>
      <c r="CT5" s="333"/>
      <c r="CU5" s="333"/>
      <c r="CV5" s="333"/>
      <c r="CW5" s="333"/>
      <c r="CX5" s="333"/>
      <c r="CY5" s="333"/>
      <c r="CZ5" s="333"/>
      <c r="DA5" s="135"/>
      <c r="DB5" s="135"/>
      <c r="DC5" s="333"/>
      <c r="DD5" s="333"/>
      <c r="DE5" s="333"/>
      <c r="DF5" s="333"/>
      <c r="DG5" s="333"/>
      <c r="DH5" s="333"/>
      <c r="DI5" s="333"/>
      <c r="DJ5" s="333"/>
      <c r="DK5" s="333"/>
      <c r="DL5" s="333"/>
      <c r="DM5" s="333"/>
      <c r="DN5" s="135"/>
      <c r="DO5" s="135"/>
      <c r="DP5" s="333"/>
      <c r="DQ5" s="333"/>
      <c r="DR5" s="333"/>
      <c r="DS5" s="333"/>
      <c r="DT5" s="333"/>
      <c r="DU5" s="333"/>
      <c r="DV5" s="333"/>
      <c r="DW5" s="333"/>
      <c r="DX5" s="333"/>
      <c r="DY5" s="333"/>
      <c r="DZ5" s="333"/>
      <c r="EA5" s="135"/>
      <c r="EB5" s="333"/>
      <c r="EC5" s="333"/>
      <c r="ED5" s="333"/>
      <c r="EE5" s="333"/>
      <c r="EF5" s="333"/>
      <c r="EG5" s="333"/>
      <c r="EH5" s="333"/>
      <c r="EI5" s="333"/>
      <c r="EJ5" s="333"/>
      <c r="EK5" s="333"/>
      <c r="EL5" s="333"/>
      <c r="EM5" s="333"/>
      <c r="EN5" s="135"/>
      <c r="EO5" s="333"/>
      <c r="EP5" s="333"/>
      <c r="EQ5" s="333"/>
      <c r="ER5" s="333"/>
      <c r="ES5" s="333"/>
      <c r="ET5" s="333"/>
      <c r="EU5" s="333"/>
      <c r="EV5" s="333"/>
      <c r="EW5" s="333"/>
      <c r="EX5" s="333"/>
      <c r="EY5" s="333"/>
      <c r="EZ5" s="333"/>
      <c r="FA5" s="135"/>
    </row>
    <row r="6" spans="1:158" s="131" customFormat="1" ht="17.100000000000001" customHeight="1">
      <c r="A6" s="757"/>
      <c r="B6" s="1115" t="s">
        <v>3</v>
      </c>
      <c r="C6" s="1109" t="s">
        <v>3</v>
      </c>
      <c r="D6" s="1109"/>
      <c r="E6" s="1109"/>
      <c r="F6" s="1109"/>
      <c r="G6" s="1109"/>
      <c r="H6" s="1109"/>
      <c r="I6" s="1109"/>
      <c r="J6" s="1109"/>
      <c r="K6" s="1109"/>
      <c r="L6" s="1109"/>
      <c r="M6" s="1109"/>
      <c r="N6" s="1110"/>
      <c r="O6" s="1115">
        <v>1997</v>
      </c>
      <c r="P6" s="1109" t="s">
        <v>4</v>
      </c>
      <c r="Q6" s="1109"/>
      <c r="R6" s="1109"/>
      <c r="S6" s="1109"/>
      <c r="T6" s="1109"/>
      <c r="U6" s="1109"/>
      <c r="V6" s="1109"/>
      <c r="W6" s="1109"/>
      <c r="X6" s="1109"/>
      <c r="Y6" s="1109"/>
      <c r="Z6" s="1109"/>
      <c r="AA6" s="1110"/>
      <c r="AB6" s="1115">
        <v>1998</v>
      </c>
      <c r="AC6" s="1109" t="s">
        <v>5</v>
      </c>
      <c r="AD6" s="1109"/>
      <c r="AE6" s="1109"/>
      <c r="AF6" s="1109"/>
      <c r="AG6" s="1109"/>
      <c r="AH6" s="1109"/>
      <c r="AI6" s="1109"/>
      <c r="AJ6" s="1109"/>
      <c r="AK6" s="1109"/>
      <c r="AL6" s="1109"/>
      <c r="AM6" s="1109"/>
      <c r="AN6" s="1110"/>
      <c r="AO6" s="1115">
        <v>1999</v>
      </c>
      <c r="AP6" s="1109" t="s">
        <v>6</v>
      </c>
      <c r="AQ6" s="1109"/>
      <c r="AR6" s="1109"/>
      <c r="AS6" s="1109"/>
      <c r="AT6" s="1109"/>
      <c r="AU6" s="1109"/>
      <c r="AV6" s="1109"/>
      <c r="AW6" s="1109"/>
      <c r="AX6" s="1109"/>
      <c r="AY6" s="1109"/>
      <c r="AZ6" s="1109"/>
      <c r="BA6" s="1110"/>
      <c r="BB6" s="1115">
        <v>2000</v>
      </c>
      <c r="BC6" s="1109" t="s">
        <v>7</v>
      </c>
      <c r="BD6" s="1109"/>
      <c r="BE6" s="1109"/>
      <c r="BF6" s="1109"/>
      <c r="BG6" s="1109"/>
      <c r="BH6" s="1109"/>
      <c r="BI6" s="1109"/>
      <c r="BJ6" s="1109"/>
      <c r="BK6" s="1109"/>
      <c r="BL6" s="1109"/>
      <c r="BM6" s="1109"/>
      <c r="BN6" s="1110"/>
      <c r="BO6" s="1115">
        <v>2001</v>
      </c>
      <c r="BP6" s="1109" t="s">
        <v>8</v>
      </c>
      <c r="BQ6" s="1109"/>
      <c r="BR6" s="1109"/>
      <c r="BS6" s="1109"/>
      <c r="BT6" s="1109"/>
      <c r="BU6" s="1109"/>
      <c r="BV6" s="1109"/>
      <c r="BW6" s="1109"/>
      <c r="BX6" s="1109"/>
      <c r="BY6" s="1109"/>
      <c r="BZ6" s="1109"/>
      <c r="CA6" s="1110"/>
      <c r="CB6" s="1115">
        <v>2002</v>
      </c>
      <c r="CC6" s="1109" t="s">
        <v>9</v>
      </c>
      <c r="CD6" s="1109"/>
      <c r="CE6" s="1109"/>
      <c r="CF6" s="1109"/>
      <c r="CG6" s="1109"/>
      <c r="CH6" s="1109"/>
      <c r="CI6" s="1109"/>
      <c r="CJ6" s="1109"/>
      <c r="CK6" s="1109"/>
      <c r="CL6" s="1109"/>
      <c r="CM6" s="1109"/>
      <c r="CN6" s="1110"/>
      <c r="CO6" s="1115">
        <v>2003</v>
      </c>
      <c r="CP6" s="1109" t="s">
        <v>10</v>
      </c>
      <c r="CQ6" s="1109"/>
      <c r="CR6" s="1109"/>
      <c r="CS6" s="1109"/>
      <c r="CT6" s="1109"/>
      <c r="CU6" s="1109"/>
      <c r="CV6" s="1109"/>
      <c r="CW6" s="1109"/>
      <c r="CX6" s="1109"/>
      <c r="CY6" s="1109"/>
      <c r="CZ6" s="1109"/>
      <c r="DA6" s="1110"/>
      <c r="DB6" s="1115">
        <v>2004</v>
      </c>
      <c r="DC6" s="1109" t="s">
        <v>11</v>
      </c>
      <c r="DD6" s="1109"/>
      <c r="DE6" s="1109"/>
      <c r="DF6" s="1109"/>
      <c r="DG6" s="1109"/>
      <c r="DH6" s="1109"/>
      <c r="DI6" s="1109"/>
      <c r="DJ6" s="1109"/>
      <c r="DK6" s="1109"/>
      <c r="DL6" s="1109"/>
      <c r="DM6" s="1109"/>
      <c r="DN6" s="1110"/>
      <c r="DO6" s="1115">
        <v>2005</v>
      </c>
      <c r="DP6" s="1109" t="s">
        <v>12</v>
      </c>
      <c r="DQ6" s="1109"/>
      <c r="DR6" s="1109"/>
      <c r="DS6" s="1109"/>
      <c r="DT6" s="1109"/>
      <c r="DU6" s="1109"/>
      <c r="DV6" s="1109"/>
      <c r="DW6" s="1109"/>
      <c r="DX6" s="1109"/>
      <c r="DY6" s="1109"/>
      <c r="DZ6" s="1109"/>
      <c r="EA6" s="1110"/>
      <c r="EB6" s="1115">
        <v>2006</v>
      </c>
      <c r="EC6" s="1109" t="s">
        <v>13</v>
      </c>
      <c r="ED6" s="1109"/>
      <c r="EE6" s="1109"/>
      <c r="EF6" s="1109"/>
      <c r="EG6" s="1109"/>
      <c r="EH6" s="1109"/>
      <c r="EI6" s="1109"/>
      <c r="EJ6" s="1109"/>
      <c r="EK6" s="1109"/>
      <c r="EL6" s="1109"/>
      <c r="EM6" s="1109"/>
      <c r="EN6" s="1110"/>
      <c r="EO6" s="1115">
        <v>2007</v>
      </c>
      <c r="EP6" s="1109">
        <v>2007</v>
      </c>
      <c r="EQ6" s="1109"/>
      <c r="ER6" s="1109"/>
      <c r="ES6" s="1109"/>
      <c r="ET6" s="1109"/>
      <c r="EU6" s="1109"/>
      <c r="EV6" s="1109"/>
      <c r="EW6" s="1109"/>
      <c r="EX6" s="1109"/>
      <c r="EY6" s="1109"/>
      <c r="EZ6" s="1109"/>
      <c r="FA6" s="1110"/>
    </row>
    <row r="7" spans="1:158" s="131" customFormat="1" ht="17.100000000000001" customHeight="1" thickBot="1">
      <c r="A7" s="749"/>
      <c r="B7" s="1114"/>
      <c r="C7" s="673" t="s">
        <v>2646</v>
      </c>
      <c r="D7" s="673" t="s">
        <v>2647</v>
      </c>
      <c r="E7" s="673" t="s">
        <v>2648</v>
      </c>
      <c r="F7" s="673" t="s">
        <v>2649</v>
      </c>
      <c r="G7" s="673" t="s">
        <v>2650</v>
      </c>
      <c r="H7" s="673" t="s">
        <v>2651</v>
      </c>
      <c r="I7" s="673" t="s">
        <v>2652</v>
      </c>
      <c r="J7" s="673" t="s">
        <v>2653</v>
      </c>
      <c r="K7" s="673" t="s">
        <v>2654</v>
      </c>
      <c r="L7" s="673" t="s">
        <v>2655</v>
      </c>
      <c r="M7" s="673" t="s">
        <v>2656</v>
      </c>
      <c r="N7" s="673" t="s">
        <v>2657</v>
      </c>
      <c r="O7" s="1114"/>
      <c r="P7" s="673" t="s">
        <v>2646</v>
      </c>
      <c r="Q7" s="673" t="s">
        <v>2647</v>
      </c>
      <c r="R7" s="673" t="s">
        <v>2648</v>
      </c>
      <c r="S7" s="673" t="s">
        <v>2649</v>
      </c>
      <c r="T7" s="673" t="s">
        <v>2650</v>
      </c>
      <c r="U7" s="673" t="s">
        <v>2651</v>
      </c>
      <c r="V7" s="673" t="s">
        <v>2652</v>
      </c>
      <c r="W7" s="673" t="s">
        <v>2653</v>
      </c>
      <c r="X7" s="673" t="s">
        <v>2654</v>
      </c>
      <c r="Y7" s="673" t="s">
        <v>2655</v>
      </c>
      <c r="Z7" s="673" t="s">
        <v>2656</v>
      </c>
      <c r="AA7" s="673" t="s">
        <v>2657</v>
      </c>
      <c r="AB7" s="1114"/>
      <c r="AC7" s="673" t="s">
        <v>2646</v>
      </c>
      <c r="AD7" s="673" t="s">
        <v>2647</v>
      </c>
      <c r="AE7" s="673" t="s">
        <v>2648</v>
      </c>
      <c r="AF7" s="673" t="s">
        <v>2649</v>
      </c>
      <c r="AG7" s="673" t="s">
        <v>2650</v>
      </c>
      <c r="AH7" s="673" t="s">
        <v>2651</v>
      </c>
      <c r="AI7" s="673" t="s">
        <v>2652</v>
      </c>
      <c r="AJ7" s="673" t="s">
        <v>2653</v>
      </c>
      <c r="AK7" s="673" t="s">
        <v>2654</v>
      </c>
      <c r="AL7" s="673" t="s">
        <v>2655</v>
      </c>
      <c r="AM7" s="673" t="s">
        <v>2656</v>
      </c>
      <c r="AN7" s="673" t="s">
        <v>2657</v>
      </c>
      <c r="AO7" s="1114"/>
      <c r="AP7" s="673" t="s">
        <v>2646</v>
      </c>
      <c r="AQ7" s="673" t="s">
        <v>2647</v>
      </c>
      <c r="AR7" s="673" t="s">
        <v>2648</v>
      </c>
      <c r="AS7" s="673" t="s">
        <v>2649</v>
      </c>
      <c r="AT7" s="673" t="s">
        <v>2650</v>
      </c>
      <c r="AU7" s="673" t="s">
        <v>2651</v>
      </c>
      <c r="AV7" s="673" t="s">
        <v>2652</v>
      </c>
      <c r="AW7" s="673" t="s">
        <v>2653</v>
      </c>
      <c r="AX7" s="673" t="s">
        <v>2654</v>
      </c>
      <c r="AY7" s="673" t="s">
        <v>2655</v>
      </c>
      <c r="AZ7" s="673" t="s">
        <v>2656</v>
      </c>
      <c r="BA7" s="673" t="s">
        <v>2657</v>
      </c>
      <c r="BB7" s="1114"/>
      <c r="BC7" s="673" t="s">
        <v>2646</v>
      </c>
      <c r="BD7" s="673" t="s">
        <v>2647</v>
      </c>
      <c r="BE7" s="673" t="s">
        <v>2648</v>
      </c>
      <c r="BF7" s="673" t="s">
        <v>2649</v>
      </c>
      <c r="BG7" s="673" t="s">
        <v>2650</v>
      </c>
      <c r="BH7" s="673" t="s">
        <v>2651</v>
      </c>
      <c r="BI7" s="673" t="s">
        <v>2652</v>
      </c>
      <c r="BJ7" s="673" t="s">
        <v>2653</v>
      </c>
      <c r="BK7" s="673" t="s">
        <v>2654</v>
      </c>
      <c r="BL7" s="673" t="s">
        <v>2655</v>
      </c>
      <c r="BM7" s="673" t="s">
        <v>2656</v>
      </c>
      <c r="BN7" s="673" t="s">
        <v>2657</v>
      </c>
      <c r="BO7" s="1114"/>
      <c r="BP7" s="673" t="s">
        <v>2646</v>
      </c>
      <c r="BQ7" s="673" t="s">
        <v>2647</v>
      </c>
      <c r="BR7" s="673" t="s">
        <v>2648</v>
      </c>
      <c r="BS7" s="673" t="s">
        <v>2649</v>
      </c>
      <c r="BT7" s="673" t="s">
        <v>2650</v>
      </c>
      <c r="BU7" s="673" t="s">
        <v>2651</v>
      </c>
      <c r="BV7" s="673" t="s">
        <v>2652</v>
      </c>
      <c r="BW7" s="673" t="s">
        <v>2653</v>
      </c>
      <c r="BX7" s="673" t="s">
        <v>2654</v>
      </c>
      <c r="BY7" s="673" t="s">
        <v>2655</v>
      </c>
      <c r="BZ7" s="673" t="s">
        <v>2656</v>
      </c>
      <c r="CA7" s="673" t="s">
        <v>2657</v>
      </c>
      <c r="CB7" s="1114"/>
      <c r="CC7" s="673" t="s">
        <v>2646</v>
      </c>
      <c r="CD7" s="673" t="s">
        <v>2647</v>
      </c>
      <c r="CE7" s="673" t="s">
        <v>2648</v>
      </c>
      <c r="CF7" s="673" t="s">
        <v>2649</v>
      </c>
      <c r="CG7" s="673" t="s">
        <v>2650</v>
      </c>
      <c r="CH7" s="673" t="s">
        <v>2651</v>
      </c>
      <c r="CI7" s="673" t="s">
        <v>2652</v>
      </c>
      <c r="CJ7" s="673" t="s">
        <v>2653</v>
      </c>
      <c r="CK7" s="673" t="s">
        <v>2654</v>
      </c>
      <c r="CL7" s="673" t="s">
        <v>2655</v>
      </c>
      <c r="CM7" s="673" t="s">
        <v>2656</v>
      </c>
      <c r="CN7" s="673" t="s">
        <v>2657</v>
      </c>
      <c r="CO7" s="1114"/>
      <c r="CP7" s="673" t="s">
        <v>2646</v>
      </c>
      <c r="CQ7" s="673" t="s">
        <v>2647</v>
      </c>
      <c r="CR7" s="673" t="s">
        <v>2648</v>
      </c>
      <c r="CS7" s="673" t="s">
        <v>2649</v>
      </c>
      <c r="CT7" s="673" t="s">
        <v>2650</v>
      </c>
      <c r="CU7" s="673" t="s">
        <v>2651</v>
      </c>
      <c r="CV7" s="673" t="s">
        <v>2652</v>
      </c>
      <c r="CW7" s="673" t="s">
        <v>2653</v>
      </c>
      <c r="CX7" s="673" t="s">
        <v>2654</v>
      </c>
      <c r="CY7" s="673" t="s">
        <v>2655</v>
      </c>
      <c r="CZ7" s="673" t="s">
        <v>2656</v>
      </c>
      <c r="DA7" s="673" t="s">
        <v>2657</v>
      </c>
      <c r="DB7" s="1114"/>
      <c r="DC7" s="673" t="s">
        <v>2646</v>
      </c>
      <c r="DD7" s="673" t="s">
        <v>2647</v>
      </c>
      <c r="DE7" s="673" t="s">
        <v>2648</v>
      </c>
      <c r="DF7" s="673" t="s">
        <v>2649</v>
      </c>
      <c r="DG7" s="673" t="s">
        <v>2650</v>
      </c>
      <c r="DH7" s="673" t="s">
        <v>2651</v>
      </c>
      <c r="DI7" s="673" t="s">
        <v>2652</v>
      </c>
      <c r="DJ7" s="673" t="s">
        <v>2653</v>
      </c>
      <c r="DK7" s="673" t="s">
        <v>2654</v>
      </c>
      <c r="DL7" s="673" t="s">
        <v>2655</v>
      </c>
      <c r="DM7" s="673" t="s">
        <v>2656</v>
      </c>
      <c r="DN7" s="673" t="s">
        <v>2657</v>
      </c>
      <c r="DO7" s="1114"/>
      <c r="DP7" s="673" t="s">
        <v>2646</v>
      </c>
      <c r="DQ7" s="673" t="s">
        <v>2647</v>
      </c>
      <c r="DR7" s="673" t="s">
        <v>2648</v>
      </c>
      <c r="DS7" s="673" t="s">
        <v>2649</v>
      </c>
      <c r="DT7" s="673" t="s">
        <v>2650</v>
      </c>
      <c r="DU7" s="673" t="s">
        <v>2651</v>
      </c>
      <c r="DV7" s="673" t="s">
        <v>2652</v>
      </c>
      <c r="DW7" s="673" t="s">
        <v>2653</v>
      </c>
      <c r="DX7" s="673" t="s">
        <v>2654</v>
      </c>
      <c r="DY7" s="673" t="s">
        <v>2655</v>
      </c>
      <c r="DZ7" s="673" t="s">
        <v>2656</v>
      </c>
      <c r="EA7" s="673" t="s">
        <v>2657</v>
      </c>
      <c r="EB7" s="1114"/>
      <c r="EC7" s="673" t="s">
        <v>2646</v>
      </c>
      <c r="ED7" s="673" t="s">
        <v>2647</v>
      </c>
      <c r="EE7" s="673" t="s">
        <v>2648</v>
      </c>
      <c r="EF7" s="673" t="s">
        <v>2649</v>
      </c>
      <c r="EG7" s="673" t="s">
        <v>2650</v>
      </c>
      <c r="EH7" s="673" t="s">
        <v>2651</v>
      </c>
      <c r="EI7" s="673" t="s">
        <v>2652</v>
      </c>
      <c r="EJ7" s="673" t="s">
        <v>2653</v>
      </c>
      <c r="EK7" s="673" t="s">
        <v>2654</v>
      </c>
      <c r="EL7" s="673" t="s">
        <v>2655</v>
      </c>
      <c r="EM7" s="673" t="s">
        <v>2656</v>
      </c>
      <c r="EN7" s="673" t="s">
        <v>2657</v>
      </c>
      <c r="EO7" s="1114"/>
      <c r="EP7" s="673" t="s">
        <v>2646</v>
      </c>
      <c r="EQ7" s="673" t="s">
        <v>2647</v>
      </c>
      <c r="ER7" s="673" t="s">
        <v>2648</v>
      </c>
      <c r="ES7" s="673" t="s">
        <v>2649</v>
      </c>
      <c r="ET7" s="673" t="s">
        <v>2650</v>
      </c>
      <c r="EU7" s="673" t="s">
        <v>2651</v>
      </c>
      <c r="EV7" s="673" t="s">
        <v>2652</v>
      </c>
      <c r="EW7" s="673" t="s">
        <v>2653</v>
      </c>
      <c r="EX7" s="673" t="s">
        <v>2654</v>
      </c>
      <c r="EY7" s="673" t="s">
        <v>2655</v>
      </c>
      <c r="EZ7" s="673" t="s">
        <v>2656</v>
      </c>
      <c r="FA7" s="673" t="s">
        <v>2657</v>
      </c>
    </row>
    <row r="8" spans="1:158" s="131" customFormat="1" ht="5.0999999999999996" customHeight="1">
      <c r="A8" s="1"/>
      <c r="B8" s="384"/>
      <c r="C8" s="374"/>
      <c r="D8" s="374"/>
      <c r="E8" s="374"/>
      <c r="F8" s="374"/>
      <c r="G8" s="374"/>
      <c r="H8" s="374"/>
      <c r="I8" s="374"/>
      <c r="J8" s="374"/>
      <c r="K8" s="374"/>
      <c r="L8" s="374"/>
      <c r="M8" s="374"/>
      <c r="N8" s="374"/>
      <c r="O8" s="384"/>
      <c r="P8" s="374"/>
      <c r="Q8" s="374"/>
      <c r="R8" s="374"/>
      <c r="S8" s="374"/>
      <c r="T8" s="374"/>
      <c r="U8" s="374"/>
      <c r="V8" s="374"/>
      <c r="W8" s="374"/>
      <c r="X8" s="374"/>
      <c r="Y8" s="374"/>
      <c r="Z8" s="374"/>
      <c r="AA8" s="374"/>
      <c r="AB8" s="384"/>
      <c r="AC8" s="374"/>
      <c r="AD8" s="374"/>
      <c r="AE8" s="374"/>
      <c r="AF8" s="374"/>
      <c r="AG8" s="374"/>
      <c r="AH8" s="374"/>
      <c r="AI8" s="374"/>
      <c r="AJ8" s="374"/>
      <c r="AK8" s="374"/>
      <c r="AL8" s="374"/>
      <c r="AM8" s="374"/>
      <c r="AN8" s="374"/>
      <c r="AO8" s="384"/>
      <c r="AP8" s="374"/>
      <c r="AQ8" s="374"/>
      <c r="AR8" s="374"/>
      <c r="AS8" s="374"/>
      <c r="AT8" s="374"/>
      <c r="AU8" s="374"/>
      <c r="AV8" s="374"/>
      <c r="AW8" s="374"/>
      <c r="AX8" s="374"/>
      <c r="AY8" s="374"/>
      <c r="AZ8" s="374"/>
      <c r="BA8" s="374"/>
      <c r="BB8" s="384"/>
      <c r="BC8" s="374"/>
      <c r="BD8" s="374"/>
      <c r="BE8" s="374"/>
      <c r="BF8" s="374"/>
      <c r="BG8" s="374"/>
      <c r="BH8" s="374"/>
      <c r="BI8" s="374"/>
      <c r="BJ8" s="374"/>
      <c r="BK8" s="374"/>
      <c r="BL8" s="374"/>
      <c r="BM8" s="374"/>
      <c r="BN8" s="374"/>
      <c r="BO8" s="384"/>
      <c r="BP8" s="374"/>
      <c r="BQ8" s="374"/>
      <c r="BR8" s="374"/>
      <c r="BS8" s="374"/>
      <c r="BT8" s="374"/>
      <c r="BU8" s="374"/>
      <c r="BV8" s="374"/>
      <c r="BW8" s="374"/>
      <c r="BX8" s="374"/>
      <c r="BY8" s="374"/>
      <c r="BZ8" s="374"/>
      <c r="CA8" s="374"/>
      <c r="CB8" s="384"/>
      <c r="CC8" s="374"/>
      <c r="CD8" s="374"/>
      <c r="CE8" s="374"/>
      <c r="CF8" s="374"/>
      <c r="CG8" s="374"/>
      <c r="CH8" s="374"/>
      <c r="CI8" s="374"/>
      <c r="CJ8" s="374"/>
      <c r="CK8" s="374"/>
      <c r="CL8" s="374"/>
      <c r="CM8" s="374"/>
      <c r="CN8" s="374"/>
      <c r="CO8" s="384"/>
      <c r="CP8" s="374"/>
      <c r="CQ8" s="374"/>
      <c r="CR8" s="374"/>
      <c r="CS8" s="374"/>
      <c r="CT8" s="374"/>
      <c r="CU8" s="374"/>
      <c r="CV8" s="374"/>
      <c r="CW8" s="374"/>
      <c r="CX8" s="374"/>
      <c r="CY8" s="374"/>
      <c r="CZ8" s="374"/>
      <c r="DA8" s="374"/>
      <c r="DB8" s="384"/>
      <c r="DC8" s="374"/>
      <c r="DD8" s="374"/>
      <c r="DE8" s="374"/>
      <c r="DF8" s="374"/>
      <c r="DG8" s="374"/>
      <c r="DH8" s="374"/>
      <c r="DI8" s="374"/>
      <c r="DJ8" s="374"/>
      <c r="DK8" s="374"/>
      <c r="DL8" s="374"/>
      <c r="DM8" s="374"/>
      <c r="DN8" s="374"/>
      <c r="DO8" s="384"/>
      <c r="DP8" s="374"/>
      <c r="DQ8" s="374"/>
      <c r="DR8" s="374"/>
      <c r="DS8" s="374"/>
      <c r="DT8" s="374"/>
      <c r="DU8" s="374"/>
      <c r="DV8" s="374"/>
      <c r="DW8" s="374"/>
      <c r="DX8" s="374"/>
      <c r="DY8" s="374"/>
      <c r="DZ8" s="374"/>
      <c r="EA8" s="374"/>
      <c r="EB8" s="384"/>
      <c r="EC8" s="374"/>
      <c r="ED8" s="374"/>
      <c r="EE8" s="374"/>
      <c r="EF8" s="374"/>
      <c r="EG8" s="374"/>
      <c r="EH8" s="374"/>
      <c r="EI8" s="374"/>
      <c r="EJ8" s="374"/>
      <c r="EK8" s="374"/>
      <c r="EL8" s="374"/>
      <c r="EM8" s="374"/>
      <c r="EN8" s="374"/>
      <c r="EO8" s="384"/>
      <c r="EP8" s="374"/>
      <c r="EQ8" s="374"/>
      <c r="ER8" s="374"/>
      <c r="ES8" s="374"/>
      <c r="ET8" s="374"/>
      <c r="EU8" s="374"/>
      <c r="EV8" s="374"/>
      <c r="EW8" s="374"/>
      <c r="EX8" s="374"/>
      <c r="EY8" s="374"/>
      <c r="EZ8" s="374"/>
      <c r="FA8" s="374"/>
    </row>
    <row r="9" spans="1:158" s="360" customFormat="1" ht="12.75" customHeight="1">
      <c r="A9" s="778" t="s">
        <v>2919</v>
      </c>
      <c r="B9" s="386">
        <f>N9</f>
        <v>250.13440000000003</v>
      </c>
      <c r="C9" s="386">
        <v>999.07090000000017</v>
      </c>
      <c r="D9" s="386">
        <v>1002.7892000000002</v>
      </c>
      <c r="E9" s="386">
        <v>1016.1751999999999</v>
      </c>
      <c r="F9" s="386">
        <v>999.1450000000001</v>
      </c>
      <c r="G9" s="386">
        <v>279.50879999999995</v>
      </c>
      <c r="H9" s="386">
        <v>293.07549999999998</v>
      </c>
      <c r="I9" s="386">
        <v>284.64090000000004</v>
      </c>
      <c r="J9" s="386">
        <v>291.4479</v>
      </c>
      <c r="K9" s="386">
        <v>272.57989999999995</v>
      </c>
      <c r="L9" s="386">
        <v>254.28299999999999</v>
      </c>
      <c r="M9" s="386">
        <v>235.04350000000002</v>
      </c>
      <c r="N9" s="386">
        <v>250.13440000000003</v>
      </c>
      <c r="O9" s="386">
        <f>AA9</f>
        <v>476.35060000000004</v>
      </c>
      <c r="P9" s="386">
        <v>227.5951</v>
      </c>
      <c r="Q9" s="386">
        <v>238.34259999999998</v>
      </c>
      <c r="R9" s="386">
        <v>257.22610000000003</v>
      </c>
      <c r="S9" s="386">
        <v>264.85209999999995</v>
      </c>
      <c r="T9" s="386">
        <v>295.87200000000001</v>
      </c>
      <c r="U9" s="386">
        <v>314.0104</v>
      </c>
      <c r="V9" s="386">
        <v>352.92</v>
      </c>
      <c r="W9" s="386">
        <v>350.10689999999994</v>
      </c>
      <c r="X9" s="386">
        <v>343.93250000000012</v>
      </c>
      <c r="Y9" s="386">
        <v>365.77479999999997</v>
      </c>
      <c r="Z9" s="386">
        <v>386.12079999999997</v>
      </c>
      <c r="AA9" s="386">
        <v>476.35060000000004</v>
      </c>
      <c r="AB9" s="386">
        <f>AN9</f>
        <v>479.46430000000004</v>
      </c>
      <c r="AC9" s="386">
        <v>503.49849999999992</v>
      </c>
      <c r="AD9" s="386">
        <v>539.95299999999986</v>
      </c>
      <c r="AE9" s="386">
        <v>578.96420000000001</v>
      </c>
      <c r="AF9" s="386">
        <v>665.76460000000009</v>
      </c>
      <c r="AG9" s="386">
        <v>726.44169999999997</v>
      </c>
      <c r="AH9" s="386">
        <v>700.03660000000013</v>
      </c>
      <c r="AI9" s="386">
        <v>716.2799</v>
      </c>
      <c r="AJ9" s="386">
        <v>686.5042000000002</v>
      </c>
      <c r="AK9" s="386">
        <v>724.26210000000003</v>
      </c>
      <c r="AL9" s="386">
        <v>584.41590000000008</v>
      </c>
      <c r="AM9" s="386">
        <v>466.47760000000005</v>
      </c>
      <c r="AN9" s="386">
        <v>479.46430000000004</v>
      </c>
      <c r="AO9" s="386">
        <f>BA9</f>
        <v>447.88000000000005</v>
      </c>
      <c r="AP9" s="386">
        <v>448.11200000000002</v>
      </c>
      <c r="AQ9" s="386">
        <v>451.29660000000001</v>
      </c>
      <c r="AR9" s="386">
        <v>485.67510000000004</v>
      </c>
      <c r="AS9" s="386">
        <v>485.35939999999994</v>
      </c>
      <c r="AT9" s="386">
        <v>498.50150000000002</v>
      </c>
      <c r="AU9" s="386">
        <v>479.15580000000006</v>
      </c>
      <c r="AV9" s="386">
        <v>477.44130000000001</v>
      </c>
      <c r="AW9" s="386">
        <v>477.88550000000004</v>
      </c>
      <c r="AX9" s="386">
        <v>469.92929999999996</v>
      </c>
      <c r="AY9" s="386">
        <v>459.16840000000002</v>
      </c>
      <c r="AZ9" s="386">
        <v>458.78039999999993</v>
      </c>
      <c r="BA9" s="386">
        <v>447.88000000000005</v>
      </c>
      <c r="BB9" s="386">
        <f>BN9</f>
        <v>457.23369999999994</v>
      </c>
      <c r="BC9" s="386">
        <v>446.47120000000001</v>
      </c>
      <c r="BD9" s="386">
        <v>446.07770000000005</v>
      </c>
      <c r="BE9" s="386">
        <v>452.88590000000005</v>
      </c>
      <c r="BF9" s="386">
        <v>441.83920000000006</v>
      </c>
      <c r="BG9" s="386">
        <v>449.58549999999997</v>
      </c>
      <c r="BH9" s="386">
        <v>467.6463</v>
      </c>
      <c r="BI9" s="386">
        <v>499.07249999999999</v>
      </c>
      <c r="BJ9" s="386">
        <v>526.17079999999999</v>
      </c>
      <c r="BK9" s="386">
        <v>479.63509999999997</v>
      </c>
      <c r="BL9" s="386">
        <v>472.88799999999998</v>
      </c>
      <c r="BM9" s="386">
        <v>477.77389999999986</v>
      </c>
      <c r="BN9" s="386">
        <v>457.23369999999994</v>
      </c>
      <c r="BO9" s="386">
        <f>CA9</f>
        <v>654.15189999999984</v>
      </c>
      <c r="BP9" s="386">
        <v>443.83970000000005</v>
      </c>
      <c r="BQ9" s="386">
        <v>468.29429999999996</v>
      </c>
      <c r="BR9" s="386">
        <v>492.19109999999995</v>
      </c>
      <c r="BS9" s="386">
        <v>543.44569999999999</v>
      </c>
      <c r="BT9" s="386">
        <v>514.27159999999992</v>
      </c>
      <c r="BU9" s="386">
        <v>523.60640000000001</v>
      </c>
      <c r="BV9" s="386">
        <v>542.64649999999995</v>
      </c>
      <c r="BW9" s="386">
        <v>569.51719999999989</v>
      </c>
      <c r="BX9" s="386">
        <v>553.4482999999999</v>
      </c>
      <c r="BY9" s="386">
        <v>570.49430000000007</v>
      </c>
      <c r="BZ9" s="386">
        <v>595.65859999999986</v>
      </c>
      <c r="CA9" s="386">
        <v>654.15189999999984</v>
      </c>
      <c r="CB9" s="386">
        <f>CN9</f>
        <v>847.28200000000027</v>
      </c>
      <c r="CC9" s="386">
        <v>598.95179999999971</v>
      </c>
      <c r="CD9" s="386">
        <v>574.10099999999989</v>
      </c>
      <c r="CE9" s="386">
        <v>655.99829999999997</v>
      </c>
      <c r="CF9" s="386">
        <v>591.57799999999986</v>
      </c>
      <c r="CG9" s="386">
        <v>648.02959999999985</v>
      </c>
      <c r="CH9" s="386">
        <v>617.0297999999998</v>
      </c>
      <c r="CI9" s="386">
        <v>604.17079999999976</v>
      </c>
      <c r="CJ9" s="386">
        <v>600.52109999999959</v>
      </c>
      <c r="CK9" s="386">
        <v>649.43380000000013</v>
      </c>
      <c r="CL9" s="386">
        <v>648.75049999999999</v>
      </c>
      <c r="CM9" s="386">
        <v>625.09</v>
      </c>
      <c r="CN9" s="386">
        <v>847.28200000000027</v>
      </c>
      <c r="CO9" s="386">
        <f>DA9</f>
        <v>1127.4033999999992</v>
      </c>
      <c r="CP9" s="386">
        <v>848.01290000000006</v>
      </c>
      <c r="CQ9" s="386">
        <v>787.14900000000011</v>
      </c>
      <c r="CR9" s="386">
        <v>809.84490000000028</v>
      </c>
      <c r="CS9" s="386">
        <v>838.08230000000003</v>
      </c>
      <c r="CT9" s="386">
        <v>937.73639999999989</v>
      </c>
      <c r="CU9" s="386">
        <v>972.50322000000028</v>
      </c>
      <c r="CV9" s="386">
        <v>1007.1581099999997</v>
      </c>
      <c r="CW9" s="386">
        <v>1038.7993000000001</v>
      </c>
      <c r="CX9" s="386">
        <v>1051.1793000000002</v>
      </c>
      <c r="CY9" s="386">
        <v>1096.7021000000002</v>
      </c>
      <c r="CZ9" s="386">
        <v>1165.0771000000002</v>
      </c>
      <c r="DA9" s="386">
        <v>1127.4033999999992</v>
      </c>
      <c r="DB9" s="386">
        <f>DN9</f>
        <v>1723.8666000000003</v>
      </c>
      <c r="DC9" s="386">
        <v>1152.5206999999994</v>
      </c>
      <c r="DD9" s="386">
        <v>1202.617400000001</v>
      </c>
      <c r="DE9" s="386">
        <v>1336.9439000000007</v>
      </c>
      <c r="DF9" s="386">
        <v>1398.7789000000007</v>
      </c>
      <c r="DG9" s="386">
        <v>1450.2885000000001</v>
      </c>
      <c r="DH9" s="386">
        <v>1515.1528000000019</v>
      </c>
      <c r="DI9" s="386">
        <v>1551.3905999999993</v>
      </c>
      <c r="DJ9" s="386">
        <v>1600.2370000000012</v>
      </c>
      <c r="DK9" s="386">
        <v>1597.6474000000003</v>
      </c>
      <c r="DL9" s="386">
        <v>1627.7974000000015</v>
      </c>
      <c r="DM9" s="386">
        <v>1692.8003000000006</v>
      </c>
      <c r="DN9" s="386">
        <v>1723.8666000000003</v>
      </c>
      <c r="DO9" s="386">
        <f>EA9</f>
        <v>2207.1278000000011</v>
      </c>
      <c r="DP9" s="386">
        <v>1734.7597999999996</v>
      </c>
      <c r="DQ9" s="386">
        <v>1842.5486999999998</v>
      </c>
      <c r="DR9" s="386">
        <v>1860.6844000000008</v>
      </c>
      <c r="DS9" s="386">
        <v>1813.9171000000001</v>
      </c>
      <c r="DT9" s="386">
        <v>1797.593499999999</v>
      </c>
      <c r="DU9" s="386">
        <v>1882.1259999999995</v>
      </c>
      <c r="DV9" s="386">
        <v>1959.0513999999996</v>
      </c>
      <c r="DW9" s="386">
        <v>2091.6899999999991</v>
      </c>
      <c r="DX9" s="386">
        <v>2170.2354000000005</v>
      </c>
      <c r="DY9" s="386">
        <v>2211.1139999999996</v>
      </c>
      <c r="DZ9" s="386">
        <v>2279.575699999999</v>
      </c>
      <c r="EA9" s="386">
        <v>2207.1278000000011</v>
      </c>
      <c r="EB9" s="386">
        <f>EN9</f>
        <v>3469.0398000000014</v>
      </c>
      <c r="EC9" s="386">
        <v>2210.416499999998</v>
      </c>
      <c r="ED9" s="386">
        <v>2321.8508999999985</v>
      </c>
      <c r="EE9" s="386">
        <v>2513.0933999999997</v>
      </c>
      <c r="EF9" s="386">
        <v>2742.7265000000007</v>
      </c>
      <c r="EG9" s="386">
        <v>2874.721300000002</v>
      </c>
      <c r="EH9" s="386">
        <v>2945.3300000000017</v>
      </c>
      <c r="EI9" s="386">
        <v>2955.3771999999985</v>
      </c>
      <c r="EJ9" s="386">
        <v>2990.6565000000001</v>
      </c>
      <c r="EK9" s="386">
        <v>3069.7614000000003</v>
      </c>
      <c r="EL9" s="386">
        <v>3074.9305000000027</v>
      </c>
      <c r="EM9" s="386">
        <v>3128.2295000000004</v>
      </c>
      <c r="EN9" s="386">
        <v>3469.0398000000014</v>
      </c>
      <c r="EO9" s="386">
        <f>FA9</f>
        <v>7848.4350999999997</v>
      </c>
      <c r="EP9" s="393">
        <v>5749.8599000000004</v>
      </c>
      <c r="EQ9" s="393">
        <v>6101.2397000000001</v>
      </c>
      <c r="ER9" s="393">
        <v>6266.7405999999992</v>
      </c>
      <c r="ES9" s="393">
        <v>6425.1061</v>
      </c>
      <c r="ET9" s="393">
        <v>6681.4779000000008</v>
      </c>
      <c r="EU9" s="393">
        <v>6993.5097000000005</v>
      </c>
      <c r="EV9" s="393">
        <v>7140.8370000000004</v>
      </c>
      <c r="EW9" s="393">
        <v>7406.6474000000007</v>
      </c>
      <c r="EX9" s="393">
        <v>7467.7775999999994</v>
      </c>
      <c r="EY9" s="393">
        <v>7544.6282999999994</v>
      </c>
      <c r="EZ9" s="393">
        <v>7602.8532000000005</v>
      </c>
      <c r="FA9" s="393">
        <v>7848.4350999999997</v>
      </c>
      <c r="FB9" s="394"/>
    </row>
    <row r="10" spans="1:158" s="360" customFormat="1" ht="12.75" customHeight="1">
      <c r="A10" s="776" t="s">
        <v>2892</v>
      </c>
      <c r="B10" s="387"/>
      <c r="C10" s="387"/>
      <c r="D10" s="387"/>
      <c r="E10" s="387"/>
      <c r="F10" s="387"/>
      <c r="G10" s="387"/>
      <c r="H10" s="387"/>
      <c r="I10" s="387"/>
      <c r="J10" s="387"/>
      <c r="K10" s="387"/>
      <c r="L10" s="387"/>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387"/>
      <c r="AJ10" s="387"/>
      <c r="AK10" s="387"/>
      <c r="AL10" s="387"/>
      <c r="AM10" s="387"/>
      <c r="AN10" s="387"/>
      <c r="AO10" s="387"/>
      <c r="AP10" s="387"/>
      <c r="AQ10" s="387"/>
      <c r="AR10" s="387"/>
      <c r="AS10" s="387"/>
      <c r="AT10" s="387"/>
      <c r="AU10" s="387"/>
      <c r="AV10" s="387"/>
      <c r="AW10" s="387"/>
      <c r="AX10" s="387"/>
      <c r="AY10" s="387"/>
      <c r="AZ10" s="387"/>
      <c r="BA10" s="387"/>
      <c r="BB10" s="387"/>
      <c r="BC10" s="387"/>
      <c r="BD10" s="387"/>
      <c r="BE10" s="387"/>
      <c r="BF10" s="387"/>
      <c r="BG10" s="387"/>
      <c r="BH10" s="387"/>
      <c r="BI10" s="387"/>
      <c r="BJ10" s="387"/>
      <c r="BK10" s="387"/>
      <c r="BL10" s="387"/>
      <c r="BM10" s="387"/>
      <c r="BN10" s="387"/>
      <c r="BO10" s="387"/>
      <c r="BP10" s="387"/>
      <c r="BQ10" s="387"/>
      <c r="BR10" s="387"/>
      <c r="BS10" s="387"/>
      <c r="BT10" s="387"/>
      <c r="BU10" s="387"/>
      <c r="BV10" s="387"/>
      <c r="BW10" s="387"/>
      <c r="BX10" s="387"/>
      <c r="BY10" s="387"/>
      <c r="BZ10" s="387"/>
      <c r="CA10" s="387"/>
      <c r="CB10" s="387"/>
      <c r="CC10" s="387"/>
      <c r="CD10" s="387"/>
      <c r="CE10" s="387"/>
      <c r="CF10" s="387"/>
      <c r="CG10" s="387"/>
      <c r="CH10" s="387"/>
      <c r="CI10" s="387"/>
      <c r="CJ10" s="387"/>
      <c r="CK10" s="387"/>
      <c r="CL10" s="387"/>
      <c r="CM10" s="387"/>
      <c r="CN10" s="387"/>
      <c r="CO10" s="387"/>
      <c r="CP10" s="387"/>
      <c r="CQ10" s="387"/>
      <c r="CR10" s="387"/>
      <c r="CS10" s="387"/>
      <c r="CT10" s="387"/>
      <c r="CU10" s="387"/>
      <c r="CV10" s="387"/>
      <c r="CW10" s="387"/>
      <c r="CX10" s="387"/>
      <c r="CY10" s="387"/>
      <c r="CZ10" s="387"/>
      <c r="DA10" s="387"/>
      <c r="DB10" s="387"/>
      <c r="DC10" s="387"/>
      <c r="DD10" s="387"/>
      <c r="DE10" s="387"/>
      <c r="DF10" s="387"/>
      <c r="DG10" s="387"/>
      <c r="DH10" s="387"/>
      <c r="DI10" s="387"/>
      <c r="DJ10" s="387"/>
      <c r="DK10" s="387"/>
      <c r="DL10" s="387"/>
      <c r="DM10" s="387"/>
      <c r="DN10" s="387"/>
      <c r="DO10" s="387"/>
      <c r="DP10" s="387"/>
      <c r="DQ10" s="387"/>
      <c r="DR10" s="387"/>
      <c r="DS10" s="387"/>
      <c r="DT10" s="387"/>
      <c r="DU10" s="387"/>
      <c r="DV10" s="387"/>
      <c r="DW10" s="387"/>
      <c r="DX10" s="387"/>
      <c r="DY10" s="387"/>
      <c r="DZ10" s="387"/>
      <c r="EA10" s="387"/>
      <c r="EB10" s="387"/>
      <c r="EC10" s="387"/>
      <c r="ED10" s="387"/>
      <c r="EE10" s="387"/>
      <c r="EF10" s="387"/>
      <c r="EG10" s="387"/>
      <c r="EH10" s="387"/>
      <c r="EI10" s="387"/>
      <c r="EJ10" s="387"/>
      <c r="EK10" s="387"/>
      <c r="EL10" s="387"/>
      <c r="EM10" s="387"/>
      <c r="EN10" s="387"/>
      <c r="EO10" s="387"/>
      <c r="EP10" s="148"/>
      <c r="EQ10" s="148"/>
      <c r="ER10" s="148"/>
      <c r="ES10" s="148"/>
      <c r="ET10" s="148"/>
      <c r="EU10" s="148"/>
      <c r="EV10" s="148"/>
      <c r="EW10" s="148"/>
      <c r="EX10" s="148"/>
      <c r="EY10" s="148"/>
      <c r="EZ10" s="148"/>
      <c r="FA10" s="148"/>
    </row>
    <row r="11" spans="1:158" s="360" customFormat="1" ht="12.75" customHeight="1">
      <c r="A11" s="769" t="s">
        <v>3175</v>
      </c>
      <c r="B11" s="386">
        <f t="shared" ref="B11:B70" si="0">N11</f>
        <v>6.9050000000000002</v>
      </c>
      <c r="C11" s="386">
        <v>7.7880000000000003</v>
      </c>
      <c r="D11" s="386">
        <v>2.7653000000000003</v>
      </c>
      <c r="E11" s="386">
        <v>7.6849999999999996</v>
      </c>
      <c r="F11" s="386">
        <v>9.5660000000000007</v>
      </c>
      <c r="G11" s="386">
        <v>10.082000000000001</v>
      </c>
      <c r="H11" s="386">
        <v>17.478900000000003</v>
      </c>
      <c r="I11" s="386">
        <v>19.000799999999998</v>
      </c>
      <c r="J11" s="386">
        <v>6.5640000000000001</v>
      </c>
      <c r="K11" s="386">
        <v>6.8403999999999998</v>
      </c>
      <c r="L11" s="386">
        <v>10.759</v>
      </c>
      <c r="M11" s="386">
        <v>10.507999999999999</v>
      </c>
      <c r="N11" s="386">
        <v>6.9050000000000002</v>
      </c>
      <c r="O11" s="386">
        <f t="shared" ref="O11:O70" si="1">AA11</f>
        <v>23.410700000000002</v>
      </c>
      <c r="P11" s="386">
        <v>3.669</v>
      </c>
      <c r="Q11" s="386">
        <v>2.972</v>
      </c>
      <c r="R11" s="386">
        <v>0.96299999999999997</v>
      </c>
      <c r="S11" s="386">
        <v>1.92</v>
      </c>
      <c r="T11" s="386">
        <v>4.702</v>
      </c>
      <c r="U11" s="386">
        <v>4.1609999999999996</v>
      </c>
      <c r="V11" s="386">
        <v>1.165</v>
      </c>
      <c r="W11" s="386">
        <v>4.9524999999999997</v>
      </c>
      <c r="X11" s="386">
        <v>9.2180999999999997</v>
      </c>
      <c r="Y11" s="386">
        <v>1.7264999999999999</v>
      </c>
      <c r="Z11" s="386">
        <v>6.1929999999999996</v>
      </c>
      <c r="AA11" s="386">
        <v>23.410700000000002</v>
      </c>
      <c r="AB11" s="386">
        <f t="shared" ref="AB11:AB70" si="2">AN11</f>
        <v>13.318</v>
      </c>
      <c r="AC11" s="386">
        <v>8.93</v>
      </c>
      <c r="AD11" s="386">
        <v>9.5660000000000007</v>
      </c>
      <c r="AE11" s="386">
        <v>5.718</v>
      </c>
      <c r="AF11" s="386">
        <v>7.2009999999999996</v>
      </c>
      <c r="AG11" s="386">
        <v>19.824900000000003</v>
      </c>
      <c r="AH11" s="386">
        <v>6.45</v>
      </c>
      <c r="AI11" s="386">
        <v>5.1307999999999998</v>
      </c>
      <c r="AJ11" s="386">
        <v>7.9878</v>
      </c>
      <c r="AK11" s="386">
        <v>43.618400000000001</v>
      </c>
      <c r="AL11" s="386">
        <v>2.7793999999999999</v>
      </c>
      <c r="AM11" s="386">
        <v>6.9306999999999999</v>
      </c>
      <c r="AN11" s="386">
        <v>13.318</v>
      </c>
      <c r="AO11" s="386">
        <f t="shared" ref="AO11:AO70" si="3">BA11</f>
        <v>6.1833</v>
      </c>
      <c r="AP11" s="386">
        <v>12.064300000000001</v>
      </c>
      <c r="AQ11" s="386">
        <v>19.011700000000001</v>
      </c>
      <c r="AR11" s="386">
        <v>8.4813999999999989</v>
      </c>
      <c r="AS11" s="386">
        <v>13.241399999999997</v>
      </c>
      <c r="AT11" s="386">
        <v>9.420300000000001</v>
      </c>
      <c r="AU11" s="386">
        <v>91.083100000000002</v>
      </c>
      <c r="AV11" s="386">
        <v>8.6171999999999986</v>
      </c>
      <c r="AW11" s="386">
        <v>8.3221000000000007</v>
      </c>
      <c r="AX11" s="386">
        <v>14.781899999999998</v>
      </c>
      <c r="AY11" s="386">
        <v>6.7192000000000007</v>
      </c>
      <c r="AZ11" s="386">
        <v>2.9285999999999999</v>
      </c>
      <c r="BA11" s="386">
        <v>6.1833</v>
      </c>
      <c r="BB11" s="386">
        <f t="shared" ref="BB11:BB70" si="4">BN11</f>
        <v>6.5927999999999995</v>
      </c>
      <c r="BC11" s="386">
        <v>5.3003</v>
      </c>
      <c r="BD11" s="386">
        <v>4.1488000000000005</v>
      </c>
      <c r="BE11" s="386">
        <v>3.2323000000000004</v>
      </c>
      <c r="BF11" s="386">
        <v>1.7749999999999999</v>
      </c>
      <c r="BG11" s="386">
        <v>8.6865000000000006</v>
      </c>
      <c r="BH11" s="386">
        <v>6.8</v>
      </c>
      <c r="BI11" s="386">
        <v>15.8035</v>
      </c>
      <c r="BJ11" s="386">
        <v>13.4049</v>
      </c>
      <c r="BK11" s="386">
        <v>36.637800000000006</v>
      </c>
      <c r="BL11" s="386">
        <v>12.380100000000001</v>
      </c>
      <c r="BM11" s="386">
        <v>6.5691999999999995</v>
      </c>
      <c r="BN11" s="386">
        <v>6.5927999999999995</v>
      </c>
      <c r="BO11" s="386">
        <f t="shared" ref="BO11:BO70" si="5">CA11</f>
        <v>48.110599999999998</v>
      </c>
      <c r="BP11" s="386">
        <v>23.045000000000002</v>
      </c>
      <c r="BQ11" s="386">
        <v>9.6427000000000014</v>
      </c>
      <c r="BR11" s="386">
        <v>21.935099999999998</v>
      </c>
      <c r="BS11" s="386">
        <v>28.711200000000002</v>
      </c>
      <c r="BT11" s="386">
        <v>26.719899999999999</v>
      </c>
      <c r="BU11" s="386">
        <v>51.247699999999995</v>
      </c>
      <c r="BV11" s="386">
        <v>29.876200000000001</v>
      </c>
      <c r="BW11" s="386">
        <v>27.914100000000001</v>
      </c>
      <c r="BX11" s="386">
        <v>14.972200000000001</v>
      </c>
      <c r="BY11" s="386">
        <v>6.1848999999999998</v>
      </c>
      <c r="BZ11" s="386">
        <v>7.7653999999999996</v>
      </c>
      <c r="CA11" s="386">
        <v>48.110599999999998</v>
      </c>
      <c r="CB11" s="386">
        <f t="shared" ref="CB11:CB70" si="6">CN11</f>
        <v>49.942500000000003</v>
      </c>
      <c r="CC11" s="386">
        <v>26.453700000000001</v>
      </c>
      <c r="CD11" s="386">
        <v>10.327999999999999</v>
      </c>
      <c r="CE11" s="386">
        <v>73.548199999999994</v>
      </c>
      <c r="CF11" s="386">
        <v>6.7424999999999997</v>
      </c>
      <c r="CG11" s="386">
        <v>77.8142</v>
      </c>
      <c r="CH11" s="386">
        <v>35.281300000000002</v>
      </c>
      <c r="CI11" s="386">
        <v>19.120999999999999</v>
      </c>
      <c r="CJ11" s="386">
        <v>12.593999999999999</v>
      </c>
      <c r="CK11" s="386">
        <v>27.484999999999999</v>
      </c>
      <c r="CL11" s="386">
        <v>16.389900000000001</v>
      </c>
      <c r="CM11" s="386">
        <v>6.92</v>
      </c>
      <c r="CN11" s="386">
        <v>49.942500000000003</v>
      </c>
      <c r="CO11" s="386">
        <f t="shared" ref="CO11:CO70" si="7">DA11</f>
        <v>40.075299999999991</v>
      </c>
      <c r="CP11" s="386">
        <v>38.887999999999998</v>
      </c>
      <c r="CQ11" s="386">
        <v>25.2179</v>
      </c>
      <c r="CR11" s="386">
        <v>25.655999999999999</v>
      </c>
      <c r="CS11" s="386">
        <v>71.834000000000003</v>
      </c>
      <c r="CT11" s="386">
        <v>65.950100000000006</v>
      </c>
      <c r="CU11" s="386">
        <v>101.94935000000001</v>
      </c>
      <c r="CV11" s="386">
        <v>87.834320000000005</v>
      </c>
      <c r="CW11" s="386">
        <v>139.68020000000001</v>
      </c>
      <c r="CX11" s="386">
        <v>34.809699999999999</v>
      </c>
      <c r="CY11" s="386">
        <v>120.11680000000001</v>
      </c>
      <c r="CZ11" s="386">
        <v>103.0514</v>
      </c>
      <c r="DA11" s="386">
        <v>40.075299999999991</v>
      </c>
      <c r="DB11" s="386">
        <f t="shared" ref="DB11:DB70" si="8">DN11</f>
        <v>75.236400000000003</v>
      </c>
      <c r="DC11" s="386">
        <v>109.29020000000001</v>
      </c>
      <c r="DD11" s="386">
        <v>130.33929999999998</v>
      </c>
      <c r="DE11" s="386">
        <v>107.57150000000001</v>
      </c>
      <c r="DF11" s="386">
        <v>142.71660000000003</v>
      </c>
      <c r="DG11" s="386">
        <v>168.98329999999999</v>
      </c>
      <c r="DH11" s="386">
        <v>97.899699999999996</v>
      </c>
      <c r="DI11" s="386">
        <v>123.863</v>
      </c>
      <c r="DJ11" s="386">
        <v>130.11789999999999</v>
      </c>
      <c r="DK11" s="386">
        <v>147.27230000000003</v>
      </c>
      <c r="DL11" s="386">
        <v>73.163800000000009</v>
      </c>
      <c r="DM11" s="386">
        <v>148.61850000000004</v>
      </c>
      <c r="DN11" s="386">
        <v>75.236400000000003</v>
      </c>
      <c r="DO11" s="386">
        <f t="shared" ref="DO11:DO70" si="9">EA11</f>
        <v>91.617299999999972</v>
      </c>
      <c r="DP11" s="386">
        <v>70.252100000000013</v>
      </c>
      <c r="DQ11" s="386">
        <v>118.2662</v>
      </c>
      <c r="DR11" s="386">
        <v>173.55549999999997</v>
      </c>
      <c r="DS11" s="386">
        <v>150.39179999999999</v>
      </c>
      <c r="DT11" s="386">
        <v>197.84180000000003</v>
      </c>
      <c r="DU11" s="386">
        <v>191.30390000000003</v>
      </c>
      <c r="DV11" s="386">
        <v>113.37230000000001</v>
      </c>
      <c r="DW11" s="386">
        <v>138.80179999999999</v>
      </c>
      <c r="DX11" s="386">
        <v>135.58370000000002</v>
      </c>
      <c r="DY11" s="386">
        <v>136.4736</v>
      </c>
      <c r="DZ11" s="386">
        <v>202.33120000000008</v>
      </c>
      <c r="EA11" s="386">
        <v>91.617299999999972</v>
      </c>
      <c r="EB11" s="386">
        <f t="shared" ref="EB11:EB70" si="10">EN11</f>
        <v>76.965400000000017</v>
      </c>
      <c r="EC11" s="386">
        <v>115.14270000000002</v>
      </c>
      <c r="ED11" s="386">
        <v>97.980999999999966</v>
      </c>
      <c r="EE11" s="386">
        <v>144.69640000000001</v>
      </c>
      <c r="EF11" s="386">
        <v>104.04390000000002</v>
      </c>
      <c r="EG11" s="386">
        <v>95.037600000000012</v>
      </c>
      <c r="EH11" s="386">
        <v>108.94709999999999</v>
      </c>
      <c r="EI11" s="386">
        <v>121.4513</v>
      </c>
      <c r="EJ11" s="386">
        <v>92.233700000000013</v>
      </c>
      <c r="EK11" s="386">
        <v>113.0947</v>
      </c>
      <c r="EL11" s="386">
        <v>96.518400000000014</v>
      </c>
      <c r="EM11" s="386">
        <v>111.2556</v>
      </c>
      <c r="EN11" s="386">
        <v>76.965400000000017</v>
      </c>
      <c r="EO11" s="386">
        <f t="shared" ref="EO11:EO70" si="11">FA11</f>
        <v>147.5977</v>
      </c>
      <c r="EP11" s="393">
        <v>109.21299999999999</v>
      </c>
      <c r="EQ11" s="393">
        <v>114.65180000000001</v>
      </c>
      <c r="ER11" s="393">
        <v>94.546399999999991</v>
      </c>
      <c r="ES11" s="393">
        <v>135.024</v>
      </c>
      <c r="ET11" s="393">
        <v>184.0899</v>
      </c>
      <c r="EU11" s="393">
        <v>104.3462</v>
      </c>
      <c r="EV11" s="393">
        <v>123.6759</v>
      </c>
      <c r="EW11" s="393">
        <v>112.697</v>
      </c>
      <c r="EX11" s="393">
        <v>173.23770000000002</v>
      </c>
      <c r="EY11" s="393">
        <v>199.52329999999998</v>
      </c>
      <c r="EZ11" s="393">
        <v>160.07229999999998</v>
      </c>
      <c r="FA11" s="393">
        <v>147.5977</v>
      </c>
      <c r="FB11" s="394"/>
    </row>
    <row r="12" spans="1:158" s="134" customFormat="1" ht="12.75" customHeight="1">
      <c r="A12" s="771" t="s">
        <v>3187</v>
      </c>
      <c r="B12" s="387">
        <f t="shared" si="0"/>
        <v>0.15</v>
      </c>
      <c r="C12" s="387">
        <v>0.26</v>
      </c>
      <c r="D12" s="387">
        <v>0.215</v>
      </c>
      <c r="E12" s="387">
        <v>0.20399999999999999</v>
      </c>
      <c r="F12" s="387">
        <v>1.5</v>
      </c>
      <c r="G12" s="387">
        <v>0.16</v>
      </c>
      <c r="H12" s="387">
        <v>0.40500000000000003</v>
      </c>
      <c r="I12" s="387">
        <v>0.26500000000000001</v>
      </c>
      <c r="J12" s="387">
        <v>0.53600000000000003</v>
      </c>
      <c r="K12" s="387">
        <v>0.61199999999999999</v>
      </c>
      <c r="L12" s="387">
        <v>0.314</v>
      </c>
      <c r="M12" s="387">
        <v>0.15</v>
      </c>
      <c r="N12" s="387">
        <v>0.15</v>
      </c>
      <c r="O12" s="387">
        <f t="shared" si="1"/>
        <v>0.2</v>
      </c>
      <c r="P12" s="387">
        <v>1.1519999999999999</v>
      </c>
      <c r="Q12" s="387">
        <v>0.27500000000000002</v>
      </c>
      <c r="R12" s="387">
        <v>0</v>
      </c>
      <c r="S12" s="387">
        <v>0</v>
      </c>
      <c r="T12" s="387">
        <v>0</v>
      </c>
      <c r="U12" s="387">
        <v>0</v>
      </c>
      <c r="V12" s="387">
        <v>0</v>
      </c>
      <c r="W12" s="387">
        <v>0</v>
      </c>
      <c r="X12" s="387">
        <v>0.15</v>
      </c>
      <c r="Y12" s="387">
        <v>0.32</v>
      </c>
      <c r="Z12" s="387">
        <v>1.37</v>
      </c>
      <c r="AA12" s="387">
        <v>0.2</v>
      </c>
      <c r="AB12" s="387">
        <f t="shared" si="2"/>
        <v>0.86960000000000004</v>
      </c>
      <c r="AC12" s="387">
        <v>0.29199999999999998</v>
      </c>
      <c r="AD12" s="387">
        <v>0.184</v>
      </c>
      <c r="AE12" s="387">
        <v>0.435</v>
      </c>
      <c r="AF12" s="387">
        <v>3.1909999999999998</v>
      </c>
      <c r="AG12" s="387">
        <v>0</v>
      </c>
      <c r="AH12" s="387">
        <v>0</v>
      </c>
      <c r="AI12" s="387">
        <v>0</v>
      </c>
      <c r="AJ12" s="387">
        <v>3.9E-2</v>
      </c>
      <c r="AK12" s="387">
        <v>1.7000000000000001E-2</v>
      </c>
      <c r="AL12" s="387">
        <v>0</v>
      </c>
      <c r="AM12" s="387">
        <v>0</v>
      </c>
      <c r="AN12" s="387">
        <v>0.86960000000000004</v>
      </c>
      <c r="AO12" s="387">
        <f t="shared" si="3"/>
        <v>0</v>
      </c>
      <c r="AP12" s="387">
        <v>0.8207000000000001</v>
      </c>
      <c r="AQ12" s="387">
        <v>5</v>
      </c>
      <c r="AR12" s="387">
        <v>0</v>
      </c>
      <c r="AS12" s="387">
        <v>2.1480000000000001</v>
      </c>
      <c r="AT12" s="387">
        <v>0</v>
      </c>
      <c r="AU12" s="387">
        <v>4.0000000000000001E-3</v>
      </c>
      <c r="AV12" s="387">
        <v>0</v>
      </c>
      <c r="AW12" s="387">
        <v>0</v>
      </c>
      <c r="AX12" s="387">
        <v>5</v>
      </c>
      <c r="AY12" s="387">
        <v>5</v>
      </c>
      <c r="AZ12" s="387">
        <v>0</v>
      </c>
      <c r="BA12" s="387">
        <v>0</v>
      </c>
      <c r="BB12" s="387">
        <f t="shared" si="4"/>
        <v>1.8289000000000002</v>
      </c>
      <c r="BC12" s="387">
        <v>7.0000000000000007E-2</v>
      </c>
      <c r="BD12" s="387">
        <v>0</v>
      </c>
      <c r="BE12" s="387">
        <v>0</v>
      </c>
      <c r="BF12" s="387">
        <v>0.22</v>
      </c>
      <c r="BG12" s="387">
        <v>6</v>
      </c>
      <c r="BH12" s="387">
        <v>0.95</v>
      </c>
      <c r="BI12" s="387">
        <v>5.4390000000000001</v>
      </c>
      <c r="BJ12" s="387">
        <v>6.1219999999999999</v>
      </c>
      <c r="BK12" s="387">
        <v>6.1219999999999999</v>
      </c>
      <c r="BL12" s="387">
        <v>0.42899999999999999</v>
      </c>
      <c r="BM12" s="387">
        <v>0.54600000000000004</v>
      </c>
      <c r="BN12" s="387">
        <v>1.8289000000000002</v>
      </c>
      <c r="BO12" s="387">
        <f t="shared" si="5"/>
        <v>35.5</v>
      </c>
      <c r="BP12" s="387">
        <v>0</v>
      </c>
      <c r="BQ12" s="387">
        <v>5</v>
      </c>
      <c r="BR12" s="387">
        <v>2.2000000000000002</v>
      </c>
      <c r="BS12" s="387">
        <v>0.1</v>
      </c>
      <c r="BT12" s="387">
        <v>0.41760000000000003</v>
      </c>
      <c r="BU12" s="387">
        <v>11.3</v>
      </c>
      <c r="BV12" s="387">
        <v>1</v>
      </c>
      <c r="BW12" s="387">
        <v>0.1</v>
      </c>
      <c r="BX12" s="387">
        <v>0</v>
      </c>
      <c r="BY12" s="387">
        <v>0</v>
      </c>
      <c r="BZ12" s="387">
        <v>0</v>
      </c>
      <c r="CA12" s="387">
        <v>35.5</v>
      </c>
      <c r="CB12" s="387">
        <f t="shared" si="6"/>
        <v>1</v>
      </c>
      <c r="CC12" s="387">
        <v>1</v>
      </c>
      <c r="CD12" s="387">
        <v>0.67330000000000001</v>
      </c>
      <c r="CE12" s="387">
        <v>1</v>
      </c>
      <c r="CF12" s="387">
        <v>0.5</v>
      </c>
      <c r="CG12" s="387">
        <v>68.210999999999999</v>
      </c>
      <c r="CH12" s="387">
        <v>0</v>
      </c>
      <c r="CI12" s="387">
        <v>4.0641999999999996</v>
      </c>
      <c r="CJ12" s="387">
        <v>0</v>
      </c>
      <c r="CK12" s="387">
        <v>0</v>
      </c>
      <c r="CL12" s="387">
        <v>0</v>
      </c>
      <c r="CM12" s="387">
        <v>0</v>
      </c>
      <c r="CN12" s="387">
        <v>1</v>
      </c>
      <c r="CO12" s="387">
        <f t="shared" si="7"/>
        <v>8.0079999999999991</v>
      </c>
      <c r="CP12" s="387">
        <v>2.2660999999999998</v>
      </c>
      <c r="CQ12" s="387">
        <v>2.6619999999999999</v>
      </c>
      <c r="CR12" s="387">
        <v>3.0011000000000001</v>
      </c>
      <c r="CS12" s="387">
        <v>11.149799999999999</v>
      </c>
      <c r="CT12" s="387">
        <v>9.41</v>
      </c>
      <c r="CU12" s="387">
        <v>10.455099999999998</v>
      </c>
      <c r="CV12" s="387">
        <v>14.395</v>
      </c>
      <c r="CW12" s="387">
        <v>3.5366999999999997</v>
      </c>
      <c r="CX12" s="387">
        <v>1.1251</v>
      </c>
      <c r="CY12" s="387">
        <v>1.802</v>
      </c>
      <c r="CZ12" s="387">
        <v>4.1873000000000005</v>
      </c>
      <c r="DA12" s="387">
        <v>8.0079999999999991</v>
      </c>
      <c r="DB12" s="387">
        <f t="shared" si="8"/>
        <v>0.61350000000000005</v>
      </c>
      <c r="DC12" s="387">
        <v>3.855</v>
      </c>
      <c r="DD12" s="387">
        <v>2.157</v>
      </c>
      <c r="DE12" s="387">
        <v>0.50900000000000001</v>
      </c>
      <c r="DF12" s="387">
        <v>1.9273</v>
      </c>
      <c r="DG12" s="387">
        <v>9.0035000000000007</v>
      </c>
      <c r="DH12" s="387">
        <v>14.489000000000001</v>
      </c>
      <c r="DI12" s="387">
        <v>5.7633999999999999</v>
      </c>
      <c r="DJ12" s="387">
        <v>2.2414999999999998</v>
      </c>
      <c r="DK12" s="387">
        <v>8.9795999999999978</v>
      </c>
      <c r="DL12" s="387">
        <v>0.64249999999999996</v>
      </c>
      <c r="DM12" s="387">
        <v>2.3780999999999999</v>
      </c>
      <c r="DN12" s="387">
        <v>0.61350000000000005</v>
      </c>
      <c r="DO12" s="387">
        <f t="shared" si="9"/>
        <v>0.59319999999999995</v>
      </c>
      <c r="DP12" s="387">
        <v>0.16209999999999999</v>
      </c>
      <c r="DQ12" s="387">
        <v>2.0116000000000001</v>
      </c>
      <c r="DR12" s="387">
        <v>27.786799999999999</v>
      </c>
      <c r="DS12" s="387">
        <v>1.7384999999999999</v>
      </c>
      <c r="DT12" s="387">
        <v>3.6786999999999996</v>
      </c>
      <c r="DU12" s="387">
        <v>9.7801000000000009</v>
      </c>
      <c r="DV12" s="387">
        <v>5.1917999999999997</v>
      </c>
      <c r="DW12" s="387">
        <v>1.27</v>
      </c>
      <c r="DX12" s="387">
        <v>2.7589999999999999</v>
      </c>
      <c r="DY12" s="387">
        <v>2.6030000000000002</v>
      </c>
      <c r="DZ12" s="387">
        <v>11.742599999999999</v>
      </c>
      <c r="EA12" s="387">
        <v>0.59319999999999995</v>
      </c>
      <c r="EB12" s="387">
        <f t="shared" si="10"/>
        <v>0.18990000000000001</v>
      </c>
      <c r="EC12" s="387">
        <v>1.1144000000000001</v>
      </c>
      <c r="ED12" s="387">
        <v>2.9004000000000003</v>
      </c>
      <c r="EE12" s="387">
        <v>3.7576000000000001</v>
      </c>
      <c r="EF12" s="387">
        <v>6.5762999999999998</v>
      </c>
      <c r="EG12" s="387">
        <v>4.1208999999999998</v>
      </c>
      <c r="EH12" s="387">
        <v>18.390900000000002</v>
      </c>
      <c r="EI12" s="387">
        <v>17.809999999999999</v>
      </c>
      <c r="EJ12" s="387">
        <v>18.335099999999997</v>
      </c>
      <c r="EK12" s="387">
        <v>34.508099999999999</v>
      </c>
      <c r="EL12" s="387">
        <v>1.0762</v>
      </c>
      <c r="EM12" s="387">
        <v>3.0693000000000001</v>
      </c>
      <c r="EN12" s="387">
        <v>0.18990000000000001</v>
      </c>
      <c r="EO12" s="387">
        <f t="shared" si="11"/>
        <v>8.7999999999999995E-2</v>
      </c>
      <c r="EP12" s="395">
        <v>9.240000000000001E-2</v>
      </c>
      <c r="EQ12" s="395">
        <v>0.39900000000000002</v>
      </c>
      <c r="ER12" s="395">
        <v>8.1011000000000006</v>
      </c>
      <c r="ES12" s="395">
        <v>0.1222</v>
      </c>
      <c r="ET12" s="395">
        <v>1.1850000000000001</v>
      </c>
      <c r="EU12" s="395">
        <v>4.5899999999999996E-2</v>
      </c>
      <c r="EV12" s="395">
        <v>0.33160000000000001</v>
      </c>
      <c r="EW12" s="395">
        <v>0.1507</v>
      </c>
      <c r="EX12" s="395">
        <v>13.865399999999999</v>
      </c>
      <c r="EY12" s="395">
        <v>13.1754</v>
      </c>
      <c r="EZ12" s="395">
        <v>2.786</v>
      </c>
      <c r="FA12" s="395">
        <v>8.7999999999999995E-2</v>
      </c>
      <c r="FB12" s="394"/>
    </row>
    <row r="13" spans="1:158" s="134" customFormat="1" ht="12.75" customHeight="1">
      <c r="A13" s="772" t="s">
        <v>3042</v>
      </c>
      <c r="B13" s="387">
        <f t="shared" si="0"/>
        <v>0</v>
      </c>
      <c r="C13" s="387">
        <v>0</v>
      </c>
      <c r="D13" s="387">
        <v>5.8999999999999997E-2</v>
      </c>
      <c r="E13" s="387">
        <v>0.58899999999999997</v>
      </c>
      <c r="F13" s="387">
        <v>0.2</v>
      </c>
      <c r="G13" s="387">
        <v>0.2</v>
      </c>
      <c r="H13" s="387">
        <v>0.35599999999999998</v>
      </c>
      <c r="I13" s="387">
        <v>0.2</v>
      </c>
      <c r="J13" s="387">
        <v>0</v>
      </c>
      <c r="K13" s="387">
        <v>0</v>
      </c>
      <c r="L13" s="387">
        <v>0.17</v>
      </c>
      <c r="M13" s="387">
        <v>0</v>
      </c>
      <c r="N13" s="387">
        <v>0</v>
      </c>
      <c r="O13" s="387">
        <f t="shared" si="1"/>
        <v>8.5000000000000006E-2</v>
      </c>
      <c r="P13" s="387">
        <v>0</v>
      </c>
      <c r="Q13" s="387">
        <v>0</v>
      </c>
      <c r="R13" s="387">
        <v>0</v>
      </c>
      <c r="S13" s="387">
        <v>0</v>
      </c>
      <c r="T13" s="387">
        <v>0</v>
      </c>
      <c r="U13" s="387">
        <v>0</v>
      </c>
      <c r="V13" s="387">
        <v>0</v>
      </c>
      <c r="W13" s="387">
        <v>0</v>
      </c>
      <c r="X13" s="387">
        <v>4.4999999999999998E-2</v>
      </c>
      <c r="Y13" s="387">
        <v>0</v>
      </c>
      <c r="Z13" s="387">
        <v>0.153</v>
      </c>
      <c r="AA13" s="387">
        <v>8.5000000000000006E-2</v>
      </c>
      <c r="AB13" s="387">
        <f t="shared" si="2"/>
        <v>2.3999999999999998E-3</v>
      </c>
      <c r="AC13" s="387">
        <v>0</v>
      </c>
      <c r="AD13" s="387">
        <v>0.12</v>
      </c>
      <c r="AE13" s="387">
        <v>0.02</v>
      </c>
      <c r="AF13" s="387">
        <v>0</v>
      </c>
      <c r="AG13" s="387">
        <v>0</v>
      </c>
      <c r="AH13" s="387">
        <v>0</v>
      </c>
      <c r="AI13" s="387">
        <v>0.03</v>
      </c>
      <c r="AJ13" s="387">
        <v>0</v>
      </c>
      <c r="AK13" s="387">
        <v>7.0000000000000007E-2</v>
      </c>
      <c r="AL13" s="387">
        <v>0.06</v>
      </c>
      <c r="AM13" s="387">
        <v>0.06</v>
      </c>
      <c r="AN13" s="387">
        <v>2.3999999999999998E-3</v>
      </c>
      <c r="AO13" s="387">
        <f t="shared" si="3"/>
        <v>0</v>
      </c>
      <c r="AP13" s="387">
        <v>2.3999999999999998E-3</v>
      </c>
      <c r="AQ13" s="387">
        <v>3.0000000000000001E-3</v>
      </c>
      <c r="AR13" s="387">
        <v>3.0999999999999999E-3</v>
      </c>
      <c r="AS13" s="387">
        <v>3.8E-3</v>
      </c>
      <c r="AT13" s="387">
        <v>0.1958</v>
      </c>
      <c r="AU13" s="387">
        <v>0.1158</v>
      </c>
      <c r="AV13" s="387">
        <v>2.98E-2</v>
      </c>
      <c r="AW13" s="387">
        <v>2.98E-2</v>
      </c>
      <c r="AX13" s="387">
        <v>3.8E-3</v>
      </c>
      <c r="AY13" s="387">
        <v>2.98E-2</v>
      </c>
      <c r="AZ13" s="387">
        <v>3.8E-3</v>
      </c>
      <c r="BA13" s="387">
        <v>0</v>
      </c>
      <c r="BB13" s="387">
        <f t="shared" si="4"/>
        <v>8.1000000000000003E-2</v>
      </c>
      <c r="BC13" s="387">
        <v>0</v>
      </c>
      <c r="BD13" s="387">
        <v>0</v>
      </c>
      <c r="BE13" s="387">
        <v>0</v>
      </c>
      <c r="BF13" s="387">
        <v>0</v>
      </c>
      <c r="BG13" s="387">
        <v>0.249</v>
      </c>
      <c r="BH13" s="387">
        <v>0</v>
      </c>
      <c r="BI13" s="387">
        <v>0</v>
      </c>
      <c r="BJ13" s="387">
        <v>0</v>
      </c>
      <c r="BK13" s="387">
        <v>2E-3</v>
      </c>
      <c r="BL13" s="387">
        <v>9.5000000000000001E-2</v>
      </c>
      <c r="BM13" s="387">
        <v>0.22069999999999998</v>
      </c>
      <c r="BN13" s="387">
        <v>8.1000000000000003E-2</v>
      </c>
      <c r="BO13" s="387">
        <f t="shared" si="5"/>
        <v>0.153</v>
      </c>
      <c r="BP13" s="387">
        <v>8.1000000000000003E-2</v>
      </c>
      <c r="BQ13" s="387">
        <v>6.5000000000000002E-2</v>
      </c>
      <c r="BR13" s="387">
        <v>3.5000000000000003E-2</v>
      </c>
      <c r="BS13" s="387">
        <v>3.5000000000000003E-2</v>
      </c>
      <c r="BT13" s="387">
        <v>8.5000000000000006E-2</v>
      </c>
      <c r="BU13" s="387">
        <v>6.2E-2</v>
      </c>
      <c r="BV13" s="387">
        <v>1.2E-2</v>
      </c>
      <c r="BW13" s="387">
        <v>1.2E-2</v>
      </c>
      <c r="BX13" s="387">
        <v>1.2E-2</v>
      </c>
      <c r="BY13" s="387">
        <v>1.2E-2</v>
      </c>
      <c r="BZ13" s="387">
        <v>0.153</v>
      </c>
      <c r="CA13" s="387">
        <v>0.153</v>
      </c>
      <c r="CB13" s="387">
        <f t="shared" si="6"/>
        <v>3.0000000000000001E-3</v>
      </c>
      <c r="CC13" s="387">
        <v>0.153</v>
      </c>
      <c r="CD13" s="387">
        <v>0.01</v>
      </c>
      <c r="CE13" s="387">
        <v>8.9999999999999993E-3</v>
      </c>
      <c r="CF13" s="387">
        <v>2.7E-2</v>
      </c>
      <c r="CG13" s="387">
        <v>0</v>
      </c>
      <c r="CH13" s="387">
        <v>0</v>
      </c>
      <c r="CI13" s="387">
        <v>0</v>
      </c>
      <c r="CJ13" s="387">
        <v>0</v>
      </c>
      <c r="CK13" s="387">
        <v>0</v>
      </c>
      <c r="CL13" s="387">
        <v>3.0000000000000001E-3</v>
      </c>
      <c r="CM13" s="387">
        <v>0</v>
      </c>
      <c r="CN13" s="387">
        <v>3.0000000000000001E-3</v>
      </c>
      <c r="CO13" s="387">
        <f t="shared" si="7"/>
        <v>0.75249999999999995</v>
      </c>
      <c r="CP13" s="387">
        <v>0</v>
      </c>
      <c r="CQ13" s="387">
        <v>0</v>
      </c>
      <c r="CR13" s="387">
        <v>0</v>
      </c>
      <c r="CS13" s="387">
        <v>3.5369999999999999</v>
      </c>
      <c r="CT13" s="387">
        <v>1.32</v>
      </c>
      <c r="CU13" s="387">
        <v>1.419</v>
      </c>
      <c r="CV13" s="387">
        <v>2.4089999999999998</v>
      </c>
      <c r="CW13" s="387">
        <v>1.4570000000000001</v>
      </c>
      <c r="CX13" s="387">
        <v>2.0670000000000002</v>
      </c>
      <c r="CY13" s="387">
        <v>2.6255999999999999</v>
      </c>
      <c r="CZ13" s="387">
        <v>2.073</v>
      </c>
      <c r="DA13" s="387">
        <v>0.75249999999999995</v>
      </c>
      <c r="DB13" s="387">
        <f t="shared" si="8"/>
        <v>8.1026000000000007</v>
      </c>
      <c r="DC13" s="387">
        <v>1.498</v>
      </c>
      <c r="DD13" s="387">
        <v>7.1782999999999992</v>
      </c>
      <c r="DE13" s="387">
        <v>1.117</v>
      </c>
      <c r="DF13" s="387">
        <v>1.2287000000000001</v>
      </c>
      <c r="DG13" s="387">
        <v>2.2269999999999999</v>
      </c>
      <c r="DH13" s="387">
        <v>1.7137</v>
      </c>
      <c r="DI13" s="387">
        <v>3.6606999999999998</v>
      </c>
      <c r="DJ13" s="387">
        <v>9.0667000000000009</v>
      </c>
      <c r="DK13" s="387">
        <v>3.1050999999999993</v>
      </c>
      <c r="DL13" s="387">
        <v>3.0851999999999999</v>
      </c>
      <c r="DM13" s="387">
        <v>3.7208999999999999</v>
      </c>
      <c r="DN13" s="387">
        <v>8.1026000000000007</v>
      </c>
      <c r="DO13" s="387">
        <f t="shared" si="9"/>
        <v>4.0531999999999995</v>
      </c>
      <c r="DP13" s="387">
        <v>7.9888999999999992</v>
      </c>
      <c r="DQ13" s="387">
        <v>17.561799999999998</v>
      </c>
      <c r="DR13" s="387">
        <v>3.2235</v>
      </c>
      <c r="DS13" s="387">
        <v>4.7492000000000001</v>
      </c>
      <c r="DT13" s="387">
        <v>3.1834000000000002</v>
      </c>
      <c r="DU13" s="387">
        <v>1.7444999999999999</v>
      </c>
      <c r="DV13" s="387">
        <v>3.8214000000000001</v>
      </c>
      <c r="DW13" s="387">
        <v>6.7517000000000005</v>
      </c>
      <c r="DX13" s="387">
        <v>9.6180999999999983</v>
      </c>
      <c r="DY13" s="387">
        <v>3.9765999999999999</v>
      </c>
      <c r="DZ13" s="387">
        <v>6.1739999999999995</v>
      </c>
      <c r="EA13" s="387">
        <v>4.0531999999999995</v>
      </c>
      <c r="EB13" s="387">
        <f t="shared" si="10"/>
        <v>6.7824999999999998</v>
      </c>
      <c r="EC13" s="387">
        <v>3.5754999999999999</v>
      </c>
      <c r="ED13" s="387">
        <v>3.6810999999999998</v>
      </c>
      <c r="EE13" s="387">
        <v>1.1794</v>
      </c>
      <c r="EF13" s="387">
        <v>2.5202</v>
      </c>
      <c r="EG13" s="387">
        <v>3.2056999999999998</v>
      </c>
      <c r="EH13" s="387">
        <v>5.0214000000000008</v>
      </c>
      <c r="EI13" s="387">
        <v>6.4208000000000007</v>
      </c>
      <c r="EJ13" s="387">
        <v>5.1154000000000002</v>
      </c>
      <c r="EK13" s="387">
        <v>5.6012000000000004</v>
      </c>
      <c r="EL13" s="387">
        <v>5.4515000000000002</v>
      </c>
      <c r="EM13" s="387">
        <v>10.134799999999998</v>
      </c>
      <c r="EN13" s="387">
        <v>6.7824999999999998</v>
      </c>
      <c r="EO13" s="387">
        <f t="shared" si="11"/>
        <v>33.247500000000002</v>
      </c>
      <c r="EP13" s="395">
        <v>26.284700000000001</v>
      </c>
      <c r="EQ13" s="395">
        <v>21.611799999999999</v>
      </c>
      <c r="ER13" s="395">
        <v>16.1267</v>
      </c>
      <c r="ES13" s="395">
        <v>14.3264</v>
      </c>
      <c r="ET13" s="395">
        <v>9.0310000000000006</v>
      </c>
      <c r="EU13" s="395">
        <v>7.3433000000000002</v>
      </c>
      <c r="EV13" s="395">
        <v>11.0138</v>
      </c>
      <c r="EW13" s="395">
        <v>15.4918</v>
      </c>
      <c r="EX13" s="395">
        <v>27.859900000000003</v>
      </c>
      <c r="EY13" s="395">
        <v>50.061399999999999</v>
      </c>
      <c r="EZ13" s="395">
        <v>23.162400000000002</v>
      </c>
      <c r="FA13" s="395">
        <v>33.247500000000002</v>
      </c>
      <c r="FB13" s="394"/>
    </row>
    <row r="14" spans="1:158" s="134" customFormat="1" ht="12.75" customHeight="1">
      <c r="A14" s="771" t="s">
        <v>2901</v>
      </c>
      <c r="B14" s="387">
        <f t="shared" si="0"/>
        <v>0.40500000000000003</v>
      </c>
      <c r="C14" s="387">
        <v>0</v>
      </c>
      <c r="D14" s="387">
        <v>0</v>
      </c>
      <c r="E14" s="387">
        <v>0</v>
      </c>
      <c r="F14" s="387">
        <v>0</v>
      </c>
      <c r="G14" s="387">
        <v>0</v>
      </c>
      <c r="H14" s="387">
        <v>0</v>
      </c>
      <c r="I14" s="387">
        <v>0</v>
      </c>
      <c r="J14" s="387">
        <v>0.218</v>
      </c>
      <c r="K14" s="387">
        <v>0.17</v>
      </c>
      <c r="L14" s="387">
        <v>0</v>
      </c>
      <c r="M14" s="387">
        <v>0.17</v>
      </c>
      <c r="N14" s="387">
        <v>0.40500000000000003</v>
      </c>
      <c r="O14" s="387">
        <f t="shared" si="1"/>
        <v>1.88</v>
      </c>
      <c r="P14" s="387">
        <v>0</v>
      </c>
      <c r="Q14" s="387">
        <v>1.05</v>
      </c>
      <c r="R14" s="387">
        <v>0</v>
      </c>
      <c r="S14" s="387">
        <v>0</v>
      </c>
      <c r="T14" s="387">
        <v>0.1</v>
      </c>
      <c r="U14" s="387">
        <v>0.55000000000000004</v>
      </c>
      <c r="V14" s="387">
        <v>0.38900000000000001</v>
      </c>
      <c r="W14" s="387">
        <v>0.37</v>
      </c>
      <c r="X14" s="387">
        <v>0.40699999999999997</v>
      </c>
      <c r="Y14" s="387">
        <v>0.5</v>
      </c>
      <c r="Z14" s="387">
        <v>0.5</v>
      </c>
      <c r="AA14" s="387">
        <v>1.88</v>
      </c>
      <c r="AB14" s="387">
        <f t="shared" si="2"/>
        <v>0</v>
      </c>
      <c r="AC14" s="387">
        <v>5.0999999999999996</v>
      </c>
      <c r="AD14" s="387">
        <v>4.8</v>
      </c>
      <c r="AE14" s="387">
        <v>2.0880000000000001</v>
      </c>
      <c r="AF14" s="387">
        <v>0.26800000000000002</v>
      </c>
      <c r="AG14" s="387">
        <v>8.1000000000000003E-2</v>
      </c>
      <c r="AH14" s="387">
        <v>1.5940000000000001</v>
      </c>
      <c r="AI14" s="387">
        <v>4.1000000000000002E-2</v>
      </c>
      <c r="AJ14" s="387">
        <v>0.24</v>
      </c>
      <c r="AK14" s="387">
        <v>0</v>
      </c>
      <c r="AL14" s="387">
        <v>0.115</v>
      </c>
      <c r="AM14" s="387">
        <v>0</v>
      </c>
      <c r="AN14" s="387">
        <v>0</v>
      </c>
      <c r="AO14" s="387">
        <f t="shared" si="3"/>
        <v>3.048</v>
      </c>
      <c r="AP14" s="387">
        <v>0</v>
      </c>
      <c r="AQ14" s="387">
        <v>2.1391999999999998</v>
      </c>
      <c r="AR14" s="387">
        <v>1.7141999999999999</v>
      </c>
      <c r="AS14" s="387">
        <v>1.7141999999999999</v>
      </c>
      <c r="AT14" s="387">
        <v>0</v>
      </c>
      <c r="AU14" s="387">
        <v>0.63100000000000001</v>
      </c>
      <c r="AV14" s="387">
        <v>4.7460000000000004</v>
      </c>
      <c r="AW14" s="387">
        <v>0</v>
      </c>
      <c r="AX14" s="387">
        <v>0</v>
      </c>
      <c r="AY14" s="387">
        <v>0</v>
      </c>
      <c r="AZ14" s="387">
        <v>0</v>
      </c>
      <c r="BA14" s="387">
        <v>3.048</v>
      </c>
      <c r="BB14" s="387">
        <f t="shared" si="4"/>
        <v>0</v>
      </c>
      <c r="BC14" s="387">
        <v>1.51</v>
      </c>
      <c r="BD14" s="387">
        <v>0.24399999999999999</v>
      </c>
      <c r="BE14" s="387">
        <v>0.86</v>
      </c>
      <c r="BF14" s="387">
        <v>0.45200000000000001</v>
      </c>
      <c r="BG14" s="387">
        <v>0</v>
      </c>
      <c r="BH14" s="387">
        <v>2.9119999999999999</v>
      </c>
      <c r="BI14" s="387">
        <v>0</v>
      </c>
      <c r="BJ14" s="387">
        <v>0</v>
      </c>
      <c r="BK14" s="387">
        <v>0</v>
      </c>
      <c r="BL14" s="387">
        <v>0</v>
      </c>
      <c r="BM14" s="387">
        <v>0</v>
      </c>
      <c r="BN14" s="387">
        <v>0</v>
      </c>
      <c r="BO14" s="387">
        <f t="shared" si="5"/>
        <v>0</v>
      </c>
      <c r="BP14" s="387">
        <v>0</v>
      </c>
      <c r="BQ14" s="387">
        <v>0</v>
      </c>
      <c r="BR14" s="387">
        <v>1.2</v>
      </c>
      <c r="BS14" s="387">
        <v>4.2</v>
      </c>
      <c r="BT14" s="387">
        <v>3.01</v>
      </c>
      <c r="BU14" s="387">
        <v>10.792999999999999</v>
      </c>
      <c r="BV14" s="387">
        <v>12</v>
      </c>
      <c r="BW14" s="387">
        <v>5.88</v>
      </c>
      <c r="BX14" s="387">
        <v>11.1</v>
      </c>
      <c r="BY14" s="387">
        <v>2.1</v>
      </c>
      <c r="BZ14" s="387">
        <v>1.5</v>
      </c>
      <c r="CA14" s="387">
        <v>0</v>
      </c>
      <c r="CB14" s="387">
        <f t="shared" si="6"/>
        <v>15</v>
      </c>
      <c r="CC14" s="387">
        <v>6.4</v>
      </c>
      <c r="CD14" s="387">
        <v>0</v>
      </c>
      <c r="CE14" s="387">
        <v>0</v>
      </c>
      <c r="CF14" s="387">
        <v>0</v>
      </c>
      <c r="CG14" s="387">
        <v>6</v>
      </c>
      <c r="CH14" s="387">
        <v>16.600000000000001</v>
      </c>
      <c r="CI14" s="387">
        <v>9</v>
      </c>
      <c r="CJ14" s="387">
        <v>9</v>
      </c>
      <c r="CK14" s="387">
        <v>15.6</v>
      </c>
      <c r="CL14" s="387">
        <v>9</v>
      </c>
      <c r="CM14" s="387">
        <v>0</v>
      </c>
      <c r="CN14" s="387">
        <v>15</v>
      </c>
      <c r="CO14" s="387">
        <f t="shared" si="7"/>
        <v>0.1</v>
      </c>
      <c r="CP14" s="387">
        <v>18</v>
      </c>
      <c r="CQ14" s="387">
        <v>18</v>
      </c>
      <c r="CR14" s="387">
        <v>18</v>
      </c>
      <c r="CS14" s="387">
        <v>25.3</v>
      </c>
      <c r="CT14" s="387">
        <v>5</v>
      </c>
      <c r="CU14" s="387">
        <v>10</v>
      </c>
      <c r="CV14" s="387">
        <v>12</v>
      </c>
      <c r="CW14" s="387">
        <v>10</v>
      </c>
      <c r="CX14" s="387">
        <v>0</v>
      </c>
      <c r="CY14" s="387">
        <v>0</v>
      </c>
      <c r="CZ14" s="387">
        <v>12.0213</v>
      </c>
      <c r="DA14" s="387">
        <v>0.1</v>
      </c>
      <c r="DB14" s="387">
        <f t="shared" si="8"/>
        <v>0.2384</v>
      </c>
      <c r="DC14" s="387">
        <v>4.1666999999999996</v>
      </c>
      <c r="DD14" s="387">
        <v>4</v>
      </c>
      <c r="DE14" s="387">
        <v>19</v>
      </c>
      <c r="DF14" s="387">
        <v>0.93229999999999991</v>
      </c>
      <c r="DG14" s="387">
        <v>0</v>
      </c>
      <c r="DH14" s="387">
        <v>1.097</v>
      </c>
      <c r="DI14" s="387">
        <v>5.3100000000000001E-2</v>
      </c>
      <c r="DJ14" s="387">
        <v>2.2812999999999999</v>
      </c>
      <c r="DK14" s="387">
        <v>0.69240000000000013</v>
      </c>
      <c r="DL14" s="387">
        <v>0.78420000000000001</v>
      </c>
      <c r="DM14" s="387">
        <v>4.0367999999999995</v>
      </c>
      <c r="DN14" s="387">
        <v>0.2384</v>
      </c>
      <c r="DO14" s="387">
        <f t="shared" si="9"/>
        <v>1.6377999999999999</v>
      </c>
      <c r="DP14" s="387">
        <v>0.16019999999999998</v>
      </c>
      <c r="DQ14" s="387">
        <v>1.4453</v>
      </c>
      <c r="DR14" s="387">
        <v>21.349300000000003</v>
      </c>
      <c r="DS14" s="387">
        <v>3.0999999999999999E-3</v>
      </c>
      <c r="DT14" s="387">
        <v>1.6E-2</v>
      </c>
      <c r="DU14" s="387">
        <v>0.42880000000000001</v>
      </c>
      <c r="DV14" s="387">
        <v>0.15310000000000001</v>
      </c>
      <c r="DW14" s="387">
        <v>0.14280000000000001</v>
      </c>
      <c r="DX14" s="387">
        <v>7.1800000000000003E-2</v>
      </c>
      <c r="DY14" s="387">
        <v>0.58340000000000003</v>
      </c>
      <c r="DZ14" s="387">
        <v>8.5199999999999998E-2</v>
      </c>
      <c r="EA14" s="387">
        <v>1.6377999999999999</v>
      </c>
      <c r="EB14" s="387">
        <f t="shared" si="10"/>
        <v>6.5299999999999997E-2</v>
      </c>
      <c r="EC14" s="387">
        <v>0.10050000000000001</v>
      </c>
      <c r="ED14" s="387">
        <v>4.4451000000000001</v>
      </c>
      <c r="EE14" s="387">
        <v>1.5093000000000001</v>
      </c>
      <c r="EF14" s="387">
        <v>1.95E-2</v>
      </c>
      <c r="EG14" s="387">
        <v>3.0600000000000002E-2</v>
      </c>
      <c r="EH14" s="387">
        <v>5.4899999999999997E-2</v>
      </c>
      <c r="EI14" s="387">
        <v>7.0999999999999994E-2</v>
      </c>
      <c r="EJ14" s="387">
        <v>0.46970000000000001</v>
      </c>
      <c r="EK14" s="387">
        <v>6.6700000000000009E-2</v>
      </c>
      <c r="EL14" s="387">
        <v>5.8299999999999998E-2</v>
      </c>
      <c r="EM14" s="387">
        <v>0.14949999999999999</v>
      </c>
      <c r="EN14" s="387">
        <v>6.5299999999999997E-2</v>
      </c>
      <c r="EO14" s="387">
        <f t="shared" si="11"/>
        <v>0.129</v>
      </c>
      <c r="EP14" s="395">
        <v>0.53200000000000003</v>
      </c>
      <c r="EQ14" s="395">
        <v>0.9718</v>
      </c>
      <c r="ER14" s="395">
        <v>0.42910000000000004</v>
      </c>
      <c r="ES14" s="395">
        <v>0.84670000000000001</v>
      </c>
      <c r="ET14" s="395">
        <v>0.95199999999999996</v>
      </c>
      <c r="EU14" s="395">
        <v>0.62920000000000009</v>
      </c>
      <c r="EV14" s="395">
        <v>0.624</v>
      </c>
      <c r="EW14" s="395">
        <v>0.44110000000000005</v>
      </c>
      <c r="EX14" s="395">
        <v>1.4027000000000001</v>
      </c>
      <c r="EY14" s="395">
        <v>1.0235000000000001</v>
      </c>
      <c r="EZ14" s="395">
        <v>0.27889999999999998</v>
      </c>
      <c r="FA14" s="395">
        <v>0.129</v>
      </c>
      <c r="FB14" s="394"/>
    </row>
    <row r="15" spans="1:158" s="134" customFormat="1" ht="12.75" customHeight="1">
      <c r="A15" s="771" t="s">
        <v>3188</v>
      </c>
      <c r="B15" s="387">
        <f t="shared" si="0"/>
        <v>0.13</v>
      </c>
      <c r="C15" s="387">
        <v>0.35099999999999998</v>
      </c>
      <c r="D15" s="387">
        <v>0.03</v>
      </c>
      <c r="E15" s="387">
        <v>5.7000000000000002E-2</v>
      </c>
      <c r="F15" s="387">
        <v>0.1</v>
      </c>
      <c r="G15" s="387">
        <v>4.8550000000000004</v>
      </c>
      <c r="H15" s="387">
        <v>1.0309999999999999</v>
      </c>
      <c r="I15" s="387">
        <v>0.6633</v>
      </c>
      <c r="J15" s="387">
        <v>0.85199999999999998</v>
      </c>
      <c r="K15" s="387">
        <v>0.82899999999999996</v>
      </c>
      <c r="L15" s="387">
        <v>0.47499999999999998</v>
      </c>
      <c r="M15" s="387">
        <v>0.13</v>
      </c>
      <c r="N15" s="387">
        <v>0.13</v>
      </c>
      <c r="O15" s="387">
        <f t="shared" si="1"/>
        <v>0.14099999999999999</v>
      </c>
      <c r="P15" s="387">
        <v>0.13</v>
      </c>
      <c r="Q15" s="387">
        <v>0.222</v>
      </c>
      <c r="R15" s="387">
        <v>0</v>
      </c>
      <c r="S15" s="387">
        <v>0</v>
      </c>
      <c r="T15" s="387">
        <v>0</v>
      </c>
      <c r="U15" s="387">
        <v>0</v>
      </c>
      <c r="V15" s="387">
        <v>0.15</v>
      </c>
      <c r="W15" s="387">
        <v>0.15</v>
      </c>
      <c r="X15" s="387">
        <v>1.1770999999999998</v>
      </c>
      <c r="Y15" s="387">
        <v>7.0000000000000001E-3</v>
      </c>
      <c r="Z15" s="387">
        <v>1.054</v>
      </c>
      <c r="AA15" s="387">
        <v>0.14099999999999999</v>
      </c>
      <c r="AB15" s="387">
        <f t="shared" si="2"/>
        <v>0.2</v>
      </c>
      <c r="AC15" s="387">
        <v>0.89900000000000002</v>
      </c>
      <c r="AD15" s="387">
        <v>7.0000000000000007E-2</v>
      </c>
      <c r="AE15" s="387">
        <v>1.0309999999999999</v>
      </c>
      <c r="AF15" s="387">
        <v>0.53549999999999998</v>
      </c>
      <c r="AG15" s="387">
        <v>1.33</v>
      </c>
      <c r="AH15" s="387">
        <v>1.6579999999999999</v>
      </c>
      <c r="AI15" s="387">
        <v>0.78500000000000003</v>
      </c>
      <c r="AJ15" s="387">
        <v>1.35</v>
      </c>
      <c r="AK15" s="387">
        <v>42</v>
      </c>
      <c r="AL15" s="387">
        <v>0.14000000000000001</v>
      </c>
      <c r="AM15" s="387">
        <v>3.339</v>
      </c>
      <c r="AN15" s="387">
        <v>0.2</v>
      </c>
      <c r="AO15" s="387">
        <f t="shared" si="3"/>
        <v>0.92200000000000004</v>
      </c>
      <c r="AP15" s="387">
        <v>1.8</v>
      </c>
      <c r="AQ15" s="387">
        <v>2</v>
      </c>
      <c r="AR15" s="387">
        <v>0</v>
      </c>
      <c r="AS15" s="387">
        <v>0</v>
      </c>
      <c r="AT15" s="387">
        <v>2</v>
      </c>
      <c r="AU15" s="387">
        <v>86.012</v>
      </c>
      <c r="AV15" s="387">
        <v>1</v>
      </c>
      <c r="AW15" s="387">
        <v>0.3</v>
      </c>
      <c r="AX15" s="387">
        <v>0</v>
      </c>
      <c r="AY15" s="387">
        <v>0.16600000000000001</v>
      </c>
      <c r="AZ15" s="387">
        <v>1.0389999999999999</v>
      </c>
      <c r="BA15" s="387">
        <v>0.92200000000000004</v>
      </c>
      <c r="BB15" s="387">
        <f t="shared" si="4"/>
        <v>3.0000000000000001E-3</v>
      </c>
      <c r="BC15" s="387">
        <v>0.4</v>
      </c>
      <c r="BD15" s="387">
        <v>0.30599999999999999</v>
      </c>
      <c r="BE15" s="387">
        <v>0</v>
      </c>
      <c r="BF15" s="387">
        <v>0</v>
      </c>
      <c r="BG15" s="387">
        <v>0.34300000000000003</v>
      </c>
      <c r="BH15" s="387">
        <v>1.139</v>
      </c>
      <c r="BI15" s="387">
        <v>1.7999999999999999E-2</v>
      </c>
      <c r="BJ15" s="387">
        <v>8.0000000000000002E-3</v>
      </c>
      <c r="BK15" s="387">
        <v>5.0030000000000001</v>
      </c>
      <c r="BL15" s="387">
        <v>0.59799999999999998</v>
      </c>
      <c r="BM15" s="387">
        <v>5.1999999999999998E-2</v>
      </c>
      <c r="BN15" s="387">
        <v>3.0000000000000001E-3</v>
      </c>
      <c r="BO15" s="387">
        <f t="shared" si="5"/>
        <v>0</v>
      </c>
      <c r="BP15" s="387">
        <v>3.0000000000000001E-3</v>
      </c>
      <c r="BQ15" s="387">
        <v>3.0000000000000001E-3</v>
      </c>
      <c r="BR15" s="387">
        <v>3.9849999999999999</v>
      </c>
      <c r="BS15" s="387">
        <v>4.6230000000000002</v>
      </c>
      <c r="BT15" s="387">
        <v>4.5250000000000004</v>
      </c>
      <c r="BU15" s="387">
        <v>3</v>
      </c>
      <c r="BV15" s="387">
        <v>2.5000000000000001E-2</v>
      </c>
      <c r="BW15" s="387">
        <v>1.2999999999999999E-2</v>
      </c>
      <c r="BX15" s="387">
        <v>7.0000000000000001E-3</v>
      </c>
      <c r="BY15" s="387">
        <v>1E-3</v>
      </c>
      <c r="BZ15" s="387">
        <v>2.4049999999999998</v>
      </c>
      <c r="CA15" s="387">
        <v>0</v>
      </c>
      <c r="CB15" s="387">
        <f t="shared" si="6"/>
        <v>17.907499999999999</v>
      </c>
      <c r="CC15" s="387">
        <v>0</v>
      </c>
      <c r="CD15" s="387">
        <v>3.5</v>
      </c>
      <c r="CE15" s="387">
        <v>3.5</v>
      </c>
      <c r="CF15" s="387">
        <v>2.5</v>
      </c>
      <c r="CG15" s="387">
        <v>0</v>
      </c>
      <c r="CH15" s="387">
        <v>0.14699999999999999</v>
      </c>
      <c r="CI15" s="387">
        <v>5.008</v>
      </c>
      <c r="CJ15" s="387">
        <v>2.7480000000000002</v>
      </c>
      <c r="CK15" s="387">
        <v>1.5</v>
      </c>
      <c r="CL15" s="387">
        <v>1.07</v>
      </c>
      <c r="CM15" s="387">
        <v>6.54</v>
      </c>
      <c r="CN15" s="387">
        <v>17.907499999999999</v>
      </c>
      <c r="CO15" s="387">
        <f t="shared" si="7"/>
        <v>19.624600000000001</v>
      </c>
      <c r="CP15" s="387">
        <v>5.1208999999999998</v>
      </c>
      <c r="CQ15" s="387">
        <v>1.4499000000000002</v>
      </c>
      <c r="CR15" s="387">
        <v>3.4799000000000002</v>
      </c>
      <c r="CS15" s="387">
        <v>22.020799999999998</v>
      </c>
      <c r="CT15" s="387">
        <v>32.722799999999999</v>
      </c>
      <c r="CU15" s="387">
        <v>53.472450000000002</v>
      </c>
      <c r="CV15" s="387">
        <v>38.210749999999997</v>
      </c>
      <c r="CW15" s="387">
        <v>78.015899999999988</v>
      </c>
      <c r="CX15" s="387">
        <v>10.4862</v>
      </c>
      <c r="CY15" s="387">
        <v>64.065499999999986</v>
      </c>
      <c r="CZ15" s="387">
        <v>35.025199999999998</v>
      </c>
      <c r="DA15" s="387">
        <v>19.624600000000001</v>
      </c>
      <c r="DB15" s="387">
        <f t="shared" si="8"/>
        <v>30.551500000000004</v>
      </c>
      <c r="DC15" s="387">
        <v>89.802000000000007</v>
      </c>
      <c r="DD15" s="387">
        <v>100.94309999999999</v>
      </c>
      <c r="DE15" s="387">
        <v>46.357800000000005</v>
      </c>
      <c r="DF15" s="387">
        <v>99.72890000000001</v>
      </c>
      <c r="DG15" s="387">
        <v>108.86760000000001</v>
      </c>
      <c r="DH15" s="387">
        <v>40.966700000000003</v>
      </c>
      <c r="DI15" s="387">
        <v>80.056599999999989</v>
      </c>
      <c r="DJ15" s="387">
        <v>95.570700000000002</v>
      </c>
      <c r="DK15" s="387">
        <v>51.265599999999999</v>
      </c>
      <c r="DL15" s="387">
        <v>31.281399999999998</v>
      </c>
      <c r="DM15" s="387">
        <v>58.669899999999991</v>
      </c>
      <c r="DN15" s="387">
        <v>30.551500000000004</v>
      </c>
      <c r="DO15" s="387">
        <f t="shared" si="9"/>
        <v>56.312899999999999</v>
      </c>
      <c r="DP15" s="387">
        <v>30.396699999999999</v>
      </c>
      <c r="DQ15" s="387">
        <v>41.994999999999997</v>
      </c>
      <c r="DR15" s="387">
        <v>77.319999999999993</v>
      </c>
      <c r="DS15" s="387">
        <v>119.04659999999998</v>
      </c>
      <c r="DT15" s="387">
        <v>146.30870000000002</v>
      </c>
      <c r="DU15" s="387">
        <v>138.8486</v>
      </c>
      <c r="DV15" s="387">
        <v>84.978099999999998</v>
      </c>
      <c r="DW15" s="387">
        <v>99.862100000000012</v>
      </c>
      <c r="DX15" s="387">
        <v>91.076400000000007</v>
      </c>
      <c r="DY15" s="387">
        <v>108.4299</v>
      </c>
      <c r="DZ15" s="387">
        <v>153.48329999999999</v>
      </c>
      <c r="EA15" s="387">
        <v>56.312899999999999</v>
      </c>
      <c r="EB15" s="387">
        <f t="shared" si="10"/>
        <v>45.632199999999997</v>
      </c>
      <c r="EC15" s="387">
        <v>72.517099999999985</v>
      </c>
      <c r="ED15" s="387">
        <v>49.215800000000002</v>
      </c>
      <c r="EE15" s="387">
        <v>97.146299999999997</v>
      </c>
      <c r="EF15" s="387">
        <v>76.110200000000006</v>
      </c>
      <c r="EG15" s="387">
        <v>61.146600000000014</v>
      </c>
      <c r="EH15" s="387">
        <v>65.051100000000005</v>
      </c>
      <c r="EI15" s="387">
        <v>57.794899999999991</v>
      </c>
      <c r="EJ15" s="387">
        <v>41.756899999999995</v>
      </c>
      <c r="EK15" s="387">
        <v>47.101599999999998</v>
      </c>
      <c r="EL15" s="387">
        <v>70.052099999999982</v>
      </c>
      <c r="EM15" s="387">
        <v>55.886400000000002</v>
      </c>
      <c r="EN15" s="387">
        <v>45.632199999999997</v>
      </c>
      <c r="EO15" s="387">
        <f t="shared" si="11"/>
        <v>92.395399999999995</v>
      </c>
      <c r="EP15" s="395">
        <v>51.125900000000001</v>
      </c>
      <c r="EQ15" s="395">
        <v>57.644100000000002</v>
      </c>
      <c r="ER15" s="395">
        <v>58.473399999999998</v>
      </c>
      <c r="ES15" s="395">
        <v>73.277699999999996</v>
      </c>
      <c r="ET15" s="395">
        <v>86.43910000000001</v>
      </c>
      <c r="EU15" s="395">
        <v>58.0839</v>
      </c>
      <c r="EV15" s="395">
        <v>70.339600000000004</v>
      </c>
      <c r="EW15" s="395">
        <v>76.063299999999998</v>
      </c>
      <c r="EX15" s="395">
        <v>97.458699999999993</v>
      </c>
      <c r="EY15" s="395">
        <v>103.60310000000001</v>
      </c>
      <c r="EZ15" s="395">
        <v>101.4363</v>
      </c>
      <c r="FA15" s="395">
        <v>92.395399999999995</v>
      </c>
      <c r="FB15" s="394"/>
    </row>
    <row r="16" spans="1:158" s="134" customFormat="1" ht="12.75" customHeight="1">
      <c r="A16" s="771" t="s">
        <v>3189</v>
      </c>
      <c r="B16" s="387">
        <f t="shared" si="0"/>
        <v>0</v>
      </c>
      <c r="C16" s="387">
        <v>0</v>
      </c>
      <c r="D16" s="387">
        <v>0</v>
      </c>
      <c r="E16" s="387">
        <v>0</v>
      </c>
      <c r="F16" s="387">
        <v>0</v>
      </c>
      <c r="G16" s="387">
        <v>0</v>
      </c>
      <c r="H16" s="387">
        <v>0.05</v>
      </c>
      <c r="I16" s="387">
        <v>0</v>
      </c>
      <c r="J16" s="387">
        <v>0</v>
      </c>
      <c r="K16" s="387">
        <v>0</v>
      </c>
      <c r="L16" s="387">
        <v>0</v>
      </c>
      <c r="M16" s="387">
        <v>0</v>
      </c>
      <c r="N16" s="387">
        <v>0</v>
      </c>
      <c r="O16" s="387">
        <f t="shared" si="1"/>
        <v>0</v>
      </c>
      <c r="P16" s="387">
        <v>0</v>
      </c>
      <c r="Q16" s="387">
        <v>0</v>
      </c>
      <c r="R16" s="387">
        <v>0</v>
      </c>
      <c r="S16" s="387">
        <v>0</v>
      </c>
      <c r="T16" s="387">
        <v>0</v>
      </c>
      <c r="U16" s="387">
        <v>0</v>
      </c>
      <c r="V16" s="387">
        <v>0</v>
      </c>
      <c r="W16" s="387">
        <v>0</v>
      </c>
      <c r="X16" s="387">
        <v>0</v>
      </c>
      <c r="Y16" s="387">
        <v>0</v>
      </c>
      <c r="Z16" s="387">
        <v>0</v>
      </c>
      <c r="AA16" s="387">
        <v>0</v>
      </c>
      <c r="AB16" s="387">
        <f t="shared" si="2"/>
        <v>0</v>
      </c>
      <c r="AC16" s="387">
        <v>0</v>
      </c>
      <c r="AD16" s="387">
        <v>0</v>
      </c>
      <c r="AE16" s="387">
        <v>0</v>
      </c>
      <c r="AF16" s="387">
        <v>0</v>
      </c>
      <c r="AG16" s="387">
        <v>0</v>
      </c>
      <c r="AH16" s="387">
        <v>0</v>
      </c>
      <c r="AI16" s="387">
        <v>0</v>
      </c>
      <c r="AJ16" s="387">
        <v>0</v>
      </c>
      <c r="AK16" s="387">
        <v>0</v>
      </c>
      <c r="AL16" s="387">
        <v>0</v>
      </c>
      <c r="AM16" s="387">
        <v>0</v>
      </c>
      <c r="AN16" s="387">
        <v>0</v>
      </c>
      <c r="AO16" s="387">
        <f t="shared" si="3"/>
        <v>0</v>
      </c>
      <c r="AP16" s="387">
        <v>0</v>
      </c>
      <c r="AQ16" s="387">
        <v>0</v>
      </c>
      <c r="AR16" s="387">
        <v>0</v>
      </c>
      <c r="AS16" s="387">
        <v>0</v>
      </c>
      <c r="AT16" s="387">
        <v>0</v>
      </c>
      <c r="AU16" s="387">
        <v>0</v>
      </c>
      <c r="AV16" s="387">
        <v>0</v>
      </c>
      <c r="AW16" s="387">
        <v>0</v>
      </c>
      <c r="AX16" s="387">
        <v>0</v>
      </c>
      <c r="AY16" s="387">
        <v>0</v>
      </c>
      <c r="AZ16" s="387">
        <v>0</v>
      </c>
      <c r="BA16" s="387">
        <v>0</v>
      </c>
      <c r="BB16" s="387">
        <f t="shared" si="4"/>
        <v>0</v>
      </c>
      <c r="BC16" s="387">
        <v>0</v>
      </c>
      <c r="BD16" s="387">
        <v>0</v>
      </c>
      <c r="BE16" s="387">
        <v>0</v>
      </c>
      <c r="BF16" s="387">
        <v>0</v>
      </c>
      <c r="BG16" s="387">
        <v>0</v>
      </c>
      <c r="BH16" s="387">
        <v>0</v>
      </c>
      <c r="BI16" s="387">
        <v>0</v>
      </c>
      <c r="BJ16" s="387">
        <v>0</v>
      </c>
      <c r="BK16" s="387">
        <v>0</v>
      </c>
      <c r="BL16" s="387">
        <v>0</v>
      </c>
      <c r="BM16" s="387">
        <v>0</v>
      </c>
      <c r="BN16" s="387">
        <v>0</v>
      </c>
      <c r="BO16" s="387">
        <f t="shared" si="5"/>
        <v>0</v>
      </c>
      <c r="BP16" s="387">
        <v>0</v>
      </c>
      <c r="BQ16" s="387">
        <v>0</v>
      </c>
      <c r="BR16" s="387">
        <v>0</v>
      </c>
      <c r="BS16" s="387">
        <v>0</v>
      </c>
      <c r="BT16" s="387">
        <v>0.03</v>
      </c>
      <c r="BU16" s="387">
        <v>0.03</v>
      </c>
      <c r="BV16" s="387">
        <v>0.03</v>
      </c>
      <c r="BW16" s="387">
        <v>0.03</v>
      </c>
      <c r="BX16" s="387">
        <v>0.03</v>
      </c>
      <c r="BY16" s="387">
        <v>0.03</v>
      </c>
      <c r="BZ16" s="387">
        <v>0.03</v>
      </c>
      <c r="CA16" s="387">
        <v>0</v>
      </c>
      <c r="CB16" s="387">
        <f t="shared" si="6"/>
        <v>0</v>
      </c>
      <c r="CC16" s="387">
        <v>0</v>
      </c>
      <c r="CD16" s="387">
        <v>0</v>
      </c>
      <c r="CE16" s="387">
        <v>0</v>
      </c>
      <c r="CF16" s="387">
        <v>0</v>
      </c>
      <c r="CG16" s="387">
        <v>0</v>
      </c>
      <c r="CH16" s="387">
        <v>0</v>
      </c>
      <c r="CI16" s="387">
        <v>0</v>
      </c>
      <c r="CJ16" s="387">
        <v>0</v>
      </c>
      <c r="CK16" s="387">
        <v>0</v>
      </c>
      <c r="CL16" s="387">
        <v>0</v>
      </c>
      <c r="CM16" s="387">
        <v>0</v>
      </c>
      <c r="CN16" s="387">
        <v>0</v>
      </c>
      <c r="CO16" s="387">
        <f t="shared" si="7"/>
        <v>0.47</v>
      </c>
      <c r="CP16" s="387">
        <v>0</v>
      </c>
      <c r="CQ16" s="387">
        <v>0</v>
      </c>
      <c r="CR16" s="387">
        <v>0</v>
      </c>
      <c r="CS16" s="387">
        <v>0.03</v>
      </c>
      <c r="CT16" s="387">
        <v>7.85</v>
      </c>
      <c r="CU16" s="387">
        <v>7.98</v>
      </c>
      <c r="CV16" s="387">
        <v>0.61468000000000012</v>
      </c>
      <c r="CW16" s="387">
        <v>0.188</v>
      </c>
      <c r="CX16" s="387">
        <v>0.04</v>
      </c>
      <c r="CY16" s="387">
        <v>0.60250000000000004</v>
      </c>
      <c r="CZ16" s="387">
        <v>0.29049999999999998</v>
      </c>
      <c r="DA16" s="387">
        <v>0.47</v>
      </c>
      <c r="DB16" s="387">
        <f t="shared" si="8"/>
        <v>5.0999999999999996</v>
      </c>
      <c r="DC16" s="387">
        <v>0.35949999999999999</v>
      </c>
      <c r="DD16" s="387">
        <v>0.22500000000000001</v>
      </c>
      <c r="DE16" s="387">
        <v>0.86199999999999999</v>
      </c>
      <c r="DF16" s="387">
        <v>3.5999999999999997E-2</v>
      </c>
      <c r="DG16" s="387">
        <v>0.115</v>
      </c>
      <c r="DH16" s="387">
        <v>0.1</v>
      </c>
      <c r="DI16" s="387">
        <v>1.218</v>
      </c>
      <c r="DJ16" s="387">
        <v>7.0000000000000007E-2</v>
      </c>
      <c r="DK16" s="387">
        <v>4.2</v>
      </c>
      <c r="DL16" s="387">
        <v>5.3999999999999999E-2</v>
      </c>
      <c r="DM16" s="387">
        <v>0.76639999999999997</v>
      </c>
      <c r="DN16" s="387">
        <v>5.0999999999999996</v>
      </c>
      <c r="DO16" s="387">
        <f t="shared" si="9"/>
        <v>1.5664</v>
      </c>
      <c r="DP16" s="387">
        <v>1.3864000000000001</v>
      </c>
      <c r="DQ16" s="387">
        <v>0.86050000000000004</v>
      </c>
      <c r="DR16" s="387">
        <v>6.6501999999999999</v>
      </c>
      <c r="DS16" s="387">
        <v>0.99570000000000003</v>
      </c>
      <c r="DT16" s="387">
        <v>0.96010000000000006</v>
      </c>
      <c r="DU16" s="387">
        <v>0.6411</v>
      </c>
      <c r="DV16" s="387">
        <v>0</v>
      </c>
      <c r="DW16" s="387">
        <v>0.68920000000000003</v>
      </c>
      <c r="DX16" s="387">
        <v>4.0999999999999996</v>
      </c>
      <c r="DY16" s="387">
        <v>0</v>
      </c>
      <c r="DZ16" s="387">
        <v>0.08</v>
      </c>
      <c r="EA16" s="387">
        <v>1.5664</v>
      </c>
      <c r="EB16" s="387">
        <f t="shared" si="10"/>
        <v>0.15</v>
      </c>
      <c r="EC16" s="387">
        <v>0.33</v>
      </c>
      <c r="ED16" s="387">
        <v>0.13</v>
      </c>
      <c r="EE16" s="387">
        <v>1.6196999999999999</v>
      </c>
      <c r="EF16" s="387">
        <v>0.18</v>
      </c>
      <c r="EG16" s="387">
        <v>2.7060999999999997</v>
      </c>
      <c r="EH16" s="387">
        <v>0</v>
      </c>
      <c r="EI16" s="387">
        <v>0</v>
      </c>
      <c r="EJ16" s="387">
        <v>1.77E-2</v>
      </c>
      <c r="EK16" s="387">
        <v>5.1698000000000004</v>
      </c>
      <c r="EL16" s="387">
        <v>0.21</v>
      </c>
      <c r="EM16" s="387">
        <v>5.42</v>
      </c>
      <c r="EN16" s="387">
        <v>0.15</v>
      </c>
      <c r="EO16" s="387">
        <f t="shared" si="11"/>
        <v>3.2799999999999996E-2</v>
      </c>
      <c r="EP16" s="395">
        <v>1.0740000000000001</v>
      </c>
      <c r="EQ16" s="395">
        <v>4.1476999999999995</v>
      </c>
      <c r="ER16" s="395">
        <v>0.1714</v>
      </c>
      <c r="ES16" s="395">
        <v>1.0931</v>
      </c>
      <c r="ET16" s="395">
        <v>2.7355999999999998</v>
      </c>
      <c r="EU16" s="395">
        <v>0.2959</v>
      </c>
      <c r="EV16" s="395">
        <v>0.24980000000000002</v>
      </c>
      <c r="EW16" s="395">
        <v>0.1</v>
      </c>
      <c r="EX16" s="395">
        <v>0.4279</v>
      </c>
      <c r="EY16" s="395">
        <v>0.60960000000000003</v>
      </c>
      <c r="EZ16" s="395">
        <v>0.39439999999999997</v>
      </c>
      <c r="FA16" s="395">
        <v>3.2799999999999996E-2</v>
      </c>
      <c r="FB16" s="394"/>
    </row>
    <row r="17" spans="1:158" s="134" customFormat="1" ht="12.75" customHeight="1">
      <c r="A17" s="771" t="s">
        <v>3057</v>
      </c>
      <c r="B17" s="387">
        <f t="shared" si="0"/>
        <v>0.56999999999999995</v>
      </c>
      <c r="C17" s="387">
        <v>0.188</v>
      </c>
      <c r="D17" s="387">
        <v>0.315</v>
      </c>
      <c r="E17" s="387">
        <v>0.28499999999999998</v>
      </c>
      <c r="F17" s="387">
        <v>0.17499999999999999</v>
      </c>
      <c r="G17" s="387">
        <v>0.255</v>
      </c>
      <c r="H17" s="387">
        <v>0.18099999999999999</v>
      </c>
      <c r="I17" s="387">
        <v>0</v>
      </c>
      <c r="J17" s="387">
        <v>0.19700000000000001</v>
      </c>
      <c r="K17" s="387">
        <v>0.13</v>
      </c>
      <c r="L17" s="387">
        <v>0</v>
      </c>
      <c r="M17" s="387">
        <v>3.06</v>
      </c>
      <c r="N17" s="387">
        <v>0.56999999999999995</v>
      </c>
      <c r="O17" s="387">
        <f t="shared" si="1"/>
        <v>0</v>
      </c>
      <c r="P17" s="387">
        <v>0.35</v>
      </c>
      <c r="Q17" s="387">
        <v>0.32700000000000001</v>
      </c>
      <c r="R17" s="387">
        <v>0.3</v>
      </c>
      <c r="S17" s="387">
        <v>0.17</v>
      </c>
      <c r="T17" s="387">
        <v>0.17</v>
      </c>
      <c r="U17" s="387">
        <v>0.2</v>
      </c>
      <c r="V17" s="387">
        <v>0</v>
      </c>
      <c r="W17" s="387">
        <v>0.125</v>
      </c>
      <c r="X17" s="387">
        <v>0</v>
      </c>
      <c r="Y17" s="387">
        <v>0.03</v>
      </c>
      <c r="Z17" s="387">
        <v>0</v>
      </c>
      <c r="AA17" s="387">
        <v>0</v>
      </c>
      <c r="AB17" s="387">
        <f t="shared" si="2"/>
        <v>0</v>
      </c>
      <c r="AC17" s="387">
        <v>0</v>
      </c>
      <c r="AD17" s="387">
        <v>0</v>
      </c>
      <c r="AE17" s="387">
        <v>0</v>
      </c>
      <c r="AF17" s="387">
        <v>0</v>
      </c>
      <c r="AG17" s="387">
        <v>0</v>
      </c>
      <c r="AH17" s="387">
        <v>9.5000000000000001E-2</v>
      </c>
      <c r="AI17" s="387">
        <v>3.5000000000000003E-2</v>
      </c>
      <c r="AJ17" s="387">
        <v>0</v>
      </c>
      <c r="AK17" s="387">
        <v>0</v>
      </c>
      <c r="AL17" s="387">
        <v>3.5000000000000003E-2</v>
      </c>
      <c r="AM17" s="387">
        <v>1.1299999999999999</v>
      </c>
      <c r="AN17" s="387">
        <v>0</v>
      </c>
      <c r="AO17" s="387">
        <f t="shared" si="3"/>
        <v>0</v>
      </c>
      <c r="AP17" s="387">
        <v>0</v>
      </c>
      <c r="AQ17" s="387">
        <v>0</v>
      </c>
      <c r="AR17" s="387">
        <v>0</v>
      </c>
      <c r="AS17" s="387">
        <v>0</v>
      </c>
      <c r="AT17" s="387">
        <v>0</v>
      </c>
      <c r="AU17" s="387">
        <v>0.16200000000000001</v>
      </c>
      <c r="AV17" s="387">
        <v>0</v>
      </c>
      <c r="AW17" s="387">
        <v>0</v>
      </c>
      <c r="AX17" s="387">
        <v>0</v>
      </c>
      <c r="AY17" s="387">
        <v>0</v>
      </c>
      <c r="AZ17" s="387">
        <v>0</v>
      </c>
      <c r="BA17" s="387">
        <v>0</v>
      </c>
      <c r="BB17" s="387">
        <f t="shared" si="4"/>
        <v>0</v>
      </c>
      <c r="BC17" s="387">
        <v>0.57399999999999995</v>
      </c>
      <c r="BD17" s="387">
        <v>0</v>
      </c>
      <c r="BE17" s="387">
        <v>0</v>
      </c>
      <c r="BF17" s="387">
        <v>0</v>
      </c>
      <c r="BG17" s="387">
        <v>0.31900000000000001</v>
      </c>
      <c r="BH17" s="387">
        <v>0.125</v>
      </c>
      <c r="BI17" s="387">
        <v>0</v>
      </c>
      <c r="BJ17" s="387">
        <v>0</v>
      </c>
      <c r="BK17" s="387">
        <v>0</v>
      </c>
      <c r="BL17" s="387">
        <v>0.3</v>
      </c>
      <c r="BM17" s="387">
        <v>0</v>
      </c>
      <c r="BN17" s="387">
        <v>0</v>
      </c>
      <c r="BO17" s="387">
        <f t="shared" si="5"/>
        <v>0</v>
      </c>
      <c r="BP17" s="387">
        <v>0</v>
      </c>
      <c r="BQ17" s="387">
        <v>0</v>
      </c>
      <c r="BR17" s="387">
        <v>0</v>
      </c>
      <c r="BS17" s="387">
        <v>0</v>
      </c>
      <c r="BT17" s="387">
        <v>0</v>
      </c>
      <c r="BU17" s="387">
        <v>0.15</v>
      </c>
      <c r="BV17" s="387">
        <v>0.15</v>
      </c>
      <c r="BW17" s="387">
        <v>0.2</v>
      </c>
      <c r="BX17" s="387">
        <v>7.0000000000000007E-2</v>
      </c>
      <c r="BY17" s="387">
        <v>0.09</v>
      </c>
      <c r="BZ17" s="387">
        <v>0.09</v>
      </c>
      <c r="CA17" s="387">
        <v>0</v>
      </c>
      <c r="CB17" s="387">
        <f t="shared" si="6"/>
        <v>0</v>
      </c>
      <c r="CC17" s="387">
        <v>0</v>
      </c>
      <c r="CD17" s="387">
        <v>0</v>
      </c>
      <c r="CE17" s="387">
        <v>0</v>
      </c>
      <c r="CF17" s="387">
        <v>0</v>
      </c>
      <c r="CG17" s="387">
        <v>0</v>
      </c>
      <c r="CH17" s="387">
        <v>0</v>
      </c>
      <c r="CI17" s="387">
        <v>0.217</v>
      </c>
      <c r="CJ17" s="387">
        <v>0.217</v>
      </c>
      <c r="CK17" s="387">
        <v>0</v>
      </c>
      <c r="CL17" s="387">
        <v>0</v>
      </c>
      <c r="CM17" s="387">
        <v>0</v>
      </c>
      <c r="CN17" s="387">
        <v>0</v>
      </c>
      <c r="CO17" s="387">
        <f t="shared" si="7"/>
        <v>0.86599999999999999</v>
      </c>
      <c r="CP17" s="387">
        <v>0</v>
      </c>
      <c r="CQ17" s="387">
        <v>7.4999999999999997E-2</v>
      </c>
      <c r="CR17" s="387">
        <v>7.4999999999999997E-2</v>
      </c>
      <c r="CS17" s="387">
        <v>0.15</v>
      </c>
      <c r="CT17" s="387">
        <v>1.25</v>
      </c>
      <c r="CU17" s="387">
        <v>7.9272</v>
      </c>
      <c r="CV17" s="387">
        <v>0.25</v>
      </c>
      <c r="CW17" s="387">
        <v>1.7849999999999999</v>
      </c>
      <c r="CX17" s="387">
        <v>13.904999999999999</v>
      </c>
      <c r="CY17" s="387">
        <v>6.58</v>
      </c>
      <c r="CZ17" s="387">
        <v>1.1080000000000001</v>
      </c>
      <c r="DA17" s="387">
        <v>0.86599999999999999</v>
      </c>
      <c r="DB17" s="387">
        <f t="shared" si="8"/>
        <v>3.4885999999999999</v>
      </c>
      <c r="DC17" s="387">
        <v>0.57999999999999996</v>
      </c>
      <c r="DD17" s="387">
        <v>0.84399999999999997</v>
      </c>
      <c r="DE17" s="387">
        <v>3.68</v>
      </c>
      <c r="DF17" s="387">
        <v>0.5</v>
      </c>
      <c r="DG17" s="387">
        <v>1.1279999999999999</v>
      </c>
      <c r="DH17" s="387">
        <v>9.0500000000000007</v>
      </c>
      <c r="DI17" s="387">
        <v>9.17</v>
      </c>
      <c r="DJ17" s="387">
        <v>2.9521999999999999</v>
      </c>
      <c r="DK17" s="387">
        <v>7.15</v>
      </c>
      <c r="DL17" s="387">
        <v>8.3409999999999993</v>
      </c>
      <c r="DM17" s="387">
        <v>12.715</v>
      </c>
      <c r="DN17" s="387">
        <v>3.4885999999999999</v>
      </c>
      <c r="DO17" s="387">
        <f t="shared" si="9"/>
        <v>4.4453000000000005</v>
      </c>
      <c r="DP17" s="387">
        <v>5.6281000000000008</v>
      </c>
      <c r="DQ17" s="387">
        <v>1.5070999999999999</v>
      </c>
      <c r="DR17" s="387">
        <v>9.6029999999999998</v>
      </c>
      <c r="DS17" s="387">
        <v>11.273700000000002</v>
      </c>
      <c r="DT17" s="387">
        <v>2.6476999999999999</v>
      </c>
      <c r="DU17" s="387">
        <v>2.7336</v>
      </c>
      <c r="DV17" s="387">
        <v>2.8390999999999997</v>
      </c>
      <c r="DW17" s="387">
        <v>7.2854999999999999</v>
      </c>
      <c r="DX17" s="387">
        <v>2.9611000000000001</v>
      </c>
      <c r="DY17" s="387">
        <v>6.8611000000000004</v>
      </c>
      <c r="DZ17" s="387">
        <v>5.3483999999999998</v>
      </c>
      <c r="EA17" s="387">
        <v>4.4453000000000005</v>
      </c>
      <c r="EB17" s="387">
        <f t="shared" si="10"/>
        <v>5.8401000000000005</v>
      </c>
      <c r="EC17" s="387">
        <v>3.226</v>
      </c>
      <c r="ED17" s="387">
        <v>2.6389999999999998</v>
      </c>
      <c r="EE17" s="387">
        <v>9.9467999999999996</v>
      </c>
      <c r="EF17" s="387">
        <v>2.7351999999999999</v>
      </c>
      <c r="EG17" s="387">
        <v>3.4388000000000001</v>
      </c>
      <c r="EH17" s="387">
        <v>5.11E-2</v>
      </c>
      <c r="EI17" s="387">
        <v>1.8891</v>
      </c>
      <c r="EJ17" s="387">
        <v>5.6749999999999998</v>
      </c>
      <c r="EK17" s="387">
        <v>3.0489999999999999</v>
      </c>
      <c r="EL17" s="387">
        <v>0.58140000000000003</v>
      </c>
      <c r="EM17" s="387">
        <v>5.0781000000000001</v>
      </c>
      <c r="EN17" s="387">
        <v>5.8401000000000005</v>
      </c>
      <c r="EO17" s="387">
        <f t="shared" si="11"/>
        <v>4.1283000000000003</v>
      </c>
      <c r="EP17" s="395">
        <v>0.65960000000000008</v>
      </c>
      <c r="EQ17" s="395">
        <v>0.46660000000000001</v>
      </c>
      <c r="ER17" s="395">
        <v>3.1070000000000002</v>
      </c>
      <c r="ES17" s="395">
        <v>0.88860000000000006</v>
      </c>
      <c r="ET17" s="395">
        <v>2.7916999999999996</v>
      </c>
      <c r="EU17" s="395">
        <v>2.1304000000000003</v>
      </c>
      <c r="EV17" s="395">
        <v>2.6280999999999999</v>
      </c>
      <c r="EW17" s="395">
        <v>4.0583</v>
      </c>
      <c r="EX17" s="395">
        <v>1.0608</v>
      </c>
      <c r="EY17" s="395">
        <v>6.5495000000000001</v>
      </c>
      <c r="EZ17" s="395">
        <v>4.2816000000000001</v>
      </c>
      <c r="FA17" s="395">
        <v>4.1283000000000003</v>
      </c>
      <c r="FB17" s="394"/>
    </row>
    <row r="18" spans="1:158" s="134" customFormat="1" ht="12.75" customHeight="1">
      <c r="A18" s="771" t="s">
        <v>3190</v>
      </c>
      <c r="B18" s="387">
        <f t="shared" si="0"/>
        <v>0</v>
      </c>
      <c r="C18" s="387">
        <v>0</v>
      </c>
      <c r="D18" s="387">
        <v>0</v>
      </c>
      <c r="E18" s="387">
        <v>0</v>
      </c>
      <c r="F18" s="387">
        <v>0</v>
      </c>
      <c r="G18" s="387">
        <v>0</v>
      </c>
      <c r="H18" s="387">
        <v>0</v>
      </c>
      <c r="I18" s="387">
        <v>0</v>
      </c>
      <c r="J18" s="387">
        <v>0</v>
      </c>
      <c r="K18" s="387">
        <v>0</v>
      </c>
      <c r="L18" s="387">
        <v>0</v>
      </c>
      <c r="M18" s="387">
        <v>0</v>
      </c>
      <c r="N18" s="387">
        <v>0</v>
      </c>
      <c r="O18" s="387">
        <f t="shared" si="1"/>
        <v>0</v>
      </c>
      <c r="P18" s="387">
        <v>0</v>
      </c>
      <c r="Q18" s="387">
        <v>0</v>
      </c>
      <c r="R18" s="387">
        <v>0</v>
      </c>
      <c r="S18" s="387">
        <v>0</v>
      </c>
      <c r="T18" s="387">
        <v>0</v>
      </c>
      <c r="U18" s="387">
        <v>0</v>
      </c>
      <c r="V18" s="387">
        <v>0</v>
      </c>
      <c r="W18" s="387">
        <v>0</v>
      </c>
      <c r="X18" s="387">
        <v>0</v>
      </c>
      <c r="Y18" s="387">
        <v>0</v>
      </c>
      <c r="Z18" s="387">
        <v>0</v>
      </c>
      <c r="AA18" s="387">
        <v>0</v>
      </c>
      <c r="AB18" s="387">
        <f t="shared" si="2"/>
        <v>0</v>
      </c>
      <c r="AC18" s="387">
        <v>0</v>
      </c>
      <c r="AD18" s="387">
        <v>0</v>
      </c>
      <c r="AE18" s="387">
        <v>0</v>
      </c>
      <c r="AF18" s="387">
        <v>0</v>
      </c>
      <c r="AG18" s="387">
        <v>0</v>
      </c>
      <c r="AH18" s="387">
        <v>0</v>
      </c>
      <c r="AI18" s="387">
        <v>0</v>
      </c>
      <c r="AJ18" s="387">
        <v>0</v>
      </c>
      <c r="AK18" s="387">
        <v>0</v>
      </c>
      <c r="AL18" s="387">
        <v>0</v>
      </c>
      <c r="AM18" s="387">
        <v>0</v>
      </c>
      <c r="AN18" s="387">
        <v>0</v>
      </c>
      <c r="AO18" s="387">
        <f t="shared" si="3"/>
        <v>0</v>
      </c>
      <c r="AP18" s="387">
        <v>0</v>
      </c>
      <c r="AQ18" s="387">
        <v>0</v>
      </c>
      <c r="AR18" s="387">
        <v>0</v>
      </c>
      <c r="AS18" s="387">
        <v>0</v>
      </c>
      <c r="AT18" s="387">
        <v>0</v>
      </c>
      <c r="AU18" s="387">
        <v>0</v>
      </c>
      <c r="AV18" s="387">
        <v>0</v>
      </c>
      <c r="AW18" s="387">
        <v>0</v>
      </c>
      <c r="AX18" s="387">
        <v>0</v>
      </c>
      <c r="AY18" s="387">
        <v>0</v>
      </c>
      <c r="AZ18" s="387">
        <v>0</v>
      </c>
      <c r="BA18" s="387">
        <v>0</v>
      </c>
      <c r="BB18" s="387">
        <f t="shared" si="4"/>
        <v>0</v>
      </c>
      <c r="BC18" s="387">
        <v>0</v>
      </c>
      <c r="BD18" s="387">
        <v>0</v>
      </c>
      <c r="BE18" s="387">
        <v>0</v>
      </c>
      <c r="BF18" s="387">
        <v>0</v>
      </c>
      <c r="BG18" s="387">
        <v>0</v>
      </c>
      <c r="BH18" s="387">
        <v>0</v>
      </c>
      <c r="BI18" s="387">
        <v>0</v>
      </c>
      <c r="BJ18" s="387">
        <v>0</v>
      </c>
      <c r="BK18" s="387">
        <v>0</v>
      </c>
      <c r="BL18" s="387">
        <v>0</v>
      </c>
      <c r="BM18" s="387">
        <v>0</v>
      </c>
      <c r="BN18" s="387">
        <v>0</v>
      </c>
      <c r="BO18" s="387">
        <f t="shared" si="5"/>
        <v>0</v>
      </c>
      <c r="BP18" s="387">
        <v>0</v>
      </c>
      <c r="BQ18" s="387">
        <v>0</v>
      </c>
      <c r="BR18" s="387">
        <v>0</v>
      </c>
      <c r="BS18" s="387">
        <v>0</v>
      </c>
      <c r="BT18" s="387">
        <v>0</v>
      </c>
      <c r="BU18" s="387">
        <v>0</v>
      </c>
      <c r="BV18" s="387">
        <v>0</v>
      </c>
      <c r="BW18" s="387">
        <v>0</v>
      </c>
      <c r="BX18" s="387">
        <v>0</v>
      </c>
      <c r="BY18" s="387">
        <v>0</v>
      </c>
      <c r="BZ18" s="387">
        <v>0</v>
      </c>
      <c r="CA18" s="387">
        <v>0</v>
      </c>
      <c r="CB18" s="387">
        <f t="shared" si="6"/>
        <v>0</v>
      </c>
      <c r="CC18" s="387">
        <v>0</v>
      </c>
      <c r="CD18" s="387">
        <v>0</v>
      </c>
      <c r="CE18" s="387">
        <v>0</v>
      </c>
      <c r="CF18" s="387">
        <v>0</v>
      </c>
      <c r="CG18" s="387">
        <v>0</v>
      </c>
      <c r="CH18" s="387">
        <v>0</v>
      </c>
      <c r="CI18" s="387">
        <v>0</v>
      </c>
      <c r="CJ18" s="387">
        <v>0</v>
      </c>
      <c r="CK18" s="387">
        <v>0</v>
      </c>
      <c r="CL18" s="387">
        <v>0</v>
      </c>
      <c r="CM18" s="387">
        <v>0</v>
      </c>
      <c r="CN18" s="387">
        <v>0</v>
      </c>
      <c r="CO18" s="387">
        <f t="shared" si="7"/>
        <v>0.27510000000000001</v>
      </c>
      <c r="CP18" s="387">
        <v>0</v>
      </c>
      <c r="CQ18" s="387">
        <v>0</v>
      </c>
      <c r="CR18" s="387">
        <v>0</v>
      </c>
      <c r="CS18" s="387">
        <v>0</v>
      </c>
      <c r="CT18" s="387">
        <v>7.4999999999999997E-2</v>
      </c>
      <c r="CU18" s="387">
        <v>0</v>
      </c>
      <c r="CV18" s="387">
        <v>0.61699999999999999</v>
      </c>
      <c r="CW18" s="387">
        <v>0</v>
      </c>
      <c r="CX18" s="387">
        <v>0</v>
      </c>
      <c r="CY18" s="387">
        <v>0</v>
      </c>
      <c r="CZ18" s="387">
        <v>0.27989999999999998</v>
      </c>
      <c r="DA18" s="387">
        <v>0.27510000000000001</v>
      </c>
      <c r="DB18" s="387">
        <f t="shared" si="8"/>
        <v>0.43320000000000003</v>
      </c>
      <c r="DC18" s="387">
        <v>3.1199999999999999E-2</v>
      </c>
      <c r="DD18" s="387">
        <v>7.5200000000000003E-2</v>
      </c>
      <c r="DE18" s="387">
        <v>0.14660000000000004</v>
      </c>
      <c r="DF18" s="387">
        <v>6.7999999999999996E-3</v>
      </c>
      <c r="DG18" s="387">
        <v>0.24990000000000001</v>
      </c>
      <c r="DH18" s="387">
        <v>0.3322</v>
      </c>
      <c r="DI18" s="387">
        <v>6.2299999999999994E-2</v>
      </c>
      <c r="DJ18" s="387">
        <v>5.5E-2</v>
      </c>
      <c r="DK18" s="387">
        <v>0.46979999999999994</v>
      </c>
      <c r="DL18" s="387">
        <v>1.7415999999999998</v>
      </c>
      <c r="DM18" s="387">
        <v>0.31260000000000004</v>
      </c>
      <c r="DN18" s="387">
        <v>0.43320000000000003</v>
      </c>
      <c r="DO18" s="387">
        <f t="shared" si="9"/>
        <v>0.34</v>
      </c>
      <c r="DP18" s="387">
        <v>6.2799999999999995E-2</v>
      </c>
      <c r="DQ18" s="387">
        <v>1.0862000000000001</v>
      </c>
      <c r="DR18" s="387">
        <v>1.6122999999999998</v>
      </c>
      <c r="DS18" s="387">
        <v>0.35580000000000001</v>
      </c>
      <c r="DT18" s="387">
        <v>1.7130999999999998</v>
      </c>
      <c r="DU18" s="387">
        <v>0.56920000000000004</v>
      </c>
      <c r="DV18" s="387">
        <v>0.50880000000000003</v>
      </c>
      <c r="DW18" s="387">
        <v>1.3132999999999999</v>
      </c>
      <c r="DX18" s="387">
        <v>1.7399999999999999E-2</v>
      </c>
      <c r="DY18" s="387">
        <v>2.0799999999999999E-2</v>
      </c>
      <c r="DZ18" s="387">
        <v>0.83479999999999999</v>
      </c>
      <c r="EA18" s="387">
        <v>0.34</v>
      </c>
      <c r="EB18" s="387">
        <f t="shared" si="10"/>
        <v>1.3526000000000002</v>
      </c>
      <c r="EC18" s="387">
        <v>7.4053999999999993</v>
      </c>
      <c r="ED18" s="387">
        <v>0.83969999999999989</v>
      </c>
      <c r="EE18" s="387">
        <v>0.64669999999999994</v>
      </c>
      <c r="EF18" s="387">
        <v>0.14880000000000002</v>
      </c>
      <c r="EG18" s="387">
        <v>0.63919999999999999</v>
      </c>
      <c r="EH18" s="387">
        <v>1.31</v>
      </c>
      <c r="EI18" s="387">
        <v>0</v>
      </c>
      <c r="EJ18" s="387">
        <v>0</v>
      </c>
      <c r="EK18" s="387">
        <v>4.7600000000000003E-2</v>
      </c>
      <c r="EL18" s="387">
        <v>2.8441999999999998</v>
      </c>
      <c r="EM18" s="387">
        <v>0.1328</v>
      </c>
      <c r="EN18" s="387">
        <v>1.3526000000000002</v>
      </c>
      <c r="EO18" s="387">
        <f t="shared" si="11"/>
        <v>0.53</v>
      </c>
      <c r="EP18" s="395" t="s">
        <v>15</v>
      </c>
      <c r="EQ18" s="395">
        <v>0.1741</v>
      </c>
      <c r="ER18" s="395">
        <v>4.6100000000000002E-2</v>
      </c>
      <c r="ES18" s="395">
        <v>1.4045000000000001</v>
      </c>
      <c r="ET18" s="395">
        <v>2.3399999999999997E-2</v>
      </c>
      <c r="EU18" s="395">
        <v>0.65839999999999999</v>
      </c>
      <c r="EV18" s="395">
        <v>6.9699999999999998E-2</v>
      </c>
      <c r="EW18" s="395">
        <v>1.6E-2</v>
      </c>
      <c r="EX18" s="395" t="s">
        <v>15</v>
      </c>
      <c r="EY18" s="395">
        <v>0.66070000000000007</v>
      </c>
      <c r="EZ18" s="395">
        <v>0.1004</v>
      </c>
      <c r="FA18" s="395">
        <v>0.53</v>
      </c>
      <c r="FB18" s="394"/>
    </row>
    <row r="19" spans="1:158" s="134" customFormat="1" ht="12.75" customHeight="1">
      <c r="A19" s="773" t="s">
        <v>3191</v>
      </c>
      <c r="B19" s="387">
        <f t="shared" si="0"/>
        <v>3.9319999999999999</v>
      </c>
      <c r="C19" s="387">
        <v>0.12</v>
      </c>
      <c r="D19" s="387">
        <v>0.68129999999999991</v>
      </c>
      <c r="E19" s="387">
        <v>0.60299999999999998</v>
      </c>
      <c r="F19" s="387">
        <v>0.54100000000000004</v>
      </c>
      <c r="G19" s="387">
        <v>0.53200000000000003</v>
      </c>
      <c r="H19" s="387">
        <v>3.5989</v>
      </c>
      <c r="I19" s="387">
        <v>4.8224999999999998</v>
      </c>
      <c r="J19" s="387">
        <v>3.3969999999999998</v>
      </c>
      <c r="K19" s="387">
        <v>1.7470000000000001</v>
      </c>
      <c r="L19" s="387">
        <v>5.4939999999999998</v>
      </c>
      <c r="M19" s="387">
        <v>4.0830000000000002</v>
      </c>
      <c r="N19" s="387">
        <v>3.9319999999999999</v>
      </c>
      <c r="O19" s="387">
        <f t="shared" si="1"/>
        <v>0.80700000000000005</v>
      </c>
      <c r="P19" s="387">
        <v>1.167</v>
      </c>
      <c r="Q19" s="387">
        <v>0.52600000000000002</v>
      </c>
      <c r="R19" s="387">
        <v>8.3000000000000004E-2</v>
      </c>
      <c r="S19" s="387">
        <v>0.21299999999999999</v>
      </c>
      <c r="T19" s="387">
        <v>0.24299999999999999</v>
      </c>
      <c r="U19" s="387">
        <v>5.2999999999999999E-2</v>
      </c>
      <c r="V19" s="387">
        <v>0</v>
      </c>
      <c r="W19" s="387">
        <v>0.58850000000000002</v>
      </c>
      <c r="X19" s="387">
        <v>0.34799999999999998</v>
      </c>
      <c r="Y19" s="387">
        <v>0.41149999999999998</v>
      </c>
      <c r="Z19" s="387">
        <v>0.97599999999999998</v>
      </c>
      <c r="AA19" s="387">
        <v>0.80700000000000005</v>
      </c>
      <c r="AB19" s="387">
        <f t="shared" si="2"/>
        <v>1.1894</v>
      </c>
      <c r="AC19" s="387">
        <v>0.53900000000000003</v>
      </c>
      <c r="AD19" s="387">
        <v>1.5920000000000001</v>
      </c>
      <c r="AE19" s="387">
        <v>1.1759999999999999</v>
      </c>
      <c r="AF19" s="387">
        <v>1.4265000000000001</v>
      </c>
      <c r="AG19" s="387">
        <v>2.7159</v>
      </c>
      <c r="AH19" s="387">
        <v>1.774</v>
      </c>
      <c r="AI19" s="387">
        <v>3.6278000000000001</v>
      </c>
      <c r="AJ19" s="387">
        <v>4.2648000000000001</v>
      </c>
      <c r="AK19" s="387">
        <v>0.85099999999999998</v>
      </c>
      <c r="AL19" s="387">
        <v>1.554</v>
      </c>
      <c r="AM19" s="387">
        <v>0.65700000000000003</v>
      </c>
      <c r="AN19" s="387">
        <v>1.1894</v>
      </c>
      <c r="AO19" s="387">
        <f t="shared" si="3"/>
        <v>1.2250000000000001</v>
      </c>
      <c r="AP19" s="387">
        <v>2.0051999999999999</v>
      </c>
      <c r="AQ19" s="387">
        <v>1.0745</v>
      </c>
      <c r="AR19" s="387">
        <v>1.6508</v>
      </c>
      <c r="AS19" s="387">
        <v>2.1294</v>
      </c>
      <c r="AT19" s="387">
        <v>1.5927</v>
      </c>
      <c r="AU19" s="387">
        <v>2.286</v>
      </c>
      <c r="AV19" s="387">
        <v>1.5125999999999999</v>
      </c>
      <c r="AW19" s="387">
        <v>3.8319000000000001</v>
      </c>
      <c r="AX19" s="387">
        <v>5.3920000000000003</v>
      </c>
      <c r="AY19" s="387">
        <v>0.75429999999999997</v>
      </c>
      <c r="AZ19" s="387">
        <v>0.50600000000000001</v>
      </c>
      <c r="BA19" s="387">
        <v>1.2250000000000001</v>
      </c>
      <c r="BB19" s="387">
        <f t="shared" si="4"/>
        <v>3.0428999999999999</v>
      </c>
      <c r="BC19" s="387">
        <v>0.49660000000000004</v>
      </c>
      <c r="BD19" s="387">
        <v>1.6839999999999999</v>
      </c>
      <c r="BE19" s="387">
        <v>0.97229999999999994</v>
      </c>
      <c r="BF19" s="387">
        <v>0.56699999999999995</v>
      </c>
      <c r="BG19" s="387">
        <v>1.6165</v>
      </c>
      <c r="BH19" s="387">
        <v>1.0249999999999999</v>
      </c>
      <c r="BI19" s="387">
        <v>0.94650000000000001</v>
      </c>
      <c r="BJ19" s="387">
        <v>5.0158999999999994</v>
      </c>
      <c r="BK19" s="387">
        <v>4.2907999999999999</v>
      </c>
      <c r="BL19" s="387">
        <v>1.4220999999999999</v>
      </c>
      <c r="BM19" s="387">
        <v>4.0605000000000002</v>
      </c>
      <c r="BN19" s="387">
        <v>3.0428999999999999</v>
      </c>
      <c r="BO19" s="387">
        <f t="shared" si="5"/>
        <v>1.7712000000000001</v>
      </c>
      <c r="BP19" s="387">
        <v>3.8490000000000002</v>
      </c>
      <c r="BQ19" s="387">
        <v>1.3597000000000001</v>
      </c>
      <c r="BR19" s="387">
        <v>1.5920999999999998</v>
      </c>
      <c r="BS19" s="387">
        <v>2.6961999999999997</v>
      </c>
      <c r="BT19" s="387">
        <v>1.5163</v>
      </c>
      <c r="BU19" s="387">
        <v>0.85520000000000007</v>
      </c>
      <c r="BV19" s="387">
        <v>0.78979999999999995</v>
      </c>
      <c r="BW19" s="387">
        <v>0.35969999999999996</v>
      </c>
      <c r="BX19" s="387">
        <v>2.8908</v>
      </c>
      <c r="BY19" s="387">
        <v>1.5057</v>
      </c>
      <c r="BZ19" s="387">
        <v>1.331</v>
      </c>
      <c r="CA19" s="387">
        <v>1.7712000000000001</v>
      </c>
      <c r="CB19" s="387">
        <f t="shared" si="6"/>
        <v>0.64900000000000002</v>
      </c>
      <c r="CC19" s="387">
        <v>0.29619999999999996</v>
      </c>
      <c r="CD19" s="387">
        <v>2.819</v>
      </c>
      <c r="CE19" s="387">
        <v>3.1185</v>
      </c>
      <c r="CF19" s="387">
        <v>3.0898000000000003</v>
      </c>
      <c r="CG19" s="387">
        <v>2.9781999999999997</v>
      </c>
      <c r="CH19" s="387">
        <v>0.46529999999999999</v>
      </c>
      <c r="CI19" s="387">
        <v>0.75679999999999992</v>
      </c>
      <c r="CJ19" s="387">
        <v>0.255</v>
      </c>
      <c r="CK19" s="387">
        <v>0.17599999999999999</v>
      </c>
      <c r="CL19" s="387">
        <v>0.25390000000000001</v>
      </c>
      <c r="CM19" s="387">
        <v>0.13</v>
      </c>
      <c r="CN19" s="387">
        <v>0.64900000000000002</v>
      </c>
      <c r="CO19" s="387">
        <f t="shared" si="7"/>
        <v>6.8939000000000004</v>
      </c>
      <c r="CP19" s="387">
        <v>2.3E-2</v>
      </c>
      <c r="CQ19" s="387">
        <v>2.6680000000000001</v>
      </c>
      <c r="CR19" s="387">
        <v>1.0369999999999999</v>
      </c>
      <c r="CS19" s="387">
        <v>4.1708999999999996</v>
      </c>
      <c r="CT19" s="387">
        <v>4.7231999999999994</v>
      </c>
      <c r="CU19" s="387">
        <v>3.7315999999999998</v>
      </c>
      <c r="CV19" s="387">
        <v>0.95138999999999996</v>
      </c>
      <c r="CW19" s="387">
        <v>2.4952000000000001</v>
      </c>
      <c r="CX19" s="387">
        <v>4.157</v>
      </c>
      <c r="CY19" s="387">
        <v>4.5392000000000001</v>
      </c>
      <c r="CZ19" s="387">
        <v>6.2256999999999998</v>
      </c>
      <c r="DA19" s="387">
        <v>6.8939000000000004</v>
      </c>
      <c r="DB19" s="387">
        <f t="shared" si="8"/>
        <v>7.5327999999999991</v>
      </c>
      <c r="DC19" s="387">
        <v>6.4161000000000001</v>
      </c>
      <c r="DD19" s="387">
        <v>9.0329000000000015</v>
      </c>
      <c r="DE19" s="387">
        <v>5.3963000000000001</v>
      </c>
      <c r="DF19" s="387">
        <v>7.3613999999999997</v>
      </c>
      <c r="DG19" s="387">
        <v>7.281200000000001</v>
      </c>
      <c r="DH19" s="387">
        <v>3.7607000000000004</v>
      </c>
      <c r="DI19" s="387">
        <v>5.8831999999999995</v>
      </c>
      <c r="DJ19" s="387">
        <v>5.4791999999999996</v>
      </c>
      <c r="DK19" s="387">
        <v>4.7237999999999998</v>
      </c>
      <c r="DL19" s="387">
        <v>9.6875999999999998</v>
      </c>
      <c r="DM19" s="387">
        <v>14.867799999999999</v>
      </c>
      <c r="DN19" s="387">
        <v>7.5327999999999991</v>
      </c>
      <c r="DO19" s="387">
        <f t="shared" si="9"/>
        <v>5.3257999999999992</v>
      </c>
      <c r="DP19" s="387">
        <v>7.7983000000000002</v>
      </c>
      <c r="DQ19" s="387">
        <v>7.468799999999999</v>
      </c>
      <c r="DR19" s="387">
        <v>8.02</v>
      </c>
      <c r="DS19" s="387">
        <v>5.0638999999999994</v>
      </c>
      <c r="DT19" s="387">
        <v>9.8880999999999997</v>
      </c>
      <c r="DU19" s="387">
        <v>8.3284000000000002</v>
      </c>
      <c r="DV19" s="387">
        <v>9.4039999999999999</v>
      </c>
      <c r="DW19" s="387">
        <v>7.186799999999999</v>
      </c>
      <c r="DX19" s="387">
        <v>7.8773</v>
      </c>
      <c r="DY19" s="387">
        <v>8.0704999999999973</v>
      </c>
      <c r="DZ19" s="387">
        <v>13.723800000000001</v>
      </c>
      <c r="EA19" s="387">
        <v>5.3257999999999992</v>
      </c>
      <c r="EB19" s="387">
        <f t="shared" si="10"/>
        <v>4.2561999999999998</v>
      </c>
      <c r="EC19" s="387">
        <v>10.703800000000001</v>
      </c>
      <c r="ED19" s="387">
        <v>9.3328000000000007</v>
      </c>
      <c r="EE19" s="387">
        <v>8.3225000000000016</v>
      </c>
      <c r="EF19" s="387">
        <v>7.4028999999999998</v>
      </c>
      <c r="EG19" s="387">
        <v>10.585800000000001</v>
      </c>
      <c r="EH19" s="387">
        <v>7.7677999999999994</v>
      </c>
      <c r="EI19" s="387">
        <v>6.2164999999999999</v>
      </c>
      <c r="EJ19" s="387">
        <v>9.4362000000000013</v>
      </c>
      <c r="EK19" s="387">
        <v>6.0502000000000002</v>
      </c>
      <c r="EL19" s="387">
        <v>8.0157000000000025</v>
      </c>
      <c r="EM19" s="387">
        <v>12.3028</v>
      </c>
      <c r="EN19" s="387">
        <v>4.2561999999999998</v>
      </c>
      <c r="EO19" s="387">
        <f t="shared" si="11"/>
        <v>14.458</v>
      </c>
      <c r="EP19" s="395">
        <v>5.1657000000000002</v>
      </c>
      <c r="EQ19" s="395">
        <v>5.0983999999999998</v>
      </c>
      <c r="ER19" s="395">
        <v>4.7286999999999999</v>
      </c>
      <c r="ES19" s="395">
        <v>6.5730000000000004</v>
      </c>
      <c r="ET19" s="395">
        <v>9.0747999999999998</v>
      </c>
      <c r="EU19" s="395">
        <v>7.5628000000000002</v>
      </c>
      <c r="EV19" s="395">
        <v>6.6707999999999998</v>
      </c>
      <c r="EW19" s="395">
        <v>10.368799999999998</v>
      </c>
      <c r="EX19" s="395">
        <v>7.3271999999999995</v>
      </c>
      <c r="EY19" s="395">
        <v>16.959099999999999</v>
      </c>
      <c r="EZ19" s="395">
        <v>16.878</v>
      </c>
      <c r="FA19" s="395">
        <v>14.458</v>
      </c>
      <c r="FB19" s="394"/>
    </row>
    <row r="20" spans="1:158" s="134" customFormat="1" ht="12.75" customHeight="1">
      <c r="A20" s="773" t="s">
        <v>2980</v>
      </c>
      <c r="B20" s="387">
        <f t="shared" si="0"/>
        <v>1.718</v>
      </c>
      <c r="C20" s="387">
        <v>6.8689999999999998</v>
      </c>
      <c r="D20" s="387">
        <v>1.4650000000000001</v>
      </c>
      <c r="E20" s="387">
        <v>5.9470000000000001</v>
      </c>
      <c r="F20" s="387">
        <v>7.05</v>
      </c>
      <c r="G20" s="387">
        <v>4.08</v>
      </c>
      <c r="H20" s="387">
        <v>11.856999999999999</v>
      </c>
      <c r="I20" s="387">
        <v>13.05</v>
      </c>
      <c r="J20" s="387">
        <v>1.3640000000000001</v>
      </c>
      <c r="K20" s="387">
        <v>3.3524000000000003</v>
      </c>
      <c r="L20" s="387">
        <v>4.306</v>
      </c>
      <c r="M20" s="387">
        <v>2.915</v>
      </c>
      <c r="N20" s="387">
        <v>1.718</v>
      </c>
      <c r="O20" s="387">
        <f t="shared" si="1"/>
        <v>20.297699999999999</v>
      </c>
      <c r="P20" s="387">
        <v>0.87</v>
      </c>
      <c r="Q20" s="387">
        <v>0.57199999999999995</v>
      </c>
      <c r="R20" s="387">
        <v>0.57999999999999996</v>
      </c>
      <c r="S20" s="387">
        <v>1.5369999999999999</v>
      </c>
      <c r="T20" s="387">
        <v>4.1890000000000001</v>
      </c>
      <c r="U20" s="387">
        <v>3.3580000000000001</v>
      </c>
      <c r="V20" s="387">
        <v>0.626</v>
      </c>
      <c r="W20" s="387">
        <v>3.7189999999999999</v>
      </c>
      <c r="X20" s="387">
        <v>7.0910000000000002</v>
      </c>
      <c r="Y20" s="387">
        <v>0.45800000000000002</v>
      </c>
      <c r="Z20" s="387">
        <v>2.14</v>
      </c>
      <c r="AA20" s="387">
        <v>20.297699999999999</v>
      </c>
      <c r="AB20" s="387">
        <f t="shared" si="2"/>
        <v>11.0566</v>
      </c>
      <c r="AC20" s="387">
        <v>2.1</v>
      </c>
      <c r="AD20" s="387">
        <v>2.8</v>
      </c>
      <c r="AE20" s="387">
        <v>0.96799999999999997</v>
      </c>
      <c r="AF20" s="387">
        <v>1.78</v>
      </c>
      <c r="AG20" s="387">
        <v>15.698</v>
      </c>
      <c r="AH20" s="387">
        <v>1.329</v>
      </c>
      <c r="AI20" s="387">
        <v>0.61199999999999999</v>
      </c>
      <c r="AJ20" s="387">
        <v>2.0939999999999999</v>
      </c>
      <c r="AK20" s="387">
        <v>0.6804</v>
      </c>
      <c r="AL20" s="387">
        <v>0.87539999999999996</v>
      </c>
      <c r="AM20" s="387">
        <v>1.7447000000000001</v>
      </c>
      <c r="AN20" s="387">
        <v>11.0566</v>
      </c>
      <c r="AO20" s="387">
        <f t="shared" si="3"/>
        <v>0.98829999999999996</v>
      </c>
      <c r="AP20" s="387">
        <v>7.4359999999999999</v>
      </c>
      <c r="AQ20" s="387">
        <v>8.7949999999999999</v>
      </c>
      <c r="AR20" s="387">
        <v>5.1133000000000006</v>
      </c>
      <c r="AS20" s="387">
        <v>7.2460000000000004</v>
      </c>
      <c r="AT20" s="387">
        <v>5.6318000000000001</v>
      </c>
      <c r="AU20" s="387">
        <v>1.8722999999999999</v>
      </c>
      <c r="AV20" s="387">
        <v>1.3288</v>
      </c>
      <c r="AW20" s="387">
        <v>4.1603999999999992</v>
      </c>
      <c r="AX20" s="387">
        <v>4.3861000000000008</v>
      </c>
      <c r="AY20" s="387">
        <v>0.76909999999999989</v>
      </c>
      <c r="AZ20" s="387">
        <v>1.3797999999999999</v>
      </c>
      <c r="BA20" s="387">
        <v>0.98829999999999996</v>
      </c>
      <c r="BB20" s="387">
        <f t="shared" si="4"/>
        <v>1.637</v>
      </c>
      <c r="BC20" s="387">
        <v>2.2496999999999998</v>
      </c>
      <c r="BD20" s="387">
        <v>1.9148000000000001</v>
      </c>
      <c r="BE20" s="387">
        <v>1.4</v>
      </c>
      <c r="BF20" s="387">
        <v>0.53600000000000003</v>
      </c>
      <c r="BG20" s="387">
        <v>0.159</v>
      </c>
      <c r="BH20" s="387">
        <v>0.64900000000000002</v>
      </c>
      <c r="BI20" s="387">
        <v>9.4</v>
      </c>
      <c r="BJ20" s="387">
        <v>2.2589999999999999</v>
      </c>
      <c r="BK20" s="387">
        <v>21.22</v>
      </c>
      <c r="BL20" s="387">
        <v>9.5359999999999996</v>
      </c>
      <c r="BM20" s="387">
        <v>1.69</v>
      </c>
      <c r="BN20" s="387">
        <v>1.637</v>
      </c>
      <c r="BO20" s="387">
        <f t="shared" si="5"/>
        <v>10.686399999999999</v>
      </c>
      <c r="BP20" s="387">
        <v>19.111999999999998</v>
      </c>
      <c r="BQ20" s="387">
        <v>3.2149999999999999</v>
      </c>
      <c r="BR20" s="387">
        <v>12.923</v>
      </c>
      <c r="BS20" s="387">
        <v>17.056999999999999</v>
      </c>
      <c r="BT20" s="387">
        <v>17.135999999999999</v>
      </c>
      <c r="BU20" s="387">
        <v>25.057500000000001</v>
      </c>
      <c r="BV20" s="387">
        <v>15.869399999999999</v>
      </c>
      <c r="BW20" s="387">
        <v>21.319400000000002</v>
      </c>
      <c r="BX20" s="387">
        <v>0.86239999999999994</v>
      </c>
      <c r="BY20" s="387">
        <v>2.4462000000000002</v>
      </c>
      <c r="BZ20" s="387">
        <v>2.2564000000000002</v>
      </c>
      <c r="CA20" s="387">
        <v>10.686399999999999</v>
      </c>
      <c r="CB20" s="387">
        <f t="shared" si="6"/>
        <v>15.382999999999999</v>
      </c>
      <c r="CC20" s="387">
        <v>18.604500000000002</v>
      </c>
      <c r="CD20" s="387">
        <v>3.3256999999999999</v>
      </c>
      <c r="CE20" s="387">
        <v>65.920699999999997</v>
      </c>
      <c r="CF20" s="387">
        <v>0.62570000000000003</v>
      </c>
      <c r="CG20" s="387">
        <v>0.625</v>
      </c>
      <c r="CH20" s="387">
        <v>18.068999999999999</v>
      </c>
      <c r="CI20" s="387">
        <v>7.4999999999999997E-2</v>
      </c>
      <c r="CJ20" s="387">
        <v>0.374</v>
      </c>
      <c r="CK20" s="387">
        <v>10.209</v>
      </c>
      <c r="CL20" s="387">
        <v>6.0629999999999997</v>
      </c>
      <c r="CM20" s="387">
        <v>0.25</v>
      </c>
      <c r="CN20" s="387">
        <v>15.382999999999999</v>
      </c>
      <c r="CO20" s="387">
        <f t="shared" si="7"/>
        <v>3.0851999999999999</v>
      </c>
      <c r="CP20" s="387">
        <v>13.478</v>
      </c>
      <c r="CQ20" s="387">
        <v>0.36299999999999999</v>
      </c>
      <c r="CR20" s="387">
        <v>6.3E-2</v>
      </c>
      <c r="CS20" s="387">
        <v>5.4755000000000003</v>
      </c>
      <c r="CT20" s="387">
        <v>3.5991</v>
      </c>
      <c r="CU20" s="387">
        <v>6.9640000000000004</v>
      </c>
      <c r="CV20" s="387">
        <v>18.386500000000002</v>
      </c>
      <c r="CW20" s="387">
        <v>42.202400000000004</v>
      </c>
      <c r="CX20" s="387">
        <v>3.0293999999999999</v>
      </c>
      <c r="CY20" s="387">
        <v>39.902000000000001</v>
      </c>
      <c r="CZ20" s="387">
        <v>41.840499999999999</v>
      </c>
      <c r="DA20" s="387">
        <v>3.0851999999999999</v>
      </c>
      <c r="DB20" s="387">
        <f t="shared" si="8"/>
        <v>19.175800000000002</v>
      </c>
      <c r="DC20" s="387">
        <v>2.5816999999999997</v>
      </c>
      <c r="DD20" s="387">
        <v>5.8837999999999999</v>
      </c>
      <c r="DE20" s="387">
        <v>30.502800000000004</v>
      </c>
      <c r="DF20" s="387">
        <v>30.995200000000004</v>
      </c>
      <c r="DG20" s="387">
        <v>40.1111</v>
      </c>
      <c r="DH20" s="387">
        <v>26.3904</v>
      </c>
      <c r="DI20" s="387">
        <v>17.995699999999999</v>
      </c>
      <c r="DJ20" s="387">
        <v>12.401299999999999</v>
      </c>
      <c r="DK20" s="387">
        <v>66.686000000000007</v>
      </c>
      <c r="DL20" s="387">
        <v>17.546300000000002</v>
      </c>
      <c r="DM20" s="387">
        <v>51.151000000000003</v>
      </c>
      <c r="DN20" s="387">
        <v>19.175800000000002</v>
      </c>
      <c r="DO20" s="387">
        <f t="shared" si="9"/>
        <v>17.342699999999997</v>
      </c>
      <c r="DP20" s="387">
        <v>16.668599999999998</v>
      </c>
      <c r="DQ20" s="387">
        <v>44.329900000000002</v>
      </c>
      <c r="DR20" s="387">
        <v>17.990400000000001</v>
      </c>
      <c r="DS20" s="387">
        <v>7.1652999999999993</v>
      </c>
      <c r="DT20" s="387">
        <v>29.446000000000002</v>
      </c>
      <c r="DU20" s="387">
        <v>28.229600000000005</v>
      </c>
      <c r="DV20" s="387">
        <v>6.4759999999999991</v>
      </c>
      <c r="DW20" s="387">
        <v>14.3004</v>
      </c>
      <c r="DX20" s="387">
        <v>17.102600000000002</v>
      </c>
      <c r="DY20" s="387">
        <v>5.9283000000000001</v>
      </c>
      <c r="DZ20" s="387">
        <v>10.8591</v>
      </c>
      <c r="EA20" s="387">
        <v>17.342699999999997</v>
      </c>
      <c r="EB20" s="387">
        <f t="shared" si="10"/>
        <v>12.6966</v>
      </c>
      <c r="EC20" s="387">
        <v>16.169999999999998</v>
      </c>
      <c r="ED20" s="387">
        <v>24.797099999999997</v>
      </c>
      <c r="EE20" s="387">
        <v>20.568099999999994</v>
      </c>
      <c r="EF20" s="387">
        <v>8.3507999999999996</v>
      </c>
      <c r="EG20" s="387">
        <v>9.1638999999999999</v>
      </c>
      <c r="EH20" s="387">
        <v>11.299899999999999</v>
      </c>
      <c r="EI20" s="387">
        <v>31.248999999999999</v>
      </c>
      <c r="EJ20" s="387">
        <v>11.427700000000002</v>
      </c>
      <c r="EK20" s="387">
        <v>11.500500000000001</v>
      </c>
      <c r="EL20" s="387">
        <v>8.2289999999999992</v>
      </c>
      <c r="EM20" s="387">
        <v>19.081900000000005</v>
      </c>
      <c r="EN20" s="387">
        <v>12.6966</v>
      </c>
      <c r="EO20" s="387">
        <f t="shared" si="11"/>
        <v>2.5886999999999998</v>
      </c>
      <c r="EP20" s="395">
        <v>24.278700000000001</v>
      </c>
      <c r="EQ20" s="395">
        <v>24.138300000000001</v>
      </c>
      <c r="ER20" s="395">
        <v>3.3629000000000002</v>
      </c>
      <c r="ES20" s="395">
        <v>36.491800000000005</v>
      </c>
      <c r="ET20" s="395">
        <v>71.857300000000009</v>
      </c>
      <c r="EU20" s="395">
        <v>27.596400000000003</v>
      </c>
      <c r="EV20" s="395">
        <v>31.7485</v>
      </c>
      <c r="EW20" s="395">
        <v>6.0069999999999997</v>
      </c>
      <c r="EX20" s="395">
        <v>23.835099999999997</v>
      </c>
      <c r="EY20" s="395">
        <v>6.8810000000000002</v>
      </c>
      <c r="EZ20" s="395">
        <v>10.754299999999999</v>
      </c>
      <c r="FA20" s="395">
        <v>2.5886999999999998</v>
      </c>
      <c r="FB20" s="394"/>
    </row>
    <row r="21" spans="1:158" s="360" customFormat="1" ht="12.75" customHeight="1">
      <c r="A21" s="769" t="s">
        <v>3194</v>
      </c>
      <c r="B21" s="386">
        <f t="shared" si="0"/>
        <v>48.524099999999997</v>
      </c>
      <c r="C21" s="386">
        <v>301.15019999999993</v>
      </c>
      <c r="D21" s="386">
        <v>293.85970000000003</v>
      </c>
      <c r="E21" s="386">
        <v>285.20259999999996</v>
      </c>
      <c r="F21" s="386">
        <v>266.03399999999999</v>
      </c>
      <c r="G21" s="386">
        <v>49.887600000000006</v>
      </c>
      <c r="H21" s="386">
        <v>56.932499999999997</v>
      </c>
      <c r="I21" s="386">
        <v>49.915099999999995</v>
      </c>
      <c r="J21" s="386">
        <v>51.814500000000002</v>
      </c>
      <c r="K21" s="386">
        <v>50.581400000000002</v>
      </c>
      <c r="L21" s="386">
        <v>33.489599999999996</v>
      </c>
      <c r="M21" s="386">
        <v>26.8401</v>
      </c>
      <c r="N21" s="386">
        <v>48.524099999999997</v>
      </c>
      <c r="O21" s="386">
        <f t="shared" si="1"/>
        <v>46.827599999999997</v>
      </c>
      <c r="P21" s="386">
        <v>62.845199999999998</v>
      </c>
      <c r="Q21" s="386">
        <v>29.9483</v>
      </c>
      <c r="R21" s="386">
        <v>30.91</v>
      </c>
      <c r="S21" s="386">
        <v>24.4</v>
      </c>
      <c r="T21" s="386">
        <v>22.321999999999999</v>
      </c>
      <c r="U21" s="386">
        <v>30.386199999999999</v>
      </c>
      <c r="V21" s="386">
        <v>34.926099999999998</v>
      </c>
      <c r="W21" s="386">
        <v>39.811800000000005</v>
      </c>
      <c r="X21" s="386">
        <v>34.066499999999998</v>
      </c>
      <c r="Y21" s="386">
        <v>43.734400000000001</v>
      </c>
      <c r="Z21" s="386">
        <v>43.359499999999997</v>
      </c>
      <c r="AA21" s="386">
        <v>46.827599999999997</v>
      </c>
      <c r="AB21" s="386">
        <f t="shared" si="2"/>
        <v>36.997600000000006</v>
      </c>
      <c r="AC21" s="386">
        <v>62.598800000000004</v>
      </c>
      <c r="AD21" s="386">
        <v>62.5976</v>
      </c>
      <c r="AE21" s="386">
        <v>53.082500000000003</v>
      </c>
      <c r="AF21" s="386">
        <v>44.963200000000001</v>
      </c>
      <c r="AG21" s="386">
        <v>58.5077</v>
      </c>
      <c r="AH21" s="386">
        <v>46.975900000000003</v>
      </c>
      <c r="AI21" s="386">
        <v>43.740199999999994</v>
      </c>
      <c r="AJ21" s="386">
        <v>98.322599999999994</v>
      </c>
      <c r="AK21" s="386">
        <v>45.612200000000001</v>
      </c>
      <c r="AL21" s="386">
        <v>31.816300000000002</v>
      </c>
      <c r="AM21" s="386">
        <v>26.099800000000002</v>
      </c>
      <c r="AN21" s="386">
        <v>36.997600000000006</v>
      </c>
      <c r="AO21" s="386">
        <f t="shared" si="3"/>
        <v>26.584099999999999</v>
      </c>
      <c r="AP21" s="386">
        <v>42.284199999999998</v>
      </c>
      <c r="AQ21" s="386">
        <v>52.745899999999999</v>
      </c>
      <c r="AR21" s="386">
        <v>52.763899999999992</v>
      </c>
      <c r="AS21" s="386">
        <v>57.271099999999997</v>
      </c>
      <c r="AT21" s="386">
        <v>62.243300000000012</v>
      </c>
      <c r="AU21" s="386">
        <v>58.200499999999991</v>
      </c>
      <c r="AV21" s="386">
        <v>40.891400000000004</v>
      </c>
      <c r="AW21" s="386">
        <v>50.820700000000002</v>
      </c>
      <c r="AX21" s="386">
        <v>45.833199999999998</v>
      </c>
      <c r="AY21" s="386">
        <v>49.341700000000003</v>
      </c>
      <c r="AZ21" s="386">
        <v>42.863099999999996</v>
      </c>
      <c r="BA21" s="386">
        <v>26.584099999999999</v>
      </c>
      <c r="BB21" s="386">
        <f t="shared" si="4"/>
        <v>70.980299999999986</v>
      </c>
      <c r="BC21" s="386">
        <v>25.598299999999998</v>
      </c>
      <c r="BD21" s="386">
        <v>32.436199999999999</v>
      </c>
      <c r="BE21" s="386">
        <v>34.329599999999999</v>
      </c>
      <c r="BF21" s="386">
        <v>35.319699999999997</v>
      </c>
      <c r="BG21" s="386">
        <v>31.4283</v>
      </c>
      <c r="BH21" s="386">
        <v>39.808399999999999</v>
      </c>
      <c r="BI21" s="386">
        <v>45.5227</v>
      </c>
      <c r="BJ21" s="386">
        <v>51.683300000000003</v>
      </c>
      <c r="BK21" s="386">
        <v>40.666499999999999</v>
      </c>
      <c r="BL21" s="386">
        <v>53.493500000000004</v>
      </c>
      <c r="BM21" s="386">
        <v>71.881899999999987</v>
      </c>
      <c r="BN21" s="386">
        <v>70.980299999999986</v>
      </c>
      <c r="BO21" s="386">
        <f t="shared" si="5"/>
        <v>66.965900000000005</v>
      </c>
      <c r="BP21" s="386">
        <v>54.154400000000003</v>
      </c>
      <c r="BQ21" s="386">
        <v>76.4148</v>
      </c>
      <c r="BR21" s="386">
        <v>70.321700000000007</v>
      </c>
      <c r="BS21" s="386">
        <v>71.10560000000001</v>
      </c>
      <c r="BT21" s="386">
        <v>63.818500000000007</v>
      </c>
      <c r="BU21" s="386">
        <v>60.536100000000012</v>
      </c>
      <c r="BV21" s="386">
        <v>62.48</v>
      </c>
      <c r="BW21" s="386">
        <v>62.883700000000005</v>
      </c>
      <c r="BX21" s="386">
        <v>59.595099999999995</v>
      </c>
      <c r="BY21" s="386">
        <v>58.026100000000007</v>
      </c>
      <c r="BZ21" s="386">
        <v>54.313899999999997</v>
      </c>
      <c r="CA21" s="386">
        <v>66.965900000000005</v>
      </c>
      <c r="CB21" s="386">
        <f t="shared" si="6"/>
        <v>67.935600000000008</v>
      </c>
      <c r="CC21" s="386">
        <v>54.062100000000001</v>
      </c>
      <c r="CD21" s="386">
        <v>49.310100000000006</v>
      </c>
      <c r="CE21" s="386">
        <v>46.220500000000001</v>
      </c>
      <c r="CF21" s="386">
        <v>52.536099999999998</v>
      </c>
      <c r="CG21" s="386">
        <v>48.899200000000008</v>
      </c>
      <c r="CH21" s="386">
        <v>43.346899999999991</v>
      </c>
      <c r="CI21" s="386">
        <v>43.454500000000003</v>
      </c>
      <c r="CJ21" s="386">
        <v>39.501899999999992</v>
      </c>
      <c r="CK21" s="386">
        <v>48.566300000000005</v>
      </c>
      <c r="CL21" s="386">
        <v>61.107399999999998</v>
      </c>
      <c r="CM21" s="386">
        <v>50.120199999999997</v>
      </c>
      <c r="CN21" s="386">
        <v>67.935600000000008</v>
      </c>
      <c r="CO21" s="386">
        <f t="shared" si="7"/>
        <v>230.58550000000005</v>
      </c>
      <c r="CP21" s="386">
        <v>62.391500000000001</v>
      </c>
      <c r="CQ21" s="386">
        <v>62.592099999999988</v>
      </c>
      <c r="CR21" s="386">
        <v>48.502400000000002</v>
      </c>
      <c r="CS21" s="386">
        <v>147.60149999999999</v>
      </c>
      <c r="CT21" s="386">
        <v>193.21799999999999</v>
      </c>
      <c r="CU21" s="386">
        <v>170.52970000000002</v>
      </c>
      <c r="CV21" s="386">
        <v>157.33840000000004</v>
      </c>
      <c r="CW21" s="386">
        <v>147.75019999999998</v>
      </c>
      <c r="CX21" s="386">
        <v>207.5095</v>
      </c>
      <c r="CY21" s="386">
        <v>140.68899999999996</v>
      </c>
      <c r="CZ21" s="386">
        <v>178.75820000000004</v>
      </c>
      <c r="DA21" s="386">
        <v>230.58550000000005</v>
      </c>
      <c r="DB21" s="386">
        <f t="shared" si="8"/>
        <v>179.82379999999998</v>
      </c>
      <c r="DC21" s="386">
        <v>214.3092</v>
      </c>
      <c r="DD21" s="386">
        <v>209.8004</v>
      </c>
      <c r="DE21" s="386">
        <v>274.31710000000004</v>
      </c>
      <c r="DF21" s="386">
        <v>248.14200000000002</v>
      </c>
      <c r="DG21" s="386">
        <v>236.19550000000007</v>
      </c>
      <c r="DH21" s="386">
        <v>233.48440000000005</v>
      </c>
      <c r="DI21" s="386">
        <v>297.18350000000004</v>
      </c>
      <c r="DJ21" s="386">
        <v>234.74180000000001</v>
      </c>
      <c r="DK21" s="386">
        <v>210.00380000000001</v>
      </c>
      <c r="DL21" s="386">
        <v>226.09579999999997</v>
      </c>
      <c r="DM21" s="386">
        <v>151.0694</v>
      </c>
      <c r="DN21" s="386">
        <v>179.82379999999998</v>
      </c>
      <c r="DO21" s="386">
        <f t="shared" si="9"/>
        <v>213.00629999999998</v>
      </c>
      <c r="DP21" s="386">
        <v>278.11399999999998</v>
      </c>
      <c r="DQ21" s="386">
        <v>316.35320000000002</v>
      </c>
      <c r="DR21" s="386">
        <v>285.59239999999994</v>
      </c>
      <c r="DS21" s="386">
        <v>341.6841</v>
      </c>
      <c r="DT21" s="386">
        <v>254.93889999999996</v>
      </c>
      <c r="DU21" s="386">
        <v>235.10109999999997</v>
      </c>
      <c r="DV21" s="386">
        <v>294.66250000000002</v>
      </c>
      <c r="DW21" s="386">
        <v>312.36059999999998</v>
      </c>
      <c r="DX21" s="386">
        <v>338.1429</v>
      </c>
      <c r="DY21" s="386">
        <v>295.20229999999998</v>
      </c>
      <c r="DZ21" s="386">
        <v>253.28920000000005</v>
      </c>
      <c r="EA21" s="386">
        <v>213.00629999999998</v>
      </c>
      <c r="EB21" s="386">
        <f t="shared" si="10"/>
        <v>220.27409999999998</v>
      </c>
      <c r="EC21" s="386">
        <v>246.82140000000001</v>
      </c>
      <c r="ED21" s="386">
        <v>271.29510000000005</v>
      </c>
      <c r="EE21" s="386">
        <v>233.09700000000004</v>
      </c>
      <c r="EF21" s="386">
        <v>312.91619999999995</v>
      </c>
      <c r="EG21" s="386">
        <v>285.33840000000004</v>
      </c>
      <c r="EH21" s="386">
        <v>243.39019999999999</v>
      </c>
      <c r="EI21" s="386">
        <v>225.63750000000005</v>
      </c>
      <c r="EJ21" s="386">
        <v>270.85629999999998</v>
      </c>
      <c r="EK21" s="386">
        <v>267.4004000000001</v>
      </c>
      <c r="EL21" s="386">
        <v>247.01740000000001</v>
      </c>
      <c r="EM21" s="386">
        <v>207.44090000000003</v>
      </c>
      <c r="EN21" s="386">
        <v>220.27409999999998</v>
      </c>
      <c r="EO21" s="386">
        <f t="shared" si="11"/>
        <v>386.86290000000002</v>
      </c>
      <c r="EP21" s="393">
        <v>314.4803</v>
      </c>
      <c r="EQ21" s="393">
        <v>311.44380000000001</v>
      </c>
      <c r="ER21" s="393">
        <v>389.78250000000003</v>
      </c>
      <c r="ES21" s="393">
        <v>298.78520000000003</v>
      </c>
      <c r="ET21" s="393">
        <v>339.24009999999998</v>
      </c>
      <c r="EU21" s="393">
        <v>356.18900000000002</v>
      </c>
      <c r="EV21" s="393">
        <v>367.1644</v>
      </c>
      <c r="EW21" s="393">
        <v>464.69190000000003</v>
      </c>
      <c r="EX21" s="393">
        <v>461.11359999999996</v>
      </c>
      <c r="EY21" s="393">
        <v>421.79579999999999</v>
      </c>
      <c r="EZ21" s="393">
        <v>424.77109999999999</v>
      </c>
      <c r="FA21" s="393">
        <v>386.86290000000002</v>
      </c>
      <c r="FB21" s="394"/>
    </row>
    <row r="22" spans="1:158" s="134" customFormat="1" ht="12.75" customHeight="1">
      <c r="A22" s="771" t="s">
        <v>3187</v>
      </c>
      <c r="B22" s="387">
        <f t="shared" si="0"/>
        <v>4.1859999999999999</v>
      </c>
      <c r="C22" s="387">
        <v>18.3706</v>
      </c>
      <c r="D22" s="387">
        <v>18.506400000000003</v>
      </c>
      <c r="E22" s="387">
        <v>18.063700000000001</v>
      </c>
      <c r="F22" s="387">
        <v>17.427299999999999</v>
      </c>
      <c r="G22" s="387">
        <v>3.5103</v>
      </c>
      <c r="H22" s="387">
        <v>4.4530000000000003</v>
      </c>
      <c r="I22" s="387">
        <v>1.8640000000000001</v>
      </c>
      <c r="J22" s="387">
        <v>0.746</v>
      </c>
      <c r="K22" s="387">
        <v>1.115</v>
      </c>
      <c r="L22" s="387">
        <v>1.069</v>
      </c>
      <c r="M22" s="387">
        <v>1.0920000000000001</v>
      </c>
      <c r="N22" s="387">
        <v>4.1859999999999999</v>
      </c>
      <c r="O22" s="387">
        <f t="shared" si="1"/>
        <v>9.3580000000000005</v>
      </c>
      <c r="P22" s="387">
        <v>3.319</v>
      </c>
      <c r="Q22" s="387">
        <v>3.1680000000000001</v>
      </c>
      <c r="R22" s="387">
        <v>2.9849999999999999</v>
      </c>
      <c r="S22" s="387">
        <v>1.0549999999999999</v>
      </c>
      <c r="T22" s="387">
        <v>0.54</v>
      </c>
      <c r="U22" s="387">
        <v>0.65110000000000001</v>
      </c>
      <c r="V22" s="387">
        <v>2.9821</v>
      </c>
      <c r="W22" s="387">
        <v>3.5306999999999999</v>
      </c>
      <c r="X22" s="387">
        <v>3.6206999999999998</v>
      </c>
      <c r="Y22" s="387">
        <v>4.6079999999999997</v>
      </c>
      <c r="Z22" s="387">
        <v>6.306</v>
      </c>
      <c r="AA22" s="387">
        <v>9.3580000000000005</v>
      </c>
      <c r="AB22" s="387">
        <f t="shared" si="2"/>
        <v>8.3207000000000004</v>
      </c>
      <c r="AC22" s="387">
        <v>9.0027000000000008</v>
      </c>
      <c r="AD22" s="387">
        <v>5.55</v>
      </c>
      <c r="AE22" s="387">
        <v>5.5179999999999998</v>
      </c>
      <c r="AF22" s="387">
        <v>3.14</v>
      </c>
      <c r="AG22" s="387">
        <v>5.7286999999999999</v>
      </c>
      <c r="AH22" s="387">
        <v>4.4219999999999997</v>
      </c>
      <c r="AI22" s="387">
        <v>6.101</v>
      </c>
      <c r="AJ22" s="387">
        <v>18.558</v>
      </c>
      <c r="AK22" s="387">
        <v>0.28899999999999998</v>
      </c>
      <c r="AL22" s="387">
        <v>0.112</v>
      </c>
      <c r="AM22" s="387">
        <v>0.9</v>
      </c>
      <c r="AN22" s="387">
        <v>8.3207000000000004</v>
      </c>
      <c r="AO22" s="387">
        <f t="shared" si="3"/>
        <v>0.5</v>
      </c>
      <c r="AP22" s="387">
        <v>8.4996000000000009</v>
      </c>
      <c r="AQ22" s="387">
        <v>3.8245999999999998</v>
      </c>
      <c r="AR22" s="387">
        <v>3</v>
      </c>
      <c r="AS22" s="387">
        <v>1.5</v>
      </c>
      <c r="AT22" s="387">
        <v>4.1260000000000003</v>
      </c>
      <c r="AU22" s="387">
        <v>1.5</v>
      </c>
      <c r="AV22" s="387">
        <v>1.5</v>
      </c>
      <c r="AW22" s="387">
        <v>1.2</v>
      </c>
      <c r="AX22" s="387">
        <v>1</v>
      </c>
      <c r="AY22" s="387">
        <v>0.6</v>
      </c>
      <c r="AZ22" s="387">
        <v>1.1000000000000001</v>
      </c>
      <c r="BA22" s="387">
        <v>0.5</v>
      </c>
      <c r="BB22" s="387">
        <f t="shared" si="4"/>
        <v>6.81</v>
      </c>
      <c r="BC22" s="387">
        <v>0.5</v>
      </c>
      <c r="BD22" s="387">
        <v>0</v>
      </c>
      <c r="BE22" s="387">
        <v>2.6823999999999999</v>
      </c>
      <c r="BF22" s="387">
        <v>2.6819999999999999</v>
      </c>
      <c r="BG22" s="387">
        <v>2.395</v>
      </c>
      <c r="BH22" s="387">
        <v>5.8540000000000001</v>
      </c>
      <c r="BI22" s="387">
        <v>5.9480000000000004</v>
      </c>
      <c r="BJ22" s="387">
        <v>7.4649999999999999</v>
      </c>
      <c r="BK22" s="387">
        <v>3.1459999999999999</v>
      </c>
      <c r="BL22" s="387">
        <v>7.2758000000000003</v>
      </c>
      <c r="BM22" s="387">
        <v>9.8059999999999992</v>
      </c>
      <c r="BN22" s="387">
        <v>6.81</v>
      </c>
      <c r="BO22" s="387">
        <f t="shared" si="5"/>
        <v>18.701799999999999</v>
      </c>
      <c r="BP22" s="387">
        <v>7.3422999999999998</v>
      </c>
      <c r="BQ22" s="387">
        <v>4.9038999999999993</v>
      </c>
      <c r="BR22" s="387">
        <v>4.0090000000000003</v>
      </c>
      <c r="BS22" s="387">
        <v>3.2789999999999999</v>
      </c>
      <c r="BT22" s="387">
        <v>4.1228999999999996</v>
      </c>
      <c r="BU22" s="387">
        <v>4.6361999999999997</v>
      </c>
      <c r="BV22" s="387">
        <v>4.6361999999999997</v>
      </c>
      <c r="BW22" s="387">
        <v>10.0358</v>
      </c>
      <c r="BX22" s="387">
        <v>11.2158</v>
      </c>
      <c r="BY22" s="387">
        <v>9.8658000000000001</v>
      </c>
      <c r="BZ22" s="387">
        <v>9.0138999999999996</v>
      </c>
      <c r="CA22" s="387">
        <v>18.701799999999999</v>
      </c>
      <c r="CB22" s="387">
        <f t="shared" si="6"/>
        <v>14.800799999999999</v>
      </c>
      <c r="CC22" s="387">
        <v>12.926699999999999</v>
      </c>
      <c r="CD22" s="387">
        <v>12.453899999999999</v>
      </c>
      <c r="CE22" s="387">
        <v>14.2202</v>
      </c>
      <c r="CF22" s="387">
        <v>17.268199999999997</v>
      </c>
      <c r="CG22" s="387">
        <v>14.668799999999999</v>
      </c>
      <c r="CH22" s="387">
        <v>13.521799999999999</v>
      </c>
      <c r="CI22" s="387">
        <v>17.529799999999998</v>
      </c>
      <c r="CJ22" s="387">
        <v>17.1418</v>
      </c>
      <c r="CK22" s="387">
        <v>17.811799999999998</v>
      </c>
      <c r="CL22" s="387">
        <v>12.977799999999998</v>
      </c>
      <c r="CM22" s="387">
        <v>10.158799999999999</v>
      </c>
      <c r="CN22" s="387">
        <v>14.800799999999999</v>
      </c>
      <c r="CO22" s="387">
        <f t="shared" si="7"/>
        <v>4.1376999999999997</v>
      </c>
      <c r="CP22" s="387">
        <v>15.800799999999999</v>
      </c>
      <c r="CQ22" s="387">
        <v>17.178799999999999</v>
      </c>
      <c r="CR22" s="387">
        <v>8.3957999999999995</v>
      </c>
      <c r="CS22" s="387">
        <v>16.196000000000002</v>
      </c>
      <c r="CT22" s="387">
        <v>25.094999999999999</v>
      </c>
      <c r="CU22" s="387">
        <v>18.2</v>
      </c>
      <c r="CV22" s="387">
        <v>4.4373000000000005</v>
      </c>
      <c r="CW22" s="387">
        <v>3.8690000000000002</v>
      </c>
      <c r="CX22" s="387">
        <v>13.981999999999999</v>
      </c>
      <c r="CY22" s="387">
        <v>21.2318</v>
      </c>
      <c r="CZ22" s="387">
        <v>19.715</v>
      </c>
      <c r="DA22" s="387">
        <v>4.1376999999999997</v>
      </c>
      <c r="DB22" s="387">
        <f t="shared" si="8"/>
        <v>2.7398000000000002</v>
      </c>
      <c r="DC22" s="387">
        <v>2.0158</v>
      </c>
      <c r="DD22" s="387">
        <v>5.9700000000000003E-2</v>
      </c>
      <c r="DE22" s="387">
        <v>3.1463000000000001</v>
      </c>
      <c r="DF22" s="387">
        <v>20.231300000000001</v>
      </c>
      <c r="DG22" s="387">
        <v>24.323599999999999</v>
      </c>
      <c r="DH22" s="387">
        <v>8.111600000000001</v>
      </c>
      <c r="DI22" s="387">
        <v>11.177899999999999</v>
      </c>
      <c r="DJ22" s="387">
        <v>10.286300000000001</v>
      </c>
      <c r="DK22" s="387">
        <v>3.0228999999999999</v>
      </c>
      <c r="DL22" s="387">
        <v>6.133</v>
      </c>
      <c r="DM22" s="387">
        <v>3.794</v>
      </c>
      <c r="DN22" s="387">
        <v>2.7398000000000002</v>
      </c>
      <c r="DO22" s="387">
        <f t="shared" si="9"/>
        <v>0.99109999999999987</v>
      </c>
      <c r="DP22" s="387">
        <v>30.173099999999998</v>
      </c>
      <c r="DQ22" s="387">
        <v>29.6312</v>
      </c>
      <c r="DR22" s="387">
        <v>4.6269</v>
      </c>
      <c r="DS22" s="387">
        <v>17.6966</v>
      </c>
      <c r="DT22" s="387">
        <v>20.884700000000002</v>
      </c>
      <c r="DU22" s="387">
        <v>8.1315999999999988</v>
      </c>
      <c r="DV22" s="387">
        <v>4.9654999999999996</v>
      </c>
      <c r="DW22" s="387">
        <v>7.0853000000000002</v>
      </c>
      <c r="DX22" s="387">
        <v>18.981999999999999</v>
      </c>
      <c r="DY22" s="387">
        <v>16.0944</v>
      </c>
      <c r="DZ22" s="387">
        <v>1.1369</v>
      </c>
      <c r="EA22" s="387">
        <v>0.99109999999999987</v>
      </c>
      <c r="EB22" s="387">
        <f t="shared" si="10"/>
        <v>3</v>
      </c>
      <c r="EC22" s="387">
        <v>4.8929999999999989</v>
      </c>
      <c r="ED22" s="387">
        <v>9.9625999999999983</v>
      </c>
      <c r="EE22" s="387">
        <v>13.1403</v>
      </c>
      <c r="EF22" s="387">
        <v>25.494899999999998</v>
      </c>
      <c r="EG22" s="387">
        <v>36.576500000000003</v>
      </c>
      <c r="EH22" s="387">
        <v>20.2394</v>
      </c>
      <c r="EI22" s="387">
        <v>20.026700000000002</v>
      </c>
      <c r="EJ22" s="387">
        <v>17.545099999999998</v>
      </c>
      <c r="EK22" s="387">
        <v>4.4151000000000007</v>
      </c>
      <c r="EL22" s="387">
        <v>4.0097000000000005</v>
      </c>
      <c r="EM22" s="387">
        <v>0.92630000000000012</v>
      </c>
      <c r="EN22" s="387">
        <v>3</v>
      </c>
      <c r="EO22" s="387">
        <f t="shared" si="11"/>
        <v>2.3324000000000003</v>
      </c>
      <c r="EP22" s="395">
        <v>7.0768999999999993</v>
      </c>
      <c r="EQ22" s="395">
        <v>5.1538999999999993</v>
      </c>
      <c r="ER22" s="395">
        <v>7.7313000000000001</v>
      </c>
      <c r="ES22" s="395">
        <v>1.5284</v>
      </c>
      <c r="ET22" s="395">
        <v>1.6467000000000001</v>
      </c>
      <c r="EU22" s="395">
        <v>1.5203</v>
      </c>
      <c r="EV22" s="395">
        <v>0.55379999999999996</v>
      </c>
      <c r="EW22" s="395">
        <v>15.138</v>
      </c>
      <c r="EX22" s="395">
        <v>2.7117</v>
      </c>
      <c r="EY22" s="395">
        <v>2.0938000000000003</v>
      </c>
      <c r="EZ22" s="395">
        <v>2.2113</v>
      </c>
      <c r="FA22" s="395">
        <v>2.3324000000000003</v>
      </c>
      <c r="FB22" s="394"/>
    </row>
    <row r="23" spans="1:158" s="134" customFormat="1" ht="12.75" customHeight="1">
      <c r="A23" s="772" t="s">
        <v>3042</v>
      </c>
      <c r="B23" s="387">
        <f t="shared" si="0"/>
        <v>0</v>
      </c>
      <c r="C23" s="387">
        <v>66.460300000000004</v>
      </c>
      <c r="D23" s="387">
        <v>76.539000000000001</v>
      </c>
      <c r="E23" s="387">
        <v>84.072699999999998</v>
      </c>
      <c r="F23" s="387">
        <v>74.635499999999993</v>
      </c>
      <c r="G23" s="387">
        <v>0.67300000000000004</v>
      </c>
      <c r="H23" s="387">
        <v>0.624</v>
      </c>
      <c r="I23" s="387">
        <v>0.49099999999999999</v>
      </c>
      <c r="J23" s="387">
        <v>0.78300000000000003</v>
      </c>
      <c r="K23" s="387">
        <v>0</v>
      </c>
      <c r="L23" s="387">
        <v>3.5000000000000003E-2</v>
      </c>
      <c r="M23" s="387">
        <v>3.5000000000000003E-2</v>
      </c>
      <c r="N23" s="387">
        <v>0</v>
      </c>
      <c r="O23" s="387">
        <f t="shared" si="1"/>
        <v>0.53</v>
      </c>
      <c r="P23" s="387">
        <v>0</v>
      </c>
      <c r="Q23" s="387">
        <v>0</v>
      </c>
      <c r="R23" s="387">
        <v>0.03</v>
      </c>
      <c r="S23" s="387">
        <v>0.03</v>
      </c>
      <c r="T23" s="387">
        <v>0</v>
      </c>
      <c r="U23" s="387">
        <v>0.15</v>
      </c>
      <c r="V23" s="387">
        <v>0.185</v>
      </c>
      <c r="W23" s="387">
        <v>0.151</v>
      </c>
      <c r="X23" s="387">
        <v>0</v>
      </c>
      <c r="Y23" s="387">
        <v>0.55500000000000005</v>
      </c>
      <c r="Z23" s="387">
        <v>0.60499999999999998</v>
      </c>
      <c r="AA23" s="387">
        <v>0.53</v>
      </c>
      <c r="AB23" s="387">
        <f t="shared" si="2"/>
        <v>0</v>
      </c>
      <c r="AC23" s="387">
        <v>0.12</v>
      </c>
      <c r="AD23" s="387">
        <v>0.02</v>
      </c>
      <c r="AE23" s="387">
        <v>0.42499999999999999</v>
      </c>
      <c r="AF23" s="387">
        <v>0.35</v>
      </c>
      <c r="AG23" s="387">
        <v>0.36499999999999999</v>
      </c>
      <c r="AH23" s="387">
        <v>0.13</v>
      </c>
      <c r="AI23" s="387">
        <v>0.1598</v>
      </c>
      <c r="AJ23" s="387">
        <v>0.2278</v>
      </c>
      <c r="AK23" s="387">
        <v>0.20499999999999999</v>
      </c>
      <c r="AL23" s="387">
        <v>0</v>
      </c>
      <c r="AM23" s="387">
        <v>0</v>
      </c>
      <c r="AN23" s="387">
        <v>0</v>
      </c>
      <c r="AO23" s="387">
        <f t="shared" si="3"/>
        <v>3.9E-2</v>
      </c>
      <c r="AP23" s="387">
        <v>0</v>
      </c>
      <c r="AQ23" s="387">
        <v>0.01</v>
      </c>
      <c r="AR23" s="387">
        <v>0</v>
      </c>
      <c r="AS23" s="387">
        <v>0</v>
      </c>
      <c r="AT23" s="387">
        <v>0.36099999999999999</v>
      </c>
      <c r="AU23" s="387">
        <v>0.19</v>
      </c>
      <c r="AV23" s="387">
        <v>0</v>
      </c>
      <c r="AW23" s="387">
        <v>0</v>
      </c>
      <c r="AX23" s="387">
        <v>0</v>
      </c>
      <c r="AY23" s="387">
        <v>0.05</v>
      </c>
      <c r="AZ23" s="387">
        <v>0.05</v>
      </c>
      <c r="BA23" s="387">
        <v>3.9E-2</v>
      </c>
      <c r="BB23" s="387">
        <f t="shared" si="4"/>
        <v>7.9154999999999998</v>
      </c>
      <c r="BC23" s="387">
        <v>0</v>
      </c>
      <c r="BD23" s="387">
        <v>0</v>
      </c>
      <c r="BE23" s="387">
        <v>1.1368</v>
      </c>
      <c r="BF23" s="387">
        <v>1.054</v>
      </c>
      <c r="BG23" s="387">
        <v>0.60260000000000002</v>
      </c>
      <c r="BH23" s="387">
        <v>1.0405</v>
      </c>
      <c r="BI23" s="387">
        <v>0.76549999999999996</v>
      </c>
      <c r="BJ23" s="387">
        <v>0.749</v>
      </c>
      <c r="BK23" s="387">
        <v>0.92900000000000005</v>
      </c>
      <c r="BL23" s="387">
        <v>1</v>
      </c>
      <c r="BM23" s="387">
        <v>1.0465</v>
      </c>
      <c r="BN23" s="387">
        <v>7.9154999999999998</v>
      </c>
      <c r="BO23" s="387">
        <f t="shared" si="5"/>
        <v>0.7964</v>
      </c>
      <c r="BP23" s="387">
        <v>7.6936</v>
      </c>
      <c r="BQ23" s="387">
        <v>7.7127000000000008</v>
      </c>
      <c r="BR23" s="387">
        <v>7.6736000000000004</v>
      </c>
      <c r="BS23" s="387">
        <v>7.6476000000000006</v>
      </c>
      <c r="BT23" s="387">
        <v>8.2236000000000011</v>
      </c>
      <c r="BU23" s="387">
        <v>0.79389999999999994</v>
      </c>
      <c r="BV23" s="387">
        <v>0.70889999999999997</v>
      </c>
      <c r="BW23" s="387">
        <v>0.52789999999999992</v>
      </c>
      <c r="BX23" s="387">
        <v>0.55189999999999995</v>
      </c>
      <c r="BY23" s="387">
        <v>0.82840000000000003</v>
      </c>
      <c r="BZ23" s="387">
        <v>0.7903</v>
      </c>
      <c r="CA23" s="387">
        <v>0.7964</v>
      </c>
      <c r="CB23" s="387">
        <f t="shared" si="6"/>
        <v>0.65500000000000003</v>
      </c>
      <c r="CC23" s="387">
        <v>0.90939999999999999</v>
      </c>
      <c r="CD23" s="387">
        <v>1.0114000000000001</v>
      </c>
      <c r="CE23" s="387">
        <v>0.92279999999999995</v>
      </c>
      <c r="CF23" s="387">
        <v>0.9507000000000001</v>
      </c>
      <c r="CG23" s="387">
        <v>0.74199999999999999</v>
      </c>
      <c r="CH23" s="387">
        <v>0.745</v>
      </c>
      <c r="CI23" s="387">
        <v>0.58299999999999996</v>
      </c>
      <c r="CJ23" s="387">
        <v>0.60099999999999998</v>
      </c>
      <c r="CK23" s="387">
        <v>0.58599999999999997</v>
      </c>
      <c r="CL23" s="387">
        <v>0.61399999999999999</v>
      </c>
      <c r="CM23" s="387">
        <v>0.76500000000000001</v>
      </c>
      <c r="CN23" s="387">
        <v>0.65500000000000003</v>
      </c>
      <c r="CO23" s="387">
        <f t="shared" si="7"/>
        <v>7.7415000000000003</v>
      </c>
      <c r="CP23" s="387">
        <v>1.2450000000000001</v>
      </c>
      <c r="CQ23" s="387">
        <v>1.1459999999999999</v>
      </c>
      <c r="CR23" s="387">
        <v>1.2709999999999999</v>
      </c>
      <c r="CS23" s="387">
        <v>2.7825000000000002</v>
      </c>
      <c r="CT23" s="387">
        <v>3.5535000000000001</v>
      </c>
      <c r="CU23" s="387">
        <v>4.2954999999999997</v>
      </c>
      <c r="CV23" s="387">
        <v>3.734</v>
      </c>
      <c r="CW23" s="387">
        <v>5.1749999999999998</v>
      </c>
      <c r="CX23" s="387">
        <v>5.0279999999999996</v>
      </c>
      <c r="CY23" s="387">
        <v>2.8389000000000002</v>
      </c>
      <c r="CZ23" s="387">
        <v>2.9699</v>
      </c>
      <c r="DA23" s="387">
        <v>7.7415000000000003</v>
      </c>
      <c r="DB23" s="387">
        <f t="shared" si="8"/>
        <v>23.669599999999999</v>
      </c>
      <c r="DC23" s="387">
        <v>9.7388999999999992</v>
      </c>
      <c r="DD23" s="387">
        <v>2.7639</v>
      </c>
      <c r="DE23" s="387">
        <v>3.0148999999999999</v>
      </c>
      <c r="DF23" s="387">
        <v>4.4545000000000003</v>
      </c>
      <c r="DG23" s="387">
        <v>8.8254999999999999</v>
      </c>
      <c r="DH23" s="387">
        <v>12.787000000000001</v>
      </c>
      <c r="DI23" s="387">
        <v>11.959700000000002</v>
      </c>
      <c r="DJ23" s="387">
        <v>7.1966000000000001</v>
      </c>
      <c r="DK23" s="387">
        <v>8.0138000000000016</v>
      </c>
      <c r="DL23" s="387">
        <v>11.6995</v>
      </c>
      <c r="DM23" s="387">
        <v>15.223000000000001</v>
      </c>
      <c r="DN23" s="387">
        <v>23.669599999999999</v>
      </c>
      <c r="DO23" s="387">
        <f t="shared" si="9"/>
        <v>9.2962000000000007</v>
      </c>
      <c r="DP23" s="387">
        <v>22.712299999999999</v>
      </c>
      <c r="DQ23" s="387">
        <v>7.3302000000000005</v>
      </c>
      <c r="DR23" s="387">
        <v>8.3667000000000016</v>
      </c>
      <c r="DS23" s="387">
        <v>5.3491999999999997</v>
      </c>
      <c r="DT23" s="387">
        <v>10.7385</v>
      </c>
      <c r="DU23" s="387">
        <v>12.533799999999999</v>
      </c>
      <c r="DV23" s="387">
        <v>18.3491</v>
      </c>
      <c r="DW23" s="387">
        <v>16.162599999999998</v>
      </c>
      <c r="DX23" s="387">
        <v>12.649799999999999</v>
      </c>
      <c r="DY23" s="387">
        <v>12.954799999999999</v>
      </c>
      <c r="DZ23" s="387">
        <v>12.1661</v>
      </c>
      <c r="EA23" s="387">
        <v>9.2962000000000007</v>
      </c>
      <c r="EB23" s="387">
        <f t="shared" si="10"/>
        <v>15.2776</v>
      </c>
      <c r="EC23" s="387">
        <v>9.4172999999999991</v>
      </c>
      <c r="ED23" s="387">
        <v>7.1230999999999991</v>
      </c>
      <c r="EE23" s="387">
        <v>7.4004000000000003</v>
      </c>
      <c r="EF23" s="387">
        <v>12.608700000000001</v>
      </c>
      <c r="EG23" s="387">
        <v>14.7918</v>
      </c>
      <c r="EH23" s="387">
        <v>14.165099999999999</v>
      </c>
      <c r="EI23" s="387">
        <v>14.959</v>
      </c>
      <c r="EJ23" s="387">
        <v>17.3962</v>
      </c>
      <c r="EK23" s="387">
        <v>20.011500000000002</v>
      </c>
      <c r="EL23" s="387">
        <v>20.7104</v>
      </c>
      <c r="EM23" s="387">
        <v>17.063400000000001</v>
      </c>
      <c r="EN23" s="387">
        <v>15.2776</v>
      </c>
      <c r="EO23" s="387">
        <f t="shared" si="11"/>
        <v>102.32180000000001</v>
      </c>
      <c r="EP23" s="395">
        <v>61.948699999999995</v>
      </c>
      <c r="EQ23" s="395">
        <v>33.559899999999999</v>
      </c>
      <c r="ER23" s="395">
        <v>34.367599999999996</v>
      </c>
      <c r="ES23" s="395">
        <v>28.105499999999999</v>
      </c>
      <c r="ET23" s="395">
        <v>30.7544</v>
      </c>
      <c r="EU23" s="395">
        <v>40.012599999999999</v>
      </c>
      <c r="EV23" s="395">
        <v>63.204599999999999</v>
      </c>
      <c r="EW23" s="395">
        <v>110.9533</v>
      </c>
      <c r="EX23" s="395">
        <v>107.7414</v>
      </c>
      <c r="EY23" s="395">
        <v>91.332800000000006</v>
      </c>
      <c r="EZ23" s="395">
        <v>106.83069999999999</v>
      </c>
      <c r="FA23" s="395">
        <v>102.32180000000001</v>
      </c>
      <c r="FB23" s="394"/>
    </row>
    <row r="24" spans="1:158" s="134" customFormat="1" ht="12.75" customHeight="1">
      <c r="A24" s="771" t="s">
        <v>2901</v>
      </c>
      <c r="B24" s="387">
        <f t="shared" si="0"/>
        <v>0.254</v>
      </c>
      <c r="C24" s="387">
        <v>2.0840000000000001</v>
      </c>
      <c r="D24" s="387">
        <v>0.56200000000000006</v>
      </c>
      <c r="E24" s="387">
        <v>0.17699999999999999</v>
      </c>
      <c r="F24" s="387">
        <v>9.7000000000000003E-2</v>
      </c>
      <c r="G24" s="387">
        <v>0.16</v>
      </c>
      <c r="H24" s="387">
        <v>0.12</v>
      </c>
      <c r="I24" s="387">
        <v>0.18099999999999999</v>
      </c>
      <c r="J24" s="387">
        <v>0.2</v>
      </c>
      <c r="K24" s="387">
        <v>0.2</v>
      </c>
      <c r="L24" s="387">
        <v>0</v>
      </c>
      <c r="M24" s="387">
        <v>0.20499999999999999</v>
      </c>
      <c r="N24" s="387">
        <v>0.254</v>
      </c>
      <c r="O24" s="387">
        <f t="shared" si="1"/>
        <v>1.1332</v>
      </c>
      <c r="P24" s="387">
        <v>0.28299999999999997</v>
      </c>
      <c r="Q24" s="387">
        <v>0.152</v>
      </c>
      <c r="R24" s="387">
        <v>0.45200000000000001</v>
      </c>
      <c r="S24" s="387">
        <v>0.999</v>
      </c>
      <c r="T24" s="387">
        <v>1.2989999999999999</v>
      </c>
      <c r="U24" s="387">
        <v>0.65</v>
      </c>
      <c r="V24" s="387">
        <v>1.081</v>
      </c>
      <c r="W24" s="387">
        <v>1.4490000000000001</v>
      </c>
      <c r="X24" s="387">
        <v>1.17</v>
      </c>
      <c r="Y24" s="387">
        <v>0.67100000000000004</v>
      </c>
      <c r="Z24" s="387">
        <v>0.875</v>
      </c>
      <c r="AA24" s="387">
        <v>1.1332</v>
      </c>
      <c r="AB24" s="387">
        <f t="shared" si="2"/>
        <v>0.129</v>
      </c>
      <c r="AC24" s="387">
        <v>2.2879999999999998</v>
      </c>
      <c r="AD24" s="387">
        <v>3.0830000000000002</v>
      </c>
      <c r="AE24" s="387">
        <v>2.31</v>
      </c>
      <c r="AF24" s="387">
        <v>0</v>
      </c>
      <c r="AG24" s="387">
        <v>0.08</v>
      </c>
      <c r="AH24" s="387">
        <v>0.33</v>
      </c>
      <c r="AI24" s="387">
        <v>0.42</v>
      </c>
      <c r="AJ24" s="387">
        <v>0.05</v>
      </c>
      <c r="AK24" s="387">
        <v>0.72</v>
      </c>
      <c r="AL24" s="387">
        <v>0.93899999999999995</v>
      </c>
      <c r="AM24" s="387">
        <v>0.4</v>
      </c>
      <c r="AN24" s="387">
        <v>0.129</v>
      </c>
      <c r="AO24" s="387">
        <f t="shared" si="3"/>
        <v>1.3</v>
      </c>
      <c r="AP24" s="387">
        <v>0</v>
      </c>
      <c r="AQ24" s="387">
        <v>2.778</v>
      </c>
      <c r="AR24" s="387">
        <v>1.9330000000000001</v>
      </c>
      <c r="AS24" s="387">
        <v>2.5549999999999997</v>
      </c>
      <c r="AT24" s="387">
        <v>7.1379999999999999</v>
      </c>
      <c r="AU24" s="387">
        <v>8.6371000000000002</v>
      </c>
      <c r="AV24" s="387">
        <v>4.0410000000000004</v>
      </c>
      <c r="AW24" s="387">
        <v>5.2880000000000003</v>
      </c>
      <c r="AX24" s="387">
        <v>4.5</v>
      </c>
      <c r="AY24" s="387">
        <v>0.19</v>
      </c>
      <c r="AZ24" s="387">
        <v>1.3192000000000002</v>
      </c>
      <c r="BA24" s="387">
        <v>1.3</v>
      </c>
      <c r="BB24" s="387">
        <f t="shared" si="4"/>
        <v>2</v>
      </c>
      <c r="BC24" s="387">
        <v>1.3</v>
      </c>
      <c r="BD24" s="387">
        <v>3.3390000000000004</v>
      </c>
      <c r="BE24" s="387">
        <v>2.8489</v>
      </c>
      <c r="BF24" s="387">
        <v>2.8369999999999997</v>
      </c>
      <c r="BG24" s="387">
        <v>0.68899999999999995</v>
      </c>
      <c r="BH24" s="387">
        <v>1.4689999999999999</v>
      </c>
      <c r="BI24" s="387">
        <v>3.3499999999999996</v>
      </c>
      <c r="BJ24" s="387">
        <v>3.3499999999999996</v>
      </c>
      <c r="BK24" s="387">
        <v>3.3499999999999996</v>
      </c>
      <c r="BL24" s="387">
        <v>4.5199999999999996</v>
      </c>
      <c r="BM24" s="387">
        <v>4.8039999999999994</v>
      </c>
      <c r="BN24" s="387">
        <v>2</v>
      </c>
      <c r="BO24" s="387">
        <f t="shared" si="5"/>
        <v>9.0911000000000008</v>
      </c>
      <c r="BP24" s="387">
        <v>0</v>
      </c>
      <c r="BQ24" s="387">
        <v>2.6191999999999998</v>
      </c>
      <c r="BR24" s="387">
        <v>2.5295999999999998</v>
      </c>
      <c r="BS24" s="387">
        <v>0.37619999999999998</v>
      </c>
      <c r="BT24" s="387">
        <v>4.5259999999999998</v>
      </c>
      <c r="BU24" s="387">
        <v>3.9203999999999999</v>
      </c>
      <c r="BV24" s="387">
        <v>0.63560000000000005</v>
      </c>
      <c r="BW24" s="387">
        <v>2.4276999999999997</v>
      </c>
      <c r="BX24" s="387">
        <v>4.2539999999999996</v>
      </c>
      <c r="BY24" s="387">
        <v>10.8201</v>
      </c>
      <c r="BZ24" s="387">
        <v>8.8021000000000011</v>
      </c>
      <c r="CA24" s="387">
        <v>9.0911000000000008</v>
      </c>
      <c r="CB24" s="387">
        <f t="shared" si="6"/>
        <v>2.0085000000000002</v>
      </c>
      <c r="CC24" s="387">
        <v>5.1894999999999998</v>
      </c>
      <c r="CD24" s="387">
        <v>3.7739000000000003</v>
      </c>
      <c r="CE24" s="387">
        <v>2.9213</v>
      </c>
      <c r="CF24" s="387">
        <v>6.3974000000000002</v>
      </c>
      <c r="CG24" s="387">
        <v>10.245200000000001</v>
      </c>
      <c r="CH24" s="387">
        <v>12.411999999999999</v>
      </c>
      <c r="CI24" s="387">
        <v>5.9850000000000003</v>
      </c>
      <c r="CJ24" s="387">
        <v>4.8479999999999999</v>
      </c>
      <c r="CK24" s="387">
        <v>4.8547000000000002</v>
      </c>
      <c r="CL24" s="387">
        <v>5.1781999999999995</v>
      </c>
      <c r="CM24" s="387">
        <v>2.2400000000000002</v>
      </c>
      <c r="CN24" s="387">
        <v>2.0085000000000002</v>
      </c>
      <c r="CO24" s="387">
        <f t="shared" si="7"/>
        <v>18.633299999999998</v>
      </c>
      <c r="CP24" s="387">
        <v>2</v>
      </c>
      <c r="CQ24" s="387">
        <v>0</v>
      </c>
      <c r="CR24" s="387">
        <v>0</v>
      </c>
      <c r="CS24" s="387">
        <v>0</v>
      </c>
      <c r="CT24" s="387">
        <v>22</v>
      </c>
      <c r="CU24" s="387">
        <v>22</v>
      </c>
      <c r="CV24" s="387">
        <v>20</v>
      </c>
      <c r="CW24" s="387">
        <v>0</v>
      </c>
      <c r="CX24" s="387">
        <v>31.968</v>
      </c>
      <c r="CY24" s="387">
        <v>22.244699999999998</v>
      </c>
      <c r="CZ24" s="387">
        <v>8.9</v>
      </c>
      <c r="DA24" s="387">
        <v>18.633299999999998</v>
      </c>
      <c r="DB24" s="387">
        <f t="shared" si="8"/>
        <v>2.6723000000000003</v>
      </c>
      <c r="DC24" s="387">
        <v>8.3000000000000007</v>
      </c>
      <c r="DD24" s="387">
        <v>24.62</v>
      </c>
      <c r="DE24" s="387">
        <v>1.8367</v>
      </c>
      <c r="DF24" s="387">
        <v>20.987000000000002</v>
      </c>
      <c r="DG24" s="387">
        <v>21.081000000000003</v>
      </c>
      <c r="DH24" s="387">
        <v>6.8560999999999996</v>
      </c>
      <c r="DI24" s="387">
        <v>6.5868000000000002</v>
      </c>
      <c r="DJ24" s="387">
        <v>3.6057999999999999</v>
      </c>
      <c r="DK24" s="387">
        <v>14.602099999999998</v>
      </c>
      <c r="DL24" s="387">
        <v>10.680700000000002</v>
      </c>
      <c r="DM24" s="387">
        <v>1.8903999999999999</v>
      </c>
      <c r="DN24" s="387">
        <v>2.6723000000000003</v>
      </c>
      <c r="DO24" s="387">
        <f t="shared" si="9"/>
        <v>11.1578</v>
      </c>
      <c r="DP24" s="387">
        <v>5.6805000000000003</v>
      </c>
      <c r="DQ24" s="387">
        <v>7.2201000000000004</v>
      </c>
      <c r="DR24" s="387">
        <v>0.64160000000000006</v>
      </c>
      <c r="DS24" s="387">
        <v>0.46990000000000004</v>
      </c>
      <c r="DT24" s="387">
        <v>0.61470000000000002</v>
      </c>
      <c r="DU24" s="387">
        <v>0.96679999999999999</v>
      </c>
      <c r="DV24" s="387">
        <v>1.8917000000000004</v>
      </c>
      <c r="DW24" s="387">
        <v>2.1878000000000002</v>
      </c>
      <c r="DX24" s="387">
        <v>2.2122000000000002</v>
      </c>
      <c r="DY24" s="387">
        <v>5.2392000000000003</v>
      </c>
      <c r="DZ24" s="387">
        <v>4.2202000000000002</v>
      </c>
      <c r="EA24" s="387">
        <v>11.1578</v>
      </c>
      <c r="EB24" s="387">
        <f t="shared" si="10"/>
        <v>1.2518999999999998</v>
      </c>
      <c r="EC24" s="387">
        <v>9.0190000000000001</v>
      </c>
      <c r="ED24" s="387">
        <v>4.4800000000000004</v>
      </c>
      <c r="EE24" s="387">
        <v>0.26019999999999999</v>
      </c>
      <c r="EF24" s="387">
        <v>0.21919999999999998</v>
      </c>
      <c r="EG24" s="387">
        <v>0.27889999999999998</v>
      </c>
      <c r="EH24" s="387">
        <v>0.8012999999999999</v>
      </c>
      <c r="EI24" s="387">
        <v>0.94379999999999997</v>
      </c>
      <c r="EJ24" s="387">
        <v>0.50219999999999998</v>
      </c>
      <c r="EK24" s="387">
        <v>0.59179999999999999</v>
      </c>
      <c r="EL24" s="387">
        <v>0.90300000000000002</v>
      </c>
      <c r="EM24" s="387">
        <v>3.2890999999999999</v>
      </c>
      <c r="EN24" s="387">
        <v>1.2518999999999998</v>
      </c>
      <c r="EO24" s="387">
        <f t="shared" si="11"/>
        <v>0.70899999999999996</v>
      </c>
      <c r="EP24" s="395">
        <v>1.0012000000000001</v>
      </c>
      <c r="EQ24" s="395">
        <v>18.529199999999999</v>
      </c>
      <c r="ER24" s="395">
        <v>12.855499999999999</v>
      </c>
      <c r="ES24" s="395">
        <v>1.3509</v>
      </c>
      <c r="ET24" s="395">
        <v>0.72950000000000004</v>
      </c>
      <c r="EU24" s="395">
        <v>0.99809999999999999</v>
      </c>
      <c r="EV24" s="395">
        <v>2.4194</v>
      </c>
      <c r="EW24" s="395">
        <v>4.6613999999999995</v>
      </c>
      <c r="EX24" s="395">
        <v>2.7984</v>
      </c>
      <c r="EY24" s="395">
        <v>1.0015000000000001</v>
      </c>
      <c r="EZ24" s="395">
        <v>0.70289999999999997</v>
      </c>
      <c r="FA24" s="395">
        <v>0.70899999999999996</v>
      </c>
      <c r="FB24" s="394"/>
    </row>
    <row r="25" spans="1:158" s="134" customFormat="1" ht="12.75" customHeight="1">
      <c r="A25" s="771" t="s">
        <v>3188</v>
      </c>
      <c r="B25" s="387">
        <f t="shared" si="0"/>
        <v>7.9829999999999997</v>
      </c>
      <c r="C25" s="387">
        <v>46.701999999999998</v>
      </c>
      <c r="D25" s="387">
        <v>38.840800000000002</v>
      </c>
      <c r="E25" s="387">
        <v>43.558399999999999</v>
      </c>
      <c r="F25" s="387">
        <v>39.281500000000001</v>
      </c>
      <c r="G25" s="387">
        <v>9.1095000000000006</v>
      </c>
      <c r="H25" s="387">
        <v>13.851000000000001</v>
      </c>
      <c r="I25" s="387">
        <v>14.4335</v>
      </c>
      <c r="J25" s="387">
        <v>5.8224999999999998</v>
      </c>
      <c r="K25" s="387">
        <v>6.9770000000000003</v>
      </c>
      <c r="L25" s="387">
        <v>3.6644999999999999</v>
      </c>
      <c r="M25" s="387">
        <v>4.7575000000000003</v>
      </c>
      <c r="N25" s="387">
        <v>7.9829999999999997</v>
      </c>
      <c r="O25" s="387">
        <f t="shared" si="1"/>
        <v>5.3241000000000005</v>
      </c>
      <c r="P25" s="387">
        <v>14.079000000000001</v>
      </c>
      <c r="Q25" s="387">
        <v>6.9139999999999997</v>
      </c>
      <c r="R25" s="387">
        <v>9.2100000000000009</v>
      </c>
      <c r="S25" s="387">
        <v>6.29</v>
      </c>
      <c r="T25" s="387">
        <v>5.8550000000000004</v>
      </c>
      <c r="U25" s="387">
        <v>4.8550000000000004</v>
      </c>
      <c r="V25" s="387">
        <v>5.1779999999999999</v>
      </c>
      <c r="W25" s="387">
        <v>6.819</v>
      </c>
      <c r="X25" s="387">
        <v>7.94</v>
      </c>
      <c r="Y25" s="387">
        <v>8.9779999999999998</v>
      </c>
      <c r="Z25" s="387">
        <v>8.2367999999999988</v>
      </c>
      <c r="AA25" s="387">
        <v>5.3241000000000005</v>
      </c>
      <c r="AB25" s="387">
        <f t="shared" si="2"/>
        <v>0.47499999999999998</v>
      </c>
      <c r="AC25" s="387">
        <v>9.117799999999999</v>
      </c>
      <c r="AD25" s="387">
        <v>8.2129999999999992</v>
      </c>
      <c r="AE25" s="387">
        <v>7.133</v>
      </c>
      <c r="AF25" s="387">
        <v>9.0169999999999995</v>
      </c>
      <c r="AG25" s="387">
        <v>15.3216</v>
      </c>
      <c r="AH25" s="387">
        <v>13.401299999999999</v>
      </c>
      <c r="AI25" s="387">
        <v>2.4023000000000003</v>
      </c>
      <c r="AJ25" s="387">
        <v>45.155999999999999</v>
      </c>
      <c r="AK25" s="387">
        <v>10.311999999999999</v>
      </c>
      <c r="AL25" s="387">
        <v>2.7050000000000001</v>
      </c>
      <c r="AM25" s="387">
        <v>0.54</v>
      </c>
      <c r="AN25" s="387">
        <v>0.47499999999999998</v>
      </c>
      <c r="AO25" s="387">
        <f t="shared" si="3"/>
        <v>6.0620000000000003</v>
      </c>
      <c r="AP25" s="387">
        <v>8.1229999999999993</v>
      </c>
      <c r="AQ25" s="387">
        <v>7.5110000000000001</v>
      </c>
      <c r="AR25" s="387">
        <v>8.0145999999999997</v>
      </c>
      <c r="AS25" s="387">
        <v>8.2246000000000006</v>
      </c>
      <c r="AT25" s="387">
        <v>6.5529999999999999</v>
      </c>
      <c r="AU25" s="387">
        <v>8.2149999999999999</v>
      </c>
      <c r="AV25" s="387">
        <v>1.667</v>
      </c>
      <c r="AW25" s="387">
        <v>7.4219999999999997</v>
      </c>
      <c r="AX25" s="387">
        <v>2.7309999999999999</v>
      </c>
      <c r="AY25" s="387">
        <v>11.281000000000001</v>
      </c>
      <c r="AZ25" s="387">
        <v>10.6</v>
      </c>
      <c r="BA25" s="387">
        <v>6.0620000000000003</v>
      </c>
      <c r="BB25" s="387">
        <f t="shared" si="4"/>
        <v>20.4682</v>
      </c>
      <c r="BC25" s="387">
        <v>8.4719999999999995</v>
      </c>
      <c r="BD25" s="387">
        <v>8.8450000000000006</v>
      </c>
      <c r="BE25" s="387">
        <v>5.6870000000000003</v>
      </c>
      <c r="BF25" s="387">
        <v>4.6479999999999997</v>
      </c>
      <c r="BG25" s="387">
        <v>5.3920000000000003</v>
      </c>
      <c r="BH25" s="387">
        <v>5.0999999999999996</v>
      </c>
      <c r="BI25" s="387">
        <v>4.9989999999999997</v>
      </c>
      <c r="BJ25" s="387">
        <v>7.4180000000000001</v>
      </c>
      <c r="BK25" s="387">
        <v>7.8760000000000003</v>
      </c>
      <c r="BL25" s="387">
        <v>13.125999999999999</v>
      </c>
      <c r="BM25" s="387">
        <v>24.254000000000001</v>
      </c>
      <c r="BN25" s="387">
        <v>20.4682</v>
      </c>
      <c r="BO25" s="387">
        <f t="shared" si="5"/>
        <v>19.240400000000001</v>
      </c>
      <c r="BP25" s="387">
        <v>14.739000000000001</v>
      </c>
      <c r="BQ25" s="387">
        <v>16.722000000000001</v>
      </c>
      <c r="BR25" s="387">
        <v>17.116</v>
      </c>
      <c r="BS25" s="387">
        <v>19.638999999999999</v>
      </c>
      <c r="BT25" s="387">
        <v>23.515999999999998</v>
      </c>
      <c r="BU25" s="387">
        <v>14.592499999999999</v>
      </c>
      <c r="BV25" s="387">
        <v>20.650299999999998</v>
      </c>
      <c r="BW25" s="387">
        <v>17.1953</v>
      </c>
      <c r="BX25" s="387">
        <v>22.479299999999999</v>
      </c>
      <c r="BY25" s="387">
        <v>14.8393</v>
      </c>
      <c r="BZ25" s="387">
        <v>17.902999999999999</v>
      </c>
      <c r="CA25" s="387">
        <v>19.240400000000001</v>
      </c>
      <c r="CB25" s="387">
        <f t="shared" si="6"/>
        <v>10.045299999999999</v>
      </c>
      <c r="CC25" s="387">
        <v>20.390400000000003</v>
      </c>
      <c r="CD25" s="387">
        <v>19.9574</v>
      </c>
      <c r="CE25" s="387">
        <v>15.779299999999999</v>
      </c>
      <c r="CF25" s="387">
        <v>9.6617999999999995</v>
      </c>
      <c r="CG25" s="387">
        <v>6.14</v>
      </c>
      <c r="CH25" s="387">
        <v>5.9240000000000004</v>
      </c>
      <c r="CI25" s="387">
        <v>6.78</v>
      </c>
      <c r="CJ25" s="387">
        <v>3.472</v>
      </c>
      <c r="CK25" s="387">
        <v>4.2709999999999999</v>
      </c>
      <c r="CL25" s="387">
        <v>11.536</v>
      </c>
      <c r="CM25" s="387">
        <v>9.2200000000000006</v>
      </c>
      <c r="CN25" s="387">
        <v>10.045299999999999</v>
      </c>
      <c r="CO25" s="387">
        <f t="shared" si="7"/>
        <v>175.84190000000001</v>
      </c>
      <c r="CP25" s="387">
        <v>5.8723000000000001</v>
      </c>
      <c r="CQ25" s="387">
        <v>6.3890000000000002</v>
      </c>
      <c r="CR25" s="387">
        <v>18.881</v>
      </c>
      <c r="CS25" s="387">
        <v>89.262799999999999</v>
      </c>
      <c r="CT25" s="387">
        <v>93.667699999999996</v>
      </c>
      <c r="CU25" s="387">
        <v>91.835900000000009</v>
      </c>
      <c r="CV25" s="387">
        <v>72.234400000000008</v>
      </c>
      <c r="CW25" s="387">
        <v>81.249200000000002</v>
      </c>
      <c r="CX25" s="387">
        <v>104.14919999999999</v>
      </c>
      <c r="CY25" s="387">
        <v>63.810099999999991</v>
      </c>
      <c r="CZ25" s="387">
        <v>118.5183</v>
      </c>
      <c r="DA25" s="387">
        <v>175.84190000000001</v>
      </c>
      <c r="DB25" s="387">
        <f t="shared" si="8"/>
        <v>80.5261</v>
      </c>
      <c r="DC25" s="387">
        <v>135.23510000000002</v>
      </c>
      <c r="DD25" s="387">
        <v>112.18220000000001</v>
      </c>
      <c r="DE25" s="387">
        <v>177.98229999999998</v>
      </c>
      <c r="DF25" s="387">
        <v>119.5993</v>
      </c>
      <c r="DG25" s="387">
        <v>126.82740000000001</v>
      </c>
      <c r="DH25" s="387">
        <v>167.27100000000002</v>
      </c>
      <c r="DI25" s="387">
        <v>177.39169999999999</v>
      </c>
      <c r="DJ25" s="387">
        <v>104.05980000000002</v>
      </c>
      <c r="DK25" s="387">
        <v>105.71950000000001</v>
      </c>
      <c r="DL25" s="387">
        <v>107.37740000000001</v>
      </c>
      <c r="DM25" s="387">
        <v>77.6524</v>
      </c>
      <c r="DN25" s="387">
        <v>80.5261</v>
      </c>
      <c r="DO25" s="387">
        <f t="shared" si="9"/>
        <v>130.8219</v>
      </c>
      <c r="DP25" s="387">
        <v>128.9562</v>
      </c>
      <c r="DQ25" s="387">
        <v>207.32199999999997</v>
      </c>
      <c r="DR25" s="387">
        <v>207.62260000000001</v>
      </c>
      <c r="DS25" s="387">
        <v>234.84369999999998</v>
      </c>
      <c r="DT25" s="387">
        <v>169.511</v>
      </c>
      <c r="DU25" s="387">
        <v>157.90809999999999</v>
      </c>
      <c r="DV25" s="387">
        <v>166.92440000000002</v>
      </c>
      <c r="DW25" s="387">
        <v>183.01060000000001</v>
      </c>
      <c r="DX25" s="387">
        <v>241.58500000000004</v>
      </c>
      <c r="DY25" s="387">
        <v>185.65939999999998</v>
      </c>
      <c r="DZ25" s="387">
        <v>163.24220000000003</v>
      </c>
      <c r="EA25" s="387">
        <v>130.8219</v>
      </c>
      <c r="EB25" s="387">
        <f t="shared" si="10"/>
        <v>128.1277</v>
      </c>
      <c r="EC25" s="387">
        <v>159.72470000000001</v>
      </c>
      <c r="ED25" s="387">
        <v>188.43259999999998</v>
      </c>
      <c r="EE25" s="387">
        <v>161.81840000000003</v>
      </c>
      <c r="EF25" s="387">
        <v>194.61529999999999</v>
      </c>
      <c r="EG25" s="387">
        <v>174.67660000000004</v>
      </c>
      <c r="EH25" s="387">
        <v>142.73020000000005</v>
      </c>
      <c r="EI25" s="387">
        <v>134.88629999999998</v>
      </c>
      <c r="EJ25" s="387">
        <v>175.63570000000001</v>
      </c>
      <c r="EK25" s="387">
        <v>163.95670000000001</v>
      </c>
      <c r="EL25" s="387">
        <v>137.5001</v>
      </c>
      <c r="EM25" s="387">
        <v>135.38709999999998</v>
      </c>
      <c r="EN25" s="387">
        <v>128.1277</v>
      </c>
      <c r="EO25" s="387">
        <f t="shared" si="11"/>
        <v>225.9863</v>
      </c>
      <c r="EP25" s="395">
        <v>155.05420000000001</v>
      </c>
      <c r="EQ25" s="395">
        <v>169.559</v>
      </c>
      <c r="ER25" s="395">
        <v>208.14479999999998</v>
      </c>
      <c r="ES25" s="395">
        <v>188.04150000000001</v>
      </c>
      <c r="ET25" s="395">
        <v>228.63050000000001</v>
      </c>
      <c r="EU25" s="395">
        <v>247.0735</v>
      </c>
      <c r="EV25" s="395">
        <v>236.691</v>
      </c>
      <c r="EW25" s="395">
        <v>266.76140000000004</v>
      </c>
      <c r="EX25" s="395">
        <v>276.5446</v>
      </c>
      <c r="EY25" s="395">
        <v>262.91379999999998</v>
      </c>
      <c r="EZ25" s="395">
        <v>248.09059999999999</v>
      </c>
      <c r="FA25" s="395">
        <v>225.9863</v>
      </c>
      <c r="FB25" s="394"/>
    </row>
    <row r="26" spans="1:158" s="134" customFormat="1" ht="12.75" customHeight="1">
      <c r="A26" s="771" t="s">
        <v>3189</v>
      </c>
      <c r="B26" s="387">
        <f t="shared" si="0"/>
        <v>0</v>
      </c>
      <c r="C26" s="387">
        <v>74.308899999999994</v>
      </c>
      <c r="D26" s="387">
        <v>73.330600000000004</v>
      </c>
      <c r="E26" s="387">
        <v>71.207700000000003</v>
      </c>
      <c r="F26" s="387">
        <v>70.390199999999993</v>
      </c>
      <c r="G26" s="387">
        <v>0.254</v>
      </c>
      <c r="H26" s="387">
        <v>0.20399999999999999</v>
      </c>
      <c r="I26" s="387">
        <v>1.704</v>
      </c>
      <c r="J26" s="387">
        <v>0.20399999999999999</v>
      </c>
      <c r="K26" s="387">
        <v>0</v>
      </c>
      <c r="L26" s="387">
        <v>0</v>
      </c>
      <c r="M26" s="387">
        <v>0</v>
      </c>
      <c r="N26" s="387">
        <v>0</v>
      </c>
      <c r="O26" s="387">
        <f t="shared" si="1"/>
        <v>0</v>
      </c>
      <c r="P26" s="387">
        <v>0</v>
      </c>
      <c r="Q26" s="387">
        <v>0</v>
      </c>
      <c r="R26" s="387">
        <v>0</v>
      </c>
      <c r="S26" s="387">
        <v>0</v>
      </c>
      <c r="T26" s="387">
        <v>0</v>
      </c>
      <c r="U26" s="387">
        <v>0</v>
      </c>
      <c r="V26" s="387">
        <v>0</v>
      </c>
      <c r="W26" s="387">
        <v>0</v>
      </c>
      <c r="X26" s="387">
        <v>0</v>
      </c>
      <c r="Y26" s="387">
        <v>0</v>
      </c>
      <c r="Z26" s="387">
        <v>0</v>
      </c>
      <c r="AA26" s="387">
        <v>0</v>
      </c>
      <c r="AB26" s="387">
        <f t="shared" si="2"/>
        <v>0</v>
      </c>
      <c r="AC26" s="387">
        <v>0</v>
      </c>
      <c r="AD26" s="387">
        <v>0</v>
      </c>
      <c r="AE26" s="387">
        <v>0</v>
      </c>
      <c r="AF26" s="387">
        <v>0</v>
      </c>
      <c r="AG26" s="387">
        <v>0</v>
      </c>
      <c r="AH26" s="387">
        <v>1.3944000000000001</v>
      </c>
      <c r="AI26" s="387">
        <v>3.3250000000000002</v>
      </c>
      <c r="AJ26" s="387">
        <v>3.3250000000000002</v>
      </c>
      <c r="AK26" s="387">
        <v>3.3250000000000002</v>
      </c>
      <c r="AL26" s="387">
        <v>3.3250000000000002</v>
      </c>
      <c r="AM26" s="387">
        <v>0</v>
      </c>
      <c r="AN26" s="387">
        <v>0</v>
      </c>
      <c r="AO26" s="387">
        <f t="shared" si="3"/>
        <v>0</v>
      </c>
      <c r="AP26" s="387">
        <v>0</v>
      </c>
      <c r="AQ26" s="387">
        <v>0</v>
      </c>
      <c r="AR26" s="387">
        <v>0</v>
      </c>
      <c r="AS26" s="387">
        <v>1.5349999999999999</v>
      </c>
      <c r="AT26" s="387">
        <v>0</v>
      </c>
      <c r="AU26" s="387">
        <v>0</v>
      </c>
      <c r="AV26" s="387">
        <v>0</v>
      </c>
      <c r="AW26" s="387">
        <v>0</v>
      </c>
      <c r="AX26" s="387">
        <v>0</v>
      </c>
      <c r="AY26" s="387">
        <v>0</v>
      </c>
      <c r="AZ26" s="387">
        <v>0</v>
      </c>
      <c r="BA26" s="387">
        <v>0</v>
      </c>
      <c r="BB26" s="387">
        <f t="shared" si="4"/>
        <v>0</v>
      </c>
      <c r="BC26" s="387">
        <v>0</v>
      </c>
      <c r="BD26" s="387">
        <v>0.03</v>
      </c>
      <c r="BE26" s="387">
        <v>0.03</v>
      </c>
      <c r="BF26" s="387">
        <v>0</v>
      </c>
      <c r="BG26" s="387">
        <v>0</v>
      </c>
      <c r="BH26" s="387">
        <v>0</v>
      </c>
      <c r="BI26" s="387">
        <v>0</v>
      </c>
      <c r="BJ26" s="387">
        <v>0</v>
      </c>
      <c r="BK26" s="387">
        <v>0</v>
      </c>
      <c r="BL26" s="387">
        <v>0</v>
      </c>
      <c r="BM26" s="387">
        <v>0</v>
      </c>
      <c r="BN26" s="387">
        <v>0</v>
      </c>
      <c r="BO26" s="387">
        <f t="shared" si="5"/>
        <v>0.311</v>
      </c>
      <c r="BP26" s="387">
        <v>0</v>
      </c>
      <c r="BQ26" s="387">
        <v>0</v>
      </c>
      <c r="BR26" s="387">
        <v>0</v>
      </c>
      <c r="BS26" s="387">
        <v>0</v>
      </c>
      <c r="BT26" s="387">
        <v>0.115</v>
      </c>
      <c r="BU26" s="387">
        <v>0.115</v>
      </c>
      <c r="BV26" s="387">
        <v>0.35499999999999998</v>
      </c>
      <c r="BW26" s="387">
        <v>0.503</v>
      </c>
      <c r="BX26" s="387">
        <v>0.501</v>
      </c>
      <c r="BY26" s="387">
        <v>0.501</v>
      </c>
      <c r="BZ26" s="387">
        <v>0.436</v>
      </c>
      <c r="CA26" s="387">
        <v>0.311</v>
      </c>
      <c r="CB26" s="387">
        <f t="shared" si="6"/>
        <v>0.19600000000000001</v>
      </c>
      <c r="CC26" s="387">
        <v>0.311</v>
      </c>
      <c r="CD26" s="387">
        <v>0.311</v>
      </c>
      <c r="CE26" s="387">
        <v>0.32100000000000001</v>
      </c>
      <c r="CF26" s="387">
        <v>0.311</v>
      </c>
      <c r="CG26" s="387">
        <v>0.311</v>
      </c>
      <c r="CH26" s="387">
        <v>0.26300000000000001</v>
      </c>
      <c r="CI26" s="387">
        <v>0.161</v>
      </c>
      <c r="CJ26" s="387">
        <v>0.19600000000000001</v>
      </c>
      <c r="CK26" s="387">
        <v>0.19600000000000001</v>
      </c>
      <c r="CL26" s="387">
        <v>0.19600000000000001</v>
      </c>
      <c r="CM26" s="387">
        <v>0.19600000000000001</v>
      </c>
      <c r="CN26" s="387">
        <v>0.19600000000000001</v>
      </c>
      <c r="CO26" s="387">
        <f t="shared" si="7"/>
        <v>1.2735000000000001</v>
      </c>
      <c r="CP26" s="387">
        <v>0.246</v>
      </c>
      <c r="CQ26" s="387">
        <v>0.246</v>
      </c>
      <c r="CR26" s="387">
        <v>0.246</v>
      </c>
      <c r="CS26" s="387">
        <v>8.1300000000000008</v>
      </c>
      <c r="CT26" s="387">
        <v>1.6052</v>
      </c>
      <c r="CU26" s="387">
        <v>1.4452</v>
      </c>
      <c r="CV26" s="387">
        <v>0.06</v>
      </c>
      <c r="CW26" s="387">
        <v>0.54300000000000004</v>
      </c>
      <c r="CX26" s="387">
        <v>0.79810000000000003</v>
      </c>
      <c r="CY26" s="387">
        <v>0.57099999999999995</v>
      </c>
      <c r="CZ26" s="387">
        <v>1.2010000000000001</v>
      </c>
      <c r="DA26" s="387">
        <v>1.2735000000000001</v>
      </c>
      <c r="DB26" s="387">
        <f t="shared" si="8"/>
        <v>2.4208000000000003</v>
      </c>
      <c r="DC26" s="387">
        <v>2.7360000000000002</v>
      </c>
      <c r="DD26" s="387">
        <v>2.6315</v>
      </c>
      <c r="DE26" s="387">
        <v>1.6279999999999999</v>
      </c>
      <c r="DF26" s="387">
        <v>0.32</v>
      </c>
      <c r="DG26" s="387">
        <v>1.8260000000000001</v>
      </c>
      <c r="DH26" s="387">
        <v>1.3959999999999999</v>
      </c>
      <c r="DI26" s="387">
        <v>4.3419999999999996</v>
      </c>
      <c r="DJ26" s="387">
        <v>4.3380000000000001</v>
      </c>
      <c r="DK26" s="387">
        <v>0.47</v>
      </c>
      <c r="DL26" s="387">
        <v>5.7913999999999994</v>
      </c>
      <c r="DM26" s="387">
        <v>6.25</v>
      </c>
      <c r="DN26" s="387">
        <v>2.4208000000000003</v>
      </c>
      <c r="DO26" s="387">
        <f t="shared" si="9"/>
        <v>0.78649999999999998</v>
      </c>
      <c r="DP26" s="387">
        <v>5.8994999999999997</v>
      </c>
      <c r="DQ26" s="387">
        <v>9.373899999999999</v>
      </c>
      <c r="DR26" s="387">
        <v>1.4602999999999999</v>
      </c>
      <c r="DS26" s="387">
        <v>0.96</v>
      </c>
      <c r="DT26" s="387">
        <v>0.6411</v>
      </c>
      <c r="DU26" s="387">
        <v>0.77229999999999999</v>
      </c>
      <c r="DV26" s="387">
        <v>5.2683</v>
      </c>
      <c r="DW26" s="387">
        <v>4.55</v>
      </c>
      <c r="DX26" s="387">
        <v>0.45</v>
      </c>
      <c r="DY26" s="387">
        <v>1.8391999999999999</v>
      </c>
      <c r="DZ26" s="387">
        <v>2.2678000000000003</v>
      </c>
      <c r="EA26" s="387">
        <v>0.78649999999999998</v>
      </c>
      <c r="EB26" s="387">
        <f t="shared" si="10"/>
        <v>6.2843999999999998</v>
      </c>
      <c r="EC26" s="387">
        <v>3.4043000000000001</v>
      </c>
      <c r="ED26" s="387">
        <v>3.2096999999999998</v>
      </c>
      <c r="EE26" s="387">
        <v>0.33119999999999999</v>
      </c>
      <c r="EF26" s="387">
        <v>3.4374000000000002</v>
      </c>
      <c r="EG26" s="387">
        <v>0.2281</v>
      </c>
      <c r="EH26" s="387">
        <v>0.48910000000000003</v>
      </c>
      <c r="EI26" s="387">
        <v>1.9453999999999998</v>
      </c>
      <c r="EJ26" s="387">
        <v>5.6216999999999997</v>
      </c>
      <c r="EK26" s="387">
        <v>5.04</v>
      </c>
      <c r="EL26" s="387">
        <v>5.82</v>
      </c>
      <c r="EM26" s="387">
        <v>1.1574</v>
      </c>
      <c r="EN26" s="387">
        <v>6.2843999999999998</v>
      </c>
      <c r="EO26" s="387">
        <f t="shared" si="11"/>
        <v>1.0307000000000002</v>
      </c>
      <c r="EP26" s="395">
        <v>5.7213000000000003</v>
      </c>
      <c r="EQ26" s="395">
        <v>2.8580000000000001</v>
      </c>
      <c r="ER26" s="395">
        <v>5.2060000000000004</v>
      </c>
      <c r="ES26" s="395">
        <v>3.5270000000000001</v>
      </c>
      <c r="ET26" s="395">
        <v>0.91859999999999997</v>
      </c>
      <c r="EU26" s="395">
        <v>0.99490000000000001</v>
      </c>
      <c r="EV26" s="395">
        <v>1.4193</v>
      </c>
      <c r="EW26" s="395">
        <v>2.1475</v>
      </c>
      <c r="EX26" s="395">
        <v>2.0173000000000001</v>
      </c>
      <c r="EY26" s="395">
        <v>0.96150000000000002</v>
      </c>
      <c r="EZ26" s="395">
        <v>0.71</v>
      </c>
      <c r="FA26" s="395">
        <v>1.0307000000000002</v>
      </c>
      <c r="FB26" s="394"/>
    </row>
    <row r="27" spans="1:158" s="134" customFormat="1" ht="12.75" customHeight="1">
      <c r="A27" s="771" t="s">
        <v>3057</v>
      </c>
      <c r="B27" s="387">
        <f t="shared" si="0"/>
        <v>2.2810000000000001</v>
      </c>
      <c r="C27" s="387">
        <v>2.8035000000000001</v>
      </c>
      <c r="D27" s="387">
        <v>2.9295</v>
      </c>
      <c r="E27" s="387">
        <v>1.9636</v>
      </c>
      <c r="F27" s="387">
        <v>2.6515999999999997</v>
      </c>
      <c r="G27" s="387">
        <v>1.6160000000000001</v>
      </c>
      <c r="H27" s="387">
        <v>1.42</v>
      </c>
      <c r="I27" s="387">
        <v>1.177</v>
      </c>
      <c r="J27" s="387">
        <v>0.28699999999999998</v>
      </c>
      <c r="K27" s="387">
        <v>3.65</v>
      </c>
      <c r="L27" s="387">
        <v>3.07</v>
      </c>
      <c r="M27" s="387">
        <v>0.61499999999999999</v>
      </c>
      <c r="N27" s="387">
        <v>2.2810000000000001</v>
      </c>
      <c r="O27" s="387">
        <f t="shared" si="1"/>
        <v>0.35699999999999998</v>
      </c>
      <c r="P27" s="387">
        <v>0.6</v>
      </c>
      <c r="Q27" s="387">
        <v>7.0000000000000007E-2</v>
      </c>
      <c r="R27" s="387">
        <v>0.12</v>
      </c>
      <c r="S27" s="387">
        <v>0.25</v>
      </c>
      <c r="T27" s="387">
        <v>0.2</v>
      </c>
      <c r="U27" s="387">
        <v>0</v>
      </c>
      <c r="V27" s="387">
        <v>0</v>
      </c>
      <c r="W27" s="387">
        <v>0.55000000000000004</v>
      </c>
      <c r="X27" s="387">
        <v>0.47199999999999998</v>
      </c>
      <c r="Y27" s="387">
        <v>0.96399999999999997</v>
      </c>
      <c r="Z27" s="387">
        <v>0.498</v>
      </c>
      <c r="AA27" s="387">
        <v>0.35699999999999998</v>
      </c>
      <c r="AB27" s="387">
        <f t="shared" si="2"/>
        <v>0</v>
      </c>
      <c r="AC27" s="387">
        <v>0.13800000000000001</v>
      </c>
      <c r="AD27" s="387">
        <v>0.43</v>
      </c>
      <c r="AE27" s="387">
        <v>0.35499999999999998</v>
      </c>
      <c r="AF27" s="387">
        <v>0.93700000000000006</v>
      </c>
      <c r="AG27" s="387">
        <v>0.46400000000000002</v>
      </c>
      <c r="AH27" s="387">
        <v>0.23499999999999999</v>
      </c>
      <c r="AI27" s="387">
        <v>0.19700000000000001</v>
      </c>
      <c r="AJ27" s="387">
        <v>0.33200000000000002</v>
      </c>
      <c r="AK27" s="387">
        <v>0.12</v>
      </c>
      <c r="AL27" s="387">
        <v>6.5000000000000002E-2</v>
      </c>
      <c r="AM27" s="387">
        <v>0</v>
      </c>
      <c r="AN27" s="387">
        <v>0</v>
      </c>
      <c r="AO27" s="387">
        <f t="shared" si="3"/>
        <v>0</v>
      </c>
      <c r="AP27" s="387">
        <v>0</v>
      </c>
      <c r="AQ27" s="387">
        <v>0.188</v>
      </c>
      <c r="AR27" s="387">
        <v>0</v>
      </c>
      <c r="AS27" s="387">
        <v>0</v>
      </c>
      <c r="AT27" s="387">
        <v>0</v>
      </c>
      <c r="AU27" s="387">
        <v>0</v>
      </c>
      <c r="AV27" s="387">
        <v>0</v>
      </c>
      <c r="AW27" s="387">
        <v>0</v>
      </c>
      <c r="AX27" s="387">
        <v>0</v>
      </c>
      <c r="AY27" s="387">
        <v>0</v>
      </c>
      <c r="AZ27" s="387">
        <v>0</v>
      </c>
      <c r="BA27" s="387">
        <v>0</v>
      </c>
      <c r="BB27" s="387">
        <f t="shared" si="4"/>
        <v>0.33</v>
      </c>
      <c r="BC27" s="387">
        <v>0</v>
      </c>
      <c r="BD27" s="387">
        <v>0.57399999999999995</v>
      </c>
      <c r="BE27" s="387">
        <v>0</v>
      </c>
      <c r="BF27" s="387">
        <v>0</v>
      </c>
      <c r="BG27" s="387">
        <v>0</v>
      </c>
      <c r="BH27" s="387">
        <v>0.379</v>
      </c>
      <c r="BI27" s="387">
        <v>0.42599999999999999</v>
      </c>
      <c r="BJ27" s="387">
        <v>0.40799999999999997</v>
      </c>
      <c r="BK27" s="387">
        <v>0.36399999999999999</v>
      </c>
      <c r="BL27" s="387">
        <v>0.36199999999999999</v>
      </c>
      <c r="BM27" s="387">
        <v>0.35399999999999998</v>
      </c>
      <c r="BN27" s="387">
        <v>0.33</v>
      </c>
      <c r="BO27" s="387">
        <f t="shared" si="5"/>
        <v>0.26100000000000001</v>
      </c>
      <c r="BP27" s="387">
        <v>0.33</v>
      </c>
      <c r="BQ27" s="387">
        <v>0.33</v>
      </c>
      <c r="BR27" s="387">
        <v>0.33300000000000002</v>
      </c>
      <c r="BS27" s="387">
        <v>0.308</v>
      </c>
      <c r="BT27" s="387">
        <v>0.60899999999999999</v>
      </c>
      <c r="BU27" s="387">
        <v>1.6830000000000001</v>
      </c>
      <c r="BV27" s="387">
        <v>2.0139999999999998</v>
      </c>
      <c r="BW27" s="387">
        <v>1.5429999999999999</v>
      </c>
      <c r="BX27" s="387">
        <v>0.98899999999999999</v>
      </c>
      <c r="BY27" s="387">
        <v>0.70399999999999996</v>
      </c>
      <c r="BZ27" s="387">
        <v>0.70299999999999996</v>
      </c>
      <c r="CA27" s="387">
        <v>0.26100000000000001</v>
      </c>
      <c r="CB27" s="387">
        <f t="shared" si="6"/>
        <v>8.2000000000000003E-2</v>
      </c>
      <c r="CC27" s="387">
        <v>0.433</v>
      </c>
      <c r="CD27" s="387">
        <v>0.60799999999999998</v>
      </c>
      <c r="CE27" s="387">
        <v>0.33539999999999998</v>
      </c>
      <c r="CF27" s="387">
        <v>0.2767</v>
      </c>
      <c r="CG27" s="387">
        <v>5.4600000000000003E-2</v>
      </c>
      <c r="CH27" s="387">
        <v>0</v>
      </c>
      <c r="CI27" s="387">
        <v>0</v>
      </c>
      <c r="CJ27" s="387">
        <v>0.05</v>
      </c>
      <c r="CK27" s="387">
        <v>0</v>
      </c>
      <c r="CL27" s="387">
        <v>0</v>
      </c>
      <c r="CM27" s="387">
        <v>3.5999999999999997E-2</v>
      </c>
      <c r="CN27" s="387">
        <v>8.2000000000000003E-2</v>
      </c>
      <c r="CO27" s="387">
        <f t="shared" si="7"/>
        <v>0.65060000000000007</v>
      </c>
      <c r="CP27" s="387">
        <v>3.4000000000000002E-2</v>
      </c>
      <c r="CQ27" s="387">
        <v>3.2000000000000001E-2</v>
      </c>
      <c r="CR27" s="387">
        <v>7.6310000000000002</v>
      </c>
      <c r="CS27" s="387">
        <v>8.9049999999999994</v>
      </c>
      <c r="CT27" s="387">
        <v>7.5949999999999998</v>
      </c>
      <c r="CU27" s="387">
        <v>0.97499999999999998</v>
      </c>
      <c r="CV27" s="387">
        <v>13.186299999999999</v>
      </c>
      <c r="CW27" s="387">
        <v>11.0989</v>
      </c>
      <c r="CX27" s="387">
        <v>0.9</v>
      </c>
      <c r="CY27" s="387">
        <v>3.4140999999999999</v>
      </c>
      <c r="CZ27" s="387">
        <v>6.8460000000000001</v>
      </c>
      <c r="DA27" s="387">
        <v>0.65060000000000007</v>
      </c>
      <c r="DB27" s="387">
        <f t="shared" si="8"/>
        <v>8.9531000000000009</v>
      </c>
      <c r="DC27" s="387">
        <v>2.0750000000000002</v>
      </c>
      <c r="DD27" s="387">
        <v>1.369</v>
      </c>
      <c r="DE27" s="387">
        <v>2.101</v>
      </c>
      <c r="DF27" s="387">
        <v>2.0350000000000001</v>
      </c>
      <c r="DG27" s="387">
        <v>0.38</v>
      </c>
      <c r="DH27" s="387">
        <v>3.746</v>
      </c>
      <c r="DI27" s="387">
        <v>5.7160000000000002</v>
      </c>
      <c r="DJ27" s="387">
        <v>4.0620000000000003</v>
      </c>
      <c r="DK27" s="387">
        <v>4.3353999999999999</v>
      </c>
      <c r="DL27" s="387">
        <v>11.7524</v>
      </c>
      <c r="DM27" s="387">
        <v>9.1204000000000001</v>
      </c>
      <c r="DN27" s="387">
        <v>8.9531000000000009</v>
      </c>
      <c r="DO27" s="387">
        <f t="shared" si="9"/>
        <v>6.1890000000000001</v>
      </c>
      <c r="DP27" s="387">
        <v>11.969899999999999</v>
      </c>
      <c r="DQ27" s="387">
        <v>13.9259</v>
      </c>
      <c r="DR27" s="387">
        <v>5.9321000000000002</v>
      </c>
      <c r="DS27" s="387">
        <v>2.67</v>
      </c>
      <c r="DT27" s="387">
        <v>2.4960999999999998</v>
      </c>
      <c r="DU27" s="387">
        <v>7.3753000000000002</v>
      </c>
      <c r="DV27" s="387">
        <v>7.7163999999999993</v>
      </c>
      <c r="DW27" s="387">
        <v>6.859</v>
      </c>
      <c r="DX27" s="387">
        <v>6.8098000000000001</v>
      </c>
      <c r="DY27" s="387">
        <v>4.8310000000000004</v>
      </c>
      <c r="DZ27" s="387">
        <v>4.8873999999999995</v>
      </c>
      <c r="EA27" s="387">
        <v>6.1890000000000001</v>
      </c>
      <c r="EB27" s="387">
        <f t="shared" si="10"/>
        <v>3.3737999999999997</v>
      </c>
      <c r="EC27" s="387">
        <v>17.3505</v>
      </c>
      <c r="ED27" s="387">
        <v>23.456099999999999</v>
      </c>
      <c r="EE27" s="387">
        <v>13.474399999999999</v>
      </c>
      <c r="EF27" s="387">
        <v>9.3798999999999992</v>
      </c>
      <c r="EG27" s="387">
        <v>2.0467</v>
      </c>
      <c r="EH27" s="387">
        <v>3.6396999999999999</v>
      </c>
      <c r="EI27" s="387">
        <v>9.0050000000000008</v>
      </c>
      <c r="EJ27" s="387">
        <v>6.1423999999999994</v>
      </c>
      <c r="EK27" s="387">
        <v>8.2234999999999996</v>
      </c>
      <c r="EL27" s="387">
        <v>12.550600000000001</v>
      </c>
      <c r="EM27" s="387">
        <v>7.3101999999999991</v>
      </c>
      <c r="EN27" s="387">
        <v>3.3737999999999997</v>
      </c>
      <c r="EO27" s="387">
        <f t="shared" si="11"/>
        <v>10.2476</v>
      </c>
      <c r="EP27" s="395">
        <v>3.6210999999999998</v>
      </c>
      <c r="EQ27" s="395">
        <v>3.5947</v>
      </c>
      <c r="ER27" s="395">
        <v>3.1061999999999999</v>
      </c>
      <c r="ES27" s="395">
        <v>3.8466</v>
      </c>
      <c r="ET27" s="395">
        <v>9.741299999999999</v>
      </c>
      <c r="EU27" s="395">
        <v>8.3695000000000004</v>
      </c>
      <c r="EV27" s="395">
        <v>6.1968999999999994</v>
      </c>
      <c r="EW27" s="395">
        <v>2.903</v>
      </c>
      <c r="EX27" s="395">
        <v>8.6547999999999998</v>
      </c>
      <c r="EY27" s="395">
        <v>6.6606999999999994</v>
      </c>
      <c r="EZ27" s="395">
        <v>11.3794</v>
      </c>
      <c r="FA27" s="395">
        <v>10.2476</v>
      </c>
      <c r="FB27" s="394"/>
    </row>
    <row r="28" spans="1:158" s="134" customFormat="1" ht="12.75" customHeight="1">
      <c r="A28" s="771" t="s">
        <v>3190</v>
      </c>
      <c r="B28" s="387">
        <f t="shared" si="0"/>
        <v>0</v>
      </c>
      <c r="C28" s="387">
        <v>0</v>
      </c>
      <c r="D28" s="387">
        <v>0</v>
      </c>
      <c r="E28" s="387">
        <v>0</v>
      </c>
      <c r="F28" s="387">
        <v>0</v>
      </c>
      <c r="G28" s="387">
        <v>0</v>
      </c>
      <c r="H28" s="387">
        <v>0</v>
      </c>
      <c r="I28" s="387">
        <v>0</v>
      </c>
      <c r="J28" s="387">
        <v>0</v>
      </c>
      <c r="K28" s="387">
        <v>0</v>
      </c>
      <c r="L28" s="387">
        <v>0</v>
      </c>
      <c r="M28" s="387">
        <v>0</v>
      </c>
      <c r="N28" s="387">
        <v>0</v>
      </c>
      <c r="O28" s="387">
        <f t="shared" si="1"/>
        <v>0</v>
      </c>
      <c r="P28" s="387">
        <v>0</v>
      </c>
      <c r="Q28" s="387">
        <v>0</v>
      </c>
      <c r="R28" s="387">
        <v>0</v>
      </c>
      <c r="S28" s="387">
        <v>0</v>
      </c>
      <c r="T28" s="387">
        <v>0</v>
      </c>
      <c r="U28" s="387">
        <v>0</v>
      </c>
      <c r="V28" s="387">
        <v>0</v>
      </c>
      <c r="W28" s="387">
        <v>0</v>
      </c>
      <c r="X28" s="387">
        <v>0</v>
      </c>
      <c r="Y28" s="387">
        <v>0</v>
      </c>
      <c r="Z28" s="387">
        <v>0</v>
      </c>
      <c r="AA28" s="387">
        <v>0</v>
      </c>
      <c r="AB28" s="387">
        <f t="shared" si="2"/>
        <v>0</v>
      </c>
      <c r="AC28" s="387">
        <v>0</v>
      </c>
      <c r="AD28" s="387">
        <v>0</v>
      </c>
      <c r="AE28" s="387">
        <v>0</v>
      </c>
      <c r="AF28" s="387">
        <v>0</v>
      </c>
      <c r="AG28" s="387">
        <v>0</v>
      </c>
      <c r="AH28" s="387">
        <v>0</v>
      </c>
      <c r="AI28" s="387">
        <v>0</v>
      </c>
      <c r="AJ28" s="387">
        <v>0</v>
      </c>
      <c r="AK28" s="387">
        <v>0</v>
      </c>
      <c r="AL28" s="387">
        <v>0</v>
      </c>
      <c r="AM28" s="387">
        <v>0</v>
      </c>
      <c r="AN28" s="387">
        <v>0</v>
      </c>
      <c r="AO28" s="387">
        <f t="shared" si="3"/>
        <v>0</v>
      </c>
      <c r="AP28" s="387">
        <v>0</v>
      </c>
      <c r="AQ28" s="387">
        <v>0</v>
      </c>
      <c r="AR28" s="387">
        <v>0</v>
      </c>
      <c r="AS28" s="387">
        <v>0</v>
      </c>
      <c r="AT28" s="387">
        <v>0</v>
      </c>
      <c r="AU28" s="387">
        <v>0</v>
      </c>
      <c r="AV28" s="387">
        <v>0</v>
      </c>
      <c r="AW28" s="387">
        <v>0</v>
      </c>
      <c r="AX28" s="387">
        <v>0</v>
      </c>
      <c r="AY28" s="387">
        <v>0</v>
      </c>
      <c r="AZ28" s="387">
        <v>0</v>
      </c>
      <c r="BA28" s="387">
        <v>0</v>
      </c>
      <c r="BB28" s="387">
        <f t="shared" si="4"/>
        <v>0</v>
      </c>
      <c r="BC28" s="387">
        <v>0</v>
      </c>
      <c r="BD28" s="387">
        <v>0</v>
      </c>
      <c r="BE28" s="387">
        <v>0</v>
      </c>
      <c r="BF28" s="387">
        <v>0</v>
      </c>
      <c r="BG28" s="387">
        <v>0</v>
      </c>
      <c r="BH28" s="387">
        <v>0</v>
      </c>
      <c r="BI28" s="387">
        <v>0</v>
      </c>
      <c r="BJ28" s="387">
        <v>0</v>
      </c>
      <c r="BK28" s="387">
        <v>0</v>
      </c>
      <c r="BL28" s="387">
        <v>0</v>
      </c>
      <c r="BM28" s="387">
        <v>0</v>
      </c>
      <c r="BN28" s="387">
        <v>0</v>
      </c>
      <c r="BO28" s="387">
        <f t="shared" si="5"/>
        <v>0</v>
      </c>
      <c r="BP28" s="387">
        <v>0</v>
      </c>
      <c r="BQ28" s="387">
        <v>0</v>
      </c>
      <c r="BR28" s="387">
        <v>0</v>
      </c>
      <c r="BS28" s="387">
        <v>0</v>
      </c>
      <c r="BT28" s="387">
        <v>0</v>
      </c>
      <c r="BU28" s="387">
        <v>0</v>
      </c>
      <c r="BV28" s="387">
        <v>0</v>
      </c>
      <c r="BW28" s="387">
        <v>0</v>
      </c>
      <c r="BX28" s="387">
        <v>0</v>
      </c>
      <c r="BY28" s="387">
        <v>0</v>
      </c>
      <c r="BZ28" s="387">
        <v>0</v>
      </c>
      <c r="CA28" s="387">
        <v>0</v>
      </c>
      <c r="CB28" s="387">
        <f t="shared" si="6"/>
        <v>0</v>
      </c>
      <c r="CC28" s="387">
        <v>0</v>
      </c>
      <c r="CD28" s="387">
        <v>0</v>
      </c>
      <c r="CE28" s="387">
        <v>0</v>
      </c>
      <c r="CF28" s="387">
        <v>0</v>
      </c>
      <c r="CG28" s="387">
        <v>0</v>
      </c>
      <c r="CH28" s="387">
        <v>0</v>
      </c>
      <c r="CI28" s="387">
        <v>0</v>
      </c>
      <c r="CJ28" s="387">
        <v>0</v>
      </c>
      <c r="CK28" s="387">
        <v>0</v>
      </c>
      <c r="CL28" s="387">
        <v>0</v>
      </c>
      <c r="CM28" s="387">
        <v>0</v>
      </c>
      <c r="CN28" s="387">
        <v>0</v>
      </c>
      <c r="CO28" s="387">
        <f t="shared" si="7"/>
        <v>5.8000000000000003E-2</v>
      </c>
      <c r="CP28" s="387">
        <v>0</v>
      </c>
      <c r="CQ28" s="387">
        <v>0</v>
      </c>
      <c r="CR28" s="387">
        <v>0</v>
      </c>
      <c r="CS28" s="387">
        <v>0.109</v>
      </c>
      <c r="CT28" s="387">
        <v>0.78700000000000003</v>
      </c>
      <c r="CU28" s="387">
        <v>0.65200000000000002</v>
      </c>
      <c r="CV28" s="387">
        <v>0.3</v>
      </c>
      <c r="CW28" s="387">
        <v>0.03</v>
      </c>
      <c r="CX28" s="387">
        <v>0.27989999999999998</v>
      </c>
      <c r="CY28" s="387">
        <v>1.1953000000000003</v>
      </c>
      <c r="CZ28" s="387">
        <v>0.16429999999999997</v>
      </c>
      <c r="DA28" s="387">
        <v>5.8000000000000003E-2</v>
      </c>
      <c r="DB28" s="387">
        <f t="shared" si="8"/>
        <v>2.1518000000000002</v>
      </c>
      <c r="DC28" s="387">
        <v>0.24540000000000001</v>
      </c>
      <c r="DD28" s="387">
        <v>0.20399999999999999</v>
      </c>
      <c r="DE28" s="387">
        <v>0.26319999999999999</v>
      </c>
      <c r="DF28" s="387">
        <v>0.4698</v>
      </c>
      <c r="DG28" s="387">
        <v>0.34699999999999998</v>
      </c>
      <c r="DH28" s="387">
        <v>0.4178</v>
      </c>
      <c r="DI28" s="387">
        <v>0.84120000000000006</v>
      </c>
      <c r="DJ28" s="387">
        <v>2.3929999999999998</v>
      </c>
      <c r="DK28" s="387">
        <v>2.0579000000000001</v>
      </c>
      <c r="DL28" s="387">
        <v>2.4082000000000003</v>
      </c>
      <c r="DM28" s="387">
        <v>2.1476999999999999</v>
      </c>
      <c r="DN28" s="387">
        <v>2.1518000000000002</v>
      </c>
      <c r="DO28" s="387">
        <f t="shared" si="9"/>
        <v>9.5828000000000007</v>
      </c>
      <c r="DP28" s="387">
        <v>3.8645999999999998</v>
      </c>
      <c r="DQ28" s="387">
        <v>2.8894000000000002</v>
      </c>
      <c r="DR28" s="387">
        <v>1.7384999999999999</v>
      </c>
      <c r="DS28" s="387">
        <v>2.3935000000000004</v>
      </c>
      <c r="DT28" s="387">
        <v>1.1844000000000001</v>
      </c>
      <c r="DU28" s="387">
        <v>2.4343000000000004</v>
      </c>
      <c r="DV28" s="387">
        <v>1.8115999999999999</v>
      </c>
      <c r="DW28" s="387">
        <v>0.16540000000000002</v>
      </c>
      <c r="DX28" s="387">
        <v>1.3985000000000001</v>
      </c>
      <c r="DY28" s="387">
        <v>2.5259</v>
      </c>
      <c r="DZ28" s="387">
        <v>9.9749999999999996</v>
      </c>
      <c r="EA28" s="387">
        <v>9.5828000000000007</v>
      </c>
      <c r="EB28" s="387">
        <f t="shared" si="10"/>
        <v>0.50929999999999997</v>
      </c>
      <c r="EC28" s="387">
        <v>2.1745000000000001</v>
      </c>
      <c r="ED28" s="387">
        <v>1.1339999999999999</v>
      </c>
      <c r="EE28" s="387">
        <v>0.70709999999999995</v>
      </c>
      <c r="EF28" s="387">
        <v>1.9339999999999999</v>
      </c>
      <c r="EG28" s="387">
        <v>1.3720000000000001</v>
      </c>
      <c r="EH28" s="387">
        <v>0</v>
      </c>
      <c r="EI28" s="387">
        <v>0.2742</v>
      </c>
      <c r="EJ28" s="387">
        <v>3.1936</v>
      </c>
      <c r="EK28" s="387">
        <v>4.4945000000000004</v>
      </c>
      <c r="EL28" s="387">
        <v>1.7746000000000002</v>
      </c>
      <c r="EM28" s="387">
        <v>1.5726000000000002</v>
      </c>
      <c r="EN28" s="387">
        <v>0.50929999999999997</v>
      </c>
      <c r="EO28" s="387">
        <f t="shared" si="11"/>
        <v>0.72550000000000003</v>
      </c>
      <c r="EP28" s="395">
        <v>2.0634000000000001</v>
      </c>
      <c r="EQ28" s="395">
        <v>2.1494</v>
      </c>
      <c r="ER28" s="395">
        <v>1.4489000000000001</v>
      </c>
      <c r="ES28" s="395">
        <v>1.2278</v>
      </c>
      <c r="ET28" s="395">
        <v>1.3584000000000001</v>
      </c>
      <c r="EU28" s="395">
        <v>0.15740000000000001</v>
      </c>
      <c r="EV28" s="395">
        <v>2.7399999999999997E-2</v>
      </c>
      <c r="EW28" s="395">
        <v>1.4197</v>
      </c>
      <c r="EX28" s="395">
        <v>1.6102000000000001</v>
      </c>
      <c r="EY28" s="395">
        <v>1.2115</v>
      </c>
      <c r="EZ28" s="395">
        <v>1.08</v>
      </c>
      <c r="FA28" s="395">
        <v>0.72550000000000003</v>
      </c>
      <c r="FB28" s="394"/>
    </row>
    <row r="29" spans="1:158" s="134" customFormat="1" ht="12.75" customHeight="1">
      <c r="A29" s="773" t="s">
        <v>3191</v>
      </c>
      <c r="B29" s="387">
        <f t="shared" si="0"/>
        <v>19.8841</v>
      </c>
      <c r="C29" s="387">
        <v>3.67</v>
      </c>
      <c r="D29" s="387">
        <v>10.24</v>
      </c>
      <c r="E29" s="387">
        <v>9.4749999999999996</v>
      </c>
      <c r="F29" s="387">
        <v>14.8011</v>
      </c>
      <c r="G29" s="387">
        <v>7.3521000000000001</v>
      </c>
      <c r="H29" s="387">
        <v>14.358499999999999</v>
      </c>
      <c r="I29" s="387">
        <v>10.6256</v>
      </c>
      <c r="J29" s="387">
        <v>10.75</v>
      </c>
      <c r="K29" s="387">
        <v>14.246</v>
      </c>
      <c r="L29" s="387">
        <v>12.030299999999999</v>
      </c>
      <c r="M29" s="387">
        <v>11.608600000000001</v>
      </c>
      <c r="N29" s="387">
        <v>19.8841</v>
      </c>
      <c r="O29" s="387">
        <f t="shared" si="1"/>
        <v>14.409799999999999</v>
      </c>
      <c r="P29" s="387">
        <v>32.202199999999998</v>
      </c>
      <c r="Q29" s="387">
        <v>9.0252999999999997</v>
      </c>
      <c r="R29" s="387">
        <v>11.895</v>
      </c>
      <c r="S29" s="387">
        <v>10.451000000000001</v>
      </c>
      <c r="T29" s="387">
        <v>13.352</v>
      </c>
      <c r="U29" s="387">
        <v>19.8581</v>
      </c>
      <c r="V29" s="387">
        <v>20.239999999999998</v>
      </c>
      <c r="W29" s="387">
        <v>21.0001</v>
      </c>
      <c r="X29" s="387">
        <v>16.495799999999999</v>
      </c>
      <c r="Y29" s="387">
        <v>22.7804</v>
      </c>
      <c r="Z29" s="387">
        <v>21.095200000000002</v>
      </c>
      <c r="AA29" s="387">
        <v>14.409799999999999</v>
      </c>
      <c r="AB29" s="387">
        <f t="shared" si="2"/>
        <v>13.4595</v>
      </c>
      <c r="AC29" s="387">
        <v>21.1843</v>
      </c>
      <c r="AD29" s="387">
        <v>17.284599999999998</v>
      </c>
      <c r="AE29" s="387">
        <v>19.077000000000002</v>
      </c>
      <c r="AF29" s="387">
        <v>16.4832</v>
      </c>
      <c r="AG29" s="387">
        <v>18.488499999999998</v>
      </c>
      <c r="AH29" s="387">
        <v>15.408200000000001</v>
      </c>
      <c r="AI29" s="387">
        <v>20.905000000000001</v>
      </c>
      <c r="AJ29" s="387">
        <v>22.658300000000001</v>
      </c>
      <c r="AK29" s="387">
        <v>20.379699999999996</v>
      </c>
      <c r="AL29" s="387">
        <v>17.395599999999998</v>
      </c>
      <c r="AM29" s="387">
        <v>13.590399999999999</v>
      </c>
      <c r="AN29" s="387">
        <v>13.4595</v>
      </c>
      <c r="AO29" s="387">
        <f t="shared" si="3"/>
        <v>9.2411000000000012</v>
      </c>
      <c r="AP29" s="387">
        <v>12.839600000000001</v>
      </c>
      <c r="AQ29" s="387">
        <v>19.848299999999998</v>
      </c>
      <c r="AR29" s="387">
        <v>19.7943</v>
      </c>
      <c r="AS29" s="387">
        <v>15.8941</v>
      </c>
      <c r="AT29" s="387">
        <v>17.319800000000001</v>
      </c>
      <c r="AU29" s="387">
        <v>19.1309</v>
      </c>
      <c r="AV29" s="387">
        <v>16.6343</v>
      </c>
      <c r="AW29" s="387">
        <v>15.861600000000001</v>
      </c>
      <c r="AX29" s="387">
        <v>14.078099999999999</v>
      </c>
      <c r="AY29" s="387">
        <v>14.827</v>
      </c>
      <c r="AZ29" s="387">
        <v>12.1897</v>
      </c>
      <c r="BA29" s="387">
        <v>9.2411000000000012</v>
      </c>
      <c r="BB29" s="387">
        <f t="shared" si="4"/>
        <v>14.123599999999998</v>
      </c>
      <c r="BC29" s="387">
        <v>9.6342999999999996</v>
      </c>
      <c r="BD29" s="387">
        <v>10.140199999999998</v>
      </c>
      <c r="BE29" s="387">
        <v>11.277100000000001</v>
      </c>
      <c r="BF29" s="387">
        <v>13.223700000000001</v>
      </c>
      <c r="BG29" s="387">
        <v>15.130700000000001</v>
      </c>
      <c r="BH29" s="387">
        <v>18.886300000000002</v>
      </c>
      <c r="BI29" s="387">
        <v>22.717200000000002</v>
      </c>
      <c r="BJ29" s="387">
        <v>22.408300000000001</v>
      </c>
      <c r="BK29" s="387">
        <v>17.761500000000002</v>
      </c>
      <c r="BL29" s="387">
        <v>20.926699999999997</v>
      </c>
      <c r="BM29" s="387">
        <v>19.856400000000001</v>
      </c>
      <c r="BN29" s="387">
        <v>14.123599999999998</v>
      </c>
      <c r="BO29" s="387">
        <f t="shared" si="5"/>
        <v>10.642900000000001</v>
      </c>
      <c r="BP29" s="387">
        <v>13.9755</v>
      </c>
      <c r="BQ29" s="387">
        <v>16.835000000000001</v>
      </c>
      <c r="BR29" s="387">
        <v>22.704499999999999</v>
      </c>
      <c r="BS29" s="387">
        <v>19.886800000000001</v>
      </c>
      <c r="BT29" s="387">
        <v>8.8770000000000007</v>
      </c>
      <c r="BU29" s="387">
        <v>9.8147000000000002</v>
      </c>
      <c r="BV29" s="387">
        <v>9.6772999999999989</v>
      </c>
      <c r="BW29" s="387">
        <v>9.2774000000000001</v>
      </c>
      <c r="BX29" s="387">
        <v>9.2053999999999991</v>
      </c>
      <c r="BY29" s="387">
        <v>12.636299999999999</v>
      </c>
      <c r="BZ29" s="387">
        <v>10.430200000000001</v>
      </c>
      <c r="CA29" s="387">
        <v>10.642900000000001</v>
      </c>
      <c r="CB29" s="387">
        <f t="shared" si="6"/>
        <v>4.4488000000000003</v>
      </c>
      <c r="CC29" s="387">
        <v>7.9347999999999992</v>
      </c>
      <c r="CD29" s="387">
        <v>7.7447000000000008</v>
      </c>
      <c r="CE29" s="387">
        <v>8.8137000000000008</v>
      </c>
      <c r="CF29" s="387">
        <v>15.2265</v>
      </c>
      <c r="CG29" s="387">
        <v>14.323600000000001</v>
      </c>
      <c r="CH29" s="387">
        <v>7.5049999999999999</v>
      </c>
      <c r="CI29" s="387">
        <v>6.7406000000000006</v>
      </c>
      <c r="CJ29" s="387">
        <v>7.4613999999999994</v>
      </c>
      <c r="CK29" s="387">
        <v>8.5592000000000006</v>
      </c>
      <c r="CL29" s="387">
        <v>8.7263999999999999</v>
      </c>
      <c r="CM29" s="387">
        <v>4.3045</v>
      </c>
      <c r="CN29" s="387">
        <v>4.4488000000000003</v>
      </c>
      <c r="CO29" s="387">
        <f t="shared" si="7"/>
        <v>13.321300000000003</v>
      </c>
      <c r="CP29" s="387">
        <v>4.1192000000000002</v>
      </c>
      <c r="CQ29" s="387">
        <v>4.5076999999999998</v>
      </c>
      <c r="CR29" s="387">
        <v>4.6215999999999999</v>
      </c>
      <c r="CS29" s="387">
        <v>4.9028999999999998</v>
      </c>
      <c r="CT29" s="387">
        <v>4.0910000000000002</v>
      </c>
      <c r="CU29" s="387">
        <v>2.6379000000000001</v>
      </c>
      <c r="CV29" s="387">
        <v>4.5092999999999996</v>
      </c>
      <c r="CW29" s="387">
        <v>6.8174999999999999</v>
      </c>
      <c r="CX29" s="387">
        <v>10.344200000000001</v>
      </c>
      <c r="CY29" s="387">
        <v>13.708399999999997</v>
      </c>
      <c r="CZ29" s="387">
        <v>13.208800000000002</v>
      </c>
      <c r="DA29" s="387">
        <v>13.321300000000003</v>
      </c>
      <c r="DB29" s="387">
        <f t="shared" si="8"/>
        <v>18.424400000000002</v>
      </c>
      <c r="DC29" s="387">
        <v>15.401300000000001</v>
      </c>
      <c r="DD29" s="387">
        <v>12.218399999999999</v>
      </c>
      <c r="DE29" s="387">
        <v>16.502500000000001</v>
      </c>
      <c r="DF29" s="387">
        <v>14.168699999999999</v>
      </c>
      <c r="DG29" s="387">
        <v>13.976600000000003</v>
      </c>
      <c r="DH29" s="387">
        <v>14.850900000000001</v>
      </c>
      <c r="DI29" s="387">
        <v>11.8294</v>
      </c>
      <c r="DJ29" s="387">
        <v>10.0718</v>
      </c>
      <c r="DK29" s="387">
        <v>20.481200000000001</v>
      </c>
      <c r="DL29" s="387">
        <v>19.588900000000002</v>
      </c>
      <c r="DM29" s="387">
        <v>15.786199999999999</v>
      </c>
      <c r="DN29" s="387">
        <v>18.424400000000002</v>
      </c>
      <c r="DO29" s="387">
        <f t="shared" si="9"/>
        <v>25.567400000000006</v>
      </c>
      <c r="DP29" s="387">
        <v>18.249399999999998</v>
      </c>
      <c r="DQ29" s="387">
        <v>15.759600000000001</v>
      </c>
      <c r="DR29" s="387">
        <v>19.202899999999996</v>
      </c>
      <c r="DS29" s="387">
        <v>24.897399999999998</v>
      </c>
      <c r="DT29" s="387">
        <v>21.8123</v>
      </c>
      <c r="DU29" s="387">
        <v>23.9969</v>
      </c>
      <c r="DV29" s="387">
        <v>20.6509</v>
      </c>
      <c r="DW29" s="387">
        <v>20.520900000000001</v>
      </c>
      <c r="DX29" s="387">
        <v>24.758299999999998</v>
      </c>
      <c r="DY29" s="387">
        <v>20.612899999999996</v>
      </c>
      <c r="DZ29" s="387">
        <v>20.575100000000003</v>
      </c>
      <c r="EA29" s="387">
        <v>25.567400000000006</v>
      </c>
      <c r="EB29" s="387">
        <f t="shared" si="10"/>
        <v>15.843999999999999</v>
      </c>
      <c r="EC29" s="387">
        <v>15.69</v>
      </c>
      <c r="ED29" s="387">
        <v>13.910200000000001</v>
      </c>
      <c r="EE29" s="387">
        <v>21.634000000000004</v>
      </c>
      <c r="EF29" s="387">
        <v>19.209099999999999</v>
      </c>
      <c r="EG29" s="387">
        <v>15.6616</v>
      </c>
      <c r="EH29" s="387">
        <v>19.246800000000004</v>
      </c>
      <c r="EI29" s="387">
        <v>18.238800000000001</v>
      </c>
      <c r="EJ29" s="387">
        <v>14.5519</v>
      </c>
      <c r="EK29" s="387">
        <v>22.9163</v>
      </c>
      <c r="EL29" s="387">
        <v>19.676399999999997</v>
      </c>
      <c r="EM29" s="387">
        <v>14.198499999999999</v>
      </c>
      <c r="EN29" s="387">
        <v>15.843999999999999</v>
      </c>
      <c r="EO29" s="387">
        <f t="shared" si="11"/>
        <v>25.057500000000001</v>
      </c>
      <c r="EP29" s="395">
        <v>14.700299999999999</v>
      </c>
      <c r="EQ29" s="395">
        <v>14.5212</v>
      </c>
      <c r="ER29" s="395">
        <v>19.281400000000001</v>
      </c>
      <c r="ES29" s="395">
        <v>21.016400000000001</v>
      </c>
      <c r="ET29" s="395">
        <v>20.586200000000002</v>
      </c>
      <c r="EU29" s="395">
        <v>20.325200000000002</v>
      </c>
      <c r="EV29" s="395">
        <v>23.232599999999998</v>
      </c>
      <c r="EW29" s="395">
        <v>22.289400000000001</v>
      </c>
      <c r="EX29" s="395">
        <v>34.299900000000001</v>
      </c>
      <c r="EY29" s="395">
        <v>33.244599999999998</v>
      </c>
      <c r="EZ29" s="395">
        <v>30.422799999999999</v>
      </c>
      <c r="FA29" s="395">
        <v>25.057500000000001</v>
      </c>
      <c r="FB29" s="394"/>
    </row>
    <row r="30" spans="1:158" s="134" customFormat="1" ht="12.75" customHeight="1">
      <c r="A30" s="773" t="s">
        <v>2980</v>
      </c>
      <c r="B30" s="387">
        <f t="shared" si="0"/>
        <v>13.936</v>
      </c>
      <c r="C30" s="387">
        <v>86.750899999999987</v>
      </c>
      <c r="D30" s="387">
        <v>72.9114</v>
      </c>
      <c r="E30" s="387">
        <v>56.6845</v>
      </c>
      <c r="F30" s="387">
        <v>46.7498</v>
      </c>
      <c r="G30" s="387">
        <v>27.212700000000002</v>
      </c>
      <c r="H30" s="387">
        <v>21.902000000000001</v>
      </c>
      <c r="I30" s="387">
        <v>19.439</v>
      </c>
      <c r="J30" s="387">
        <v>33.021999999999998</v>
      </c>
      <c r="K30" s="387">
        <v>24.3934</v>
      </c>
      <c r="L30" s="387">
        <v>13.620799999999999</v>
      </c>
      <c r="M30" s="387">
        <v>8.5269999999999992</v>
      </c>
      <c r="N30" s="387">
        <v>13.936</v>
      </c>
      <c r="O30" s="387">
        <f t="shared" si="1"/>
        <v>15.7155</v>
      </c>
      <c r="P30" s="387">
        <v>12.362</v>
      </c>
      <c r="Q30" s="387">
        <v>10.619</v>
      </c>
      <c r="R30" s="387">
        <v>6.218</v>
      </c>
      <c r="S30" s="387">
        <v>5.3250000000000002</v>
      </c>
      <c r="T30" s="387">
        <v>1.0760000000000001</v>
      </c>
      <c r="U30" s="387">
        <v>4.2220000000000004</v>
      </c>
      <c r="V30" s="387">
        <v>5.26</v>
      </c>
      <c r="W30" s="387">
        <v>6.3120000000000003</v>
      </c>
      <c r="X30" s="387">
        <v>4.3680000000000003</v>
      </c>
      <c r="Y30" s="387">
        <v>5.1779999999999999</v>
      </c>
      <c r="Z30" s="387">
        <v>5.7435</v>
      </c>
      <c r="AA30" s="387">
        <v>15.7155</v>
      </c>
      <c r="AB30" s="387">
        <f t="shared" si="2"/>
        <v>14.6134</v>
      </c>
      <c r="AC30" s="387">
        <v>20.748000000000001</v>
      </c>
      <c r="AD30" s="387">
        <v>28.016999999999999</v>
      </c>
      <c r="AE30" s="387">
        <v>18.264500000000002</v>
      </c>
      <c r="AF30" s="387">
        <v>15.036</v>
      </c>
      <c r="AG30" s="387">
        <v>18.059900000000003</v>
      </c>
      <c r="AH30" s="387">
        <v>11.654999999999999</v>
      </c>
      <c r="AI30" s="387">
        <v>10.2301</v>
      </c>
      <c r="AJ30" s="387">
        <v>8.0154999999999994</v>
      </c>
      <c r="AK30" s="387">
        <v>10.2615</v>
      </c>
      <c r="AL30" s="387">
        <v>7.2747000000000011</v>
      </c>
      <c r="AM30" s="387">
        <v>10.6694</v>
      </c>
      <c r="AN30" s="387">
        <v>14.6134</v>
      </c>
      <c r="AO30" s="387">
        <f t="shared" si="3"/>
        <v>9.4420000000000002</v>
      </c>
      <c r="AP30" s="387">
        <v>12.821999999999999</v>
      </c>
      <c r="AQ30" s="387">
        <v>18.585999999999999</v>
      </c>
      <c r="AR30" s="387">
        <v>20.021999999999998</v>
      </c>
      <c r="AS30" s="387">
        <v>27.5624</v>
      </c>
      <c r="AT30" s="387">
        <v>26.7455</v>
      </c>
      <c r="AU30" s="387">
        <v>20.5275</v>
      </c>
      <c r="AV30" s="387">
        <v>17.049099999999999</v>
      </c>
      <c r="AW30" s="387">
        <v>21.049099999999999</v>
      </c>
      <c r="AX30" s="387">
        <v>23.524099999999997</v>
      </c>
      <c r="AY30" s="387">
        <v>22.393699999999999</v>
      </c>
      <c r="AZ30" s="387">
        <v>17.604200000000002</v>
      </c>
      <c r="BA30" s="387">
        <v>9.4420000000000002</v>
      </c>
      <c r="BB30" s="387">
        <f t="shared" si="4"/>
        <v>19.332999999999998</v>
      </c>
      <c r="BC30" s="387">
        <v>5.6920000000000002</v>
      </c>
      <c r="BD30" s="387">
        <v>9.5079999999999991</v>
      </c>
      <c r="BE30" s="387">
        <v>10.667399999999999</v>
      </c>
      <c r="BF30" s="387">
        <v>10.875</v>
      </c>
      <c r="BG30" s="387">
        <v>7.2190000000000003</v>
      </c>
      <c r="BH30" s="387">
        <v>7.0796000000000001</v>
      </c>
      <c r="BI30" s="387">
        <v>7.3170000000000002</v>
      </c>
      <c r="BJ30" s="387">
        <v>9.8849999999999998</v>
      </c>
      <c r="BK30" s="387">
        <v>7.24</v>
      </c>
      <c r="BL30" s="387">
        <v>6.2830000000000004</v>
      </c>
      <c r="BM30" s="387">
        <v>11.760999999999999</v>
      </c>
      <c r="BN30" s="387">
        <v>19.332999999999998</v>
      </c>
      <c r="BO30" s="387">
        <f t="shared" si="5"/>
        <v>7.9213000000000005</v>
      </c>
      <c r="BP30" s="387">
        <v>10.074</v>
      </c>
      <c r="BQ30" s="387">
        <v>27.292000000000002</v>
      </c>
      <c r="BR30" s="387">
        <v>15.956</v>
      </c>
      <c r="BS30" s="387">
        <v>19.969000000000001</v>
      </c>
      <c r="BT30" s="387">
        <v>13.829000000000001</v>
      </c>
      <c r="BU30" s="387">
        <v>24.980400000000003</v>
      </c>
      <c r="BV30" s="387">
        <v>23.802700000000002</v>
      </c>
      <c r="BW30" s="387">
        <v>21.3736</v>
      </c>
      <c r="BX30" s="387">
        <v>10.398700000000002</v>
      </c>
      <c r="BY30" s="387">
        <v>7.8311999999999999</v>
      </c>
      <c r="BZ30" s="387">
        <v>6.2353999999999994</v>
      </c>
      <c r="CA30" s="387">
        <v>7.9213000000000005</v>
      </c>
      <c r="CB30" s="387">
        <f t="shared" si="6"/>
        <v>35.699199999999998</v>
      </c>
      <c r="CC30" s="387">
        <v>5.9672999999999998</v>
      </c>
      <c r="CD30" s="387">
        <v>3.4498000000000002</v>
      </c>
      <c r="CE30" s="387">
        <v>2.9068000000000001</v>
      </c>
      <c r="CF30" s="387">
        <v>2.4438</v>
      </c>
      <c r="CG30" s="387">
        <v>2.4140000000000001</v>
      </c>
      <c r="CH30" s="387">
        <v>2.9760999999999997</v>
      </c>
      <c r="CI30" s="387">
        <v>5.6751000000000005</v>
      </c>
      <c r="CJ30" s="387">
        <v>5.7317</v>
      </c>
      <c r="CK30" s="387">
        <v>12.287600000000001</v>
      </c>
      <c r="CL30" s="387">
        <v>21.879000000000001</v>
      </c>
      <c r="CM30" s="387">
        <v>23.199900000000003</v>
      </c>
      <c r="CN30" s="387">
        <v>35.699199999999998</v>
      </c>
      <c r="CO30" s="387">
        <f t="shared" si="7"/>
        <v>8.9277000000000015</v>
      </c>
      <c r="CP30" s="387">
        <v>33.074199999999998</v>
      </c>
      <c r="CQ30" s="387">
        <v>33.092599999999997</v>
      </c>
      <c r="CR30" s="387">
        <v>7.4560000000000004</v>
      </c>
      <c r="CS30" s="387">
        <v>17.313299999999998</v>
      </c>
      <c r="CT30" s="387">
        <v>34.823599999999999</v>
      </c>
      <c r="CU30" s="387">
        <v>28.488199999999999</v>
      </c>
      <c r="CV30" s="387">
        <v>38.877099999999999</v>
      </c>
      <c r="CW30" s="387">
        <v>38.967599999999997</v>
      </c>
      <c r="CX30" s="387">
        <v>40.060099999999998</v>
      </c>
      <c r="CY30" s="387">
        <v>11.674700000000001</v>
      </c>
      <c r="CZ30" s="387">
        <v>7.2348999999999997</v>
      </c>
      <c r="DA30" s="387">
        <v>8.9277000000000015</v>
      </c>
      <c r="DB30" s="387">
        <f t="shared" si="8"/>
        <v>38.265900000000002</v>
      </c>
      <c r="DC30" s="387">
        <v>38.561699999999995</v>
      </c>
      <c r="DD30" s="387">
        <v>53.751700000000007</v>
      </c>
      <c r="DE30" s="387">
        <v>67.842200000000005</v>
      </c>
      <c r="DF30" s="387">
        <v>65.876400000000004</v>
      </c>
      <c r="DG30" s="387">
        <v>38.608399999999996</v>
      </c>
      <c r="DH30" s="387">
        <v>18.047999999999998</v>
      </c>
      <c r="DI30" s="387">
        <v>67.338799999999992</v>
      </c>
      <c r="DJ30" s="387">
        <v>88.728499999999997</v>
      </c>
      <c r="DK30" s="387">
        <v>51.300999999999995</v>
      </c>
      <c r="DL30" s="387">
        <v>50.664300000000004</v>
      </c>
      <c r="DM30" s="387">
        <v>19.205300000000005</v>
      </c>
      <c r="DN30" s="387">
        <v>38.265900000000002</v>
      </c>
      <c r="DO30" s="387">
        <f t="shared" si="9"/>
        <v>18.613600000000002</v>
      </c>
      <c r="DP30" s="387">
        <v>50.608499999999999</v>
      </c>
      <c r="DQ30" s="387">
        <v>22.900899999999996</v>
      </c>
      <c r="DR30" s="387">
        <v>36.000800000000005</v>
      </c>
      <c r="DS30" s="387">
        <v>52.403799999999997</v>
      </c>
      <c r="DT30" s="387">
        <v>27.056099999999997</v>
      </c>
      <c r="DU30" s="387">
        <v>20.981999999999996</v>
      </c>
      <c r="DV30" s="387">
        <v>67.084599999999995</v>
      </c>
      <c r="DW30" s="387">
        <v>71.819000000000003</v>
      </c>
      <c r="DX30" s="387">
        <v>29.297300000000003</v>
      </c>
      <c r="DY30" s="387">
        <v>45.445500000000003</v>
      </c>
      <c r="DZ30" s="387">
        <v>34.8185</v>
      </c>
      <c r="EA30" s="387">
        <v>18.613600000000002</v>
      </c>
      <c r="EB30" s="387">
        <f t="shared" si="10"/>
        <v>46.605400000000003</v>
      </c>
      <c r="EC30" s="387">
        <v>25.148099999999999</v>
      </c>
      <c r="ED30" s="387">
        <v>19.586800000000004</v>
      </c>
      <c r="EE30" s="387">
        <v>14.330999999999998</v>
      </c>
      <c r="EF30" s="387">
        <v>46.017700000000005</v>
      </c>
      <c r="EG30" s="387">
        <v>39.706199999999988</v>
      </c>
      <c r="EH30" s="387">
        <v>42.078600000000009</v>
      </c>
      <c r="EI30" s="387">
        <v>25.3583</v>
      </c>
      <c r="EJ30" s="387">
        <v>30.267499999999998</v>
      </c>
      <c r="EK30" s="387">
        <v>37.751000000000005</v>
      </c>
      <c r="EL30" s="387">
        <v>44.072600000000001</v>
      </c>
      <c r="EM30" s="387">
        <v>26.536300000000001</v>
      </c>
      <c r="EN30" s="387">
        <v>46.605400000000003</v>
      </c>
      <c r="EO30" s="387">
        <f t="shared" si="11"/>
        <v>18.452099999999998</v>
      </c>
      <c r="EP30" s="395">
        <v>63.293199999999999</v>
      </c>
      <c r="EQ30" s="395">
        <v>61.518500000000003</v>
      </c>
      <c r="ER30" s="395">
        <v>97.640799999999999</v>
      </c>
      <c r="ES30" s="395">
        <v>50.141100000000002</v>
      </c>
      <c r="ET30" s="395">
        <v>44.874499999999998</v>
      </c>
      <c r="EU30" s="395">
        <v>36.737499999999997</v>
      </c>
      <c r="EV30" s="395">
        <v>33.419400000000003</v>
      </c>
      <c r="EW30" s="395">
        <v>38.418199999999999</v>
      </c>
      <c r="EX30" s="395">
        <v>24.735299999999999</v>
      </c>
      <c r="EY30" s="395">
        <v>22.375599999999999</v>
      </c>
      <c r="EZ30" s="395">
        <v>23.343400000000003</v>
      </c>
      <c r="FA30" s="395">
        <v>18.452099999999998</v>
      </c>
      <c r="FB30" s="394"/>
    </row>
    <row r="31" spans="1:158" s="360" customFormat="1" ht="12.75" customHeight="1">
      <c r="A31" s="769" t="s">
        <v>3177</v>
      </c>
      <c r="B31" s="386">
        <f t="shared" si="0"/>
        <v>101.96339999999999</v>
      </c>
      <c r="C31" s="386">
        <v>80.466799999999992</v>
      </c>
      <c r="D31" s="386">
        <v>88.91279999999999</v>
      </c>
      <c r="E31" s="386">
        <v>98.494</v>
      </c>
      <c r="F31" s="386">
        <v>94.181699999999992</v>
      </c>
      <c r="G31" s="386">
        <v>80.835499999999996</v>
      </c>
      <c r="H31" s="386">
        <v>73.632000000000005</v>
      </c>
      <c r="I31" s="386">
        <v>84.341400000000007</v>
      </c>
      <c r="J31" s="386">
        <v>92.744600000000005</v>
      </c>
      <c r="K31" s="386">
        <v>81.775800000000004</v>
      </c>
      <c r="L31" s="386">
        <v>77.775400000000005</v>
      </c>
      <c r="M31" s="386">
        <v>84.935600000000008</v>
      </c>
      <c r="N31" s="386">
        <v>101.96339999999999</v>
      </c>
      <c r="O31" s="386">
        <f t="shared" si="1"/>
        <v>281.51390000000004</v>
      </c>
      <c r="P31" s="386">
        <v>86.052899999999994</v>
      </c>
      <c r="Q31" s="386">
        <v>93.915899999999993</v>
      </c>
      <c r="R31" s="386">
        <v>137.886</v>
      </c>
      <c r="S31" s="386">
        <v>85.132000000000005</v>
      </c>
      <c r="T31" s="386">
        <v>94.853999999999999</v>
      </c>
      <c r="U31" s="386">
        <v>102.5592</v>
      </c>
      <c r="V31" s="386">
        <v>223.40120000000002</v>
      </c>
      <c r="W31" s="386">
        <v>222.5137</v>
      </c>
      <c r="X31" s="386">
        <v>202.14950000000002</v>
      </c>
      <c r="Y31" s="386">
        <v>216.10220000000001</v>
      </c>
      <c r="Z31" s="386">
        <v>254.14529999999999</v>
      </c>
      <c r="AA31" s="386">
        <v>281.51390000000004</v>
      </c>
      <c r="AB31" s="386">
        <f t="shared" si="2"/>
        <v>126.345</v>
      </c>
      <c r="AC31" s="386">
        <v>305.89519999999993</v>
      </c>
      <c r="AD31" s="386">
        <v>292.88149999999996</v>
      </c>
      <c r="AE31" s="386">
        <v>331.25150000000002</v>
      </c>
      <c r="AF31" s="386">
        <v>406.54990000000004</v>
      </c>
      <c r="AG31" s="386">
        <v>266.8707</v>
      </c>
      <c r="AH31" s="386">
        <v>243.65019999999998</v>
      </c>
      <c r="AI31" s="386">
        <v>270.27380000000005</v>
      </c>
      <c r="AJ31" s="386">
        <v>379.48960000000005</v>
      </c>
      <c r="AK31" s="386">
        <v>371.125</v>
      </c>
      <c r="AL31" s="386">
        <v>298.80090000000001</v>
      </c>
      <c r="AM31" s="386">
        <v>164.06049999999999</v>
      </c>
      <c r="AN31" s="386">
        <v>126.345</v>
      </c>
      <c r="AO31" s="386">
        <f t="shared" si="3"/>
        <v>175.09340000000003</v>
      </c>
      <c r="AP31" s="386">
        <v>144.50710000000001</v>
      </c>
      <c r="AQ31" s="386">
        <v>157.30970000000002</v>
      </c>
      <c r="AR31" s="386">
        <v>169.02960000000002</v>
      </c>
      <c r="AS31" s="386">
        <v>140.71770000000001</v>
      </c>
      <c r="AT31" s="386">
        <v>156.8904</v>
      </c>
      <c r="AU31" s="386">
        <v>148.86339999999998</v>
      </c>
      <c r="AV31" s="386">
        <v>181.5719</v>
      </c>
      <c r="AW31" s="386">
        <v>170.41249999999999</v>
      </c>
      <c r="AX31" s="386">
        <v>163.37969999999999</v>
      </c>
      <c r="AY31" s="386">
        <v>159.8974</v>
      </c>
      <c r="AZ31" s="386">
        <v>171.0035</v>
      </c>
      <c r="BA31" s="386">
        <v>175.09340000000003</v>
      </c>
      <c r="BB31" s="386">
        <f t="shared" si="4"/>
        <v>146.75670000000002</v>
      </c>
      <c r="BC31" s="386">
        <v>166.24470000000002</v>
      </c>
      <c r="BD31" s="386">
        <v>159.49869999999999</v>
      </c>
      <c r="BE31" s="386">
        <v>153.69880000000001</v>
      </c>
      <c r="BF31" s="386">
        <v>146.12340000000003</v>
      </c>
      <c r="BG31" s="386">
        <v>157.86459999999997</v>
      </c>
      <c r="BH31" s="386">
        <v>158.50879999999998</v>
      </c>
      <c r="BI31" s="386">
        <v>174.8766</v>
      </c>
      <c r="BJ31" s="386">
        <v>190.69210000000001</v>
      </c>
      <c r="BK31" s="386">
        <v>173.65350000000004</v>
      </c>
      <c r="BL31" s="386">
        <v>173.74200000000002</v>
      </c>
      <c r="BM31" s="386">
        <v>162.93610000000001</v>
      </c>
      <c r="BN31" s="386">
        <v>146.75670000000002</v>
      </c>
      <c r="BO31" s="386">
        <f t="shared" si="5"/>
        <v>219.929</v>
      </c>
      <c r="BP31" s="386">
        <v>144.12950000000001</v>
      </c>
      <c r="BQ31" s="386">
        <v>157.49420000000001</v>
      </c>
      <c r="BR31" s="386">
        <v>159.87919999999997</v>
      </c>
      <c r="BS31" s="386">
        <v>184.96879999999999</v>
      </c>
      <c r="BT31" s="386">
        <v>165.14699999999999</v>
      </c>
      <c r="BU31" s="386">
        <v>187.33619999999999</v>
      </c>
      <c r="BV31" s="386">
        <v>195.982</v>
      </c>
      <c r="BW31" s="386">
        <v>200.06590000000003</v>
      </c>
      <c r="BX31" s="386">
        <v>198.06269999999998</v>
      </c>
      <c r="BY31" s="386">
        <v>199.68709999999999</v>
      </c>
      <c r="BZ31" s="386">
        <v>222.44469999999998</v>
      </c>
      <c r="CA31" s="386">
        <v>219.929</v>
      </c>
      <c r="CB31" s="386">
        <f t="shared" si="6"/>
        <v>113.9618</v>
      </c>
      <c r="CC31" s="386">
        <v>209.47720000000004</v>
      </c>
      <c r="CD31" s="386">
        <v>196.20570000000001</v>
      </c>
      <c r="CE31" s="386">
        <v>201.56189999999998</v>
      </c>
      <c r="CF31" s="386">
        <v>188.06030000000001</v>
      </c>
      <c r="CG31" s="386">
        <v>159.10379999999998</v>
      </c>
      <c r="CH31" s="386">
        <v>165.0932</v>
      </c>
      <c r="CI31" s="386">
        <v>146.06490000000002</v>
      </c>
      <c r="CJ31" s="386">
        <v>147.97050000000002</v>
      </c>
      <c r="CK31" s="386">
        <v>130.4751</v>
      </c>
      <c r="CL31" s="386">
        <v>118.21109999999997</v>
      </c>
      <c r="CM31" s="386">
        <v>109.66309999999999</v>
      </c>
      <c r="CN31" s="386">
        <v>113.9618</v>
      </c>
      <c r="CO31" s="386">
        <f t="shared" si="7"/>
        <v>283.82330000000007</v>
      </c>
      <c r="CP31" s="386">
        <v>128.08620000000002</v>
      </c>
      <c r="CQ31" s="386">
        <v>130.44739999999999</v>
      </c>
      <c r="CR31" s="386">
        <v>105.6147</v>
      </c>
      <c r="CS31" s="386">
        <v>170.95189999999999</v>
      </c>
      <c r="CT31" s="386">
        <v>203.745</v>
      </c>
      <c r="CU31" s="386">
        <v>241.10809999999998</v>
      </c>
      <c r="CV31" s="386">
        <v>255.19850999999997</v>
      </c>
      <c r="CW31" s="386">
        <v>201.08930000000001</v>
      </c>
      <c r="CX31" s="386">
        <v>274.74000000000007</v>
      </c>
      <c r="CY31" s="386">
        <v>307.0338999999999</v>
      </c>
      <c r="CZ31" s="386">
        <v>306.04559999999998</v>
      </c>
      <c r="DA31" s="386">
        <v>283.82330000000007</v>
      </c>
      <c r="DB31" s="386">
        <f t="shared" si="8"/>
        <v>444.08080000000001</v>
      </c>
      <c r="DC31" s="386">
        <v>263.61589999999995</v>
      </c>
      <c r="DD31" s="386">
        <v>314.79309999999992</v>
      </c>
      <c r="DE31" s="386">
        <v>288.05619999999999</v>
      </c>
      <c r="DF31" s="386">
        <v>298.8449</v>
      </c>
      <c r="DG31" s="386">
        <v>309.86970000000002</v>
      </c>
      <c r="DH31" s="386">
        <v>386.98929999999996</v>
      </c>
      <c r="DI31" s="386">
        <v>311.87020000000007</v>
      </c>
      <c r="DJ31" s="386">
        <v>322.71889999999996</v>
      </c>
      <c r="DK31" s="386">
        <v>288.37329999999997</v>
      </c>
      <c r="DL31" s="386">
        <v>363.37969999999996</v>
      </c>
      <c r="DM31" s="386">
        <v>424.70649999999989</v>
      </c>
      <c r="DN31" s="386">
        <v>444.08080000000001</v>
      </c>
      <c r="DO31" s="386">
        <f t="shared" si="9"/>
        <v>439.70789999999994</v>
      </c>
      <c r="DP31" s="386">
        <v>470.54680000000002</v>
      </c>
      <c r="DQ31" s="386">
        <v>438.9321000000001</v>
      </c>
      <c r="DR31" s="386">
        <v>427.26819999999998</v>
      </c>
      <c r="DS31" s="386">
        <v>360.0902000000001</v>
      </c>
      <c r="DT31" s="386">
        <v>374.43340000000001</v>
      </c>
      <c r="DU31" s="386">
        <v>446.62450000000001</v>
      </c>
      <c r="DV31" s="386">
        <v>446.08070000000004</v>
      </c>
      <c r="DW31" s="386">
        <v>473.6112</v>
      </c>
      <c r="DX31" s="386">
        <v>435.03419999999983</v>
      </c>
      <c r="DY31" s="386">
        <v>459.09180000000009</v>
      </c>
      <c r="DZ31" s="386">
        <v>412.57340000000016</v>
      </c>
      <c r="EA31" s="386">
        <v>439.70789999999994</v>
      </c>
      <c r="EB31" s="386">
        <f t="shared" si="10"/>
        <v>541.41070000000013</v>
      </c>
      <c r="EC31" s="386">
        <v>432.48550000000017</v>
      </c>
      <c r="ED31" s="386">
        <v>451.90310000000011</v>
      </c>
      <c r="EE31" s="386">
        <v>448.00789999999989</v>
      </c>
      <c r="EF31" s="386">
        <v>439.74549999999999</v>
      </c>
      <c r="EG31" s="386">
        <v>427.10750000000007</v>
      </c>
      <c r="EH31" s="386">
        <v>463.91480000000001</v>
      </c>
      <c r="EI31" s="386">
        <v>480.89460000000003</v>
      </c>
      <c r="EJ31" s="386">
        <v>433.17630000000008</v>
      </c>
      <c r="EK31" s="386">
        <v>421.86249999999995</v>
      </c>
      <c r="EL31" s="386">
        <v>441.10910000000007</v>
      </c>
      <c r="EM31" s="386">
        <v>466.27750000000003</v>
      </c>
      <c r="EN31" s="386">
        <v>541.41070000000013</v>
      </c>
      <c r="EO31" s="386">
        <f t="shared" si="11"/>
        <v>689.22749999999996</v>
      </c>
      <c r="EP31" s="393">
        <v>542.00250000000005</v>
      </c>
      <c r="EQ31" s="393">
        <v>580.87159999999994</v>
      </c>
      <c r="ER31" s="393">
        <v>523.96270000000004</v>
      </c>
      <c r="ES31" s="393">
        <v>647.51800000000003</v>
      </c>
      <c r="ET31" s="393">
        <v>755.01959999999997</v>
      </c>
      <c r="EU31" s="393">
        <v>842.90899999999999</v>
      </c>
      <c r="EV31" s="393">
        <v>848.77719999999999</v>
      </c>
      <c r="EW31" s="393">
        <v>817.07</v>
      </c>
      <c r="EX31" s="393">
        <v>754.9402</v>
      </c>
      <c r="EY31" s="393">
        <v>743.56780000000003</v>
      </c>
      <c r="EZ31" s="393">
        <v>653.31899999999996</v>
      </c>
      <c r="FA31" s="393">
        <v>689.22749999999996</v>
      </c>
      <c r="FB31" s="394"/>
    </row>
    <row r="32" spans="1:158" s="134" customFormat="1" ht="12.75" customHeight="1">
      <c r="A32" s="771" t="s">
        <v>3187</v>
      </c>
      <c r="B32" s="387">
        <f t="shared" si="0"/>
        <v>1.3680000000000001</v>
      </c>
      <c r="C32" s="387">
        <v>3.2330000000000001</v>
      </c>
      <c r="D32" s="387">
        <v>5.5190000000000001</v>
      </c>
      <c r="E32" s="387">
        <v>13.584</v>
      </c>
      <c r="F32" s="387">
        <v>10.32</v>
      </c>
      <c r="G32" s="387">
        <v>6.3760000000000003</v>
      </c>
      <c r="H32" s="387">
        <v>6.0730000000000004</v>
      </c>
      <c r="I32" s="387">
        <v>5.4912999999999998</v>
      </c>
      <c r="J32" s="387">
        <v>3.9613</v>
      </c>
      <c r="K32" s="387">
        <v>1.714</v>
      </c>
      <c r="L32" s="387">
        <v>0.29699999999999999</v>
      </c>
      <c r="M32" s="387">
        <v>2.581</v>
      </c>
      <c r="N32" s="387">
        <v>1.3680000000000001</v>
      </c>
      <c r="O32" s="387">
        <f t="shared" si="1"/>
        <v>6.7430000000000003</v>
      </c>
      <c r="P32" s="387">
        <v>4.3330000000000002</v>
      </c>
      <c r="Q32" s="387">
        <v>2.78</v>
      </c>
      <c r="R32" s="387">
        <v>3.448</v>
      </c>
      <c r="S32" s="387">
        <v>4.5590000000000002</v>
      </c>
      <c r="T32" s="387">
        <v>2.0750000000000002</v>
      </c>
      <c r="U32" s="387">
        <v>11.1022</v>
      </c>
      <c r="V32" s="387">
        <v>8.0327999999999999</v>
      </c>
      <c r="W32" s="387">
        <v>9.6458999999999993</v>
      </c>
      <c r="X32" s="387">
        <v>9.6098999999999997</v>
      </c>
      <c r="Y32" s="387">
        <v>6.5136000000000003</v>
      </c>
      <c r="Z32" s="387">
        <v>4.3671000000000006</v>
      </c>
      <c r="AA32" s="387">
        <v>6.7430000000000003</v>
      </c>
      <c r="AB32" s="387">
        <f t="shared" si="2"/>
        <v>12.881</v>
      </c>
      <c r="AC32" s="387">
        <v>8.9580000000000002</v>
      </c>
      <c r="AD32" s="387">
        <v>11.824</v>
      </c>
      <c r="AE32" s="387">
        <v>10.558999999999999</v>
      </c>
      <c r="AF32" s="387">
        <v>36.895000000000003</v>
      </c>
      <c r="AG32" s="387">
        <v>26.262</v>
      </c>
      <c r="AH32" s="387">
        <v>39.880900000000004</v>
      </c>
      <c r="AI32" s="387">
        <v>38.029000000000003</v>
      </c>
      <c r="AJ32" s="387">
        <v>41.052</v>
      </c>
      <c r="AK32" s="387">
        <v>43.988999999999997</v>
      </c>
      <c r="AL32" s="387">
        <v>29.712</v>
      </c>
      <c r="AM32" s="387">
        <v>22.013300000000001</v>
      </c>
      <c r="AN32" s="387">
        <v>12.881</v>
      </c>
      <c r="AO32" s="387">
        <f t="shared" si="3"/>
        <v>16.61</v>
      </c>
      <c r="AP32" s="387">
        <v>5.3</v>
      </c>
      <c r="AQ32" s="387">
        <v>13.879</v>
      </c>
      <c r="AR32" s="387">
        <v>6.165</v>
      </c>
      <c r="AS32" s="387">
        <v>20.220700000000001</v>
      </c>
      <c r="AT32" s="387">
        <v>21.273</v>
      </c>
      <c r="AU32" s="387">
        <v>25.364999999999998</v>
      </c>
      <c r="AV32" s="387">
        <v>23.798999999999999</v>
      </c>
      <c r="AW32" s="387">
        <v>24.123000000000001</v>
      </c>
      <c r="AX32" s="387">
        <v>25.693000000000001</v>
      </c>
      <c r="AY32" s="387">
        <v>20.559000000000001</v>
      </c>
      <c r="AZ32" s="387">
        <v>18.062999999999999</v>
      </c>
      <c r="BA32" s="387">
        <v>16.61</v>
      </c>
      <c r="BB32" s="387">
        <f t="shared" si="4"/>
        <v>12.3992</v>
      </c>
      <c r="BC32" s="387">
        <v>21.498999999999999</v>
      </c>
      <c r="BD32" s="387">
        <v>17.989999999999998</v>
      </c>
      <c r="BE32" s="387">
        <v>13.074399999999999</v>
      </c>
      <c r="BF32" s="387">
        <v>7.1609999999999996</v>
      </c>
      <c r="BG32" s="387">
        <v>9.4280000000000008</v>
      </c>
      <c r="BH32" s="387">
        <v>5.27</v>
      </c>
      <c r="BI32" s="387">
        <v>18.132000000000001</v>
      </c>
      <c r="BJ32" s="387">
        <v>16.542000000000002</v>
      </c>
      <c r="BK32" s="387">
        <v>15.3</v>
      </c>
      <c r="BL32" s="387">
        <v>17.234000000000002</v>
      </c>
      <c r="BM32" s="387">
        <v>15.186</v>
      </c>
      <c r="BN32" s="387">
        <v>12.3992</v>
      </c>
      <c r="BO32" s="387">
        <f t="shared" si="5"/>
        <v>36.485399999999998</v>
      </c>
      <c r="BP32" s="387">
        <v>15.7239</v>
      </c>
      <c r="BQ32" s="387">
        <v>22.279199999999999</v>
      </c>
      <c r="BR32" s="387">
        <v>24.41</v>
      </c>
      <c r="BS32" s="387">
        <v>27.77</v>
      </c>
      <c r="BT32" s="387">
        <v>26.51</v>
      </c>
      <c r="BU32" s="387">
        <v>28.347000000000001</v>
      </c>
      <c r="BV32" s="387">
        <v>34.173999999999999</v>
      </c>
      <c r="BW32" s="387">
        <v>29.4725</v>
      </c>
      <c r="BX32" s="387">
        <v>31.960599999999999</v>
      </c>
      <c r="BY32" s="387">
        <v>26.368500000000001</v>
      </c>
      <c r="BZ32" s="387">
        <v>44.298400000000001</v>
      </c>
      <c r="CA32" s="387">
        <v>36.485399999999998</v>
      </c>
      <c r="CB32" s="387">
        <f t="shared" si="6"/>
        <v>14.9041</v>
      </c>
      <c r="CC32" s="387">
        <v>34.880600000000001</v>
      </c>
      <c r="CD32" s="387">
        <v>32.876599999999996</v>
      </c>
      <c r="CE32" s="387">
        <v>30.753600000000002</v>
      </c>
      <c r="CF32" s="387">
        <v>17.748999999999999</v>
      </c>
      <c r="CG32" s="387">
        <v>3.8636999999999997</v>
      </c>
      <c r="CH32" s="387">
        <v>13.7035</v>
      </c>
      <c r="CI32" s="387">
        <v>14.9041</v>
      </c>
      <c r="CJ32" s="387">
        <v>15.088200000000001</v>
      </c>
      <c r="CK32" s="387">
        <v>12.760800000000001</v>
      </c>
      <c r="CL32" s="387">
        <v>11.7005</v>
      </c>
      <c r="CM32" s="387">
        <v>15.271400000000002</v>
      </c>
      <c r="CN32" s="387">
        <v>14.9041</v>
      </c>
      <c r="CO32" s="387">
        <f t="shared" si="7"/>
        <v>3.6346999999999996</v>
      </c>
      <c r="CP32" s="387">
        <v>14.566700000000001</v>
      </c>
      <c r="CQ32" s="387">
        <v>17.602700000000002</v>
      </c>
      <c r="CR32" s="387">
        <v>17.629000000000001</v>
      </c>
      <c r="CS32" s="387">
        <v>23.336299999999998</v>
      </c>
      <c r="CT32" s="387">
        <v>4.2126999999999999</v>
      </c>
      <c r="CU32" s="387">
        <v>9.6280000000000001</v>
      </c>
      <c r="CV32" s="387">
        <v>28.076900000000002</v>
      </c>
      <c r="CW32" s="387">
        <v>37.872399999999999</v>
      </c>
      <c r="CX32" s="387">
        <v>49.707200000000007</v>
      </c>
      <c r="CY32" s="387">
        <v>32.780900000000003</v>
      </c>
      <c r="CZ32" s="387">
        <v>55.363700000000001</v>
      </c>
      <c r="DA32" s="387">
        <v>3.6346999999999996</v>
      </c>
      <c r="DB32" s="387">
        <f t="shared" si="8"/>
        <v>35.471499999999999</v>
      </c>
      <c r="DC32" s="387">
        <v>24.815099999999997</v>
      </c>
      <c r="DD32" s="387">
        <v>28.929099999999998</v>
      </c>
      <c r="DE32" s="387">
        <v>27.73</v>
      </c>
      <c r="DF32" s="387">
        <v>13.2523</v>
      </c>
      <c r="DG32" s="387">
        <v>5.3593000000000002</v>
      </c>
      <c r="DH32" s="387">
        <v>6.1852</v>
      </c>
      <c r="DI32" s="387">
        <v>7.5937000000000001</v>
      </c>
      <c r="DJ32" s="387">
        <v>10.4992</v>
      </c>
      <c r="DK32" s="387">
        <v>10.795199999999999</v>
      </c>
      <c r="DL32" s="387">
        <v>35.864799999999995</v>
      </c>
      <c r="DM32" s="387">
        <v>35.087499999999999</v>
      </c>
      <c r="DN32" s="387">
        <v>35.471499999999999</v>
      </c>
      <c r="DO32" s="387">
        <f t="shared" si="9"/>
        <v>17.910399999999999</v>
      </c>
      <c r="DP32" s="387">
        <v>16.639800000000001</v>
      </c>
      <c r="DQ32" s="387">
        <v>21.236499999999999</v>
      </c>
      <c r="DR32" s="387">
        <v>20.2151</v>
      </c>
      <c r="DS32" s="387">
        <v>13.6302</v>
      </c>
      <c r="DT32" s="387">
        <v>17.228099999999998</v>
      </c>
      <c r="DU32" s="387">
        <v>22.577200000000001</v>
      </c>
      <c r="DV32" s="387">
        <v>20.532499999999999</v>
      </c>
      <c r="DW32" s="387">
        <v>15.403799999999999</v>
      </c>
      <c r="DX32" s="387">
        <v>5.6828000000000003</v>
      </c>
      <c r="DY32" s="387">
        <v>9.0350999999999999</v>
      </c>
      <c r="DZ32" s="387">
        <v>15.1755</v>
      </c>
      <c r="EA32" s="387">
        <v>17.910399999999999</v>
      </c>
      <c r="EB32" s="387">
        <f t="shared" si="10"/>
        <v>14.751799999999999</v>
      </c>
      <c r="EC32" s="387">
        <v>31.879900000000003</v>
      </c>
      <c r="ED32" s="387">
        <v>46.160200000000003</v>
      </c>
      <c r="EE32" s="387">
        <v>42.922399999999996</v>
      </c>
      <c r="EF32" s="387">
        <v>26.007099999999998</v>
      </c>
      <c r="EG32" s="387">
        <v>6.9848999999999997</v>
      </c>
      <c r="EH32" s="387">
        <v>9.0310000000000006</v>
      </c>
      <c r="EI32" s="387">
        <v>5.9066000000000001</v>
      </c>
      <c r="EJ32" s="387">
        <v>6.4126000000000012</v>
      </c>
      <c r="EK32" s="387">
        <v>4.3151000000000002</v>
      </c>
      <c r="EL32" s="387">
        <v>11.451000000000001</v>
      </c>
      <c r="EM32" s="387">
        <v>10.949</v>
      </c>
      <c r="EN32" s="387">
        <v>14.751799999999999</v>
      </c>
      <c r="EO32" s="387">
        <f t="shared" si="11"/>
        <v>22.249599999999997</v>
      </c>
      <c r="EP32" s="395">
        <v>8.4167000000000005</v>
      </c>
      <c r="EQ32" s="395">
        <v>11.014100000000001</v>
      </c>
      <c r="ER32" s="395">
        <v>4.2031999999999998</v>
      </c>
      <c r="ES32" s="395">
        <v>3.7833999999999999</v>
      </c>
      <c r="ET32" s="395">
        <v>3.3961000000000001</v>
      </c>
      <c r="EU32" s="395">
        <v>4.3846999999999996</v>
      </c>
      <c r="EV32" s="395">
        <v>4.6903999999999995</v>
      </c>
      <c r="EW32" s="395">
        <v>6.3140000000000001</v>
      </c>
      <c r="EX32" s="395">
        <v>5.0579000000000001</v>
      </c>
      <c r="EY32" s="395">
        <v>8.1128</v>
      </c>
      <c r="EZ32" s="395">
        <v>5.4306999999999999</v>
      </c>
      <c r="FA32" s="395">
        <v>22.249599999999997</v>
      </c>
      <c r="FB32" s="394"/>
    </row>
    <row r="33" spans="1:158" s="134" customFormat="1" ht="12.75" customHeight="1">
      <c r="A33" s="772" t="s">
        <v>3042</v>
      </c>
      <c r="B33" s="387">
        <f t="shared" si="0"/>
        <v>0.751</v>
      </c>
      <c r="C33" s="387">
        <v>0.8296</v>
      </c>
      <c r="D33" s="387">
        <v>1.1379999999999999</v>
      </c>
      <c r="E33" s="387">
        <v>1.5920000000000001</v>
      </c>
      <c r="F33" s="387">
        <v>1.214</v>
      </c>
      <c r="G33" s="387">
        <v>2.7810000000000001</v>
      </c>
      <c r="H33" s="387">
        <v>3.3540000000000001</v>
      </c>
      <c r="I33" s="387">
        <v>2.9089999999999998</v>
      </c>
      <c r="J33" s="387">
        <v>3.4329999999999998</v>
      </c>
      <c r="K33" s="387">
        <v>2.7170000000000001</v>
      </c>
      <c r="L33" s="387">
        <v>2.3340000000000001</v>
      </c>
      <c r="M33" s="387">
        <v>2.1269999999999998</v>
      </c>
      <c r="N33" s="387">
        <v>0.751</v>
      </c>
      <c r="O33" s="387">
        <f t="shared" si="1"/>
        <v>0.82299999999999995</v>
      </c>
      <c r="P33" s="387">
        <v>0.05</v>
      </c>
      <c r="Q33" s="387">
        <v>0.15</v>
      </c>
      <c r="R33" s="387">
        <v>1.4999999999999999E-2</v>
      </c>
      <c r="S33" s="387">
        <v>1.4999999999999999E-2</v>
      </c>
      <c r="T33" s="387">
        <v>0.60099999999999998</v>
      </c>
      <c r="U33" s="387">
        <v>2.9820000000000002</v>
      </c>
      <c r="V33" s="387">
        <v>0.71</v>
      </c>
      <c r="W33" s="387">
        <v>1.411</v>
      </c>
      <c r="X33" s="387">
        <v>1.206</v>
      </c>
      <c r="Y33" s="387">
        <v>1.0489999999999999</v>
      </c>
      <c r="Z33" s="387">
        <v>1.19</v>
      </c>
      <c r="AA33" s="387">
        <v>0.82299999999999995</v>
      </c>
      <c r="AB33" s="387">
        <f t="shared" si="2"/>
        <v>0.91500000000000004</v>
      </c>
      <c r="AC33" s="387">
        <v>0.92800000000000005</v>
      </c>
      <c r="AD33" s="387">
        <v>0.95799999999999996</v>
      </c>
      <c r="AE33" s="387">
        <v>0.64500000000000002</v>
      </c>
      <c r="AF33" s="387">
        <v>5.9279999999999999</v>
      </c>
      <c r="AG33" s="387">
        <v>2.0139999999999998</v>
      </c>
      <c r="AH33" s="387">
        <v>1.8147</v>
      </c>
      <c r="AI33" s="387">
        <v>7.7519999999999998</v>
      </c>
      <c r="AJ33" s="387">
        <v>2.1</v>
      </c>
      <c r="AK33" s="387">
        <v>1.8939999999999999</v>
      </c>
      <c r="AL33" s="387">
        <v>1.78</v>
      </c>
      <c r="AM33" s="387">
        <v>1.22</v>
      </c>
      <c r="AN33" s="387">
        <v>0.91500000000000004</v>
      </c>
      <c r="AO33" s="387">
        <f t="shared" si="3"/>
        <v>1.728</v>
      </c>
      <c r="AP33" s="387">
        <v>0.79100000000000004</v>
      </c>
      <c r="AQ33" s="387">
        <v>1.2010000000000001</v>
      </c>
      <c r="AR33" s="387">
        <v>0.89260000000000006</v>
      </c>
      <c r="AS33" s="387">
        <v>1.24</v>
      </c>
      <c r="AT33" s="387">
        <v>1.1759999999999999</v>
      </c>
      <c r="AU33" s="387">
        <v>1.8779999999999999</v>
      </c>
      <c r="AV33" s="387">
        <v>2.5019999999999998</v>
      </c>
      <c r="AW33" s="387">
        <v>2.1339999999999999</v>
      </c>
      <c r="AX33" s="387">
        <v>2.1589999999999998</v>
      </c>
      <c r="AY33" s="387">
        <v>2.5680000000000001</v>
      </c>
      <c r="AZ33" s="387">
        <v>2.4249999999999998</v>
      </c>
      <c r="BA33" s="387">
        <v>1.728</v>
      </c>
      <c r="BB33" s="387">
        <f t="shared" si="4"/>
        <v>1.867</v>
      </c>
      <c r="BC33" s="387">
        <v>2.1179999999999999</v>
      </c>
      <c r="BD33" s="387">
        <v>2.157</v>
      </c>
      <c r="BE33" s="387">
        <v>1.2395</v>
      </c>
      <c r="BF33" s="387">
        <v>1.163</v>
      </c>
      <c r="BG33" s="387">
        <v>2.028</v>
      </c>
      <c r="BH33" s="387">
        <v>2.4289999999999998</v>
      </c>
      <c r="BI33" s="387">
        <v>2.8250000000000002</v>
      </c>
      <c r="BJ33" s="387">
        <v>6.6426999999999996</v>
      </c>
      <c r="BK33" s="387">
        <v>9.7082000000000015</v>
      </c>
      <c r="BL33" s="387">
        <v>9.2962000000000007</v>
      </c>
      <c r="BM33" s="387">
        <v>8.9260000000000002</v>
      </c>
      <c r="BN33" s="387">
        <v>1.867</v>
      </c>
      <c r="BO33" s="387">
        <f t="shared" si="5"/>
        <v>10.7287</v>
      </c>
      <c r="BP33" s="387">
        <v>1.774</v>
      </c>
      <c r="BQ33" s="387">
        <v>1.6719999999999999</v>
      </c>
      <c r="BR33" s="387">
        <v>3.32</v>
      </c>
      <c r="BS33" s="387">
        <v>4.6726000000000001</v>
      </c>
      <c r="BT33" s="387">
        <v>5.9396000000000004</v>
      </c>
      <c r="BU33" s="387">
        <v>13.226100000000001</v>
      </c>
      <c r="BV33" s="387">
        <v>13.1091</v>
      </c>
      <c r="BW33" s="387">
        <v>13.0541</v>
      </c>
      <c r="BX33" s="387">
        <v>12.2021</v>
      </c>
      <c r="BY33" s="387">
        <v>11.5611</v>
      </c>
      <c r="BZ33" s="387">
        <v>9.8308</v>
      </c>
      <c r="CA33" s="387">
        <v>10.7287</v>
      </c>
      <c r="CB33" s="387">
        <f t="shared" si="6"/>
        <v>1.5448</v>
      </c>
      <c r="CC33" s="387">
        <v>10.706700000000001</v>
      </c>
      <c r="CD33" s="387">
        <v>10.9312</v>
      </c>
      <c r="CE33" s="387">
        <v>10.7463</v>
      </c>
      <c r="CF33" s="387">
        <v>10.6812</v>
      </c>
      <c r="CG33" s="387">
        <v>10.543200000000001</v>
      </c>
      <c r="CH33" s="387">
        <v>10.723900000000002</v>
      </c>
      <c r="CI33" s="387">
        <v>10.763400000000001</v>
      </c>
      <c r="CJ33" s="387">
        <v>11.018900000000002</v>
      </c>
      <c r="CK33" s="387">
        <v>11.0166</v>
      </c>
      <c r="CL33" s="387">
        <v>10.869</v>
      </c>
      <c r="CM33" s="387">
        <v>4.0811000000000002</v>
      </c>
      <c r="CN33" s="387">
        <v>1.5448</v>
      </c>
      <c r="CO33" s="387">
        <f t="shared" si="7"/>
        <v>7.0758000000000001</v>
      </c>
      <c r="CP33" s="387">
        <v>1.3895</v>
      </c>
      <c r="CQ33" s="387">
        <v>1.3274999999999999</v>
      </c>
      <c r="CR33" s="387">
        <v>1.1652</v>
      </c>
      <c r="CS33" s="387">
        <v>6.2919</v>
      </c>
      <c r="CT33" s="387">
        <v>6.423</v>
      </c>
      <c r="CU33" s="387">
        <v>4.8929999999999998</v>
      </c>
      <c r="CV33" s="387">
        <v>4.0490000000000004</v>
      </c>
      <c r="CW33" s="387">
        <v>4.1959999999999997</v>
      </c>
      <c r="CX33" s="387">
        <v>9.7126000000000001</v>
      </c>
      <c r="CY33" s="387">
        <v>11.046200000000001</v>
      </c>
      <c r="CZ33" s="387">
        <v>10.991200000000001</v>
      </c>
      <c r="DA33" s="387">
        <v>7.0758000000000001</v>
      </c>
      <c r="DB33" s="387">
        <f t="shared" si="8"/>
        <v>7.7255000000000003</v>
      </c>
      <c r="DC33" s="387">
        <v>6.7860000000000005</v>
      </c>
      <c r="DD33" s="387">
        <v>10.9192</v>
      </c>
      <c r="DE33" s="387">
        <v>11.835899999999999</v>
      </c>
      <c r="DF33" s="387">
        <v>15.5884</v>
      </c>
      <c r="DG33" s="387">
        <v>11.930999999999999</v>
      </c>
      <c r="DH33" s="387">
        <v>11.0532</v>
      </c>
      <c r="DI33" s="387">
        <v>14.9215</v>
      </c>
      <c r="DJ33" s="387">
        <v>15.7974</v>
      </c>
      <c r="DK33" s="387">
        <v>30.035499999999995</v>
      </c>
      <c r="DL33" s="387">
        <v>26.486999999999998</v>
      </c>
      <c r="DM33" s="387">
        <v>22.609600000000004</v>
      </c>
      <c r="DN33" s="387">
        <v>7.7255000000000003</v>
      </c>
      <c r="DO33" s="387">
        <f t="shared" si="9"/>
        <v>13.629300000000001</v>
      </c>
      <c r="DP33" s="387">
        <v>7.8570000000000002</v>
      </c>
      <c r="DQ33" s="387">
        <v>8.2399000000000004</v>
      </c>
      <c r="DR33" s="387">
        <v>21.702999999999999</v>
      </c>
      <c r="DS33" s="387">
        <v>22.291699999999999</v>
      </c>
      <c r="DT33" s="387">
        <v>21.827999999999999</v>
      </c>
      <c r="DU33" s="387">
        <v>21.019500000000001</v>
      </c>
      <c r="DV33" s="387">
        <v>17.5379</v>
      </c>
      <c r="DW33" s="387">
        <v>15.883800000000001</v>
      </c>
      <c r="DX33" s="387">
        <v>16.261099999999999</v>
      </c>
      <c r="DY33" s="387">
        <v>15.730500000000001</v>
      </c>
      <c r="DZ33" s="387">
        <v>12.2094</v>
      </c>
      <c r="EA33" s="387">
        <v>13.629300000000001</v>
      </c>
      <c r="EB33" s="387">
        <f t="shared" si="10"/>
        <v>42.546799999999998</v>
      </c>
      <c r="EC33" s="387">
        <v>16.650300000000001</v>
      </c>
      <c r="ED33" s="387">
        <v>21.056900000000002</v>
      </c>
      <c r="EE33" s="387">
        <v>20.399699999999999</v>
      </c>
      <c r="EF33" s="387">
        <v>23.295399999999997</v>
      </c>
      <c r="EG33" s="387">
        <v>25.323400000000003</v>
      </c>
      <c r="EH33" s="387">
        <v>35.825999999999993</v>
      </c>
      <c r="EI33" s="387">
        <v>41.206400000000002</v>
      </c>
      <c r="EJ33" s="387">
        <v>44.630499999999991</v>
      </c>
      <c r="EK33" s="387">
        <v>43.955399999999997</v>
      </c>
      <c r="EL33" s="387">
        <v>46.077599999999997</v>
      </c>
      <c r="EM33" s="387">
        <v>42.658000000000001</v>
      </c>
      <c r="EN33" s="387">
        <v>42.546799999999998</v>
      </c>
      <c r="EO33" s="387">
        <f t="shared" si="11"/>
        <v>120.0774</v>
      </c>
      <c r="EP33" s="395">
        <v>64.812899999999999</v>
      </c>
      <c r="EQ33" s="395">
        <v>71.646600000000007</v>
      </c>
      <c r="ER33" s="395">
        <v>71.83189999999999</v>
      </c>
      <c r="ES33" s="395">
        <v>101.8168</v>
      </c>
      <c r="ET33" s="395">
        <v>166.97560000000001</v>
      </c>
      <c r="EU33" s="395">
        <v>182.601</v>
      </c>
      <c r="EV33" s="395">
        <v>203.40950000000001</v>
      </c>
      <c r="EW33" s="395">
        <v>208.5256</v>
      </c>
      <c r="EX33" s="395">
        <v>225.67910000000001</v>
      </c>
      <c r="EY33" s="395">
        <v>206.9606</v>
      </c>
      <c r="EZ33" s="395">
        <v>156.25800000000001</v>
      </c>
      <c r="FA33" s="395">
        <v>120.0774</v>
      </c>
      <c r="FB33" s="394"/>
    </row>
    <row r="34" spans="1:158" s="134" customFormat="1" ht="12.75" customHeight="1">
      <c r="A34" s="771" t="s">
        <v>2901</v>
      </c>
      <c r="B34" s="387">
        <f t="shared" si="0"/>
        <v>0.3</v>
      </c>
      <c r="C34" s="387">
        <v>4.1459999999999999</v>
      </c>
      <c r="D34" s="387">
        <v>2.4249999999999998</v>
      </c>
      <c r="E34" s="387">
        <v>1.228</v>
      </c>
      <c r="F34" s="387">
        <v>1.115</v>
      </c>
      <c r="G34" s="387">
        <v>0.67</v>
      </c>
      <c r="H34" s="387">
        <v>0.63</v>
      </c>
      <c r="I34" s="387">
        <v>0.34499999999999997</v>
      </c>
      <c r="J34" s="387">
        <v>0.2</v>
      </c>
      <c r="K34" s="387">
        <v>0</v>
      </c>
      <c r="L34" s="387">
        <v>0.2</v>
      </c>
      <c r="M34" s="387">
        <v>0</v>
      </c>
      <c r="N34" s="387">
        <v>0.3</v>
      </c>
      <c r="O34" s="387">
        <f t="shared" si="1"/>
        <v>1.9330000000000001</v>
      </c>
      <c r="P34" s="387">
        <v>0.75</v>
      </c>
      <c r="Q34" s="387">
        <v>0.34</v>
      </c>
      <c r="R34" s="387">
        <v>1.089</v>
      </c>
      <c r="S34" s="387">
        <v>0.629</v>
      </c>
      <c r="T34" s="387">
        <v>0.31</v>
      </c>
      <c r="U34" s="387">
        <v>0.84</v>
      </c>
      <c r="V34" s="387">
        <v>0.23799999999999999</v>
      </c>
      <c r="W34" s="387">
        <v>0.2</v>
      </c>
      <c r="X34" s="387">
        <v>0</v>
      </c>
      <c r="Y34" s="387">
        <v>0.6</v>
      </c>
      <c r="Z34" s="387">
        <v>1.044</v>
      </c>
      <c r="AA34" s="387">
        <v>1.9330000000000001</v>
      </c>
      <c r="AB34" s="387">
        <f t="shared" si="2"/>
        <v>2.04</v>
      </c>
      <c r="AC34" s="387">
        <v>1.23</v>
      </c>
      <c r="AD34" s="387">
        <v>0.5</v>
      </c>
      <c r="AE34" s="387">
        <v>2.7681</v>
      </c>
      <c r="AF34" s="387">
        <v>4.3</v>
      </c>
      <c r="AG34" s="387">
        <v>4.0250000000000004</v>
      </c>
      <c r="AH34" s="387">
        <v>2.3239999999999998</v>
      </c>
      <c r="AI34" s="387">
        <v>2.4500000000000002</v>
      </c>
      <c r="AJ34" s="387">
        <v>2.75</v>
      </c>
      <c r="AK34" s="387">
        <v>1.56</v>
      </c>
      <c r="AL34" s="387">
        <v>2.0840000000000001</v>
      </c>
      <c r="AM34" s="387">
        <v>0.60680000000000001</v>
      </c>
      <c r="AN34" s="387">
        <v>2.04</v>
      </c>
      <c r="AO34" s="387">
        <f t="shared" si="3"/>
        <v>0</v>
      </c>
      <c r="AP34" s="387">
        <v>3.48</v>
      </c>
      <c r="AQ34" s="387">
        <v>3.6949999999999998</v>
      </c>
      <c r="AR34" s="387">
        <v>3.4</v>
      </c>
      <c r="AS34" s="387">
        <v>5.6579999999999995</v>
      </c>
      <c r="AT34" s="387">
        <v>5.2780000000000005</v>
      </c>
      <c r="AU34" s="387">
        <v>3.4699999999999998</v>
      </c>
      <c r="AV34" s="387">
        <v>1.6080000000000001</v>
      </c>
      <c r="AW34" s="387">
        <v>0.78800000000000003</v>
      </c>
      <c r="AX34" s="387">
        <v>0.68799999999999994</v>
      </c>
      <c r="AY34" s="387">
        <v>2.17</v>
      </c>
      <c r="AZ34" s="387">
        <v>2</v>
      </c>
      <c r="BA34" s="387">
        <v>0</v>
      </c>
      <c r="BB34" s="387">
        <f t="shared" si="4"/>
        <v>8.8840000000000003</v>
      </c>
      <c r="BC34" s="387">
        <v>0</v>
      </c>
      <c r="BD34" s="387">
        <v>0</v>
      </c>
      <c r="BE34" s="387">
        <v>1.3</v>
      </c>
      <c r="BF34" s="387">
        <v>1.3</v>
      </c>
      <c r="BG34" s="387">
        <v>1.36</v>
      </c>
      <c r="BH34" s="387">
        <v>1.46</v>
      </c>
      <c r="BI34" s="387">
        <v>2.863</v>
      </c>
      <c r="BJ34" s="387">
        <v>2.863</v>
      </c>
      <c r="BK34" s="387">
        <v>12.884</v>
      </c>
      <c r="BL34" s="387">
        <v>10.184000000000001</v>
      </c>
      <c r="BM34" s="387">
        <v>8.984</v>
      </c>
      <c r="BN34" s="387">
        <v>8.8840000000000003</v>
      </c>
      <c r="BO34" s="387">
        <f t="shared" si="5"/>
        <v>0.54500000000000004</v>
      </c>
      <c r="BP34" s="387">
        <v>4.8795999999999999</v>
      </c>
      <c r="BQ34" s="387">
        <v>3.5796000000000001</v>
      </c>
      <c r="BR34" s="387">
        <v>2.3795999999999999</v>
      </c>
      <c r="BS34" s="387">
        <v>2.379</v>
      </c>
      <c r="BT34" s="387">
        <v>2.8645999999999998</v>
      </c>
      <c r="BU34" s="387">
        <v>1.1479999999999999</v>
      </c>
      <c r="BV34" s="387">
        <v>0.71499999999999997</v>
      </c>
      <c r="BW34" s="387">
        <v>0.32500000000000001</v>
      </c>
      <c r="BX34" s="387">
        <v>0.55500000000000005</v>
      </c>
      <c r="BY34" s="387">
        <v>0.53500000000000003</v>
      </c>
      <c r="BZ34" s="387">
        <v>0.54500000000000004</v>
      </c>
      <c r="CA34" s="387">
        <v>0.54500000000000004</v>
      </c>
      <c r="CB34" s="387">
        <f t="shared" si="6"/>
        <v>0.38130000000000003</v>
      </c>
      <c r="CC34" s="387">
        <v>4.8428000000000004</v>
      </c>
      <c r="CD34" s="387">
        <v>4.8419999999999996</v>
      </c>
      <c r="CE34" s="387">
        <v>4.84</v>
      </c>
      <c r="CF34" s="387">
        <v>5.125</v>
      </c>
      <c r="CG34" s="387">
        <v>0.89500000000000002</v>
      </c>
      <c r="CH34" s="387">
        <v>0.65500000000000003</v>
      </c>
      <c r="CI34" s="387">
        <v>0.65500000000000003</v>
      </c>
      <c r="CJ34" s="387">
        <v>0.65500000000000003</v>
      </c>
      <c r="CK34" s="387">
        <v>0.35499999999999998</v>
      </c>
      <c r="CL34" s="387">
        <v>0.45130000000000003</v>
      </c>
      <c r="CM34" s="387">
        <v>0.38130000000000003</v>
      </c>
      <c r="CN34" s="387">
        <v>0.38130000000000003</v>
      </c>
      <c r="CO34" s="387">
        <f t="shared" si="7"/>
        <v>3.9166999999999996</v>
      </c>
      <c r="CP34" s="387">
        <v>3.2518000000000002</v>
      </c>
      <c r="CQ34" s="387">
        <v>0.25180000000000002</v>
      </c>
      <c r="CR34" s="387">
        <v>0</v>
      </c>
      <c r="CS34" s="387">
        <v>0</v>
      </c>
      <c r="CT34" s="387">
        <v>0</v>
      </c>
      <c r="CU34" s="387">
        <v>10.9473</v>
      </c>
      <c r="CV34" s="387">
        <v>10.1777</v>
      </c>
      <c r="CW34" s="387">
        <v>30.988</v>
      </c>
      <c r="CX34" s="387">
        <v>7.0949999999999998</v>
      </c>
      <c r="CY34" s="387">
        <v>7.05</v>
      </c>
      <c r="CZ34" s="387">
        <v>4.7</v>
      </c>
      <c r="DA34" s="387">
        <v>3.9166999999999996</v>
      </c>
      <c r="DB34" s="387">
        <f t="shared" si="8"/>
        <v>8.6387</v>
      </c>
      <c r="DC34" s="387">
        <v>3.2083000000000004</v>
      </c>
      <c r="DD34" s="387">
        <v>18.271999999999998</v>
      </c>
      <c r="DE34" s="387">
        <v>23.106999999999999</v>
      </c>
      <c r="DF34" s="387">
        <v>6.12</v>
      </c>
      <c r="DG34" s="387">
        <v>8.4552999999999994</v>
      </c>
      <c r="DH34" s="387">
        <v>30.290300000000002</v>
      </c>
      <c r="DI34" s="387">
        <v>24.2928</v>
      </c>
      <c r="DJ34" s="387">
        <v>19.4373</v>
      </c>
      <c r="DK34" s="387">
        <v>3.4950999999999999</v>
      </c>
      <c r="DL34" s="387">
        <v>6.8895999999999997</v>
      </c>
      <c r="DM34" s="387">
        <v>7.1883999999999997</v>
      </c>
      <c r="DN34" s="387">
        <v>8.6387</v>
      </c>
      <c r="DO34" s="387">
        <f t="shared" si="9"/>
        <v>5.3718000000000004</v>
      </c>
      <c r="DP34" s="387">
        <v>3.2046000000000001</v>
      </c>
      <c r="DQ34" s="387">
        <v>3.8403</v>
      </c>
      <c r="DR34" s="387">
        <v>3.3492999999999999</v>
      </c>
      <c r="DS34" s="387">
        <v>2.6009000000000002</v>
      </c>
      <c r="DT34" s="387">
        <v>2.8011000000000004</v>
      </c>
      <c r="DU34" s="387">
        <v>6.2093000000000007</v>
      </c>
      <c r="DV34" s="387">
        <v>9.9253999999999998</v>
      </c>
      <c r="DW34" s="387">
        <v>15.665699999999999</v>
      </c>
      <c r="DX34" s="387">
        <v>36.930300000000003</v>
      </c>
      <c r="DY34" s="387">
        <v>29.306999999999999</v>
      </c>
      <c r="DZ34" s="387">
        <v>20.9314</v>
      </c>
      <c r="EA34" s="387">
        <v>5.3718000000000004</v>
      </c>
      <c r="EB34" s="387">
        <f t="shared" si="10"/>
        <v>3.2799</v>
      </c>
      <c r="EC34" s="387">
        <v>19.7986</v>
      </c>
      <c r="ED34" s="387">
        <v>17.046199999999999</v>
      </c>
      <c r="EE34" s="387">
        <v>1.1887999999999999</v>
      </c>
      <c r="EF34" s="387">
        <v>1.2794000000000001</v>
      </c>
      <c r="EG34" s="387">
        <v>1.2832999999999999</v>
      </c>
      <c r="EH34" s="387">
        <v>1.3996</v>
      </c>
      <c r="EI34" s="387">
        <v>1.3975</v>
      </c>
      <c r="EJ34" s="387">
        <v>1.6834</v>
      </c>
      <c r="EK34" s="387">
        <v>8.970699999999999</v>
      </c>
      <c r="EL34" s="387">
        <v>5.6532999999999998</v>
      </c>
      <c r="EM34" s="387">
        <v>3.1308000000000002</v>
      </c>
      <c r="EN34" s="387">
        <v>3.2799</v>
      </c>
      <c r="EO34" s="387">
        <f t="shared" si="11"/>
        <v>1.5623</v>
      </c>
      <c r="EP34" s="395">
        <v>17.583400000000001</v>
      </c>
      <c r="EQ34" s="395">
        <v>3.0483000000000002</v>
      </c>
      <c r="ER34" s="395">
        <v>2.7079</v>
      </c>
      <c r="ES34" s="395">
        <v>2.9306000000000001</v>
      </c>
      <c r="ET34" s="395">
        <v>2.6616</v>
      </c>
      <c r="EU34" s="395">
        <v>8.8009000000000004</v>
      </c>
      <c r="EV34" s="395">
        <v>2.6286999999999998</v>
      </c>
      <c r="EW34" s="395">
        <v>2.5689000000000002</v>
      </c>
      <c r="EX34" s="395">
        <v>2.524</v>
      </c>
      <c r="EY34" s="395">
        <v>1.9567999999999999</v>
      </c>
      <c r="EZ34" s="395">
        <v>1.8829</v>
      </c>
      <c r="FA34" s="395">
        <v>1.5623</v>
      </c>
      <c r="FB34" s="394"/>
    </row>
    <row r="35" spans="1:158" s="134" customFormat="1" ht="12.75" customHeight="1">
      <c r="A35" s="771" t="s">
        <v>3188</v>
      </c>
      <c r="B35" s="387">
        <f t="shared" si="0"/>
        <v>38.557499999999997</v>
      </c>
      <c r="C35" s="387">
        <v>32.966999999999999</v>
      </c>
      <c r="D35" s="387">
        <v>38.767800000000001</v>
      </c>
      <c r="E35" s="387">
        <v>37.392800000000001</v>
      </c>
      <c r="F35" s="387">
        <v>37.372999999999998</v>
      </c>
      <c r="G35" s="387">
        <v>41.884999999999998</v>
      </c>
      <c r="H35" s="387">
        <v>39.491999999999997</v>
      </c>
      <c r="I35" s="387">
        <v>42.856300000000005</v>
      </c>
      <c r="J35" s="387">
        <v>46.900300000000001</v>
      </c>
      <c r="K35" s="387">
        <v>42.296999999999997</v>
      </c>
      <c r="L35" s="387">
        <v>44.394500000000001</v>
      </c>
      <c r="M35" s="387">
        <v>42.057000000000002</v>
      </c>
      <c r="N35" s="387">
        <v>38.557499999999997</v>
      </c>
      <c r="O35" s="387">
        <f t="shared" si="1"/>
        <v>60.622</v>
      </c>
      <c r="P35" s="387">
        <v>36.8245</v>
      </c>
      <c r="Q35" s="387">
        <v>43.715499999999999</v>
      </c>
      <c r="R35" s="387">
        <v>38.119</v>
      </c>
      <c r="S35" s="387">
        <v>45.820999999999998</v>
      </c>
      <c r="T35" s="387">
        <v>53.968000000000004</v>
      </c>
      <c r="U35" s="387">
        <v>49.658000000000001</v>
      </c>
      <c r="V35" s="387">
        <v>51.91</v>
      </c>
      <c r="W35" s="387">
        <v>57.5077</v>
      </c>
      <c r="X35" s="387">
        <v>41.798699999999997</v>
      </c>
      <c r="Y35" s="387">
        <v>35.817399999999999</v>
      </c>
      <c r="Z35" s="387">
        <v>64.524000000000001</v>
      </c>
      <c r="AA35" s="387">
        <v>60.622</v>
      </c>
      <c r="AB35" s="387">
        <f t="shared" si="2"/>
        <v>28.538900000000002</v>
      </c>
      <c r="AC35" s="387">
        <v>68.357600000000005</v>
      </c>
      <c r="AD35" s="387">
        <v>45.0105</v>
      </c>
      <c r="AE35" s="387">
        <v>56.399000000000001</v>
      </c>
      <c r="AF35" s="387">
        <v>212.02680000000001</v>
      </c>
      <c r="AG35" s="387">
        <v>126.126</v>
      </c>
      <c r="AH35" s="387">
        <v>114.6708</v>
      </c>
      <c r="AI35" s="387">
        <v>123.961</v>
      </c>
      <c r="AJ35" s="387">
        <v>233.70349999999999</v>
      </c>
      <c r="AK35" s="387">
        <v>233.58319999999998</v>
      </c>
      <c r="AL35" s="387">
        <v>177.58019999999999</v>
      </c>
      <c r="AM35" s="387">
        <v>58.226200000000006</v>
      </c>
      <c r="AN35" s="387">
        <v>28.538900000000002</v>
      </c>
      <c r="AO35" s="387">
        <f t="shared" si="3"/>
        <v>51.156199999999998</v>
      </c>
      <c r="AP35" s="387">
        <v>56.663400000000003</v>
      </c>
      <c r="AQ35" s="387">
        <v>64.839399999999998</v>
      </c>
      <c r="AR35" s="387">
        <v>66.205399999999997</v>
      </c>
      <c r="AS35" s="387">
        <v>19.3309</v>
      </c>
      <c r="AT35" s="387">
        <v>32.311</v>
      </c>
      <c r="AU35" s="387">
        <v>13.259</v>
      </c>
      <c r="AV35" s="387">
        <v>59.747199999999999</v>
      </c>
      <c r="AW35" s="387">
        <v>52.879199999999997</v>
      </c>
      <c r="AX35" s="387">
        <v>53.691000000000003</v>
      </c>
      <c r="AY35" s="387">
        <v>48.847999999999999</v>
      </c>
      <c r="AZ35" s="387">
        <v>48.374000000000002</v>
      </c>
      <c r="BA35" s="387">
        <v>51.156199999999998</v>
      </c>
      <c r="BB35" s="387">
        <f t="shared" si="4"/>
        <v>16.196999999999999</v>
      </c>
      <c r="BC35" s="387">
        <v>50.370199999999997</v>
      </c>
      <c r="BD35" s="387">
        <v>49.926199999999994</v>
      </c>
      <c r="BE35" s="387">
        <v>47.434799999999996</v>
      </c>
      <c r="BF35" s="387">
        <v>46.120199999999997</v>
      </c>
      <c r="BG35" s="387">
        <v>46.682099999999998</v>
      </c>
      <c r="BH35" s="387">
        <v>46.3431</v>
      </c>
      <c r="BI35" s="387">
        <v>45.739100000000001</v>
      </c>
      <c r="BJ35" s="387">
        <v>45.755299999999998</v>
      </c>
      <c r="BK35" s="387">
        <v>7.5179999999999998</v>
      </c>
      <c r="BL35" s="387">
        <v>9.3989999999999991</v>
      </c>
      <c r="BM35" s="387">
        <v>16.033000000000001</v>
      </c>
      <c r="BN35" s="387">
        <v>16.196999999999999</v>
      </c>
      <c r="BO35" s="387">
        <f t="shared" si="5"/>
        <v>47.8568</v>
      </c>
      <c r="BP35" s="387">
        <v>16.649000000000001</v>
      </c>
      <c r="BQ35" s="387">
        <v>26.742999999999999</v>
      </c>
      <c r="BR35" s="387">
        <v>22.515499999999999</v>
      </c>
      <c r="BS35" s="387">
        <v>23.284500000000001</v>
      </c>
      <c r="BT35" s="387">
        <v>24.512400000000003</v>
      </c>
      <c r="BU35" s="387">
        <v>40.346400000000003</v>
      </c>
      <c r="BV35" s="387">
        <v>49.330400000000004</v>
      </c>
      <c r="BW35" s="387">
        <v>51.039400000000001</v>
      </c>
      <c r="BX35" s="387">
        <v>53.174399999999999</v>
      </c>
      <c r="BY35" s="387">
        <v>54.261199999999995</v>
      </c>
      <c r="BZ35" s="387">
        <v>52.1738</v>
      </c>
      <c r="CA35" s="387">
        <v>47.8568</v>
      </c>
      <c r="CB35" s="387">
        <f t="shared" si="6"/>
        <v>30.9162</v>
      </c>
      <c r="CC35" s="387">
        <v>46.566199999999995</v>
      </c>
      <c r="CD35" s="387">
        <v>45.003999999999998</v>
      </c>
      <c r="CE35" s="387">
        <v>58.719300000000004</v>
      </c>
      <c r="CF35" s="387">
        <v>54.975699999999996</v>
      </c>
      <c r="CG35" s="387">
        <v>49.049500000000002</v>
      </c>
      <c r="CH35" s="387">
        <v>46.7742</v>
      </c>
      <c r="CI35" s="387">
        <v>37.406099999999995</v>
      </c>
      <c r="CJ35" s="387">
        <v>40.107399999999991</v>
      </c>
      <c r="CK35" s="387">
        <v>36.476599999999998</v>
      </c>
      <c r="CL35" s="387">
        <v>29.475600000000004</v>
      </c>
      <c r="CM35" s="387">
        <v>28.439399999999999</v>
      </c>
      <c r="CN35" s="387">
        <v>30.9162</v>
      </c>
      <c r="CO35" s="387">
        <f t="shared" si="7"/>
        <v>139.34229999999999</v>
      </c>
      <c r="CP35" s="387">
        <v>33.2102</v>
      </c>
      <c r="CQ35" s="387">
        <v>31.9786</v>
      </c>
      <c r="CR35" s="387">
        <v>21.710600000000003</v>
      </c>
      <c r="CS35" s="387">
        <v>82.781199999999998</v>
      </c>
      <c r="CT35" s="387">
        <v>110.13990000000001</v>
      </c>
      <c r="CU35" s="387">
        <v>126.0822</v>
      </c>
      <c r="CV35" s="387">
        <v>138.85080000000002</v>
      </c>
      <c r="CW35" s="387">
        <v>89.766200000000012</v>
      </c>
      <c r="CX35" s="387">
        <v>135.68549999999999</v>
      </c>
      <c r="CY35" s="387">
        <v>173.56480000000002</v>
      </c>
      <c r="CZ35" s="387">
        <v>167.10930000000002</v>
      </c>
      <c r="DA35" s="387">
        <v>139.34229999999999</v>
      </c>
      <c r="DB35" s="387">
        <f t="shared" si="8"/>
        <v>302.84939999999995</v>
      </c>
      <c r="DC35" s="387">
        <v>127.4879</v>
      </c>
      <c r="DD35" s="387">
        <v>146.08440000000002</v>
      </c>
      <c r="DE35" s="387">
        <v>161.83109999999999</v>
      </c>
      <c r="DF35" s="387">
        <v>189.01179999999999</v>
      </c>
      <c r="DG35" s="387">
        <v>188.66530000000003</v>
      </c>
      <c r="DH35" s="387">
        <v>196.8818</v>
      </c>
      <c r="DI35" s="387">
        <v>163.7038</v>
      </c>
      <c r="DJ35" s="387">
        <v>163.28469999999999</v>
      </c>
      <c r="DK35" s="387">
        <v>165.9581</v>
      </c>
      <c r="DL35" s="387">
        <v>179.21629999999999</v>
      </c>
      <c r="DM35" s="387">
        <v>251.30620000000002</v>
      </c>
      <c r="DN35" s="387">
        <v>302.84939999999995</v>
      </c>
      <c r="DO35" s="387">
        <f t="shared" si="9"/>
        <v>301.98379999999992</v>
      </c>
      <c r="DP35" s="387">
        <v>361.63579999999996</v>
      </c>
      <c r="DQ35" s="387">
        <v>287.3109</v>
      </c>
      <c r="DR35" s="387">
        <v>253.30010000000001</v>
      </c>
      <c r="DS35" s="387">
        <v>165.47180000000003</v>
      </c>
      <c r="DT35" s="387">
        <v>209.07979999999995</v>
      </c>
      <c r="DU35" s="387">
        <v>268.7319</v>
      </c>
      <c r="DV35" s="387">
        <v>301.96109999999999</v>
      </c>
      <c r="DW35" s="387">
        <v>319.60050000000001</v>
      </c>
      <c r="DX35" s="387">
        <v>259.54659999999996</v>
      </c>
      <c r="DY35" s="387">
        <v>288.99650000000003</v>
      </c>
      <c r="DZ35" s="387">
        <v>262.84640000000002</v>
      </c>
      <c r="EA35" s="387">
        <v>301.98379999999992</v>
      </c>
      <c r="EB35" s="387">
        <f t="shared" si="10"/>
        <v>321.55449999999996</v>
      </c>
      <c r="EC35" s="387">
        <v>275.32690000000002</v>
      </c>
      <c r="ED35" s="387">
        <v>276.08219999999994</v>
      </c>
      <c r="EE35" s="387">
        <v>279.69730000000004</v>
      </c>
      <c r="EF35" s="387">
        <v>297.80389999999994</v>
      </c>
      <c r="EG35" s="387">
        <v>293.29950000000002</v>
      </c>
      <c r="EH35" s="387">
        <v>289.82279999999997</v>
      </c>
      <c r="EI35" s="387">
        <v>280.34320000000002</v>
      </c>
      <c r="EJ35" s="387">
        <v>265.27850000000001</v>
      </c>
      <c r="EK35" s="387">
        <v>274.13569999999993</v>
      </c>
      <c r="EL35" s="387">
        <v>288.42159999999996</v>
      </c>
      <c r="EM35" s="387">
        <v>287.30460000000005</v>
      </c>
      <c r="EN35" s="387">
        <v>321.55449999999996</v>
      </c>
      <c r="EO35" s="387">
        <f t="shared" si="11"/>
        <v>366.18020000000001</v>
      </c>
      <c r="EP35" s="395">
        <v>336.42659999999995</v>
      </c>
      <c r="EQ35" s="395">
        <v>355.11020000000002</v>
      </c>
      <c r="ER35" s="395">
        <v>336.54990000000004</v>
      </c>
      <c r="ES35" s="395">
        <v>416.03629999999998</v>
      </c>
      <c r="ET35" s="395">
        <v>457.07779999999997</v>
      </c>
      <c r="EU35" s="395">
        <v>484.7296</v>
      </c>
      <c r="EV35" s="395">
        <v>492.09459999999996</v>
      </c>
      <c r="EW35" s="395">
        <v>453.54020000000003</v>
      </c>
      <c r="EX35" s="395">
        <v>411.75479999999999</v>
      </c>
      <c r="EY35" s="395">
        <v>414.61450000000002</v>
      </c>
      <c r="EZ35" s="395">
        <v>348.8827</v>
      </c>
      <c r="FA35" s="395">
        <v>366.18020000000001</v>
      </c>
      <c r="FB35" s="394"/>
    </row>
    <row r="36" spans="1:158" s="134" customFormat="1" ht="12.75" customHeight="1">
      <c r="A36" s="771" t="s">
        <v>3189</v>
      </c>
      <c r="B36" s="387">
        <f t="shared" si="0"/>
        <v>0</v>
      </c>
      <c r="C36" s="387">
        <v>0.59550000000000003</v>
      </c>
      <c r="D36" s="387">
        <v>0.64500000000000002</v>
      </c>
      <c r="E36" s="387">
        <v>0.224</v>
      </c>
      <c r="F36" s="387">
        <v>0.112</v>
      </c>
      <c r="G36" s="387">
        <v>0.05</v>
      </c>
      <c r="H36" s="387">
        <v>0.17</v>
      </c>
      <c r="I36" s="387">
        <v>0.1</v>
      </c>
      <c r="J36" s="387">
        <v>0.1</v>
      </c>
      <c r="K36" s="387">
        <v>0.1</v>
      </c>
      <c r="L36" s="387">
        <v>8.7999999999999995E-2</v>
      </c>
      <c r="M36" s="387">
        <v>8.7999999999999995E-2</v>
      </c>
      <c r="N36" s="387">
        <v>0</v>
      </c>
      <c r="O36" s="387">
        <f t="shared" si="1"/>
        <v>0</v>
      </c>
      <c r="P36" s="387">
        <v>0.8</v>
      </c>
      <c r="Q36" s="387">
        <v>1.5</v>
      </c>
      <c r="R36" s="387">
        <v>0</v>
      </c>
      <c r="S36" s="387">
        <v>0</v>
      </c>
      <c r="T36" s="387">
        <v>0</v>
      </c>
      <c r="U36" s="387">
        <v>0</v>
      </c>
      <c r="V36" s="387">
        <v>0</v>
      </c>
      <c r="W36" s="387">
        <v>0</v>
      </c>
      <c r="X36" s="387">
        <v>0</v>
      </c>
      <c r="Y36" s="387">
        <v>0</v>
      </c>
      <c r="Z36" s="387">
        <v>0</v>
      </c>
      <c r="AA36" s="387">
        <v>0</v>
      </c>
      <c r="AB36" s="387">
        <f t="shared" si="2"/>
        <v>3.3250000000000002</v>
      </c>
      <c r="AC36" s="387">
        <v>0</v>
      </c>
      <c r="AD36" s="387">
        <v>2.6489000000000003</v>
      </c>
      <c r="AE36" s="387">
        <v>0</v>
      </c>
      <c r="AF36" s="387">
        <v>0.1</v>
      </c>
      <c r="AG36" s="387">
        <v>0.1</v>
      </c>
      <c r="AH36" s="387">
        <v>0.1</v>
      </c>
      <c r="AI36" s="387">
        <v>0.15</v>
      </c>
      <c r="AJ36" s="387">
        <v>0.25</v>
      </c>
      <c r="AK36" s="387">
        <v>0</v>
      </c>
      <c r="AL36" s="387">
        <v>0</v>
      </c>
      <c r="AM36" s="387">
        <v>3.3250000000000002</v>
      </c>
      <c r="AN36" s="387">
        <v>3.3250000000000002</v>
      </c>
      <c r="AO36" s="387">
        <f t="shared" si="3"/>
        <v>0</v>
      </c>
      <c r="AP36" s="387">
        <v>3.3250000000000002</v>
      </c>
      <c r="AQ36" s="387">
        <v>3.3250000000000002</v>
      </c>
      <c r="AR36" s="387">
        <v>3.3250000000000002</v>
      </c>
      <c r="AS36" s="387">
        <v>3.3250000000000002</v>
      </c>
      <c r="AT36" s="387">
        <v>3.3250000000000002</v>
      </c>
      <c r="AU36" s="387">
        <v>3.3250000000000002</v>
      </c>
      <c r="AV36" s="387">
        <v>3.34</v>
      </c>
      <c r="AW36" s="387">
        <v>3.3250000000000002</v>
      </c>
      <c r="AX36" s="387">
        <v>3.3250000000000002</v>
      </c>
      <c r="AY36" s="387">
        <v>3.3250000000000002</v>
      </c>
      <c r="AZ36" s="387">
        <v>3.3250000000000002</v>
      </c>
      <c r="BA36" s="387">
        <v>0</v>
      </c>
      <c r="BB36" s="387">
        <f t="shared" si="4"/>
        <v>0.1188</v>
      </c>
      <c r="BC36" s="387">
        <v>0</v>
      </c>
      <c r="BD36" s="387">
        <v>0</v>
      </c>
      <c r="BE36" s="387">
        <v>0</v>
      </c>
      <c r="BF36" s="387">
        <v>0</v>
      </c>
      <c r="BG36" s="387">
        <v>0</v>
      </c>
      <c r="BH36" s="387">
        <v>0</v>
      </c>
      <c r="BI36" s="387">
        <v>0</v>
      </c>
      <c r="BJ36" s="387">
        <v>0.7</v>
      </c>
      <c r="BK36" s="387">
        <v>0.60680000000000001</v>
      </c>
      <c r="BL36" s="387">
        <v>0.4128</v>
      </c>
      <c r="BM36" s="387">
        <v>0.1188</v>
      </c>
      <c r="BN36" s="387">
        <v>0.1188</v>
      </c>
      <c r="BO36" s="387">
        <f t="shared" si="5"/>
        <v>11.092000000000001</v>
      </c>
      <c r="BP36" s="387">
        <v>0.1188</v>
      </c>
      <c r="BQ36" s="387">
        <v>0.05</v>
      </c>
      <c r="BR36" s="387">
        <v>0.05</v>
      </c>
      <c r="BS36" s="387">
        <v>0.55000000000000004</v>
      </c>
      <c r="BT36" s="387">
        <v>0.78200000000000003</v>
      </c>
      <c r="BU36" s="387">
        <v>0.82499999999999996</v>
      </c>
      <c r="BV36" s="387">
        <v>0.746</v>
      </c>
      <c r="BW36" s="387">
        <v>0.222</v>
      </c>
      <c r="BX36" s="387">
        <v>0.18099999999999999</v>
      </c>
      <c r="BY36" s="387">
        <v>0.111</v>
      </c>
      <c r="BZ36" s="387">
        <v>2.1309999999999998</v>
      </c>
      <c r="CA36" s="387">
        <v>11.092000000000001</v>
      </c>
      <c r="CB36" s="387">
        <f t="shared" si="6"/>
        <v>7.915</v>
      </c>
      <c r="CC36" s="387">
        <v>10.621</v>
      </c>
      <c r="CD36" s="387">
        <v>10.614000000000001</v>
      </c>
      <c r="CE36" s="387">
        <v>10.358000000000001</v>
      </c>
      <c r="CF36" s="387">
        <v>9.609</v>
      </c>
      <c r="CG36" s="387">
        <v>9.0739999999999998</v>
      </c>
      <c r="CH36" s="387">
        <v>9.0739999999999998</v>
      </c>
      <c r="CI36" s="387">
        <v>9.0500000000000007</v>
      </c>
      <c r="CJ36" s="387">
        <v>9.0690000000000008</v>
      </c>
      <c r="CK36" s="387">
        <v>9.0690000000000008</v>
      </c>
      <c r="CL36" s="387">
        <v>9.0690000000000008</v>
      </c>
      <c r="CM36" s="387">
        <v>8.3989999999999991</v>
      </c>
      <c r="CN36" s="387">
        <v>7.915</v>
      </c>
      <c r="CO36" s="387">
        <f t="shared" si="7"/>
        <v>2.62</v>
      </c>
      <c r="CP36" s="387">
        <v>8.2249999999999996</v>
      </c>
      <c r="CQ36" s="387">
        <v>8.1679999999999993</v>
      </c>
      <c r="CR36" s="387">
        <v>0.26800000000000002</v>
      </c>
      <c r="CS36" s="387">
        <v>3.0105999999999997</v>
      </c>
      <c r="CT36" s="387">
        <v>0.443</v>
      </c>
      <c r="CU36" s="387">
        <v>0.45300000000000001</v>
      </c>
      <c r="CV36" s="387">
        <v>0.879</v>
      </c>
      <c r="CW36" s="387">
        <v>1.1134999999999999</v>
      </c>
      <c r="CX36" s="387">
        <v>1.2869999999999999</v>
      </c>
      <c r="CY36" s="387">
        <v>1.7629999999999999</v>
      </c>
      <c r="CZ36" s="387">
        <v>2.9249999999999998</v>
      </c>
      <c r="DA36" s="387">
        <v>2.62</v>
      </c>
      <c r="DB36" s="387">
        <f t="shared" si="8"/>
        <v>3.0068000000000001</v>
      </c>
      <c r="DC36" s="387">
        <v>1.8280000000000001</v>
      </c>
      <c r="DD36" s="387">
        <v>4.7712999999999992</v>
      </c>
      <c r="DE36" s="387">
        <v>4.1793999999999993</v>
      </c>
      <c r="DF36" s="387">
        <v>3.8111999999999999</v>
      </c>
      <c r="DG36" s="387">
        <v>4.33</v>
      </c>
      <c r="DH36" s="387">
        <v>5.0361000000000002</v>
      </c>
      <c r="DI36" s="387">
        <v>0.97050000000000003</v>
      </c>
      <c r="DJ36" s="387">
        <v>2.0249999999999999</v>
      </c>
      <c r="DK36" s="387">
        <v>2.31</v>
      </c>
      <c r="DL36" s="387">
        <v>3.1850000000000001</v>
      </c>
      <c r="DM36" s="387">
        <v>3.7318000000000002</v>
      </c>
      <c r="DN36" s="387">
        <v>3.0068000000000001</v>
      </c>
      <c r="DO36" s="387">
        <f t="shared" si="9"/>
        <v>2.5871</v>
      </c>
      <c r="DP36" s="387">
        <v>3.0738000000000003</v>
      </c>
      <c r="DQ36" s="387">
        <v>6.3E-2</v>
      </c>
      <c r="DR36" s="387">
        <v>0.15</v>
      </c>
      <c r="DS36" s="387">
        <v>4.67</v>
      </c>
      <c r="DT36" s="387">
        <v>4.2161999999999997</v>
      </c>
      <c r="DU36" s="387">
        <v>5.4</v>
      </c>
      <c r="DV36" s="387">
        <v>2.1465000000000001</v>
      </c>
      <c r="DW36" s="387">
        <v>2.6360000000000001</v>
      </c>
      <c r="DX36" s="387">
        <v>2.8059000000000003</v>
      </c>
      <c r="DY36" s="387">
        <v>3.0498000000000003</v>
      </c>
      <c r="DZ36" s="387">
        <v>8.8742000000000001</v>
      </c>
      <c r="EA36" s="387">
        <v>2.5871</v>
      </c>
      <c r="EB36" s="387">
        <f t="shared" si="10"/>
        <v>1.0555000000000001</v>
      </c>
      <c r="EC36" s="387">
        <v>3.4174000000000002</v>
      </c>
      <c r="ED36" s="387">
        <v>3.7440000000000002</v>
      </c>
      <c r="EE36" s="387">
        <v>3.7389999999999999</v>
      </c>
      <c r="EF36" s="387">
        <v>0.70399999999999996</v>
      </c>
      <c r="EG36" s="387">
        <v>6.3656000000000006</v>
      </c>
      <c r="EH36" s="387">
        <v>7.4273999999999996</v>
      </c>
      <c r="EI36" s="387">
        <v>7.92</v>
      </c>
      <c r="EJ36" s="387">
        <v>5.39</v>
      </c>
      <c r="EK36" s="387">
        <v>0.83</v>
      </c>
      <c r="EL36" s="387">
        <v>1.7029000000000001</v>
      </c>
      <c r="EM36" s="387">
        <v>0.78049999999999997</v>
      </c>
      <c r="EN36" s="387">
        <v>1.0555000000000001</v>
      </c>
      <c r="EO36" s="387">
        <f t="shared" si="11"/>
        <v>2.9339</v>
      </c>
      <c r="EP36" s="395">
        <v>4.0993999999999993</v>
      </c>
      <c r="EQ36" s="395">
        <v>5.1801000000000004</v>
      </c>
      <c r="ER36" s="395">
        <v>4.5388999999999999</v>
      </c>
      <c r="ES36" s="395">
        <v>6.1041000000000007</v>
      </c>
      <c r="ET36" s="395">
        <v>7.0143999999999993</v>
      </c>
      <c r="EU36" s="395">
        <v>4.1726000000000001</v>
      </c>
      <c r="EV36" s="395">
        <v>3.1634000000000002</v>
      </c>
      <c r="EW36" s="395">
        <v>2.3110999999999997</v>
      </c>
      <c r="EX36" s="395">
        <v>2.2808999999999999</v>
      </c>
      <c r="EY36" s="395">
        <v>3.0598000000000001</v>
      </c>
      <c r="EZ36" s="395">
        <v>2.5569000000000002</v>
      </c>
      <c r="FA36" s="395">
        <v>2.9339</v>
      </c>
      <c r="FB36" s="394"/>
    </row>
    <row r="37" spans="1:158" s="134" customFormat="1" ht="12.75" customHeight="1">
      <c r="A37" s="771" t="s">
        <v>3057</v>
      </c>
      <c r="B37" s="387">
        <f t="shared" si="0"/>
        <v>0.56999999999999995</v>
      </c>
      <c r="C37" s="387">
        <v>0.17899999999999999</v>
      </c>
      <c r="D37" s="387">
        <v>0.17899999999999999</v>
      </c>
      <c r="E37" s="387">
        <v>0.51800000000000002</v>
      </c>
      <c r="F37" s="387">
        <v>0.24399999999999999</v>
      </c>
      <c r="G37" s="387">
        <v>0.22</v>
      </c>
      <c r="H37" s="387">
        <v>0.36</v>
      </c>
      <c r="I37" s="387">
        <v>2.7749999999999999</v>
      </c>
      <c r="J37" s="387">
        <v>2.7370000000000001</v>
      </c>
      <c r="K37" s="387">
        <v>1.06</v>
      </c>
      <c r="L37" s="387">
        <v>0.89300000000000002</v>
      </c>
      <c r="M37" s="387">
        <v>0.69499999999999995</v>
      </c>
      <c r="N37" s="387">
        <v>0.56999999999999995</v>
      </c>
      <c r="O37" s="387">
        <f t="shared" si="1"/>
        <v>0.81699999999999995</v>
      </c>
      <c r="P37" s="387">
        <v>0.46899999999999997</v>
      </c>
      <c r="Q37" s="387">
        <v>0.84899999999999998</v>
      </c>
      <c r="R37" s="387">
        <v>0.879</v>
      </c>
      <c r="S37" s="387">
        <v>1.2370000000000001</v>
      </c>
      <c r="T37" s="387">
        <v>2.2160000000000002</v>
      </c>
      <c r="U37" s="387">
        <v>1.349</v>
      </c>
      <c r="V37" s="387">
        <v>1.264</v>
      </c>
      <c r="W37" s="387">
        <v>0.48</v>
      </c>
      <c r="X37" s="387">
        <v>0.98</v>
      </c>
      <c r="Y37" s="387">
        <v>0.67500000000000004</v>
      </c>
      <c r="Z37" s="387">
        <v>0.9</v>
      </c>
      <c r="AA37" s="387">
        <v>0.81699999999999995</v>
      </c>
      <c r="AB37" s="387">
        <f t="shared" si="2"/>
        <v>0.1</v>
      </c>
      <c r="AC37" s="387">
        <v>0.625</v>
      </c>
      <c r="AD37" s="387">
        <v>0.26400000000000001</v>
      </c>
      <c r="AE37" s="387">
        <v>0.68</v>
      </c>
      <c r="AF37" s="387">
        <v>0.76900000000000002</v>
      </c>
      <c r="AG37" s="387">
        <v>2.1160000000000001</v>
      </c>
      <c r="AH37" s="387">
        <v>1.4470000000000001</v>
      </c>
      <c r="AI37" s="387">
        <v>2.37</v>
      </c>
      <c r="AJ37" s="387">
        <v>1.32</v>
      </c>
      <c r="AK37" s="387">
        <v>2.6360000000000001</v>
      </c>
      <c r="AL37" s="387">
        <v>1.37</v>
      </c>
      <c r="AM37" s="387">
        <v>0.1</v>
      </c>
      <c r="AN37" s="387">
        <v>0.1</v>
      </c>
      <c r="AO37" s="387">
        <f t="shared" si="3"/>
        <v>8.7620000000000005</v>
      </c>
      <c r="AP37" s="387">
        <v>0.218</v>
      </c>
      <c r="AQ37" s="387">
        <v>7.0000000000000001E-3</v>
      </c>
      <c r="AR37" s="387">
        <v>1</v>
      </c>
      <c r="AS37" s="387">
        <v>7.94</v>
      </c>
      <c r="AT37" s="387">
        <v>8.2829999999999995</v>
      </c>
      <c r="AU37" s="387">
        <v>9.0250000000000004</v>
      </c>
      <c r="AV37" s="387">
        <v>4.2201000000000004</v>
      </c>
      <c r="AW37" s="387">
        <v>4.54</v>
      </c>
      <c r="AX37" s="387">
        <v>1.9269000000000001</v>
      </c>
      <c r="AY37" s="387">
        <v>2.9710000000000001</v>
      </c>
      <c r="AZ37" s="387">
        <v>3.105</v>
      </c>
      <c r="BA37" s="387">
        <v>8.7620000000000005</v>
      </c>
      <c r="BB37" s="387">
        <f t="shared" si="4"/>
        <v>5.383</v>
      </c>
      <c r="BC37" s="387">
        <v>6.5439999999999996</v>
      </c>
      <c r="BD37" s="387">
        <v>6.7549999999999999</v>
      </c>
      <c r="BE37" s="387">
        <v>6.7539999999999996</v>
      </c>
      <c r="BF37" s="387">
        <v>6.7539999999999996</v>
      </c>
      <c r="BG37" s="387">
        <v>6.7530000000000001</v>
      </c>
      <c r="BH37" s="387">
        <v>6.5170000000000003</v>
      </c>
      <c r="BI37" s="387">
        <v>6.0979999999999999</v>
      </c>
      <c r="BJ37" s="387">
        <v>5.9980000000000002</v>
      </c>
      <c r="BK37" s="387">
        <v>5.9980000000000002</v>
      </c>
      <c r="BL37" s="387">
        <v>5.8979999999999997</v>
      </c>
      <c r="BM37" s="387">
        <v>5.298</v>
      </c>
      <c r="BN37" s="387">
        <v>5.383</v>
      </c>
      <c r="BO37" s="387">
        <f t="shared" si="5"/>
        <v>5.3585000000000003</v>
      </c>
      <c r="BP37" s="387">
        <v>5.383</v>
      </c>
      <c r="BQ37" s="387">
        <v>6.4829999999999997</v>
      </c>
      <c r="BR37" s="387">
        <v>6.7830000000000004</v>
      </c>
      <c r="BS37" s="387">
        <v>8.0250000000000004</v>
      </c>
      <c r="BT37" s="387">
        <v>8.3070000000000004</v>
      </c>
      <c r="BU37" s="387">
        <v>5.6580000000000004</v>
      </c>
      <c r="BV37" s="387">
        <v>6.0170000000000003</v>
      </c>
      <c r="BW37" s="387">
        <v>5.8579999999999997</v>
      </c>
      <c r="BX37" s="387">
        <v>5.8460000000000001</v>
      </c>
      <c r="BY37" s="387">
        <v>5.7439999999999998</v>
      </c>
      <c r="BZ37" s="387">
        <v>5.5419999999999998</v>
      </c>
      <c r="CA37" s="387">
        <v>5.3585000000000003</v>
      </c>
      <c r="CB37" s="387">
        <f t="shared" si="6"/>
        <v>0.80900000000000005</v>
      </c>
      <c r="CC37" s="387">
        <v>0.7</v>
      </c>
      <c r="CD37" s="387">
        <v>0.89700000000000002</v>
      </c>
      <c r="CE37" s="387">
        <v>0.83699999999999997</v>
      </c>
      <c r="CF37" s="387">
        <v>1.0568</v>
      </c>
      <c r="CG37" s="387">
        <v>0.95099999999999996</v>
      </c>
      <c r="CH37" s="387">
        <v>0.75</v>
      </c>
      <c r="CI37" s="387">
        <v>0.52</v>
      </c>
      <c r="CJ37" s="387">
        <v>0.311</v>
      </c>
      <c r="CK37" s="387">
        <v>0.52500000000000002</v>
      </c>
      <c r="CL37" s="387">
        <v>0.76700000000000002</v>
      </c>
      <c r="CM37" s="387">
        <v>0.78200000000000003</v>
      </c>
      <c r="CN37" s="387">
        <v>0.80900000000000005</v>
      </c>
      <c r="CO37" s="387">
        <f t="shared" si="7"/>
        <v>1.4419999999999999</v>
      </c>
      <c r="CP37" s="387">
        <v>1.236</v>
      </c>
      <c r="CQ37" s="387">
        <v>1.6739999999999999</v>
      </c>
      <c r="CR37" s="387">
        <v>0.82299999999999995</v>
      </c>
      <c r="CS37" s="387">
        <v>1.5269999999999999</v>
      </c>
      <c r="CT37" s="387">
        <v>5.0350000000000001</v>
      </c>
      <c r="CU37" s="387">
        <v>4.9093</v>
      </c>
      <c r="CV37" s="387">
        <v>0.91</v>
      </c>
      <c r="CW37" s="387">
        <v>1</v>
      </c>
      <c r="CX37" s="387">
        <v>2.37</v>
      </c>
      <c r="CY37" s="387">
        <v>2.0249999999999999</v>
      </c>
      <c r="CZ37" s="387">
        <v>0.76600000000000001</v>
      </c>
      <c r="DA37" s="387">
        <v>1.4419999999999999</v>
      </c>
      <c r="DB37" s="387">
        <f t="shared" si="8"/>
        <v>18.651700000000002</v>
      </c>
      <c r="DC37" s="387">
        <v>1.575</v>
      </c>
      <c r="DD37" s="387">
        <v>10.125</v>
      </c>
      <c r="DE37" s="387">
        <v>4.1414999999999997</v>
      </c>
      <c r="DF37" s="387">
        <v>5.2256</v>
      </c>
      <c r="DG37" s="387">
        <v>7.6890000000000001</v>
      </c>
      <c r="DH37" s="387">
        <v>6.0990000000000002</v>
      </c>
      <c r="DI37" s="387">
        <v>8.6999999999999993</v>
      </c>
      <c r="DJ37" s="387">
        <v>9.3089999999999993</v>
      </c>
      <c r="DK37" s="387">
        <v>12.646000000000001</v>
      </c>
      <c r="DL37" s="387">
        <v>17.271900000000002</v>
      </c>
      <c r="DM37" s="387">
        <v>16.375499999999999</v>
      </c>
      <c r="DN37" s="387">
        <v>18.651700000000002</v>
      </c>
      <c r="DO37" s="387">
        <f t="shared" si="9"/>
        <v>33.348999999999997</v>
      </c>
      <c r="DP37" s="387">
        <v>8.5564</v>
      </c>
      <c r="DQ37" s="387">
        <v>5.7223999999999995</v>
      </c>
      <c r="DR37" s="387">
        <v>9.9933999999999994</v>
      </c>
      <c r="DS37" s="387">
        <v>9.1579999999999995</v>
      </c>
      <c r="DT37" s="387">
        <v>13.833299999999999</v>
      </c>
      <c r="DU37" s="387">
        <v>8.3148</v>
      </c>
      <c r="DV37" s="387">
        <v>12.946099999999998</v>
      </c>
      <c r="DW37" s="387">
        <v>16.069800000000001</v>
      </c>
      <c r="DX37" s="387">
        <v>16.725200000000001</v>
      </c>
      <c r="DY37" s="387">
        <v>22.8522</v>
      </c>
      <c r="DZ37" s="387">
        <v>25.5321</v>
      </c>
      <c r="EA37" s="387">
        <v>33.348999999999997</v>
      </c>
      <c r="EB37" s="387">
        <f t="shared" si="10"/>
        <v>6.9103999999999992</v>
      </c>
      <c r="EC37" s="387">
        <v>13.988700000000001</v>
      </c>
      <c r="ED37" s="387">
        <v>11.9078</v>
      </c>
      <c r="EE37" s="387">
        <v>5.1083999999999996</v>
      </c>
      <c r="EF37" s="387">
        <v>8.3291000000000004</v>
      </c>
      <c r="EG37" s="387">
        <v>12.166499999999999</v>
      </c>
      <c r="EH37" s="387">
        <v>14.575200000000001</v>
      </c>
      <c r="EI37" s="387">
        <v>15.673399999999999</v>
      </c>
      <c r="EJ37" s="387">
        <v>12.2371</v>
      </c>
      <c r="EK37" s="387">
        <v>12.181700000000001</v>
      </c>
      <c r="EL37" s="387">
        <v>9.0770999999999997</v>
      </c>
      <c r="EM37" s="387">
        <v>10.813099999999999</v>
      </c>
      <c r="EN37" s="387">
        <v>6.9103999999999992</v>
      </c>
      <c r="EO37" s="387">
        <f t="shared" si="11"/>
        <v>17.23</v>
      </c>
      <c r="EP37" s="395">
        <v>5.0973999999999995</v>
      </c>
      <c r="EQ37" s="395">
        <v>10.0169</v>
      </c>
      <c r="ER37" s="395">
        <v>17.882999999999999</v>
      </c>
      <c r="ES37" s="395">
        <v>18.064499999999999</v>
      </c>
      <c r="ET37" s="395">
        <v>10.5097</v>
      </c>
      <c r="EU37" s="395">
        <v>14.289</v>
      </c>
      <c r="EV37" s="395">
        <v>17.643099999999997</v>
      </c>
      <c r="EW37" s="395">
        <v>20.9421</v>
      </c>
      <c r="EX37" s="395">
        <v>13.3352</v>
      </c>
      <c r="EY37" s="395">
        <v>24.4163</v>
      </c>
      <c r="EZ37" s="395">
        <v>18.541599999999999</v>
      </c>
      <c r="FA37" s="395">
        <v>17.23</v>
      </c>
      <c r="FB37" s="394"/>
    </row>
    <row r="38" spans="1:158" s="134" customFormat="1" ht="12.75" customHeight="1">
      <c r="A38" s="771" t="s">
        <v>3190</v>
      </c>
      <c r="B38" s="387">
        <f t="shared" si="0"/>
        <v>0</v>
      </c>
      <c r="C38" s="387">
        <v>0</v>
      </c>
      <c r="D38" s="387">
        <v>0</v>
      </c>
      <c r="E38" s="387">
        <v>0</v>
      </c>
      <c r="F38" s="387">
        <v>0</v>
      </c>
      <c r="G38" s="387">
        <v>0</v>
      </c>
      <c r="H38" s="387">
        <v>0</v>
      </c>
      <c r="I38" s="387">
        <v>0</v>
      </c>
      <c r="J38" s="387">
        <v>0</v>
      </c>
      <c r="K38" s="387">
        <v>0</v>
      </c>
      <c r="L38" s="387">
        <v>0</v>
      </c>
      <c r="M38" s="387">
        <v>0</v>
      </c>
      <c r="N38" s="387">
        <v>0</v>
      </c>
      <c r="O38" s="387">
        <f t="shared" si="1"/>
        <v>0</v>
      </c>
      <c r="P38" s="387">
        <v>0</v>
      </c>
      <c r="Q38" s="387">
        <v>0</v>
      </c>
      <c r="R38" s="387">
        <v>0</v>
      </c>
      <c r="S38" s="387">
        <v>0</v>
      </c>
      <c r="T38" s="387">
        <v>0</v>
      </c>
      <c r="U38" s="387">
        <v>0</v>
      </c>
      <c r="V38" s="387">
        <v>0</v>
      </c>
      <c r="W38" s="387">
        <v>0</v>
      </c>
      <c r="X38" s="387">
        <v>0</v>
      </c>
      <c r="Y38" s="387">
        <v>0</v>
      </c>
      <c r="Z38" s="387">
        <v>0</v>
      </c>
      <c r="AA38" s="387">
        <v>0</v>
      </c>
      <c r="AB38" s="387">
        <f t="shared" si="2"/>
        <v>0</v>
      </c>
      <c r="AC38" s="387">
        <v>0</v>
      </c>
      <c r="AD38" s="387">
        <v>0</v>
      </c>
      <c r="AE38" s="387">
        <v>0</v>
      </c>
      <c r="AF38" s="387">
        <v>0</v>
      </c>
      <c r="AG38" s="387">
        <v>0</v>
      </c>
      <c r="AH38" s="387">
        <v>0</v>
      </c>
      <c r="AI38" s="387">
        <v>0</v>
      </c>
      <c r="AJ38" s="387">
        <v>0</v>
      </c>
      <c r="AK38" s="387">
        <v>0</v>
      </c>
      <c r="AL38" s="387">
        <v>0</v>
      </c>
      <c r="AM38" s="387">
        <v>0</v>
      </c>
      <c r="AN38" s="387">
        <v>0</v>
      </c>
      <c r="AO38" s="387">
        <f t="shared" si="3"/>
        <v>0</v>
      </c>
      <c r="AP38" s="387">
        <v>0</v>
      </c>
      <c r="AQ38" s="387">
        <v>0</v>
      </c>
      <c r="AR38" s="387">
        <v>0</v>
      </c>
      <c r="AS38" s="387">
        <v>0</v>
      </c>
      <c r="AT38" s="387">
        <v>0</v>
      </c>
      <c r="AU38" s="387">
        <v>0</v>
      </c>
      <c r="AV38" s="387">
        <v>0</v>
      </c>
      <c r="AW38" s="387">
        <v>0</v>
      </c>
      <c r="AX38" s="387">
        <v>0</v>
      </c>
      <c r="AY38" s="387">
        <v>0</v>
      </c>
      <c r="AZ38" s="387">
        <v>0</v>
      </c>
      <c r="BA38" s="387">
        <v>0</v>
      </c>
      <c r="BB38" s="387">
        <f t="shared" si="4"/>
        <v>0</v>
      </c>
      <c r="BC38" s="387">
        <v>0</v>
      </c>
      <c r="BD38" s="387">
        <v>0</v>
      </c>
      <c r="BE38" s="387">
        <v>0</v>
      </c>
      <c r="BF38" s="387">
        <v>0</v>
      </c>
      <c r="BG38" s="387">
        <v>0</v>
      </c>
      <c r="BH38" s="387">
        <v>0</v>
      </c>
      <c r="BI38" s="387">
        <v>0</v>
      </c>
      <c r="BJ38" s="387">
        <v>0</v>
      </c>
      <c r="BK38" s="387">
        <v>0</v>
      </c>
      <c r="BL38" s="387">
        <v>0</v>
      </c>
      <c r="BM38" s="387">
        <v>0</v>
      </c>
      <c r="BN38" s="387">
        <v>0</v>
      </c>
      <c r="BO38" s="387">
        <f t="shared" si="5"/>
        <v>0</v>
      </c>
      <c r="BP38" s="387">
        <v>0</v>
      </c>
      <c r="BQ38" s="387">
        <v>0</v>
      </c>
      <c r="BR38" s="387">
        <v>0</v>
      </c>
      <c r="BS38" s="387">
        <v>0</v>
      </c>
      <c r="BT38" s="387">
        <v>0</v>
      </c>
      <c r="BU38" s="387">
        <v>0</v>
      </c>
      <c r="BV38" s="387">
        <v>0</v>
      </c>
      <c r="BW38" s="387">
        <v>0</v>
      </c>
      <c r="BX38" s="387">
        <v>0</v>
      </c>
      <c r="BY38" s="387">
        <v>0</v>
      </c>
      <c r="BZ38" s="387">
        <v>0</v>
      </c>
      <c r="CA38" s="387">
        <v>0</v>
      </c>
      <c r="CB38" s="387">
        <f t="shared" si="6"/>
        <v>0</v>
      </c>
      <c r="CC38" s="387">
        <v>0</v>
      </c>
      <c r="CD38" s="387">
        <v>0</v>
      </c>
      <c r="CE38" s="387">
        <v>0</v>
      </c>
      <c r="CF38" s="387">
        <v>0</v>
      </c>
      <c r="CG38" s="387">
        <v>0</v>
      </c>
      <c r="CH38" s="387">
        <v>0</v>
      </c>
      <c r="CI38" s="387">
        <v>0</v>
      </c>
      <c r="CJ38" s="387">
        <v>0</v>
      </c>
      <c r="CK38" s="387">
        <v>0</v>
      </c>
      <c r="CL38" s="387">
        <v>0</v>
      </c>
      <c r="CM38" s="387">
        <v>0</v>
      </c>
      <c r="CN38" s="387">
        <v>0</v>
      </c>
      <c r="CO38" s="387">
        <f t="shared" si="7"/>
        <v>0.1721</v>
      </c>
      <c r="CP38" s="387">
        <v>0</v>
      </c>
      <c r="CQ38" s="387">
        <v>0</v>
      </c>
      <c r="CR38" s="387">
        <v>0</v>
      </c>
      <c r="CS38" s="387">
        <v>0</v>
      </c>
      <c r="CT38" s="387">
        <v>0</v>
      </c>
      <c r="CU38" s="387">
        <v>2.0508999999999999</v>
      </c>
      <c r="CV38" s="387">
        <v>2.4282199999999996</v>
      </c>
      <c r="CW38" s="387">
        <v>1.9767999999999999</v>
      </c>
      <c r="CX38" s="387">
        <v>2.0657999999999999</v>
      </c>
      <c r="CY38" s="387">
        <v>1.3139000000000001</v>
      </c>
      <c r="CZ38" s="387">
        <v>0.22839999999999999</v>
      </c>
      <c r="DA38" s="387">
        <v>0.1721</v>
      </c>
      <c r="DB38" s="387">
        <f t="shared" si="8"/>
        <v>4.2633999999999999</v>
      </c>
      <c r="DC38" s="387">
        <v>0.44929999999999998</v>
      </c>
      <c r="DD38" s="387">
        <v>0.43589999999999995</v>
      </c>
      <c r="DE38" s="387">
        <v>0.12379999999999999</v>
      </c>
      <c r="DF38" s="387">
        <v>0.1946</v>
      </c>
      <c r="DG38" s="387">
        <v>0.53589999999999993</v>
      </c>
      <c r="DH38" s="387">
        <v>2.5556000000000005</v>
      </c>
      <c r="DI38" s="387">
        <v>4.5291999999999986</v>
      </c>
      <c r="DJ38" s="387">
        <v>4.4686000000000003</v>
      </c>
      <c r="DK38" s="387">
        <v>5.8058999999999994</v>
      </c>
      <c r="DL38" s="387">
        <v>4.7786999999999997</v>
      </c>
      <c r="DM38" s="387">
        <v>4.3361000000000001</v>
      </c>
      <c r="DN38" s="387">
        <v>4.2633999999999999</v>
      </c>
      <c r="DO38" s="387">
        <f t="shared" si="9"/>
        <v>2.9973000000000001</v>
      </c>
      <c r="DP38" s="387">
        <v>2.145</v>
      </c>
      <c r="DQ38" s="387">
        <v>4.2014000000000005</v>
      </c>
      <c r="DR38" s="387">
        <v>4.2816999999999998</v>
      </c>
      <c r="DS38" s="387">
        <v>3.3876999999999997</v>
      </c>
      <c r="DT38" s="387">
        <v>2.2638000000000003</v>
      </c>
      <c r="DU38" s="387">
        <v>1.7969999999999999</v>
      </c>
      <c r="DV38" s="387">
        <v>1.5053000000000001</v>
      </c>
      <c r="DW38" s="387">
        <v>9.9154999999999998</v>
      </c>
      <c r="DX38" s="387">
        <v>12.661100000000001</v>
      </c>
      <c r="DY38" s="387">
        <v>14.860700000000001</v>
      </c>
      <c r="DZ38" s="387">
        <v>6.863599999999999</v>
      </c>
      <c r="EA38" s="387">
        <v>2.9973000000000001</v>
      </c>
      <c r="EB38" s="387">
        <f t="shared" si="10"/>
        <v>2.0577000000000001</v>
      </c>
      <c r="EC38" s="387">
        <v>2.4834000000000001</v>
      </c>
      <c r="ED38" s="387">
        <v>1.9722</v>
      </c>
      <c r="EE38" s="387">
        <v>1.4188999999999998</v>
      </c>
      <c r="EF38" s="387">
        <v>0.44350000000000001</v>
      </c>
      <c r="EG38" s="387">
        <v>3.3966999999999996</v>
      </c>
      <c r="EH38" s="387">
        <v>4.0328999999999997</v>
      </c>
      <c r="EI38" s="387">
        <v>5.5451999999999986</v>
      </c>
      <c r="EJ38" s="387">
        <v>3.8959999999999999</v>
      </c>
      <c r="EK38" s="387">
        <v>2.8338000000000001</v>
      </c>
      <c r="EL38" s="387">
        <v>2.8094999999999999</v>
      </c>
      <c r="EM38" s="387">
        <v>2.6408</v>
      </c>
      <c r="EN38" s="387">
        <v>2.0577000000000001</v>
      </c>
      <c r="EO38" s="387">
        <f t="shared" si="11"/>
        <v>2.2213000000000003</v>
      </c>
      <c r="EP38" s="395">
        <v>2.1513</v>
      </c>
      <c r="EQ38" s="395">
        <v>1.7274</v>
      </c>
      <c r="ER38" s="395">
        <v>1.8882000000000001</v>
      </c>
      <c r="ES38" s="395">
        <v>0.80520000000000003</v>
      </c>
      <c r="ET38" s="395">
        <v>2.9184000000000001</v>
      </c>
      <c r="EU38" s="395">
        <v>2.8438000000000003</v>
      </c>
      <c r="EV38" s="395">
        <v>2.1229</v>
      </c>
      <c r="EW38" s="395">
        <v>1.4676</v>
      </c>
      <c r="EX38" s="395">
        <v>0.95199999999999996</v>
      </c>
      <c r="EY38" s="395">
        <v>2.4208000000000003</v>
      </c>
      <c r="EZ38" s="395">
        <v>2.3784000000000001</v>
      </c>
      <c r="FA38" s="395">
        <v>2.2213000000000003</v>
      </c>
      <c r="FB38" s="394"/>
    </row>
    <row r="39" spans="1:158" s="134" customFormat="1" ht="12.75" customHeight="1">
      <c r="A39" s="773" t="s">
        <v>3191</v>
      </c>
      <c r="B39" s="387">
        <f t="shared" si="0"/>
        <v>30.055900000000001</v>
      </c>
      <c r="C39" s="387">
        <v>8.4629999999999992</v>
      </c>
      <c r="D39" s="387">
        <v>4.3423999999999996</v>
      </c>
      <c r="E39" s="387">
        <v>6.3493999999999993</v>
      </c>
      <c r="F39" s="387">
        <v>3.9006999999999996</v>
      </c>
      <c r="G39" s="387">
        <v>7.3464999999999998</v>
      </c>
      <c r="H39" s="387">
        <v>4.524</v>
      </c>
      <c r="I39" s="387">
        <v>9.5117999999999991</v>
      </c>
      <c r="J39" s="387">
        <v>13.778</v>
      </c>
      <c r="K39" s="387">
        <v>12.37</v>
      </c>
      <c r="L39" s="387">
        <v>8.0731000000000002</v>
      </c>
      <c r="M39" s="387">
        <v>7.1886000000000001</v>
      </c>
      <c r="N39" s="387">
        <v>30.055900000000001</v>
      </c>
      <c r="O39" s="387">
        <f t="shared" si="1"/>
        <v>47.946300000000001</v>
      </c>
      <c r="P39" s="387">
        <v>20.572400000000002</v>
      </c>
      <c r="Q39" s="387">
        <v>24.964400000000001</v>
      </c>
      <c r="R39" s="387">
        <v>75.849000000000004</v>
      </c>
      <c r="S39" s="387">
        <v>10.702999999999999</v>
      </c>
      <c r="T39" s="387">
        <v>13.601000000000001</v>
      </c>
      <c r="U39" s="387">
        <v>16.238</v>
      </c>
      <c r="V39" s="387">
        <v>79.486399999999989</v>
      </c>
      <c r="W39" s="387">
        <v>58.411099999999998</v>
      </c>
      <c r="X39" s="387">
        <v>44.459899999999998</v>
      </c>
      <c r="Y39" s="387">
        <v>50.474199999999996</v>
      </c>
      <c r="Z39" s="387">
        <v>38.7361</v>
      </c>
      <c r="AA39" s="387">
        <v>47.946300000000001</v>
      </c>
      <c r="AB39" s="387">
        <f t="shared" si="2"/>
        <v>39.076399999999992</v>
      </c>
      <c r="AC39" s="387">
        <v>33.5794</v>
      </c>
      <c r="AD39" s="387">
        <v>40.055800000000005</v>
      </c>
      <c r="AE39" s="387">
        <v>40.844000000000001</v>
      </c>
      <c r="AF39" s="387">
        <v>51.312100000000008</v>
      </c>
      <c r="AG39" s="387">
        <v>57.650700000000001</v>
      </c>
      <c r="AH39" s="387">
        <v>54.700800000000001</v>
      </c>
      <c r="AI39" s="387">
        <v>61.202899999999993</v>
      </c>
      <c r="AJ39" s="387">
        <v>56.333599999999997</v>
      </c>
      <c r="AK39" s="387">
        <v>58.697499999999998</v>
      </c>
      <c r="AL39" s="387">
        <v>50.771300000000004</v>
      </c>
      <c r="AM39" s="387">
        <v>47.8842</v>
      </c>
      <c r="AN39" s="387">
        <v>39.076399999999992</v>
      </c>
      <c r="AO39" s="387">
        <f t="shared" si="3"/>
        <v>55.282899999999991</v>
      </c>
      <c r="AP39" s="387">
        <v>32.924800000000005</v>
      </c>
      <c r="AQ39" s="387">
        <v>28.679600000000001</v>
      </c>
      <c r="AR39" s="387">
        <v>41.518100000000004</v>
      </c>
      <c r="AS39" s="387">
        <v>34.579100000000004</v>
      </c>
      <c r="AT39" s="387">
        <v>35.811300000000003</v>
      </c>
      <c r="AU39" s="387">
        <v>36.636400000000002</v>
      </c>
      <c r="AV39" s="387">
        <v>49.664200000000001</v>
      </c>
      <c r="AW39" s="387">
        <v>47.796300000000002</v>
      </c>
      <c r="AX39" s="387">
        <v>42.315800000000003</v>
      </c>
      <c r="AY39" s="387">
        <v>42.9634</v>
      </c>
      <c r="AZ39" s="387">
        <v>53.655799999999992</v>
      </c>
      <c r="BA39" s="387">
        <v>55.282899999999991</v>
      </c>
      <c r="BB39" s="387">
        <f t="shared" si="4"/>
        <v>53.924900000000001</v>
      </c>
      <c r="BC39" s="387">
        <v>51.758899999999997</v>
      </c>
      <c r="BD39" s="387">
        <v>47.532300000000006</v>
      </c>
      <c r="BE39" s="387">
        <v>43.218000000000004</v>
      </c>
      <c r="BF39" s="387">
        <v>42.738999999999997</v>
      </c>
      <c r="BG39" s="387">
        <v>44.714599999999997</v>
      </c>
      <c r="BH39" s="387">
        <v>43.9345</v>
      </c>
      <c r="BI39" s="387">
        <v>47.109900000000003</v>
      </c>
      <c r="BJ39" s="387">
        <v>47.2164</v>
      </c>
      <c r="BK39" s="387">
        <v>53.163299999999992</v>
      </c>
      <c r="BL39" s="387">
        <v>56.905099999999997</v>
      </c>
      <c r="BM39" s="387">
        <v>52.3414</v>
      </c>
      <c r="BN39" s="387">
        <v>53.924900000000001</v>
      </c>
      <c r="BO39" s="387">
        <f t="shared" si="5"/>
        <v>48.0411</v>
      </c>
      <c r="BP39" s="387">
        <v>49.889099999999999</v>
      </c>
      <c r="BQ39" s="387">
        <v>51.729599999999998</v>
      </c>
      <c r="BR39" s="387">
        <v>54.5565</v>
      </c>
      <c r="BS39" s="387">
        <v>61.140100000000004</v>
      </c>
      <c r="BT39" s="387">
        <v>46.3538</v>
      </c>
      <c r="BU39" s="387">
        <v>50.846200000000003</v>
      </c>
      <c r="BV39" s="387">
        <v>47.714500000000001</v>
      </c>
      <c r="BW39" s="387">
        <v>52.928599999999996</v>
      </c>
      <c r="BX39" s="387">
        <v>51.609000000000002</v>
      </c>
      <c r="BY39" s="387">
        <v>52.119</v>
      </c>
      <c r="BZ39" s="387">
        <v>49.834800000000001</v>
      </c>
      <c r="CA39" s="387">
        <v>48.0411</v>
      </c>
      <c r="CB39" s="387">
        <f t="shared" si="6"/>
        <v>30.878499999999999</v>
      </c>
      <c r="CC39" s="387">
        <v>48.087600000000002</v>
      </c>
      <c r="CD39" s="387">
        <v>47.683000000000007</v>
      </c>
      <c r="CE39" s="387">
        <v>44.221699999999998</v>
      </c>
      <c r="CF39" s="387">
        <v>44.213799999999999</v>
      </c>
      <c r="CG39" s="387">
        <v>41.2224</v>
      </c>
      <c r="CH39" s="387">
        <v>38.1648</v>
      </c>
      <c r="CI39" s="387">
        <v>37.632899999999992</v>
      </c>
      <c r="CJ39" s="387">
        <v>40.193599999999989</v>
      </c>
      <c r="CK39" s="387">
        <v>35.3249</v>
      </c>
      <c r="CL39" s="387">
        <v>31.8674</v>
      </c>
      <c r="CM39" s="387">
        <v>31.965400000000002</v>
      </c>
      <c r="CN39" s="387">
        <v>30.878499999999999</v>
      </c>
      <c r="CO39" s="387">
        <f t="shared" si="7"/>
        <v>25.847799999999999</v>
      </c>
      <c r="CP39" s="387">
        <v>30.167099999999998</v>
      </c>
      <c r="CQ39" s="387">
        <v>30.472300000000004</v>
      </c>
      <c r="CR39" s="387">
        <v>25.174399999999999</v>
      </c>
      <c r="CS39" s="387">
        <v>5.2675000000000001</v>
      </c>
      <c r="CT39" s="387">
        <v>10.1677</v>
      </c>
      <c r="CU39" s="387">
        <v>11.399899999999999</v>
      </c>
      <c r="CV39" s="387">
        <v>17.526889999999998</v>
      </c>
      <c r="CW39" s="387">
        <v>20.170900000000003</v>
      </c>
      <c r="CX39" s="387">
        <v>21.525799999999997</v>
      </c>
      <c r="CY39" s="387">
        <v>21.529700000000002</v>
      </c>
      <c r="CZ39" s="387">
        <v>22.589499999999997</v>
      </c>
      <c r="DA39" s="387">
        <v>25.847799999999999</v>
      </c>
      <c r="DB39" s="387">
        <f t="shared" si="8"/>
        <v>34.077199999999998</v>
      </c>
      <c r="DC39" s="387">
        <v>22.273199999999999</v>
      </c>
      <c r="DD39" s="387">
        <v>21.306099999999997</v>
      </c>
      <c r="DE39" s="387">
        <v>22.704900000000002</v>
      </c>
      <c r="DF39" s="387">
        <v>21.495699999999999</v>
      </c>
      <c r="DG39" s="387">
        <v>21.064300000000003</v>
      </c>
      <c r="DH39" s="387">
        <v>30.430099999999999</v>
      </c>
      <c r="DI39" s="387">
        <v>30.128300000000003</v>
      </c>
      <c r="DJ39" s="387">
        <v>34.339400000000005</v>
      </c>
      <c r="DK39" s="387">
        <v>29.019400000000005</v>
      </c>
      <c r="DL39" s="387">
        <v>30.628799999999991</v>
      </c>
      <c r="DM39" s="387">
        <v>30.5627</v>
      </c>
      <c r="DN39" s="387">
        <v>34.077199999999998</v>
      </c>
      <c r="DO39" s="387">
        <f t="shared" si="9"/>
        <v>31.876100000000001</v>
      </c>
      <c r="DP39" s="387">
        <v>33.296500000000002</v>
      </c>
      <c r="DQ39" s="387">
        <v>36.934200000000004</v>
      </c>
      <c r="DR39" s="387">
        <v>34.077800000000003</v>
      </c>
      <c r="DS39" s="387">
        <v>33.636099999999999</v>
      </c>
      <c r="DT39" s="387">
        <v>35.413599999999995</v>
      </c>
      <c r="DU39" s="387">
        <v>41.415199999999992</v>
      </c>
      <c r="DV39" s="387">
        <v>34.339100000000009</v>
      </c>
      <c r="DW39" s="387">
        <v>42.621499999999997</v>
      </c>
      <c r="DX39" s="387">
        <v>38.043999999999997</v>
      </c>
      <c r="DY39" s="387">
        <v>37.566299999999998</v>
      </c>
      <c r="DZ39" s="387">
        <v>27.997300000000006</v>
      </c>
      <c r="EA39" s="387">
        <v>31.876100000000001</v>
      </c>
      <c r="EB39" s="387">
        <f t="shared" si="10"/>
        <v>35.516800000000003</v>
      </c>
      <c r="EC39" s="387">
        <v>33.149300000000011</v>
      </c>
      <c r="ED39" s="387">
        <v>34.2806</v>
      </c>
      <c r="EE39" s="387">
        <v>32.541499999999999</v>
      </c>
      <c r="EF39" s="387">
        <v>31.4528</v>
      </c>
      <c r="EG39" s="387">
        <v>30.958100000000002</v>
      </c>
      <c r="EH39" s="387">
        <v>36.131399999999992</v>
      </c>
      <c r="EI39" s="387">
        <v>36.805900000000001</v>
      </c>
      <c r="EJ39" s="387">
        <v>36.180799999999998</v>
      </c>
      <c r="EK39" s="387">
        <v>31.665300000000002</v>
      </c>
      <c r="EL39" s="387">
        <v>31.221500000000002</v>
      </c>
      <c r="EM39" s="387">
        <v>33.699300000000001</v>
      </c>
      <c r="EN39" s="387">
        <v>35.516800000000003</v>
      </c>
      <c r="EO39" s="387">
        <f t="shared" si="11"/>
        <v>53.505400000000002</v>
      </c>
      <c r="EP39" s="395">
        <v>37.586800000000004</v>
      </c>
      <c r="EQ39" s="395">
        <v>38.8352</v>
      </c>
      <c r="ER39" s="395">
        <v>38.215699999999998</v>
      </c>
      <c r="ES39" s="395">
        <v>41.195</v>
      </c>
      <c r="ET39" s="395">
        <v>47.323</v>
      </c>
      <c r="EU39" s="395">
        <v>58.464400000000005</v>
      </c>
      <c r="EV39" s="395">
        <v>72.566699999999997</v>
      </c>
      <c r="EW39" s="395">
        <v>76.115300000000005</v>
      </c>
      <c r="EX39" s="395">
        <v>57.852699999999999</v>
      </c>
      <c r="EY39" s="395">
        <v>49.567699999999995</v>
      </c>
      <c r="EZ39" s="395">
        <v>48.4619</v>
      </c>
      <c r="FA39" s="395">
        <v>53.505400000000002</v>
      </c>
      <c r="FB39" s="394"/>
    </row>
    <row r="40" spans="1:158" s="134" customFormat="1" ht="12.75" customHeight="1">
      <c r="A40" s="773" t="s">
        <v>2980</v>
      </c>
      <c r="B40" s="387">
        <f t="shared" si="0"/>
        <v>30.361000000000001</v>
      </c>
      <c r="C40" s="387">
        <v>30.053699999999999</v>
      </c>
      <c r="D40" s="387">
        <v>35.896599999999999</v>
      </c>
      <c r="E40" s="387">
        <v>37.605800000000002</v>
      </c>
      <c r="F40" s="387">
        <v>39.902999999999999</v>
      </c>
      <c r="G40" s="387">
        <v>21.507000000000001</v>
      </c>
      <c r="H40" s="387">
        <v>19.029</v>
      </c>
      <c r="I40" s="387">
        <v>20.353000000000002</v>
      </c>
      <c r="J40" s="387">
        <v>21.635000000000002</v>
      </c>
      <c r="K40" s="387">
        <v>21.517799999999998</v>
      </c>
      <c r="L40" s="387">
        <v>21.495799999999999</v>
      </c>
      <c r="M40" s="387">
        <v>30.199000000000002</v>
      </c>
      <c r="N40" s="387">
        <v>30.361000000000001</v>
      </c>
      <c r="O40" s="387">
        <f t="shared" si="1"/>
        <v>162.62960000000001</v>
      </c>
      <c r="P40" s="387">
        <v>22.254000000000001</v>
      </c>
      <c r="Q40" s="387">
        <v>19.617000000000001</v>
      </c>
      <c r="R40" s="387">
        <v>18.486999999999998</v>
      </c>
      <c r="S40" s="387">
        <v>22.167999999999999</v>
      </c>
      <c r="T40" s="387">
        <v>22.082999999999998</v>
      </c>
      <c r="U40" s="387">
        <v>20.39</v>
      </c>
      <c r="V40" s="387">
        <v>81.760000000000005</v>
      </c>
      <c r="W40" s="387">
        <v>94.858000000000004</v>
      </c>
      <c r="X40" s="387">
        <v>104.095</v>
      </c>
      <c r="Y40" s="387">
        <v>120.973</v>
      </c>
      <c r="Z40" s="387">
        <v>143.38410000000002</v>
      </c>
      <c r="AA40" s="387">
        <v>162.62960000000001</v>
      </c>
      <c r="AB40" s="387">
        <f t="shared" si="2"/>
        <v>39.468699999999998</v>
      </c>
      <c r="AC40" s="387">
        <v>192.21720000000002</v>
      </c>
      <c r="AD40" s="387">
        <v>191.62030000000001</v>
      </c>
      <c r="AE40" s="387">
        <v>219.35640000000001</v>
      </c>
      <c r="AF40" s="387">
        <v>95.218999999999994</v>
      </c>
      <c r="AG40" s="387">
        <v>48.576999999999998</v>
      </c>
      <c r="AH40" s="387">
        <v>28.712</v>
      </c>
      <c r="AI40" s="387">
        <v>34.358899999999991</v>
      </c>
      <c r="AJ40" s="387">
        <v>41.980499999999999</v>
      </c>
      <c r="AK40" s="387">
        <v>28.7653</v>
      </c>
      <c r="AL40" s="387">
        <v>35.503399999999999</v>
      </c>
      <c r="AM40" s="387">
        <v>30.684999999999999</v>
      </c>
      <c r="AN40" s="387">
        <v>39.468699999999998</v>
      </c>
      <c r="AO40" s="387">
        <f t="shared" si="3"/>
        <v>41.554300000000005</v>
      </c>
      <c r="AP40" s="387">
        <v>41.804900000000004</v>
      </c>
      <c r="AQ40" s="387">
        <v>41.683699999999995</v>
      </c>
      <c r="AR40" s="387">
        <v>46.523499999999999</v>
      </c>
      <c r="AS40" s="387">
        <v>48.423999999999999</v>
      </c>
      <c r="AT40" s="387">
        <v>49.433099999999996</v>
      </c>
      <c r="AU40" s="387">
        <v>55.905000000000001</v>
      </c>
      <c r="AV40" s="387">
        <v>36.691400000000002</v>
      </c>
      <c r="AW40" s="387">
        <v>34.826999999999998</v>
      </c>
      <c r="AX40" s="387">
        <v>33.581000000000003</v>
      </c>
      <c r="AY40" s="387">
        <v>36.493000000000002</v>
      </c>
      <c r="AZ40" s="387">
        <v>40.055699999999995</v>
      </c>
      <c r="BA40" s="387">
        <v>41.554300000000005</v>
      </c>
      <c r="BB40" s="387">
        <f t="shared" si="4"/>
        <v>47.982799999999997</v>
      </c>
      <c r="BC40" s="387">
        <v>33.954599999999999</v>
      </c>
      <c r="BD40" s="387">
        <v>35.138199999999998</v>
      </c>
      <c r="BE40" s="387">
        <v>40.678100000000001</v>
      </c>
      <c r="BF40" s="387">
        <v>40.886199999999995</v>
      </c>
      <c r="BG40" s="387">
        <v>46.898900000000005</v>
      </c>
      <c r="BH40" s="387">
        <v>52.555199999999999</v>
      </c>
      <c r="BI40" s="387">
        <v>52.1096</v>
      </c>
      <c r="BJ40" s="387">
        <v>64.974699999999999</v>
      </c>
      <c r="BK40" s="387">
        <v>68.475200000000015</v>
      </c>
      <c r="BL40" s="387">
        <v>64.412899999999993</v>
      </c>
      <c r="BM40" s="387">
        <v>56.048900000000003</v>
      </c>
      <c r="BN40" s="387">
        <v>47.982799999999997</v>
      </c>
      <c r="BO40" s="387">
        <f t="shared" si="5"/>
        <v>59.8215</v>
      </c>
      <c r="BP40" s="387">
        <v>49.7121</v>
      </c>
      <c r="BQ40" s="387">
        <v>44.957799999999999</v>
      </c>
      <c r="BR40" s="387">
        <v>45.864599999999996</v>
      </c>
      <c r="BS40" s="387">
        <v>57.147599999999997</v>
      </c>
      <c r="BT40" s="387">
        <v>49.877600000000001</v>
      </c>
      <c r="BU40" s="387">
        <v>46.939500000000002</v>
      </c>
      <c r="BV40" s="387">
        <v>44.176000000000002</v>
      </c>
      <c r="BW40" s="387">
        <v>47.1663</v>
      </c>
      <c r="BX40" s="387">
        <v>42.534600000000005</v>
      </c>
      <c r="BY40" s="387">
        <v>48.987300000000005</v>
      </c>
      <c r="BZ40" s="387">
        <v>58.088900000000002</v>
      </c>
      <c r="CA40" s="387">
        <v>59.8215</v>
      </c>
      <c r="CB40" s="387">
        <f t="shared" si="6"/>
        <v>26.6129</v>
      </c>
      <c r="CC40" s="387">
        <v>53.072299999999998</v>
      </c>
      <c r="CD40" s="387">
        <v>43.357900000000001</v>
      </c>
      <c r="CE40" s="387">
        <v>41.085999999999999</v>
      </c>
      <c r="CF40" s="387">
        <v>44.649800000000006</v>
      </c>
      <c r="CG40" s="387">
        <v>43.505000000000003</v>
      </c>
      <c r="CH40" s="387">
        <v>45.247799999999998</v>
      </c>
      <c r="CI40" s="387">
        <v>35.133399999999995</v>
      </c>
      <c r="CJ40" s="387">
        <v>31.5274</v>
      </c>
      <c r="CK40" s="387">
        <v>24.947200000000002</v>
      </c>
      <c r="CL40" s="387">
        <v>24.011299999999999</v>
      </c>
      <c r="CM40" s="387">
        <v>20.343499999999999</v>
      </c>
      <c r="CN40" s="387">
        <v>26.6129</v>
      </c>
      <c r="CO40" s="387">
        <f t="shared" si="7"/>
        <v>99.771900000000016</v>
      </c>
      <c r="CP40" s="387">
        <v>36.039900000000003</v>
      </c>
      <c r="CQ40" s="387">
        <v>38.972499999999997</v>
      </c>
      <c r="CR40" s="387">
        <v>38.844499999999996</v>
      </c>
      <c r="CS40" s="387">
        <v>48.737400000000001</v>
      </c>
      <c r="CT40" s="387">
        <v>67.323700000000002</v>
      </c>
      <c r="CU40" s="387">
        <v>70.744500000000002</v>
      </c>
      <c r="CV40" s="387">
        <v>52.3</v>
      </c>
      <c r="CW40" s="387">
        <v>14.0055</v>
      </c>
      <c r="CX40" s="387">
        <v>45.291100000000007</v>
      </c>
      <c r="CY40" s="387">
        <v>55.9604</v>
      </c>
      <c r="CZ40" s="387">
        <v>41.372500000000002</v>
      </c>
      <c r="DA40" s="387">
        <v>99.771900000000016</v>
      </c>
      <c r="DB40" s="387">
        <f t="shared" si="8"/>
        <v>29.396600000000003</v>
      </c>
      <c r="DC40" s="387">
        <v>75.193099999999987</v>
      </c>
      <c r="DD40" s="387">
        <v>73.950099999999992</v>
      </c>
      <c r="DE40" s="387">
        <v>32.4026</v>
      </c>
      <c r="DF40" s="387">
        <v>44.145299999999999</v>
      </c>
      <c r="DG40" s="387">
        <v>61.839599999999997</v>
      </c>
      <c r="DH40" s="387">
        <v>98.457999999999998</v>
      </c>
      <c r="DI40" s="387">
        <v>57.030399999999993</v>
      </c>
      <c r="DJ40" s="387">
        <v>63.558299999999996</v>
      </c>
      <c r="DK40" s="387">
        <v>28.308100000000003</v>
      </c>
      <c r="DL40" s="387">
        <v>59.057600000000001</v>
      </c>
      <c r="DM40" s="387">
        <v>53.508700000000005</v>
      </c>
      <c r="DN40" s="387">
        <v>29.396600000000003</v>
      </c>
      <c r="DO40" s="387">
        <f t="shared" si="9"/>
        <v>30.0031</v>
      </c>
      <c r="DP40" s="387">
        <v>34.137899999999995</v>
      </c>
      <c r="DQ40" s="387">
        <v>71.383499999999998</v>
      </c>
      <c r="DR40" s="387">
        <v>80.197800000000001</v>
      </c>
      <c r="DS40" s="387">
        <v>105.24379999999998</v>
      </c>
      <c r="DT40" s="387">
        <v>67.769499999999994</v>
      </c>
      <c r="DU40" s="387">
        <v>71.159599999999998</v>
      </c>
      <c r="DV40" s="387">
        <v>45.186800000000005</v>
      </c>
      <c r="DW40" s="387">
        <v>35.814599999999999</v>
      </c>
      <c r="DX40" s="387">
        <v>46.377199999999995</v>
      </c>
      <c r="DY40" s="387">
        <v>37.6937</v>
      </c>
      <c r="DZ40" s="387">
        <v>32.143500000000003</v>
      </c>
      <c r="EA40" s="387">
        <v>30.0031</v>
      </c>
      <c r="EB40" s="387">
        <f t="shared" si="10"/>
        <v>113.7373</v>
      </c>
      <c r="EC40" s="387">
        <v>35.791000000000004</v>
      </c>
      <c r="ED40" s="387">
        <v>39.652999999999999</v>
      </c>
      <c r="EE40" s="387">
        <v>60.991899999999994</v>
      </c>
      <c r="EF40" s="387">
        <v>50.430300000000003</v>
      </c>
      <c r="EG40" s="387">
        <v>47.329499999999996</v>
      </c>
      <c r="EH40" s="387">
        <v>65.668499999999995</v>
      </c>
      <c r="EI40" s="387">
        <v>86.096399999999988</v>
      </c>
      <c r="EJ40" s="387">
        <v>57.467400000000005</v>
      </c>
      <c r="EK40" s="387">
        <v>42.974800000000002</v>
      </c>
      <c r="EL40" s="387">
        <v>44.694600000000008</v>
      </c>
      <c r="EM40" s="387">
        <v>74.301399999999987</v>
      </c>
      <c r="EN40" s="387">
        <v>113.7373</v>
      </c>
      <c r="EO40" s="387">
        <f t="shared" si="11"/>
        <v>103.26739999999999</v>
      </c>
      <c r="EP40" s="395">
        <v>65.828000000000003</v>
      </c>
      <c r="EQ40" s="395">
        <v>84.2928</v>
      </c>
      <c r="ER40" s="395">
        <v>46.143999999999998</v>
      </c>
      <c r="ES40" s="395">
        <v>56.7821</v>
      </c>
      <c r="ET40" s="395">
        <v>57.143000000000001</v>
      </c>
      <c r="EU40" s="395">
        <v>82.623000000000005</v>
      </c>
      <c r="EV40" s="395">
        <v>50.457900000000002</v>
      </c>
      <c r="EW40" s="395">
        <v>45.285199999999996</v>
      </c>
      <c r="EX40" s="395">
        <v>35.503599999999999</v>
      </c>
      <c r="EY40" s="395">
        <v>32.458500000000001</v>
      </c>
      <c r="EZ40" s="395">
        <v>68.925899999999999</v>
      </c>
      <c r="FA40" s="395">
        <v>103.26739999999999</v>
      </c>
      <c r="FB40" s="394"/>
    </row>
    <row r="41" spans="1:158" s="360" customFormat="1" ht="12.75" customHeight="1">
      <c r="A41" s="769" t="s">
        <v>3178</v>
      </c>
      <c r="B41" s="386">
        <f t="shared" si="0"/>
        <v>30.3964</v>
      </c>
      <c r="C41" s="386">
        <v>26.5763</v>
      </c>
      <c r="D41" s="386">
        <v>39.296999999999997</v>
      </c>
      <c r="E41" s="386">
        <v>44.033099999999997</v>
      </c>
      <c r="F41" s="386">
        <v>49.917100000000005</v>
      </c>
      <c r="G41" s="386">
        <v>57.404300000000006</v>
      </c>
      <c r="H41" s="386">
        <v>62.369099999999996</v>
      </c>
      <c r="I41" s="386">
        <v>49.262799999999999</v>
      </c>
      <c r="J41" s="386">
        <v>51.410799999999995</v>
      </c>
      <c r="K41" s="386">
        <v>54.894300000000001</v>
      </c>
      <c r="L41" s="386">
        <v>35.997500000000002</v>
      </c>
      <c r="M41" s="386">
        <v>34.591300000000004</v>
      </c>
      <c r="N41" s="386">
        <v>30.3964</v>
      </c>
      <c r="O41" s="386">
        <f t="shared" si="1"/>
        <v>69.770800000000008</v>
      </c>
      <c r="P41" s="386">
        <v>31.1873</v>
      </c>
      <c r="Q41" s="386">
        <v>67.992199999999997</v>
      </c>
      <c r="R41" s="386">
        <v>45.478999999999999</v>
      </c>
      <c r="S41" s="386">
        <v>111.15009999999999</v>
      </c>
      <c r="T41" s="386">
        <v>133.53489999999999</v>
      </c>
      <c r="U41" s="386">
        <v>135.58250000000001</v>
      </c>
      <c r="V41" s="386">
        <v>54.683699999999995</v>
      </c>
      <c r="W41" s="386">
        <v>41.182300000000005</v>
      </c>
      <c r="X41" s="386">
        <v>61.8673</v>
      </c>
      <c r="Y41" s="386">
        <v>67.664400000000001</v>
      </c>
      <c r="Z41" s="386">
        <v>44.971599999999995</v>
      </c>
      <c r="AA41" s="386">
        <v>69.770800000000008</v>
      </c>
      <c r="AB41" s="386">
        <f t="shared" si="2"/>
        <v>121.63210000000001</v>
      </c>
      <c r="AC41" s="386">
        <v>73.505700000000019</v>
      </c>
      <c r="AD41" s="386">
        <v>119.4593</v>
      </c>
      <c r="AE41" s="386">
        <v>131.9041</v>
      </c>
      <c r="AF41" s="386">
        <v>149.86799999999999</v>
      </c>
      <c r="AG41" s="386">
        <v>319.92500000000001</v>
      </c>
      <c r="AH41" s="386">
        <v>329.04649999999998</v>
      </c>
      <c r="AI41" s="386">
        <v>328.71929999999998</v>
      </c>
      <c r="AJ41" s="386">
        <v>130.62460000000002</v>
      </c>
      <c r="AK41" s="386">
        <v>149.41729999999998</v>
      </c>
      <c r="AL41" s="386">
        <v>129.22540000000001</v>
      </c>
      <c r="AM41" s="386">
        <v>141.00039999999998</v>
      </c>
      <c r="AN41" s="386">
        <v>121.63210000000001</v>
      </c>
      <c r="AO41" s="386">
        <f t="shared" si="3"/>
        <v>155.696</v>
      </c>
      <c r="AP41" s="386">
        <v>126.4995</v>
      </c>
      <c r="AQ41" s="386">
        <v>117.51900000000001</v>
      </c>
      <c r="AR41" s="386">
        <v>143.85040000000004</v>
      </c>
      <c r="AS41" s="386">
        <v>124.88069999999999</v>
      </c>
      <c r="AT41" s="386">
        <v>120.85809999999999</v>
      </c>
      <c r="AU41" s="386">
        <v>120.07220000000001</v>
      </c>
      <c r="AV41" s="386">
        <v>154.0035</v>
      </c>
      <c r="AW41" s="386">
        <v>160.10960000000003</v>
      </c>
      <c r="AX41" s="386">
        <v>148.75710000000001</v>
      </c>
      <c r="AY41" s="386">
        <v>156.15640000000002</v>
      </c>
      <c r="AZ41" s="386">
        <v>154.05070000000001</v>
      </c>
      <c r="BA41" s="386">
        <v>155.696</v>
      </c>
      <c r="BB41" s="386">
        <f t="shared" si="4"/>
        <v>133.33949999999999</v>
      </c>
      <c r="BC41" s="386">
        <v>166.60380000000001</v>
      </c>
      <c r="BD41" s="386">
        <v>167.73950000000002</v>
      </c>
      <c r="BE41" s="386">
        <v>175.58099999999999</v>
      </c>
      <c r="BF41" s="386">
        <v>178.3871</v>
      </c>
      <c r="BG41" s="386">
        <v>172.43340000000003</v>
      </c>
      <c r="BH41" s="386">
        <v>170.96610000000001</v>
      </c>
      <c r="BI41" s="386">
        <v>169.83869999999999</v>
      </c>
      <c r="BJ41" s="386">
        <v>170.55710000000002</v>
      </c>
      <c r="BK41" s="386">
        <v>135.46370000000002</v>
      </c>
      <c r="BL41" s="386">
        <v>135.43</v>
      </c>
      <c r="BM41" s="386">
        <v>137.92599999999999</v>
      </c>
      <c r="BN41" s="386">
        <v>133.33949999999999</v>
      </c>
      <c r="BO41" s="386">
        <f t="shared" si="5"/>
        <v>227.09049999999999</v>
      </c>
      <c r="BP41" s="386">
        <v>135.05370000000002</v>
      </c>
      <c r="BQ41" s="386">
        <v>133.50209999999998</v>
      </c>
      <c r="BR41" s="386">
        <v>151.09639999999996</v>
      </c>
      <c r="BS41" s="386">
        <v>168.25860000000003</v>
      </c>
      <c r="BT41" s="386">
        <v>170.5829</v>
      </c>
      <c r="BU41" s="386">
        <v>153.61140000000003</v>
      </c>
      <c r="BV41" s="386">
        <v>164.61849999999998</v>
      </c>
      <c r="BW41" s="386">
        <v>173.39429999999999</v>
      </c>
      <c r="BX41" s="386">
        <v>178.90889999999999</v>
      </c>
      <c r="BY41" s="386">
        <v>210.27259999999998</v>
      </c>
      <c r="BZ41" s="386">
        <v>217.69060000000002</v>
      </c>
      <c r="CA41" s="386">
        <v>227.09049999999999</v>
      </c>
      <c r="CB41" s="386">
        <f t="shared" si="6"/>
        <v>326.36849999999998</v>
      </c>
      <c r="CC41" s="386">
        <v>217.01990000000001</v>
      </c>
      <c r="CD41" s="386">
        <v>228.03280000000001</v>
      </c>
      <c r="CE41" s="386">
        <v>238.10570000000004</v>
      </c>
      <c r="CF41" s="386">
        <v>244.15319999999997</v>
      </c>
      <c r="CG41" s="386">
        <v>262.0829</v>
      </c>
      <c r="CH41" s="386">
        <v>267.08440000000002</v>
      </c>
      <c r="CI41" s="386">
        <v>278.95210000000003</v>
      </c>
      <c r="CJ41" s="386">
        <v>286.92559999999997</v>
      </c>
      <c r="CK41" s="386">
        <v>289.10339999999997</v>
      </c>
      <c r="CL41" s="386">
        <v>280.46689999999995</v>
      </c>
      <c r="CM41" s="386">
        <v>276.47769999999997</v>
      </c>
      <c r="CN41" s="386">
        <v>326.36849999999998</v>
      </c>
      <c r="CO41" s="386">
        <f t="shared" si="7"/>
        <v>395.9269000000001</v>
      </c>
      <c r="CP41" s="386">
        <v>324.77680000000004</v>
      </c>
      <c r="CQ41" s="386">
        <v>294.99440000000004</v>
      </c>
      <c r="CR41" s="386">
        <v>364.51900000000001</v>
      </c>
      <c r="CS41" s="386">
        <v>283.26609999999999</v>
      </c>
      <c r="CT41" s="386">
        <v>308.54370000000006</v>
      </c>
      <c r="CU41" s="386">
        <v>288.79239999999999</v>
      </c>
      <c r="CV41" s="386">
        <v>352.60919000000001</v>
      </c>
      <c r="CW41" s="386">
        <v>394.82959999999991</v>
      </c>
      <c r="CX41" s="386">
        <v>370.33499999999992</v>
      </c>
      <c r="CY41" s="386">
        <v>336.88220000000007</v>
      </c>
      <c r="CZ41" s="386">
        <v>372.5043</v>
      </c>
      <c r="DA41" s="386">
        <v>395.9269000000001</v>
      </c>
      <c r="DB41" s="386">
        <f t="shared" si="8"/>
        <v>704.74810000000014</v>
      </c>
      <c r="DC41" s="386">
        <v>375.56549999999999</v>
      </c>
      <c r="DD41" s="386">
        <v>341.40089999999992</v>
      </c>
      <c r="DE41" s="386">
        <v>439.40889999999996</v>
      </c>
      <c r="DF41" s="386">
        <v>460.06319999999994</v>
      </c>
      <c r="DG41" s="386">
        <v>471.56129999999996</v>
      </c>
      <c r="DH41" s="386">
        <v>485.0268999999999</v>
      </c>
      <c r="DI41" s="386">
        <v>498.83560000000006</v>
      </c>
      <c r="DJ41" s="386">
        <v>549.11450000000002</v>
      </c>
      <c r="DK41" s="386">
        <v>608.77420000000029</v>
      </c>
      <c r="DL41" s="386">
        <v>637.8927000000001</v>
      </c>
      <c r="DM41" s="386">
        <v>650.52809999999988</v>
      </c>
      <c r="DN41" s="386">
        <v>704.74810000000014</v>
      </c>
      <c r="DO41" s="386">
        <f t="shared" si="9"/>
        <v>809.77429999999981</v>
      </c>
      <c r="DP41" s="386">
        <v>606.50470000000007</v>
      </c>
      <c r="DQ41" s="386">
        <v>630.66279999999995</v>
      </c>
      <c r="DR41" s="386">
        <v>648.50709999999981</v>
      </c>
      <c r="DS41" s="386">
        <v>636.32330000000013</v>
      </c>
      <c r="DT41" s="386">
        <v>631.96759999999995</v>
      </c>
      <c r="DU41" s="386">
        <v>641.34740000000011</v>
      </c>
      <c r="DV41" s="386">
        <v>706.46280000000024</v>
      </c>
      <c r="DW41" s="386">
        <v>735.34609999999975</v>
      </c>
      <c r="DX41" s="386">
        <v>786.65430000000003</v>
      </c>
      <c r="DY41" s="386">
        <v>784.80750000000012</v>
      </c>
      <c r="DZ41" s="386">
        <v>804.78779999999995</v>
      </c>
      <c r="EA41" s="386">
        <v>809.77429999999981</v>
      </c>
      <c r="EB41" s="386">
        <f t="shared" si="10"/>
        <v>1292.1897999999997</v>
      </c>
      <c r="EC41" s="386">
        <v>773.07389999999975</v>
      </c>
      <c r="ED41" s="386">
        <v>799.35820000000012</v>
      </c>
      <c r="EE41" s="386">
        <v>872.8914999999995</v>
      </c>
      <c r="EF41" s="386">
        <v>932.89429999999982</v>
      </c>
      <c r="EG41" s="386">
        <v>1009.3482000000001</v>
      </c>
      <c r="EH41" s="386">
        <v>1059.4028000000003</v>
      </c>
      <c r="EI41" s="386">
        <v>1049.2978999999998</v>
      </c>
      <c r="EJ41" s="386">
        <v>1098.7856999999999</v>
      </c>
      <c r="EK41" s="386">
        <v>1165.3687999999997</v>
      </c>
      <c r="EL41" s="386">
        <v>1192.1507000000001</v>
      </c>
      <c r="EM41" s="386">
        <v>1217.145</v>
      </c>
      <c r="EN41" s="386">
        <v>1292.1897999999997</v>
      </c>
      <c r="EO41" s="386">
        <f t="shared" si="11"/>
        <v>2164.4998000000001</v>
      </c>
      <c r="EP41" s="393">
        <v>1665.0507</v>
      </c>
      <c r="EQ41" s="393">
        <v>1847.9392</v>
      </c>
      <c r="ER41" s="393">
        <v>1822.2286000000001</v>
      </c>
      <c r="ES41" s="393">
        <v>1829.1134</v>
      </c>
      <c r="ET41" s="393">
        <v>1762.7268000000001</v>
      </c>
      <c r="EU41" s="393">
        <v>1771.8072999999999</v>
      </c>
      <c r="EV41" s="393">
        <v>1732.5981999999999</v>
      </c>
      <c r="EW41" s="393">
        <v>1768.9943999999998</v>
      </c>
      <c r="EX41" s="393">
        <v>1743.1287</v>
      </c>
      <c r="EY41" s="393">
        <v>1812.8236999999999</v>
      </c>
      <c r="EZ41" s="393">
        <v>1956.3240000000001</v>
      </c>
      <c r="FA41" s="393">
        <v>2164.4998000000001</v>
      </c>
      <c r="FB41" s="394"/>
    </row>
    <row r="42" spans="1:158" s="134" customFormat="1" ht="12.75" customHeight="1">
      <c r="A42" s="771" t="s">
        <v>3187</v>
      </c>
      <c r="B42" s="387">
        <f t="shared" si="0"/>
        <v>2.2989999999999999</v>
      </c>
      <c r="C42" s="387">
        <v>3.492</v>
      </c>
      <c r="D42" s="387">
        <v>6.0780000000000003</v>
      </c>
      <c r="E42" s="387">
        <v>9.49</v>
      </c>
      <c r="F42" s="387">
        <v>7.9880000000000004</v>
      </c>
      <c r="G42" s="387">
        <v>8.5541</v>
      </c>
      <c r="H42" s="387">
        <v>5.9580000000000002</v>
      </c>
      <c r="I42" s="387">
        <v>8.0066000000000006</v>
      </c>
      <c r="J42" s="387">
        <v>3.2275999999999998</v>
      </c>
      <c r="K42" s="387">
        <v>3.089</v>
      </c>
      <c r="L42" s="387">
        <v>1.9690000000000001</v>
      </c>
      <c r="M42" s="387">
        <v>1.681</v>
      </c>
      <c r="N42" s="387">
        <v>2.2989999999999999</v>
      </c>
      <c r="O42" s="387">
        <f t="shared" si="1"/>
        <v>9.9527000000000001</v>
      </c>
      <c r="P42" s="387">
        <v>0.81699999999999995</v>
      </c>
      <c r="Q42" s="387">
        <v>1.1419999999999999</v>
      </c>
      <c r="R42" s="387">
        <v>1.635</v>
      </c>
      <c r="S42" s="387">
        <v>4.0220000000000002</v>
      </c>
      <c r="T42" s="387">
        <v>8.468</v>
      </c>
      <c r="U42" s="387">
        <v>4.9169999999999998</v>
      </c>
      <c r="V42" s="387">
        <v>4.55</v>
      </c>
      <c r="W42" s="387">
        <v>3.8180000000000001</v>
      </c>
      <c r="X42" s="387">
        <v>2.645</v>
      </c>
      <c r="Y42" s="387">
        <v>4.1749999999999998</v>
      </c>
      <c r="Z42" s="387">
        <v>5.9287000000000001</v>
      </c>
      <c r="AA42" s="387">
        <v>9.9527000000000001</v>
      </c>
      <c r="AB42" s="387">
        <f t="shared" si="2"/>
        <v>2.948</v>
      </c>
      <c r="AC42" s="387">
        <v>10.578700000000001</v>
      </c>
      <c r="AD42" s="387">
        <v>8.9897000000000009</v>
      </c>
      <c r="AE42" s="387">
        <v>10.508700000000001</v>
      </c>
      <c r="AF42" s="387">
        <v>17.633700000000001</v>
      </c>
      <c r="AG42" s="387">
        <v>31.777699999999999</v>
      </c>
      <c r="AH42" s="387">
        <v>36.573</v>
      </c>
      <c r="AI42" s="387">
        <v>32.997</v>
      </c>
      <c r="AJ42" s="387">
        <v>13.331</v>
      </c>
      <c r="AK42" s="387">
        <v>7.81</v>
      </c>
      <c r="AL42" s="387">
        <v>3.3260000000000001</v>
      </c>
      <c r="AM42" s="387">
        <v>4.2246999999999995</v>
      </c>
      <c r="AN42" s="387">
        <v>2.948</v>
      </c>
      <c r="AO42" s="387">
        <f t="shared" si="3"/>
        <v>13.4406</v>
      </c>
      <c r="AP42" s="387">
        <v>3.5950000000000002</v>
      </c>
      <c r="AQ42" s="387">
        <v>3.5990000000000002</v>
      </c>
      <c r="AR42" s="387">
        <v>7.0853000000000002</v>
      </c>
      <c r="AS42" s="387">
        <v>6.984</v>
      </c>
      <c r="AT42" s="387">
        <v>14.7151</v>
      </c>
      <c r="AU42" s="387">
        <v>11.6806</v>
      </c>
      <c r="AV42" s="387">
        <v>13.1966</v>
      </c>
      <c r="AW42" s="387">
        <v>13.2066</v>
      </c>
      <c r="AX42" s="387">
        <v>12.5966</v>
      </c>
      <c r="AY42" s="387">
        <v>16.489599999999999</v>
      </c>
      <c r="AZ42" s="387">
        <v>13.2036</v>
      </c>
      <c r="BA42" s="387">
        <v>13.4406</v>
      </c>
      <c r="BB42" s="387">
        <f t="shared" si="4"/>
        <v>24.093599999999999</v>
      </c>
      <c r="BC42" s="387">
        <v>15.409600000000001</v>
      </c>
      <c r="BD42" s="387">
        <v>12.842600000000001</v>
      </c>
      <c r="BE42" s="387">
        <v>11.5876</v>
      </c>
      <c r="BF42" s="387">
        <v>16.2346</v>
      </c>
      <c r="BG42" s="387">
        <v>18.564599999999999</v>
      </c>
      <c r="BH42" s="387">
        <v>20.044599999999999</v>
      </c>
      <c r="BI42" s="387">
        <v>16.808599999999998</v>
      </c>
      <c r="BJ42" s="387">
        <v>19.848599999999998</v>
      </c>
      <c r="BK42" s="387">
        <v>24.921599999999998</v>
      </c>
      <c r="BL42" s="387">
        <v>23.207599999999999</v>
      </c>
      <c r="BM42" s="387">
        <v>24.088800000000003</v>
      </c>
      <c r="BN42" s="387">
        <v>24.093599999999999</v>
      </c>
      <c r="BO42" s="387">
        <f t="shared" si="5"/>
        <v>24.7486</v>
      </c>
      <c r="BP42" s="387">
        <v>26.878599999999999</v>
      </c>
      <c r="BQ42" s="387">
        <v>25.993599999999997</v>
      </c>
      <c r="BR42" s="387">
        <v>23.358599999999999</v>
      </c>
      <c r="BS42" s="387">
        <v>28.9986</v>
      </c>
      <c r="BT42" s="387">
        <v>26.531599999999997</v>
      </c>
      <c r="BU42" s="387">
        <v>24.465599999999998</v>
      </c>
      <c r="BV42" s="387">
        <v>21.7166</v>
      </c>
      <c r="BW42" s="387">
        <v>22.666599999999999</v>
      </c>
      <c r="BX42" s="387">
        <v>22.4146</v>
      </c>
      <c r="BY42" s="387">
        <v>31.7226</v>
      </c>
      <c r="BZ42" s="387">
        <v>25.9986</v>
      </c>
      <c r="CA42" s="387">
        <v>24.7486</v>
      </c>
      <c r="CB42" s="387">
        <f t="shared" si="6"/>
        <v>33.387300000000003</v>
      </c>
      <c r="CC42" s="387">
        <v>24.198599999999999</v>
      </c>
      <c r="CD42" s="387">
        <v>33.8446</v>
      </c>
      <c r="CE42" s="387">
        <v>33.244599999999998</v>
      </c>
      <c r="CF42" s="387">
        <v>43.794699999999999</v>
      </c>
      <c r="CG42" s="387">
        <v>56.922400000000003</v>
      </c>
      <c r="CH42" s="387">
        <v>55.3474</v>
      </c>
      <c r="CI42" s="387">
        <v>48.242400000000004</v>
      </c>
      <c r="CJ42" s="387">
        <v>48.618199999999995</v>
      </c>
      <c r="CK42" s="387">
        <v>48.605199999999996</v>
      </c>
      <c r="CL42" s="387">
        <v>47.436199999999999</v>
      </c>
      <c r="CM42" s="387">
        <v>41.157400000000003</v>
      </c>
      <c r="CN42" s="387">
        <v>33.387300000000003</v>
      </c>
      <c r="CO42" s="387">
        <f t="shared" si="7"/>
        <v>40.074100000000001</v>
      </c>
      <c r="CP42" s="387">
        <v>30.066400000000002</v>
      </c>
      <c r="CQ42" s="387">
        <v>29.9803</v>
      </c>
      <c r="CR42" s="387">
        <v>31.681899999999999</v>
      </c>
      <c r="CS42" s="387">
        <v>61.037999999999997</v>
      </c>
      <c r="CT42" s="387">
        <v>65.652699999999996</v>
      </c>
      <c r="CU42" s="387">
        <v>64.826599999999999</v>
      </c>
      <c r="CV42" s="387">
        <v>66.510100000000008</v>
      </c>
      <c r="CW42" s="387">
        <v>75.9148</v>
      </c>
      <c r="CX42" s="387">
        <v>47.262500000000003</v>
      </c>
      <c r="CY42" s="387">
        <v>49.969200000000008</v>
      </c>
      <c r="CZ42" s="387">
        <v>25.313800000000001</v>
      </c>
      <c r="DA42" s="387">
        <v>40.074100000000001</v>
      </c>
      <c r="DB42" s="387">
        <f t="shared" si="8"/>
        <v>44.1327</v>
      </c>
      <c r="DC42" s="387">
        <v>25.150500000000001</v>
      </c>
      <c r="DD42" s="387">
        <v>17.593799999999998</v>
      </c>
      <c r="DE42" s="387">
        <v>29.252200000000002</v>
      </c>
      <c r="DF42" s="387">
        <v>34.895699999999998</v>
      </c>
      <c r="DG42" s="387">
        <v>35.8994</v>
      </c>
      <c r="DH42" s="387">
        <v>38.808900000000001</v>
      </c>
      <c r="DI42" s="387">
        <v>43.593400000000003</v>
      </c>
      <c r="DJ42" s="387">
        <v>48.204000000000001</v>
      </c>
      <c r="DK42" s="387">
        <v>46.974299999999999</v>
      </c>
      <c r="DL42" s="387">
        <v>31.084900000000001</v>
      </c>
      <c r="DM42" s="387">
        <v>38.229699999999994</v>
      </c>
      <c r="DN42" s="387">
        <v>44.1327</v>
      </c>
      <c r="DO42" s="387">
        <f t="shared" si="9"/>
        <v>55.422499999999999</v>
      </c>
      <c r="DP42" s="387">
        <v>34.301900000000003</v>
      </c>
      <c r="DQ42" s="387">
        <v>30.744499999999999</v>
      </c>
      <c r="DR42" s="387">
        <v>29.061399999999999</v>
      </c>
      <c r="DS42" s="387">
        <v>26.464400000000001</v>
      </c>
      <c r="DT42" s="387">
        <v>23.342599999999997</v>
      </c>
      <c r="DU42" s="387">
        <v>17.7347</v>
      </c>
      <c r="DV42" s="387">
        <v>43.030699999999996</v>
      </c>
      <c r="DW42" s="387">
        <v>67.41109999999999</v>
      </c>
      <c r="DX42" s="387">
        <v>69.613900000000001</v>
      </c>
      <c r="DY42" s="387">
        <v>64.4358</v>
      </c>
      <c r="DZ42" s="387">
        <v>55.930800000000005</v>
      </c>
      <c r="EA42" s="387">
        <v>55.422499999999999</v>
      </c>
      <c r="EB42" s="387">
        <f t="shared" si="10"/>
        <v>24.658800000000003</v>
      </c>
      <c r="EC42" s="387">
        <v>31.163599999999999</v>
      </c>
      <c r="ED42" s="387">
        <v>15.6303</v>
      </c>
      <c r="EE42" s="387">
        <v>17.832099999999997</v>
      </c>
      <c r="EF42" s="387">
        <v>23.670099999999994</v>
      </c>
      <c r="EG42" s="387">
        <v>19.2423</v>
      </c>
      <c r="EH42" s="387">
        <v>17.781299999999998</v>
      </c>
      <c r="EI42" s="387">
        <v>18.675000000000001</v>
      </c>
      <c r="EJ42" s="387">
        <v>22.548499999999997</v>
      </c>
      <c r="EK42" s="387">
        <v>31.496700000000001</v>
      </c>
      <c r="EL42" s="387">
        <v>24.951699999999995</v>
      </c>
      <c r="EM42" s="387">
        <v>26.636399999999998</v>
      </c>
      <c r="EN42" s="387">
        <v>24.658800000000003</v>
      </c>
      <c r="EO42" s="387">
        <f t="shared" si="11"/>
        <v>34.446400000000004</v>
      </c>
      <c r="EP42" s="395">
        <v>17.034200000000002</v>
      </c>
      <c r="EQ42" s="395">
        <v>22.923500000000001</v>
      </c>
      <c r="ER42" s="395">
        <v>13.625</v>
      </c>
      <c r="ES42" s="395">
        <v>16.999299999999998</v>
      </c>
      <c r="ET42" s="395">
        <v>20.412200000000002</v>
      </c>
      <c r="EU42" s="395">
        <v>17.9907</v>
      </c>
      <c r="EV42" s="395">
        <v>15.837</v>
      </c>
      <c r="EW42" s="395">
        <v>19.632400000000001</v>
      </c>
      <c r="EX42" s="395">
        <v>29.1815</v>
      </c>
      <c r="EY42" s="395">
        <v>27.867799999999999</v>
      </c>
      <c r="EZ42" s="395">
        <v>27.412800000000001</v>
      </c>
      <c r="FA42" s="395">
        <v>34.446400000000004</v>
      </c>
      <c r="FB42" s="394"/>
    </row>
    <row r="43" spans="1:158" s="134" customFormat="1" ht="12.75" customHeight="1">
      <c r="A43" s="772" t="s">
        <v>3042</v>
      </c>
      <c r="B43" s="387">
        <f t="shared" si="0"/>
        <v>1.423</v>
      </c>
      <c r="C43" s="387">
        <v>1.0035000000000001</v>
      </c>
      <c r="D43" s="387">
        <v>1.1034999999999999</v>
      </c>
      <c r="E43" s="387">
        <v>1.1625000000000001</v>
      </c>
      <c r="F43" s="387">
        <v>1.2665</v>
      </c>
      <c r="G43" s="387">
        <v>7.4646999999999997</v>
      </c>
      <c r="H43" s="387">
        <v>7.7809999999999997</v>
      </c>
      <c r="I43" s="387">
        <v>6.593</v>
      </c>
      <c r="J43" s="387">
        <v>4.8330000000000002</v>
      </c>
      <c r="K43" s="387">
        <v>3.8919999999999999</v>
      </c>
      <c r="L43" s="387">
        <v>2.1459999999999999</v>
      </c>
      <c r="M43" s="387">
        <v>1.5369999999999999</v>
      </c>
      <c r="N43" s="387">
        <v>1.423</v>
      </c>
      <c r="O43" s="387">
        <f t="shared" si="1"/>
        <v>5.5</v>
      </c>
      <c r="P43" s="387">
        <v>1.4319999999999999</v>
      </c>
      <c r="Q43" s="387">
        <v>3.125</v>
      </c>
      <c r="R43" s="387">
        <v>3.0409999999999999</v>
      </c>
      <c r="S43" s="387">
        <v>2.4910000000000001</v>
      </c>
      <c r="T43" s="387">
        <v>2.4910000000000001</v>
      </c>
      <c r="U43" s="387">
        <v>0.31</v>
      </c>
      <c r="V43" s="387">
        <v>2.4900000000000002</v>
      </c>
      <c r="W43" s="387">
        <v>2.54</v>
      </c>
      <c r="X43" s="387">
        <v>4.835</v>
      </c>
      <c r="Y43" s="387">
        <v>4.8310000000000004</v>
      </c>
      <c r="Z43" s="387">
        <v>5.0890000000000004</v>
      </c>
      <c r="AA43" s="387">
        <v>5.5</v>
      </c>
      <c r="AB43" s="387">
        <f t="shared" si="2"/>
        <v>10.15</v>
      </c>
      <c r="AC43" s="387">
        <v>5.7750000000000004</v>
      </c>
      <c r="AD43" s="387">
        <v>6.0389999999999997</v>
      </c>
      <c r="AE43" s="387">
        <v>5.94</v>
      </c>
      <c r="AF43" s="387">
        <v>6.5629999999999997</v>
      </c>
      <c r="AG43" s="387">
        <v>6.37</v>
      </c>
      <c r="AH43" s="387">
        <v>7.165</v>
      </c>
      <c r="AI43" s="387">
        <v>7.601</v>
      </c>
      <c r="AJ43" s="387">
        <v>10.678000000000001</v>
      </c>
      <c r="AK43" s="387">
        <v>10.491</v>
      </c>
      <c r="AL43" s="387">
        <v>1.889</v>
      </c>
      <c r="AM43" s="387">
        <v>10.282</v>
      </c>
      <c r="AN43" s="387">
        <v>10.15</v>
      </c>
      <c r="AO43" s="387">
        <f t="shared" si="3"/>
        <v>12.7835</v>
      </c>
      <c r="AP43" s="387">
        <v>9.1669999999999998</v>
      </c>
      <c r="AQ43" s="387">
        <v>9.6170000000000009</v>
      </c>
      <c r="AR43" s="387">
        <v>10.834</v>
      </c>
      <c r="AS43" s="387">
        <v>11.836</v>
      </c>
      <c r="AT43" s="387">
        <v>8.4269999999999996</v>
      </c>
      <c r="AU43" s="387">
        <v>8.1669999999999998</v>
      </c>
      <c r="AV43" s="387">
        <v>8.5139999999999993</v>
      </c>
      <c r="AW43" s="387">
        <v>8.6649999999999991</v>
      </c>
      <c r="AX43" s="387">
        <v>8.7249999999999996</v>
      </c>
      <c r="AY43" s="387">
        <v>13.172000000000001</v>
      </c>
      <c r="AZ43" s="387">
        <v>12.911</v>
      </c>
      <c r="BA43" s="387">
        <v>12.7835</v>
      </c>
      <c r="BB43" s="387">
        <f t="shared" si="4"/>
        <v>9.781600000000001</v>
      </c>
      <c r="BC43" s="387">
        <v>12.015499999999999</v>
      </c>
      <c r="BD43" s="387">
        <v>11.943100000000001</v>
      </c>
      <c r="BE43" s="387">
        <v>11.9779</v>
      </c>
      <c r="BF43" s="387">
        <v>11.592600000000001</v>
      </c>
      <c r="BG43" s="387">
        <v>11.503</v>
      </c>
      <c r="BH43" s="387">
        <v>10.772</v>
      </c>
      <c r="BI43" s="387">
        <v>11.2013</v>
      </c>
      <c r="BJ43" s="387">
        <v>11.256500000000001</v>
      </c>
      <c r="BK43" s="387">
        <v>10.9335</v>
      </c>
      <c r="BL43" s="387">
        <v>10.437100000000001</v>
      </c>
      <c r="BM43" s="387">
        <v>9.9670000000000005</v>
      </c>
      <c r="BN43" s="387">
        <v>9.781600000000001</v>
      </c>
      <c r="BO43" s="387">
        <f t="shared" si="5"/>
        <v>22.373200000000001</v>
      </c>
      <c r="BP43" s="387">
        <v>10.163600000000001</v>
      </c>
      <c r="BQ43" s="387">
        <v>10.579600000000001</v>
      </c>
      <c r="BR43" s="387">
        <v>12.5161</v>
      </c>
      <c r="BS43" s="387">
        <v>18.315999999999999</v>
      </c>
      <c r="BT43" s="387">
        <v>20.851800000000001</v>
      </c>
      <c r="BU43" s="387">
        <v>20.623999999999999</v>
      </c>
      <c r="BV43" s="387">
        <v>20.104099999999999</v>
      </c>
      <c r="BW43" s="387">
        <v>20.0351</v>
      </c>
      <c r="BX43" s="387">
        <v>19.202400000000001</v>
      </c>
      <c r="BY43" s="387">
        <v>22.1175</v>
      </c>
      <c r="BZ43" s="387">
        <v>22.549900000000001</v>
      </c>
      <c r="CA43" s="387">
        <v>22.373200000000001</v>
      </c>
      <c r="CB43" s="387">
        <f t="shared" si="6"/>
        <v>22.986499999999999</v>
      </c>
      <c r="CC43" s="387">
        <v>20.4392</v>
      </c>
      <c r="CD43" s="387">
        <v>19.411200000000001</v>
      </c>
      <c r="CE43" s="387">
        <v>18.626900000000003</v>
      </c>
      <c r="CF43" s="387">
        <v>17.1008</v>
      </c>
      <c r="CG43" s="387">
        <v>23.266299999999998</v>
      </c>
      <c r="CH43" s="387">
        <v>25.064299999999999</v>
      </c>
      <c r="CI43" s="387">
        <v>25.002299999999998</v>
      </c>
      <c r="CJ43" s="387">
        <v>25.3371</v>
      </c>
      <c r="CK43" s="387">
        <v>25.671599999999998</v>
      </c>
      <c r="CL43" s="387">
        <v>25.668500000000002</v>
      </c>
      <c r="CM43" s="387">
        <v>26.087499999999999</v>
      </c>
      <c r="CN43" s="387">
        <v>22.986499999999999</v>
      </c>
      <c r="CO43" s="387">
        <f t="shared" si="7"/>
        <v>26.458299999999998</v>
      </c>
      <c r="CP43" s="387">
        <v>19.404599999999999</v>
      </c>
      <c r="CQ43" s="387">
        <v>19.110400000000002</v>
      </c>
      <c r="CR43" s="387">
        <v>24.9024</v>
      </c>
      <c r="CS43" s="387">
        <v>14.69</v>
      </c>
      <c r="CT43" s="387">
        <v>14.672000000000001</v>
      </c>
      <c r="CU43" s="387">
        <v>16.256</v>
      </c>
      <c r="CV43" s="387">
        <v>17.561</v>
      </c>
      <c r="CW43" s="387">
        <v>18.541</v>
      </c>
      <c r="CX43" s="387">
        <v>18.704000000000001</v>
      </c>
      <c r="CY43" s="387">
        <v>21.522500000000001</v>
      </c>
      <c r="CZ43" s="387">
        <v>22.664099999999998</v>
      </c>
      <c r="DA43" s="387">
        <v>26.458299999999998</v>
      </c>
      <c r="DB43" s="387">
        <f t="shared" si="8"/>
        <v>21.969900000000003</v>
      </c>
      <c r="DC43" s="387">
        <v>24.026299999999999</v>
      </c>
      <c r="DD43" s="387">
        <v>23.793900000000001</v>
      </c>
      <c r="DE43" s="387">
        <v>42.948999999999998</v>
      </c>
      <c r="DF43" s="387">
        <v>39.934899999999999</v>
      </c>
      <c r="DG43" s="387">
        <v>39.619300000000003</v>
      </c>
      <c r="DH43" s="387">
        <v>36.322199999999995</v>
      </c>
      <c r="DI43" s="387">
        <v>31.7987</v>
      </c>
      <c r="DJ43" s="387">
        <v>29.328700000000001</v>
      </c>
      <c r="DK43" s="387">
        <v>19.0014</v>
      </c>
      <c r="DL43" s="387">
        <v>19.261500000000002</v>
      </c>
      <c r="DM43" s="387">
        <v>18.021000000000001</v>
      </c>
      <c r="DN43" s="387">
        <v>21.969900000000003</v>
      </c>
      <c r="DO43" s="387">
        <f t="shared" si="9"/>
        <v>47.4298</v>
      </c>
      <c r="DP43" s="387">
        <v>22.8124</v>
      </c>
      <c r="DQ43" s="387">
        <v>30.1355</v>
      </c>
      <c r="DR43" s="387">
        <v>24.2103</v>
      </c>
      <c r="DS43" s="387">
        <v>22.502800000000004</v>
      </c>
      <c r="DT43" s="387">
        <v>21.087900000000001</v>
      </c>
      <c r="DU43" s="387">
        <v>23.609400000000001</v>
      </c>
      <c r="DV43" s="387">
        <v>26.071900000000003</v>
      </c>
      <c r="DW43" s="387">
        <v>29.863799999999998</v>
      </c>
      <c r="DX43" s="387">
        <v>29.541700000000002</v>
      </c>
      <c r="DY43" s="387">
        <v>34.7226</v>
      </c>
      <c r="DZ43" s="387">
        <v>40.095599999999997</v>
      </c>
      <c r="EA43" s="387">
        <v>47.4298</v>
      </c>
      <c r="EB43" s="387">
        <f t="shared" si="10"/>
        <v>145.28719999999998</v>
      </c>
      <c r="EC43" s="387">
        <v>47.893000000000001</v>
      </c>
      <c r="ED43" s="387">
        <v>53.726099999999995</v>
      </c>
      <c r="EE43" s="387">
        <v>69.328299999999984</v>
      </c>
      <c r="EF43" s="387">
        <v>82.831599999999995</v>
      </c>
      <c r="EG43" s="387">
        <v>94.410900000000012</v>
      </c>
      <c r="EH43" s="387">
        <v>96.271199999999993</v>
      </c>
      <c r="EI43" s="387">
        <v>100.23989999999999</v>
      </c>
      <c r="EJ43" s="387">
        <v>108.58280000000001</v>
      </c>
      <c r="EK43" s="387">
        <v>116.20489999999999</v>
      </c>
      <c r="EL43" s="387">
        <v>121.3704</v>
      </c>
      <c r="EM43" s="387">
        <v>132.48750000000001</v>
      </c>
      <c r="EN43" s="387">
        <v>145.28719999999998</v>
      </c>
      <c r="EO43" s="387">
        <f t="shared" si="11"/>
        <v>492.20100000000002</v>
      </c>
      <c r="EP43" s="395">
        <v>383.47899999999998</v>
      </c>
      <c r="EQ43" s="395">
        <v>503.68790000000001</v>
      </c>
      <c r="ER43" s="395">
        <v>505.94150000000002</v>
      </c>
      <c r="ES43" s="395">
        <v>519.50559999999996</v>
      </c>
      <c r="ET43" s="395">
        <v>478.04300000000001</v>
      </c>
      <c r="EU43" s="395">
        <v>464.43150000000003</v>
      </c>
      <c r="EV43" s="395">
        <v>432.21629999999999</v>
      </c>
      <c r="EW43" s="395">
        <v>379.03730000000002</v>
      </c>
      <c r="EX43" s="395">
        <v>356.80509999999998</v>
      </c>
      <c r="EY43" s="395">
        <v>373.60809999999998</v>
      </c>
      <c r="EZ43" s="395">
        <v>458.94559999999996</v>
      </c>
      <c r="FA43" s="395">
        <v>492.20100000000002</v>
      </c>
      <c r="FB43" s="394"/>
    </row>
    <row r="44" spans="1:158" s="134" customFormat="1" ht="12.75" customHeight="1">
      <c r="A44" s="771" t="s">
        <v>2901</v>
      </c>
      <c r="B44" s="387">
        <f t="shared" si="0"/>
        <v>0.3</v>
      </c>
      <c r="C44" s="387">
        <v>1.175</v>
      </c>
      <c r="D44" s="387">
        <v>1.6879999999999999</v>
      </c>
      <c r="E44" s="387">
        <v>1.6459999999999999</v>
      </c>
      <c r="F44" s="387">
        <v>0.64800000000000002</v>
      </c>
      <c r="G44" s="387">
        <v>2.1349999999999998</v>
      </c>
      <c r="H44" s="387">
        <v>1.0069999999999999</v>
      </c>
      <c r="I44" s="387">
        <v>13.135000000000002</v>
      </c>
      <c r="J44" s="387">
        <v>0.1</v>
      </c>
      <c r="K44" s="387">
        <v>0.1</v>
      </c>
      <c r="L44" s="387">
        <v>0.1</v>
      </c>
      <c r="M44" s="387">
        <v>0.1</v>
      </c>
      <c r="N44" s="387">
        <v>0.3</v>
      </c>
      <c r="O44" s="387">
        <f t="shared" si="1"/>
        <v>0.3</v>
      </c>
      <c r="P44" s="387">
        <v>0.36</v>
      </c>
      <c r="Q44" s="387">
        <v>2.0699999999999998</v>
      </c>
      <c r="R44" s="387">
        <v>1.37</v>
      </c>
      <c r="S44" s="387">
        <v>1.37</v>
      </c>
      <c r="T44" s="387">
        <v>1.415</v>
      </c>
      <c r="U44" s="387">
        <v>0.56100000000000005</v>
      </c>
      <c r="V44" s="387">
        <v>0.55100000000000005</v>
      </c>
      <c r="W44" s="387">
        <v>0.55100000000000005</v>
      </c>
      <c r="X44" s="387">
        <v>0.55100000000000005</v>
      </c>
      <c r="Y44" s="387">
        <v>0.55100000000000005</v>
      </c>
      <c r="Z44" s="387">
        <v>0.55100000000000005</v>
      </c>
      <c r="AA44" s="387">
        <v>0.3</v>
      </c>
      <c r="AB44" s="387">
        <f t="shared" si="2"/>
        <v>1.1499999999999999</v>
      </c>
      <c r="AC44" s="387">
        <v>1.9509000000000001</v>
      </c>
      <c r="AD44" s="387">
        <v>1.6509</v>
      </c>
      <c r="AE44" s="387">
        <v>1.3</v>
      </c>
      <c r="AF44" s="387">
        <v>2.1</v>
      </c>
      <c r="AG44" s="387">
        <v>1.5</v>
      </c>
      <c r="AH44" s="387">
        <v>2.8</v>
      </c>
      <c r="AI44" s="387">
        <v>2.4</v>
      </c>
      <c r="AJ44" s="387">
        <v>2.2999999999999998</v>
      </c>
      <c r="AK44" s="387">
        <v>1.95</v>
      </c>
      <c r="AL44" s="387">
        <v>1.34</v>
      </c>
      <c r="AM44" s="387">
        <v>2.74</v>
      </c>
      <c r="AN44" s="387">
        <v>1.1499999999999999</v>
      </c>
      <c r="AO44" s="387">
        <f t="shared" si="3"/>
        <v>1.05</v>
      </c>
      <c r="AP44" s="387">
        <v>0.64</v>
      </c>
      <c r="AQ44" s="387">
        <v>0.14000000000000001</v>
      </c>
      <c r="AR44" s="387">
        <v>0.31</v>
      </c>
      <c r="AS44" s="387">
        <v>0.81</v>
      </c>
      <c r="AT44" s="387">
        <v>0.67800000000000005</v>
      </c>
      <c r="AU44" s="387">
        <v>1.1779999999999999</v>
      </c>
      <c r="AV44" s="387">
        <v>2.7119999999999997</v>
      </c>
      <c r="AW44" s="387">
        <v>1</v>
      </c>
      <c r="AX44" s="387">
        <v>0.5</v>
      </c>
      <c r="AY44" s="387">
        <v>0.8</v>
      </c>
      <c r="AZ44" s="387">
        <v>0.1</v>
      </c>
      <c r="BA44" s="387">
        <v>1.05</v>
      </c>
      <c r="BB44" s="387">
        <f t="shared" si="4"/>
        <v>0.64510000000000001</v>
      </c>
      <c r="BC44" s="387">
        <v>2.95</v>
      </c>
      <c r="BD44" s="387">
        <v>3.15</v>
      </c>
      <c r="BE44" s="387">
        <v>2.7326999999999999</v>
      </c>
      <c r="BF44" s="387">
        <v>2.7330000000000001</v>
      </c>
      <c r="BG44" s="387">
        <v>3.0329999999999999</v>
      </c>
      <c r="BH44" s="387">
        <v>1.7410000000000001</v>
      </c>
      <c r="BI44" s="387">
        <v>1.0330000000000001</v>
      </c>
      <c r="BJ44" s="387">
        <v>1.0312000000000001</v>
      </c>
      <c r="BK44" s="387">
        <v>1.0010000000000001</v>
      </c>
      <c r="BL44" s="387">
        <v>0.86510000000000009</v>
      </c>
      <c r="BM44" s="387">
        <v>0.61809999999999998</v>
      </c>
      <c r="BN44" s="387">
        <v>0.64510000000000001</v>
      </c>
      <c r="BO44" s="387">
        <f t="shared" si="5"/>
        <v>0.1</v>
      </c>
      <c r="BP44" s="387">
        <v>0.62009999999999998</v>
      </c>
      <c r="BQ44" s="387">
        <v>0.64</v>
      </c>
      <c r="BR44" s="387">
        <v>0.64</v>
      </c>
      <c r="BS44" s="387">
        <v>0.64</v>
      </c>
      <c r="BT44" s="387">
        <v>0.54</v>
      </c>
      <c r="BU44" s="387">
        <v>0.54</v>
      </c>
      <c r="BV44" s="387">
        <v>0.54</v>
      </c>
      <c r="BW44" s="387">
        <v>0.54</v>
      </c>
      <c r="BX44" s="387">
        <v>0.04</v>
      </c>
      <c r="BY44" s="387">
        <v>0.04</v>
      </c>
      <c r="BZ44" s="387">
        <v>0.1</v>
      </c>
      <c r="CA44" s="387">
        <v>0.1</v>
      </c>
      <c r="CB44" s="387">
        <f t="shared" si="6"/>
        <v>12.476000000000001</v>
      </c>
      <c r="CC44" s="387">
        <v>0.2</v>
      </c>
      <c r="CD44" s="387">
        <v>0.92</v>
      </c>
      <c r="CE44" s="387">
        <v>0.92</v>
      </c>
      <c r="CF44" s="387">
        <v>1.115</v>
      </c>
      <c r="CG44" s="387">
        <v>1.115</v>
      </c>
      <c r="CH44" s="387">
        <v>0.39500000000000002</v>
      </c>
      <c r="CI44" s="387">
        <v>0.245</v>
      </c>
      <c r="CJ44" s="387">
        <v>0.245</v>
      </c>
      <c r="CK44" s="387">
        <v>0.245</v>
      </c>
      <c r="CL44" s="387">
        <v>0.13500000000000001</v>
      </c>
      <c r="CM44" s="387">
        <v>0.13500000000000001</v>
      </c>
      <c r="CN44" s="387">
        <v>12.476000000000001</v>
      </c>
      <c r="CO44" s="387">
        <f t="shared" si="7"/>
        <v>32.003299999999996</v>
      </c>
      <c r="CP44" s="387">
        <v>12.028499999999999</v>
      </c>
      <c r="CQ44" s="387">
        <v>14.026299999999999</v>
      </c>
      <c r="CR44" s="387">
        <v>13.367100000000001</v>
      </c>
      <c r="CS44" s="387">
        <v>11.299299999999999</v>
      </c>
      <c r="CT44" s="387">
        <v>16.424399999999999</v>
      </c>
      <c r="CU44" s="387">
        <v>5.35</v>
      </c>
      <c r="CV44" s="387">
        <v>23.2</v>
      </c>
      <c r="CW44" s="387">
        <v>23.754200000000001</v>
      </c>
      <c r="CX44" s="387">
        <v>18.600000000000001</v>
      </c>
      <c r="CY44" s="387">
        <v>18.3</v>
      </c>
      <c r="CZ44" s="387">
        <v>27.08</v>
      </c>
      <c r="DA44" s="387">
        <v>32.003299999999996</v>
      </c>
      <c r="DB44" s="387">
        <f t="shared" si="8"/>
        <v>22.078700000000001</v>
      </c>
      <c r="DC44" s="387">
        <v>31.211100000000002</v>
      </c>
      <c r="DD44" s="387">
        <v>14.564399999999999</v>
      </c>
      <c r="DE44" s="387">
        <v>16.826899999999998</v>
      </c>
      <c r="DF44" s="387">
        <v>22.181799999999999</v>
      </c>
      <c r="DG44" s="387">
        <v>23.1723</v>
      </c>
      <c r="DH44" s="387">
        <v>16.581899999999997</v>
      </c>
      <c r="DI44" s="387">
        <v>16.499300000000002</v>
      </c>
      <c r="DJ44" s="387">
        <v>15.931100000000001</v>
      </c>
      <c r="DK44" s="387">
        <v>21.794499999999999</v>
      </c>
      <c r="DL44" s="387">
        <v>20.874700000000001</v>
      </c>
      <c r="DM44" s="387">
        <v>23.1633</v>
      </c>
      <c r="DN44" s="387">
        <v>22.078700000000001</v>
      </c>
      <c r="DO44" s="387">
        <f t="shared" si="9"/>
        <v>2.7185000000000001</v>
      </c>
      <c r="DP44" s="387">
        <v>24.743299999999998</v>
      </c>
      <c r="DQ44" s="387">
        <v>22.6755</v>
      </c>
      <c r="DR44" s="387">
        <v>21.499299999999998</v>
      </c>
      <c r="DS44" s="387">
        <v>28.2044</v>
      </c>
      <c r="DT44" s="387">
        <v>28.042299999999997</v>
      </c>
      <c r="DU44" s="387">
        <v>23.316200000000002</v>
      </c>
      <c r="DV44" s="387">
        <v>17.4877</v>
      </c>
      <c r="DW44" s="387">
        <v>8.5902999999999992</v>
      </c>
      <c r="DX44" s="387">
        <v>6.4926999999999992</v>
      </c>
      <c r="DY44" s="387">
        <v>2.8413999999999997</v>
      </c>
      <c r="DZ44" s="387">
        <v>2.7018</v>
      </c>
      <c r="EA44" s="387">
        <v>2.7185000000000001</v>
      </c>
      <c r="EB44" s="387">
        <f t="shared" si="10"/>
        <v>9.0366</v>
      </c>
      <c r="EC44" s="387">
        <v>3.4739</v>
      </c>
      <c r="ED44" s="387">
        <v>3.4038999999999997</v>
      </c>
      <c r="EE44" s="387">
        <v>4.5537999999999998</v>
      </c>
      <c r="EF44" s="387">
        <v>4.9962</v>
      </c>
      <c r="EG44" s="387">
        <v>5.4775</v>
      </c>
      <c r="EH44" s="387">
        <v>7.6358000000000006</v>
      </c>
      <c r="EI44" s="387">
        <v>7.8068000000000008</v>
      </c>
      <c r="EJ44" s="387">
        <v>8.4454000000000011</v>
      </c>
      <c r="EK44" s="387">
        <v>9.2534999999999989</v>
      </c>
      <c r="EL44" s="387">
        <v>9.2257999999999996</v>
      </c>
      <c r="EM44" s="387">
        <v>9.3036000000000012</v>
      </c>
      <c r="EN44" s="387">
        <v>9.0366</v>
      </c>
      <c r="EO44" s="387">
        <f t="shared" si="11"/>
        <v>8.4597000000000016</v>
      </c>
      <c r="EP44" s="395">
        <v>8.4382999999999999</v>
      </c>
      <c r="EQ44" s="395">
        <v>8.3097999999999992</v>
      </c>
      <c r="ER44" s="395">
        <v>8.4178999999999995</v>
      </c>
      <c r="ES44" s="395">
        <v>7.8147000000000002</v>
      </c>
      <c r="ET44" s="395">
        <v>7.6791999999999998</v>
      </c>
      <c r="EU44" s="395">
        <v>7.5141999999999998</v>
      </c>
      <c r="EV44" s="395">
        <v>7.0679999999999996</v>
      </c>
      <c r="EW44" s="395">
        <v>6.9101999999999997</v>
      </c>
      <c r="EX44" s="395">
        <v>6.6171999999999995</v>
      </c>
      <c r="EY44" s="395">
        <v>7.2359999999999998</v>
      </c>
      <c r="EZ44" s="395">
        <v>7.4056000000000006</v>
      </c>
      <c r="FA44" s="395">
        <v>8.4597000000000016</v>
      </c>
      <c r="FB44" s="394"/>
    </row>
    <row r="45" spans="1:158" s="134" customFormat="1" ht="12.75" customHeight="1">
      <c r="A45" s="771" t="s">
        <v>3188</v>
      </c>
      <c r="B45" s="387">
        <f t="shared" si="0"/>
        <v>11.6075</v>
      </c>
      <c r="C45" s="387">
        <v>3.8639999999999999</v>
      </c>
      <c r="D45" s="387">
        <v>14.2776</v>
      </c>
      <c r="E45" s="387">
        <v>13.1516</v>
      </c>
      <c r="F45" s="387">
        <v>22.099799999999998</v>
      </c>
      <c r="G45" s="387">
        <v>19.115400000000001</v>
      </c>
      <c r="H45" s="387">
        <v>30.997</v>
      </c>
      <c r="I45" s="387">
        <v>3.754</v>
      </c>
      <c r="J45" s="387">
        <v>20.508299999999998</v>
      </c>
      <c r="K45" s="387">
        <v>30.326000000000001</v>
      </c>
      <c r="L45" s="387">
        <v>12.919700000000001</v>
      </c>
      <c r="M45" s="387">
        <v>13.937700000000001</v>
      </c>
      <c r="N45" s="387">
        <v>11.6075</v>
      </c>
      <c r="O45" s="387">
        <f t="shared" si="1"/>
        <v>12.420999999999999</v>
      </c>
      <c r="P45" s="387">
        <v>7.7024999999999997</v>
      </c>
      <c r="Q45" s="387">
        <v>7.6603999999999992</v>
      </c>
      <c r="R45" s="387">
        <v>14.49</v>
      </c>
      <c r="S45" s="387">
        <v>7.9660000000000002</v>
      </c>
      <c r="T45" s="387">
        <v>17.13</v>
      </c>
      <c r="U45" s="387">
        <v>26.029</v>
      </c>
      <c r="V45" s="387">
        <v>21.931999999999999</v>
      </c>
      <c r="W45" s="387">
        <v>13.305399999999999</v>
      </c>
      <c r="X45" s="387">
        <v>29.9894</v>
      </c>
      <c r="Y45" s="387">
        <v>33.374000000000002</v>
      </c>
      <c r="Z45" s="387">
        <v>7.33</v>
      </c>
      <c r="AA45" s="387">
        <v>12.420999999999999</v>
      </c>
      <c r="AB45" s="387">
        <f t="shared" si="2"/>
        <v>38.150700000000001</v>
      </c>
      <c r="AC45" s="387">
        <v>11.15</v>
      </c>
      <c r="AD45" s="387">
        <v>58.805800000000005</v>
      </c>
      <c r="AE45" s="387">
        <v>59.399000000000001</v>
      </c>
      <c r="AF45" s="387">
        <v>56.0518</v>
      </c>
      <c r="AG45" s="387">
        <v>198.8571</v>
      </c>
      <c r="AH45" s="387">
        <v>206.87309999999997</v>
      </c>
      <c r="AI45" s="387">
        <v>216.79919999999998</v>
      </c>
      <c r="AJ45" s="387">
        <v>30.171299999999999</v>
      </c>
      <c r="AK45" s="387">
        <v>47.952800000000003</v>
      </c>
      <c r="AL45" s="387">
        <v>52.377800000000001</v>
      </c>
      <c r="AM45" s="387">
        <v>51.384300000000003</v>
      </c>
      <c r="AN45" s="387">
        <v>38.150700000000001</v>
      </c>
      <c r="AO45" s="387">
        <f t="shared" si="3"/>
        <v>48.873700000000007</v>
      </c>
      <c r="AP45" s="387">
        <v>39.356699999999996</v>
      </c>
      <c r="AQ45" s="387">
        <v>30.643099999999997</v>
      </c>
      <c r="AR45" s="387">
        <v>37.176699999999997</v>
      </c>
      <c r="AS45" s="387">
        <v>10.6899</v>
      </c>
      <c r="AT45" s="387">
        <v>2.8391999999999999</v>
      </c>
      <c r="AU45" s="387">
        <v>12.9816</v>
      </c>
      <c r="AV45" s="387">
        <v>49.335599999999999</v>
      </c>
      <c r="AW45" s="387">
        <v>48.008599999999994</v>
      </c>
      <c r="AX45" s="387">
        <v>44.369199999999999</v>
      </c>
      <c r="AY45" s="387">
        <v>47.345399999999998</v>
      </c>
      <c r="AZ45" s="387">
        <v>49.416499999999999</v>
      </c>
      <c r="BA45" s="387">
        <v>48.873700000000007</v>
      </c>
      <c r="BB45" s="387">
        <f t="shared" si="4"/>
        <v>14.053100000000001</v>
      </c>
      <c r="BC45" s="387">
        <v>47.807600000000008</v>
      </c>
      <c r="BD45" s="387">
        <v>49.723100000000002</v>
      </c>
      <c r="BE45" s="387">
        <v>57.719800000000006</v>
      </c>
      <c r="BF45" s="387">
        <v>59.945999999999998</v>
      </c>
      <c r="BG45" s="387">
        <v>57.647600000000004</v>
      </c>
      <c r="BH45" s="387">
        <v>55.600100000000005</v>
      </c>
      <c r="BI45" s="387">
        <v>59.533900000000003</v>
      </c>
      <c r="BJ45" s="387">
        <v>60.962800000000001</v>
      </c>
      <c r="BK45" s="387">
        <v>15.972700000000001</v>
      </c>
      <c r="BL45" s="387">
        <v>14.815700000000001</v>
      </c>
      <c r="BM45" s="387">
        <v>16.03</v>
      </c>
      <c r="BN45" s="387">
        <v>14.053100000000001</v>
      </c>
      <c r="BO45" s="387">
        <f t="shared" si="5"/>
        <v>44.779399999999995</v>
      </c>
      <c r="BP45" s="387">
        <v>14.146100000000001</v>
      </c>
      <c r="BQ45" s="387">
        <v>20.098100000000002</v>
      </c>
      <c r="BR45" s="387">
        <v>21.572800000000001</v>
      </c>
      <c r="BS45" s="387">
        <v>25.6785</v>
      </c>
      <c r="BT45" s="387">
        <v>23.255800000000001</v>
      </c>
      <c r="BU45" s="387">
        <v>25.583299999999998</v>
      </c>
      <c r="BV45" s="387">
        <v>21.4803</v>
      </c>
      <c r="BW45" s="387">
        <v>23.585099999999997</v>
      </c>
      <c r="BX45" s="387">
        <v>23.2242</v>
      </c>
      <c r="BY45" s="387">
        <v>30.850099999999998</v>
      </c>
      <c r="BZ45" s="387">
        <v>39.423799999999993</v>
      </c>
      <c r="CA45" s="387">
        <v>44.779399999999995</v>
      </c>
      <c r="CB45" s="387">
        <f t="shared" si="6"/>
        <v>61.503999999999998</v>
      </c>
      <c r="CC45" s="387">
        <v>45.89</v>
      </c>
      <c r="CD45" s="387">
        <v>45.399000000000001</v>
      </c>
      <c r="CE45" s="387">
        <v>47.089500000000001</v>
      </c>
      <c r="CF45" s="387">
        <v>51.642199999999995</v>
      </c>
      <c r="CG45" s="387">
        <v>52.613900000000001</v>
      </c>
      <c r="CH45" s="387">
        <v>54.6753</v>
      </c>
      <c r="CI45" s="387">
        <v>62.3827</v>
      </c>
      <c r="CJ45" s="387">
        <v>64.991199999999992</v>
      </c>
      <c r="CK45" s="387">
        <v>69.113699999999994</v>
      </c>
      <c r="CL45" s="387">
        <v>65.199600000000004</v>
      </c>
      <c r="CM45" s="387">
        <v>68.315899999999999</v>
      </c>
      <c r="CN45" s="387">
        <v>61.503999999999998</v>
      </c>
      <c r="CO45" s="387">
        <f t="shared" si="7"/>
        <v>196.18759999999997</v>
      </c>
      <c r="CP45" s="387">
        <v>70.266999999999996</v>
      </c>
      <c r="CQ45" s="387">
        <v>70.44919999999999</v>
      </c>
      <c r="CR45" s="387">
        <v>69.228999999999999</v>
      </c>
      <c r="CS45" s="387">
        <v>119.66500000000001</v>
      </c>
      <c r="CT45" s="387">
        <v>151.51390000000001</v>
      </c>
      <c r="CU45" s="387">
        <v>134.16</v>
      </c>
      <c r="CV45" s="387">
        <v>147.57929000000001</v>
      </c>
      <c r="CW45" s="387">
        <v>167.09180000000001</v>
      </c>
      <c r="CX45" s="387">
        <v>177.28049999999996</v>
      </c>
      <c r="CY45" s="387">
        <v>152.99469999999999</v>
      </c>
      <c r="CZ45" s="387">
        <v>157.85120000000001</v>
      </c>
      <c r="DA45" s="387">
        <v>196.18759999999997</v>
      </c>
      <c r="DB45" s="387">
        <f t="shared" si="8"/>
        <v>428.96570000000003</v>
      </c>
      <c r="DC45" s="387">
        <v>190.0685</v>
      </c>
      <c r="DD45" s="387">
        <v>173.63659999999999</v>
      </c>
      <c r="DE45" s="387">
        <v>221.16569999999999</v>
      </c>
      <c r="DF45" s="387">
        <v>212.4427</v>
      </c>
      <c r="DG45" s="387">
        <v>223.20079999999999</v>
      </c>
      <c r="DH45" s="387">
        <v>249.62129999999999</v>
      </c>
      <c r="DI45" s="387">
        <v>263.9717</v>
      </c>
      <c r="DJ45" s="387">
        <v>308.59559999999999</v>
      </c>
      <c r="DK45" s="387">
        <v>378.40090000000004</v>
      </c>
      <c r="DL45" s="387">
        <v>434.49599999999992</v>
      </c>
      <c r="DM45" s="387">
        <v>430.76910000000004</v>
      </c>
      <c r="DN45" s="387">
        <v>428.96570000000003</v>
      </c>
      <c r="DO45" s="387">
        <f t="shared" si="9"/>
        <v>494.45319999999998</v>
      </c>
      <c r="DP45" s="387">
        <v>345.84919999999994</v>
      </c>
      <c r="DQ45" s="387">
        <v>381.54260000000005</v>
      </c>
      <c r="DR45" s="387">
        <v>390.411</v>
      </c>
      <c r="DS45" s="387">
        <v>376.69079999999997</v>
      </c>
      <c r="DT45" s="387">
        <v>370.78790000000004</v>
      </c>
      <c r="DU45" s="387">
        <v>387.21280000000002</v>
      </c>
      <c r="DV45" s="387">
        <v>425.44220000000007</v>
      </c>
      <c r="DW45" s="387">
        <v>452.40040000000005</v>
      </c>
      <c r="DX45" s="387">
        <v>506.459</v>
      </c>
      <c r="DY45" s="387">
        <v>503.0462</v>
      </c>
      <c r="DZ45" s="387">
        <v>498.23639999999995</v>
      </c>
      <c r="EA45" s="387">
        <v>494.45319999999998</v>
      </c>
      <c r="EB45" s="387">
        <f t="shared" si="10"/>
        <v>794.64760000000001</v>
      </c>
      <c r="EC45" s="387">
        <v>464.11329999999998</v>
      </c>
      <c r="ED45" s="387">
        <v>487.02579999999995</v>
      </c>
      <c r="EE45" s="387">
        <v>533.8266000000001</v>
      </c>
      <c r="EF45" s="387">
        <v>567.53700000000003</v>
      </c>
      <c r="EG45" s="387">
        <v>602.44089999999994</v>
      </c>
      <c r="EH45" s="387">
        <v>637.60009999999988</v>
      </c>
      <c r="EI45" s="387">
        <v>658.41330000000005</v>
      </c>
      <c r="EJ45" s="387">
        <v>669.2632000000001</v>
      </c>
      <c r="EK45" s="387">
        <v>695.81439999999986</v>
      </c>
      <c r="EL45" s="387">
        <v>721.82369999999992</v>
      </c>
      <c r="EM45" s="387">
        <v>760.59069999999997</v>
      </c>
      <c r="EN45" s="387">
        <v>794.64760000000001</v>
      </c>
      <c r="EO45" s="387">
        <f t="shared" si="11"/>
        <v>1119.8054</v>
      </c>
      <c r="EP45" s="395">
        <v>912.92100000000005</v>
      </c>
      <c r="EQ45" s="395">
        <v>974.9135</v>
      </c>
      <c r="ER45" s="395">
        <v>959.98219999999992</v>
      </c>
      <c r="ES45" s="395">
        <v>938.04769999999996</v>
      </c>
      <c r="ET45" s="395">
        <v>872.68380000000002</v>
      </c>
      <c r="EU45" s="395">
        <v>860.66780000000006</v>
      </c>
      <c r="EV45" s="395">
        <v>857.40940000000001</v>
      </c>
      <c r="EW45" s="395">
        <v>859.29290000000003</v>
      </c>
      <c r="EX45" s="395">
        <v>847.38619999999992</v>
      </c>
      <c r="EY45" s="395">
        <v>893.61490000000003</v>
      </c>
      <c r="EZ45" s="395">
        <v>982.3248000000001</v>
      </c>
      <c r="FA45" s="395">
        <v>1119.8054</v>
      </c>
      <c r="FB45" s="394"/>
    </row>
    <row r="46" spans="1:158" s="134" customFormat="1" ht="12.75" customHeight="1">
      <c r="A46" s="771" t="s">
        <v>3189</v>
      </c>
      <c r="B46" s="387">
        <f t="shared" si="0"/>
        <v>0.1</v>
      </c>
      <c r="C46" s="387">
        <v>0.3</v>
      </c>
      <c r="D46" s="387">
        <v>0.69550000000000001</v>
      </c>
      <c r="E46" s="387">
        <v>1.7955000000000001</v>
      </c>
      <c r="F46" s="387">
        <v>1.85</v>
      </c>
      <c r="G46" s="387">
        <v>1.95</v>
      </c>
      <c r="H46" s="387">
        <v>1.25</v>
      </c>
      <c r="I46" s="387">
        <v>0.45</v>
      </c>
      <c r="J46" s="387">
        <v>1.25</v>
      </c>
      <c r="K46" s="387">
        <v>0.9</v>
      </c>
      <c r="L46" s="387">
        <v>0.9</v>
      </c>
      <c r="M46" s="387">
        <v>0.9</v>
      </c>
      <c r="N46" s="387">
        <v>0.1</v>
      </c>
      <c r="O46" s="387">
        <f t="shared" si="1"/>
        <v>0</v>
      </c>
      <c r="P46" s="387">
        <v>0.1</v>
      </c>
      <c r="Q46" s="387">
        <v>1</v>
      </c>
      <c r="R46" s="387">
        <v>0.5</v>
      </c>
      <c r="S46" s="387">
        <v>0.5</v>
      </c>
      <c r="T46" s="387">
        <v>0</v>
      </c>
      <c r="U46" s="387">
        <v>0</v>
      </c>
      <c r="V46" s="387">
        <v>0</v>
      </c>
      <c r="W46" s="387">
        <v>0</v>
      </c>
      <c r="X46" s="387">
        <v>0</v>
      </c>
      <c r="Y46" s="387">
        <v>0</v>
      </c>
      <c r="Z46" s="387">
        <v>0</v>
      </c>
      <c r="AA46" s="387">
        <v>0</v>
      </c>
      <c r="AB46" s="387">
        <f t="shared" si="2"/>
        <v>0.15</v>
      </c>
      <c r="AC46" s="387">
        <v>0</v>
      </c>
      <c r="AD46" s="387">
        <v>0</v>
      </c>
      <c r="AE46" s="387">
        <v>0</v>
      </c>
      <c r="AF46" s="387">
        <v>0</v>
      </c>
      <c r="AG46" s="387">
        <v>0</v>
      </c>
      <c r="AH46" s="387">
        <v>0.15</v>
      </c>
      <c r="AI46" s="387">
        <v>0.15</v>
      </c>
      <c r="AJ46" s="387">
        <v>0.15</v>
      </c>
      <c r="AK46" s="387">
        <v>0.25</v>
      </c>
      <c r="AL46" s="387">
        <v>0.15</v>
      </c>
      <c r="AM46" s="387">
        <v>0.15</v>
      </c>
      <c r="AN46" s="387">
        <v>0.15</v>
      </c>
      <c r="AO46" s="387">
        <f t="shared" si="3"/>
        <v>0</v>
      </c>
      <c r="AP46" s="387">
        <v>0.15</v>
      </c>
      <c r="AQ46" s="387">
        <v>0.14000000000000001</v>
      </c>
      <c r="AR46" s="387">
        <v>0.12</v>
      </c>
      <c r="AS46" s="387">
        <v>0.111</v>
      </c>
      <c r="AT46" s="387">
        <v>1.6E-2</v>
      </c>
      <c r="AU46" s="387">
        <v>0</v>
      </c>
      <c r="AV46" s="387">
        <v>0</v>
      </c>
      <c r="AW46" s="387">
        <v>0</v>
      </c>
      <c r="AX46" s="387">
        <v>0</v>
      </c>
      <c r="AY46" s="387">
        <v>0</v>
      </c>
      <c r="AZ46" s="387">
        <v>0</v>
      </c>
      <c r="BA46" s="387">
        <v>0</v>
      </c>
      <c r="BB46" s="387">
        <f t="shared" si="4"/>
        <v>0</v>
      </c>
      <c r="BC46" s="387">
        <v>0</v>
      </c>
      <c r="BD46" s="387">
        <v>0</v>
      </c>
      <c r="BE46" s="387">
        <v>0</v>
      </c>
      <c r="BF46" s="387">
        <v>0</v>
      </c>
      <c r="BG46" s="387">
        <v>0</v>
      </c>
      <c r="BH46" s="387">
        <v>0</v>
      </c>
      <c r="BI46" s="387">
        <v>0</v>
      </c>
      <c r="BJ46" s="387">
        <v>0</v>
      </c>
      <c r="BK46" s="387">
        <v>0</v>
      </c>
      <c r="BL46" s="387">
        <v>0</v>
      </c>
      <c r="BM46" s="387">
        <v>0</v>
      </c>
      <c r="BN46" s="387">
        <v>0</v>
      </c>
      <c r="BO46" s="387">
        <f t="shared" si="5"/>
        <v>7.2240000000000002</v>
      </c>
      <c r="BP46" s="387">
        <v>0</v>
      </c>
      <c r="BQ46" s="387">
        <v>0.1188</v>
      </c>
      <c r="BR46" s="387">
        <v>0.1188</v>
      </c>
      <c r="BS46" s="387">
        <v>0.1188</v>
      </c>
      <c r="BT46" s="387">
        <v>0.7427999999999999</v>
      </c>
      <c r="BU46" s="387">
        <v>0.59499999999999997</v>
      </c>
      <c r="BV46" s="387">
        <v>2.0950000000000002</v>
      </c>
      <c r="BW46" s="387">
        <v>1.9950000000000001</v>
      </c>
      <c r="BX46" s="387">
        <v>1.9950000000000001</v>
      </c>
      <c r="BY46" s="387">
        <v>2.0499999999999998</v>
      </c>
      <c r="BZ46" s="387">
        <v>5.4169999999999998</v>
      </c>
      <c r="CA46" s="387">
        <v>7.2240000000000002</v>
      </c>
      <c r="CB46" s="387">
        <f t="shared" si="6"/>
        <v>2.3050000000000002</v>
      </c>
      <c r="CC46" s="387">
        <v>7.3760000000000003</v>
      </c>
      <c r="CD46" s="387">
        <v>7.43</v>
      </c>
      <c r="CE46" s="387">
        <v>7.4119999999999999</v>
      </c>
      <c r="CF46" s="387">
        <v>6.8550000000000004</v>
      </c>
      <c r="CG46" s="387">
        <v>6.8040000000000003</v>
      </c>
      <c r="CH46" s="387">
        <v>5.7670000000000003</v>
      </c>
      <c r="CI46" s="387">
        <v>5.8010000000000002</v>
      </c>
      <c r="CJ46" s="387">
        <v>1.091</v>
      </c>
      <c r="CK46" s="387">
        <v>1.0609999999999999</v>
      </c>
      <c r="CL46" s="387">
        <v>1.0129999999999999</v>
      </c>
      <c r="CM46" s="387">
        <v>2.2690000000000001</v>
      </c>
      <c r="CN46" s="387">
        <v>2.3050000000000002</v>
      </c>
      <c r="CO46" s="387">
        <f t="shared" si="7"/>
        <v>9.4682000000000013</v>
      </c>
      <c r="CP46" s="387">
        <v>2.56</v>
      </c>
      <c r="CQ46" s="387">
        <v>2.5949</v>
      </c>
      <c r="CR46" s="387">
        <v>10.6579</v>
      </c>
      <c r="CS46" s="387">
        <v>2.1709999999999998</v>
      </c>
      <c r="CT46" s="387">
        <v>1.728</v>
      </c>
      <c r="CU46" s="387">
        <v>1.6479999999999999</v>
      </c>
      <c r="CV46" s="387">
        <v>10.75</v>
      </c>
      <c r="CW46" s="387">
        <v>11.728999999999999</v>
      </c>
      <c r="CX46" s="387">
        <v>7.0380000000000003</v>
      </c>
      <c r="CY46" s="387">
        <v>10.334</v>
      </c>
      <c r="CZ46" s="387">
        <v>8.5180000000000007</v>
      </c>
      <c r="DA46" s="387">
        <v>9.4682000000000013</v>
      </c>
      <c r="DB46" s="387">
        <f t="shared" si="8"/>
        <v>5.6278000000000006</v>
      </c>
      <c r="DC46" s="387">
        <v>8.4404000000000003</v>
      </c>
      <c r="DD46" s="387">
        <v>9.1352000000000011</v>
      </c>
      <c r="DE46" s="387">
        <v>11.1502</v>
      </c>
      <c r="DF46" s="387">
        <v>8.7532999999999994</v>
      </c>
      <c r="DG46" s="387">
        <v>4.6150000000000002</v>
      </c>
      <c r="DH46" s="387">
        <v>3.72</v>
      </c>
      <c r="DI46" s="387">
        <v>3.6989999999999998</v>
      </c>
      <c r="DJ46" s="387">
        <v>2.5588000000000002</v>
      </c>
      <c r="DK46" s="387">
        <v>2.8336000000000006</v>
      </c>
      <c r="DL46" s="387">
        <v>6.2886000000000006</v>
      </c>
      <c r="DM46" s="387">
        <v>4.3277999999999999</v>
      </c>
      <c r="DN46" s="387">
        <v>5.6278000000000006</v>
      </c>
      <c r="DO46" s="387">
        <f t="shared" si="9"/>
        <v>11.068700000000002</v>
      </c>
      <c r="DP46" s="387">
        <v>6.8948</v>
      </c>
      <c r="DQ46" s="387">
        <v>7.6848000000000001</v>
      </c>
      <c r="DR46" s="387">
        <v>7.7006000000000006</v>
      </c>
      <c r="DS46" s="387">
        <v>4.9266000000000005</v>
      </c>
      <c r="DT46" s="387">
        <v>5.3220000000000001</v>
      </c>
      <c r="DU46" s="387">
        <v>6.7278000000000002</v>
      </c>
      <c r="DV46" s="387">
        <v>6.5531000000000006</v>
      </c>
      <c r="DW46" s="387">
        <v>6.7031000000000001</v>
      </c>
      <c r="DX46" s="387">
        <v>6.5231000000000003</v>
      </c>
      <c r="DY46" s="387">
        <v>10.722</v>
      </c>
      <c r="DZ46" s="387">
        <v>10.7768</v>
      </c>
      <c r="EA46" s="387">
        <v>11.068700000000002</v>
      </c>
      <c r="EB46" s="387">
        <f t="shared" si="10"/>
        <v>5.2759999999999998</v>
      </c>
      <c r="EC46" s="387">
        <v>7.62</v>
      </c>
      <c r="ED46" s="387">
        <v>8.4499999999999993</v>
      </c>
      <c r="EE46" s="387">
        <v>8.0619999999999994</v>
      </c>
      <c r="EF46" s="387">
        <v>7.7169999999999996</v>
      </c>
      <c r="EG46" s="387">
        <v>1.9550000000000001</v>
      </c>
      <c r="EH46" s="387">
        <v>4.7861000000000002</v>
      </c>
      <c r="EI46" s="387">
        <v>4.6859999999999999</v>
      </c>
      <c r="EJ46" s="387">
        <v>7.4974999999999996</v>
      </c>
      <c r="EK46" s="387">
        <v>8.247399999999999</v>
      </c>
      <c r="EL46" s="387">
        <v>5.4059999999999997</v>
      </c>
      <c r="EM46" s="387">
        <v>5.9710000000000001</v>
      </c>
      <c r="EN46" s="387">
        <v>5.2759999999999998</v>
      </c>
      <c r="EO46" s="387">
        <f t="shared" si="11"/>
        <v>15.6661</v>
      </c>
      <c r="EP46" s="395">
        <v>11.218200000000001</v>
      </c>
      <c r="EQ46" s="395">
        <v>8.5649999999999995</v>
      </c>
      <c r="ER46" s="395">
        <v>8.3262</v>
      </c>
      <c r="ES46" s="395">
        <v>8.1781000000000006</v>
      </c>
      <c r="ET46" s="395">
        <v>6.8940000000000001</v>
      </c>
      <c r="EU46" s="395">
        <v>5.09</v>
      </c>
      <c r="EV46" s="395">
        <v>11.043299999999999</v>
      </c>
      <c r="EW46" s="395">
        <v>14.0581</v>
      </c>
      <c r="EX46" s="395">
        <v>17.403400000000001</v>
      </c>
      <c r="EY46" s="395">
        <v>16.9252</v>
      </c>
      <c r="EZ46" s="395">
        <v>16.952099999999998</v>
      </c>
      <c r="FA46" s="395">
        <v>15.6661</v>
      </c>
      <c r="FB46" s="394"/>
    </row>
    <row r="47" spans="1:158" s="134" customFormat="1" ht="12.75" customHeight="1">
      <c r="A47" s="771" t="s">
        <v>2898</v>
      </c>
      <c r="B47" s="387">
        <f t="shared" si="0"/>
        <v>1.115</v>
      </c>
      <c r="C47" s="387">
        <v>2.6179999999999999</v>
      </c>
      <c r="D47" s="387">
        <v>2.6238999999999999</v>
      </c>
      <c r="E47" s="387">
        <v>2.7159</v>
      </c>
      <c r="F47" s="387">
        <v>3.5419999999999998</v>
      </c>
      <c r="G47" s="387">
        <v>3.0339999999999998</v>
      </c>
      <c r="H47" s="387">
        <v>2.367</v>
      </c>
      <c r="I47" s="387">
        <v>2.7109999999999999</v>
      </c>
      <c r="J47" s="387">
        <v>2.7109999999999999</v>
      </c>
      <c r="K47" s="387">
        <v>0.76</v>
      </c>
      <c r="L47" s="387">
        <v>1.2569999999999999</v>
      </c>
      <c r="M47" s="387">
        <v>1.726</v>
      </c>
      <c r="N47" s="387">
        <v>1.115</v>
      </c>
      <c r="O47" s="387">
        <f t="shared" si="1"/>
        <v>1.2749999999999999</v>
      </c>
      <c r="P47" s="387">
        <v>3.45</v>
      </c>
      <c r="Q47" s="387">
        <v>3.5449999999999999</v>
      </c>
      <c r="R47" s="387">
        <v>3.9740000000000002</v>
      </c>
      <c r="S47" s="387">
        <v>2.7480000000000002</v>
      </c>
      <c r="T47" s="387">
        <v>2.8650000000000002</v>
      </c>
      <c r="U47" s="387">
        <v>2.3410000000000002</v>
      </c>
      <c r="V47" s="387">
        <v>1.1240000000000001</v>
      </c>
      <c r="W47" s="387">
        <v>1.2050000000000001</v>
      </c>
      <c r="X47" s="387">
        <v>1.232</v>
      </c>
      <c r="Y47" s="387">
        <v>0.94599999999999995</v>
      </c>
      <c r="Z47" s="387">
        <v>1.05</v>
      </c>
      <c r="AA47" s="387">
        <v>1.2749999999999999</v>
      </c>
      <c r="AB47" s="387">
        <f t="shared" si="2"/>
        <v>2.7280000000000002</v>
      </c>
      <c r="AC47" s="387">
        <v>1.367</v>
      </c>
      <c r="AD47" s="387">
        <v>2.8570000000000002</v>
      </c>
      <c r="AE47" s="387">
        <v>2.879</v>
      </c>
      <c r="AF47" s="387">
        <v>2.6549999999999998</v>
      </c>
      <c r="AG47" s="387">
        <v>2.34</v>
      </c>
      <c r="AH47" s="387">
        <v>2.5049999999999999</v>
      </c>
      <c r="AI47" s="387">
        <v>3.5650999999999997</v>
      </c>
      <c r="AJ47" s="387">
        <v>3.7161</v>
      </c>
      <c r="AK47" s="387">
        <v>2.31</v>
      </c>
      <c r="AL47" s="387">
        <v>2.0619999999999998</v>
      </c>
      <c r="AM47" s="387">
        <v>2.0569999999999999</v>
      </c>
      <c r="AN47" s="387">
        <v>2.7280000000000002</v>
      </c>
      <c r="AO47" s="387">
        <f t="shared" si="3"/>
        <v>11.842000000000001</v>
      </c>
      <c r="AP47" s="387">
        <v>1.758</v>
      </c>
      <c r="AQ47" s="387">
        <v>7.7</v>
      </c>
      <c r="AR47" s="387">
        <v>9.8089999999999993</v>
      </c>
      <c r="AS47" s="387">
        <v>10.047000000000001</v>
      </c>
      <c r="AT47" s="387">
        <v>9.9730000000000008</v>
      </c>
      <c r="AU47" s="387">
        <v>8.8190000000000008</v>
      </c>
      <c r="AV47" s="387">
        <v>13.462999999999999</v>
      </c>
      <c r="AW47" s="387">
        <v>12.704000000000001</v>
      </c>
      <c r="AX47" s="387">
        <v>12.503</v>
      </c>
      <c r="AY47" s="387">
        <v>11.75</v>
      </c>
      <c r="AZ47" s="387">
        <v>11.75</v>
      </c>
      <c r="BA47" s="387">
        <v>11.842000000000001</v>
      </c>
      <c r="BB47" s="387">
        <f t="shared" si="4"/>
        <v>12.096</v>
      </c>
      <c r="BC47" s="387">
        <v>11.497999999999999</v>
      </c>
      <c r="BD47" s="387">
        <v>11.85</v>
      </c>
      <c r="BE47" s="387">
        <v>12.03</v>
      </c>
      <c r="BF47" s="387">
        <v>11.73</v>
      </c>
      <c r="BG47" s="387">
        <v>11.778</v>
      </c>
      <c r="BH47" s="387">
        <v>11.491</v>
      </c>
      <c r="BI47" s="387">
        <v>11.753</v>
      </c>
      <c r="BJ47" s="387">
        <v>11.928000000000001</v>
      </c>
      <c r="BK47" s="387">
        <v>12.083</v>
      </c>
      <c r="BL47" s="387">
        <v>12.183</v>
      </c>
      <c r="BM47" s="387">
        <v>12.096</v>
      </c>
      <c r="BN47" s="387">
        <v>12.096</v>
      </c>
      <c r="BO47" s="387">
        <f t="shared" si="5"/>
        <v>11.461499999999999</v>
      </c>
      <c r="BP47" s="387">
        <v>11.728999999999999</v>
      </c>
      <c r="BQ47" s="387">
        <v>6.7249999999999996</v>
      </c>
      <c r="BR47" s="387">
        <v>7.5049999999999999</v>
      </c>
      <c r="BS47" s="387">
        <v>9.4860000000000007</v>
      </c>
      <c r="BT47" s="387">
        <v>9.1557999999999993</v>
      </c>
      <c r="BU47" s="387">
        <v>5.1438000000000006</v>
      </c>
      <c r="BV47" s="387">
        <v>5.0987999999999998</v>
      </c>
      <c r="BW47" s="387">
        <v>5.0788000000000002</v>
      </c>
      <c r="BX47" s="387">
        <v>5.2347999999999999</v>
      </c>
      <c r="BY47" s="387">
        <v>11.496799999999999</v>
      </c>
      <c r="BZ47" s="387">
        <v>11.5497</v>
      </c>
      <c r="CA47" s="387">
        <v>11.461499999999999</v>
      </c>
      <c r="CB47" s="387">
        <f t="shared" si="6"/>
        <v>6.5359999999999996</v>
      </c>
      <c r="CC47" s="387">
        <v>12.6555</v>
      </c>
      <c r="CD47" s="387">
        <v>12.5505</v>
      </c>
      <c r="CE47" s="387">
        <v>10.976700000000001</v>
      </c>
      <c r="CF47" s="387">
        <v>11.027700000000001</v>
      </c>
      <c r="CG47" s="387">
        <v>10.6517</v>
      </c>
      <c r="CH47" s="387">
        <v>9.1497000000000011</v>
      </c>
      <c r="CI47" s="387">
        <v>9.1577000000000002</v>
      </c>
      <c r="CJ47" s="387">
        <v>9.4979999999999993</v>
      </c>
      <c r="CK47" s="387">
        <v>9.4969999999999999</v>
      </c>
      <c r="CL47" s="387">
        <v>8.9090000000000007</v>
      </c>
      <c r="CM47" s="387">
        <v>8.1170000000000009</v>
      </c>
      <c r="CN47" s="387">
        <v>6.5359999999999996</v>
      </c>
      <c r="CO47" s="387">
        <f t="shared" si="7"/>
        <v>6.3019999999999996</v>
      </c>
      <c r="CP47" s="387">
        <v>4.9213999999999993</v>
      </c>
      <c r="CQ47" s="387">
        <v>4.97</v>
      </c>
      <c r="CR47" s="387">
        <v>5.3985000000000003</v>
      </c>
      <c r="CS47" s="387">
        <v>4.9880000000000004</v>
      </c>
      <c r="CT47" s="387">
        <v>1.2689999999999999</v>
      </c>
      <c r="CU47" s="387">
        <v>1.992</v>
      </c>
      <c r="CV47" s="387">
        <v>1.7849999999999999</v>
      </c>
      <c r="CW47" s="387">
        <v>1.4770000000000001</v>
      </c>
      <c r="CX47" s="387">
        <v>3.4529999999999998</v>
      </c>
      <c r="CY47" s="387">
        <v>3.6850000000000001</v>
      </c>
      <c r="CZ47" s="387">
        <v>5.5084</v>
      </c>
      <c r="DA47" s="387">
        <v>6.3019999999999996</v>
      </c>
      <c r="DB47" s="387">
        <f t="shared" si="8"/>
        <v>15.786299999999999</v>
      </c>
      <c r="DC47" s="387">
        <v>9.6161000000000012</v>
      </c>
      <c r="DD47" s="387">
        <v>12.046700000000001</v>
      </c>
      <c r="DE47" s="387">
        <v>12.631</v>
      </c>
      <c r="DF47" s="387">
        <v>24.619</v>
      </c>
      <c r="DG47" s="387">
        <v>22.45</v>
      </c>
      <c r="DH47" s="387">
        <v>23.649899999999999</v>
      </c>
      <c r="DI47" s="387">
        <v>19.031299999999998</v>
      </c>
      <c r="DJ47" s="387">
        <v>17.3811</v>
      </c>
      <c r="DK47" s="387">
        <v>16.894099999999998</v>
      </c>
      <c r="DL47" s="387">
        <v>9.1311</v>
      </c>
      <c r="DM47" s="387">
        <v>9.3224000000000018</v>
      </c>
      <c r="DN47" s="387">
        <v>15.786299999999999</v>
      </c>
      <c r="DO47" s="387">
        <f t="shared" si="9"/>
        <v>14.923300000000001</v>
      </c>
      <c r="DP47" s="387">
        <v>15.857299999999999</v>
      </c>
      <c r="DQ47" s="387">
        <v>17.016299999999998</v>
      </c>
      <c r="DR47" s="387">
        <v>17.439799999999998</v>
      </c>
      <c r="DS47" s="387">
        <v>27.095299999999998</v>
      </c>
      <c r="DT47" s="387">
        <v>32.955199999999998</v>
      </c>
      <c r="DU47" s="387">
        <v>38.9069</v>
      </c>
      <c r="DV47" s="387">
        <v>34.607900000000001</v>
      </c>
      <c r="DW47" s="387">
        <v>29.105400000000003</v>
      </c>
      <c r="DX47" s="387">
        <v>31.278200000000002</v>
      </c>
      <c r="DY47" s="387">
        <v>21.4023</v>
      </c>
      <c r="DZ47" s="387">
        <v>22.185599999999997</v>
      </c>
      <c r="EA47" s="387">
        <v>14.923300000000001</v>
      </c>
      <c r="EB47" s="387">
        <f t="shared" si="10"/>
        <v>21.422799999999999</v>
      </c>
      <c r="EC47" s="387">
        <v>21.1447</v>
      </c>
      <c r="ED47" s="387">
        <v>23.104700000000001</v>
      </c>
      <c r="EE47" s="387">
        <v>21.627600000000001</v>
      </c>
      <c r="EF47" s="387">
        <v>30.813600000000001</v>
      </c>
      <c r="EG47" s="387">
        <v>27.114099999999997</v>
      </c>
      <c r="EH47" s="387">
        <v>27.495699999999999</v>
      </c>
      <c r="EI47" s="387">
        <v>19.0642</v>
      </c>
      <c r="EJ47" s="387">
        <v>23.454599999999999</v>
      </c>
      <c r="EK47" s="387">
        <v>18.751099999999997</v>
      </c>
      <c r="EL47" s="387">
        <v>19.424299999999999</v>
      </c>
      <c r="EM47" s="387">
        <v>19.135999999999999</v>
      </c>
      <c r="EN47" s="387">
        <v>21.422799999999999</v>
      </c>
      <c r="EO47" s="387">
        <f t="shared" si="11"/>
        <v>24.337499999999999</v>
      </c>
      <c r="EP47" s="396">
        <v>22.599400000000003</v>
      </c>
      <c r="EQ47" s="396">
        <v>26.226500000000001</v>
      </c>
      <c r="ER47" s="396">
        <v>31.369499999999999</v>
      </c>
      <c r="ES47" s="396">
        <v>49.750399999999999</v>
      </c>
      <c r="ET47" s="396">
        <v>48.545000000000002</v>
      </c>
      <c r="EU47" s="396">
        <v>40.708500000000001</v>
      </c>
      <c r="EV47" s="396">
        <v>40.195300000000003</v>
      </c>
      <c r="EW47" s="396">
        <v>31.955400000000001</v>
      </c>
      <c r="EX47" s="396">
        <v>30.672599999999999</v>
      </c>
      <c r="EY47" s="396">
        <v>21.006799999999998</v>
      </c>
      <c r="EZ47" s="396">
        <v>18.944800000000001</v>
      </c>
      <c r="FA47" s="396">
        <v>24.337499999999999</v>
      </c>
      <c r="FB47" s="394"/>
    </row>
    <row r="48" spans="1:158" s="134" customFormat="1" ht="12.75" customHeight="1">
      <c r="A48" s="771" t="s">
        <v>3190</v>
      </c>
      <c r="B48" s="387">
        <f t="shared" si="0"/>
        <v>0</v>
      </c>
      <c r="C48" s="387">
        <v>0</v>
      </c>
      <c r="D48" s="387">
        <v>0</v>
      </c>
      <c r="E48" s="387">
        <v>0</v>
      </c>
      <c r="F48" s="387">
        <v>0</v>
      </c>
      <c r="G48" s="387">
        <v>0</v>
      </c>
      <c r="H48" s="387">
        <v>0</v>
      </c>
      <c r="I48" s="387">
        <v>0</v>
      </c>
      <c r="J48" s="387">
        <v>0</v>
      </c>
      <c r="K48" s="387">
        <v>0</v>
      </c>
      <c r="L48" s="387">
        <v>0</v>
      </c>
      <c r="M48" s="387">
        <v>0</v>
      </c>
      <c r="N48" s="387">
        <v>0</v>
      </c>
      <c r="O48" s="387">
        <f t="shared" si="1"/>
        <v>0</v>
      </c>
      <c r="P48" s="387">
        <v>0</v>
      </c>
      <c r="Q48" s="387">
        <v>0</v>
      </c>
      <c r="R48" s="387">
        <v>0</v>
      </c>
      <c r="S48" s="387">
        <v>0</v>
      </c>
      <c r="T48" s="387">
        <v>0</v>
      </c>
      <c r="U48" s="387">
        <v>0</v>
      </c>
      <c r="V48" s="387">
        <v>0</v>
      </c>
      <c r="W48" s="387">
        <v>0</v>
      </c>
      <c r="X48" s="387">
        <v>0</v>
      </c>
      <c r="Y48" s="387">
        <v>0</v>
      </c>
      <c r="Z48" s="387">
        <v>0</v>
      </c>
      <c r="AA48" s="387">
        <v>0</v>
      </c>
      <c r="AB48" s="387">
        <f t="shared" si="2"/>
        <v>0</v>
      </c>
      <c r="AC48" s="387">
        <v>0</v>
      </c>
      <c r="AD48" s="387">
        <v>0</v>
      </c>
      <c r="AE48" s="387">
        <v>0</v>
      </c>
      <c r="AF48" s="387">
        <v>0</v>
      </c>
      <c r="AG48" s="387">
        <v>0</v>
      </c>
      <c r="AH48" s="387">
        <v>0</v>
      </c>
      <c r="AI48" s="387">
        <v>0</v>
      </c>
      <c r="AJ48" s="387">
        <v>0</v>
      </c>
      <c r="AK48" s="387">
        <v>0</v>
      </c>
      <c r="AL48" s="387">
        <v>0</v>
      </c>
      <c r="AM48" s="387">
        <v>0</v>
      </c>
      <c r="AN48" s="387">
        <v>0</v>
      </c>
      <c r="AO48" s="387">
        <f t="shared" si="3"/>
        <v>0</v>
      </c>
      <c r="AP48" s="387">
        <v>0</v>
      </c>
      <c r="AQ48" s="387">
        <v>0</v>
      </c>
      <c r="AR48" s="387">
        <v>0</v>
      </c>
      <c r="AS48" s="387">
        <v>0</v>
      </c>
      <c r="AT48" s="387">
        <v>0</v>
      </c>
      <c r="AU48" s="387">
        <v>0</v>
      </c>
      <c r="AV48" s="387">
        <v>0</v>
      </c>
      <c r="AW48" s="387">
        <v>0</v>
      </c>
      <c r="AX48" s="387">
        <v>0</v>
      </c>
      <c r="AY48" s="387">
        <v>0</v>
      </c>
      <c r="AZ48" s="387">
        <v>0</v>
      </c>
      <c r="BA48" s="387">
        <v>0</v>
      </c>
      <c r="BB48" s="387">
        <f t="shared" si="4"/>
        <v>0</v>
      </c>
      <c r="BC48" s="387">
        <v>0</v>
      </c>
      <c r="BD48" s="387">
        <v>0</v>
      </c>
      <c r="BE48" s="387">
        <v>0</v>
      </c>
      <c r="BF48" s="387">
        <v>0</v>
      </c>
      <c r="BG48" s="387">
        <v>0</v>
      </c>
      <c r="BH48" s="387">
        <v>0</v>
      </c>
      <c r="BI48" s="387">
        <v>0</v>
      </c>
      <c r="BJ48" s="387">
        <v>0</v>
      </c>
      <c r="BK48" s="387">
        <v>0</v>
      </c>
      <c r="BL48" s="387">
        <v>0</v>
      </c>
      <c r="BM48" s="387">
        <v>0</v>
      </c>
      <c r="BN48" s="387">
        <v>0</v>
      </c>
      <c r="BO48" s="387">
        <f t="shared" si="5"/>
        <v>0</v>
      </c>
      <c r="BP48" s="387">
        <v>0</v>
      </c>
      <c r="BQ48" s="387">
        <v>0</v>
      </c>
      <c r="BR48" s="387">
        <v>0</v>
      </c>
      <c r="BS48" s="387">
        <v>0</v>
      </c>
      <c r="BT48" s="387">
        <v>0</v>
      </c>
      <c r="BU48" s="387">
        <v>0</v>
      </c>
      <c r="BV48" s="387">
        <v>0</v>
      </c>
      <c r="BW48" s="387">
        <v>0</v>
      </c>
      <c r="BX48" s="387">
        <v>0</v>
      </c>
      <c r="BY48" s="387">
        <v>0</v>
      </c>
      <c r="BZ48" s="387">
        <v>0</v>
      </c>
      <c r="CA48" s="387">
        <v>0</v>
      </c>
      <c r="CB48" s="387">
        <f t="shared" si="6"/>
        <v>0</v>
      </c>
      <c r="CC48" s="387">
        <v>0</v>
      </c>
      <c r="CD48" s="387">
        <v>0</v>
      </c>
      <c r="CE48" s="387">
        <v>0</v>
      </c>
      <c r="CF48" s="387">
        <v>0</v>
      </c>
      <c r="CG48" s="387">
        <v>0</v>
      </c>
      <c r="CH48" s="387">
        <v>0</v>
      </c>
      <c r="CI48" s="387">
        <v>0</v>
      </c>
      <c r="CJ48" s="387">
        <v>0</v>
      </c>
      <c r="CK48" s="387">
        <v>0</v>
      </c>
      <c r="CL48" s="387">
        <v>0</v>
      </c>
      <c r="CM48" s="387">
        <v>0</v>
      </c>
      <c r="CN48" s="387">
        <v>0</v>
      </c>
      <c r="CO48" s="387">
        <f t="shared" si="7"/>
        <v>5.3496999999999995</v>
      </c>
      <c r="CP48" s="387">
        <v>0</v>
      </c>
      <c r="CQ48" s="387">
        <v>0</v>
      </c>
      <c r="CR48" s="387">
        <v>0</v>
      </c>
      <c r="CS48" s="387">
        <v>1.0039</v>
      </c>
      <c r="CT48" s="387">
        <v>1.0466999999999997</v>
      </c>
      <c r="CU48" s="387">
        <v>0.7762</v>
      </c>
      <c r="CV48" s="387">
        <v>0.73939999999999995</v>
      </c>
      <c r="CW48" s="387">
        <v>1.0566</v>
      </c>
      <c r="CX48" s="387">
        <v>0.62539999999999996</v>
      </c>
      <c r="CY48" s="387">
        <v>0.57269999999999999</v>
      </c>
      <c r="CZ48" s="387">
        <v>5.4166000000000007</v>
      </c>
      <c r="DA48" s="387">
        <v>5.3496999999999995</v>
      </c>
      <c r="DB48" s="387">
        <f t="shared" si="8"/>
        <v>5.3096000000000005</v>
      </c>
      <c r="DC48" s="387">
        <v>6.6951999999999998</v>
      </c>
      <c r="DD48" s="387">
        <v>8.0907999999999998</v>
      </c>
      <c r="DE48" s="387">
        <v>13.131</v>
      </c>
      <c r="DF48" s="387">
        <v>18.289599999999997</v>
      </c>
      <c r="DG48" s="387">
        <v>17.855800000000002</v>
      </c>
      <c r="DH48" s="387">
        <v>17.189699999999998</v>
      </c>
      <c r="DI48" s="387">
        <v>11.684200000000001</v>
      </c>
      <c r="DJ48" s="387">
        <v>11.31</v>
      </c>
      <c r="DK48" s="387">
        <v>12.830500000000001</v>
      </c>
      <c r="DL48" s="387">
        <v>9.3190000000000008</v>
      </c>
      <c r="DM48" s="387">
        <v>7.508799999999999</v>
      </c>
      <c r="DN48" s="387">
        <v>5.3096000000000005</v>
      </c>
      <c r="DO48" s="387">
        <f t="shared" si="9"/>
        <v>5.3289</v>
      </c>
      <c r="DP48" s="387">
        <v>6.954299999999999</v>
      </c>
      <c r="DQ48" s="387">
        <v>13.888500000000002</v>
      </c>
      <c r="DR48" s="387">
        <v>15.940200000000003</v>
      </c>
      <c r="DS48" s="387">
        <v>17.748800000000003</v>
      </c>
      <c r="DT48" s="387">
        <v>17.9099</v>
      </c>
      <c r="DU48" s="387">
        <v>16.564700000000002</v>
      </c>
      <c r="DV48" s="387">
        <v>17.245200000000001</v>
      </c>
      <c r="DW48" s="387">
        <v>8.7000999999999991</v>
      </c>
      <c r="DX48" s="387">
        <v>4.3742000000000001</v>
      </c>
      <c r="DY48" s="387">
        <v>3.9089000000000005</v>
      </c>
      <c r="DZ48" s="387">
        <v>3.3931999999999998</v>
      </c>
      <c r="EA48" s="387">
        <v>5.3289</v>
      </c>
      <c r="EB48" s="387">
        <f t="shared" si="10"/>
        <v>4.7282000000000011</v>
      </c>
      <c r="EC48" s="387">
        <v>7.0838999999999999</v>
      </c>
      <c r="ED48" s="387">
        <v>7.5244999999999997</v>
      </c>
      <c r="EE48" s="387">
        <v>9.9077000000000002</v>
      </c>
      <c r="EF48" s="387">
        <v>10.129700000000001</v>
      </c>
      <c r="EG48" s="387">
        <v>7.1248999999999993</v>
      </c>
      <c r="EH48" s="387">
        <v>6.3067000000000002</v>
      </c>
      <c r="EI48" s="387">
        <v>3.9829000000000003</v>
      </c>
      <c r="EJ48" s="387">
        <v>4.7092999999999989</v>
      </c>
      <c r="EK48" s="387">
        <v>3.9664999999999999</v>
      </c>
      <c r="EL48" s="387">
        <v>4.0104000000000006</v>
      </c>
      <c r="EM48" s="387">
        <v>4.1019000000000005</v>
      </c>
      <c r="EN48" s="387">
        <v>4.7282000000000011</v>
      </c>
      <c r="EO48" s="387">
        <f t="shared" si="11"/>
        <v>11.572799999999999</v>
      </c>
      <c r="EP48" s="396">
        <v>6.6375000000000002</v>
      </c>
      <c r="EQ48" s="396">
        <v>10.097299999999999</v>
      </c>
      <c r="ER48" s="396">
        <v>8.5207999999999995</v>
      </c>
      <c r="ES48" s="396">
        <v>8.1649999999999991</v>
      </c>
      <c r="ET48" s="396">
        <v>4.7244999999999999</v>
      </c>
      <c r="EU48" s="396">
        <v>7.7923999999999998</v>
      </c>
      <c r="EV48" s="396">
        <v>9.3142000000000014</v>
      </c>
      <c r="EW48" s="396">
        <v>6.7004999999999999</v>
      </c>
      <c r="EX48" s="396">
        <v>7.1128</v>
      </c>
      <c r="EY48" s="396">
        <v>8.0820000000000007</v>
      </c>
      <c r="EZ48" s="396">
        <v>8.9352999999999998</v>
      </c>
      <c r="FA48" s="396">
        <v>11.572799999999999</v>
      </c>
      <c r="FB48" s="394"/>
    </row>
    <row r="49" spans="1:158" s="134" customFormat="1" ht="12.75" customHeight="1">
      <c r="A49" s="773" t="s">
        <v>3191</v>
      </c>
      <c r="B49" s="387">
        <f t="shared" si="0"/>
        <v>2.5749</v>
      </c>
      <c r="C49" s="387">
        <v>2.1739999999999999</v>
      </c>
      <c r="D49" s="387">
        <v>3.1105</v>
      </c>
      <c r="E49" s="387">
        <v>3.2730000000000001</v>
      </c>
      <c r="F49" s="387">
        <v>1.659</v>
      </c>
      <c r="G49" s="387">
        <v>6.1708999999999996</v>
      </c>
      <c r="H49" s="387">
        <v>2.9580000000000002</v>
      </c>
      <c r="I49" s="387">
        <v>4.9175000000000004</v>
      </c>
      <c r="J49" s="387">
        <v>7.5919999999999996</v>
      </c>
      <c r="K49" s="387">
        <v>6.2060000000000004</v>
      </c>
      <c r="L49" s="387">
        <v>7.9157999999999999</v>
      </c>
      <c r="M49" s="387">
        <v>6.1676000000000002</v>
      </c>
      <c r="N49" s="387">
        <v>2.5749</v>
      </c>
      <c r="O49" s="387">
        <f t="shared" si="1"/>
        <v>19.565099999999997</v>
      </c>
      <c r="P49" s="387">
        <v>3.6338000000000004</v>
      </c>
      <c r="Q49" s="387">
        <v>39.552800000000005</v>
      </c>
      <c r="R49" s="387">
        <v>4.7889999999999997</v>
      </c>
      <c r="S49" s="387">
        <v>72.303399999999996</v>
      </c>
      <c r="T49" s="387">
        <v>82.356899999999996</v>
      </c>
      <c r="U49" s="387">
        <v>65.1965</v>
      </c>
      <c r="V49" s="387">
        <v>10.3567</v>
      </c>
      <c r="W49" s="387">
        <v>8.3508999999999993</v>
      </c>
      <c r="X49" s="387">
        <v>7.4459</v>
      </c>
      <c r="Y49" s="387">
        <v>10.0054</v>
      </c>
      <c r="Z49" s="387">
        <v>10.052899999999999</v>
      </c>
      <c r="AA49" s="387">
        <v>19.565099999999997</v>
      </c>
      <c r="AB49" s="387">
        <f t="shared" si="2"/>
        <v>24.352400000000003</v>
      </c>
      <c r="AC49" s="387">
        <v>14.222100000000001</v>
      </c>
      <c r="AD49" s="387">
        <v>16.078099999999999</v>
      </c>
      <c r="AE49" s="387">
        <v>20.145400000000002</v>
      </c>
      <c r="AF49" s="387">
        <v>22.866499999999998</v>
      </c>
      <c r="AG49" s="387">
        <v>20.717700000000001</v>
      </c>
      <c r="AH49" s="387">
        <v>24.382400000000001</v>
      </c>
      <c r="AI49" s="387">
        <v>17.4434</v>
      </c>
      <c r="AJ49" s="387">
        <v>23.669300000000003</v>
      </c>
      <c r="AK49" s="387">
        <v>32.666499999999999</v>
      </c>
      <c r="AL49" s="387">
        <v>26.688599999999997</v>
      </c>
      <c r="AM49" s="387">
        <v>26.2774</v>
      </c>
      <c r="AN49" s="387">
        <v>24.352400000000003</v>
      </c>
      <c r="AO49" s="387">
        <f t="shared" si="3"/>
        <v>25.776700000000002</v>
      </c>
      <c r="AP49" s="387">
        <v>22.745199999999997</v>
      </c>
      <c r="AQ49" s="387">
        <v>24.871299999999998</v>
      </c>
      <c r="AR49" s="387">
        <v>28.288799999999998</v>
      </c>
      <c r="AS49" s="387">
        <v>30.133299999999998</v>
      </c>
      <c r="AT49" s="387">
        <v>30.827800000000003</v>
      </c>
      <c r="AU49" s="387">
        <v>26.0136</v>
      </c>
      <c r="AV49" s="387">
        <v>23.429299999999998</v>
      </c>
      <c r="AW49" s="387">
        <v>28.574400000000001</v>
      </c>
      <c r="AX49" s="387">
        <v>27.874299999999998</v>
      </c>
      <c r="AY49" s="387">
        <v>25.718900000000001</v>
      </c>
      <c r="AZ49" s="387">
        <v>23.491599999999998</v>
      </c>
      <c r="BA49" s="387">
        <v>25.776700000000002</v>
      </c>
      <c r="BB49" s="387">
        <f t="shared" si="4"/>
        <v>31.479500000000002</v>
      </c>
      <c r="BC49" s="387">
        <v>35.05149999999999</v>
      </c>
      <c r="BD49" s="387">
        <v>35.220099999999995</v>
      </c>
      <c r="BE49" s="387">
        <v>34.096899999999998</v>
      </c>
      <c r="BF49" s="387">
        <v>35.4358</v>
      </c>
      <c r="BG49" s="387">
        <v>29.869599999999998</v>
      </c>
      <c r="BH49" s="387">
        <v>30.827400000000001</v>
      </c>
      <c r="BI49" s="387">
        <v>30.511900000000001</v>
      </c>
      <c r="BJ49" s="387">
        <v>31.251000000000001</v>
      </c>
      <c r="BK49" s="387">
        <v>29.066300000000002</v>
      </c>
      <c r="BL49" s="387">
        <v>32.887899999999995</v>
      </c>
      <c r="BM49" s="387">
        <v>32.570799999999998</v>
      </c>
      <c r="BN49" s="387">
        <v>31.479500000000002</v>
      </c>
      <c r="BO49" s="387">
        <f t="shared" si="5"/>
        <v>52.641100000000002</v>
      </c>
      <c r="BP49" s="387">
        <v>32.5107</v>
      </c>
      <c r="BQ49" s="387">
        <v>32.447000000000003</v>
      </c>
      <c r="BR49" s="387">
        <v>37.143200000000007</v>
      </c>
      <c r="BS49" s="387">
        <v>35.823599999999999</v>
      </c>
      <c r="BT49" s="387">
        <v>30.642099999999999</v>
      </c>
      <c r="BU49" s="387">
        <v>31.102400000000003</v>
      </c>
      <c r="BV49" s="387">
        <v>37.9756</v>
      </c>
      <c r="BW49" s="387">
        <v>41.244900000000001</v>
      </c>
      <c r="BX49" s="387">
        <v>45.719100000000005</v>
      </c>
      <c r="BY49" s="387">
        <v>44.113199999999999</v>
      </c>
      <c r="BZ49" s="387">
        <v>48.704699999999995</v>
      </c>
      <c r="CA49" s="387">
        <v>52.641100000000002</v>
      </c>
      <c r="CB49" s="387">
        <f t="shared" si="6"/>
        <v>68.841799999999992</v>
      </c>
      <c r="CC49" s="387">
        <v>50.845500000000001</v>
      </c>
      <c r="CD49" s="387">
        <v>46.796599999999991</v>
      </c>
      <c r="CE49" s="387">
        <v>52.089999999999989</v>
      </c>
      <c r="CF49" s="387">
        <v>52.82500000000001</v>
      </c>
      <c r="CG49" s="387">
        <v>54.423799999999993</v>
      </c>
      <c r="CH49" s="387">
        <v>56.971899999999998</v>
      </c>
      <c r="CI49" s="387">
        <v>61.2761</v>
      </c>
      <c r="CJ49" s="387">
        <v>68.338300000000004</v>
      </c>
      <c r="CK49" s="387">
        <v>69.459600000000009</v>
      </c>
      <c r="CL49" s="387">
        <v>69.479500000000002</v>
      </c>
      <c r="CM49" s="387">
        <v>66.530200000000008</v>
      </c>
      <c r="CN49" s="387">
        <v>68.841799999999992</v>
      </c>
      <c r="CO49" s="387">
        <f t="shared" si="7"/>
        <v>29.429800000000004</v>
      </c>
      <c r="CP49" s="387">
        <v>67.641800000000003</v>
      </c>
      <c r="CQ49" s="387">
        <v>73.430300000000003</v>
      </c>
      <c r="CR49" s="387">
        <v>79.91449999999999</v>
      </c>
      <c r="CS49" s="387">
        <v>8.9492999999999991</v>
      </c>
      <c r="CT49" s="387">
        <v>9.5254999999999992</v>
      </c>
      <c r="CU49" s="387">
        <v>9.3559000000000019</v>
      </c>
      <c r="CV49" s="387">
        <v>12.8584</v>
      </c>
      <c r="CW49" s="387">
        <v>17.562099999999997</v>
      </c>
      <c r="CX49" s="387">
        <v>20.162699999999997</v>
      </c>
      <c r="CY49" s="387">
        <v>20.738700000000001</v>
      </c>
      <c r="CZ49" s="387">
        <v>22.615400000000001</v>
      </c>
      <c r="DA49" s="387">
        <v>29.429800000000004</v>
      </c>
      <c r="DB49" s="387">
        <f t="shared" si="8"/>
        <v>68.828800000000001</v>
      </c>
      <c r="DC49" s="387">
        <v>32.6738</v>
      </c>
      <c r="DD49" s="387">
        <v>41.535699999999999</v>
      </c>
      <c r="DE49" s="387">
        <v>47.748899999999992</v>
      </c>
      <c r="DF49" s="387">
        <v>57.274600000000007</v>
      </c>
      <c r="DG49" s="387">
        <v>59.883099999999992</v>
      </c>
      <c r="DH49" s="387">
        <v>59.490399999999994</v>
      </c>
      <c r="DI49" s="387">
        <v>62.0747</v>
      </c>
      <c r="DJ49" s="387">
        <v>63.989899999999999</v>
      </c>
      <c r="DK49" s="387">
        <v>60.764200000000002</v>
      </c>
      <c r="DL49" s="387">
        <v>61.188300000000005</v>
      </c>
      <c r="DM49" s="387">
        <v>66.708300000000008</v>
      </c>
      <c r="DN49" s="387">
        <v>68.828800000000001</v>
      </c>
      <c r="DO49" s="387">
        <f t="shared" si="9"/>
        <v>75.172899999999998</v>
      </c>
      <c r="DP49" s="387">
        <v>66.927000000000007</v>
      </c>
      <c r="DQ49" s="387">
        <v>80.210099999999997</v>
      </c>
      <c r="DR49" s="387">
        <v>89.234700000000004</v>
      </c>
      <c r="DS49" s="387">
        <v>79.705700000000007</v>
      </c>
      <c r="DT49" s="387">
        <v>72.409000000000006</v>
      </c>
      <c r="DU49" s="387">
        <v>71.933300000000003</v>
      </c>
      <c r="DV49" s="387">
        <v>69.028400000000005</v>
      </c>
      <c r="DW49" s="387">
        <v>61.67949999999999</v>
      </c>
      <c r="DX49" s="387">
        <v>58.164900000000003</v>
      </c>
      <c r="DY49" s="387">
        <v>62.320200000000007</v>
      </c>
      <c r="DZ49" s="387">
        <v>72.537700000000001</v>
      </c>
      <c r="EA49" s="387">
        <v>75.172899999999998</v>
      </c>
      <c r="EB49" s="387">
        <f t="shared" si="10"/>
        <v>133.48760000000001</v>
      </c>
      <c r="EC49" s="387">
        <v>73.254899999999992</v>
      </c>
      <c r="ED49" s="387">
        <v>75.221199999999996</v>
      </c>
      <c r="EE49" s="387">
        <v>84.613500000000016</v>
      </c>
      <c r="EF49" s="387">
        <v>88.57589999999999</v>
      </c>
      <c r="EG49" s="387">
        <v>90.126599999999996</v>
      </c>
      <c r="EH49" s="387">
        <v>92.226000000000013</v>
      </c>
      <c r="EI49" s="387">
        <v>94.611500000000007</v>
      </c>
      <c r="EJ49" s="387">
        <v>102.26740000000001</v>
      </c>
      <c r="EK49" s="387">
        <v>96.037300000000002</v>
      </c>
      <c r="EL49" s="387">
        <v>94.6006</v>
      </c>
      <c r="EM49" s="387">
        <v>106.78379999999999</v>
      </c>
      <c r="EN49" s="387">
        <v>133.48760000000001</v>
      </c>
      <c r="EO49" s="387">
        <f t="shared" si="11"/>
        <v>197.69729999999998</v>
      </c>
      <c r="EP49" s="395">
        <v>159.14920000000001</v>
      </c>
      <c r="EQ49" s="395">
        <v>171.7783</v>
      </c>
      <c r="ER49" s="395">
        <v>170.06649999999999</v>
      </c>
      <c r="ES49" s="395">
        <v>173.54329999999999</v>
      </c>
      <c r="ET49" s="395">
        <v>178.74120000000002</v>
      </c>
      <c r="EU49" s="395">
        <v>175.9289</v>
      </c>
      <c r="EV49" s="395">
        <v>182.03120000000001</v>
      </c>
      <c r="EW49" s="395">
        <v>188.19710000000001</v>
      </c>
      <c r="EX49" s="395">
        <v>184.97200000000001</v>
      </c>
      <c r="EY49" s="395">
        <v>186.2971</v>
      </c>
      <c r="EZ49" s="395">
        <v>187.33029999999999</v>
      </c>
      <c r="FA49" s="395">
        <v>197.69729999999998</v>
      </c>
      <c r="FB49" s="394"/>
    </row>
    <row r="50" spans="1:158" s="134" customFormat="1" ht="12.75" customHeight="1">
      <c r="A50" s="773" t="s">
        <v>2980</v>
      </c>
      <c r="B50" s="387">
        <f t="shared" si="0"/>
        <v>10.977</v>
      </c>
      <c r="C50" s="387">
        <v>11.9498</v>
      </c>
      <c r="D50" s="387">
        <v>9.7200000000000006</v>
      </c>
      <c r="E50" s="387">
        <v>10.7986</v>
      </c>
      <c r="F50" s="387">
        <v>10.863799999999999</v>
      </c>
      <c r="G50" s="387">
        <v>8.9802</v>
      </c>
      <c r="H50" s="387">
        <v>10.0511</v>
      </c>
      <c r="I50" s="387">
        <v>9.6957000000000004</v>
      </c>
      <c r="J50" s="387">
        <v>11.1889</v>
      </c>
      <c r="K50" s="387">
        <v>9.6212999999999997</v>
      </c>
      <c r="L50" s="387">
        <v>8.7899999999999991</v>
      </c>
      <c r="M50" s="387">
        <v>8.5419999999999998</v>
      </c>
      <c r="N50" s="387">
        <v>10.977</v>
      </c>
      <c r="O50" s="387">
        <f t="shared" si="1"/>
        <v>20.757000000000001</v>
      </c>
      <c r="P50" s="387">
        <v>13.692</v>
      </c>
      <c r="Q50" s="387">
        <v>9.8970000000000002</v>
      </c>
      <c r="R50" s="387">
        <v>15.68</v>
      </c>
      <c r="S50" s="387">
        <v>19.749700000000001</v>
      </c>
      <c r="T50" s="387">
        <v>18.809000000000001</v>
      </c>
      <c r="U50" s="387">
        <v>36.228000000000002</v>
      </c>
      <c r="V50" s="387">
        <v>13.68</v>
      </c>
      <c r="W50" s="387">
        <v>11.412000000000001</v>
      </c>
      <c r="X50" s="387">
        <v>15.169</v>
      </c>
      <c r="Y50" s="387">
        <v>13.782</v>
      </c>
      <c r="Z50" s="387">
        <v>14.97</v>
      </c>
      <c r="AA50" s="387">
        <v>20.757000000000001</v>
      </c>
      <c r="AB50" s="387">
        <f t="shared" si="2"/>
        <v>42.003</v>
      </c>
      <c r="AC50" s="387">
        <v>28.462</v>
      </c>
      <c r="AD50" s="387">
        <v>25.038799999999998</v>
      </c>
      <c r="AE50" s="387">
        <v>31.731999999999999</v>
      </c>
      <c r="AF50" s="387">
        <v>41.997999999999998</v>
      </c>
      <c r="AG50" s="387">
        <v>58.362499999999997</v>
      </c>
      <c r="AH50" s="387">
        <v>48.597999999999999</v>
      </c>
      <c r="AI50" s="387">
        <v>47.763599999999997</v>
      </c>
      <c r="AJ50" s="387">
        <v>46.608899999999998</v>
      </c>
      <c r="AK50" s="387">
        <v>45.987000000000002</v>
      </c>
      <c r="AL50" s="387">
        <v>41.392000000000003</v>
      </c>
      <c r="AM50" s="387">
        <v>43.884999999999998</v>
      </c>
      <c r="AN50" s="387">
        <v>42.003</v>
      </c>
      <c r="AO50" s="387">
        <f t="shared" si="3"/>
        <v>41.929499999999997</v>
      </c>
      <c r="AP50" s="387">
        <v>49.087600000000002</v>
      </c>
      <c r="AQ50" s="387">
        <v>40.808599999999998</v>
      </c>
      <c r="AR50" s="387">
        <v>50.226599999999998</v>
      </c>
      <c r="AS50" s="387">
        <v>54.269500000000001</v>
      </c>
      <c r="AT50" s="387">
        <v>53.381999999999998</v>
      </c>
      <c r="AU50" s="387">
        <v>51.232399999999998</v>
      </c>
      <c r="AV50" s="387">
        <v>43.353000000000002</v>
      </c>
      <c r="AW50" s="387">
        <v>47.951000000000001</v>
      </c>
      <c r="AX50" s="387">
        <v>42.189</v>
      </c>
      <c r="AY50" s="387">
        <v>40.880499999999998</v>
      </c>
      <c r="AZ50" s="387">
        <v>43.177999999999997</v>
      </c>
      <c r="BA50" s="387">
        <v>41.929499999999997</v>
      </c>
      <c r="BB50" s="387">
        <f t="shared" si="4"/>
        <v>41.190599999999996</v>
      </c>
      <c r="BC50" s="387">
        <v>41.871600000000001</v>
      </c>
      <c r="BD50" s="387">
        <v>43.010599999999997</v>
      </c>
      <c r="BE50" s="387">
        <v>45.436100000000003</v>
      </c>
      <c r="BF50" s="387">
        <v>40.7151</v>
      </c>
      <c r="BG50" s="387">
        <v>40.037599999999998</v>
      </c>
      <c r="BH50" s="387">
        <v>40.49</v>
      </c>
      <c r="BI50" s="387">
        <v>38.997</v>
      </c>
      <c r="BJ50" s="387">
        <v>34.279000000000003</v>
      </c>
      <c r="BK50" s="387">
        <v>41.485599999999998</v>
      </c>
      <c r="BL50" s="387">
        <v>41.0336</v>
      </c>
      <c r="BM50" s="387">
        <v>42.555300000000003</v>
      </c>
      <c r="BN50" s="387">
        <v>41.190599999999996</v>
      </c>
      <c r="BO50" s="387">
        <f t="shared" si="5"/>
        <v>63.762699999999995</v>
      </c>
      <c r="BP50" s="387">
        <v>39.005600000000001</v>
      </c>
      <c r="BQ50" s="387">
        <v>36.9</v>
      </c>
      <c r="BR50" s="387">
        <v>48.241900000000001</v>
      </c>
      <c r="BS50" s="387">
        <v>49.197099999999999</v>
      </c>
      <c r="BT50" s="387">
        <v>58.863</v>
      </c>
      <c r="BU50" s="387">
        <v>45.557300000000005</v>
      </c>
      <c r="BV50" s="387">
        <v>55.6081</v>
      </c>
      <c r="BW50" s="387">
        <v>58.248799999999996</v>
      </c>
      <c r="BX50" s="387">
        <v>61.078799999999994</v>
      </c>
      <c r="BY50" s="387">
        <v>67.88239999999999</v>
      </c>
      <c r="BZ50" s="387">
        <v>63.946899999999992</v>
      </c>
      <c r="CA50" s="387">
        <v>63.762699999999995</v>
      </c>
      <c r="CB50" s="387">
        <f t="shared" si="6"/>
        <v>118.33189999999999</v>
      </c>
      <c r="CC50" s="387">
        <v>55.415099999999995</v>
      </c>
      <c r="CD50" s="387">
        <v>61.680899999999994</v>
      </c>
      <c r="CE50" s="387">
        <v>67.745999999999995</v>
      </c>
      <c r="CF50" s="387">
        <v>59.792799999999993</v>
      </c>
      <c r="CG50" s="387">
        <v>56.285799999999995</v>
      </c>
      <c r="CH50" s="387">
        <v>59.713799999999999</v>
      </c>
      <c r="CI50" s="387">
        <v>66.844899999999996</v>
      </c>
      <c r="CJ50" s="387">
        <v>68.80680000000001</v>
      </c>
      <c r="CK50" s="387">
        <v>65.450299999999999</v>
      </c>
      <c r="CL50" s="387">
        <v>62.626100000000001</v>
      </c>
      <c r="CM50" s="387">
        <v>63.865699999999997</v>
      </c>
      <c r="CN50" s="387">
        <v>118.33189999999999</v>
      </c>
      <c r="CO50" s="387">
        <f t="shared" si="7"/>
        <v>50.6539</v>
      </c>
      <c r="CP50" s="387">
        <v>117.8871</v>
      </c>
      <c r="CQ50" s="387">
        <v>80.433000000000007</v>
      </c>
      <c r="CR50" s="387">
        <v>129.36770000000001</v>
      </c>
      <c r="CS50" s="387">
        <v>59.461599999999997</v>
      </c>
      <c r="CT50" s="387">
        <v>46.711500000000001</v>
      </c>
      <c r="CU50" s="387">
        <v>54.427699999999994</v>
      </c>
      <c r="CV50" s="387">
        <v>71.626000000000005</v>
      </c>
      <c r="CW50" s="387">
        <v>77.703100000000006</v>
      </c>
      <c r="CX50" s="387">
        <v>77.2089</v>
      </c>
      <c r="CY50" s="387">
        <v>58.7654</v>
      </c>
      <c r="CZ50" s="387">
        <v>97.536799999999999</v>
      </c>
      <c r="DA50" s="387">
        <v>50.6539</v>
      </c>
      <c r="DB50" s="387">
        <f t="shared" si="8"/>
        <v>92.048600000000022</v>
      </c>
      <c r="DC50" s="387">
        <v>47.683600000000006</v>
      </c>
      <c r="DD50" s="387">
        <v>41.003800000000005</v>
      </c>
      <c r="DE50" s="387">
        <v>44.554000000000002</v>
      </c>
      <c r="DF50" s="387">
        <v>41.671599999999998</v>
      </c>
      <c r="DG50" s="387">
        <v>44.865600000000001</v>
      </c>
      <c r="DH50" s="387">
        <v>39.642600000000002</v>
      </c>
      <c r="DI50" s="387">
        <v>46.4833</v>
      </c>
      <c r="DJ50" s="387">
        <v>51.815300000000001</v>
      </c>
      <c r="DK50" s="387">
        <v>49.280700000000003</v>
      </c>
      <c r="DL50" s="387">
        <v>46.248600000000003</v>
      </c>
      <c r="DM50" s="387">
        <v>52.477699999999999</v>
      </c>
      <c r="DN50" s="387">
        <v>92.048600000000022</v>
      </c>
      <c r="DO50" s="387">
        <f t="shared" si="9"/>
        <v>103.2565</v>
      </c>
      <c r="DP50" s="387">
        <v>82.16449999999999</v>
      </c>
      <c r="DQ50" s="387">
        <v>46.765000000000001</v>
      </c>
      <c r="DR50" s="387">
        <v>53.009800000000006</v>
      </c>
      <c r="DS50" s="387">
        <v>52.984499999999997</v>
      </c>
      <c r="DT50" s="387">
        <v>60.110799999999998</v>
      </c>
      <c r="DU50" s="387">
        <v>55.341600000000007</v>
      </c>
      <c r="DV50" s="387">
        <v>66.995699999999999</v>
      </c>
      <c r="DW50" s="387">
        <v>70.892399999999981</v>
      </c>
      <c r="DX50" s="387">
        <v>74.206599999999995</v>
      </c>
      <c r="DY50" s="387">
        <v>81.408100000000005</v>
      </c>
      <c r="DZ50" s="387">
        <v>98.929900000000018</v>
      </c>
      <c r="EA50" s="387">
        <v>103.2565</v>
      </c>
      <c r="EB50" s="387">
        <f t="shared" si="10"/>
        <v>153.64499999999998</v>
      </c>
      <c r="EC50" s="387">
        <v>117.3266</v>
      </c>
      <c r="ED50" s="387">
        <v>125.2717</v>
      </c>
      <c r="EE50" s="387">
        <v>123.1399</v>
      </c>
      <c r="EF50" s="387">
        <v>116.6232</v>
      </c>
      <c r="EG50" s="387">
        <v>161.45599999999999</v>
      </c>
      <c r="EH50" s="387">
        <v>169.29989999999995</v>
      </c>
      <c r="EI50" s="387">
        <v>141.81829999999999</v>
      </c>
      <c r="EJ50" s="387">
        <v>152.01700000000002</v>
      </c>
      <c r="EK50" s="387">
        <v>185.59700000000001</v>
      </c>
      <c r="EL50" s="387">
        <v>191.33780000000002</v>
      </c>
      <c r="EM50" s="387">
        <v>152.13410000000005</v>
      </c>
      <c r="EN50" s="387">
        <v>153.64499999999998</v>
      </c>
      <c r="EO50" s="387">
        <f t="shared" si="11"/>
        <v>260.31360000000001</v>
      </c>
      <c r="EP50" s="395">
        <v>143.57389999999998</v>
      </c>
      <c r="EQ50" s="395">
        <v>121.4374</v>
      </c>
      <c r="ER50" s="395">
        <v>115.979</v>
      </c>
      <c r="ES50" s="395">
        <v>107.1093</v>
      </c>
      <c r="ET50" s="395">
        <v>145.00389999999999</v>
      </c>
      <c r="EU50" s="395">
        <v>191.68329999999997</v>
      </c>
      <c r="EV50" s="395">
        <v>177.48349999999999</v>
      </c>
      <c r="EW50" s="395">
        <v>263.21050000000002</v>
      </c>
      <c r="EX50" s="395">
        <v>262.97790000000003</v>
      </c>
      <c r="EY50" s="395">
        <v>278.18579999999997</v>
      </c>
      <c r="EZ50" s="395">
        <v>248.0727</v>
      </c>
      <c r="FA50" s="395">
        <v>260.31360000000001</v>
      </c>
      <c r="FB50" s="394"/>
    </row>
    <row r="51" spans="1:158" s="360" customFormat="1" ht="12.75" customHeight="1">
      <c r="A51" s="769" t="s">
        <v>3179</v>
      </c>
      <c r="B51" s="386">
        <f t="shared" si="0"/>
        <v>62.345500000000001</v>
      </c>
      <c r="C51" s="386">
        <v>583.08960000000002</v>
      </c>
      <c r="D51" s="386">
        <v>577.95439999999985</v>
      </c>
      <c r="E51" s="386">
        <v>580.76049999999998</v>
      </c>
      <c r="F51" s="386">
        <v>579.44619999999998</v>
      </c>
      <c r="G51" s="386">
        <v>81.299400000000006</v>
      </c>
      <c r="H51" s="386">
        <v>82.662999999999997</v>
      </c>
      <c r="I51" s="386">
        <v>82.120800000000003</v>
      </c>
      <c r="J51" s="386">
        <v>88.914000000000001</v>
      </c>
      <c r="K51" s="386">
        <v>78.488</v>
      </c>
      <c r="L51" s="386">
        <v>96.261499999999998</v>
      </c>
      <c r="M51" s="386">
        <v>78.16849999999998</v>
      </c>
      <c r="N51" s="386">
        <v>62.345500000000001</v>
      </c>
      <c r="O51" s="386">
        <f t="shared" si="1"/>
        <v>54.827599999999997</v>
      </c>
      <c r="P51" s="386">
        <v>43.840699999999998</v>
      </c>
      <c r="Q51" s="386">
        <v>43.514199999999995</v>
      </c>
      <c r="R51" s="386">
        <v>41.988100000000003</v>
      </c>
      <c r="S51" s="386">
        <v>42.25</v>
      </c>
      <c r="T51" s="386">
        <v>40.459099999999999</v>
      </c>
      <c r="U51" s="386">
        <v>41.3215</v>
      </c>
      <c r="V51" s="386">
        <v>38.744</v>
      </c>
      <c r="W51" s="386">
        <v>41.646599999999999</v>
      </c>
      <c r="X51" s="386">
        <v>36.631099999999996</v>
      </c>
      <c r="Y51" s="386">
        <v>36.547300000000007</v>
      </c>
      <c r="Z51" s="386">
        <v>37.4514</v>
      </c>
      <c r="AA51" s="386">
        <v>54.827599999999997</v>
      </c>
      <c r="AB51" s="386">
        <f t="shared" si="2"/>
        <v>181.17159999999998</v>
      </c>
      <c r="AC51" s="386">
        <v>52.568800000000003</v>
      </c>
      <c r="AD51" s="386">
        <v>55.448600000000006</v>
      </c>
      <c r="AE51" s="386">
        <v>57.008099999999999</v>
      </c>
      <c r="AF51" s="386">
        <v>57.182499999999997</v>
      </c>
      <c r="AG51" s="386">
        <v>61.313400000000001</v>
      </c>
      <c r="AH51" s="386">
        <v>73.914000000000001</v>
      </c>
      <c r="AI51" s="386">
        <v>68.41579999999999</v>
      </c>
      <c r="AJ51" s="386">
        <v>70.079599999999999</v>
      </c>
      <c r="AK51" s="386">
        <v>114.4892</v>
      </c>
      <c r="AL51" s="386">
        <v>121.79389999999999</v>
      </c>
      <c r="AM51" s="386">
        <v>128.3862</v>
      </c>
      <c r="AN51" s="386">
        <v>181.17159999999998</v>
      </c>
      <c r="AO51" s="386">
        <f t="shared" si="3"/>
        <v>84.3232</v>
      </c>
      <c r="AP51" s="386">
        <v>122.7569</v>
      </c>
      <c r="AQ51" s="386">
        <v>104.7103</v>
      </c>
      <c r="AR51" s="386">
        <v>111.5498</v>
      </c>
      <c r="AS51" s="386">
        <v>149.24850000000001</v>
      </c>
      <c r="AT51" s="386">
        <v>149.08940000000004</v>
      </c>
      <c r="AU51" s="386">
        <v>60.936599999999999</v>
      </c>
      <c r="AV51" s="386">
        <v>92.357300000000023</v>
      </c>
      <c r="AW51" s="386">
        <v>88.22059999999999</v>
      </c>
      <c r="AX51" s="386">
        <v>97.177400000000006</v>
      </c>
      <c r="AY51" s="386">
        <v>87.053700000000021</v>
      </c>
      <c r="AZ51" s="386">
        <v>87.9345</v>
      </c>
      <c r="BA51" s="386">
        <v>84.3232</v>
      </c>
      <c r="BB51" s="386">
        <f t="shared" si="4"/>
        <v>99.564400000000006</v>
      </c>
      <c r="BC51" s="386">
        <v>82.724100000000007</v>
      </c>
      <c r="BD51" s="386">
        <v>82.254500000000021</v>
      </c>
      <c r="BE51" s="386">
        <v>86.044200000000004</v>
      </c>
      <c r="BF51" s="386">
        <v>80.234000000000009</v>
      </c>
      <c r="BG51" s="386">
        <v>79.172700000000006</v>
      </c>
      <c r="BH51" s="386">
        <v>91.562999999999988</v>
      </c>
      <c r="BI51" s="386">
        <v>93.031000000000006</v>
      </c>
      <c r="BJ51" s="386">
        <v>99.833400000000012</v>
      </c>
      <c r="BK51" s="386">
        <v>93.2136</v>
      </c>
      <c r="BL51" s="386">
        <v>97.842399999999998</v>
      </c>
      <c r="BM51" s="386">
        <v>98.460700000000003</v>
      </c>
      <c r="BN51" s="386">
        <v>99.564400000000006</v>
      </c>
      <c r="BO51" s="386">
        <f t="shared" si="5"/>
        <v>92.055900000000022</v>
      </c>
      <c r="BP51" s="386">
        <v>87.457099999999997</v>
      </c>
      <c r="BQ51" s="386">
        <v>91.240499999999997</v>
      </c>
      <c r="BR51" s="386">
        <v>88.958699999999993</v>
      </c>
      <c r="BS51" s="386">
        <v>90.401499999999999</v>
      </c>
      <c r="BT51" s="386">
        <v>88.00330000000001</v>
      </c>
      <c r="BU51" s="386">
        <v>70.875</v>
      </c>
      <c r="BV51" s="386">
        <v>89.689800000000005</v>
      </c>
      <c r="BW51" s="386">
        <v>105.25919999999999</v>
      </c>
      <c r="BX51" s="386">
        <v>101.90940000000001</v>
      </c>
      <c r="BY51" s="386">
        <v>96.323599999999999</v>
      </c>
      <c r="BZ51" s="386">
        <v>93.444000000000017</v>
      </c>
      <c r="CA51" s="386">
        <v>92.055900000000022</v>
      </c>
      <c r="CB51" s="386">
        <f t="shared" si="6"/>
        <v>289.0736</v>
      </c>
      <c r="CC51" s="386">
        <v>91.93889999999999</v>
      </c>
      <c r="CD51" s="386">
        <v>90.224399999999989</v>
      </c>
      <c r="CE51" s="386">
        <v>96.561999999999998</v>
      </c>
      <c r="CF51" s="386">
        <v>100.0859</v>
      </c>
      <c r="CG51" s="386">
        <v>100.12950000000001</v>
      </c>
      <c r="CH51" s="386">
        <v>106.224</v>
      </c>
      <c r="CI51" s="386">
        <v>116.57830000000001</v>
      </c>
      <c r="CJ51" s="386">
        <v>113.52909999999999</v>
      </c>
      <c r="CK51" s="386">
        <v>153.804</v>
      </c>
      <c r="CL51" s="386">
        <v>172.5752</v>
      </c>
      <c r="CM51" s="386">
        <v>181.90900000000002</v>
      </c>
      <c r="CN51" s="386">
        <v>289.0736</v>
      </c>
      <c r="CO51" s="386">
        <f t="shared" si="7"/>
        <v>122.74459999999999</v>
      </c>
      <c r="CP51" s="386">
        <v>293.87039999999996</v>
      </c>
      <c r="CQ51" s="386">
        <v>273.89720000000005</v>
      </c>
      <c r="CR51" s="386">
        <v>265.55279999999993</v>
      </c>
      <c r="CS51" s="386">
        <v>99.134700000000009</v>
      </c>
      <c r="CT51" s="386">
        <v>100.55220000000001</v>
      </c>
      <c r="CU51" s="386">
        <v>100.28677</v>
      </c>
      <c r="CV51" s="386">
        <v>77.731790000000004</v>
      </c>
      <c r="CW51" s="386">
        <v>96.976900000000001</v>
      </c>
      <c r="CX51" s="386">
        <v>109.54870000000003</v>
      </c>
      <c r="CY51" s="386">
        <v>139.9528</v>
      </c>
      <c r="CZ51" s="386">
        <v>128.13929999999999</v>
      </c>
      <c r="DA51" s="386">
        <v>122.74459999999999</v>
      </c>
      <c r="DB51" s="386">
        <f t="shared" si="8"/>
        <v>249.8117</v>
      </c>
      <c r="DC51" s="386">
        <v>129.6456</v>
      </c>
      <c r="DD51" s="386">
        <v>146.82670000000002</v>
      </c>
      <c r="DE51" s="386">
        <v>167.92150000000001</v>
      </c>
      <c r="DF51" s="386">
        <v>187.58050000000006</v>
      </c>
      <c r="DG51" s="386">
        <v>203.86909999999997</v>
      </c>
      <c r="DH51" s="386">
        <v>231.29229999999998</v>
      </c>
      <c r="DI51" s="386">
        <v>239.01169999999999</v>
      </c>
      <c r="DJ51" s="386">
        <v>252.71749999999997</v>
      </c>
      <c r="DK51" s="386">
        <v>244.4881</v>
      </c>
      <c r="DL51" s="386">
        <v>256.01560000000006</v>
      </c>
      <c r="DM51" s="386">
        <v>246.86790000000002</v>
      </c>
      <c r="DN51" s="386">
        <v>249.8117</v>
      </c>
      <c r="DO51" s="386">
        <f t="shared" si="9"/>
        <v>536.88099999999997</v>
      </c>
      <c r="DP51" s="386">
        <v>236.92740000000001</v>
      </c>
      <c r="DQ51" s="386">
        <v>268.28160000000003</v>
      </c>
      <c r="DR51" s="386">
        <v>254.18720000000002</v>
      </c>
      <c r="DS51" s="386">
        <v>235.33100000000005</v>
      </c>
      <c r="DT51" s="386">
        <v>241.733</v>
      </c>
      <c r="DU51" s="386">
        <v>263.32270000000005</v>
      </c>
      <c r="DV51" s="386">
        <v>294.63729999999993</v>
      </c>
      <c r="DW51" s="386">
        <v>327.41919999999999</v>
      </c>
      <c r="DX51" s="386">
        <v>370.01920000000007</v>
      </c>
      <c r="DY51" s="386">
        <v>430.49989999999991</v>
      </c>
      <c r="DZ51" s="386">
        <v>498.32879999999989</v>
      </c>
      <c r="EA51" s="386">
        <v>536.88099999999997</v>
      </c>
      <c r="EB51" s="386">
        <f t="shared" si="10"/>
        <v>1247.8440000000001</v>
      </c>
      <c r="EC51" s="386">
        <v>538.29180000000008</v>
      </c>
      <c r="ED51" s="386">
        <v>588.85889999999995</v>
      </c>
      <c r="EE51" s="386">
        <v>704.53740000000005</v>
      </c>
      <c r="EF51" s="386">
        <v>835.07359999999994</v>
      </c>
      <c r="EG51" s="386">
        <v>936.01089999999999</v>
      </c>
      <c r="EH51" s="386">
        <v>949.80060000000003</v>
      </c>
      <c r="EI51" s="386">
        <v>955.80450000000019</v>
      </c>
      <c r="EJ51" s="386">
        <v>970.39720000000023</v>
      </c>
      <c r="EK51" s="386">
        <v>987.40380000000005</v>
      </c>
      <c r="EL51" s="386">
        <v>1000.4464</v>
      </c>
      <c r="EM51" s="386">
        <v>1008.3726</v>
      </c>
      <c r="EN51" s="386">
        <v>1247.8440000000001</v>
      </c>
      <c r="EO51" s="386">
        <f t="shared" si="11"/>
        <v>4344.1344000000008</v>
      </c>
      <c r="EP51" s="393">
        <v>3029.7298999999998</v>
      </c>
      <c r="EQ51" s="393">
        <v>3144.0081</v>
      </c>
      <c r="ER51" s="393">
        <v>3356.2747000000004</v>
      </c>
      <c r="ES51" s="393">
        <v>3437.5262000000002</v>
      </c>
      <c r="ET51" s="393">
        <v>3560.9038999999998</v>
      </c>
      <c r="EU51" s="393">
        <v>3825.5646000000002</v>
      </c>
      <c r="EV51" s="393">
        <v>3973.6295</v>
      </c>
      <c r="EW51" s="393">
        <v>4138.9612999999999</v>
      </c>
      <c r="EX51" s="393">
        <v>4228.9162999999999</v>
      </c>
      <c r="EY51" s="393">
        <v>4265.4839000000002</v>
      </c>
      <c r="EZ51" s="393">
        <v>4303.0749999999998</v>
      </c>
      <c r="FA51" s="393">
        <v>4344.1344000000008</v>
      </c>
      <c r="FB51" s="394"/>
    </row>
    <row r="52" spans="1:158" s="134" customFormat="1" ht="12.75" customHeight="1">
      <c r="A52" s="771" t="s">
        <v>3187</v>
      </c>
      <c r="B52" s="387">
        <f t="shared" si="0"/>
        <v>2.206</v>
      </c>
      <c r="C52" s="387">
        <v>109.922</v>
      </c>
      <c r="D52" s="387">
        <v>109.8022</v>
      </c>
      <c r="E52" s="387">
        <v>108.7033</v>
      </c>
      <c r="F52" s="387">
        <v>105.4727</v>
      </c>
      <c r="G52" s="387">
        <v>23.300099999999997</v>
      </c>
      <c r="H52" s="387">
        <v>23.775099999999998</v>
      </c>
      <c r="I52" s="387">
        <v>21.4831</v>
      </c>
      <c r="J52" s="387">
        <v>22.376099999999997</v>
      </c>
      <c r="K52" s="387">
        <v>22.315699999999996</v>
      </c>
      <c r="L52" s="387">
        <v>21.903400000000001</v>
      </c>
      <c r="M52" s="387">
        <v>9.4396000000000004</v>
      </c>
      <c r="N52" s="387">
        <v>2.206</v>
      </c>
      <c r="O52" s="387">
        <f t="shared" si="1"/>
        <v>0.67</v>
      </c>
      <c r="P52" s="387">
        <v>1.0136000000000001</v>
      </c>
      <c r="Q52" s="387">
        <v>2.1206</v>
      </c>
      <c r="R52" s="387">
        <v>1.796</v>
      </c>
      <c r="S52" s="387">
        <v>0.64300000000000002</v>
      </c>
      <c r="T52" s="387">
        <v>0.53500000000000003</v>
      </c>
      <c r="U52" s="387">
        <v>0.29399999999999998</v>
      </c>
      <c r="V52" s="387">
        <v>8.3000000000000004E-2</v>
      </c>
      <c r="W52" s="387">
        <v>8.3000000000000004E-2</v>
      </c>
      <c r="X52" s="387">
        <v>8.3000000000000004E-2</v>
      </c>
      <c r="Y52" s="387">
        <v>0.28299999999999997</v>
      </c>
      <c r="Z52" s="387">
        <v>0.753</v>
      </c>
      <c r="AA52" s="387">
        <v>0.67</v>
      </c>
      <c r="AB52" s="387">
        <f t="shared" si="2"/>
        <v>0.501</v>
      </c>
      <c r="AC52" s="387">
        <v>0.61299999999999999</v>
      </c>
      <c r="AD52" s="387">
        <v>0.6</v>
      </c>
      <c r="AE52" s="387">
        <v>0.6</v>
      </c>
      <c r="AF52" s="387">
        <v>0.6</v>
      </c>
      <c r="AG52" s="387">
        <v>0</v>
      </c>
      <c r="AH52" s="387">
        <v>0.6</v>
      </c>
      <c r="AI52" s="387">
        <v>3.0110000000000001</v>
      </c>
      <c r="AJ52" s="387">
        <v>1.0109999999999999</v>
      </c>
      <c r="AK52" s="387">
        <v>3.0110000000000001</v>
      </c>
      <c r="AL52" s="387">
        <v>1.0109999999999999</v>
      </c>
      <c r="AM52" s="387">
        <v>2.411</v>
      </c>
      <c r="AN52" s="387">
        <v>0.501</v>
      </c>
      <c r="AO52" s="387">
        <f t="shared" si="3"/>
        <v>17.823</v>
      </c>
      <c r="AP52" s="387">
        <v>0.41099999999999998</v>
      </c>
      <c r="AQ52" s="387">
        <v>2.411</v>
      </c>
      <c r="AR52" s="387">
        <v>2.5379999999999998</v>
      </c>
      <c r="AS52" s="387">
        <v>2.8879999999999999</v>
      </c>
      <c r="AT52" s="387">
        <v>2.8321000000000001</v>
      </c>
      <c r="AU52" s="387">
        <v>4.8979999999999997</v>
      </c>
      <c r="AV52" s="387">
        <v>23.097999999999999</v>
      </c>
      <c r="AW52" s="387">
        <v>21.097999999999999</v>
      </c>
      <c r="AX52" s="387">
        <v>21.097999999999999</v>
      </c>
      <c r="AY52" s="387">
        <v>20.747</v>
      </c>
      <c r="AZ52" s="387">
        <v>17.823</v>
      </c>
      <c r="BA52" s="387">
        <v>17.823</v>
      </c>
      <c r="BB52" s="387">
        <f t="shared" si="4"/>
        <v>20.797999999999998</v>
      </c>
      <c r="BC52" s="387">
        <v>16.218499999999999</v>
      </c>
      <c r="BD52" s="387">
        <v>15.878500000000001</v>
      </c>
      <c r="BE52" s="387">
        <v>15.8565</v>
      </c>
      <c r="BF52" s="387">
        <v>15.814500000000001</v>
      </c>
      <c r="BG52" s="387">
        <v>15.814500000000001</v>
      </c>
      <c r="BH52" s="387">
        <v>20.912500000000001</v>
      </c>
      <c r="BI52" s="387">
        <v>20.907499999999999</v>
      </c>
      <c r="BJ52" s="387">
        <v>20.684000000000001</v>
      </c>
      <c r="BK52" s="387">
        <v>20.498000000000001</v>
      </c>
      <c r="BL52" s="387">
        <v>23.797999999999998</v>
      </c>
      <c r="BM52" s="387">
        <v>23.785299999999999</v>
      </c>
      <c r="BN52" s="387">
        <v>20.797999999999998</v>
      </c>
      <c r="BO52" s="387">
        <f t="shared" si="5"/>
        <v>18.66</v>
      </c>
      <c r="BP52" s="387">
        <v>19.797999999999998</v>
      </c>
      <c r="BQ52" s="387">
        <v>18.797999999999998</v>
      </c>
      <c r="BR52" s="387">
        <v>17.797999999999998</v>
      </c>
      <c r="BS52" s="387">
        <v>13.635</v>
      </c>
      <c r="BT52" s="387">
        <v>13.635</v>
      </c>
      <c r="BU52" s="387">
        <v>13.635</v>
      </c>
      <c r="BV52" s="387">
        <v>18.41</v>
      </c>
      <c r="BW52" s="387">
        <v>18.41</v>
      </c>
      <c r="BX52" s="387">
        <v>18.41</v>
      </c>
      <c r="BY52" s="387">
        <v>18.41</v>
      </c>
      <c r="BZ52" s="387">
        <v>18.66</v>
      </c>
      <c r="CA52" s="387">
        <v>18.66</v>
      </c>
      <c r="CB52" s="387">
        <f t="shared" si="6"/>
        <v>13.679</v>
      </c>
      <c r="CC52" s="387">
        <v>18.66</v>
      </c>
      <c r="CD52" s="387">
        <v>18.439</v>
      </c>
      <c r="CE52" s="387">
        <v>18.439</v>
      </c>
      <c r="CF52" s="387">
        <v>18.439</v>
      </c>
      <c r="CG52" s="387">
        <v>18.439</v>
      </c>
      <c r="CH52" s="387">
        <v>18.638999999999999</v>
      </c>
      <c r="CI52" s="387">
        <v>25.838999999999999</v>
      </c>
      <c r="CJ52" s="387">
        <v>25.838999999999999</v>
      </c>
      <c r="CK52" s="387">
        <v>25.838999999999999</v>
      </c>
      <c r="CL52" s="387">
        <v>24.186</v>
      </c>
      <c r="CM52" s="387">
        <v>13.679</v>
      </c>
      <c r="CN52" s="387">
        <v>13.679</v>
      </c>
      <c r="CO52" s="387">
        <f t="shared" si="7"/>
        <v>28.5733</v>
      </c>
      <c r="CP52" s="387">
        <v>19.356000000000002</v>
      </c>
      <c r="CQ52" s="387">
        <v>19.356000000000002</v>
      </c>
      <c r="CR52" s="387">
        <v>19.242999999999999</v>
      </c>
      <c r="CS52" s="387">
        <v>7.0919999999999996</v>
      </c>
      <c r="CT52" s="387">
        <v>7.0430000000000001</v>
      </c>
      <c r="CU52" s="387">
        <v>6.9960000000000004</v>
      </c>
      <c r="CV52" s="387">
        <v>4.3099999999999996</v>
      </c>
      <c r="CW52" s="387">
        <v>17.359000000000002</v>
      </c>
      <c r="CX52" s="387">
        <v>18.287599999999998</v>
      </c>
      <c r="CY52" s="387">
        <v>34.024700000000003</v>
      </c>
      <c r="CZ52" s="387">
        <v>33.802599999999998</v>
      </c>
      <c r="DA52" s="387">
        <v>28.5733</v>
      </c>
      <c r="DB52" s="387">
        <f t="shared" si="8"/>
        <v>14.887700000000002</v>
      </c>
      <c r="DC52" s="387">
        <v>26.723299999999998</v>
      </c>
      <c r="DD52" s="387">
        <v>30.368299999999998</v>
      </c>
      <c r="DE52" s="387">
        <v>19.150299999999998</v>
      </c>
      <c r="DF52" s="387">
        <v>17.1599</v>
      </c>
      <c r="DG52" s="387">
        <v>19.479599999999998</v>
      </c>
      <c r="DH52" s="387">
        <v>22.127800000000001</v>
      </c>
      <c r="DI52" s="387">
        <v>23.290399999999998</v>
      </c>
      <c r="DJ52" s="387">
        <v>22.560399999999998</v>
      </c>
      <c r="DK52" s="387">
        <v>20.631899999999998</v>
      </c>
      <c r="DL52" s="387">
        <v>19.334299999999999</v>
      </c>
      <c r="DM52" s="387">
        <v>15.513200000000001</v>
      </c>
      <c r="DN52" s="387">
        <v>14.887700000000002</v>
      </c>
      <c r="DO52" s="387">
        <f t="shared" si="9"/>
        <v>39.979499999999994</v>
      </c>
      <c r="DP52" s="387">
        <v>14.030799999999999</v>
      </c>
      <c r="DQ52" s="387">
        <v>16.4818</v>
      </c>
      <c r="DR52" s="387">
        <v>16.424400000000002</v>
      </c>
      <c r="DS52" s="387">
        <v>16.130099999999999</v>
      </c>
      <c r="DT52" s="387">
        <v>14.692800000000002</v>
      </c>
      <c r="DU52" s="387">
        <v>15.297800000000001</v>
      </c>
      <c r="DV52" s="387">
        <v>15.268800000000001</v>
      </c>
      <c r="DW52" s="387">
        <v>23.7409</v>
      </c>
      <c r="DX52" s="387">
        <v>33.284799999999997</v>
      </c>
      <c r="DY52" s="387">
        <v>41.790900000000001</v>
      </c>
      <c r="DZ52" s="387">
        <v>44.8063</v>
      </c>
      <c r="EA52" s="387">
        <v>39.979499999999994</v>
      </c>
      <c r="EB52" s="387">
        <f t="shared" si="10"/>
        <v>28.286000000000001</v>
      </c>
      <c r="EC52" s="387">
        <v>39.541300000000007</v>
      </c>
      <c r="ED52" s="387">
        <v>37.833100000000002</v>
      </c>
      <c r="EE52" s="387">
        <v>37.479199999999992</v>
      </c>
      <c r="EF52" s="387">
        <v>32.621600000000001</v>
      </c>
      <c r="EG52" s="387">
        <v>31.349999999999998</v>
      </c>
      <c r="EH52" s="387">
        <v>28.615000000000002</v>
      </c>
      <c r="EI52" s="387">
        <v>27.854199999999995</v>
      </c>
      <c r="EJ52" s="387">
        <v>22.783499999999997</v>
      </c>
      <c r="EK52" s="387">
        <v>8.8045000000000009</v>
      </c>
      <c r="EL52" s="387">
        <v>23.782900000000001</v>
      </c>
      <c r="EM52" s="387">
        <v>23.907000000000004</v>
      </c>
      <c r="EN52" s="387">
        <v>28.286000000000001</v>
      </c>
      <c r="EO52" s="387">
        <f t="shared" si="11"/>
        <v>75.853499999999997</v>
      </c>
      <c r="EP52" s="395">
        <v>29.178999999999998</v>
      </c>
      <c r="EQ52" s="395">
        <v>42.032199999999996</v>
      </c>
      <c r="ER52" s="395">
        <v>73.144899999999993</v>
      </c>
      <c r="ES52" s="395">
        <v>84.705399999999997</v>
      </c>
      <c r="ET52" s="395">
        <v>84.976699999999994</v>
      </c>
      <c r="EU52" s="395">
        <v>89.944999999999993</v>
      </c>
      <c r="EV52" s="395">
        <v>93.293800000000005</v>
      </c>
      <c r="EW52" s="395">
        <v>91.411500000000004</v>
      </c>
      <c r="EX52" s="395">
        <v>80.798299999999998</v>
      </c>
      <c r="EY52" s="395">
        <v>89.453699999999998</v>
      </c>
      <c r="EZ52" s="395">
        <v>82.575100000000006</v>
      </c>
      <c r="FA52" s="395">
        <v>75.853499999999997</v>
      </c>
      <c r="FB52" s="394"/>
    </row>
    <row r="53" spans="1:158" s="134" customFormat="1" ht="12.75" customHeight="1">
      <c r="A53" s="772" t="s">
        <v>3042</v>
      </c>
      <c r="B53" s="387">
        <f t="shared" si="0"/>
        <v>4.5232000000000001</v>
      </c>
      <c r="C53" s="387">
        <v>120.30250000000001</v>
      </c>
      <c r="D53" s="387">
        <v>121.6953</v>
      </c>
      <c r="E53" s="387">
        <v>139.50219999999999</v>
      </c>
      <c r="F53" s="387">
        <v>148.16240000000002</v>
      </c>
      <c r="G53" s="387">
        <v>4.3159999999999998</v>
      </c>
      <c r="H53" s="387">
        <v>4.3407</v>
      </c>
      <c r="I53" s="387">
        <v>4.3106999999999998</v>
      </c>
      <c r="J53" s="387">
        <v>4.3106999999999998</v>
      </c>
      <c r="K53" s="387">
        <v>4.3236999999999997</v>
      </c>
      <c r="L53" s="387">
        <v>4.3286999999999995</v>
      </c>
      <c r="M53" s="387">
        <v>4.3266999999999998</v>
      </c>
      <c r="N53" s="387">
        <v>4.5232000000000001</v>
      </c>
      <c r="O53" s="387">
        <f t="shared" si="1"/>
        <v>1.5069999999999999</v>
      </c>
      <c r="P53" s="387">
        <v>4.5217000000000001</v>
      </c>
      <c r="Q53" s="387">
        <v>4.4626999999999999</v>
      </c>
      <c r="R53" s="387">
        <v>4.4026999999999994</v>
      </c>
      <c r="S53" s="387">
        <v>4.3976999999999995</v>
      </c>
      <c r="T53" s="387">
        <v>4.3976999999999995</v>
      </c>
      <c r="U53" s="387">
        <v>4.3186999999999998</v>
      </c>
      <c r="V53" s="387">
        <v>4.3037000000000001</v>
      </c>
      <c r="W53" s="387">
        <v>4.3037000000000001</v>
      </c>
      <c r="X53" s="387">
        <v>4.3007</v>
      </c>
      <c r="Y53" s="387">
        <v>4.3106999999999998</v>
      </c>
      <c r="Z53" s="387">
        <v>4.3099999999999996</v>
      </c>
      <c r="AA53" s="387">
        <v>1.5069999999999999</v>
      </c>
      <c r="AB53" s="387">
        <f t="shared" si="2"/>
        <v>0</v>
      </c>
      <c r="AC53" s="387">
        <v>0.49</v>
      </c>
      <c r="AD53" s="387">
        <v>0</v>
      </c>
      <c r="AE53" s="387">
        <v>0</v>
      </c>
      <c r="AF53" s="387">
        <v>0</v>
      </c>
      <c r="AG53" s="387">
        <v>0</v>
      </c>
      <c r="AH53" s="387">
        <v>0</v>
      </c>
      <c r="AI53" s="387">
        <v>0</v>
      </c>
      <c r="AJ53" s="387">
        <v>0</v>
      </c>
      <c r="AK53" s="387">
        <v>0</v>
      </c>
      <c r="AL53" s="387">
        <v>0</v>
      </c>
      <c r="AM53" s="387">
        <v>0</v>
      </c>
      <c r="AN53" s="387">
        <v>0</v>
      </c>
      <c r="AO53" s="387">
        <f t="shared" si="3"/>
        <v>1.4079999999999999</v>
      </c>
      <c r="AP53" s="387">
        <v>0</v>
      </c>
      <c r="AQ53" s="387">
        <v>0</v>
      </c>
      <c r="AR53" s="387">
        <v>0</v>
      </c>
      <c r="AS53" s="387">
        <v>0</v>
      </c>
      <c r="AT53" s="387">
        <v>3.93</v>
      </c>
      <c r="AU53" s="387">
        <v>3.944</v>
      </c>
      <c r="AV53" s="387">
        <v>3.944</v>
      </c>
      <c r="AW53" s="387">
        <v>3.944</v>
      </c>
      <c r="AX53" s="387">
        <v>3.944</v>
      </c>
      <c r="AY53" s="387">
        <v>0.94299999999999995</v>
      </c>
      <c r="AZ53" s="387">
        <v>1.161</v>
      </c>
      <c r="BA53" s="387">
        <v>1.4079999999999999</v>
      </c>
      <c r="BB53" s="387">
        <f t="shared" si="4"/>
        <v>1.2621</v>
      </c>
      <c r="BC53" s="387">
        <v>1.4079999999999999</v>
      </c>
      <c r="BD53" s="387">
        <v>1.4079999999999999</v>
      </c>
      <c r="BE53" s="387">
        <v>1.4079999999999999</v>
      </c>
      <c r="BF53" s="387">
        <v>1.776</v>
      </c>
      <c r="BG53" s="387">
        <v>1.39</v>
      </c>
      <c r="BH53" s="387">
        <v>1.278</v>
      </c>
      <c r="BI53" s="387">
        <v>1.302</v>
      </c>
      <c r="BJ53" s="387">
        <v>1.35</v>
      </c>
      <c r="BK53" s="387">
        <v>1.35</v>
      </c>
      <c r="BL53" s="387">
        <v>1.35</v>
      </c>
      <c r="BM53" s="387">
        <v>1.3109999999999999</v>
      </c>
      <c r="BN53" s="387">
        <v>1.2621</v>
      </c>
      <c r="BO53" s="387">
        <f t="shared" si="5"/>
        <v>4.8923999999999994</v>
      </c>
      <c r="BP53" s="387">
        <v>1.2621</v>
      </c>
      <c r="BQ53" s="387">
        <v>1.1900999999999999</v>
      </c>
      <c r="BR53" s="387">
        <v>1.1794</v>
      </c>
      <c r="BS53" s="387">
        <v>1.1676</v>
      </c>
      <c r="BT53" s="387">
        <v>4.8936000000000002</v>
      </c>
      <c r="BU53" s="387">
        <v>4.7366000000000001</v>
      </c>
      <c r="BV53" s="387">
        <v>5.5248999999999997</v>
      </c>
      <c r="BW53" s="387">
        <v>5.508</v>
      </c>
      <c r="BX53" s="387">
        <v>5.4729999999999999</v>
      </c>
      <c r="BY53" s="387">
        <v>5.4192999999999998</v>
      </c>
      <c r="BZ53" s="387">
        <v>5.4192999999999998</v>
      </c>
      <c r="CA53" s="387">
        <v>4.8923999999999994</v>
      </c>
      <c r="CB53" s="387">
        <f t="shared" si="6"/>
        <v>3.3660000000000001</v>
      </c>
      <c r="CC53" s="387">
        <v>4.8676000000000004</v>
      </c>
      <c r="CD53" s="387">
        <v>6.8176000000000005</v>
      </c>
      <c r="CE53" s="387">
        <v>6.8128000000000002</v>
      </c>
      <c r="CF53" s="387">
        <v>6.8010000000000002</v>
      </c>
      <c r="CG53" s="387">
        <v>3.7503000000000002</v>
      </c>
      <c r="CH53" s="387">
        <v>3.7353000000000001</v>
      </c>
      <c r="CI53" s="387">
        <v>3.6093000000000002</v>
      </c>
      <c r="CJ53" s="387">
        <v>3.5411999999999999</v>
      </c>
      <c r="CK53" s="387">
        <v>3.5042</v>
      </c>
      <c r="CL53" s="387">
        <v>3.4922</v>
      </c>
      <c r="CM53" s="387">
        <v>3.43</v>
      </c>
      <c r="CN53" s="387">
        <v>3.3660000000000001</v>
      </c>
      <c r="CO53" s="387">
        <f t="shared" si="7"/>
        <v>1.3</v>
      </c>
      <c r="CP53" s="387">
        <v>3.0640000000000001</v>
      </c>
      <c r="CQ53" s="387">
        <v>2.9497</v>
      </c>
      <c r="CR53" s="387">
        <v>3.7103999999999999</v>
      </c>
      <c r="CS53" s="387">
        <v>1.871</v>
      </c>
      <c r="CT53" s="387">
        <v>1.927</v>
      </c>
      <c r="CU53" s="387">
        <v>2.4769999999999999</v>
      </c>
      <c r="CV53" s="387">
        <v>2.4769999999999999</v>
      </c>
      <c r="CW53" s="387">
        <v>2.4740000000000002</v>
      </c>
      <c r="CX53" s="387">
        <v>1.4970000000000001</v>
      </c>
      <c r="CY53" s="387">
        <v>0.64500000000000002</v>
      </c>
      <c r="CZ53" s="387">
        <v>1.0149999999999999</v>
      </c>
      <c r="DA53" s="387">
        <v>1.3</v>
      </c>
      <c r="DB53" s="387">
        <f t="shared" si="8"/>
        <v>7.8212999999999999</v>
      </c>
      <c r="DC53" s="387">
        <v>1.4</v>
      </c>
      <c r="DD53" s="387">
        <v>1.4850000000000001</v>
      </c>
      <c r="DE53" s="387">
        <v>1.55</v>
      </c>
      <c r="DF53" s="387">
        <v>4.7596000000000007</v>
      </c>
      <c r="DG53" s="387">
        <v>4.9428999999999998</v>
      </c>
      <c r="DH53" s="387">
        <v>4.4043000000000001</v>
      </c>
      <c r="DI53" s="387">
        <v>4.2581999999999995</v>
      </c>
      <c r="DJ53" s="387">
        <v>5.2257999999999996</v>
      </c>
      <c r="DK53" s="387">
        <v>4.1803999999999997</v>
      </c>
      <c r="DL53" s="387">
        <v>4.7015000000000002</v>
      </c>
      <c r="DM53" s="387">
        <v>5.9550000000000001</v>
      </c>
      <c r="DN53" s="387">
        <v>7.8212999999999999</v>
      </c>
      <c r="DO53" s="387">
        <f t="shared" si="9"/>
        <v>25.675000000000001</v>
      </c>
      <c r="DP53" s="387">
        <v>11.479100000000001</v>
      </c>
      <c r="DQ53" s="387">
        <v>11.620100000000001</v>
      </c>
      <c r="DR53" s="387">
        <v>14.3</v>
      </c>
      <c r="DS53" s="387">
        <v>16.265700000000002</v>
      </c>
      <c r="DT53" s="387">
        <v>17.241599999999998</v>
      </c>
      <c r="DU53" s="387">
        <v>28.973600000000001</v>
      </c>
      <c r="DV53" s="387">
        <v>24.644500000000001</v>
      </c>
      <c r="DW53" s="387">
        <v>24.224600000000002</v>
      </c>
      <c r="DX53" s="387">
        <v>23.180800000000001</v>
      </c>
      <c r="DY53" s="387">
        <v>21.178699999999999</v>
      </c>
      <c r="DZ53" s="387">
        <v>22.066900000000004</v>
      </c>
      <c r="EA53" s="387">
        <v>25.675000000000001</v>
      </c>
      <c r="EB53" s="387">
        <f t="shared" si="10"/>
        <v>64.197199999999995</v>
      </c>
      <c r="EC53" s="387">
        <v>26.854700000000001</v>
      </c>
      <c r="ED53" s="387">
        <v>31.2502</v>
      </c>
      <c r="EE53" s="387">
        <v>35.221899999999998</v>
      </c>
      <c r="EF53" s="387">
        <v>39.922499999999999</v>
      </c>
      <c r="EG53" s="387">
        <v>52.895700000000005</v>
      </c>
      <c r="EH53" s="387">
        <v>55.857399999999998</v>
      </c>
      <c r="EI53" s="387">
        <v>56.332400000000007</v>
      </c>
      <c r="EJ53" s="387">
        <v>59.759100000000004</v>
      </c>
      <c r="EK53" s="387">
        <v>60.882300000000001</v>
      </c>
      <c r="EL53" s="387">
        <v>59.4343</v>
      </c>
      <c r="EM53" s="387">
        <v>59.248299999999993</v>
      </c>
      <c r="EN53" s="387">
        <v>64.197199999999995</v>
      </c>
      <c r="EO53" s="387">
        <f t="shared" si="11"/>
        <v>1620.5109</v>
      </c>
      <c r="EP53" s="395">
        <v>1413.1401000000001</v>
      </c>
      <c r="EQ53" s="395">
        <v>1342.4833000000001</v>
      </c>
      <c r="ER53" s="395">
        <v>1483.4704999999999</v>
      </c>
      <c r="ES53" s="395">
        <v>1507.6404</v>
      </c>
      <c r="ET53" s="395">
        <v>1542.2511999999999</v>
      </c>
      <c r="EU53" s="395">
        <v>1584.9345000000001</v>
      </c>
      <c r="EV53" s="395">
        <v>1594.7541999999999</v>
      </c>
      <c r="EW53" s="395">
        <v>1606.3873000000001</v>
      </c>
      <c r="EX53" s="395">
        <v>1626.3887999999999</v>
      </c>
      <c r="EY53" s="395">
        <v>1611.704</v>
      </c>
      <c r="EZ53" s="395">
        <v>1564.2476999999999</v>
      </c>
      <c r="FA53" s="395">
        <v>1620.5109</v>
      </c>
      <c r="FB53" s="394"/>
    </row>
    <row r="54" spans="1:158" s="134" customFormat="1" ht="12.75" customHeight="1">
      <c r="A54" s="771" t="s">
        <v>2901</v>
      </c>
      <c r="B54" s="387">
        <f t="shared" si="0"/>
        <v>0.7</v>
      </c>
      <c r="C54" s="387">
        <v>0.7</v>
      </c>
      <c r="D54" s="387">
        <v>1.7</v>
      </c>
      <c r="E54" s="387">
        <v>1.8</v>
      </c>
      <c r="F54" s="387">
        <v>0.7</v>
      </c>
      <c r="G54" s="387">
        <v>1.08</v>
      </c>
      <c r="H54" s="387">
        <v>1.83</v>
      </c>
      <c r="I54" s="387">
        <v>1.7</v>
      </c>
      <c r="J54" s="387">
        <v>1.41</v>
      </c>
      <c r="K54" s="387">
        <v>1.01</v>
      </c>
      <c r="L54" s="387">
        <v>0.7</v>
      </c>
      <c r="M54" s="387">
        <v>0.7</v>
      </c>
      <c r="N54" s="387">
        <v>0.7</v>
      </c>
      <c r="O54" s="387">
        <f t="shared" si="1"/>
        <v>0</v>
      </c>
      <c r="P54" s="387">
        <v>0.62</v>
      </c>
      <c r="Q54" s="387">
        <v>0</v>
      </c>
      <c r="R54" s="387">
        <v>5.0819999999999999</v>
      </c>
      <c r="S54" s="387">
        <v>0.62</v>
      </c>
      <c r="T54" s="387">
        <v>0.62</v>
      </c>
      <c r="U54" s="387">
        <v>0.67999999999999994</v>
      </c>
      <c r="V54" s="387">
        <v>0.6399999999999999</v>
      </c>
      <c r="W54" s="387">
        <v>0.6399999999999999</v>
      </c>
      <c r="X54" s="387">
        <v>0.57999999999999996</v>
      </c>
      <c r="Y54" s="387">
        <v>0.47799999999999998</v>
      </c>
      <c r="Z54" s="387">
        <v>0.437</v>
      </c>
      <c r="AA54" s="387">
        <v>0</v>
      </c>
      <c r="AB54" s="387">
        <f t="shared" si="2"/>
        <v>0.55170000000000008</v>
      </c>
      <c r="AC54" s="387">
        <v>0.40799999999999997</v>
      </c>
      <c r="AD54" s="387">
        <v>0.9</v>
      </c>
      <c r="AE54" s="387">
        <v>0.4</v>
      </c>
      <c r="AF54" s="387">
        <v>0.4</v>
      </c>
      <c r="AG54" s="387">
        <v>0.34</v>
      </c>
      <c r="AH54" s="387">
        <v>0.34</v>
      </c>
      <c r="AI54" s="387">
        <v>0.34</v>
      </c>
      <c r="AJ54" s="387">
        <v>0.34</v>
      </c>
      <c r="AK54" s="387">
        <v>0</v>
      </c>
      <c r="AL54" s="387">
        <v>0</v>
      </c>
      <c r="AM54" s="387">
        <v>0</v>
      </c>
      <c r="AN54" s="387">
        <v>0.55170000000000008</v>
      </c>
      <c r="AO54" s="387">
        <f t="shared" si="3"/>
        <v>0</v>
      </c>
      <c r="AP54" s="387">
        <v>0</v>
      </c>
      <c r="AQ54" s="387">
        <v>0</v>
      </c>
      <c r="AR54" s="387">
        <v>0</v>
      </c>
      <c r="AS54" s="387">
        <v>0.5</v>
      </c>
      <c r="AT54" s="387">
        <v>0.5</v>
      </c>
      <c r="AU54" s="387">
        <v>0</v>
      </c>
      <c r="AV54" s="387">
        <v>0.9</v>
      </c>
      <c r="AW54" s="387">
        <v>0</v>
      </c>
      <c r="AX54" s="387">
        <v>0.51</v>
      </c>
      <c r="AY54" s="387">
        <v>0.01</v>
      </c>
      <c r="AZ54" s="387">
        <v>0</v>
      </c>
      <c r="BA54" s="387">
        <v>0</v>
      </c>
      <c r="BB54" s="387">
        <f t="shared" si="4"/>
        <v>1.4062000000000001</v>
      </c>
      <c r="BC54" s="387">
        <v>0</v>
      </c>
      <c r="BD54" s="387">
        <v>0</v>
      </c>
      <c r="BE54" s="387">
        <v>0.9899</v>
      </c>
      <c r="BF54" s="387">
        <v>0.98899999999999999</v>
      </c>
      <c r="BG54" s="387">
        <v>0.99</v>
      </c>
      <c r="BH54" s="387">
        <v>0.99</v>
      </c>
      <c r="BI54" s="387">
        <v>1.474</v>
      </c>
      <c r="BJ54" s="387">
        <v>1.4674</v>
      </c>
      <c r="BK54" s="387">
        <v>1.4573</v>
      </c>
      <c r="BL54" s="387">
        <v>1.4332</v>
      </c>
      <c r="BM54" s="387">
        <v>1.4208000000000001</v>
      </c>
      <c r="BN54" s="387">
        <v>1.4062000000000001</v>
      </c>
      <c r="BO54" s="387">
        <f t="shared" si="5"/>
        <v>0.28900000000000003</v>
      </c>
      <c r="BP54" s="387">
        <v>1.4060999999999999</v>
      </c>
      <c r="BQ54" s="387">
        <v>1.4060999999999999</v>
      </c>
      <c r="BR54" s="387">
        <v>1.4060999999999999</v>
      </c>
      <c r="BS54" s="387">
        <v>1.3258999999999999</v>
      </c>
      <c r="BT54" s="387">
        <v>1.3258999999999999</v>
      </c>
      <c r="BU54" s="387">
        <v>0.39629999999999999</v>
      </c>
      <c r="BV54" s="387">
        <v>0.39629999999999999</v>
      </c>
      <c r="BW54" s="387">
        <v>0.39629999999999999</v>
      </c>
      <c r="BX54" s="387">
        <v>0.35</v>
      </c>
      <c r="BY54" s="387">
        <v>0.35</v>
      </c>
      <c r="BZ54" s="387">
        <v>0.35</v>
      </c>
      <c r="CA54" s="387">
        <v>0.28900000000000003</v>
      </c>
      <c r="CB54" s="387">
        <f t="shared" si="6"/>
        <v>0.05</v>
      </c>
      <c r="CC54" s="387">
        <v>0.28900000000000003</v>
      </c>
      <c r="CD54" s="387">
        <v>0.28800000000000003</v>
      </c>
      <c r="CE54" s="387">
        <v>0.28700000000000003</v>
      </c>
      <c r="CF54" s="387">
        <v>0.28600000000000003</v>
      </c>
      <c r="CG54" s="387">
        <v>0.28500000000000003</v>
      </c>
      <c r="CH54" s="387">
        <v>0.26200000000000001</v>
      </c>
      <c r="CI54" s="387">
        <v>0.24299999999999999</v>
      </c>
      <c r="CJ54" s="387">
        <v>0.21629999999999999</v>
      </c>
      <c r="CK54" s="387">
        <v>0.14099999999999999</v>
      </c>
      <c r="CL54" s="387">
        <v>0.14099999999999999</v>
      </c>
      <c r="CM54" s="387">
        <v>5.0999999999999997E-2</v>
      </c>
      <c r="CN54" s="387">
        <v>0.05</v>
      </c>
      <c r="CO54" s="387">
        <f t="shared" si="7"/>
        <v>0</v>
      </c>
      <c r="CP54" s="387">
        <v>4.9000000000000002E-2</v>
      </c>
      <c r="CQ54" s="387">
        <v>4.7E-2</v>
      </c>
      <c r="CR54" s="387">
        <v>4.5999999999999999E-2</v>
      </c>
      <c r="CS54" s="387">
        <v>0</v>
      </c>
      <c r="CT54" s="387">
        <v>0</v>
      </c>
      <c r="CU54" s="387">
        <v>0.15</v>
      </c>
      <c r="CV54" s="387">
        <v>0.15</v>
      </c>
      <c r="CW54" s="387">
        <v>0.14000000000000001</v>
      </c>
      <c r="CX54" s="387">
        <v>0</v>
      </c>
      <c r="CY54" s="387">
        <v>0.115</v>
      </c>
      <c r="CZ54" s="387">
        <v>0.115</v>
      </c>
      <c r="DA54" s="387">
        <v>0</v>
      </c>
      <c r="DB54" s="387">
        <f t="shared" si="8"/>
        <v>0.46029999999999999</v>
      </c>
      <c r="DC54" s="387">
        <v>0</v>
      </c>
      <c r="DD54" s="387">
        <v>0.53</v>
      </c>
      <c r="DE54" s="387">
        <v>0.51900000000000002</v>
      </c>
      <c r="DF54" s="387">
        <v>0.93129999999999991</v>
      </c>
      <c r="DG54" s="387">
        <v>0.62529999999999997</v>
      </c>
      <c r="DH54" s="387">
        <v>1.3331</v>
      </c>
      <c r="DI54" s="387">
        <v>2.0124</v>
      </c>
      <c r="DJ54" s="387">
        <v>2.1480000000000001</v>
      </c>
      <c r="DK54" s="387">
        <v>1.6878</v>
      </c>
      <c r="DL54" s="387">
        <v>2.3334000000000001</v>
      </c>
      <c r="DM54" s="387">
        <v>1.9282000000000001</v>
      </c>
      <c r="DN54" s="387">
        <v>0.46029999999999999</v>
      </c>
      <c r="DO54" s="387">
        <f t="shared" si="9"/>
        <v>1.1807000000000001</v>
      </c>
      <c r="DP54" s="387">
        <v>0.89029999999999998</v>
      </c>
      <c r="DQ54" s="387">
        <v>6.3759999999999994</v>
      </c>
      <c r="DR54" s="387">
        <v>6.3326000000000002</v>
      </c>
      <c r="DS54" s="387">
        <v>1.0195000000000001</v>
      </c>
      <c r="DT54" s="387">
        <v>1.2712000000000001</v>
      </c>
      <c r="DU54" s="387">
        <v>0.93420000000000003</v>
      </c>
      <c r="DV54" s="387">
        <v>0.70399999999999996</v>
      </c>
      <c r="DW54" s="387">
        <v>0.58699999999999997</v>
      </c>
      <c r="DX54" s="387">
        <v>0.81620000000000004</v>
      </c>
      <c r="DY54" s="387">
        <v>1.1589</v>
      </c>
      <c r="DZ54" s="387">
        <v>1.1129</v>
      </c>
      <c r="EA54" s="387">
        <v>1.1807000000000001</v>
      </c>
      <c r="EB54" s="387">
        <f t="shared" si="10"/>
        <v>165.6344</v>
      </c>
      <c r="EC54" s="387">
        <v>1.3448</v>
      </c>
      <c r="ED54" s="387">
        <v>2.2094</v>
      </c>
      <c r="EE54" s="387">
        <v>4.0294999999999996</v>
      </c>
      <c r="EF54" s="387">
        <v>6.2005999999999997</v>
      </c>
      <c r="EG54" s="387">
        <v>11.7532</v>
      </c>
      <c r="EH54" s="387">
        <v>17.130299999999998</v>
      </c>
      <c r="EI54" s="387">
        <v>19.919599999999999</v>
      </c>
      <c r="EJ54" s="387">
        <v>17.665299999999998</v>
      </c>
      <c r="EK54" s="387">
        <v>60.734999999999999</v>
      </c>
      <c r="EL54" s="387">
        <v>61.271799999999999</v>
      </c>
      <c r="EM54" s="387">
        <v>61.9024</v>
      </c>
      <c r="EN54" s="387">
        <v>165.6344</v>
      </c>
      <c r="EO54" s="387">
        <f t="shared" si="11"/>
        <v>140.31389999999999</v>
      </c>
      <c r="EP54" s="395">
        <v>166.76179999999999</v>
      </c>
      <c r="EQ54" s="395">
        <v>166.8674</v>
      </c>
      <c r="ER54" s="395">
        <v>166.5335</v>
      </c>
      <c r="ES54" s="395">
        <v>153.7706</v>
      </c>
      <c r="ET54" s="395">
        <v>146.1163</v>
      </c>
      <c r="EU54" s="395">
        <v>153.2953</v>
      </c>
      <c r="EV54" s="395">
        <v>154.6095</v>
      </c>
      <c r="EW54" s="395">
        <v>157.0855</v>
      </c>
      <c r="EX54" s="395">
        <v>157.1311</v>
      </c>
      <c r="EY54" s="395">
        <v>152.18129999999999</v>
      </c>
      <c r="EZ54" s="395">
        <v>150.95129999999997</v>
      </c>
      <c r="FA54" s="395">
        <v>140.31389999999999</v>
      </c>
      <c r="FB54" s="394"/>
    </row>
    <row r="55" spans="1:158" s="134" customFormat="1" ht="12.75" customHeight="1">
      <c r="A55" s="771" t="s">
        <v>3188</v>
      </c>
      <c r="B55" s="387">
        <f t="shared" si="0"/>
        <v>4.8108000000000004</v>
      </c>
      <c r="C55" s="387">
        <v>90.707099999999983</v>
      </c>
      <c r="D55" s="387">
        <v>85.402199999999993</v>
      </c>
      <c r="E55" s="387">
        <v>82.660600000000002</v>
      </c>
      <c r="F55" s="387">
        <v>77.609099999999998</v>
      </c>
      <c r="G55" s="387">
        <v>5.3179999999999996</v>
      </c>
      <c r="H55" s="387">
        <v>6.1623000000000001</v>
      </c>
      <c r="I55" s="387">
        <v>6.0733999999999995</v>
      </c>
      <c r="J55" s="387">
        <v>10.353899999999999</v>
      </c>
      <c r="K55" s="387">
        <v>0.22700000000000001</v>
      </c>
      <c r="L55" s="387">
        <v>21.563500000000001</v>
      </c>
      <c r="M55" s="387">
        <v>13.5068</v>
      </c>
      <c r="N55" s="387">
        <v>4.8108000000000004</v>
      </c>
      <c r="O55" s="387">
        <f t="shared" si="1"/>
        <v>2.9800999999999997</v>
      </c>
      <c r="P55" s="387">
        <v>5.2750000000000004</v>
      </c>
      <c r="Q55" s="387">
        <v>5.1100000000000003</v>
      </c>
      <c r="R55" s="387">
        <v>0</v>
      </c>
      <c r="S55" s="387">
        <v>6.383</v>
      </c>
      <c r="T55" s="387">
        <v>5.6020000000000003</v>
      </c>
      <c r="U55" s="387">
        <v>8.3367999999999984</v>
      </c>
      <c r="V55" s="387">
        <v>6.2489999999999997</v>
      </c>
      <c r="W55" s="387">
        <v>8.4873999999999992</v>
      </c>
      <c r="X55" s="387">
        <v>5.4550000000000001</v>
      </c>
      <c r="Y55" s="387">
        <v>5.4249999999999998</v>
      </c>
      <c r="Z55" s="387">
        <v>3.8860999999999999</v>
      </c>
      <c r="AA55" s="387">
        <v>2.9800999999999997</v>
      </c>
      <c r="AB55" s="387">
        <f t="shared" si="2"/>
        <v>53.567800000000005</v>
      </c>
      <c r="AC55" s="387">
        <v>2.9800999999999997</v>
      </c>
      <c r="AD55" s="387">
        <v>2.9600999999999997</v>
      </c>
      <c r="AE55" s="387">
        <v>2.9600999999999997</v>
      </c>
      <c r="AF55" s="387">
        <v>2.9600999999999997</v>
      </c>
      <c r="AG55" s="387">
        <v>6.7541000000000002</v>
      </c>
      <c r="AH55" s="387">
        <v>5.1873999999999993</v>
      </c>
      <c r="AI55" s="387">
        <v>1.8588</v>
      </c>
      <c r="AJ55" s="387">
        <v>3.7374000000000001</v>
      </c>
      <c r="AK55" s="387">
        <v>34.111599999999996</v>
      </c>
      <c r="AL55" s="387">
        <v>44.050899999999999</v>
      </c>
      <c r="AM55" s="387">
        <v>48.994599999999998</v>
      </c>
      <c r="AN55" s="387">
        <v>53.567800000000005</v>
      </c>
      <c r="AO55" s="387">
        <f t="shared" si="3"/>
        <v>7.8366000000000007</v>
      </c>
      <c r="AP55" s="387">
        <v>54.364400000000003</v>
      </c>
      <c r="AQ55" s="387">
        <v>54.029400000000003</v>
      </c>
      <c r="AR55" s="387">
        <v>54.2577</v>
      </c>
      <c r="AS55" s="387">
        <v>80.492999999999995</v>
      </c>
      <c r="AT55" s="387">
        <v>80.492999999999995</v>
      </c>
      <c r="AU55" s="387">
        <v>3.6583999999999999</v>
      </c>
      <c r="AV55" s="387">
        <v>8.6122000000000014</v>
      </c>
      <c r="AW55" s="387">
        <v>8.6122000000000014</v>
      </c>
      <c r="AX55" s="387">
        <v>14.5009</v>
      </c>
      <c r="AY55" s="387">
        <v>8.9190000000000005</v>
      </c>
      <c r="AZ55" s="387">
        <v>8.7538</v>
      </c>
      <c r="BA55" s="387">
        <v>7.8366000000000007</v>
      </c>
      <c r="BB55" s="387">
        <f t="shared" si="4"/>
        <v>1.0229999999999999</v>
      </c>
      <c r="BC55" s="387">
        <v>7.6281000000000008</v>
      </c>
      <c r="BD55" s="387">
        <v>7.4619999999999997</v>
      </c>
      <c r="BE55" s="387">
        <v>7.4434000000000005</v>
      </c>
      <c r="BF55" s="387">
        <v>6.5558999999999994</v>
      </c>
      <c r="BG55" s="387">
        <v>6.4358999999999993</v>
      </c>
      <c r="BH55" s="387">
        <v>6.4358999999999993</v>
      </c>
      <c r="BI55" s="387">
        <v>6.2386999999999997</v>
      </c>
      <c r="BJ55" s="387">
        <v>6.2116999999999996</v>
      </c>
      <c r="BK55" s="387">
        <v>1.0229999999999999</v>
      </c>
      <c r="BL55" s="387">
        <v>1.0229999999999999</v>
      </c>
      <c r="BM55" s="387">
        <v>1.0227999999999999</v>
      </c>
      <c r="BN55" s="387">
        <v>1.0229999999999999</v>
      </c>
      <c r="BO55" s="387">
        <f t="shared" si="5"/>
        <v>30.5228</v>
      </c>
      <c r="BP55" s="387">
        <v>2.0230000000000001</v>
      </c>
      <c r="BQ55" s="387">
        <v>2.0230000000000001</v>
      </c>
      <c r="BR55" s="387">
        <v>2.0230000000000001</v>
      </c>
      <c r="BS55" s="387">
        <v>2.0230000000000001</v>
      </c>
      <c r="BT55" s="387">
        <v>2.0230000000000001</v>
      </c>
      <c r="BU55" s="387">
        <v>2.0228000000000002</v>
      </c>
      <c r="BV55" s="387">
        <v>16.2728</v>
      </c>
      <c r="BW55" s="387">
        <v>30.5228</v>
      </c>
      <c r="BX55" s="387">
        <v>30.5228</v>
      </c>
      <c r="BY55" s="387">
        <v>30.5228</v>
      </c>
      <c r="BZ55" s="387">
        <v>30.5228</v>
      </c>
      <c r="CA55" s="387">
        <v>30.5228</v>
      </c>
      <c r="CB55" s="387">
        <f t="shared" si="6"/>
        <v>37.244999999999997</v>
      </c>
      <c r="CC55" s="387">
        <v>30.5228</v>
      </c>
      <c r="CD55" s="387">
        <v>30.5228</v>
      </c>
      <c r="CE55" s="387">
        <v>30.5228</v>
      </c>
      <c r="CF55" s="387">
        <v>32.537799999999997</v>
      </c>
      <c r="CG55" s="387">
        <v>32.534999999999997</v>
      </c>
      <c r="CH55" s="387">
        <v>32.534999999999997</v>
      </c>
      <c r="CI55" s="387">
        <v>36.313000000000002</v>
      </c>
      <c r="CJ55" s="387">
        <v>37.262999999999998</v>
      </c>
      <c r="CK55" s="387">
        <v>37.162999999999997</v>
      </c>
      <c r="CL55" s="387">
        <v>37.164000000000001</v>
      </c>
      <c r="CM55" s="387">
        <v>37.255000000000003</v>
      </c>
      <c r="CN55" s="387">
        <v>37.244999999999997</v>
      </c>
      <c r="CO55" s="387">
        <f t="shared" si="7"/>
        <v>16.026499999999999</v>
      </c>
      <c r="CP55" s="387">
        <v>36.954999999999998</v>
      </c>
      <c r="CQ55" s="387">
        <v>37.052999999999997</v>
      </c>
      <c r="CR55" s="387">
        <v>26.424700000000001</v>
      </c>
      <c r="CS55" s="387">
        <v>13.5402</v>
      </c>
      <c r="CT55" s="387">
        <v>9.2765000000000004</v>
      </c>
      <c r="CU55" s="387">
        <v>13.3209</v>
      </c>
      <c r="CV55" s="387">
        <v>19.299800000000001</v>
      </c>
      <c r="CW55" s="387">
        <v>18.1142</v>
      </c>
      <c r="CX55" s="387">
        <v>16.419300000000003</v>
      </c>
      <c r="CY55" s="387">
        <v>15.6639</v>
      </c>
      <c r="CZ55" s="387">
        <v>17.283200000000001</v>
      </c>
      <c r="DA55" s="387">
        <v>16.026499999999999</v>
      </c>
      <c r="DB55" s="387">
        <f t="shared" si="8"/>
        <v>55.527999999999999</v>
      </c>
      <c r="DC55" s="387">
        <v>23.495000000000001</v>
      </c>
      <c r="DD55" s="387">
        <v>29.284699999999997</v>
      </c>
      <c r="DE55" s="387">
        <v>35.297599999999996</v>
      </c>
      <c r="DF55" s="387">
        <v>43.247999999999998</v>
      </c>
      <c r="DG55" s="387">
        <v>40.766299999999994</v>
      </c>
      <c r="DH55" s="387">
        <v>47.247700000000002</v>
      </c>
      <c r="DI55" s="387">
        <v>42.917100000000005</v>
      </c>
      <c r="DJ55" s="387">
        <v>49.442599999999999</v>
      </c>
      <c r="DK55" s="387">
        <v>46.290799999999997</v>
      </c>
      <c r="DL55" s="387">
        <v>49.844000000000001</v>
      </c>
      <c r="DM55" s="387">
        <v>46.8093</v>
      </c>
      <c r="DN55" s="387">
        <v>55.527999999999999</v>
      </c>
      <c r="DO55" s="387">
        <f t="shared" si="9"/>
        <v>110.82299999999999</v>
      </c>
      <c r="DP55" s="387">
        <v>43.481399999999994</v>
      </c>
      <c r="DQ55" s="387">
        <v>51.512300000000003</v>
      </c>
      <c r="DR55" s="387">
        <v>46.665800000000004</v>
      </c>
      <c r="DS55" s="387">
        <v>47.458999999999996</v>
      </c>
      <c r="DT55" s="387">
        <v>57.453800000000001</v>
      </c>
      <c r="DU55" s="387">
        <v>56.434100000000001</v>
      </c>
      <c r="DV55" s="387">
        <v>73.824700000000007</v>
      </c>
      <c r="DW55" s="387">
        <v>71.041799999999995</v>
      </c>
      <c r="DX55" s="387">
        <v>79.598200000000006</v>
      </c>
      <c r="DY55" s="387">
        <v>95.302899999999994</v>
      </c>
      <c r="DZ55" s="387">
        <v>110.75810000000001</v>
      </c>
      <c r="EA55" s="387">
        <v>110.82299999999999</v>
      </c>
      <c r="EB55" s="387">
        <f t="shared" si="10"/>
        <v>413.84010000000006</v>
      </c>
      <c r="EC55" s="387">
        <v>106.6439</v>
      </c>
      <c r="ED55" s="387">
        <v>140.298</v>
      </c>
      <c r="EE55" s="387">
        <v>214.1942</v>
      </c>
      <c r="EF55" s="387">
        <v>302.33670000000001</v>
      </c>
      <c r="EG55" s="387">
        <v>365.81020000000001</v>
      </c>
      <c r="EH55" s="387">
        <v>375.60310000000004</v>
      </c>
      <c r="EI55" s="387">
        <v>363.66799999999995</v>
      </c>
      <c r="EJ55" s="387">
        <v>374.00049999999993</v>
      </c>
      <c r="EK55" s="387">
        <v>382.47899999999993</v>
      </c>
      <c r="EL55" s="387">
        <v>388.40339999999998</v>
      </c>
      <c r="EM55" s="387">
        <v>395.26349999999996</v>
      </c>
      <c r="EN55" s="387">
        <v>413.84010000000006</v>
      </c>
      <c r="EO55" s="387">
        <f t="shared" si="11"/>
        <v>1076.8111000000001</v>
      </c>
      <c r="EP55" s="395">
        <v>589.5702</v>
      </c>
      <c r="EQ55" s="395">
        <v>649.34230000000002</v>
      </c>
      <c r="ER55" s="395">
        <v>702.72590000000002</v>
      </c>
      <c r="ES55" s="395">
        <v>729.86400000000003</v>
      </c>
      <c r="ET55" s="395">
        <v>758.96619999999996</v>
      </c>
      <c r="EU55" s="395">
        <v>824.44110000000001</v>
      </c>
      <c r="EV55" s="395">
        <v>890.68190000000004</v>
      </c>
      <c r="EW55" s="395">
        <v>957.76969999999994</v>
      </c>
      <c r="EX55" s="395">
        <v>1015.847</v>
      </c>
      <c r="EY55" s="395">
        <v>1058.7550000000001</v>
      </c>
      <c r="EZ55" s="395">
        <v>1081.7523000000001</v>
      </c>
      <c r="FA55" s="395">
        <v>1076.8111000000001</v>
      </c>
      <c r="FB55" s="394"/>
    </row>
    <row r="56" spans="1:158" s="134" customFormat="1" ht="12.75" customHeight="1">
      <c r="A56" s="771" t="s">
        <v>3189</v>
      </c>
      <c r="B56" s="387">
        <f t="shared" si="0"/>
        <v>0.83399999999999996</v>
      </c>
      <c r="C56" s="387">
        <v>110.2236</v>
      </c>
      <c r="D56" s="387">
        <v>107.0021</v>
      </c>
      <c r="E56" s="387">
        <v>98.558400000000006</v>
      </c>
      <c r="F56" s="387">
        <v>95.580500000000001</v>
      </c>
      <c r="G56" s="387">
        <v>4.3E-3</v>
      </c>
      <c r="H56" s="387">
        <v>4.3E-3</v>
      </c>
      <c r="I56" s="387">
        <v>4.3E-3</v>
      </c>
      <c r="J56" s="387">
        <v>4.3E-3</v>
      </c>
      <c r="K56" s="387">
        <v>4.3E-3</v>
      </c>
      <c r="L56" s="387">
        <v>4.0000000000000001E-3</v>
      </c>
      <c r="M56" s="387">
        <v>4.0000000000000001E-3</v>
      </c>
      <c r="N56" s="387">
        <v>0.83399999999999996</v>
      </c>
      <c r="O56" s="387">
        <f t="shared" si="1"/>
        <v>0.66189999999999993</v>
      </c>
      <c r="P56" s="387">
        <v>0.80400000000000005</v>
      </c>
      <c r="Q56" s="387">
        <v>0.82799999999999996</v>
      </c>
      <c r="R56" s="387">
        <v>0.78400000000000003</v>
      </c>
      <c r="S56" s="387">
        <v>0.754</v>
      </c>
      <c r="T56" s="387">
        <v>0.754</v>
      </c>
      <c r="U56" s="387">
        <v>0.749</v>
      </c>
      <c r="V56" s="387">
        <v>0.74299999999999999</v>
      </c>
      <c r="W56" s="387">
        <v>0.74050000000000005</v>
      </c>
      <c r="X56" s="387">
        <v>0.73750000000000004</v>
      </c>
      <c r="Y56" s="387">
        <v>0.73299999999999998</v>
      </c>
      <c r="Z56" s="387">
        <v>0.73250000000000004</v>
      </c>
      <c r="AA56" s="387">
        <v>0.66189999999999993</v>
      </c>
      <c r="AB56" s="387">
        <f t="shared" si="2"/>
        <v>0</v>
      </c>
      <c r="AC56" s="387">
        <v>0.66189999999999993</v>
      </c>
      <c r="AD56" s="387">
        <v>0.66189999999999993</v>
      </c>
      <c r="AE56" s="387">
        <v>0.66189999999999993</v>
      </c>
      <c r="AF56" s="387">
        <v>0.65689999999999993</v>
      </c>
      <c r="AG56" s="387">
        <v>0.65689999999999993</v>
      </c>
      <c r="AH56" s="387">
        <v>0.65689999999999993</v>
      </c>
      <c r="AI56" s="387">
        <v>0</v>
      </c>
      <c r="AJ56" s="387">
        <v>0</v>
      </c>
      <c r="AK56" s="387">
        <v>0</v>
      </c>
      <c r="AL56" s="387">
        <v>0</v>
      </c>
      <c r="AM56" s="387">
        <v>0</v>
      </c>
      <c r="AN56" s="387">
        <v>0</v>
      </c>
      <c r="AO56" s="387">
        <f t="shared" si="3"/>
        <v>0</v>
      </c>
      <c r="AP56" s="387">
        <v>0</v>
      </c>
      <c r="AQ56" s="387">
        <v>0</v>
      </c>
      <c r="AR56" s="387">
        <v>0</v>
      </c>
      <c r="AS56" s="387">
        <v>0</v>
      </c>
      <c r="AT56" s="387">
        <v>0</v>
      </c>
      <c r="AU56" s="387">
        <v>0</v>
      </c>
      <c r="AV56" s="387">
        <v>0</v>
      </c>
      <c r="AW56" s="387">
        <v>0</v>
      </c>
      <c r="AX56" s="387">
        <v>0</v>
      </c>
      <c r="AY56" s="387">
        <v>0</v>
      </c>
      <c r="AZ56" s="387">
        <v>0</v>
      </c>
      <c r="BA56" s="387">
        <v>0</v>
      </c>
      <c r="BB56" s="387">
        <f t="shared" si="4"/>
        <v>0</v>
      </c>
      <c r="BC56" s="387">
        <v>0</v>
      </c>
      <c r="BD56" s="387">
        <v>0</v>
      </c>
      <c r="BE56" s="387">
        <v>0</v>
      </c>
      <c r="BF56" s="387">
        <v>0</v>
      </c>
      <c r="BG56" s="387">
        <v>0</v>
      </c>
      <c r="BH56" s="387">
        <v>0</v>
      </c>
      <c r="BI56" s="387">
        <v>0</v>
      </c>
      <c r="BJ56" s="387">
        <v>0</v>
      </c>
      <c r="BK56" s="387">
        <v>0</v>
      </c>
      <c r="BL56" s="387">
        <v>0</v>
      </c>
      <c r="BM56" s="387">
        <v>0</v>
      </c>
      <c r="BN56" s="387">
        <v>0</v>
      </c>
      <c r="BO56" s="387">
        <f t="shared" si="5"/>
        <v>0</v>
      </c>
      <c r="BP56" s="387">
        <v>0</v>
      </c>
      <c r="BQ56" s="387">
        <v>0</v>
      </c>
      <c r="BR56" s="387">
        <v>0</v>
      </c>
      <c r="BS56" s="387">
        <v>0</v>
      </c>
      <c r="BT56" s="387">
        <v>0</v>
      </c>
      <c r="BU56" s="387">
        <v>0</v>
      </c>
      <c r="BV56" s="387">
        <v>0</v>
      </c>
      <c r="BW56" s="387">
        <v>0</v>
      </c>
      <c r="BX56" s="387">
        <v>0</v>
      </c>
      <c r="BY56" s="387">
        <v>0</v>
      </c>
      <c r="BZ56" s="387">
        <v>0</v>
      </c>
      <c r="CA56" s="387">
        <v>0</v>
      </c>
      <c r="CB56" s="387">
        <f t="shared" si="6"/>
        <v>2.2000000000000002</v>
      </c>
      <c r="CC56" s="387">
        <v>0</v>
      </c>
      <c r="CD56" s="387">
        <v>0</v>
      </c>
      <c r="CE56" s="387">
        <v>0</v>
      </c>
      <c r="CF56" s="387">
        <v>0</v>
      </c>
      <c r="CG56" s="387">
        <v>0</v>
      </c>
      <c r="CH56" s="387">
        <v>0</v>
      </c>
      <c r="CI56" s="387">
        <v>0</v>
      </c>
      <c r="CJ56" s="387">
        <v>2.2000000000000002</v>
      </c>
      <c r="CK56" s="387">
        <v>2.2000000000000002</v>
      </c>
      <c r="CL56" s="387">
        <v>2.2000000000000002</v>
      </c>
      <c r="CM56" s="387">
        <v>2.2000000000000002</v>
      </c>
      <c r="CN56" s="387">
        <v>2.2000000000000002</v>
      </c>
      <c r="CO56" s="387">
        <f t="shared" si="7"/>
        <v>0</v>
      </c>
      <c r="CP56" s="387">
        <v>2.2000000000000002</v>
      </c>
      <c r="CQ56" s="387">
        <v>2.2000000000000002</v>
      </c>
      <c r="CR56" s="387">
        <v>2.2000000000000002</v>
      </c>
      <c r="CS56" s="387">
        <v>0</v>
      </c>
      <c r="CT56" s="387">
        <v>0</v>
      </c>
      <c r="CU56" s="387">
        <v>0</v>
      </c>
      <c r="CV56" s="387">
        <v>0</v>
      </c>
      <c r="CW56" s="387">
        <v>0</v>
      </c>
      <c r="CX56" s="387">
        <v>0</v>
      </c>
      <c r="CY56" s="387">
        <v>0</v>
      </c>
      <c r="CZ56" s="387">
        <v>0</v>
      </c>
      <c r="DA56" s="387">
        <v>0</v>
      </c>
      <c r="DB56" s="387">
        <f t="shared" si="8"/>
        <v>0</v>
      </c>
      <c r="DC56" s="387">
        <v>0</v>
      </c>
      <c r="DD56" s="387">
        <v>0</v>
      </c>
      <c r="DE56" s="387">
        <v>0</v>
      </c>
      <c r="DF56" s="387">
        <v>0</v>
      </c>
      <c r="DG56" s="387">
        <v>0</v>
      </c>
      <c r="DH56" s="387">
        <v>0</v>
      </c>
      <c r="DI56" s="387">
        <v>0</v>
      </c>
      <c r="DJ56" s="387">
        <v>0</v>
      </c>
      <c r="DK56" s="387">
        <v>0</v>
      </c>
      <c r="DL56" s="387">
        <v>0</v>
      </c>
      <c r="DM56" s="387">
        <v>0</v>
      </c>
      <c r="DN56" s="387">
        <v>0</v>
      </c>
      <c r="DO56" s="387">
        <f t="shared" si="9"/>
        <v>4.5566000000000004</v>
      </c>
      <c r="DP56" s="387">
        <v>0</v>
      </c>
      <c r="DQ56" s="387">
        <v>0</v>
      </c>
      <c r="DR56" s="387">
        <v>0</v>
      </c>
      <c r="DS56" s="387">
        <v>0</v>
      </c>
      <c r="DT56" s="387">
        <v>0</v>
      </c>
      <c r="DU56" s="387">
        <v>0</v>
      </c>
      <c r="DV56" s="387">
        <v>0.03</v>
      </c>
      <c r="DW56" s="387">
        <v>5.03</v>
      </c>
      <c r="DX56" s="387">
        <v>4.8443999999999994</v>
      </c>
      <c r="DY56" s="387">
        <v>4.6666999999999996</v>
      </c>
      <c r="DZ56" s="387">
        <v>4.4691000000000001</v>
      </c>
      <c r="EA56" s="387">
        <v>4.5566000000000004</v>
      </c>
      <c r="EB56" s="387">
        <f t="shared" si="10"/>
        <v>7.0385</v>
      </c>
      <c r="EC56" s="387">
        <v>4.3731999999999998</v>
      </c>
      <c r="ED56" s="387">
        <v>4.1856999999999998</v>
      </c>
      <c r="EE56" s="387">
        <v>3.9946000000000002</v>
      </c>
      <c r="EF56" s="387">
        <v>3.8010999999999999</v>
      </c>
      <c r="EG56" s="387">
        <v>3.6025</v>
      </c>
      <c r="EH56" s="387">
        <v>3.4039999999999999</v>
      </c>
      <c r="EI56" s="387">
        <v>3.2004000000000001</v>
      </c>
      <c r="EJ56" s="387">
        <v>0.65979999999999994</v>
      </c>
      <c r="EK56" s="387">
        <v>0.93420000000000003</v>
      </c>
      <c r="EL56" s="387">
        <v>7.0081000000000007</v>
      </c>
      <c r="EM56" s="387">
        <v>7.2607000000000008</v>
      </c>
      <c r="EN56" s="387">
        <v>7.0385</v>
      </c>
      <c r="EO56" s="387">
        <f t="shared" si="11"/>
        <v>37.769199999999998</v>
      </c>
      <c r="EP56" s="395">
        <v>17.219900000000003</v>
      </c>
      <c r="EQ56" s="395">
        <v>15.511100000000001</v>
      </c>
      <c r="ER56" s="395">
        <v>14.4269</v>
      </c>
      <c r="ES56" s="395">
        <v>18.6449</v>
      </c>
      <c r="ET56" s="395">
        <v>18.930700000000002</v>
      </c>
      <c r="EU56" s="395">
        <v>19.872900000000001</v>
      </c>
      <c r="EV56" s="395">
        <v>22.0535</v>
      </c>
      <c r="EW56" s="395">
        <v>26.151599999999998</v>
      </c>
      <c r="EX56" s="395">
        <v>28.046799999999998</v>
      </c>
      <c r="EY56" s="395">
        <v>29.651199999999999</v>
      </c>
      <c r="EZ56" s="395">
        <v>31.1221</v>
      </c>
      <c r="FA56" s="395">
        <v>37.769199999999998</v>
      </c>
      <c r="FB56" s="394"/>
    </row>
    <row r="57" spans="1:158" s="134" customFormat="1" ht="12.75" customHeight="1">
      <c r="A57" s="771" t="s">
        <v>3057</v>
      </c>
      <c r="B57" s="387">
        <f t="shared" si="0"/>
        <v>11.473000000000001</v>
      </c>
      <c r="C57" s="387">
        <v>15.637799999999999</v>
      </c>
      <c r="D57" s="387">
        <v>15.495299999999999</v>
      </c>
      <c r="E57" s="387">
        <v>17.177599999999998</v>
      </c>
      <c r="F57" s="387">
        <v>19.250799999999998</v>
      </c>
      <c r="G57" s="387">
        <v>9.58</v>
      </c>
      <c r="H57" s="387">
        <v>8.1269999999999989</v>
      </c>
      <c r="I57" s="387">
        <v>7.7148000000000003</v>
      </c>
      <c r="J57" s="387">
        <v>6.992</v>
      </c>
      <c r="K57" s="387">
        <v>6.7450000000000001</v>
      </c>
      <c r="L57" s="387">
        <v>7.8460000000000001</v>
      </c>
      <c r="M57" s="387">
        <v>12.384</v>
      </c>
      <c r="N57" s="387">
        <v>11.473000000000001</v>
      </c>
      <c r="O57" s="387">
        <f t="shared" si="1"/>
        <v>4.6715</v>
      </c>
      <c r="P57" s="387">
        <v>11.333</v>
      </c>
      <c r="Q57" s="387">
        <v>9.39</v>
      </c>
      <c r="R57" s="387">
        <v>8.972999999999999</v>
      </c>
      <c r="S57" s="387">
        <v>8.6720000000000006</v>
      </c>
      <c r="T57" s="387">
        <v>5.8029999999999999</v>
      </c>
      <c r="U57" s="387">
        <v>3.9316</v>
      </c>
      <c r="V57" s="387">
        <v>3.7536</v>
      </c>
      <c r="W57" s="387">
        <v>3.6150000000000002</v>
      </c>
      <c r="X57" s="387">
        <v>3.5810000000000004</v>
      </c>
      <c r="Y57" s="387">
        <v>3.4860000000000002</v>
      </c>
      <c r="Z57" s="387">
        <v>3.6619999999999999</v>
      </c>
      <c r="AA57" s="387">
        <v>4.6715</v>
      </c>
      <c r="AB57" s="387">
        <f t="shared" si="2"/>
        <v>60.403999999999996</v>
      </c>
      <c r="AC57" s="387">
        <v>4.093</v>
      </c>
      <c r="AD57" s="387">
        <v>2.86</v>
      </c>
      <c r="AE57" s="387">
        <v>3.3969999999999998</v>
      </c>
      <c r="AF57" s="387">
        <v>2.4129999999999998</v>
      </c>
      <c r="AG57" s="387">
        <v>2.3890000000000002</v>
      </c>
      <c r="AH57" s="387">
        <v>2.3879999999999999</v>
      </c>
      <c r="AI57" s="387">
        <v>4.0278</v>
      </c>
      <c r="AJ57" s="387">
        <v>3.9302000000000001</v>
      </c>
      <c r="AK57" s="387">
        <v>4.1209999999999996</v>
      </c>
      <c r="AL57" s="387">
        <v>3.9849999999999999</v>
      </c>
      <c r="AM57" s="387">
        <v>4.2679999999999998</v>
      </c>
      <c r="AN57" s="387">
        <v>60.403999999999996</v>
      </c>
      <c r="AO57" s="387">
        <f t="shared" si="3"/>
        <v>8.2985000000000007</v>
      </c>
      <c r="AP57" s="387">
        <v>2.7720000000000002</v>
      </c>
      <c r="AQ57" s="387">
        <v>2.64</v>
      </c>
      <c r="AR57" s="387">
        <v>4.0920000000000005</v>
      </c>
      <c r="AS57" s="387">
        <v>5.07</v>
      </c>
      <c r="AT57" s="387">
        <v>5.3170000000000002</v>
      </c>
      <c r="AU57" s="387">
        <v>5.391</v>
      </c>
      <c r="AV57" s="387">
        <v>6.0790000000000006</v>
      </c>
      <c r="AW57" s="387">
        <v>5.8503000000000007</v>
      </c>
      <c r="AX57" s="387">
        <v>5.9215</v>
      </c>
      <c r="AY57" s="387">
        <v>7.9098000000000006</v>
      </c>
      <c r="AZ57" s="387">
        <v>7.6560000000000006</v>
      </c>
      <c r="BA57" s="387">
        <v>8.2985000000000007</v>
      </c>
      <c r="BB57" s="387">
        <f t="shared" si="4"/>
        <v>12.658200000000001</v>
      </c>
      <c r="BC57" s="387">
        <v>9.9021000000000008</v>
      </c>
      <c r="BD57" s="387">
        <v>9.6052</v>
      </c>
      <c r="BE57" s="387">
        <v>9.8673999999999999</v>
      </c>
      <c r="BF57" s="387">
        <v>10.027100000000001</v>
      </c>
      <c r="BG57" s="387">
        <v>11.229799999999999</v>
      </c>
      <c r="BH57" s="387">
        <v>11.2746</v>
      </c>
      <c r="BI57" s="387">
        <v>11.6158</v>
      </c>
      <c r="BJ57" s="387">
        <v>11.559899999999999</v>
      </c>
      <c r="BK57" s="387">
        <v>9.9657999999999998</v>
      </c>
      <c r="BL57" s="387">
        <v>9.8981999999999992</v>
      </c>
      <c r="BM57" s="387">
        <v>10.2852</v>
      </c>
      <c r="BN57" s="387">
        <v>12.658200000000001</v>
      </c>
      <c r="BO57" s="387">
        <f t="shared" si="5"/>
        <v>8.4444999999999997</v>
      </c>
      <c r="BP57" s="387">
        <v>12.9148</v>
      </c>
      <c r="BQ57" s="387">
        <v>15.860000000000001</v>
      </c>
      <c r="BR57" s="387">
        <v>16.2271</v>
      </c>
      <c r="BS57" s="387">
        <v>16.552800000000001</v>
      </c>
      <c r="BT57" s="387">
        <v>15.2691</v>
      </c>
      <c r="BU57" s="387">
        <v>10.230600000000001</v>
      </c>
      <c r="BV57" s="387">
        <v>10.2662</v>
      </c>
      <c r="BW57" s="387">
        <v>10.2173</v>
      </c>
      <c r="BX57" s="387">
        <v>9.4093999999999998</v>
      </c>
      <c r="BY57" s="387">
        <v>9.4123999999999999</v>
      </c>
      <c r="BZ57" s="387">
        <v>8.6319999999999997</v>
      </c>
      <c r="CA57" s="387">
        <v>8.4444999999999997</v>
      </c>
      <c r="CB57" s="387">
        <f t="shared" si="6"/>
        <v>7.6401999999999992</v>
      </c>
      <c r="CC57" s="387">
        <v>8.8781000000000017</v>
      </c>
      <c r="CD57" s="387">
        <v>8.4962999999999997</v>
      </c>
      <c r="CE57" s="387">
        <v>8.4443000000000001</v>
      </c>
      <c r="CF57" s="387">
        <v>8.3483999999999998</v>
      </c>
      <c r="CG57" s="387">
        <v>7.4123000000000001</v>
      </c>
      <c r="CH57" s="387">
        <v>7.2911000000000001</v>
      </c>
      <c r="CI57" s="387">
        <v>7.2368000000000006</v>
      </c>
      <c r="CJ57" s="387">
        <v>5.1064999999999996</v>
      </c>
      <c r="CK57" s="387">
        <v>11.8116</v>
      </c>
      <c r="CL57" s="387">
        <v>7.3729999999999993</v>
      </c>
      <c r="CM57" s="387">
        <v>6.9549000000000003</v>
      </c>
      <c r="CN57" s="387">
        <v>7.6401999999999992</v>
      </c>
      <c r="CO57" s="387">
        <f t="shared" si="7"/>
        <v>21.9297</v>
      </c>
      <c r="CP57" s="387">
        <v>8.0278000000000009</v>
      </c>
      <c r="CQ57" s="387">
        <v>8.0022000000000002</v>
      </c>
      <c r="CR57" s="387">
        <v>8.174100000000001</v>
      </c>
      <c r="CS57" s="387">
        <v>2.0851999999999999</v>
      </c>
      <c r="CT57" s="387">
        <v>2.0318999999999998</v>
      </c>
      <c r="CU57" s="387">
        <v>3.5406000000000004</v>
      </c>
      <c r="CV57" s="387">
        <v>2.7623899999999999</v>
      </c>
      <c r="CW57" s="387">
        <v>3.2498999999999998</v>
      </c>
      <c r="CX57" s="387">
        <v>8.2919</v>
      </c>
      <c r="CY57" s="387">
        <v>17.969200000000001</v>
      </c>
      <c r="CZ57" s="387">
        <v>19.546399999999998</v>
      </c>
      <c r="DA57" s="387">
        <v>21.9297</v>
      </c>
      <c r="DB57" s="387">
        <f t="shared" si="8"/>
        <v>20.736699999999999</v>
      </c>
      <c r="DC57" s="387">
        <v>23.4773</v>
      </c>
      <c r="DD57" s="387">
        <v>28.177199999999999</v>
      </c>
      <c r="DE57" s="387">
        <v>33.858699999999999</v>
      </c>
      <c r="DF57" s="387">
        <v>28.176899999999996</v>
      </c>
      <c r="DG57" s="387">
        <v>31.233699999999999</v>
      </c>
      <c r="DH57" s="387">
        <v>32.491099999999996</v>
      </c>
      <c r="DI57" s="387">
        <v>29.784700000000001</v>
      </c>
      <c r="DJ57" s="387">
        <v>30.249600000000001</v>
      </c>
      <c r="DK57" s="387">
        <v>26.7562</v>
      </c>
      <c r="DL57" s="387">
        <v>27.365099999999998</v>
      </c>
      <c r="DM57" s="387">
        <v>25.906300000000002</v>
      </c>
      <c r="DN57" s="387">
        <v>20.736699999999999</v>
      </c>
      <c r="DO57" s="387">
        <f t="shared" si="9"/>
        <v>26.436400000000003</v>
      </c>
      <c r="DP57" s="387">
        <v>22.355200000000004</v>
      </c>
      <c r="DQ57" s="387">
        <v>27.6646</v>
      </c>
      <c r="DR57" s="387">
        <v>23.984200000000001</v>
      </c>
      <c r="DS57" s="387">
        <v>17.552099999999999</v>
      </c>
      <c r="DT57" s="387">
        <v>17.601300000000002</v>
      </c>
      <c r="DU57" s="387">
        <v>17.733699999999999</v>
      </c>
      <c r="DV57" s="387">
        <v>17.732700000000001</v>
      </c>
      <c r="DW57" s="387">
        <v>20.8048</v>
      </c>
      <c r="DX57" s="387">
        <v>21.177300000000002</v>
      </c>
      <c r="DY57" s="387">
        <v>20.207799999999999</v>
      </c>
      <c r="DZ57" s="387">
        <v>24.530999999999999</v>
      </c>
      <c r="EA57" s="387">
        <v>26.436400000000003</v>
      </c>
      <c r="EB57" s="387">
        <f t="shared" si="10"/>
        <v>56.308600000000006</v>
      </c>
      <c r="EC57" s="387">
        <v>25.457699999999999</v>
      </c>
      <c r="ED57" s="387">
        <v>30.756600000000002</v>
      </c>
      <c r="EE57" s="387">
        <v>37.201500000000003</v>
      </c>
      <c r="EF57" s="387">
        <v>48.997</v>
      </c>
      <c r="EG57" s="387">
        <v>55.225000000000001</v>
      </c>
      <c r="EH57" s="387">
        <v>58.676000000000002</v>
      </c>
      <c r="EI57" s="387">
        <v>56.944199999999995</v>
      </c>
      <c r="EJ57" s="387">
        <v>43.062200000000004</v>
      </c>
      <c r="EK57" s="387">
        <v>57.333999999999996</v>
      </c>
      <c r="EL57" s="387">
        <v>53.952300000000008</v>
      </c>
      <c r="EM57" s="387">
        <v>54.667100000000005</v>
      </c>
      <c r="EN57" s="387">
        <v>56.308600000000006</v>
      </c>
      <c r="EO57" s="387">
        <f t="shared" si="11"/>
        <v>75.475200000000001</v>
      </c>
      <c r="EP57" s="395">
        <v>56.899900000000002</v>
      </c>
      <c r="EQ57" s="395">
        <v>55.8035</v>
      </c>
      <c r="ER57" s="395">
        <v>59.311599999999999</v>
      </c>
      <c r="ES57" s="395">
        <v>45.324800000000003</v>
      </c>
      <c r="ET57" s="395">
        <v>35.575300000000006</v>
      </c>
      <c r="EU57" s="395">
        <v>47.773000000000003</v>
      </c>
      <c r="EV57" s="395">
        <v>51.6571</v>
      </c>
      <c r="EW57" s="395">
        <v>54.543300000000002</v>
      </c>
      <c r="EX57" s="395">
        <v>67.196100000000001</v>
      </c>
      <c r="EY57" s="395">
        <v>65.459299999999999</v>
      </c>
      <c r="EZ57" s="395">
        <v>70.648499999999999</v>
      </c>
      <c r="FA57" s="395">
        <v>75.475200000000001</v>
      </c>
      <c r="FB57" s="394"/>
    </row>
    <row r="58" spans="1:158" s="134" customFormat="1" ht="12.75" customHeight="1">
      <c r="A58" s="771" t="s">
        <v>3190</v>
      </c>
      <c r="B58" s="387">
        <f t="shared" si="0"/>
        <v>0</v>
      </c>
      <c r="C58" s="387">
        <v>0</v>
      </c>
      <c r="D58" s="387">
        <v>0</v>
      </c>
      <c r="E58" s="387">
        <v>0</v>
      </c>
      <c r="F58" s="387">
        <v>0</v>
      </c>
      <c r="G58" s="387">
        <v>0</v>
      </c>
      <c r="H58" s="387">
        <v>0</v>
      </c>
      <c r="I58" s="387">
        <v>0</v>
      </c>
      <c r="J58" s="387">
        <v>0</v>
      </c>
      <c r="K58" s="387">
        <v>0</v>
      </c>
      <c r="L58" s="387">
        <v>0</v>
      </c>
      <c r="M58" s="387">
        <v>0</v>
      </c>
      <c r="N58" s="387">
        <v>0</v>
      </c>
      <c r="O58" s="387">
        <f t="shared" si="1"/>
        <v>0</v>
      </c>
      <c r="P58" s="387">
        <v>0</v>
      </c>
      <c r="Q58" s="387">
        <v>0</v>
      </c>
      <c r="R58" s="387">
        <v>0</v>
      </c>
      <c r="S58" s="387">
        <v>0</v>
      </c>
      <c r="T58" s="387">
        <v>0</v>
      </c>
      <c r="U58" s="387">
        <v>0</v>
      </c>
      <c r="V58" s="387">
        <v>0</v>
      </c>
      <c r="W58" s="387">
        <v>0</v>
      </c>
      <c r="X58" s="387">
        <v>0</v>
      </c>
      <c r="Y58" s="387">
        <v>0</v>
      </c>
      <c r="Z58" s="387">
        <v>0</v>
      </c>
      <c r="AA58" s="387">
        <v>0</v>
      </c>
      <c r="AB58" s="387">
        <f t="shared" si="2"/>
        <v>0</v>
      </c>
      <c r="AC58" s="387">
        <v>0</v>
      </c>
      <c r="AD58" s="387">
        <v>0</v>
      </c>
      <c r="AE58" s="387">
        <v>0</v>
      </c>
      <c r="AF58" s="387">
        <v>0</v>
      </c>
      <c r="AG58" s="387">
        <v>0</v>
      </c>
      <c r="AH58" s="387">
        <v>0</v>
      </c>
      <c r="AI58" s="387">
        <v>0</v>
      </c>
      <c r="AJ58" s="387">
        <v>0</v>
      </c>
      <c r="AK58" s="387">
        <v>0</v>
      </c>
      <c r="AL58" s="387">
        <v>0</v>
      </c>
      <c r="AM58" s="387">
        <v>0</v>
      </c>
      <c r="AN58" s="387">
        <v>0</v>
      </c>
      <c r="AO58" s="387">
        <f t="shared" si="3"/>
        <v>0</v>
      </c>
      <c r="AP58" s="387">
        <v>0</v>
      </c>
      <c r="AQ58" s="387">
        <v>0</v>
      </c>
      <c r="AR58" s="387">
        <v>0</v>
      </c>
      <c r="AS58" s="387">
        <v>0</v>
      </c>
      <c r="AT58" s="387">
        <v>0</v>
      </c>
      <c r="AU58" s="387">
        <v>0</v>
      </c>
      <c r="AV58" s="387">
        <v>0</v>
      </c>
      <c r="AW58" s="387">
        <v>0</v>
      </c>
      <c r="AX58" s="387">
        <v>0</v>
      </c>
      <c r="AY58" s="387">
        <v>0</v>
      </c>
      <c r="AZ58" s="387">
        <v>0</v>
      </c>
      <c r="BA58" s="387">
        <v>0</v>
      </c>
      <c r="BB58" s="387">
        <f t="shared" si="4"/>
        <v>0</v>
      </c>
      <c r="BC58" s="387">
        <v>0</v>
      </c>
      <c r="BD58" s="387">
        <v>0</v>
      </c>
      <c r="BE58" s="387">
        <v>0</v>
      </c>
      <c r="BF58" s="387">
        <v>0</v>
      </c>
      <c r="BG58" s="387">
        <v>0</v>
      </c>
      <c r="BH58" s="387">
        <v>0</v>
      </c>
      <c r="BI58" s="387">
        <v>0</v>
      </c>
      <c r="BJ58" s="387">
        <v>0</v>
      </c>
      <c r="BK58" s="387">
        <v>0</v>
      </c>
      <c r="BL58" s="387">
        <v>0</v>
      </c>
      <c r="BM58" s="387">
        <v>0</v>
      </c>
      <c r="BN58" s="387">
        <v>0</v>
      </c>
      <c r="BO58" s="387">
        <f t="shared" si="5"/>
        <v>0</v>
      </c>
      <c r="BP58" s="387">
        <v>0</v>
      </c>
      <c r="BQ58" s="387">
        <v>0</v>
      </c>
      <c r="BR58" s="387">
        <v>0</v>
      </c>
      <c r="BS58" s="387">
        <v>0</v>
      </c>
      <c r="BT58" s="387">
        <v>0</v>
      </c>
      <c r="BU58" s="387">
        <v>0</v>
      </c>
      <c r="BV58" s="387">
        <v>0</v>
      </c>
      <c r="BW58" s="387">
        <v>0</v>
      </c>
      <c r="BX58" s="387">
        <v>0</v>
      </c>
      <c r="BY58" s="387">
        <v>0</v>
      </c>
      <c r="BZ58" s="387">
        <v>0</v>
      </c>
      <c r="CA58" s="387">
        <v>0</v>
      </c>
      <c r="CB58" s="387">
        <f t="shared" si="6"/>
        <v>0</v>
      </c>
      <c r="CC58" s="387">
        <v>0</v>
      </c>
      <c r="CD58" s="387">
        <v>0</v>
      </c>
      <c r="CE58" s="387">
        <v>0</v>
      </c>
      <c r="CF58" s="387">
        <v>0</v>
      </c>
      <c r="CG58" s="387">
        <v>0</v>
      </c>
      <c r="CH58" s="387">
        <v>0</v>
      </c>
      <c r="CI58" s="387">
        <v>0</v>
      </c>
      <c r="CJ58" s="387">
        <v>0</v>
      </c>
      <c r="CK58" s="387">
        <v>0</v>
      </c>
      <c r="CL58" s="387">
        <v>0</v>
      </c>
      <c r="CM58" s="387">
        <v>0</v>
      </c>
      <c r="CN58" s="387">
        <v>0</v>
      </c>
      <c r="CO58" s="387">
        <f t="shared" si="7"/>
        <v>20.527299999999997</v>
      </c>
      <c r="CP58" s="387">
        <v>0</v>
      </c>
      <c r="CQ58" s="387">
        <v>0</v>
      </c>
      <c r="CR58" s="387">
        <v>0</v>
      </c>
      <c r="CS58" s="387">
        <v>6.7500999999999998</v>
      </c>
      <c r="CT58" s="387">
        <v>7.5607000000000006</v>
      </c>
      <c r="CU58" s="387">
        <v>10.26037</v>
      </c>
      <c r="CV58" s="387">
        <v>11.20481</v>
      </c>
      <c r="CW58" s="387">
        <v>12.932100000000002</v>
      </c>
      <c r="CX58" s="387">
        <v>16.760200000000001</v>
      </c>
      <c r="CY58" s="387">
        <v>20.843800000000002</v>
      </c>
      <c r="CZ58" s="387">
        <v>19.279199999999996</v>
      </c>
      <c r="DA58" s="387">
        <v>20.527299999999997</v>
      </c>
      <c r="DB58" s="387">
        <f t="shared" si="8"/>
        <v>77.619700000000009</v>
      </c>
      <c r="DC58" s="387">
        <v>20.779999999999998</v>
      </c>
      <c r="DD58" s="387">
        <v>22.5654</v>
      </c>
      <c r="DE58" s="387">
        <v>33.1477</v>
      </c>
      <c r="DF58" s="387">
        <v>42.397900000000007</v>
      </c>
      <c r="DG58" s="387">
        <v>49.995999999999995</v>
      </c>
      <c r="DH58" s="387">
        <v>61.786100000000005</v>
      </c>
      <c r="DI58" s="387">
        <v>70.345600000000005</v>
      </c>
      <c r="DJ58" s="387">
        <v>76.36869999999999</v>
      </c>
      <c r="DK58" s="387">
        <v>70.754199999999997</v>
      </c>
      <c r="DL58" s="387">
        <v>71.451600000000013</v>
      </c>
      <c r="DM58" s="387">
        <v>70.553100000000001</v>
      </c>
      <c r="DN58" s="387">
        <v>77.619700000000009</v>
      </c>
      <c r="DO58" s="387">
        <f t="shared" si="9"/>
        <v>127.5411</v>
      </c>
      <c r="DP58" s="387">
        <v>78.284800000000004</v>
      </c>
      <c r="DQ58" s="387">
        <v>78.819999999999993</v>
      </c>
      <c r="DR58" s="387">
        <v>73.581800000000001</v>
      </c>
      <c r="DS58" s="387">
        <v>69.343999999999994</v>
      </c>
      <c r="DT58" s="387">
        <v>65.461000000000013</v>
      </c>
      <c r="DU58" s="387">
        <v>64.741600000000005</v>
      </c>
      <c r="DV58" s="387">
        <v>71.700800000000001</v>
      </c>
      <c r="DW58" s="387">
        <v>80.73360000000001</v>
      </c>
      <c r="DX58" s="387">
        <v>94.168700000000001</v>
      </c>
      <c r="DY58" s="387">
        <v>112.83619999999999</v>
      </c>
      <c r="DZ58" s="387">
        <v>119.6434</v>
      </c>
      <c r="EA58" s="387">
        <v>127.5411</v>
      </c>
      <c r="EB58" s="387">
        <f t="shared" si="10"/>
        <v>228.83940000000001</v>
      </c>
      <c r="EC58" s="387">
        <v>127.23910000000001</v>
      </c>
      <c r="ED58" s="387">
        <v>124.1045</v>
      </c>
      <c r="EE58" s="387">
        <v>130.29480000000001</v>
      </c>
      <c r="EF58" s="387">
        <v>143.1764</v>
      </c>
      <c r="EG58" s="387">
        <v>162.84969999999998</v>
      </c>
      <c r="EH58" s="387">
        <v>165.46570000000003</v>
      </c>
      <c r="EI58" s="387">
        <v>161.75450000000001</v>
      </c>
      <c r="EJ58" s="387">
        <v>158.9348</v>
      </c>
      <c r="EK58" s="387">
        <v>158.2253</v>
      </c>
      <c r="EL58" s="387">
        <v>159.31920000000002</v>
      </c>
      <c r="EM58" s="387">
        <v>156.7304</v>
      </c>
      <c r="EN58" s="387">
        <v>228.83940000000001</v>
      </c>
      <c r="EO58" s="387">
        <f t="shared" si="11"/>
        <v>604.68090000000007</v>
      </c>
      <c r="EP58" s="395">
        <v>308.57859999999999</v>
      </c>
      <c r="EQ58" s="395">
        <v>373.58080000000001</v>
      </c>
      <c r="ER58" s="395">
        <v>365.2457</v>
      </c>
      <c r="ES58" s="395">
        <v>378.46909999999997</v>
      </c>
      <c r="ET58" s="395">
        <v>412.29899999999998</v>
      </c>
      <c r="EU58" s="395">
        <v>488.57459999999998</v>
      </c>
      <c r="EV58" s="395">
        <v>513.92899999999997</v>
      </c>
      <c r="EW58" s="395">
        <v>546.32369999999992</v>
      </c>
      <c r="EX58" s="395">
        <v>558.43979999999999</v>
      </c>
      <c r="EY58" s="395">
        <v>558.03959999999995</v>
      </c>
      <c r="EZ58" s="395">
        <v>578.6173</v>
      </c>
      <c r="FA58" s="395">
        <v>604.68090000000007</v>
      </c>
      <c r="FB58" s="394"/>
    </row>
    <row r="59" spans="1:158" s="134" customFormat="1" ht="12.75" customHeight="1">
      <c r="A59" s="773" t="s">
        <v>3191</v>
      </c>
      <c r="B59" s="387">
        <f t="shared" si="0"/>
        <v>10.2791</v>
      </c>
      <c r="C59" s="387">
        <v>4.5593000000000004</v>
      </c>
      <c r="D59" s="387">
        <v>4.8797999999999995</v>
      </c>
      <c r="E59" s="387">
        <v>5.3210999999999995</v>
      </c>
      <c r="F59" s="387">
        <v>5.4451999999999998</v>
      </c>
      <c r="G59" s="387">
        <v>3.9455999999999998</v>
      </c>
      <c r="H59" s="387">
        <v>4.4119999999999999</v>
      </c>
      <c r="I59" s="387">
        <v>4.8323</v>
      </c>
      <c r="J59" s="387">
        <v>6.4130000000000003</v>
      </c>
      <c r="K59" s="387">
        <v>7.0970000000000004</v>
      </c>
      <c r="L59" s="387">
        <v>4.5449000000000002</v>
      </c>
      <c r="M59" s="387">
        <v>4.7744</v>
      </c>
      <c r="N59" s="387">
        <v>10.2791</v>
      </c>
      <c r="O59" s="387">
        <f t="shared" si="1"/>
        <v>14.151100000000001</v>
      </c>
      <c r="P59" s="387">
        <v>11.670400000000001</v>
      </c>
      <c r="Q59" s="387">
        <v>11.611000000000001</v>
      </c>
      <c r="R59" s="387">
        <v>11.187999999999999</v>
      </c>
      <c r="S59" s="387">
        <v>10.805</v>
      </c>
      <c r="T59" s="387">
        <v>12.8954</v>
      </c>
      <c r="U59" s="387">
        <v>13.991099999999999</v>
      </c>
      <c r="V59" s="387">
        <v>13.5762</v>
      </c>
      <c r="W59" s="387">
        <v>14.0824</v>
      </c>
      <c r="X59" s="387">
        <v>14.256499999999999</v>
      </c>
      <c r="Y59" s="387">
        <v>13.6988</v>
      </c>
      <c r="Z59" s="387">
        <v>14.414400000000001</v>
      </c>
      <c r="AA59" s="387">
        <v>14.151100000000001</v>
      </c>
      <c r="AB59" s="387">
        <f t="shared" si="2"/>
        <v>28.6493</v>
      </c>
      <c r="AC59" s="387">
        <v>14.326700000000001</v>
      </c>
      <c r="AD59" s="387">
        <v>15.68</v>
      </c>
      <c r="AE59" s="387">
        <v>16.531600000000005</v>
      </c>
      <c r="AF59" s="387">
        <v>16.246700000000001</v>
      </c>
      <c r="AG59" s="387">
        <v>17.6051</v>
      </c>
      <c r="AH59" s="387">
        <v>16.060200000000002</v>
      </c>
      <c r="AI59" s="387">
        <v>15.735300000000002</v>
      </c>
      <c r="AJ59" s="387">
        <v>17.977499999999999</v>
      </c>
      <c r="AK59" s="387">
        <v>19.385999999999999</v>
      </c>
      <c r="AL59" s="387">
        <v>20.192900000000002</v>
      </c>
      <c r="AM59" s="387">
        <v>20.548500000000001</v>
      </c>
      <c r="AN59" s="387">
        <v>28.6493</v>
      </c>
      <c r="AO59" s="387">
        <f t="shared" si="3"/>
        <v>30.8521</v>
      </c>
      <c r="AP59" s="387">
        <v>29.3947</v>
      </c>
      <c r="AQ59" s="387">
        <v>30.538099999999996</v>
      </c>
      <c r="AR59" s="387">
        <v>29.5961</v>
      </c>
      <c r="AS59" s="387">
        <v>32.608499999999999</v>
      </c>
      <c r="AT59" s="387">
        <v>32.068100000000001</v>
      </c>
      <c r="AU59" s="387">
        <v>31.654199999999996</v>
      </c>
      <c r="AV59" s="387">
        <v>35.284900000000007</v>
      </c>
      <c r="AW59" s="387">
        <v>33.560199999999995</v>
      </c>
      <c r="AX59" s="387">
        <v>38.523800000000001</v>
      </c>
      <c r="AY59" s="387">
        <v>37.249900000000011</v>
      </c>
      <c r="AZ59" s="387">
        <v>35.630700000000004</v>
      </c>
      <c r="BA59" s="387">
        <v>30.8521</v>
      </c>
      <c r="BB59" s="387">
        <f t="shared" si="4"/>
        <v>22.915900000000001</v>
      </c>
      <c r="BC59" s="387">
        <v>29.528400000000001</v>
      </c>
      <c r="BD59" s="387">
        <v>27.974799999999998</v>
      </c>
      <c r="BE59" s="387">
        <v>29.8949</v>
      </c>
      <c r="BF59" s="387">
        <v>25.710899999999999</v>
      </c>
      <c r="BG59" s="387">
        <v>28.706499999999998</v>
      </c>
      <c r="BH59" s="387">
        <v>31.032000000000004</v>
      </c>
      <c r="BI59" s="387">
        <v>29.716999999999995</v>
      </c>
      <c r="BJ59" s="387">
        <v>24.429599999999997</v>
      </c>
      <c r="BK59" s="387">
        <v>24.334499999999998</v>
      </c>
      <c r="BL59" s="387">
        <v>23.795100000000001</v>
      </c>
      <c r="BM59" s="387">
        <v>21.999699999999997</v>
      </c>
      <c r="BN59" s="387">
        <v>22.915900000000001</v>
      </c>
      <c r="BO59" s="387">
        <f t="shared" si="5"/>
        <v>21.986699999999999</v>
      </c>
      <c r="BP59" s="387">
        <v>21.558</v>
      </c>
      <c r="BQ59" s="387">
        <v>19.888200000000001</v>
      </c>
      <c r="BR59" s="387">
        <v>19.066000000000003</v>
      </c>
      <c r="BS59" s="387">
        <v>18.608199999999997</v>
      </c>
      <c r="BT59" s="387">
        <v>16.230699999999999</v>
      </c>
      <c r="BU59" s="387">
        <v>22.248200000000001</v>
      </c>
      <c r="BV59" s="387">
        <v>24.556100000000001</v>
      </c>
      <c r="BW59" s="387">
        <v>23.233900000000002</v>
      </c>
      <c r="BX59" s="387">
        <v>20.866699999999998</v>
      </c>
      <c r="BY59" s="387">
        <v>21.324999999999999</v>
      </c>
      <c r="BZ59" s="387">
        <v>21.3691</v>
      </c>
      <c r="CA59" s="387">
        <v>21.986699999999999</v>
      </c>
      <c r="CB59" s="387">
        <f t="shared" si="6"/>
        <v>21.729599999999998</v>
      </c>
      <c r="CC59" s="387">
        <v>21.4619</v>
      </c>
      <c r="CD59" s="387">
        <v>20.266500000000001</v>
      </c>
      <c r="CE59" s="387">
        <v>21.694299999999998</v>
      </c>
      <c r="CF59" s="387">
        <v>22.008199999999999</v>
      </c>
      <c r="CG59" s="387">
        <v>21.582600000000003</v>
      </c>
      <c r="CH59" s="387">
        <v>21.267599999999998</v>
      </c>
      <c r="CI59" s="387">
        <v>20.969600000000003</v>
      </c>
      <c r="CJ59" s="387">
        <v>20.8429</v>
      </c>
      <c r="CK59" s="387">
        <v>22.672299999999996</v>
      </c>
      <c r="CL59" s="387">
        <v>22.564499999999999</v>
      </c>
      <c r="CM59" s="387">
        <v>22.001999999999999</v>
      </c>
      <c r="CN59" s="387">
        <v>21.729599999999998</v>
      </c>
      <c r="CO59" s="387">
        <f t="shared" si="7"/>
        <v>14.6454</v>
      </c>
      <c r="CP59" s="387">
        <v>21.162199999999999</v>
      </c>
      <c r="CQ59" s="387">
        <v>19.2256</v>
      </c>
      <c r="CR59" s="387">
        <v>19.809300000000004</v>
      </c>
      <c r="CS59" s="387">
        <v>12.1226</v>
      </c>
      <c r="CT59" s="387">
        <v>12.2774</v>
      </c>
      <c r="CU59" s="387">
        <v>11.703500000000002</v>
      </c>
      <c r="CV59" s="387">
        <v>10.856589999999999</v>
      </c>
      <c r="CW59" s="387">
        <v>11.380800000000001</v>
      </c>
      <c r="CX59" s="387">
        <v>16.984299999999998</v>
      </c>
      <c r="CY59" s="387">
        <v>16.364599999999999</v>
      </c>
      <c r="CZ59" s="387">
        <v>16.572400000000002</v>
      </c>
      <c r="DA59" s="387">
        <v>14.6454</v>
      </c>
      <c r="DB59" s="387">
        <f t="shared" si="8"/>
        <v>21.091600000000003</v>
      </c>
      <c r="DC59" s="387">
        <v>15.2888</v>
      </c>
      <c r="DD59" s="387">
        <v>15.4411</v>
      </c>
      <c r="DE59" s="387">
        <v>17.414699999999996</v>
      </c>
      <c r="DF59" s="387">
        <v>21.941600000000001</v>
      </c>
      <c r="DG59" s="387">
        <v>22.0779</v>
      </c>
      <c r="DH59" s="387">
        <v>24.485999999999997</v>
      </c>
      <c r="DI59" s="387">
        <v>24.461299999999998</v>
      </c>
      <c r="DJ59" s="387">
        <v>23.818299999999997</v>
      </c>
      <c r="DK59" s="387">
        <v>20.330400000000001</v>
      </c>
      <c r="DL59" s="387">
        <v>21.889800000000005</v>
      </c>
      <c r="DM59" s="387">
        <v>21.032599999999999</v>
      </c>
      <c r="DN59" s="387">
        <v>21.091600000000003</v>
      </c>
      <c r="DO59" s="387">
        <f t="shared" si="9"/>
        <v>71.593299999999999</v>
      </c>
      <c r="DP59" s="387">
        <v>14.8149</v>
      </c>
      <c r="DQ59" s="387">
        <v>15.853000000000002</v>
      </c>
      <c r="DR59" s="387">
        <v>14.5395</v>
      </c>
      <c r="DS59" s="387">
        <v>16.107800000000001</v>
      </c>
      <c r="DT59" s="387">
        <v>18.4876</v>
      </c>
      <c r="DU59" s="387">
        <v>31.5306</v>
      </c>
      <c r="DV59" s="387">
        <v>39.584500000000006</v>
      </c>
      <c r="DW59" s="387">
        <v>47.803500000000007</v>
      </c>
      <c r="DX59" s="387">
        <v>53.593500000000006</v>
      </c>
      <c r="DY59" s="387">
        <v>62.524599999999992</v>
      </c>
      <c r="DZ59" s="387">
        <v>67.2697</v>
      </c>
      <c r="EA59" s="387">
        <v>71.593299999999999</v>
      </c>
      <c r="EB59" s="387">
        <f t="shared" si="10"/>
        <v>148.2423</v>
      </c>
      <c r="EC59" s="387">
        <v>73.289099999999991</v>
      </c>
      <c r="ED59" s="387">
        <v>74.415199999999999</v>
      </c>
      <c r="EE59" s="387">
        <v>77.149099999999976</v>
      </c>
      <c r="EF59" s="387">
        <v>82.603800000000007</v>
      </c>
      <c r="EG59" s="387">
        <v>89.134799999999998</v>
      </c>
      <c r="EH59" s="387">
        <v>99.456099999999992</v>
      </c>
      <c r="EI59" s="387">
        <v>114.01409999999997</v>
      </c>
      <c r="EJ59" s="387">
        <v>124.22729999999999</v>
      </c>
      <c r="EK59" s="387">
        <v>123.01419999999999</v>
      </c>
      <c r="EL59" s="387">
        <v>120.51300000000001</v>
      </c>
      <c r="EM59" s="387">
        <v>129.2354</v>
      </c>
      <c r="EN59" s="387">
        <v>148.2423</v>
      </c>
      <c r="EO59" s="387">
        <f t="shared" si="11"/>
        <v>289.77699999999999</v>
      </c>
      <c r="EP59" s="395">
        <v>164.4599</v>
      </c>
      <c r="EQ59" s="395">
        <v>200.35160000000002</v>
      </c>
      <c r="ER59" s="395">
        <v>213.7499</v>
      </c>
      <c r="ES59" s="395">
        <v>224.26679999999999</v>
      </c>
      <c r="ET59" s="395">
        <v>238.93629999999999</v>
      </c>
      <c r="EU59" s="395">
        <v>266.8417</v>
      </c>
      <c r="EV59" s="395">
        <v>284.59570000000002</v>
      </c>
      <c r="EW59" s="395">
        <v>290.93629999999996</v>
      </c>
      <c r="EX59" s="395">
        <v>290.7654</v>
      </c>
      <c r="EY59" s="395">
        <v>283.00490000000002</v>
      </c>
      <c r="EZ59" s="395">
        <v>301.78050000000002</v>
      </c>
      <c r="FA59" s="395">
        <v>289.77699999999999</v>
      </c>
      <c r="FB59" s="394"/>
    </row>
    <row r="60" spans="1:158" s="134" customFormat="1" ht="12.75" customHeight="1">
      <c r="A60" s="773" t="s">
        <v>2980</v>
      </c>
      <c r="B60" s="387">
        <f t="shared" si="0"/>
        <v>27.519400000000001</v>
      </c>
      <c r="C60" s="387">
        <v>131.03730000000002</v>
      </c>
      <c r="D60" s="387">
        <v>131.97749999999999</v>
      </c>
      <c r="E60" s="387">
        <v>127.0373</v>
      </c>
      <c r="F60" s="387">
        <v>127.22550000000001</v>
      </c>
      <c r="G60" s="387">
        <v>33.755400000000002</v>
      </c>
      <c r="H60" s="387">
        <v>34.011600000000001</v>
      </c>
      <c r="I60" s="387">
        <v>36.002199999999995</v>
      </c>
      <c r="J60" s="387">
        <v>37.054000000000002</v>
      </c>
      <c r="K60" s="387">
        <v>36.765300000000003</v>
      </c>
      <c r="L60" s="387">
        <v>35.371000000000002</v>
      </c>
      <c r="M60" s="387">
        <v>33.033000000000001</v>
      </c>
      <c r="N60" s="387">
        <v>27.519400000000001</v>
      </c>
      <c r="O60" s="387">
        <f t="shared" si="1"/>
        <v>30.186</v>
      </c>
      <c r="P60" s="387">
        <v>8.6029999999999998</v>
      </c>
      <c r="Q60" s="387">
        <v>9.9918999999999993</v>
      </c>
      <c r="R60" s="387">
        <v>9.7623999999999995</v>
      </c>
      <c r="S60" s="387">
        <v>9.9752999999999989</v>
      </c>
      <c r="T60" s="387">
        <v>9.8520000000000003</v>
      </c>
      <c r="U60" s="387">
        <v>9.0202999999999989</v>
      </c>
      <c r="V60" s="387">
        <v>9.3955000000000002</v>
      </c>
      <c r="W60" s="387">
        <v>9.6946000000000012</v>
      </c>
      <c r="X60" s="387">
        <v>7.6373999999999995</v>
      </c>
      <c r="Y60" s="387">
        <v>8.1327999999999996</v>
      </c>
      <c r="Z60" s="387">
        <v>9.2563999999999993</v>
      </c>
      <c r="AA60" s="387">
        <v>30.186</v>
      </c>
      <c r="AB60" s="387">
        <f t="shared" si="2"/>
        <v>37.497800000000005</v>
      </c>
      <c r="AC60" s="387">
        <v>28.996099999999998</v>
      </c>
      <c r="AD60" s="387">
        <v>31.786600000000004</v>
      </c>
      <c r="AE60" s="387">
        <v>32.457500000000003</v>
      </c>
      <c r="AF60" s="387">
        <v>33.905800000000006</v>
      </c>
      <c r="AG60" s="387">
        <v>33.568300000000001</v>
      </c>
      <c r="AH60" s="387">
        <v>48.6815</v>
      </c>
      <c r="AI60" s="387">
        <v>43.442900000000002</v>
      </c>
      <c r="AJ60" s="387">
        <v>43.083500000000001</v>
      </c>
      <c r="AK60" s="387">
        <v>53.8596</v>
      </c>
      <c r="AL60" s="387">
        <v>52.554099999999998</v>
      </c>
      <c r="AM60" s="387">
        <v>52.164099999999998</v>
      </c>
      <c r="AN60" s="387">
        <v>37.497800000000005</v>
      </c>
      <c r="AO60" s="387">
        <f t="shared" si="3"/>
        <v>18.105</v>
      </c>
      <c r="AP60" s="387">
        <v>35.814800000000005</v>
      </c>
      <c r="AQ60" s="387">
        <v>15.091799999999999</v>
      </c>
      <c r="AR60" s="387">
        <v>21.065999999999999</v>
      </c>
      <c r="AS60" s="387">
        <v>27.689</v>
      </c>
      <c r="AT60" s="387">
        <v>23.949200000000001</v>
      </c>
      <c r="AU60" s="387">
        <v>11.391</v>
      </c>
      <c r="AV60" s="387">
        <v>14.439200000000001</v>
      </c>
      <c r="AW60" s="387">
        <v>15.155899999999999</v>
      </c>
      <c r="AX60" s="387">
        <v>12.679200000000002</v>
      </c>
      <c r="AY60" s="387">
        <v>11.275</v>
      </c>
      <c r="AZ60" s="387">
        <v>16.91</v>
      </c>
      <c r="BA60" s="387">
        <v>18.105</v>
      </c>
      <c r="BB60" s="387">
        <f t="shared" si="4"/>
        <v>39.500999999999998</v>
      </c>
      <c r="BC60" s="387">
        <v>18.039000000000001</v>
      </c>
      <c r="BD60" s="387">
        <v>19.925999999999998</v>
      </c>
      <c r="BE60" s="387">
        <v>20.584099999999999</v>
      </c>
      <c r="BF60" s="387">
        <v>19.360599999999998</v>
      </c>
      <c r="BG60" s="387">
        <v>14.606</v>
      </c>
      <c r="BH60" s="387">
        <v>19.64</v>
      </c>
      <c r="BI60" s="387">
        <v>21.776</v>
      </c>
      <c r="BJ60" s="387">
        <v>34.130800000000001</v>
      </c>
      <c r="BK60" s="387">
        <v>34.585000000000001</v>
      </c>
      <c r="BL60" s="387">
        <v>36.544899999999998</v>
      </c>
      <c r="BM60" s="387">
        <v>38.635899999999999</v>
      </c>
      <c r="BN60" s="387">
        <v>39.500999999999998</v>
      </c>
      <c r="BO60" s="387">
        <f t="shared" si="5"/>
        <v>7.2605000000000004</v>
      </c>
      <c r="BP60" s="387">
        <v>28.495099999999997</v>
      </c>
      <c r="BQ60" s="387">
        <v>32.075099999999999</v>
      </c>
      <c r="BR60" s="387">
        <v>31.2591</v>
      </c>
      <c r="BS60" s="387">
        <v>37.088999999999999</v>
      </c>
      <c r="BT60" s="387">
        <v>34.625999999999998</v>
      </c>
      <c r="BU60" s="387">
        <v>17.605499999999999</v>
      </c>
      <c r="BV60" s="387">
        <v>14.263500000000001</v>
      </c>
      <c r="BW60" s="387">
        <v>16.9709</v>
      </c>
      <c r="BX60" s="387">
        <v>16.877500000000001</v>
      </c>
      <c r="BY60" s="387">
        <v>10.8841</v>
      </c>
      <c r="BZ60" s="387">
        <v>8.4908000000000001</v>
      </c>
      <c r="CA60" s="387">
        <v>7.2605000000000004</v>
      </c>
      <c r="CB60" s="387">
        <f t="shared" si="6"/>
        <v>203.16379999999998</v>
      </c>
      <c r="CC60" s="387">
        <v>7.2595000000000001</v>
      </c>
      <c r="CD60" s="387">
        <v>5.3941999999999997</v>
      </c>
      <c r="CE60" s="387">
        <v>10.361799999999999</v>
      </c>
      <c r="CF60" s="387">
        <v>11.6655</v>
      </c>
      <c r="CG60" s="387">
        <v>16.125299999999999</v>
      </c>
      <c r="CH60" s="387">
        <v>22.494</v>
      </c>
      <c r="CI60" s="387">
        <v>22.367599999999999</v>
      </c>
      <c r="CJ60" s="387">
        <v>18.520199999999999</v>
      </c>
      <c r="CK60" s="387">
        <v>50.472900000000003</v>
      </c>
      <c r="CL60" s="387">
        <v>75.454499999999996</v>
      </c>
      <c r="CM60" s="387">
        <v>96.337100000000007</v>
      </c>
      <c r="CN60" s="387">
        <v>203.16379999999998</v>
      </c>
      <c r="CO60" s="387">
        <f t="shared" si="7"/>
        <v>19.7424</v>
      </c>
      <c r="CP60" s="387">
        <v>203.0564</v>
      </c>
      <c r="CQ60" s="387">
        <v>185.06370000000001</v>
      </c>
      <c r="CR60" s="387">
        <v>185.94529999999997</v>
      </c>
      <c r="CS60" s="387">
        <v>55.6736</v>
      </c>
      <c r="CT60" s="387">
        <v>60.435700000000004</v>
      </c>
      <c r="CU60" s="387">
        <v>51.8384</v>
      </c>
      <c r="CV60" s="387">
        <v>26.671199999999999</v>
      </c>
      <c r="CW60" s="387">
        <v>31.326900000000002</v>
      </c>
      <c r="CX60" s="387">
        <v>31.308400000000002</v>
      </c>
      <c r="CY60" s="387">
        <v>34.326600000000006</v>
      </c>
      <c r="CZ60" s="387">
        <v>20.525499999999997</v>
      </c>
      <c r="DA60" s="387">
        <v>19.7424</v>
      </c>
      <c r="DB60" s="387">
        <f t="shared" si="8"/>
        <v>51.666400000000003</v>
      </c>
      <c r="DC60" s="387">
        <v>18.481200000000001</v>
      </c>
      <c r="DD60" s="387">
        <v>18.974999999999998</v>
      </c>
      <c r="DE60" s="387">
        <v>26.983499999999999</v>
      </c>
      <c r="DF60" s="387">
        <v>28.965299999999999</v>
      </c>
      <c r="DG60" s="387">
        <v>34.747399999999999</v>
      </c>
      <c r="DH60" s="387">
        <v>37.416199999999996</v>
      </c>
      <c r="DI60" s="387">
        <v>41.942</v>
      </c>
      <c r="DJ60" s="387">
        <v>42.904099999999993</v>
      </c>
      <c r="DK60" s="387">
        <v>53.856400000000001</v>
      </c>
      <c r="DL60" s="387">
        <v>59.0959</v>
      </c>
      <c r="DM60" s="387">
        <v>59.170200000000008</v>
      </c>
      <c r="DN60" s="387">
        <v>51.666400000000003</v>
      </c>
      <c r="DO60" s="387">
        <f t="shared" si="9"/>
        <v>129.09540000000001</v>
      </c>
      <c r="DP60" s="387">
        <v>51.590899999999998</v>
      </c>
      <c r="DQ60" s="387">
        <v>59.953800000000001</v>
      </c>
      <c r="DR60" s="387">
        <v>58.358899999999991</v>
      </c>
      <c r="DS60" s="387">
        <v>51.452799999999996</v>
      </c>
      <c r="DT60" s="387">
        <v>49.523700000000005</v>
      </c>
      <c r="DU60" s="387">
        <v>47.677100000000003</v>
      </c>
      <c r="DV60" s="387">
        <v>51.147299999999994</v>
      </c>
      <c r="DW60" s="387">
        <v>53.453000000000003</v>
      </c>
      <c r="DX60" s="387">
        <v>59.355299999999993</v>
      </c>
      <c r="DY60" s="387">
        <v>70.833199999999977</v>
      </c>
      <c r="DZ60" s="387">
        <v>103.67140000000001</v>
      </c>
      <c r="EA60" s="387">
        <v>129.09540000000001</v>
      </c>
      <c r="EB60" s="387">
        <f t="shared" si="10"/>
        <v>135.45750000000001</v>
      </c>
      <c r="EC60" s="387">
        <v>133.548</v>
      </c>
      <c r="ED60" s="387">
        <v>143.80619999999999</v>
      </c>
      <c r="EE60" s="387">
        <v>164.9726</v>
      </c>
      <c r="EF60" s="387">
        <v>175.41390000000001</v>
      </c>
      <c r="EG60" s="387">
        <v>163.38980000000001</v>
      </c>
      <c r="EH60" s="387">
        <v>145.59300000000002</v>
      </c>
      <c r="EI60" s="387">
        <v>152.11709999999999</v>
      </c>
      <c r="EJ60" s="387">
        <v>169.3047</v>
      </c>
      <c r="EK60" s="387">
        <v>134.99529999999999</v>
      </c>
      <c r="EL60" s="387">
        <v>126.76139999999998</v>
      </c>
      <c r="EM60" s="387">
        <v>120.15779999999999</v>
      </c>
      <c r="EN60" s="387">
        <v>135.45750000000001</v>
      </c>
      <c r="EO60" s="387">
        <f t="shared" si="11"/>
        <v>422.9427</v>
      </c>
      <c r="EP60" s="395">
        <v>283.9205</v>
      </c>
      <c r="EQ60" s="395">
        <v>298.03590000000003</v>
      </c>
      <c r="ER60" s="395">
        <v>277.66579999999999</v>
      </c>
      <c r="ES60" s="395">
        <v>294.84020000000004</v>
      </c>
      <c r="ET60" s="395">
        <v>322.85220000000004</v>
      </c>
      <c r="EU60" s="395">
        <v>349.88650000000001</v>
      </c>
      <c r="EV60" s="395">
        <v>368.0548</v>
      </c>
      <c r="EW60" s="395">
        <v>408.35240000000005</v>
      </c>
      <c r="EX60" s="395">
        <v>404.303</v>
      </c>
      <c r="EY60" s="395">
        <v>417.23490000000004</v>
      </c>
      <c r="EZ60" s="395">
        <v>441.3802</v>
      </c>
      <c r="FA60" s="395">
        <v>422.9427</v>
      </c>
      <c r="FB60" s="394"/>
    </row>
    <row r="61" spans="1:158" s="134" customFormat="1" ht="12.75" customHeight="1">
      <c r="A61" s="769" t="s">
        <v>3195</v>
      </c>
      <c r="B61" s="386">
        <f t="shared" si="0"/>
        <v>0</v>
      </c>
      <c r="C61" s="386">
        <v>0</v>
      </c>
      <c r="D61" s="386">
        <v>0</v>
      </c>
      <c r="E61" s="386">
        <v>0</v>
      </c>
      <c r="F61" s="386">
        <v>0</v>
      </c>
      <c r="G61" s="386">
        <v>0</v>
      </c>
      <c r="H61" s="386">
        <v>0</v>
      </c>
      <c r="I61" s="386">
        <v>0</v>
      </c>
      <c r="J61" s="386">
        <v>0</v>
      </c>
      <c r="K61" s="386">
        <v>0</v>
      </c>
      <c r="L61" s="386">
        <v>0</v>
      </c>
      <c r="M61" s="386">
        <v>0</v>
      </c>
      <c r="N61" s="386">
        <v>0</v>
      </c>
      <c r="O61" s="386">
        <f t="shared" si="1"/>
        <v>0</v>
      </c>
      <c r="P61" s="386">
        <v>0</v>
      </c>
      <c r="Q61" s="386">
        <v>0</v>
      </c>
      <c r="R61" s="386">
        <v>0</v>
      </c>
      <c r="S61" s="386">
        <v>0</v>
      </c>
      <c r="T61" s="386">
        <v>0</v>
      </c>
      <c r="U61" s="386">
        <v>0</v>
      </c>
      <c r="V61" s="386">
        <v>0</v>
      </c>
      <c r="W61" s="386">
        <v>0</v>
      </c>
      <c r="X61" s="386">
        <v>0</v>
      </c>
      <c r="Y61" s="386">
        <v>0</v>
      </c>
      <c r="Z61" s="386">
        <v>0</v>
      </c>
      <c r="AA61" s="386">
        <v>0</v>
      </c>
      <c r="AB61" s="386">
        <f t="shared" si="2"/>
        <v>0</v>
      </c>
      <c r="AC61" s="386">
        <v>0</v>
      </c>
      <c r="AD61" s="386">
        <v>0</v>
      </c>
      <c r="AE61" s="386">
        <v>0</v>
      </c>
      <c r="AF61" s="386">
        <v>0</v>
      </c>
      <c r="AG61" s="386">
        <v>0</v>
      </c>
      <c r="AH61" s="386">
        <v>0</v>
      </c>
      <c r="AI61" s="386">
        <v>0</v>
      </c>
      <c r="AJ61" s="386">
        <v>0</v>
      </c>
      <c r="AK61" s="386">
        <v>0</v>
      </c>
      <c r="AL61" s="386">
        <v>0</v>
      </c>
      <c r="AM61" s="386">
        <v>0</v>
      </c>
      <c r="AN61" s="386">
        <v>0</v>
      </c>
      <c r="AO61" s="386">
        <f t="shared" si="3"/>
        <v>0</v>
      </c>
      <c r="AP61" s="386">
        <v>0</v>
      </c>
      <c r="AQ61" s="386">
        <v>0</v>
      </c>
      <c r="AR61" s="386">
        <v>0</v>
      </c>
      <c r="AS61" s="386">
        <v>0</v>
      </c>
      <c r="AT61" s="386">
        <v>0</v>
      </c>
      <c r="AU61" s="386">
        <v>0</v>
      </c>
      <c r="AV61" s="386">
        <v>0</v>
      </c>
      <c r="AW61" s="386">
        <v>0</v>
      </c>
      <c r="AX61" s="386">
        <v>0</v>
      </c>
      <c r="AY61" s="386">
        <v>0</v>
      </c>
      <c r="AZ61" s="386">
        <v>0</v>
      </c>
      <c r="BA61" s="386">
        <v>0</v>
      </c>
      <c r="BB61" s="386">
        <f t="shared" si="4"/>
        <v>0</v>
      </c>
      <c r="BC61" s="386">
        <v>0</v>
      </c>
      <c r="BD61" s="386">
        <v>0</v>
      </c>
      <c r="BE61" s="386">
        <v>0</v>
      </c>
      <c r="BF61" s="386">
        <v>0</v>
      </c>
      <c r="BG61" s="386">
        <v>0</v>
      </c>
      <c r="BH61" s="386">
        <v>0</v>
      </c>
      <c r="BI61" s="386">
        <v>0</v>
      </c>
      <c r="BJ61" s="386">
        <v>0</v>
      </c>
      <c r="BK61" s="386">
        <v>0</v>
      </c>
      <c r="BL61" s="386">
        <v>0</v>
      </c>
      <c r="BM61" s="386">
        <v>0</v>
      </c>
      <c r="BN61" s="386">
        <v>0</v>
      </c>
      <c r="BO61" s="386">
        <f t="shared" si="5"/>
        <v>0</v>
      </c>
      <c r="BP61" s="386">
        <v>0</v>
      </c>
      <c r="BQ61" s="386">
        <v>0</v>
      </c>
      <c r="BR61" s="386">
        <v>0</v>
      </c>
      <c r="BS61" s="386">
        <v>0</v>
      </c>
      <c r="BT61" s="386">
        <v>0</v>
      </c>
      <c r="BU61" s="386">
        <v>0</v>
      </c>
      <c r="BV61" s="386">
        <v>0</v>
      </c>
      <c r="BW61" s="386">
        <v>0</v>
      </c>
      <c r="BX61" s="386">
        <v>0</v>
      </c>
      <c r="BY61" s="386">
        <v>0</v>
      </c>
      <c r="BZ61" s="386">
        <v>0</v>
      </c>
      <c r="CA61" s="386">
        <v>0</v>
      </c>
      <c r="CB61" s="386">
        <f t="shared" si="6"/>
        <v>0</v>
      </c>
      <c r="CC61" s="386">
        <v>0</v>
      </c>
      <c r="CD61" s="386">
        <v>0</v>
      </c>
      <c r="CE61" s="386">
        <v>0</v>
      </c>
      <c r="CF61" s="386">
        <v>0</v>
      </c>
      <c r="CG61" s="386">
        <v>0</v>
      </c>
      <c r="CH61" s="386">
        <v>0</v>
      </c>
      <c r="CI61" s="386">
        <v>0</v>
      </c>
      <c r="CJ61" s="386">
        <v>0</v>
      </c>
      <c r="CK61" s="386">
        <v>0</v>
      </c>
      <c r="CL61" s="386">
        <v>0</v>
      </c>
      <c r="CM61" s="386">
        <v>0</v>
      </c>
      <c r="CN61" s="386">
        <v>0</v>
      </c>
      <c r="CO61" s="386">
        <f t="shared" si="7"/>
        <v>54.247799999999998</v>
      </c>
      <c r="CP61" s="386">
        <v>0</v>
      </c>
      <c r="CQ61" s="386">
        <v>0</v>
      </c>
      <c r="CR61" s="386">
        <v>0</v>
      </c>
      <c r="CS61" s="386">
        <v>65.2941</v>
      </c>
      <c r="CT61" s="386">
        <v>65.727399999999989</v>
      </c>
      <c r="CU61" s="386">
        <v>69.836900000000014</v>
      </c>
      <c r="CV61" s="386">
        <v>76.445900000000009</v>
      </c>
      <c r="CW61" s="386">
        <v>58.473100000000002</v>
      </c>
      <c r="CX61" s="386">
        <v>54.23640000000001</v>
      </c>
      <c r="CY61" s="386">
        <v>52.027400000000007</v>
      </c>
      <c r="CZ61" s="386">
        <v>76.578299999999999</v>
      </c>
      <c r="DA61" s="386">
        <v>54.247799999999998</v>
      </c>
      <c r="DB61" s="386">
        <f t="shared" si="8"/>
        <v>70.16579999999999</v>
      </c>
      <c r="DC61" s="386">
        <v>60.09429999999999</v>
      </c>
      <c r="DD61" s="386">
        <v>59.457000000000001</v>
      </c>
      <c r="DE61" s="386">
        <v>59.66869999999998</v>
      </c>
      <c r="DF61" s="386">
        <v>61.431699999999992</v>
      </c>
      <c r="DG61" s="386">
        <v>59.809600000000003</v>
      </c>
      <c r="DH61" s="386">
        <v>80.460200000000029</v>
      </c>
      <c r="DI61" s="386">
        <v>80.62660000000001</v>
      </c>
      <c r="DJ61" s="386">
        <v>110.82640000000002</v>
      </c>
      <c r="DK61" s="386">
        <v>98.735700000000023</v>
      </c>
      <c r="DL61" s="386">
        <v>71.249800000000022</v>
      </c>
      <c r="DM61" s="386">
        <v>71.009899999999988</v>
      </c>
      <c r="DN61" s="386">
        <v>70.16579999999999</v>
      </c>
      <c r="DO61" s="386">
        <f t="shared" si="9"/>
        <v>116.14099999999999</v>
      </c>
      <c r="DP61" s="386">
        <v>72.4148</v>
      </c>
      <c r="DQ61" s="386">
        <v>70.052799999999991</v>
      </c>
      <c r="DR61" s="386">
        <v>71.573999999999998</v>
      </c>
      <c r="DS61" s="386">
        <v>90.096699999999984</v>
      </c>
      <c r="DT61" s="386">
        <v>96.678799999999995</v>
      </c>
      <c r="DU61" s="386">
        <v>104.42640000000002</v>
      </c>
      <c r="DV61" s="386">
        <v>103.83580000000002</v>
      </c>
      <c r="DW61" s="386">
        <v>104.15109999999999</v>
      </c>
      <c r="DX61" s="386">
        <v>104.80109999999999</v>
      </c>
      <c r="DY61" s="386">
        <v>105.03889999999998</v>
      </c>
      <c r="DZ61" s="386">
        <v>108.26529999999998</v>
      </c>
      <c r="EA61" s="386">
        <v>116.14099999999999</v>
      </c>
      <c r="EB61" s="386">
        <f t="shared" si="10"/>
        <v>90.355799999999974</v>
      </c>
      <c r="EC61" s="386">
        <v>104.60119999999998</v>
      </c>
      <c r="ED61" s="386">
        <v>112.45459999999997</v>
      </c>
      <c r="EE61" s="386">
        <v>109.86319999999998</v>
      </c>
      <c r="EF61" s="386">
        <v>118.05300000000001</v>
      </c>
      <c r="EG61" s="386">
        <v>121.87869999999998</v>
      </c>
      <c r="EH61" s="386">
        <v>119.87450000000001</v>
      </c>
      <c r="EI61" s="386">
        <v>122.29140000000001</v>
      </c>
      <c r="EJ61" s="386">
        <v>125.20729999999999</v>
      </c>
      <c r="EK61" s="386">
        <v>114.63120000000001</v>
      </c>
      <c r="EL61" s="386">
        <v>97.688500000000033</v>
      </c>
      <c r="EM61" s="386">
        <v>117.73790000000002</v>
      </c>
      <c r="EN61" s="386">
        <v>90.355799999999974</v>
      </c>
      <c r="EO61" s="386">
        <f t="shared" si="11"/>
        <v>116.11280000000001</v>
      </c>
      <c r="EP61" s="393">
        <v>89.383499999999998</v>
      </c>
      <c r="EQ61" s="393">
        <v>102.3252</v>
      </c>
      <c r="ER61" s="393">
        <v>79.945700000000002</v>
      </c>
      <c r="ES61" s="393">
        <v>77.139300000000006</v>
      </c>
      <c r="ET61" s="393">
        <v>79.497600000000006</v>
      </c>
      <c r="EU61" s="393">
        <v>92.693600000000004</v>
      </c>
      <c r="EV61" s="393">
        <v>94.991799999999998</v>
      </c>
      <c r="EW61" s="393">
        <v>104.2328</v>
      </c>
      <c r="EX61" s="393">
        <v>106.44110000000001</v>
      </c>
      <c r="EY61" s="393">
        <v>101.43380000000001</v>
      </c>
      <c r="EZ61" s="393">
        <v>105.29180000000001</v>
      </c>
      <c r="FA61" s="393">
        <v>116.11280000000001</v>
      </c>
      <c r="FB61" s="394"/>
    </row>
    <row r="62" spans="1:158" s="134" customFormat="1" ht="12.75" customHeight="1">
      <c r="A62" s="771" t="s">
        <v>3187</v>
      </c>
      <c r="B62" s="387">
        <f t="shared" si="0"/>
        <v>0</v>
      </c>
      <c r="C62" s="387">
        <v>0</v>
      </c>
      <c r="D62" s="387">
        <v>0</v>
      </c>
      <c r="E62" s="387">
        <v>0</v>
      </c>
      <c r="F62" s="387">
        <v>0</v>
      </c>
      <c r="G62" s="387">
        <v>0</v>
      </c>
      <c r="H62" s="387">
        <v>0</v>
      </c>
      <c r="I62" s="387">
        <v>0</v>
      </c>
      <c r="J62" s="387">
        <v>0</v>
      </c>
      <c r="K62" s="387">
        <v>0</v>
      </c>
      <c r="L62" s="387">
        <v>0</v>
      </c>
      <c r="M62" s="387">
        <v>0</v>
      </c>
      <c r="N62" s="387">
        <v>0</v>
      </c>
      <c r="O62" s="387">
        <f t="shared" si="1"/>
        <v>0</v>
      </c>
      <c r="P62" s="387">
        <v>0</v>
      </c>
      <c r="Q62" s="387">
        <v>0</v>
      </c>
      <c r="R62" s="387">
        <v>0</v>
      </c>
      <c r="S62" s="387">
        <v>0</v>
      </c>
      <c r="T62" s="387">
        <v>0</v>
      </c>
      <c r="U62" s="387">
        <v>0</v>
      </c>
      <c r="V62" s="387">
        <v>0</v>
      </c>
      <c r="W62" s="387">
        <v>0</v>
      </c>
      <c r="X62" s="387">
        <v>0</v>
      </c>
      <c r="Y62" s="387">
        <v>0</v>
      </c>
      <c r="Z62" s="387">
        <v>0</v>
      </c>
      <c r="AA62" s="387">
        <v>0</v>
      </c>
      <c r="AB62" s="387">
        <f t="shared" si="2"/>
        <v>0</v>
      </c>
      <c r="AC62" s="387">
        <v>0</v>
      </c>
      <c r="AD62" s="387">
        <v>0</v>
      </c>
      <c r="AE62" s="387">
        <v>0</v>
      </c>
      <c r="AF62" s="387">
        <v>0</v>
      </c>
      <c r="AG62" s="387">
        <v>0</v>
      </c>
      <c r="AH62" s="387">
        <v>0</v>
      </c>
      <c r="AI62" s="387">
        <v>0</v>
      </c>
      <c r="AJ62" s="387">
        <v>0</v>
      </c>
      <c r="AK62" s="387">
        <v>0</v>
      </c>
      <c r="AL62" s="387">
        <v>0</v>
      </c>
      <c r="AM62" s="387">
        <v>0</v>
      </c>
      <c r="AN62" s="387">
        <v>0</v>
      </c>
      <c r="AO62" s="387">
        <f t="shared" si="3"/>
        <v>0</v>
      </c>
      <c r="AP62" s="387">
        <v>0</v>
      </c>
      <c r="AQ62" s="387">
        <v>0</v>
      </c>
      <c r="AR62" s="387">
        <v>0</v>
      </c>
      <c r="AS62" s="387">
        <v>0</v>
      </c>
      <c r="AT62" s="387">
        <v>0</v>
      </c>
      <c r="AU62" s="387">
        <v>0</v>
      </c>
      <c r="AV62" s="387">
        <v>0</v>
      </c>
      <c r="AW62" s="387">
        <v>0</v>
      </c>
      <c r="AX62" s="387">
        <v>0</v>
      </c>
      <c r="AY62" s="387">
        <v>0</v>
      </c>
      <c r="AZ62" s="387">
        <v>0</v>
      </c>
      <c r="BA62" s="387">
        <v>0</v>
      </c>
      <c r="BB62" s="387">
        <f t="shared" si="4"/>
        <v>0</v>
      </c>
      <c r="BC62" s="387">
        <v>0</v>
      </c>
      <c r="BD62" s="387">
        <v>0</v>
      </c>
      <c r="BE62" s="387">
        <v>0</v>
      </c>
      <c r="BF62" s="387">
        <v>0</v>
      </c>
      <c r="BG62" s="387">
        <v>0</v>
      </c>
      <c r="BH62" s="387">
        <v>0</v>
      </c>
      <c r="BI62" s="387">
        <v>0</v>
      </c>
      <c r="BJ62" s="387">
        <v>0</v>
      </c>
      <c r="BK62" s="387">
        <v>0</v>
      </c>
      <c r="BL62" s="387">
        <v>0</v>
      </c>
      <c r="BM62" s="387">
        <v>0</v>
      </c>
      <c r="BN62" s="387">
        <v>0</v>
      </c>
      <c r="BO62" s="387">
        <f t="shared" si="5"/>
        <v>0</v>
      </c>
      <c r="BP62" s="387">
        <v>0</v>
      </c>
      <c r="BQ62" s="387">
        <v>0</v>
      </c>
      <c r="BR62" s="387">
        <v>0</v>
      </c>
      <c r="BS62" s="387">
        <v>0</v>
      </c>
      <c r="BT62" s="387">
        <v>0</v>
      </c>
      <c r="BU62" s="387">
        <v>0</v>
      </c>
      <c r="BV62" s="387">
        <v>0</v>
      </c>
      <c r="BW62" s="387">
        <v>0</v>
      </c>
      <c r="BX62" s="387">
        <v>0</v>
      </c>
      <c r="BY62" s="387">
        <v>0</v>
      </c>
      <c r="BZ62" s="387">
        <v>0</v>
      </c>
      <c r="CA62" s="387">
        <v>0</v>
      </c>
      <c r="CB62" s="387">
        <f t="shared" si="6"/>
        <v>0</v>
      </c>
      <c r="CC62" s="387">
        <v>0</v>
      </c>
      <c r="CD62" s="387">
        <v>0</v>
      </c>
      <c r="CE62" s="387">
        <v>0</v>
      </c>
      <c r="CF62" s="387">
        <v>0</v>
      </c>
      <c r="CG62" s="387">
        <v>0</v>
      </c>
      <c r="CH62" s="387">
        <v>0</v>
      </c>
      <c r="CI62" s="387">
        <v>0</v>
      </c>
      <c r="CJ62" s="387">
        <v>0</v>
      </c>
      <c r="CK62" s="387">
        <v>0</v>
      </c>
      <c r="CL62" s="387">
        <v>0</v>
      </c>
      <c r="CM62" s="387">
        <v>0</v>
      </c>
      <c r="CN62" s="387">
        <v>0</v>
      </c>
      <c r="CO62" s="387">
        <f t="shared" si="7"/>
        <v>7.8233000000000006</v>
      </c>
      <c r="CP62" s="387">
        <v>0</v>
      </c>
      <c r="CQ62" s="387">
        <v>0</v>
      </c>
      <c r="CR62" s="387">
        <v>0</v>
      </c>
      <c r="CS62" s="387">
        <v>22.606300000000001</v>
      </c>
      <c r="CT62" s="387">
        <v>24.659300000000002</v>
      </c>
      <c r="CU62" s="387">
        <v>23.266299999999998</v>
      </c>
      <c r="CV62" s="387">
        <v>23.029700000000002</v>
      </c>
      <c r="CW62" s="387">
        <v>14.0145</v>
      </c>
      <c r="CX62" s="387">
        <v>8.783100000000001</v>
      </c>
      <c r="CY62" s="387">
        <v>6.6059999999999999</v>
      </c>
      <c r="CZ62" s="387">
        <v>6.7899000000000003</v>
      </c>
      <c r="DA62" s="387">
        <v>7.8233000000000006</v>
      </c>
      <c r="DB62" s="387">
        <f t="shared" si="8"/>
        <v>3.4319000000000002</v>
      </c>
      <c r="DC62" s="387">
        <v>10.0044</v>
      </c>
      <c r="DD62" s="387">
        <v>8.0703999999999994</v>
      </c>
      <c r="DE62" s="387">
        <v>7.8558999999999992</v>
      </c>
      <c r="DF62" s="387">
        <v>8.0245999999999995</v>
      </c>
      <c r="DG62" s="387">
        <v>8.5932999999999993</v>
      </c>
      <c r="DH62" s="387">
        <v>9.0290999999999997</v>
      </c>
      <c r="DI62" s="387">
        <v>9.9248999999999992</v>
      </c>
      <c r="DJ62" s="387">
        <v>6.7462</v>
      </c>
      <c r="DK62" s="387">
        <v>8.8416999999999994</v>
      </c>
      <c r="DL62" s="387">
        <v>5.7202000000000002</v>
      </c>
      <c r="DM62" s="387">
        <v>2.9594</v>
      </c>
      <c r="DN62" s="387">
        <v>3.4319000000000002</v>
      </c>
      <c r="DO62" s="387">
        <f t="shared" si="9"/>
        <v>20.752500000000001</v>
      </c>
      <c r="DP62" s="387">
        <v>3.6033000000000004</v>
      </c>
      <c r="DQ62" s="387">
        <v>4.1925999999999997</v>
      </c>
      <c r="DR62" s="387">
        <v>4.4206000000000003</v>
      </c>
      <c r="DS62" s="387">
        <v>19.771399999999996</v>
      </c>
      <c r="DT62" s="387">
        <v>21.809600000000003</v>
      </c>
      <c r="DU62" s="387">
        <v>21.338799999999999</v>
      </c>
      <c r="DV62" s="387">
        <v>22.429299999999998</v>
      </c>
      <c r="DW62" s="387">
        <v>22.974899999999998</v>
      </c>
      <c r="DX62" s="387">
        <v>22.483799999999999</v>
      </c>
      <c r="DY62" s="387">
        <v>20.527200000000001</v>
      </c>
      <c r="DZ62" s="387">
        <v>19.565900000000003</v>
      </c>
      <c r="EA62" s="387">
        <v>20.752500000000001</v>
      </c>
      <c r="EB62" s="387">
        <f t="shared" si="10"/>
        <v>8.423099999999998</v>
      </c>
      <c r="EC62" s="387">
        <v>21.2118</v>
      </c>
      <c r="ED62" s="387">
        <v>21.9404</v>
      </c>
      <c r="EE62" s="387">
        <v>22.346700000000002</v>
      </c>
      <c r="EF62" s="387">
        <v>22.918400000000002</v>
      </c>
      <c r="EG62" s="387">
        <v>27.9254</v>
      </c>
      <c r="EH62" s="387">
        <v>26.941500000000001</v>
      </c>
      <c r="EI62" s="387">
        <v>28.044900000000002</v>
      </c>
      <c r="EJ62" s="387">
        <v>28.060200000000002</v>
      </c>
      <c r="EK62" s="387">
        <v>23.6602</v>
      </c>
      <c r="EL62" s="387">
        <v>24.850199999999997</v>
      </c>
      <c r="EM62" s="387">
        <v>23.047799999999999</v>
      </c>
      <c r="EN62" s="387">
        <v>8.423099999999998</v>
      </c>
      <c r="EO62" s="387">
        <f t="shared" si="11"/>
        <v>9.2284000000000006</v>
      </c>
      <c r="EP62" s="395">
        <v>8.5180000000000007</v>
      </c>
      <c r="EQ62" s="395">
        <v>4.8005000000000004</v>
      </c>
      <c r="ER62" s="395">
        <v>4.7534000000000001</v>
      </c>
      <c r="ES62" s="395">
        <v>4.6738999999999997</v>
      </c>
      <c r="ET62" s="395">
        <v>4.6795</v>
      </c>
      <c r="EU62" s="395">
        <v>4.0491000000000001</v>
      </c>
      <c r="EV62" s="395">
        <v>4.2253999999999996</v>
      </c>
      <c r="EW62" s="395">
        <v>4.4255000000000004</v>
      </c>
      <c r="EX62" s="395">
        <v>4.6074999999999999</v>
      </c>
      <c r="EY62" s="395">
        <v>4.782</v>
      </c>
      <c r="EZ62" s="395">
        <v>11.015600000000001</v>
      </c>
      <c r="FA62" s="395">
        <v>9.2284000000000006</v>
      </c>
      <c r="FB62" s="394"/>
    </row>
    <row r="63" spans="1:158" s="134" customFormat="1" ht="12.75" customHeight="1">
      <c r="A63" s="772" t="s">
        <v>3042</v>
      </c>
      <c r="B63" s="387">
        <f t="shared" si="0"/>
        <v>0</v>
      </c>
      <c r="C63" s="387">
        <v>0</v>
      </c>
      <c r="D63" s="387">
        <v>0</v>
      </c>
      <c r="E63" s="387">
        <v>0</v>
      </c>
      <c r="F63" s="387">
        <v>0</v>
      </c>
      <c r="G63" s="387">
        <v>0</v>
      </c>
      <c r="H63" s="387">
        <v>0</v>
      </c>
      <c r="I63" s="387">
        <v>0</v>
      </c>
      <c r="J63" s="387">
        <v>0</v>
      </c>
      <c r="K63" s="387">
        <v>0</v>
      </c>
      <c r="L63" s="387">
        <v>0</v>
      </c>
      <c r="M63" s="387">
        <v>0</v>
      </c>
      <c r="N63" s="387">
        <v>0</v>
      </c>
      <c r="O63" s="387">
        <f t="shared" si="1"/>
        <v>0</v>
      </c>
      <c r="P63" s="387">
        <v>0</v>
      </c>
      <c r="Q63" s="387">
        <v>0</v>
      </c>
      <c r="R63" s="387">
        <v>0</v>
      </c>
      <c r="S63" s="387">
        <v>0</v>
      </c>
      <c r="T63" s="387">
        <v>0</v>
      </c>
      <c r="U63" s="387">
        <v>0</v>
      </c>
      <c r="V63" s="387">
        <v>0</v>
      </c>
      <c r="W63" s="387">
        <v>0</v>
      </c>
      <c r="X63" s="387">
        <v>0</v>
      </c>
      <c r="Y63" s="387">
        <v>0</v>
      </c>
      <c r="Z63" s="387">
        <v>0</v>
      </c>
      <c r="AA63" s="387">
        <v>0</v>
      </c>
      <c r="AB63" s="387">
        <f t="shared" si="2"/>
        <v>0</v>
      </c>
      <c r="AC63" s="387">
        <v>0</v>
      </c>
      <c r="AD63" s="387">
        <v>0</v>
      </c>
      <c r="AE63" s="387">
        <v>0</v>
      </c>
      <c r="AF63" s="387">
        <v>0</v>
      </c>
      <c r="AG63" s="387">
        <v>0</v>
      </c>
      <c r="AH63" s="387">
        <v>0</v>
      </c>
      <c r="AI63" s="387">
        <v>0</v>
      </c>
      <c r="AJ63" s="387">
        <v>0</v>
      </c>
      <c r="AK63" s="387">
        <v>0</v>
      </c>
      <c r="AL63" s="387">
        <v>0</v>
      </c>
      <c r="AM63" s="387">
        <v>0</v>
      </c>
      <c r="AN63" s="387">
        <v>0</v>
      </c>
      <c r="AO63" s="387">
        <f t="shared" si="3"/>
        <v>0</v>
      </c>
      <c r="AP63" s="387">
        <v>0</v>
      </c>
      <c r="AQ63" s="387">
        <v>0</v>
      </c>
      <c r="AR63" s="387">
        <v>0</v>
      </c>
      <c r="AS63" s="387">
        <v>0</v>
      </c>
      <c r="AT63" s="387">
        <v>0</v>
      </c>
      <c r="AU63" s="387">
        <v>0</v>
      </c>
      <c r="AV63" s="387">
        <v>0</v>
      </c>
      <c r="AW63" s="387">
        <v>0</v>
      </c>
      <c r="AX63" s="387">
        <v>0</v>
      </c>
      <c r="AY63" s="387">
        <v>0</v>
      </c>
      <c r="AZ63" s="387">
        <v>0</v>
      </c>
      <c r="BA63" s="387">
        <v>0</v>
      </c>
      <c r="BB63" s="387">
        <f t="shared" si="4"/>
        <v>0</v>
      </c>
      <c r="BC63" s="387">
        <v>0</v>
      </c>
      <c r="BD63" s="387">
        <v>0</v>
      </c>
      <c r="BE63" s="387">
        <v>0</v>
      </c>
      <c r="BF63" s="387">
        <v>0</v>
      </c>
      <c r="BG63" s="387">
        <v>0</v>
      </c>
      <c r="BH63" s="387">
        <v>0</v>
      </c>
      <c r="BI63" s="387">
        <v>0</v>
      </c>
      <c r="BJ63" s="387">
        <v>0</v>
      </c>
      <c r="BK63" s="387">
        <v>0</v>
      </c>
      <c r="BL63" s="387">
        <v>0</v>
      </c>
      <c r="BM63" s="387">
        <v>0</v>
      </c>
      <c r="BN63" s="387">
        <v>0</v>
      </c>
      <c r="BO63" s="387">
        <f t="shared" si="5"/>
        <v>0</v>
      </c>
      <c r="BP63" s="387">
        <v>0</v>
      </c>
      <c r="BQ63" s="387">
        <v>0</v>
      </c>
      <c r="BR63" s="387">
        <v>0</v>
      </c>
      <c r="BS63" s="387">
        <v>0</v>
      </c>
      <c r="BT63" s="387">
        <v>0</v>
      </c>
      <c r="BU63" s="387">
        <v>0</v>
      </c>
      <c r="BV63" s="387">
        <v>0</v>
      </c>
      <c r="BW63" s="387">
        <v>0</v>
      </c>
      <c r="BX63" s="387">
        <v>0</v>
      </c>
      <c r="BY63" s="387">
        <v>0</v>
      </c>
      <c r="BZ63" s="387">
        <v>0</v>
      </c>
      <c r="CA63" s="387">
        <v>0</v>
      </c>
      <c r="CB63" s="387">
        <f t="shared" si="6"/>
        <v>0</v>
      </c>
      <c r="CC63" s="387">
        <v>0</v>
      </c>
      <c r="CD63" s="387">
        <v>0</v>
      </c>
      <c r="CE63" s="387">
        <v>0</v>
      </c>
      <c r="CF63" s="387">
        <v>0</v>
      </c>
      <c r="CG63" s="387">
        <v>0</v>
      </c>
      <c r="CH63" s="387">
        <v>0</v>
      </c>
      <c r="CI63" s="387">
        <v>0</v>
      </c>
      <c r="CJ63" s="387">
        <v>0</v>
      </c>
      <c r="CK63" s="387">
        <v>0</v>
      </c>
      <c r="CL63" s="387">
        <v>0</v>
      </c>
      <c r="CM63" s="387">
        <v>0</v>
      </c>
      <c r="CN63" s="387">
        <v>0</v>
      </c>
      <c r="CO63" s="387">
        <f t="shared" si="7"/>
        <v>4.9871999999999996</v>
      </c>
      <c r="CP63" s="387">
        <v>0</v>
      </c>
      <c r="CQ63" s="387">
        <v>0</v>
      </c>
      <c r="CR63" s="387">
        <v>0</v>
      </c>
      <c r="CS63" s="387">
        <v>4.7199</v>
      </c>
      <c r="CT63" s="387">
        <v>4.6132</v>
      </c>
      <c r="CU63" s="387">
        <v>4.4912999999999998</v>
      </c>
      <c r="CV63" s="387">
        <v>4.9258900000000008</v>
      </c>
      <c r="CW63" s="387">
        <v>5.6919000000000004</v>
      </c>
      <c r="CX63" s="387">
        <v>5.6467999999999998</v>
      </c>
      <c r="CY63" s="387">
        <v>5.3464999999999998</v>
      </c>
      <c r="CZ63" s="387">
        <v>5.3914999999999997</v>
      </c>
      <c r="DA63" s="387">
        <v>4.9871999999999996</v>
      </c>
      <c r="DB63" s="387">
        <f t="shared" si="8"/>
        <v>3.6879</v>
      </c>
      <c r="DC63" s="387">
        <v>4.7922000000000002</v>
      </c>
      <c r="DD63" s="387">
        <v>4.5988999999999995</v>
      </c>
      <c r="DE63" s="387">
        <v>4.4471999999999996</v>
      </c>
      <c r="DF63" s="387">
        <v>4.3933999999999997</v>
      </c>
      <c r="DG63" s="387">
        <v>4.5508999999999995</v>
      </c>
      <c r="DH63" s="387">
        <v>4.3363999999999994</v>
      </c>
      <c r="DI63" s="387">
        <v>4.4283000000000001</v>
      </c>
      <c r="DJ63" s="387">
        <v>4.4456000000000007</v>
      </c>
      <c r="DK63" s="387">
        <v>5.0955999999999992</v>
      </c>
      <c r="DL63" s="387">
        <v>4.9847999999999999</v>
      </c>
      <c r="DM63" s="387">
        <v>4.7561999999999998</v>
      </c>
      <c r="DN63" s="387">
        <v>3.6879</v>
      </c>
      <c r="DO63" s="387">
        <f t="shared" si="9"/>
        <v>11.357699999999999</v>
      </c>
      <c r="DP63" s="387">
        <v>4.7988</v>
      </c>
      <c r="DQ63" s="387">
        <v>4.1029</v>
      </c>
      <c r="DR63" s="387">
        <v>3.931</v>
      </c>
      <c r="DS63" s="387">
        <v>4.4923999999999999</v>
      </c>
      <c r="DT63" s="387">
        <v>4.7811000000000003</v>
      </c>
      <c r="DU63" s="387">
        <v>6.0263</v>
      </c>
      <c r="DV63" s="387">
        <v>5.1478999999999999</v>
      </c>
      <c r="DW63" s="387">
        <v>6.0128999999999992</v>
      </c>
      <c r="DX63" s="387">
        <v>6.5102000000000002</v>
      </c>
      <c r="DY63" s="387">
        <v>11.950199999999999</v>
      </c>
      <c r="DZ63" s="387">
        <v>11.1411</v>
      </c>
      <c r="EA63" s="387">
        <v>11.357699999999999</v>
      </c>
      <c r="EB63" s="387">
        <f t="shared" si="10"/>
        <v>12.008899999999999</v>
      </c>
      <c r="EC63" s="387">
        <v>11.308900000000001</v>
      </c>
      <c r="ED63" s="387">
        <v>10.9605</v>
      </c>
      <c r="EE63" s="387">
        <v>9.6904000000000003</v>
      </c>
      <c r="EF63" s="387">
        <v>9.7494999999999994</v>
      </c>
      <c r="EG63" s="387">
        <v>10.2187</v>
      </c>
      <c r="EH63" s="387">
        <v>10.384499999999999</v>
      </c>
      <c r="EI63" s="387">
        <v>10.004299999999999</v>
      </c>
      <c r="EJ63" s="387">
        <v>9.6905000000000001</v>
      </c>
      <c r="EK63" s="387">
        <v>9.0001999999999995</v>
      </c>
      <c r="EL63" s="387">
        <v>11.691000000000001</v>
      </c>
      <c r="EM63" s="387">
        <v>12.914300000000001</v>
      </c>
      <c r="EN63" s="387">
        <v>12.008899999999999</v>
      </c>
      <c r="EO63" s="387">
        <f t="shared" si="11"/>
        <v>20.3781</v>
      </c>
      <c r="EP63" s="395">
        <v>21.408300000000001</v>
      </c>
      <c r="EQ63" s="395">
        <v>42.188099999999999</v>
      </c>
      <c r="ER63" s="395">
        <v>24.591699999999999</v>
      </c>
      <c r="ES63" s="395">
        <v>23.522099999999998</v>
      </c>
      <c r="ET63" s="395">
        <v>24.885900000000003</v>
      </c>
      <c r="EU63" s="395">
        <v>22.730900000000002</v>
      </c>
      <c r="EV63" s="395">
        <v>22.616700000000002</v>
      </c>
      <c r="EW63" s="395">
        <v>21.558400000000002</v>
      </c>
      <c r="EX63" s="395">
        <v>21.359900000000003</v>
      </c>
      <c r="EY63" s="395">
        <v>22.304500000000001</v>
      </c>
      <c r="EZ63" s="395">
        <v>22.461099999999998</v>
      </c>
      <c r="FA63" s="395">
        <v>20.3781</v>
      </c>
      <c r="FB63" s="394"/>
    </row>
    <row r="64" spans="1:158" s="134" customFormat="1" ht="12.75" customHeight="1">
      <c r="A64" s="771" t="s">
        <v>2901</v>
      </c>
      <c r="B64" s="387">
        <f t="shared" si="0"/>
        <v>0</v>
      </c>
      <c r="C64" s="387">
        <v>0</v>
      </c>
      <c r="D64" s="387">
        <v>0</v>
      </c>
      <c r="E64" s="387">
        <v>0</v>
      </c>
      <c r="F64" s="387">
        <v>0</v>
      </c>
      <c r="G64" s="387">
        <v>0</v>
      </c>
      <c r="H64" s="387">
        <v>0</v>
      </c>
      <c r="I64" s="387">
        <v>0</v>
      </c>
      <c r="J64" s="387">
        <v>0</v>
      </c>
      <c r="K64" s="387">
        <v>0</v>
      </c>
      <c r="L64" s="387">
        <v>0</v>
      </c>
      <c r="M64" s="387">
        <v>0</v>
      </c>
      <c r="N64" s="387">
        <v>0</v>
      </c>
      <c r="O64" s="387">
        <f t="shared" si="1"/>
        <v>0</v>
      </c>
      <c r="P64" s="387">
        <v>0</v>
      </c>
      <c r="Q64" s="387">
        <v>0</v>
      </c>
      <c r="R64" s="387">
        <v>0</v>
      </c>
      <c r="S64" s="387">
        <v>0</v>
      </c>
      <c r="T64" s="387">
        <v>0</v>
      </c>
      <c r="U64" s="387">
        <v>0</v>
      </c>
      <c r="V64" s="387">
        <v>0</v>
      </c>
      <c r="W64" s="387">
        <v>0</v>
      </c>
      <c r="X64" s="387">
        <v>0</v>
      </c>
      <c r="Y64" s="387">
        <v>0</v>
      </c>
      <c r="Z64" s="387">
        <v>0</v>
      </c>
      <c r="AA64" s="387">
        <v>0</v>
      </c>
      <c r="AB64" s="387">
        <f t="shared" si="2"/>
        <v>0</v>
      </c>
      <c r="AC64" s="387">
        <v>0</v>
      </c>
      <c r="AD64" s="387">
        <v>0</v>
      </c>
      <c r="AE64" s="387">
        <v>0</v>
      </c>
      <c r="AF64" s="387">
        <v>0</v>
      </c>
      <c r="AG64" s="387">
        <v>0</v>
      </c>
      <c r="AH64" s="387">
        <v>0</v>
      </c>
      <c r="AI64" s="387">
        <v>0</v>
      </c>
      <c r="AJ64" s="387">
        <v>0</v>
      </c>
      <c r="AK64" s="387">
        <v>0</v>
      </c>
      <c r="AL64" s="387">
        <v>0</v>
      </c>
      <c r="AM64" s="387">
        <v>0</v>
      </c>
      <c r="AN64" s="387">
        <v>0</v>
      </c>
      <c r="AO64" s="387">
        <f t="shared" si="3"/>
        <v>0</v>
      </c>
      <c r="AP64" s="387">
        <v>0</v>
      </c>
      <c r="AQ64" s="387">
        <v>0</v>
      </c>
      <c r="AR64" s="387">
        <v>0</v>
      </c>
      <c r="AS64" s="387">
        <v>0</v>
      </c>
      <c r="AT64" s="387">
        <v>0</v>
      </c>
      <c r="AU64" s="387">
        <v>0</v>
      </c>
      <c r="AV64" s="387">
        <v>0</v>
      </c>
      <c r="AW64" s="387">
        <v>0</v>
      </c>
      <c r="AX64" s="387">
        <v>0</v>
      </c>
      <c r="AY64" s="387">
        <v>0</v>
      </c>
      <c r="AZ64" s="387">
        <v>0</v>
      </c>
      <c r="BA64" s="387">
        <v>0</v>
      </c>
      <c r="BB64" s="387">
        <f t="shared" si="4"/>
        <v>0</v>
      </c>
      <c r="BC64" s="387">
        <v>0</v>
      </c>
      <c r="BD64" s="387">
        <v>0</v>
      </c>
      <c r="BE64" s="387">
        <v>0</v>
      </c>
      <c r="BF64" s="387">
        <v>0</v>
      </c>
      <c r="BG64" s="387">
        <v>0</v>
      </c>
      <c r="BH64" s="387">
        <v>0</v>
      </c>
      <c r="BI64" s="387">
        <v>0</v>
      </c>
      <c r="BJ64" s="387">
        <v>0</v>
      </c>
      <c r="BK64" s="387">
        <v>0</v>
      </c>
      <c r="BL64" s="387">
        <v>0</v>
      </c>
      <c r="BM64" s="387">
        <v>0</v>
      </c>
      <c r="BN64" s="387">
        <v>0</v>
      </c>
      <c r="BO64" s="387">
        <f t="shared" si="5"/>
        <v>0</v>
      </c>
      <c r="BP64" s="387">
        <v>0</v>
      </c>
      <c r="BQ64" s="387">
        <v>0</v>
      </c>
      <c r="BR64" s="387">
        <v>0</v>
      </c>
      <c r="BS64" s="387">
        <v>0</v>
      </c>
      <c r="BT64" s="387">
        <v>0</v>
      </c>
      <c r="BU64" s="387">
        <v>0</v>
      </c>
      <c r="BV64" s="387">
        <v>0</v>
      </c>
      <c r="BW64" s="387">
        <v>0</v>
      </c>
      <c r="BX64" s="387">
        <v>0</v>
      </c>
      <c r="BY64" s="387">
        <v>0</v>
      </c>
      <c r="BZ64" s="387">
        <v>0</v>
      </c>
      <c r="CA64" s="387">
        <v>0</v>
      </c>
      <c r="CB64" s="387">
        <f t="shared" si="6"/>
        <v>0</v>
      </c>
      <c r="CC64" s="387">
        <v>0</v>
      </c>
      <c r="CD64" s="387">
        <v>0</v>
      </c>
      <c r="CE64" s="387">
        <v>0</v>
      </c>
      <c r="CF64" s="387">
        <v>0</v>
      </c>
      <c r="CG64" s="387">
        <v>0</v>
      </c>
      <c r="CH64" s="387">
        <v>0</v>
      </c>
      <c r="CI64" s="387">
        <v>0</v>
      </c>
      <c r="CJ64" s="387">
        <v>0</v>
      </c>
      <c r="CK64" s="387">
        <v>0</v>
      </c>
      <c r="CL64" s="387">
        <v>0</v>
      </c>
      <c r="CM64" s="387">
        <v>0</v>
      </c>
      <c r="CN64" s="387">
        <v>0</v>
      </c>
      <c r="CO64" s="387">
        <f t="shared" si="7"/>
        <v>0</v>
      </c>
      <c r="CP64" s="387">
        <v>0</v>
      </c>
      <c r="CQ64" s="387">
        <v>0</v>
      </c>
      <c r="CR64" s="387">
        <v>0</v>
      </c>
      <c r="CS64" s="387">
        <v>0</v>
      </c>
      <c r="CT64" s="387">
        <v>0</v>
      </c>
      <c r="CU64" s="387">
        <v>0</v>
      </c>
      <c r="CV64" s="387">
        <v>0</v>
      </c>
      <c r="CW64" s="387">
        <v>0</v>
      </c>
      <c r="CX64" s="387">
        <v>0</v>
      </c>
      <c r="CY64" s="387">
        <v>0</v>
      </c>
      <c r="CZ64" s="387">
        <v>3.3333000000000004</v>
      </c>
      <c r="DA64" s="387">
        <v>0</v>
      </c>
      <c r="DB64" s="387">
        <f t="shared" si="8"/>
        <v>0</v>
      </c>
      <c r="DC64" s="387">
        <v>0</v>
      </c>
      <c r="DD64" s="387">
        <v>0.79530000000000001</v>
      </c>
      <c r="DE64" s="387">
        <v>0</v>
      </c>
      <c r="DF64" s="387">
        <v>2.8778999999999999</v>
      </c>
      <c r="DG64" s="387">
        <v>0</v>
      </c>
      <c r="DH64" s="387">
        <v>0</v>
      </c>
      <c r="DI64" s="387">
        <v>0.01</v>
      </c>
      <c r="DJ64" s="387">
        <v>0</v>
      </c>
      <c r="DK64" s="387">
        <v>7.0999999999999995E-3</v>
      </c>
      <c r="DL64" s="387">
        <v>0</v>
      </c>
      <c r="DM64" s="387">
        <v>2.64E-2</v>
      </c>
      <c r="DN64" s="387">
        <v>0</v>
      </c>
      <c r="DO64" s="387">
        <f t="shared" si="9"/>
        <v>2E-3</v>
      </c>
      <c r="DP64" s="387">
        <v>0</v>
      </c>
      <c r="DQ64" s="387">
        <v>6.3E-3</v>
      </c>
      <c r="DR64" s="387">
        <v>0</v>
      </c>
      <c r="DS64" s="387">
        <v>6.6E-3</v>
      </c>
      <c r="DT64" s="387">
        <v>6.7999999999999996E-3</v>
      </c>
      <c r="DU64" s="387">
        <v>6.9000000000000008E-3</v>
      </c>
      <c r="DV64" s="387">
        <v>7.0000000000000001E-3</v>
      </c>
      <c r="DW64" s="387">
        <v>1.0999999999999999E-2</v>
      </c>
      <c r="DX64" s="387">
        <v>2.7399999999999997E-2</v>
      </c>
      <c r="DY64" s="387">
        <v>1.7600000000000001E-2</v>
      </c>
      <c r="DZ64" s="387">
        <v>9.1999999999999998E-3</v>
      </c>
      <c r="EA64" s="387">
        <v>2E-3</v>
      </c>
      <c r="EB64" s="387">
        <f t="shared" si="10"/>
        <v>0</v>
      </c>
      <c r="EC64" s="387">
        <v>0</v>
      </c>
      <c r="ED64" s="387">
        <v>0</v>
      </c>
      <c r="EE64" s="387">
        <v>0</v>
      </c>
      <c r="EF64" s="387">
        <v>1.474</v>
      </c>
      <c r="EG64" s="387">
        <v>0</v>
      </c>
      <c r="EH64" s="387">
        <v>0</v>
      </c>
      <c r="EI64" s="387">
        <v>1.2E-2</v>
      </c>
      <c r="EJ64" s="387">
        <v>5.0000000000000001E-3</v>
      </c>
      <c r="EK64" s="387">
        <v>8.9999999999999993E-3</v>
      </c>
      <c r="EL64" s="387">
        <v>2.9999999999999997E-4</v>
      </c>
      <c r="EM64" s="387">
        <v>0</v>
      </c>
      <c r="EN64" s="387">
        <v>0</v>
      </c>
      <c r="EO64" s="387" t="str">
        <f t="shared" si="11"/>
        <v>-</v>
      </c>
      <c r="EP64" s="395">
        <v>0.161</v>
      </c>
      <c r="EQ64" s="395">
        <v>0.161</v>
      </c>
      <c r="ER64" s="395">
        <v>0.54100000000000004</v>
      </c>
      <c r="ES64" s="395">
        <v>4.3E-3</v>
      </c>
      <c r="ET64" s="395" t="s">
        <v>15</v>
      </c>
      <c r="EU64" s="395" t="s">
        <v>15</v>
      </c>
      <c r="EV64" s="395">
        <v>2.0000000000000001E-4</v>
      </c>
      <c r="EW64" s="395">
        <v>3.5999999999999999E-3</v>
      </c>
      <c r="EX64" s="395" t="s">
        <v>15</v>
      </c>
      <c r="EY64" s="395">
        <v>5.0999999999999995E-3</v>
      </c>
      <c r="EZ64" s="395">
        <v>8.9999999999999993E-3</v>
      </c>
      <c r="FA64" s="395" t="s">
        <v>15</v>
      </c>
      <c r="FB64" s="394"/>
    </row>
    <row r="65" spans="1:158" s="134" customFormat="1" ht="12.75" customHeight="1">
      <c r="A65" s="771" t="s">
        <v>3188</v>
      </c>
      <c r="B65" s="387">
        <f t="shared" si="0"/>
        <v>0</v>
      </c>
      <c r="C65" s="387">
        <v>0</v>
      </c>
      <c r="D65" s="387">
        <v>0</v>
      </c>
      <c r="E65" s="387">
        <v>0</v>
      </c>
      <c r="F65" s="387">
        <v>0</v>
      </c>
      <c r="G65" s="387">
        <v>0</v>
      </c>
      <c r="H65" s="387">
        <v>0</v>
      </c>
      <c r="I65" s="387">
        <v>0</v>
      </c>
      <c r="J65" s="387">
        <v>0</v>
      </c>
      <c r="K65" s="387">
        <v>0</v>
      </c>
      <c r="L65" s="387">
        <v>0</v>
      </c>
      <c r="M65" s="387">
        <v>0</v>
      </c>
      <c r="N65" s="387">
        <v>0</v>
      </c>
      <c r="O65" s="387">
        <f t="shared" si="1"/>
        <v>0</v>
      </c>
      <c r="P65" s="387">
        <v>0</v>
      </c>
      <c r="Q65" s="387">
        <v>0</v>
      </c>
      <c r="R65" s="387">
        <v>0</v>
      </c>
      <c r="S65" s="387">
        <v>0</v>
      </c>
      <c r="T65" s="387">
        <v>0</v>
      </c>
      <c r="U65" s="387">
        <v>0</v>
      </c>
      <c r="V65" s="387">
        <v>0</v>
      </c>
      <c r="W65" s="387">
        <v>0</v>
      </c>
      <c r="X65" s="387">
        <v>0</v>
      </c>
      <c r="Y65" s="387">
        <v>0</v>
      </c>
      <c r="Z65" s="387">
        <v>0</v>
      </c>
      <c r="AA65" s="387">
        <v>0</v>
      </c>
      <c r="AB65" s="387">
        <f t="shared" si="2"/>
        <v>0</v>
      </c>
      <c r="AC65" s="387">
        <v>0</v>
      </c>
      <c r="AD65" s="387">
        <v>0</v>
      </c>
      <c r="AE65" s="387">
        <v>0</v>
      </c>
      <c r="AF65" s="387">
        <v>0</v>
      </c>
      <c r="AG65" s="387">
        <v>0</v>
      </c>
      <c r="AH65" s="387">
        <v>0</v>
      </c>
      <c r="AI65" s="387">
        <v>0</v>
      </c>
      <c r="AJ65" s="387">
        <v>0</v>
      </c>
      <c r="AK65" s="387">
        <v>0</v>
      </c>
      <c r="AL65" s="387">
        <v>0</v>
      </c>
      <c r="AM65" s="387">
        <v>0</v>
      </c>
      <c r="AN65" s="387">
        <v>0</v>
      </c>
      <c r="AO65" s="387">
        <f t="shared" si="3"/>
        <v>0</v>
      </c>
      <c r="AP65" s="387">
        <v>0</v>
      </c>
      <c r="AQ65" s="387">
        <v>0</v>
      </c>
      <c r="AR65" s="387">
        <v>0</v>
      </c>
      <c r="AS65" s="387">
        <v>0</v>
      </c>
      <c r="AT65" s="387">
        <v>0</v>
      </c>
      <c r="AU65" s="387">
        <v>0</v>
      </c>
      <c r="AV65" s="387">
        <v>0</v>
      </c>
      <c r="AW65" s="387">
        <v>0</v>
      </c>
      <c r="AX65" s="387">
        <v>0</v>
      </c>
      <c r="AY65" s="387">
        <v>0</v>
      </c>
      <c r="AZ65" s="387">
        <v>0</v>
      </c>
      <c r="BA65" s="387">
        <v>0</v>
      </c>
      <c r="BB65" s="387">
        <f t="shared" si="4"/>
        <v>0</v>
      </c>
      <c r="BC65" s="387">
        <v>0</v>
      </c>
      <c r="BD65" s="387">
        <v>0</v>
      </c>
      <c r="BE65" s="387">
        <v>0</v>
      </c>
      <c r="BF65" s="387">
        <v>0</v>
      </c>
      <c r="BG65" s="387">
        <v>0</v>
      </c>
      <c r="BH65" s="387">
        <v>0</v>
      </c>
      <c r="BI65" s="387">
        <v>0</v>
      </c>
      <c r="BJ65" s="387">
        <v>0</v>
      </c>
      <c r="BK65" s="387">
        <v>0</v>
      </c>
      <c r="BL65" s="387">
        <v>0</v>
      </c>
      <c r="BM65" s="387">
        <v>0</v>
      </c>
      <c r="BN65" s="387">
        <v>0</v>
      </c>
      <c r="BO65" s="387">
        <f t="shared" si="5"/>
        <v>0</v>
      </c>
      <c r="BP65" s="387">
        <v>0</v>
      </c>
      <c r="BQ65" s="387">
        <v>0</v>
      </c>
      <c r="BR65" s="387">
        <v>0</v>
      </c>
      <c r="BS65" s="387">
        <v>0</v>
      </c>
      <c r="BT65" s="387">
        <v>0</v>
      </c>
      <c r="BU65" s="387">
        <v>0</v>
      </c>
      <c r="BV65" s="387">
        <v>0</v>
      </c>
      <c r="BW65" s="387">
        <v>0</v>
      </c>
      <c r="BX65" s="387">
        <v>0</v>
      </c>
      <c r="BY65" s="387">
        <v>0</v>
      </c>
      <c r="BZ65" s="387">
        <v>0</v>
      </c>
      <c r="CA65" s="387">
        <v>0</v>
      </c>
      <c r="CB65" s="387">
        <f t="shared" si="6"/>
        <v>0</v>
      </c>
      <c r="CC65" s="387">
        <v>0</v>
      </c>
      <c r="CD65" s="387">
        <v>0</v>
      </c>
      <c r="CE65" s="387">
        <v>0</v>
      </c>
      <c r="CF65" s="387">
        <v>0</v>
      </c>
      <c r="CG65" s="387">
        <v>0</v>
      </c>
      <c r="CH65" s="387">
        <v>0</v>
      </c>
      <c r="CI65" s="387">
        <v>0</v>
      </c>
      <c r="CJ65" s="387">
        <v>0</v>
      </c>
      <c r="CK65" s="387">
        <v>0</v>
      </c>
      <c r="CL65" s="387">
        <v>0</v>
      </c>
      <c r="CM65" s="387">
        <v>0</v>
      </c>
      <c r="CN65" s="387">
        <v>0</v>
      </c>
      <c r="CO65" s="387">
        <f t="shared" si="7"/>
        <v>24.9345</v>
      </c>
      <c r="CP65" s="387">
        <v>0</v>
      </c>
      <c r="CQ65" s="387">
        <v>0</v>
      </c>
      <c r="CR65" s="387">
        <v>0</v>
      </c>
      <c r="CS65" s="387">
        <v>18.8202</v>
      </c>
      <c r="CT65" s="387">
        <v>18.479299999999999</v>
      </c>
      <c r="CU65" s="387">
        <v>25.290899999999997</v>
      </c>
      <c r="CV65" s="387">
        <v>29.342749999999999</v>
      </c>
      <c r="CW65" s="387">
        <v>21.625800000000002</v>
      </c>
      <c r="CX65" s="387">
        <v>24.001200000000001</v>
      </c>
      <c r="CY65" s="387">
        <v>25.170800000000003</v>
      </c>
      <c r="CZ65" s="387">
        <v>43.434199999999997</v>
      </c>
      <c r="DA65" s="387">
        <v>24.9345</v>
      </c>
      <c r="DB65" s="387">
        <f t="shared" si="8"/>
        <v>41.079599999999999</v>
      </c>
      <c r="DC65" s="387">
        <v>28.673099999999994</v>
      </c>
      <c r="DD65" s="387">
        <v>28.0624</v>
      </c>
      <c r="DE65" s="387">
        <v>28.7742</v>
      </c>
      <c r="DF65" s="387">
        <v>26.203799999999998</v>
      </c>
      <c r="DG65" s="387">
        <v>20.804299999999998</v>
      </c>
      <c r="DH65" s="387">
        <v>42.746400000000001</v>
      </c>
      <c r="DI65" s="387">
        <v>44.956799999999994</v>
      </c>
      <c r="DJ65" s="387">
        <v>74.799000000000007</v>
      </c>
      <c r="DK65" s="387">
        <v>62.705500000000001</v>
      </c>
      <c r="DL65" s="387">
        <v>41.788700000000006</v>
      </c>
      <c r="DM65" s="387">
        <v>40.9908</v>
      </c>
      <c r="DN65" s="387">
        <v>41.079599999999999</v>
      </c>
      <c r="DO65" s="387">
        <f t="shared" si="9"/>
        <v>56.532799999999995</v>
      </c>
      <c r="DP65" s="387">
        <v>42.275799999999997</v>
      </c>
      <c r="DQ65" s="387">
        <v>40.457599999999992</v>
      </c>
      <c r="DR65" s="387">
        <v>44.721799999999995</v>
      </c>
      <c r="DS65" s="387">
        <v>44.428400000000003</v>
      </c>
      <c r="DT65" s="387">
        <v>46.130600000000008</v>
      </c>
      <c r="DU65" s="387">
        <v>48.372500000000002</v>
      </c>
      <c r="DV65" s="387">
        <v>48.264900000000004</v>
      </c>
      <c r="DW65" s="387">
        <v>47.281499999999994</v>
      </c>
      <c r="DX65" s="387">
        <v>47.2286</v>
      </c>
      <c r="DY65" s="387">
        <v>49.323999999999998</v>
      </c>
      <c r="DZ65" s="387">
        <v>51.057399999999987</v>
      </c>
      <c r="EA65" s="387">
        <v>56.532799999999995</v>
      </c>
      <c r="EB65" s="387">
        <f t="shared" si="10"/>
        <v>38.652900000000002</v>
      </c>
      <c r="EC65" s="387">
        <v>44.456499999999998</v>
      </c>
      <c r="ED65" s="387">
        <v>50.8416</v>
      </c>
      <c r="EE65" s="387">
        <v>47.174900000000008</v>
      </c>
      <c r="EF65" s="387">
        <v>47.6404</v>
      </c>
      <c r="EG65" s="387">
        <v>49.597600000000007</v>
      </c>
      <c r="EH65" s="387">
        <v>46.447199999999995</v>
      </c>
      <c r="EI65" s="387">
        <v>45.0867</v>
      </c>
      <c r="EJ65" s="387">
        <v>46.635300000000001</v>
      </c>
      <c r="EK65" s="387">
        <v>44.196899999999999</v>
      </c>
      <c r="EL65" s="387">
        <v>27.042600000000004</v>
      </c>
      <c r="EM65" s="387">
        <v>44.613199999999999</v>
      </c>
      <c r="EN65" s="387">
        <v>38.652900000000002</v>
      </c>
      <c r="EO65" s="387">
        <f t="shared" si="11"/>
        <v>45.203300000000006</v>
      </c>
      <c r="EP65" s="395">
        <v>26.0075</v>
      </c>
      <c r="EQ65" s="395">
        <v>28.856900000000003</v>
      </c>
      <c r="ER65" s="395">
        <v>26.4953</v>
      </c>
      <c r="ES65" s="395">
        <v>25.084199999999999</v>
      </c>
      <c r="ET65" s="395">
        <v>26.005700000000001</v>
      </c>
      <c r="EU65" s="395">
        <v>27.177299999999999</v>
      </c>
      <c r="EV65" s="395">
        <v>24.149699999999999</v>
      </c>
      <c r="EW65" s="395">
        <v>29.506799999999998</v>
      </c>
      <c r="EX65" s="395">
        <v>32.0413</v>
      </c>
      <c r="EY65" s="395">
        <v>34.938000000000002</v>
      </c>
      <c r="EZ65" s="395">
        <v>37.775400000000005</v>
      </c>
      <c r="FA65" s="395">
        <v>45.203300000000006</v>
      </c>
      <c r="FB65" s="394"/>
    </row>
    <row r="66" spans="1:158" s="134" customFormat="1" ht="12.75" customHeight="1">
      <c r="A66" s="771" t="s">
        <v>3189</v>
      </c>
      <c r="B66" s="387">
        <f t="shared" si="0"/>
        <v>0</v>
      </c>
      <c r="C66" s="387">
        <v>0</v>
      </c>
      <c r="D66" s="387">
        <v>0</v>
      </c>
      <c r="E66" s="387">
        <v>0</v>
      </c>
      <c r="F66" s="387">
        <v>0</v>
      </c>
      <c r="G66" s="387">
        <v>0</v>
      </c>
      <c r="H66" s="387">
        <v>0</v>
      </c>
      <c r="I66" s="387">
        <v>0</v>
      </c>
      <c r="J66" s="387">
        <v>0</v>
      </c>
      <c r="K66" s="387">
        <v>0</v>
      </c>
      <c r="L66" s="387">
        <v>0</v>
      </c>
      <c r="M66" s="387">
        <v>0</v>
      </c>
      <c r="N66" s="387">
        <v>0</v>
      </c>
      <c r="O66" s="387">
        <f t="shared" si="1"/>
        <v>0</v>
      </c>
      <c r="P66" s="387">
        <v>0</v>
      </c>
      <c r="Q66" s="387">
        <v>0</v>
      </c>
      <c r="R66" s="387">
        <v>0</v>
      </c>
      <c r="S66" s="387">
        <v>0</v>
      </c>
      <c r="T66" s="387">
        <v>0</v>
      </c>
      <c r="U66" s="387">
        <v>0</v>
      </c>
      <c r="V66" s="387">
        <v>0</v>
      </c>
      <c r="W66" s="387">
        <v>0</v>
      </c>
      <c r="X66" s="387">
        <v>0</v>
      </c>
      <c r="Y66" s="387">
        <v>0</v>
      </c>
      <c r="Z66" s="387">
        <v>0</v>
      </c>
      <c r="AA66" s="387">
        <v>0</v>
      </c>
      <c r="AB66" s="387">
        <f t="shared" si="2"/>
        <v>0</v>
      </c>
      <c r="AC66" s="387">
        <v>0</v>
      </c>
      <c r="AD66" s="387">
        <v>0</v>
      </c>
      <c r="AE66" s="387">
        <v>0</v>
      </c>
      <c r="AF66" s="387">
        <v>0</v>
      </c>
      <c r="AG66" s="387">
        <v>0</v>
      </c>
      <c r="AH66" s="387">
        <v>0</v>
      </c>
      <c r="AI66" s="387">
        <v>0</v>
      </c>
      <c r="AJ66" s="387">
        <v>0</v>
      </c>
      <c r="AK66" s="387">
        <v>0</v>
      </c>
      <c r="AL66" s="387">
        <v>0</v>
      </c>
      <c r="AM66" s="387">
        <v>0</v>
      </c>
      <c r="AN66" s="387">
        <v>0</v>
      </c>
      <c r="AO66" s="387">
        <f t="shared" si="3"/>
        <v>0</v>
      </c>
      <c r="AP66" s="387">
        <v>0</v>
      </c>
      <c r="AQ66" s="387">
        <v>0</v>
      </c>
      <c r="AR66" s="387">
        <v>0</v>
      </c>
      <c r="AS66" s="387">
        <v>0</v>
      </c>
      <c r="AT66" s="387">
        <v>0</v>
      </c>
      <c r="AU66" s="387">
        <v>0</v>
      </c>
      <c r="AV66" s="387">
        <v>0</v>
      </c>
      <c r="AW66" s="387">
        <v>0</v>
      </c>
      <c r="AX66" s="387">
        <v>0</v>
      </c>
      <c r="AY66" s="387">
        <v>0</v>
      </c>
      <c r="AZ66" s="387">
        <v>0</v>
      </c>
      <c r="BA66" s="387">
        <v>0</v>
      </c>
      <c r="BB66" s="387">
        <f t="shared" si="4"/>
        <v>0</v>
      </c>
      <c r="BC66" s="387">
        <v>0</v>
      </c>
      <c r="BD66" s="387">
        <v>0</v>
      </c>
      <c r="BE66" s="387">
        <v>0</v>
      </c>
      <c r="BF66" s="387">
        <v>0</v>
      </c>
      <c r="BG66" s="387">
        <v>0</v>
      </c>
      <c r="BH66" s="387">
        <v>0</v>
      </c>
      <c r="BI66" s="387">
        <v>0</v>
      </c>
      <c r="BJ66" s="387">
        <v>0</v>
      </c>
      <c r="BK66" s="387">
        <v>0</v>
      </c>
      <c r="BL66" s="387">
        <v>0</v>
      </c>
      <c r="BM66" s="387">
        <v>0</v>
      </c>
      <c r="BN66" s="387">
        <v>0</v>
      </c>
      <c r="BO66" s="387">
        <f t="shared" si="5"/>
        <v>0</v>
      </c>
      <c r="BP66" s="387">
        <v>0</v>
      </c>
      <c r="BQ66" s="387">
        <v>0</v>
      </c>
      <c r="BR66" s="387">
        <v>0</v>
      </c>
      <c r="BS66" s="387">
        <v>0</v>
      </c>
      <c r="BT66" s="387">
        <v>0</v>
      </c>
      <c r="BU66" s="387">
        <v>0</v>
      </c>
      <c r="BV66" s="387">
        <v>0</v>
      </c>
      <c r="BW66" s="387">
        <v>0</v>
      </c>
      <c r="BX66" s="387">
        <v>0</v>
      </c>
      <c r="BY66" s="387">
        <v>0</v>
      </c>
      <c r="BZ66" s="387">
        <v>0</v>
      </c>
      <c r="CA66" s="387">
        <v>0</v>
      </c>
      <c r="CB66" s="387">
        <f t="shared" si="6"/>
        <v>0</v>
      </c>
      <c r="CC66" s="387">
        <v>0</v>
      </c>
      <c r="CD66" s="387">
        <v>0</v>
      </c>
      <c r="CE66" s="387">
        <v>0</v>
      </c>
      <c r="CF66" s="387">
        <v>0</v>
      </c>
      <c r="CG66" s="387">
        <v>0</v>
      </c>
      <c r="CH66" s="387">
        <v>0</v>
      </c>
      <c r="CI66" s="387">
        <v>0</v>
      </c>
      <c r="CJ66" s="387">
        <v>0</v>
      </c>
      <c r="CK66" s="387">
        <v>0</v>
      </c>
      <c r="CL66" s="387">
        <v>0</v>
      </c>
      <c r="CM66" s="387">
        <v>0</v>
      </c>
      <c r="CN66" s="387">
        <v>0</v>
      </c>
      <c r="CO66" s="387">
        <f t="shared" si="7"/>
        <v>0.43060000000000004</v>
      </c>
      <c r="CP66" s="387">
        <v>0</v>
      </c>
      <c r="CQ66" s="387">
        <v>0</v>
      </c>
      <c r="CR66" s="387">
        <v>0</v>
      </c>
      <c r="CS66" s="387">
        <v>1.345</v>
      </c>
      <c r="CT66" s="387">
        <v>0.19600000000000001</v>
      </c>
      <c r="CU66" s="387">
        <v>0.246</v>
      </c>
      <c r="CV66" s="387">
        <v>0.376</v>
      </c>
      <c r="CW66" s="387">
        <v>0.35099999999999998</v>
      </c>
      <c r="CX66" s="387">
        <v>0.53900000000000003</v>
      </c>
      <c r="CY66" s="387">
        <v>0.376</v>
      </c>
      <c r="CZ66" s="387">
        <v>0.54259999999999997</v>
      </c>
      <c r="DA66" s="387">
        <v>0.43060000000000004</v>
      </c>
      <c r="DB66" s="387">
        <f t="shared" si="8"/>
        <v>1.179</v>
      </c>
      <c r="DC66" s="387">
        <v>0.72750000000000004</v>
      </c>
      <c r="DD66" s="387">
        <v>0.69699999999999995</v>
      </c>
      <c r="DE66" s="387">
        <v>0.74709999999999999</v>
      </c>
      <c r="DF66" s="387">
        <v>2.8053000000000003</v>
      </c>
      <c r="DG66" s="387">
        <v>2.7921</v>
      </c>
      <c r="DH66" s="387">
        <v>2.2801</v>
      </c>
      <c r="DI66" s="387">
        <v>1.7980999999999998</v>
      </c>
      <c r="DJ66" s="387">
        <v>2.7294999999999998</v>
      </c>
      <c r="DK66" s="387">
        <v>1.8409</v>
      </c>
      <c r="DL66" s="387">
        <v>1.6738</v>
      </c>
      <c r="DM66" s="387">
        <v>1.5154000000000001</v>
      </c>
      <c r="DN66" s="387">
        <v>1.179</v>
      </c>
      <c r="DO66" s="387">
        <f t="shared" si="9"/>
        <v>1.0860000000000001</v>
      </c>
      <c r="DP66" s="387">
        <v>1.167</v>
      </c>
      <c r="DQ66" s="387">
        <v>1.1559999999999999</v>
      </c>
      <c r="DR66" s="387">
        <v>1.2350000000000001</v>
      </c>
      <c r="DS66" s="387">
        <v>1.2230999999999999</v>
      </c>
      <c r="DT66" s="387">
        <v>1.5135999999999998</v>
      </c>
      <c r="DU66" s="387">
        <v>1.8135999999999999</v>
      </c>
      <c r="DV66" s="387">
        <v>1.246</v>
      </c>
      <c r="DW66" s="387">
        <v>1.1320999999999999</v>
      </c>
      <c r="DX66" s="387">
        <v>1.117</v>
      </c>
      <c r="DY66" s="387">
        <v>1.0960000000000001</v>
      </c>
      <c r="DZ66" s="387">
        <v>1.0960000000000001</v>
      </c>
      <c r="EA66" s="387">
        <v>1.0860000000000001</v>
      </c>
      <c r="EB66" s="387">
        <f t="shared" si="10"/>
        <v>0.82429999999999992</v>
      </c>
      <c r="EC66" s="387">
        <v>1.7769999999999999</v>
      </c>
      <c r="ED66" s="387">
        <v>1.774</v>
      </c>
      <c r="EE66" s="387">
        <v>1.774</v>
      </c>
      <c r="EF66" s="387">
        <v>1.7726</v>
      </c>
      <c r="EG66" s="387">
        <v>1.5592000000000001</v>
      </c>
      <c r="EH66" s="387">
        <v>1.6600999999999999</v>
      </c>
      <c r="EI66" s="387">
        <v>1.6652</v>
      </c>
      <c r="EJ66" s="387">
        <v>1.446</v>
      </c>
      <c r="EK66" s="387">
        <v>0.74209999999999998</v>
      </c>
      <c r="EL66" s="387">
        <v>4.6612999999999998</v>
      </c>
      <c r="EM66" s="387">
        <v>4.4813000000000001</v>
      </c>
      <c r="EN66" s="387">
        <v>0.82429999999999992</v>
      </c>
      <c r="EO66" s="387">
        <f t="shared" si="11"/>
        <v>1.0395999999999999</v>
      </c>
      <c r="EP66" s="395">
        <v>1.0800999999999998</v>
      </c>
      <c r="EQ66" s="395">
        <v>1.0847</v>
      </c>
      <c r="ER66" s="395">
        <v>0.50309999999999999</v>
      </c>
      <c r="ES66" s="395">
        <v>0.53859999999999997</v>
      </c>
      <c r="ET66" s="395">
        <v>0.91620000000000001</v>
      </c>
      <c r="EU66" s="395">
        <v>3.2448999999999999</v>
      </c>
      <c r="EV66" s="395">
        <v>3.6486999999999998</v>
      </c>
      <c r="EW66" s="395">
        <v>1.2505999999999999</v>
      </c>
      <c r="EX66" s="395">
        <v>1.1836</v>
      </c>
      <c r="EY66" s="395">
        <v>1.1511</v>
      </c>
      <c r="EZ66" s="395">
        <v>1.2382</v>
      </c>
      <c r="FA66" s="395">
        <v>1.0395999999999999</v>
      </c>
      <c r="FB66" s="394"/>
    </row>
    <row r="67" spans="1:158" s="134" customFormat="1" ht="12.75" customHeight="1">
      <c r="A67" s="771" t="s">
        <v>2898</v>
      </c>
      <c r="B67" s="387">
        <f t="shared" si="0"/>
        <v>0</v>
      </c>
      <c r="C67" s="387">
        <v>0</v>
      </c>
      <c r="D67" s="387">
        <v>0</v>
      </c>
      <c r="E67" s="387">
        <v>0</v>
      </c>
      <c r="F67" s="387">
        <v>0</v>
      </c>
      <c r="G67" s="387">
        <v>0</v>
      </c>
      <c r="H67" s="387">
        <v>0</v>
      </c>
      <c r="I67" s="387">
        <v>0</v>
      </c>
      <c r="J67" s="387">
        <v>0</v>
      </c>
      <c r="K67" s="387">
        <v>0</v>
      </c>
      <c r="L67" s="387">
        <v>0</v>
      </c>
      <c r="M67" s="387">
        <v>0</v>
      </c>
      <c r="N67" s="387">
        <v>0</v>
      </c>
      <c r="O67" s="387">
        <f t="shared" si="1"/>
        <v>0</v>
      </c>
      <c r="P67" s="387">
        <v>0</v>
      </c>
      <c r="Q67" s="387">
        <v>0</v>
      </c>
      <c r="R67" s="387">
        <v>0</v>
      </c>
      <c r="S67" s="387">
        <v>0</v>
      </c>
      <c r="T67" s="387">
        <v>0</v>
      </c>
      <c r="U67" s="387">
        <v>0</v>
      </c>
      <c r="V67" s="387">
        <v>0</v>
      </c>
      <c r="W67" s="387">
        <v>0</v>
      </c>
      <c r="X67" s="387">
        <v>0</v>
      </c>
      <c r="Y67" s="387">
        <v>0</v>
      </c>
      <c r="Z67" s="387">
        <v>0</v>
      </c>
      <c r="AA67" s="387">
        <v>0</v>
      </c>
      <c r="AB67" s="387">
        <f t="shared" si="2"/>
        <v>0</v>
      </c>
      <c r="AC67" s="387">
        <v>0</v>
      </c>
      <c r="AD67" s="387">
        <v>0</v>
      </c>
      <c r="AE67" s="387">
        <v>0</v>
      </c>
      <c r="AF67" s="387">
        <v>0</v>
      </c>
      <c r="AG67" s="387">
        <v>0</v>
      </c>
      <c r="AH67" s="387">
        <v>0</v>
      </c>
      <c r="AI67" s="387">
        <v>0</v>
      </c>
      <c r="AJ67" s="387">
        <v>0</v>
      </c>
      <c r="AK67" s="387">
        <v>0</v>
      </c>
      <c r="AL67" s="387">
        <v>0</v>
      </c>
      <c r="AM67" s="387">
        <v>0</v>
      </c>
      <c r="AN67" s="387">
        <v>0</v>
      </c>
      <c r="AO67" s="387">
        <f t="shared" si="3"/>
        <v>0</v>
      </c>
      <c r="AP67" s="387">
        <v>0</v>
      </c>
      <c r="AQ67" s="387">
        <v>0</v>
      </c>
      <c r="AR67" s="387">
        <v>0</v>
      </c>
      <c r="AS67" s="387">
        <v>0</v>
      </c>
      <c r="AT67" s="387">
        <v>0</v>
      </c>
      <c r="AU67" s="387">
        <v>0</v>
      </c>
      <c r="AV67" s="387">
        <v>0</v>
      </c>
      <c r="AW67" s="387">
        <v>0</v>
      </c>
      <c r="AX67" s="387">
        <v>0</v>
      </c>
      <c r="AY67" s="387">
        <v>0</v>
      </c>
      <c r="AZ67" s="387">
        <v>0</v>
      </c>
      <c r="BA67" s="387">
        <v>0</v>
      </c>
      <c r="BB67" s="387">
        <f t="shared" si="4"/>
        <v>0</v>
      </c>
      <c r="BC67" s="387">
        <v>0</v>
      </c>
      <c r="BD67" s="387">
        <v>0</v>
      </c>
      <c r="BE67" s="387">
        <v>0</v>
      </c>
      <c r="BF67" s="387">
        <v>0</v>
      </c>
      <c r="BG67" s="387">
        <v>0</v>
      </c>
      <c r="BH67" s="387">
        <v>0</v>
      </c>
      <c r="BI67" s="387">
        <v>0</v>
      </c>
      <c r="BJ67" s="387">
        <v>0</v>
      </c>
      <c r="BK67" s="387">
        <v>0</v>
      </c>
      <c r="BL67" s="387">
        <v>0</v>
      </c>
      <c r="BM67" s="387">
        <v>0</v>
      </c>
      <c r="BN67" s="387">
        <v>0</v>
      </c>
      <c r="BO67" s="387">
        <f t="shared" si="5"/>
        <v>0</v>
      </c>
      <c r="BP67" s="387">
        <v>0</v>
      </c>
      <c r="BQ67" s="387">
        <v>0</v>
      </c>
      <c r="BR67" s="387">
        <v>0</v>
      </c>
      <c r="BS67" s="387">
        <v>0</v>
      </c>
      <c r="BT67" s="387">
        <v>0</v>
      </c>
      <c r="BU67" s="387">
        <v>0</v>
      </c>
      <c r="BV67" s="387">
        <v>0</v>
      </c>
      <c r="BW67" s="387">
        <v>0</v>
      </c>
      <c r="BX67" s="387">
        <v>0</v>
      </c>
      <c r="BY67" s="387">
        <v>0</v>
      </c>
      <c r="BZ67" s="387">
        <v>0</v>
      </c>
      <c r="CA67" s="387">
        <v>0</v>
      </c>
      <c r="CB67" s="387">
        <f t="shared" si="6"/>
        <v>0</v>
      </c>
      <c r="CC67" s="387">
        <v>0</v>
      </c>
      <c r="CD67" s="387">
        <v>0</v>
      </c>
      <c r="CE67" s="387">
        <v>0</v>
      </c>
      <c r="CF67" s="387">
        <v>0</v>
      </c>
      <c r="CG67" s="387">
        <v>0</v>
      </c>
      <c r="CH67" s="387">
        <v>0</v>
      </c>
      <c r="CI67" s="387">
        <v>0</v>
      </c>
      <c r="CJ67" s="387">
        <v>0</v>
      </c>
      <c r="CK67" s="387">
        <v>0</v>
      </c>
      <c r="CL67" s="387">
        <v>0</v>
      </c>
      <c r="CM67" s="387">
        <v>0</v>
      </c>
      <c r="CN67" s="387">
        <v>0</v>
      </c>
      <c r="CO67" s="387">
        <f t="shared" si="7"/>
        <v>0.2165</v>
      </c>
      <c r="CP67" s="387">
        <v>0</v>
      </c>
      <c r="CQ67" s="387">
        <v>0</v>
      </c>
      <c r="CR67" s="387">
        <v>0</v>
      </c>
      <c r="CS67" s="387">
        <v>0.11899999999999999</v>
      </c>
      <c r="CT67" s="387">
        <v>0.106</v>
      </c>
      <c r="CU67" s="387">
        <v>0.10440000000000001</v>
      </c>
      <c r="CV67" s="387">
        <v>0.193</v>
      </c>
      <c r="CW67" s="387">
        <v>5.6500000000000002E-2</v>
      </c>
      <c r="CX67" s="387">
        <v>0.24099999999999999</v>
      </c>
      <c r="CY67" s="387">
        <v>0.2389</v>
      </c>
      <c r="CZ67" s="387">
        <v>0.20469999999999999</v>
      </c>
      <c r="DA67" s="387">
        <v>0.2165</v>
      </c>
      <c r="DB67" s="387">
        <f t="shared" si="8"/>
        <v>0.3</v>
      </c>
      <c r="DC67" s="387">
        <v>9.2200000000000004E-2</v>
      </c>
      <c r="DD67" s="387">
        <v>2.9000000000000001E-2</v>
      </c>
      <c r="DE67" s="387">
        <v>1.1800000000000001E-2</v>
      </c>
      <c r="DF67" s="387">
        <v>1.0800000000000001E-2</v>
      </c>
      <c r="DG67" s="387">
        <v>0</v>
      </c>
      <c r="DH67" s="387">
        <v>0</v>
      </c>
      <c r="DI67" s="387">
        <v>0</v>
      </c>
      <c r="DJ67" s="387">
        <v>0.05</v>
      </c>
      <c r="DK67" s="387">
        <v>0</v>
      </c>
      <c r="DL67" s="387">
        <v>0.3</v>
      </c>
      <c r="DM67" s="387">
        <v>0.3</v>
      </c>
      <c r="DN67" s="387">
        <v>0.3</v>
      </c>
      <c r="DO67" s="387">
        <f t="shared" si="9"/>
        <v>2.3316999999999997</v>
      </c>
      <c r="DP67" s="387">
        <v>0.36</v>
      </c>
      <c r="DQ67" s="387">
        <v>2.0489999999999999</v>
      </c>
      <c r="DR67" s="387">
        <v>1.7470000000000001</v>
      </c>
      <c r="DS67" s="387">
        <v>2.2370000000000001</v>
      </c>
      <c r="DT67" s="387">
        <v>1.3080000000000001</v>
      </c>
      <c r="DU67" s="387">
        <v>1.0084</v>
      </c>
      <c r="DV67" s="387">
        <v>0.98180000000000001</v>
      </c>
      <c r="DW67" s="387">
        <v>1.4652000000000001</v>
      </c>
      <c r="DX67" s="387">
        <v>0.94</v>
      </c>
      <c r="DY67" s="387">
        <v>1.0169999999999999</v>
      </c>
      <c r="DZ67" s="387">
        <v>2.4617</v>
      </c>
      <c r="EA67" s="387">
        <v>2.3316999999999997</v>
      </c>
      <c r="EB67" s="387">
        <f t="shared" si="10"/>
        <v>5.2656000000000001</v>
      </c>
      <c r="EC67" s="387">
        <v>2.694</v>
      </c>
      <c r="ED67" s="387">
        <v>2.5240999999999998</v>
      </c>
      <c r="EE67" s="387">
        <v>2.2641</v>
      </c>
      <c r="EF67" s="387">
        <v>10.264100000000001</v>
      </c>
      <c r="EG67" s="387">
        <v>10.521600000000001</v>
      </c>
      <c r="EH67" s="387">
        <v>10.177200000000001</v>
      </c>
      <c r="EI67" s="387">
        <v>10.2019</v>
      </c>
      <c r="EJ67" s="387">
        <v>11.477399999999999</v>
      </c>
      <c r="EK67" s="387">
        <v>11.038500000000001</v>
      </c>
      <c r="EL67" s="387">
        <v>3.5676000000000001</v>
      </c>
      <c r="EM67" s="387">
        <v>3.6991000000000001</v>
      </c>
      <c r="EN67" s="387">
        <v>5.2656000000000001</v>
      </c>
      <c r="EO67" s="387">
        <f t="shared" si="11"/>
        <v>10.772500000000001</v>
      </c>
      <c r="EP67" s="395">
        <v>5.8656000000000006</v>
      </c>
      <c r="EQ67" s="395">
        <v>4.8021000000000003</v>
      </c>
      <c r="ER67" s="395">
        <v>4.7576000000000001</v>
      </c>
      <c r="ES67" s="395">
        <v>4.9524999999999997</v>
      </c>
      <c r="ET67" s="395">
        <v>4.8761000000000001</v>
      </c>
      <c r="EU67" s="395">
        <v>4.6760999999999999</v>
      </c>
      <c r="EV67" s="395">
        <v>4.6760999999999999</v>
      </c>
      <c r="EW67" s="395">
        <v>7.1760999999999999</v>
      </c>
      <c r="EX67" s="395">
        <v>8.486600000000001</v>
      </c>
      <c r="EY67" s="395">
        <v>8.986600000000001</v>
      </c>
      <c r="EZ67" s="395">
        <v>8.3116000000000003</v>
      </c>
      <c r="FA67" s="395">
        <v>10.772500000000001</v>
      </c>
      <c r="FB67" s="394"/>
    </row>
    <row r="68" spans="1:158" s="134" customFormat="1" ht="12.75" customHeight="1">
      <c r="A68" s="771" t="s">
        <v>3190</v>
      </c>
      <c r="B68" s="387">
        <f t="shared" si="0"/>
        <v>0</v>
      </c>
      <c r="C68" s="387">
        <v>0</v>
      </c>
      <c r="D68" s="387">
        <v>0</v>
      </c>
      <c r="E68" s="387">
        <v>0</v>
      </c>
      <c r="F68" s="387">
        <v>0</v>
      </c>
      <c r="G68" s="387">
        <v>0</v>
      </c>
      <c r="H68" s="387">
        <v>0</v>
      </c>
      <c r="I68" s="387">
        <v>0</v>
      </c>
      <c r="J68" s="387">
        <v>0</v>
      </c>
      <c r="K68" s="387">
        <v>0</v>
      </c>
      <c r="L68" s="387">
        <v>0</v>
      </c>
      <c r="M68" s="387">
        <v>0</v>
      </c>
      <c r="N68" s="387">
        <v>0</v>
      </c>
      <c r="O68" s="387">
        <f t="shared" si="1"/>
        <v>0</v>
      </c>
      <c r="P68" s="387">
        <v>0</v>
      </c>
      <c r="Q68" s="387">
        <v>0</v>
      </c>
      <c r="R68" s="387">
        <v>0</v>
      </c>
      <c r="S68" s="387">
        <v>0</v>
      </c>
      <c r="T68" s="387">
        <v>0</v>
      </c>
      <c r="U68" s="387">
        <v>0</v>
      </c>
      <c r="V68" s="387">
        <v>0</v>
      </c>
      <c r="W68" s="387">
        <v>0</v>
      </c>
      <c r="X68" s="387">
        <v>0</v>
      </c>
      <c r="Y68" s="387">
        <v>0</v>
      </c>
      <c r="Z68" s="387">
        <v>0</v>
      </c>
      <c r="AA68" s="387">
        <v>0</v>
      </c>
      <c r="AB68" s="387">
        <f t="shared" si="2"/>
        <v>0</v>
      </c>
      <c r="AC68" s="387">
        <v>0</v>
      </c>
      <c r="AD68" s="387">
        <v>0</v>
      </c>
      <c r="AE68" s="387">
        <v>0</v>
      </c>
      <c r="AF68" s="387">
        <v>0</v>
      </c>
      <c r="AG68" s="387">
        <v>0</v>
      </c>
      <c r="AH68" s="387">
        <v>0</v>
      </c>
      <c r="AI68" s="387">
        <v>0</v>
      </c>
      <c r="AJ68" s="387">
        <v>0</v>
      </c>
      <c r="AK68" s="387">
        <v>0</v>
      </c>
      <c r="AL68" s="387">
        <v>0</v>
      </c>
      <c r="AM68" s="387">
        <v>0</v>
      </c>
      <c r="AN68" s="387">
        <v>0</v>
      </c>
      <c r="AO68" s="387">
        <f t="shared" si="3"/>
        <v>0</v>
      </c>
      <c r="AP68" s="387">
        <v>0</v>
      </c>
      <c r="AQ68" s="387">
        <v>0</v>
      </c>
      <c r="AR68" s="387">
        <v>0</v>
      </c>
      <c r="AS68" s="387">
        <v>0</v>
      </c>
      <c r="AT68" s="387">
        <v>0</v>
      </c>
      <c r="AU68" s="387">
        <v>0</v>
      </c>
      <c r="AV68" s="387">
        <v>0</v>
      </c>
      <c r="AW68" s="387">
        <v>0</v>
      </c>
      <c r="AX68" s="387">
        <v>0</v>
      </c>
      <c r="AY68" s="387">
        <v>0</v>
      </c>
      <c r="AZ68" s="387">
        <v>0</v>
      </c>
      <c r="BA68" s="387">
        <v>0</v>
      </c>
      <c r="BB68" s="387">
        <f t="shared" si="4"/>
        <v>0</v>
      </c>
      <c r="BC68" s="387">
        <v>0</v>
      </c>
      <c r="BD68" s="387">
        <v>0</v>
      </c>
      <c r="BE68" s="387">
        <v>0</v>
      </c>
      <c r="BF68" s="387">
        <v>0</v>
      </c>
      <c r="BG68" s="387">
        <v>0</v>
      </c>
      <c r="BH68" s="387">
        <v>0</v>
      </c>
      <c r="BI68" s="387">
        <v>0</v>
      </c>
      <c r="BJ68" s="387">
        <v>0</v>
      </c>
      <c r="BK68" s="387">
        <v>0</v>
      </c>
      <c r="BL68" s="387">
        <v>0</v>
      </c>
      <c r="BM68" s="387">
        <v>0</v>
      </c>
      <c r="BN68" s="387">
        <v>0</v>
      </c>
      <c r="BO68" s="387">
        <f t="shared" si="5"/>
        <v>0</v>
      </c>
      <c r="BP68" s="387">
        <v>0</v>
      </c>
      <c r="BQ68" s="387">
        <v>0</v>
      </c>
      <c r="BR68" s="387">
        <v>0</v>
      </c>
      <c r="BS68" s="387">
        <v>0</v>
      </c>
      <c r="BT68" s="387">
        <v>0</v>
      </c>
      <c r="BU68" s="387">
        <v>0</v>
      </c>
      <c r="BV68" s="387">
        <v>0</v>
      </c>
      <c r="BW68" s="387">
        <v>0</v>
      </c>
      <c r="BX68" s="387">
        <v>0</v>
      </c>
      <c r="BY68" s="387">
        <v>0</v>
      </c>
      <c r="BZ68" s="387">
        <v>0</v>
      </c>
      <c r="CA68" s="387">
        <v>0</v>
      </c>
      <c r="CB68" s="387">
        <f t="shared" si="6"/>
        <v>0</v>
      </c>
      <c r="CC68" s="387">
        <v>0</v>
      </c>
      <c r="CD68" s="387">
        <v>0</v>
      </c>
      <c r="CE68" s="387">
        <v>0</v>
      </c>
      <c r="CF68" s="387">
        <v>0</v>
      </c>
      <c r="CG68" s="387">
        <v>0</v>
      </c>
      <c r="CH68" s="387">
        <v>0</v>
      </c>
      <c r="CI68" s="387">
        <v>0</v>
      </c>
      <c r="CJ68" s="387">
        <v>0</v>
      </c>
      <c r="CK68" s="387">
        <v>0</v>
      </c>
      <c r="CL68" s="387">
        <v>0</v>
      </c>
      <c r="CM68" s="387">
        <v>0</v>
      </c>
      <c r="CN68" s="387">
        <v>0</v>
      </c>
      <c r="CO68" s="387">
        <f t="shared" si="7"/>
        <v>0.34949999999999998</v>
      </c>
      <c r="CP68" s="387">
        <v>0</v>
      </c>
      <c r="CQ68" s="387">
        <v>0</v>
      </c>
      <c r="CR68" s="387">
        <v>0</v>
      </c>
      <c r="CS68" s="387">
        <v>0.26100000000000001</v>
      </c>
      <c r="CT68" s="387">
        <v>0.26</v>
      </c>
      <c r="CU68" s="387">
        <v>0.30530000000000002</v>
      </c>
      <c r="CV68" s="387">
        <v>0.2243</v>
      </c>
      <c r="CW68" s="387">
        <v>0.42710000000000004</v>
      </c>
      <c r="CX68" s="387">
        <v>0.42610000000000003</v>
      </c>
      <c r="CY68" s="387">
        <v>0.42510000000000003</v>
      </c>
      <c r="CZ68" s="387">
        <v>0.42310000000000003</v>
      </c>
      <c r="DA68" s="387">
        <v>0.34949999999999998</v>
      </c>
      <c r="DB68" s="387">
        <f t="shared" si="8"/>
        <v>2.3833999999999995</v>
      </c>
      <c r="DC68" s="387">
        <v>0.33910000000000001</v>
      </c>
      <c r="DD68" s="387">
        <v>0.33860000000000001</v>
      </c>
      <c r="DE68" s="387">
        <v>0.68730000000000002</v>
      </c>
      <c r="DF68" s="387">
        <v>0.66350000000000009</v>
      </c>
      <c r="DG68" s="387">
        <v>1.9909000000000001</v>
      </c>
      <c r="DH68" s="387">
        <v>1.9772000000000001</v>
      </c>
      <c r="DI68" s="387">
        <v>2.1022999999999996</v>
      </c>
      <c r="DJ68" s="387">
        <v>2.0726</v>
      </c>
      <c r="DK68" s="387">
        <v>1.8468</v>
      </c>
      <c r="DL68" s="387">
        <v>0.98230000000000006</v>
      </c>
      <c r="DM68" s="387">
        <v>2.4717999999999996</v>
      </c>
      <c r="DN68" s="387">
        <v>2.3833999999999995</v>
      </c>
      <c r="DO68" s="387">
        <f t="shared" si="9"/>
        <v>2.6105999999999998</v>
      </c>
      <c r="DP68" s="387">
        <v>2.448</v>
      </c>
      <c r="DQ68" s="387">
        <v>0.29349999999999993</v>
      </c>
      <c r="DR68" s="387">
        <v>0.29470000000000007</v>
      </c>
      <c r="DS68" s="387">
        <v>1.7628999999999999</v>
      </c>
      <c r="DT68" s="387">
        <v>2.0199999999999996</v>
      </c>
      <c r="DU68" s="387">
        <v>3.2372999999999998</v>
      </c>
      <c r="DV68" s="387">
        <v>3.7008999999999999</v>
      </c>
      <c r="DW68" s="387">
        <v>4.1625999999999994</v>
      </c>
      <c r="DX68" s="387">
        <v>5.1536999999999997</v>
      </c>
      <c r="DY68" s="387">
        <v>2.7246999999999999</v>
      </c>
      <c r="DZ68" s="387">
        <v>2.7012000000000005</v>
      </c>
      <c r="EA68" s="387">
        <v>2.6105999999999998</v>
      </c>
      <c r="EB68" s="387">
        <f t="shared" si="10"/>
        <v>3.0062999999999995</v>
      </c>
      <c r="EC68" s="387">
        <v>2.7487999999999997</v>
      </c>
      <c r="ED68" s="387">
        <v>2.5905999999999993</v>
      </c>
      <c r="EE68" s="387">
        <v>3.3919999999999999</v>
      </c>
      <c r="EF68" s="387">
        <v>1.6856</v>
      </c>
      <c r="EG68" s="387">
        <v>0.15930000000000002</v>
      </c>
      <c r="EH68" s="387">
        <v>0.64849999999999997</v>
      </c>
      <c r="EI68" s="387">
        <v>1.5095000000000001</v>
      </c>
      <c r="EJ68" s="387">
        <v>0.19819999999999999</v>
      </c>
      <c r="EK68" s="387">
        <v>0.17639999999999997</v>
      </c>
      <c r="EL68" s="387">
        <v>0.23519999999999999</v>
      </c>
      <c r="EM68" s="387">
        <v>3.0502999999999996</v>
      </c>
      <c r="EN68" s="387">
        <v>3.0062999999999995</v>
      </c>
      <c r="EO68" s="387">
        <f t="shared" si="11"/>
        <v>0.16230000000000003</v>
      </c>
      <c r="EP68" s="395">
        <v>3.0490999999999997</v>
      </c>
      <c r="EQ68" s="395">
        <v>0.21240000000000001</v>
      </c>
      <c r="ER68" s="395">
        <v>0.1671</v>
      </c>
      <c r="ES68" s="395">
        <v>0.20549999999999999</v>
      </c>
      <c r="ET68" s="395">
        <v>1.5831999999999999</v>
      </c>
      <c r="EU68" s="395">
        <v>0.29160000000000003</v>
      </c>
      <c r="EV68" s="395">
        <v>0.37280000000000002</v>
      </c>
      <c r="EW68" s="395">
        <v>0.6177999999999999</v>
      </c>
      <c r="EX68" s="395">
        <v>0.34470000000000001</v>
      </c>
      <c r="EY68" s="395">
        <v>0.1983</v>
      </c>
      <c r="EZ68" s="395">
        <v>0.29969999999999997</v>
      </c>
      <c r="FA68" s="395">
        <v>0.16230000000000003</v>
      </c>
      <c r="FB68" s="394"/>
    </row>
    <row r="69" spans="1:158" s="134" customFormat="1" ht="12.75" customHeight="1">
      <c r="A69" s="773" t="s">
        <v>3191</v>
      </c>
      <c r="B69" s="387">
        <f t="shared" si="0"/>
        <v>0</v>
      </c>
      <c r="C69" s="387">
        <v>0</v>
      </c>
      <c r="D69" s="387">
        <v>0</v>
      </c>
      <c r="E69" s="387">
        <v>0</v>
      </c>
      <c r="F69" s="387">
        <v>0</v>
      </c>
      <c r="G69" s="387">
        <v>0</v>
      </c>
      <c r="H69" s="387">
        <v>0</v>
      </c>
      <c r="I69" s="387">
        <v>0</v>
      </c>
      <c r="J69" s="387">
        <v>0</v>
      </c>
      <c r="K69" s="387">
        <v>0</v>
      </c>
      <c r="L69" s="387">
        <v>0</v>
      </c>
      <c r="M69" s="387">
        <v>0</v>
      </c>
      <c r="N69" s="387">
        <v>0</v>
      </c>
      <c r="O69" s="387">
        <f t="shared" si="1"/>
        <v>0</v>
      </c>
      <c r="P69" s="387">
        <v>0</v>
      </c>
      <c r="Q69" s="387">
        <v>0</v>
      </c>
      <c r="R69" s="387">
        <v>0</v>
      </c>
      <c r="S69" s="387">
        <v>0</v>
      </c>
      <c r="T69" s="387">
        <v>0</v>
      </c>
      <c r="U69" s="387">
        <v>0</v>
      </c>
      <c r="V69" s="387">
        <v>0</v>
      </c>
      <c r="W69" s="387">
        <v>0</v>
      </c>
      <c r="X69" s="387">
        <v>0</v>
      </c>
      <c r="Y69" s="387">
        <v>0</v>
      </c>
      <c r="Z69" s="387">
        <v>0</v>
      </c>
      <c r="AA69" s="387">
        <v>0</v>
      </c>
      <c r="AB69" s="387">
        <f t="shared" si="2"/>
        <v>0</v>
      </c>
      <c r="AC69" s="387">
        <v>0</v>
      </c>
      <c r="AD69" s="387">
        <v>0</v>
      </c>
      <c r="AE69" s="387">
        <v>0</v>
      </c>
      <c r="AF69" s="387">
        <v>0</v>
      </c>
      <c r="AG69" s="387">
        <v>0</v>
      </c>
      <c r="AH69" s="387">
        <v>0</v>
      </c>
      <c r="AI69" s="387">
        <v>0</v>
      </c>
      <c r="AJ69" s="387">
        <v>0</v>
      </c>
      <c r="AK69" s="387">
        <v>0</v>
      </c>
      <c r="AL69" s="387">
        <v>0</v>
      </c>
      <c r="AM69" s="387">
        <v>0</v>
      </c>
      <c r="AN69" s="387">
        <v>0</v>
      </c>
      <c r="AO69" s="387">
        <f t="shared" si="3"/>
        <v>0</v>
      </c>
      <c r="AP69" s="387">
        <v>0</v>
      </c>
      <c r="AQ69" s="387">
        <v>0</v>
      </c>
      <c r="AR69" s="387">
        <v>0</v>
      </c>
      <c r="AS69" s="387">
        <v>0</v>
      </c>
      <c r="AT69" s="387">
        <v>0</v>
      </c>
      <c r="AU69" s="387">
        <v>0</v>
      </c>
      <c r="AV69" s="387">
        <v>0</v>
      </c>
      <c r="AW69" s="387">
        <v>0</v>
      </c>
      <c r="AX69" s="387">
        <v>0</v>
      </c>
      <c r="AY69" s="387">
        <v>0</v>
      </c>
      <c r="AZ69" s="387">
        <v>0</v>
      </c>
      <c r="BA69" s="387">
        <v>0</v>
      </c>
      <c r="BB69" s="387">
        <f t="shared" si="4"/>
        <v>0</v>
      </c>
      <c r="BC69" s="387">
        <v>0</v>
      </c>
      <c r="BD69" s="387">
        <v>0</v>
      </c>
      <c r="BE69" s="387">
        <v>0</v>
      </c>
      <c r="BF69" s="387">
        <v>0</v>
      </c>
      <c r="BG69" s="387">
        <v>0</v>
      </c>
      <c r="BH69" s="387">
        <v>0</v>
      </c>
      <c r="BI69" s="387">
        <v>0</v>
      </c>
      <c r="BJ69" s="387">
        <v>0</v>
      </c>
      <c r="BK69" s="387">
        <v>0</v>
      </c>
      <c r="BL69" s="387">
        <v>0</v>
      </c>
      <c r="BM69" s="387">
        <v>0</v>
      </c>
      <c r="BN69" s="387">
        <v>0</v>
      </c>
      <c r="BO69" s="387">
        <f t="shared" si="5"/>
        <v>0</v>
      </c>
      <c r="BP69" s="387">
        <v>0</v>
      </c>
      <c r="BQ69" s="387">
        <v>0</v>
      </c>
      <c r="BR69" s="387">
        <v>0</v>
      </c>
      <c r="BS69" s="387">
        <v>0</v>
      </c>
      <c r="BT69" s="387">
        <v>0</v>
      </c>
      <c r="BU69" s="387">
        <v>0</v>
      </c>
      <c r="BV69" s="387">
        <v>0</v>
      </c>
      <c r="BW69" s="387">
        <v>0</v>
      </c>
      <c r="BX69" s="387">
        <v>0</v>
      </c>
      <c r="BY69" s="387">
        <v>0</v>
      </c>
      <c r="BZ69" s="387">
        <v>0</v>
      </c>
      <c r="CA69" s="387">
        <v>0</v>
      </c>
      <c r="CB69" s="387">
        <f t="shared" si="6"/>
        <v>0</v>
      </c>
      <c r="CC69" s="387">
        <v>0</v>
      </c>
      <c r="CD69" s="387">
        <v>0</v>
      </c>
      <c r="CE69" s="387">
        <v>0</v>
      </c>
      <c r="CF69" s="387">
        <v>0</v>
      </c>
      <c r="CG69" s="387">
        <v>0</v>
      </c>
      <c r="CH69" s="387">
        <v>0</v>
      </c>
      <c r="CI69" s="387">
        <v>0</v>
      </c>
      <c r="CJ69" s="387">
        <v>0</v>
      </c>
      <c r="CK69" s="387">
        <v>0</v>
      </c>
      <c r="CL69" s="387">
        <v>0</v>
      </c>
      <c r="CM69" s="387">
        <v>0</v>
      </c>
      <c r="CN69" s="387">
        <v>0</v>
      </c>
      <c r="CO69" s="387">
        <f t="shared" si="7"/>
        <v>3.0634999999999999</v>
      </c>
      <c r="CP69" s="387">
        <v>0</v>
      </c>
      <c r="CQ69" s="387">
        <v>0</v>
      </c>
      <c r="CR69" s="387">
        <v>0</v>
      </c>
      <c r="CS69" s="387">
        <v>4.2628999999999992</v>
      </c>
      <c r="CT69" s="387">
        <v>4.0638000000000005</v>
      </c>
      <c r="CU69" s="387">
        <v>3.9024000000000001</v>
      </c>
      <c r="CV69" s="387">
        <v>4.0508899999999999</v>
      </c>
      <c r="CW69" s="387">
        <v>3.2330999999999999</v>
      </c>
      <c r="CX69" s="387">
        <v>3.1347000000000005</v>
      </c>
      <c r="CY69" s="387">
        <v>2.6595</v>
      </c>
      <c r="CZ69" s="387">
        <v>3.1739999999999999</v>
      </c>
      <c r="DA69" s="387">
        <v>3.0634999999999999</v>
      </c>
      <c r="DB69" s="387">
        <f t="shared" si="8"/>
        <v>7.7405000000000008</v>
      </c>
      <c r="DC69" s="387">
        <v>3.4343999999999997</v>
      </c>
      <c r="DD69" s="387">
        <v>4.6287000000000003</v>
      </c>
      <c r="DE69" s="387">
        <v>5.7652999999999999</v>
      </c>
      <c r="DF69" s="387">
        <v>4.8301000000000007</v>
      </c>
      <c r="DG69" s="387">
        <v>7.0663</v>
      </c>
      <c r="DH69" s="387">
        <v>5.7872000000000003</v>
      </c>
      <c r="DI69" s="387">
        <v>4.7631000000000006</v>
      </c>
      <c r="DJ69" s="387">
        <v>6.5940000000000003</v>
      </c>
      <c r="DK69" s="387">
        <v>5.4965000000000011</v>
      </c>
      <c r="DL69" s="387">
        <v>5.9348000000000001</v>
      </c>
      <c r="DM69" s="387">
        <v>6.0576999999999996</v>
      </c>
      <c r="DN69" s="387">
        <v>7.7405000000000008</v>
      </c>
      <c r="DO69" s="387">
        <f t="shared" si="9"/>
        <v>10.2431</v>
      </c>
      <c r="DP69" s="387">
        <v>7.1007999999999996</v>
      </c>
      <c r="DQ69" s="387">
        <v>7.0322000000000005</v>
      </c>
      <c r="DR69" s="387">
        <v>5.2098999999999993</v>
      </c>
      <c r="DS69" s="387">
        <v>6.1245000000000003</v>
      </c>
      <c r="DT69" s="387">
        <v>7.0919999999999987</v>
      </c>
      <c r="DU69" s="387">
        <v>9.3252999999999986</v>
      </c>
      <c r="DV69" s="387">
        <v>8.3369999999999997</v>
      </c>
      <c r="DW69" s="387">
        <v>8.1386000000000003</v>
      </c>
      <c r="DX69" s="387">
        <v>9.2961999999999989</v>
      </c>
      <c r="DY69" s="387">
        <v>8.0106999999999999</v>
      </c>
      <c r="DZ69" s="387">
        <v>9.0583999999999989</v>
      </c>
      <c r="EA69" s="387">
        <v>10.2431</v>
      </c>
      <c r="EB69" s="387">
        <f t="shared" si="10"/>
        <v>13.2675</v>
      </c>
      <c r="EC69" s="387">
        <v>12.273199999999999</v>
      </c>
      <c r="ED69" s="387">
        <v>14.244899999999999</v>
      </c>
      <c r="EE69" s="387">
        <v>13.858899999999998</v>
      </c>
      <c r="EF69" s="387">
        <v>14.180199999999999</v>
      </c>
      <c r="EG69" s="387">
        <v>13.3584</v>
      </c>
      <c r="EH69" s="387">
        <v>13.6434</v>
      </c>
      <c r="EI69" s="387">
        <v>14.476300000000002</v>
      </c>
      <c r="EJ69" s="387">
        <v>13.459199999999999</v>
      </c>
      <c r="EK69" s="387">
        <v>12.581600000000002</v>
      </c>
      <c r="EL69" s="387">
        <v>13.004200000000003</v>
      </c>
      <c r="EM69" s="387">
        <v>13.367100000000002</v>
      </c>
      <c r="EN69" s="387">
        <v>13.2675</v>
      </c>
      <c r="EO69" s="387">
        <f t="shared" si="11"/>
        <v>8.5561000000000007</v>
      </c>
      <c r="EP69" s="395">
        <v>13.353399999999999</v>
      </c>
      <c r="EQ69" s="395">
        <v>9.1087999999999987</v>
      </c>
      <c r="ER69" s="395">
        <v>8.662700000000001</v>
      </c>
      <c r="ES69" s="395">
        <v>8.2620000000000005</v>
      </c>
      <c r="ET69" s="395">
        <v>6.3254999999999999</v>
      </c>
      <c r="EU69" s="395">
        <v>6.6017000000000001</v>
      </c>
      <c r="EV69" s="395">
        <v>6.4271000000000003</v>
      </c>
      <c r="EW69" s="395">
        <v>6.8773999999999997</v>
      </c>
      <c r="EX69" s="395">
        <v>6.8111999999999995</v>
      </c>
      <c r="EY69" s="395">
        <v>7.4737999999999998</v>
      </c>
      <c r="EZ69" s="395">
        <v>8.7690000000000001</v>
      </c>
      <c r="FA69" s="395">
        <v>8.5561000000000007</v>
      </c>
      <c r="FB69" s="394"/>
    </row>
    <row r="70" spans="1:158" s="134" customFormat="1" ht="12.75" customHeight="1" thickBot="1">
      <c r="A70" s="774" t="s">
        <v>2980</v>
      </c>
      <c r="B70" s="388">
        <f t="shared" si="0"/>
        <v>0</v>
      </c>
      <c r="C70" s="388">
        <v>0</v>
      </c>
      <c r="D70" s="388">
        <v>0</v>
      </c>
      <c r="E70" s="388">
        <v>0</v>
      </c>
      <c r="F70" s="388">
        <v>0</v>
      </c>
      <c r="G70" s="388">
        <v>0</v>
      </c>
      <c r="H70" s="388">
        <v>0</v>
      </c>
      <c r="I70" s="388">
        <v>0</v>
      </c>
      <c r="J70" s="388">
        <v>0</v>
      </c>
      <c r="K70" s="388">
        <v>0</v>
      </c>
      <c r="L70" s="388">
        <v>0</v>
      </c>
      <c r="M70" s="388">
        <v>0</v>
      </c>
      <c r="N70" s="388">
        <v>0</v>
      </c>
      <c r="O70" s="388">
        <f t="shared" si="1"/>
        <v>0</v>
      </c>
      <c r="P70" s="388">
        <v>0</v>
      </c>
      <c r="Q70" s="388">
        <v>0</v>
      </c>
      <c r="R70" s="388">
        <v>0</v>
      </c>
      <c r="S70" s="388">
        <v>0</v>
      </c>
      <c r="T70" s="388">
        <v>0</v>
      </c>
      <c r="U70" s="388">
        <v>0</v>
      </c>
      <c r="V70" s="388">
        <v>0</v>
      </c>
      <c r="W70" s="388">
        <v>0</v>
      </c>
      <c r="X70" s="388">
        <v>0</v>
      </c>
      <c r="Y70" s="388">
        <v>0</v>
      </c>
      <c r="Z70" s="388">
        <v>0</v>
      </c>
      <c r="AA70" s="388">
        <v>0</v>
      </c>
      <c r="AB70" s="388">
        <f t="shared" si="2"/>
        <v>0</v>
      </c>
      <c r="AC70" s="388">
        <v>0</v>
      </c>
      <c r="AD70" s="388">
        <v>0</v>
      </c>
      <c r="AE70" s="388">
        <v>0</v>
      </c>
      <c r="AF70" s="388">
        <v>0</v>
      </c>
      <c r="AG70" s="388">
        <v>0</v>
      </c>
      <c r="AH70" s="388">
        <v>0</v>
      </c>
      <c r="AI70" s="388">
        <v>0</v>
      </c>
      <c r="AJ70" s="388">
        <v>0</v>
      </c>
      <c r="AK70" s="388">
        <v>0</v>
      </c>
      <c r="AL70" s="388">
        <v>0</v>
      </c>
      <c r="AM70" s="388">
        <v>0</v>
      </c>
      <c r="AN70" s="388">
        <v>0</v>
      </c>
      <c r="AO70" s="388">
        <f t="shared" si="3"/>
        <v>0</v>
      </c>
      <c r="AP70" s="388">
        <v>0</v>
      </c>
      <c r="AQ70" s="388">
        <v>0</v>
      </c>
      <c r="AR70" s="388">
        <v>0</v>
      </c>
      <c r="AS70" s="388">
        <v>0</v>
      </c>
      <c r="AT70" s="388">
        <v>0</v>
      </c>
      <c r="AU70" s="388">
        <v>0</v>
      </c>
      <c r="AV70" s="388">
        <v>0</v>
      </c>
      <c r="AW70" s="388">
        <v>0</v>
      </c>
      <c r="AX70" s="388">
        <v>0</v>
      </c>
      <c r="AY70" s="388">
        <v>0</v>
      </c>
      <c r="AZ70" s="388">
        <v>0</v>
      </c>
      <c r="BA70" s="388">
        <v>0</v>
      </c>
      <c r="BB70" s="388">
        <f t="shared" si="4"/>
        <v>0</v>
      </c>
      <c r="BC70" s="388">
        <v>0</v>
      </c>
      <c r="BD70" s="388">
        <v>0</v>
      </c>
      <c r="BE70" s="388">
        <v>0</v>
      </c>
      <c r="BF70" s="388">
        <v>0</v>
      </c>
      <c r="BG70" s="388">
        <v>0</v>
      </c>
      <c r="BH70" s="388">
        <v>0</v>
      </c>
      <c r="BI70" s="388">
        <v>0</v>
      </c>
      <c r="BJ70" s="388">
        <v>0</v>
      </c>
      <c r="BK70" s="388">
        <v>0</v>
      </c>
      <c r="BL70" s="388">
        <v>0</v>
      </c>
      <c r="BM70" s="388">
        <v>0</v>
      </c>
      <c r="BN70" s="388">
        <v>0</v>
      </c>
      <c r="BO70" s="388">
        <f t="shared" si="5"/>
        <v>0</v>
      </c>
      <c r="BP70" s="388">
        <v>0</v>
      </c>
      <c r="BQ70" s="388">
        <v>0</v>
      </c>
      <c r="BR70" s="388">
        <v>0</v>
      </c>
      <c r="BS70" s="388">
        <v>0</v>
      </c>
      <c r="BT70" s="388">
        <v>0</v>
      </c>
      <c r="BU70" s="388">
        <v>0</v>
      </c>
      <c r="BV70" s="388">
        <v>0</v>
      </c>
      <c r="BW70" s="388">
        <v>0</v>
      </c>
      <c r="BX70" s="388">
        <v>0</v>
      </c>
      <c r="BY70" s="388">
        <v>0</v>
      </c>
      <c r="BZ70" s="388">
        <v>0</v>
      </c>
      <c r="CA70" s="388">
        <v>0</v>
      </c>
      <c r="CB70" s="388">
        <f t="shared" si="6"/>
        <v>0</v>
      </c>
      <c r="CC70" s="388">
        <v>0</v>
      </c>
      <c r="CD70" s="388">
        <v>0</v>
      </c>
      <c r="CE70" s="388">
        <v>0</v>
      </c>
      <c r="CF70" s="388">
        <v>0</v>
      </c>
      <c r="CG70" s="388">
        <v>0</v>
      </c>
      <c r="CH70" s="388">
        <v>0</v>
      </c>
      <c r="CI70" s="388">
        <v>0</v>
      </c>
      <c r="CJ70" s="388">
        <v>0</v>
      </c>
      <c r="CK70" s="388">
        <v>0</v>
      </c>
      <c r="CL70" s="388">
        <v>0</v>
      </c>
      <c r="CM70" s="388">
        <v>0</v>
      </c>
      <c r="CN70" s="388">
        <v>0</v>
      </c>
      <c r="CO70" s="388">
        <f t="shared" si="7"/>
        <v>12.442699999999999</v>
      </c>
      <c r="CP70" s="388">
        <v>0</v>
      </c>
      <c r="CQ70" s="388">
        <v>0</v>
      </c>
      <c r="CR70" s="388">
        <v>0</v>
      </c>
      <c r="CS70" s="388">
        <v>13.159799999999999</v>
      </c>
      <c r="CT70" s="388">
        <v>13.3498</v>
      </c>
      <c r="CU70" s="388">
        <v>12.230300000000002</v>
      </c>
      <c r="CV70" s="388">
        <v>14.303369999999999</v>
      </c>
      <c r="CW70" s="388">
        <v>13.0732</v>
      </c>
      <c r="CX70" s="388">
        <v>11.464499999999999</v>
      </c>
      <c r="CY70" s="388">
        <v>11.204600000000001</v>
      </c>
      <c r="CZ70" s="388">
        <v>13.284999999999998</v>
      </c>
      <c r="DA70" s="388">
        <v>12.442699999999999</v>
      </c>
      <c r="DB70" s="388">
        <f t="shared" si="8"/>
        <v>10.3635</v>
      </c>
      <c r="DC70" s="388">
        <v>12.031400000000001</v>
      </c>
      <c r="DD70" s="388">
        <v>12.236700000000003</v>
      </c>
      <c r="DE70" s="388">
        <v>11.379900000000001</v>
      </c>
      <c r="DF70" s="388">
        <v>11.622299999999999</v>
      </c>
      <c r="DG70" s="388">
        <v>14.011800000000001</v>
      </c>
      <c r="DH70" s="388">
        <v>14.303800000000001</v>
      </c>
      <c r="DI70" s="388">
        <v>12.6431</v>
      </c>
      <c r="DJ70" s="388">
        <v>13.3895</v>
      </c>
      <c r="DK70" s="388">
        <v>12.901600000000002</v>
      </c>
      <c r="DL70" s="388">
        <v>9.8651999999999997</v>
      </c>
      <c r="DM70" s="388">
        <v>11.932200000000002</v>
      </c>
      <c r="DN70" s="388">
        <v>10.3635</v>
      </c>
      <c r="DO70" s="388">
        <f t="shared" si="9"/>
        <v>11.224600000000001</v>
      </c>
      <c r="DP70" s="388">
        <v>10.661100000000001</v>
      </c>
      <c r="DQ70" s="388">
        <v>10.762700000000001</v>
      </c>
      <c r="DR70" s="388">
        <v>10.013999999999999</v>
      </c>
      <c r="DS70" s="388">
        <v>10.0504</v>
      </c>
      <c r="DT70" s="388">
        <v>12.017100000000001</v>
      </c>
      <c r="DU70" s="388">
        <v>13.2973</v>
      </c>
      <c r="DV70" s="388">
        <v>13.721000000000002</v>
      </c>
      <c r="DW70" s="388">
        <v>12.972300000000001</v>
      </c>
      <c r="DX70" s="388">
        <v>12.044200000000002</v>
      </c>
      <c r="DY70" s="388">
        <v>10.371500000000001</v>
      </c>
      <c r="DZ70" s="388">
        <v>11.174400000000002</v>
      </c>
      <c r="EA70" s="388">
        <v>11.224600000000001</v>
      </c>
      <c r="EB70" s="388">
        <f t="shared" si="10"/>
        <v>8.9071999999999978</v>
      </c>
      <c r="EC70" s="388">
        <v>8.1310000000000002</v>
      </c>
      <c r="ED70" s="388">
        <v>7.5785</v>
      </c>
      <c r="EE70" s="388">
        <v>9.3622000000000014</v>
      </c>
      <c r="EF70" s="388">
        <v>8.3681999999999999</v>
      </c>
      <c r="EG70" s="388">
        <v>8.5385000000000009</v>
      </c>
      <c r="EH70" s="388">
        <v>9.9721000000000011</v>
      </c>
      <c r="EI70" s="388">
        <v>11.2906</v>
      </c>
      <c r="EJ70" s="388">
        <v>14.2355</v>
      </c>
      <c r="EK70" s="388">
        <v>13.2263</v>
      </c>
      <c r="EL70" s="388">
        <v>12.636099999999999</v>
      </c>
      <c r="EM70" s="388">
        <v>12.564799999999998</v>
      </c>
      <c r="EN70" s="388">
        <v>8.9071999999999978</v>
      </c>
      <c r="EO70" s="388">
        <f t="shared" si="11"/>
        <v>20.772500000000001</v>
      </c>
      <c r="EP70" s="397">
        <v>9.9405000000000001</v>
      </c>
      <c r="EQ70" s="397">
        <v>11.110700000000001</v>
      </c>
      <c r="ER70" s="397">
        <v>9.4737999999999989</v>
      </c>
      <c r="ES70" s="397">
        <v>9.8962000000000003</v>
      </c>
      <c r="ET70" s="397">
        <v>10.2255</v>
      </c>
      <c r="EU70" s="397">
        <v>23.922000000000001</v>
      </c>
      <c r="EV70" s="397">
        <v>28.8751</v>
      </c>
      <c r="EW70" s="397">
        <v>32.816600000000001</v>
      </c>
      <c r="EX70" s="397">
        <v>31.606300000000001</v>
      </c>
      <c r="EY70" s="397">
        <v>21.5944</v>
      </c>
      <c r="EZ70" s="397">
        <v>15.4122</v>
      </c>
      <c r="FA70" s="397">
        <v>20.772500000000001</v>
      </c>
      <c r="FB70" s="394"/>
    </row>
    <row r="71" spans="1:158" s="134" customFormat="1" ht="5.0999999999999996" customHeight="1">
      <c r="A71" s="347"/>
      <c r="B71" s="398"/>
      <c r="C71" s="398"/>
      <c r="D71" s="398"/>
      <c r="E71" s="398"/>
      <c r="F71" s="398"/>
      <c r="G71" s="398"/>
      <c r="H71" s="398"/>
      <c r="I71" s="398"/>
      <c r="J71" s="398"/>
      <c r="K71" s="398"/>
      <c r="L71" s="398"/>
      <c r="M71" s="398"/>
      <c r="O71" s="398"/>
      <c r="P71" s="398"/>
      <c r="Q71" s="398"/>
      <c r="R71" s="398"/>
      <c r="S71" s="398"/>
      <c r="T71" s="398"/>
      <c r="U71" s="398"/>
      <c r="V71" s="398"/>
      <c r="W71" s="398"/>
      <c r="X71" s="398"/>
      <c r="Y71" s="398"/>
      <c r="Z71" s="398"/>
      <c r="AB71" s="398"/>
      <c r="AC71" s="398"/>
      <c r="AD71" s="398"/>
      <c r="AE71" s="398"/>
      <c r="AF71" s="398"/>
      <c r="AG71" s="398"/>
      <c r="AH71" s="398"/>
      <c r="AI71" s="398"/>
      <c r="AJ71" s="398"/>
      <c r="AK71" s="398"/>
      <c r="AL71" s="398"/>
      <c r="AM71" s="398"/>
      <c r="AO71" s="398"/>
      <c r="AP71" s="398"/>
      <c r="AQ71" s="398"/>
      <c r="AR71" s="398"/>
      <c r="AS71" s="398"/>
      <c r="AT71" s="398"/>
      <c r="AU71" s="398"/>
      <c r="AV71" s="398"/>
      <c r="AW71" s="398"/>
      <c r="AX71" s="398"/>
      <c r="AY71" s="398"/>
      <c r="AZ71" s="398"/>
      <c r="BB71" s="398"/>
      <c r="BC71" s="398"/>
      <c r="BD71" s="398"/>
      <c r="BE71" s="398"/>
      <c r="BF71" s="398"/>
      <c r="BG71" s="398"/>
      <c r="BH71" s="398"/>
      <c r="BI71" s="398"/>
      <c r="BJ71" s="398"/>
      <c r="BK71" s="398"/>
      <c r="BL71" s="398"/>
      <c r="BM71" s="398"/>
      <c r="BO71" s="398"/>
      <c r="BP71" s="398"/>
      <c r="BQ71" s="398"/>
      <c r="BR71" s="398"/>
      <c r="BS71" s="398"/>
      <c r="BT71" s="398"/>
      <c r="BU71" s="398"/>
      <c r="BV71" s="398"/>
      <c r="BW71" s="398"/>
      <c r="BX71" s="398"/>
      <c r="BY71" s="398"/>
      <c r="BZ71" s="398"/>
      <c r="CB71" s="398"/>
      <c r="CC71" s="398"/>
      <c r="CD71" s="398"/>
      <c r="CE71" s="398"/>
      <c r="CF71" s="398"/>
      <c r="CG71" s="398"/>
      <c r="CH71" s="398"/>
      <c r="CI71" s="398"/>
      <c r="CJ71" s="398"/>
      <c r="CK71" s="398"/>
      <c r="CL71" s="398"/>
      <c r="CM71" s="398"/>
      <c r="CO71" s="398"/>
      <c r="CP71" s="398"/>
      <c r="CQ71" s="398"/>
      <c r="CR71" s="398"/>
      <c r="CS71" s="398"/>
      <c r="CT71" s="398"/>
      <c r="CU71" s="398"/>
      <c r="CV71" s="398"/>
      <c r="CW71" s="398"/>
      <c r="CX71" s="398"/>
      <c r="CY71" s="398"/>
      <c r="CZ71" s="398"/>
      <c r="DB71" s="398"/>
      <c r="DC71" s="398"/>
      <c r="DD71" s="398"/>
      <c r="DE71" s="398"/>
      <c r="DF71" s="398"/>
      <c r="DG71" s="398"/>
      <c r="DH71" s="398"/>
      <c r="DI71" s="398"/>
      <c r="DJ71" s="398"/>
      <c r="DK71" s="398"/>
      <c r="DL71" s="398"/>
      <c r="DM71" s="398"/>
      <c r="DO71" s="398"/>
      <c r="DP71" s="398"/>
      <c r="DQ71" s="398"/>
      <c r="DR71" s="398"/>
      <c r="DS71" s="398"/>
      <c r="DT71" s="398"/>
      <c r="DU71" s="398"/>
      <c r="DV71" s="398"/>
      <c r="DW71" s="398"/>
      <c r="DX71" s="398"/>
      <c r="DY71" s="398"/>
      <c r="DZ71" s="398"/>
      <c r="EB71" s="398"/>
      <c r="EC71" s="398"/>
      <c r="ED71" s="398"/>
      <c r="EE71" s="398"/>
      <c r="EF71" s="398"/>
      <c r="EG71" s="398"/>
      <c r="EH71" s="398"/>
      <c r="EI71" s="398"/>
      <c r="EJ71" s="398"/>
      <c r="EK71" s="398"/>
      <c r="EL71" s="398"/>
      <c r="EM71" s="398"/>
      <c r="EO71" s="398"/>
      <c r="EP71" s="398"/>
      <c r="EQ71" s="398"/>
      <c r="ER71" s="398"/>
      <c r="ES71" s="398"/>
      <c r="ET71" s="398"/>
      <c r="EU71" s="398"/>
      <c r="EV71" s="398"/>
      <c r="EW71" s="398"/>
      <c r="EX71" s="398"/>
      <c r="EY71" s="398"/>
      <c r="EZ71" s="398"/>
    </row>
    <row r="72" spans="1:158" s="134" customFormat="1" ht="12.75" customHeight="1">
      <c r="A72" s="134" t="s">
        <v>2797</v>
      </c>
    </row>
  </sheetData>
  <mergeCells count="24">
    <mergeCell ref="AB6:AB7"/>
    <mergeCell ref="B6:B7"/>
    <mergeCell ref="C6:N6"/>
    <mergeCell ref="O6:O7"/>
    <mergeCell ref="P6:AA6"/>
    <mergeCell ref="DB6:DB7"/>
    <mergeCell ref="AC6:AN6"/>
    <mergeCell ref="AO6:AO7"/>
    <mergeCell ref="AP6:BA6"/>
    <mergeCell ref="BB6:BB7"/>
    <mergeCell ref="BC6:BN6"/>
    <mergeCell ref="BO6:BO7"/>
    <mergeCell ref="BP6:CA6"/>
    <mergeCell ref="CB6:CB7"/>
    <mergeCell ref="CC6:CN6"/>
    <mergeCell ref="CO6:CO7"/>
    <mergeCell ref="CP6:DA6"/>
    <mergeCell ref="EP6:FA6"/>
    <mergeCell ref="DC6:DN6"/>
    <mergeCell ref="DO6:DO7"/>
    <mergeCell ref="DP6:EA6"/>
    <mergeCell ref="EB6:EB7"/>
    <mergeCell ref="EC6:EN6"/>
    <mergeCell ref="EO6:EO7"/>
  </mergeCells>
  <hyperlinks>
    <hyperlink ref="A1" location="'Table of contents'!A1" display="вернуться на заглавную стр. (содержание)"/>
  </hyperlinks>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B72"/>
  <sheetViews>
    <sheetView zoomScale="80" zoomScaleNormal="80" workbookViewId="0">
      <pane xSplit="1" topLeftCell="B1" activePane="topRight" state="frozen"/>
      <selection pane="topRight" activeCell="A4" sqref="A4"/>
    </sheetView>
  </sheetViews>
  <sheetFormatPr defaultRowHeight="15"/>
  <cols>
    <col min="1" max="1" width="40.7109375" style="34" customWidth="1"/>
    <col min="2" max="157" width="9.85546875" style="34" customWidth="1"/>
    <col min="158" max="16384" width="9.140625" style="34"/>
  </cols>
  <sheetData>
    <row r="1" spans="1:158" ht="15" customHeight="1">
      <c r="A1" s="691" t="s">
        <v>2688</v>
      </c>
    </row>
    <row r="2" spans="1:158" ht="5.0999999999999996" customHeight="1">
      <c r="A2" s="65"/>
    </row>
    <row r="3" spans="1:158" s="260" customFormat="1" ht="18.75" customHeight="1">
      <c r="A3" s="381" t="s">
        <v>3853</v>
      </c>
      <c r="O3" s="381"/>
      <c r="AB3" s="381"/>
      <c r="AO3" s="381"/>
      <c r="BB3" s="381"/>
      <c r="BO3" s="381"/>
      <c r="CB3" s="381"/>
      <c r="FB3" s="399"/>
    </row>
    <row r="4" spans="1:158" s="134" customFormat="1" ht="5.0999999999999996" customHeight="1">
      <c r="A4" s="382"/>
      <c r="O4" s="382"/>
      <c r="AB4" s="382"/>
      <c r="AO4" s="382"/>
      <c r="BB4" s="382"/>
      <c r="BO4" s="382"/>
      <c r="CB4" s="382"/>
      <c r="FB4" s="348"/>
    </row>
    <row r="5" spans="1:158" s="134" customFormat="1" ht="12.75" customHeight="1" thickBot="1">
      <c r="A5" s="690" t="s">
        <v>2799</v>
      </c>
      <c r="B5" s="135"/>
      <c r="C5" s="333"/>
      <c r="D5" s="333"/>
      <c r="E5" s="333"/>
      <c r="F5" s="333"/>
      <c r="G5" s="333"/>
      <c r="H5" s="333"/>
      <c r="I5" s="333"/>
      <c r="J5" s="333"/>
      <c r="K5" s="333"/>
      <c r="L5" s="333"/>
      <c r="M5" s="333"/>
      <c r="N5" s="135"/>
      <c r="O5" s="356"/>
      <c r="P5" s="333"/>
      <c r="Q5" s="333"/>
      <c r="R5" s="333"/>
      <c r="S5" s="333"/>
      <c r="T5" s="333"/>
      <c r="U5" s="333"/>
      <c r="V5" s="333"/>
      <c r="W5" s="333"/>
      <c r="X5" s="333"/>
      <c r="Y5" s="333"/>
      <c r="Z5" s="333"/>
      <c r="AA5" s="135"/>
      <c r="AB5" s="356"/>
      <c r="AC5" s="333"/>
      <c r="AD5" s="333"/>
      <c r="AE5" s="333"/>
      <c r="AF5" s="333"/>
      <c r="AG5" s="333"/>
      <c r="AH5" s="333"/>
      <c r="AI5" s="333"/>
      <c r="AJ5" s="333"/>
      <c r="AK5" s="333"/>
      <c r="AL5" s="333"/>
      <c r="AM5" s="333"/>
      <c r="AN5" s="135"/>
      <c r="AO5" s="356"/>
      <c r="AP5" s="333"/>
      <c r="AQ5" s="333"/>
      <c r="AR5" s="333"/>
      <c r="AS5" s="333"/>
      <c r="AT5" s="333"/>
      <c r="AU5" s="333"/>
      <c r="AV5" s="333"/>
      <c r="AW5" s="333"/>
      <c r="AX5" s="333"/>
      <c r="AY5" s="333"/>
      <c r="AZ5" s="333"/>
      <c r="BA5" s="135"/>
      <c r="BB5" s="356"/>
      <c r="BC5" s="333"/>
      <c r="BD5" s="333"/>
      <c r="BE5" s="333"/>
      <c r="BF5" s="333"/>
      <c r="BG5" s="333"/>
      <c r="BH5" s="333"/>
      <c r="BI5" s="333"/>
      <c r="BJ5" s="333"/>
      <c r="BK5" s="333"/>
      <c r="BL5" s="333"/>
      <c r="BM5" s="333"/>
      <c r="BN5" s="135"/>
      <c r="BO5" s="356"/>
      <c r="BP5" s="333"/>
      <c r="BQ5" s="333"/>
      <c r="BR5" s="333"/>
      <c r="BS5" s="333"/>
      <c r="BT5" s="333"/>
      <c r="BU5" s="333"/>
      <c r="BV5" s="333"/>
      <c r="BW5" s="333"/>
      <c r="BX5" s="333"/>
      <c r="BY5" s="333"/>
      <c r="BZ5" s="333"/>
      <c r="CA5" s="135"/>
      <c r="CB5" s="356"/>
      <c r="CC5" s="333"/>
      <c r="CD5" s="333"/>
      <c r="CE5" s="333"/>
      <c r="CF5" s="333"/>
      <c r="CG5" s="333"/>
      <c r="CH5" s="333"/>
      <c r="CI5" s="333"/>
      <c r="CJ5" s="333"/>
      <c r="CK5" s="333"/>
      <c r="CL5" s="333"/>
      <c r="CM5" s="333"/>
      <c r="CN5" s="135"/>
      <c r="CO5" s="135"/>
      <c r="CP5" s="333"/>
      <c r="CQ5" s="333"/>
      <c r="CR5" s="333"/>
      <c r="CS5" s="333"/>
      <c r="CT5" s="333"/>
      <c r="CU5" s="333"/>
      <c r="CV5" s="333"/>
      <c r="CW5" s="333"/>
      <c r="CX5" s="333"/>
      <c r="CY5" s="333"/>
      <c r="CZ5" s="333"/>
      <c r="DA5" s="135"/>
      <c r="DB5" s="135"/>
      <c r="DC5" s="333"/>
      <c r="DD5" s="333"/>
      <c r="DE5" s="333"/>
      <c r="DF5" s="333"/>
      <c r="DG5" s="333"/>
      <c r="DH5" s="333"/>
      <c r="DI5" s="333"/>
      <c r="DJ5" s="333"/>
      <c r="DK5" s="333"/>
      <c r="DL5" s="333"/>
      <c r="DM5" s="333"/>
      <c r="DN5" s="135"/>
      <c r="DO5" s="135"/>
      <c r="DP5" s="333"/>
      <c r="DQ5" s="333"/>
      <c r="DR5" s="333"/>
      <c r="DS5" s="333"/>
      <c r="DT5" s="333"/>
      <c r="DU5" s="333"/>
      <c r="DV5" s="333"/>
      <c r="DW5" s="333"/>
      <c r="DX5" s="333"/>
      <c r="DY5" s="333"/>
      <c r="DZ5" s="333"/>
      <c r="EA5" s="135"/>
      <c r="EB5" s="333"/>
      <c r="EC5" s="333"/>
      <c r="ED5" s="333"/>
      <c r="EE5" s="333"/>
      <c r="EF5" s="333"/>
      <c r="EG5" s="333"/>
      <c r="EH5" s="333"/>
      <c r="EI5" s="333"/>
      <c r="EJ5" s="333"/>
      <c r="EK5" s="333"/>
      <c r="EL5" s="333"/>
      <c r="EM5" s="333"/>
      <c r="EN5" s="135"/>
      <c r="EO5" s="333"/>
      <c r="EP5" s="333"/>
      <c r="EQ5" s="333"/>
      <c r="ER5" s="333"/>
      <c r="ES5" s="333"/>
      <c r="ET5" s="333"/>
      <c r="EU5" s="333"/>
      <c r="EV5" s="333"/>
      <c r="EW5" s="333"/>
      <c r="EX5" s="333"/>
      <c r="EY5" s="333"/>
      <c r="EZ5" s="333"/>
      <c r="FA5" s="135"/>
      <c r="FB5" s="348"/>
    </row>
    <row r="6" spans="1:158" s="131" customFormat="1" ht="17.100000000000001" customHeight="1">
      <c r="A6" s="748"/>
      <c r="B6" s="1113">
        <v>1996</v>
      </c>
      <c r="C6" s="1109" t="s">
        <v>3</v>
      </c>
      <c r="D6" s="1109"/>
      <c r="E6" s="1109"/>
      <c r="F6" s="1109"/>
      <c r="G6" s="1109"/>
      <c r="H6" s="1109"/>
      <c r="I6" s="1109"/>
      <c r="J6" s="1109"/>
      <c r="K6" s="1109"/>
      <c r="L6" s="1109"/>
      <c r="M6" s="1109"/>
      <c r="N6" s="1110"/>
      <c r="O6" s="1113">
        <v>1997</v>
      </c>
      <c r="P6" s="1109" t="s">
        <v>4</v>
      </c>
      <c r="Q6" s="1109"/>
      <c r="R6" s="1109"/>
      <c r="S6" s="1109"/>
      <c r="T6" s="1109"/>
      <c r="U6" s="1109"/>
      <c r="V6" s="1109"/>
      <c r="W6" s="1109"/>
      <c r="X6" s="1109"/>
      <c r="Y6" s="1109"/>
      <c r="Z6" s="1109"/>
      <c r="AA6" s="1110"/>
      <c r="AB6" s="1113">
        <v>1998</v>
      </c>
      <c r="AC6" s="1109" t="s">
        <v>5</v>
      </c>
      <c r="AD6" s="1109"/>
      <c r="AE6" s="1109"/>
      <c r="AF6" s="1109"/>
      <c r="AG6" s="1109"/>
      <c r="AH6" s="1109"/>
      <c r="AI6" s="1109"/>
      <c r="AJ6" s="1109"/>
      <c r="AK6" s="1109"/>
      <c r="AL6" s="1109"/>
      <c r="AM6" s="1109"/>
      <c r="AN6" s="1110"/>
      <c r="AO6" s="1113">
        <v>1999</v>
      </c>
      <c r="AP6" s="1109" t="s">
        <v>6</v>
      </c>
      <c r="AQ6" s="1109"/>
      <c r="AR6" s="1109"/>
      <c r="AS6" s="1109"/>
      <c r="AT6" s="1109"/>
      <c r="AU6" s="1109"/>
      <c r="AV6" s="1109"/>
      <c r="AW6" s="1109"/>
      <c r="AX6" s="1109"/>
      <c r="AY6" s="1109"/>
      <c r="AZ6" s="1109"/>
      <c r="BA6" s="1110"/>
      <c r="BB6" s="1113">
        <v>2000</v>
      </c>
      <c r="BC6" s="1109" t="s">
        <v>7</v>
      </c>
      <c r="BD6" s="1109"/>
      <c r="BE6" s="1109"/>
      <c r="BF6" s="1109"/>
      <c r="BG6" s="1109"/>
      <c r="BH6" s="1109"/>
      <c r="BI6" s="1109"/>
      <c r="BJ6" s="1109"/>
      <c r="BK6" s="1109"/>
      <c r="BL6" s="1109"/>
      <c r="BM6" s="1109"/>
      <c r="BN6" s="1110"/>
      <c r="BO6" s="1113">
        <v>2001</v>
      </c>
      <c r="BP6" s="1109" t="s">
        <v>8</v>
      </c>
      <c r="BQ6" s="1109"/>
      <c r="BR6" s="1109"/>
      <c r="BS6" s="1109"/>
      <c r="BT6" s="1109"/>
      <c r="BU6" s="1109"/>
      <c r="BV6" s="1109"/>
      <c r="BW6" s="1109"/>
      <c r="BX6" s="1109"/>
      <c r="BY6" s="1109"/>
      <c r="BZ6" s="1109"/>
      <c r="CA6" s="1110"/>
      <c r="CB6" s="1113">
        <v>2002</v>
      </c>
      <c r="CC6" s="1109" t="s">
        <v>9</v>
      </c>
      <c r="CD6" s="1109"/>
      <c r="CE6" s="1109"/>
      <c r="CF6" s="1109"/>
      <c r="CG6" s="1109"/>
      <c r="CH6" s="1109"/>
      <c r="CI6" s="1109"/>
      <c r="CJ6" s="1109"/>
      <c r="CK6" s="1109"/>
      <c r="CL6" s="1109"/>
      <c r="CM6" s="1109"/>
      <c r="CN6" s="1110"/>
      <c r="CO6" s="1113">
        <v>2003</v>
      </c>
      <c r="CP6" s="1109" t="s">
        <v>10</v>
      </c>
      <c r="CQ6" s="1109"/>
      <c r="CR6" s="1109"/>
      <c r="CS6" s="1109"/>
      <c r="CT6" s="1109"/>
      <c r="CU6" s="1109"/>
      <c r="CV6" s="1109"/>
      <c r="CW6" s="1109"/>
      <c r="CX6" s="1109"/>
      <c r="CY6" s="1109"/>
      <c r="CZ6" s="1109"/>
      <c r="DA6" s="1110"/>
      <c r="DB6" s="1113">
        <v>2004</v>
      </c>
      <c r="DC6" s="1109" t="s">
        <v>11</v>
      </c>
      <c r="DD6" s="1109"/>
      <c r="DE6" s="1109"/>
      <c r="DF6" s="1109"/>
      <c r="DG6" s="1109"/>
      <c r="DH6" s="1109"/>
      <c r="DI6" s="1109"/>
      <c r="DJ6" s="1109"/>
      <c r="DK6" s="1109"/>
      <c r="DL6" s="1109"/>
      <c r="DM6" s="1109"/>
      <c r="DN6" s="1110"/>
      <c r="DO6" s="1113">
        <v>2005</v>
      </c>
      <c r="DP6" s="1109" t="s">
        <v>12</v>
      </c>
      <c r="DQ6" s="1109"/>
      <c r="DR6" s="1109"/>
      <c r="DS6" s="1109"/>
      <c r="DT6" s="1109"/>
      <c r="DU6" s="1109"/>
      <c r="DV6" s="1109"/>
      <c r="DW6" s="1109"/>
      <c r="DX6" s="1109"/>
      <c r="DY6" s="1109"/>
      <c r="DZ6" s="1109"/>
      <c r="EA6" s="1110"/>
      <c r="EB6" s="1113">
        <v>2006</v>
      </c>
      <c r="EC6" s="1109" t="s">
        <v>13</v>
      </c>
      <c r="ED6" s="1109"/>
      <c r="EE6" s="1109"/>
      <c r="EF6" s="1109"/>
      <c r="EG6" s="1109"/>
      <c r="EH6" s="1109"/>
      <c r="EI6" s="1109"/>
      <c r="EJ6" s="1109"/>
      <c r="EK6" s="1109"/>
      <c r="EL6" s="1109"/>
      <c r="EM6" s="1109"/>
      <c r="EN6" s="1110"/>
      <c r="EO6" s="1113">
        <v>2007</v>
      </c>
      <c r="EP6" s="1109">
        <v>2007</v>
      </c>
      <c r="EQ6" s="1109"/>
      <c r="ER6" s="1109"/>
      <c r="ES6" s="1109"/>
      <c r="ET6" s="1109"/>
      <c r="EU6" s="1109"/>
      <c r="EV6" s="1109"/>
      <c r="EW6" s="1109"/>
      <c r="EX6" s="1109"/>
      <c r="EY6" s="1109"/>
      <c r="EZ6" s="1109"/>
      <c r="FA6" s="1110"/>
      <c r="FB6" s="322"/>
    </row>
    <row r="7" spans="1:158" s="131" customFormat="1" ht="17.100000000000001" customHeight="1" thickBot="1">
      <c r="A7" s="749"/>
      <c r="B7" s="1114"/>
      <c r="C7" s="673" t="s">
        <v>2646</v>
      </c>
      <c r="D7" s="673" t="s">
        <v>2647</v>
      </c>
      <c r="E7" s="673" t="s">
        <v>2648</v>
      </c>
      <c r="F7" s="673" t="s">
        <v>2649</v>
      </c>
      <c r="G7" s="673" t="s">
        <v>2650</v>
      </c>
      <c r="H7" s="673" t="s">
        <v>2651</v>
      </c>
      <c r="I7" s="673" t="s">
        <v>2652</v>
      </c>
      <c r="J7" s="673" t="s">
        <v>2653</v>
      </c>
      <c r="K7" s="673" t="s">
        <v>2654</v>
      </c>
      <c r="L7" s="673" t="s">
        <v>2655</v>
      </c>
      <c r="M7" s="673" t="s">
        <v>2656</v>
      </c>
      <c r="N7" s="673" t="s">
        <v>2657</v>
      </c>
      <c r="O7" s="1114"/>
      <c r="P7" s="673" t="s">
        <v>2646</v>
      </c>
      <c r="Q7" s="673" t="s">
        <v>2647</v>
      </c>
      <c r="R7" s="673" t="s">
        <v>2648</v>
      </c>
      <c r="S7" s="673" t="s">
        <v>2649</v>
      </c>
      <c r="T7" s="673" t="s">
        <v>2650</v>
      </c>
      <c r="U7" s="673" t="s">
        <v>2651</v>
      </c>
      <c r="V7" s="673" t="s">
        <v>2652</v>
      </c>
      <c r="W7" s="673" t="s">
        <v>2653</v>
      </c>
      <c r="X7" s="673" t="s">
        <v>2654</v>
      </c>
      <c r="Y7" s="673" t="s">
        <v>2655</v>
      </c>
      <c r="Z7" s="673" t="s">
        <v>2656</v>
      </c>
      <c r="AA7" s="673" t="s">
        <v>2657</v>
      </c>
      <c r="AB7" s="1114"/>
      <c r="AC7" s="673" t="s">
        <v>2646</v>
      </c>
      <c r="AD7" s="673" t="s">
        <v>2647</v>
      </c>
      <c r="AE7" s="673" t="s">
        <v>2648</v>
      </c>
      <c r="AF7" s="673" t="s">
        <v>2649</v>
      </c>
      <c r="AG7" s="673" t="s">
        <v>2650</v>
      </c>
      <c r="AH7" s="673" t="s">
        <v>2651</v>
      </c>
      <c r="AI7" s="673" t="s">
        <v>2652</v>
      </c>
      <c r="AJ7" s="673" t="s">
        <v>2653</v>
      </c>
      <c r="AK7" s="673" t="s">
        <v>2654</v>
      </c>
      <c r="AL7" s="673" t="s">
        <v>2655</v>
      </c>
      <c r="AM7" s="673" t="s">
        <v>2656</v>
      </c>
      <c r="AN7" s="673" t="s">
        <v>2657</v>
      </c>
      <c r="AO7" s="1114"/>
      <c r="AP7" s="673" t="s">
        <v>2646</v>
      </c>
      <c r="AQ7" s="673" t="s">
        <v>2647</v>
      </c>
      <c r="AR7" s="673" t="s">
        <v>2648</v>
      </c>
      <c r="AS7" s="673" t="s">
        <v>2649</v>
      </c>
      <c r="AT7" s="673" t="s">
        <v>2650</v>
      </c>
      <c r="AU7" s="673" t="s">
        <v>2651</v>
      </c>
      <c r="AV7" s="673" t="s">
        <v>2652</v>
      </c>
      <c r="AW7" s="673" t="s">
        <v>2653</v>
      </c>
      <c r="AX7" s="673" t="s">
        <v>2654</v>
      </c>
      <c r="AY7" s="673" t="s">
        <v>2655</v>
      </c>
      <c r="AZ7" s="673" t="s">
        <v>2656</v>
      </c>
      <c r="BA7" s="673" t="s">
        <v>2657</v>
      </c>
      <c r="BB7" s="1114"/>
      <c r="BC7" s="673" t="s">
        <v>2646</v>
      </c>
      <c r="BD7" s="673" t="s">
        <v>2647</v>
      </c>
      <c r="BE7" s="673" t="s">
        <v>2648</v>
      </c>
      <c r="BF7" s="673" t="s">
        <v>2649</v>
      </c>
      <c r="BG7" s="673" t="s">
        <v>2650</v>
      </c>
      <c r="BH7" s="673" t="s">
        <v>2651</v>
      </c>
      <c r="BI7" s="673" t="s">
        <v>2652</v>
      </c>
      <c r="BJ7" s="673" t="s">
        <v>2653</v>
      </c>
      <c r="BK7" s="673" t="s">
        <v>2654</v>
      </c>
      <c r="BL7" s="673" t="s">
        <v>2655</v>
      </c>
      <c r="BM7" s="673" t="s">
        <v>2656</v>
      </c>
      <c r="BN7" s="673" t="s">
        <v>2657</v>
      </c>
      <c r="BO7" s="1114"/>
      <c r="BP7" s="673" t="s">
        <v>2646</v>
      </c>
      <c r="BQ7" s="673" t="s">
        <v>2647</v>
      </c>
      <c r="BR7" s="673" t="s">
        <v>2648</v>
      </c>
      <c r="BS7" s="673" t="s">
        <v>2649</v>
      </c>
      <c r="BT7" s="673" t="s">
        <v>2650</v>
      </c>
      <c r="BU7" s="673" t="s">
        <v>2651</v>
      </c>
      <c r="BV7" s="673" t="s">
        <v>2652</v>
      </c>
      <c r="BW7" s="673" t="s">
        <v>2653</v>
      </c>
      <c r="BX7" s="673" t="s">
        <v>2654</v>
      </c>
      <c r="BY7" s="673" t="s">
        <v>2655</v>
      </c>
      <c r="BZ7" s="673" t="s">
        <v>2656</v>
      </c>
      <c r="CA7" s="673" t="s">
        <v>2657</v>
      </c>
      <c r="CB7" s="1114"/>
      <c r="CC7" s="673" t="s">
        <v>2646</v>
      </c>
      <c r="CD7" s="673" t="s">
        <v>2647</v>
      </c>
      <c r="CE7" s="673" t="s">
        <v>2648</v>
      </c>
      <c r="CF7" s="673" t="s">
        <v>2649</v>
      </c>
      <c r="CG7" s="673" t="s">
        <v>2650</v>
      </c>
      <c r="CH7" s="673" t="s">
        <v>2651</v>
      </c>
      <c r="CI7" s="673" t="s">
        <v>2652</v>
      </c>
      <c r="CJ7" s="673" t="s">
        <v>2653</v>
      </c>
      <c r="CK7" s="673" t="s">
        <v>2654</v>
      </c>
      <c r="CL7" s="673" t="s">
        <v>2655</v>
      </c>
      <c r="CM7" s="673" t="s">
        <v>2656</v>
      </c>
      <c r="CN7" s="673" t="s">
        <v>2657</v>
      </c>
      <c r="CO7" s="1114"/>
      <c r="CP7" s="673" t="s">
        <v>2646</v>
      </c>
      <c r="CQ7" s="673" t="s">
        <v>2647</v>
      </c>
      <c r="CR7" s="673" t="s">
        <v>2648</v>
      </c>
      <c r="CS7" s="673" t="s">
        <v>2649</v>
      </c>
      <c r="CT7" s="673" t="s">
        <v>2650</v>
      </c>
      <c r="CU7" s="673" t="s">
        <v>2651</v>
      </c>
      <c r="CV7" s="673" t="s">
        <v>2652</v>
      </c>
      <c r="CW7" s="673" t="s">
        <v>2653</v>
      </c>
      <c r="CX7" s="673" t="s">
        <v>2654</v>
      </c>
      <c r="CY7" s="673" t="s">
        <v>2655</v>
      </c>
      <c r="CZ7" s="673" t="s">
        <v>2656</v>
      </c>
      <c r="DA7" s="673" t="s">
        <v>2657</v>
      </c>
      <c r="DB7" s="1114"/>
      <c r="DC7" s="673" t="s">
        <v>2646</v>
      </c>
      <c r="DD7" s="673" t="s">
        <v>2647</v>
      </c>
      <c r="DE7" s="673" t="s">
        <v>2648</v>
      </c>
      <c r="DF7" s="673" t="s">
        <v>2649</v>
      </c>
      <c r="DG7" s="673" t="s">
        <v>2650</v>
      </c>
      <c r="DH7" s="673" t="s">
        <v>2651</v>
      </c>
      <c r="DI7" s="673" t="s">
        <v>2652</v>
      </c>
      <c r="DJ7" s="673" t="s">
        <v>2653</v>
      </c>
      <c r="DK7" s="673" t="s">
        <v>2654</v>
      </c>
      <c r="DL7" s="673" t="s">
        <v>2655</v>
      </c>
      <c r="DM7" s="673" t="s">
        <v>2656</v>
      </c>
      <c r="DN7" s="673" t="s">
        <v>2657</v>
      </c>
      <c r="DO7" s="1114"/>
      <c r="DP7" s="673" t="s">
        <v>2646</v>
      </c>
      <c r="DQ7" s="673" t="s">
        <v>2647</v>
      </c>
      <c r="DR7" s="673" t="s">
        <v>2648</v>
      </c>
      <c r="DS7" s="673" t="s">
        <v>2649</v>
      </c>
      <c r="DT7" s="673" t="s">
        <v>2650</v>
      </c>
      <c r="DU7" s="673" t="s">
        <v>2651</v>
      </c>
      <c r="DV7" s="673" t="s">
        <v>2652</v>
      </c>
      <c r="DW7" s="673" t="s">
        <v>2653</v>
      </c>
      <c r="DX7" s="673" t="s">
        <v>2654</v>
      </c>
      <c r="DY7" s="673" t="s">
        <v>2655</v>
      </c>
      <c r="DZ7" s="673" t="s">
        <v>2656</v>
      </c>
      <c r="EA7" s="673" t="s">
        <v>2657</v>
      </c>
      <c r="EB7" s="1114"/>
      <c r="EC7" s="673" t="s">
        <v>2646</v>
      </c>
      <c r="ED7" s="673" t="s">
        <v>2647</v>
      </c>
      <c r="EE7" s="673" t="s">
        <v>2648</v>
      </c>
      <c r="EF7" s="673" t="s">
        <v>2649</v>
      </c>
      <c r="EG7" s="673" t="s">
        <v>2650</v>
      </c>
      <c r="EH7" s="673" t="s">
        <v>2651</v>
      </c>
      <c r="EI7" s="673" t="s">
        <v>2652</v>
      </c>
      <c r="EJ7" s="673" t="s">
        <v>2653</v>
      </c>
      <c r="EK7" s="673" t="s">
        <v>2654</v>
      </c>
      <c r="EL7" s="673" t="s">
        <v>2655</v>
      </c>
      <c r="EM7" s="673" t="s">
        <v>2656</v>
      </c>
      <c r="EN7" s="673" t="s">
        <v>2657</v>
      </c>
      <c r="EO7" s="1114"/>
      <c r="EP7" s="673" t="s">
        <v>2646</v>
      </c>
      <c r="EQ7" s="673" t="s">
        <v>2647</v>
      </c>
      <c r="ER7" s="673" t="s">
        <v>2648</v>
      </c>
      <c r="ES7" s="673" t="s">
        <v>2649</v>
      </c>
      <c r="ET7" s="673" t="s">
        <v>2650</v>
      </c>
      <c r="EU7" s="673" t="s">
        <v>2651</v>
      </c>
      <c r="EV7" s="673" t="s">
        <v>2652</v>
      </c>
      <c r="EW7" s="673" t="s">
        <v>2653</v>
      </c>
      <c r="EX7" s="673" t="s">
        <v>2654</v>
      </c>
      <c r="EY7" s="673" t="s">
        <v>2655</v>
      </c>
      <c r="EZ7" s="673" t="s">
        <v>2656</v>
      </c>
      <c r="FA7" s="673" t="s">
        <v>2657</v>
      </c>
      <c r="FB7" s="322"/>
    </row>
    <row r="8" spans="1:158" s="131" customFormat="1" ht="5.25" customHeight="1">
      <c r="A8" s="1"/>
      <c r="B8" s="384"/>
      <c r="C8" s="374"/>
      <c r="D8" s="374"/>
      <c r="E8" s="374"/>
      <c r="F8" s="374"/>
      <c r="G8" s="374"/>
      <c r="H8" s="374"/>
      <c r="I8" s="374"/>
      <c r="J8" s="374"/>
      <c r="K8" s="374"/>
      <c r="L8" s="374"/>
      <c r="M8" s="374"/>
      <c r="N8" s="374"/>
      <c r="O8" s="384"/>
      <c r="P8" s="374"/>
      <c r="Q8" s="374"/>
      <c r="R8" s="374"/>
      <c r="S8" s="374"/>
      <c r="T8" s="374"/>
      <c r="U8" s="374"/>
      <c r="V8" s="374"/>
      <c r="W8" s="374"/>
      <c r="X8" s="374"/>
      <c r="Y8" s="374"/>
      <c r="Z8" s="374"/>
      <c r="AA8" s="374"/>
      <c r="AB8" s="384"/>
      <c r="AC8" s="374"/>
      <c r="AD8" s="374"/>
      <c r="AE8" s="374"/>
      <c r="AF8" s="374"/>
      <c r="AG8" s="374"/>
      <c r="AH8" s="374"/>
      <c r="AI8" s="374"/>
      <c r="AJ8" s="374"/>
      <c r="AK8" s="374"/>
      <c r="AL8" s="374"/>
      <c r="AM8" s="374"/>
      <c r="AN8" s="374"/>
      <c r="AO8" s="384"/>
      <c r="AP8" s="374"/>
      <c r="AQ8" s="374"/>
      <c r="AR8" s="374"/>
      <c r="AS8" s="374"/>
      <c r="AT8" s="374"/>
      <c r="AU8" s="374"/>
      <c r="AV8" s="374"/>
      <c r="AW8" s="374"/>
      <c r="AX8" s="374"/>
      <c r="AY8" s="374"/>
      <c r="AZ8" s="374"/>
      <c r="BA8" s="374"/>
      <c r="BB8" s="384"/>
      <c r="BC8" s="374"/>
      <c r="BD8" s="374"/>
      <c r="BE8" s="374"/>
      <c r="BF8" s="374"/>
      <c r="BG8" s="374"/>
      <c r="BH8" s="374"/>
      <c r="BI8" s="374"/>
      <c r="BJ8" s="374"/>
      <c r="BK8" s="374"/>
      <c r="BL8" s="374"/>
      <c r="BM8" s="374"/>
      <c r="BN8" s="374"/>
      <c r="BO8" s="384"/>
      <c r="BP8" s="374"/>
      <c r="BQ8" s="374"/>
      <c r="BR8" s="374"/>
      <c r="BS8" s="374"/>
      <c r="BT8" s="374"/>
      <c r="BU8" s="374"/>
      <c r="BV8" s="374"/>
      <c r="BW8" s="374"/>
      <c r="BX8" s="374"/>
      <c r="BY8" s="374"/>
      <c r="BZ8" s="374"/>
      <c r="CA8" s="374"/>
      <c r="CB8" s="384"/>
      <c r="CC8" s="374"/>
      <c r="CD8" s="374"/>
      <c r="CE8" s="374"/>
      <c r="CF8" s="374"/>
      <c r="CG8" s="374"/>
      <c r="CH8" s="374"/>
      <c r="CI8" s="374"/>
      <c r="CJ8" s="374"/>
      <c r="CK8" s="374"/>
      <c r="CL8" s="374"/>
      <c r="CM8" s="374"/>
      <c r="CN8" s="374"/>
      <c r="CO8" s="384"/>
      <c r="CP8" s="374"/>
      <c r="CQ8" s="374"/>
      <c r="CR8" s="374"/>
      <c r="CS8" s="374"/>
      <c r="CT8" s="374"/>
      <c r="CU8" s="374"/>
      <c r="CV8" s="374"/>
      <c r="CW8" s="374"/>
      <c r="CX8" s="374"/>
      <c r="CY8" s="374"/>
      <c r="CZ8" s="374"/>
      <c r="DA8" s="374"/>
      <c r="DB8" s="384"/>
      <c r="DC8" s="374"/>
      <c r="DD8" s="374"/>
      <c r="DE8" s="374"/>
      <c r="DF8" s="374"/>
      <c r="DG8" s="374"/>
      <c r="DH8" s="374"/>
      <c r="DI8" s="374"/>
      <c r="DJ8" s="374"/>
      <c r="DK8" s="374"/>
      <c r="DL8" s="374"/>
      <c r="DM8" s="374"/>
      <c r="DN8" s="374"/>
      <c r="DO8" s="384"/>
      <c r="DP8" s="374"/>
      <c r="DQ8" s="374"/>
      <c r="DR8" s="374"/>
      <c r="DS8" s="374"/>
      <c r="DT8" s="374"/>
      <c r="DU8" s="374"/>
      <c r="DV8" s="374"/>
      <c r="DW8" s="374"/>
      <c r="DX8" s="374"/>
      <c r="DY8" s="374"/>
      <c r="DZ8" s="374"/>
      <c r="EA8" s="374"/>
      <c r="EB8" s="384"/>
      <c r="EC8" s="374"/>
      <c r="ED8" s="374"/>
      <c r="EE8" s="374"/>
      <c r="EF8" s="374"/>
      <c r="EG8" s="374"/>
      <c r="EH8" s="374"/>
      <c r="EI8" s="374"/>
      <c r="EJ8" s="374"/>
      <c r="EK8" s="374"/>
      <c r="EL8" s="374"/>
      <c r="EM8" s="374"/>
      <c r="EN8" s="374"/>
      <c r="EO8" s="384"/>
      <c r="EP8" s="374"/>
      <c r="EQ8" s="374"/>
      <c r="ER8" s="374"/>
      <c r="ES8" s="374"/>
      <c r="ET8" s="374"/>
      <c r="EU8" s="374"/>
      <c r="EV8" s="374"/>
      <c r="EW8" s="374"/>
      <c r="EX8" s="374"/>
      <c r="EY8" s="374"/>
      <c r="EZ8" s="374"/>
      <c r="FA8" s="374"/>
      <c r="FB8" s="322"/>
    </row>
    <row r="9" spans="1:158" s="360" customFormat="1" ht="12.75" customHeight="1">
      <c r="A9" s="769" t="s">
        <v>2919</v>
      </c>
      <c r="B9" s="386">
        <f>N9</f>
        <v>157.0523</v>
      </c>
      <c r="C9" s="386">
        <v>48.183199999999999</v>
      </c>
      <c r="D9" s="386">
        <v>44.898199999999996</v>
      </c>
      <c r="E9" s="386">
        <v>65.213499999999996</v>
      </c>
      <c r="F9" s="386">
        <v>72.842600000000004</v>
      </c>
      <c r="G9" s="386">
        <v>77.184300000000007</v>
      </c>
      <c r="H9" s="386">
        <v>84.011200000000017</v>
      </c>
      <c r="I9" s="386">
        <v>86.555199999999999</v>
      </c>
      <c r="J9" s="386">
        <v>85.153899999999993</v>
      </c>
      <c r="K9" s="386">
        <v>110.29</v>
      </c>
      <c r="L9" s="386">
        <v>139.43450000000001</v>
      </c>
      <c r="M9" s="386">
        <v>144.70170000000002</v>
      </c>
      <c r="N9" s="386">
        <v>157.0523</v>
      </c>
      <c r="O9" s="386">
        <f>AA9</f>
        <v>524.59799999999996</v>
      </c>
      <c r="P9" s="386">
        <v>176.1345</v>
      </c>
      <c r="Q9" s="386">
        <v>182.58429999999998</v>
      </c>
      <c r="R9" s="386">
        <v>208.49199999999999</v>
      </c>
      <c r="S9" s="386">
        <v>224.50390000000002</v>
      </c>
      <c r="T9" s="386">
        <v>253.16929999999999</v>
      </c>
      <c r="U9" s="386">
        <v>276.07529999999997</v>
      </c>
      <c r="V9" s="386">
        <v>309.62950000000001</v>
      </c>
      <c r="W9" s="386">
        <v>350.19559999999996</v>
      </c>
      <c r="X9" s="386">
        <v>393.38620000000003</v>
      </c>
      <c r="Y9" s="386">
        <v>416.21850000000001</v>
      </c>
      <c r="Z9" s="386">
        <v>459.74719999999996</v>
      </c>
      <c r="AA9" s="386">
        <v>524.59799999999996</v>
      </c>
      <c r="AB9" s="386">
        <f>AN9</f>
        <v>1235.8628999999999</v>
      </c>
      <c r="AC9" s="386">
        <v>564.09299999999985</v>
      </c>
      <c r="AD9" s="386">
        <v>626.79210000000012</v>
      </c>
      <c r="AE9" s="386">
        <v>720.63089999999988</v>
      </c>
      <c r="AF9" s="386">
        <v>779.27480000000014</v>
      </c>
      <c r="AG9" s="386">
        <v>850.67</v>
      </c>
      <c r="AH9" s="386">
        <v>825.28250000000014</v>
      </c>
      <c r="AI9" s="386">
        <v>833.0671000000001</v>
      </c>
      <c r="AJ9" s="386">
        <v>892.08169999999996</v>
      </c>
      <c r="AK9" s="386">
        <v>951.35549999999989</v>
      </c>
      <c r="AL9" s="386">
        <v>1116.4371000000001</v>
      </c>
      <c r="AM9" s="386">
        <v>1475.3465000000003</v>
      </c>
      <c r="AN9" s="386">
        <v>1235.8628999999999</v>
      </c>
      <c r="AO9" s="386">
        <f>BA9</f>
        <v>1084.3548999999994</v>
      </c>
      <c r="AP9" s="386">
        <v>1406.9898000000005</v>
      </c>
      <c r="AQ9" s="386">
        <v>1392.4016000000001</v>
      </c>
      <c r="AR9" s="386">
        <v>1556.0232999999998</v>
      </c>
      <c r="AS9" s="386">
        <v>969.55230000000017</v>
      </c>
      <c r="AT9" s="386">
        <v>1071.9717999999998</v>
      </c>
      <c r="AU9" s="386">
        <v>1031.0216</v>
      </c>
      <c r="AV9" s="386">
        <v>981.34139999999979</v>
      </c>
      <c r="AW9" s="386">
        <v>1058.6414</v>
      </c>
      <c r="AX9" s="386">
        <v>1086.4560000000001</v>
      </c>
      <c r="AY9" s="386">
        <v>1082.0631999999998</v>
      </c>
      <c r="AZ9" s="386">
        <v>1149.1013</v>
      </c>
      <c r="BA9" s="386">
        <v>1084.3548999999994</v>
      </c>
      <c r="BB9" s="386">
        <f>BN9</f>
        <v>998.34119999999996</v>
      </c>
      <c r="BC9" s="386">
        <v>1082.0677999999998</v>
      </c>
      <c r="BD9" s="386">
        <v>1039.7390999999998</v>
      </c>
      <c r="BE9" s="386">
        <v>1064.6211000000001</v>
      </c>
      <c r="BF9" s="386">
        <v>1053.4689000000003</v>
      </c>
      <c r="BG9" s="386">
        <v>1030.7878000000001</v>
      </c>
      <c r="BH9" s="386">
        <v>961.97249999999997</v>
      </c>
      <c r="BI9" s="386">
        <v>985.18959999999981</v>
      </c>
      <c r="BJ9" s="386">
        <v>1003.2309000000002</v>
      </c>
      <c r="BK9" s="386">
        <v>968.52220000000011</v>
      </c>
      <c r="BL9" s="386">
        <v>1000.8187</v>
      </c>
      <c r="BM9" s="386">
        <v>970.64579999999955</v>
      </c>
      <c r="BN9" s="386">
        <v>998.34119999999996</v>
      </c>
      <c r="BO9" s="386">
        <f>CA9</f>
        <v>863.2754000000001</v>
      </c>
      <c r="BP9" s="386">
        <v>979.95549999999992</v>
      </c>
      <c r="BQ9" s="386">
        <v>1002.18</v>
      </c>
      <c r="BR9" s="386">
        <v>1031.7585000000006</v>
      </c>
      <c r="BS9" s="386">
        <v>1067.6448</v>
      </c>
      <c r="BT9" s="386">
        <v>1044.4548000000002</v>
      </c>
      <c r="BU9" s="386">
        <v>922.78470000000004</v>
      </c>
      <c r="BV9" s="386">
        <v>947.26549999999997</v>
      </c>
      <c r="BW9" s="386">
        <v>935.85509999999977</v>
      </c>
      <c r="BX9" s="386">
        <v>829.80750000000023</v>
      </c>
      <c r="BY9" s="386">
        <v>800.4461</v>
      </c>
      <c r="BZ9" s="386">
        <v>843.08359999999971</v>
      </c>
      <c r="CA9" s="386">
        <v>863.2754000000001</v>
      </c>
      <c r="CB9" s="386">
        <f>CN9</f>
        <v>1164.1319999999998</v>
      </c>
      <c r="CC9" s="386">
        <v>902.82230000000004</v>
      </c>
      <c r="CD9" s="386">
        <v>938.50940000000003</v>
      </c>
      <c r="CE9" s="386">
        <v>924.43060000000014</v>
      </c>
      <c r="CF9" s="386">
        <v>983.61749999999972</v>
      </c>
      <c r="CG9" s="386">
        <v>1020.6944000000001</v>
      </c>
      <c r="CH9" s="386">
        <v>968.45429999999953</v>
      </c>
      <c r="CI9" s="386">
        <v>987.27489999999989</v>
      </c>
      <c r="CJ9" s="386">
        <v>990.98779999999988</v>
      </c>
      <c r="CK9" s="386">
        <v>1006.9075999999999</v>
      </c>
      <c r="CL9" s="386">
        <v>1071.6523999999999</v>
      </c>
      <c r="CM9" s="386">
        <v>1139.0597</v>
      </c>
      <c r="CN9" s="386">
        <v>1164.1319999999998</v>
      </c>
      <c r="CO9" s="386">
        <f>DA9</f>
        <v>1767.1473000000001</v>
      </c>
      <c r="CP9" s="386">
        <v>1162.8818000000006</v>
      </c>
      <c r="CQ9" s="386">
        <v>1191.5537000000002</v>
      </c>
      <c r="CR9" s="386">
        <v>1224.5647000000001</v>
      </c>
      <c r="CS9" s="386">
        <v>1259.4222</v>
      </c>
      <c r="CT9" s="386">
        <v>1240.618899999999</v>
      </c>
      <c r="CU9" s="386">
        <v>1264.3263599999998</v>
      </c>
      <c r="CV9" s="386">
        <v>1347.3587199999997</v>
      </c>
      <c r="CW9" s="386">
        <v>1323.8036999999999</v>
      </c>
      <c r="CX9" s="386">
        <v>1435.4473</v>
      </c>
      <c r="CY9" s="386">
        <v>1527.9956999999997</v>
      </c>
      <c r="CZ9" s="386">
        <v>1677.6508999999996</v>
      </c>
      <c r="DA9" s="386">
        <v>1767.1473000000001</v>
      </c>
      <c r="DB9" s="386">
        <f>DN9</f>
        <v>4081.4728000000014</v>
      </c>
      <c r="DC9" s="386">
        <v>1693.7778000000012</v>
      </c>
      <c r="DD9" s="386">
        <v>1790.5894999999994</v>
      </c>
      <c r="DE9" s="386">
        <v>2000.1689999999983</v>
      </c>
      <c r="DF9" s="386">
        <v>2171.5834</v>
      </c>
      <c r="DG9" s="386">
        <v>2465.4872000000009</v>
      </c>
      <c r="DH9" s="386">
        <v>2651.4741000000022</v>
      </c>
      <c r="DI9" s="386">
        <v>2854.3706000000006</v>
      </c>
      <c r="DJ9" s="386">
        <v>2981.0274999999992</v>
      </c>
      <c r="DK9" s="386">
        <v>3301.3065999999981</v>
      </c>
      <c r="DL9" s="386">
        <v>3450.753400000001</v>
      </c>
      <c r="DM9" s="386">
        <v>3592.9214000000002</v>
      </c>
      <c r="DN9" s="386">
        <v>4081.4728000000014</v>
      </c>
      <c r="DO9" s="386">
        <f>EA9</f>
        <v>5505.0382999999993</v>
      </c>
      <c r="DP9" s="386">
        <v>3925.6812999999988</v>
      </c>
      <c r="DQ9" s="386">
        <v>4016.5082999999981</v>
      </c>
      <c r="DR9" s="386">
        <v>4146.5227999999979</v>
      </c>
      <c r="DS9" s="386">
        <v>4167.5433999999959</v>
      </c>
      <c r="DT9" s="386">
        <v>4221.1850000000031</v>
      </c>
      <c r="DU9" s="386">
        <v>4332.5427000000018</v>
      </c>
      <c r="DV9" s="386">
        <v>4432.2568000000028</v>
      </c>
      <c r="DW9" s="386">
        <v>4532.7361000000037</v>
      </c>
      <c r="DX9" s="386">
        <v>4629.3046999999997</v>
      </c>
      <c r="DY9" s="386">
        <v>4833.4949000000015</v>
      </c>
      <c r="DZ9" s="386">
        <v>5117.9961000000021</v>
      </c>
      <c r="EA9" s="386">
        <v>5505.0382999999993</v>
      </c>
      <c r="EB9" s="386">
        <f>EN9</f>
        <v>7881.2820000000011</v>
      </c>
      <c r="EC9" s="386">
        <v>5531.1668</v>
      </c>
      <c r="ED9" s="386">
        <v>5682.0576999999985</v>
      </c>
      <c r="EE9" s="386">
        <v>5980.093700000004</v>
      </c>
      <c r="EF9" s="386">
        <v>6173.8936000000058</v>
      </c>
      <c r="EG9" s="386">
        <v>6170.9694000000009</v>
      </c>
      <c r="EH9" s="386">
        <v>6369.974699999997</v>
      </c>
      <c r="EI9" s="386">
        <v>6493.542300000001</v>
      </c>
      <c r="EJ9" s="386">
        <v>6687.3879000000024</v>
      </c>
      <c r="EK9" s="386">
        <v>7044.586099999995</v>
      </c>
      <c r="EL9" s="386">
        <v>7323.8941999999988</v>
      </c>
      <c r="EM9" s="386">
        <v>7457.1382999999942</v>
      </c>
      <c r="EN9" s="386">
        <v>7881.2820000000011</v>
      </c>
      <c r="EO9" s="393">
        <v>13002.377900000001</v>
      </c>
      <c r="EP9" s="393">
        <v>8097.3332</v>
      </c>
      <c r="EQ9" s="393">
        <v>8544.9249</v>
      </c>
      <c r="ER9" s="393">
        <v>9394.1513000000014</v>
      </c>
      <c r="ES9" s="393">
        <v>9958.5964000000004</v>
      </c>
      <c r="ET9" s="393">
        <v>10643.0461</v>
      </c>
      <c r="EU9" s="393">
        <v>11447.0409</v>
      </c>
      <c r="EV9" s="393">
        <v>12295.412400000001</v>
      </c>
      <c r="EW9" s="393">
        <v>13022.503699999999</v>
      </c>
      <c r="EX9" s="393">
        <v>13131.860500000001</v>
      </c>
      <c r="EY9" s="393">
        <v>12252.241599999999</v>
      </c>
      <c r="EZ9" s="393">
        <v>12314.255499999999</v>
      </c>
      <c r="FA9" s="393">
        <v>13002.377900000001</v>
      </c>
      <c r="FB9" s="400"/>
    </row>
    <row r="10" spans="1:158" s="360" customFormat="1" ht="12.75" customHeight="1">
      <c r="A10" s="776" t="s">
        <v>2892</v>
      </c>
      <c r="B10" s="387"/>
      <c r="C10" s="387"/>
      <c r="D10" s="387"/>
      <c r="E10" s="387"/>
      <c r="F10" s="387"/>
      <c r="G10" s="387"/>
      <c r="H10" s="387"/>
      <c r="I10" s="387"/>
      <c r="J10" s="387"/>
      <c r="K10" s="387"/>
      <c r="L10" s="387"/>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387"/>
      <c r="AJ10" s="387"/>
      <c r="AK10" s="387"/>
      <c r="AL10" s="387"/>
      <c r="AM10" s="387"/>
      <c r="AN10" s="387"/>
      <c r="AO10" s="387"/>
      <c r="AP10" s="387"/>
      <c r="AQ10" s="387"/>
      <c r="AR10" s="387"/>
      <c r="AS10" s="387"/>
      <c r="AT10" s="387"/>
      <c r="AU10" s="387"/>
      <c r="AV10" s="387"/>
      <c r="AW10" s="387"/>
      <c r="AX10" s="387"/>
      <c r="AY10" s="387"/>
      <c r="AZ10" s="387"/>
      <c r="BA10" s="387"/>
      <c r="BB10" s="387"/>
      <c r="BC10" s="387"/>
      <c r="BD10" s="387"/>
      <c r="BE10" s="387"/>
      <c r="BF10" s="387"/>
      <c r="BG10" s="387"/>
      <c r="BH10" s="387"/>
      <c r="BI10" s="387"/>
      <c r="BJ10" s="387"/>
      <c r="BK10" s="387"/>
      <c r="BL10" s="387"/>
      <c r="BM10" s="387"/>
      <c r="BN10" s="387"/>
      <c r="BO10" s="387"/>
      <c r="BP10" s="387"/>
      <c r="BQ10" s="387"/>
      <c r="BR10" s="387"/>
      <c r="BS10" s="387"/>
      <c r="BT10" s="387"/>
      <c r="BU10" s="387"/>
      <c r="BV10" s="387"/>
      <c r="BW10" s="387"/>
      <c r="BX10" s="387"/>
      <c r="BY10" s="387"/>
      <c r="BZ10" s="387"/>
      <c r="CA10" s="387"/>
      <c r="CB10" s="387"/>
      <c r="CC10" s="387"/>
      <c r="CD10" s="387"/>
      <c r="CE10" s="387"/>
      <c r="CF10" s="387"/>
      <c r="CG10" s="387"/>
      <c r="CH10" s="387"/>
      <c r="CI10" s="387"/>
      <c r="CJ10" s="387"/>
      <c r="CK10" s="387"/>
      <c r="CL10" s="387"/>
      <c r="CM10" s="387"/>
      <c r="CN10" s="387"/>
      <c r="CO10" s="387"/>
      <c r="CP10" s="387"/>
      <c r="CQ10" s="387"/>
      <c r="CR10" s="387"/>
      <c r="CS10" s="387"/>
      <c r="CT10" s="387"/>
      <c r="CU10" s="387"/>
      <c r="CV10" s="387"/>
      <c r="CW10" s="387"/>
      <c r="CX10" s="387"/>
      <c r="CY10" s="387"/>
      <c r="CZ10" s="387"/>
      <c r="DA10" s="387"/>
      <c r="DB10" s="387"/>
      <c r="DC10" s="387"/>
      <c r="DD10" s="387"/>
      <c r="DE10" s="387"/>
      <c r="DF10" s="387"/>
      <c r="DG10" s="387"/>
      <c r="DH10" s="387"/>
      <c r="DI10" s="387"/>
      <c r="DJ10" s="387"/>
      <c r="DK10" s="387"/>
      <c r="DL10" s="387"/>
      <c r="DM10" s="387"/>
      <c r="DN10" s="387"/>
      <c r="DO10" s="387"/>
      <c r="DP10" s="387"/>
      <c r="DQ10" s="387"/>
      <c r="DR10" s="387"/>
      <c r="DS10" s="387"/>
      <c r="DT10" s="387"/>
      <c r="DU10" s="387"/>
      <c r="DV10" s="387"/>
      <c r="DW10" s="387"/>
      <c r="DX10" s="387"/>
      <c r="DY10" s="387"/>
      <c r="DZ10" s="387"/>
      <c r="EA10" s="387"/>
      <c r="EB10" s="387"/>
      <c r="EC10" s="387"/>
      <c r="ED10" s="387"/>
      <c r="EE10" s="387"/>
      <c r="EF10" s="387"/>
      <c r="EG10" s="387"/>
      <c r="EH10" s="387"/>
      <c r="EI10" s="387"/>
      <c r="EJ10" s="387"/>
      <c r="EK10" s="387"/>
      <c r="EL10" s="387"/>
      <c r="EM10" s="387"/>
      <c r="EN10" s="387"/>
      <c r="EO10" s="393"/>
      <c r="EP10" s="393"/>
      <c r="EQ10" s="393"/>
      <c r="ER10" s="393"/>
      <c r="ES10" s="393"/>
      <c r="ET10" s="393"/>
      <c r="EU10" s="393"/>
      <c r="EV10" s="393"/>
      <c r="EW10" s="393"/>
      <c r="EX10" s="393"/>
      <c r="EY10" s="393"/>
      <c r="EZ10" s="393"/>
      <c r="FA10" s="393"/>
      <c r="FB10" s="373"/>
    </row>
    <row r="11" spans="1:158" s="360" customFormat="1" ht="12.75" customHeight="1">
      <c r="A11" s="769" t="s">
        <v>3175</v>
      </c>
      <c r="B11" s="386">
        <f t="shared" ref="B11:B70" si="0">N11</f>
        <v>10.087</v>
      </c>
      <c r="C11" s="386">
        <v>5.2220000000000004</v>
      </c>
      <c r="D11" s="386">
        <v>6.4211999999999998</v>
      </c>
      <c r="E11" s="386">
        <v>17.937000000000001</v>
      </c>
      <c r="F11" s="386">
        <v>10.105</v>
      </c>
      <c r="G11" s="386">
        <v>7.2629999999999999</v>
      </c>
      <c r="H11" s="386">
        <v>0</v>
      </c>
      <c r="I11" s="386">
        <v>0.61</v>
      </c>
      <c r="J11" s="386">
        <v>1.5089999999999999</v>
      </c>
      <c r="K11" s="386">
        <v>6.6589999999999998</v>
      </c>
      <c r="L11" s="386">
        <v>21.452000000000002</v>
      </c>
      <c r="M11" s="386">
        <v>62.268999999999998</v>
      </c>
      <c r="N11" s="386">
        <v>10.087</v>
      </c>
      <c r="O11" s="386">
        <f t="shared" ref="O11:O70" si="1">AA11</f>
        <v>4.2018000000000004</v>
      </c>
      <c r="P11" s="386">
        <v>4.17</v>
      </c>
      <c r="Q11" s="386">
        <v>0.28999999999999998</v>
      </c>
      <c r="R11" s="386">
        <v>0.312</v>
      </c>
      <c r="S11" s="386">
        <v>0.71799999999999997</v>
      </c>
      <c r="T11" s="386">
        <v>2.8719999999999999</v>
      </c>
      <c r="U11" s="386">
        <v>7.0000000000000007E-2</v>
      </c>
      <c r="V11" s="386">
        <v>3.8980000000000001</v>
      </c>
      <c r="W11" s="386">
        <v>9.0069999999999997</v>
      </c>
      <c r="X11" s="386">
        <v>10.232400000000002</v>
      </c>
      <c r="Y11" s="386">
        <v>8.1105999999999998</v>
      </c>
      <c r="Z11" s="386">
        <v>11.757899999999999</v>
      </c>
      <c r="AA11" s="386">
        <v>4.2018000000000004</v>
      </c>
      <c r="AB11" s="386">
        <f t="shared" ref="AB11:AB70" si="2">AN11</f>
        <v>19.620700000000003</v>
      </c>
      <c r="AC11" s="386">
        <v>12.994899999999999</v>
      </c>
      <c r="AD11" s="386">
        <v>11.728999999999999</v>
      </c>
      <c r="AE11" s="386">
        <v>11.822700000000001</v>
      </c>
      <c r="AF11" s="386">
        <v>8.6709999999999994</v>
      </c>
      <c r="AG11" s="386">
        <v>39.262800000000006</v>
      </c>
      <c r="AH11" s="386">
        <v>54.292999999999999</v>
      </c>
      <c r="AI11" s="386">
        <v>19.717599999999997</v>
      </c>
      <c r="AJ11" s="386">
        <v>28.841899999999999</v>
      </c>
      <c r="AK11" s="386">
        <v>35.247399999999999</v>
      </c>
      <c r="AL11" s="386">
        <v>4.1775000000000002</v>
      </c>
      <c r="AM11" s="386">
        <v>13.895199999999999</v>
      </c>
      <c r="AN11" s="386">
        <v>19.620700000000003</v>
      </c>
      <c r="AO11" s="386">
        <f t="shared" ref="AO11:AO70" si="3">BA11</f>
        <v>24.742099999999994</v>
      </c>
      <c r="AP11" s="386">
        <v>6.5910000000000002</v>
      </c>
      <c r="AQ11" s="386">
        <v>19.485799999999998</v>
      </c>
      <c r="AR11" s="386">
        <v>13.821399999999999</v>
      </c>
      <c r="AS11" s="386">
        <v>8.3562000000000012</v>
      </c>
      <c r="AT11" s="386">
        <v>25.540700000000001</v>
      </c>
      <c r="AU11" s="386">
        <v>40.865300000000005</v>
      </c>
      <c r="AV11" s="386">
        <v>15.6356</v>
      </c>
      <c r="AW11" s="386">
        <v>38.314999999999991</v>
      </c>
      <c r="AX11" s="386">
        <v>46.734300000000005</v>
      </c>
      <c r="AY11" s="386">
        <v>31.435099999999998</v>
      </c>
      <c r="AZ11" s="386">
        <v>32.024899999999995</v>
      </c>
      <c r="BA11" s="386">
        <v>24.742099999999994</v>
      </c>
      <c r="BB11" s="386">
        <f t="shared" ref="BB11:BB70" si="4">BN11</f>
        <v>44.745600000000003</v>
      </c>
      <c r="BC11" s="386">
        <v>37.362100000000005</v>
      </c>
      <c r="BD11" s="386">
        <v>35.225299999999997</v>
      </c>
      <c r="BE11" s="386">
        <v>38.907799999999995</v>
      </c>
      <c r="BF11" s="386">
        <v>20.4437</v>
      </c>
      <c r="BG11" s="386">
        <v>20.571999999999999</v>
      </c>
      <c r="BH11" s="386">
        <v>19.541800000000002</v>
      </c>
      <c r="BI11" s="386">
        <v>15.370299999999999</v>
      </c>
      <c r="BJ11" s="386">
        <v>16.068000000000001</v>
      </c>
      <c r="BK11" s="386">
        <v>26.322500000000002</v>
      </c>
      <c r="BL11" s="386">
        <v>26.973500000000001</v>
      </c>
      <c r="BM11" s="386">
        <v>52.894799999999996</v>
      </c>
      <c r="BN11" s="386">
        <v>44.745600000000003</v>
      </c>
      <c r="BO11" s="386">
        <f t="shared" ref="BO11:BO70" si="5">CA11</f>
        <v>41.550500000000007</v>
      </c>
      <c r="BP11" s="386">
        <v>24.002199999999998</v>
      </c>
      <c r="BQ11" s="386">
        <v>26.1587</v>
      </c>
      <c r="BR11" s="386">
        <v>34.8795</v>
      </c>
      <c r="BS11" s="386">
        <v>34.214500000000001</v>
      </c>
      <c r="BT11" s="386">
        <v>31.073600000000003</v>
      </c>
      <c r="BU11" s="386">
        <v>30.7837</v>
      </c>
      <c r="BV11" s="386">
        <v>54.880400000000009</v>
      </c>
      <c r="BW11" s="386">
        <v>48.587200000000003</v>
      </c>
      <c r="BX11" s="386">
        <v>16.241</v>
      </c>
      <c r="BY11" s="386">
        <v>12.257999999999999</v>
      </c>
      <c r="BZ11" s="386">
        <v>29.439100000000003</v>
      </c>
      <c r="CA11" s="386">
        <v>41.550500000000007</v>
      </c>
      <c r="CB11" s="386">
        <f t="shared" ref="CB11:CB70" si="6">CN11</f>
        <v>106.8309</v>
      </c>
      <c r="CC11" s="386">
        <v>23.023399999999999</v>
      </c>
      <c r="CD11" s="386">
        <v>23.594200000000004</v>
      </c>
      <c r="CE11" s="386">
        <v>12.337199999999999</v>
      </c>
      <c r="CF11" s="386">
        <v>30.414399999999997</v>
      </c>
      <c r="CG11" s="386">
        <v>12.460100000000001</v>
      </c>
      <c r="CH11" s="386">
        <v>17.729200000000002</v>
      </c>
      <c r="CI11" s="386">
        <v>12.462200000000001</v>
      </c>
      <c r="CJ11" s="386">
        <v>14.789</v>
      </c>
      <c r="CK11" s="386">
        <v>5.7683999999999997</v>
      </c>
      <c r="CL11" s="386">
        <v>13.8604</v>
      </c>
      <c r="CM11" s="386">
        <v>68.144000000000005</v>
      </c>
      <c r="CN11" s="386">
        <v>106.8309</v>
      </c>
      <c r="CO11" s="386">
        <f t="shared" ref="CO11:CO70" si="7">DA11</f>
        <v>121.67699999999999</v>
      </c>
      <c r="CP11" s="386">
        <v>122.09819999999999</v>
      </c>
      <c r="CQ11" s="386">
        <v>92.717799999999983</v>
      </c>
      <c r="CR11" s="386">
        <v>54.746699999999997</v>
      </c>
      <c r="CS11" s="386">
        <v>169.82040000000001</v>
      </c>
      <c r="CT11" s="386">
        <v>144.75540000000004</v>
      </c>
      <c r="CU11" s="386">
        <v>149.02268999999998</v>
      </c>
      <c r="CV11" s="386">
        <v>85.776480000000006</v>
      </c>
      <c r="CW11" s="386">
        <v>51.002800000000001</v>
      </c>
      <c r="CX11" s="386">
        <v>79.788800000000009</v>
      </c>
      <c r="CY11" s="386">
        <v>53.318899999999992</v>
      </c>
      <c r="CZ11" s="386">
        <v>50.227599999999995</v>
      </c>
      <c r="DA11" s="386">
        <v>121.67699999999999</v>
      </c>
      <c r="DB11" s="386">
        <f t="shared" ref="DB11:DB70" si="8">DN11</f>
        <v>112.21980000000001</v>
      </c>
      <c r="DC11" s="386">
        <v>102.05929999999999</v>
      </c>
      <c r="DD11" s="386">
        <v>63.041500000000006</v>
      </c>
      <c r="DE11" s="386">
        <v>84.986499999999964</v>
      </c>
      <c r="DF11" s="386">
        <v>110.68199999999997</v>
      </c>
      <c r="DG11" s="386">
        <v>105.06659999999998</v>
      </c>
      <c r="DH11" s="386">
        <v>84.430999999999983</v>
      </c>
      <c r="DI11" s="386">
        <v>49.9754</v>
      </c>
      <c r="DJ11" s="386">
        <v>98.277499999999989</v>
      </c>
      <c r="DK11" s="386">
        <v>112.25269999999998</v>
      </c>
      <c r="DL11" s="386">
        <v>80.863799999999969</v>
      </c>
      <c r="DM11" s="386">
        <v>126.13330000000002</v>
      </c>
      <c r="DN11" s="386">
        <v>112.21980000000001</v>
      </c>
      <c r="DO11" s="386">
        <f t="shared" ref="DO11:DO70" si="9">EA11</f>
        <v>341.8922</v>
      </c>
      <c r="DP11" s="386">
        <v>345.56799999999987</v>
      </c>
      <c r="DQ11" s="386">
        <v>360.34399999999982</v>
      </c>
      <c r="DR11" s="386">
        <v>235.47450000000001</v>
      </c>
      <c r="DS11" s="386">
        <v>328.64089999999999</v>
      </c>
      <c r="DT11" s="386">
        <v>258.15560000000005</v>
      </c>
      <c r="DU11" s="386">
        <v>319.30049999999989</v>
      </c>
      <c r="DV11" s="386">
        <v>302.26469999999995</v>
      </c>
      <c r="DW11" s="386">
        <v>218.80030000000002</v>
      </c>
      <c r="DX11" s="386">
        <v>227.68919999999997</v>
      </c>
      <c r="DY11" s="386">
        <v>286.18090000000007</v>
      </c>
      <c r="DZ11" s="386">
        <v>320.35640000000006</v>
      </c>
      <c r="EA11" s="386">
        <v>341.8922</v>
      </c>
      <c r="EB11" s="386">
        <f t="shared" ref="EB11:EB70" si="10">EN11</f>
        <v>154.06299999999999</v>
      </c>
      <c r="EC11" s="386">
        <v>271.46710000000002</v>
      </c>
      <c r="ED11" s="386">
        <v>305.84570000000008</v>
      </c>
      <c r="EE11" s="386">
        <v>314.69139999999993</v>
      </c>
      <c r="EF11" s="386">
        <v>391.46570000000014</v>
      </c>
      <c r="EG11" s="386">
        <v>378.28000000000014</v>
      </c>
      <c r="EH11" s="386">
        <v>190.04900000000006</v>
      </c>
      <c r="EI11" s="386">
        <v>117.47439999999997</v>
      </c>
      <c r="EJ11" s="386">
        <v>140.38479999999998</v>
      </c>
      <c r="EK11" s="386">
        <v>217.0856</v>
      </c>
      <c r="EL11" s="386">
        <v>250.00229999999996</v>
      </c>
      <c r="EM11" s="386">
        <v>294.6101000000001</v>
      </c>
      <c r="EN11" s="386">
        <v>154.06299999999999</v>
      </c>
      <c r="EO11" s="393">
        <v>141.452</v>
      </c>
      <c r="EP11" s="393">
        <v>255.44800000000001</v>
      </c>
      <c r="EQ11" s="393">
        <v>187.25299999999999</v>
      </c>
      <c r="ER11" s="393">
        <v>123.0981</v>
      </c>
      <c r="ES11" s="393">
        <v>312.34980000000002</v>
      </c>
      <c r="ET11" s="393">
        <v>213.96539999999999</v>
      </c>
      <c r="EU11" s="393">
        <v>155.70239999999998</v>
      </c>
      <c r="EV11" s="393">
        <v>77.859899999999996</v>
      </c>
      <c r="EW11" s="393">
        <v>164.14970000000002</v>
      </c>
      <c r="EX11" s="393">
        <v>73.107799999999997</v>
      </c>
      <c r="EY11" s="393">
        <v>132.27789999999999</v>
      </c>
      <c r="EZ11" s="393">
        <v>98.628399999999999</v>
      </c>
      <c r="FA11" s="393">
        <v>141.452</v>
      </c>
      <c r="FB11" s="400"/>
    </row>
    <row r="12" spans="1:158" s="134" customFormat="1" ht="12.75" customHeight="1">
      <c r="A12" s="771" t="s">
        <v>3187</v>
      </c>
      <c r="B12" s="387">
        <f t="shared" si="0"/>
        <v>0</v>
      </c>
      <c r="C12" s="387">
        <v>0</v>
      </c>
      <c r="D12" s="387">
        <v>0</v>
      </c>
      <c r="E12" s="387">
        <v>0</v>
      </c>
      <c r="F12" s="387">
        <v>0</v>
      </c>
      <c r="G12" s="387">
        <v>0</v>
      </c>
      <c r="H12" s="387">
        <v>0</v>
      </c>
      <c r="I12" s="387">
        <v>0</v>
      </c>
      <c r="J12" s="387">
        <v>0</v>
      </c>
      <c r="K12" s="387">
        <v>0</v>
      </c>
      <c r="L12" s="387">
        <v>0</v>
      </c>
      <c r="M12" s="387">
        <v>0</v>
      </c>
      <c r="N12" s="387">
        <v>0</v>
      </c>
      <c r="O12" s="387">
        <f t="shared" si="1"/>
        <v>7.3999999999999996E-2</v>
      </c>
      <c r="P12" s="387">
        <v>0</v>
      </c>
      <c r="Q12" s="387">
        <v>0</v>
      </c>
      <c r="R12" s="387">
        <v>0</v>
      </c>
      <c r="S12" s="387">
        <v>0</v>
      </c>
      <c r="T12" s="387">
        <v>0</v>
      </c>
      <c r="U12" s="387">
        <v>0</v>
      </c>
      <c r="V12" s="387">
        <v>0</v>
      </c>
      <c r="W12" s="387">
        <v>0</v>
      </c>
      <c r="X12" s="387">
        <v>3.5000000000000003E-2</v>
      </c>
      <c r="Y12" s="387">
        <v>4.5999999999999999E-2</v>
      </c>
      <c r="Z12" s="387">
        <v>2.1000000000000001E-2</v>
      </c>
      <c r="AA12" s="387">
        <v>7.3999999999999996E-2</v>
      </c>
      <c r="AB12" s="387">
        <f t="shared" si="2"/>
        <v>0.73750000000000004</v>
      </c>
      <c r="AC12" s="387">
        <v>0.05</v>
      </c>
      <c r="AD12" s="387">
        <v>3.1E-2</v>
      </c>
      <c r="AE12" s="387">
        <v>0</v>
      </c>
      <c r="AF12" s="387">
        <v>0</v>
      </c>
      <c r="AG12" s="387">
        <v>2.0217999999999998</v>
      </c>
      <c r="AH12" s="387">
        <v>2.9205000000000001</v>
      </c>
      <c r="AI12" s="387">
        <v>0.62170000000000003</v>
      </c>
      <c r="AJ12" s="387">
        <v>0.6362000000000001</v>
      </c>
      <c r="AK12" s="387">
        <v>2.46</v>
      </c>
      <c r="AL12" s="387">
        <v>0.50190000000000001</v>
      </c>
      <c r="AM12" s="387">
        <v>0.62579999999999991</v>
      </c>
      <c r="AN12" s="387">
        <v>0.73750000000000004</v>
      </c>
      <c r="AO12" s="387">
        <f t="shared" si="3"/>
        <v>0.97660000000000002</v>
      </c>
      <c r="AP12" s="387">
        <v>0.68990000000000007</v>
      </c>
      <c r="AQ12" s="387">
        <v>0.65700000000000003</v>
      </c>
      <c r="AR12" s="387">
        <v>0.72539999999999993</v>
      </c>
      <c r="AS12" s="387">
        <v>0.80500000000000005</v>
      </c>
      <c r="AT12" s="387">
        <v>0.9262999999999999</v>
      </c>
      <c r="AU12" s="387">
        <v>0.90589999999999993</v>
      </c>
      <c r="AV12" s="387">
        <v>0.85060000000000002</v>
      </c>
      <c r="AW12" s="387">
        <v>0.91300000000000003</v>
      </c>
      <c r="AX12" s="387">
        <v>4.6592000000000002</v>
      </c>
      <c r="AY12" s="387">
        <v>1.5687</v>
      </c>
      <c r="AZ12" s="387">
        <v>2.3094000000000001</v>
      </c>
      <c r="BA12" s="387">
        <v>0.97660000000000002</v>
      </c>
      <c r="BB12" s="387">
        <f t="shared" si="4"/>
        <v>2.9474</v>
      </c>
      <c r="BC12" s="387">
        <v>1.0055000000000001</v>
      </c>
      <c r="BD12" s="387">
        <v>1.0151000000000001</v>
      </c>
      <c r="BE12" s="387">
        <v>2.7945000000000002</v>
      </c>
      <c r="BF12" s="387">
        <v>1.0312999999999999</v>
      </c>
      <c r="BG12" s="387">
        <v>2.5455000000000001</v>
      </c>
      <c r="BH12" s="387">
        <v>1.0099</v>
      </c>
      <c r="BI12" s="387">
        <v>1.0109999999999999</v>
      </c>
      <c r="BJ12" s="387">
        <v>2.5465</v>
      </c>
      <c r="BK12" s="387">
        <v>1.9964000000000002</v>
      </c>
      <c r="BL12" s="387">
        <v>4.5926</v>
      </c>
      <c r="BM12" s="387">
        <v>1.7471999999999999</v>
      </c>
      <c r="BN12" s="387">
        <v>2.9474</v>
      </c>
      <c r="BO12" s="387">
        <f t="shared" si="5"/>
        <v>3.2749999999999999</v>
      </c>
      <c r="BP12" s="387">
        <v>3.6991000000000001</v>
      </c>
      <c r="BQ12" s="387">
        <v>1.7423</v>
      </c>
      <c r="BR12" s="387">
        <v>1.0628</v>
      </c>
      <c r="BS12" s="387">
        <v>1.0649999999999999</v>
      </c>
      <c r="BT12" s="387">
        <v>12.603900000000001</v>
      </c>
      <c r="BU12" s="387">
        <v>0.3216</v>
      </c>
      <c r="BV12" s="387">
        <v>4.3229000000000006</v>
      </c>
      <c r="BW12" s="387">
        <v>6.4271000000000003</v>
      </c>
      <c r="BX12" s="387">
        <v>5.7688000000000006</v>
      </c>
      <c r="BY12" s="387">
        <v>2.4500000000000002</v>
      </c>
      <c r="BZ12" s="387">
        <v>8.799100000000001</v>
      </c>
      <c r="CA12" s="387">
        <v>3.2749999999999999</v>
      </c>
      <c r="CB12" s="387">
        <f t="shared" si="6"/>
        <v>18.522299999999998</v>
      </c>
      <c r="CC12" s="387">
        <v>8.7713000000000001</v>
      </c>
      <c r="CD12" s="387">
        <v>6.7970999999999995</v>
      </c>
      <c r="CE12" s="387">
        <v>9.5899999999999999E-2</v>
      </c>
      <c r="CF12" s="387">
        <v>9.8744000000000014</v>
      </c>
      <c r="CG12" s="387">
        <v>3.2142000000000004</v>
      </c>
      <c r="CH12" s="387">
        <v>5.4061000000000003</v>
      </c>
      <c r="CI12" s="387">
        <v>4.8609</v>
      </c>
      <c r="CJ12" s="387">
        <v>0.92400000000000004</v>
      </c>
      <c r="CK12" s="387">
        <v>0.92</v>
      </c>
      <c r="CL12" s="387">
        <v>2.9940000000000002</v>
      </c>
      <c r="CM12" s="387">
        <v>22.622799999999998</v>
      </c>
      <c r="CN12" s="387">
        <v>18.522299999999998</v>
      </c>
      <c r="CO12" s="387">
        <f t="shared" si="7"/>
        <v>22.612400000000001</v>
      </c>
      <c r="CP12" s="387">
        <v>18.678999999999998</v>
      </c>
      <c r="CQ12" s="387">
        <v>30.344900000000003</v>
      </c>
      <c r="CR12" s="387">
        <v>2.0514999999999999</v>
      </c>
      <c r="CS12" s="387">
        <v>56.529699999999998</v>
      </c>
      <c r="CT12" s="387">
        <v>47.268200000000007</v>
      </c>
      <c r="CU12" s="387">
        <v>35.511099999999999</v>
      </c>
      <c r="CV12" s="387">
        <v>16.334600000000002</v>
      </c>
      <c r="CW12" s="387">
        <v>4.2696000000000005</v>
      </c>
      <c r="CX12" s="387">
        <v>7.6585000000000001</v>
      </c>
      <c r="CY12" s="387">
        <v>10.151399999999999</v>
      </c>
      <c r="CZ12" s="387">
        <v>15.566499999999998</v>
      </c>
      <c r="DA12" s="387">
        <v>22.612400000000001</v>
      </c>
      <c r="DB12" s="387">
        <f t="shared" si="8"/>
        <v>25.7758</v>
      </c>
      <c r="DC12" s="387">
        <v>56.6492</v>
      </c>
      <c r="DD12" s="387">
        <v>16.7225</v>
      </c>
      <c r="DE12" s="387">
        <v>13.551800000000002</v>
      </c>
      <c r="DF12" s="387">
        <v>26.2928</v>
      </c>
      <c r="DG12" s="387">
        <v>43.163199999999996</v>
      </c>
      <c r="DH12" s="387">
        <v>26.591000000000001</v>
      </c>
      <c r="DI12" s="387">
        <v>8.3508999999999993</v>
      </c>
      <c r="DJ12" s="387">
        <v>35.597799999999992</v>
      </c>
      <c r="DK12" s="387">
        <v>24.506600000000002</v>
      </c>
      <c r="DL12" s="387">
        <v>25.9085</v>
      </c>
      <c r="DM12" s="387">
        <v>23.801299999999998</v>
      </c>
      <c r="DN12" s="387">
        <v>25.7758</v>
      </c>
      <c r="DO12" s="387">
        <f t="shared" si="9"/>
        <v>20.218</v>
      </c>
      <c r="DP12" s="387">
        <v>33.733599999999996</v>
      </c>
      <c r="DQ12" s="387">
        <v>41.063499999999998</v>
      </c>
      <c r="DR12" s="387">
        <v>22.859200000000001</v>
      </c>
      <c r="DS12" s="387">
        <v>84.011499999999998</v>
      </c>
      <c r="DT12" s="387">
        <v>45.6755</v>
      </c>
      <c r="DU12" s="387">
        <v>23.568000000000005</v>
      </c>
      <c r="DV12" s="387">
        <v>21.692899999999998</v>
      </c>
      <c r="DW12" s="387">
        <v>27.276400000000002</v>
      </c>
      <c r="DX12" s="387">
        <v>74.562900000000013</v>
      </c>
      <c r="DY12" s="387">
        <v>85.367500000000007</v>
      </c>
      <c r="DZ12" s="387">
        <v>78.581299999999999</v>
      </c>
      <c r="EA12" s="387">
        <v>20.218</v>
      </c>
      <c r="EB12" s="387">
        <f t="shared" si="10"/>
        <v>72.444699999999997</v>
      </c>
      <c r="EC12" s="387">
        <v>56.728799999999985</v>
      </c>
      <c r="ED12" s="387">
        <v>59.770300000000006</v>
      </c>
      <c r="EE12" s="387">
        <v>43.924900000000008</v>
      </c>
      <c r="EF12" s="387">
        <v>90.276700000000005</v>
      </c>
      <c r="EG12" s="387">
        <v>92.374199999999988</v>
      </c>
      <c r="EH12" s="387">
        <v>21.8386</v>
      </c>
      <c r="EI12" s="387">
        <v>19.2728</v>
      </c>
      <c r="EJ12" s="387">
        <v>61.357600000000005</v>
      </c>
      <c r="EK12" s="387">
        <v>29.634400000000003</v>
      </c>
      <c r="EL12" s="387">
        <v>59.927800000000005</v>
      </c>
      <c r="EM12" s="387">
        <v>58.418900000000001</v>
      </c>
      <c r="EN12" s="387">
        <v>72.444699999999997</v>
      </c>
      <c r="EO12" s="395">
        <v>36.3996</v>
      </c>
      <c r="EP12" s="395">
        <v>13.3795</v>
      </c>
      <c r="EQ12" s="395">
        <v>12.751899999999999</v>
      </c>
      <c r="ER12" s="395">
        <v>12.123299999999999</v>
      </c>
      <c r="ES12" s="395">
        <v>34.061099999999996</v>
      </c>
      <c r="ET12" s="395">
        <v>20.147400000000001</v>
      </c>
      <c r="EU12" s="395">
        <v>8.5966000000000005</v>
      </c>
      <c r="EV12" s="395">
        <v>3.7936999999999999</v>
      </c>
      <c r="EW12" s="395">
        <v>49.324599999999997</v>
      </c>
      <c r="EX12" s="395">
        <v>0.1983</v>
      </c>
      <c r="EY12" s="395">
        <v>17.062900000000003</v>
      </c>
      <c r="EZ12" s="395">
        <v>7.2391000000000005</v>
      </c>
      <c r="FA12" s="395">
        <v>36.3996</v>
      </c>
      <c r="FB12" s="400"/>
    </row>
    <row r="13" spans="1:158" s="134" customFormat="1" ht="12.75" customHeight="1">
      <c r="A13" s="772" t="s">
        <v>3042</v>
      </c>
      <c r="B13" s="387">
        <f t="shared" si="0"/>
        <v>0</v>
      </c>
      <c r="C13" s="387">
        <v>0</v>
      </c>
      <c r="D13" s="387">
        <v>0</v>
      </c>
      <c r="E13" s="387">
        <v>0</v>
      </c>
      <c r="F13" s="387">
        <v>0</v>
      </c>
      <c r="G13" s="387">
        <v>0</v>
      </c>
      <c r="H13" s="387">
        <v>0</v>
      </c>
      <c r="I13" s="387">
        <v>0</v>
      </c>
      <c r="J13" s="387">
        <v>0</v>
      </c>
      <c r="K13" s="387">
        <v>0</v>
      </c>
      <c r="L13" s="387">
        <v>0</v>
      </c>
      <c r="M13" s="387">
        <v>0</v>
      </c>
      <c r="N13" s="387">
        <v>0</v>
      </c>
      <c r="O13" s="387">
        <f t="shared" si="1"/>
        <v>0</v>
      </c>
      <c r="P13" s="387">
        <v>0</v>
      </c>
      <c r="Q13" s="387">
        <v>0</v>
      </c>
      <c r="R13" s="387">
        <v>0</v>
      </c>
      <c r="S13" s="387">
        <v>0</v>
      </c>
      <c r="T13" s="387">
        <v>0</v>
      </c>
      <c r="U13" s="387">
        <v>0</v>
      </c>
      <c r="V13" s="387">
        <v>0.432</v>
      </c>
      <c r="W13" s="387">
        <v>0.42949999999999999</v>
      </c>
      <c r="X13" s="387">
        <v>0</v>
      </c>
      <c r="Y13" s="387">
        <v>0</v>
      </c>
      <c r="Z13" s="387">
        <v>0</v>
      </c>
      <c r="AA13" s="387">
        <v>0</v>
      </c>
      <c r="AB13" s="387">
        <f t="shared" si="2"/>
        <v>0.158</v>
      </c>
      <c r="AC13" s="387">
        <v>0</v>
      </c>
      <c r="AD13" s="387">
        <v>0</v>
      </c>
      <c r="AE13" s="387">
        <v>0</v>
      </c>
      <c r="AF13" s="387">
        <v>0</v>
      </c>
      <c r="AG13" s="387">
        <v>0</v>
      </c>
      <c r="AH13" s="387">
        <v>0</v>
      </c>
      <c r="AI13" s="387">
        <v>0</v>
      </c>
      <c r="AJ13" s="387">
        <v>0</v>
      </c>
      <c r="AK13" s="387">
        <v>0</v>
      </c>
      <c r="AL13" s="387">
        <v>0.58399999999999996</v>
      </c>
      <c r="AM13" s="387">
        <v>0.64800000000000002</v>
      </c>
      <c r="AN13" s="387">
        <v>0.158</v>
      </c>
      <c r="AO13" s="387">
        <f t="shared" si="3"/>
        <v>6.9000000000000006E-2</v>
      </c>
      <c r="AP13" s="387">
        <v>7.5999999999999998E-2</v>
      </c>
      <c r="AQ13" s="387">
        <v>9.0999999999999998E-2</v>
      </c>
      <c r="AR13" s="387">
        <v>8.4000000000000005E-2</v>
      </c>
      <c r="AS13" s="387">
        <v>9.4E-2</v>
      </c>
      <c r="AT13" s="387">
        <v>0.107</v>
      </c>
      <c r="AU13" s="387">
        <v>0.97</v>
      </c>
      <c r="AV13" s="387">
        <v>9.9000000000000005E-2</v>
      </c>
      <c r="AW13" s="387">
        <v>0.106</v>
      </c>
      <c r="AX13" s="387">
        <v>0.107</v>
      </c>
      <c r="AY13" s="387">
        <v>6.5000000000000002E-2</v>
      </c>
      <c r="AZ13" s="387">
        <v>6.9000000000000006E-2</v>
      </c>
      <c r="BA13" s="387">
        <v>6.9000000000000006E-2</v>
      </c>
      <c r="BB13" s="387">
        <f t="shared" si="4"/>
        <v>0</v>
      </c>
      <c r="BC13" s="387">
        <v>7.0999999999999994E-2</v>
      </c>
      <c r="BD13" s="387">
        <v>1.9607000000000001</v>
      </c>
      <c r="BE13" s="387">
        <v>7.2999999999999995E-2</v>
      </c>
      <c r="BF13" s="387">
        <v>7.2999999999999995E-2</v>
      </c>
      <c r="BG13" s="387">
        <v>7.3999999999999996E-2</v>
      </c>
      <c r="BH13" s="387">
        <v>0</v>
      </c>
      <c r="BI13" s="387">
        <v>0</v>
      </c>
      <c r="BJ13" s="387">
        <v>0</v>
      </c>
      <c r="BK13" s="387">
        <v>0</v>
      </c>
      <c r="BL13" s="387">
        <v>0</v>
      </c>
      <c r="BM13" s="387">
        <v>4.9000000000000002E-2</v>
      </c>
      <c r="BN13" s="387">
        <v>0</v>
      </c>
      <c r="BO13" s="387">
        <f t="shared" si="5"/>
        <v>0</v>
      </c>
      <c r="BP13" s="387">
        <v>0</v>
      </c>
      <c r="BQ13" s="387">
        <v>0</v>
      </c>
      <c r="BR13" s="387">
        <v>0</v>
      </c>
      <c r="BS13" s="387">
        <v>0</v>
      </c>
      <c r="BT13" s="387">
        <v>9.8000000000000004E-2</v>
      </c>
      <c r="BU13" s="387">
        <v>9.6000000000000002E-2</v>
      </c>
      <c r="BV13" s="387">
        <v>0</v>
      </c>
      <c r="BW13" s="387">
        <v>0</v>
      </c>
      <c r="BX13" s="387">
        <v>0</v>
      </c>
      <c r="BY13" s="387">
        <v>0</v>
      </c>
      <c r="BZ13" s="387">
        <v>0</v>
      </c>
      <c r="CA13" s="387">
        <v>0</v>
      </c>
      <c r="CB13" s="387">
        <f t="shared" si="6"/>
        <v>0.20699999999999999</v>
      </c>
      <c r="CC13" s="387">
        <v>0</v>
      </c>
      <c r="CD13" s="387">
        <v>0</v>
      </c>
      <c r="CE13" s="387">
        <v>0</v>
      </c>
      <c r="CF13" s="387">
        <v>0.216</v>
      </c>
      <c r="CG13" s="387">
        <v>0.215</v>
      </c>
      <c r="CH13" s="387">
        <v>0</v>
      </c>
      <c r="CI13" s="387">
        <v>0.20799999999999999</v>
      </c>
      <c r="CJ13" s="387">
        <v>0.20799999999999999</v>
      </c>
      <c r="CK13" s="387">
        <v>0.20699999999999999</v>
      </c>
      <c r="CL13" s="387">
        <v>0.20699999999999999</v>
      </c>
      <c r="CM13" s="387">
        <v>0.20799999999999999</v>
      </c>
      <c r="CN13" s="387">
        <v>0.20699999999999999</v>
      </c>
      <c r="CO13" s="387">
        <f t="shared" si="7"/>
        <v>6.6284999999999998</v>
      </c>
      <c r="CP13" s="387">
        <v>0.21</v>
      </c>
      <c r="CQ13" s="387">
        <v>3.226</v>
      </c>
      <c r="CR13" s="387">
        <v>3.1890000000000001</v>
      </c>
      <c r="CS13" s="387">
        <v>0.44700000000000001</v>
      </c>
      <c r="CT13" s="387">
        <v>0</v>
      </c>
      <c r="CU13" s="387">
        <v>0.98799999999999999</v>
      </c>
      <c r="CV13" s="387">
        <v>5.7000000000000002E-2</v>
      </c>
      <c r="CW13" s="387">
        <v>0.79500000000000004</v>
      </c>
      <c r="CX13" s="387">
        <v>1.6665000000000001</v>
      </c>
      <c r="CY13" s="387">
        <v>0.37789999999999996</v>
      </c>
      <c r="CZ13" s="387">
        <v>0.10050000000000001</v>
      </c>
      <c r="DA13" s="387">
        <v>6.6284999999999998</v>
      </c>
      <c r="DB13" s="387">
        <f t="shared" si="8"/>
        <v>0.81280000000000008</v>
      </c>
      <c r="DC13" s="387">
        <v>0.26830000000000004</v>
      </c>
      <c r="DD13" s="387">
        <v>0.17219999999999999</v>
      </c>
      <c r="DE13" s="387">
        <v>7.2869999999999999</v>
      </c>
      <c r="DF13" s="387">
        <v>3.6673</v>
      </c>
      <c r="DG13" s="387">
        <v>7.6944999999999997</v>
      </c>
      <c r="DH13" s="387">
        <v>0.29869999999999997</v>
      </c>
      <c r="DI13" s="387">
        <v>3.6700000000000003E-2</v>
      </c>
      <c r="DJ13" s="387">
        <v>1.3611</v>
      </c>
      <c r="DK13" s="387">
        <v>0.54420000000000002</v>
      </c>
      <c r="DL13" s="387">
        <v>1.2537</v>
      </c>
      <c r="DM13" s="387">
        <v>1.1225999999999998</v>
      </c>
      <c r="DN13" s="387">
        <v>0.81280000000000008</v>
      </c>
      <c r="DO13" s="387">
        <f t="shared" si="9"/>
        <v>4.2539999999999996</v>
      </c>
      <c r="DP13" s="387">
        <v>3.0425</v>
      </c>
      <c r="DQ13" s="387">
        <v>2.9769999999999999</v>
      </c>
      <c r="DR13" s="387">
        <v>1.6573</v>
      </c>
      <c r="DS13" s="387">
        <v>0.84339999999999993</v>
      </c>
      <c r="DT13" s="387">
        <v>4.7808999999999999</v>
      </c>
      <c r="DU13" s="387">
        <v>0.6885</v>
      </c>
      <c r="DV13" s="387">
        <v>3.3543000000000003</v>
      </c>
      <c r="DW13" s="387">
        <v>0.31989999999999996</v>
      </c>
      <c r="DX13" s="387">
        <v>0.3458</v>
      </c>
      <c r="DY13" s="387">
        <v>1.1636</v>
      </c>
      <c r="DZ13" s="387">
        <v>0.91830000000000001</v>
      </c>
      <c r="EA13" s="387">
        <v>4.2539999999999996</v>
      </c>
      <c r="EB13" s="387">
        <f t="shared" si="10"/>
        <v>0.35830000000000001</v>
      </c>
      <c r="EC13" s="387">
        <v>0.64019999999999999</v>
      </c>
      <c r="ED13" s="387">
        <v>0.55970000000000009</v>
      </c>
      <c r="EE13" s="387">
        <v>1.8448000000000002</v>
      </c>
      <c r="EF13" s="387">
        <v>1.2945</v>
      </c>
      <c r="EG13" s="387">
        <v>5.2694999999999999</v>
      </c>
      <c r="EH13" s="387">
        <v>0.50849999999999995</v>
      </c>
      <c r="EI13" s="387">
        <v>0.19939999999999999</v>
      </c>
      <c r="EJ13" s="387">
        <v>0.5948</v>
      </c>
      <c r="EK13" s="387">
        <v>0.83430000000000004</v>
      </c>
      <c r="EL13" s="387">
        <v>1.073</v>
      </c>
      <c r="EM13" s="387">
        <v>0.64799999999999991</v>
      </c>
      <c r="EN13" s="387">
        <v>0.35830000000000001</v>
      </c>
      <c r="EO13" s="395">
        <v>0.68379999999999996</v>
      </c>
      <c r="EP13" s="395">
        <v>1.1209</v>
      </c>
      <c r="EQ13" s="395">
        <v>1.1095999999999999</v>
      </c>
      <c r="ER13" s="395">
        <v>1.1002000000000001</v>
      </c>
      <c r="ES13" s="395">
        <v>1.1445000000000001</v>
      </c>
      <c r="ET13" s="395">
        <v>5.1292</v>
      </c>
      <c r="EU13" s="395">
        <v>1.5539000000000001</v>
      </c>
      <c r="EV13" s="395">
        <v>1.0966</v>
      </c>
      <c r="EW13" s="395">
        <v>8.3500000000000005E-2</v>
      </c>
      <c r="EX13" s="395">
        <v>0.57810000000000006</v>
      </c>
      <c r="EY13" s="395">
        <v>1.0680999999999998</v>
      </c>
      <c r="EZ13" s="395">
        <v>0.29160000000000003</v>
      </c>
      <c r="FA13" s="395">
        <v>0.68379999999999996</v>
      </c>
      <c r="FB13" s="400"/>
    </row>
    <row r="14" spans="1:158" s="134" customFormat="1" ht="12.75" customHeight="1">
      <c r="A14" s="771" t="s">
        <v>2901</v>
      </c>
      <c r="B14" s="387">
        <f t="shared" si="0"/>
        <v>0</v>
      </c>
      <c r="C14" s="387">
        <v>0</v>
      </c>
      <c r="D14" s="387">
        <v>0</v>
      </c>
      <c r="E14" s="387">
        <v>0</v>
      </c>
      <c r="F14" s="387">
        <v>0</v>
      </c>
      <c r="G14" s="387">
        <v>0</v>
      </c>
      <c r="H14" s="387">
        <v>0</v>
      </c>
      <c r="I14" s="387">
        <v>0</v>
      </c>
      <c r="J14" s="387">
        <v>0</v>
      </c>
      <c r="K14" s="387">
        <v>0</v>
      </c>
      <c r="L14" s="387">
        <v>0</v>
      </c>
      <c r="M14" s="387">
        <v>0</v>
      </c>
      <c r="N14" s="387">
        <v>0</v>
      </c>
      <c r="O14" s="387">
        <f t="shared" si="1"/>
        <v>0.86879999999999991</v>
      </c>
      <c r="P14" s="387">
        <v>0</v>
      </c>
      <c r="Q14" s="387">
        <v>0</v>
      </c>
      <c r="R14" s="387">
        <v>0</v>
      </c>
      <c r="S14" s="387">
        <v>0</v>
      </c>
      <c r="T14" s="387">
        <v>1.603</v>
      </c>
      <c r="U14" s="387">
        <v>0</v>
      </c>
      <c r="V14" s="387">
        <v>0</v>
      </c>
      <c r="W14" s="387">
        <v>4.7759999999999998</v>
      </c>
      <c r="X14" s="387">
        <v>2.4358</v>
      </c>
      <c r="Y14" s="387">
        <v>2.8290000000000002</v>
      </c>
      <c r="Z14" s="387">
        <v>0</v>
      </c>
      <c r="AA14" s="387">
        <v>0.86879999999999991</v>
      </c>
      <c r="AB14" s="387">
        <f t="shared" si="2"/>
        <v>0</v>
      </c>
      <c r="AC14" s="387">
        <v>0</v>
      </c>
      <c r="AD14" s="387">
        <v>2.6459999999999999</v>
      </c>
      <c r="AE14" s="387">
        <v>0</v>
      </c>
      <c r="AF14" s="387">
        <v>1.5129999999999999</v>
      </c>
      <c r="AG14" s="387">
        <v>3.5049999999999999</v>
      </c>
      <c r="AH14" s="387">
        <v>0</v>
      </c>
      <c r="AI14" s="387">
        <v>0</v>
      </c>
      <c r="AJ14" s="387">
        <v>0.221</v>
      </c>
      <c r="AK14" s="387">
        <v>0</v>
      </c>
      <c r="AL14" s="387">
        <v>0</v>
      </c>
      <c r="AM14" s="387">
        <v>0</v>
      </c>
      <c r="AN14" s="387">
        <v>0</v>
      </c>
      <c r="AO14" s="387">
        <f t="shared" si="3"/>
        <v>4.5430000000000001</v>
      </c>
      <c r="AP14" s="387">
        <v>0</v>
      </c>
      <c r="AQ14" s="387">
        <v>1.4999999999999999E-2</v>
      </c>
      <c r="AR14" s="387">
        <v>0</v>
      </c>
      <c r="AS14" s="387">
        <v>0</v>
      </c>
      <c r="AT14" s="387">
        <v>0</v>
      </c>
      <c r="AU14" s="387">
        <v>1.4747000000000001</v>
      </c>
      <c r="AV14" s="387">
        <v>0</v>
      </c>
      <c r="AW14" s="387">
        <v>2.1234999999999999</v>
      </c>
      <c r="AX14" s="387">
        <v>2.1496999999999997</v>
      </c>
      <c r="AY14" s="387">
        <v>2.1490999999999998</v>
      </c>
      <c r="AZ14" s="387">
        <v>2.2650999999999999</v>
      </c>
      <c r="BA14" s="387">
        <v>4.5430000000000001</v>
      </c>
      <c r="BB14" s="387">
        <f t="shared" si="4"/>
        <v>11.8345</v>
      </c>
      <c r="BC14" s="387">
        <v>9.3550000000000004</v>
      </c>
      <c r="BD14" s="387">
        <v>7.0830000000000002</v>
      </c>
      <c r="BE14" s="387">
        <v>5.0395000000000003</v>
      </c>
      <c r="BF14" s="387">
        <v>7.2</v>
      </c>
      <c r="BG14" s="387">
        <v>5.79</v>
      </c>
      <c r="BH14" s="387">
        <v>6.8689999999999998</v>
      </c>
      <c r="BI14" s="387">
        <v>5.7919999999999998</v>
      </c>
      <c r="BJ14" s="387">
        <v>4.76</v>
      </c>
      <c r="BK14" s="387">
        <v>9.1419999999999995</v>
      </c>
      <c r="BL14" s="387">
        <v>10.3902</v>
      </c>
      <c r="BM14" s="387">
        <v>20.574200000000001</v>
      </c>
      <c r="BN14" s="387">
        <v>11.8345</v>
      </c>
      <c r="BO14" s="387">
        <f t="shared" si="5"/>
        <v>1.5507</v>
      </c>
      <c r="BP14" s="387">
        <v>4.4089999999999998</v>
      </c>
      <c r="BQ14" s="387">
        <v>2.4544999999999999</v>
      </c>
      <c r="BR14" s="387">
        <v>7.4208999999999996</v>
      </c>
      <c r="BS14" s="387">
        <v>6.9359999999999999</v>
      </c>
      <c r="BT14" s="387">
        <v>3.4369999999999998</v>
      </c>
      <c r="BU14" s="387">
        <v>6.2457000000000003</v>
      </c>
      <c r="BV14" s="387">
        <v>13.837999999999999</v>
      </c>
      <c r="BW14" s="387">
        <v>10.000699999999998</v>
      </c>
      <c r="BX14" s="387">
        <v>3.1172000000000004</v>
      </c>
      <c r="BY14" s="387">
        <v>2.4944999999999999</v>
      </c>
      <c r="BZ14" s="387">
        <v>0.47899999999999998</v>
      </c>
      <c r="CA14" s="387">
        <v>1.5507</v>
      </c>
      <c r="CB14" s="387">
        <f t="shared" si="6"/>
        <v>3.734</v>
      </c>
      <c r="CC14" s="387">
        <v>0</v>
      </c>
      <c r="CD14" s="387">
        <v>3.8294000000000001</v>
      </c>
      <c r="CE14" s="387">
        <v>0.47960000000000003</v>
      </c>
      <c r="CF14" s="387">
        <v>7.2095000000000002</v>
      </c>
      <c r="CG14" s="387">
        <v>3.83</v>
      </c>
      <c r="CH14" s="387">
        <v>0</v>
      </c>
      <c r="CI14" s="387">
        <v>0</v>
      </c>
      <c r="CJ14" s="387">
        <v>5.9036</v>
      </c>
      <c r="CK14" s="387">
        <v>3.22</v>
      </c>
      <c r="CL14" s="387">
        <v>2.3029999999999999</v>
      </c>
      <c r="CM14" s="387">
        <v>0</v>
      </c>
      <c r="CN14" s="387">
        <v>3.734</v>
      </c>
      <c r="CO14" s="387">
        <f t="shared" si="7"/>
        <v>2.1663999999999999</v>
      </c>
      <c r="CP14" s="387">
        <v>3.782</v>
      </c>
      <c r="CQ14" s="387">
        <v>5.4999999999999997E-3</v>
      </c>
      <c r="CR14" s="387">
        <v>0</v>
      </c>
      <c r="CS14" s="387">
        <v>0</v>
      </c>
      <c r="CT14" s="387">
        <v>1.2739</v>
      </c>
      <c r="CU14" s="387">
        <v>0</v>
      </c>
      <c r="CV14" s="387">
        <v>2.89703</v>
      </c>
      <c r="CW14" s="387">
        <v>2.1299999999999999E-2</v>
      </c>
      <c r="CX14" s="387">
        <v>0</v>
      </c>
      <c r="CY14" s="387">
        <v>0</v>
      </c>
      <c r="CZ14" s="387">
        <v>0</v>
      </c>
      <c r="DA14" s="387">
        <v>2.1663999999999999</v>
      </c>
      <c r="DB14" s="387">
        <f t="shared" si="8"/>
        <v>1.9183000000000001</v>
      </c>
      <c r="DC14" s="387">
        <v>1.2900000000000002E-2</v>
      </c>
      <c r="DD14" s="387">
        <v>0.13690000000000002</v>
      </c>
      <c r="DE14" s="387">
        <v>0.66759999999999997</v>
      </c>
      <c r="DF14" s="387">
        <v>0.35489999999999999</v>
      </c>
      <c r="DG14" s="387">
        <v>0.159</v>
      </c>
      <c r="DH14" s="387">
        <v>1.6800000000000002E-2</v>
      </c>
      <c r="DI14" s="387">
        <v>0.3296</v>
      </c>
      <c r="DJ14" s="387">
        <v>0</v>
      </c>
      <c r="DK14" s="387">
        <v>0.41949999999999998</v>
      </c>
      <c r="DL14" s="387">
        <v>6.0999999999999995E-3</v>
      </c>
      <c r="DM14" s="387">
        <v>9.9187000000000012</v>
      </c>
      <c r="DN14" s="387">
        <v>1.9183000000000001</v>
      </c>
      <c r="DO14" s="387">
        <f t="shared" si="9"/>
        <v>2.8200000000000003E-2</v>
      </c>
      <c r="DP14" s="387">
        <v>1.345</v>
      </c>
      <c r="DQ14" s="387">
        <v>1.3799000000000001</v>
      </c>
      <c r="DR14" s="387">
        <v>1.7130000000000001</v>
      </c>
      <c r="DS14" s="387">
        <v>1.44E-2</v>
      </c>
      <c r="DT14" s="387">
        <v>0.28510000000000002</v>
      </c>
      <c r="DU14" s="387">
        <v>1.5866</v>
      </c>
      <c r="DV14" s="387">
        <v>0.16880000000000001</v>
      </c>
      <c r="DW14" s="387">
        <v>3.5731000000000002</v>
      </c>
      <c r="DX14" s="387">
        <v>1.3457000000000001</v>
      </c>
      <c r="DY14" s="387">
        <v>1.2271000000000001</v>
      </c>
      <c r="DZ14" s="387">
        <v>9.7437000000000005</v>
      </c>
      <c r="EA14" s="387">
        <v>2.8200000000000003E-2</v>
      </c>
      <c r="EB14" s="387">
        <f t="shared" si="10"/>
        <v>1.2199999999999999E-2</v>
      </c>
      <c r="EC14" s="387">
        <v>1.0922000000000001</v>
      </c>
      <c r="ED14" s="387">
        <v>0.41860000000000003</v>
      </c>
      <c r="EE14" s="387">
        <v>0.15480000000000002</v>
      </c>
      <c r="EF14" s="387">
        <v>0</v>
      </c>
      <c r="EG14" s="387">
        <v>0.52689999999999992</v>
      </c>
      <c r="EH14" s="387">
        <v>6.0299999999999999E-2</v>
      </c>
      <c r="EI14" s="387">
        <v>0.1636</v>
      </c>
      <c r="EJ14" s="387">
        <v>0.81259999999999999</v>
      </c>
      <c r="EK14" s="387">
        <v>0.21989999999999998</v>
      </c>
      <c r="EL14" s="387">
        <v>3.9306000000000001</v>
      </c>
      <c r="EM14" s="387">
        <v>4.3235000000000001</v>
      </c>
      <c r="EN14" s="387">
        <v>1.2199999999999999E-2</v>
      </c>
      <c r="EO14" s="395">
        <v>0.12890000000000001</v>
      </c>
      <c r="EP14" s="395">
        <v>8.3500000000000005E-2</v>
      </c>
      <c r="EQ14" s="395">
        <v>5.3100000000000001E-2</v>
      </c>
      <c r="ER14" s="395">
        <v>0.21790000000000001</v>
      </c>
      <c r="ES14" s="395">
        <v>6.1026000000000007</v>
      </c>
      <c r="ET14" s="395">
        <v>1.7986</v>
      </c>
      <c r="EU14" s="395">
        <v>4.2799999999999998E-2</v>
      </c>
      <c r="EV14" s="395">
        <v>8.9400000000000007E-2</v>
      </c>
      <c r="EW14" s="395">
        <v>0.1522</v>
      </c>
      <c r="EX14" s="395">
        <v>0.38419999999999999</v>
      </c>
      <c r="EY14" s="395">
        <v>9.2999999999999999E-2</v>
      </c>
      <c r="EZ14" s="395">
        <v>1.49E-2</v>
      </c>
      <c r="FA14" s="395">
        <v>0.12890000000000001</v>
      </c>
      <c r="FB14" s="400"/>
    </row>
    <row r="15" spans="1:158" s="134" customFormat="1" ht="12.75" customHeight="1">
      <c r="A15" s="771" t="s">
        <v>3188</v>
      </c>
      <c r="B15" s="387">
        <f t="shared" si="0"/>
        <v>0</v>
      </c>
      <c r="C15" s="387">
        <v>0</v>
      </c>
      <c r="D15" s="387">
        <v>0</v>
      </c>
      <c r="E15" s="387">
        <v>0.90800000000000003</v>
      </c>
      <c r="F15" s="387">
        <v>0.63800000000000001</v>
      </c>
      <c r="G15" s="387">
        <v>1.018</v>
      </c>
      <c r="H15" s="387">
        <v>0</v>
      </c>
      <c r="I15" s="387">
        <v>0.61</v>
      </c>
      <c r="J15" s="387">
        <v>0</v>
      </c>
      <c r="K15" s="387">
        <v>0</v>
      </c>
      <c r="L15" s="387">
        <v>0.17</v>
      </c>
      <c r="M15" s="387">
        <v>0</v>
      </c>
      <c r="N15" s="387">
        <v>0</v>
      </c>
      <c r="O15" s="387">
        <f t="shared" si="1"/>
        <v>0</v>
      </c>
      <c r="P15" s="387">
        <v>0</v>
      </c>
      <c r="Q15" s="387">
        <v>0</v>
      </c>
      <c r="R15" s="387">
        <v>0</v>
      </c>
      <c r="S15" s="387">
        <v>0.51200000000000001</v>
      </c>
      <c r="T15" s="387">
        <v>0</v>
      </c>
      <c r="U15" s="387">
        <v>0</v>
      </c>
      <c r="V15" s="387">
        <v>0</v>
      </c>
      <c r="W15" s="387">
        <v>0</v>
      </c>
      <c r="X15" s="387">
        <v>0</v>
      </c>
      <c r="Y15" s="387">
        <v>0</v>
      </c>
      <c r="Z15" s="387">
        <v>5.2328999999999999</v>
      </c>
      <c r="AA15" s="387">
        <v>0</v>
      </c>
      <c r="AB15" s="387">
        <f t="shared" si="2"/>
        <v>12.1906</v>
      </c>
      <c r="AC15" s="387">
        <v>5.3831000000000007</v>
      </c>
      <c r="AD15" s="387">
        <v>3.2440000000000002</v>
      </c>
      <c r="AE15" s="387">
        <v>2.8159999999999998</v>
      </c>
      <c r="AF15" s="387">
        <v>3.7768000000000002</v>
      </c>
      <c r="AG15" s="387">
        <v>13.471</v>
      </c>
      <c r="AH15" s="387">
        <v>30.515999999999998</v>
      </c>
      <c r="AI15" s="387">
        <v>8.1720000000000006</v>
      </c>
      <c r="AJ15" s="387">
        <v>1.7365999999999999</v>
      </c>
      <c r="AK15" s="387">
        <v>12.077999999999999</v>
      </c>
      <c r="AL15" s="387">
        <v>0</v>
      </c>
      <c r="AM15" s="387">
        <v>7.2776000000000005</v>
      </c>
      <c r="AN15" s="387">
        <v>12.1906</v>
      </c>
      <c r="AO15" s="387">
        <f t="shared" si="3"/>
        <v>3.5368000000000004</v>
      </c>
      <c r="AP15" s="387">
        <v>0</v>
      </c>
      <c r="AQ15" s="387">
        <v>0</v>
      </c>
      <c r="AR15" s="387">
        <v>3.1693000000000002</v>
      </c>
      <c r="AS15" s="387">
        <v>3.3828</v>
      </c>
      <c r="AT15" s="387">
        <v>17.407100000000003</v>
      </c>
      <c r="AU15" s="387">
        <v>22.4742</v>
      </c>
      <c r="AV15" s="387">
        <v>6.1763999999999992</v>
      </c>
      <c r="AW15" s="387">
        <v>25.586099999999998</v>
      </c>
      <c r="AX15" s="387">
        <v>13.155700000000001</v>
      </c>
      <c r="AY15" s="387">
        <v>18.0669</v>
      </c>
      <c r="AZ15" s="387">
        <v>14.476600000000001</v>
      </c>
      <c r="BA15" s="387">
        <v>3.5368000000000004</v>
      </c>
      <c r="BB15" s="387">
        <f t="shared" si="4"/>
        <v>4.4080000000000004</v>
      </c>
      <c r="BC15" s="387">
        <v>6.5490000000000004</v>
      </c>
      <c r="BD15" s="387">
        <v>8.5169999999999995</v>
      </c>
      <c r="BE15" s="387">
        <v>8.0548000000000002</v>
      </c>
      <c r="BF15" s="387">
        <v>2.4018999999999999</v>
      </c>
      <c r="BG15" s="387">
        <v>0</v>
      </c>
      <c r="BH15" s="387">
        <v>2.3490000000000002</v>
      </c>
      <c r="BI15" s="387">
        <v>0.52249999999999996</v>
      </c>
      <c r="BJ15" s="387">
        <v>2.2799999999999998</v>
      </c>
      <c r="BK15" s="387">
        <v>3.1680000000000001</v>
      </c>
      <c r="BL15" s="387">
        <v>1.2081999999999999</v>
      </c>
      <c r="BM15" s="387">
        <v>4.9219999999999997</v>
      </c>
      <c r="BN15" s="387">
        <v>4.4080000000000004</v>
      </c>
      <c r="BO15" s="387">
        <f t="shared" si="5"/>
        <v>1.4316</v>
      </c>
      <c r="BP15" s="387">
        <v>0</v>
      </c>
      <c r="BQ15" s="387">
        <v>0</v>
      </c>
      <c r="BR15" s="387">
        <v>0.79700000000000004</v>
      </c>
      <c r="BS15" s="387">
        <v>1.333</v>
      </c>
      <c r="BT15" s="387">
        <v>0</v>
      </c>
      <c r="BU15" s="387">
        <v>9.6000000000000002E-2</v>
      </c>
      <c r="BV15" s="387">
        <v>5.9420000000000002</v>
      </c>
      <c r="BW15" s="387">
        <v>2.3969999999999998</v>
      </c>
      <c r="BX15" s="387">
        <v>4.7699999999999996</v>
      </c>
      <c r="BY15" s="387">
        <v>3.9140000000000001</v>
      </c>
      <c r="BZ15" s="387">
        <v>8.6980000000000004</v>
      </c>
      <c r="CA15" s="387">
        <v>1.4316</v>
      </c>
      <c r="CB15" s="387">
        <f t="shared" si="6"/>
        <v>20.393999999999998</v>
      </c>
      <c r="CC15" s="387">
        <v>11.098600000000001</v>
      </c>
      <c r="CD15" s="387">
        <v>8.1374999999999993</v>
      </c>
      <c r="CE15" s="387">
        <v>4.9352999999999998</v>
      </c>
      <c r="CF15" s="387">
        <v>1.4419999999999999</v>
      </c>
      <c r="CG15" s="387">
        <v>0.69420000000000004</v>
      </c>
      <c r="CH15" s="387">
        <v>7.3956999999999997</v>
      </c>
      <c r="CI15" s="387">
        <v>2.0827</v>
      </c>
      <c r="CJ15" s="387">
        <v>4.2270000000000003</v>
      </c>
      <c r="CK15" s="387">
        <v>0</v>
      </c>
      <c r="CL15" s="387">
        <v>4.3760000000000003</v>
      </c>
      <c r="CM15" s="387">
        <v>16.158000000000001</v>
      </c>
      <c r="CN15" s="387">
        <v>20.393999999999998</v>
      </c>
      <c r="CO15" s="387">
        <f t="shared" si="7"/>
        <v>58.781799999999997</v>
      </c>
      <c r="CP15" s="387">
        <v>32.969000000000001</v>
      </c>
      <c r="CQ15" s="387">
        <v>0.55400000000000005</v>
      </c>
      <c r="CR15" s="387">
        <v>0.54700000000000004</v>
      </c>
      <c r="CS15" s="387">
        <v>25.628</v>
      </c>
      <c r="CT15" s="387">
        <v>18.800799999999999</v>
      </c>
      <c r="CU15" s="387">
        <v>23.711109999999998</v>
      </c>
      <c r="CV15" s="387">
        <v>26.723389999999998</v>
      </c>
      <c r="CW15" s="387">
        <v>19.709900000000001</v>
      </c>
      <c r="CX15" s="387">
        <v>22.675999999999998</v>
      </c>
      <c r="CY15" s="387">
        <v>12.385999999999999</v>
      </c>
      <c r="CZ15" s="387">
        <v>20.149699999999999</v>
      </c>
      <c r="DA15" s="387">
        <v>58.781799999999997</v>
      </c>
      <c r="DB15" s="387">
        <f t="shared" si="8"/>
        <v>48.422399999999996</v>
      </c>
      <c r="DC15" s="387">
        <v>15.7</v>
      </c>
      <c r="DD15" s="387">
        <v>27.8489</v>
      </c>
      <c r="DE15" s="387">
        <v>41.756300000000003</v>
      </c>
      <c r="DF15" s="387">
        <v>29.989800000000002</v>
      </c>
      <c r="DG15" s="387">
        <v>27.528800000000004</v>
      </c>
      <c r="DH15" s="387">
        <v>28.903400000000001</v>
      </c>
      <c r="DI15" s="387">
        <v>13.6739</v>
      </c>
      <c r="DJ15" s="387">
        <v>30.951700000000002</v>
      </c>
      <c r="DK15" s="387">
        <v>53.149699999999996</v>
      </c>
      <c r="DL15" s="387">
        <v>34.955500000000001</v>
      </c>
      <c r="DM15" s="387">
        <v>39.792299999999997</v>
      </c>
      <c r="DN15" s="387">
        <v>48.422399999999996</v>
      </c>
      <c r="DO15" s="387">
        <f t="shared" si="9"/>
        <v>66.076899999999995</v>
      </c>
      <c r="DP15" s="387">
        <v>261.48669999999998</v>
      </c>
      <c r="DQ15" s="387">
        <v>272.44600000000003</v>
      </c>
      <c r="DR15" s="387">
        <v>80.718199999999982</v>
      </c>
      <c r="DS15" s="387">
        <v>109.20519999999998</v>
      </c>
      <c r="DT15" s="387">
        <v>82.790800000000004</v>
      </c>
      <c r="DU15" s="387">
        <v>56.8155</v>
      </c>
      <c r="DV15" s="387">
        <v>164.84669999999997</v>
      </c>
      <c r="DW15" s="387">
        <v>78.928000000000011</v>
      </c>
      <c r="DX15" s="387">
        <v>63.645200000000003</v>
      </c>
      <c r="DY15" s="387">
        <v>68.234599999999986</v>
      </c>
      <c r="DZ15" s="387">
        <v>90.234100000000012</v>
      </c>
      <c r="EA15" s="387">
        <v>66.076899999999995</v>
      </c>
      <c r="EB15" s="387">
        <f t="shared" si="10"/>
        <v>48.971499999999999</v>
      </c>
      <c r="EC15" s="387">
        <v>51.235400000000006</v>
      </c>
      <c r="ED15" s="387">
        <v>90.708399999999997</v>
      </c>
      <c r="EE15" s="387">
        <v>69.751799999999989</v>
      </c>
      <c r="EF15" s="387">
        <v>117.82209999999999</v>
      </c>
      <c r="EG15" s="387">
        <v>105.2595</v>
      </c>
      <c r="EH15" s="387">
        <v>80.204800000000006</v>
      </c>
      <c r="EI15" s="387">
        <v>75.461100000000002</v>
      </c>
      <c r="EJ15" s="387">
        <v>50.07</v>
      </c>
      <c r="EK15" s="387">
        <v>74.679699999999997</v>
      </c>
      <c r="EL15" s="387">
        <v>131.1095</v>
      </c>
      <c r="EM15" s="387">
        <v>65.455799999999982</v>
      </c>
      <c r="EN15" s="387">
        <v>48.971499999999999</v>
      </c>
      <c r="EO15" s="395">
        <v>57.803600000000003</v>
      </c>
      <c r="EP15" s="395">
        <v>93.769899999999993</v>
      </c>
      <c r="EQ15" s="395">
        <v>111.82130000000001</v>
      </c>
      <c r="ER15" s="395">
        <v>78.93889999999999</v>
      </c>
      <c r="ES15" s="395">
        <v>110.02</v>
      </c>
      <c r="ET15" s="395">
        <v>129.2217</v>
      </c>
      <c r="EU15" s="395">
        <v>116.44750000000001</v>
      </c>
      <c r="EV15" s="395">
        <v>49.406300000000002</v>
      </c>
      <c r="EW15" s="395">
        <v>77.75739999999999</v>
      </c>
      <c r="EX15" s="395">
        <v>45.537500000000001</v>
      </c>
      <c r="EY15" s="395">
        <v>76.942800000000005</v>
      </c>
      <c r="EZ15" s="395">
        <v>51.785699999999999</v>
      </c>
      <c r="FA15" s="395">
        <v>57.803600000000003</v>
      </c>
      <c r="FB15" s="400"/>
    </row>
    <row r="16" spans="1:158" s="134" customFormat="1" ht="12.75" customHeight="1">
      <c r="A16" s="771" t="s">
        <v>3189</v>
      </c>
      <c r="B16" s="387">
        <f t="shared" si="0"/>
        <v>0</v>
      </c>
      <c r="C16" s="387">
        <v>0</v>
      </c>
      <c r="D16" s="387">
        <v>0</v>
      </c>
      <c r="E16" s="387">
        <v>0</v>
      </c>
      <c r="F16" s="387">
        <v>0</v>
      </c>
      <c r="G16" s="387">
        <v>0</v>
      </c>
      <c r="H16" s="387">
        <v>0</v>
      </c>
      <c r="I16" s="387">
        <v>0</v>
      </c>
      <c r="J16" s="387">
        <v>0</v>
      </c>
      <c r="K16" s="387">
        <v>0</v>
      </c>
      <c r="L16" s="387">
        <v>0</v>
      </c>
      <c r="M16" s="387">
        <v>0</v>
      </c>
      <c r="N16" s="387">
        <v>0</v>
      </c>
      <c r="O16" s="387">
        <f t="shared" si="1"/>
        <v>0</v>
      </c>
      <c r="P16" s="387">
        <v>0</v>
      </c>
      <c r="Q16" s="387">
        <v>0</v>
      </c>
      <c r="R16" s="387">
        <v>0</v>
      </c>
      <c r="S16" s="387">
        <v>0</v>
      </c>
      <c r="T16" s="387">
        <v>0</v>
      </c>
      <c r="U16" s="387">
        <v>0</v>
      </c>
      <c r="V16" s="387">
        <v>0</v>
      </c>
      <c r="W16" s="387">
        <v>0</v>
      </c>
      <c r="X16" s="387">
        <v>0</v>
      </c>
      <c r="Y16" s="387">
        <v>0</v>
      </c>
      <c r="Z16" s="387">
        <v>0</v>
      </c>
      <c r="AA16" s="387">
        <v>0</v>
      </c>
      <c r="AB16" s="387">
        <f t="shared" si="2"/>
        <v>0</v>
      </c>
      <c r="AC16" s="387">
        <v>0</v>
      </c>
      <c r="AD16" s="387">
        <v>0</v>
      </c>
      <c r="AE16" s="387">
        <v>0</v>
      </c>
      <c r="AF16" s="387">
        <v>0</v>
      </c>
      <c r="AG16" s="387">
        <v>0</v>
      </c>
      <c r="AH16" s="387">
        <v>0</v>
      </c>
      <c r="AI16" s="387">
        <v>0</v>
      </c>
      <c r="AJ16" s="387">
        <v>0</v>
      </c>
      <c r="AK16" s="387">
        <v>0</v>
      </c>
      <c r="AL16" s="387">
        <v>0</v>
      </c>
      <c r="AM16" s="387">
        <v>0</v>
      </c>
      <c r="AN16" s="387">
        <v>0</v>
      </c>
      <c r="AO16" s="387">
        <f t="shared" si="3"/>
        <v>1.3685999999999998</v>
      </c>
      <c r="AP16" s="387">
        <v>0</v>
      </c>
      <c r="AQ16" s="387">
        <v>2.7504</v>
      </c>
      <c r="AR16" s="387">
        <v>0</v>
      </c>
      <c r="AS16" s="387">
        <v>0</v>
      </c>
      <c r="AT16" s="387">
        <v>0</v>
      </c>
      <c r="AU16" s="387">
        <v>0</v>
      </c>
      <c r="AV16" s="387">
        <v>0</v>
      </c>
      <c r="AW16" s="387">
        <v>0</v>
      </c>
      <c r="AX16" s="387">
        <v>0.64490000000000003</v>
      </c>
      <c r="AY16" s="387">
        <v>0</v>
      </c>
      <c r="AZ16" s="387">
        <v>1.1325000000000001</v>
      </c>
      <c r="BA16" s="387">
        <v>1.3685999999999998</v>
      </c>
      <c r="BB16" s="387">
        <f t="shared" si="4"/>
        <v>0</v>
      </c>
      <c r="BC16" s="387">
        <v>0.95920000000000005</v>
      </c>
      <c r="BD16" s="387">
        <v>0.71899999999999997</v>
      </c>
      <c r="BE16" s="387">
        <v>0.72709999999999997</v>
      </c>
      <c r="BF16" s="387">
        <v>0</v>
      </c>
      <c r="BG16" s="387">
        <v>0</v>
      </c>
      <c r="BH16" s="387">
        <v>0</v>
      </c>
      <c r="BI16" s="387">
        <v>0</v>
      </c>
      <c r="BJ16" s="387">
        <v>0</v>
      </c>
      <c r="BK16" s="387">
        <v>0</v>
      </c>
      <c r="BL16" s="387">
        <v>0</v>
      </c>
      <c r="BM16" s="387">
        <v>0</v>
      </c>
      <c r="BN16" s="387">
        <v>0</v>
      </c>
      <c r="BO16" s="387">
        <f t="shared" si="5"/>
        <v>0</v>
      </c>
      <c r="BP16" s="387">
        <v>0</v>
      </c>
      <c r="BQ16" s="387">
        <v>0</v>
      </c>
      <c r="BR16" s="387">
        <v>0</v>
      </c>
      <c r="BS16" s="387">
        <v>0</v>
      </c>
      <c r="BT16" s="387">
        <v>0</v>
      </c>
      <c r="BU16" s="387">
        <v>0</v>
      </c>
      <c r="BV16" s="387">
        <v>0</v>
      </c>
      <c r="BW16" s="387">
        <v>0</v>
      </c>
      <c r="BX16" s="387">
        <v>0.1431</v>
      </c>
      <c r="BY16" s="387">
        <v>0</v>
      </c>
      <c r="BZ16" s="387">
        <v>0</v>
      </c>
      <c r="CA16" s="387">
        <v>0</v>
      </c>
      <c r="CB16" s="387">
        <f t="shared" si="6"/>
        <v>6.9139999999999997</v>
      </c>
      <c r="CC16" s="387">
        <v>0</v>
      </c>
      <c r="CD16" s="387">
        <v>0</v>
      </c>
      <c r="CE16" s="387">
        <v>0</v>
      </c>
      <c r="CF16" s="387">
        <v>0</v>
      </c>
      <c r="CG16" s="387">
        <v>0</v>
      </c>
      <c r="CH16" s="387">
        <v>0</v>
      </c>
      <c r="CI16" s="387">
        <v>0</v>
      </c>
      <c r="CJ16" s="387">
        <v>0</v>
      </c>
      <c r="CK16" s="387">
        <v>0</v>
      </c>
      <c r="CL16" s="387">
        <v>0</v>
      </c>
      <c r="CM16" s="387">
        <v>0</v>
      </c>
      <c r="CN16" s="387">
        <v>6.9139999999999997</v>
      </c>
      <c r="CO16" s="387">
        <f t="shared" si="7"/>
        <v>3.7937000000000003</v>
      </c>
      <c r="CP16" s="387">
        <v>6.6539999999999999</v>
      </c>
      <c r="CQ16" s="387">
        <v>0</v>
      </c>
      <c r="CR16" s="387">
        <v>0</v>
      </c>
      <c r="CS16" s="387">
        <v>3.2307999999999999</v>
      </c>
      <c r="CT16" s="387">
        <v>9.2897999999999996</v>
      </c>
      <c r="CU16" s="387">
        <v>4.8144999999999998</v>
      </c>
      <c r="CV16" s="387">
        <v>6.9504999999999999</v>
      </c>
      <c r="CW16" s="387">
        <v>4.1778999999999993</v>
      </c>
      <c r="CX16" s="387">
        <v>5.5271000000000008</v>
      </c>
      <c r="CY16" s="387">
        <v>0.80729999999999991</v>
      </c>
      <c r="CZ16" s="387">
        <v>1.1545999999999998</v>
      </c>
      <c r="DA16" s="387">
        <v>3.7937000000000003</v>
      </c>
      <c r="DB16" s="387">
        <f t="shared" si="8"/>
        <v>0.68679999999999997</v>
      </c>
      <c r="DC16" s="387">
        <v>1.6347</v>
      </c>
      <c r="DD16" s="387">
        <v>0.62020000000000008</v>
      </c>
      <c r="DE16" s="387">
        <v>5.9234</v>
      </c>
      <c r="DF16" s="387">
        <v>9.8722999999999992</v>
      </c>
      <c r="DG16" s="387">
        <v>0.59320000000000006</v>
      </c>
      <c r="DH16" s="387">
        <v>4.4169999999999998</v>
      </c>
      <c r="DI16" s="387">
        <v>2.1678999999999999</v>
      </c>
      <c r="DJ16" s="387">
        <v>2.6798000000000002</v>
      </c>
      <c r="DK16" s="387">
        <v>0.81880000000000008</v>
      </c>
      <c r="DL16" s="387">
        <v>0</v>
      </c>
      <c r="DM16" s="387">
        <v>0.14730000000000001</v>
      </c>
      <c r="DN16" s="387">
        <v>0.68679999999999997</v>
      </c>
      <c r="DO16" s="387">
        <f t="shared" si="9"/>
        <v>0.68149999999999999</v>
      </c>
      <c r="DP16" s="387">
        <v>0.6127999999999999</v>
      </c>
      <c r="DQ16" s="387">
        <v>2.4653</v>
      </c>
      <c r="DR16" s="387">
        <v>5.3788999999999998</v>
      </c>
      <c r="DS16" s="387">
        <v>24.064699999999998</v>
      </c>
      <c r="DT16" s="387">
        <v>6.9599999999999995E-2</v>
      </c>
      <c r="DU16" s="387">
        <v>7.6660000000000004</v>
      </c>
      <c r="DV16" s="387">
        <v>2.4661999999999997</v>
      </c>
      <c r="DW16" s="387">
        <v>2.3678000000000003</v>
      </c>
      <c r="DX16" s="387">
        <v>0.27639999999999998</v>
      </c>
      <c r="DY16" s="387">
        <v>0.53110000000000002</v>
      </c>
      <c r="DZ16" s="387">
        <v>0.82379999999999998</v>
      </c>
      <c r="EA16" s="387">
        <v>0.68149999999999999</v>
      </c>
      <c r="EB16" s="387">
        <f t="shared" si="10"/>
        <v>0</v>
      </c>
      <c r="EC16" s="387">
        <v>3.9200000000000006E-2</v>
      </c>
      <c r="ED16" s="387">
        <v>2.7883999999999998</v>
      </c>
      <c r="EE16" s="387">
        <v>2.9929999999999999</v>
      </c>
      <c r="EF16" s="387">
        <v>8.1799999999999998E-2</v>
      </c>
      <c r="EG16" s="387">
        <v>0</v>
      </c>
      <c r="EH16" s="387">
        <v>0</v>
      </c>
      <c r="EI16" s="387">
        <v>5.9000000000000007E-3</v>
      </c>
      <c r="EJ16" s="387">
        <v>5.8999999999999997E-2</v>
      </c>
      <c r="EK16" s="387">
        <v>0.98089999999999999</v>
      </c>
      <c r="EL16" s="387">
        <v>0</v>
      </c>
      <c r="EM16" s="387">
        <v>0</v>
      </c>
      <c r="EN16" s="387">
        <v>0</v>
      </c>
      <c r="EO16" s="395" t="s">
        <v>15</v>
      </c>
      <c r="EP16" s="395">
        <v>0.57929999999999993</v>
      </c>
      <c r="EQ16" s="395" t="s">
        <v>15</v>
      </c>
      <c r="ER16" s="395" t="s">
        <v>15</v>
      </c>
      <c r="ES16" s="395">
        <v>1.9025000000000001</v>
      </c>
      <c r="ET16" s="395">
        <v>0.7602000000000001</v>
      </c>
      <c r="EU16" s="395">
        <v>1.14E-2</v>
      </c>
      <c r="EV16" s="395" t="s">
        <v>15</v>
      </c>
      <c r="EW16" s="395">
        <v>17.013400000000001</v>
      </c>
      <c r="EX16" s="395">
        <v>0.112</v>
      </c>
      <c r="EY16" s="395" t="s">
        <v>15</v>
      </c>
      <c r="EZ16" s="395" t="s">
        <v>15</v>
      </c>
      <c r="FA16" s="395" t="s">
        <v>15</v>
      </c>
      <c r="FB16" s="364"/>
    </row>
    <row r="17" spans="1:158" s="134" customFormat="1" ht="12.75" customHeight="1">
      <c r="A17" s="771" t="s">
        <v>2898</v>
      </c>
      <c r="B17" s="387">
        <f t="shared" si="0"/>
        <v>0</v>
      </c>
      <c r="C17" s="387">
        <v>0</v>
      </c>
      <c r="D17" s="387">
        <v>0</v>
      </c>
      <c r="E17" s="387">
        <v>0</v>
      </c>
      <c r="F17" s="387">
        <v>0</v>
      </c>
      <c r="G17" s="387">
        <v>0</v>
      </c>
      <c r="H17" s="387">
        <v>0</v>
      </c>
      <c r="I17" s="387">
        <v>0</v>
      </c>
      <c r="J17" s="387">
        <v>0</v>
      </c>
      <c r="K17" s="387">
        <v>0</v>
      </c>
      <c r="L17" s="387">
        <v>0</v>
      </c>
      <c r="M17" s="387">
        <v>0</v>
      </c>
      <c r="N17" s="387">
        <v>0</v>
      </c>
      <c r="O17" s="387">
        <f t="shared" si="1"/>
        <v>0</v>
      </c>
      <c r="P17" s="387">
        <v>0</v>
      </c>
      <c r="Q17" s="387">
        <v>0</v>
      </c>
      <c r="R17" s="387">
        <v>0</v>
      </c>
      <c r="S17" s="387">
        <v>0</v>
      </c>
      <c r="T17" s="387">
        <v>0</v>
      </c>
      <c r="U17" s="387">
        <v>0</v>
      </c>
      <c r="V17" s="387">
        <v>0</v>
      </c>
      <c r="W17" s="387">
        <v>0</v>
      </c>
      <c r="X17" s="387">
        <v>1.0439000000000001</v>
      </c>
      <c r="Y17" s="387">
        <v>1.0226</v>
      </c>
      <c r="Z17" s="387">
        <v>0</v>
      </c>
      <c r="AA17" s="387">
        <v>0</v>
      </c>
      <c r="AB17" s="387">
        <f t="shared" si="2"/>
        <v>0</v>
      </c>
      <c r="AC17" s="387">
        <v>0</v>
      </c>
      <c r="AD17" s="387">
        <v>0</v>
      </c>
      <c r="AE17" s="387">
        <v>0.2707</v>
      </c>
      <c r="AF17" s="387">
        <v>0.22600000000000001</v>
      </c>
      <c r="AG17" s="387">
        <v>11.182499999999999</v>
      </c>
      <c r="AH17" s="387">
        <v>13.4055</v>
      </c>
      <c r="AI17" s="387">
        <v>3.9E-2</v>
      </c>
      <c r="AJ17" s="387">
        <v>9.9217999999999993</v>
      </c>
      <c r="AK17" s="387">
        <v>11.0604</v>
      </c>
      <c r="AL17" s="387">
        <v>0</v>
      </c>
      <c r="AM17" s="387">
        <v>0</v>
      </c>
      <c r="AN17" s="387">
        <v>0</v>
      </c>
      <c r="AO17" s="387">
        <f t="shared" si="3"/>
        <v>2.2709999999999999</v>
      </c>
      <c r="AP17" s="387">
        <v>0</v>
      </c>
      <c r="AQ17" s="387">
        <v>0.45800000000000002</v>
      </c>
      <c r="AR17" s="387">
        <v>0.33700000000000002</v>
      </c>
      <c r="AS17" s="387">
        <v>0.18719999999999998</v>
      </c>
      <c r="AT17" s="387">
        <v>0</v>
      </c>
      <c r="AU17" s="387">
        <v>0</v>
      </c>
      <c r="AV17" s="387">
        <v>0</v>
      </c>
      <c r="AW17" s="387">
        <v>0</v>
      </c>
      <c r="AX17" s="387">
        <v>8.9</v>
      </c>
      <c r="AY17" s="387">
        <v>0</v>
      </c>
      <c r="AZ17" s="387">
        <v>0</v>
      </c>
      <c r="BA17" s="387">
        <v>2.2709999999999999</v>
      </c>
      <c r="BB17" s="387">
        <f t="shared" si="4"/>
        <v>0</v>
      </c>
      <c r="BC17" s="387">
        <v>2.3380000000000001</v>
      </c>
      <c r="BD17" s="387">
        <v>0</v>
      </c>
      <c r="BE17" s="387">
        <v>0</v>
      </c>
      <c r="BF17" s="387">
        <v>0</v>
      </c>
      <c r="BG17" s="387">
        <v>0</v>
      </c>
      <c r="BH17" s="387">
        <v>0</v>
      </c>
      <c r="BI17" s="387">
        <v>0</v>
      </c>
      <c r="BJ17" s="387">
        <v>0</v>
      </c>
      <c r="BK17" s="387">
        <v>0</v>
      </c>
      <c r="BL17" s="387">
        <v>0</v>
      </c>
      <c r="BM17" s="387">
        <v>1.4765999999999999</v>
      </c>
      <c r="BN17" s="387">
        <v>0</v>
      </c>
      <c r="BO17" s="387">
        <f t="shared" si="5"/>
        <v>0</v>
      </c>
      <c r="BP17" s="387">
        <v>0</v>
      </c>
      <c r="BQ17" s="387">
        <v>0</v>
      </c>
      <c r="BR17" s="387">
        <v>0</v>
      </c>
      <c r="BS17" s="387">
        <v>0</v>
      </c>
      <c r="BT17" s="387">
        <v>0</v>
      </c>
      <c r="BU17" s="387">
        <v>0</v>
      </c>
      <c r="BV17" s="387">
        <v>0</v>
      </c>
      <c r="BW17" s="387">
        <v>0</v>
      </c>
      <c r="BX17" s="387">
        <v>0</v>
      </c>
      <c r="BY17" s="387">
        <v>0</v>
      </c>
      <c r="BZ17" s="387">
        <v>2.3949000000000003</v>
      </c>
      <c r="CA17" s="387">
        <v>0</v>
      </c>
      <c r="CB17" s="387">
        <f t="shared" si="6"/>
        <v>0</v>
      </c>
      <c r="CC17" s="387">
        <v>0</v>
      </c>
      <c r="CD17" s="387">
        <v>0</v>
      </c>
      <c r="CE17" s="387">
        <v>0</v>
      </c>
      <c r="CF17" s="387">
        <v>0</v>
      </c>
      <c r="CG17" s="387">
        <v>0</v>
      </c>
      <c r="CH17" s="387">
        <v>0.14000000000000001</v>
      </c>
      <c r="CI17" s="387">
        <v>0.191</v>
      </c>
      <c r="CJ17" s="387">
        <v>0.159</v>
      </c>
      <c r="CK17" s="387">
        <v>0</v>
      </c>
      <c r="CL17" s="387">
        <v>0</v>
      </c>
      <c r="CM17" s="387">
        <v>0</v>
      </c>
      <c r="CN17" s="387">
        <v>0</v>
      </c>
      <c r="CO17" s="387">
        <f t="shared" si="7"/>
        <v>4.5293000000000001</v>
      </c>
      <c r="CP17" s="387">
        <v>0</v>
      </c>
      <c r="CQ17" s="387">
        <v>0</v>
      </c>
      <c r="CR17" s="387">
        <v>0</v>
      </c>
      <c r="CS17" s="387">
        <v>9.3522999999999996</v>
      </c>
      <c r="CT17" s="387">
        <v>1.9510000000000001</v>
      </c>
      <c r="CU17" s="387">
        <v>13.878</v>
      </c>
      <c r="CV17" s="387">
        <v>2.0599400000000001</v>
      </c>
      <c r="CW17" s="387">
        <v>0</v>
      </c>
      <c r="CX17" s="387">
        <v>4.8468999999999998</v>
      </c>
      <c r="CY17" s="387">
        <v>4.6562000000000001</v>
      </c>
      <c r="CZ17" s="387">
        <v>1.6480999999999999</v>
      </c>
      <c r="DA17" s="387">
        <v>4.5293000000000001</v>
      </c>
      <c r="DB17" s="387">
        <f t="shared" si="8"/>
        <v>7.9046000000000003</v>
      </c>
      <c r="DC17" s="387">
        <v>1.0826</v>
      </c>
      <c r="DD17" s="387">
        <v>0.42769999999999997</v>
      </c>
      <c r="DE17" s="387">
        <v>0.23400000000000001</v>
      </c>
      <c r="DF17" s="387">
        <v>1.1878</v>
      </c>
      <c r="DG17" s="387">
        <v>0</v>
      </c>
      <c r="DH17" s="387">
        <v>2.3592999999999997</v>
      </c>
      <c r="DI17" s="387">
        <v>5.4862000000000011</v>
      </c>
      <c r="DJ17" s="387">
        <v>7.3668000000000005</v>
      </c>
      <c r="DK17" s="387">
        <v>12.551800000000002</v>
      </c>
      <c r="DL17" s="387">
        <v>3.746</v>
      </c>
      <c r="DM17" s="387">
        <v>4.3005000000000004</v>
      </c>
      <c r="DN17" s="387">
        <v>7.9046000000000003</v>
      </c>
      <c r="DO17" s="387">
        <f t="shared" si="9"/>
        <v>83.844700000000017</v>
      </c>
      <c r="DP17" s="387">
        <v>5.7486000000000006</v>
      </c>
      <c r="DQ17" s="387">
        <v>12.227500000000003</v>
      </c>
      <c r="DR17" s="387">
        <v>24.849799999999998</v>
      </c>
      <c r="DS17" s="387">
        <v>64.131600000000006</v>
      </c>
      <c r="DT17" s="387">
        <v>56.135799999999996</v>
      </c>
      <c r="DU17" s="387">
        <v>64.313299999999998</v>
      </c>
      <c r="DV17" s="387">
        <v>77.671199999999999</v>
      </c>
      <c r="DW17" s="387">
        <v>71.02940000000001</v>
      </c>
      <c r="DX17" s="387">
        <v>46.909599999999998</v>
      </c>
      <c r="DY17" s="387">
        <v>52.447199999999988</v>
      </c>
      <c r="DZ17" s="387">
        <v>47.187400000000004</v>
      </c>
      <c r="EA17" s="387">
        <v>83.844700000000017</v>
      </c>
      <c r="EB17" s="387">
        <f t="shared" si="10"/>
        <v>4.9355000000000002</v>
      </c>
      <c r="EC17" s="387">
        <v>79.048899999999989</v>
      </c>
      <c r="ED17" s="387">
        <v>83.081800000000001</v>
      </c>
      <c r="EE17" s="387">
        <v>81.412200000000013</v>
      </c>
      <c r="EF17" s="387">
        <v>71.518000000000001</v>
      </c>
      <c r="EG17" s="387">
        <v>61.789000000000001</v>
      </c>
      <c r="EH17" s="387">
        <v>40.123799999999996</v>
      </c>
      <c r="EI17" s="387">
        <v>1.2827</v>
      </c>
      <c r="EJ17" s="387">
        <v>8.3006000000000011</v>
      </c>
      <c r="EK17" s="387">
        <v>11.651300000000001</v>
      </c>
      <c r="EL17" s="387">
        <v>30.539100000000001</v>
      </c>
      <c r="EM17" s="387">
        <v>52.017099999999999</v>
      </c>
      <c r="EN17" s="387">
        <v>4.9355000000000002</v>
      </c>
      <c r="EO17" s="395">
        <v>6.0120000000000005</v>
      </c>
      <c r="EP17" s="395">
        <v>1.2261</v>
      </c>
      <c r="EQ17" s="395">
        <v>0.17780000000000001</v>
      </c>
      <c r="ER17" s="395">
        <v>3.5145</v>
      </c>
      <c r="ES17" s="395">
        <v>9.7222000000000008</v>
      </c>
      <c r="ET17" s="395">
        <v>44.247399999999999</v>
      </c>
      <c r="EU17" s="395">
        <v>6.6425000000000001</v>
      </c>
      <c r="EV17" s="395">
        <v>5.3644999999999996</v>
      </c>
      <c r="EW17" s="395">
        <v>0.56110000000000004</v>
      </c>
      <c r="EX17" s="395">
        <v>5.1986999999999997</v>
      </c>
      <c r="EY17" s="395">
        <v>8.6324000000000005</v>
      </c>
      <c r="EZ17" s="395">
        <v>0.51300000000000001</v>
      </c>
      <c r="FA17" s="395">
        <v>6.0120000000000005</v>
      </c>
      <c r="FB17" s="400"/>
    </row>
    <row r="18" spans="1:158" s="134" customFormat="1" ht="12.75" customHeight="1">
      <c r="A18" s="771" t="s">
        <v>3190</v>
      </c>
      <c r="B18" s="387">
        <f t="shared" si="0"/>
        <v>0</v>
      </c>
      <c r="C18" s="387">
        <v>0</v>
      </c>
      <c r="D18" s="387">
        <v>0</v>
      </c>
      <c r="E18" s="387">
        <v>0</v>
      </c>
      <c r="F18" s="387">
        <v>0</v>
      </c>
      <c r="G18" s="387">
        <v>0</v>
      </c>
      <c r="H18" s="387">
        <v>0</v>
      </c>
      <c r="I18" s="387">
        <v>0</v>
      </c>
      <c r="J18" s="387">
        <v>0</v>
      </c>
      <c r="K18" s="387">
        <v>0</v>
      </c>
      <c r="L18" s="387">
        <v>0</v>
      </c>
      <c r="M18" s="387">
        <v>0</v>
      </c>
      <c r="N18" s="387">
        <v>0</v>
      </c>
      <c r="O18" s="387">
        <f t="shared" si="1"/>
        <v>0</v>
      </c>
      <c r="P18" s="387">
        <v>0</v>
      </c>
      <c r="Q18" s="387">
        <v>0</v>
      </c>
      <c r="R18" s="387">
        <v>0</v>
      </c>
      <c r="S18" s="387">
        <v>0</v>
      </c>
      <c r="T18" s="387">
        <v>0</v>
      </c>
      <c r="U18" s="387">
        <v>0</v>
      </c>
      <c r="V18" s="387">
        <v>0</v>
      </c>
      <c r="W18" s="387">
        <v>0</v>
      </c>
      <c r="X18" s="387">
        <v>0</v>
      </c>
      <c r="Y18" s="387">
        <v>0</v>
      </c>
      <c r="Z18" s="387">
        <v>0</v>
      </c>
      <c r="AA18" s="387">
        <v>0</v>
      </c>
      <c r="AB18" s="387">
        <f t="shared" si="2"/>
        <v>0</v>
      </c>
      <c r="AC18" s="387">
        <v>0</v>
      </c>
      <c r="AD18" s="387">
        <v>0</v>
      </c>
      <c r="AE18" s="387">
        <v>0</v>
      </c>
      <c r="AF18" s="387">
        <v>0</v>
      </c>
      <c r="AG18" s="387">
        <v>0</v>
      </c>
      <c r="AH18" s="387">
        <v>0</v>
      </c>
      <c r="AI18" s="387">
        <v>0</v>
      </c>
      <c r="AJ18" s="387">
        <v>0</v>
      </c>
      <c r="AK18" s="387">
        <v>0</v>
      </c>
      <c r="AL18" s="387">
        <v>0</v>
      </c>
      <c r="AM18" s="387">
        <v>0</v>
      </c>
      <c r="AN18" s="387">
        <v>0</v>
      </c>
      <c r="AO18" s="387">
        <f t="shared" si="3"/>
        <v>0</v>
      </c>
      <c r="AP18" s="387">
        <v>0</v>
      </c>
      <c r="AQ18" s="387">
        <v>0</v>
      </c>
      <c r="AR18" s="387">
        <v>0</v>
      </c>
      <c r="AS18" s="387">
        <v>0</v>
      </c>
      <c r="AT18" s="387">
        <v>0</v>
      </c>
      <c r="AU18" s="387">
        <v>0</v>
      </c>
      <c r="AV18" s="387">
        <v>0</v>
      </c>
      <c r="AW18" s="387">
        <v>0</v>
      </c>
      <c r="AX18" s="387">
        <v>0</v>
      </c>
      <c r="AY18" s="387">
        <v>0</v>
      </c>
      <c r="AZ18" s="387">
        <v>0</v>
      </c>
      <c r="BA18" s="387">
        <v>0</v>
      </c>
      <c r="BB18" s="387">
        <f t="shared" si="4"/>
        <v>0</v>
      </c>
      <c r="BC18" s="387">
        <v>0</v>
      </c>
      <c r="BD18" s="387">
        <v>0</v>
      </c>
      <c r="BE18" s="387">
        <v>0</v>
      </c>
      <c r="BF18" s="387">
        <v>0</v>
      </c>
      <c r="BG18" s="387">
        <v>0</v>
      </c>
      <c r="BH18" s="387">
        <v>0</v>
      </c>
      <c r="BI18" s="387">
        <v>0</v>
      </c>
      <c r="BJ18" s="387">
        <v>0</v>
      </c>
      <c r="BK18" s="387">
        <v>0</v>
      </c>
      <c r="BL18" s="387">
        <v>0</v>
      </c>
      <c r="BM18" s="387">
        <v>0</v>
      </c>
      <c r="BN18" s="387">
        <v>0</v>
      </c>
      <c r="BO18" s="387">
        <f t="shared" si="5"/>
        <v>0</v>
      </c>
      <c r="BP18" s="387">
        <v>0</v>
      </c>
      <c r="BQ18" s="387">
        <v>0</v>
      </c>
      <c r="BR18" s="387">
        <v>0</v>
      </c>
      <c r="BS18" s="387">
        <v>0</v>
      </c>
      <c r="BT18" s="387">
        <v>0</v>
      </c>
      <c r="BU18" s="387">
        <v>0</v>
      </c>
      <c r="BV18" s="387">
        <v>0</v>
      </c>
      <c r="BW18" s="387">
        <v>0</v>
      </c>
      <c r="BX18" s="387">
        <v>0</v>
      </c>
      <c r="BY18" s="387">
        <v>0</v>
      </c>
      <c r="BZ18" s="387">
        <v>0</v>
      </c>
      <c r="CA18" s="387">
        <v>0</v>
      </c>
      <c r="CB18" s="387">
        <f t="shared" si="6"/>
        <v>0</v>
      </c>
      <c r="CC18" s="387">
        <v>0</v>
      </c>
      <c r="CD18" s="387">
        <v>0</v>
      </c>
      <c r="CE18" s="387">
        <v>0</v>
      </c>
      <c r="CF18" s="387">
        <v>0</v>
      </c>
      <c r="CG18" s="387">
        <v>0</v>
      </c>
      <c r="CH18" s="387">
        <v>0</v>
      </c>
      <c r="CI18" s="387">
        <v>0</v>
      </c>
      <c r="CJ18" s="387">
        <v>0</v>
      </c>
      <c r="CK18" s="387">
        <v>0</v>
      </c>
      <c r="CL18" s="387">
        <v>0</v>
      </c>
      <c r="CM18" s="387">
        <v>0</v>
      </c>
      <c r="CN18" s="387">
        <v>0</v>
      </c>
      <c r="CO18" s="387">
        <f t="shared" si="7"/>
        <v>0.1452</v>
      </c>
      <c r="CP18" s="387">
        <v>0</v>
      </c>
      <c r="CQ18" s="387">
        <v>0</v>
      </c>
      <c r="CR18" s="387">
        <v>0</v>
      </c>
      <c r="CS18" s="387">
        <v>4.3799999999999999E-2</v>
      </c>
      <c r="CT18" s="387">
        <v>8.0000000000000002E-3</v>
      </c>
      <c r="CU18" s="387">
        <v>0</v>
      </c>
      <c r="CV18" s="387">
        <v>0.16766999999999999</v>
      </c>
      <c r="CW18" s="387">
        <v>3.56E-2</v>
      </c>
      <c r="CX18" s="387">
        <v>3.56E-2</v>
      </c>
      <c r="CY18" s="387">
        <v>5.4999999999999997E-3</v>
      </c>
      <c r="CZ18" s="387">
        <v>0.21259999999999998</v>
      </c>
      <c r="DA18" s="387">
        <v>0.1452</v>
      </c>
      <c r="DB18" s="387">
        <f t="shared" si="8"/>
        <v>0.64100000000000001</v>
      </c>
      <c r="DC18" s="387">
        <v>0.34010000000000001</v>
      </c>
      <c r="DD18" s="387">
        <v>4.0000000000000002E-4</v>
      </c>
      <c r="DE18" s="387">
        <v>0.1774</v>
      </c>
      <c r="DF18" s="387">
        <v>0.28420000000000001</v>
      </c>
      <c r="DG18" s="387">
        <v>0.13539999999999999</v>
      </c>
      <c r="DH18" s="387">
        <v>0.13469999999999999</v>
      </c>
      <c r="DI18" s="387">
        <v>0.79910000000000003</v>
      </c>
      <c r="DJ18" s="387">
        <v>4.4381000000000004</v>
      </c>
      <c r="DK18" s="387">
        <v>0.56019999999999992</v>
      </c>
      <c r="DL18" s="387">
        <v>0.69899999999999995</v>
      </c>
      <c r="DM18" s="387">
        <v>0.46970000000000001</v>
      </c>
      <c r="DN18" s="387">
        <v>0.64100000000000001</v>
      </c>
      <c r="DO18" s="387">
        <f t="shared" si="9"/>
        <v>1.6399999999999998E-2</v>
      </c>
      <c r="DP18" s="387">
        <v>0.46529999999999999</v>
      </c>
      <c r="DQ18" s="387">
        <v>0.62329999999999997</v>
      </c>
      <c r="DR18" s="387">
        <v>0.4194</v>
      </c>
      <c r="DS18" s="387">
        <v>0.54430000000000001</v>
      </c>
      <c r="DT18" s="387">
        <v>0.92170000000000007</v>
      </c>
      <c r="DU18" s="387">
        <v>0.99690000000000012</v>
      </c>
      <c r="DV18" s="387">
        <v>0.2606</v>
      </c>
      <c r="DW18" s="387">
        <v>0.5776</v>
      </c>
      <c r="DX18" s="387">
        <v>0.14709999999999998</v>
      </c>
      <c r="DY18" s="387">
        <v>0.24339999999999998</v>
      </c>
      <c r="DZ18" s="387">
        <v>0.28299999999999997</v>
      </c>
      <c r="EA18" s="387">
        <v>1.6399999999999998E-2</v>
      </c>
      <c r="EB18" s="387">
        <f t="shared" si="10"/>
        <v>0.87560000000000004</v>
      </c>
      <c r="EC18" s="387">
        <v>4.24E-2</v>
      </c>
      <c r="ED18" s="387">
        <v>4.6799999999999994E-2</v>
      </c>
      <c r="EE18" s="387">
        <v>1.49E-2</v>
      </c>
      <c r="EF18" s="387">
        <v>0.14349999999999999</v>
      </c>
      <c r="EG18" s="387">
        <v>1.0440999999999998</v>
      </c>
      <c r="EH18" s="387">
        <v>0</v>
      </c>
      <c r="EI18" s="387">
        <v>3.9926999999999997</v>
      </c>
      <c r="EJ18" s="387">
        <v>2.8593000000000002</v>
      </c>
      <c r="EK18" s="387">
        <v>3.5281000000000002</v>
      </c>
      <c r="EL18" s="387">
        <v>5.2266000000000004</v>
      </c>
      <c r="EM18" s="387">
        <v>5.0058999999999996</v>
      </c>
      <c r="EN18" s="387">
        <v>0.87560000000000004</v>
      </c>
      <c r="EO18" s="395">
        <v>26.1937</v>
      </c>
      <c r="EP18" s="395">
        <v>6.4355000000000002</v>
      </c>
      <c r="EQ18" s="395">
        <v>2.2591999999999999</v>
      </c>
      <c r="ER18" s="395">
        <v>8.9400000000000007E-2</v>
      </c>
      <c r="ES18" s="395">
        <v>8.6699999999999999E-2</v>
      </c>
      <c r="ET18" s="395">
        <v>1.9576</v>
      </c>
      <c r="EU18" s="395">
        <v>0.94310000000000005</v>
      </c>
      <c r="EV18" s="395">
        <v>1.9267999999999998</v>
      </c>
      <c r="EW18" s="395">
        <v>2.6970999999999998</v>
      </c>
      <c r="EX18" s="395">
        <v>1.1308</v>
      </c>
      <c r="EY18" s="395">
        <v>0.97220000000000006</v>
      </c>
      <c r="EZ18" s="395">
        <v>4.4999999999999997E-3</v>
      </c>
      <c r="FA18" s="395">
        <v>26.1937</v>
      </c>
      <c r="FB18" s="400"/>
    </row>
    <row r="19" spans="1:158" s="134" customFormat="1" ht="12.75" customHeight="1">
      <c r="A19" s="773" t="s">
        <v>3191</v>
      </c>
      <c r="B19" s="387">
        <f t="shared" si="0"/>
        <v>0.27</v>
      </c>
      <c r="C19" s="387">
        <v>5.7000000000000002E-2</v>
      </c>
      <c r="D19" s="387">
        <v>0.57320000000000004</v>
      </c>
      <c r="E19" s="387">
        <v>0.63600000000000001</v>
      </c>
      <c r="F19" s="387">
        <v>0</v>
      </c>
      <c r="G19" s="387">
        <v>2.7E-2</v>
      </c>
      <c r="H19" s="387">
        <v>0</v>
      </c>
      <c r="I19" s="387">
        <v>0</v>
      </c>
      <c r="J19" s="387">
        <v>0.65800000000000003</v>
      </c>
      <c r="K19" s="387">
        <v>0.29299999999999998</v>
      </c>
      <c r="L19" s="387">
        <v>0</v>
      </c>
      <c r="M19" s="387">
        <v>5.8999999999999997E-2</v>
      </c>
      <c r="N19" s="387">
        <v>0.27</v>
      </c>
      <c r="O19" s="387">
        <f t="shared" si="1"/>
        <v>1.57</v>
      </c>
      <c r="P19" s="387">
        <v>0.57499999999999996</v>
      </c>
      <c r="Q19" s="387">
        <v>0.28999999999999998</v>
      </c>
      <c r="R19" s="387">
        <v>1.2E-2</v>
      </c>
      <c r="S19" s="387">
        <v>0.11799999999999999</v>
      </c>
      <c r="T19" s="387">
        <v>0.78800000000000003</v>
      </c>
      <c r="U19" s="387">
        <v>7.0000000000000007E-2</v>
      </c>
      <c r="V19" s="387">
        <v>0.42499999999999999</v>
      </c>
      <c r="W19" s="387">
        <v>0.1575</v>
      </c>
      <c r="X19" s="387">
        <v>0.27800000000000002</v>
      </c>
      <c r="Y19" s="387">
        <v>0.06</v>
      </c>
      <c r="Z19" s="387">
        <v>2.7050000000000001</v>
      </c>
      <c r="AA19" s="387">
        <v>1.57</v>
      </c>
      <c r="AB19" s="387">
        <f t="shared" si="2"/>
        <v>3.6267</v>
      </c>
      <c r="AC19" s="387">
        <v>2.2703000000000002</v>
      </c>
      <c r="AD19" s="387">
        <v>1.226</v>
      </c>
      <c r="AE19" s="387">
        <v>6.5339999999999998</v>
      </c>
      <c r="AF19" s="387">
        <v>2.4300000000000002</v>
      </c>
      <c r="AG19" s="387">
        <v>8.6784999999999997</v>
      </c>
      <c r="AH19" s="387">
        <v>4.6639999999999997</v>
      </c>
      <c r="AI19" s="387">
        <v>6.1448999999999998</v>
      </c>
      <c r="AJ19" s="387">
        <v>7.2658000000000005</v>
      </c>
      <c r="AK19" s="387">
        <v>2.4180000000000001</v>
      </c>
      <c r="AL19" s="387">
        <v>2.4965999999999999</v>
      </c>
      <c r="AM19" s="387">
        <v>3.3712</v>
      </c>
      <c r="AN19" s="387">
        <v>3.6267</v>
      </c>
      <c r="AO19" s="387">
        <f t="shared" si="3"/>
        <v>7.6282999999999994</v>
      </c>
      <c r="AP19" s="387">
        <v>1.8945999999999998</v>
      </c>
      <c r="AQ19" s="387">
        <v>4.8576000000000006</v>
      </c>
      <c r="AR19" s="387">
        <v>7.0717000000000008</v>
      </c>
      <c r="AS19" s="387">
        <v>2.7401999999999997</v>
      </c>
      <c r="AT19" s="387">
        <v>0.92479999999999996</v>
      </c>
      <c r="AU19" s="387">
        <v>2.0348000000000002</v>
      </c>
      <c r="AV19" s="387">
        <v>2.0901999999999998</v>
      </c>
      <c r="AW19" s="387">
        <v>2.1692999999999998</v>
      </c>
      <c r="AX19" s="387">
        <v>7.2150999999999996</v>
      </c>
      <c r="AY19" s="387">
        <v>1.6447000000000001</v>
      </c>
      <c r="AZ19" s="387">
        <v>1.9187999999999996</v>
      </c>
      <c r="BA19" s="387">
        <v>7.6282999999999994</v>
      </c>
      <c r="BB19" s="387">
        <f t="shared" si="4"/>
        <v>9.7200999999999986</v>
      </c>
      <c r="BC19" s="387">
        <v>12.020000000000001</v>
      </c>
      <c r="BD19" s="387">
        <v>13.1335</v>
      </c>
      <c r="BE19" s="387">
        <v>9.2418999999999993</v>
      </c>
      <c r="BF19" s="387">
        <v>5.2435</v>
      </c>
      <c r="BG19" s="387">
        <v>8.5715000000000003</v>
      </c>
      <c r="BH19" s="387">
        <v>5.5339</v>
      </c>
      <c r="BI19" s="387">
        <v>5.8528000000000002</v>
      </c>
      <c r="BJ19" s="387">
        <v>6.1985000000000001</v>
      </c>
      <c r="BK19" s="387">
        <v>10.209100000000001</v>
      </c>
      <c r="BL19" s="387">
        <v>7.9831000000000003</v>
      </c>
      <c r="BM19" s="387">
        <v>17.055299999999999</v>
      </c>
      <c r="BN19" s="387">
        <v>9.7200999999999986</v>
      </c>
      <c r="BO19" s="387">
        <f t="shared" si="5"/>
        <v>4.9327000000000005</v>
      </c>
      <c r="BP19" s="387">
        <v>8.0230999999999995</v>
      </c>
      <c r="BQ19" s="387">
        <v>11.249699999999999</v>
      </c>
      <c r="BR19" s="387">
        <v>8.7612000000000005</v>
      </c>
      <c r="BS19" s="387">
        <v>9.7874999999999996</v>
      </c>
      <c r="BT19" s="387">
        <v>8.3526999999999987</v>
      </c>
      <c r="BU19" s="387">
        <v>7.9684000000000008</v>
      </c>
      <c r="BV19" s="387">
        <v>7.6867999999999999</v>
      </c>
      <c r="BW19" s="387">
        <v>6.3613999999999997</v>
      </c>
      <c r="BX19" s="387">
        <v>1.8526000000000002</v>
      </c>
      <c r="BY19" s="387">
        <v>1.4444999999999999</v>
      </c>
      <c r="BZ19" s="387">
        <v>6.3551000000000002</v>
      </c>
      <c r="CA19" s="387">
        <v>4.9327000000000005</v>
      </c>
      <c r="CB19" s="387">
        <f t="shared" si="6"/>
        <v>1.7066999999999999</v>
      </c>
      <c r="CC19" s="387">
        <v>1.4504999999999999</v>
      </c>
      <c r="CD19" s="387">
        <v>3.5993000000000004</v>
      </c>
      <c r="CE19" s="387">
        <v>5.6955</v>
      </c>
      <c r="CF19" s="387">
        <v>1.6094999999999999</v>
      </c>
      <c r="CG19" s="387">
        <v>1.0587</v>
      </c>
      <c r="CH19" s="387">
        <v>1.4814000000000001</v>
      </c>
      <c r="CI19" s="387">
        <v>4.9866000000000001</v>
      </c>
      <c r="CJ19" s="387">
        <v>3.2704</v>
      </c>
      <c r="CK19" s="387">
        <v>1.3704000000000001</v>
      </c>
      <c r="CL19" s="387">
        <v>3.9294000000000002</v>
      </c>
      <c r="CM19" s="387">
        <v>0.90239999999999998</v>
      </c>
      <c r="CN19" s="387">
        <v>1.7066999999999999</v>
      </c>
      <c r="CO19" s="387">
        <f t="shared" si="7"/>
        <v>2.8556999999999997</v>
      </c>
      <c r="CP19" s="387">
        <v>2.5145999999999997</v>
      </c>
      <c r="CQ19" s="387">
        <v>1.9474</v>
      </c>
      <c r="CR19" s="387">
        <v>1.9991000000000001</v>
      </c>
      <c r="CS19" s="387">
        <v>3.7364000000000002</v>
      </c>
      <c r="CT19" s="387">
        <v>7.1774999999999993</v>
      </c>
      <c r="CU19" s="387">
        <v>4.8043800000000001</v>
      </c>
      <c r="CV19" s="387">
        <v>9.9918500000000012</v>
      </c>
      <c r="CW19" s="387">
        <v>1.9456999999999998</v>
      </c>
      <c r="CX19" s="387">
        <v>9.5530000000000026</v>
      </c>
      <c r="CY19" s="387">
        <v>3.851</v>
      </c>
      <c r="CZ19" s="387">
        <v>6.7138</v>
      </c>
      <c r="DA19" s="387">
        <v>2.8556999999999997</v>
      </c>
      <c r="DB19" s="387">
        <f t="shared" si="8"/>
        <v>11.595800000000001</v>
      </c>
      <c r="DC19" s="387">
        <v>4.4766999999999992</v>
      </c>
      <c r="DD19" s="387">
        <v>2.5947</v>
      </c>
      <c r="DE19" s="387">
        <v>7.0312000000000001</v>
      </c>
      <c r="DF19" s="387">
        <v>9.1609999999999996</v>
      </c>
      <c r="DG19" s="387">
        <v>14.637</v>
      </c>
      <c r="DH19" s="387">
        <v>8.4915000000000003</v>
      </c>
      <c r="DI19" s="387">
        <v>6.2012999999999989</v>
      </c>
      <c r="DJ19" s="387">
        <v>9.8902000000000001</v>
      </c>
      <c r="DK19" s="387">
        <v>10.556100000000001</v>
      </c>
      <c r="DL19" s="387">
        <v>8.4387000000000008</v>
      </c>
      <c r="DM19" s="387">
        <v>13.375000000000002</v>
      </c>
      <c r="DN19" s="387">
        <v>11.595800000000001</v>
      </c>
      <c r="DO19" s="387">
        <f t="shared" si="9"/>
        <v>5.3258000000000001</v>
      </c>
      <c r="DP19" s="387">
        <v>9.4501999999999988</v>
      </c>
      <c r="DQ19" s="387">
        <v>9.5029000000000003</v>
      </c>
      <c r="DR19" s="387">
        <v>11.088599999999998</v>
      </c>
      <c r="DS19" s="387">
        <v>13.880599999999998</v>
      </c>
      <c r="DT19" s="387">
        <v>20.391600000000004</v>
      </c>
      <c r="DU19" s="387">
        <v>9.302999999999999</v>
      </c>
      <c r="DV19" s="387">
        <v>9.6012000000000004</v>
      </c>
      <c r="DW19" s="387">
        <v>13.577500000000001</v>
      </c>
      <c r="DX19" s="387">
        <v>7.8096000000000014</v>
      </c>
      <c r="DY19" s="387">
        <v>16.318200000000001</v>
      </c>
      <c r="DZ19" s="387">
        <v>16.125500000000002</v>
      </c>
      <c r="EA19" s="387">
        <v>5.3258000000000001</v>
      </c>
      <c r="EB19" s="387">
        <f t="shared" si="10"/>
        <v>20.552100000000003</v>
      </c>
      <c r="EC19" s="387">
        <v>11.244400000000001</v>
      </c>
      <c r="ED19" s="387">
        <v>6.4432999999999989</v>
      </c>
      <c r="EE19" s="387">
        <v>8.5130999999999979</v>
      </c>
      <c r="EF19" s="387">
        <v>11.767200000000003</v>
      </c>
      <c r="EG19" s="387">
        <v>11.497</v>
      </c>
      <c r="EH19" s="387">
        <v>4.589900000000001</v>
      </c>
      <c r="EI19" s="387">
        <v>6.5042999999999997</v>
      </c>
      <c r="EJ19" s="387">
        <v>6.0866999999999996</v>
      </c>
      <c r="EK19" s="387">
        <v>7.3591000000000006</v>
      </c>
      <c r="EL19" s="387">
        <v>11.464699999999999</v>
      </c>
      <c r="EM19" s="387">
        <v>7.0809999999999995</v>
      </c>
      <c r="EN19" s="387">
        <v>20.552100000000003</v>
      </c>
      <c r="EO19" s="395">
        <v>9.5076000000000001</v>
      </c>
      <c r="EP19" s="395">
        <v>17.619299999999999</v>
      </c>
      <c r="EQ19" s="395">
        <v>31.5213</v>
      </c>
      <c r="ER19" s="395">
        <v>9.2802999999999987</v>
      </c>
      <c r="ES19" s="395">
        <v>20.797999999999998</v>
      </c>
      <c r="ET19" s="395">
        <v>5.2134999999999998</v>
      </c>
      <c r="EU19" s="395">
        <v>12.048999999999999</v>
      </c>
      <c r="EV19" s="395">
        <v>4.8369</v>
      </c>
      <c r="EW19" s="395">
        <v>5.7978000000000005</v>
      </c>
      <c r="EX19" s="395">
        <v>6.7891000000000004</v>
      </c>
      <c r="EY19" s="395">
        <v>12.961</v>
      </c>
      <c r="EZ19" s="395">
        <v>4.5475000000000003</v>
      </c>
      <c r="FA19" s="395">
        <v>9.5076000000000001</v>
      </c>
      <c r="FB19" s="400"/>
    </row>
    <row r="20" spans="1:158" s="134" customFormat="1" ht="12.75" customHeight="1">
      <c r="A20" s="773" t="s">
        <v>2980</v>
      </c>
      <c r="B20" s="387">
        <f t="shared" si="0"/>
        <v>9.8170000000000002</v>
      </c>
      <c r="C20" s="387">
        <v>5.165</v>
      </c>
      <c r="D20" s="387">
        <v>5.8479999999999999</v>
      </c>
      <c r="E20" s="387">
        <v>16.393000000000001</v>
      </c>
      <c r="F20" s="387">
        <v>9.4670000000000005</v>
      </c>
      <c r="G20" s="387">
        <v>6.218</v>
      </c>
      <c r="H20" s="387">
        <v>0</v>
      </c>
      <c r="I20" s="387">
        <v>0</v>
      </c>
      <c r="J20" s="387">
        <v>0.85099999999999998</v>
      </c>
      <c r="K20" s="387">
        <v>6.3659999999999997</v>
      </c>
      <c r="L20" s="387">
        <v>21.282</v>
      </c>
      <c r="M20" s="387">
        <v>62.21</v>
      </c>
      <c r="N20" s="387">
        <v>9.8170000000000002</v>
      </c>
      <c r="O20" s="387">
        <f t="shared" si="1"/>
        <v>1.6890000000000001</v>
      </c>
      <c r="P20" s="387">
        <v>3.5950000000000002</v>
      </c>
      <c r="Q20" s="387">
        <v>0</v>
      </c>
      <c r="R20" s="387">
        <v>0.3</v>
      </c>
      <c r="S20" s="387">
        <v>8.7999999999999995E-2</v>
      </c>
      <c r="T20" s="387">
        <v>0.48099999999999998</v>
      </c>
      <c r="U20" s="387">
        <v>0</v>
      </c>
      <c r="V20" s="387">
        <v>3.0409999999999999</v>
      </c>
      <c r="W20" s="387">
        <v>3.6440000000000001</v>
      </c>
      <c r="X20" s="387">
        <v>6.4397000000000002</v>
      </c>
      <c r="Y20" s="387">
        <v>4.1529999999999996</v>
      </c>
      <c r="Z20" s="387">
        <v>3.7989999999999999</v>
      </c>
      <c r="AA20" s="387">
        <v>1.6890000000000001</v>
      </c>
      <c r="AB20" s="387">
        <f t="shared" si="2"/>
        <v>2.9079000000000002</v>
      </c>
      <c r="AC20" s="387">
        <v>5.2915000000000001</v>
      </c>
      <c r="AD20" s="387">
        <v>4.5819999999999999</v>
      </c>
      <c r="AE20" s="387">
        <v>2.202</v>
      </c>
      <c r="AF20" s="387">
        <v>0.72520000000000007</v>
      </c>
      <c r="AG20" s="387">
        <v>0.40400000000000003</v>
      </c>
      <c r="AH20" s="387">
        <v>2.7869999999999999</v>
      </c>
      <c r="AI20" s="387">
        <v>4.74</v>
      </c>
      <c r="AJ20" s="387">
        <v>9.0604999999999993</v>
      </c>
      <c r="AK20" s="387">
        <v>7.2309999999999999</v>
      </c>
      <c r="AL20" s="387">
        <v>0.59499999999999997</v>
      </c>
      <c r="AM20" s="387">
        <v>1.9725999999999999</v>
      </c>
      <c r="AN20" s="387">
        <v>2.9079000000000002</v>
      </c>
      <c r="AO20" s="387">
        <f t="shared" si="3"/>
        <v>4.3487999999999998</v>
      </c>
      <c r="AP20" s="387">
        <v>3.9304999999999999</v>
      </c>
      <c r="AQ20" s="387">
        <v>10.656799999999999</v>
      </c>
      <c r="AR20" s="387">
        <v>2.4340000000000002</v>
      </c>
      <c r="AS20" s="387">
        <v>1.147</v>
      </c>
      <c r="AT20" s="387">
        <v>6.1755000000000004</v>
      </c>
      <c r="AU20" s="387">
        <v>13.005700000000001</v>
      </c>
      <c r="AV20" s="387">
        <v>6.4193999999999996</v>
      </c>
      <c r="AW20" s="387">
        <v>7.4170999999999996</v>
      </c>
      <c r="AX20" s="387">
        <v>9.9027000000000012</v>
      </c>
      <c r="AY20" s="387">
        <v>7.9406999999999996</v>
      </c>
      <c r="AZ20" s="387">
        <v>9.8535000000000004</v>
      </c>
      <c r="BA20" s="387">
        <v>4.3487999999999998</v>
      </c>
      <c r="BB20" s="387">
        <f t="shared" si="4"/>
        <v>15.835600000000001</v>
      </c>
      <c r="BC20" s="387">
        <v>5.0644</v>
      </c>
      <c r="BD20" s="387">
        <v>2.7970000000000002</v>
      </c>
      <c r="BE20" s="387">
        <v>12.977</v>
      </c>
      <c r="BF20" s="387">
        <v>4.4939999999999998</v>
      </c>
      <c r="BG20" s="387">
        <v>3.5910000000000002</v>
      </c>
      <c r="BH20" s="387">
        <v>3.78</v>
      </c>
      <c r="BI20" s="387">
        <v>2.1920000000000002</v>
      </c>
      <c r="BJ20" s="387">
        <v>0.28299999999999997</v>
      </c>
      <c r="BK20" s="387">
        <v>1.8069999999999999</v>
      </c>
      <c r="BL20" s="387">
        <v>2.7993999999999999</v>
      </c>
      <c r="BM20" s="387">
        <v>7.0705</v>
      </c>
      <c r="BN20" s="387">
        <v>15.835600000000001</v>
      </c>
      <c r="BO20" s="387">
        <f t="shared" si="5"/>
        <v>30.360499999999998</v>
      </c>
      <c r="BP20" s="387">
        <v>7.8710000000000004</v>
      </c>
      <c r="BQ20" s="387">
        <v>10.712200000000001</v>
      </c>
      <c r="BR20" s="387">
        <v>16.837599999999998</v>
      </c>
      <c r="BS20" s="387">
        <v>15.093</v>
      </c>
      <c r="BT20" s="387">
        <v>6.5819999999999999</v>
      </c>
      <c r="BU20" s="387">
        <v>16.056000000000001</v>
      </c>
      <c r="BV20" s="387">
        <v>23.090700000000002</v>
      </c>
      <c r="BW20" s="387">
        <v>23.401</v>
      </c>
      <c r="BX20" s="387">
        <v>0.58929999999999993</v>
      </c>
      <c r="BY20" s="387">
        <v>1.9550000000000001</v>
      </c>
      <c r="BZ20" s="387">
        <v>2.7130000000000001</v>
      </c>
      <c r="CA20" s="387">
        <v>30.360499999999998</v>
      </c>
      <c r="CB20" s="387">
        <f t="shared" si="6"/>
        <v>55.352899999999998</v>
      </c>
      <c r="CC20" s="387">
        <v>1.7030000000000001</v>
      </c>
      <c r="CD20" s="387">
        <v>1.2309000000000001</v>
      </c>
      <c r="CE20" s="387">
        <v>1.1309</v>
      </c>
      <c r="CF20" s="387">
        <v>10.063000000000001</v>
      </c>
      <c r="CG20" s="387">
        <v>3.448</v>
      </c>
      <c r="CH20" s="387">
        <v>3.306</v>
      </c>
      <c r="CI20" s="387">
        <v>0.13300000000000001</v>
      </c>
      <c r="CJ20" s="387">
        <v>9.7000000000000003E-2</v>
      </c>
      <c r="CK20" s="387">
        <v>5.0999999999999997E-2</v>
      </c>
      <c r="CL20" s="387">
        <v>5.0999999999999997E-2</v>
      </c>
      <c r="CM20" s="387">
        <v>28.252800000000001</v>
      </c>
      <c r="CN20" s="387">
        <v>55.352899999999998</v>
      </c>
      <c r="CO20" s="387">
        <f t="shared" si="7"/>
        <v>20.164000000000001</v>
      </c>
      <c r="CP20" s="387">
        <v>57.2896</v>
      </c>
      <c r="CQ20" s="387">
        <v>56.64</v>
      </c>
      <c r="CR20" s="387">
        <v>46.960099999999997</v>
      </c>
      <c r="CS20" s="387">
        <v>70.852399999999989</v>
      </c>
      <c r="CT20" s="387">
        <v>58.986199999999997</v>
      </c>
      <c r="CU20" s="387">
        <v>65.315600000000003</v>
      </c>
      <c r="CV20" s="387">
        <v>20.5945</v>
      </c>
      <c r="CW20" s="387">
        <v>20.047799999999999</v>
      </c>
      <c r="CX20" s="387">
        <v>27.825200000000002</v>
      </c>
      <c r="CY20" s="387">
        <v>21.083599999999997</v>
      </c>
      <c r="CZ20" s="387">
        <v>4.6818</v>
      </c>
      <c r="DA20" s="387">
        <v>20.164000000000001</v>
      </c>
      <c r="DB20" s="387">
        <f t="shared" si="8"/>
        <v>14.462299999999999</v>
      </c>
      <c r="DC20" s="387">
        <v>21.894800000000004</v>
      </c>
      <c r="DD20" s="387">
        <v>14.517999999999999</v>
      </c>
      <c r="DE20" s="387">
        <v>8.357800000000001</v>
      </c>
      <c r="DF20" s="387">
        <v>29.871899999999997</v>
      </c>
      <c r="DG20" s="387">
        <v>11.1555</v>
      </c>
      <c r="DH20" s="387">
        <v>13.218599999999999</v>
      </c>
      <c r="DI20" s="387">
        <v>12.929799999999998</v>
      </c>
      <c r="DJ20" s="387">
        <v>5.992</v>
      </c>
      <c r="DK20" s="387">
        <v>9.1458000000000013</v>
      </c>
      <c r="DL20" s="387">
        <v>5.8562999999999992</v>
      </c>
      <c r="DM20" s="387">
        <v>33.2059</v>
      </c>
      <c r="DN20" s="387">
        <v>14.462299999999999</v>
      </c>
      <c r="DO20" s="387">
        <f t="shared" si="9"/>
        <v>161.44670000000002</v>
      </c>
      <c r="DP20" s="387">
        <v>29.683299999999996</v>
      </c>
      <c r="DQ20" s="387">
        <v>17.6586</v>
      </c>
      <c r="DR20" s="387">
        <v>86.79010000000001</v>
      </c>
      <c r="DS20" s="387">
        <v>31.9452</v>
      </c>
      <c r="DT20" s="387">
        <v>47.104599999999998</v>
      </c>
      <c r="DU20" s="387">
        <v>154.36270000000005</v>
      </c>
      <c r="DV20" s="387">
        <v>22.202800000000003</v>
      </c>
      <c r="DW20" s="387">
        <v>21.150600000000001</v>
      </c>
      <c r="DX20" s="387">
        <v>32.646899999999995</v>
      </c>
      <c r="DY20" s="387">
        <v>60.648200000000003</v>
      </c>
      <c r="DZ20" s="387">
        <v>76.459300000000013</v>
      </c>
      <c r="EA20" s="387">
        <v>161.44670000000002</v>
      </c>
      <c r="EB20" s="387">
        <f t="shared" si="10"/>
        <v>5.9131</v>
      </c>
      <c r="EC20" s="387">
        <v>71.395600000000002</v>
      </c>
      <c r="ED20" s="387">
        <v>62.028399999999991</v>
      </c>
      <c r="EE20" s="387">
        <v>106.0819</v>
      </c>
      <c r="EF20" s="387">
        <v>98.561899999999994</v>
      </c>
      <c r="EG20" s="387">
        <v>100.51979999999999</v>
      </c>
      <c r="EH20" s="387">
        <v>42.723099999999995</v>
      </c>
      <c r="EI20" s="387">
        <v>10.591899999999997</v>
      </c>
      <c r="EJ20" s="387">
        <v>10.244199999999998</v>
      </c>
      <c r="EK20" s="387">
        <v>88.19789999999999</v>
      </c>
      <c r="EL20" s="387">
        <v>6.7310000000000008</v>
      </c>
      <c r="EM20" s="387">
        <v>101.65989999999999</v>
      </c>
      <c r="EN20" s="387">
        <v>5.9131</v>
      </c>
      <c r="EO20" s="395">
        <v>4.7228000000000003</v>
      </c>
      <c r="EP20" s="395">
        <v>121.23399999999999</v>
      </c>
      <c r="EQ20" s="395">
        <v>27.558799999999998</v>
      </c>
      <c r="ER20" s="395">
        <v>17.833599999999997</v>
      </c>
      <c r="ES20" s="395">
        <v>128.51220000000001</v>
      </c>
      <c r="ET20" s="395">
        <v>5.4897999999999998</v>
      </c>
      <c r="EU20" s="395">
        <v>9.4155999999999995</v>
      </c>
      <c r="EV20" s="395">
        <v>11.345700000000001</v>
      </c>
      <c r="EW20" s="395">
        <v>10.762600000000001</v>
      </c>
      <c r="EX20" s="395">
        <v>13.1791</v>
      </c>
      <c r="EY20" s="395">
        <v>14.545500000000001</v>
      </c>
      <c r="EZ20" s="395">
        <v>34.232099999999996</v>
      </c>
      <c r="FA20" s="395">
        <v>4.7228000000000003</v>
      </c>
      <c r="FB20" s="400"/>
    </row>
    <row r="21" spans="1:158" s="360" customFormat="1" ht="12.75" customHeight="1">
      <c r="A21" s="769" t="s">
        <v>3176</v>
      </c>
      <c r="B21" s="386">
        <f t="shared" si="0"/>
        <v>32.131999999999998</v>
      </c>
      <c r="C21" s="386">
        <v>7.0244999999999997</v>
      </c>
      <c r="D21" s="386">
        <v>6.9950000000000001</v>
      </c>
      <c r="E21" s="386">
        <v>8.6086000000000009</v>
      </c>
      <c r="F21" s="386">
        <v>16.135100000000001</v>
      </c>
      <c r="G21" s="386">
        <v>23.094000000000001</v>
      </c>
      <c r="H21" s="386">
        <v>35.9101</v>
      </c>
      <c r="I21" s="386">
        <v>30.364799999999999</v>
      </c>
      <c r="J21" s="386">
        <v>33.0764</v>
      </c>
      <c r="K21" s="386">
        <v>35.897199999999998</v>
      </c>
      <c r="L21" s="386">
        <v>41.394400000000005</v>
      </c>
      <c r="M21" s="386">
        <v>9.6012000000000004</v>
      </c>
      <c r="N21" s="386">
        <v>32.131999999999998</v>
      </c>
      <c r="O21" s="386">
        <f t="shared" si="1"/>
        <v>52.954500000000003</v>
      </c>
      <c r="P21" s="386">
        <v>36.2575</v>
      </c>
      <c r="Q21" s="386">
        <v>30.643599999999999</v>
      </c>
      <c r="R21" s="386">
        <v>35.719000000000001</v>
      </c>
      <c r="S21" s="386">
        <v>19.320499999999999</v>
      </c>
      <c r="T21" s="386">
        <v>23.120999999999999</v>
      </c>
      <c r="U21" s="386">
        <v>30.947099999999999</v>
      </c>
      <c r="V21" s="386">
        <v>29.988599999999998</v>
      </c>
      <c r="W21" s="386">
        <v>29.9636</v>
      </c>
      <c r="X21" s="386">
        <v>23.209</v>
      </c>
      <c r="Y21" s="386">
        <v>26.9117</v>
      </c>
      <c r="Z21" s="386">
        <v>26.4528</v>
      </c>
      <c r="AA21" s="386">
        <v>52.954500000000003</v>
      </c>
      <c r="AB21" s="386">
        <f t="shared" si="2"/>
        <v>88.581100000000006</v>
      </c>
      <c r="AC21" s="386">
        <v>70.118599999999986</v>
      </c>
      <c r="AD21" s="386">
        <v>79.760899999999992</v>
      </c>
      <c r="AE21" s="386">
        <v>79.877799999999993</v>
      </c>
      <c r="AF21" s="386">
        <v>101.40089999999999</v>
      </c>
      <c r="AG21" s="386">
        <v>154.2647</v>
      </c>
      <c r="AH21" s="386">
        <v>96.765500000000017</v>
      </c>
      <c r="AI21" s="386">
        <v>89.077700000000007</v>
      </c>
      <c r="AJ21" s="386">
        <v>88.128199999999978</v>
      </c>
      <c r="AK21" s="386">
        <v>73.727000000000004</v>
      </c>
      <c r="AL21" s="386">
        <v>115.339</v>
      </c>
      <c r="AM21" s="386">
        <v>96.313500000000005</v>
      </c>
      <c r="AN21" s="386">
        <v>88.581100000000006</v>
      </c>
      <c r="AO21" s="386">
        <f t="shared" si="3"/>
        <v>140.81640000000002</v>
      </c>
      <c r="AP21" s="386">
        <v>86.812500000000014</v>
      </c>
      <c r="AQ21" s="386">
        <v>90.655499999999989</v>
      </c>
      <c r="AR21" s="386">
        <v>105.45180000000001</v>
      </c>
      <c r="AS21" s="386">
        <v>114.93219999999999</v>
      </c>
      <c r="AT21" s="386">
        <v>123.56859999999999</v>
      </c>
      <c r="AU21" s="386">
        <v>100.9345</v>
      </c>
      <c r="AV21" s="386">
        <v>82.390500000000003</v>
      </c>
      <c r="AW21" s="386">
        <v>113.28219999999999</v>
      </c>
      <c r="AX21" s="386">
        <v>131.11209999999997</v>
      </c>
      <c r="AY21" s="386">
        <v>132.54420000000002</v>
      </c>
      <c r="AZ21" s="386">
        <v>140.40140000000002</v>
      </c>
      <c r="BA21" s="386">
        <v>140.81640000000002</v>
      </c>
      <c r="BB21" s="386">
        <f t="shared" si="4"/>
        <v>182.45140000000001</v>
      </c>
      <c r="BC21" s="386">
        <v>162.91229999999999</v>
      </c>
      <c r="BD21" s="386">
        <v>165.78259999999997</v>
      </c>
      <c r="BE21" s="386">
        <v>166.0147</v>
      </c>
      <c r="BF21" s="386">
        <v>167.27250000000001</v>
      </c>
      <c r="BG21" s="386">
        <v>133.06299999999996</v>
      </c>
      <c r="BH21" s="386">
        <v>129.72319999999999</v>
      </c>
      <c r="BI21" s="386">
        <v>160.64689999999999</v>
      </c>
      <c r="BJ21" s="386">
        <v>146.47310000000002</v>
      </c>
      <c r="BK21" s="386">
        <v>145.8142</v>
      </c>
      <c r="BL21" s="386">
        <v>160.99659999999997</v>
      </c>
      <c r="BM21" s="386">
        <v>166.85480000000004</v>
      </c>
      <c r="BN21" s="386">
        <v>182.45140000000001</v>
      </c>
      <c r="BO21" s="386">
        <f t="shared" si="5"/>
        <v>73.105499999999992</v>
      </c>
      <c r="BP21" s="386">
        <v>176.61510000000001</v>
      </c>
      <c r="BQ21" s="386">
        <v>149.774</v>
      </c>
      <c r="BR21" s="386">
        <v>136.17929999999998</v>
      </c>
      <c r="BS21" s="386">
        <v>144.69139999999999</v>
      </c>
      <c r="BT21" s="386">
        <v>147.46439999999998</v>
      </c>
      <c r="BU21" s="386">
        <v>139.53790000000001</v>
      </c>
      <c r="BV21" s="386">
        <v>119.93500000000002</v>
      </c>
      <c r="BW21" s="386">
        <v>94.767699999999991</v>
      </c>
      <c r="BX21" s="386">
        <v>85.898100000000014</v>
      </c>
      <c r="BY21" s="386">
        <v>71.000500000000002</v>
      </c>
      <c r="BZ21" s="386">
        <v>80.708399999999997</v>
      </c>
      <c r="CA21" s="386">
        <v>73.105499999999992</v>
      </c>
      <c r="CB21" s="386">
        <f t="shared" si="6"/>
        <v>81.014099999999999</v>
      </c>
      <c r="CC21" s="386">
        <v>93.245699999999985</v>
      </c>
      <c r="CD21" s="386">
        <v>87.022900000000007</v>
      </c>
      <c r="CE21" s="386">
        <v>72.697399999999988</v>
      </c>
      <c r="CF21" s="386">
        <v>72.282999999999987</v>
      </c>
      <c r="CG21" s="386">
        <v>74.212299999999999</v>
      </c>
      <c r="CH21" s="386">
        <v>53.757299999999994</v>
      </c>
      <c r="CI21" s="386">
        <v>64.451499999999996</v>
      </c>
      <c r="CJ21" s="386">
        <v>62.468400000000003</v>
      </c>
      <c r="CK21" s="386">
        <v>71.152500000000018</v>
      </c>
      <c r="CL21" s="386">
        <v>71.141700000000014</v>
      </c>
      <c r="CM21" s="386">
        <v>76.941099999999992</v>
      </c>
      <c r="CN21" s="386">
        <v>81.014099999999999</v>
      </c>
      <c r="CO21" s="386">
        <f t="shared" si="7"/>
        <v>250.75519999999997</v>
      </c>
      <c r="CP21" s="386">
        <v>74.718700000000013</v>
      </c>
      <c r="CQ21" s="386">
        <v>82.149000000000001</v>
      </c>
      <c r="CR21" s="386">
        <v>109.4974</v>
      </c>
      <c r="CS21" s="386">
        <v>226.21719999999999</v>
      </c>
      <c r="CT21" s="386">
        <v>206.0615</v>
      </c>
      <c r="CU21" s="386">
        <v>142.21847000000002</v>
      </c>
      <c r="CV21" s="386">
        <v>140.76772999999997</v>
      </c>
      <c r="CW21" s="386">
        <v>157.1319</v>
      </c>
      <c r="CX21" s="386">
        <v>128.49639999999997</v>
      </c>
      <c r="CY21" s="386">
        <v>146.9452</v>
      </c>
      <c r="CZ21" s="386">
        <v>254.55860000000004</v>
      </c>
      <c r="DA21" s="386">
        <v>250.75519999999997</v>
      </c>
      <c r="DB21" s="386">
        <f t="shared" si="8"/>
        <v>656.8100000000004</v>
      </c>
      <c r="DC21" s="386">
        <v>177.11259999999999</v>
      </c>
      <c r="DD21" s="386">
        <v>234.28790000000004</v>
      </c>
      <c r="DE21" s="386">
        <v>226.517</v>
      </c>
      <c r="DF21" s="386">
        <v>234.01589999999999</v>
      </c>
      <c r="DG21" s="386">
        <v>188.72030000000001</v>
      </c>
      <c r="DH21" s="386">
        <v>148.55870000000007</v>
      </c>
      <c r="DI21" s="386">
        <v>229.30939999999995</v>
      </c>
      <c r="DJ21" s="386">
        <v>179.51400000000001</v>
      </c>
      <c r="DK21" s="386">
        <v>199.65289999999999</v>
      </c>
      <c r="DL21" s="386">
        <v>291.72770000000003</v>
      </c>
      <c r="DM21" s="386">
        <v>428.72660000000008</v>
      </c>
      <c r="DN21" s="386">
        <v>656.8100000000004</v>
      </c>
      <c r="DO21" s="386">
        <f t="shared" si="9"/>
        <v>491.67580000000004</v>
      </c>
      <c r="DP21" s="386">
        <v>337.13159999999999</v>
      </c>
      <c r="DQ21" s="386">
        <v>444.38349999999986</v>
      </c>
      <c r="DR21" s="386">
        <v>499.97229999999996</v>
      </c>
      <c r="DS21" s="386">
        <v>499.84369999999996</v>
      </c>
      <c r="DT21" s="386">
        <v>564.21040000000016</v>
      </c>
      <c r="DU21" s="386">
        <v>440.64350000000007</v>
      </c>
      <c r="DV21" s="386">
        <v>339.51460000000014</v>
      </c>
      <c r="DW21" s="386">
        <v>395.26620000000014</v>
      </c>
      <c r="DX21" s="386">
        <v>501.89009999999985</v>
      </c>
      <c r="DY21" s="386">
        <v>433.8986000000001</v>
      </c>
      <c r="DZ21" s="386">
        <v>329.62339999999989</v>
      </c>
      <c r="EA21" s="386">
        <v>491.67580000000004</v>
      </c>
      <c r="EB21" s="386">
        <f t="shared" si="10"/>
        <v>514.4289</v>
      </c>
      <c r="EC21" s="386">
        <v>407.30490000000009</v>
      </c>
      <c r="ED21" s="386">
        <v>407.55619999999988</v>
      </c>
      <c r="EE21" s="386">
        <v>515.12900000000002</v>
      </c>
      <c r="EF21" s="386">
        <v>510.37470000000002</v>
      </c>
      <c r="EG21" s="386">
        <v>342.3965</v>
      </c>
      <c r="EH21" s="386">
        <v>487.31960000000004</v>
      </c>
      <c r="EI21" s="386">
        <v>599.71230000000014</v>
      </c>
      <c r="EJ21" s="386">
        <v>503.26879999999994</v>
      </c>
      <c r="EK21" s="386">
        <v>569.89969999999994</v>
      </c>
      <c r="EL21" s="386">
        <v>482.45</v>
      </c>
      <c r="EM21" s="386">
        <v>398.39279999999991</v>
      </c>
      <c r="EN21" s="386">
        <v>514.4289</v>
      </c>
      <c r="EO21" s="393">
        <v>443.91940000000005</v>
      </c>
      <c r="EP21" s="393">
        <v>380.9692</v>
      </c>
      <c r="EQ21" s="393">
        <v>470.6044</v>
      </c>
      <c r="ER21" s="393">
        <v>631.32550000000003</v>
      </c>
      <c r="ES21" s="393">
        <v>454.17590000000001</v>
      </c>
      <c r="ET21" s="393">
        <v>337.2516</v>
      </c>
      <c r="EU21" s="393">
        <v>352.88779999999997</v>
      </c>
      <c r="EV21" s="393">
        <v>315.49290000000002</v>
      </c>
      <c r="EW21" s="393">
        <v>260.22980000000001</v>
      </c>
      <c r="EX21" s="393">
        <v>388.90030000000002</v>
      </c>
      <c r="EY21" s="393">
        <v>376.9556</v>
      </c>
      <c r="EZ21" s="393">
        <v>344.5401</v>
      </c>
      <c r="FA21" s="393">
        <v>443.91940000000005</v>
      </c>
      <c r="FB21" s="400"/>
    </row>
    <row r="22" spans="1:158" s="134" customFormat="1" ht="12.75" customHeight="1">
      <c r="A22" s="771" t="s">
        <v>3187</v>
      </c>
      <c r="B22" s="387">
        <f t="shared" si="0"/>
        <v>0</v>
      </c>
      <c r="C22" s="387">
        <v>0</v>
      </c>
      <c r="D22" s="387">
        <v>0</v>
      </c>
      <c r="E22" s="387">
        <v>0</v>
      </c>
      <c r="F22" s="387">
        <v>0</v>
      </c>
      <c r="G22" s="387">
        <v>0</v>
      </c>
      <c r="H22" s="387">
        <v>0</v>
      </c>
      <c r="I22" s="387">
        <v>0</v>
      </c>
      <c r="J22" s="387">
        <v>0</v>
      </c>
      <c r="K22" s="387">
        <v>0</v>
      </c>
      <c r="L22" s="387">
        <v>0.24640000000000001</v>
      </c>
      <c r="M22" s="387">
        <v>8.6999999999999994E-3</v>
      </c>
      <c r="N22" s="387">
        <v>0</v>
      </c>
      <c r="O22" s="387">
        <f t="shared" si="1"/>
        <v>3.4409999999999998</v>
      </c>
      <c r="P22" s="387">
        <v>0</v>
      </c>
      <c r="Q22" s="387">
        <v>0</v>
      </c>
      <c r="R22" s="387">
        <v>4.3999999999999997E-2</v>
      </c>
      <c r="S22" s="387">
        <v>0</v>
      </c>
      <c r="T22" s="387">
        <v>0</v>
      </c>
      <c r="U22" s="387">
        <v>0</v>
      </c>
      <c r="V22" s="387">
        <v>0</v>
      </c>
      <c r="W22" s="387">
        <v>0</v>
      </c>
      <c r="X22" s="387">
        <v>0</v>
      </c>
      <c r="Y22" s="387">
        <v>1.2689999999999999</v>
      </c>
      <c r="Z22" s="387">
        <v>2.5089999999999999</v>
      </c>
      <c r="AA22" s="387">
        <v>3.4409999999999998</v>
      </c>
      <c r="AB22" s="387">
        <f t="shared" si="2"/>
        <v>0.79430000000000001</v>
      </c>
      <c r="AC22" s="387">
        <v>2.3029999999999999</v>
      </c>
      <c r="AD22" s="387">
        <v>3.4169999999999998</v>
      </c>
      <c r="AE22" s="387">
        <v>0.86599999999999999</v>
      </c>
      <c r="AF22" s="387">
        <v>2.5070000000000001</v>
      </c>
      <c r="AG22" s="387">
        <v>1.9787000000000001</v>
      </c>
      <c r="AH22" s="387">
        <v>3.4088000000000003</v>
      </c>
      <c r="AI22" s="387">
        <v>1.3640000000000001</v>
      </c>
      <c r="AJ22" s="387">
        <v>1.395</v>
      </c>
      <c r="AK22" s="387">
        <v>1.4670000000000001</v>
      </c>
      <c r="AL22" s="387">
        <v>2.0859999999999999</v>
      </c>
      <c r="AM22" s="387">
        <v>1.4552</v>
      </c>
      <c r="AN22" s="387">
        <v>0.79430000000000001</v>
      </c>
      <c r="AO22" s="387">
        <f t="shared" si="3"/>
        <v>4.5186000000000002</v>
      </c>
      <c r="AP22" s="387">
        <v>4.2690000000000001</v>
      </c>
      <c r="AQ22" s="387">
        <v>3.395</v>
      </c>
      <c r="AR22" s="387">
        <v>0.88500000000000001</v>
      </c>
      <c r="AS22" s="387">
        <v>1.5169999999999999</v>
      </c>
      <c r="AT22" s="387">
        <v>1.5940000000000001</v>
      </c>
      <c r="AU22" s="387">
        <v>0.69599999999999995</v>
      </c>
      <c r="AV22" s="387">
        <v>1.423</v>
      </c>
      <c r="AW22" s="387">
        <v>3.95</v>
      </c>
      <c r="AX22" s="387">
        <v>15.545</v>
      </c>
      <c r="AY22" s="387">
        <v>12.3811</v>
      </c>
      <c r="AZ22" s="387">
        <v>5.2486000000000006</v>
      </c>
      <c r="BA22" s="387">
        <v>4.5186000000000002</v>
      </c>
      <c r="BB22" s="387">
        <f t="shared" si="4"/>
        <v>15.8522</v>
      </c>
      <c r="BC22" s="387">
        <v>15.915100000000001</v>
      </c>
      <c r="BD22" s="387">
        <v>27.459899999999998</v>
      </c>
      <c r="BE22" s="387">
        <v>27.057400000000001</v>
      </c>
      <c r="BF22" s="387">
        <v>23.5273</v>
      </c>
      <c r="BG22" s="387">
        <v>15.635299999999999</v>
      </c>
      <c r="BH22" s="387">
        <v>13.893600000000001</v>
      </c>
      <c r="BI22" s="387">
        <v>19.842099999999999</v>
      </c>
      <c r="BJ22" s="387">
        <v>18.376799999999999</v>
      </c>
      <c r="BK22" s="387">
        <v>17.163599999999999</v>
      </c>
      <c r="BL22" s="387">
        <v>13.326000000000001</v>
      </c>
      <c r="BM22" s="387">
        <v>16.971499999999999</v>
      </c>
      <c r="BN22" s="387">
        <v>15.8522</v>
      </c>
      <c r="BO22" s="387">
        <f t="shared" si="5"/>
        <v>9.6622000000000003</v>
      </c>
      <c r="BP22" s="387">
        <v>16.355</v>
      </c>
      <c r="BQ22" s="387">
        <v>16.9818</v>
      </c>
      <c r="BR22" s="387">
        <v>13.069900000000002</v>
      </c>
      <c r="BS22" s="387">
        <v>11.6347</v>
      </c>
      <c r="BT22" s="387">
        <v>10.843399999999999</v>
      </c>
      <c r="BU22" s="387">
        <v>16.424199999999995</v>
      </c>
      <c r="BV22" s="387">
        <v>18.182099999999998</v>
      </c>
      <c r="BW22" s="387">
        <v>17.3582</v>
      </c>
      <c r="BX22" s="387">
        <v>13.670299999999999</v>
      </c>
      <c r="BY22" s="387">
        <v>7.0090000000000003</v>
      </c>
      <c r="BZ22" s="387">
        <v>6.9973999999999998</v>
      </c>
      <c r="CA22" s="387">
        <v>9.6622000000000003</v>
      </c>
      <c r="CB22" s="387">
        <f t="shared" si="6"/>
        <v>6.8929</v>
      </c>
      <c r="CC22" s="387">
        <v>21.018200000000004</v>
      </c>
      <c r="CD22" s="387">
        <v>22.121600000000001</v>
      </c>
      <c r="CE22" s="387">
        <v>22.872199999999996</v>
      </c>
      <c r="CF22" s="387">
        <v>16.052099999999999</v>
      </c>
      <c r="CG22" s="387">
        <v>10.7653</v>
      </c>
      <c r="CH22" s="387">
        <v>7.3160999999999996</v>
      </c>
      <c r="CI22" s="387">
        <v>7.8295000000000003</v>
      </c>
      <c r="CJ22" s="387">
        <v>8.0926000000000009</v>
      </c>
      <c r="CK22" s="387">
        <v>9.5908000000000015</v>
      </c>
      <c r="CL22" s="387">
        <v>7.1970000000000001</v>
      </c>
      <c r="CM22" s="387">
        <v>6.6248999999999993</v>
      </c>
      <c r="CN22" s="387">
        <v>6.8929</v>
      </c>
      <c r="CO22" s="387">
        <f t="shared" si="7"/>
        <v>141.23870000000002</v>
      </c>
      <c r="CP22" s="387">
        <v>6.8532000000000002</v>
      </c>
      <c r="CQ22" s="387">
        <v>5.8171999999999997</v>
      </c>
      <c r="CR22" s="387">
        <v>25.6754</v>
      </c>
      <c r="CS22" s="387">
        <v>52.156199999999998</v>
      </c>
      <c r="CT22" s="387">
        <v>23.773600000000002</v>
      </c>
      <c r="CU22" s="387">
        <v>16.640799999999999</v>
      </c>
      <c r="CV22" s="387">
        <v>34.356199999999994</v>
      </c>
      <c r="CW22" s="387">
        <v>30.7117</v>
      </c>
      <c r="CX22" s="387">
        <v>25.436199999999999</v>
      </c>
      <c r="CY22" s="387">
        <v>34.375800000000005</v>
      </c>
      <c r="CZ22" s="387">
        <v>152.08740000000003</v>
      </c>
      <c r="DA22" s="387">
        <v>141.23870000000002</v>
      </c>
      <c r="DB22" s="387">
        <f t="shared" si="8"/>
        <v>178.5615</v>
      </c>
      <c r="DC22" s="387">
        <v>35.817399999999999</v>
      </c>
      <c r="DD22" s="387">
        <v>52.473099999999995</v>
      </c>
      <c r="DE22" s="387">
        <v>59.162899999999993</v>
      </c>
      <c r="DF22" s="387">
        <v>101.69589999999999</v>
      </c>
      <c r="DG22" s="387">
        <v>46.907199999999996</v>
      </c>
      <c r="DH22" s="387">
        <v>13.6394</v>
      </c>
      <c r="DI22" s="387">
        <v>52.4848</v>
      </c>
      <c r="DJ22" s="387">
        <v>22.156199999999998</v>
      </c>
      <c r="DK22" s="387">
        <v>50.339300000000001</v>
      </c>
      <c r="DL22" s="387">
        <v>71.24860000000001</v>
      </c>
      <c r="DM22" s="387">
        <v>186.28149999999999</v>
      </c>
      <c r="DN22" s="387">
        <v>178.5615</v>
      </c>
      <c r="DO22" s="387">
        <f t="shared" si="9"/>
        <v>120.37869999999999</v>
      </c>
      <c r="DP22" s="387">
        <v>72.155899999999974</v>
      </c>
      <c r="DQ22" s="387">
        <v>114.74260000000001</v>
      </c>
      <c r="DR22" s="387">
        <v>135.62870000000001</v>
      </c>
      <c r="DS22" s="387">
        <v>91.895200000000003</v>
      </c>
      <c r="DT22" s="387">
        <v>49.973999999999997</v>
      </c>
      <c r="DU22" s="387">
        <v>55.2179</v>
      </c>
      <c r="DV22" s="387">
        <v>83.312299999999993</v>
      </c>
      <c r="DW22" s="387">
        <v>135.73920000000001</v>
      </c>
      <c r="DX22" s="387">
        <v>158.90610000000001</v>
      </c>
      <c r="DY22" s="387">
        <v>99.259100000000018</v>
      </c>
      <c r="DZ22" s="387">
        <v>88.57820000000001</v>
      </c>
      <c r="EA22" s="387">
        <v>120.37869999999999</v>
      </c>
      <c r="EB22" s="387">
        <f t="shared" si="10"/>
        <v>59.845199999999998</v>
      </c>
      <c r="EC22" s="387">
        <v>103.52</v>
      </c>
      <c r="ED22" s="387">
        <v>108.87790000000001</v>
      </c>
      <c r="EE22" s="387">
        <v>127.7534</v>
      </c>
      <c r="EF22" s="387">
        <v>149.346</v>
      </c>
      <c r="EG22" s="387">
        <v>96.741699999999994</v>
      </c>
      <c r="EH22" s="387">
        <v>106.10539999999999</v>
      </c>
      <c r="EI22" s="387">
        <v>121.97499999999999</v>
      </c>
      <c r="EJ22" s="387">
        <v>78.938199999999995</v>
      </c>
      <c r="EK22" s="387">
        <v>106.4045</v>
      </c>
      <c r="EL22" s="387">
        <v>127.1285</v>
      </c>
      <c r="EM22" s="387">
        <v>115.76379999999999</v>
      </c>
      <c r="EN22" s="387">
        <v>59.845199999999998</v>
      </c>
      <c r="EO22" s="395">
        <v>16.4267</v>
      </c>
      <c r="EP22" s="395">
        <v>52.176300000000005</v>
      </c>
      <c r="EQ22" s="395">
        <v>57.383499999999998</v>
      </c>
      <c r="ER22" s="395">
        <v>92.959100000000007</v>
      </c>
      <c r="ES22" s="395">
        <v>71.628299999999996</v>
      </c>
      <c r="ET22" s="395">
        <v>36.758300000000006</v>
      </c>
      <c r="EU22" s="395">
        <v>54.060600000000001</v>
      </c>
      <c r="EV22" s="395">
        <v>67.902699999999996</v>
      </c>
      <c r="EW22" s="395">
        <v>24.792400000000001</v>
      </c>
      <c r="EX22" s="395">
        <v>48.160599999999995</v>
      </c>
      <c r="EY22" s="395">
        <v>37.862699999999997</v>
      </c>
      <c r="EZ22" s="395">
        <v>31.009700000000002</v>
      </c>
      <c r="FA22" s="395">
        <v>16.4267</v>
      </c>
      <c r="FB22" s="400"/>
    </row>
    <row r="23" spans="1:158" s="134" customFormat="1" ht="12.75" customHeight="1">
      <c r="A23" s="772" t="s">
        <v>3042</v>
      </c>
      <c r="B23" s="387">
        <f t="shared" si="0"/>
        <v>0</v>
      </c>
      <c r="C23" s="387">
        <v>0</v>
      </c>
      <c r="D23" s="387">
        <v>0</v>
      </c>
      <c r="E23" s="387">
        <v>0</v>
      </c>
      <c r="F23" s="387">
        <v>0</v>
      </c>
      <c r="G23" s="387">
        <v>0</v>
      </c>
      <c r="H23" s="387">
        <v>0</v>
      </c>
      <c r="I23" s="387">
        <v>0</v>
      </c>
      <c r="J23" s="387">
        <v>4.2999999999999997E-2</v>
      </c>
      <c r="K23" s="387">
        <v>0</v>
      </c>
      <c r="L23" s="387">
        <v>0</v>
      </c>
      <c r="M23" s="387">
        <v>0</v>
      </c>
      <c r="N23" s="387">
        <v>0</v>
      </c>
      <c r="O23" s="387">
        <f t="shared" si="1"/>
        <v>0</v>
      </c>
      <c r="P23" s="387">
        <v>0</v>
      </c>
      <c r="Q23" s="387">
        <v>0</v>
      </c>
      <c r="R23" s="387">
        <v>0</v>
      </c>
      <c r="S23" s="387">
        <v>0</v>
      </c>
      <c r="T23" s="387">
        <v>0</v>
      </c>
      <c r="U23" s="387">
        <v>0</v>
      </c>
      <c r="V23" s="387">
        <v>0.432</v>
      </c>
      <c r="W23" s="387">
        <v>0.42949999999999999</v>
      </c>
      <c r="X23" s="387">
        <v>0</v>
      </c>
      <c r="Y23" s="387">
        <v>0</v>
      </c>
      <c r="Z23" s="387">
        <v>0</v>
      </c>
      <c r="AA23" s="387">
        <v>0</v>
      </c>
      <c r="AB23" s="387">
        <f t="shared" si="2"/>
        <v>0.38700000000000001</v>
      </c>
      <c r="AC23" s="387">
        <v>0</v>
      </c>
      <c r="AD23" s="387">
        <v>0</v>
      </c>
      <c r="AE23" s="387">
        <v>0</v>
      </c>
      <c r="AF23" s="387">
        <v>0</v>
      </c>
      <c r="AG23" s="387">
        <v>0</v>
      </c>
      <c r="AH23" s="387">
        <v>0</v>
      </c>
      <c r="AI23" s="387">
        <v>0</v>
      </c>
      <c r="AJ23" s="387">
        <v>0.30099999999999999</v>
      </c>
      <c r="AK23" s="387">
        <v>0.33200000000000002</v>
      </c>
      <c r="AL23" s="387">
        <v>0.35399999999999998</v>
      </c>
      <c r="AM23" s="387">
        <v>0.29099999999999998</v>
      </c>
      <c r="AN23" s="387">
        <v>0.38700000000000001</v>
      </c>
      <c r="AO23" s="387">
        <f t="shared" si="3"/>
        <v>0</v>
      </c>
      <c r="AP23" s="387">
        <v>0.31900000000000001</v>
      </c>
      <c r="AQ23" s="387">
        <v>0.27500000000000002</v>
      </c>
      <c r="AR23" s="387">
        <v>0.27</v>
      </c>
      <c r="AS23" s="387">
        <v>0.22500000000000001</v>
      </c>
      <c r="AT23" s="387">
        <v>0.25800000000000001</v>
      </c>
      <c r="AU23" s="387">
        <v>0.253</v>
      </c>
      <c r="AV23" s="387">
        <v>0</v>
      </c>
      <c r="AW23" s="387">
        <v>0</v>
      </c>
      <c r="AX23" s="387">
        <v>0</v>
      </c>
      <c r="AY23" s="387">
        <v>0</v>
      </c>
      <c r="AZ23" s="387">
        <v>0</v>
      </c>
      <c r="BA23" s="387">
        <v>0</v>
      </c>
      <c r="BB23" s="387">
        <f t="shared" si="4"/>
        <v>5.4370000000000003</v>
      </c>
      <c r="BC23" s="387">
        <v>0</v>
      </c>
      <c r="BD23" s="387">
        <v>0</v>
      </c>
      <c r="BE23" s="387">
        <v>0</v>
      </c>
      <c r="BF23" s="387">
        <v>0</v>
      </c>
      <c r="BG23" s="387">
        <v>0</v>
      </c>
      <c r="BH23" s="387">
        <v>0.309</v>
      </c>
      <c r="BI23" s="387">
        <v>0.309</v>
      </c>
      <c r="BJ23" s="387">
        <v>0.313</v>
      </c>
      <c r="BK23" s="387">
        <v>1.756</v>
      </c>
      <c r="BL23" s="387">
        <v>7.8064</v>
      </c>
      <c r="BM23" s="387">
        <v>7.9461000000000004</v>
      </c>
      <c r="BN23" s="387">
        <v>5.4370000000000003</v>
      </c>
      <c r="BO23" s="387">
        <f t="shared" si="5"/>
        <v>1.2994000000000001</v>
      </c>
      <c r="BP23" s="387">
        <v>5.5149999999999997</v>
      </c>
      <c r="BQ23" s="387">
        <v>5.5250000000000004</v>
      </c>
      <c r="BR23" s="387">
        <v>4.9260000000000002</v>
      </c>
      <c r="BS23" s="387">
        <v>4.9119999999999999</v>
      </c>
      <c r="BT23" s="387">
        <v>4.0325999999999995</v>
      </c>
      <c r="BU23" s="387">
        <v>3.8857000000000004</v>
      </c>
      <c r="BV23" s="387">
        <v>3.7313000000000001</v>
      </c>
      <c r="BW23" s="387">
        <v>3.2383999999999999</v>
      </c>
      <c r="BX23" s="387">
        <v>3.2229999999999999</v>
      </c>
      <c r="BY23" s="387">
        <v>3.2410999999999999</v>
      </c>
      <c r="BZ23" s="387">
        <v>3.2364000000000002</v>
      </c>
      <c r="CA23" s="387">
        <v>1.2994000000000001</v>
      </c>
      <c r="CB23" s="387">
        <f t="shared" si="6"/>
        <v>3.1659999999999999</v>
      </c>
      <c r="CC23" s="387">
        <v>1.3117999999999999</v>
      </c>
      <c r="CD23" s="387">
        <v>1.3023</v>
      </c>
      <c r="CE23" s="387">
        <v>1.1950999999999998</v>
      </c>
      <c r="CF23" s="387">
        <v>1.2073</v>
      </c>
      <c r="CG23" s="387">
        <v>1.1379999999999999</v>
      </c>
      <c r="CH23" s="387">
        <v>1.0549999999999999</v>
      </c>
      <c r="CI23" s="387">
        <v>0.875</v>
      </c>
      <c r="CJ23" s="387">
        <v>0.23899999999999999</v>
      </c>
      <c r="CK23" s="387">
        <v>0.215</v>
      </c>
      <c r="CL23" s="387">
        <v>0.121</v>
      </c>
      <c r="CM23" s="387">
        <v>0.121</v>
      </c>
      <c r="CN23" s="387">
        <v>3.1659999999999999</v>
      </c>
      <c r="CO23" s="387">
        <f t="shared" si="7"/>
        <v>0.50779999999999992</v>
      </c>
      <c r="CP23" s="387">
        <v>3.202</v>
      </c>
      <c r="CQ23" s="387">
        <v>0.11600000000000001</v>
      </c>
      <c r="CR23" s="387">
        <v>0.11600000000000001</v>
      </c>
      <c r="CS23" s="387">
        <v>1.1499999999999999</v>
      </c>
      <c r="CT23" s="387">
        <v>1.84</v>
      </c>
      <c r="CU23" s="387">
        <v>1.03</v>
      </c>
      <c r="CV23" s="387">
        <v>2.8656999999999999</v>
      </c>
      <c r="CW23" s="387">
        <v>2.3555999999999999</v>
      </c>
      <c r="CX23" s="387">
        <v>0.4284</v>
      </c>
      <c r="CY23" s="387">
        <v>0.1643</v>
      </c>
      <c r="CZ23" s="387">
        <v>0.43099999999999999</v>
      </c>
      <c r="DA23" s="387">
        <v>0.50779999999999992</v>
      </c>
      <c r="DB23" s="387">
        <f t="shared" si="8"/>
        <v>3.0137000000000005</v>
      </c>
      <c r="DC23" s="387">
        <v>7.4660000000000002</v>
      </c>
      <c r="DD23" s="387">
        <v>9.4164999999999992</v>
      </c>
      <c r="DE23" s="387">
        <v>5.1971999999999996</v>
      </c>
      <c r="DF23" s="387">
        <v>8.8085000000000004</v>
      </c>
      <c r="DG23" s="387">
        <v>0.40460000000000002</v>
      </c>
      <c r="DH23" s="387">
        <v>0.36760000000000004</v>
      </c>
      <c r="DI23" s="387">
        <v>2.5979000000000001</v>
      </c>
      <c r="DJ23" s="387">
        <v>1.5055999999999998</v>
      </c>
      <c r="DK23" s="387">
        <v>2.5154999999999998</v>
      </c>
      <c r="DL23" s="387">
        <v>1.0740000000000001</v>
      </c>
      <c r="DM23" s="387">
        <v>2.5972000000000004</v>
      </c>
      <c r="DN23" s="387">
        <v>3.0137000000000005</v>
      </c>
      <c r="DO23" s="387">
        <f t="shared" si="9"/>
        <v>2.0785999999999998</v>
      </c>
      <c r="DP23" s="387">
        <v>6.6318000000000001</v>
      </c>
      <c r="DQ23" s="387">
        <v>2.5554000000000001</v>
      </c>
      <c r="DR23" s="387">
        <v>10.936399999999999</v>
      </c>
      <c r="DS23" s="387">
        <v>8.8501999999999992</v>
      </c>
      <c r="DT23" s="387">
        <v>7.0976000000000008</v>
      </c>
      <c r="DU23" s="387">
        <v>3.8373000000000004</v>
      </c>
      <c r="DV23" s="387">
        <v>1.1720999999999999</v>
      </c>
      <c r="DW23" s="387">
        <v>1.1284000000000001</v>
      </c>
      <c r="DX23" s="387">
        <v>1.4510999999999998</v>
      </c>
      <c r="DY23" s="387">
        <v>1.3596999999999999</v>
      </c>
      <c r="DZ23" s="387">
        <v>5.4087000000000005</v>
      </c>
      <c r="EA23" s="387">
        <v>2.0785999999999998</v>
      </c>
      <c r="EB23" s="387">
        <f t="shared" si="10"/>
        <v>3.7381000000000002</v>
      </c>
      <c r="EC23" s="387">
        <v>3.5549000000000004</v>
      </c>
      <c r="ED23" s="387">
        <v>5.1831000000000005</v>
      </c>
      <c r="EE23" s="387">
        <v>6.6098999999999997</v>
      </c>
      <c r="EF23" s="387">
        <v>7.2240999999999991</v>
      </c>
      <c r="EG23" s="387">
        <v>1.0029000000000001</v>
      </c>
      <c r="EH23" s="387">
        <v>1.4228999999999998</v>
      </c>
      <c r="EI23" s="387">
        <v>2.6248999999999998</v>
      </c>
      <c r="EJ23" s="387">
        <v>2.8515999999999999</v>
      </c>
      <c r="EK23" s="387">
        <v>2.0365000000000002</v>
      </c>
      <c r="EL23" s="387">
        <v>3.2785999999999995</v>
      </c>
      <c r="EM23" s="387">
        <v>3.7084000000000001</v>
      </c>
      <c r="EN23" s="387">
        <v>3.7381000000000002</v>
      </c>
      <c r="EO23" s="395">
        <v>1.3789</v>
      </c>
      <c r="EP23" s="395">
        <v>3.8224</v>
      </c>
      <c r="EQ23" s="395">
        <v>3.3749000000000002</v>
      </c>
      <c r="ER23" s="395">
        <v>8.5661000000000005</v>
      </c>
      <c r="ES23" s="395">
        <v>8.2123999999999988</v>
      </c>
      <c r="ET23" s="395">
        <v>3.6488</v>
      </c>
      <c r="EU23" s="395">
        <v>2.4363000000000001</v>
      </c>
      <c r="EV23" s="395">
        <v>1.2592000000000001</v>
      </c>
      <c r="EW23" s="395">
        <v>2.3936999999999999</v>
      </c>
      <c r="EX23" s="395">
        <v>1.7144000000000001</v>
      </c>
      <c r="EY23" s="395">
        <v>1.7082999999999999</v>
      </c>
      <c r="EZ23" s="395">
        <v>2.4328000000000003</v>
      </c>
      <c r="FA23" s="395">
        <v>1.3789</v>
      </c>
      <c r="FB23" s="400"/>
    </row>
    <row r="24" spans="1:158" s="134" customFormat="1" ht="12.75" customHeight="1">
      <c r="A24" s="771" t="s">
        <v>2901</v>
      </c>
      <c r="B24" s="387">
        <f t="shared" si="0"/>
        <v>0</v>
      </c>
      <c r="C24" s="387">
        <v>0</v>
      </c>
      <c r="D24" s="387">
        <v>0</v>
      </c>
      <c r="E24" s="387">
        <v>0</v>
      </c>
      <c r="F24" s="387">
        <v>0</v>
      </c>
      <c r="G24" s="387">
        <v>0</v>
      </c>
      <c r="H24" s="387">
        <v>0</v>
      </c>
      <c r="I24" s="387">
        <v>0</v>
      </c>
      <c r="J24" s="387">
        <v>0</v>
      </c>
      <c r="K24" s="387">
        <v>0</v>
      </c>
      <c r="L24" s="387">
        <v>0</v>
      </c>
      <c r="M24" s="387">
        <v>0</v>
      </c>
      <c r="N24" s="387">
        <v>0</v>
      </c>
      <c r="O24" s="387">
        <f t="shared" si="1"/>
        <v>1.7375</v>
      </c>
      <c r="P24" s="387">
        <v>0</v>
      </c>
      <c r="Q24" s="387">
        <v>0</v>
      </c>
      <c r="R24" s="387">
        <v>0</v>
      </c>
      <c r="S24" s="387">
        <v>0</v>
      </c>
      <c r="T24" s="387">
        <v>0</v>
      </c>
      <c r="U24" s="387">
        <v>8.6769999999999996</v>
      </c>
      <c r="V24" s="387">
        <v>6.79</v>
      </c>
      <c r="W24" s="387">
        <v>1.117</v>
      </c>
      <c r="X24" s="387">
        <v>0</v>
      </c>
      <c r="Y24" s="387">
        <v>0</v>
      </c>
      <c r="Z24" s="387">
        <v>0</v>
      </c>
      <c r="AA24" s="387">
        <v>1.7375</v>
      </c>
      <c r="AB24" s="387">
        <f t="shared" si="2"/>
        <v>2.6413000000000002</v>
      </c>
      <c r="AC24" s="387">
        <v>4.6638999999999999</v>
      </c>
      <c r="AD24" s="387">
        <v>5.298</v>
      </c>
      <c r="AE24" s="387">
        <v>1.8049999999999999</v>
      </c>
      <c r="AF24" s="387">
        <v>2.145</v>
      </c>
      <c r="AG24" s="387">
        <v>0.996</v>
      </c>
      <c r="AH24" s="387">
        <v>0.95750000000000002</v>
      </c>
      <c r="AI24" s="387">
        <v>1.9480999999999999</v>
      </c>
      <c r="AJ24" s="387">
        <v>1.9844000000000002</v>
      </c>
      <c r="AK24" s="387">
        <v>2.4550999999999998</v>
      </c>
      <c r="AL24" s="387">
        <v>0.68479999999999996</v>
      </c>
      <c r="AM24" s="387">
        <v>2.1487000000000003</v>
      </c>
      <c r="AN24" s="387">
        <v>2.6413000000000002</v>
      </c>
      <c r="AO24" s="387">
        <f t="shared" si="3"/>
        <v>14.9895</v>
      </c>
      <c r="AP24" s="387">
        <v>2.1181999999999999</v>
      </c>
      <c r="AQ24" s="387">
        <v>1.528</v>
      </c>
      <c r="AR24" s="387">
        <v>1.2549999999999999</v>
      </c>
      <c r="AS24" s="387">
        <v>0.749</v>
      </c>
      <c r="AT24" s="387">
        <v>0.86199999999999999</v>
      </c>
      <c r="AU24" s="387">
        <v>5.2257999999999996</v>
      </c>
      <c r="AV24" s="387">
        <v>2.0085999999999999</v>
      </c>
      <c r="AW24" s="387">
        <v>8.6645000000000003</v>
      </c>
      <c r="AX24" s="387">
        <v>7.8687000000000005</v>
      </c>
      <c r="AY24" s="387">
        <v>2.794</v>
      </c>
      <c r="AZ24" s="387">
        <v>12.9115</v>
      </c>
      <c r="BA24" s="387">
        <v>14.9895</v>
      </c>
      <c r="BB24" s="387">
        <f t="shared" si="4"/>
        <v>14.079799999999999</v>
      </c>
      <c r="BC24" s="387">
        <v>8.7670999999999992</v>
      </c>
      <c r="BD24" s="387">
        <v>17.364699999999999</v>
      </c>
      <c r="BE24" s="387">
        <v>13.726100000000001</v>
      </c>
      <c r="BF24" s="387">
        <v>20.7102</v>
      </c>
      <c r="BG24" s="387">
        <v>13.462999999999999</v>
      </c>
      <c r="BH24" s="387">
        <v>12.061999999999999</v>
      </c>
      <c r="BI24" s="387">
        <v>11.935</v>
      </c>
      <c r="BJ24" s="387">
        <v>13.164</v>
      </c>
      <c r="BK24" s="387">
        <v>18.428699999999999</v>
      </c>
      <c r="BL24" s="387">
        <v>15.286200000000001</v>
      </c>
      <c r="BM24" s="387">
        <v>15.578199999999999</v>
      </c>
      <c r="BN24" s="387">
        <v>14.079799999999999</v>
      </c>
      <c r="BO24" s="387">
        <f t="shared" si="5"/>
        <v>7.523299999999999</v>
      </c>
      <c r="BP24" s="387">
        <v>14.9414</v>
      </c>
      <c r="BQ24" s="387">
        <v>15.708300000000001</v>
      </c>
      <c r="BR24" s="387">
        <v>18.0533</v>
      </c>
      <c r="BS24" s="387">
        <v>21.302299999999999</v>
      </c>
      <c r="BT24" s="387">
        <v>27.006099999999996</v>
      </c>
      <c r="BU24" s="387">
        <v>31.948700000000002</v>
      </c>
      <c r="BV24" s="387">
        <v>24.202199999999998</v>
      </c>
      <c r="BW24" s="387">
        <v>9.9306000000000019</v>
      </c>
      <c r="BX24" s="387">
        <v>8.5960000000000001</v>
      </c>
      <c r="BY24" s="387">
        <v>6.8764000000000003</v>
      </c>
      <c r="BZ24" s="387">
        <v>9.5868000000000002</v>
      </c>
      <c r="CA24" s="387">
        <v>7.523299999999999</v>
      </c>
      <c r="CB24" s="387">
        <f t="shared" si="6"/>
        <v>0.22590000000000002</v>
      </c>
      <c r="CC24" s="387">
        <v>10.036200000000001</v>
      </c>
      <c r="CD24" s="387">
        <v>6.6175999999999995</v>
      </c>
      <c r="CE24" s="387">
        <v>9.0517000000000003</v>
      </c>
      <c r="CF24" s="387">
        <v>4.7058</v>
      </c>
      <c r="CG24" s="387">
        <v>6.1241000000000003</v>
      </c>
      <c r="CH24" s="387">
        <v>4.5175999999999998</v>
      </c>
      <c r="CI24" s="387">
        <v>3.4670000000000001</v>
      </c>
      <c r="CJ24" s="387">
        <v>0.22640000000000002</v>
      </c>
      <c r="CK24" s="387">
        <v>2.5254000000000003</v>
      </c>
      <c r="CL24" s="387">
        <v>0.22569999999999998</v>
      </c>
      <c r="CM24" s="387">
        <v>0.22619999999999998</v>
      </c>
      <c r="CN24" s="387">
        <v>0.22590000000000002</v>
      </c>
      <c r="CO24" s="387">
        <f t="shared" si="7"/>
        <v>0.63329999999999997</v>
      </c>
      <c r="CP24" s="387">
        <v>0.2288</v>
      </c>
      <c r="CQ24" s="387">
        <v>0</v>
      </c>
      <c r="CR24" s="387">
        <v>0</v>
      </c>
      <c r="CS24" s="387">
        <v>0</v>
      </c>
      <c r="CT24" s="387">
        <v>0</v>
      </c>
      <c r="CU24" s="387">
        <v>3.3000000000000002E-2</v>
      </c>
      <c r="CV24" s="387">
        <v>3.5099999999999999E-2</v>
      </c>
      <c r="CW24" s="387">
        <v>0</v>
      </c>
      <c r="CX24" s="387">
        <v>2.1299999999999999E-2</v>
      </c>
      <c r="CY24" s="387">
        <v>6.6941999999999995</v>
      </c>
      <c r="CZ24" s="387">
        <v>2.6075000000000004</v>
      </c>
      <c r="DA24" s="387">
        <v>0.63329999999999997</v>
      </c>
      <c r="DB24" s="387">
        <f t="shared" si="8"/>
        <v>2.9651000000000005</v>
      </c>
      <c r="DC24" s="387">
        <v>0.87609999999999988</v>
      </c>
      <c r="DD24" s="387">
        <v>0.78920000000000001</v>
      </c>
      <c r="DE24" s="387">
        <v>0.73350000000000004</v>
      </c>
      <c r="DF24" s="387">
        <v>1.8631999999999997</v>
      </c>
      <c r="DG24" s="387">
        <v>2.0017</v>
      </c>
      <c r="DH24" s="387">
        <v>2.6071</v>
      </c>
      <c r="DI24" s="387">
        <v>0.68330000000000002</v>
      </c>
      <c r="DJ24" s="387">
        <v>0.4577</v>
      </c>
      <c r="DK24" s="387">
        <v>10.239099999999999</v>
      </c>
      <c r="DL24" s="387">
        <v>11.683600000000002</v>
      </c>
      <c r="DM24" s="387">
        <v>6.3528000000000002</v>
      </c>
      <c r="DN24" s="387">
        <v>2.9651000000000005</v>
      </c>
      <c r="DO24" s="387">
        <f t="shared" si="9"/>
        <v>2.9131999999999998</v>
      </c>
      <c r="DP24" s="387">
        <v>0.1923</v>
      </c>
      <c r="DQ24" s="387">
        <v>9.9500000000000005E-2</v>
      </c>
      <c r="DR24" s="387">
        <v>1.0609000000000002</v>
      </c>
      <c r="DS24" s="387">
        <v>3.5236000000000001</v>
      </c>
      <c r="DT24" s="387">
        <v>3.1856000000000004</v>
      </c>
      <c r="DU24" s="387">
        <v>5.2232000000000003</v>
      </c>
      <c r="DV24" s="387">
        <v>6.1415999999999995</v>
      </c>
      <c r="DW24" s="387">
        <v>2.8574999999999999</v>
      </c>
      <c r="DX24" s="387">
        <v>12.3531</v>
      </c>
      <c r="DY24" s="387">
        <v>11.248899999999999</v>
      </c>
      <c r="DZ24" s="387">
        <v>1.3689</v>
      </c>
      <c r="EA24" s="387">
        <v>2.9131999999999998</v>
      </c>
      <c r="EB24" s="387">
        <f t="shared" si="10"/>
        <v>0.50390000000000001</v>
      </c>
      <c r="EC24" s="387">
        <v>1.4135999999999997</v>
      </c>
      <c r="ED24" s="387">
        <v>0.32489999999999997</v>
      </c>
      <c r="EE24" s="387">
        <v>0.79849999999999999</v>
      </c>
      <c r="EF24" s="387">
        <v>0.84680000000000011</v>
      </c>
      <c r="EG24" s="387">
        <v>0.35660000000000003</v>
      </c>
      <c r="EH24" s="387">
        <v>1.4185000000000001</v>
      </c>
      <c r="EI24" s="387">
        <v>1.4056999999999997</v>
      </c>
      <c r="EJ24" s="387">
        <v>4.6981000000000002</v>
      </c>
      <c r="EK24" s="387">
        <v>9.6195000000000004</v>
      </c>
      <c r="EL24" s="387">
        <v>5.048</v>
      </c>
      <c r="EM24" s="387">
        <v>0.5171</v>
      </c>
      <c r="EN24" s="387">
        <v>0.50390000000000001</v>
      </c>
      <c r="EO24" s="395">
        <v>1.2298</v>
      </c>
      <c r="EP24" s="395">
        <v>0.39030000000000004</v>
      </c>
      <c r="EQ24" s="395">
        <v>0.9577</v>
      </c>
      <c r="ER24" s="395">
        <v>12.311299999999999</v>
      </c>
      <c r="ES24" s="395">
        <v>4.7301000000000002</v>
      </c>
      <c r="ET24" s="395">
        <v>1.0196000000000001</v>
      </c>
      <c r="EU24" s="395">
        <v>1.0064</v>
      </c>
      <c r="EV24" s="395">
        <v>1.1420999999999999</v>
      </c>
      <c r="EW24" s="395">
        <v>0.88300000000000001</v>
      </c>
      <c r="EX24" s="395">
        <v>0.41270000000000001</v>
      </c>
      <c r="EY24" s="395">
        <v>0.43560000000000004</v>
      </c>
      <c r="EZ24" s="395">
        <v>0.58889999999999998</v>
      </c>
      <c r="FA24" s="395">
        <v>1.2298</v>
      </c>
      <c r="FB24" s="400"/>
    </row>
    <row r="25" spans="1:158" s="134" customFormat="1" ht="12.75" customHeight="1">
      <c r="A25" s="771" t="s">
        <v>3188</v>
      </c>
      <c r="B25" s="387">
        <f t="shared" si="0"/>
        <v>9.6989999999999998</v>
      </c>
      <c r="C25" s="387">
        <v>3.1865000000000001</v>
      </c>
      <c r="D25" s="387">
        <v>2.2829999999999999</v>
      </c>
      <c r="E25" s="387">
        <v>3.9780000000000002</v>
      </c>
      <c r="F25" s="387">
        <v>4.1745000000000001</v>
      </c>
      <c r="G25" s="387">
        <v>2.919</v>
      </c>
      <c r="H25" s="387">
        <v>4.508</v>
      </c>
      <c r="I25" s="387">
        <v>4.508</v>
      </c>
      <c r="J25" s="387">
        <v>8.2360000000000007</v>
      </c>
      <c r="K25" s="387">
        <v>10.131</v>
      </c>
      <c r="L25" s="387">
        <v>5.16</v>
      </c>
      <c r="M25" s="387">
        <v>7.2195</v>
      </c>
      <c r="N25" s="387">
        <v>9.6989999999999998</v>
      </c>
      <c r="O25" s="387">
        <f t="shared" si="1"/>
        <v>3.823</v>
      </c>
      <c r="P25" s="387">
        <v>8.1110000000000007</v>
      </c>
      <c r="Q25" s="387">
        <v>4.7539999999999996</v>
      </c>
      <c r="R25" s="387">
        <v>4.0030000000000001</v>
      </c>
      <c r="S25" s="387">
        <v>3.355</v>
      </c>
      <c r="T25" s="387">
        <v>5.7880000000000003</v>
      </c>
      <c r="U25" s="387">
        <v>2.863</v>
      </c>
      <c r="V25" s="387">
        <v>5.9003999999999994</v>
      </c>
      <c r="W25" s="387">
        <v>8.8800000000000008</v>
      </c>
      <c r="X25" s="387">
        <v>10.297000000000001</v>
      </c>
      <c r="Y25" s="387">
        <v>8.1389999999999993</v>
      </c>
      <c r="Z25" s="387">
        <v>7.0010000000000003</v>
      </c>
      <c r="AA25" s="387">
        <v>3.823</v>
      </c>
      <c r="AB25" s="387">
        <f t="shared" si="2"/>
        <v>1.913</v>
      </c>
      <c r="AC25" s="387">
        <v>4.6340000000000003</v>
      </c>
      <c r="AD25" s="387">
        <v>4.9820000000000002</v>
      </c>
      <c r="AE25" s="387">
        <v>10.4666</v>
      </c>
      <c r="AF25" s="387">
        <v>52.432600000000001</v>
      </c>
      <c r="AG25" s="387">
        <v>100.18680000000001</v>
      </c>
      <c r="AH25" s="387">
        <v>53.092300000000002</v>
      </c>
      <c r="AI25" s="387">
        <v>39.696599999999997</v>
      </c>
      <c r="AJ25" s="387">
        <v>39.421999999999997</v>
      </c>
      <c r="AK25" s="387">
        <v>10.384</v>
      </c>
      <c r="AL25" s="387">
        <v>2.9319999999999999</v>
      </c>
      <c r="AM25" s="387">
        <v>5.3471000000000002</v>
      </c>
      <c r="AN25" s="387">
        <v>1.913</v>
      </c>
      <c r="AO25" s="387">
        <f t="shared" si="3"/>
        <v>36.152200000000008</v>
      </c>
      <c r="AP25" s="387">
        <v>19.596499999999999</v>
      </c>
      <c r="AQ25" s="387">
        <v>18.283999999999999</v>
      </c>
      <c r="AR25" s="387">
        <v>9.6083000000000016</v>
      </c>
      <c r="AS25" s="387">
        <v>22.639899999999997</v>
      </c>
      <c r="AT25" s="387">
        <v>12.2919</v>
      </c>
      <c r="AU25" s="387">
        <v>24.0929</v>
      </c>
      <c r="AV25" s="387">
        <v>22.071400000000001</v>
      </c>
      <c r="AW25" s="387">
        <v>27.605</v>
      </c>
      <c r="AX25" s="387">
        <v>31.333500000000001</v>
      </c>
      <c r="AY25" s="387">
        <v>22.2013</v>
      </c>
      <c r="AZ25" s="387">
        <v>26.185199999999998</v>
      </c>
      <c r="BA25" s="387">
        <v>36.152200000000008</v>
      </c>
      <c r="BB25" s="387">
        <f t="shared" si="4"/>
        <v>42.479500000000002</v>
      </c>
      <c r="BC25" s="387">
        <v>49.685900000000004</v>
      </c>
      <c r="BD25" s="387">
        <v>45.6524</v>
      </c>
      <c r="BE25" s="387">
        <v>41.760200000000005</v>
      </c>
      <c r="BF25" s="387">
        <v>33.759300000000003</v>
      </c>
      <c r="BG25" s="387">
        <v>14.5778</v>
      </c>
      <c r="BH25" s="387">
        <v>16.090400000000002</v>
      </c>
      <c r="BI25" s="387">
        <v>42.578000000000003</v>
      </c>
      <c r="BJ25" s="387">
        <v>33.354800000000004</v>
      </c>
      <c r="BK25" s="387">
        <v>21.379900000000003</v>
      </c>
      <c r="BL25" s="387">
        <v>19.863299999999999</v>
      </c>
      <c r="BM25" s="387">
        <v>28.101100000000002</v>
      </c>
      <c r="BN25" s="387">
        <v>42.479500000000002</v>
      </c>
      <c r="BO25" s="387">
        <f t="shared" si="5"/>
        <v>23.329499999999999</v>
      </c>
      <c r="BP25" s="387">
        <v>42.445599999999999</v>
      </c>
      <c r="BQ25" s="387">
        <v>24.132000000000001</v>
      </c>
      <c r="BR25" s="387">
        <v>17.799499999999998</v>
      </c>
      <c r="BS25" s="387">
        <v>26.075500000000002</v>
      </c>
      <c r="BT25" s="387">
        <v>33.131099999999996</v>
      </c>
      <c r="BU25" s="387">
        <v>27.318900000000003</v>
      </c>
      <c r="BV25" s="387">
        <v>18.671700000000001</v>
      </c>
      <c r="BW25" s="387">
        <v>15.945499999999999</v>
      </c>
      <c r="BX25" s="387">
        <v>21.638999999999999</v>
      </c>
      <c r="BY25" s="387">
        <v>15.156199999999998</v>
      </c>
      <c r="BZ25" s="387">
        <v>18.592099999999999</v>
      </c>
      <c r="CA25" s="387">
        <v>23.329499999999999</v>
      </c>
      <c r="CB25" s="387">
        <f t="shared" si="6"/>
        <v>22.31</v>
      </c>
      <c r="CC25" s="387">
        <v>24.545700000000004</v>
      </c>
      <c r="CD25" s="387">
        <v>21.901599999999998</v>
      </c>
      <c r="CE25" s="387">
        <v>14.929800000000002</v>
      </c>
      <c r="CF25" s="387">
        <v>12.5555</v>
      </c>
      <c r="CG25" s="387">
        <v>20.574400000000001</v>
      </c>
      <c r="CH25" s="387">
        <v>15.6251</v>
      </c>
      <c r="CI25" s="387">
        <v>22.878</v>
      </c>
      <c r="CJ25" s="387">
        <v>17.212499999999999</v>
      </c>
      <c r="CK25" s="387">
        <v>15.891999999999999</v>
      </c>
      <c r="CL25" s="387">
        <v>22.646999999999998</v>
      </c>
      <c r="CM25" s="387">
        <v>26.832000000000001</v>
      </c>
      <c r="CN25" s="387">
        <v>22.31</v>
      </c>
      <c r="CO25" s="387">
        <f t="shared" si="7"/>
        <v>54.155500000000004</v>
      </c>
      <c r="CP25" s="387">
        <v>16.748000000000001</v>
      </c>
      <c r="CQ25" s="387">
        <v>17.6478</v>
      </c>
      <c r="CR25" s="387">
        <v>17.035400000000003</v>
      </c>
      <c r="CS25" s="387">
        <v>83.551599999999993</v>
      </c>
      <c r="CT25" s="387">
        <v>89.110900000000001</v>
      </c>
      <c r="CU25" s="387">
        <v>74.535400000000024</v>
      </c>
      <c r="CV25" s="387">
        <v>40.184410000000007</v>
      </c>
      <c r="CW25" s="387">
        <v>40.675899999999992</v>
      </c>
      <c r="CX25" s="387">
        <v>52.860500000000002</v>
      </c>
      <c r="CY25" s="387">
        <v>50.633300000000006</v>
      </c>
      <c r="CZ25" s="387">
        <v>51.911299999999997</v>
      </c>
      <c r="DA25" s="387">
        <v>54.155500000000004</v>
      </c>
      <c r="DB25" s="387">
        <f t="shared" si="8"/>
        <v>388.36420000000004</v>
      </c>
      <c r="DC25" s="387">
        <v>83.565400000000011</v>
      </c>
      <c r="DD25" s="387">
        <v>62.930700000000002</v>
      </c>
      <c r="DE25" s="387">
        <v>64.017899999999997</v>
      </c>
      <c r="DF25" s="387">
        <v>61.383300000000006</v>
      </c>
      <c r="DG25" s="387">
        <v>51.070500000000003</v>
      </c>
      <c r="DH25" s="387">
        <v>69.522499999999994</v>
      </c>
      <c r="DI25" s="387">
        <v>106.96690000000001</v>
      </c>
      <c r="DJ25" s="387">
        <v>90.571799999999996</v>
      </c>
      <c r="DK25" s="387">
        <v>76.712000000000003</v>
      </c>
      <c r="DL25" s="387">
        <v>109.94980000000001</v>
      </c>
      <c r="DM25" s="387">
        <v>150.2174</v>
      </c>
      <c r="DN25" s="387">
        <v>388.36420000000004</v>
      </c>
      <c r="DO25" s="387">
        <f t="shared" si="9"/>
        <v>187.07400000000001</v>
      </c>
      <c r="DP25" s="387">
        <v>184.02309999999997</v>
      </c>
      <c r="DQ25" s="387">
        <v>222.29619999999997</v>
      </c>
      <c r="DR25" s="387">
        <v>216.09100000000001</v>
      </c>
      <c r="DS25" s="387">
        <v>210.64420000000001</v>
      </c>
      <c r="DT25" s="387">
        <v>274.45150000000001</v>
      </c>
      <c r="DU25" s="387">
        <v>291.24679999999995</v>
      </c>
      <c r="DV25" s="387">
        <v>181.03390000000002</v>
      </c>
      <c r="DW25" s="387">
        <v>175.77979999999999</v>
      </c>
      <c r="DX25" s="387">
        <v>189.34800000000001</v>
      </c>
      <c r="DY25" s="387">
        <v>178.35229999999996</v>
      </c>
      <c r="DZ25" s="387">
        <v>151.61600000000001</v>
      </c>
      <c r="EA25" s="387">
        <v>187.07400000000001</v>
      </c>
      <c r="EB25" s="387">
        <f t="shared" si="10"/>
        <v>242.42660000000001</v>
      </c>
      <c r="EC25" s="387">
        <v>202.28560000000002</v>
      </c>
      <c r="ED25" s="387">
        <v>226.65630000000002</v>
      </c>
      <c r="EE25" s="387">
        <v>254.40129999999996</v>
      </c>
      <c r="EF25" s="387">
        <v>207.57469999999995</v>
      </c>
      <c r="EG25" s="387">
        <v>184.80789999999996</v>
      </c>
      <c r="EH25" s="387">
        <v>179.2645</v>
      </c>
      <c r="EI25" s="387">
        <v>173.41950000000003</v>
      </c>
      <c r="EJ25" s="387">
        <v>243.73180000000002</v>
      </c>
      <c r="EK25" s="387">
        <v>271.10129999999998</v>
      </c>
      <c r="EL25" s="387">
        <v>166.70340000000002</v>
      </c>
      <c r="EM25" s="387">
        <v>209.84960000000001</v>
      </c>
      <c r="EN25" s="387">
        <v>242.42660000000001</v>
      </c>
      <c r="EO25" s="395">
        <v>331.37120000000004</v>
      </c>
      <c r="EP25" s="395">
        <v>226.10499999999999</v>
      </c>
      <c r="EQ25" s="395">
        <v>199.23599999999999</v>
      </c>
      <c r="ER25" s="395">
        <v>277.22879999999998</v>
      </c>
      <c r="ES25" s="395">
        <v>296.55990000000003</v>
      </c>
      <c r="ET25" s="395">
        <v>228.06029999999998</v>
      </c>
      <c r="EU25" s="395">
        <v>195.66220000000001</v>
      </c>
      <c r="EV25" s="395">
        <v>156.42429999999999</v>
      </c>
      <c r="EW25" s="395">
        <v>158.57929999999999</v>
      </c>
      <c r="EX25" s="395">
        <v>233.76560000000001</v>
      </c>
      <c r="EY25" s="395">
        <v>214.6225</v>
      </c>
      <c r="EZ25" s="395">
        <v>218.32640000000001</v>
      </c>
      <c r="FA25" s="395">
        <v>331.37120000000004</v>
      </c>
      <c r="FB25" s="400"/>
    </row>
    <row r="26" spans="1:158" s="134" customFormat="1" ht="12.75" customHeight="1">
      <c r="A26" s="771" t="s">
        <v>3189</v>
      </c>
      <c r="B26" s="387">
        <f t="shared" si="0"/>
        <v>0</v>
      </c>
      <c r="C26" s="387">
        <v>0</v>
      </c>
      <c r="D26" s="387">
        <v>0</v>
      </c>
      <c r="E26" s="387">
        <v>0</v>
      </c>
      <c r="F26" s="387">
        <v>0</v>
      </c>
      <c r="G26" s="387">
        <v>0</v>
      </c>
      <c r="H26" s="387">
        <v>0</v>
      </c>
      <c r="I26" s="387">
        <v>0</v>
      </c>
      <c r="J26" s="387">
        <v>0</v>
      </c>
      <c r="K26" s="387">
        <v>0</v>
      </c>
      <c r="L26" s="387">
        <v>0</v>
      </c>
      <c r="M26" s="387">
        <v>0</v>
      </c>
      <c r="N26" s="387">
        <v>0</v>
      </c>
      <c r="O26" s="387">
        <f t="shared" si="1"/>
        <v>0</v>
      </c>
      <c r="P26" s="387">
        <v>0</v>
      </c>
      <c r="Q26" s="387">
        <v>0</v>
      </c>
      <c r="R26" s="387">
        <v>0</v>
      </c>
      <c r="S26" s="387">
        <v>0</v>
      </c>
      <c r="T26" s="387">
        <v>0</v>
      </c>
      <c r="U26" s="387">
        <v>0</v>
      </c>
      <c r="V26" s="387">
        <v>0</v>
      </c>
      <c r="W26" s="387">
        <v>0</v>
      </c>
      <c r="X26" s="387">
        <v>0</v>
      </c>
      <c r="Y26" s="387">
        <v>0</v>
      </c>
      <c r="Z26" s="387">
        <v>0</v>
      </c>
      <c r="AA26" s="387">
        <v>0</v>
      </c>
      <c r="AB26" s="387">
        <f t="shared" si="2"/>
        <v>0</v>
      </c>
      <c r="AC26" s="387">
        <v>0</v>
      </c>
      <c r="AD26" s="387">
        <v>0</v>
      </c>
      <c r="AE26" s="387">
        <v>2.7075</v>
      </c>
      <c r="AF26" s="387">
        <v>2.8273999999999999</v>
      </c>
      <c r="AG26" s="387">
        <v>1.494</v>
      </c>
      <c r="AH26" s="387">
        <v>1.6043000000000001</v>
      </c>
      <c r="AI26" s="387">
        <v>0</v>
      </c>
      <c r="AJ26" s="387">
        <v>0</v>
      </c>
      <c r="AK26" s="387">
        <v>0</v>
      </c>
      <c r="AL26" s="387">
        <v>0</v>
      </c>
      <c r="AM26" s="387">
        <v>0</v>
      </c>
      <c r="AN26" s="387">
        <v>0</v>
      </c>
      <c r="AO26" s="387">
        <f t="shared" si="3"/>
        <v>3.1800999999999999</v>
      </c>
      <c r="AP26" s="387">
        <v>0</v>
      </c>
      <c r="AQ26" s="387">
        <v>0</v>
      </c>
      <c r="AR26" s="387">
        <v>0.371</v>
      </c>
      <c r="AS26" s="387">
        <v>0.41199999999999998</v>
      </c>
      <c r="AT26" s="387">
        <v>1.3360000000000001</v>
      </c>
      <c r="AU26" s="387">
        <v>0</v>
      </c>
      <c r="AV26" s="387">
        <v>2.8121</v>
      </c>
      <c r="AW26" s="387">
        <v>0.84939999999999993</v>
      </c>
      <c r="AX26" s="387">
        <v>0.8599</v>
      </c>
      <c r="AY26" s="387">
        <v>0.85960000000000003</v>
      </c>
      <c r="AZ26" s="387">
        <v>1.9932999999999998</v>
      </c>
      <c r="BA26" s="387">
        <v>3.1800999999999999</v>
      </c>
      <c r="BB26" s="387">
        <f t="shared" si="4"/>
        <v>0</v>
      </c>
      <c r="BC26" s="387">
        <v>3.742</v>
      </c>
      <c r="BD26" s="387">
        <v>3.7774999999999999</v>
      </c>
      <c r="BE26" s="387">
        <v>2.8650000000000002</v>
      </c>
      <c r="BF26" s="387">
        <v>0.47989999999999999</v>
      </c>
      <c r="BG26" s="387">
        <v>5.3075000000000001</v>
      </c>
      <c r="BH26" s="387">
        <v>5.1672000000000002</v>
      </c>
      <c r="BI26" s="387">
        <v>5.1776999999999997</v>
      </c>
      <c r="BJ26" s="387">
        <v>5.2359999999999998</v>
      </c>
      <c r="BK26" s="387">
        <v>4.8117000000000001</v>
      </c>
      <c r="BL26" s="387">
        <v>0</v>
      </c>
      <c r="BM26" s="387">
        <v>0</v>
      </c>
      <c r="BN26" s="387">
        <v>0</v>
      </c>
      <c r="BO26" s="387">
        <f t="shared" si="5"/>
        <v>0.17</v>
      </c>
      <c r="BP26" s="387">
        <v>0</v>
      </c>
      <c r="BQ26" s="387">
        <v>0</v>
      </c>
      <c r="BR26" s="387">
        <v>0</v>
      </c>
      <c r="BS26" s="387">
        <v>3.9633000000000003</v>
      </c>
      <c r="BT26" s="387">
        <v>4.2140000000000004</v>
      </c>
      <c r="BU26" s="387">
        <v>4.1163999999999996</v>
      </c>
      <c r="BV26" s="387">
        <v>0.27</v>
      </c>
      <c r="BW26" s="387">
        <v>0.27200000000000002</v>
      </c>
      <c r="BX26" s="387">
        <v>0.247</v>
      </c>
      <c r="BY26" s="387">
        <v>0.22900000000000001</v>
      </c>
      <c r="BZ26" s="387">
        <v>0.17100000000000001</v>
      </c>
      <c r="CA26" s="387">
        <v>0.17</v>
      </c>
      <c r="CB26" s="387">
        <f t="shared" si="6"/>
        <v>9.0999999999999998E-2</v>
      </c>
      <c r="CC26" s="387">
        <v>0.156</v>
      </c>
      <c r="CD26" s="387">
        <v>0.153</v>
      </c>
      <c r="CE26" s="387">
        <v>0.14299999999999999</v>
      </c>
      <c r="CF26" s="387">
        <v>0.14399999999999999</v>
      </c>
      <c r="CG26" s="387">
        <v>0.113</v>
      </c>
      <c r="CH26" s="387">
        <v>0.10100000000000001</v>
      </c>
      <c r="CI26" s="387">
        <v>0.10100000000000001</v>
      </c>
      <c r="CJ26" s="387">
        <v>0.10100000000000001</v>
      </c>
      <c r="CK26" s="387">
        <v>9.5000000000000001E-2</v>
      </c>
      <c r="CL26" s="387">
        <v>9.0999999999999998E-2</v>
      </c>
      <c r="CM26" s="387">
        <v>9.0999999999999998E-2</v>
      </c>
      <c r="CN26" s="387">
        <v>9.0999999999999998E-2</v>
      </c>
      <c r="CO26" s="387">
        <f t="shared" si="7"/>
        <v>1.2595000000000001</v>
      </c>
      <c r="CP26" s="387">
        <v>8.3000000000000004E-2</v>
      </c>
      <c r="CQ26" s="387">
        <v>6.6520000000000001</v>
      </c>
      <c r="CR26" s="387">
        <v>6.5759999999999996</v>
      </c>
      <c r="CS26" s="387">
        <v>16.671799999999998</v>
      </c>
      <c r="CT26" s="387">
        <v>11.0023</v>
      </c>
      <c r="CU26" s="387">
        <v>6.8536400000000004</v>
      </c>
      <c r="CV26" s="387">
        <v>7.3812299999999995</v>
      </c>
      <c r="CW26" s="387">
        <v>3.4011</v>
      </c>
      <c r="CX26" s="387">
        <v>2.0750000000000002</v>
      </c>
      <c r="CY26" s="387">
        <v>3.2425000000000002</v>
      </c>
      <c r="CZ26" s="387">
        <v>3.5972</v>
      </c>
      <c r="DA26" s="387">
        <v>1.2595000000000001</v>
      </c>
      <c r="DB26" s="387">
        <f t="shared" si="8"/>
        <v>3.1219000000000001</v>
      </c>
      <c r="DC26" s="387">
        <v>8.5657999999999994</v>
      </c>
      <c r="DD26" s="387">
        <v>23.856199999999998</v>
      </c>
      <c r="DE26" s="387">
        <v>17.191500000000001</v>
      </c>
      <c r="DF26" s="387">
        <v>5.4118999999999993</v>
      </c>
      <c r="DG26" s="387">
        <v>12.788500000000001</v>
      </c>
      <c r="DH26" s="387">
        <v>7.1491999999999996</v>
      </c>
      <c r="DI26" s="387">
        <v>7.8836000000000004</v>
      </c>
      <c r="DJ26" s="387">
        <v>0.77810000000000001</v>
      </c>
      <c r="DK26" s="387">
        <v>0.17</v>
      </c>
      <c r="DL26" s="387">
        <v>0.91189999999999993</v>
      </c>
      <c r="DM26" s="387">
        <v>0.68140000000000001</v>
      </c>
      <c r="DN26" s="387">
        <v>3.1219000000000001</v>
      </c>
      <c r="DO26" s="387">
        <f t="shared" si="9"/>
        <v>3.9200000000000006E-2</v>
      </c>
      <c r="DP26" s="387">
        <v>8.3043999999999993</v>
      </c>
      <c r="DQ26" s="387">
        <v>29.0626</v>
      </c>
      <c r="DR26" s="387">
        <v>22.904</v>
      </c>
      <c r="DS26" s="387">
        <v>0.81979999999999997</v>
      </c>
      <c r="DT26" s="387">
        <v>13.406799999999999</v>
      </c>
      <c r="DU26" s="387">
        <v>6.3981000000000003</v>
      </c>
      <c r="DV26" s="387">
        <v>5.5205000000000002</v>
      </c>
      <c r="DW26" s="387">
        <v>3.5335000000000001</v>
      </c>
      <c r="DX26" s="387">
        <v>3.173</v>
      </c>
      <c r="DY26" s="387">
        <v>1.4910999999999999</v>
      </c>
      <c r="DZ26" s="387">
        <v>1.3366000000000002</v>
      </c>
      <c r="EA26" s="387">
        <v>3.9200000000000006E-2</v>
      </c>
      <c r="EB26" s="387">
        <f t="shared" si="10"/>
        <v>0.57189999999999996</v>
      </c>
      <c r="EC26" s="387">
        <v>7.4896000000000003</v>
      </c>
      <c r="ED26" s="387">
        <v>4.4078999999999997</v>
      </c>
      <c r="EE26" s="387">
        <v>0.12409999999999999</v>
      </c>
      <c r="EF26" s="387">
        <v>1.3905999999999998</v>
      </c>
      <c r="EG26" s="387">
        <v>0.72160000000000002</v>
      </c>
      <c r="EH26" s="387">
        <v>20.782</v>
      </c>
      <c r="EI26" s="387">
        <v>22.298099999999998</v>
      </c>
      <c r="EJ26" s="387">
        <v>21.977699999999999</v>
      </c>
      <c r="EK26" s="387">
        <v>0.26550000000000001</v>
      </c>
      <c r="EL26" s="387">
        <v>0.26450000000000001</v>
      </c>
      <c r="EM26" s="387">
        <v>0.58199999999999996</v>
      </c>
      <c r="EN26" s="387">
        <v>0.57189999999999996</v>
      </c>
      <c r="EO26" s="395">
        <v>13.094100000000001</v>
      </c>
      <c r="EP26" s="395">
        <v>0.14549999999999999</v>
      </c>
      <c r="EQ26" s="395">
        <v>2.0640999999999998</v>
      </c>
      <c r="ER26" s="395">
        <v>2.6638999999999999</v>
      </c>
      <c r="ES26" s="395">
        <v>1.0902000000000001</v>
      </c>
      <c r="ET26" s="395">
        <v>0.28510000000000002</v>
      </c>
      <c r="EU26" s="395">
        <v>24.288</v>
      </c>
      <c r="EV26" s="395">
        <v>17.388000000000002</v>
      </c>
      <c r="EW26" s="395">
        <v>0.26469999999999999</v>
      </c>
      <c r="EX26" s="395">
        <v>0.63479999999999992</v>
      </c>
      <c r="EY26" s="395">
        <v>0.59489999999999998</v>
      </c>
      <c r="EZ26" s="395">
        <v>13.4536</v>
      </c>
      <c r="FA26" s="395">
        <v>13.094100000000001</v>
      </c>
      <c r="FB26" s="400"/>
    </row>
    <row r="27" spans="1:158" s="134" customFormat="1" ht="12.75" customHeight="1">
      <c r="A27" s="771" t="s">
        <v>2898</v>
      </c>
      <c r="B27" s="387">
        <f t="shared" si="0"/>
        <v>0</v>
      </c>
      <c r="C27" s="387">
        <v>0</v>
      </c>
      <c r="D27" s="387">
        <v>0</v>
      </c>
      <c r="E27" s="387">
        <v>0</v>
      </c>
      <c r="F27" s="387">
        <v>0</v>
      </c>
      <c r="G27" s="387">
        <v>0</v>
      </c>
      <c r="H27" s="387">
        <v>0</v>
      </c>
      <c r="I27" s="387">
        <v>0</v>
      </c>
      <c r="J27" s="387">
        <v>0</v>
      </c>
      <c r="K27" s="387">
        <v>0</v>
      </c>
      <c r="L27" s="387">
        <v>0</v>
      </c>
      <c r="M27" s="387">
        <v>0</v>
      </c>
      <c r="N27" s="387">
        <v>0</v>
      </c>
      <c r="O27" s="387">
        <f t="shared" si="1"/>
        <v>0.77700000000000002</v>
      </c>
      <c r="P27" s="387">
        <v>0</v>
      </c>
      <c r="Q27" s="387">
        <v>0</v>
      </c>
      <c r="R27" s="387">
        <v>0</v>
      </c>
      <c r="S27" s="387">
        <v>0</v>
      </c>
      <c r="T27" s="387">
        <v>0</v>
      </c>
      <c r="U27" s="387">
        <v>5.1999999999999998E-2</v>
      </c>
      <c r="V27" s="387">
        <v>5.1999999999999998E-2</v>
      </c>
      <c r="W27" s="387">
        <v>0</v>
      </c>
      <c r="X27" s="387">
        <v>0</v>
      </c>
      <c r="Y27" s="387">
        <v>0</v>
      </c>
      <c r="Z27" s="387">
        <v>0.20100000000000001</v>
      </c>
      <c r="AA27" s="387">
        <v>0.77700000000000002</v>
      </c>
      <c r="AB27" s="387">
        <f t="shared" si="2"/>
        <v>0</v>
      </c>
      <c r="AC27" s="387">
        <v>1.8899000000000001</v>
      </c>
      <c r="AD27" s="387">
        <v>0.97060000000000002</v>
      </c>
      <c r="AE27" s="387">
        <v>1.083</v>
      </c>
      <c r="AF27" s="387">
        <v>1.696</v>
      </c>
      <c r="AG27" s="387">
        <v>2.0630000000000002</v>
      </c>
      <c r="AH27" s="387">
        <v>3.5428000000000002</v>
      </c>
      <c r="AI27" s="387">
        <v>2.137</v>
      </c>
      <c r="AJ27" s="387">
        <v>0.96</v>
      </c>
      <c r="AK27" s="387">
        <v>7.6999999999999999E-2</v>
      </c>
      <c r="AL27" s="387">
        <v>0.94099999999999995</v>
      </c>
      <c r="AM27" s="387">
        <v>0.10199999999999999</v>
      </c>
      <c r="AN27" s="387">
        <v>0</v>
      </c>
      <c r="AO27" s="387">
        <f t="shared" si="3"/>
        <v>6.5339999999999998</v>
      </c>
      <c r="AP27" s="387">
        <v>13.4436</v>
      </c>
      <c r="AQ27" s="387">
        <v>13.577399999999999</v>
      </c>
      <c r="AR27" s="387">
        <v>11.4725</v>
      </c>
      <c r="AS27" s="387">
        <v>1.1234999999999999</v>
      </c>
      <c r="AT27" s="387">
        <v>12.4954</v>
      </c>
      <c r="AU27" s="387">
        <v>9.2294</v>
      </c>
      <c r="AV27" s="387">
        <v>8.1126000000000005</v>
      </c>
      <c r="AW27" s="387">
        <v>9.5920000000000005</v>
      </c>
      <c r="AX27" s="387">
        <v>1.109</v>
      </c>
      <c r="AY27" s="387">
        <v>4.8010000000000002</v>
      </c>
      <c r="AZ27" s="387">
        <v>4.4749999999999996</v>
      </c>
      <c r="BA27" s="387">
        <v>6.5339999999999998</v>
      </c>
      <c r="BB27" s="387">
        <f t="shared" si="4"/>
        <v>3.4586000000000001</v>
      </c>
      <c r="BC27" s="387">
        <v>3.8660000000000001</v>
      </c>
      <c r="BD27" s="387">
        <v>3.903</v>
      </c>
      <c r="BE27" s="387">
        <v>2.6150000000000002</v>
      </c>
      <c r="BF27" s="387">
        <v>6.149</v>
      </c>
      <c r="BG27" s="387">
        <v>0.23200000000000001</v>
      </c>
      <c r="BH27" s="387">
        <v>0.499</v>
      </c>
      <c r="BI27" s="387">
        <v>0.32</v>
      </c>
      <c r="BJ27" s="387">
        <v>0.63300000000000001</v>
      </c>
      <c r="BK27" s="387">
        <v>0.64</v>
      </c>
      <c r="BL27" s="387">
        <v>0.64400000000000002</v>
      </c>
      <c r="BM27" s="387">
        <v>0.59699999999999998</v>
      </c>
      <c r="BN27" s="387">
        <v>3.4586000000000001</v>
      </c>
      <c r="BO27" s="387">
        <f t="shared" si="5"/>
        <v>2.1454</v>
      </c>
      <c r="BP27" s="387">
        <v>3.2628000000000004</v>
      </c>
      <c r="BQ27" s="387">
        <v>0.312</v>
      </c>
      <c r="BR27" s="387">
        <v>0.30399999999999999</v>
      </c>
      <c r="BS27" s="387">
        <v>0.28000000000000003</v>
      </c>
      <c r="BT27" s="387">
        <v>0.2455</v>
      </c>
      <c r="BU27" s="387">
        <v>2.3944000000000001</v>
      </c>
      <c r="BV27" s="387">
        <v>2.1393</v>
      </c>
      <c r="BW27" s="387">
        <v>2.2444999999999999</v>
      </c>
      <c r="BX27" s="387">
        <v>2.2277000000000005</v>
      </c>
      <c r="BY27" s="387">
        <v>2.2408000000000001</v>
      </c>
      <c r="BZ27" s="387">
        <v>2.1554000000000002</v>
      </c>
      <c r="CA27" s="387">
        <v>2.1454</v>
      </c>
      <c r="CB27" s="387">
        <f t="shared" si="6"/>
        <v>9.68</v>
      </c>
      <c r="CC27" s="387">
        <v>0.28710000000000002</v>
      </c>
      <c r="CD27" s="387">
        <v>0.2823</v>
      </c>
      <c r="CE27" s="387">
        <v>7.0000000000000001E-3</v>
      </c>
      <c r="CF27" s="387">
        <v>6.7329999999999997</v>
      </c>
      <c r="CG27" s="387">
        <v>6.7069999999999999</v>
      </c>
      <c r="CH27" s="387">
        <v>0.92300000000000004</v>
      </c>
      <c r="CI27" s="387">
        <v>0.92600000000000005</v>
      </c>
      <c r="CJ27" s="387">
        <v>0.92400000000000004</v>
      </c>
      <c r="CK27" s="387">
        <v>0.92</v>
      </c>
      <c r="CL27" s="387">
        <v>5.5279999999999996</v>
      </c>
      <c r="CM27" s="387">
        <v>9.234</v>
      </c>
      <c r="CN27" s="387">
        <v>9.68</v>
      </c>
      <c r="CO27" s="387">
        <f t="shared" si="7"/>
        <v>1.9092</v>
      </c>
      <c r="CP27" s="387">
        <v>7.0049999999999999</v>
      </c>
      <c r="CQ27" s="387">
        <v>2.5964999999999998</v>
      </c>
      <c r="CR27" s="387">
        <v>7.5813000000000006</v>
      </c>
      <c r="CS27" s="387">
        <v>17.962400000000002</v>
      </c>
      <c r="CT27" s="387">
        <v>16.642099999999999</v>
      </c>
      <c r="CU27" s="387">
        <v>3.8028000000000004</v>
      </c>
      <c r="CV27" s="387">
        <v>10.7761</v>
      </c>
      <c r="CW27" s="387">
        <v>22.407399999999999</v>
      </c>
      <c r="CX27" s="387">
        <v>0.68799999999999994</v>
      </c>
      <c r="CY27" s="387">
        <v>3.1966999999999999</v>
      </c>
      <c r="CZ27" s="387">
        <v>6.8559000000000001</v>
      </c>
      <c r="DA27" s="387">
        <v>1.9092</v>
      </c>
      <c r="DB27" s="387">
        <f t="shared" si="8"/>
        <v>15.129899999999999</v>
      </c>
      <c r="DC27" s="387">
        <v>0.65579999999999994</v>
      </c>
      <c r="DD27" s="387">
        <v>5.4241000000000001</v>
      </c>
      <c r="DE27" s="387">
        <v>6.458499999999999</v>
      </c>
      <c r="DF27" s="387">
        <v>2.7706999999999997</v>
      </c>
      <c r="DG27" s="387">
        <v>21.669900000000002</v>
      </c>
      <c r="DH27" s="387">
        <v>17.880800000000001</v>
      </c>
      <c r="DI27" s="387">
        <v>22.96</v>
      </c>
      <c r="DJ27" s="387">
        <v>24.655799999999999</v>
      </c>
      <c r="DK27" s="387">
        <v>0.73199999999999998</v>
      </c>
      <c r="DL27" s="387">
        <v>12.014100000000001</v>
      </c>
      <c r="DM27" s="387">
        <v>15.280899999999999</v>
      </c>
      <c r="DN27" s="387">
        <v>15.129899999999999</v>
      </c>
      <c r="DO27" s="387">
        <f t="shared" si="9"/>
        <v>21.361699999999999</v>
      </c>
      <c r="DP27" s="387">
        <v>32.975200000000001</v>
      </c>
      <c r="DQ27" s="387">
        <v>30.527999999999999</v>
      </c>
      <c r="DR27" s="387">
        <v>36.061199999999999</v>
      </c>
      <c r="DS27" s="387">
        <v>26.217500000000005</v>
      </c>
      <c r="DT27" s="387">
        <v>62.122399999999999</v>
      </c>
      <c r="DU27" s="387">
        <v>35.318899999999999</v>
      </c>
      <c r="DV27" s="387">
        <v>21.814000000000004</v>
      </c>
      <c r="DW27" s="387">
        <v>33.996700000000004</v>
      </c>
      <c r="DX27" s="387">
        <v>83.340899999999991</v>
      </c>
      <c r="DY27" s="387">
        <v>58.078299999999999</v>
      </c>
      <c r="DZ27" s="387">
        <v>29.954000000000001</v>
      </c>
      <c r="EA27" s="387">
        <v>21.361699999999999</v>
      </c>
      <c r="EB27" s="387">
        <f t="shared" si="10"/>
        <v>3.3647000000000005</v>
      </c>
      <c r="EC27" s="387">
        <v>39.89950000000001</v>
      </c>
      <c r="ED27" s="387">
        <v>20.639200000000002</v>
      </c>
      <c r="EE27" s="387">
        <v>45.134599999999999</v>
      </c>
      <c r="EF27" s="387">
        <v>64.655799999999999</v>
      </c>
      <c r="EG27" s="387">
        <v>25.138200000000001</v>
      </c>
      <c r="EH27" s="387">
        <v>30.924199999999999</v>
      </c>
      <c r="EI27" s="387">
        <v>41.1267</v>
      </c>
      <c r="EJ27" s="387">
        <v>30.481999999999999</v>
      </c>
      <c r="EK27" s="387">
        <v>41.378099999999996</v>
      </c>
      <c r="EL27" s="387">
        <v>44.335099999999997</v>
      </c>
      <c r="EM27" s="387">
        <v>7.8425999999999991</v>
      </c>
      <c r="EN27" s="387">
        <v>3.3647000000000005</v>
      </c>
      <c r="EO27" s="395">
        <v>20.012599999999999</v>
      </c>
      <c r="EP27" s="395">
        <v>5.1058000000000003</v>
      </c>
      <c r="EQ27" s="395">
        <v>20.351099999999999</v>
      </c>
      <c r="ER27" s="395">
        <v>60.836500000000001</v>
      </c>
      <c r="ES27" s="395">
        <v>42.635800000000003</v>
      </c>
      <c r="ET27" s="395">
        <v>12.908100000000001</v>
      </c>
      <c r="EU27" s="395">
        <v>19.555199999999999</v>
      </c>
      <c r="EV27" s="395">
        <v>8.8737000000000013</v>
      </c>
      <c r="EW27" s="395">
        <v>16.6706</v>
      </c>
      <c r="EX27" s="395">
        <v>22.136299999999999</v>
      </c>
      <c r="EY27" s="395">
        <v>21.712799999999998</v>
      </c>
      <c r="EZ27" s="395">
        <v>20.465799999999998</v>
      </c>
      <c r="FA27" s="395">
        <v>20.012599999999999</v>
      </c>
      <c r="FB27" s="400"/>
    </row>
    <row r="28" spans="1:158" s="134" customFormat="1" ht="12.75" customHeight="1">
      <c r="A28" s="771" t="s">
        <v>3190</v>
      </c>
      <c r="B28" s="387">
        <f t="shared" si="0"/>
        <v>0</v>
      </c>
      <c r="C28" s="387">
        <v>0</v>
      </c>
      <c r="D28" s="387">
        <v>0</v>
      </c>
      <c r="E28" s="387">
        <v>0</v>
      </c>
      <c r="F28" s="387">
        <v>0</v>
      </c>
      <c r="G28" s="387">
        <v>0</v>
      </c>
      <c r="H28" s="387">
        <v>0</v>
      </c>
      <c r="I28" s="387">
        <v>0</v>
      </c>
      <c r="J28" s="387">
        <v>0</v>
      </c>
      <c r="K28" s="387">
        <v>0</v>
      </c>
      <c r="L28" s="387">
        <v>0</v>
      </c>
      <c r="M28" s="387">
        <v>0</v>
      </c>
      <c r="N28" s="387">
        <v>0</v>
      </c>
      <c r="O28" s="387">
        <f t="shared" si="1"/>
        <v>0</v>
      </c>
      <c r="P28" s="387">
        <v>0</v>
      </c>
      <c r="Q28" s="387">
        <v>0</v>
      </c>
      <c r="R28" s="387">
        <v>0</v>
      </c>
      <c r="S28" s="387">
        <v>0</v>
      </c>
      <c r="T28" s="387">
        <v>0</v>
      </c>
      <c r="U28" s="387">
        <v>0</v>
      </c>
      <c r="V28" s="387">
        <v>0</v>
      </c>
      <c r="W28" s="387">
        <v>0</v>
      </c>
      <c r="X28" s="387">
        <v>0</v>
      </c>
      <c r="Y28" s="387">
        <v>0</v>
      </c>
      <c r="Z28" s="387">
        <v>0</v>
      </c>
      <c r="AA28" s="387">
        <v>0</v>
      </c>
      <c r="AB28" s="387">
        <f t="shared" si="2"/>
        <v>0</v>
      </c>
      <c r="AC28" s="387">
        <v>0</v>
      </c>
      <c r="AD28" s="387">
        <v>0</v>
      </c>
      <c r="AE28" s="387">
        <v>0</v>
      </c>
      <c r="AF28" s="387">
        <v>0</v>
      </c>
      <c r="AG28" s="387">
        <v>0</v>
      </c>
      <c r="AH28" s="387">
        <v>0</v>
      </c>
      <c r="AI28" s="387">
        <v>0</v>
      </c>
      <c r="AJ28" s="387">
        <v>0</v>
      </c>
      <c r="AK28" s="387">
        <v>0</v>
      </c>
      <c r="AL28" s="387">
        <v>0</v>
      </c>
      <c r="AM28" s="387">
        <v>0</v>
      </c>
      <c r="AN28" s="387">
        <v>0</v>
      </c>
      <c r="AO28" s="387">
        <f t="shared" si="3"/>
        <v>0</v>
      </c>
      <c r="AP28" s="387">
        <v>0</v>
      </c>
      <c r="AQ28" s="387">
        <v>0</v>
      </c>
      <c r="AR28" s="387">
        <v>0</v>
      </c>
      <c r="AS28" s="387">
        <v>0</v>
      </c>
      <c r="AT28" s="387">
        <v>0</v>
      </c>
      <c r="AU28" s="387">
        <v>0</v>
      </c>
      <c r="AV28" s="387">
        <v>0</v>
      </c>
      <c r="AW28" s="387">
        <v>0</v>
      </c>
      <c r="AX28" s="387">
        <v>0</v>
      </c>
      <c r="AY28" s="387">
        <v>0</v>
      </c>
      <c r="AZ28" s="387">
        <v>0</v>
      </c>
      <c r="BA28" s="387">
        <v>0</v>
      </c>
      <c r="BB28" s="387">
        <f t="shared" si="4"/>
        <v>0</v>
      </c>
      <c r="BC28" s="387">
        <v>0</v>
      </c>
      <c r="BD28" s="387">
        <v>0</v>
      </c>
      <c r="BE28" s="387">
        <v>0</v>
      </c>
      <c r="BF28" s="387">
        <v>0</v>
      </c>
      <c r="BG28" s="387">
        <v>0</v>
      </c>
      <c r="BH28" s="387">
        <v>0</v>
      </c>
      <c r="BI28" s="387">
        <v>0</v>
      </c>
      <c r="BJ28" s="387">
        <v>0</v>
      </c>
      <c r="BK28" s="387">
        <v>0</v>
      </c>
      <c r="BL28" s="387">
        <v>0</v>
      </c>
      <c r="BM28" s="387">
        <v>0</v>
      </c>
      <c r="BN28" s="387">
        <v>0</v>
      </c>
      <c r="BO28" s="387">
        <f t="shared" si="5"/>
        <v>0</v>
      </c>
      <c r="BP28" s="387">
        <v>0</v>
      </c>
      <c r="BQ28" s="387">
        <v>0</v>
      </c>
      <c r="BR28" s="387">
        <v>0</v>
      </c>
      <c r="BS28" s="387">
        <v>0</v>
      </c>
      <c r="BT28" s="387">
        <v>0</v>
      </c>
      <c r="BU28" s="387">
        <v>0</v>
      </c>
      <c r="BV28" s="387">
        <v>0</v>
      </c>
      <c r="BW28" s="387">
        <v>0</v>
      </c>
      <c r="BX28" s="387">
        <v>0</v>
      </c>
      <c r="BY28" s="387">
        <v>0</v>
      </c>
      <c r="BZ28" s="387">
        <v>0</v>
      </c>
      <c r="CA28" s="387">
        <v>0</v>
      </c>
      <c r="CB28" s="387">
        <f t="shared" si="6"/>
        <v>0</v>
      </c>
      <c r="CC28" s="387">
        <v>0</v>
      </c>
      <c r="CD28" s="387">
        <v>0</v>
      </c>
      <c r="CE28" s="387">
        <v>0</v>
      </c>
      <c r="CF28" s="387">
        <v>0</v>
      </c>
      <c r="CG28" s="387">
        <v>0</v>
      </c>
      <c r="CH28" s="387">
        <v>0</v>
      </c>
      <c r="CI28" s="387">
        <v>0</v>
      </c>
      <c r="CJ28" s="387">
        <v>0</v>
      </c>
      <c r="CK28" s="387">
        <v>0</v>
      </c>
      <c r="CL28" s="387">
        <v>0</v>
      </c>
      <c r="CM28" s="387">
        <v>0</v>
      </c>
      <c r="CN28" s="387">
        <v>0</v>
      </c>
      <c r="CO28" s="387">
        <f t="shared" si="7"/>
        <v>9.509999999999999E-2</v>
      </c>
      <c r="CP28" s="387">
        <v>0</v>
      </c>
      <c r="CQ28" s="387">
        <v>0</v>
      </c>
      <c r="CR28" s="387">
        <v>0</v>
      </c>
      <c r="CS28" s="387">
        <v>9.9000000000000005E-2</v>
      </c>
      <c r="CT28" s="387">
        <v>3.6999999999999998E-2</v>
      </c>
      <c r="CU28" s="387">
        <v>7.1999999999999995E-2</v>
      </c>
      <c r="CV28" s="387">
        <v>0.31492999999999999</v>
      </c>
      <c r="CW28" s="387">
        <v>0.32980000000000004</v>
      </c>
      <c r="CX28" s="387">
        <v>1.0687</v>
      </c>
      <c r="CY28" s="387">
        <v>0.84930000000000005</v>
      </c>
      <c r="CZ28" s="387">
        <v>0.2384</v>
      </c>
      <c r="DA28" s="387">
        <v>9.509999999999999E-2</v>
      </c>
      <c r="DB28" s="387">
        <f t="shared" si="8"/>
        <v>1.3169</v>
      </c>
      <c r="DC28" s="387">
        <v>0.25800000000000001</v>
      </c>
      <c r="DD28" s="387">
        <v>0.53539999999999999</v>
      </c>
      <c r="DE28" s="387">
        <v>0.28720000000000001</v>
      </c>
      <c r="DF28" s="387">
        <v>0</v>
      </c>
      <c r="DG28" s="387">
        <v>5.2700000000000004E-2</v>
      </c>
      <c r="DH28" s="387">
        <v>4.6660000000000004</v>
      </c>
      <c r="DI28" s="387">
        <v>5.6355000000000004</v>
      </c>
      <c r="DJ28" s="387">
        <v>1.4347000000000001</v>
      </c>
      <c r="DK28" s="387">
        <v>1.1254999999999999</v>
      </c>
      <c r="DL28" s="387">
        <v>2.4579999999999997</v>
      </c>
      <c r="DM28" s="387">
        <v>1.0658000000000001</v>
      </c>
      <c r="DN28" s="387">
        <v>1.3169</v>
      </c>
      <c r="DO28" s="387">
        <f t="shared" si="9"/>
        <v>0.75780000000000003</v>
      </c>
      <c r="DP28" s="387">
        <v>1.1525999999999998</v>
      </c>
      <c r="DQ28" s="387">
        <v>1.6200999999999999</v>
      </c>
      <c r="DR28" s="387">
        <v>1.6178999999999999</v>
      </c>
      <c r="DS28" s="387">
        <v>2.4584000000000001</v>
      </c>
      <c r="DT28" s="387">
        <v>2.8182</v>
      </c>
      <c r="DU28" s="387">
        <v>0.88759999999999994</v>
      </c>
      <c r="DV28" s="387">
        <v>0.83899999999999997</v>
      </c>
      <c r="DW28" s="387">
        <v>0.48719999999999997</v>
      </c>
      <c r="DX28" s="387">
        <v>8.625</v>
      </c>
      <c r="DY28" s="387">
        <v>7.9255000000000004</v>
      </c>
      <c r="DZ28" s="387">
        <v>0.90019999999999989</v>
      </c>
      <c r="EA28" s="387">
        <v>0.75780000000000003</v>
      </c>
      <c r="EB28" s="387">
        <f t="shared" si="10"/>
        <v>18.161500000000004</v>
      </c>
      <c r="EC28" s="387">
        <v>0.4788</v>
      </c>
      <c r="ED28" s="387">
        <v>1.3677000000000001</v>
      </c>
      <c r="EE28" s="387">
        <v>10.676800000000002</v>
      </c>
      <c r="EF28" s="387">
        <v>6.8784000000000001</v>
      </c>
      <c r="EG28" s="387">
        <v>0.26919999999999999</v>
      </c>
      <c r="EH28" s="387">
        <v>7.0006000000000004</v>
      </c>
      <c r="EI28" s="387">
        <v>9.9063999999999997</v>
      </c>
      <c r="EJ28" s="387">
        <v>8.1572999999999993</v>
      </c>
      <c r="EK28" s="387">
        <v>5.8753000000000002</v>
      </c>
      <c r="EL28" s="387">
        <v>2.4556999999999998</v>
      </c>
      <c r="EM28" s="387">
        <v>23.799900000000001</v>
      </c>
      <c r="EN28" s="387">
        <v>18.161500000000004</v>
      </c>
      <c r="EO28" s="395">
        <v>4.2418999999999993</v>
      </c>
      <c r="EP28" s="395">
        <v>7.25</v>
      </c>
      <c r="EQ28" s="395">
        <v>3.4276999999999997</v>
      </c>
      <c r="ER28" s="395">
        <v>3.9418000000000002</v>
      </c>
      <c r="ES28" s="395">
        <v>4.3143000000000002</v>
      </c>
      <c r="ET28" s="395">
        <v>5.6281000000000008</v>
      </c>
      <c r="EU28" s="395">
        <v>5.4263000000000003</v>
      </c>
      <c r="EV28" s="395">
        <v>6.3881000000000059</v>
      </c>
      <c r="EW28" s="395">
        <v>3.746</v>
      </c>
      <c r="EX28" s="395">
        <v>2.5359000000000003</v>
      </c>
      <c r="EY28" s="395">
        <v>26.069400000000002</v>
      </c>
      <c r="EZ28" s="395">
        <v>27.9208</v>
      </c>
      <c r="FA28" s="395">
        <v>4.2418999999999993</v>
      </c>
      <c r="FB28" s="400"/>
    </row>
    <row r="29" spans="1:158" s="134" customFormat="1" ht="12.75" customHeight="1">
      <c r="A29" s="773" t="s">
        <v>3191</v>
      </c>
      <c r="B29" s="387">
        <f t="shared" si="0"/>
        <v>2.722</v>
      </c>
      <c r="C29" s="387">
        <v>6.3E-2</v>
      </c>
      <c r="D29" s="387">
        <v>1.242</v>
      </c>
      <c r="E29" s="387">
        <v>1.7410000000000001</v>
      </c>
      <c r="F29" s="387">
        <v>2.5594000000000001</v>
      </c>
      <c r="G29" s="387">
        <v>9.0030000000000001</v>
      </c>
      <c r="H29" s="387">
        <v>5.6364999999999998</v>
      </c>
      <c r="I29" s="387">
        <v>5.6162999999999998</v>
      </c>
      <c r="J29" s="387">
        <v>13.098000000000001</v>
      </c>
      <c r="K29" s="387">
        <v>12.016</v>
      </c>
      <c r="L29" s="387">
        <v>0.46200000000000002</v>
      </c>
      <c r="M29" s="387">
        <v>0.83099999999999996</v>
      </c>
      <c r="N29" s="387">
        <v>2.722</v>
      </c>
      <c r="O29" s="387">
        <f t="shared" si="1"/>
        <v>31.297999999999998</v>
      </c>
      <c r="P29" s="387">
        <v>2.8285</v>
      </c>
      <c r="Q29" s="387">
        <v>22.7746</v>
      </c>
      <c r="R29" s="387">
        <v>6.8040000000000003</v>
      </c>
      <c r="S29" s="387">
        <v>10.0335</v>
      </c>
      <c r="T29" s="387">
        <v>11.795999999999999</v>
      </c>
      <c r="U29" s="387">
        <v>11.719100000000001</v>
      </c>
      <c r="V29" s="387">
        <v>13.9642</v>
      </c>
      <c r="W29" s="387">
        <v>16.045100000000001</v>
      </c>
      <c r="X29" s="387">
        <v>7.9340000000000002</v>
      </c>
      <c r="Y29" s="387">
        <v>11.2567</v>
      </c>
      <c r="Z29" s="387">
        <v>10.107799999999999</v>
      </c>
      <c r="AA29" s="387">
        <v>31.297999999999998</v>
      </c>
      <c r="AB29" s="387">
        <f t="shared" si="2"/>
        <v>30.1572</v>
      </c>
      <c r="AC29" s="387">
        <v>20.355799999999999</v>
      </c>
      <c r="AD29" s="387">
        <v>20.054400000000001</v>
      </c>
      <c r="AE29" s="387">
        <v>19.734599999999997</v>
      </c>
      <c r="AF29" s="387">
        <v>17.129000000000001</v>
      </c>
      <c r="AG29" s="387">
        <v>24.817699999999999</v>
      </c>
      <c r="AH29" s="387">
        <v>23.8841</v>
      </c>
      <c r="AI29" s="387">
        <v>25.912699999999997</v>
      </c>
      <c r="AJ29" s="387">
        <v>19.541</v>
      </c>
      <c r="AK29" s="387">
        <v>25.570199999999996</v>
      </c>
      <c r="AL29" s="387">
        <v>30.138099999999998</v>
      </c>
      <c r="AM29" s="387">
        <v>34.519100000000009</v>
      </c>
      <c r="AN29" s="387">
        <v>30.1572</v>
      </c>
      <c r="AO29" s="387">
        <f t="shared" si="3"/>
        <v>33.280899999999995</v>
      </c>
      <c r="AP29" s="387">
        <v>22.5671</v>
      </c>
      <c r="AQ29" s="387">
        <v>19.6556</v>
      </c>
      <c r="AR29" s="387">
        <v>28.961199999999998</v>
      </c>
      <c r="AS29" s="387">
        <v>28.421700000000001</v>
      </c>
      <c r="AT29" s="387">
        <v>32.8752</v>
      </c>
      <c r="AU29" s="387">
        <v>28.9618</v>
      </c>
      <c r="AV29" s="387">
        <v>18.811800000000002</v>
      </c>
      <c r="AW29" s="387">
        <v>26.55</v>
      </c>
      <c r="AX29" s="387">
        <v>31.509499999999999</v>
      </c>
      <c r="AY29" s="387">
        <v>31.182600000000001</v>
      </c>
      <c r="AZ29" s="387">
        <v>35.985299999999995</v>
      </c>
      <c r="BA29" s="387">
        <v>33.280899999999995</v>
      </c>
      <c r="BB29" s="387">
        <f t="shared" si="4"/>
        <v>44.342100000000002</v>
      </c>
      <c r="BC29" s="387">
        <v>33.213000000000001</v>
      </c>
      <c r="BD29" s="387">
        <v>32.826899999999995</v>
      </c>
      <c r="BE29" s="387">
        <v>43.278700000000001</v>
      </c>
      <c r="BF29" s="387">
        <v>42.891599999999997</v>
      </c>
      <c r="BG29" s="387">
        <v>42.528500000000001</v>
      </c>
      <c r="BH29" s="387">
        <v>40.991199999999999</v>
      </c>
      <c r="BI29" s="387">
        <v>41.183599999999998</v>
      </c>
      <c r="BJ29" s="387">
        <v>42.263500000000001</v>
      </c>
      <c r="BK29" s="387">
        <v>37.925599999999996</v>
      </c>
      <c r="BL29" s="387">
        <v>44.591999999999999</v>
      </c>
      <c r="BM29" s="387">
        <v>41.352800000000002</v>
      </c>
      <c r="BN29" s="387">
        <v>44.342100000000002</v>
      </c>
      <c r="BO29" s="387">
        <f t="shared" si="5"/>
        <v>14.6622</v>
      </c>
      <c r="BP29" s="387">
        <v>40.353099999999998</v>
      </c>
      <c r="BQ29" s="387">
        <v>31.2608</v>
      </c>
      <c r="BR29" s="387">
        <v>24.6615</v>
      </c>
      <c r="BS29" s="387">
        <v>25.543300000000002</v>
      </c>
      <c r="BT29" s="387">
        <v>23.904499999999999</v>
      </c>
      <c r="BU29" s="387">
        <v>25.488799999999998</v>
      </c>
      <c r="BV29" s="387">
        <v>23.297999999999998</v>
      </c>
      <c r="BW29" s="387">
        <v>20.9819</v>
      </c>
      <c r="BX29" s="387">
        <v>22.487899999999996</v>
      </c>
      <c r="BY29" s="387">
        <v>19.209199999999999</v>
      </c>
      <c r="BZ29" s="387">
        <v>19.942499999999999</v>
      </c>
      <c r="CA29" s="387">
        <v>14.6622</v>
      </c>
      <c r="CB29" s="387">
        <f t="shared" si="6"/>
        <v>7.886400000000001</v>
      </c>
      <c r="CC29" s="387">
        <v>18.978600000000004</v>
      </c>
      <c r="CD29" s="387">
        <v>18.029400000000003</v>
      </c>
      <c r="CE29" s="387">
        <v>12.8131</v>
      </c>
      <c r="CF29" s="387">
        <v>17.1127</v>
      </c>
      <c r="CG29" s="387">
        <v>14.6296</v>
      </c>
      <c r="CH29" s="387">
        <v>12.4055</v>
      </c>
      <c r="CI29" s="387">
        <v>13.483600000000001</v>
      </c>
      <c r="CJ29" s="387">
        <v>11.451600000000001</v>
      </c>
      <c r="CK29" s="387">
        <v>9.8841999999999981</v>
      </c>
      <c r="CL29" s="387">
        <v>10.864800000000001</v>
      </c>
      <c r="CM29" s="387">
        <v>9.0616000000000003</v>
      </c>
      <c r="CN29" s="387">
        <v>7.886400000000001</v>
      </c>
      <c r="CO29" s="387">
        <f t="shared" si="7"/>
        <v>8.8350000000000009</v>
      </c>
      <c r="CP29" s="387">
        <v>7.4597000000000007</v>
      </c>
      <c r="CQ29" s="387">
        <v>6.7805</v>
      </c>
      <c r="CR29" s="387">
        <v>6.7762000000000002</v>
      </c>
      <c r="CS29" s="387">
        <v>11.886799999999999</v>
      </c>
      <c r="CT29" s="387">
        <v>15.122000000000002</v>
      </c>
      <c r="CU29" s="387">
        <v>9.8601299999999998</v>
      </c>
      <c r="CV29" s="387">
        <v>9.2499400000000005</v>
      </c>
      <c r="CW29" s="387">
        <v>12.689</v>
      </c>
      <c r="CX29" s="387">
        <v>11.136799999999999</v>
      </c>
      <c r="CY29" s="387">
        <v>8.1620000000000008</v>
      </c>
      <c r="CZ29" s="387">
        <v>5.9484000000000004</v>
      </c>
      <c r="DA29" s="387">
        <v>8.8350000000000009</v>
      </c>
      <c r="DB29" s="387">
        <f t="shared" si="8"/>
        <v>25.264599999999998</v>
      </c>
      <c r="DC29" s="387">
        <v>7.6238999999999999</v>
      </c>
      <c r="DD29" s="387">
        <v>14.6713</v>
      </c>
      <c r="DE29" s="387">
        <v>25.543300000000002</v>
      </c>
      <c r="DF29" s="387">
        <v>24.511500000000002</v>
      </c>
      <c r="DG29" s="387">
        <v>15.4535</v>
      </c>
      <c r="DH29" s="387">
        <v>13.881400000000001</v>
      </c>
      <c r="DI29" s="387">
        <v>23.316200000000002</v>
      </c>
      <c r="DJ29" s="387">
        <v>18.174400000000002</v>
      </c>
      <c r="DK29" s="387">
        <v>18.972200000000001</v>
      </c>
      <c r="DL29" s="387">
        <v>22.2774</v>
      </c>
      <c r="DM29" s="387">
        <v>26.01</v>
      </c>
      <c r="DN29" s="387">
        <v>25.264599999999998</v>
      </c>
      <c r="DO29" s="387">
        <f t="shared" si="9"/>
        <v>26.298999999999999</v>
      </c>
      <c r="DP29" s="387">
        <v>19.859299999999998</v>
      </c>
      <c r="DQ29" s="387">
        <v>20.183799999999998</v>
      </c>
      <c r="DR29" s="387">
        <v>24.599599999999999</v>
      </c>
      <c r="DS29" s="387">
        <v>27.0016</v>
      </c>
      <c r="DT29" s="387">
        <v>23.569300000000002</v>
      </c>
      <c r="DU29" s="387">
        <v>28.136200000000002</v>
      </c>
      <c r="DV29" s="387">
        <v>22.613199999999999</v>
      </c>
      <c r="DW29" s="387">
        <v>23.862300000000001</v>
      </c>
      <c r="DX29" s="387">
        <v>33.256999999999998</v>
      </c>
      <c r="DY29" s="387">
        <v>24.805100000000007</v>
      </c>
      <c r="DZ29" s="387">
        <v>19.105</v>
      </c>
      <c r="EA29" s="387">
        <v>26.298999999999999</v>
      </c>
      <c r="EB29" s="387">
        <f t="shared" si="10"/>
        <v>25.831099999999999</v>
      </c>
      <c r="EC29" s="387">
        <v>22.000700000000002</v>
      </c>
      <c r="ED29" s="387">
        <v>22.225999999999999</v>
      </c>
      <c r="EE29" s="387">
        <v>19.760700000000003</v>
      </c>
      <c r="EF29" s="387">
        <v>17.251199999999997</v>
      </c>
      <c r="EG29" s="387">
        <v>16.699099999999998</v>
      </c>
      <c r="EH29" s="387">
        <v>19.589100000000002</v>
      </c>
      <c r="EI29" s="387">
        <v>23.672300000000003</v>
      </c>
      <c r="EJ29" s="387">
        <v>25.355499999999999</v>
      </c>
      <c r="EK29" s="387">
        <v>23.662100000000002</v>
      </c>
      <c r="EL29" s="387">
        <v>21.8827</v>
      </c>
      <c r="EM29" s="387">
        <v>19.438400000000001</v>
      </c>
      <c r="EN29" s="387">
        <v>25.831099999999999</v>
      </c>
      <c r="EO29" s="395">
        <v>33.5702</v>
      </c>
      <c r="EP29" s="395">
        <v>34.812400000000004</v>
      </c>
      <c r="EQ29" s="395">
        <v>37.639900000000004</v>
      </c>
      <c r="ER29" s="395">
        <v>29.5488</v>
      </c>
      <c r="ES29" s="395">
        <v>11.0398</v>
      </c>
      <c r="ET29" s="395">
        <v>10.371499999999999</v>
      </c>
      <c r="EU29" s="395">
        <v>16.073799999999999</v>
      </c>
      <c r="EV29" s="395">
        <v>16.981900000000003</v>
      </c>
      <c r="EW29" s="395">
        <v>25.053999999999998</v>
      </c>
      <c r="EX29" s="395">
        <v>24.306000000000001</v>
      </c>
      <c r="EY29" s="395">
        <v>19.040500000000002</v>
      </c>
      <c r="EZ29" s="395">
        <v>20.361599999999999</v>
      </c>
      <c r="FA29" s="395">
        <v>33.5702</v>
      </c>
      <c r="FB29" s="400"/>
    </row>
    <row r="30" spans="1:158" s="134" customFormat="1" ht="12.75" customHeight="1">
      <c r="A30" s="773" t="s">
        <v>2980</v>
      </c>
      <c r="B30" s="387">
        <f t="shared" si="0"/>
        <v>19.710999999999999</v>
      </c>
      <c r="C30" s="387">
        <v>3.7749999999999999</v>
      </c>
      <c r="D30" s="387">
        <v>3.47</v>
      </c>
      <c r="E30" s="387">
        <v>2.8895999999999997</v>
      </c>
      <c r="F30" s="387">
        <v>9.4012000000000011</v>
      </c>
      <c r="G30" s="387">
        <v>11.172000000000001</v>
      </c>
      <c r="H30" s="387">
        <v>25.765599999999999</v>
      </c>
      <c r="I30" s="387">
        <v>20.240500000000001</v>
      </c>
      <c r="J30" s="387">
        <v>11.699399999999999</v>
      </c>
      <c r="K30" s="387">
        <v>13.750200000000001</v>
      </c>
      <c r="L30" s="387">
        <v>35.526000000000003</v>
      </c>
      <c r="M30" s="387">
        <v>1.542</v>
      </c>
      <c r="N30" s="387">
        <v>19.710999999999999</v>
      </c>
      <c r="O30" s="387">
        <f t="shared" si="1"/>
        <v>11.878</v>
      </c>
      <c r="P30" s="387">
        <v>25.318000000000001</v>
      </c>
      <c r="Q30" s="387">
        <v>3.1150000000000002</v>
      </c>
      <c r="R30" s="387">
        <v>24.867999999999999</v>
      </c>
      <c r="S30" s="387">
        <v>5.9320000000000004</v>
      </c>
      <c r="T30" s="387">
        <v>5.5369999999999999</v>
      </c>
      <c r="U30" s="387">
        <v>7.6360000000000001</v>
      </c>
      <c r="V30" s="387">
        <v>2.85</v>
      </c>
      <c r="W30" s="387">
        <v>3.492</v>
      </c>
      <c r="X30" s="387">
        <v>4.9779999999999998</v>
      </c>
      <c r="Y30" s="387">
        <v>6.2469999999999999</v>
      </c>
      <c r="Z30" s="387">
        <v>6.6340000000000003</v>
      </c>
      <c r="AA30" s="387">
        <v>11.878</v>
      </c>
      <c r="AB30" s="387">
        <f t="shared" si="2"/>
        <v>52.688300000000005</v>
      </c>
      <c r="AC30" s="387">
        <v>36.271999999999998</v>
      </c>
      <c r="AD30" s="387">
        <v>45.038899999999998</v>
      </c>
      <c r="AE30" s="387">
        <v>43.2151</v>
      </c>
      <c r="AF30" s="387">
        <v>22.663900000000002</v>
      </c>
      <c r="AG30" s="387">
        <v>22.7285</v>
      </c>
      <c r="AH30" s="387">
        <v>10.275700000000001</v>
      </c>
      <c r="AI30" s="387">
        <v>18.019299999999998</v>
      </c>
      <c r="AJ30" s="387">
        <v>24.524799999999999</v>
      </c>
      <c r="AK30" s="387">
        <v>33.441700000000004</v>
      </c>
      <c r="AL30" s="387">
        <v>78.203099999999992</v>
      </c>
      <c r="AM30" s="387">
        <v>52.450400000000002</v>
      </c>
      <c r="AN30" s="387">
        <v>52.688300000000005</v>
      </c>
      <c r="AO30" s="387">
        <f t="shared" si="3"/>
        <v>42.161099999999998</v>
      </c>
      <c r="AP30" s="387">
        <v>24.499099999999999</v>
      </c>
      <c r="AQ30" s="387">
        <v>33.9405</v>
      </c>
      <c r="AR30" s="387">
        <v>52.628800000000005</v>
      </c>
      <c r="AS30" s="387">
        <v>59.844099999999997</v>
      </c>
      <c r="AT30" s="387">
        <v>61.856099999999998</v>
      </c>
      <c r="AU30" s="387">
        <v>32.4756</v>
      </c>
      <c r="AV30" s="387">
        <v>27.151</v>
      </c>
      <c r="AW30" s="387">
        <v>36.071300000000001</v>
      </c>
      <c r="AX30" s="387">
        <v>42.886500000000005</v>
      </c>
      <c r="AY30" s="387">
        <v>58.324600000000004</v>
      </c>
      <c r="AZ30" s="387">
        <v>53.602499999999999</v>
      </c>
      <c r="BA30" s="387">
        <v>42.161099999999998</v>
      </c>
      <c r="BB30" s="387">
        <f t="shared" si="4"/>
        <v>56.802200000000006</v>
      </c>
      <c r="BC30" s="387">
        <v>47.723199999999999</v>
      </c>
      <c r="BD30" s="387">
        <v>34.798199999999994</v>
      </c>
      <c r="BE30" s="387">
        <v>34.712300000000006</v>
      </c>
      <c r="BF30" s="387">
        <v>39.755199999999995</v>
      </c>
      <c r="BG30" s="387">
        <v>41.318899999999999</v>
      </c>
      <c r="BH30" s="387">
        <v>40.710800000000006</v>
      </c>
      <c r="BI30" s="387">
        <v>39.30149999999999</v>
      </c>
      <c r="BJ30" s="387">
        <v>33.131999999999998</v>
      </c>
      <c r="BK30" s="387">
        <v>43.7087</v>
      </c>
      <c r="BL30" s="387">
        <v>59.478700000000003</v>
      </c>
      <c r="BM30" s="387">
        <v>56.308099999999996</v>
      </c>
      <c r="BN30" s="387">
        <v>56.802200000000006</v>
      </c>
      <c r="BO30" s="387">
        <f t="shared" si="5"/>
        <v>14.313499999999999</v>
      </c>
      <c r="BP30" s="387">
        <v>53.742199999999997</v>
      </c>
      <c r="BQ30" s="387">
        <v>55.854099999999988</v>
      </c>
      <c r="BR30" s="387">
        <v>57.365099999999998</v>
      </c>
      <c r="BS30" s="387">
        <v>50.980299999999993</v>
      </c>
      <c r="BT30" s="387">
        <v>44.087200000000003</v>
      </c>
      <c r="BU30" s="387">
        <v>27.960799999999999</v>
      </c>
      <c r="BV30" s="387">
        <v>29.440399999999997</v>
      </c>
      <c r="BW30" s="387">
        <v>24.796600000000002</v>
      </c>
      <c r="BX30" s="387">
        <v>13.807199999999998</v>
      </c>
      <c r="BY30" s="387">
        <v>17.038799999999998</v>
      </c>
      <c r="BZ30" s="387">
        <v>20.026799999999998</v>
      </c>
      <c r="CA30" s="387">
        <v>14.313499999999999</v>
      </c>
      <c r="CB30" s="387">
        <f t="shared" si="6"/>
        <v>30.761900000000001</v>
      </c>
      <c r="CC30" s="387">
        <v>16.912099999999999</v>
      </c>
      <c r="CD30" s="387">
        <v>16.615100000000002</v>
      </c>
      <c r="CE30" s="387">
        <v>11.685499999999999</v>
      </c>
      <c r="CF30" s="387">
        <v>13.772599999999999</v>
      </c>
      <c r="CG30" s="387">
        <v>14.1609</v>
      </c>
      <c r="CH30" s="387">
        <v>11.814</v>
      </c>
      <c r="CI30" s="387">
        <v>14.891399999999999</v>
      </c>
      <c r="CJ30" s="387">
        <v>24.221299999999999</v>
      </c>
      <c r="CK30" s="387">
        <v>32.030099999999997</v>
      </c>
      <c r="CL30" s="387">
        <v>24.467200000000002</v>
      </c>
      <c r="CM30" s="387">
        <v>24.750400000000003</v>
      </c>
      <c r="CN30" s="387">
        <v>30.761900000000001</v>
      </c>
      <c r="CO30" s="387">
        <f t="shared" si="7"/>
        <v>42.121099999999998</v>
      </c>
      <c r="CP30" s="387">
        <v>33.139000000000003</v>
      </c>
      <c r="CQ30" s="387">
        <v>42.539000000000001</v>
      </c>
      <c r="CR30" s="387">
        <v>45.737099999999998</v>
      </c>
      <c r="CS30" s="387">
        <v>42.739400000000003</v>
      </c>
      <c r="CT30" s="387">
        <v>48.5336</v>
      </c>
      <c r="CU30" s="387">
        <v>29.390699999999995</v>
      </c>
      <c r="CV30" s="387">
        <v>35.604120000000002</v>
      </c>
      <c r="CW30" s="387">
        <v>44.561399999999999</v>
      </c>
      <c r="CX30" s="387">
        <v>34.781500000000001</v>
      </c>
      <c r="CY30" s="387">
        <v>39.627099999999999</v>
      </c>
      <c r="CZ30" s="387">
        <v>30.881500000000003</v>
      </c>
      <c r="DA30" s="387">
        <v>42.121099999999998</v>
      </c>
      <c r="DB30" s="387">
        <f t="shared" si="8"/>
        <v>39.072199999999995</v>
      </c>
      <c r="DC30" s="387">
        <v>32.284199999999998</v>
      </c>
      <c r="DD30" s="387">
        <v>64.191400000000002</v>
      </c>
      <c r="DE30" s="387">
        <v>47.924999999999997</v>
      </c>
      <c r="DF30" s="387">
        <v>27.570900000000002</v>
      </c>
      <c r="DG30" s="387">
        <v>38.371699999999997</v>
      </c>
      <c r="DH30" s="387">
        <v>18.8447</v>
      </c>
      <c r="DI30" s="387">
        <v>6.7812000000000001</v>
      </c>
      <c r="DJ30" s="387">
        <v>19.779700000000002</v>
      </c>
      <c r="DK30" s="387">
        <v>38.847299999999997</v>
      </c>
      <c r="DL30" s="387">
        <v>60.110299999999995</v>
      </c>
      <c r="DM30" s="387">
        <v>40.239600000000003</v>
      </c>
      <c r="DN30" s="387">
        <v>39.072199999999995</v>
      </c>
      <c r="DO30" s="387">
        <f t="shared" si="9"/>
        <v>130.77359999999999</v>
      </c>
      <c r="DP30" s="387">
        <v>11.837</v>
      </c>
      <c r="DQ30" s="387">
        <v>23.295300000000005</v>
      </c>
      <c r="DR30" s="387">
        <v>51.072600000000001</v>
      </c>
      <c r="DS30" s="387">
        <v>128.43320000000003</v>
      </c>
      <c r="DT30" s="387">
        <v>127.58500000000002</v>
      </c>
      <c r="DU30" s="387">
        <v>14.377500000000003</v>
      </c>
      <c r="DV30" s="387">
        <v>17.067999999999998</v>
      </c>
      <c r="DW30" s="387">
        <v>17.881600000000002</v>
      </c>
      <c r="DX30" s="387">
        <v>11.4359</v>
      </c>
      <c r="DY30" s="387">
        <v>51.378600000000006</v>
      </c>
      <c r="DZ30" s="387">
        <v>31.355799999999999</v>
      </c>
      <c r="EA30" s="387">
        <v>130.77359999999999</v>
      </c>
      <c r="EB30" s="387">
        <f t="shared" si="10"/>
        <v>159.98589999999996</v>
      </c>
      <c r="EC30" s="387">
        <v>26.662200000000006</v>
      </c>
      <c r="ED30" s="387">
        <v>17.873200000000001</v>
      </c>
      <c r="EE30" s="387">
        <v>49.869699999999995</v>
      </c>
      <c r="EF30" s="387">
        <v>55.207100000000004</v>
      </c>
      <c r="EG30" s="387">
        <v>16.659299999999998</v>
      </c>
      <c r="EH30" s="387">
        <v>120.81239999999998</v>
      </c>
      <c r="EI30" s="387">
        <v>203.28370000000001</v>
      </c>
      <c r="EJ30" s="387">
        <v>87.076599999999985</v>
      </c>
      <c r="EK30" s="387">
        <v>109.5569</v>
      </c>
      <c r="EL30" s="387">
        <v>111.3535</v>
      </c>
      <c r="EM30" s="387">
        <v>16.890999999999998</v>
      </c>
      <c r="EN30" s="387">
        <v>159.98589999999996</v>
      </c>
      <c r="EO30" s="395">
        <v>22.594000000000001</v>
      </c>
      <c r="EP30" s="395">
        <v>51.161499999999997</v>
      </c>
      <c r="EQ30" s="395">
        <v>146.1695</v>
      </c>
      <c r="ER30" s="395">
        <v>143.26920000000001</v>
      </c>
      <c r="ES30" s="395">
        <v>13.9651</v>
      </c>
      <c r="ET30" s="395">
        <v>38.571800000000003</v>
      </c>
      <c r="EU30" s="395">
        <v>34.378999999999998</v>
      </c>
      <c r="EV30" s="395">
        <v>39.132899999999999</v>
      </c>
      <c r="EW30" s="395">
        <v>27.8461</v>
      </c>
      <c r="EX30" s="395">
        <v>55.234000000000002</v>
      </c>
      <c r="EY30" s="395">
        <v>54.908900000000003</v>
      </c>
      <c r="EZ30" s="395">
        <v>9.9804999999999993</v>
      </c>
      <c r="FA30" s="395">
        <v>22.594000000000001</v>
      </c>
      <c r="FB30" s="400"/>
    </row>
    <row r="31" spans="1:158" s="360" customFormat="1" ht="12.75" customHeight="1">
      <c r="A31" s="769" t="s">
        <v>3177</v>
      </c>
      <c r="B31" s="386">
        <f t="shared" si="0"/>
        <v>77.722300000000004</v>
      </c>
      <c r="C31" s="386">
        <v>18.507999999999999</v>
      </c>
      <c r="D31" s="386">
        <v>18.065999999999999</v>
      </c>
      <c r="E31" s="386">
        <v>21.6829</v>
      </c>
      <c r="F31" s="386">
        <v>31.988499999999998</v>
      </c>
      <c r="G31" s="386">
        <v>32.302</v>
      </c>
      <c r="H31" s="386">
        <v>34.417099999999998</v>
      </c>
      <c r="I31" s="386">
        <v>35.246400000000001</v>
      </c>
      <c r="J31" s="386">
        <v>31.872499999999999</v>
      </c>
      <c r="K31" s="386">
        <v>49.098800000000004</v>
      </c>
      <c r="L31" s="386">
        <v>47.2395</v>
      </c>
      <c r="M31" s="386">
        <v>44.251599999999996</v>
      </c>
      <c r="N31" s="386">
        <v>77.722300000000004</v>
      </c>
      <c r="O31" s="386">
        <f t="shared" si="1"/>
        <v>307.13499999999999</v>
      </c>
      <c r="P31" s="386">
        <v>83.799399999999991</v>
      </c>
      <c r="Q31" s="386">
        <v>85.275899999999993</v>
      </c>
      <c r="R31" s="386">
        <v>96.713999999999999</v>
      </c>
      <c r="S31" s="386">
        <v>49.223999999999997</v>
      </c>
      <c r="T31" s="386">
        <v>52.798300000000005</v>
      </c>
      <c r="U31" s="386">
        <v>56.266199999999998</v>
      </c>
      <c r="V31" s="386">
        <v>169.81100000000001</v>
      </c>
      <c r="W31" s="386">
        <v>217.44800000000001</v>
      </c>
      <c r="X31" s="386">
        <v>237.21220000000002</v>
      </c>
      <c r="Y31" s="386">
        <v>260.92619999999999</v>
      </c>
      <c r="Z31" s="386">
        <v>271.37170000000003</v>
      </c>
      <c r="AA31" s="386">
        <v>307.13499999999999</v>
      </c>
      <c r="AB31" s="386">
        <f t="shared" si="2"/>
        <v>440.48809999999992</v>
      </c>
      <c r="AC31" s="386">
        <v>323.30759999999998</v>
      </c>
      <c r="AD31" s="386">
        <v>287.88499999999999</v>
      </c>
      <c r="AE31" s="386">
        <v>350.73610000000008</v>
      </c>
      <c r="AF31" s="386">
        <v>359.68379999999996</v>
      </c>
      <c r="AG31" s="386">
        <v>213.31040000000002</v>
      </c>
      <c r="AH31" s="386">
        <v>188.07400000000001</v>
      </c>
      <c r="AI31" s="386">
        <v>225.35820000000001</v>
      </c>
      <c r="AJ31" s="386">
        <v>366.41739999999999</v>
      </c>
      <c r="AK31" s="386">
        <v>370.15569999999997</v>
      </c>
      <c r="AL31" s="386">
        <v>482.67239999999998</v>
      </c>
      <c r="AM31" s="386">
        <v>729.98180000000002</v>
      </c>
      <c r="AN31" s="386">
        <v>440.48809999999992</v>
      </c>
      <c r="AO31" s="386">
        <f t="shared" si="3"/>
        <v>330.18920000000003</v>
      </c>
      <c r="AP31" s="386">
        <v>674.52150000000029</v>
      </c>
      <c r="AQ31" s="386">
        <v>674.18290000000002</v>
      </c>
      <c r="AR31" s="386">
        <v>765.31959999999992</v>
      </c>
      <c r="AS31" s="386">
        <v>260.11729999999994</v>
      </c>
      <c r="AT31" s="386">
        <v>303.57630000000006</v>
      </c>
      <c r="AU31" s="386">
        <v>279.3134</v>
      </c>
      <c r="AV31" s="386">
        <v>252.7739</v>
      </c>
      <c r="AW31" s="386">
        <v>266.4212</v>
      </c>
      <c r="AX31" s="386">
        <v>268.76390000000004</v>
      </c>
      <c r="AY31" s="386">
        <v>297.2706</v>
      </c>
      <c r="AZ31" s="386">
        <v>322.66669999999999</v>
      </c>
      <c r="BA31" s="386">
        <v>330.18920000000003</v>
      </c>
      <c r="BB31" s="386">
        <f t="shared" si="4"/>
        <v>272.49710000000005</v>
      </c>
      <c r="BC31" s="386">
        <v>252.64469999999997</v>
      </c>
      <c r="BD31" s="386">
        <v>237.21640000000002</v>
      </c>
      <c r="BE31" s="386">
        <v>231.89140000000003</v>
      </c>
      <c r="BF31" s="386">
        <v>229.44909999999999</v>
      </c>
      <c r="BG31" s="386">
        <v>243.21329999999998</v>
      </c>
      <c r="BH31" s="386">
        <v>241.21850000000003</v>
      </c>
      <c r="BI31" s="386">
        <v>250.56270000000001</v>
      </c>
      <c r="BJ31" s="386">
        <v>281.06040000000002</v>
      </c>
      <c r="BK31" s="386">
        <v>290.35010000000005</v>
      </c>
      <c r="BL31" s="386">
        <v>299.13800000000003</v>
      </c>
      <c r="BM31" s="386">
        <v>263.88779999999997</v>
      </c>
      <c r="BN31" s="386">
        <v>272.49710000000005</v>
      </c>
      <c r="BO31" s="386">
        <f t="shared" si="5"/>
        <v>220.68299999999996</v>
      </c>
      <c r="BP31" s="386">
        <v>290.89699999999999</v>
      </c>
      <c r="BQ31" s="386">
        <v>326.63549999999998</v>
      </c>
      <c r="BR31" s="386">
        <v>350.24610000000001</v>
      </c>
      <c r="BS31" s="386">
        <v>370.4058</v>
      </c>
      <c r="BT31" s="386">
        <v>348.28919999999994</v>
      </c>
      <c r="BU31" s="386">
        <v>311.11050000000012</v>
      </c>
      <c r="BV31" s="386">
        <v>323.59709999999995</v>
      </c>
      <c r="BW31" s="386">
        <v>323.18640000000005</v>
      </c>
      <c r="BX31" s="386">
        <v>254.27679999999998</v>
      </c>
      <c r="BY31" s="386">
        <v>253.56160000000006</v>
      </c>
      <c r="BZ31" s="386">
        <v>230.23450000000005</v>
      </c>
      <c r="CA31" s="386">
        <v>220.68299999999996</v>
      </c>
      <c r="CB31" s="386">
        <f t="shared" si="6"/>
        <v>202.49870000000001</v>
      </c>
      <c r="CC31" s="386">
        <v>235.4836</v>
      </c>
      <c r="CD31" s="386">
        <v>235.90910000000002</v>
      </c>
      <c r="CE31" s="386">
        <v>226.06939999999994</v>
      </c>
      <c r="CF31" s="386">
        <v>227.77769999999995</v>
      </c>
      <c r="CG31" s="386">
        <v>215.86420000000001</v>
      </c>
      <c r="CH31" s="386">
        <v>217.10430000000002</v>
      </c>
      <c r="CI31" s="386">
        <v>213.02029999999999</v>
      </c>
      <c r="CJ31" s="386">
        <v>216.86990000000006</v>
      </c>
      <c r="CK31" s="386">
        <v>210.49070000000003</v>
      </c>
      <c r="CL31" s="386">
        <v>224.54259999999999</v>
      </c>
      <c r="CM31" s="386">
        <v>208.65989999999996</v>
      </c>
      <c r="CN31" s="386">
        <v>202.49870000000001</v>
      </c>
      <c r="CO31" s="386">
        <f t="shared" si="7"/>
        <v>345.13169999999997</v>
      </c>
      <c r="CP31" s="386">
        <v>204.74919999999997</v>
      </c>
      <c r="CQ31" s="386">
        <v>239.61439999999996</v>
      </c>
      <c r="CR31" s="386">
        <v>236.04850000000002</v>
      </c>
      <c r="CS31" s="386">
        <v>161.917</v>
      </c>
      <c r="CT31" s="386">
        <v>166.23949999999999</v>
      </c>
      <c r="CU31" s="386">
        <v>183.34909999999999</v>
      </c>
      <c r="CV31" s="386">
        <v>203.32699</v>
      </c>
      <c r="CW31" s="386">
        <v>169.58009999999996</v>
      </c>
      <c r="CX31" s="386">
        <v>202.76019999999991</v>
      </c>
      <c r="CY31" s="386">
        <v>321.56759999999997</v>
      </c>
      <c r="CZ31" s="386">
        <v>348.81009999999992</v>
      </c>
      <c r="DA31" s="386">
        <v>345.13169999999997</v>
      </c>
      <c r="DB31" s="386">
        <f t="shared" si="8"/>
        <v>805.00509999999997</v>
      </c>
      <c r="DC31" s="386">
        <v>331.9874999999999</v>
      </c>
      <c r="DD31" s="386">
        <v>249.34039999999993</v>
      </c>
      <c r="DE31" s="386">
        <v>270.08019999999999</v>
      </c>
      <c r="DF31" s="386">
        <v>270.12899999999991</v>
      </c>
      <c r="DG31" s="386">
        <v>343.20709999999991</v>
      </c>
      <c r="DH31" s="386">
        <v>360.1930999999999</v>
      </c>
      <c r="DI31" s="386">
        <v>400.36360000000002</v>
      </c>
      <c r="DJ31" s="386">
        <v>540.83460000000014</v>
      </c>
      <c r="DK31" s="386">
        <v>596.23640000000023</v>
      </c>
      <c r="DL31" s="386">
        <v>620.64380000000017</v>
      </c>
      <c r="DM31" s="386">
        <v>695.08610000000033</v>
      </c>
      <c r="DN31" s="386">
        <v>805.00509999999997</v>
      </c>
      <c r="DO31" s="386">
        <f t="shared" si="9"/>
        <v>782.39019999999982</v>
      </c>
      <c r="DP31" s="386">
        <v>755.56370000000004</v>
      </c>
      <c r="DQ31" s="386">
        <v>592.81320000000017</v>
      </c>
      <c r="DR31" s="386">
        <v>653.93299999999999</v>
      </c>
      <c r="DS31" s="386">
        <v>584.97030000000052</v>
      </c>
      <c r="DT31" s="386">
        <v>573.85090000000002</v>
      </c>
      <c r="DU31" s="386">
        <v>719.39949999999976</v>
      </c>
      <c r="DV31" s="386">
        <v>723.14569999999969</v>
      </c>
      <c r="DW31" s="386">
        <v>862.04369999999994</v>
      </c>
      <c r="DX31" s="386">
        <v>889.34939999999995</v>
      </c>
      <c r="DY31" s="386">
        <v>785.06299999999976</v>
      </c>
      <c r="DZ31" s="386">
        <v>832.84330000000023</v>
      </c>
      <c r="EA31" s="386">
        <v>782.39019999999982</v>
      </c>
      <c r="EB31" s="386">
        <f t="shared" si="10"/>
        <v>787.14560000000029</v>
      </c>
      <c r="EC31" s="386">
        <v>732.33020000000022</v>
      </c>
      <c r="ED31" s="386">
        <v>731.46729999999991</v>
      </c>
      <c r="EE31" s="386">
        <v>801.23319999999967</v>
      </c>
      <c r="EF31" s="386">
        <v>770.83800000000008</v>
      </c>
      <c r="EG31" s="386">
        <v>877.35580000000004</v>
      </c>
      <c r="EH31" s="386">
        <v>967.15489999999977</v>
      </c>
      <c r="EI31" s="386">
        <v>795.79100000000005</v>
      </c>
      <c r="EJ31" s="386">
        <v>796.3656000000002</v>
      </c>
      <c r="EK31" s="386">
        <v>700.16399999999965</v>
      </c>
      <c r="EL31" s="386">
        <v>690.85939999999982</v>
      </c>
      <c r="EM31" s="386">
        <v>712.12290000000007</v>
      </c>
      <c r="EN31" s="386">
        <v>787.14560000000029</v>
      </c>
      <c r="EO31" s="393">
        <v>864.76890000000003</v>
      </c>
      <c r="EP31" s="393">
        <v>771.68119999999999</v>
      </c>
      <c r="EQ31" s="393">
        <v>766.83349999999996</v>
      </c>
      <c r="ER31" s="393">
        <v>692.48209999999995</v>
      </c>
      <c r="ES31" s="393">
        <v>629.55290000000002</v>
      </c>
      <c r="ET31" s="393">
        <v>653.07369999999992</v>
      </c>
      <c r="EU31" s="393">
        <v>671.49559999999997</v>
      </c>
      <c r="EV31" s="393">
        <v>762.82</v>
      </c>
      <c r="EW31" s="393">
        <v>744.00240000000008</v>
      </c>
      <c r="EX31" s="393">
        <v>765.91290000000004</v>
      </c>
      <c r="EY31" s="393">
        <v>638.28190000000006</v>
      </c>
      <c r="EZ31" s="393">
        <v>749.21849999999995</v>
      </c>
      <c r="FA31" s="393">
        <v>864.76890000000003</v>
      </c>
      <c r="FB31" s="400"/>
    </row>
    <row r="32" spans="1:158" s="134" customFormat="1" ht="12.75" customHeight="1">
      <c r="A32" s="771" t="s">
        <v>3187</v>
      </c>
      <c r="B32" s="387">
        <f t="shared" si="0"/>
        <v>0</v>
      </c>
      <c r="C32" s="387">
        <v>6.5000000000000002E-2</v>
      </c>
      <c r="D32" s="387">
        <v>4.2000000000000003E-2</v>
      </c>
      <c r="E32" s="387">
        <v>7.4999999999999997E-2</v>
      </c>
      <c r="F32" s="387">
        <v>7.6999999999999999E-2</v>
      </c>
      <c r="G32" s="387">
        <v>8.2000000000000003E-2</v>
      </c>
      <c r="H32" s="387">
        <v>8.1000000000000003E-2</v>
      </c>
      <c r="I32" s="387">
        <v>0.08</v>
      </c>
      <c r="J32" s="387">
        <v>0.08</v>
      </c>
      <c r="K32" s="387">
        <v>8.6999999999999994E-2</v>
      </c>
      <c r="L32" s="387">
        <v>0</v>
      </c>
      <c r="M32" s="387">
        <v>0</v>
      </c>
      <c r="N32" s="387">
        <v>0</v>
      </c>
      <c r="O32" s="387">
        <f t="shared" si="1"/>
        <v>2.5366</v>
      </c>
      <c r="P32" s="387">
        <v>0</v>
      </c>
      <c r="Q32" s="387">
        <v>1.5840000000000001</v>
      </c>
      <c r="R32" s="387">
        <v>0</v>
      </c>
      <c r="S32" s="387">
        <v>0</v>
      </c>
      <c r="T32" s="387">
        <v>0</v>
      </c>
      <c r="U32" s="387">
        <v>2.5688</v>
      </c>
      <c r="V32" s="387">
        <v>3.4220000000000002</v>
      </c>
      <c r="W32" s="387">
        <v>2.9032</v>
      </c>
      <c r="X32" s="387">
        <v>3.4449000000000001</v>
      </c>
      <c r="Y32" s="387">
        <v>2.0106999999999999</v>
      </c>
      <c r="Z32" s="387">
        <v>0.86799999999999999</v>
      </c>
      <c r="AA32" s="387">
        <v>2.5366</v>
      </c>
      <c r="AB32" s="387">
        <f t="shared" si="2"/>
        <v>20.006</v>
      </c>
      <c r="AC32" s="387">
        <v>1.6967999999999999</v>
      </c>
      <c r="AD32" s="387">
        <v>1.5537000000000001</v>
      </c>
      <c r="AE32" s="387">
        <v>5.3881000000000006</v>
      </c>
      <c r="AF32" s="387">
        <v>5.1941999999999995</v>
      </c>
      <c r="AG32" s="387">
        <v>4.1749999999999998</v>
      </c>
      <c r="AH32" s="387">
        <v>5.4957000000000003</v>
      </c>
      <c r="AI32" s="387">
        <v>14.834100000000001</v>
      </c>
      <c r="AJ32" s="387">
        <v>11.714600000000001</v>
      </c>
      <c r="AK32" s="387">
        <v>9.1155000000000008</v>
      </c>
      <c r="AL32" s="387">
        <v>10.658299999999999</v>
      </c>
      <c r="AM32" s="387">
        <v>15.746700000000001</v>
      </c>
      <c r="AN32" s="387">
        <v>20.006</v>
      </c>
      <c r="AO32" s="387">
        <f t="shared" si="3"/>
        <v>13.841799999999999</v>
      </c>
      <c r="AP32" s="387">
        <v>19.880400000000002</v>
      </c>
      <c r="AQ32" s="387">
        <v>12.7767</v>
      </c>
      <c r="AR32" s="387">
        <v>29.172599999999999</v>
      </c>
      <c r="AS32" s="387">
        <v>11.4864</v>
      </c>
      <c r="AT32" s="387">
        <v>27.0334</v>
      </c>
      <c r="AU32" s="387">
        <v>17.868099999999998</v>
      </c>
      <c r="AV32" s="387">
        <v>12.6105</v>
      </c>
      <c r="AW32" s="387">
        <v>15.096299999999999</v>
      </c>
      <c r="AX32" s="387">
        <v>4.109</v>
      </c>
      <c r="AY32" s="387">
        <v>24.6919</v>
      </c>
      <c r="AZ32" s="387">
        <v>8.4920000000000009</v>
      </c>
      <c r="BA32" s="387">
        <v>13.841799999999999</v>
      </c>
      <c r="BB32" s="387">
        <f t="shared" si="4"/>
        <v>32.071300000000001</v>
      </c>
      <c r="BC32" s="387">
        <v>16.424599999999998</v>
      </c>
      <c r="BD32" s="387">
        <v>15.754299999999999</v>
      </c>
      <c r="BE32" s="387">
        <v>15.708200000000001</v>
      </c>
      <c r="BF32" s="387">
        <v>18.662700000000001</v>
      </c>
      <c r="BG32" s="387">
        <v>20.925099999999997</v>
      </c>
      <c r="BH32" s="387">
        <v>11.4489</v>
      </c>
      <c r="BI32" s="387">
        <v>19.887599999999999</v>
      </c>
      <c r="BJ32" s="387">
        <v>25.918400000000002</v>
      </c>
      <c r="BK32" s="387">
        <v>24.984999999999999</v>
      </c>
      <c r="BL32" s="387">
        <v>29.008600000000001</v>
      </c>
      <c r="BM32" s="387">
        <v>20.941599999999998</v>
      </c>
      <c r="BN32" s="387">
        <v>32.071300000000001</v>
      </c>
      <c r="BO32" s="387">
        <f t="shared" si="5"/>
        <v>29.131599999999999</v>
      </c>
      <c r="BP32" s="387">
        <v>34.357599999999998</v>
      </c>
      <c r="BQ32" s="387">
        <v>36.007799999999996</v>
      </c>
      <c r="BR32" s="387">
        <v>33.1434</v>
      </c>
      <c r="BS32" s="387">
        <v>40.307299999999998</v>
      </c>
      <c r="BT32" s="387">
        <v>41.334199999999996</v>
      </c>
      <c r="BU32" s="387">
        <v>35.745899999999999</v>
      </c>
      <c r="BV32" s="387">
        <v>37.758299999999998</v>
      </c>
      <c r="BW32" s="387">
        <v>43.040399999999991</v>
      </c>
      <c r="BX32" s="387">
        <v>33.203600000000002</v>
      </c>
      <c r="BY32" s="387">
        <v>38.236799999999995</v>
      </c>
      <c r="BZ32" s="387">
        <v>37.603300000000004</v>
      </c>
      <c r="CA32" s="387">
        <v>29.131599999999999</v>
      </c>
      <c r="CB32" s="387">
        <f t="shared" si="6"/>
        <v>50.526600000000002</v>
      </c>
      <c r="CC32" s="387">
        <v>24.9025</v>
      </c>
      <c r="CD32" s="387">
        <v>36.423400000000001</v>
      </c>
      <c r="CE32" s="387">
        <v>29.727300000000003</v>
      </c>
      <c r="CF32" s="387">
        <v>33.308300000000003</v>
      </c>
      <c r="CG32" s="387">
        <v>32.541200000000003</v>
      </c>
      <c r="CH32" s="387">
        <v>36.361800000000002</v>
      </c>
      <c r="CI32" s="387">
        <v>41.836299999999994</v>
      </c>
      <c r="CJ32" s="387">
        <v>37.686399999999999</v>
      </c>
      <c r="CK32" s="387">
        <v>38.033099999999997</v>
      </c>
      <c r="CL32" s="387">
        <v>36.593400000000003</v>
      </c>
      <c r="CM32" s="387">
        <v>29.159100000000002</v>
      </c>
      <c r="CN32" s="387">
        <v>50.526600000000002</v>
      </c>
      <c r="CO32" s="387">
        <f t="shared" si="7"/>
        <v>67.992599999999996</v>
      </c>
      <c r="CP32" s="387">
        <v>53.977199999999996</v>
      </c>
      <c r="CQ32" s="387">
        <v>52.449400000000004</v>
      </c>
      <c r="CR32" s="387">
        <v>50.475099999999998</v>
      </c>
      <c r="CS32" s="387">
        <v>29.485499999999998</v>
      </c>
      <c r="CT32" s="387">
        <v>44.433399999999999</v>
      </c>
      <c r="CU32" s="387">
        <v>46.619799999999998</v>
      </c>
      <c r="CV32" s="387">
        <v>40.3504</v>
      </c>
      <c r="CW32" s="387">
        <v>36.068199999999997</v>
      </c>
      <c r="CX32" s="387">
        <v>51.98040000000001</v>
      </c>
      <c r="CY32" s="387">
        <v>146.10449999999997</v>
      </c>
      <c r="CZ32" s="387">
        <v>75.508700000000005</v>
      </c>
      <c r="DA32" s="387">
        <v>67.992599999999996</v>
      </c>
      <c r="DB32" s="387">
        <f t="shared" si="8"/>
        <v>200.9615</v>
      </c>
      <c r="DC32" s="387">
        <v>99.459899999999976</v>
      </c>
      <c r="DD32" s="387">
        <v>66.460399999999993</v>
      </c>
      <c r="DE32" s="387">
        <v>52.850699999999996</v>
      </c>
      <c r="DF32" s="387">
        <v>24.216899999999999</v>
      </c>
      <c r="DG32" s="387">
        <v>57.013200000000012</v>
      </c>
      <c r="DH32" s="387">
        <v>96.159900000000007</v>
      </c>
      <c r="DI32" s="387">
        <v>93.19189999999999</v>
      </c>
      <c r="DJ32" s="387">
        <v>164.1001</v>
      </c>
      <c r="DK32" s="387">
        <v>181.64579999999995</v>
      </c>
      <c r="DL32" s="387">
        <v>197.13279999999997</v>
      </c>
      <c r="DM32" s="387">
        <v>160.04309999999998</v>
      </c>
      <c r="DN32" s="387">
        <v>200.9615</v>
      </c>
      <c r="DO32" s="387">
        <f t="shared" si="9"/>
        <v>191.72850000000003</v>
      </c>
      <c r="DP32" s="387">
        <v>184.84309999999999</v>
      </c>
      <c r="DQ32" s="387">
        <v>125.70960000000001</v>
      </c>
      <c r="DR32" s="387">
        <v>98.048099999999991</v>
      </c>
      <c r="DS32" s="387">
        <v>88.431499999999986</v>
      </c>
      <c r="DT32" s="387">
        <v>159.13410000000002</v>
      </c>
      <c r="DU32" s="387">
        <v>220.57340000000002</v>
      </c>
      <c r="DV32" s="387">
        <v>197.35919999999999</v>
      </c>
      <c r="DW32" s="387">
        <v>242.34560000000002</v>
      </c>
      <c r="DX32" s="387">
        <v>183.24720000000002</v>
      </c>
      <c r="DY32" s="387">
        <v>180.4282</v>
      </c>
      <c r="DZ32" s="387">
        <v>171.71599999999998</v>
      </c>
      <c r="EA32" s="387">
        <v>191.72850000000003</v>
      </c>
      <c r="EB32" s="387">
        <f t="shared" si="10"/>
        <v>118.82329999999999</v>
      </c>
      <c r="EC32" s="387">
        <v>198.25299999999999</v>
      </c>
      <c r="ED32" s="387">
        <v>161.9718</v>
      </c>
      <c r="EE32" s="387">
        <v>186.03909999999999</v>
      </c>
      <c r="EF32" s="387">
        <v>113.16479999999999</v>
      </c>
      <c r="EG32" s="387">
        <v>161.6439</v>
      </c>
      <c r="EH32" s="387">
        <v>172.33750000000001</v>
      </c>
      <c r="EI32" s="387">
        <v>214.83429999999998</v>
      </c>
      <c r="EJ32" s="387">
        <v>154.52340000000001</v>
      </c>
      <c r="EK32" s="387">
        <v>132.42410000000001</v>
      </c>
      <c r="EL32" s="387">
        <v>52.669799999999995</v>
      </c>
      <c r="EM32" s="387">
        <v>103.61390000000002</v>
      </c>
      <c r="EN32" s="387">
        <v>118.82329999999999</v>
      </c>
      <c r="EO32" s="395">
        <v>86.566600000000008</v>
      </c>
      <c r="EP32" s="395">
        <v>124.66</v>
      </c>
      <c r="EQ32" s="395">
        <v>94.558300000000003</v>
      </c>
      <c r="ER32" s="395">
        <v>82.006699999999995</v>
      </c>
      <c r="ES32" s="395">
        <v>81.613199999999992</v>
      </c>
      <c r="ET32" s="395">
        <v>96.466899999999995</v>
      </c>
      <c r="EU32" s="395">
        <v>81.77239999999999</v>
      </c>
      <c r="EV32" s="395">
        <v>70.930600000000013</v>
      </c>
      <c r="EW32" s="395">
        <v>77.113600000000005</v>
      </c>
      <c r="EX32" s="395">
        <v>52.092400000000005</v>
      </c>
      <c r="EY32" s="395">
        <v>29.723200000000002</v>
      </c>
      <c r="EZ32" s="395">
        <v>60.615499999999997</v>
      </c>
      <c r="FA32" s="395">
        <v>86.566600000000008</v>
      </c>
      <c r="FB32" s="400"/>
    </row>
    <row r="33" spans="1:158" s="134" customFormat="1" ht="12.75" customHeight="1">
      <c r="A33" s="772" t="s">
        <v>3042</v>
      </c>
      <c r="B33" s="387">
        <f t="shared" si="0"/>
        <v>0</v>
      </c>
      <c r="C33" s="387">
        <v>0</v>
      </c>
      <c r="D33" s="387">
        <v>0</v>
      </c>
      <c r="E33" s="387">
        <v>0</v>
      </c>
      <c r="F33" s="387">
        <v>0</v>
      </c>
      <c r="G33" s="387">
        <v>0</v>
      </c>
      <c r="H33" s="387">
        <v>0</v>
      </c>
      <c r="I33" s="387">
        <v>0</v>
      </c>
      <c r="J33" s="387">
        <v>0</v>
      </c>
      <c r="K33" s="387">
        <v>0</v>
      </c>
      <c r="L33" s="387">
        <v>0</v>
      </c>
      <c r="M33" s="387">
        <v>0</v>
      </c>
      <c r="N33" s="387">
        <v>0</v>
      </c>
      <c r="O33" s="387">
        <f t="shared" si="1"/>
        <v>0</v>
      </c>
      <c r="P33" s="387">
        <v>0</v>
      </c>
      <c r="Q33" s="387">
        <v>0</v>
      </c>
      <c r="R33" s="387">
        <v>0</v>
      </c>
      <c r="S33" s="387">
        <v>0</v>
      </c>
      <c r="T33" s="387">
        <v>0</v>
      </c>
      <c r="U33" s="387">
        <v>0</v>
      </c>
      <c r="V33" s="387">
        <v>0</v>
      </c>
      <c r="W33" s="387">
        <v>0</v>
      </c>
      <c r="X33" s="387">
        <v>0</v>
      </c>
      <c r="Y33" s="387">
        <v>0</v>
      </c>
      <c r="Z33" s="387">
        <v>0</v>
      </c>
      <c r="AA33" s="387">
        <v>0</v>
      </c>
      <c r="AB33" s="387">
        <f t="shared" si="2"/>
        <v>2.9000000000000001E-2</v>
      </c>
      <c r="AC33" s="387">
        <v>0</v>
      </c>
      <c r="AD33" s="387">
        <v>4.9450000000000003</v>
      </c>
      <c r="AE33" s="387">
        <v>5.0540000000000003</v>
      </c>
      <c r="AF33" s="387">
        <v>0.53060000000000007</v>
      </c>
      <c r="AG33" s="387">
        <v>6.2190000000000003</v>
      </c>
      <c r="AH33" s="387">
        <v>5.8410000000000002</v>
      </c>
      <c r="AI33" s="387">
        <v>0.48699999999999999</v>
      </c>
      <c r="AJ33" s="387">
        <v>0.61599999999999999</v>
      </c>
      <c r="AK33" s="387">
        <v>0.61899999999999999</v>
      </c>
      <c r="AL33" s="387">
        <v>0</v>
      </c>
      <c r="AM33" s="387">
        <v>0.122</v>
      </c>
      <c r="AN33" s="387">
        <v>2.9000000000000001E-2</v>
      </c>
      <c r="AO33" s="387">
        <f t="shared" si="3"/>
        <v>2.8648000000000002</v>
      </c>
      <c r="AP33" s="387">
        <v>0.03</v>
      </c>
      <c r="AQ33" s="387">
        <v>0</v>
      </c>
      <c r="AR33" s="387">
        <v>3.4245999999999999</v>
      </c>
      <c r="AS33" s="387">
        <v>2.0579999999999998</v>
      </c>
      <c r="AT33" s="387">
        <v>2.0247000000000002</v>
      </c>
      <c r="AU33" s="387">
        <v>1.091</v>
      </c>
      <c r="AV33" s="387">
        <v>1.6017999999999999</v>
      </c>
      <c r="AW33" s="387">
        <v>1.6635</v>
      </c>
      <c r="AX33" s="387">
        <v>1.5101</v>
      </c>
      <c r="AY33" s="387">
        <v>2.7155</v>
      </c>
      <c r="AZ33" s="387">
        <v>0.14399999999999999</v>
      </c>
      <c r="BA33" s="387">
        <v>2.8648000000000002</v>
      </c>
      <c r="BB33" s="387">
        <f t="shared" si="4"/>
        <v>8.7074999999999996</v>
      </c>
      <c r="BC33" s="387">
        <v>3.2303999999999999</v>
      </c>
      <c r="BD33" s="387">
        <v>1.4033</v>
      </c>
      <c r="BE33" s="387">
        <v>3.41</v>
      </c>
      <c r="BF33" s="387">
        <v>3.4449999999999998</v>
      </c>
      <c r="BG33" s="387">
        <v>3.464</v>
      </c>
      <c r="BH33" s="387">
        <v>3.5760000000000001</v>
      </c>
      <c r="BI33" s="387">
        <v>3.5830000000000002</v>
      </c>
      <c r="BJ33" s="387">
        <v>3.6230000000000002</v>
      </c>
      <c r="BK33" s="387">
        <v>3.65</v>
      </c>
      <c r="BL33" s="387">
        <v>6.8159000000000001</v>
      </c>
      <c r="BM33" s="387">
        <v>6.9323999999999995</v>
      </c>
      <c r="BN33" s="387">
        <v>8.7074999999999996</v>
      </c>
      <c r="BO33" s="387">
        <f t="shared" si="5"/>
        <v>2.7063000000000001</v>
      </c>
      <c r="BP33" s="387">
        <v>8.8307000000000002</v>
      </c>
      <c r="BQ33" s="387">
        <v>9.6487999999999996</v>
      </c>
      <c r="BR33" s="387">
        <v>9.5998000000000001</v>
      </c>
      <c r="BS33" s="387">
        <v>9.313600000000001</v>
      </c>
      <c r="BT33" s="387">
        <v>10.138200000000001</v>
      </c>
      <c r="BU33" s="387">
        <v>8.0932000000000013</v>
      </c>
      <c r="BV33" s="387">
        <v>7.0545</v>
      </c>
      <c r="BW33" s="387">
        <v>5.1669999999999998</v>
      </c>
      <c r="BX33" s="387">
        <v>2.8744000000000001</v>
      </c>
      <c r="BY33" s="387">
        <v>2.9929999999999999</v>
      </c>
      <c r="BZ33" s="387">
        <v>2.9283999999999999</v>
      </c>
      <c r="CA33" s="387">
        <v>2.7063000000000001</v>
      </c>
      <c r="CB33" s="387">
        <f t="shared" si="6"/>
        <v>10.42</v>
      </c>
      <c r="CC33" s="387">
        <v>2.6086</v>
      </c>
      <c r="CD33" s="387">
        <v>3.2388000000000003</v>
      </c>
      <c r="CE33" s="387">
        <v>3.4323000000000001</v>
      </c>
      <c r="CF33" s="387">
        <v>3.1861000000000002</v>
      </c>
      <c r="CG33" s="387">
        <v>3.3205999999999998</v>
      </c>
      <c r="CH33" s="387">
        <v>3.1120000000000001</v>
      </c>
      <c r="CI33" s="387">
        <v>2.2568000000000001</v>
      </c>
      <c r="CJ33" s="387">
        <v>2.6869999999999998</v>
      </c>
      <c r="CK33" s="387">
        <v>2.4329999999999998</v>
      </c>
      <c r="CL33" s="387">
        <v>10.448</v>
      </c>
      <c r="CM33" s="387">
        <v>10.513</v>
      </c>
      <c r="CN33" s="387">
        <v>10.42</v>
      </c>
      <c r="CO33" s="387">
        <f t="shared" si="7"/>
        <v>18.311799999999998</v>
      </c>
      <c r="CP33" s="387">
        <v>10.557</v>
      </c>
      <c r="CQ33" s="387">
        <v>11.327</v>
      </c>
      <c r="CR33" s="387">
        <v>11.058</v>
      </c>
      <c r="CS33" s="387">
        <v>2.931</v>
      </c>
      <c r="CT33" s="387">
        <v>2.944</v>
      </c>
      <c r="CU33" s="387">
        <v>2.2359</v>
      </c>
      <c r="CV33" s="387">
        <v>0.42280000000000001</v>
      </c>
      <c r="CW33" s="387">
        <v>0.40500000000000003</v>
      </c>
      <c r="CX33" s="387">
        <v>0.44700000000000001</v>
      </c>
      <c r="CY33" s="387">
        <v>0.70660000000000001</v>
      </c>
      <c r="CZ33" s="387">
        <v>8.1118000000000006</v>
      </c>
      <c r="DA33" s="387">
        <v>18.311799999999998</v>
      </c>
      <c r="DB33" s="387">
        <f t="shared" si="8"/>
        <v>21.776700000000002</v>
      </c>
      <c r="DC33" s="387">
        <v>10.8346</v>
      </c>
      <c r="DD33" s="387">
        <v>8.7744</v>
      </c>
      <c r="DE33" s="387">
        <v>5.9889000000000001</v>
      </c>
      <c r="DF33" s="387">
        <v>1.3252999999999999</v>
      </c>
      <c r="DG33" s="387">
        <v>1.6262999999999999</v>
      </c>
      <c r="DH33" s="387">
        <v>4.6292999999999997</v>
      </c>
      <c r="DI33" s="387">
        <v>1.0582</v>
      </c>
      <c r="DJ33" s="387">
        <v>0.89300000000000002</v>
      </c>
      <c r="DK33" s="387">
        <v>2.4413999999999998</v>
      </c>
      <c r="DL33" s="387">
        <v>8.5381</v>
      </c>
      <c r="DM33" s="387">
        <v>10.569000000000001</v>
      </c>
      <c r="DN33" s="387">
        <v>21.776700000000002</v>
      </c>
      <c r="DO33" s="387">
        <f t="shared" si="9"/>
        <v>9.0585000000000004</v>
      </c>
      <c r="DP33" s="387">
        <v>14.272</v>
      </c>
      <c r="DQ33" s="387">
        <v>18.582000000000001</v>
      </c>
      <c r="DR33" s="387">
        <v>8.2551000000000005</v>
      </c>
      <c r="DS33" s="387">
        <v>7.8825000000000003</v>
      </c>
      <c r="DT33" s="387">
        <v>1.8954000000000002</v>
      </c>
      <c r="DU33" s="387">
        <v>2.5745</v>
      </c>
      <c r="DV33" s="387">
        <v>1.6890000000000001</v>
      </c>
      <c r="DW33" s="387">
        <v>1.7939000000000001</v>
      </c>
      <c r="DX33" s="387">
        <v>1.8537000000000003</v>
      </c>
      <c r="DY33" s="387">
        <v>2.7894000000000001</v>
      </c>
      <c r="DZ33" s="387">
        <v>5.4172000000000002</v>
      </c>
      <c r="EA33" s="387">
        <v>9.0585000000000004</v>
      </c>
      <c r="EB33" s="387">
        <f t="shared" si="10"/>
        <v>10.093299999999999</v>
      </c>
      <c r="EC33" s="387">
        <v>8.251199999999999</v>
      </c>
      <c r="ED33" s="387">
        <v>6.0546000000000006</v>
      </c>
      <c r="EE33" s="387">
        <v>4.0469999999999997</v>
      </c>
      <c r="EF33" s="387">
        <v>4.3879999999999999</v>
      </c>
      <c r="EG33" s="387">
        <v>5.9433999999999996</v>
      </c>
      <c r="EH33" s="387">
        <v>6.3386000000000005</v>
      </c>
      <c r="EI33" s="387">
        <v>6.0993000000000004</v>
      </c>
      <c r="EJ33" s="387">
        <v>7.6332000000000004</v>
      </c>
      <c r="EK33" s="387">
        <v>8.1898999999999997</v>
      </c>
      <c r="EL33" s="387">
        <v>6.2720000000000002</v>
      </c>
      <c r="EM33" s="387">
        <v>5.5591999999999997</v>
      </c>
      <c r="EN33" s="387">
        <v>10.093299999999999</v>
      </c>
      <c r="EO33" s="395">
        <v>13.125299999999999</v>
      </c>
      <c r="EP33" s="395">
        <v>11.306899999999999</v>
      </c>
      <c r="EQ33" s="395">
        <v>11.648999999999999</v>
      </c>
      <c r="ER33" s="395">
        <v>5.3277000000000001</v>
      </c>
      <c r="ES33" s="395">
        <v>4.3763999999999994</v>
      </c>
      <c r="ET33" s="395">
        <v>3.9264000000000001</v>
      </c>
      <c r="EU33" s="395">
        <v>3.9011999999999998</v>
      </c>
      <c r="EV33" s="395">
        <v>4.6633000000000004</v>
      </c>
      <c r="EW33" s="395">
        <v>4.0605000000000002</v>
      </c>
      <c r="EX33" s="395">
        <v>5.5842999999999998</v>
      </c>
      <c r="EY33" s="395">
        <v>12.722299999999999</v>
      </c>
      <c r="EZ33" s="395">
        <v>14.367899999999999</v>
      </c>
      <c r="FA33" s="395">
        <v>13.125299999999999</v>
      </c>
      <c r="FB33" s="400"/>
    </row>
    <row r="34" spans="1:158" s="134" customFormat="1" ht="12.75" customHeight="1">
      <c r="A34" s="771" t="s">
        <v>2901</v>
      </c>
      <c r="B34" s="387">
        <f t="shared" si="0"/>
        <v>0.45</v>
      </c>
      <c r="C34" s="387">
        <v>0</v>
      </c>
      <c r="D34" s="387">
        <v>0</v>
      </c>
      <c r="E34" s="387">
        <v>0</v>
      </c>
      <c r="F34" s="387">
        <v>0</v>
      </c>
      <c r="G34" s="387">
        <v>0</v>
      </c>
      <c r="H34" s="387">
        <v>0</v>
      </c>
      <c r="I34" s="387">
        <v>0</v>
      </c>
      <c r="J34" s="387">
        <v>0</v>
      </c>
      <c r="K34" s="387">
        <v>0</v>
      </c>
      <c r="L34" s="387">
        <v>0</v>
      </c>
      <c r="M34" s="387">
        <v>0</v>
      </c>
      <c r="N34" s="387">
        <v>0.45</v>
      </c>
      <c r="O34" s="387">
        <f t="shared" si="1"/>
        <v>13.6389</v>
      </c>
      <c r="P34" s="387">
        <v>0</v>
      </c>
      <c r="Q34" s="387">
        <v>0</v>
      </c>
      <c r="R34" s="387">
        <v>0</v>
      </c>
      <c r="S34" s="387">
        <v>0</v>
      </c>
      <c r="T34" s="387">
        <v>0</v>
      </c>
      <c r="U34" s="387">
        <v>0</v>
      </c>
      <c r="V34" s="387">
        <v>0</v>
      </c>
      <c r="W34" s="387">
        <v>0</v>
      </c>
      <c r="X34" s="387">
        <v>0</v>
      </c>
      <c r="Y34" s="387">
        <v>0.85199999999999998</v>
      </c>
      <c r="Z34" s="387">
        <v>3.2984</v>
      </c>
      <c r="AA34" s="387">
        <v>13.6389</v>
      </c>
      <c r="AB34" s="387">
        <f t="shared" si="2"/>
        <v>9.5447000000000006</v>
      </c>
      <c r="AC34" s="387">
        <v>8.6679999999999993</v>
      </c>
      <c r="AD34" s="387">
        <v>0.3</v>
      </c>
      <c r="AE34" s="387">
        <v>0</v>
      </c>
      <c r="AF34" s="387">
        <v>0.32</v>
      </c>
      <c r="AG34" s="387">
        <v>0.34399999999999997</v>
      </c>
      <c r="AH34" s="387">
        <v>0.32600000000000001</v>
      </c>
      <c r="AI34" s="387">
        <v>7.1494999999999997</v>
      </c>
      <c r="AJ34" s="387">
        <v>8.6576000000000004</v>
      </c>
      <c r="AK34" s="387">
        <v>7.7421999999999995</v>
      </c>
      <c r="AL34" s="387">
        <v>8.7545999999999999</v>
      </c>
      <c r="AM34" s="387">
        <v>10.916600000000001</v>
      </c>
      <c r="AN34" s="387">
        <v>9.5447000000000006</v>
      </c>
      <c r="AO34" s="387">
        <f t="shared" si="3"/>
        <v>3.2705000000000002</v>
      </c>
      <c r="AP34" s="387">
        <v>0</v>
      </c>
      <c r="AQ34" s="387">
        <v>0</v>
      </c>
      <c r="AR34" s="387">
        <v>2.0179999999999998</v>
      </c>
      <c r="AS34" s="387">
        <v>1.385</v>
      </c>
      <c r="AT34" s="387">
        <v>16.515000000000001</v>
      </c>
      <c r="AU34" s="387">
        <v>0</v>
      </c>
      <c r="AV34" s="387">
        <v>0</v>
      </c>
      <c r="AW34" s="387">
        <v>0</v>
      </c>
      <c r="AX34" s="387">
        <v>4.2990000000000004</v>
      </c>
      <c r="AY34" s="387">
        <v>6.6621000000000006</v>
      </c>
      <c r="AZ34" s="387">
        <v>4.7571000000000003</v>
      </c>
      <c r="BA34" s="387">
        <v>3.2705000000000002</v>
      </c>
      <c r="BB34" s="387">
        <f t="shared" si="4"/>
        <v>6.7625999999999999</v>
      </c>
      <c r="BC34" s="387">
        <v>2.4161999999999999</v>
      </c>
      <c r="BD34" s="387">
        <v>2.4389000000000003</v>
      </c>
      <c r="BE34" s="387">
        <v>2.4666000000000001</v>
      </c>
      <c r="BF34" s="387">
        <v>3.6957</v>
      </c>
      <c r="BG34" s="387">
        <v>1.3029999999999999</v>
      </c>
      <c r="BH34" s="387">
        <v>1.7707999999999999</v>
      </c>
      <c r="BI34" s="387">
        <v>7.9874999999999998</v>
      </c>
      <c r="BJ34" s="387">
        <v>17.835699999999999</v>
      </c>
      <c r="BK34" s="387">
        <v>13.8</v>
      </c>
      <c r="BL34" s="387">
        <v>12.550699999999999</v>
      </c>
      <c r="BM34" s="387">
        <v>11.798399999999999</v>
      </c>
      <c r="BN34" s="387">
        <v>6.7625999999999999</v>
      </c>
      <c r="BO34" s="387">
        <f t="shared" si="5"/>
        <v>14.5265</v>
      </c>
      <c r="BP34" s="387">
        <v>0</v>
      </c>
      <c r="BQ34" s="387">
        <v>4.9089999999999998</v>
      </c>
      <c r="BR34" s="387">
        <v>4.9493</v>
      </c>
      <c r="BS34" s="387">
        <v>4.9542000000000002</v>
      </c>
      <c r="BT34" s="387">
        <v>4.9101000000000008</v>
      </c>
      <c r="BU34" s="387">
        <v>4.6716999999999995</v>
      </c>
      <c r="BV34" s="387">
        <v>18.6098</v>
      </c>
      <c r="BW34" s="387">
        <v>17.849899999999998</v>
      </c>
      <c r="BX34" s="387">
        <v>13.9482</v>
      </c>
      <c r="BY34" s="387">
        <v>14.555400000000001</v>
      </c>
      <c r="BZ34" s="387">
        <v>14.629099999999999</v>
      </c>
      <c r="CA34" s="387">
        <v>14.5265</v>
      </c>
      <c r="CB34" s="387">
        <f t="shared" si="6"/>
        <v>10.151999999999999</v>
      </c>
      <c r="CC34" s="387">
        <v>14.6221</v>
      </c>
      <c r="CD34" s="387">
        <v>15.4809</v>
      </c>
      <c r="CE34" s="387">
        <v>16.764799999999997</v>
      </c>
      <c r="CF34" s="387">
        <v>16.707100000000001</v>
      </c>
      <c r="CG34" s="387">
        <v>19.428100000000001</v>
      </c>
      <c r="CH34" s="387">
        <v>17.879799999999999</v>
      </c>
      <c r="CI34" s="387">
        <v>17.8934</v>
      </c>
      <c r="CJ34" s="387">
        <v>17.093599999999999</v>
      </c>
      <c r="CK34" s="387">
        <v>13.950100000000001</v>
      </c>
      <c r="CL34" s="387">
        <v>12.5871</v>
      </c>
      <c r="CM34" s="387">
        <v>12.615600000000001</v>
      </c>
      <c r="CN34" s="387">
        <v>10.151999999999999</v>
      </c>
      <c r="CO34" s="387">
        <f t="shared" si="7"/>
        <v>1.3684000000000001</v>
      </c>
      <c r="CP34" s="387">
        <v>9.4916999999999998</v>
      </c>
      <c r="CQ34" s="387">
        <v>8.9791000000000007</v>
      </c>
      <c r="CR34" s="387">
        <v>5.2240000000000002</v>
      </c>
      <c r="CS34" s="387">
        <v>0</v>
      </c>
      <c r="CT34" s="387">
        <v>0</v>
      </c>
      <c r="CU34" s="387">
        <v>0</v>
      </c>
      <c r="CV34" s="387">
        <v>9.8372499999999992</v>
      </c>
      <c r="CW34" s="387">
        <v>10.003200000000001</v>
      </c>
      <c r="CX34" s="387">
        <v>7.4786000000000001</v>
      </c>
      <c r="CY34" s="387">
        <v>0.6341</v>
      </c>
      <c r="CZ34" s="387">
        <v>1.8037000000000001</v>
      </c>
      <c r="DA34" s="387">
        <v>1.3684000000000001</v>
      </c>
      <c r="DB34" s="387">
        <f t="shared" si="8"/>
        <v>10.819600000000001</v>
      </c>
      <c r="DC34" s="387">
        <v>1.1800000000000002</v>
      </c>
      <c r="DD34" s="387">
        <v>0.96700000000000008</v>
      </c>
      <c r="DE34" s="387">
        <v>3.2994000000000003</v>
      </c>
      <c r="DF34" s="387">
        <v>1.8787</v>
      </c>
      <c r="DG34" s="387">
        <v>1.3737999999999999</v>
      </c>
      <c r="DH34" s="387">
        <v>11.1853</v>
      </c>
      <c r="DI34" s="387">
        <v>12.0219</v>
      </c>
      <c r="DJ34" s="387">
        <v>12.081199999999999</v>
      </c>
      <c r="DK34" s="387">
        <v>10.754299999999999</v>
      </c>
      <c r="DL34" s="387">
        <v>7.8708</v>
      </c>
      <c r="DM34" s="387">
        <v>1.6748000000000001</v>
      </c>
      <c r="DN34" s="387">
        <v>10.819600000000001</v>
      </c>
      <c r="DO34" s="387">
        <f t="shared" si="9"/>
        <v>1.8827</v>
      </c>
      <c r="DP34" s="387">
        <v>3.6667999999999998</v>
      </c>
      <c r="DQ34" s="387">
        <v>3.7128000000000001</v>
      </c>
      <c r="DR34" s="387">
        <v>10.5731</v>
      </c>
      <c r="DS34" s="387">
        <v>10.0997</v>
      </c>
      <c r="DT34" s="387">
        <v>9.8596000000000004</v>
      </c>
      <c r="DU34" s="387">
        <v>14.3941</v>
      </c>
      <c r="DV34" s="387">
        <v>12.540099999999999</v>
      </c>
      <c r="DW34" s="387">
        <v>12.9445</v>
      </c>
      <c r="DX34" s="387">
        <v>3.306</v>
      </c>
      <c r="DY34" s="387">
        <v>2.7776000000000001</v>
      </c>
      <c r="DZ34" s="387">
        <v>2.6889000000000003</v>
      </c>
      <c r="EA34" s="387">
        <v>1.8827</v>
      </c>
      <c r="EB34" s="387">
        <f t="shared" si="10"/>
        <v>14.706099999999999</v>
      </c>
      <c r="EC34" s="387">
        <v>1.8879999999999997</v>
      </c>
      <c r="ED34" s="387">
        <v>1.2307999999999999</v>
      </c>
      <c r="EE34" s="387">
        <v>1.6020000000000001</v>
      </c>
      <c r="EF34" s="387">
        <v>1.8605</v>
      </c>
      <c r="EG34" s="387">
        <v>1.5697000000000001</v>
      </c>
      <c r="EH34" s="387">
        <v>11.270400000000002</v>
      </c>
      <c r="EI34" s="387">
        <v>10.452900000000001</v>
      </c>
      <c r="EJ34" s="387">
        <v>6.351799999999999</v>
      </c>
      <c r="EK34" s="387">
        <v>0.90700000000000003</v>
      </c>
      <c r="EL34" s="387">
        <v>1.2228000000000001</v>
      </c>
      <c r="EM34" s="387">
        <v>5.4437999999999995</v>
      </c>
      <c r="EN34" s="387">
        <v>14.706099999999999</v>
      </c>
      <c r="EO34" s="395">
        <v>2.7453000000000003</v>
      </c>
      <c r="EP34" s="395">
        <v>13.034600000000001</v>
      </c>
      <c r="EQ34" s="395">
        <v>10.683</v>
      </c>
      <c r="ER34" s="395">
        <v>2.9931999999999999</v>
      </c>
      <c r="ES34" s="395">
        <v>3.1823000000000001</v>
      </c>
      <c r="ET34" s="395">
        <v>2.5375000000000001</v>
      </c>
      <c r="EU34" s="395">
        <v>2.0944000000000003</v>
      </c>
      <c r="EV34" s="395">
        <v>2.0055999999999998</v>
      </c>
      <c r="EW34" s="395">
        <v>2.0474000000000001</v>
      </c>
      <c r="EX34" s="395">
        <v>3.6695000000000002</v>
      </c>
      <c r="EY34" s="395">
        <v>3.1315999999999997</v>
      </c>
      <c r="EZ34" s="395">
        <v>3.4790000000000001</v>
      </c>
      <c r="FA34" s="395">
        <v>2.7453000000000003</v>
      </c>
      <c r="FB34" s="400"/>
    </row>
    <row r="35" spans="1:158" s="134" customFormat="1" ht="12.75" customHeight="1">
      <c r="A35" s="771" t="s">
        <v>3188</v>
      </c>
      <c r="B35" s="387">
        <f t="shared" si="0"/>
        <v>15.222</v>
      </c>
      <c r="C35" s="387">
        <v>2.0840000000000001</v>
      </c>
      <c r="D35" s="387">
        <v>3.58</v>
      </c>
      <c r="E35" s="387">
        <v>2.9420000000000002</v>
      </c>
      <c r="F35" s="387">
        <v>10.398</v>
      </c>
      <c r="G35" s="387">
        <v>10.188000000000001</v>
      </c>
      <c r="H35" s="387">
        <v>9.9429999999999996</v>
      </c>
      <c r="I35" s="387">
        <v>9.3330000000000002</v>
      </c>
      <c r="J35" s="387">
        <v>9.298</v>
      </c>
      <c r="K35" s="387">
        <v>8.4320000000000004</v>
      </c>
      <c r="L35" s="387">
        <v>11.888999999999999</v>
      </c>
      <c r="M35" s="387">
        <v>13.523</v>
      </c>
      <c r="N35" s="387">
        <v>15.222</v>
      </c>
      <c r="O35" s="387">
        <f t="shared" si="1"/>
        <v>43.226699999999994</v>
      </c>
      <c r="P35" s="387">
        <v>25.285</v>
      </c>
      <c r="Q35" s="387">
        <v>30.460999999999999</v>
      </c>
      <c r="R35" s="387">
        <v>32.018999999999998</v>
      </c>
      <c r="S35" s="387">
        <v>28.321999999999999</v>
      </c>
      <c r="T35" s="387">
        <v>28.541</v>
      </c>
      <c r="U35" s="387">
        <v>27.595500000000001</v>
      </c>
      <c r="V35" s="387">
        <v>34.075000000000003</v>
      </c>
      <c r="W35" s="387">
        <v>37.578600000000002</v>
      </c>
      <c r="X35" s="387">
        <v>34.014699999999998</v>
      </c>
      <c r="Y35" s="387">
        <v>43.984999999999999</v>
      </c>
      <c r="Z35" s="387">
        <v>42.906099999999995</v>
      </c>
      <c r="AA35" s="387">
        <v>43.226699999999994</v>
      </c>
      <c r="AB35" s="387">
        <f t="shared" si="2"/>
        <v>248.93389999999999</v>
      </c>
      <c r="AC35" s="387">
        <v>60.756599999999999</v>
      </c>
      <c r="AD35" s="387">
        <v>36.614100000000001</v>
      </c>
      <c r="AE35" s="387">
        <v>39.627699999999997</v>
      </c>
      <c r="AF35" s="387">
        <v>219.15609999999998</v>
      </c>
      <c r="AG35" s="387">
        <v>56.266400000000004</v>
      </c>
      <c r="AH35" s="387">
        <v>54.417300000000004</v>
      </c>
      <c r="AI35" s="387">
        <v>62.564399999999999</v>
      </c>
      <c r="AJ35" s="387">
        <v>206.12429999999998</v>
      </c>
      <c r="AK35" s="387">
        <v>232.2199</v>
      </c>
      <c r="AL35" s="387">
        <v>298.69010000000003</v>
      </c>
      <c r="AM35" s="387">
        <v>502.3997</v>
      </c>
      <c r="AN35" s="387">
        <v>248.93389999999999</v>
      </c>
      <c r="AO35" s="387">
        <f t="shared" si="3"/>
        <v>116.44439999999999</v>
      </c>
      <c r="AP35" s="387">
        <v>519.74099999999999</v>
      </c>
      <c r="AQ35" s="387">
        <v>529.05489999999998</v>
      </c>
      <c r="AR35" s="387">
        <v>590.37249999999995</v>
      </c>
      <c r="AS35" s="387">
        <v>92.104199999999992</v>
      </c>
      <c r="AT35" s="387">
        <v>96.312399999999997</v>
      </c>
      <c r="AU35" s="387">
        <v>90.630499999999998</v>
      </c>
      <c r="AV35" s="387">
        <v>99.189899999999994</v>
      </c>
      <c r="AW35" s="387">
        <v>101.27890000000001</v>
      </c>
      <c r="AX35" s="387">
        <v>102.4404</v>
      </c>
      <c r="AY35" s="387">
        <v>111.857</v>
      </c>
      <c r="AZ35" s="387">
        <v>119.89880000000001</v>
      </c>
      <c r="BA35" s="387">
        <v>116.44439999999999</v>
      </c>
      <c r="BB35" s="387">
        <f t="shared" si="4"/>
        <v>47.131200000000007</v>
      </c>
      <c r="BC35" s="387">
        <v>28.161199999999997</v>
      </c>
      <c r="BD35" s="387">
        <v>28.026400000000002</v>
      </c>
      <c r="BE35" s="387">
        <v>31.017700000000005</v>
      </c>
      <c r="BF35" s="387">
        <v>36.8521</v>
      </c>
      <c r="BG35" s="387">
        <v>46.311599999999999</v>
      </c>
      <c r="BH35" s="387">
        <v>46.621499999999997</v>
      </c>
      <c r="BI35" s="387">
        <v>40.275400000000005</v>
      </c>
      <c r="BJ35" s="387">
        <v>45.117800000000003</v>
      </c>
      <c r="BK35" s="387">
        <v>43.837300000000006</v>
      </c>
      <c r="BL35" s="387">
        <v>44.7744</v>
      </c>
      <c r="BM35" s="387">
        <v>40.661999999999999</v>
      </c>
      <c r="BN35" s="387">
        <v>47.131200000000007</v>
      </c>
      <c r="BO35" s="387">
        <f t="shared" si="5"/>
        <v>39.390600000000006</v>
      </c>
      <c r="BP35" s="387">
        <v>48.468399999999995</v>
      </c>
      <c r="BQ35" s="387">
        <v>60.536700000000003</v>
      </c>
      <c r="BR35" s="387">
        <v>59.174700000000001</v>
      </c>
      <c r="BS35" s="387">
        <v>67.081199999999995</v>
      </c>
      <c r="BT35" s="387">
        <v>57.897199999999998</v>
      </c>
      <c r="BU35" s="387">
        <v>52.519600000000004</v>
      </c>
      <c r="BV35" s="387">
        <v>51.876100000000008</v>
      </c>
      <c r="BW35" s="387">
        <v>52.982899999999994</v>
      </c>
      <c r="BX35" s="387">
        <v>47.907699999999998</v>
      </c>
      <c r="BY35" s="387">
        <v>54.339700000000008</v>
      </c>
      <c r="BZ35" s="387">
        <v>37.341899999999995</v>
      </c>
      <c r="CA35" s="387">
        <v>39.390600000000006</v>
      </c>
      <c r="CB35" s="387">
        <f t="shared" si="6"/>
        <v>42.983799999999995</v>
      </c>
      <c r="CC35" s="387">
        <v>46.904699999999991</v>
      </c>
      <c r="CD35" s="387">
        <v>56.621499999999997</v>
      </c>
      <c r="CE35" s="387">
        <v>57.373500000000007</v>
      </c>
      <c r="CF35" s="387">
        <v>56.547699999999999</v>
      </c>
      <c r="CG35" s="387">
        <v>50.6081</v>
      </c>
      <c r="CH35" s="387">
        <v>51.349499999999999</v>
      </c>
      <c r="CI35" s="387">
        <v>51.279400000000003</v>
      </c>
      <c r="CJ35" s="387">
        <v>58.520499999999991</v>
      </c>
      <c r="CK35" s="387">
        <v>55.508499999999998</v>
      </c>
      <c r="CL35" s="387">
        <v>55.960599999999992</v>
      </c>
      <c r="CM35" s="387">
        <v>48.558699999999995</v>
      </c>
      <c r="CN35" s="387">
        <v>42.983799999999995</v>
      </c>
      <c r="CO35" s="387">
        <f t="shared" si="7"/>
        <v>121.34079999999999</v>
      </c>
      <c r="CP35" s="387">
        <v>41.578600000000002</v>
      </c>
      <c r="CQ35" s="387">
        <v>79.002499999999998</v>
      </c>
      <c r="CR35" s="387">
        <v>82.155100000000004</v>
      </c>
      <c r="CS35" s="387">
        <v>69.706700000000012</v>
      </c>
      <c r="CT35" s="387">
        <v>59.5015</v>
      </c>
      <c r="CU35" s="387">
        <v>63.584800000000001</v>
      </c>
      <c r="CV35" s="387">
        <v>70.521679999999989</v>
      </c>
      <c r="CW35" s="387">
        <v>74.823200000000014</v>
      </c>
      <c r="CX35" s="387">
        <v>94.566500000000005</v>
      </c>
      <c r="CY35" s="387">
        <v>118.84399999999998</v>
      </c>
      <c r="CZ35" s="387">
        <v>136.99189999999999</v>
      </c>
      <c r="DA35" s="387">
        <v>121.34079999999999</v>
      </c>
      <c r="DB35" s="387">
        <f t="shared" si="8"/>
        <v>393.81660000000005</v>
      </c>
      <c r="DC35" s="387">
        <v>92.372300000000024</v>
      </c>
      <c r="DD35" s="387">
        <v>90.566299999999998</v>
      </c>
      <c r="DE35" s="387">
        <v>124.58390000000003</v>
      </c>
      <c r="DF35" s="387">
        <v>146.75320000000002</v>
      </c>
      <c r="DG35" s="387">
        <v>194.0891</v>
      </c>
      <c r="DH35" s="387">
        <v>165.7054</v>
      </c>
      <c r="DI35" s="387">
        <v>187.1396</v>
      </c>
      <c r="DJ35" s="387">
        <v>216.19729999999998</v>
      </c>
      <c r="DK35" s="387">
        <v>259.61200000000002</v>
      </c>
      <c r="DL35" s="387">
        <v>276.5367</v>
      </c>
      <c r="DM35" s="387">
        <v>349.14449999999999</v>
      </c>
      <c r="DN35" s="387">
        <v>393.81660000000005</v>
      </c>
      <c r="DO35" s="387">
        <f t="shared" si="9"/>
        <v>392.25450000000001</v>
      </c>
      <c r="DP35" s="387">
        <v>367.93209999999999</v>
      </c>
      <c r="DQ35" s="387">
        <v>322.90810000000005</v>
      </c>
      <c r="DR35" s="387">
        <v>419.09389999999996</v>
      </c>
      <c r="DS35" s="387">
        <v>371.23599999999999</v>
      </c>
      <c r="DT35" s="387">
        <v>279.50569999999993</v>
      </c>
      <c r="DU35" s="387">
        <v>315.40670000000006</v>
      </c>
      <c r="DV35" s="387">
        <v>328.17190000000005</v>
      </c>
      <c r="DW35" s="387">
        <v>320.1035</v>
      </c>
      <c r="DX35" s="387">
        <v>342.44309999999996</v>
      </c>
      <c r="DY35" s="387">
        <v>356.06440000000003</v>
      </c>
      <c r="DZ35" s="387">
        <v>407.78019999999992</v>
      </c>
      <c r="EA35" s="387">
        <v>392.25450000000001</v>
      </c>
      <c r="EB35" s="387">
        <f t="shared" si="10"/>
        <v>440.41460000000001</v>
      </c>
      <c r="EC35" s="387">
        <v>361.4588</v>
      </c>
      <c r="ED35" s="387">
        <v>398.42590000000001</v>
      </c>
      <c r="EE35" s="387">
        <v>398.90409999999997</v>
      </c>
      <c r="EF35" s="387">
        <v>442.26039999999995</v>
      </c>
      <c r="EG35" s="387">
        <v>473.21529999999996</v>
      </c>
      <c r="EH35" s="387">
        <v>554.33759999999995</v>
      </c>
      <c r="EI35" s="387">
        <v>452.83319999999992</v>
      </c>
      <c r="EJ35" s="387">
        <v>370.03750000000002</v>
      </c>
      <c r="EK35" s="387">
        <v>411.36029999999994</v>
      </c>
      <c r="EL35" s="387">
        <v>474.17750000000007</v>
      </c>
      <c r="EM35" s="387">
        <v>450.68630000000007</v>
      </c>
      <c r="EN35" s="387">
        <v>440.41460000000001</v>
      </c>
      <c r="EO35" s="395">
        <v>540.83709999999996</v>
      </c>
      <c r="EP35" s="395">
        <v>473.31009999999998</v>
      </c>
      <c r="EQ35" s="395">
        <v>507.64170000000001</v>
      </c>
      <c r="ER35" s="395">
        <v>436.4409</v>
      </c>
      <c r="ES35" s="395">
        <v>362.46300000000002</v>
      </c>
      <c r="ET35" s="395">
        <v>376.2987</v>
      </c>
      <c r="EU35" s="395">
        <v>383.80920000000003</v>
      </c>
      <c r="EV35" s="395">
        <v>437.58850000000001</v>
      </c>
      <c r="EW35" s="395">
        <v>414.05020000000002</v>
      </c>
      <c r="EX35" s="395">
        <v>433.38440000000003</v>
      </c>
      <c r="EY35" s="395">
        <v>402.78399999999999</v>
      </c>
      <c r="EZ35" s="395">
        <v>433.54849999999999</v>
      </c>
      <c r="FA35" s="395">
        <v>540.83709999999996</v>
      </c>
      <c r="FB35" s="400"/>
    </row>
    <row r="36" spans="1:158" s="134" customFormat="1" ht="12.75" customHeight="1">
      <c r="A36" s="771" t="s">
        <v>3189</v>
      </c>
      <c r="B36" s="387">
        <f t="shared" si="0"/>
        <v>0</v>
      </c>
      <c r="C36" s="387">
        <v>0</v>
      </c>
      <c r="D36" s="387">
        <v>0</v>
      </c>
      <c r="E36" s="387">
        <v>0</v>
      </c>
      <c r="F36" s="387">
        <v>0</v>
      </c>
      <c r="G36" s="387">
        <v>0</v>
      </c>
      <c r="H36" s="387">
        <v>0</v>
      </c>
      <c r="I36" s="387">
        <v>0</v>
      </c>
      <c r="J36" s="387">
        <v>0</v>
      </c>
      <c r="K36" s="387">
        <v>0</v>
      </c>
      <c r="L36" s="387">
        <v>0</v>
      </c>
      <c r="M36" s="387">
        <v>0</v>
      </c>
      <c r="N36" s="387">
        <v>0</v>
      </c>
      <c r="O36" s="387">
        <f t="shared" si="1"/>
        <v>0</v>
      </c>
      <c r="P36" s="387">
        <v>0</v>
      </c>
      <c r="Q36" s="387">
        <v>0</v>
      </c>
      <c r="R36" s="387">
        <v>0</v>
      </c>
      <c r="S36" s="387">
        <v>0</v>
      </c>
      <c r="T36" s="387">
        <v>0</v>
      </c>
      <c r="U36" s="387">
        <v>0</v>
      </c>
      <c r="V36" s="387">
        <v>0</v>
      </c>
      <c r="W36" s="387">
        <v>0</v>
      </c>
      <c r="X36" s="387">
        <v>0</v>
      </c>
      <c r="Y36" s="387">
        <v>0</v>
      </c>
      <c r="Z36" s="387">
        <v>0</v>
      </c>
      <c r="AA36" s="387">
        <v>0</v>
      </c>
      <c r="AB36" s="387">
        <f t="shared" si="2"/>
        <v>0</v>
      </c>
      <c r="AC36" s="387">
        <v>0</v>
      </c>
      <c r="AD36" s="387">
        <v>1.3244</v>
      </c>
      <c r="AE36" s="387">
        <v>1.3537999999999999</v>
      </c>
      <c r="AF36" s="387">
        <v>1.8849</v>
      </c>
      <c r="AG36" s="387">
        <v>0.498</v>
      </c>
      <c r="AH36" s="387">
        <v>0</v>
      </c>
      <c r="AI36" s="387">
        <v>0</v>
      </c>
      <c r="AJ36" s="387">
        <v>0</v>
      </c>
      <c r="AK36" s="387">
        <v>0</v>
      </c>
      <c r="AL36" s="387">
        <v>0</v>
      </c>
      <c r="AM36" s="387">
        <v>0</v>
      </c>
      <c r="AN36" s="387">
        <v>0</v>
      </c>
      <c r="AO36" s="387">
        <f t="shared" si="3"/>
        <v>1.272</v>
      </c>
      <c r="AP36" s="387">
        <v>0</v>
      </c>
      <c r="AQ36" s="387">
        <v>0</v>
      </c>
      <c r="AR36" s="387">
        <v>0</v>
      </c>
      <c r="AS36" s="387">
        <v>0</v>
      </c>
      <c r="AT36" s="387">
        <v>0</v>
      </c>
      <c r="AU36" s="387">
        <v>0</v>
      </c>
      <c r="AV36" s="387">
        <v>0</v>
      </c>
      <c r="AW36" s="387">
        <v>0</v>
      </c>
      <c r="AX36" s="387">
        <v>0</v>
      </c>
      <c r="AY36" s="387">
        <v>1.2035</v>
      </c>
      <c r="AZ36" s="387">
        <v>1.2685</v>
      </c>
      <c r="BA36" s="387">
        <v>1.272</v>
      </c>
      <c r="BB36" s="387">
        <f t="shared" si="4"/>
        <v>5.5066999999999995</v>
      </c>
      <c r="BC36" s="387">
        <v>1.3097000000000001</v>
      </c>
      <c r="BD36" s="387">
        <v>1.3222</v>
      </c>
      <c r="BE36" s="387">
        <v>2.2919999999999998</v>
      </c>
      <c r="BF36" s="387">
        <v>4.7033999999999994</v>
      </c>
      <c r="BG36" s="387">
        <v>4.7285000000000004</v>
      </c>
      <c r="BH36" s="387">
        <v>4.6036000000000001</v>
      </c>
      <c r="BI36" s="387">
        <v>4.6128999999999998</v>
      </c>
      <c r="BJ36" s="387">
        <v>3.3319999999999999</v>
      </c>
      <c r="BK36" s="387">
        <v>3.8494000000000002</v>
      </c>
      <c r="BL36" s="387">
        <v>8.6989000000000001</v>
      </c>
      <c r="BM36" s="387">
        <v>5.6716000000000006</v>
      </c>
      <c r="BN36" s="387">
        <v>5.5066999999999995</v>
      </c>
      <c r="BO36" s="387">
        <f t="shared" si="5"/>
        <v>8.8362000000000016</v>
      </c>
      <c r="BP36" s="387">
        <v>5.5846999999999998</v>
      </c>
      <c r="BQ36" s="387">
        <v>5.5961999999999996</v>
      </c>
      <c r="BR36" s="387">
        <v>5.6360000000000001</v>
      </c>
      <c r="BS36" s="387">
        <v>5.4545000000000003</v>
      </c>
      <c r="BT36" s="387">
        <v>5.5918999999999999</v>
      </c>
      <c r="BU36" s="387">
        <v>5.4954000000000001</v>
      </c>
      <c r="BV36" s="387">
        <v>9.2520000000000007</v>
      </c>
      <c r="BW36" s="387">
        <v>9.3463999999999992</v>
      </c>
      <c r="BX36" s="387">
        <v>7.7827000000000002</v>
      </c>
      <c r="BY36" s="387">
        <v>8.1632000000000016</v>
      </c>
      <c r="BZ36" s="387">
        <v>8.9170999999999996</v>
      </c>
      <c r="CA36" s="387">
        <v>8.8362000000000016</v>
      </c>
      <c r="CB36" s="387">
        <f t="shared" si="6"/>
        <v>6.0926999999999998</v>
      </c>
      <c r="CC36" s="387">
        <v>8.7782</v>
      </c>
      <c r="CD36" s="387">
        <v>4.0479000000000003</v>
      </c>
      <c r="CE36" s="387">
        <v>1.7145999999999999</v>
      </c>
      <c r="CF36" s="387">
        <v>1.7171999999999998</v>
      </c>
      <c r="CG36" s="387">
        <v>1.2270999999999999</v>
      </c>
      <c r="CH36" s="387">
        <v>1.1925999999999999</v>
      </c>
      <c r="CI36" s="387">
        <v>1.1887999999999999</v>
      </c>
      <c r="CJ36" s="387">
        <v>2.5573999999999995</v>
      </c>
      <c r="CK36" s="387">
        <v>2.8540000000000001</v>
      </c>
      <c r="CL36" s="387">
        <v>4.2151999999999994</v>
      </c>
      <c r="CM36" s="387">
        <v>6.1168000000000005</v>
      </c>
      <c r="CN36" s="387">
        <v>6.0926999999999998</v>
      </c>
      <c r="CO36" s="387">
        <f t="shared" si="7"/>
        <v>30.141400000000001</v>
      </c>
      <c r="CP36" s="387">
        <v>6.2416</v>
      </c>
      <c r="CQ36" s="387">
        <v>10.7575</v>
      </c>
      <c r="CR36" s="387">
        <v>12.911700000000002</v>
      </c>
      <c r="CS36" s="387">
        <v>9.0447000000000006</v>
      </c>
      <c r="CT36" s="387">
        <v>3.2930999999999999</v>
      </c>
      <c r="CU36" s="387">
        <v>11.8437</v>
      </c>
      <c r="CV36" s="387">
        <v>7.2027700000000001</v>
      </c>
      <c r="CW36" s="387">
        <v>5.9808999999999992</v>
      </c>
      <c r="CX36" s="387">
        <v>3.8444000000000003</v>
      </c>
      <c r="CY36" s="387">
        <v>10.912300000000002</v>
      </c>
      <c r="CZ36" s="387">
        <v>30.079600000000003</v>
      </c>
      <c r="DA36" s="387">
        <v>30.141400000000001</v>
      </c>
      <c r="DB36" s="387">
        <f t="shared" si="8"/>
        <v>40.8964</v>
      </c>
      <c r="DC36" s="387">
        <v>27.064799999999998</v>
      </c>
      <c r="DD36" s="387">
        <v>17.125899999999998</v>
      </c>
      <c r="DE36" s="387">
        <v>19.502400000000002</v>
      </c>
      <c r="DF36" s="387">
        <v>13.7906</v>
      </c>
      <c r="DG36" s="387">
        <v>6.1738999999999997</v>
      </c>
      <c r="DH36" s="387">
        <v>1.5585</v>
      </c>
      <c r="DI36" s="387">
        <v>1.0842000000000001</v>
      </c>
      <c r="DJ36" s="387">
        <v>1.6793</v>
      </c>
      <c r="DK36" s="387">
        <v>1.4901000000000002</v>
      </c>
      <c r="DL36" s="387">
        <v>8.5123999999999995</v>
      </c>
      <c r="DM36" s="387">
        <v>37.427899999999994</v>
      </c>
      <c r="DN36" s="387">
        <v>40.8964</v>
      </c>
      <c r="DO36" s="387">
        <f t="shared" si="9"/>
        <v>9.2614999999999998</v>
      </c>
      <c r="DP36" s="387">
        <v>34.274000000000001</v>
      </c>
      <c r="DQ36" s="387">
        <v>7.9952999999999994</v>
      </c>
      <c r="DR36" s="387">
        <v>7.9117000000000006</v>
      </c>
      <c r="DS36" s="387">
        <v>7.3505999999999991</v>
      </c>
      <c r="DT36" s="387">
        <v>6.1135999999999999</v>
      </c>
      <c r="DU36" s="387">
        <v>2.0383999999999998</v>
      </c>
      <c r="DV36" s="387">
        <v>3.665</v>
      </c>
      <c r="DW36" s="387">
        <v>3.9670999999999998</v>
      </c>
      <c r="DX36" s="387">
        <v>1.5055000000000001</v>
      </c>
      <c r="DY36" s="387">
        <v>12.3445</v>
      </c>
      <c r="DZ36" s="387">
        <v>19.351700000000001</v>
      </c>
      <c r="EA36" s="387">
        <v>9.2614999999999998</v>
      </c>
      <c r="EB36" s="387">
        <f t="shared" si="10"/>
        <v>3.3252999999999999</v>
      </c>
      <c r="EC36" s="387">
        <v>1.5991999999999997</v>
      </c>
      <c r="ED36" s="387">
        <v>0.78770000000000007</v>
      </c>
      <c r="EE36" s="387">
        <v>1.7658999999999998</v>
      </c>
      <c r="EF36" s="387">
        <v>2.9334000000000002</v>
      </c>
      <c r="EG36" s="387">
        <v>2.6053999999999999</v>
      </c>
      <c r="EH36" s="387">
        <v>2.5638000000000001</v>
      </c>
      <c r="EI36" s="387">
        <v>0</v>
      </c>
      <c r="EJ36" s="387">
        <v>3.7700000000000004E-2</v>
      </c>
      <c r="EK36" s="387">
        <v>0.626</v>
      </c>
      <c r="EL36" s="387">
        <v>1.2761</v>
      </c>
      <c r="EM36" s="387">
        <v>2.6086999999999998</v>
      </c>
      <c r="EN36" s="387">
        <v>3.3252999999999999</v>
      </c>
      <c r="EO36" s="395">
        <v>5.7366000000000001</v>
      </c>
      <c r="EP36" s="395">
        <v>3.4098999999999999</v>
      </c>
      <c r="EQ36" s="395">
        <v>1.4492</v>
      </c>
      <c r="ER36" s="395">
        <v>23.400200000000002</v>
      </c>
      <c r="ES36" s="395">
        <v>23.237400000000001</v>
      </c>
      <c r="ET36" s="395">
        <v>23.594099999999997</v>
      </c>
      <c r="EU36" s="395">
        <v>6.4893999999999998</v>
      </c>
      <c r="EV36" s="395">
        <v>4.1006999999999998</v>
      </c>
      <c r="EW36" s="395">
        <v>1.9280999999999999</v>
      </c>
      <c r="EX36" s="395">
        <v>14.6341</v>
      </c>
      <c r="EY36" s="395">
        <v>17.373699999999999</v>
      </c>
      <c r="EZ36" s="395">
        <v>5.6401000000000003</v>
      </c>
      <c r="FA36" s="395">
        <v>5.7366000000000001</v>
      </c>
      <c r="FB36" s="400"/>
    </row>
    <row r="37" spans="1:158" s="134" customFormat="1" ht="12.75" customHeight="1">
      <c r="A37" s="771" t="s">
        <v>2898</v>
      </c>
      <c r="B37" s="387">
        <f t="shared" si="0"/>
        <v>0</v>
      </c>
      <c r="C37" s="387">
        <v>0</v>
      </c>
      <c r="D37" s="387">
        <v>0</v>
      </c>
      <c r="E37" s="387">
        <v>0</v>
      </c>
      <c r="F37" s="387">
        <v>0</v>
      </c>
      <c r="G37" s="387">
        <v>0</v>
      </c>
      <c r="H37" s="387">
        <v>0</v>
      </c>
      <c r="I37" s="387">
        <v>0</v>
      </c>
      <c r="J37" s="387">
        <v>0</v>
      </c>
      <c r="K37" s="387">
        <v>0</v>
      </c>
      <c r="L37" s="387">
        <v>0</v>
      </c>
      <c r="M37" s="387">
        <v>0</v>
      </c>
      <c r="N37" s="387">
        <v>0</v>
      </c>
      <c r="O37" s="387">
        <f t="shared" si="1"/>
        <v>3.9969999999999999</v>
      </c>
      <c r="P37" s="387">
        <v>0</v>
      </c>
      <c r="Q37" s="387">
        <v>0</v>
      </c>
      <c r="R37" s="387">
        <v>0</v>
      </c>
      <c r="S37" s="387">
        <v>0</v>
      </c>
      <c r="T37" s="387">
        <v>0</v>
      </c>
      <c r="U37" s="387">
        <v>0</v>
      </c>
      <c r="V37" s="387">
        <v>0</v>
      </c>
      <c r="W37" s="387">
        <v>0</v>
      </c>
      <c r="X37" s="387">
        <v>0.52200000000000002</v>
      </c>
      <c r="Y37" s="387">
        <v>0.85199999999999998</v>
      </c>
      <c r="Z37" s="387">
        <v>0.872</v>
      </c>
      <c r="AA37" s="387">
        <v>3.9969999999999999</v>
      </c>
      <c r="AB37" s="387">
        <f t="shared" si="2"/>
        <v>27.045000000000002</v>
      </c>
      <c r="AC37" s="387">
        <v>3.2383999999999999</v>
      </c>
      <c r="AD37" s="387">
        <v>4.5060000000000002</v>
      </c>
      <c r="AE37" s="387">
        <v>2.1644000000000001</v>
      </c>
      <c r="AF37" s="387">
        <v>4.6916000000000002</v>
      </c>
      <c r="AG37" s="387">
        <v>6.5250000000000004</v>
      </c>
      <c r="AH37" s="387">
        <v>1.7072000000000001</v>
      </c>
      <c r="AI37" s="387">
        <v>14.778</v>
      </c>
      <c r="AJ37" s="387">
        <v>7.1301000000000005</v>
      </c>
      <c r="AK37" s="387">
        <v>8.2971000000000004</v>
      </c>
      <c r="AL37" s="387">
        <v>20.956899999999997</v>
      </c>
      <c r="AM37" s="387">
        <v>27.105</v>
      </c>
      <c r="AN37" s="387">
        <v>27.045000000000002</v>
      </c>
      <c r="AO37" s="387">
        <f t="shared" si="3"/>
        <v>12.423699999999998</v>
      </c>
      <c r="AP37" s="387">
        <v>11.914299999999999</v>
      </c>
      <c r="AQ37" s="387">
        <v>14.456899999999999</v>
      </c>
      <c r="AR37" s="387">
        <v>8.7571000000000012</v>
      </c>
      <c r="AS37" s="387">
        <v>6.0158000000000005</v>
      </c>
      <c r="AT37" s="387">
        <v>5.9654999999999996</v>
      </c>
      <c r="AU37" s="387">
        <v>8.4115000000000002</v>
      </c>
      <c r="AV37" s="387">
        <v>3.2704</v>
      </c>
      <c r="AW37" s="387">
        <v>3.1593</v>
      </c>
      <c r="AX37" s="387">
        <v>3.9021999999999997</v>
      </c>
      <c r="AY37" s="387">
        <v>6.7121000000000004</v>
      </c>
      <c r="AZ37" s="387">
        <v>14.46</v>
      </c>
      <c r="BA37" s="387">
        <v>12.423699999999998</v>
      </c>
      <c r="BB37" s="387">
        <f t="shared" si="4"/>
        <v>5.6176000000000004</v>
      </c>
      <c r="BC37" s="387">
        <v>13.2273</v>
      </c>
      <c r="BD37" s="387">
        <v>13.405100000000001</v>
      </c>
      <c r="BE37" s="387">
        <v>11.951500000000001</v>
      </c>
      <c r="BF37" s="387">
        <v>11.999499999999999</v>
      </c>
      <c r="BG37" s="387">
        <v>13.9964</v>
      </c>
      <c r="BH37" s="387">
        <v>14.5654</v>
      </c>
      <c r="BI37" s="387">
        <v>4.0885999999999996</v>
      </c>
      <c r="BJ37" s="387">
        <v>4.9453000000000005</v>
      </c>
      <c r="BK37" s="387">
        <v>5.5358000000000001</v>
      </c>
      <c r="BL37" s="387">
        <v>5.5676000000000005</v>
      </c>
      <c r="BM37" s="387">
        <v>5.6258999999999997</v>
      </c>
      <c r="BN37" s="387">
        <v>5.6176000000000004</v>
      </c>
      <c r="BO37" s="387">
        <f t="shared" si="5"/>
        <v>5.2806999999999995</v>
      </c>
      <c r="BP37" s="387">
        <v>5.6061000000000005</v>
      </c>
      <c r="BQ37" s="387">
        <v>8.6791</v>
      </c>
      <c r="BR37" s="387">
        <v>8.6856000000000009</v>
      </c>
      <c r="BS37" s="387">
        <v>9.4175000000000004</v>
      </c>
      <c r="BT37" s="387">
        <v>9.4588999999999999</v>
      </c>
      <c r="BU37" s="387">
        <v>5.6050000000000004</v>
      </c>
      <c r="BV37" s="387">
        <v>6.8718000000000012</v>
      </c>
      <c r="BW37" s="387">
        <v>8.5676000000000005</v>
      </c>
      <c r="BX37" s="387">
        <v>8.1406000000000009</v>
      </c>
      <c r="BY37" s="387">
        <v>7.9018999999999995</v>
      </c>
      <c r="BZ37" s="387">
        <v>5.8106</v>
      </c>
      <c r="CA37" s="387">
        <v>5.2806999999999995</v>
      </c>
      <c r="CB37" s="387">
        <f t="shared" si="6"/>
        <v>2.4520999999999997</v>
      </c>
      <c r="CC37" s="387">
        <v>5.3325999999999993</v>
      </c>
      <c r="CD37" s="387">
        <v>2.5601000000000003</v>
      </c>
      <c r="CE37" s="387">
        <v>2.5571999999999999</v>
      </c>
      <c r="CF37" s="387">
        <v>2.5569999999999999</v>
      </c>
      <c r="CG37" s="387">
        <v>2.6429</v>
      </c>
      <c r="CH37" s="387">
        <v>3.3407</v>
      </c>
      <c r="CI37" s="387">
        <v>5.6592000000000002</v>
      </c>
      <c r="CJ37" s="387">
        <v>7.9536999999999995</v>
      </c>
      <c r="CK37" s="387">
        <v>5.7146000000000008</v>
      </c>
      <c r="CL37" s="387">
        <v>2.4603999999999999</v>
      </c>
      <c r="CM37" s="387">
        <v>2.4611000000000001</v>
      </c>
      <c r="CN37" s="387">
        <v>2.4520999999999997</v>
      </c>
      <c r="CO37" s="387">
        <f t="shared" si="7"/>
        <v>5.3658999999999999</v>
      </c>
      <c r="CP37" s="387">
        <v>2.3786</v>
      </c>
      <c r="CQ37" s="387">
        <v>2.3438000000000003</v>
      </c>
      <c r="CR37" s="387">
        <v>2.3119999999999998</v>
      </c>
      <c r="CS37" s="387">
        <v>0</v>
      </c>
      <c r="CT37" s="387">
        <v>0.251</v>
      </c>
      <c r="CU37" s="387">
        <v>1.0740000000000001</v>
      </c>
      <c r="CV37" s="387">
        <v>14.430299999999999</v>
      </c>
      <c r="CW37" s="387">
        <v>3.7153</v>
      </c>
      <c r="CX37" s="387">
        <v>3.1532</v>
      </c>
      <c r="CY37" s="387">
        <v>2.4433000000000002</v>
      </c>
      <c r="CZ37" s="387">
        <v>1.4515</v>
      </c>
      <c r="DA37" s="387">
        <v>5.3658999999999999</v>
      </c>
      <c r="DB37" s="387">
        <f t="shared" si="8"/>
        <v>44.323500000000003</v>
      </c>
      <c r="DC37" s="387">
        <v>5.4284000000000008</v>
      </c>
      <c r="DD37" s="387">
        <v>1.9293000000000002</v>
      </c>
      <c r="DE37" s="387">
        <v>12.020099999999999</v>
      </c>
      <c r="DF37" s="387">
        <v>20.843400000000003</v>
      </c>
      <c r="DG37" s="387">
        <v>17.053699999999999</v>
      </c>
      <c r="DH37" s="387">
        <v>11.221200000000001</v>
      </c>
      <c r="DI37" s="387">
        <v>11.6143</v>
      </c>
      <c r="DJ37" s="387">
        <v>16.149699999999999</v>
      </c>
      <c r="DK37" s="387">
        <v>26.250299999999999</v>
      </c>
      <c r="DL37" s="387">
        <v>35.345500000000001</v>
      </c>
      <c r="DM37" s="387">
        <v>40.9208</v>
      </c>
      <c r="DN37" s="387">
        <v>44.323500000000003</v>
      </c>
      <c r="DO37" s="387">
        <f t="shared" si="9"/>
        <v>63.977400000000003</v>
      </c>
      <c r="DP37" s="387">
        <v>48.435099999999998</v>
      </c>
      <c r="DQ37" s="387">
        <v>28.991799999999998</v>
      </c>
      <c r="DR37" s="387">
        <v>27.755400000000002</v>
      </c>
      <c r="DS37" s="387">
        <v>25.096</v>
      </c>
      <c r="DT37" s="387">
        <v>30.196600000000004</v>
      </c>
      <c r="DU37" s="387">
        <v>74.521500000000003</v>
      </c>
      <c r="DV37" s="387">
        <v>90.988900000000001</v>
      </c>
      <c r="DW37" s="387">
        <v>86.367999999999981</v>
      </c>
      <c r="DX37" s="387">
        <v>30.223800000000001</v>
      </c>
      <c r="DY37" s="387">
        <v>39.031099999999995</v>
      </c>
      <c r="DZ37" s="387">
        <v>47.7102</v>
      </c>
      <c r="EA37" s="387">
        <v>63.977400000000003</v>
      </c>
      <c r="EB37" s="387">
        <f t="shared" si="10"/>
        <v>109.8712</v>
      </c>
      <c r="EC37" s="387">
        <v>50.455800000000004</v>
      </c>
      <c r="ED37" s="387">
        <v>46.93</v>
      </c>
      <c r="EE37" s="387">
        <v>20.330299999999998</v>
      </c>
      <c r="EF37" s="387">
        <v>20.068200000000001</v>
      </c>
      <c r="EG37" s="387">
        <v>23.866099999999999</v>
      </c>
      <c r="EH37" s="387">
        <v>29.550999999999998</v>
      </c>
      <c r="EI37" s="387">
        <v>18.866099999999999</v>
      </c>
      <c r="EJ37" s="387">
        <v>26.152399999999997</v>
      </c>
      <c r="EK37" s="387">
        <v>8.2970000000000006</v>
      </c>
      <c r="EL37" s="387">
        <v>7.4734000000000007</v>
      </c>
      <c r="EM37" s="387">
        <v>29.0472</v>
      </c>
      <c r="EN37" s="387">
        <v>109.8712</v>
      </c>
      <c r="EO37" s="395">
        <v>71.73360000000001</v>
      </c>
      <c r="EP37" s="395">
        <v>73.5047</v>
      </c>
      <c r="EQ37" s="395">
        <v>59.040500000000002</v>
      </c>
      <c r="ER37" s="395">
        <v>43.107099999999996</v>
      </c>
      <c r="ES37" s="395">
        <v>48.865099999999998</v>
      </c>
      <c r="ET37" s="395">
        <v>50.358499999999999</v>
      </c>
      <c r="EU37" s="395">
        <v>67.734899999999996</v>
      </c>
      <c r="EV37" s="395">
        <v>112.9868</v>
      </c>
      <c r="EW37" s="395">
        <v>111.61489999999999</v>
      </c>
      <c r="EX37" s="395">
        <v>104.31160000000001</v>
      </c>
      <c r="EY37" s="395">
        <v>61.415199999999999</v>
      </c>
      <c r="EZ37" s="395">
        <v>74.406999999999996</v>
      </c>
      <c r="FA37" s="395">
        <v>71.73360000000001</v>
      </c>
      <c r="FB37" s="400"/>
    </row>
    <row r="38" spans="1:158" s="134" customFormat="1" ht="12.75" customHeight="1">
      <c r="A38" s="771" t="s">
        <v>3190</v>
      </c>
      <c r="B38" s="387">
        <f t="shared" si="0"/>
        <v>0</v>
      </c>
      <c r="C38" s="387">
        <v>0</v>
      </c>
      <c r="D38" s="387">
        <v>0</v>
      </c>
      <c r="E38" s="387">
        <v>0</v>
      </c>
      <c r="F38" s="387">
        <v>0</v>
      </c>
      <c r="G38" s="387">
        <v>0</v>
      </c>
      <c r="H38" s="387">
        <v>0</v>
      </c>
      <c r="I38" s="387">
        <v>0</v>
      </c>
      <c r="J38" s="387">
        <v>0</v>
      </c>
      <c r="K38" s="387">
        <v>0</v>
      </c>
      <c r="L38" s="387">
        <v>0</v>
      </c>
      <c r="M38" s="387">
        <v>0</v>
      </c>
      <c r="N38" s="387">
        <v>0</v>
      </c>
      <c r="O38" s="387">
        <f t="shared" si="1"/>
        <v>0</v>
      </c>
      <c r="P38" s="387">
        <v>0</v>
      </c>
      <c r="Q38" s="387">
        <v>0</v>
      </c>
      <c r="R38" s="387">
        <v>0</v>
      </c>
      <c r="S38" s="387">
        <v>0</v>
      </c>
      <c r="T38" s="387">
        <v>0</v>
      </c>
      <c r="U38" s="387">
        <v>0</v>
      </c>
      <c r="V38" s="387">
        <v>0</v>
      </c>
      <c r="W38" s="387">
        <v>0</v>
      </c>
      <c r="X38" s="387">
        <v>0</v>
      </c>
      <c r="Y38" s="387">
        <v>0</v>
      </c>
      <c r="Z38" s="387">
        <v>0</v>
      </c>
      <c r="AA38" s="387">
        <v>0</v>
      </c>
      <c r="AB38" s="387">
        <f t="shared" si="2"/>
        <v>0</v>
      </c>
      <c r="AC38" s="387">
        <v>0</v>
      </c>
      <c r="AD38" s="387">
        <v>0</v>
      </c>
      <c r="AE38" s="387">
        <v>0</v>
      </c>
      <c r="AF38" s="387">
        <v>0</v>
      </c>
      <c r="AG38" s="387">
        <v>0</v>
      </c>
      <c r="AH38" s="387">
        <v>0</v>
      </c>
      <c r="AI38" s="387">
        <v>0</v>
      </c>
      <c r="AJ38" s="387">
        <v>0</v>
      </c>
      <c r="AK38" s="387">
        <v>0</v>
      </c>
      <c r="AL38" s="387">
        <v>0</v>
      </c>
      <c r="AM38" s="387">
        <v>0</v>
      </c>
      <c r="AN38" s="387">
        <v>0</v>
      </c>
      <c r="AO38" s="387">
        <f t="shared" si="3"/>
        <v>0</v>
      </c>
      <c r="AP38" s="387">
        <v>0</v>
      </c>
      <c r="AQ38" s="387">
        <v>0</v>
      </c>
      <c r="AR38" s="387">
        <v>0</v>
      </c>
      <c r="AS38" s="387">
        <v>0</v>
      </c>
      <c r="AT38" s="387">
        <v>0</v>
      </c>
      <c r="AU38" s="387">
        <v>0</v>
      </c>
      <c r="AV38" s="387">
        <v>0</v>
      </c>
      <c r="AW38" s="387">
        <v>0</v>
      </c>
      <c r="AX38" s="387">
        <v>0</v>
      </c>
      <c r="AY38" s="387">
        <v>0</v>
      </c>
      <c r="AZ38" s="387">
        <v>0</v>
      </c>
      <c r="BA38" s="387">
        <v>0</v>
      </c>
      <c r="BB38" s="387">
        <f t="shared" si="4"/>
        <v>0</v>
      </c>
      <c r="BC38" s="387">
        <v>0</v>
      </c>
      <c r="BD38" s="387">
        <v>0</v>
      </c>
      <c r="BE38" s="387">
        <v>0</v>
      </c>
      <c r="BF38" s="387">
        <v>0</v>
      </c>
      <c r="BG38" s="387">
        <v>0</v>
      </c>
      <c r="BH38" s="387">
        <v>0</v>
      </c>
      <c r="BI38" s="387">
        <v>0</v>
      </c>
      <c r="BJ38" s="387">
        <v>0</v>
      </c>
      <c r="BK38" s="387">
        <v>0</v>
      </c>
      <c r="BL38" s="387">
        <v>0</v>
      </c>
      <c r="BM38" s="387">
        <v>0</v>
      </c>
      <c r="BN38" s="387">
        <v>0</v>
      </c>
      <c r="BO38" s="387">
        <f t="shared" si="5"/>
        <v>0</v>
      </c>
      <c r="BP38" s="387">
        <v>0</v>
      </c>
      <c r="BQ38" s="387">
        <v>0</v>
      </c>
      <c r="BR38" s="387">
        <v>0</v>
      </c>
      <c r="BS38" s="387">
        <v>0</v>
      </c>
      <c r="BT38" s="387">
        <v>0</v>
      </c>
      <c r="BU38" s="387">
        <v>0</v>
      </c>
      <c r="BV38" s="387">
        <v>0</v>
      </c>
      <c r="BW38" s="387">
        <v>0</v>
      </c>
      <c r="BX38" s="387">
        <v>0</v>
      </c>
      <c r="BY38" s="387">
        <v>0</v>
      </c>
      <c r="BZ38" s="387">
        <v>0</v>
      </c>
      <c r="CA38" s="387">
        <v>0</v>
      </c>
      <c r="CB38" s="387">
        <f t="shared" si="6"/>
        <v>0</v>
      </c>
      <c r="CC38" s="387">
        <v>0</v>
      </c>
      <c r="CD38" s="387">
        <v>0</v>
      </c>
      <c r="CE38" s="387">
        <v>0</v>
      </c>
      <c r="CF38" s="387">
        <v>0</v>
      </c>
      <c r="CG38" s="387">
        <v>0</v>
      </c>
      <c r="CH38" s="387">
        <v>0</v>
      </c>
      <c r="CI38" s="387">
        <v>0</v>
      </c>
      <c r="CJ38" s="387">
        <v>0</v>
      </c>
      <c r="CK38" s="387">
        <v>0</v>
      </c>
      <c r="CL38" s="387">
        <v>0</v>
      </c>
      <c r="CM38" s="387">
        <v>0</v>
      </c>
      <c r="CN38" s="387">
        <v>0</v>
      </c>
      <c r="CO38" s="387">
        <f t="shared" si="7"/>
        <v>0.76960000000000006</v>
      </c>
      <c r="CP38" s="387">
        <v>0</v>
      </c>
      <c r="CQ38" s="387">
        <v>0</v>
      </c>
      <c r="CR38" s="387">
        <v>0</v>
      </c>
      <c r="CS38" s="387">
        <v>0.2611</v>
      </c>
      <c r="CT38" s="387">
        <v>0.81240000000000001</v>
      </c>
      <c r="CU38" s="387">
        <v>1.6431999999999998</v>
      </c>
      <c r="CV38" s="387">
        <v>1.6073900000000001</v>
      </c>
      <c r="CW38" s="387">
        <v>1.2306000000000001</v>
      </c>
      <c r="CX38" s="387">
        <v>0.35199999999999998</v>
      </c>
      <c r="CY38" s="387">
        <v>0.58379999999999999</v>
      </c>
      <c r="CZ38" s="387">
        <v>0.77860000000000007</v>
      </c>
      <c r="DA38" s="387">
        <v>0.76960000000000006</v>
      </c>
      <c r="DB38" s="387">
        <f t="shared" si="8"/>
        <v>2.2576999999999998</v>
      </c>
      <c r="DC38" s="387">
        <v>0.4088</v>
      </c>
      <c r="DD38" s="387">
        <v>0.37280000000000002</v>
      </c>
      <c r="DE38" s="387">
        <v>4.6189000000000009</v>
      </c>
      <c r="DF38" s="387">
        <v>5.6038000000000006</v>
      </c>
      <c r="DG38" s="387">
        <v>6.5744999999999996</v>
      </c>
      <c r="DH38" s="387">
        <v>2.2091999999999996</v>
      </c>
      <c r="DI38" s="387">
        <v>1.7532999999999999</v>
      </c>
      <c r="DJ38" s="387">
        <v>1.7589999999999999</v>
      </c>
      <c r="DK38" s="387">
        <v>2.6566000000000005</v>
      </c>
      <c r="DL38" s="387">
        <v>2.2683</v>
      </c>
      <c r="DM38" s="387">
        <v>2.0226999999999999</v>
      </c>
      <c r="DN38" s="387">
        <v>2.2576999999999998</v>
      </c>
      <c r="DO38" s="387">
        <f t="shared" si="9"/>
        <v>19.637499999999999</v>
      </c>
      <c r="DP38" s="387">
        <v>4.3601999999999999</v>
      </c>
      <c r="DQ38" s="387">
        <v>3.6945000000000001</v>
      </c>
      <c r="DR38" s="387">
        <v>3.7290999999999999</v>
      </c>
      <c r="DS38" s="387">
        <v>1.978</v>
      </c>
      <c r="DT38" s="387">
        <v>2.4487000000000001</v>
      </c>
      <c r="DU38" s="387">
        <v>9.4519000000000002</v>
      </c>
      <c r="DV38" s="387">
        <v>8.8247000000000018</v>
      </c>
      <c r="DW38" s="387">
        <v>9.1851000000000003</v>
      </c>
      <c r="DX38" s="387">
        <v>2.476</v>
      </c>
      <c r="DY38" s="387">
        <v>2.6920000000000002</v>
      </c>
      <c r="DZ38" s="387">
        <v>4.1154000000000002</v>
      </c>
      <c r="EA38" s="387">
        <v>19.637499999999999</v>
      </c>
      <c r="EB38" s="387">
        <f t="shared" si="10"/>
        <v>10.885299999999999</v>
      </c>
      <c r="EC38" s="387">
        <v>12.691600000000001</v>
      </c>
      <c r="ED38" s="387">
        <v>14.077500000000001</v>
      </c>
      <c r="EE38" s="387">
        <v>4.6635999999999997</v>
      </c>
      <c r="EF38" s="387">
        <v>4.1341999999999999</v>
      </c>
      <c r="EG38" s="387">
        <v>18.3781</v>
      </c>
      <c r="EH38" s="387">
        <v>16.916399999999999</v>
      </c>
      <c r="EI38" s="387">
        <v>7.0149999999999997</v>
      </c>
      <c r="EJ38" s="387">
        <v>48.274099999999997</v>
      </c>
      <c r="EK38" s="387">
        <v>41.391400000000004</v>
      </c>
      <c r="EL38" s="387">
        <v>40.841000000000001</v>
      </c>
      <c r="EM38" s="387">
        <v>11.819600000000001</v>
      </c>
      <c r="EN38" s="387">
        <v>10.885299999999999</v>
      </c>
      <c r="EO38" s="395">
        <v>2.15</v>
      </c>
      <c r="EP38" s="395">
        <v>10.0464</v>
      </c>
      <c r="EQ38" s="395">
        <v>10.3436</v>
      </c>
      <c r="ER38" s="395">
        <v>11.6511</v>
      </c>
      <c r="ES38" s="395">
        <v>13.301200000000001</v>
      </c>
      <c r="ET38" s="395">
        <v>12.2821</v>
      </c>
      <c r="EU38" s="395">
        <v>10.887499999999999</v>
      </c>
      <c r="EV38" s="395">
        <v>3.7805999999999913</v>
      </c>
      <c r="EW38" s="395">
        <v>2.7683</v>
      </c>
      <c r="EX38" s="395">
        <v>30.594999999999999</v>
      </c>
      <c r="EY38" s="395">
        <v>1.8544</v>
      </c>
      <c r="EZ38" s="395">
        <v>4.0789999999999997</v>
      </c>
      <c r="FA38" s="395">
        <v>2.15</v>
      </c>
      <c r="FB38" s="400"/>
    </row>
    <row r="39" spans="1:158" s="134" customFormat="1" ht="12.75" customHeight="1">
      <c r="A39" s="773" t="s">
        <v>3191</v>
      </c>
      <c r="B39" s="387">
        <f t="shared" si="0"/>
        <v>5.7883000000000004</v>
      </c>
      <c r="C39" s="387">
        <v>5.4379999999999997</v>
      </c>
      <c r="D39" s="387">
        <v>2.02</v>
      </c>
      <c r="E39" s="387">
        <v>4.9466999999999999</v>
      </c>
      <c r="F39" s="387">
        <v>3.5954999999999999</v>
      </c>
      <c r="G39" s="387">
        <v>3.1930000000000001</v>
      </c>
      <c r="H39" s="387">
        <v>10.783299999999999</v>
      </c>
      <c r="I39" s="387">
        <v>11.163799999999998</v>
      </c>
      <c r="J39" s="387">
        <v>11.587</v>
      </c>
      <c r="K39" s="387">
        <v>6.8680000000000003</v>
      </c>
      <c r="L39" s="387">
        <v>5.8985000000000003</v>
      </c>
      <c r="M39" s="387">
        <v>6.2096</v>
      </c>
      <c r="N39" s="387">
        <v>5.7883000000000004</v>
      </c>
      <c r="O39" s="387">
        <f t="shared" si="1"/>
        <v>59.277800000000006</v>
      </c>
      <c r="P39" s="387">
        <v>4.3963999999999999</v>
      </c>
      <c r="Q39" s="387">
        <v>46.941900000000004</v>
      </c>
      <c r="R39" s="387">
        <v>52.05</v>
      </c>
      <c r="S39" s="387">
        <v>10.148</v>
      </c>
      <c r="T39" s="387">
        <v>12.843299999999999</v>
      </c>
      <c r="U39" s="387">
        <v>12.8089</v>
      </c>
      <c r="V39" s="387">
        <v>39.491999999999997</v>
      </c>
      <c r="W39" s="387">
        <v>39.0062</v>
      </c>
      <c r="X39" s="387">
        <v>29.5076</v>
      </c>
      <c r="Y39" s="387">
        <v>29.241499999999998</v>
      </c>
      <c r="Z39" s="387">
        <v>29.382199999999997</v>
      </c>
      <c r="AA39" s="387">
        <v>59.277800000000006</v>
      </c>
      <c r="AB39" s="387">
        <f t="shared" si="2"/>
        <v>70.389499999999998</v>
      </c>
      <c r="AC39" s="387">
        <v>66.461100000000002</v>
      </c>
      <c r="AD39" s="387">
        <v>49.396599999999999</v>
      </c>
      <c r="AE39" s="387">
        <v>58.151199999999996</v>
      </c>
      <c r="AF39" s="387">
        <v>78.635300000000001</v>
      </c>
      <c r="AG39" s="387">
        <v>81.703199999999995</v>
      </c>
      <c r="AH39" s="387">
        <v>70.992200000000011</v>
      </c>
      <c r="AI39" s="387">
        <v>76.488700000000009</v>
      </c>
      <c r="AJ39" s="387">
        <v>54.316000000000003</v>
      </c>
      <c r="AK39" s="387">
        <v>57.908899999999996</v>
      </c>
      <c r="AL39" s="387">
        <v>67.949100000000001</v>
      </c>
      <c r="AM39" s="387">
        <v>70.588399999999993</v>
      </c>
      <c r="AN39" s="387">
        <v>70.389499999999998</v>
      </c>
      <c r="AO39" s="387">
        <f t="shared" si="3"/>
        <v>85.728200000000001</v>
      </c>
      <c r="AP39" s="387">
        <v>63.475099999999998</v>
      </c>
      <c r="AQ39" s="387">
        <v>61.610099999999996</v>
      </c>
      <c r="AR39" s="387">
        <v>72.203399999999988</v>
      </c>
      <c r="AS39" s="387">
        <v>78.639900000000011</v>
      </c>
      <c r="AT39" s="387">
        <v>87.761999999999986</v>
      </c>
      <c r="AU39" s="387">
        <v>80.877300000000005</v>
      </c>
      <c r="AV39" s="387">
        <v>78.736099999999993</v>
      </c>
      <c r="AW39" s="387">
        <v>85.566299999999998</v>
      </c>
      <c r="AX39" s="387">
        <v>86.12939999999999</v>
      </c>
      <c r="AY39" s="387">
        <v>76.736500000000007</v>
      </c>
      <c r="AZ39" s="387">
        <v>83.1828</v>
      </c>
      <c r="BA39" s="387">
        <v>85.728200000000001</v>
      </c>
      <c r="BB39" s="387">
        <f t="shared" si="4"/>
        <v>92.641999999999996</v>
      </c>
      <c r="BC39" s="387">
        <v>88.665700000000015</v>
      </c>
      <c r="BD39" s="387">
        <v>85.810900000000004</v>
      </c>
      <c r="BE39" s="387">
        <v>83.698899999999995</v>
      </c>
      <c r="BF39" s="387">
        <v>84.519000000000005</v>
      </c>
      <c r="BG39" s="387">
        <v>88.729199999999992</v>
      </c>
      <c r="BH39" s="387">
        <v>89.512699999999995</v>
      </c>
      <c r="BI39" s="387">
        <v>89.927499999999995</v>
      </c>
      <c r="BJ39" s="387">
        <v>86.162199999999999</v>
      </c>
      <c r="BK39" s="387">
        <v>88.706399999999988</v>
      </c>
      <c r="BL39" s="387">
        <v>88.750199999999992</v>
      </c>
      <c r="BM39" s="387">
        <v>91.677000000000007</v>
      </c>
      <c r="BN39" s="387">
        <v>92.641999999999996</v>
      </c>
      <c r="BO39" s="387">
        <f t="shared" si="5"/>
        <v>76.066999999999979</v>
      </c>
      <c r="BP39" s="387">
        <v>108.4915</v>
      </c>
      <c r="BQ39" s="387">
        <v>115.8546</v>
      </c>
      <c r="BR39" s="387">
        <v>127.54339999999999</v>
      </c>
      <c r="BS39" s="387">
        <v>123.55930000000001</v>
      </c>
      <c r="BT39" s="387">
        <v>111.7996</v>
      </c>
      <c r="BU39" s="387">
        <v>104.65469999999999</v>
      </c>
      <c r="BV39" s="387">
        <v>92.2</v>
      </c>
      <c r="BW39" s="387">
        <v>90.369</v>
      </c>
      <c r="BX39" s="387">
        <v>76.945599999999985</v>
      </c>
      <c r="BY39" s="387">
        <v>81.088200000000001</v>
      </c>
      <c r="BZ39" s="387">
        <v>76.663600000000002</v>
      </c>
      <c r="CA39" s="387">
        <v>76.066999999999979</v>
      </c>
      <c r="CB39" s="387">
        <f t="shared" si="6"/>
        <v>47.904199999999996</v>
      </c>
      <c r="CC39" s="387">
        <v>76.06410000000001</v>
      </c>
      <c r="CD39" s="387">
        <v>71.13069999999999</v>
      </c>
      <c r="CE39" s="387">
        <v>71.966399999999993</v>
      </c>
      <c r="CF39" s="387">
        <v>74.359199999999987</v>
      </c>
      <c r="CG39" s="387">
        <v>69.652699999999996</v>
      </c>
      <c r="CH39" s="387">
        <v>68.398399999999995</v>
      </c>
      <c r="CI39" s="387">
        <v>62.409599999999998</v>
      </c>
      <c r="CJ39" s="387">
        <v>59.986399999999996</v>
      </c>
      <c r="CK39" s="387">
        <v>56.937899999999999</v>
      </c>
      <c r="CL39" s="387">
        <v>52.355599999999995</v>
      </c>
      <c r="CM39" s="387">
        <v>48.9666</v>
      </c>
      <c r="CN39" s="387">
        <v>47.904199999999996</v>
      </c>
      <c r="CO39" s="387">
        <f t="shared" si="7"/>
        <v>28.381399999999999</v>
      </c>
      <c r="CP39" s="387">
        <v>49.346299999999999</v>
      </c>
      <c r="CQ39" s="387">
        <v>46.177999999999997</v>
      </c>
      <c r="CR39" s="387">
        <v>42.174900000000001</v>
      </c>
      <c r="CS39" s="387">
        <v>18.417400000000001</v>
      </c>
      <c r="CT39" s="387">
        <v>13.767799999999999</v>
      </c>
      <c r="CU39" s="387">
        <v>17.998099999999997</v>
      </c>
      <c r="CV39" s="387">
        <v>15.115550000000001</v>
      </c>
      <c r="CW39" s="387">
        <v>12.3064</v>
      </c>
      <c r="CX39" s="387">
        <v>8.3397999999999985</v>
      </c>
      <c r="CY39" s="387">
        <v>11.028</v>
      </c>
      <c r="CZ39" s="387">
        <v>18.950400000000002</v>
      </c>
      <c r="DA39" s="387">
        <v>28.381399999999999</v>
      </c>
      <c r="DB39" s="387">
        <f t="shared" si="8"/>
        <v>47.044700000000006</v>
      </c>
      <c r="DC39" s="387">
        <v>30.194599999999998</v>
      </c>
      <c r="DD39" s="387">
        <v>27.746300000000002</v>
      </c>
      <c r="DE39" s="387">
        <v>22.239600000000003</v>
      </c>
      <c r="DF39" s="387">
        <v>28.3858</v>
      </c>
      <c r="DG39" s="387">
        <v>30.5092</v>
      </c>
      <c r="DH39" s="387">
        <v>31.2608</v>
      </c>
      <c r="DI39" s="387">
        <v>29.163300000000003</v>
      </c>
      <c r="DJ39" s="387">
        <v>42.042799999999993</v>
      </c>
      <c r="DK39" s="387">
        <v>39.95000000000001</v>
      </c>
      <c r="DL39" s="387">
        <v>47.280099999999997</v>
      </c>
      <c r="DM39" s="387">
        <v>46.50330000000001</v>
      </c>
      <c r="DN39" s="387">
        <v>47.044700000000006</v>
      </c>
      <c r="DO39" s="387">
        <f t="shared" si="9"/>
        <v>35.581399999999995</v>
      </c>
      <c r="DP39" s="387">
        <v>48.031500000000001</v>
      </c>
      <c r="DQ39" s="387">
        <v>50.6083</v>
      </c>
      <c r="DR39" s="387">
        <v>46.658099999999997</v>
      </c>
      <c r="DS39" s="387">
        <v>42.759700000000002</v>
      </c>
      <c r="DT39" s="387">
        <v>46.55919999999999</v>
      </c>
      <c r="DU39" s="387">
        <v>47.315999999999995</v>
      </c>
      <c r="DV39" s="387">
        <v>45.735099999999996</v>
      </c>
      <c r="DW39" s="387">
        <v>44.378800000000005</v>
      </c>
      <c r="DX39" s="387">
        <v>44.055099999999996</v>
      </c>
      <c r="DY39" s="387">
        <v>41.067999999999991</v>
      </c>
      <c r="DZ39" s="387">
        <v>36.836900000000007</v>
      </c>
      <c r="EA39" s="387">
        <v>35.581399999999995</v>
      </c>
      <c r="EB39" s="387">
        <f t="shared" si="10"/>
        <v>45.407599999999995</v>
      </c>
      <c r="EC39" s="387">
        <v>36.590100000000007</v>
      </c>
      <c r="ED39" s="387">
        <v>40.7438</v>
      </c>
      <c r="EE39" s="387">
        <v>47.403499999999987</v>
      </c>
      <c r="EF39" s="387">
        <v>52.879900000000006</v>
      </c>
      <c r="EG39" s="387">
        <v>59.4998</v>
      </c>
      <c r="EH39" s="387">
        <v>60.205599999999997</v>
      </c>
      <c r="EI39" s="387">
        <v>60.649699999999996</v>
      </c>
      <c r="EJ39" s="387">
        <v>49.572300000000006</v>
      </c>
      <c r="EK39" s="387">
        <v>49.886199999999988</v>
      </c>
      <c r="EL39" s="387">
        <v>51.725399999999993</v>
      </c>
      <c r="EM39" s="387">
        <v>55.071700000000014</v>
      </c>
      <c r="EN39" s="387">
        <v>45.407599999999995</v>
      </c>
      <c r="EO39" s="395">
        <v>86.889100000000013</v>
      </c>
      <c r="EP39" s="395">
        <v>35.755600000000001</v>
      </c>
      <c r="EQ39" s="395">
        <v>31.487099999999998</v>
      </c>
      <c r="ER39" s="395">
        <v>36.941800000000001</v>
      </c>
      <c r="ES39" s="395">
        <v>44.331699999999998</v>
      </c>
      <c r="ET39" s="395">
        <v>49.194199999999995</v>
      </c>
      <c r="EU39" s="395">
        <v>44</v>
      </c>
      <c r="EV39" s="395">
        <v>49.114100000000001</v>
      </c>
      <c r="EW39" s="395">
        <v>46.779499999999999</v>
      </c>
      <c r="EX39" s="395">
        <v>70.233999999999995</v>
      </c>
      <c r="EY39" s="395">
        <v>72.204499999999996</v>
      </c>
      <c r="EZ39" s="395">
        <v>89.808899999999994</v>
      </c>
      <c r="FA39" s="395">
        <v>86.889100000000013</v>
      </c>
      <c r="FB39" s="400"/>
    </row>
    <row r="40" spans="1:158" s="134" customFormat="1" ht="12.75" customHeight="1">
      <c r="A40" s="773" t="s">
        <v>2980</v>
      </c>
      <c r="B40" s="387">
        <f t="shared" si="0"/>
        <v>56.262</v>
      </c>
      <c r="C40" s="387">
        <v>10.920999999999999</v>
      </c>
      <c r="D40" s="387">
        <v>12.423999999999999</v>
      </c>
      <c r="E40" s="387">
        <v>13.719200000000001</v>
      </c>
      <c r="F40" s="387">
        <v>17.917999999999999</v>
      </c>
      <c r="G40" s="387">
        <v>18.838999999999999</v>
      </c>
      <c r="H40" s="387">
        <v>13.6098</v>
      </c>
      <c r="I40" s="387">
        <v>14.669600000000001</v>
      </c>
      <c r="J40" s="387">
        <v>10.907500000000001</v>
      </c>
      <c r="K40" s="387">
        <v>33.711800000000004</v>
      </c>
      <c r="L40" s="387">
        <v>29.452000000000002</v>
      </c>
      <c r="M40" s="387">
        <v>24.518999999999998</v>
      </c>
      <c r="N40" s="387">
        <v>56.262</v>
      </c>
      <c r="O40" s="387">
        <f t="shared" si="1"/>
        <v>184.458</v>
      </c>
      <c r="P40" s="387">
        <v>54.118000000000002</v>
      </c>
      <c r="Q40" s="387">
        <v>6.2889999999999997</v>
      </c>
      <c r="R40" s="387">
        <v>12.645</v>
      </c>
      <c r="S40" s="387">
        <v>10.754</v>
      </c>
      <c r="T40" s="387">
        <v>11.414</v>
      </c>
      <c r="U40" s="387">
        <v>13.292999999999999</v>
      </c>
      <c r="V40" s="387">
        <v>92.822000000000003</v>
      </c>
      <c r="W40" s="387">
        <v>137.96</v>
      </c>
      <c r="X40" s="387">
        <v>169.72300000000001</v>
      </c>
      <c r="Y40" s="387">
        <v>183.98500000000001</v>
      </c>
      <c r="Z40" s="387">
        <v>194.04499999999999</v>
      </c>
      <c r="AA40" s="387">
        <v>184.458</v>
      </c>
      <c r="AB40" s="387">
        <f t="shared" si="2"/>
        <v>64.540000000000006</v>
      </c>
      <c r="AC40" s="387">
        <v>182.48670000000001</v>
      </c>
      <c r="AD40" s="387">
        <v>189.24520000000001</v>
      </c>
      <c r="AE40" s="387">
        <v>238.99689999999998</v>
      </c>
      <c r="AF40" s="387">
        <v>49.271100000000004</v>
      </c>
      <c r="AG40" s="387">
        <v>57.579799999999999</v>
      </c>
      <c r="AH40" s="387">
        <v>49.294599999999996</v>
      </c>
      <c r="AI40" s="387">
        <v>49.0565</v>
      </c>
      <c r="AJ40" s="387">
        <v>77.858800000000002</v>
      </c>
      <c r="AK40" s="387">
        <v>54.253099999999996</v>
      </c>
      <c r="AL40" s="387">
        <v>75.663399999999996</v>
      </c>
      <c r="AM40" s="387">
        <v>103.10340000000001</v>
      </c>
      <c r="AN40" s="387">
        <v>64.540000000000006</v>
      </c>
      <c r="AO40" s="387">
        <f t="shared" si="3"/>
        <v>94.343800000000002</v>
      </c>
      <c r="AP40" s="387">
        <v>59.480700000000006</v>
      </c>
      <c r="AQ40" s="387">
        <v>56.284300000000002</v>
      </c>
      <c r="AR40" s="387">
        <v>59.371400000000001</v>
      </c>
      <c r="AS40" s="387">
        <v>68.427999999999997</v>
      </c>
      <c r="AT40" s="387">
        <v>67.963300000000004</v>
      </c>
      <c r="AU40" s="387">
        <v>80.435000000000002</v>
      </c>
      <c r="AV40" s="387">
        <v>57.365199999999994</v>
      </c>
      <c r="AW40" s="387">
        <v>59.6569</v>
      </c>
      <c r="AX40" s="387">
        <v>66.373800000000003</v>
      </c>
      <c r="AY40" s="387">
        <v>66.691999999999993</v>
      </c>
      <c r="AZ40" s="387">
        <v>90.463499999999996</v>
      </c>
      <c r="BA40" s="387">
        <v>94.343800000000002</v>
      </c>
      <c r="BB40" s="387">
        <f t="shared" si="4"/>
        <v>74.058199999999999</v>
      </c>
      <c r="BC40" s="387">
        <v>99.209599999999995</v>
      </c>
      <c r="BD40" s="387">
        <v>89.055300000000003</v>
      </c>
      <c r="BE40" s="387">
        <v>81.346500000000006</v>
      </c>
      <c r="BF40" s="387">
        <v>65.571699999999993</v>
      </c>
      <c r="BG40" s="387">
        <v>63.755499999999998</v>
      </c>
      <c r="BH40" s="387">
        <v>69.119600000000005</v>
      </c>
      <c r="BI40" s="387">
        <v>80.200199999999995</v>
      </c>
      <c r="BJ40" s="387">
        <v>94.126000000000005</v>
      </c>
      <c r="BK40" s="387">
        <v>105.98620000000001</v>
      </c>
      <c r="BL40" s="387">
        <v>102.97169999999998</v>
      </c>
      <c r="BM40" s="387">
        <v>80.57889999999999</v>
      </c>
      <c r="BN40" s="387">
        <v>74.058199999999999</v>
      </c>
      <c r="BO40" s="387">
        <f t="shared" si="5"/>
        <v>44.744100000000003</v>
      </c>
      <c r="BP40" s="387">
        <v>79.558000000000007</v>
      </c>
      <c r="BQ40" s="387">
        <v>85.403300000000002</v>
      </c>
      <c r="BR40" s="387">
        <v>101.51389999999999</v>
      </c>
      <c r="BS40" s="387">
        <v>110.31820000000002</v>
      </c>
      <c r="BT40" s="387">
        <v>107.15910000000001</v>
      </c>
      <c r="BU40" s="387">
        <v>94.324999999999989</v>
      </c>
      <c r="BV40" s="387">
        <v>99.974599999999995</v>
      </c>
      <c r="BW40" s="387">
        <v>95.863199999999992</v>
      </c>
      <c r="BX40" s="387">
        <v>63.473999999999997</v>
      </c>
      <c r="BY40" s="387">
        <v>46.283399999999993</v>
      </c>
      <c r="BZ40" s="387">
        <v>46.340499999999999</v>
      </c>
      <c r="CA40" s="387">
        <v>44.744100000000003</v>
      </c>
      <c r="CB40" s="387">
        <f t="shared" si="6"/>
        <v>31.967300000000002</v>
      </c>
      <c r="CC40" s="387">
        <v>56.270800000000001</v>
      </c>
      <c r="CD40" s="387">
        <v>46.405799999999992</v>
      </c>
      <c r="CE40" s="387">
        <v>42.533299999999997</v>
      </c>
      <c r="CF40" s="387">
        <v>39.395100000000006</v>
      </c>
      <c r="CG40" s="387">
        <v>36.4435</v>
      </c>
      <c r="CH40" s="387">
        <v>35.469499999999996</v>
      </c>
      <c r="CI40" s="387">
        <v>30.4968</v>
      </c>
      <c r="CJ40" s="387">
        <v>30.384900000000002</v>
      </c>
      <c r="CK40" s="387">
        <v>35.0595</v>
      </c>
      <c r="CL40" s="387">
        <v>49.9223</v>
      </c>
      <c r="CM40" s="387">
        <v>50.268999999999998</v>
      </c>
      <c r="CN40" s="387">
        <v>31.967300000000002</v>
      </c>
      <c r="CO40" s="387">
        <f t="shared" si="7"/>
        <v>71.459800000000001</v>
      </c>
      <c r="CP40" s="387">
        <v>31.1782</v>
      </c>
      <c r="CQ40" s="387">
        <v>28.577099999999998</v>
      </c>
      <c r="CR40" s="387">
        <v>29.7377</v>
      </c>
      <c r="CS40" s="387">
        <v>32.070599999999999</v>
      </c>
      <c r="CT40" s="387">
        <v>41.2363</v>
      </c>
      <c r="CU40" s="387">
        <v>38.349600000000002</v>
      </c>
      <c r="CV40" s="387">
        <v>43.838850000000001</v>
      </c>
      <c r="CW40" s="387">
        <v>25.0473</v>
      </c>
      <c r="CX40" s="387">
        <v>32.598300000000002</v>
      </c>
      <c r="CY40" s="387">
        <v>30.311</v>
      </c>
      <c r="CZ40" s="387">
        <v>75.133900000000011</v>
      </c>
      <c r="DA40" s="387">
        <v>71.459800000000001</v>
      </c>
      <c r="DB40" s="387">
        <f t="shared" si="8"/>
        <v>43.108399999999996</v>
      </c>
      <c r="DC40" s="387">
        <v>65.0441</v>
      </c>
      <c r="DD40" s="387">
        <v>35.397999999999996</v>
      </c>
      <c r="DE40" s="387">
        <v>24.976299999999998</v>
      </c>
      <c r="DF40" s="387">
        <v>27.331300000000002</v>
      </c>
      <c r="DG40" s="387">
        <v>28.793399999999998</v>
      </c>
      <c r="DH40" s="387">
        <v>36.263500000000001</v>
      </c>
      <c r="DI40" s="387">
        <v>63.336900000000007</v>
      </c>
      <c r="DJ40" s="387">
        <v>85.93219999999998</v>
      </c>
      <c r="DK40" s="387">
        <v>71.43589999999999</v>
      </c>
      <c r="DL40" s="387">
        <v>37.159100000000009</v>
      </c>
      <c r="DM40" s="387">
        <v>46.779999999999994</v>
      </c>
      <c r="DN40" s="387">
        <v>43.108399999999996</v>
      </c>
      <c r="DO40" s="387">
        <f t="shared" si="9"/>
        <v>59.008200000000002</v>
      </c>
      <c r="DP40" s="387">
        <v>49.748900000000006</v>
      </c>
      <c r="DQ40" s="387">
        <v>30.610799999999998</v>
      </c>
      <c r="DR40" s="387">
        <v>31.908500000000004</v>
      </c>
      <c r="DS40" s="387">
        <v>30.136299999999995</v>
      </c>
      <c r="DT40" s="387">
        <v>38.138000000000005</v>
      </c>
      <c r="DU40" s="387">
        <v>33.122999999999998</v>
      </c>
      <c r="DV40" s="387">
        <v>34.171799999999998</v>
      </c>
      <c r="DW40" s="387">
        <v>140.95720000000003</v>
      </c>
      <c r="DX40" s="387">
        <v>280.23900000000003</v>
      </c>
      <c r="DY40" s="387">
        <v>147.86779999999999</v>
      </c>
      <c r="DZ40" s="387">
        <v>137.22679999999997</v>
      </c>
      <c r="EA40" s="387">
        <v>59.008200000000002</v>
      </c>
      <c r="EB40" s="387">
        <f t="shared" si="10"/>
        <v>33.618900000000004</v>
      </c>
      <c r="EC40" s="387">
        <v>61.142499999999998</v>
      </c>
      <c r="ED40" s="387">
        <v>61.245199999999997</v>
      </c>
      <c r="EE40" s="387">
        <v>136.47769999999997</v>
      </c>
      <c r="EF40" s="387">
        <v>129.14860000000002</v>
      </c>
      <c r="EG40" s="387">
        <v>130.63409999999999</v>
      </c>
      <c r="EH40" s="387">
        <v>113.634</v>
      </c>
      <c r="EI40" s="387">
        <v>25.040500000000002</v>
      </c>
      <c r="EJ40" s="387">
        <v>133.78319999999999</v>
      </c>
      <c r="EK40" s="387">
        <v>47.082099999999997</v>
      </c>
      <c r="EL40" s="387">
        <v>55.2014</v>
      </c>
      <c r="EM40" s="387">
        <v>48.272500000000001</v>
      </c>
      <c r="EN40" s="387">
        <v>33.618900000000004</v>
      </c>
      <c r="EO40" s="395">
        <v>54.985300000000002</v>
      </c>
      <c r="EP40" s="395">
        <v>26.652999999999999</v>
      </c>
      <c r="EQ40" s="395">
        <v>39.981099999999998</v>
      </c>
      <c r="ER40" s="395">
        <v>50.613399999999999</v>
      </c>
      <c r="ES40" s="395">
        <v>48.182600000000001</v>
      </c>
      <c r="ET40" s="395">
        <v>38.415300000000002</v>
      </c>
      <c r="EU40" s="395">
        <v>70.806600000000003</v>
      </c>
      <c r="EV40" s="395">
        <v>77.649799999999999</v>
      </c>
      <c r="EW40" s="395">
        <v>83.639899999999997</v>
      </c>
      <c r="EX40" s="395">
        <v>51.407599999999995</v>
      </c>
      <c r="EY40" s="395">
        <v>37.073</v>
      </c>
      <c r="EZ40" s="395">
        <v>63.272599999999997</v>
      </c>
      <c r="FA40" s="395">
        <v>54.985300000000002</v>
      </c>
      <c r="FB40" s="400"/>
    </row>
    <row r="41" spans="1:158" s="360" customFormat="1" ht="12.75" customHeight="1">
      <c r="A41" s="769" t="s">
        <v>3178</v>
      </c>
      <c r="B41" s="386">
        <f t="shared" si="0"/>
        <v>12.067</v>
      </c>
      <c r="C41" s="386">
        <v>8.726700000000001</v>
      </c>
      <c r="D41" s="386">
        <v>5.47</v>
      </c>
      <c r="E41" s="386">
        <v>9.0990000000000002</v>
      </c>
      <c r="F41" s="386">
        <v>7.2380000000000004</v>
      </c>
      <c r="G41" s="386">
        <v>7.2383000000000006</v>
      </c>
      <c r="H41" s="386">
        <v>6.2469999999999999</v>
      </c>
      <c r="I41" s="386">
        <v>10.691000000000001</v>
      </c>
      <c r="J41" s="386">
        <v>5.5490000000000004</v>
      </c>
      <c r="K41" s="386">
        <v>7.6310000000000002</v>
      </c>
      <c r="L41" s="386">
        <v>12.567</v>
      </c>
      <c r="M41" s="386">
        <v>9.3670000000000009</v>
      </c>
      <c r="N41" s="386">
        <v>12.067</v>
      </c>
      <c r="O41" s="386">
        <f t="shared" si="1"/>
        <v>66.421700000000016</v>
      </c>
      <c r="P41" s="386">
        <v>15.18</v>
      </c>
      <c r="Q41" s="386">
        <v>24.177</v>
      </c>
      <c r="R41" s="386">
        <v>23.643000000000001</v>
      </c>
      <c r="S41" s="386">
        <v>102.60339999999999</v>
      </c>
      <c r="T41" s="386">
        <v>108.084</v>
      </c>
      <c r="U41" s="386">
        <v>113.792</v>
      </c>
      <c r="V41" s="386">
        <v>23.937900000000003</v>
      </c>
      <c r="W41" s="386">
        <v>15.106</v>
      </c>
      <c r="X41" s="386">
        <v>28.897599999999997</v>
      </c>
      <c r="Y41" s="386">
        <v>21.835999999999999</v>
      </c>
      <c r="Z41" s="386">
        <v>45.666200000000003</v>
      </c>
      <c r="AA41" s="386">
        <v>66.421700000000016</v>
      </c>
      <c r="AB41" s="386">
        <f t="shared" si="2"/>
        <v>232.56639999999999</v>
      </c>
      <c r="AC41" s="386">
        <v>45.832899999999995</v>
      </c>
      <c r="AD41" s="386">
        <v>100.0184</v>
      </c>
      <c r="AE41" s="386">
        <v>105.8263</v>
      </c>
      <c r="AF41" s="386">
        <v>109.137</v>
      </c>
      <c r="AG41" s="386">
        <v>229.2543</v>
      </c>
      <c r="AH41" s="386">
        <v>271.23409999999996</v>
      </c>
      <c r="AI41" s="386">
        <v>264.57679999999999</v>
      </c>
      <c r="AJ41" s="386">
        <v>160.56219999999999</v>
      </c>
      <c r="AK41" s="386">
        <v>174.64850000000001</v>
      </c>
      <c r="AL41" s="386">
        <v>203.26369999999997</v>
      </c>
      <c r="AM41" s="386">
        <v>250.88399999999996</v>
      </c>
      <c r="AN41" s="386">
        <v>232.56639999999999</v>
      </c>
      <c r="AO41" s="386">
        <f t="shared" si="3"/>
        <v>193.73770000000005</v>
      </c>
      <c r="AP41" s="386">
        <v>251.0523</v>
      </c>
      <c r="AQ41" s="386">
        <v>209.137</v>
      </c>
      <c r="AR41" s="386">
        <v>223.6397</v>
      </c>
      <c r="AS41" s="386">
        <v>209.22069999999999</v>
      </c>
      <c r="AT41" s="386">
        <v>216.24030000000005</v>
      </c>
      <c r="AU41" s="386">
        <v>224.30029999999999</v>
      </c>
      <c r="AV41" s="386">
        <v>252.34649999999993</v>
      </c>
      <c r="AW41" s="386">
        <v>244.23500000000001</v>
      </c>
      <c r="AX41" s="386">
        <v>238.80709999999993</v>
      </c>
      <c r="AY41" s="386">
        <v>221.94310000000002</v>
      </c>
      <c r="AZ41" s="386">
        <v>233.10950000000005</v>
      </c>
      <c r="BA41" s="386">
        <v>193.73770000000005</v>
      </c>
      <c r="BB41" s="386">
        <f t="shared" si="4"/>
        <v>238.1705</v>
      </c>
      <c r="BC41" s="386">
        <v>209.08380000000002</v>
      </c>
      <c r="BD41" s="386">
        <v>205.73760000000004</v>
      </c>
      <c r="BE41" s="386">
        <v>246.67770000000002</v>
      </c>
      <c r="BF41" s="386">
        <v>259.83930000000004</v>
      </c>
      <c r="BG41" s="386">
        <v>248.1104</v>
      </c>
      <c r="BH41" s="386">
        <v>233.40459999999999</v>
      </c>
      <c r="BI41" s="386">
        <v>230.79830000000001</v>
      </c>
      <c r="BJ41" s="386">
        <v>227.42829999999995</v>
      </c>
      <c r="BK41" s="386">
        <v>257.16660000000002</v>
      </c>
      <c r="BL41" s="386">
        <v>261.85469999999998</v>
      </c>
      <c r="BM41" s="386">
        <v>237.74810000000002</v>
      </c>
      <c r="BN41" s="386">
        <v>238.1705</v>
      </c>
      <c r="BO41" s="386">
        <f t="shared" si="5"/>
        <v>283.69560000000001</v>
      </c>
      <c r="BP41" s="386">
        <v>242.98529999999997</v>
      </c>
      <c r="BQ41" s="386">
        <v>259.34500000000003</v>
      </c>
      <c r="BR41" s="386">
        <v>266.5483999999999</v>
      </c>
      <c r="BS41" s="386">
        <v>278.65289999999999</v>
      </c>
      <c r="BT41" s="386">
        <v>269.06809999999996</v>
      </c>
      <c r="BU41" s="386">
        <v>276.72280000000001</v>
      </c>
      <c r="BV41" s="386">
        <v>263.18520000000001</v>
      </c>
      <c r="BW41" s="386">
        <v>278.44159999999999</v>
      </c>
      <c r="BX41" s="386">
        <v>291.88560000000001</v>
      </c>
      <c r="BY41" s="386">
        <v>284.37299999999999</v>
      </c>
      <c r="BZ41" s="386">
        <v>275.3719000000001</v>
      </c>
      <c r="CA41" s="386">
        <v>283.69560000000001</v>
      </c>
      <c r="CB41" s="386">
        <f t="shared" si="6"/>
        <v>478.28050000000007</v>
      </c>
      <c r="CC41" s="386">
        <v>310.78909999999996</v>
      </c>
      <c r="CD41" s="386">
        <v>344.22110000000009</v>
      </c>
      <c r="CE41" s="386">
        <v>367.04429999999996</v>
      </c>
      <c r="CF41" s="386">
        <v>366.33159999999998</v>
      </c>
      <c r="CG41" s="386">
        <v>437.97980000000001</v>
      </c>
      <c r="CH41" s="386">
        <v>402.24000000000007</v>
      </c>
      <c r="CI41" s="386">
        <v>422.65689999999995</v>
      </c>
      <c r="CJ41" s="386">
        <v>426.38009999999991</v>
      </c>
      <c r="CK41" s="386">
        <v>440.25549999999993</v>
      </c>
      <c r="CL41" s="386">
        <v>470.99669999999998</v>
      </c>
      <c r="CM41" s="386">
        <v>489.93609999999995</v>
      </c>
      <c r="CN41" s="386">
        <v>478.28050000000007</v>
      </c>
      <c r="CO41" s="386">
        <f t="shared" si="7"/>
        <v>464.72720000000004</v>
      </c>
      <c r="CP41" s="386">
        <v>482.55779999999993</v>
      </c>
      <c r="CQ41" s="386">
        <v>481.97579999999988</v>
      </c>
      <c r="CR41" s="386">
        <v>488.06150000000002</v>
      </c>
      <c r="CS41" s="386">
        <v>355.98840000000001</v>
      </c>
      <c r="CT41" s="386">
        <v>362.38540000000012</v>
      </c>
      <c r="CU41" s="386">
        <v>372.51600000000002</v>
      </c>
      <c r="CV41" s="386">
        <v>394.75713000000002</v>
      </c>
      <c r="CW41" s="386">
        <v>408.5578999999999</v>
      </c>
      <c r="CX41" s="386">
        <v>450.02239999999995</v>
      </c>
      <c r="CY41" s="386">
        <v>434.92189999999994</v>
      </c>
      <c r="CZ41" s="386">
        <v>451.77990000000005</v>
      </c>
      <c r="DA41" s="386">
        <v>464.72720000000004</v>
      </c>
      <c r="DB41" s="386">
        <f t="shared" si="8"/>
        <v>1055.6081000000001</v>
      </c>
      <c r="DC41" s="386">
        <v>544.4212</v>
      </c>
      <c r="DD41" s="386">
        <v>641.34899999999982</v>
      </c>
      <c r="DE41" s="386">
        <v>791.18549999999993</v>
      </c>
      <c r="DF41" s="386">
        <v>853.66959999999995</v>
      </c>
      <c r="DG41" s="386">
        <v>1030.9353999999998</v>
      </c>
      <c r="DH41" s="386">
        <v>1112.7866000000004</v>
      </c>
      <c r="DI41" s="386">
        <v>1180.6984</v>
      </c>
      <c r="DJ41" s="386">
        <v>1098.5053</v>
      </c>
      <c r="DK41" s="386">
        <v>1146.7470000000001</v>
      </c>
      <c r="DL41" s="386">
        <v>1121.5967000000001</v>
      </c>
      <c r="DM41" s="386">
        <v>1011.1255999999998</v>
      </c>
      <c r="DN41" s="386">
        <v>1055.6081000000001</v>
      </c>
      <c r="DO41" s="386">
        <f t="shared" si="9"/>
        <v>1531.0506999999998</v>
      </c>
      <c r="DP41" s="386">
        <v>1057.0565999999997</v>
      </c>
      <c r="DQ41" s="386">
        <v>1102.9432000000004</v>
      </c>
      <c r="DR41" s="386">
        <v>1185.8867000000002</v>
      </c>
      <c r="DS41" s="386">
        <v>1134.9657000000004</v>
      </c>
      <c r="DT41" s="386">
        <v>1146.3362999999993</v>
      </c>
      <c r="DU41" s="386">
        <v>1128.9934000000001</v>
      </c>
      <c r="DV41" s="386">
        <v>1231.9569000000004</v>
      </c>
      <c r="DW41" s="386">
        <v>1193.7020000000007</v>
      </c>
      <c r="DX41" s="386">
        <v>1150.3170999999995</v>
      </c>
      <c r="DY41" s="386">
        <v>1355.2372</v>
      </c>
      <c r="DZ41" s="386">
        <v>1570.4492999999993</v>
      </c>
      <c r="EA41" s="386">
        <v>1531.0506999999998</v>
      </c>
      <c r="EB41" s="386">
        <f t="shared" si="10"/>
        <v>1469.2189999999998</v>
      </c>
      <c r="EC41" s="386">
        <v>1590.8837999999996</v>
      </c>
      <c r="ED41" s="386">
        <v>1636.8922000000002</v>
      </c>
      <c r="EE41" s="386">
        <v>1599.7186999999997</v>
      </c>
      <c r="EF41" s="386">
        <v>1583.6942999999999</v>
      </c>
      <c r="EG41" s="386">
        <v>1493.9503</v>
      </c>
      <c r="EH41" s="386">
        <v>1595.4090000000003</v>
      </c>
      <c r="EI41" s="386">
        <v>1624.4499000000001</v>
      </c>
      <c r="EJ41" s="386">
        <v>1527.9683000000007</v>
      </c>
      <c r="EK41" s="386">
        <v>1532.9413</v>
      </c>
      <c r="EL41" s="386">
        <v>1574.9111</v>
      </c>
      <c r="EM41" s="386">
        <v>1442.1940000000004</v>
      </c>
      <c r="EN41" s="386">
        <v>1469.2189999999998</v>
      </c>
      <c r="EO41" s="393">
        <v>1665.4764</v>
      </c>
      <c r="EP41" s="393">
        <v>1470.6591000000001</v>
      </c>
      <c r="EQ41" s="393">
        <v>1423.8071</v>
      </c>
      <c r="ER41" s="393">
        <v>1480.9098000000001</v>
      </c>
      <c r="ES41" s="393">
        <v>1488.6911</v>
      </c>
      <c r="ET41" s="393">
        <v>1618.7776999999999</v>
      </c>
      <c r="EU41" s="393">
        <v>1706.3040000000001</v>
      </c>
      <c r="EV41" s="393">
        <v>1838.047</v>
      </c>
      <c r="EW41" s="393">
        <v>1829.605</v>
      </c>
      <c r="EX41" s="393">
        <v>1778.7374</v>
      </c>
      <c r="EY41" s="393">
        <v>1632.0633</v>
      </c>
      <c r="EZ41" s="393">
        <v>1711.7465</v>
      </c>
      <c r="FA41" s="393">
        <v>1665.4764</v>
      </c>
      <c r="FB41" s="400"/>
    </row>
    <row r="42" spans="1:158" s="134" customFormat="1" ht="12.75" customHeight="1">
      <c r="A42" s="771" t="s">
        <v>3187</v>
      </c>
      <c r="B42" s="387">
        <f t="shared" si="0"/>
        <v>1.0620000000000001</v>
      </c>
      <c r="C42" s="387">
        <v>0.68</v>
      </c>
      <c r="D42" s="387">
        <v>0.68400000000000005</v>
      </c>
      <c r="E42" s="387">
        <v>0.68100000000000005</v>
      </c>
      <c r="F42" s="387">
        <v>0.69899999999999995</v>
      </c>
      <c r="G42" s="387">
        <v>0.75</v>
      </c>
      <c r="H42" s="387">
        <v>0.73199999999999998</v>
      </c>
      <c r="I42" s="387">
        <v>0.73199999999999998</v>
      </c>
      <c r="J42" s="387">
        <v>0</v>
      </c>
      <c r="K42" s="387">
        <v>1.855</v>
      </c>
      <c r="L42" s="387">
        <v>0</v>
      </c>
      <c r="M42" s="387">
        <v>1.04</v>
      </c>
      <c r="N42" s="387">
        <v>1.0620000000000001</v>
      </c>
      <c r="O42" s="387">
        <f t="shared" si="1"/>
        <v>5.0238000000000005</v>
      </c>
      <c r="P42" s="387">
        <v>2.6680000000000001</v>
      </c>
      <c r="Q42" s="387">
        <v>1.095</v>
      </c>
      <c r="R42" s="387">
        <v>2.7450000000000001</v>
      </c>
      <c r="S42" s="387">
        <v>2.3410000000000002</v>
      </c>
      <c r="T42" s="387">
        <v>4.05</v>
      </c>
      <c r="U42" s="387">
        <v>1.484</v>
      </c>
      <c r="V42" s="387">
        <v>1.08</v>
      </c>
      <c r="W42" s="387">
        <v>0.85899999999999999</v>
      </c>
      <c r="X42" s="387">
        <v>0.72499999999999998</v>
      </c>
      <c r="Y42" s="387">
        <v>0.71099999999999997</v>
      </c>
      <c r="Z42" s="387">
        <v>2.7853000000000003</v>
      </c>
      <c r="AA42" s="387">
        <v>5.0238000000000005</v>
      </c>
      <c r="AB42" s="387">
        <f t="shared" si="2"/>
        <v>23.297300000000003</v>
      </c>
      <c r="AC42" s="387">
        <v>5.0928000000000004</v>
      </c>
      <c r="AD42" s="387">
        <v>4.9480000000000004</v>
      </c>
      <c r="AE42" s="387">
        <v>8.6557999999999993</v>
      </c>
      <c r="AF42" s="387">
        <v>10.164399999999999</v>
      </c>
      <c r="AG42" s="387">
        <v>10.3687</v>
      </c>
      <c r="AH42" s="387">
        <v>10.3009</v>
      </c>
      <c r="AI42" s="387">
        <v>7.1063999999999998</v>
      </c>
      <c r="AJ42" s="387">
        <v>8.8498999999999999</v>
      </c>
      <c r="AK42" s="387">
        <v>5.4981999999999998</v>
      </c>
      <c r="AL42" s="387">
        <v>6.5653999999999995</v>
      </c>
      <c r="AM42" s="387">
        <v>12.690799999999999</v>
      </c>
      <c r="AN42" s="387">
        <v>23.297300000000003</v>
      </c>
      <c r="AO42" s="387">
        <f t="shared" si="3"/>
        <v>11.906600000000001</v>
      </c>
      <c r="AP42" s="387">
        <v>22.485099999999999</v>
      </c>
      <c r="AQ42" s="387">
        <v>23.358799999999999</v>
      </c>
      <c r="AR42" s="387">
        <v>25.827200000000001</v>
      </c>
      <c r="AS42" s="387">
        <v>29.030900000000003</v>
      </c>
      <c r="AT42" s="387">
        <v>15.2759</v>
      </c>
      <c r="AU42" s="387">
        <v>20.213300000000004</v>
      </c>
      <c r="AV42" s="387">
        <v>30.119899999999998</v>
      </c>
      <c r="AW42" s="387">
        <v>28.886099999999999</v>
      </c>
      <c r="AX42" s="387">
        <v>27.5473</v>
      </c>
      <c r="AY42" s="387">
        <v>13.9163</v>
      </c>
      <c r="AZ42" s="387">
        <v>27.549799999999994</v>
      </c>
      <c r="BA42" s="387">
        <v>11.906600000000001</v>
      </c>
      <c r="BB42" s="387">
        <f t="shared" si="4"/>
        <v>21.559899999999999</v>
      </c>
      <c r="BC42" s="387">
        <v>10.561599999999999</v>
      </c>
      <c r="BD42" s="387">
        <v>19.569600000000001</v>
      </c>
      <c r="BE42" s="387">
        <v>19.459</v>
      </c>
      <c r="BF42" s="387">
        <v>14.5848</v>
      </c>
      <c r="BG42" s="387">
        <v>14.586399999999999</v>
      </c>
      <c r="BH42" s="387">
        <v>22.242899999999999</v>
      </c>
      <c r="BI42" s="387">
        <v>21.1355</v>
      </c>
      <c r="BJ42" s="387">
        <v>21.611900000000002</v>
      </c>
      <c r="BK42" s="387">
        <v>29.152200000000001</v>
      </c>
      <c r="BL42" s="387">
        <v>27.258600000000001</v>
      </c>
      <c r="BM42" s="387">
        <v>27.392600000000002</v>
      </c>
      <c r="BN42" s="387">
        <v>21.559899999999999</v>
      </c>
      <c r="BO42" s="387">
        <f t="shared" si="5"/>
        <v>15.690199999999999</v>
      </c>
      <c r="BP42" s="387">
        <v>26.168299999999999</v>
      </c>
      <c r="BQ42" s="387">
        <v>27.313399999999998</v>
      </c>
      <c r="BR42" s="387">
        <v>32.181000000000004</v>
      </c>
      <c r="BS42" s="387">
        <v>32.166999999999994</v>
      </c>
      <c r="BT42" s="387">
        <v>36.728999999999999</v>
      </c>
      <c r="BU42" s="387">
        <v>36.606899999999996</v>
      </c>
      <c r="BV42" s="387">
        <v>30.671200000000002</v>
      </c>
      <c r="BW42" s="387">
        <v>29.885300000000001</v>
      </c>
      <c r="BX42" s="387">
        <v>35.763700000000007</v>
      </c>
      <c r="BY42" s="387">
        <v>25.697099999999999</v>
      </c>
      <c r="BZ42" s="387">
        <v>19.357900000000001</v>
      </c>
      <c r="CA42" s="387">
        <v>15.690199999999999</v>
      </c>
      <c r="CB42" s="387">
        <f t="shared" si="6"/>
        <v>78.195999999999984</v>
      </c>
      <c r="CC42" s="387">
        <v>15.592099999999999</v>
      </c>
      <c r="CD42" s="387">
        <v>28.911999999999999</v>
      </c>
      <c r="CE42" s="387">
        <v>30.291799999999999</v>
      </c>
      <c r="CF42" s="387">
        <v>28.423099999999998</v>
      </c>
      <c r="CG42" s="387">
        <v>41.406400000000005</v>
      </c>
      <c r="CH42" s="387">
        <v>37.8337</v>
      </c>
      <c r="CI42" s="387">
        <v>48.395799999999987</v>
      </c>
      <c r="CJ42" s="387">
        <v>49.991900000000008</v>
      </c>
      <c r="CK42" s="387">
        <v>57.784599999999998</v>
      </c>
      <c r="CL42" s="387">
        <v>72.369500000000002</v>
      </c>
      <c r="CM42" s="387">
        <v>72.271299999999997</v>
      </c>
      <c r="CN42" s="387">
        <v>78.195999999999984</v>
      </c>
      <c r="CO42" s="387">
        <f t="shared" si="7"/>
        <v>89.613500000000002</v>
      </c>
      <c r="CP42" s="387">
        <v>88.906600000000012</v>
      </c>
      <c r="CQ42" s="387">
        <v>89.288899999999998</v>
      </c>
      <c r="CR42" s="387">
        <v>84.868399999999994</v>
      </c>
      <c r="CS42" s="387">
        <v>63.342100000000009</v>
      </c>
      <c r="CT42" s="387">
        <v>61.140299999999996</v>
      </c>
      <c r="CU42" s="387">
        <v>79.702199999999991</v>
      </c>
      <c r="CV42" s="387">
        <v>86.96899999999998</v>
      </c>
      <c r="CW42" s="387">
        <v>82.246300000000005</v>
      </c>
      <c r="CX42" s="387">
        <v>76.958799999999997</v>
      </c>
      <c r="CY42" s="387">
        <v>69.756</v>
      </c>
      <c r="CZ42" s="387">
        <v>80.149500000000003</v>
      </c>
      <c r="DA42" s="387">
        <v>89.613500000000002</v>
      </c>
      <c r="DB42" s="387">
        <f t="shared" si="8"/>
        <v>217.08920000000001</v>
      </c>
      <c r="DC42" s="387">
        <v>116.05170000000001</v>
      </c>
      <c r="DD42" s="387">
        <v>152.96069999999997</v>
      </c>
      <c r="DE42" s="387">
        <v>212.60499999999999</v>
      </c>
      <c r="DF42" s="387">
        <v>260.3571</v>
      </c>
      <c r="DG42" s="387">
        <v>337.35079999999999</v>
      </c>
      <c r="DH42" s="387">
        <v>318.37479999999994</v>
      </c>
      <c r="DI42" s="387">
        <v>347.78250000000003</v>
      </c>
      <c r="DJ42" s="387">
        <v>213.26969999999997</v>
      </c>
      <c r="DK42" s="387">
        <v>258.52939999999995</v>
      </c>
      <c r="DL42" s="387">
        <v>253.0352</v>
      </c>
      <c r="DM42" s="387">
        <v>185.86569999999998</v>
      </c>
      <c r="DN42" s="387">
        <v>217.08920000000001</v>
      </c>
      <c r="DO42" s="387">
        <f t="shared" si="9"/>
        <v>294.63909999999998</v>
      </c>
      <c r="DP42" s="387">
        <v>257.96160000000003</v>
      </c>
      <c r="DQ42" s="387">
        <v>265.57130000000001</v>
      </c>
      <c r="DR42" s="387">
        <v>334.10429999999997</v>
      </c>
      <c r="DS42" s="387">
        <v>299.66490000000005</v>
      </c>
      <c r="DT42" s="387">
        <v>291.39110000000005</v>
      </c>
      <c r="DU42" s="387">
        <v>295.93349999999998</v>
      </c>
      <c r="DV42" s="387">
        <v>289.63749999999999</v>
      </c>
      <c r="DW42" s="387">
        <v>194.97069999999999</v>
      </c>
      <c r="DX42" s="387">
        <v>238.66440000000003</v>
      </c>
      <c r="DY42" s="387">
        <v>227.5076</v>
      </c>
      <c r="DZ42" s="387">
        <v>275.78270000000003</v>
      </c>
      <c r="EA42" s="387">
        <v>294.63909999999998</v>
      </c>
      <c r="EB42" s="387">
        <f t="shared" si="10"/>
        <v>223.67190000000002</v>
      </c>
      <c r="EC42" s="387">
        <v>308.42569999999995</v>
      </c>
      <c r="ED42" s="387">
        <v>320.38249999999999</v>
      </c>
      <c r="EE42" s="387">
        <v>295.7235</v>
      </c>
      <c r="EF42" s="387">
        <v>298.58980000000003</v>
      </c>
      <c r="EG42" s="387">
        <v>266.11590000000001</v>
      </c>
      <c r="EH42" s="387">
        <v>254.37540000000001</v>
      </c>
      <c r="EI42" s="387">
        <v>221.07129999999995</v>
      </c>
      <c r="EJ42" s="387">
        <v>172.06029999999998</v>
      </c>
      <c r="EK42" s="387">
        <v>195.20839999999998</v>
      </c>
      <c r="EL42" s="387">
        <v>265.79570000000001</v>
      </c>
      <c r="EM42" s="387">
        <v>226.0805</v>
      </c>
      <c r="EN42" s="387">
        <v>223.67190000000002</v>
      </c>
      <c r="EO42" s="395">
        <v>253.45189999999999</v>
      </c>
      <c r="EP42" s="395">
        <v>255.6952</v>
      </c>
      <c r="EQ42" s="395">
        <v>234.5419</v>
      </c>
      <c r="ER42" s="395">
        <v>181.87389999999999</v>
      </c>
      <c r="ES42" s="395">
        <v>154.01949999999999</v>
      </c>
      <c r="ET42" s="395">
        <v>148.84729999999999</v>
      </c>
      <c r="EU42" s="395">
        <v>134.36449999999999</v>
      </c>
      <c r="EV42" s="395">
        <v>145.20949999999999</v>
      </c>
      <c r="EW42" s="395">
        <v>147.44540000000001</v>
      </c>
      <c r="EX42" s="395">
        <v>225.3777</v>
      </c>
      <c r="EY42" s="395">
        <v>221.1249</v>
      </c>
      <c r="EZ42" s="395">
        <v>244.05189999999999</v>
      </c>
      <c r="FA42" s="395">
        <v>253.45189999999999</v>
      </c>
      <c r="FB42" s="400"/>
    </row>
    <row r="43" spans="1:158" s="134" customFormat="1" ht="12.75" customHeight="1">
      <c r="A43" s="772" t="s">
        <v>3042</v>
      </c>
      <c r="B43" s="387">
        <f t="shared" si="0"/>
        <v>0</v>
      </c>
      <c r="C43" s="387">
        <v>0</v>
      </c>
      <c r="D43" s="387">
        <v>0</v>
      </c>
      <c r="E43" s="387">
        <v>0</v>
      </c>
      <c r="F43" s="387">
        <v>0</v>
      </c>
      <c r="G43" s="387">
        <v>0</v>
      </c>
      <c r="H43" s="387">
        <v>0</v>
      </c>
      <c r="I43" s="387">
        <v>0</v>
      </c>
      <c r="J43" s="387">
        <v>0</v>
      </c>
      <c r="K43" s="387">
        <v>0</v>
      </c>
      <c r="L43" s="387">
        <v>0</v>
      </c>
      <c r="M43" s="387">
        <v>0</v>
      </c>
      <c r="N43" s="387">
        <v>0</v>
      </c>
      <c r="O43" s="387">
        <f t="shared" si="1"/>
        <v>0</v>
      </c>
      <c r="P43" s="387">
        <v>2.2200000000000002</v>
      </c>
      <c r="Q43" s="387">
        <v>0</v>
      </c>
      <c r="R43" s="387">
        <v>0</v>
      </c>
      <c r="S43" s="387">
        <v>0</v>
      </c>
      <c r="T43" s="387">
        <v>0</v>
      </c>
      <c r="U43" s="387">
        <v>0</v>
      </c>
      <c r="V43" s="387">
        <v>0</v>
      </c>
      <c r="W43" s="387">
        <v>0</v>
      </c>
      <c r="X43" s="387">
        <v>0</v>
      </c>
      <c r="Y43" s="387">
        <v>0</v>
      </c>
      <c r="Z43" s="387">
        <v>0</v>
      </c>
      <c r="AA43" s="387">
        <v>0</v>
      </c>
      <c r="AB43" s="387">
        <f t="shared" si="2"/>
        <v>1.379</v>
      </c>
      <c r="AC43" s="387">
        <v>0</v>
      </c>
      <c r="AD43" s="387">
        <v>0</v>
      </c>
      <c r="AE43" s="387">
        <v>0.18099999999999999</v>
      </c>
      <c r="AF43" s="387">
        <v>0</v>
      </c>
      <c r="AG43" s="387">
        <v>0.30599999999999999</v>
      </c>
      <c r="AH43" s="387">
        <v>6.0000000000000001E-3</v>
      </c>
      <c r="AI43" s="387">
        <v>0</v>
      </c>
      <c r="AJ43" s="387">
        <v>0.52500000000000002</v>
      </c>
      <c r="AK43" s="387">
        <v>1.177</v>
      </c>
      <c r="AL43" s="387">
        <v>8.67</v>
      </c>
      <c r="AM43" s="387">
        <v>1.2070000000000001</v>
      </c>
      <c r="AN43" s="387">
        <v>1.379</v>
      </c>
      <c r="AO43" s="387">
        <f t="shared" si="3"/>
        <v>4.1651999999999996</v>
      </c>
      <c r="AP43" s="387">
        <v>1.3879999999999999</v>
      </c>
      <c r="AQ43" s="387">
        <v>1.3260000000000001</v>
      </c>
      <c r="AR43" s="387">
        <v>1.1850000000000001</v>
      </c>
      <c r="AS43" s="387">
        <v>1.0109999999999999</v>
      </c>
      <c r="AT43" s="387">
        <v>0.91100000000000003</v>
      </c>
      <c r="AU43" s="387">
        <v>0.80600000000000005</v>
      </c>
      <c r="AV43" s="387">
        <v>3.18</v>
      </c>
      <c r="AW43" s="387">
        <v>3.26</v>
      </c>
      <c r="AX43" s="387">
        <v>0.28000000000000003</v>
      </c>
      <c r="AY43" s="387">
        <v>0.97799999999999998</v>
      </c>
      <c r="AZ43" s="387">
        <v>1.079</v>
      </c>
      <c r="BA43" s="387">
        <v>4.1651999999999996</v>
      </c>
      <c r="BB43" s="387">
        <f t="shared" si="4"/>
        <v>0.65900000000000003</v>
      </c>
      <c r="BC43" s="387">
        <v>4.0076999999999998</v>
      </c>
      <c r="BD43" s="387">
        <v>4.0472000000000001</v>
      </c>
      <c r="BE43" s="387">
        <v>1.2275</v>
      </c>
      <c r="BF43" s="387">
        <v>1.2319</v>
      </c>
      <c r="BG43" s="387">
        <v>1.0585</v>
      </c>
      <c r="BH43" s="387">
        <v>0.77270000000000005</v>
      </c>
      <c r="BI43" s="387">
        <v>0.77370000000000005</v>
      </c>
      <c r="BJ43" s="387">
        <v>0.78400000000000003</v>
      </c>
      <c r="BK43" s="387">
        <v>0.79120000000000001</v>
      </c>
      <c r="BL43" s="387">
        <v>0.75429999999999997</v>
      </c>
      <c r="BM43" s="387">
        <v>0.69120000000000004</v>
      </c>
      <c r="BN43" s="387">
        <v>0.65900000000000003</v>
      </c>
      <c r="BO43" s="387">
        <f t="shared" si="5"/>
        <v>6.9664000000000001</v>
      </c>
      <c r="BP43" s="387">
        <v>0.66389999999999993</v>
      </c>
      <c r="BQ43" s="387">
        <v>0.63590000000000002</v>
      </c>
      <c r="BR43" s="387">
        <v>0.60639999999999994</v>
      </c>
      <c r="BS43" s="387">
        <v>7.9081999999999999</v>
      </c>
      <c r="BT43" s="387">
        <v>6.8233999999999995</v>
      </c>
      <c r="BU43" s="387">
        <v>6.1551999999999998</v>
      </c>
      <c r="BV43" s="387">
        <v>6.0910000000000002</v>
      </c>
      <c r="BW43" s="387">
        <v>7.1929000000000007</v>
      </c>
      <c r="BX43" s="387">
        <v>7.1020000000000003</v>
      </c>
      <c r="BY43" s="387">
        <v>7.1580999999999992</v>
      </c>
      <c r="BZ43" s="387">
        <v>7.1316999999999995</v>
      </c>
      <c r="CA43" s="387">
        <v>6.9664000000000001</v>
      </c>
      <c r="CB43" s="387">
        <f t="shared" si="6"/>
        <v>3.9340000000000002</v>
      </c>
      <c r="CC43" s="387">
        <v>6.4541000000000004</v>
      </c>
      <c r="CD43" s="387">
        <v>2.6181000000000001</v>
      </c>
      <c r="CE43" s="387">
        <v>2.5146999999999999</v>
      </c>
      <c r="CF43" s="387">
        <v>3.8134999999999999</v>
      </c>
      <c r="CG43" s="387">
        <v>4.1138000000000003</v>
      </c>
      <c r="CH43" s="387">
        <v>3.8515000000000001</v>
      </c>
      <c r="CI43" s="387">
        <v>3.9888000000000003</v>
      </c>
      <c r="CJ43" s="387">
        <v>2.516</v>
      </c>
      <c r="CK43" s="387">
        <v>2.6389999999999998</v>
      </c>
      <c r="CL43" s="387">
        <v>4.4320000000000004</v>
      </c>
      <c r="CM43" s="387">
        <v>8.6664999999999992</v>
      </c>
      <c r="CN43" s="387">
        <v>3.9340000000000002</v>
      </c>
      <c r="CO43" s="387">
        <f t="shared" si="7"/>
        <v>2.3644000000000003</v>
      </c>
      <c r="CP43" s="387">
        <v>5.2709999999999999</v>
      </c>
      <c r="CQ43" s="387">
        <v>10.433999999999999</v>
      </c>
      <c r="CR43" s="387">
        <v>10.486000000000001</v>
      </c>
      <c r="CS43" s="387">
        <v>14.1633</v>
      </c>
      <c r="CT43" s="387">
        <v>14.0236</v>
      </c>
      <c r="CU43" s="387">
        <v>22.060299999999998</v>
      </c>
      <c r="CV43" s="387">
        <v>25.569200000000002</v>
      </c>
      <c r="CW43" s="387">
        <v>25.338999999999999</v>
      </c>
      <c r="CX43" s="387">
        <v>20.361499999999999</v>
      </c>
      <c r="CY43" s="387">
        <v>19.9907</v>
      </c>
      <c r="CZ43" s="387">
        <v>13.672199999999998</v>
      </c>
      <c r="DA43" s="387">
        <v>2.3644000000000003</v>
      </c>
      <c r="DB43" s="387">
        <f t="shared" si="8"/>
        <v>9.0225000000000009</v>
      </c>
      <c r="DC43" s="387">
        <v>1.9440999999999999</v>
      </c>
      <c r="DD43" s="387">
        <v>2.3315999999999999</v>
      </c>
      <c r="DE43" s="387">
        <v>3.1334</v>
      </c>
      <c r="DF43" s="387">
        <v>3.0314000000000001</v>
      </c>
      <c r="DG43" s="387">
        <v>5.5526</v>
      </c>
      <c r="DH43" s="387">
        <v>13.576799999999999</v>
      </c>
      <c r="DI43" s="387">
        <v>13.627699999999999</v>
      </c>
      <c r="DJ43" s="387">
        <v>18.413499999999999</v>
      </c>
      <c r="DK43" s="387">
        <v>25.8489</v>
      </c>
      <c r="DL43" s="387">
        <v>26.260400000000001</v>
      </c>
      <c r="DM43" s="387">
        <v>21.148300000000003</v>
      </c>
      <c r="DN43" s="387">
        <v>9.0225000000000009</v>
      </c>
      <c r="DO43" s="387">
        <f t="shared" si="9"/>
        <v>9.8447999999999993</v>
      </c>
      <c r="DP43" s="387">
        <v>7.8163</v>
      </c>
      <c r="DQ43" s="387">
        <v>2.8903999999999996</v>
      </c>
      <c r="DR43" s="387">
        <v>3.5326999999999997</v>
      </c>
      <c r="DS43" s="387">
        <v>4.5293999999999999</v>
      </c>
      <c r="DT43" s="387">
        <v>7.2252000000000001</v>
      </c>
      <c r="DU43" s="387">
        <v>9.4291</v>
      </c>
      <c r="DV43" s="387">
        <v>11.786</v>
      </c>
      <c r="DW43" s="387">
        <v>9.5045000000000002</v>
      </c>
      <c r="DX43" s="387">
        <v>12.213700000000001</v>
      </c>
      <c r="DY43" s="387">
        <v>13.578100000000003</v>
      </c>
      <c r="DZ43" s="387">
        <v>12.3085</v>
      </c>
      <c r="EA43" s="387">
        <v>9.8447999999999993</v>
      </c>
      <c r="EB43" s="387">
        <f t="shared" si="10"/>
        <v>14.094199999999999</v>
      </c>
      <c r="EC43" s="387">
        <v>9.6440000000000001</v>
      </c>
      <c r="ED43" s="387">
        <v>11.8284</v>
      </c>
      <c r="EE43" s="387">
        <v>10.7845</v>
      </c>
      <c r="EF43" s="387">
        <v>10.7437</v>
      </c>
      <c r="EG43" s="387">
        <v>12.52</v>
      </c>
      <c r="EH43" s="387">
        <v>18.017799999999998</v>
      </c>
      <c r="EI43" s="387">
        <v>19.5929</v>
      </c>
      <c r="EJ43" s="387">
        <v>19.947499999999998</v>
      </c>
      <c r="EK43" s="387">
        <v>20.0212</v>
      </c>
      <c r="EL43" s="387">
        <v>19.637899999999998</v>
      </c>
      <c r="EM43" s="387">
        <v>18.488699999999998</v>
      </c>
      <c r="EN43" s="387">
        <v>14.094199999999999</v>
      </c>
      <c r="EO43" s="395">
        <v>24.906299999999998</v>
      </c>
      <c r="EP43" s="395">
        <v>12.853399999999999</v>
      </c>
      <c r="EQ43" s="395">
        <v>15.8139</v>
      </c>
      <c r="ER43" s="395">
        <v>15.6622</v>
      </c>
      <c r="ES43" s="395">
        <v>15.2174</v>
      </c>
      <c r="ET43" s="395">
        <v>21.960099999999997</v>
      </c>
      <c r="EU43" s="395">
        <v>24.673500000000001</v>
      </c>
      <c r="EV43" s="395">
        <v>25.964400000000001</v>
      </c>
      <c r="EW43" s="395">
        <v>24.319800000000001</v>
      </c>
      <c r="EX43" s="395">
        <v>25.678999999999998</v>
      </c>
      <c r="EY43" s="395">
        <v>21.508099999999999</v>
      </c>
      <c r="EZ43" s="395">
        <v>22.268999999999998</v>
      </c>
      <c r="FA43" s="395">
        <v>24.906299999999998</v>
      </c>
      <c r="FB43" s="400"/>
    </row>
    <row r="44" spans="1:158" s="134" customFormat="1" ht="12.75" customHeight="1">
      <c r="A44" s="771" t="s">
        <v>2901</v>
      </c>
      <c r="B44" s="387">
        <f t="shared" si="0"/>
        <v>0</v>
      </c>
      <c r="C44" s="387">
        <v>0</v>
      </c>
      <c r="D44" s="387">
        <v>0.70299999999999996</v>
      </c>
      <c r="E44" s="387">
        <v>0.7</v>
      </c>
      <c r="F44" s="387">
        <v>0.71799999999999997</v>
      </c>
      <c r="G44" s="387">
        <v>1.3779999999999999</v>
      </c>
      <c r="H44" s="387">
        <v>1.345</v>
      </c>
      <c r="I44" s="387">
        <v>1.345</v>
      </c>
      <c r="J44" s="387">
        <v>0.59</v>
      </c>
      <c r="K44" s="387">
        <v>0.64400000000000002</v>
      </c>
      <c r="L44" s="387">
        <v>0.748</v>
      </c>
      <c r="M44" s="387">
        <v>0</v>
      </c>
      <c r="N44" s="387">
        <v>0</v>
      </c>
      <c r="O44" s="387">
        <f t="shared" si="1"/>
        <v>0.78089999999999993</v>
      </c>
      <c r="P44" s="387">
        <v>0</v>
      </c>
      <c r="Q44" s="387">
        <v>0</v>
      </c>
      <c r="R44" s="387">
        <v>0</v>
      </c>
      <c r="S44" s="387">
        <v>0</v>
      </c>
      <c r="T44" s="387">
        <v>0</v>
      </c>
      <c r="U44" s="387">
        <v>0</v>
      </c>
      <c r="V44" s="387">
        <v>0</v>
      </c>
      <c r="W44" s="387">
        <v>0</v>
      </c>
      <c r="X44" s="387">
        <v>0</v>
      </c>
      <c r="Y44" s="387">
        <v>0</v>
      </c>
      <c r="Z44" s="387">
        <v>0</v>
      </c>
      <c r="AA44" s="387">
        <v>0.78089999999999993</v>
      </c>
      <c r="AB44" s="387">
        <f t="shared" si="2"/>
        <v>0</v>
      </c>
      <c r="AC44" s="387">
        <v>0.2</v>
      </c>
      <c r="AD44" s="387">
        <v>0</v>
      </c>
      <c r="AE44" s="387">
        <v>0</v>
      </c>
      <c r="AF44" s="387">
        <v>1.885</v>
      </c>
      <c r="AG44" s="387">
        <v>2.0219999999999998</v>
      </c>
      <c r="AH44" s="387">
        <v>2.3940000000000001</v>
      </c>
      <c r="AI44" s="387">
        <v>2.4350999999999998</v>
      </c>
      <c r="AJ44" s="387">
        <v>2.5089999999999999</v>
      </c>
      <c r="AK44" s="387">
        <v>2.7650000000000001</v>
      </c>
      <c r="AL44" s="387">
        <v>0</v>
      </c>
      <c r="AM44" s="387">
        <v>0</v>
      </c>
      <c r="AN44" s="387">
        <v>0</v>
      </c>
      <c r="AO44" s="387">
        <f t="shared" si="3"/>
        <v>6.5870999999999995</v>
      </c>
      <c r="AP44" s="387">
        <v>4.6696</v>
      </c>
      <c r="AQ44" s="387">
        <v>2.4020999999999999</v>
      </c>
      <c r="AR44" s="387">
        <v>0</v>
      </c>
      <c r="AS44" s="387">
        <v>1.7227000000000001</v>
      </c>
      <c r="AT44" s="387">
        <v>3.7915999999999999</v>
      </c>
      <c r="AU44" s="387">
        <v>3.7084999999999999</v>
      </c>
      <c r="AV44" s="387">
        <v>5.0213000000000001</v>
      </c>
      <c r="AW44" s="387">
        <v>4.5438999999999998</v>
      </c>
      <c r="AX44" s="387">
        <v>4.6006</v>
      </c>
      <c r="AY44" s="387">
        <v>4.5996999999999995</v>
      </c>
      <c r="AZ44" s="387">
        <v>4.5301</v>
      </c>
      <c r="BA44" s="387">
        <v>6.5870999999999995</v>
      </c>
      <c r="BB44" s="387">
        <f t="shared" si="4"/>
        <v>8.6024000000000012</v>
      </c>
      <c r="BC44" s="387">
        <v>6.7821999999999996</v>
      </c>
      <c r="BD44" s="387">
        <v>10.290699999999999</v>
      </c>
      <c r="BE44" s="387">
        <v>7.8787000000000003</v>
      </c>
      <c r="BF44" s="387">
        <v>7.6943999999999999</v>
      </c>
      <c r="BG44" s="387">
        <v>16.887500000000003</v>
      </c>
      <c r="BH44" s="387">
        <v>10.6557</v>
      </c>
      <c r="BI44" s="387">
        <v>9.2500999999999998</v>
      </c>
      <c r="BJ44" s="387">
        <v>9.4909999999999997</v>
      </c>
      <c r="BK44" s="387">
        <v>5.7308000000000003</v>
      </c>
      <c r="BL44" s="387">
        <v>5.7698999999999998</v>
      </c>
      <c r="BM44" s="387">
        <v>4.0848000000000004</v>
      </c>
      <c r="BN44" s="387">
        <v>8.6024000000000012</v>
      </c>
      <c r="BO44" s="387">
        <f t="shared" si="5"/>
        <v>14.8307</v>
      </c>
      <c r="BP44" s="387">
        <v>8.3133999999999997</v>
      </c>
      <c r="BQ44" s="387">
        <v>8.3305000000000007</v>
      </c>
      <c r="BR44" s="387">
        <v>10.131</v>
      </c>
      <c r="BS44" s="387">
        <v>10.1416</v>
      </c>
      <c r="BT44" s="387">
        <v>9.2458999999999989</v>
      </c>
      <c r="BU44" s="387">
        <v>4.1402000000000001</v>
      </c>
      <c r="BV44" s="387">
        <v>4.1123000000000003</v>
      </c>
      <c r="BW44" s="387">
        <v>14.624899999999998</v>
      </c>
      <c r="BX44" s="387">
        <v>17.5291</v>
      </c>
      <c r="BY44" s="387">
        <v>16.2913</v>
      </c>
      <c r="BZ44" s="387">
        <v>14.732200000000002</v>
      </c>
      <c r="CA44" s="387">
        <v>14.8307</v>
      </c>
      <c r="CB44" s="387">
        <f t="shared" si="6"/>
        <v>2.3094000000000001</v>
      </c>
      <c r="CC44" s="387">
        <v>14.775399999999999</v>
      </c>
      <c r="CD44" s="387">
        <v>14.671099999999999</v>
      </c>
      <c r="CE44" s="387">
        <v>12.770600000000002</v>
      </c>
      <c r="CF44" s="387">
        <v>4.4843999999999999</v>
      </c>
      <c r="CG44" s="387">
        <v>4.2325999999999997</v>
      </c>
      <c r="CH44" s="387">
        <v>5.298</v>
      </c>
      <c r="CI44" s="387">
        <v>5.1048999999999998</v>
      </c>
      <c r="CJ44" s="387">
        <v>4.8967000000000001</v>
      </c>
      <c r="CK44" s="387">
        <v>4.4626999999999999</v>
      </c>
      <c r="CL44" s="387">
        <v>4.468</v>
      </c>
      <c r="CM44" s="387">
        <v>2.3084000000000002</v>
      </c>
      <c r="CN44" s="387">
        <v>2.3094000000000001</v>
      </c>
      <c r="CO44" s="387">
        <f t="shared" si="7"/>
        <v>6.5405000000000006</v>
      </c>
      <c r="CP44" s="387">
        <v>7.5229999999999997</v>
      </c>
      <c r="CQ44" s="387">
        <v>6.6337000000000002</v>
      </c>
      <c r="CR44" s="387">
        <v>6.4089999999999998</v>
      </c>
      <c r="CS44" s="387">
        <v>13.3704</v>
      </c>
      <c r="CT44" s="387">
        <v>10.712300000000001</v>
      </c>
      <c r="CU44" s="387">
        <v>10.671200000000001</v>
      </c>
      <c r="CV44" s="387">
        <v>1.64296</v>
      </c>
      <c r="CW44" s="387">
        <v>2.6261000000000001</v>
      </c>
      <c r="CX44" s="387">
        <v>4.8976999999999995</v>
      </c>
      <c r="CY44" s="387">
        <v>4.4549000000000003</v>
      </c>
      <c r="CZ44" s="387">
        <v>3.2820999999999998</v>
      </c>
      <c r="DA44" s="387">
        <v>6.5405000000000006</v>
      </c>
      <c r="DB44" s="387">
        <f t="shared" si="8"/>
        <v>20.387700000000002</v>
      </c>
      <c r="DC44" s="387">
        <v>13.448599999999999</v>
      </c>
      <c r="DD44" s="387">
        <v>15.567399999999999</v>
      </c>
      <c r="DE44" s="387">
        <v>32.795600000000007</v>
      </c>
      <c r="DF44" s="387">
        <v>32.297800000000002</v>
      </c>
      <c r="DG44" s="387">
        <v>31.413800000000002</v>
      </c>
      <c r="DH44" s="387">
        <v>29.485700000000001</v>
      </c>
      <c r="DI44" s="387">
        <v>28.2712</v>
      </c>
      <c r="DJ44" s="387">
        <v>28.357599999999998</v>
      </c>
      <c r="DK44" s="387">
        <v>15.138</v>
      </c>
      <c r="DL44" s="387">
        <v>15.020299999999999</v>
      </c>
      <c r="DM44" s="387">
        <v>20.7727</v>
      </c>
      <c r="DN44" s="387">
        <v>20.387700000000002</v>
      </c>
      <c r="DO44" s="387">
        <f t="shared" si="9"/>
        <v>10.263500000000001</v>
      </c>
      <c r="DP44" s="387">
        <v>27.849699999999999</v>
      </c>
      <c r="DQ44" s="387">
        <v>31.112900000000003</v>
      </c>
      <c r="DR44" s="387">
        <v>28.436200000000003</v>
      </c>
      <c r="DS44" s="387">
        <v>26.463799999999996</v>
      </c>
      <c r="DT44" s="387">
        <v>23.927900000000001</v>
      </c>
      <c r="DU44" s="387">
        <v>13.340999999999999</v>
      </c>
      <c r="DV44" s="387">
        <v>13.781700000000001</v>
      </c>
      <c r="DW44" s="387">
        <v>10.520000000000001</v>
      </c>
      <c r="DX44" s="387">
        <v>5.6650999999999998</v>
      </c>
      <c r="DY44" s="387">
        <v>5.6112000000000002</v>
      </c>
      <c r="DZ44" s="387">
        <v>7.5468999999999999</v>
      </c>
      <c r="EA44" s="387">
        <v>10.263500000000001</v>
      </c>
      <c r="EB44" s="387">
        <f t="shared" si="10"/>
        <v>8.6425999999999998</v>
      </c>
      <c r="EC44" s="387">
        <v>10.883800000000001</v>
      </c>
      <c r="ED44" s="387">
        <v>11.1873</v>
      </c>
      <c r="EE44" s="387">
        <v>16.0303</v>
      </c>
      <c r="EF44" s="387">
        <v>14.6225</v>
      </c>
      <c r="EG44" s="387">
        <v>16.457099999999997</v>
      </c>
      <c r="EH44" s="387">
        <v>20.226799999999997</v>
      </c>
      <c r="EI44" s="387">
        <v>19.989100000000001</v>
      </c>
      <c r="EJ44" s="387">
        <v>17.773300000000003</v>
      </c>
      <c r="EK44" s="387">
        <v>16.4011</v>
      </c>
      <c r="EL44" s="387">
        <v>16.724</v>
      </c>
      <c r="EM44" s="387">
        <v>15.317800000000002</v>
      </c>
      <c r="EN44" s="387">
        <v>8.6425999999999998</v>
      </c>
      <c r="EO44" s="395">
        <v>14.519600000000001</v>
      </c>
      <c r="EP44" s="395">
        <v>9.0152000000000001</v>
      </c>
      <c r="EQ44" s="395">
        <v>8.7837000000000014</v>
      </c>
      <c r="ER44" s="395">
        <v>8.7239000000000004</v>
      </c>
      <c r="ES44" s="395">
        <v>8.5957999999999988</v>
      </c>
      <c r="ET44" s="395">
        <v>10.161700000000002</v>
      </c>
      <c r="EU44" s="395">
        <v>9.9996000000000009</v>
      </c>
      <c r="EV44" s="395">
        <v>10.627000000000001</v>
      </c>
      <c r="EW44" s="395">
        <v>19.277000000000001</v>
      </c>
      <c r="EX44" s="395">
        <v>17.125299999999999</v>
      </c>
      <c r="EY44" s="395">
        <v>15.9039</v>
      </c>
      <c r="EZ44" s="395">
        <v>13.393000000000001</v>
      </c>
      <c r="FA44" s="395">
        <v>14.519600000000001</v>
      </c>
      <c r="FB44" s="400"/>
    </row>
    <row r="45" spans="1:158" s="134" customFormat="1" ht="12.75" customHeight="1">
      <c r="A45" s="771" t="s">
        <v>3188</v>
      </c>
      <c r="B45" s="387">
        <f t="shared" si="0"/>
        <v>0.86199999999999999</v>
      </c>
      <c r="C45" s="387">
        <v>3.0996999999999999</v>
      </c>
      <c r="D45" s="387">
        <v>1.026</v>
      </c>
      <c r="E45" s="387">
        <v>2.1339999999999999</v>
      </c>
      <c r="F45" s="387">
        <v>2.331</v>
      </c>
      <c r="G45" s="387">
        <v>2.2858000000000001</v>
      </c>
      <c r="H45" s="387">
        <v>0.878</v>
      </c>
      <c r="I45" s="387">
        <v>0.878</v>
      </c>
      <c r="J45" s="387">
        <v>0.58299999999999996</v>
      </c>
      <c r="K45" s="387">
        <v>1.405</v>
      </c>
      <c r="L45" s="387">
        <v>0.36899999999999999</v>
      </c>
      <c r="M45" s="387">
        <v>0.19600000000000001</v>
      </c>
      <c r="N45" s="387">
        <v>0.86199999999999999</v>
      </c>
      <c r="O45" s="387">
        <f t="shared" si="1"/>
        <v>32.39</v>
      </c>
      <c r="P45" s="387">
        <v>0.69299999999999995</v>
      </c>
      <c r="Q45" s="387">
        <v>0.69499999999999995</v>
      </c>
      <c r="R45" s="387">
        <v>4.1740000000000004</v>
      </c>
      <c r="S45" s="387">
        <v>7.1950000000000003</v>
      </c>
      <c r="T45" s="387">
        <v>6.49</v>
      </c>
      <c r="U45" s="387">
        <v>5.3840000000000003</v>
      </c>
      <c r="V45" s="387">
        <v>3.456</v>
      </c>
      <c r="W45" s="387">
        <v>0.29199999999999998</v>
      </c>
      <c r="X45" s="387">
        <v>14.023999999999999</v>
      </c>
      <c r="Y45" s="387">
        <v>3.153</v>
      </c>
      <c r="Z45" s="387">
        <v>25.985099999999999</v>
      </c>
      <c r="AA45" s="387">
        <v>32.39</v>
      </c>
      <c r="AB45" s="387">
        <f t="shared" si="2"/>
        <v>80.709299999999999</v>
      </c>
      <c r="AC45" s="387">
        <v>7.4786000000000001</v>
      </c>
      <c r="AD45" s="387">
        <v>35.831400000000002</v>
      </c>
      <c r="AE45" s="387">
        <v>27.311299999999999</v>
      </c>
      <c r="AF45" s="387">
        <v>35.886499999999998</v>
      </c>
      <c r="AG45" s="387">
        <v>132.59539999999998</v>
      </c>
      <c r="AH45" s="387">
        <v>155.74879999999999</v>
      </c>
      <c r="AI45" s="387">
        <v>164.43549999999999</v>
      </c>
      <c r="AJ45" s="387">
        <v>45.566600000000001</v>
      </c>
      <c r="AK45" s="387">
        <v>49.781199999999998</v>
      </c>
      <c r="AL45" s="387">
        <v>82.66510000000001</v>
      </c>
      <c r="AM45" s="387">
        <v>93.331699999999998</v>
      </c>
      <c r="AN45" s="387">
        <v>80.709299999999999</v>
      </c>
      <c r="AO45" s="387">
        <f t="shared" si="3"/>
        <v>63.070500000000003</v>
      </c>
      <c r="AP45" s="387">
        <v>85.605399999999989</v>
      </c>
      <c r="AQ45" s="387">
        <v>66.659100000000009</v>
      </c>
      <c r="AR45" s="387">
        <v>68.171300000000002</v>
      </c>
      <c r="AS45" s="387">
        <v>63.913499999999999</v>
      </c>
      <c r="AT45" s="387">
        <v>74.058300000000003</v>
      </c>
      <c r="AU45" s="387">
        <v>72.4923</v>
      </c>
      <c r="AV45" s="387">
        <v>89.637700000000009</v>
      </c>
      <c r="AW45" s="387">
        <v>83.962399999999988</v>
      </c>
      <c r="AX45" s="387">
        <v>85.5809</v>
      </c>
      <c r="AY45" s="387">
        <v>80.3429</v>
      </c>
      <c r="AZ45" s="387">
        <v>83.6126</v>
      </c>
      <c r="BA45" s="387">
        <v>63.070500000000003</v>
      </c>
      <c r="BB45" s="387">
        <f t="shared" si="4"/>
        <v>44.441000000000003</v>
      </c>
      <c r="BC45" s="387">
        <v>74.025899999999993</v>
      </c>
      <c r="BD45" s="387">
        <v>69.013099999999994</v>
      </c>
      <c r="BE45" s="387">
        <v>87.727799999999988</v>
      </c>
      <c r="BF45" s="387">
        <v>87.933400000000006</v>
      </c>
      <c r="BG45" s="387">
        <v>51.688699999999997</v>
      </c>
      <c r="BH45" s="387">
        <v>46.966000000000001</v>
      </c>
      <c r="BI45" s="387">
        <v>41.207800000000006</v>
      </c>
      <c r="BJ45" s="387">
        <v>43.732599999999998</v>
      </c>
      <c r="BK45" s="387">
        <v>43.513800000000003</v>
      </c>
      <c r="BL45" s="387">
        <v>52.3765</v>
      </c>
      <c r="BM45" s="387">
        <v>46.084699999999998</v>
      </c>
      <c r="BN45" s="387">
        <v>44.441000000000003</v>
      </c>
      <c r="BO45" s="387">
        <f t="shared" si="5"/>
        <v>83.499399999999994</v>
      </c>
      <c r="BP45" s="387">
        <v>43.994</v>
      </c>
      <c r="BQ45" s="387">
        <v>43.240699999999997</v>
      </c>
      <c r="BR45" s="387">
        <v>54.39</v>
      </c>
      <c r="BS45" s="387">
        <v>52.285800000000002</v>
      </c>
      <c r="BT45" s="387">
        <v>56.991300000000003</v>
      </c>
      <c r="BU45" s="387">
        <v>57.373899999999999</v>
      </c>
      <c r="BV45" s="387">
        <v>57.162999999999997</v>
      </c>
      <c r="BW45" s="387">
        <v>74.011599999999987</v>
      </c>
      <c r="BX45" s="387">
        <v>86.085899999999995</v>
      </c>
      <c r="BY45" s="387">
        <v>86.214699999999993</v>
      </c>
      <c r="BZ45" s="387">
        <v>93.41640000000001</v>
      </c>
      <c r="CA45" s="387">
        <v>83.499399999999994</v>
      </c>
      <c r="CB45" s="387">
        <f t="shared" si="6"/>
        <v>135.43189999999998</v>
      </c>
      <c r="CC45" s="387">
        <v>103.07659999999998</v>
      </c>
      <c r="CD45" s="387">
        <v>102.82299999999999</v>
      </c>
      <c r="CE45" s="387">
        <v>115.13549999999999</v>
      </c>
      <c r="CF45" s="387">
        <v>102.215</v>
      </c>
      <c r="CG45" s="387">
        <v>127.29770000000001</v>
      </c>
      <c r="CH45" s="387">
        <v>121.1455</v>
      </c>
      <c r="CI45" s="387">
        <v>124.11420000000001</v>
      </c>
      <c r="CJ45" s="387">
        <v>123.304</v>
      </c>
      <c r="CK45" s="387">
        <v>125.2029</v>
      </c>
      <c r="CL45" s="387">
        <v>111.9735</v>
      </c>
      <c r="CM45" s="387">
        <v>117.5718</v>
      </c>
      <c r="CN45" s="387">
        <v>135.43189999999998</v>
      </c>
      <c r="CO45" s="387">
        <f t="shared" si="7"/>
        <v>225.50980000000001</v>
      </c>
      <c r="CP45" s="387">
        <v>138.7097</v>
      </c>
      <c r="CQ45" s="387">
        <v>147.06470000000002</v>
      </c>
      <c r="CR45" s="387">
        <v>157.76320000000001</v>
      </c>
      <c r="CS45" s="387">
        <v>166.6498</v>
      </c>
      <c r="CT45" s="387">
        <v>189.75969999999998</v>
      </c>
      <c r="CU45" s="387">
        <v>170.86819999999997</v>
      </c>
      <c r="CV45" s="387">
        <v>168.73376000000002</v>
      </c>
      <c r="CW45" s="387">
        <v>174.22209999999998</v>
      </c>
      <c r="CX45" s="387">
        <v>193.00210000000001</v>
      </c>
      <c r="CY45" s="387">
        <v>179.79949999999999</v>
      </c>
      <c r="CZ45" s="387">
        <v>211.52339999999998</v>
      </c>
      <c r="DA45" s="387">
        <v>225.50980000000001</v>
      </c>
      <c r="DB45" s="387">
        <f t="shared" si="8"/>
        <v>530.75580000000002</v>
      </c>
      <c r="DC45" s="387">
        <v>242.21100000000001</v>
      </c>
      <c r="DD45" s="387">
        <v>293.75089999999994</v>
      </c>
      <c r="DE45" s="387">
        <v>354.9298</v>
      </c>
      <c r="DF45" s="387">
        <v>369.35210000000001</v>
      </c>
      <c r="DG45" s="387">
        <v>411.27199999999999</v>
      </c>
      <c r="DH45" s="387">
        <v>484.76949999999994</v>
      </c>
      <c r="DI45" s="387">
        <v>519.31590000000006</v>
      </c>
      <c r="DJ45" s="387">
        <v>586.0071999999999</v>
      </c>
      <c r="DK45" s="387">
        <v>568.46580000000006</v>
      </c>
      <c r="DL45" s="387">
        <v>537.35140000000001</v>
      </c>
      <c r="DM45" s="387">
        <v>506.27820000000003</v>
      </c>
      <c r="DN45" s="387">
        <v>530.75580000000002</v>
      </c>
      <c r="DO45" s="387">
        <f t="shared" si="9"/>
        <v>811.63830000000007</v>
      </c>
      <c r="DP45" s="387">
        <v>511.18779999999998</v>
      </c>
      <c r="DQ45" s="387">
        <v>517.60699999999997</v>
      </c>
      <c r="DR45" s="387">
        <v>539.41730000000007</v>
      </c>
      <c r="DS45" s="387">
        <v>521.27420000000006</v>
      </c>
      <c r="DT45" s="387">
        <v>554.14190000000008</v>
      </c>
      <c r="DU45" s="387">
        <v>567.45580000000007</v>
      </c>
      <c r="DV45" s="387">
        <v>547.18509999999992</v>
      </c>
      <c r="DW45" s="387">
        <v>619.76639999999998</v>
      </c>
      <c r="DX45" s="387">
        <v>591.67680000000007</v>
      </c>
      <c r="DY45" s="387">
        <v>711.56499999999983</v>
      </c>
      <c r="DZ45" s="387">
        <v>832.98179999999991</v>
      </c>
      <c r="EA45" s="387">
        <v>811.63830000000007</v>
      </c>
      <c r="EB45" s="387">
        <f t="shared" si="10"/>
        <v>834.2555000000001</v>
      </c>
      <c r="EC45" s="387">
        <v>849.6785000000001</v>
      </c>
      <c r="ED45" s="387">
        <v>845.3211</v>
      </c>
      <c r="EE45" s="387">
        <v>891.3660000000001</v>
      </c>
      <c r="EF45" s="387">
        <v>862.22309999999993</v>
      </c>
      <c r="EG45" s="387">
        <v>824.92380000000003</v>
      </c>
      <c r="EH45" s="387">
        <v>878.19859999999983</v>
      </c>
      <c r="EI45" s="387">
        <v>958.84890000000007</v>
      </c>
      <c r="EJ45" s="387">
        <v>939.67500000000007</v>
      </c>
      <c r="EK45" s="387">
        <v>929.73820000000001</v>
      </c>
      <c r="EL45" s="387">
        <v>924.35670000000005</v>
      </c>
      <c r="EM45" s="387">
        <v>820.35689999999988</v>
      </c>
      <c r="EN45" s="387">
        <v>834.2555000000001</v>
      </c>
      <c r="EO45" s="395">
        <v>922.44299999999998</v>
      </c>
      <c r="EP45" s="395">
        <v>793.62599999999998</v>
      </c>
      <c r="EQ45" s="395">
        <v>749.07389999999998</v>
      </c>
      <c r="ER45" s="395">
        <v>832.11519999999996</v>
      </c>
      <c r="ES45" s="395">
        <v>814.02790000000005</v>
      </c>
      <c r="ET45" s="395">
        <v>867.41650000000004</v>
      </c>
      <c r="EU45" s="395">
        <v>969.30869999999993</v>
      </c>
      <c r="EV45" s="395">
        <v>1039.2460000000001</v>
      </c>
      <c r="EW45" s="395">
        <v>1057.2833000000001</v>
      </c>
      <c r="EX45" s="395">
        <v>1003.6152</v>
      </c>
      <c r="EY45" s="395">
        <v>921.83839999999998</v>
      </c>
      <c r="EZ45" s="395">
        <v>997.73340000000007</v>
      </c>
      <c r="FA45" s="395">
        <v>922.44299999999998</v>
      </c>
      <c r="FB45" s="400"/>
    </row>
    <row r="46" spans="1:158" s="134" customFormat="1" ht="12.75" customHeight="1">
      <c r="A46" s="771" t="s">
        <v>3189</v>
      </c>
      <c r="B46" s="387">
        <f t="shared" si="0"/>
        <v>0</v>
      </c>
      <c r="C46" s="387">
        <v>0</v>
      </c>
      <c r="D46" s="387">
        <v>0</v>
      </c>
      <c r="E46" s="387">
        <v>0</v>
      </c>
      <c r="F46" s="387">
        <v>0</v>
      </c>
      <c r="G46" s="387">
        <v>0</v>
      </c>
      <c r="H46" s="387">
        <v>0</v>
      </c>
      <c r="I46" s="387">
        <v>0</v>
      </c>
      <c r="J46" s="387">
        <v>0</v>
      </c>
      <c r="K46" s="387">
        <v>0</v>
      </c>
      <c r="L46" s="387">
        <v>0</v>
      </c>
      <c r="M46" s="387">
        <v>0</v>
      </c>
      <c r="N46" s="387">
        <v>0</v>
      </c>
      <c r="O46" s="387">
        <f t="shared" si="1"/>
        <v>0</v>
      </c>
      <c r="P46" s="387">
        <v>0</v>
      </c>
      <c r="Q46" s="387">
        <v>0</v>
      </c>
      <c r="R46" s="387">
        <v>0</v>
      </c>
      <c r="S46" s="387">
        <v>0</v>
      </c>
      <c r="T46" s="387">
        <v>0</v>
      </c>
      <c r="U46" s="387">
        <v>0</v>
      </c>
      <c r="V46" s="387">
        <v>0</v>
      </c>
      <c r="W46" s="387">
        <v>0</v>
      </c>
      <c r="X46" s="387">
        <v>0</v>
      </c>
      <c r="Y46" s="387">
        <v>0</v>
      </c>
      <c r="Z46" s="387">
        <v>0</v>
      </c>
      <c r="AA46" s="387">
        <v>0</v>
      </c>
      <c r="AB46" s="387">
        <f t="shared" si="2"/>
        <v>0</v>
      </c>
      <c r="AC46" s="387">
        <v>0</v>
      </c>
      <c r="AD46" s="387">
        <v>0</v>
      </c>
      <c r="AE46" s="387">
        <v>0</v>
      </c>
      <c r="AF46" s="387">
        <v>0</v>
      </c>
      <c r="AG46" s="387">
        <v>0</v>
      </c>
      <c r="AH46" s="387">
        <v>0</v>
      </c>
      <c r="AI46" s="387">
        <v>0</v>
      </c>
      <c r="AJ46" s="387">
        <v>0</v>
      </c>
      <c r="AK46" s="387">
        <v>0</v>
      </c>
      <c r="AL46" s="387">
        <v>0</v>
      </c>
      <c r="AM46" s="387">
        <v>0</v>
      </c>
      <c r="AN46" s="387">
        <v>0</v>
      </c>
      <c r="AO46" s="387">
        <f t="shared" si="3"/>
        <v>0</v>
      </c>
      <c r="AP46" s="387">
        <v>0</v>
      </c>
      <c r="AQ46" s="387">
        <v>0</v>
      </c>
      <c r="AR46" s="387">
        <v>0</v>
      </c>
      <c r="AS46" s="387">
        <v>0</v>
      </c>
      <c r="AT46" s="387">
        <v>0</v>
      </c>
      <c r="AU46" s="387">
        <v>0</v>
      </c>
      <c r="AV46" s="387">
        <v>0</v>
      </c>
      <c r="AW46" s="387">
        <v>0</v>
      </c>
      <c r="AX46" s="387">
        <v>0</v>
      </c>
      <c r="AY46" s="387">
        <v>0</v>
      </c>
      <c r="AZ46" s="387">
        <v>0</v>
      </c>
      <c r="BA46" s="387">
        <v>0</v>
      </c>
      <c r="BB46" s="387">
        <f t="shared" si="4"/>
        <v>0</v>
      </c>
      <c r="BC46" s="387">
        <v>0</v>
      </c>
      <c r="BD46" s="387">
        <v>0</v>
      </c>
      <c r="BE46" s="387">
        <v>0</v>
      </c>
      <c r="BF46" s="387">
        <v>0.73080000000000001</v>
      </c>
      <c r="BG46" s="387">
        <v>0.73470000000000002</v>
      </c>
      <c r="BH46" s="387">
        <v>0.71529999999999994</v>
      </c>
      <c r="BI46" s="387">
        <v>0.7167</v>
      </c>
      <c r="BJ46" s="387">
        <v>0.7248</v>
      </c>
      <c r="BK46" s="387">
        <v>0.73270000000000002</v>
      </c>
      <c r="BL46" s="387">
        <v>1.9439000000000002</v>
      </c>
      <c r="BM46" s="387">
        <v>0</v>
      </c>
      <c r="BN46" s="387">
        <v>0</v>
      </c>
      <c r="BO46" s="387">
        <f t="shared" si="5"/>
        <v>3.78</v>
      </c>
      <c r="BP46" s="387">
        <v>0</v>
      </c>
      <c r="BQ46" s="387">
        <v>0</v>
      </c>
      <c r="BR46" s="387">
        <v>0</v>
      </c>
      <c r="BS46" s="387">
        <v>0</v>
      </c>
      <c r="BT46" s="387">
        <v>8.4000000000000005E-2</v>
      </c>
      <c r="BU46" s="387">
        <v>0.22900000000000001</v>
      </c>
      <c r="BV46" s="387">
        <v>0.249</v>
      </c>
      <c r="BW46" s="387">
        <v>0.23</v>
      </c>
      <c r="BX46" s="387">
        <v>3.6264000000000003</v>
      </c>
      <c r="BY46" s="387">
        <v>1.7972999999999999</v>
      </c>
      <c r="BZ46" s="387">
        <v>2.8196999999999997</v>
      </c>
      <c r="CA46" s="387">
        <v>3.78</v>
      </c>
      <c r="CB46" s="387">
        <f t="shared" si="6"/>
        <v>14.916</v>
      </c>
      <c r="CC46" s="387">
        <v>4.3723999999999998</v>
      </c>
      <c r="CD46" s="387">
        <v>9.2518999999999991</v>
      </c>
      <c r="CE46" s="387">
        <v>9.0241000000000007</v>
      </c>
      <c r="CF46" s="387">
        <v>8.8689999999999998</v>
      </c>
      <c r="CG46" s="387">
        <v>10.0205</v>
      </c>
      <c r="CH46" s="387">
        <v>9.9698999999999991</v>
      </c>
      <c r="CI46" s="387">
        <v>10.356599999999998</v>
      </c>
      <c r="CJ46" s="387">
        <v>7.9802999999999988</v>
      </c>
      <c r="CK46" s="387">
        <v>7.8573000000000004</v>
      </c>
      <c r="CL46" s="387">
        <v>24.507300000000001</v>
      </c>
      <c r="CM46" s="387">
        <v>21.743699999999997</v>
      </c>
      <c r="CN46" s="387">
        <v>14.916</v>
      </c>
      <c r="CO46" s="387">
        <f t="shared" si="7"/>
        <v>12.844700000000001</v>
      </c>
      <c r="CP46" s="387">
        <v>9.4614000000000011</v>
      </c>
      <c r="CQ46" s="387">
        <v>6.8474000000000004</v>
      </c>
      <c r="CR46" s="387">
        <v>6.3010000000000002</v>
      </c>
      <c r="CS46" s="387">
        <v>5.0910000000000002</v>
      </c>
      <c r="CT46" s="387">
        <v>10.301</v>
      </c>
      <c r="CU46" s="387">
        <v>10.692099999999998</v>
      </c>
      <c r="CV46" s="387">
        <v>9.8937000000000008</v>
      </c>
      <c r="CW46" s="387">
        <v>17.811900000000001</v>
      </c>
      <c r="CX46" s="387">
        <v>23.414800000000003</v>
      </c>
      <c r="CY46" s="387">
        <v>36.843599999999995</v>
      </c>
      <c r="CZ46" s="387">
        <v>13.143600000000001</v>
      </c>
      <c r="DA46" s="387">
        <v>12.844700000000001</v>
      </c>
      <c r="DB46" s="387">
        <f t="shared" si="8"/>
        <v>8.7885999999999989</v>
      </c>
      <c r="DC46" s="387">
        <v>10.593200000000001</v>
      </c>
      <c r="DD46" s="387">
        <v>5.2611999999999997</v>
      </c>
      <c r="DE46" s="387">
        <v>4.5938999999999997</v>
      </c>
      <c r="DF46" s="387">
        <v>10.012900000000002</v>
      </c>
      <c r="DG46" s="387">
        <v>27.912599999999998</v>
      </c>
      <c r="DH46" s="387">
        <v>29.860899999999997</v>
      </c>
      <c r="DI46" s="387">
        <v>30.159099999999999</v>
      </c>
      <c r="DJ46" s="387">
        <v>20.205200000000001</v>
      </c>
      <c r="DK46" s="387">
        <v>42.729099999999995</v>
      </c>
      <c r="DL46" s="387">
        <v>37.026000000000003</v>
      </c>
      <c r="DM46" s="387">
        <v>8.1102999999999987</v>
      </c>
      <c r="DN46" s="387">
        <v>8.7885999999999989</v>
      </c>
      <c r="DO46" s="387">
        <f t="shared" si="9"/>
        <v>2.9750999999999999</v>
      </c>
      <c r="DP46" s="387">
        <v>10.194000000000001</v>
      </c>
      <c r="DQ46" s="387">
        <v>10.283700000000001</v>
      </c>
      <c r="DR46" s="387">
        <v>6.5940000000000003</v>
      </c>
      <c r="DS46" s="387">
        <v>10.029400000000001</v>
      </c>
      <c r="DT46" s="387">
        <v>12.304</v>
      </c>
      <c r="DU46" s="387">
        <v>16.792999999999999</v>
      </c>
      <c r="DV46" s="387">
        <v>19.473200000000002</v>
      </c>
      <c r="DW46" s="387">
        <v>19.603400000000001</v>
      </c>
      <c r="DX46" s="387">
        <v>32.299300000000002</v>
      </c>
      <c r="DY46" s="387">
        <v>10.714</v>
      </c>
      <c r="DZ46" s="387">
        <v>4.2948999999999993</v>
      </c>
      <c r="EA46" s="387">
        <v>2.9750999999999999</v>
      </c>
      <c r="EB46" s="387">
        <f t="shared" si="10"/>
        <v>29.0426</v>
      </c>
      <c r="EC46" s="387">
        <v>0.91049999999999998</v>
      </c>
      <c r="ED46" s="387">
        <v>3.6486999999999998</v>
      </c>
      <c r="EE46" s="387">
        <v>15.700700000000001</v>
      </c>
      <c r="EF46" s="387">
        <v>22.205099999999998</v>
      </c>
      <c r="EG46" s="387">
        <v>4.0404999999999998</v>
      </c>
      <c r="EH46" s="387">
        <v>4.0031000000000008</v>
      </c>
      <c r="EI46" s="387">
        <v>4.9746000000000006</v>
      </c>
      <c r="EJ46" s="387">
        <v>6.6848000000000001</v>
      </c>
      <c r="EK46" s="387">
        <v>24.886199999999999</v>
      </c>
      <c r="EL46" s="387">
        <v>30.482299999999999</v>
      </c>
      <c r="EM46" s="387">
        <v>27.369199999999996</v>
      </c>
      <c r="EN46" s="387">
        <v>29.0426</v>
      </c>
      <c r="EO46" s="395">
        <v>1.7749000000000001</v>
      </c>
      <c r="EP46" s="395">
        <v>29.078400000000002</v>
      </c>
      <c r="EQ46" s="395">
        <v>29.587700000000002</v>
      </c>
      <c r="ER46" s="395">
        <v>8.031600000000001</v>
      </c>
      <c r="ES46" s="395">
        <v>11.6302</v>
      </c>
      <c r="ET46" s="395">
        <v>14.3857</v>
      </c>
      <c r="EU46" s="395">
        <v>7.8708</v>
      </c>
      <c r="EV46" s="395">
        <v>9.3592999999999993</v>
      </c>
      <c r="EW46" s="395">
        <v>8.1513999999999989</v>
      </c>
      <c r="EX46" s="395">
        <v>8.0144000000000002</v>
      </c>
      <c r="EY46" s="395">
        <v>3.8146</v>
      </c>
      <c r="EZ46" s="395">
        <v>1.7343</v>
      </c>
      <c r="FA46" s="395">
        <v>1.7749000000000001</v>
      </c>
      <c r="FB46" s="400"/>
    </row>
    <row r="47" spans="1:158" s="134" customFormat="1" ht="12.75" customHeight="1">
      <c r="A47" s="771" t="s">
        <v>2898</v>
      </c>
      <c r="B47" s="387">
        <f t="shared" si="0"/>
        <v>0</v>
      </c>
      <c r="C47" s="387">
        <v>0</v>
      </c>
      <c r="D47" s="387">
        <v>0</v>
      </c>
      <c r="E47" s="387">
        <v>0</v>
      </c>
      <c r="F47" s="387">
        <v>0</v>
      </c>
      <c r="G47" s="387">
        <v>0</v>
      </c>
      <c r="H47" s="387">
        <v>0</v>
      </c>
      <c r="I47" s="387">
        <v>0</v>
      </c>
      <c r="J47" s="387">
        <v>0</v>
      </c>
      <c r="K47" s="387">
        <v>0</v>
      </c>
      <c r="L47" s="387">
        <v>0</v>
      </c>
      <c r="M47" s="387">
        <v>0</v>
      </c>
      <c r="N47" s="387">
        <v>0</v>
      </c>
      <c r="O47" s="387">
        <f t="shared" si="1"/>
        <v>2.2589999999999999</v>
      </c>
      <c r="P47" s="387">
        <v>0</v>
      </c>
      <c r="Q47" s="387">
        <v>0</v>
      </c>
      <c r="R47" s="387">
        <v>0</v>
      </c>
      <c r="S47" s="387">
        <v>0.71299999999999997</v>
      </c>
      <c r="T47" s="387">
        <v>2.3149999999999999</v>
      </c>
      <c r="U47" s="387">
        <v>2.2559999999999998</v>
      </c>
      <c r="V47" s="387">
        <v>2.246</v>
      </c>
      <c r="W47" s="387">
        <v>2.2330000000000001</v>
      </c>
      <c r="X47" s="387">
        <v>2.262</v>
      </c>
      <c r="Y47" s="387">
        <v>2.2160000000000002</v>
      </c>
      <c r="Z47" s="387">
        <v>2.7909999999999999</v>
      </c>
      <c r="AA47" s="387">
        <v>2.2589999999999999</v>
      </c>
      <c r="AB47" s="387">
        <f t="shared" si="2"/>
        <v>29.873000000000001</v>
      </c>
      <c r="AC47" s="387">
        <v>2.339</v>
      </c>
      <c r="AD47" s="387">
        <v>5.1254999999999997</v>
      </c>
      <c r="AE47" s="387">
        <v>13.663</v>
      </c>
      <c r="AF47" s="387">
        <v>17.554400000000001</v>
      </c>
      <c r="AG47" s="387">
        <v>21.031399999999998</v>
      </c>
      <c r="AH47" s="387">
        <v>19.418800000000001</v>
      </c>
      <c r="AI47" s="387">
        <v>20.042099999999998</v>
      </c>
      <c r="AJ47" s="387">
        <v>19.039900000000003</v>
      </c>
      <c r="AK47" s="387">
        <v>20.562999999999999</v>
      </c>
      <c r="AL47" s="387">
        <v>20.931000000000001</v>
      </c>
      <c r="AM47" s="387">
        <v>27.604599999999998</v>
      </c>
      <c r="AN47" s="387">
        <v>29.873000000000001</v>
      </c>
      <c r="AO47" s="387">
        <f t="shared" si="3"/>
        <v>27.397800000000004</v>
      </c>
      <c r="AP47" s="387">
        <v>23.595099999999999</v>
      </c>
      <c r="AQ47" s="387">
        <v>7.4813999999999998</v>
      </c>
      <c r="AR47" s="387">
        <v>12.950200000000001</v>
      </c>
      <c r="AS47" s="387">
        <v>13.995200000000001</v>
      </c>
      <c r="AT47" s="387">
        <v>18.896599999999999</v>
      </c>
      <c r="AU47" s="387">
        <v>18.647500000000001</v>
      </c>
      <c r="AV47" s="387">
        <v>16.0715</v>
      </c>
      <c r="AW47" s="387">
        <v>16.9312</v>
      </c>
      <c r="AX47" s="387">
        <v>15.516299999999999</v>
      </c>
      <c r="AY47" s="387">
        <v>15.735200000000001</v>
      </c>
      <c r="AZ47" s="387">
        <v>17.272200000000002</v>
      </c>
      <c r="BA47" s="387">
        <v>27.397800000000004</v>
      </c>
      <c r="BB47" s="387">
        <f t="shared" si="4"/>
        <v>13.991300000000001</v>
      </c>
      <c r="BC47" s="387">
        <v>28.3</v>
      </c>
      <c r="BD47" s="387">
        <v>15.899199999999999</v>
      </c>
      <c r="BE47" s="387">
        <v>16.976900000000001</v>
      </c>
      <c r="BF47" s="387">
        <v>17.515099999999997</v>
      </c>
      <c r="BG47" s="387">
        <v>14.944099999999999</v>
      </c>
      <c r="BH47" s="387">
        <v>8.8089999999999993</v>
      </c>
      <c r="BI47" s="387">
        <v>21.983699999999995</v>
      </c>
      <c r="BJ47" s="387">
        <v>24.04</v>
      </c>
      <c r="BK47" s="387">
        <v>24.471800000000002</v>
      </c>
      <c r="BL47" s="387">
        <v>14.908900000000001</v>
      </c>
      <c r="BM47" s="387">
        <v>15.3775</v>
      </c>
      <c r="BN47" s="387">
        <v>13.991300000000001</v>
      </c>
      <c r="BO47" s="387">
        <f t="shared" si="5"/>
        <v>21.628400000000003</v>
      </c>
      <c r="BP47" s="387">
        <v>14.521999999999998</v>
      </c>
      <c r="BQ47" s="387">
        <v>11.618799999999998</v>
      </c>
      <c r="BR47" s="387">
        <v>11.740399999999998</v>
      </c>
      <c r="BS47" s="387">
        <v>8.5703999999999994</v>
      </c>
      <c r="BT47" s="387">
        <v>8.2603999999999989</v>
      </c>
      <c r="BU47" s="387">
        <v>3.5760000000000001</v>
      </c>
      <c r="BV47" s="387">
        <v>3.5569999999999999</v>
      </c>
      <c r="BW47" s="387">
        <v>2.3940000000000001</v>
      </c>
      <c r="BX47" s="387">
        <v>0.96510000000000007</v>
      </c>
      <c r="BY47" s="387">
        <v>1.7081</v>
      </c>
      <c r="BZ47" s="387">
        <v>4.5823999999999998</v>
      </c>
      <c r="CA47" s="387">
        <v>21.628400000000003</v>
      </c>
      <c r="CB47" s="387">
        <f t="shared" si="6"/>
        <v>25.9465</v>
      </c>
      <c r="CC47" s="387">
        <v>20.926500000000001</v>
      </c>
      <c r="CD47" s="387">
        <v>24.813299999999998</v>
      </c>
      <c r="CE47" s="387">
        <v>24.231100000000001</v>
      </c>
      <c r="CF47" s="387">
        <v>26.860400000000002</v>
      </c>
      <c r="CG47" s="387">
        <v>23.5303</v>
      </c>
      <c r="CH47" s="387">
        <v>18.877400000000002</v>
      </c>
      <c r="CI47" s="387">
        <v>14.668800000000001</v>
      </c>
      <c r="CJ47" s="387">
        <v>21.492100000000001</v>
      </c>
      <c r="CK47" s="387">
        <v>24.545000000000002</v>
      </c>
      <c r="CL47" s="387">
        <v>25.270499999999998</v>
      </c>
      <c r="CM47" s="387">
        <v>25.881399999999999</v>
      </c>
      <c r="CN47" s="387">
        <v>25.9465</v>
      </c>
      <c r="CO47" s="387">
        <f t="shared" si="7"/>
        <v>13.4437</v>
      </c>
      <c r="CP47" s="387">
        <v>25.3383</v>
      </c>
      <c r="CQ47" s="387">
        <v>23.408899999999999</v>
      </c>
      <c r="CR47" s="387">
        <v>22.175999999999998</v>
      </c>
      <c r="CS47" s="387">
        <v>5.6959999999999997</v>
      </c>
      <c r="CT47" s="387">
        <v>5.2661999999999995</v>
      </c>
      <c r="CU47" s="387">
        <v>4.0425000000000004</v>
      </c>
      <c r="CV47" s="387">
        <v>15.098700000000001</v>
      </c>
      <c r="CW47" s="387">
        <v>16.884400000000003</v>
      </c>
      <c r="CX47" s="387">
        <v>16.930299999999999</v>
      </c>
      <c r="CY47" s="387">
        <v>15.1685</v>
      </c>
      <c r="CZ47" s="387">
        <v>16.840299999999999</v>
      </c>
      <c r="DA47" s="387">
        <v>13.4437</v>
      </c>
      <c r="DB47" s="387">
        <f t="shared" si="8"/>
        <v>61.597300000000004</v>
      </c>
      <c r="DC47" s="387">
        <v>17.414000000000001</v>
      </c>
      <c r="DD47" s="387">
        <v>19.2804</v>
      </c>
      <c r="DE47" s="387">
        <v>26.908699999999996</v>
      </c>
      <c r="DF47" s="387">
        <v>27.454000000000001</v>
      </c>
      <c r="DG47" s="387">
        <v>29.790299999999998</v>
      </c>
      <c r="DH47" s="387">
        <v>33.128900000000002</v>
      </c>
      <c r="DI47" s="387">
        <v>52.822099999999999</v>
      </c>
      <c r="DJ47" s="387">
        <v>71.249899999999997</v>
      </c>
      <c r="DK47" s="387">
        <v>68.595700000000008</v>
      </c>
      <c r="DL47" s="387">
        <v>65.632999999999996</v>
      </c>
      <c r="DM47" s="387">
        <v>75.9529</v>
      </c>
      <c r="DN47" s="387">
        <v>61.597300000000004</v>
      </c>
      <c r="DO47" s="387">
        <f t="shared" si="9"/>
        <v>39.777300000000004</v>
      </c>
      <c r="DP47" s="387">
        <v>64.820999999999998</v>
      </c>
      <c r="DQ47" s="387">
        <v>74.97890000000001</v>
      </c>
      <c r="DR47" s="387">
        <v>80.544200000000004</v>
      </c>
      <c r="DS47" s="387">
        <v>90.664199999999994</v>
      </c>
      <c r="DT47" s="387">
        <v>84.711200000000005</v>
      </c>
      <c r="DU47" s="387">
        <v>55.510400000000004</v>
      </c>
      <c r="DV47" s="387">
        <v>56.554099999999991</v>
      </c>
      <c r="DW47" s="387">
        <v>44.127600000000001</v>
      </c>
      <c r="DX47" s="387">
        <v>63.047699999999992</v>
      </c>
      <c r="DY47" s="387">
        <v>73.652899999999988</v>
      </c>
      <c r="DZ47" s="387">
        <v>72.797499999999999</v>
      </c>
      <c r="EA47" s="387">
        <v>39.777300000000004</v>
      </c>
      <c r="EB47" s="387">
        <f t="shared" si="10"/>
        <v>45.636600000000008</v>
      </c>
      <c r="EC47" s="387">
        <v>35.073</v>
      </c>
      <c r="ED47" s="387">
        <v>34.60049999999999</v>
      </c>
      <c r="EE47" s="387">
        <v>44.912099999999995</v>
      </c>
      <c r="EF47" s="387">
        <v>31.047400000000003</v>
      </c>
      <c r="EG47" s="387">
        <v>41.411200000000001</v>
      </c>
      <c r="EH47" s="387">
        <v>104.09199999999998</v>
      </c>
      <c r="EI47" s="387">
        <v>90.446699999999993</v>
      </c>
      <c r="EJ47" s="387">
        <v>89.062499999999986</v>
      </c>
      <c r="EK47" s="387">
        <v>67.871100000000013</v>
      </c>
      <c r="EL47" s="387">
        <v>50.017600000000002</v>
      </c>
      <c r="EM47" s="387">
        <v>61.743300000000005</v>
      </c>
      <c r="EN47" s="387">
        <v>45.636600000000008</v>
      </c>
      <c r="EO47" s="395">
        <v>111.6371</v>
      </c>
      <c r="EP47" s="395">
        <v>85.998199999999997</v>
      </c>
      <c r="EQ47" s="395">
        <v>81.110699999999994</v>
      </c>
      <c r="ER47" s="395">
        <v>84.848199999999991</v>
      </c>
      <c r="ES47" s="395">
        <v>99.706299999999999</v>
      </c>
      <c r="ET47" s="395">
        <v>115.25189999999999</v>
      </c>
      <c r="EU47" s="395">
        <v>128.6404</v>
      </c>
      <c r="EV47" s="395">
        <v>146.81049999999999</v>
      </c>
      <c r="EW47" s="395">
        <v>97.519499999999994</v>
      </c>
      <c r="EX47" s="395">
        <v>86.966200000000001</v>
      </c>
      <c r="EY47" s="395">
        <v>75.335100000000011</v>
      </c>
      <c r="EZ47" s="395">
        <v>108.6344</v>
      </c>
      <c r="FA47" s="395">
        <v>111.6371</v>
      </c>
      <c r="FB47" s="400"/>
    </row>
    <row r="48" spans="1:158" s="134" customFormat="1" ht="12.75" customHeight="1">
      <c r="A48" s="771" t="s">
        <v>3190</v>
      </c>
      <c r="B48" s="387">
        <f t="shared" si="0"/>
        <v>0</v>
      </c>
      <c r="C48" s="387">
        <v>0</v>
      </c>
      <c r="D48" s="387">
        <v>0</v>
      </c>
      <c r="E48" s="387">
        <v>0</v>
      </c>
      <c r="F48" s="387">
        <v>0</v>
      </c>
      <c r="G48" s="387">
        <v>0</v>
      </c>
      <c r="H48" s="387">
        <v>0</v>
      </c>
      <c r="I48" s="387">
        <v>0</v>
      </c>
      <c r="J48" s="387">
        <v>0</v>
      </c>
      <c r="K48" s="387">
        <v>0</v>
      </c>
      <c r="L48" s="387">
        <v>0</v>
      </c>
      <c r="M48" s="387">
        <v>0</v>
      </c>
      <c r="N48" s="387">
        <v>0</v>
      </c>
      <c r="O48" s="387">
        <f t="shared" si="1"/>
        <v>0</v>
      </c>
      <c r="P48" s="387">
        <v>0</v>
      </c>
      <c r="Q48" s="387">
        <v>0</v>
      </c>
      <c r="R48" s="387">
        <v>0</v>
      </c>
      <c r="S48" s="387">
        <v>0</v>
      </c>
      <c r="T48" s="387">
        <v>0</v>
      </c>
      <c r="U48" s="387">
        <v>0</v>
      </c>
      <c r="V48" s="387">
        <v>0</v>
      </c>
      <c r="W48" s="387">
        <v>0</v>
      </c>
      <c r="X48" s="387">
        <v>0</v>
      </c>
      <c r="Y48" s="387">
        <v>0</v>
      </c>
      <c r="Z48" s="387">
        <v>0</v>
      </c>
      <c r="AA48" s="387">
        <v>0</v>
      </c>
      <c r="AB48" s="387">
        <f t="shared" si="2"/>
        <v>0</v>
      </c>
      <c r="AC48" s="387">
        <v>0</v>
      </c>
      <c r="AD48" s="387">
        <v>0</v>
      </c>
      <c r="AE48" s="387">
        <v>0</v>
      </c>
      <c r="AF48" s="387">
        <v>0</v>
      </c>
      <c r="AG48" s="387">
        <v>0</v>
      </c>
      <c r="AH48" s="387">
        <v>0</v>
      </c>
      <c r="AI48" s="387">
        <v>0</v>
      </c>
      <c r="AJ48" s="387">
        <v>0</v>
      </c>
      <c r="AK48" s="387">
        <v>0</v>
      </c>
      <c r="AL48" s="387">
        <v>0</v>
      </c>
      <c r="AM48" s="387">
        <v>0</v>
      </c>
      <c r="AN48" s="387">
        <v>0</v>
      </c>
      <c r="AO48" s="387">
        <f t="shared" si="3"/>
        <v>0</v>
      </c>
      <c r="AP48" s="387">
        <v>0</v>
      </c>
      <c r="AQ48" s="387">
        <v>0</v>
      </c>
      <c r="AR48" s="387">
        <v>0</v>
      </c>
      <c r="AS48" s="387">
        <v>0</v>
      </c>
      <c r="AT48" s="387">
        <v>0</v>
      </c>
      <c r="AU48" s="387">
        <v>0</v>
      </c>
      <c r="AV48" s="387">
        <v>0</v>
      </c>
      <c r="AW48" s="387">
        <v>0</v>
      </c>
      <c r="AX48" s="387">
        <v>0</v>
      </c>
      <c r="AY48" s="387">
        <v>0</v>
      </c>
      <c r="AZ48" s="387">
        <v>0</v>
      </c>
      <c r="BA48" s="387">
        <v>0</v>
      </c>
      <c r="BB48" s="387">
        <f t="shared" si="4"/>
        <v>0</v>
      </c>
      <c r="BC48" s="387">
        <v>0</v>
      </c>
      <c r="BD48" s="387">
        <v>0</v>
      </c>
      <c r="BE48" s="387">
        <v>0</v>
      </c>
      <c r="BF48" s="387">
        <v>0</v>
      </c>
      <c r="BG48" s="387">
        <v>0</v>
      </c>
      <c r="BH48" s="387">
        <v>0</v>
      </c>
      <c r="BI48" s="387">
        <v>0</v>
      </c>
      <c r="BJ48" s="387">
        <v>0</v>
      </c>
      <c r="BK48" s="387">
        <v>0</v>
      </c>
      <c r="BL48" s="387">
        <v>0</v>
      </c>
      <c r="BM48" s="387">
        <v>0</v>
      </c>
      <c r="BN48" s="387">
        <v>0</v>
      </c>
      <c r="BO48" s="387">
        <f t="shared" si="5"/>
        <v>0</v>
      </c>
      <c r="BP48" s="387">
        <v>0</v>
      </c>
      <c r="BQ48" s="387">
        <v>0</v>
      </c>
      <c r="BR48" s="387">
        <v>0</v>
      </c>
      <c r="BS48" s="387">
        <v>0</v>
      </c>
      <c r="BT48" s="387">
        <v>0</v>
      </c>
      <c r="BU48" s="387">
        <v>0</v>
      </c>
      <c r="BV48" s="387">
        <v>0</v>
      </c>
      <c r="BW48" s="387">
        <v>0</v>
      </c>
      <c r="BX48" s="387">
        <v>0</v>
      </c>
      <c r="BY48" s="387">
        <v>0</v>
      </c>
      <c r="BZ48" s="387">
        <v>0</v>
      </c>
      <c r="CA48" s="387">
        <v>0</v>
      </c>
      <c r="CB48" s="387">
        <f t="shared" si="6"/>
        <v>0</v>
      </c>
      <c r="CC48" s="387">
        <v>0</v>
      </c>
      <c r="CD48" s="387">
        <v>0</v>
      </c>
      <c r="CE48" s="387">
        <v>0</v>
      </c>
      <c r="CF48" s="387">
        <v>0</v>
      </c>
      <c r="CG48" s="387">
        <v>0</v>
      </c>
      <c r="CH48" s="387">
        <v>0</v>
      </c>
      <c r="CI48" s="387">
        <v>0</v>
      </c>
      <c r="CJ48" s="387">
        <v>0</v>
      </c>
      <c r="CK48" s="387">
        <v>0</v>
      </c>
      <c r="CL48" s="387">
        <v>0</v>
      </c>
      <c r="CM48" s="387">
        <v>0</v>
      </c>
      <c r="CN48" s="387">
        <v>0</v>
      </c>
      <c r="CO48" s="387">
        <f t="shared" si="7"/>
        <v>3.7565999999999997</v>
      </c>
      <c r="CP48" s="387">
        <v>0</v>
      </c>
      <c r="CQ48" s="387">
        <v>0</v>
      </c>
      <c r="CR48" s="387">
        <v>0</v>
      </c>
      <c r="CS48" s="387">
        <v>2.9258999999999999</v>
      </c>
      <c r="CT48" s="387">
        <v>2.4206999999999996</v>
      </c>
      <c r="CU48" s="387">
        <v>1.9284000000000001</v>
      </c>
      <c r="CV48" s="387">
        <v>1.78779</v>
      </c>
      <c r="CW48" s="387">
        <v>1.9154</v>
      </c>
      <c r="CX48" s="387">
        <v>2.0510000000000002</v>
      </c>
      <c r="CY48" s="387">
        <v>2.2746999999999997</v>
      </c>
      <c r="CZ48" s="387">
        <v>2.4301999999999997</v>
      </c>
      <c r="DA48" s="387">
        <v>3.7565999999999997</v>
      </c>
      <c r="DB48" s="387">
        <f t="shared" si="8"/>
        <v>17.398399999999999</v>
      </c>
      <c r="DC48" s="387">
        <v>8.1915999999999993</v>
      </c>
      <c r="DD48" s="387">
        <v>8.0310999999999986</v>
      </c>
      <c r="DE48" s="387">
        <v>3.4570999999999996</v>
      </c>
      <c r="DF48" s="387">
        <v>2.9512000000000005</v>
      </c>
      <c r="DG48" s="387">
        <v>2.8669999999999995</v>
      </c>
      <c r="DH48" s="387">
        <v>3.0623</v>
      </c>
      <c r="DI48" s="387">
        <v>6.9427999999999992</v>
      </c>
      <c r="DJ48" s="387">
        <v>7.6916000000000002</v>
      </c>
      <c r="DK48" s="387">
        <v>5.3487999999999998</v>
      </c>
      <c r="DL48" s="387">
        <v>5.5090000000000003</v>
      </c>
      <c r="DM48" s="387">
        <v>9.9610000000000003</v>
      </c>
      <c r="DN48" s="387">
        <v>17.398399999999999</v>
      </c>
      <c r="DO48" s="387">
        <f t="shared" si="9"/>
        <v>25.2639</v>
      </c>
      <c r="DP48" s="387">
        <v>14.646700000000001</v>
      </c>
      <c r="DQ48" s="387">
        <v>13.944199999999997</v>
      </c>
      <c r="DR48" s="387">
        <v>13.154400000000001</v>
      </c>
      <c r="DS48" s="387">
        <v>14.880300000000002</v>
      </c>
      <c r="DT48" s="387">
        <v>16.258399999999998</v>
      </c>
      <c r="DU48" s="387">
        <v>11.950200000000001</v>
      </c>
      <c r="DV48" s="387">
        <v>14.1838</v>
      </c>
      <c r="DW48" s="387">
        <v>14.623299999999999</v>
      </c>
      <c r="DX48" s="387">
        <v>16.934099999999997</v>
      </c>
      <c r="DY48" s="387">
        <v>18.5913</v>
      </c>
      <c r="DZ48" s="387">
        <v>27.940699999999996</v>
      </c>
      <c r="EA48" s="387">
        <v>25.2639</v>
      </c>
      <c r="EB48" s="387">
        <f t="shared" si="10"/>
        <v>39.618200000000002</v>
      </c>
      <c r="EC48" s="387">
        <v>27.7605</v>
      </c>
      <c r="ED48" s="387">
        <v>67.485500000000002</v>
      </c>
      <c r="EE48" s="387">
        <v>76.928599999999989</v>
      </c>
      <c r="EF48" s="387">
        <v>74.418899999999994</v>
      </c>
      <c r="EG48" s="387">
        <v>63.853999999999999</v>
      </c>
      <c r="EH48" s="387">
        <v>72.516200000000012</v>
      </c>
      <c r="EI48" s="387">
        <v>84.405100000000004</v>
      </c>
      <c r="EJ48" s="387">
        <v>43.996700000000004</v>
      </c>
      <c r="EK48" s="387">
        <v>42.450099999999999</v>
      </c>
      <c r="EL48" s="387">
        <v>40.488599999999998</v>
      </c>
      <c r="EM48" s="387">
        <v>41.674200000000006</v>
      </c>
      <c r="EN48" s="387">
        <v>39.618200000000002</v>
      </c>
      <c r="EO48" s="395">
        <v>12.6272</v>
      </c>
      <c r="EP48" s="395">
        <v>29.959700000000002</v>
      </c>
      <c r="EQ48" s="395">
        <v>56.107500000000002</v>
      </c>
      <c r="ER48" s="395">
        <v>49.717800000000004</v>
      </c>
      <c r="ES48" s="395">
        <v>44.556699999999999</v>
      </c>
      <c r="ET48" s="395">
        <v>39.943800000000003</v>
      </c>
      <c r="EU48" s="395">
        <v>39.499900000000004</v>
      </c>
      <c r="EV48" s="395">
        <v>39.692300000000003</v>
      </c>
      <c r="EW48" s="395">
        <v>41.131900000000002</v>
      </c>
      <c r="EX48" s="395">
        <v>15.135899999999999</v>
      </c>
      <c r="EY48" s="395">
        <v>14.1052</v>
      </c>
      <c r="EZ48" s="395">
        <v>11.010999999999999</v>
      </c>
      <c r="FA48" s="395">
        <v>12.6272</v>
      </c>
      <c r="FB48" s="400"/>
    </row>
    <row r="49" spans="1:158" s="134" customFormat="1" ht="12.75" customHeight="1">
      <c r="A49" s="773" t="s">
        <v>3191</v>
      </c>
      <c r="B49" s="387">
        <f t="shared" si="0"/>
        <v>0.89900000000000002</v>
      </c>
      <c r="C49" s="387">
        <v>0.3</v>
      </c>
      <c r="D49" s="387">
        <v>0.22800000000000001</v>
      </c>
      <c r="E49" s="387">
        <v>0.48499999999999999</v>
      </c>
      <c r="F49" s="387">
        <v>0.39800000000000002</v>
      </c>
      <c r="G49" s="387">
        <v>0.47499999999999998</v>
      </c>
      <c r="H49" s="387">
        <v>0.495</v>
      </c>
      <c r="I49" s="387">
        <v>0.45</v>
      </c>
      <c r="J49" s="387">
        <v>0.31900000000000001</v>
      </c>
      <c r="K49" s="387">
        <v>0.53700000000000003</v>
      </c>
      <c r="L49" s="387">
        <v>0.54100000000000004</v>
      </c>
      <c r="M49" s="387">
        <v>0.72799999999999998</v>
      </c>
      <c r="N49" s="387">
        <v>0.89900000000000002</v>
      </c>
      <c r="O49" s="387">
        <f t="shared" si="1"/>
        <v>9.4030000000000005</v>
      </c>
      <c r="P49" s="387">
        <v>1.716</v>
      </c>
      <c r="Q49" s="387">
        <v>11.654999999999999</v>
      </c>
      <c r="R49" s="387">
        <v>7.4939999999999998</v>
      </c>
      <c r="S49" s="387">
        <v>37.945699999999995</v>
      </c>
      <c r="T49" s="387">
        <v>32.625</v>
      </c>
      <c r="U49" s="387">
        <v>33.093000000000004</v>
      </c>
      <c r="V49" s="387">
        <v>7.0949</v>
      </c>
      <c r="W49" s="387">
        <v>3.6819999999999999</v>
      </c>
      <c r="X49" s="387">
        <v>4.7006000000000006</v>
      </c>
      <c r="Y49" s="387">
        <v>6.4379999999999997</v>
      </c>
      <c r="Z49" s="387">
        <v>7.5898000000000003</v>
      </c>
      <c r="AA49" s="387">
        <v>9.4030000000000005</v>
      </c>
      <c r="AB49" s="387">
        <f t="shared" si="2"/>
        <v>41.047699999999999</v>
      </c>
      <c r="AC49" s="387">
        <v>11.9207</v>
      </c>
      <c r="AD49" s="387">
        <v>32.586300000000001</v>
      </c>
      <c r="AE49" s="387">
        <v>32.907199999999996</v>
      </c>
      <c r="AF49" s="387">
        <v>18.689300000000003</v>
      </c>
      <c r="AG49" s="387">
        <v>22.652799999999999</v>
      </c>
      <c r="AH49" s="387">
        <v>39.368600000000001</v>
      </c>
      <c r="AI49" s="387">
        <v>35.308</v>
      </c>
      <c r="AJ49" s="387">
        <v>36.973300000000002</v>
      </c>
      <c r="AK49" s="387">
        <v>30.346700000000002</v>
      </c>
      <c r="AL49" s="387">
        <v>37.002199999999995</v>
      </c>
      <c r="AM49" s="387">
        <v>51.1661</v>
      </c>
      <c r="AN49" s="387">
        <v>41.047699999999999</v>
      </c>
      <c r="AO49" s="387">
        <f t="shared" si="3"/>
        <v>25.615099999999998</v>
      </c>
      <c r="AP49" s="387">
        <v>53.178699999999999</v>
      </c>
      <c r="AQ49" s="387">
        <v>54.218900000000005</v>
      </c>
      <c r="AR49" s="387">
        <v>50.131399999999999</v>
      </c>
      <c r="AS49" s="387">
        <v>37.342599999999997</v>
      </c>
      <c r="AT49" s="387">
        <v>40.109099999999998</v>
      </c>
      <c r="AU49" s="387">
        <v>43.026700000000005</v>
      </c>
      <c r="AV49" s="387">
        <v>46.710900000000002</v>
      </c>
      <c r="AW49" s="387">
        <v>36.702100000000009</v>
      </c>
      <c r="AX49" s="387">
        <v>36.3551</v>
      </c>
      <c r="AY49" s="387">
        <v>44.376799999999996</v>
      </c>
      <c r="AZ49" s="387">
        <v>38.631899999999995</v>
      </c>
      <c r="BA49" s="387">
        <v>25.615099999999998</v>
      </c>
      <c r="BB49" s="387">
        <f t="shared" si="4"/>
        <v>37.641199999999998</v>
      </c>
      <c r="BC49" s="387">
        <v>27.476399999999998</v>
      </c>
      <c r="BD49" s="387">
        <v>28.338200000000001</v>
      </c>
      <c r="BE49" s="387">
        <v>32.8337</v>
      </c>
      <c r="BF49" s="387">
        <v>40.0473</v>
      </c>
      <c r="BG49" s="387">
        <v>35.722300000000004</v>
      </c>
      <c r="BH49" s="387">
        <v>37.350199999999994</v>
      </c>
      <c r="BI49" s="387">
        <v>37.266100000000009</v>
      </c>
      <c r="BJ49" s="387">
        <v>35.450300000000006</v>
      </c>
      <c r="BK49" s="387">
        <v>36.686500000000002</v>
      </c>
      <c r="BL49" s="387">
        <v>38.461500000000001</v>
      </c>
      <c r="BM49" s="387">
        <v>38.658799999999999</v>
      </c>
      <c r="BN49" s="387">
        <v>37.641199999999998</v>
      </c>
      <c r="BO49" s="387">
        <f t="shared" si="5"/>
        <v>80.695999999999998</v>
      </c>
      <c r="BP49" s="387">
        <v>38.921500000000002</v>
      </c>
      <c r="BQ49" s="387">
        <v>46.784799999999997</v>
      </c>
      <c r="BR49" s="387">
        <v>50.471699999999998</v>
      </c>
      <c r="BS49" s="387">
        <v>57.654699999999998</v>
      </c>
      <c r="BT49" s="387">
        <v>51.212000000000003</v>
      </c>
      <c r="BU49" s="387">
        <v>55.849199999999996</v>
      </c>
      <c r="BV49" s="387">
        <v>61.01</v>
      </c>
      <c r="BW49" s="387">
        <v>62.167099999999998</v>
      </c>
      <c r="BX49" s="387">
        <v>68.951599999999985</v>
      </c>
      <c r="BY49" s="387">
        <v>74.655799999999999</v>
      </c>
      <c r="BZ49" s="387">
        <v>82.703699999999998</v>
      </c>
      <c r="CA49" s="387">
        <v>80.695999999999998</v>
      </c>
      <c r="CB49" s="387">
        <f t="shared" si="6"/>
        <v>107.8075</v>
      </c>
      <c r="CC49" s="387">
        <v>78.420599999999993</v>
      </c>
      <c r="CD49" s="387">
        <v>84.06049999999999</v>
      </c>
      <c r="CE49" s="387">
        <v>89.821699999999993</v>
      </c>
      <c r="CF49" s="387">
        <v>92.329300000000018</v>
      </c>
      <c r="CG49" s="387">
        <v>103.67789999999999</v>
      </c>
      <c r="CH49" s="387">
        <v>104.6973</v>
      </c>
      <c r="CI49" s="387">
        <v>107.4543</v>
      </c>
      <c r="CJ49" s="387">
        <v>106.6324</v>
      </c>
      <c r="CK49" s="387">
        <v>109.5932</v>
      </c>
      <c r="CL49" s="387">
        <v>112.3918</v>
      </c>
      <c r="CM49" s="387">
        <v>113.6601</v>
      </c>
      <c r="CN49" s="387">
        <v>107.8075</v>
      </c>
      <c r="CO49" s="387">
        <f t="shared" si="7"/>
        <v>51.674600000000005</v>
      </c>
      <c r="CP49" s="387">
        <v>104.74560000000001</v>
      </c>
      <c r="CQ49" s="387">
        <v>107.37709999999998</v>
      </c>
      <c r="CR49" s="387">
        <v>107.92619999999999</v>
      </c>
      <c r="CS49" s="387">
        <v>14.119299999999999</v>
      </c>
      <c r="CT49" s="387">
        <v>13.326499999999999</v>
      </c>
      <c r="CU49" s="387">
        <v>15.515699999999999</v>
      </c>
      <c r="CV49" s="387">
        <v>24.787279999999999</v>
      </c>
      <c r="CW49" s="387">
        <v>29.249899999999997</v>
      </c>
      <c r="CX49" s="387">
        <v>40.0075</v>
      </c>
      <c r="CY49" s="387">
        <v>52.316299999999998</v>
      </c>
      <c r="CZ49" s="387">
        <v>53.921599999999998</v>
      </c>
      <c r="DA49" s="387">
        <v>51.674600000000005</v>
      </c>
      <c r="DB49" s="387">
        <f t="shared" si="8"/>
        <v>106.25639999999999</v>
      </c>
      <c r="DC49" s="387">
        <v>45.965400000000002</v>
      </c>
      <c r="DD49" s="387">
        <v>59.1907</v>
      </c>
      <c r="DE49" s="387">
        <v>59.997299999999996</v>
      </c>
      <c r="DF49" s="387">
        <v>56.942</v>
      </c>
      <c r="DG49" s="387">
        <v>62.689699999999995</v>
      </c>
      <c r="DH49" s="387">
        <v>75.871000000000009</v>
      </c>
      <c r="DI49" s="387">
        <v>82.650700000000015</v>
      </c>
      <c r="DJ49" s="387">
        <v>76.628799999999998</v>
      </c>
      <c r="DK49" s="387">
        <v>83.293999999999983</v>
      </c>
      <c r="DL49" s="387">
        <v>91.772599999999983</v>
      </c>
      <c r="DM49" s="387">
        <v>100.78649999999999</v>
      </c>
      <c r="DN49" s="387">
        <v>106.25639999999999</v>
      </c>
      <c r="DO49" s="387">
        <f t="shared" si="9"/>
        <v>127.99909999999997</v>
      </c>
      <c r="DP49" s="387">
        <v>99.292099999999991</v>
      </c>
      <c r="DQ49" s="387">
        <v>105.48639999999999</v>
      </c>
      <c r="DR49" s="387">
        <v>104.49320000000002</v>
      </c>
      <c r="DS49" s="387">
        <v>94.088200000000015</v>
      </c>
      <c r="DT49" s="387">
        <v>83.36020000000002</v>
      </c>
      <c r="DU49" s="387">
        <v>84.281000000000006</v>
      </c>
      <c r="DV49" s="387">
        <v>90.065400000000011</v>
      </c>
      <c r="DW49" s="387">
        <v>96.760099999999994</v>
      </c>
      <c r="DX49" s="387">
        <v>105.27510000000002</v>
      </c>
      <c r="DY49" s="387">
        <v>116.25349999999999</v>
      </c>
      <c r="DZ49" s="387">
        <v>126.7178</v>
      </c>
      <c r="EA49" s="387">
        <v>127.99909999999997</v>
      </c>
      <c r="EB49" s="387">
        <f t="shared" si="10"/>
        <v>138.51139999999998</v>
      </c>
      <c r="EC49" s="387">
        <v>143.5608</v>
      </c>
      <c r="ED49" s="387">
        <v>144.36829999999998</v>
      </c>
      <c r="EE49" s="387">
        <v>150.58029999999999</v>
      </c>
      <c r="EF49" s="387">
        <v>157.8818</v>
      </c>
      <c r="EG49" s="387">
        <v>150.93480000000002</v>
      </c>
      <c r="EH49" s="387">
        <v>142.47169999999997</v>
      </c>
      <c r="EI49" s="387">
        <v>132.3305</v>
      </c>
      <c r="EJ49" s="387">
        <v>129.04740000000001</v>
      </c>
      <c r="EK49" s="387">
        <v>128.75659999999996</v>
      </c>
      <c r="EL49" s="387">
        <v>133.6825</v>
      </c>
      <c r="EM49" s="387">
        <v>133.0909</v>
      </c>
      <c r="EN49" s="387">
        <v>138.51139999999998</v>
      </c>
      <c r="EO49" s="395">
        <v>128.9845</v>
      </c>
      <c r="EP49" s="395">
        <v>122.3597</v>
      </c>
      <c r="EQ49" s="395">
        <v>130.10210000000001</v>
      </c>
      <c r="ER49" s="395">
        <v>162.0273</v>
      </c>
      <c r="ES49" s="395">
        <v>187.66570000000002</v>
      </c>
      <c r="ET49" s="395">
        <v>231.64099999999999</v>
      </c>
      <c r="EU49" s="395">
        <v>258.3014</v>
      </c>
      <c r="EV49" s="395">
        <v>269.327</v>
      </c>
      <c r="EW49" s="395">
        <v>267.30670000000003</v>
      </c>
      <c r="EX49" s="395">
        <v>229.39320000000001</v>
      </c>
      <c r="EY49" s="395">
        <v>177.21340000000001</v>
      </c>
      <c r="EZ49" s="395">
        <v>145.57679999999999</v>
      </c>
      <c r="FA49" s="395">
        <v>128.9845</v>
      </c>
      <c r="FB49" s="400"/>
    </row>
    <row r="50" spans="1:158" s="134" customFormat="1" ht="12.75" customHeight="1">
      <c r="A50" s="773" t="s">
        <v>2980</v>
      </c>
      <c r="B50" s="387">
        <f t="shared" si="0"/>
        <v>9.2439999999999998</v>
      </c>
      <c r="C50" s="387">
        <v>4.6470000000000002</v>
      </c>
      <c r="D50" s="387">
        <v>2.8290000000000002</v>
      </c>
      <c r="E50" s="387">
        <v>5.0990000000000002</v>
      </c>
      <c r="F50" s="387">
        <v>3.0920000000000001</v>
      </c>
      <c r="G50" s="387">
        <v>2.3494999999999999</v>
      </c>
      <c r="H50" s="387">
        <v>2.7970000000000002</v>
      </c>
      <c r="I50" s="387">
        <v>7.2859999999999996</v>
      </c>
      <c r="J50" s="387">
        <v>4.0570000000000004</v>
      </c>
      <c r="K50" s="387">
        <v>3.19</v>
      </c>
      <c r="L50" s="387">
        <v>10.909000000000001</v>
      </c>
      <c r="M50" s="387">
        <v>7.4029999999999996</v>
      </c>
      <c r="N50" s="387">
        <v>9.2439999999999998</v>
      </c>
      <c r="O50" s="387">
        <f t="shared" si="1"/>
        <v>16.565000000000001</v>
      </c>
      <c r="P50" s="387">
        <v>7.883</v>
      </c>
      <c r="Q50" s="387">
        <v>10.731999999999999</v>
      </c>
      <c r="R50" s="387">
        <v>9.23</v>
      </c>
      <c r="S50" s="387">
        <v>54.408699999999996</v>
      </c>
      <c r="T50" s="387">
        <v>62.603999999999999</v>
      </c>
      <c r="U50" s="387">
        <v>71.575000000000003</v>
      </c>
      <c r="V50" s="387">
        <v>10.061</v>
      </c>
      <c r="W50" s="387">
        <v>8.0399999999999991</v>
      </c>
      <c r="X50" s="387">
        <v>7.1859999999999999</v>
      </c>
      <c r="Y50" s="387">
        <v>9.3179999999999996</v>
      </c>
      <c r="Z50" s="387">
        <v>6.5149999999999997</v>
      </c>
      <c r="AA50" s="387">
        <v>16.565000000000001</v>
      </c>
      <c r="AB50" s="387">
        <f t="shared" si="2"/>
        <v>56.260100000000001</v>
      </c>
      <c r="AC50" s="387">
        <v>18.8018</v>
      </c>
      <c r="AD50" s="387">
        <v>21.527200000000001</v>
      </c>
      <c r="AE50" s="387">
        <v>23.108000000000001</v>
      </c>
      <c r="AF50" s="387">
        <v>24.9574</v>
      </c>
      <c r="AG50" s="387">
        <v>40.277999999999999</v>
      </c>
      <c r="AH50" s="387">
        <v>43.997</v>
      </c>
      <c r="AI50" s="387">
        <v>35.249699999999997</v>
      </c>
      <c r="AJ50" s="387">
        <v>47.098500000000001</v>
      </c>
      <c r="AK50" s="387">
        <v>64.517399999999995</v>
      </c>
      <c r="AL50" s="387">
        <v>47.43</v>
      </c>
      <c r="AM50" s="387">
        <v>64.883800000000008</v>
      </c>
      <c r="AN50" s="387">
        <v>56.260100000000001</v>
      </c>
      <c r="AO50" s="387">
        <f t="shared" si="3"/>
        <v>54.995399999999997</v>
      </c>
      <c r="AP50" s="387">
        <v>60.130400000000002</v>
      </c>
      <c r="AQ50" s="387">
        <v>53.6907</v>
      </c>
      <c r="AR50" s="387">
        <v>65.374600000000001</v>
      </c>
      <c r="AS50" s="387">
        <v>62.204800000000006</v>
      </c>
      <c r="AT50" s="387">
        <v>63.197799999999994</v>
      </c>
      <c r="AU50" s="387">
        <v>65.406000000000006</v>
      </c>
      <c r="AV50" s="387">
        <v>61.605199999999996</v>
      </c>
      <c r="AW50" s="387">
        <v>69.949300000000008</v>
      </c>
      <c r="AX50" s="387">
        <v>68.926899999999989</v>
      </c>
      <c r="AY50" s="387">
        <v>61.994199999999999</v>
      </c>
      <c r="AZ50" s="387">
        <v>60.433900000000001</v>
      </c>
      <c r="BA50" s="387">
        <v>54.995399999999997</v>
      </c>
      <c r="BB50" s="387">
        <f t="shared" si="4"/>
        <v>111.2757</v>
      </c>
      <c r="BC50" s="387">
        <v>57.93</v>
      </c>
      <c r="BD50" s="387">
        <v>58.579599999999999</v>
      </c>
      <c r="BE50" s="387">
        <v>80.574099999999987</v>
      </c>
      <c r="BF50" s="387">
        <v>90.101599999999991</v>
      </c>
      <c r="BG50" s="387">
        <v>112.48820000000001</v>
      </c>
      <c r="BH50" s="387">
        <v>105.89280000000001</v>
      </c>
      <c r="BI50" s="387">
        <v>98.464700000000008</v>
      </c>
      <c r="BJ50" s="387">
        <v>91.593699999999998</v>
      </c>
      <c r="BK50" s="387">
        <v>116.08760000000001</v>
      </c>
      <c r="BL50" s="387">
        <v>120.38109999999999</v>
      </c>
      <c r="BM50" s="387">
        <v>105.4585</v>
      </c>
      <c r="BN50" s="387">
        <v>111.2757</v>
      </c>
      <c r="BO50" s="387">
        <f t="shared" si="5"/>
        <v>56.604500000000002</v>
      </c>
      <c r="BP50" s="387">
        <v>110.40219999999998</v>
      </c>
      <c r="BQ50" s="387">
        <v>121.42089999999999</v>
      </c>
      <c r="BR50" s="387">
        <v>107.0279</v>
      </c>
      <c r="BS50" s="387">
        <v>109.9252</v>
      </c>
      <c r="BT50" s="387">
        <v>99.722100000000012</v>
      </c>
      <c r="BU50" s="387">
        <v>112.7924</v>
      </c>
      <c r="BV50" s="387">
        <v>100.3317</v>
      </c>
      <c r="BW50" s="387">
        <v>87.9358</v>
      </c>
      <c r="BX50" s="387">
        <v>71.861799999999988</v>
      </c>
      <c r="BY50" s="387">
        <v>70.8506</v>
      </c>
      <c r="BZ50" s="387">
        <v>50.627899999999997</v>
      </c>
      <c r="CA50" s="387">
        <v>56.604500000000002</v>
      </c>
      <c r="CB50" s="387">
        <f t="shared" si="6"/>
        <v>109.73920000000001</v>
      </c>
      <c r="CC50" s="387">
        <v>67.171399999999991</v>
      </c>
      <c r="CD50" s="387">
        <v>77.071200000000005</v>
      </c>
      <c r="CE50" s="387">
        <v>83.254799999999989</v>
      </c>
      <c r="CF50" s="387">
        <v>99.3369</v>
      </c>
      <c r="CG50" s="387">
        <v>123.70059999999999</v>
      </c>
      <c r="CH50" s="387">
        <v>100.5667</v>
      </c>
      <c r="CI50" s="387">
        <v>108.5735</v>
      </c>
      <c r="CJ50" s="387">
        <v>109.56670000000001</v>
      </c>
      <c r="CK50" s="387">
        <v>108.17079999999999</v>
      </c>
      <c r="CL50" s="387">
        <v>115.58409999999999</v>
      </c>
      <c r="CM50" s="387">
        <v>127.8329</v>
      </c>
      <c r="CN50" s="387">
        <v>109.73920000000001</v>
      </c>
      <c r="CO50" s="387">
        <f t="shared" si="7"/>
        <v>58.979400000000005</v>
      </c>
      <c r="CP50" s="387">
        <v>102.60220000000001</v>
      </c>
      <c r="CQ50" s="387">
        <v>90.92110000000001</v>
      </c>
      <c r="CR50" s="387">
        <v>92.131699999999995</v>
      </c>
      <c r="CS50" s="387">
        <v>70.630600000000015</v>
      </c>
      <c r="CT50" s="387">
        <v>55.435100000000006</v>
      </c>
      <c r="CU50" s="387">
        <v>57.035399999999996</v>
      </c>
      <c r="CV50" s="387">
        <v>60.274739999999994</v>
      </c>
      <c r="CW50" s="387">
        <v>58.262799999999991</v>
      </c>
      <c r="CX50" s="387">
        <v>72.398700000000005</v>
      </c>
      <c r="CY50" s="387">
        <v>54.317699999999995</v>
      </c>
      <c r="CZ50" s="387">
        <v>56.817</v>
      </c>
      <c r="DA50" s="387">
        <v>58.979400000000005</v>
      </c>
      <c r="DB50" s="387">
        <f t="shared" si="8"/>
        <v>84.31219999999999</v>
      </c>
      <c r="DC50" s="387">
        <v>88.601599999999991</v>
      </c>
      <c r="DD50" s="387">
        <v>84.974999999999994</v>
      </c>
      <c r="DE50" s="387">
        <v>92.764699999999976</v>
      </c>
      <c r="DF50" s="387">
        <v>91.271100000000004</v>
      </c>
      <c r="DG50" s="387">
        <v>122.08659999999999</v>
      </c>
      <c r="DH50" s="387">
        <v>124.65670000000001</v>
      </c>
      <c r="DI50" s="387">
        <v>99.12639999999999</v>
      </c>
      <c r="DJ50" s="387">
        <v>76.681799999999996</v>
      </c>
      <c r="DK50" s="387">
        <v>78.797300000000007</v>
      </c>
      <c r="DL50" s="387">
        <v>89.988800000000012</v>
      </c>
      <c r="DM50" s="387">
        <v>82.25</v>
      </c>
      <c r="DN50" s="387">
        <v>84.31219999999999</v>
      </c>
      <c r="DO50" s="387">
        <f t="shared" si="9"/>
        <v>208.64959999999999</v>
      </c>
      <c r="DP50" s="387">
        <v>63.287399999999998</v>
      </c>
      <c r="DQ50" s="387">
        <v>81.068399999999983</v>
      </c>
      <c r="DR50" s="387">
        <v>75.610399999999998</v>
      </c>
      <c r="DS50" s="387">
        <v>73.371299999999991</v>
      </c>
      <c r="DT50" s="387">
        <v>73.016400000000004</v>
      </c>
      <c r="DU50" s="387">
        <v>74.29940000000002</v>
      </c>
      <c r="DV50" s="387">
        <v>189.2901</v>
      </c>
      <c r="DW50" s="387">
        <v>183.82599999999996</v>
      </c>
      <c r="DX50" s="387">
        <v>84.540899999999993</v>
      </c>
      <c r="DY50" s="387">
        <v>177.7636</v>
      </c>
      <c r="DZ50" s="387">
        <v>210.07849999999999</v>
      </c>
      <c r="EA50" s="387">
        <v>208.64959999999999</v>
      </c>
      <c r="EB50" s="387">
        <f t="shared" si="10"/>
        <v>135.74599999999998</v>
      </c>
      <c r="EC50" s="387">
        <v>204.947</v>
      </c>
      <c r="ED50" s="387">
        <v>198.06989999999999</v>
      </c>
      <c r="EE50" s="387">
        <v>97.692699999999988</v>
      </c>
      <c r="EF50" s="387">
        <v>111.962</v>
      </c>
      <c r="EG50" s="387">
        <v>113.69300000000001</v>
      </c>
      <c r="EH50" s="387">
        <v>101.50740000000003</v>
      </c>
      <c r="EI50" s="387">
        <v>92.790800000000019</v>
      </c>
      <c r="EJ50" s="387">
        <v>109.72080000000001</v>
      </c>
      <c r="EK50" s="387">
        <v>107.60839999999999</v>
      </c>
      <c r="EL50" s="387">
        <v>93.725799999999992</v>
      </c>
      <c r="EM50" s="387">
        <v>98.072500000000005</v>
      </c>
      <c r="EN50" s="387">
        <v>135.74599999999998</v>
      </c>
      <c r="EO50" s="395">
        <v>195.1319</v>
      </c>
      <c r="EP50" s="395">
        <v>132.07329999999999</v>
      </c>
      <c r="EQ50" s="395">
        <v>118.6857</v>
      </c>
      <c r="ER50" s="395">
        <v>137.90970000000002</v>
      </c>
      <c r="ES50" s="395">
        <v>153.27160000000001</v>
      </c>
      <c r="ET50" s="395">
        <v>169.16970000000001</v>
      </c>
      <c r="EU50" s="395">
        <v>133.64520000000002</v>
      </c>
      <c r="EV50" s="395">
        <v>151.81100000000001</v>
      </c>
      <c r="EW50" s="395">
        <v>167.17</v>
      </c>
      <c r="EX50" s="395">
        <v>167.43049999999999</v>
      </c>
      <c r="EY50" s="395">
        <v>181.21970000000002</v>
      </c>
      <c r="EZ50" s="395">
        <v>167.34270000000001</v>
      </c>
      <c r="FA50" s="395">
        <v>195.1319</v>
      </c>
      <c r="FB50" s="400"/>
    </row>
    <row r="51" spans="1:158" s="360" customFormat="1" ht="12.75" customHeight="1">
      <c r="A51" s="769" t="s">
        <v>3179</v>
      </c>
      <c r="B51" s="386">
        <f t="shared" si="0"/>
        <v>25.044</v>
      </c>
      <c r="C51" s="386">
        <v>8.702</v>
      </c>
      <c r="D51" s="386">
        <v>7.9459999999999997</v>
      </c>
      <c r="E51" s="386">
        <v>7.8860000000000001</v>
      </c>
      <c r="F51" s="386">
        <v>7.3760000000000003</v>
      </c>
      <c r="G51" s="386">
        <v>7.2869999999999999</v>
      </c>
      <c r="H51" s="386">
        <v>7.4370000000000003</v>
      </c>
      <c r="I51" s="386">
        <v>9.6430000000000007</v>
      </c>
      <c r="J51" s="386">
        <v>13.147</v>
      </c>
      <c r="K51" s="386">
        <v>11.004</v>
      </c>
      <c r="L51" s="386">
        <v>16.781600000000001</v>
      </c>
      <c r="M51" s="386">
        <v>19.212900000000001</v>
      </c>
      <c r="N51" s="386">
        <v>25.044</v>
      </c>
      <c r="O51" s="386">
        <f t="shared" si="1"/>
        <v>93.885000000000005</v>
      </c>
      <c r="P51" s="386">
        <v>36.727599999999995</v>
      </c>
      <c r="Q51" s="386">
        <v>42.197800000000008</v>
      </c>
      <c r="R51" s="386">
        <v>52.103999999999999</v>
      </c>
      <c r="S51" s="386">
        <v>52.637999999999998</v>
      </c>
      <c r="T51" s="386">
        <v>66.293999999999997</v>
      </c>
      <c r="U51" s="386">
        <v>75</v>
      </c>
      <c r="V51" s="386">
        <v>81.994</v>
      </c>
      <c r="W51" s="386">
        <v>78.670999999999992</v>
      </c>
      <c r="X51" s="386">
        <v>93.835000000000008</v>
      </c>
      <c r="Y51" s="386">
        <v>98.433999999999997</v>
      </c>
      <c r="Z51" s="386">
        <v>104.49860000000001</v>
      </c>
      <c r="AA51" s="386">
        <v>93.885000000000005</v>
      </c>
      <c r="AB51" s="386">
        <f t="shared" si="2"/>
        <v>454.60659999999996</v>
      </c>
      <c r="AC51" s="386">
        <v>111.839</v>
      </c>
      <c r="AD51" s="386">
        <v>147.39879999999999</v>
      </c>
      <c r="AE51" s="386">
        <v>172.36799999999999</v>
      </c>
      <c r="AF51" s="386">
        <v>200.38210000000001</v>
      </c>
      <c r="AG51" s="386">
        <v>214.5778</v>
      </c>
      <c r="AH51" s="386">
        <v>214.91590000000002</v>
      </c>
      <c r="AI51" s="386">
        <v>234.33679999999998</v>
      </c>
      <c r="AJ51" s="386">
        <v>248.13200000000001</v>
      </c>
      <c r="AK51" s="386">
        <v>297.57690000000002</v>
      </c>
      <c r="AL51" s="386">
        <v>310.98450000000003</v>
      </c>
      <c r="AM51" s="386">
        <v>384.27199999999999</v>
      </c>
      <c r="AN51" s="386">
        <v>454.60659999999996</v>
      </c>
      <c r="AO51" s="386">
        <f t="shared" si="3"/>
        <v>394.86949999999996</v>
      </c>
      <c r="AP51" s="386">
        <v>388.01249999999993</v>
      </c>
      <c r="AQ51" s="386">
        <v>398.94039999999995</v>
      </c>
      <c r="AR51" s="386">
        <v>447.79080000000005</v>
      </c>
      <c r="AS51" s="386">
        <v>376.92589999999996</v>
      </c>
      <c r="AT51" s="386">
        <v>403.04589999999996</v>
      </c>
      <c r="AU51" s="386">
        <v>385.60809999999998</v>
      </c>
      <c r="AV51" s="386">
        <v>378.19489999999996</v>
      </c>
      <c r="AW51" s="386">
        <v>396.38800000000003</v>
      </c>
      <c r="AX51" s="386">
        <v>401.03859999999997</v>
      </c>
      <c r="AY51" s="386">
        <v>398.87019999999995</v>
      </c>
      <c r="AZ51" s="386">
        <v>420.89879999999999</v>
      </c>
      <c r="BA51" s="386">
        <v>394.86949999999996</v>
      </c>
      <c r="BB51" s="386">
        <f t="shared" si="4"/>
        <v>260.47660000000002</v>
      </c>
      <c r="BC51" s="386">
        <v>420.06490000000008</v>
      </c>
      <c r="BD51" s="386">
        <v>395.77720000000005</v>
      </c>
      <c r="BE51" s="386">
        <v>381.12950000000006</v>
      </c>
      <c r="BF51" s="386">
        <v>376.46429999999998</v>
      </c>
      <c r="BG51" s="386">
        <v>385.82909999999998</v>
      </c>
      <c r="BH51" s="386">
        <v>338.08440000000002</v>
      </c>
      <c r="BI51" s="386">
        <v>327.81140000000005</v>
      </c>
      <c r="BJ51" s="386">
        <v>332.20109999999994</v>
      </c>
      <c r="BK51" s="386">
        <v>248.86880000000002</v>
      </c>
      <c r="BL51" s="386">
        <v>251.85589999999999</v>
      </c>
      <c r="BM51" s="386">
        <v>249.26030000000003</v>
      </c>
      <c r="BN51" s="386">
        <v>260.47660000000002</v>
      </c>
      <c r="BO51" s="386">
        <f t="shared" si="5"/>
        <v>244.24079999999998</v>
      </c>
      <c r="BP51" s="386">
        <v>245.45590000000004</v>
      </c>
      <c r="BQ51" s="386">
        <v>240.26680000000002</v>
      </c>
      <c r="BR51" s="386">
        <v>243.90519999999998</v>
      </c>
      <c r="BS51" s="386">
        <v>239.68020000000001</v>
      </c>
      <c r="BT51" s="386">
        <v>248.55949999999999</v>
      </c>
      <c r="BU51" s="386">
        <v>164.62980000000005</v>
      </c>
      <c r="BV51" s="386">
        <v>185.6678</v>
      </c>
      <c r="BW51" s="386">
        <v>190.87219999999999</v>
      </c>
      <c r="BX51" s="386">
        <v>181.506</v>
      </c>
      <c r="BY51" s="386">
        <v>179.25299999999999</v>
      </c>
      <c r="BZ51" s="386">
        <v>227.3297</v>
      </c>
      <c r="CA51" s="386">
        <v>244.24079999999998</v>
      </c>
      <c r="CB51" s="386">
        <f t="shared" si="6"/>
        <v>295.50780000000003</v>
      </c>
      <c r="CC51" s="386">
        <v>240.28049999999996</v>
      </c>
      <c r="CD51" s="386">
        <v>247.7621</v>
      </c>
      <c r="CE51" s="386">
        <v>246.28229999999996</v>
      </c>
      <c r="CF51" s="386">
        <v>286.81079999999997</v>
      </c>
      <c r="CG51" s="386">
        <v>280.178</v>
      </c>
      <c r="CH51" s="386">
        <v>277.62350000000004</v>
      </c>
      <c r="CI51" s="386">
        <v>274.68399999999997</v>
      </c>
      <c r="CJ51" s="386">
        <v>270.48040000000003</v>
      </c>
      <c r="CK51" s="386">
        <v>279.2405</v>
      </c>
      <c r="CL51" s="386">
        <v>291.11099999999999</v>
      </c>
      <c r="CM51" s="386">
        <v>295.37860000000001</v>
      </c>
      <c r="CN51" s="386">
        <v>295.50780000000003</v>
      </c>
      <c r="CO51" s="386">
        <f t="shared" si="7"/>
        <v>506.01760000000002</v>
      </c>
      <c r="CP51" s="386">
        <v>278.75790000000001</v>
      </c>
      <c r="CQ51" s="386">
        <v>295.09669999999994</v>
      </c>
      <c r="CR51" s="386">
        <v>336.2106</v>
      </c>
      <c r="CS51" s="386">
        <v>259.49620000000004</v>
      </c>
      <c r="CT51" s="386">
        <v>286.08390000000003</v>
      </c>
      <c r="CU51" s="386">
        <v>320.93309999999997</v>
      </c>
      <c r="CV51" s="386">
        <v>405.24817999999999</v>
      </c>
      <c r="CW51" s="386">
        <v>418.44399999999996</v>
      </c>
      <c r="CX51" s="386">
        <v>460.75660000000005</v>
      </c>
      <c r="CY51" s="386">
        <v>458.21469999999999</v>
      </c>
      <c r="CZ51" s="386">
        <v>481.01300000000003</v>
      </c>
      <c r="DA51" s="386">
        <v>506.01760000000002</v>
      </c>
      <c r="DB51" s="386">
        <f t="shared" si="8"/>
        <v>1343.8038999999999</v>
      </c>
      <c r="DC51" s="386">
        <v>459.99140000000011</v>
      </c>
      <c r="DD51" s="386">
        <v>524.50310000000002</v>
      </c>
      <c r="DE51" s="386">
        <v>546.13970000000006</v>
      </c>
      <c r="DF51" s="386">
        <v>617.12969999999996</v>
      </c>
      <c r="DG51" s="386">
        <v>693.50950000000012</v>
      </c>
      <c r="DH51" s="386">
        <v>825.64899999999989</v>
      </c>
      <c r="DI51" s="386">
        <v>890.38359999999966</v>
      </c>
      <c r="DJ51" s="386">
        <v>972.13470000000007</v>
      </c>
      <c r="DK51" s="386">
        <v>1150.7807000000003</v>
      </c>
      <c r="DL51" s="386">
        <v>1232.9818</v>
      </c>
      <c r="DM51" s="386">
        <v>1230.4602</v>
      </c>
      <c r="DN51" s="386">
        <v>1343.8038999999999</v>
      </c>
      <c r="DO51" s="386">
        <f t="shared" si="9"/>
        <v>2158.1869000000006</v>
      </c>
      <c r="DP51" s="386">
        <v>1296.4291000000003</v>
      </c>
      <c r="DQ51" s="386">
        <v>1382.0203999999999</v>
      </c>
      <c r="DR51" s="386">
        <v>1416.0905</v>
      </c>
      <c r="DS51" s="386">
        <v>1440.8887</v>
      </c>
      <c r="DT51" s="386">
        <v>1464.5571</v>
      </c>
      <c r="DU51" s="386">
        <v>1523.2489999999998</v>
      </c>
      <c r="DV51" s="386">
        <v>1648.7280999999998</v>
      </c>
      <c r="DW51" s="386">
        <v>1669.5418</v>
      </c>
      <c r="DX51" s="386">
        <v>1671.8287999999998</v>
      </c>
      <c r="DY51" s="386">
        <v>1765.2240000000002</v>
      </c>
      <c r="DZ51" s="386">
        <v>1860.1396</v>
      </c>
      <c r="EA51" s="386">
        <v>2158.1869000000006</v>
      </c>
      <c r="EB51" s="386">
        <f t="shared" si="10"/>
        <v>4722.1626999999999</v>
      </c>
      <c r="EC51" s="386">
        <v>2222.4973</v>
      </c>
      <c r="ED51" s="386">
        <v>2323.998000000001</v>
      </c>
      <c r="EE51" s="386">
        <v>2470.8201999999997</v>
      </c>
      <c r="EF51" s="386">
        <v>2612.6242999999995</v>
      </c>
      <c r="EG51" s="386">
        <v>2733.8665000000001</v>
      </c>
      <c r="EH51" s="386">
        <v>2781.5905999999991</v>
      </c>
      <c r="EI51" s="386">
        <v>3052.7655</v>
      </c>
      <c r="EJ51" s="386">
        <v>3439.3623999999995</v>
      </c>
      <c r="EK51" s="386">
        <v>3819.7340000000008</v>
      </c>
      <c r="EL51" s="386">
        <v>4105.3465999999999</v>
      </c>
      <c r="EM51" s="386">
        <v>4414.9449000000004</v>
      </c>
      <c r="EN51" s="386">
        <v>4722.1626999999999</v>
      </c>
      <c r="EO51" s="393">
        <v>9716.4714000000004</v>
      </c>
      <c r="EP51" s="393">
        <v>4977.6340999999993</v>
      </c>
      <c r="EQ51" s="393">
        <v>5470.8944000000001</v>
      </c>
      <c r="ER51" s="393">
        <v>6216.9867000000004</v>
      </c>
      <c r="ES51" s="393">
        <v>6833.2555999999995</v>
      </c>
      <c r="ET51" s="393">
        <v>7481.7491</v>
      </c>
      <c r="EU51" s="393">
        <v>8310.2952999999998</v>
      </c>
      <c r="EV51" s="393">
        <v>9073.982</v>
      </c>
      <c r="EW51" s="393">
        <v>9814.0373</v>
      </c>
      <c r="EX51" s="393">
        <v>9963.4174000000003</v>
      </c>
      <c r="EY51" s="393">
        <v>9337.7120999999988</v>
      </c>
      <c r="EZ51" s="393">
        <v>9256.0885999999991</v>
      </c>
      <c r="FA51" s="393">
        <v>9716.4714000000004</v>
      </c>
      <c r="FB51" s="400"/>
    </row>
    <row r="52" spans="1:158" s="134" customFormat="1" ht="12.75" customHeight="1">
      <c r="A52" s="771" t="s">
        <v>3187</v>
      </c>
      <c r="B52" s="387">
        <f t="shared" si="0"/>
        <v>10.466000000000001</v>
      </c>
      <c r="C52" s="387">
        <v>2.7650000000000001</v>
      </c>
      <c r="D52" s="387">
        <v>2.85</v>
      </c>
      <c r="E52" s="387">
        <v>2.8380000000000001</v>
      </c>
      <c r="F52" s="387">
        <v>2.9119999999999999</v>
      </c>
      <c r="G52" s="387">
        <v>3.125</v>
      </c>
      <c r="H52" s="387">
        <v>3.05</v>
      </c>
      <c r="I52" s="387">
        <v>3.05</v>
      </c>
      <c r="J52" s="387">
        <v>6.5019999999999998</v>
      </c>
      <c r="K52" s="387">
        <v>7.3259999999999996</v>
      </c>
      <c r="L52" s="387">
        <v>10.901999999999999</v>
      </c>
      <c r="M52" s="387">
        <v>9.2860000000000014</v>
      </c>
      <c r="N52" s="387">
        <v>10.466000000000001</v>
      </c>
      <c r="O52" s="387">
        <f t="shared" si="1"/>
        <v>20.788</v>
      </c>
      <c r="P52" s="387">
        <v>13.033999999999999</v>
      </c>
      <c r="Q52" s="387">
        <v>15.315</v>
      </c>
      <c r="R52" s="387">
        <v>18.625</v>
      </c>
      <c r="S52" s="387">
        <v>20.157</v>
      </c>
      <c r="T52" s="387">
        <v>20.091000000000001</v>
      </c>
      <c r="U52" s="387">
        <v>20.646000000000001</v>
      </c>
      <c r="V52" s="387">
        <v>20.616</v>
      </c>
      <c r="W52" s="387">
        <v>20.5</v>
      </c>
      <c r="X52" s="387">
        <v>22.326000000000001</v>
      </c>
      <c r="Y52" s="387">
        <v>21.88</v>
      </c>
      <c r="Z52" s="387">
        <v>21.251999999999999</v>
      </c>
      <c r="AA52" s="387">
        <v>20.788</v>
      </c>
      <c r="AB52" s="387">
        <f t="shared" si="2"/>
        <v>51.450800000000001</v>
      </c>
      <c r="AC52" s="387">
        <v>21.385000000000002</v>
      </c>
      <c r="AD52" s="387">
        <v>21.123999999999999</v>
      </c>
      <c r="AE52" s="387">
        <v>21.594999999999999</v>
      </c>
      <c r="AF52" s="387">
        <v>30.757999999999999</v>
      </c>
      <c r="AG52" s="387">
        <v>33.523000000000003</v>
      </c>
      <c r="AH52" s="387">
        <v>32.686999999999998</v>
      </c>
      <c r="AI52" s="387">
        <v>37.8337</v>
      </c>
      <c r="AJ52" s="387">
        <v>39.389900000000004</v>
      </c>
      <c r="AK52" s="387">
        <v>42.5229</v>
      </c>
      <c r="AL52" s="387">
        <v>44.3262</v>
      </c>
      <c r="AM52" s="387">
        <v>51.0428</v>
      </c>
      <c r="AN52" s="387">
        <v>51.450800000000001</v>
      </c>
      <c r="AO52" s="387">
        <f t="shared" si="3"/>
        <v>131.42620000000002</v>
      </c>
      <c r="AP52" s="387">
        <v>52.769199999999998</v>
      </c>
      <c r="AQ52" s="387">
        <v>53.292300000000004</v>
      </c>
      <c r="AR52" s="387">
        <v>64.7637</v>
      </c>
      <c r="AS52" s="387">
        <v>50.172599999999996</v>
      </c>
      <c r="AT52" s="387">
        <v>57.751100000000001</v>
      </c>
      <c r="AU52" s="387">
        <v>57.324100000000001</v>
      </c>
      <c r="AV52" s="387">
        <v>111.9806</v>
      </c>
      <c r="AW52" s="387">
        <v>118.87189999999998</v>
      </c>
      <c r="AX52" s="387">
        <v>120.2212</v>
      </c>
      <c r="AY52" s="387">
        <v>118.0245</v>
      </c>
      <c r="AZ52" s="387">
        <v>138.6121</v>
      </c>
      <c r="BA52" s="387">
        <v>131.42620000000002</v>
      </c>
      <c r="BB52" s="387">
        <f t="shared" si="4"/>
        <v>78.439600000000013</v>
      </c>
      <c r="BC52" s="387">
        <v>145.1566</v>
      </c>
      <c r="BD52" s="387">
        <v>154.96960000000001</v>
      </c>
      <c r="BE52" s="387">
        <v>162.94529999999997</v>
      </c>
      <c r="BF52" s="387">
        <v>167.48039999999997</v>
      </c>
      <c r="BG52" s="387">
        <v>170.12620000000001</v>
      </c>
      <c r="BH52" s="387">
        <v>149.5958</v>
      </c>
      <c r="BI52" s="387">
        <v>139.99520000000001</v>
      </c>
      <c r="BJ52" s="387">
        <v>141.56489999999999</v>
      </c>
      <c r="BK52" s="387">
        <v>74.416899999999998</v>
      </c>
      <c r="BL52" s="387">
        <v>73.645300000000006</v>
      </c>
      <c r="BM52" s="387">
        <v>75.005499999999998</v>
      </c>
      <c r="BN52" s="387">
        <v>78.439600000000013</v>
      </c>
      <c r="BO52" s="387">
        <f t="shared" si="5"/>
        <v>114.55319999999999</v>
      </c>
      <c r="BP52" s="387">
        <v>69.519499999999994</v>
      </c>
      <c r="BQ52" s="387">
        <v>69.265599999999992</v>
      </c>
      <c r="BR52" s="387">
        <v>68.840900000000005</v>
      </c>
      <c r="BS52" s="387">
        <v>67.562100000000001</v>
      </c>
      <c r="BT52" s="387">
        <v>78.421099999999996</v>
      </c>
      <c r="BU52" s="387">
        <v>66.840900000000005</v>
      </c>
      <c r="BV52" s="387">
        <v>68.065600000000003</v>
      </c>
      <c r="BW52" s="387">
        <v>74.023399999999995</v>
      </c>
      <c r="BX52" s="387">
        <v>78.104399999999998</v>
      </c>
      <c r="BY52" s="387">
        <v>78.50930000000001</v>
      </c>
      <c r="BZ52" s="387">
        <v>110.14509999999999</v>
      </c>
      <c r="CA52" s="387">
        <v>114.55319999999999</v>
      </c>
      <c r="CB52" s="387">
        <f t="shared" si="6"/>
        <v>144.02369999999999</v>
      </c>
      <c r="CC52" s="387">
        <v>117.761</v>
      </c>
      <c r="CD52" s="387">
        <v>124.9182</v>
      </c>
      <c r="CE52" s="387">
        <v>126.49610000000001</v>
      </c>
      <c r="CF52" s="387">
        <v>146.75920000000002</v>
      </c>
      <c r="CG52" s="387">
        <v>149.73519999999999</v>
      </c>
      <c r="CH52" s="387">
        <v>143.99799999999999</v>
      </c>
      <c r="CI52" s="387">
        <v>144.91700000000003</v>
      </c>
      <c r="CJ52" s="387">
        <v>140.49040000000002</v>
      </c>
      <c r="CK52" s="387">
        <v>136.57690000000002</v>
      </c>
      <c r="CL52" s="387">
        <v>140.47139999999999</v>
      </c>
      <c r="CM52" s="387">
        <v>140.9896</v>
      </c>
      <c r="CN52" s="387">
        <v>144.02369999999999</v>
      </c>
      <c r="CO52" s="387">
        <f t="shared" si="7"/>
        <v>202.68430000000001</v>
      </c>
      <c r="CP52" s="387">
        <v>136.00639999999999</v>
      </c>
      <c r="CQ52" s="387">
        <v>135.65440000000001</v>
      </c>
      <c r="CR52" s="387">
        <v>153.39560000000003</v>
      </c>
      <c r="CS52" s="387">
        <v>119.4522</v>
      </c>
      <c r="CT52" s="387">
        <v>123.92590000000001</v>
      </c>
      <c r="CU52" s="387">
        <v>138.78129999999999</v>
      </c>
      <c r="CV52" s="387">
        <v>169.488</v>
      </c>
      <c r="CW52" s="387">
        <v>191.5917</v>
      </c>
      <c r="CX52" s="387">
        <v>200.26350000000002</v>
      </c>
      <c r="CY52" s="387">
        <v>194.22860000000003</v>
      </c>
      <c r="CZ52" s="387">
        <v>208.60659999999999</v>
      </c>
      <c r="DA52" s="387">
        <v>202.68430000000001</v>
      </c>
      <c r="DB52" s="387">
        <f t="shared" si="8"/>
        <v>437.71629999999999</v>
      </c>
      <c r="DC52" s="387">
        <v>191.029</v>
      </c>
      <c r="DD52" s="387">
        <v>251.51079999999999</v>
      </c>
      <c r="DE52" s="387">
        <v>253.92119999999997</v>
      </c>
      <c r="DF52" s="387">
        <v>249.35900000000001</v>
      </c>
      <c r="DG52" s="387">
        <v>286.58409999999998</v>
      </c>
      <c r="DH52" s="387">
        <v>318.8227</v>
      </c>
      <c r="DI52" s="387">
        <v>313.86270000000002</v>
      </c>
      <c r="DJ52" s="387">
        <v>346.05420000000004</v>
      </c>
      <c r="DK52" s="387">
        <v>355.34820000000002</v>
      </c>
      <c r="DL52" s="387">
        <v>365.71969999999999</v>
      </c>
      <c r="DM52" s="387">
        <v>379.80629999999996</v>
      </c>
      <c r="DN52" s="387">
        <v>437.71629999999999</v>
      </c>
      <c r="DO52" s="387">
        <f t="shared" si="9"/>
        <v>532.74770000000001</v>
      </c>
      <c r="DP52" s="387">
        <v>424.07589999999999</v>
      </c>
      <c r="DQ52" s="387">
        <v>478.16290000000004</v>
      </c>
      <c r="DR52" s="387">
        <v>480.83100000000002</v>
      </c>
      <c r="DS52" s="387">
        <v>472.89949999999999</v>
      </c>
      <c r="DT52" s="387">
        <v>470.53910000000002</v>
      </c>
      <c r="DU52" s="387">
        <v>443.47800000000001</v>
      </c>
      <c r="DV52" s="387">
        <v>519.47720000000004</v>
      </c>
      <c r="DW52" s="387">
        <v>513.64120000000003</v>
      </c>
      <c r="DX52" s="387">
        <v>457.56389999999999</v>
      </c>
      <c r="DY52" s="387">
        <v>485.07510000000002</v>
      </c>
      <c r="DZ52" s="387">
        <v>495.69400000000002</v>
      </c>
      <c r="EA52" s="387">
        <v>532.74770000000001</v>
      </c>
      <c r="EB52" s="387">
        <f t="shared" si="10"/>
        <v>681.55839999999989</v>
      </c>
      <c r="EC52" s="387">
        <v>534.25810000000001</v>
      </c>
      <c r="ED52" s="387">
        <v>480.5634</v>
      </c>
      <c r="EE52" s="387">
        <v>465.95029999999997</v>
      </c>
      <c r="EF52" s="387">
        <v>454.9425</v>
      </c>
      <c r="EG52" s="387">
        <v>458.92009999999999</v>
      </c>
      <c r="EH52" s="387">
        <v>439.33449999999999</v>
      </c>
      <c r="EI52" s="387">
        <v>430.91110000000003</v>
      </c>
      <c r="EJ52" s="387">
        <v>528.11569999999995</v>
      </c>
      <c r="EK52" s="387">
        <v>577.83350000000007</v>
      </c>
      <c r="EL52" s="387">
        <v>564.78689999999995</v>
      </c>
      <c r="EM52" s="387">
        <v>577.84489999999994</v>
      </c>
      <c r="EN52" s="387">
        <v>681.55839999999989</v>
      </c>
      <c r="EO52" s="395">
        <v>839.19410000000005</v>
      </c>
      <c r="EP52" s="395">
        <v>759.31200000000001</v>
      </c>
      <c r="EQ52" s="395">
        <v>797.03140000000008</v>
      </c>
      <c r="ER52" s="395">
        <v>894.15449999999998</v>
      </c>
      <c r="ES52" s="395">
        <v>933.49680000000001</v>
      </c>
      <c r="ET52" s="395">
        <v>957.03449999999998</v>
      </c>
      <c r="EU52" s="395">
        <v>983.3581999999999</v>
      </c>
      <c r="EV52" s="395">
        <v>974.74040000000002</v>
      </c>
      <c r="EW52" s="395">
        <v>995.96719999999993</v>
      </c>
      <c r="EX52" s="395">
        <v>952.41969999999992</v>
      </c>
      <c r="EY52" s="395">
        <v>845.57849999999996</v>
      </c>
      <c r="EZ52" s="395">
        <v>841.32230000000004</v>
      </c>
      <c r="FA52" s="395">
        <v>839.19410000000005</v>
      </c>
      <c r="FB52" s="400"/>
    </row>
    <row r="53" spans="1:158" s="134" customFormat="1" ht="12.75" customHeight="1">
      <c r="A53" s="772" t="s">
        <v>3042</v>
      </c>
      <c r="B53" s="387">
        <f t="shared" si="0"/>
        <v>0</v>
      </c>
      <c r="C53" s="387">
        <v>0</v>
      </c>
      <c r="D53" s="387">
        <v>0</v>
      </c>
      <c r="E53" s="387">
        <v>0</v>
      </c>
      <c r="F53" s="387">
        <v>0</v>
      </c>
      <c r="G53" s="387">
        <v>0</v>
      </c>
      <c r="H53" s="387">
        <v>0</v>
      </c>
      <c r="I53" s="387">
        <v>0</v>
      </c>
      <c r="J53" s="387">
        <v>0</v>
      </c>
      <c r="K53" s="387">
        <v>0</v>
      </c>
      <c r="L53" s="387">
        <v>0</v>
      </c>
      <c r="M53" s="387">
        <v>0</v>
      </c>
      <c r="N53" s="387">
        <v>0</v>
      </c>
      <c r="O53" s="387">
        <f t="shared" si="1"/>
        <v>0.434</v>
      </c>
      <c r="P53" s="387">
        <v>0</v>
      </c>
      <c r="Q53" s="387">
        <v>0</v>
      </c>
      <c r="R53" s="387">
        <v>0</v>
      </c>
      <c r="S53" s="387">
        <v>0</v>
      </c>
      <c r="T53" s="387">
        <v>0</v>
      </c>
      <c r="U53" s="387">
        <v>0</v>
      </c>
      <c r="V53" s="387">
        <v>0</v>
      </c>
      <c r="W53" s="387">
        <v>0.44600000000000001</v>
      </c>
      <c r="X53" s="387">
        <v>0.27700000000000002</v>
      </c>
      <c r="Y53" s="387">
        <v>0.27800000000000002</v>
      </c>
      <c r="Z53" s="387">
        <v>0.3</v>
      </c>
      <c r="AA53" s="387">
        <v>0.434</v>
      </c>
      <c r="AB53" s="387">
        <f t="shared" si="2"/>
        <v>0.64200000000000002</v>
      </c>
      <c r="AC53" s="387">
        <v>0.44600000000000001</v>
      </c>
      <c r="AD53" s="387">
        <v>0.442</v>
      </c>
      <c r="AE53" s="387">
        <v>0.45200000000000001</v>
      </c>
      <c r="AF53" s="387">
        <v>0.47099999999999997</v>
      </c>
      <c r="AG53" s="387">
        <v>0.498</v>
      </c>
      <c r="AH53" s="387">
        <v>0.47899999999999998</v>
      </c>
      <c r="AI53" s="387">
        <v>0.48699999999999999</v>
      </c>
      <c r="AJ53" s="387">
        <v>0.496</v>
      </c>
      <c r="AK53" s="387">
        <v>1.88</v>
      </c>
      <c r="AL53" s="387">
        <v>0.51100000000000001</v>
      </c>
      <c r="AM53" s="387">
        <v>0.63700000000000001</v>
      </c>
      <c r="AN53" s="387">
        <v>0.64200000000000002</v>
      </c>
      <c r="AO53" s="387">
        <f t="shared" si="3"/>
        <v>5.6639999999999997</v>
      </c>
      <c r="AP53" s="387">
        <v>0.66200000000000003</v>
      </c>
      <c r="AQ53" s="387">
        <v>0.66900000000000004</v>
      </c>
      <c r="AR53" s="387">
        <v>0.77600000000000002</v>
      </c>
      <c r="AS53" s="387">
        <v>0.83299999999999996</v>
      </c>
      <c r="AT53" s="387">
        <v>0.95899999999999996</v>
      </c>
      <c r="AU53" s="387">
        <v>0.93799999999999994</v>
      </c>
      <c r="AV53" s="387">
        <v>0.88</v>
      </c>
      <c r="AW53" s="387">
        <v>0.94499999999999995</v>
      </c>
      <c r="AX53" s="387">
        <v>0.95699999999999996</v>
      </c>
      <c r="AY53" s="387">
        <v>0.95299999999999996</v>
      </c>
      <c r="AZ53" s="387">
        <v>3.996</v>
      </c>
      <c r="BA53" s="387">
        <v>5.6639999999999997</v>
      </c>
      <c r="BB53" s="387">
        <f t="shared" si="4"/>
        <v>6.2720000000000002</v>
      </c>
      <c r="BC53" s="387">
        <v>5.8719999999999999</v>
      </c>
      <c r="BD53" s="387">
        <v>5.9279999999999999</v>
      </c>
      <c r="BE53" s="387">
        <v>6.1381000000000006</v>
      </c>
      <c r="BF53" s="387">
        <v>6.1680000000000001</v>
      </c>
      <c r="BG53" s="387">
        <v>6.202</v>
      </c>
      <c r="BH53" s="387">
        <v>6.0380000000000003</v>
      </c>
      <c r="BI53" s="387">
        <v>6.0510000000000002</v>
      </c>
      <c r="BJ53" s="387">
        <v>6.181</v>
      </c>
      <c r="BK53" s="387">
        <v>6.2439999999999998</v>
      </c>
      <c r="BL53" s="387">
        <v>6.2759999999999998</v>
      </c>
      <c r="BM53" s="387">
        <v>6.391</v>
      </c>
      <c r="BN53" s="387">
        <v>6.2720000000000002</v>
      </c>
      <c r="BO53" s="387">
        <f t="shared" si="5"/>
        <v>5.5049999999999999</v>
      </c>
      <c r="BP53" s="387">
        <v>6.1589999999999998</v>
      </c>
      <c r="BQ53" s="387">
        <v>6.1760000000000002</v>
      </c>
      <c r="BR53" s="387">
        <v>6.2270000000000003</v>
      </c>
      <c r="BS53" s="387">
        <v>6.1509999999999998</v>
      </c>
      <c r="BT53" s="387">
        <v>6.1840000000000002</v>
      </c>
      <c r="BU53" s="387">
        <v>6.0389999999999997</v>
      </c>
      <c r="BV53" s="387">
        <v>5.8043000000000005</v>
      </c>
      <c r="BW53" s="387">
        <v>5.7366999999999999</v>
      </c>
      <c r="BX53" s="387">
        <v>5.7086999999999994</v>
      </c>
      <c r="BY53" s="387">
        <v>5.5339999999999998</v>
      </c>
      <c r="BZ53" s="387">
        <v>5.5256000000000007</v>
      </c>
      <c r="CA53" s="387">
        <v>5.5049999999999999</v>
      </c>
      <c r="CB53" s="387">
        <f t="shared" si="6"/>
        <v>6.0549999999999997</v>
      </c>
      <c r="CC53" s="387">
        <v>5.2463999999999995</v>
      </c>
      <c r="CD53" s="387">
        <v>5.2110000000000003</v>
      </c>
      <c r="CE53" s="387">
        <v>5.2206000000000001</v>
      </c>
      <c r="CF53" s="387">
        <v>5.1932</v>
      </c>
      <c r="CG53" s="387">
        <v>5.173</v>
      </c>
      <c r="CH53" s="387">
        <v>4.9859999999999998</v>
      </c>
      <c r="CI53" s="387">
        <v>6.2009999999999996</v>
      </c>
      <c r="CJ53" s="387">
        <v>6.1840000000000002</v>
      </c>
      <c r="CK53" s="387">
        <v>6.157</v>
      </c>
      <c r="CL53" s="387">
        <v>6.1669999999999998</v>
      </c>
      <c r="CM53" s="387">
        <v>6.18</v>
      </c>
      <c r="CN53" s="387">
        <v>6.0549999999999997</v>
      </c>
      <c r="CO53" s="387">
        <f t="shared" si="7"/>
        <v>3.0758999999999999</v>
      </c>
      <c r="CP53" s="387">
        <v>10.845000000000001</v>
      </c>
      <c r="CQ53" s="387">
        <v>10.64</v>
      </c>
      <c r="CR53" s="387">
        <v>10.035</v>
      </c>
      <c r="CS53" s="387">
        <v>2.3220000000000001</v>
      </c>
      <c r="CT53" s="387">
        <v>2.2050000000000001</v>
      </c>
      <c r="CU53" s="387">
        <v>2.1604000000000001</v>
      </c>
      <c r="CV53" s="387">
        <v>1.6862000000000001</v>
      </c>
      <c r="CW53" s="387">
        <v>2.9110999999999998</v>
      </c>
      <c r="CX53" s="387">
        <v>2.9085000000000001</v>
      </c>
      <c r="CY53" s="387">
        <v>2.8318999999999996</v>
      </c>
      <c r="CZ53" s="387">
        <v>3.1566000000000001</v>
      </c>
      <c r="DA53" s="387">
        <v>3.0758999999999999</v>
      </c>
      <c r="DB53" s="387">
        <f t="shared" si="8"/>
        <v>1.7059000000000002</v>
      </c>
      <c r="DC53" s="387">
        <v>2.2138</v>
      </c>
      <c r="DD53" s="387">
        <v>2.1135000000000002</v>
      </c>
      <c r="DE53" s="387">
        <v>0.85260000000000002</v>
      </c>
      <c r="DF53" s="387">
        <v>0.80900000000000005</v>
      </c>
      <c r="DG53" s="387">
        <v>0.71350000000000002</v>
      </c>
      <c r="DH53" s="387">
        <v>0.65100000000000002</v>
      </c>
      <c r="DI53" s="387">
        <v>0.2165</v>
      </c>
      <c r="DJ53" s="387">
        <v>0.63290000000000002</v>
      </c>
      <c r="DK53" s="387">
        <v>0.79120000000000001</v>
      </c>
      <c r="DL53" s="387">
        <v>1.3084</v>
      </c>
      <c r="DM53" s="387">
        <v>1.8049999999999999</v>
      </c>
      <c r="DN53" s="387">
        <v>1.7059000000000002</v>
      </c>
      <c r="DO53" s="387">
        <f t="shared" si="9"/>
        <v>13.567299999999998</v>
      </c>
      <c r="DP53" s="387">
        <v>1.5723</v>
      </c>
      <c r="DQ53" s="387">
        <v>1.5236000000000001</v>
      </c>
      <c r="DR53" s="387">
        <v>0.68429999999999991</v>
      </c>
      <c r="DS53" s="387">
        <v>1.4684000000000001</v>
      </c>
      <c r="DT53" s="387">
        <v>2.2245999999999997</v>
      </c>
      <c r="DU53" s="387">
        <v>2.6791999999999998</v>
      </c>
      <c r="DV53" s="387">
        <v>3.3168000000000002</v>
      </c>
      <c r="DW53" s="387">
        <v>4.6901000000000002</v>
      </c>
      <c r="DX53" s="387">
        <v>4.7564999999999991</v>
      </c>
      <c r="DY53" s="387">
        <v>10.382999999999999</v>
      </c>
      <c r="DZ53" s="387">
        <v>11.870800000000001</v>
      </c>
      <c r="EA53" s="387">
        <v>13.567299999999998</v>
      </c>
      <c r="EB53" s="387">
        <f t="shared" si="10"/>
        <v>54.313600000000001</v>
      </c>
      <c r="EC53" s="387">
        <v>13.563400000000001</v>
      </c>
      <c r="ED53" s="387">
        <v>14.206999999999999</v>
      </c>
      <c r="EE53" s="387">
        <v>16.776599999999998</v>
      </c>
      <c r="EF53" s="387">
        <v>24.676399999999997</v>
      </c>
      <c r="EG53" s="387">
        <v>22.390499999999999</v>
      </c>
      <c r="EH53" s="387">
        <v>26.964499999999997</v>
      </c>
      <c r="EI53" s="387">
        <v>29.169199999999996</v>
      </c>
      <c r="EJ53" s="387">
        <v>30.9922</v>
      </c>
      <c r="EK53" s="387">
        <v>35.063800000000001</v>
      </c>
      <c r="EL53" s="387">
        <v>43.413499999999999</v>
      </c>
      <c r="EM53" s="387">
        <v>50.785200000000003</v>
      </c>
      <c r="EN53" s="387">
        <v>54.313600000000001</v>
      </c>
      <c r="EO53" s="395">
        <v>117.9109</v>
      </c>
      <c r="EP53" s="395">
        <v>54.1295</v>
      </c>
      <c r="EQ53" s="395">
        <v>57.7104</v>
      </c>
      <c r="ER53" s="395">
        <v>62.796099999999996</v>
      </c>
      <c r="ES53" s="395">
        <v>66.596699999999998</v>
      </c>
      <c r="ET53" s="395">
        <v>77.013000000000005</v>
      </c>
      <c r="EU53" s="395">
        <v>84.1661</v>
      </c>
      <c r="EV53" s="395">
        <v>97.888199999999998</v>
      </c>
      <c r="EW53" s="395">
        <v>101.26649999999999</v>
      </c>
      <c r="EX53" s="395">
        <v>104.61060000000001</v>
      </c>
      <c r="EY53" s="395">
        <v>101.65010000000001</v>
      </c>
      <c r="EZ53" s="395">
        <v>105.7651</v>
      </c>
      <c r="FA53" s="395">
        <v>117.9109</v>
      </c>
      <c r="FB53" s="400"/>
    </row>
    <row r="54" spans="1:158" s="134" customFormat="1" ht="12.75" customHeight="1">
      <c r="A54" s="771" t="s">
        <v>2901</v>
      </c>
      <c r="B54" s="387">
        <f t="shared" si="0"/>
        <v>4.1749999999999998</v>
      </c>
      <c r="C54" s="387">
        <v>0</v>
      </c>
      <c r="D54" s="387">
        <v>0</v>
      </c>
      <c r="E54" s="387">
        <v>0</v>
      </c>
      <c r="F54" s="387">
        <v>0</v>
      </c>
      <c r="G54" s="387">
        <v>0</v>
      </c>
      <c r="H54" s="387">
        <v>0</v>
      </c>
      <c r="I54" s="387">
        <v>2.9060000000000001</v>
      </c>
      <c r="J54" s="387">
        <v>3.0379999999999998</v>
      </c>
      <c r="K54" s="387">
        <v>3.3119999999999998</v>
      </c>
      <c r="L54" s="387">
        <v>3.85</v>
      </c>
      <c r="M54" s="387">
        <v>4.0869999999999997</v>
      </c>
      <c r="N54" s="387">
        <v>4.1749999999999998</v>
      </c>
      <c r="O54" s="387">
        <f t="shared" si="1"/>
        <v>12.066000000000001</v>
      </c>
      <c r="P54" s="387">
        <v>4.2869999999999999</v>
      </c>
      <c r="Q54" s="387">
        <v>4.3040000000000003</v>
      </c>
      <c r="R54" s="387">
        <v>4.41</v>
      </c>
      <c r="S54" s="387">
        <v>4.415</v>
      </c>
      <c r="T54" s="387">
        <v>4.2629999999999999</v>
      </c>
      <c r="U54" s="387">
        <v>12.532999999999999</v>
      </c>
      <c r="V54" s="387">
        <v>12.478</v>
      </c>
      <c r="W54" s="387">
        <v>12.407</v>
      </c>
      <c r="X54" s="387">
        <v>12.565</v>
      </c>
      <c r="Y54" s="387">
        <v>11.835000000000001</v>
      </c>
      <c r="Z54" s="387">
        <v>12.096</v>
      </c>
      <c r="AA54" s="387">
        <v>12.066000000000001</v>
      </c>
      <c r="AB54" s="387">
        <f t="shared" si="2"/>
        <v>17.405000000000001</v>
      </c>
      <c r="AC54" s="387">
        <v>12.465999999999999</v>
      </c>
      <c r="AD54" s="387">
        <v>12.254</v>
      </c>
      <c r="AE54" s="387">
        <v>12.323</v>
      </c>
      <c r="AF54" s="387">
        <v>11.518000000000001</v>
      </c>
      <c r="AG54" s="387">
        <v>12.305</v>
      </c>
      <c r="AH54" s="387">
        <v>11.701000000000001</v>
      </c>
      <c r="AI54" s="387">
        <v>11.904399999999999</v>
      </c>
      <c r="AJ54" s="387">
        <v>12.2262</v>
      </c>
      <c r="AK54" s="387">
        <v>12.288</v>
      </c>
      <c r="AL54" s="387">
        <v>12.721</v>
      </c>
      <c r="AM54" s="387">
        <v>15.361000000000001</v>
      </c>
      <c r="AN54" s="387">
        <v>17.405000000000001</v>
      </c>
      <c r="AO54" s="387">
        <f t="shared" si="3"/>
        <v>32.688400000000001</v>
      </c>
      <c r="AP54" s="387">
        <v>17.997</v>
      </c>
      <c r="AQ54" s="387">
        <v>18.024000000000001</v>
      </c>
      <c r="AR54" s="387">
        <v>22.837</v>
      </c>
      <c r="AS54" s="387">
        <v>20.534800000000001</v>
      </c>
      <c r="AT54" s="387">
        <v>9.2629999999999999</v>
      </c>
      <c r="AU54" s="387">
        <v>22.939</v>
      </c>
      <c r="AV54" s="387">
        <v>28.939399999999999</v>
      </c>
      <c r="AW54" s="387">
        <v>30.589500000000001</v>
      </c>
      <c r="AX54" s="387">
        <v>31.322700000000001</v>
      </c>
      <c r="AY54" s="387">
        <v>31.0657</v>
      </c>
      <c r="AZ54" s="387">
        <v>32.596400000000003</v>
      </c>
      <c r="BA54" s="387">
        <v>32.688400000000001</v>
      </c>
      <c r="BB54" s="387">
        <f t="shared" si="4"/>
        <v>33.848300000000002</v>
      </c>
      <c r="BC54" s="387">
        <v>33.655300000000004</v>
      </c>
      <c r="BD54" s="387">
        <v>33.974499999999999</v>
      </c>
      <c r="BE54" s="387">
        <v>26.4756</v>
      </c>
      <c r="BF54" s="387">
        <v>24.1723</v>
      </c>
      <c r="BG54" s="387">
        <v>24.3064</v>
      </c>
      <c r="BH54" s="387">
        <v>23.6645</v>
      </c>
      <c r="BI54" s="387">
        <v>23.712199999999999</v>
      </c>
      <c r="BJ54" s="387">
        <v>23.979500000000002</v>
      </c>
      <c r="BK54" s="387">
        <v>34.292400000000001</v>
      </c>
      <c r="BL54" s="387">
        <v>34.347200000000001</v>
      </c>
      <c r="BM54" s="387">
        <v>34.982199999999999</v>
      </c>
      <c r="BN54" s="387">
        <v>33.848300000000002</v>
      </c>
      <c r="BO54" s="387">
        <f t="shared" si="5"/>
        <v>20.2089</v>
      </c>
      <c r="BP54" s="387">
        <v>34.328099999999999</v>
      </c>
      <c r="BQ54" s="387">
        <v>34.398200000000003</v>
      </c>
      <c r="BR54" s="387">
        <v>34.681400000000004</v>
      </c>
      <c r="BS54" s="387">
        <v>34.714300000000001</v>
      </c>
      <c r="BT54" s="387">
        <v>33.039099999999998</v>
      </c>
      <c r="BU54" s="387">
        <v>26.441499999999998</v>
      </c>
      <c r="BV54" s="387">
        <v>26.2624</v>
      </c>
      <c r="BW54" s="387">
        <v>26.379400000000004</v>
      </c>
      <c r="BX54" s="387">
        <v>25.2988</v>
      </c>
      <c r="BY54" s="387">
        <v>20.316300000000002</v>
      </c>
      <c r="BZ54" s="387">
        <v>20.285</v>
      </c>
      <c r="CA54" s="387">
        <v>20.2089</v>
      </c>
      <c r="CB54" s="387">
        <f t="shared" si="6"/>
        <v>20.764399999999998</v>
      </c>
      <c r="CC54" s="387">
        <v>20.240699999999997</v>
      </c>
      <c r="CD54" s="387">
        <v>19.936899999999998</v>
      </c>
      <c r="CE54" s="387">
        <v>19.226099999999999</v>
      </c>
      <c r="CF54" s="387">
        <v>25.277100000000004</v>
      </c>
      <c r="CG54" s="387">
        <v>24.727100000000004</v>
      </c>
      <c r="CH54" s="387">
        <v>21.857800000000001</v>
      </c>
      <c r="CI54" s="387">
        <v>20.155000000000001</v>
      </c>
      <c r="CJ54" s="387">
        <v>18.693999999999999</v>
      </c>
      <c r="CK54" s="387">
        <v>22.304400000000001</v>
      </c>
      <c r="CL54" s="387">
        <v>21.452400000000001</v>
      </c>
      <c r="CM54" s="387">
        <v>21.058400000000002</v>
      </c>
      <c r="CN54" s="387">
        <v>20.764399999999998</v>
      </c>
      <c r="CO54" s="387">
        <f t="shared" si="7"/>
        <v>26.818099999999998</v>
      </c>
      <c r="CP54" s="387">
        <v>20.3217</v>
      </c>
      <c r="CQ54" s="387">
        <v>19.991800000000001</v>
      </c>
      <c r="CR54" s="387">
        <v>19.416399999999999</v>
      </c>
      <c r="CS54" s="387">
        <v>12.2052</v>
      </c>
      <c r="CT54" s="387">
        <v>13.398199999999999</v>
      </c>
      <c r="CU54" s="387">
        <v>12.9876</v>
      </c>
      <c r="CV54" s="387">
        <v>12.381779999999999</v>
      </c>
      <c r="CW54" s="387">
        <v>14.914899999999999</v>
      </c>
      <c r="CX54" s="387">
        <v>14.5397</v>
      </c>
      <c r="CY54" s="387">
        <v>13.996500000000001</v>
      </c>
      <c r="CZ54" s="387">
        <v>17.8245</v>
      </c>
      <c r="DA54" s="387">
        <v>26.818099999999998</v>
      </c>
      <c r="DB54" s="387">
        <f t="shared" si="8"/>
        <v>30.869200000000003</v>
      </c>
      <c r="DC54" s="387">
        <v>31.441800000000001</v>
      </c>
      <c r="DD54" s="387">
        <v>34.442300000000003</v>
      </c>
      <c r="DE54" s="387">
        <v>30.3825</v>
      </c>
      <c r="DF54" s="387">
        <v>30.847000000000001</v>
      </c>
      <c r="DG54" s="387">
        <v>31.1129</v>
      </c>
      <c r="DH54" s="387">
        <v>26.575600000000001</v>
      </c>
      <c r="DI54" s="387">
        <v>29.389800000000001</v>
      </c>
      <c r="DJ54" s="387">
        <v>21.200299999999999</v>
      </c>
      <c r="DK54" s="387">
        <v>28.565599999999996</v>
      </c>
      <c r="DL54" s="387">
        <v>26.4298</v>
      </c>
      <c r="DM54" s="387">
        <v>21.148499999999999</v>
      </c>
      <c r="DN54" s="387">
        <v>30.869200000000003</v>
      </c>
      <c r="DO54" s="387">
        <f t="shared" si="9"/>
        <v>48.967700000000001</v>
      </c>
      <c r="DP54" s="387">
        <v>27.475300000000001</v>
      </c>
      <c r="DQ54" s="387">
        <v>26.3931</v>
      </c>
      <c r="DR54" s="387">
        <v>34.013399999999997</v>
      </c>
      <c r="DS54" s="387">
        <v>34.183399999999999</v>
      </c>
      <c r="DT54" s="387">
        <v>33.526499999999999</v>
      </c>
      <c r="DU54" s="387">
        <v>34.673099999999998</v>
      </c>
      <c r="DV54" s="387">
        <v>32.477600000000002</v>
      </c>
      <c r="DW54" s="387">
        <v>32.281699999999994</v>
      </c>
      <c r="DX54" s="387">
        <v>32.954599999999999</v>
      </c>
      <c r="DY54" s="387">
        <v>31.8565</v>
      </c>
      <c r="DZ54" s="387">
        <v>48.531400000000005</v>
      </c>
      <c r="EA54" s="387">
        <v>48.967700000000001</v>
      </c>
      <c r="EB54" s="387">
        <f t="shared" si="10"/>
        <v>52.491100000000003</v>
      </c>
      <c r="EC54" s="387">
        <v>48.632199999999997</v>
      </c>
      <c r="ED54" s="387">
        <v>47.398600000000002</v>
      </c>
      <c r="EE54" s="387">
        <v>56.977000000000004</v>
      </c>
      <c r="EF54" s="387">
        <v>56.316900000000004</v>
      </c>
      <c r="EG54" s="387">
        <v>39.991699999999994</v>
      </c>
      <c r="EH54" s="387">
        <v>27.968700000000002</v>
      </c>
      <c r="EI54" s="387">
        <v>32.454099999999997</v>
      </c>
      <c r="EJ54" s="387">
        <v>28.9681</v>
      </c>
      <c r="EK54" s="387">
        <v>37.2637</v>
      </c>
      <c r="EL54" s="387">
        <v>34.923400000000001</v>
      </c>
      <c r="EM54" s="387">
        <v>46.555299999999995</v>
      </c>
      <c r="EN54" s="387">
        <v>52.491100000000003</v>
      </c>
      <c r="EO54" s="395">
        <v>99.767100000000013</v>
      </c>
      <c r="EP54" s="395">
        <v>55.220300000000002</v>
      </c>
      <c r="EQ54" s="395">
        <v>62.043300000000002</v>
      </c>
      <c r="ER54" s="395">
        <v>66.045000000000002</v>
      </c>
      <c r="ES54" s="395">
        <v>76.180600000000013</v>
      </c>
      <c r="ET54" s="395">
        <v>87.431600000000003</v>
      </c>
      <c r="EU54" s="395">
        <v>95.293700000000001</v>
      </c>
      <c r="EV54" s="395">
        <v>97.74969999999999</v>
      </c>
      <c r="EW54" s="395">
        <v>95.644000000000005</v>
      </c>
      <c r="EX54" s="395">
        <v>97.677199999999999</v>
      </c>
      <c r="EY54" s="395">
        <v>97.438000000000002</v>
      </c>
      <c r="EZ54" s="395">
        <v>103.1039</v>
      </c>
      <c r="FA54" s="395">
        <v>99.767100000000013</v>
      </c>
      <c r="FB54" s="400"/>
    </row>
    <row r="55" spans="1:158" s="134" customFormat="1" ht="12.75" customHeight="1">
      <c r="A55" s="771" t="s">
        <v>3188</v>
      </c>
      <c r="B55" s="387">
        <f t="shared" si="0"/>
        <v>1.651</v>
      </c>
      <c r="C55" s="387">
        <v>0.82699999999999996</v>
      </c>
      <c r="D55" s="387">
        <v>1.744</v>
      </c>
      <c r="E55" s="387">
        <v>1.7370000000000001</v>
      </c>
      <c r="F55" s="387">
        <v>1.782</v>
      </c>
      <c r="G55" s="387">
        <v>0</v>
      </c>
      <c r="H55" s="387">
        <v>0</v>
      </c>
      <c r="I55" s="387">
        <v>0</v>
      </c>
      <c r="J55" s="387">
        <v>0</v>
      </c>
      <c r="K55" s="387">
        <v>0</v>
      </c>
      <c r="L55" s="387">
        <v>1.5226</v>
      </c>
      <c r="M55" s="387">
        <v>1.6659000000000002</v>
      </c>
      <c r="N55" s="387">
        <v>1.651</v>
      </c>
      <c r="O55" s="387">
        <f t="shared" si="1"/>
        <v>0</v>
      </c>
      <c r="P55" s="387">
        <v>1.6956</v>
      </c>
      <c r="Q55" s="387">
        <v>1.3017999999999998</v>
      </c>
      <c r="R55" s="387">
        <v>1.3340000000000001</v>
      </c>
      <c r="S55" s="387">
        <v>1.335</v>
      </c>
      <c r="T55" s="387">
        <v>0</v>
      </c>
      <c r="U55" s="387">
        <v>0</v>
      </c>
      <c r="V55" s="387">
        <v>0</v>
      </c>
      <c r="W55" s="387">
        <v>0</v>
      </c>
      <c r="X55" s="387">
        <v>0</v>
      </c>
      <c r="Y55" s="387">
        <v>0</v>
      </c>
      <c r="Z55" s="387">
        <v>0</v>
      </c>
      <c r="AA55" s="387">
        <v>0</v>
      </c>
      <c r="AB55" s="387">
        <f t="shared" si="2"/>
        <v>80.581299999999999</v>
      </c>
      <c r="AC55" s="387">
        <v>0</v>
      </c>
      <c r="AD55" s="387">
        <v>6.71</v>
      </c>
      <c r="AE55" s="387">
        <v>6.859</v>
      </c>
      <c r="AF55" s="387">
        <v>22.242000000000001</v>
      </c>
      <c r="AG55" s="387">
        <v>23.745000000000001</v>
      </c>
      <c r="AH55" s="387">
        <v>22.98</v>
      </c>
      <c r="AI55" s="387">
        <v>26.3002</v>
      </c>
      <c r="AJ55" s="387">
        <v>29.778299999999998</v>
      </c>
      <c r="AK55" s="387">
        <v>37.280099999999997</v>
      </c>
      <c r="AL55" s="387">
        <v>48.457000000000001</v>
      </c>
      <c r="AM55" s="387">
        <v>66.046700000000001</v>
      </c>
      <c r="AN55" s="387">
        <v>80.581299999999999</v>
      </c>
      <c r="AO55" s="387">
        <f t="shared" si="3"/>
        <v>33.708300000000001</v>
      </c>
      <c r="AP55" s="387">
        <v>68.184600000000003</v>
      </c>
      <c r="AQ55" s="387">
        <v>68.245199999999997</v>
      </c>
      <c r="AR55" s="387">
        <v>80.168199999999999</v>
      </c>
      <c r="AS55" s="387">
        <v>58.166199999999996</v>
      </c>
      <c r="AT55" s="387">
        <v>66.527000000000001</v>
      </c>
      <c r="AU55" s="387">
        <v>41.890500000000003</v>
      </c>
      <c r="AV55" s="387">
        <v>39.603400000000001</v>
      </c>
      <c r="AW55" s="387">
        <v>40.622500000000002</v>
      </c>
      <c r="AX55" s="387">
        <v>40.960300000000004</v>
      </c>
      <c r="AY55" s="387">
        <v>40.8628</v>
      </c>
      <c r="AZ55" s="387">
        <v>43.378699999999995</v>
      </c>
      <c r="BA55" s="387">
        <v>33.708300000000001</v>
      </c>
      <c r="BB55" s="387">
        <f t="shared" si="4"/>
        <v>24.5136</v>
      </c>
      <c r="BC55" s="387">
        <v>34.694300000000005</v>
      </c>
      <c r="BD55" s="387">
        <v>34.949599999999997</v>
      </c>
      <c r="BE55" s="387">
        <v>35.2896</v>
      </c>
      <c r="BF55" s="387">
        <v>35.457599999999999</v>
      </c>
      <c r="BG55" s="387">
        <v>35.647500000000001</v>
      </c>
      <c r="BH55" s="387">
        <v>15.51</v>
      </c>
      <c r="BI55" s="387">
        <v>17.141999999999999</v>
      </c>
      <c r="BJ55" s="387">
        <v>17.335000000000001</v>
      </c>
      <c r="BK55" s="387">
        <v>17.523</v>
      </c>
      <c r="BL55" s="387">
        <v>24.6584</v>
      </c>
      <c r="BM55" s="387">
        <v>25.1144</v>
      </c>
      <c r="BN55" s="387">
        <v>24.5136</v>
      </c>
      <c r="BO55" s="387">
        <f t="shared" si="5"/>
        <v>27.3842</v>
      </c>
      <c r="BP55" s="387">
        <v>23.991400000000002</v>
      </c>
      <c r="BQ55" s="387">
        <v>22.077400000000001</v>
      </c>
      <c r="BR55" s="387">
        <v>22.042300000000001</v>
      </c>
      <c r="BS55" s="387">
        <v>21.671500000000002</v>
      </c>
      <c r="BT55" s="387">
        <v>20.8703</v>
      </c>
      <c r="BU55" s="387">
        <v>21.059300000000004</v>
      </c>
      <c r="BV55" s="387">
        <v>25.840900000000001</v>
      </c>
      <c r="BW55" s="387">
        <v>25.527200000000001</v>
      </c>
      <c r="BX55" s="387">
        <v>17.680199999999999</v>
      </c>
      <c r="BY55" s="387">
        <v>17.385900000000003</v>
      </c>
      <c r="BZ55" s="387">
        <v>17.359200000000001</v>
      </c>
      <c r="CA55" s="387">
        <v>27.3842</v>
      </c>
      <c r="CB55" s="387">
        <f t="shared" si="6"/>
        <v>44.668099999999995</v>
      </c>
      <c r="CC55" s="387">
        <v>28.667099999999998</v>
      </c>
      <c r="CD55" s="387">
        <v>26.402699999999999</v>
      </c>
      <c r="CE55" s="387">
        <v>26.176199999999998</v>
      </c>
      <c r="CF55" s="387">
        <v>26.365299999999998</v>
      </c>
      <c r="CG55" s="387">
        <v>33.644199999999998</v>
      </c>
      <c r="CH55" s="387">
        <v>36.820399999999999</v>
      </c>
      <c r="CI55" s="387">
        <v>31.547599999999999</v>
      </c>
      <c r="CJ55" s="387">
        <v>31.181099999999997</v>
      </c>
      <c r="CK55" s="387">
        <v>30.334099999999999</v>
      </c>
      <c r="CL55" s="387">
        <v>39.727699999999999</v>
      </c>
      <c r="CM55" s="387">
        <v>42.375800000000005</v>
      </c>
      <c r="CN55" s="387">
        <v>44.668099999999995</v>
      </c>
      <c r="CO55" s="387">
        <f t="shared" si="7"/>
        <v>71.514800000000008</v>
      </c>
      <c r="CP55" s="387">
        <v>30.711099999999998</v>
      </c>
      <c r="CQ55" s="387">
        <v>32.483800000000002</v>
      </c>
      <c r="CR55" s="387">
        <v>34.202599999999997</v>
      </c>
      <c r="CS55" s="387">
        <v>32.400599999999997</v>
      </c>
      <c r="CT55" s="387">
        <v>31.3949</v>
      </c>
      <c r="CU55" s="387">
        <v>40.258899999999997</v>
      </c>
      <c r="CV55" s="387">
        <v>68.387840000000011</v>
      </c>
      <c r="CW55" s="387">
        <v>63.932600000000001</v>
      </c>
      <c r="CX55" s="387">
        <v>72.385800000000003</v>
      </c>
      <c r="CY55" s="387">
        <v>67.3309</v>
      </c>
      <c r="CZ55" s="387">
        <v>52.670599999999993</v>
      </c>
      <c r="DA55" s="387">
        <v>71.514800000000008</v>
      </c>
      <c r="DB55" s="387">
        <f t="shared" si="8"/>
        <v>366.02059999999994</v>
      </c>
      <c r="DC55" s="387">
        <v>38.157400000000003</v>
      </c>
      <c r="DD55" s="387">
        <v>46.256699999999995</v>
      </c>
      <c r="DE55" s="387">
        <v>47.673499999999997</v>
      </c>
      <c r="DF55" s="387">
        <v>77.870500000000007</v>
      </c>
      <c r="DG55" s="387">
        <v>102.17830000000001</v>
      </c>
      <c r="DH55" s="387">
        <v>110.02930000000001</v>
      </c>
      <c r="DI55" s="387">
        <v>140.42930000000001</v>
      </c>
      <c r="DJ55" s="387">
        <v>198.55600000000001</v>
      </c>
      <c r="DK55" s="387">
        <v>314.43959999999998</v>
      </c>
      <c r="DL55" s="387">
        <v>340.72410000000002</v>
      </c>
      <c r="DM55" s="387">
        <v>367.69190000000003</v>
      </c>
      <c r="DN55" s="387">
        <v>366.02059999999994</v>
      </c>
      <c r="DO55" s="387">
        <f t="shared" si="9"/>
        <v>608.59519999999986</v>
      </c>
      <c r="DP55" s="387">
        <v>337.34409999999997</v>
      </c>
      <c r="DQ55" s="387">
        <v>336.74270000000001</v>
      </c>
      <c r="DR55" s="387">
        <v>328.76239999999996</v>
      </c>
      <c r="DS55" s="387">
        <v>355.22379999999998</v>
      </c>
      <c r="DT55" s="387">
        <v>358.68370000000004</v>
      </c>
      <c r="DU55" s="387">
        <v>384.19450000000006</v>
      </c>
      <c r="DV55" s="387">
        <v>406.76949999999999</v>
      </c>
      <c r="DW55" s="387">
        <v>402.58050000000003</v>
      </c>
      <c r="DX55" s="387">
        <v>439.98209999999995</v>
      </c>
      <c r="DY55" s="387">
        <v>458.54480000000001</v>
      </c>
      <c r="DZ55" s="387">
        <v>464.3415</v>
      </c>
      <c r="EA55" s="387">
        <v>608.59519999999986</v>
      </c>
      <c r="EB55" s="387">
        <f t="shared" si="10"/>
        <v>1258.0775999999998</v>
      </c>
      <c r="EC55" s="387">
        <v>661.22539999999992</v>
      </c>
      <c r="ED55" s="387">
        <v>723.11699999999996</v>
      </c>
      <c r="EE55" s="387">
        <v>785.98910000000001</v>
      </c>
      <c r="EF55" s="387">
        <v>816.51119999999992</v>
      </c>
      <c r="EG55" s="387">
        <v>872.5711</v>
      </c>
      <c r="EH55" s="387">
        <v>802.25689999999997</v>
      </c>
      <c r="EI55" s="387">
        <v>878.47159999999997</v>
      </c>
      <c r="EJ55" s="387">
        <v>980.14780000000007</v>
      </c>
      <c r="EK55" s="387">
        <v>1037.3648999999998</v>
      </c>
      <c r="EL55" s="387">
        <v>1103.2523000000001</v>
      </c>
      <c r="EM55" s="387">
        <v>1194.0383000000002</v>
      </c>
      <c r="EN55" s="387">
        <v>1258.0775999999998</v>
      </c>
      <c r="EO55" s="395">
        <v>3055.8820000000001</v>
      </c>
      <c r="EP55" s="395">
        <v>1300.8501999999999</v>
      </c>
      <c r="EQ55" s="395">
        <v>1530.5628000000002</v>
      </c>
      <c r="ER55" s="395">
        <v>1778.2328</v>
      </c>
      <c r="ES55" s="395">
        <v>2031.0352</v>
      </c>
      <c r="ET55" s="395">
        <v>2303.7541000000001</v>
      </c>
      <c r="EU55" s="395">
        <v>2556.4340000000002</v>
      </c>
      <c r="EV55" s="395">
        <v>2866.2718</v>
      </c>
      <c r="EW55" s="395">
        <v>3096.3355000000001</v>
      </c>
      <c r="EX55" s="395">
        <v>3100.5463</v>
      </c>
      <c r="EY55" s="395">
        <v>2916.3747000000003</v>
      </c>
      <c r="EZ55" s="395">
        <v>2883.7809999999999</v>
      </c>
      <c r="FA55" s="395">
        <v>3055.8820000000001</v>
      </c>
      <c r="FB55" s="400"/>
    </row>
    <row r="56" spans="1:158" s="134" customFormat="1" ht="12.75" customHeight="1">
      <c r="A56" s="771" t="s">
        <v>3189</v>
      </c>
      <c r="B56" s="387">
        <f t="shared" si="0"/>
        <v>0</v>
      </c>
      <c r="C56" s="387">
        <v>0</v>
      </c>
      <c r="D56" s="387">
        <v>0</v>
      </c>
      <c r="E56" s="387">
        <v>0</v>
      </c>
      <c r="F56" s="387">
        <v>0</v>
      </c>
      <c r="G56" s="387">
        <v>0</v>
      </c>
      <c r="H56" s="387">
        <v>0</v>
      </c>
      <c r="I56" s="387">
        <v>0</v>
      </c>
      <c r="J56" s="387">
        <v>0</v>
      </c>
      <c r="K56" s="387">
        <v>0</v>
      </c>
      <c r="L56" s="387">
        <v>0</v>
      </c>
      <c r="M56" s="387">
        <v>0</v>
      </c>
      <c r="N56" s="387">
        <v>0</v>
      </c>
      <c r="O56" s="387">
        <f t="shared" si="1"/>
        <v>0</v>
      </c>
      <c r="P56" s="387">
        <v>0</v>
      </c>
      <c r="Q56" s="387">
        <v>0</v>
      </c>
      <c r="R56" s="387">
        <v>0</v>
      </c>
      <c r="S56" s="387">
        <v>0</v>
      </c>
      <c r="T56" s="387">
        <v>0</v>
      </c>
      <c r="U56" s="387">
        <v>0</v>
      </c>
      <c r="V56" s="387">
        <v>0</v>
      </c>
      <c r="W56" s="387">
        <v>0</v>
      </c>
      <c r="X56" s="387">
        <v>0</v>
      </c>
      <c r="Y56" s="387">
        <v>0</v>
      </c>
      <c r="Z56" s="387">
        <v>0</v>
      </c>
      <c r="AA56" s="387">
        <v>0</v>
      </c>
      <c r="AB56" s="387">
        <f t="shared" si="2"/>
        <v>0</v>
      </c>
      <c r="AC56" s="387">
        <v>0</v>
      </c>
      <c r="AD56" s="387">
        <v>0</v>
      </c>
      <c r="AE56" s="387">
        <v>0</v>
      </c>
      <c r="AF56" s="387">
        <v>0</v>
      </c>
      <c r="AG56" s="387">
        <v>0</v>
      </c>
      <c r="AH56" s="387">
        <v>0</v>
      </c>
      <c r="AI56" s="387">
        <v>0</v>
      </c>
      <c r="AJ56" s="387">
        <v>0</v>
      </c>
      <c r="AK56" s="387">
        <v>0</v>
      </c>
      <c r="AL56" s="387">
        <v>0</v>
      </c>
      <c r="AM56" s="387">
        <v>0</v>
      </c>
      <c r="AN56" s="387">
        <v>0</v>
      </c>
      <c r="AO56" s="387">
        <f t="shared" si="3"/>
        <v>0</v>
      </c>
      <c r="AP56" s="387">
        <v>0</v>
      </c>
      <c r="AQ56" s="387">
        <v>0</v>
      </c>
      <c r="AR56" s="387">
        <v>0</v>
      </c>
      <c r="AS56" s="387">
        <v>0</v>
      </c>
      <c r="AT56" s="387">
        <v>0</v>
      </c>
      <c r="AU56" s="387">
        <v>0</v>
      </c>
      <c r="AV56" s="387">
        <v>0</v>
      </c>
      <c r="AW56" s="387">
        <v>0</v>
      </c>
      <c r="AX56" s="387">
        <v>0</v>
      </c>
      <c r="AY56" s="387">
        <v>0</v>
      </c>
      <c r="AZ56" s="387">
        <v>0</v>
      </c>
      <c r="BA56" s="387">
        <v>0</v>
      </c>
      <c r="BB56" s="387">
        <f t="shared" si="4"/>
        <v>0</v>
      </c>
      <c r="BC56" s="387">
        <v>0</v>
      </c>
      <c r="BD56" s="387">
        <v>0</v>
      </c>
      <c r="BE56" s="387">
        <v>0</v>
      </c>
      <c r="BF56" s="387">
        <v>0</v>
      </c>
      <c r="BG56" s="387">
        <v>0</v>
      </c>
      <c r="BH56" s="387">
        <v>0</v>
      </c>
      <c r="BI56" s="387">
        <v>0</v>
      </c>
      <c r="BJ56" s="387">
        <v>0</v>
      </c>
      <c r="BK56" s="387">
        <v>0</v>
      </c>
      <c r="BL56" s="387">
        <v>0</v>
      </c>
      <c r="BM56" s="387">
        <v>0</v>
      </c>
      <c r="BN56" s="387">
        <v>0</v>
      </c>
      <c r="BO56" s="387">
        <f t="shared" si="5"/>
        <v>0</v>
      </c>
      <c r="BP56" s="387">
        <v>0</v>
      </c>
      <c r="BQ56" s="387">
        <v>0</v>
      </c>
      <c r="BR56" s="387">
        <v>0</v>
      </c>
      <c r="BS56" s="387">
        <v>0</v>
      </c>
      <c r="BT56" s="387">
        <v>0</v>
      </c>
      <c r="BU56" s="387">
        <v>0</v>
      </c>
      <c r="BV56" s="387">
        <v>0</v>
      </c>
      <c r="BW56" s="387">
        <v>0</v>
      </c>
      <c r="BX56" s="387">
        <v>0</v>
      </c>
      <c r="BY56" s="387">
        <v>0</v>
      </c>
      <c r="BZ56" s="387">
        <v>0</v>
      </c>
      <c r="CA56" s="387">
        <v>0</v>
      </c>
      <c r="CB56" s="387">
        <f t="shared" si="6"/>
        <v>2.6274999999999999</v>
      </c>
      <c r="CC56" s="387">
        <v>0</v>
      </c>
      <c r="CD56" s="387">
        <v>0</v>
      </c>
      <c r="CE56" s="387">
        <v>0</v>
      </c>
      <c r="CF56" s="387">
        <v>0</v>
      </c>
      <c r="CG56" s="387">
        <v>0</v>
      </c>
      <c r="CH56" s="387">
        <v>0</v>
      </c>
      <c r="CI56" s="387">
        <v>0</v>
      </c>
      <c r="CJ56" s="387">
        <v>2.1711999999999998</v>
      </c>
      <c r="CK56" s="387">
        <v>2.1619999999999999</v>
      </c>
      <c r="CL56" s="387">
        <v>2.1649000000000003</v>
      </c>
      <c r="CM56" s="387">
        <v>2.1699000000000002</v>
      </c>
      <c r="CN56" s="387">
        <v>2.6274999999999999</v>
      </c>
      <c r="CO56" s="387">
        <f t="shared" si="7"/>
        <v>4.8436000000000003</v>
      </c>
      <c r="CP56" s="387">
        <v>2.6618000000000004</v>
      </c>
      <c r="CQ56" s="387">
        <v>2.6286</v>
      </c>
      <c r="CR56" s="387">
        <v>2.5985</v>
      </c>
      <c r="CS56" s="387">
        <v>7.6239999999999997</v>
      </c>
      <c r="CT56" s="387">
        <v>7.242</v>
      </c>
      <c r="CU56" s="387">
        <v>5.9218999999999999</v>
      </c>
      <c r="CV56" s="387">
        <v>6.1613999999999995</v>
      </c>
      <c r="CW56" s="387">
        <v>5.8464999999999998</v>
      </c>
      <c r="CX56" s="387">
        <v>5.3301999999999996</v>
      </c>
      <c r="CY56" s="387">
        <v>5.1903999999999995</v>
      </c>
      <c r="CZ56" s="387">
        <v>5.5045999999999999</v>
      </c>
      <c r="DA56" s="387">
        <v>4.8436000000000003</v>
      </c>
      <c r="DB56" s="387">
        <f t="shared" si="8"/>
        <v>2.6768999999999998</v>
      </c>
      <c r="DC56" s="387">
        <v>4.6673999999999998</v>
      </c>
      <c r="DD56" s="387">
        <v>4.6882000000000001</v>
      </c>
      <c r="DE56" s="387">
        <v>2.7265000000000001</v>
      </c>
      <c r="DF56" s="387">
        <v>2.4212000000000002</v>
      </c>
      <c r="DG56" s="387">
        <v>2.4569999999999999</v>
      </c>
      <c r="DH56" s="387">
        <v>3.2404999999999999</v>
      </c>
      <c r="DI56" s="387">
        <v>2.5254000000000003</v>
      </c>
      <c r="DJ56" s="387">
        <v>2.7610999999999999</v>
      </c>
      <c r="DK56" s="387">
        <v>2.8389000000000002</v>
      </c>
      <c r="DL56" s="387">
        <v>2.6421000000000006</v>
      </c>
      <c r="DM56" s="387">
        <v>3.5532999999999997</v>
      </c>
      <c r="DN56" s="387">
        <v>2.6768999999999998</v>
      </c>
      <c r="DO56" s="387">
        <f t="shared" si="9"/>
        <v>28.547699999999999</v>
      </c>
      <c r="DP56" s="387">
        <v>2.2887</v>
      </c>
      <c r="DQ56" s="387">
        <v>1.8583000000000003</v>
      </c>
      <c r="DR56" s="387">
        <v>0.80670000000000008</v>
      </c>
      <c r="DS56" s="387">
        <v>1.5194000000000001</v>
      </c>
      <c r="DT56" s="387">
        <v>1.472</v>
      </c>
      <c r="DU56" s="387">
        <v>0.2772</v>
      </c>
      <c r="DV56" s="387">
        <v>0.27710000000000001</v>
      </c>
      <c r="DW56" s="387">
        <v>0.2772</v>
      </c>
      <c r="DX56" s="387">
        <v>0.27650000000000002</v>
      </c>
      <c r="DY56" s="387">
        <v>12.5215</v>
      </c>
      <c r="DZ56" s="387">
        <v>28.482500000000002</v>
      </c>
      <c r="EA56" s="387">
        <v>28.547699999999999</v>
      </c>
      <c r="EB56" s="387">
        <f t="shared" si="10"/>
        <v>64.727800000000002</v>
      </c>
      <c r="EC56" s="387">
        <v>26.7029</v>
      </c>
      <c r="ED56" s="387">
        <v>39.542699999999996</v>
      </c>
      <c r="EE56" s="387">
        <v>40.413300000000007</v>
      </c>
      <c r="EF56" s="387">
        <v>30.282900000000001</v>
      </c>
      <c r="EG56" s="387">
        <v>29.872199999999999</v>
      </c>
      <c r="EH56" s="387">
        <v>29.342400000000001</v>
      </c>
      <c r="EI56" s="387">
        <v>29.963200000000001</v>
      </c>
      <c r="EJ56" s="387">
        <v>30.360900000000001</v>
      </c>
      <c r="EK56" s="387">
        <v>65.627899999999997</v>
      </c>
      <c r="EL56" s="387">
        <v>71.358899999999991</v>
      </c>
      <c r="EM56" s="387">
        <v>70.897999999999996</v>
      </c>
      <c r="EN56" s="387">
        <v>64.727800000000002</v>
      </c>
      <c r="EO56" s="395">
        <v>50.171500000000002</v>
      </c>
      <c r="EP56" s="395">
        <v>63.404400000000003</v>
      </c>
      <c r="EQ56" s="395">
        <v>58.156400000000005</v>
      </c>
      <c r="ER56" s="395">
        <v>64.029800000000009</v>
      </c>
      <c r="ES56" s="395">
        <v>65.067999999999998</v>
      </c>
      <c r="ET56" s="395">
        <v>69.3904</v>
      </c>
      <c r="EU56" s="395">
        <v>70.402000000000001</v>
      </c>
      <c r="EV56" s="395">
        <v>59.986699999999999</v>
      </c>
      <c r="EW56" s="395">
        <v>56.159800000000004</v>
      </c>
      <c r="EX56" s="395">
        <v>60.889000000000003</v>
      </c>
      <c r="EY56" s="395">
        <v>56.409199999999998</v>
      </c>
      <c r="EZ56" s="395">
        <v>51.344699999999996</v>
      </c>
      <c r="FA56" s="395">
        <v>50.171500000000002</v>
      </c>
      <c r="FB56" s="400"/>
    </row>
    <row r="57" spans="1:158" s="134" customFormat="1" ht="12.75" customHeight="1">
      <c r="A57" s="771" t="s">
        <v>2898</v>
      </c>
      <c r="B57" s="387">
        <f t="shared" si="0"/>
        <v>0</v>
      </c>
      <c r="C57" s="387">
        <v>0</v>
      </c>
      <c r="D57" s="387">
        <v>0</v>
      </c>
      <c r="E57" s="387">
        <v>0</v>
      </c>
      <c r="F57" s="387">
        <v>0</v>
      </c>
      <c r="G57" s="387">
        <v>0</v>
      </c>
      <c r="H57" s="387">
        <v>0</v>
      </c>
      <c r="I57" s="387">
        <v>0</v>
      </c>
      <c r="J57" s="387">
        <v>0</v>
      </c>
      <c r="K57" s="387">
        <v>0</v>
      </c>
      <c r="L57" s="387">
        <v>0</v>
      </c>
      <c r="M57" s="387">
        <v>0</v>
      </c>
      <c r="N57" s="387">
        <v>0</v>
      </c>
      <c r="O57" s="387">
        <f t="shared" si="1"/>
        <v>10.772</v>
      </c>
      <c r="P57" s="387">
        <v>3.5259999999999998</v>
      </c>
      <c r="Q57" s="387">
        <v>6.8860000000000001</v>
      </c>
      <c r="R57" s="387">
        <v>7.7690000000000001</v>
      </c>
      <c r="S57" s="387">
        <v>7.0629999999999997</v>
      </c>
      <c r="T57" s="387">
        <v>7.1230000000000002</v>
      </c>
      <c r="U57" s="387">
        <v>6.9420000000000002</v>
      </c>
      <c r="V57" s="387">
        <v>10.712</v>
      </c>
      <c r="W57" s="387">
        <v>10.651999999999999</v>
      </c>
      <c r="X57" s="387">
        <v>10.786</v>
      </c>
      <c r="Y57" s="387">
        <v>3.75</v>
      </c>
      <c r="Z57" s="387">
        <v>4.8786000000000005</v>
      </c>
      <c r="AA57" s="387">
        <v>10.772</v>
      </c>
      <c r="AB57" s="387">
        <f t="shared" si="2"/>
        <v>106.13860000000001</v>
      </c>
      <c r="AC57" s="387">
        <v>12.226299999999998</v>
      </c>
      <c r="AD57" s="387">
        <v>11.9977</v>
      </c>
      <c r="AE57" s="387">
        <v>12.273999999999999</v>
      </c>
      <c r="AF57" s="387">
        <v>35.222999999999999</v>
      </c>
      <c r="AG57" s="387">
        <v>37.761300000000006</v>
      </c>
      <c r="AH57" s="387">
        <v>35.783999999999999</v>
      </c>
      <c r="AI57" s="387">
        <v>41.103400000000001</v>
      </c>
      <c r="AJ57" s="387">
        <v>43.5152</v>
      </c>
      <c r="AK57" s="387">
        <v>47.419399999999996</v>
      </c>
      <c r="AL57" s="387">
        <v>43.765900000000002</v>
      </c>
      <c r="AM57" s="387">
        <v>53.6676</v>
      </c>
      <c r="AN57" s="387">
        <v>106.13860000000001</v>
      </c>
      <c r="AO57" s="387">
        <f t="shared" si="3"/>
        <v>38.737000000000002</v>
      </c>
      <c r="AP57" s="387">
        <v>55.787599999999998</v>
      </c>
      <c r="AQ57" s="387">
        <v>70.895299999999992</v>
      </c>
      <c r="AR57" s="387">
        <v>75.889399999999995</v>
      </c>
      <c r="AS57" s="387">
        <v>45.726500000000001</v>
      </c>
      <c r="AT57" s="387">
        <v>44.178400000000003</v>
      </c>
      <c r="AU57" s="387">
        <v>40.398199999999996</v>
      </c>
      <c r="AV57" s="387">
        <v>38.873199999999997</v>
      </c>
      <c r="AW57" s="387">
        <v>41.078400000000002</v>
      </c>
      <c r="AX57" s="387">
        <v>41.584800000000001</v>
      </c>
      <c r="AY57" s="387">
        <v>39.643299999999996</v>
      </c>
      <c r="AZ57" s="387">
        <v>38.764499999999998</v>
      </c>
      <c r="BA57" s="387">
        <v>38.737000000000002</v>
      </c>
      <c r="BB57" s="387">
        <f t="shared" si="4"/>
        <v>17.687799999999999</v>
      </c>
      <c r="BC57" s="387">
        <v>39.695999999999998</v>
      </c>
      <c r="BD57" s="387">
        <v>25.749299999999998</v>
      </c>
      <c r="BE57" s="387">
        <v>26.040399999999998</v>
      </c>
      <c r="BF57" s="387">
        <v>19.047400000000003</v>
      </c>
      <c r="BG57" s="387">
        <v>26.079000000000001</v>
      </c>
      <c r="BH57" s="387">
        <v>26.3245</v>
      </c>
      <c r="BI57" s="387">
        <v>25.0352</v>
      </c>
      <c r="BJ57" s="387">
        <v>25.396900000000002</v>
      </c>
      <c r="BK57" s="387">
        <v>25.5928</v>
      </c>
      <c r="BL57" s="387">
        <v>21.221900000000002</v>
      </c>
      <c r="BM57" s="387">
        <v>19.661900000000003</v>
      </c>
      <c r="BN57" s="387">
        <v>17.687799999999999</v>
      </c>
      <c r="BO57" s="387">
        <f t="shared" si="5"/>
        <v>4.5951000000000004</v>
      </c>
      <c r="BP57" s="387">
        <v>17.933799999999998</v>
      </c>
      <c r="BQ57" s="387">
        <v>17.9709</v>
      </c>
      <c r="BR57" s="387">
        <v>17.965400000000002</v>
      </c>
      <c r="BS57" s="387">
        <v>17.656500000000001</v>
      </c>
      <c r="BT57" s="387">
        <v>18.747</v>
      </c>
      <c r="BU57" s="387">
        <v>4.8000000000000001E-2</v>
      </c>
      <c r="BV57" s="387">
        <v>0.61550000000000005</v>
      </c>
      <c r="BW57" s="387">
        <v>1.4805999999999999</v>
      </c>
      <c r="BX57" s="387">
        <v>2.3620000000000001</v>
      </c>
      <c r="BY57" s="387">
        <v>2.9051</v>
      </c>
      <c r="BZ57" s="387">
        <v>3.6138000000000003</v>
      </c>
      <c r="CA57" s="387">
        <v>4.5951000000000004</v>
      </c>
      <c r="CB57" s="387">
        <f t="shared" si="6"/>
        <v>24.172300000000003</v>
      </c>
      <c r="CC57" s="387">
        <v>7.8970999999999991</v>
      </c>
      <c r="CD57" s="387">
        <v>7.9568999999999992</v>
      </c>
      <c r="CE57" s="387">
        <v>8.7307999999999986</v>
      </c>
      <c r="CF57" s="387">
        <v>12.742599999999999</v>
      </c>
      <c r="CG57" s="387">
        <v>12.5329</v>
      </c>
      <c r="CH57" s="387">
        <v>12.070300000000001</v>
      </c>
      <c r="CI57" s="387">
        <v>11.716700000000001</v>
      </c>
      <c r="CJ57" s="387">
        <v>11.800700000000001</v>
      </c>
      <c r="CK57" s="387">
        <v>17.883500000000002</v>
      </c>
      <c r="CL57" s="387">
        <v>17.8246</v>
      </c>
      <c r="CM57" s="387">
        <v>18.2561</v>
      </c>
      <c r="CN57" s="387">
        <v>24.172300000000003</v>
      </c>
      <c r="CO57" s="387">
        <f t="shared" si="7"/>
        <v>23.398899999999998</v>
      </c>
      <c r="CP57" s="387">
        <v>22.8935</v>
      </c>
      <c r="CQ57" s="387">
        <v>32.112299999999998</v>
      </c>
      <c r="CR57" s="387">
        <v>32.211599999999997</v>
      </c>
      <c r="CS57" s="387">
        <v>11.7576</v>
      </c>
      <c r="CT57" s="387">
        <v>11.120299999999999</v>
      </c>
      <c r="CU57" s="387">
        <v>13.3186</v>
      </c>
      <c r="CV57" s="387">
        <v>12.76295</v>
      </c>
      <c r="CW57" s="387">
        <v>13.720600000000001</v>
      </c>
      <c r="CX57" s="387">
        <v>24.870200000000001</v>
      </c>
      <c r="CY57" s="387">
        <v>24.0505</v>
      </c>
      <c r="CZ57" s="387">
        <v>24.066200000000002</v>
      </c>
      <c r="DA57" s="387">
        <v>23.398899999999998</v>
      </c>
      <c r="DB57" s="387">
        <f t="shared" si="8"/>
        <v>80.088999999999999</v>
      </c>
      <c r="DC57" s="387">
        <v>35.474199999999996</v>
      </c>
      <c r="DD57" s="387">
        <v>33.948100000000004</v>
      </c>
      <c r="DE57" s="387">
        <v>32.489400000000003</v>
      </c>
      <c r="DF57" s="387">
        <v>41.569599999999994</v>
      </c>
      <c r="DG57" s="387">
        <v>48.4572</v>
      </c>
      <c r="DH57" s="387">
        <v>103.7396</v>
      </c>
      <c r="DI57" s="387">
        <v>95.299700000000001</v>
      </c>
      <c r="DJ57" s="387">
        <v>92.968199999999996</v>
      </c>
      <c r="DK57" s="387">
        <v>110.2111</v>
      </c>
      <c r="DL57" s="387">
        <v>113.32659999999998</v>
      </c>
      <c r="DM57" s="387">
        <v>73.7256</v>
      </c>
      <c r="DN57" s="387">
        <v>80.088999999999999</v>
      </c>
      <c r="DO57" s="387">
        <f t="shared" si="9"/>
        <v>160.87450000000001</v>
      </c>
      <c r="DP57" s="387">
        <v>82.116399999999999</v>
      </c>
      <c r="DQ57" s="387">
        <v>86.7971</v>
      </c>
      <c r="DR57" s="387">
        <v>88.534800000000004</v>
      </c>
      <c r="DS57" s="387">
        <v>92.808399999999992</v>
      </c>
      <c r="DT57" s="387">
        <v>96.884400000000014</v>
      </c>
      <c r="DU57" s="387">
        <v>79.277799999999999</v>
      </c>
      <c r="DV57" s="387">
        <v>79.422700000000006</v>
      </c>
      <c r="DW57" s="387">
        <v>96.204700000000003</v>
      </c>
      <c r="DX57" s="387">
        <v>97.793299999999988</v>
      </c>
      <c r="DY57" s="387">
        <v>102.434</v>
      </c>
      <c r="DZ57" s="387">
        <v>148.3133</v>
      </c>
      <c r="EA57" s="387">
        <v>160.87450000000001</v>
      </c>
      <c r="EB57" s="387">
        <f t="shared" si="10"/>
        <v>392.53739999999993</v>
      </c>
      <c r="EC57" s="387">
        <v>183.0436</v>
      </c>
      <c r="ED57" s="387">
        <v>196.79829999999998</v>
      </c>
      <c r="EE57" s="387">
        <v>198.54229999999998</v>
      </c>
      <c r="EF57" s="387">
        <v>240.94499999999999</v>
      </c>
      <c r="EG57" s="387">
        <v>253.4427</v>
      </c>
      <c r="EH57" s="387">
        <v>239.83780000000002</v>
      </c>
      <c r="EI57" s="387">
        <v>275.88320000000004</v>
      </c>
      <c r="EJ57" s="387">
        <v>319.25750000000005</v>
      </c>
      <c r="EK57" s="387">
        <v>341.02600000000007</v>
      </c>
      <c r="EL57" s="387">
        <v>372.02239999999995</v>
      </c>
      <c r="EM57" s="387">
        <v>387.82780000000002</v>
      </c>
      <c r="EN57" s="387">
        <v>392.53739999999993</v>
      </c>
      <c r="EO57" s="395">
        <v>1069.2529</v>
      </c>
      <c r="EP57" s="395">
        <v>439.27140000000003</v>
      </c>
      <c r="EQ57" s="395">
        <v>488.34659999999997</v>
      </c>
      <c r="ER57" s="395">
        <v>539.64830000000006</v>
      </c>
      <c r="ES57" s="395">
        <v>592.82090000000005</v>
      </c>
      <c r="ET57" s="395">
        <v>631.20680000000004</v>
      </c>
      <c r="EU57" s="395">
        <v>770.5154</v>
      </c>
      <c r="EV57" s="395">
        <v>828.19530000000009</v>
      </c>
      <c r="EW57" s="395">
        <v>917.35119999999995</v>
      </c>
      <c r="EX57" s="395">
        <v>1020.3476999999999</v>
      </c>
      <c r="EY57" s="395">
        <v>1021.7129</v>
      </c>
      <c r="EZ57" s="395">
        <v>1018.1144</v>
      </c>
      <c r="FA57" s="395">
        <v>1069.2529</v>
      </c>
      <c r="FB57" s="400"/>
    </row>
    <row r="58" spans="1:158" s="134" customFormat="1" ht="12.75" customHeight="1">
      <c r="A58" s="771" t="s">
        <v>3190</v>
      </c>
      <c r="B58" s="387">
        <f t="shared" si="0"/>
        <v>0</v>
      </c>
      <c r="C58" s="387">
        <v>0</v>
      </c>
      <c r="D58" s="387">
        <v>0</v>
      </c>
      <c r="E58" s="387">
        <v>0</v>
      </c>
      <c r="F58" s="387">
        <v>0</v>
      </c>
      <c r="G58" s="387">
        <v>0</v>
      </c>
      <c r="H58" s="387">
        <v>0</v>
      </c>
      <c r="I58" s="387">
        <v>0</v>
      </c>
      <c r="J58" s="387">
        <v>0</v>
      </c>
      <c r="K58" s="387">
        <v>0</v>
      </c>
      <c r="L58" s="387">
        <v>0</v>
      </c>
      <c r="M58" s="387">
        <v>0</v>
      </c>
      <c r="N58" s="387">
        <v>0</v>
      </c>
      <c r="O58" s="387">
        <f t="shared" si="1"/>
        <v>0</v>
      </c>
      <c r="P58" s="387">
        <v>0</v>
      </c>
      <c r="Q58" s="387">
        <v>0</v>
      </c>
      <c r="R58" s="387">
        <v>0</v>
      </c>
      <c r="S58" s="387">
        <v>0</v>
      </c>
      <c r="T58" s="387">
        <v>0</v>
      </c>
      <c r="U58" s="387">
        <v>0</v>
      </c>
      <c r="V58" s="387">
        <v>0</v>
      </c>
      <c r="W58" s="387">
        <v>0</v>
      </c>
      <c r="X58" s="387">
        <v>0</v>
      </c>
      <c r="Y58" s="387">
        <v>0</v>
      </c>
      <c r="Z58" s="387">
        <v>0</v>
      </c>
      <c r="AA58" s="387">
        <v>0</v>
      </c>
      <c r="AB58" s="387">
        <f t="shared" si="2"/>
        <v>0</v>
      </c>
      <c r="AC58" s="387">
        <v>0</v>
      </c>
      <c r="AD58" s="387">
        <v>0</v>
      </c>
      <c r="AE58" s="387">
        <v>0</v>
      </c>
      <c r="AF58" s="387">
        <v>0</v>
      </c>
      <c r="AG58" s="387">
        <v>0</v>
      </c>
      <c r="AH58" s="387">
        <v>0</v>
      </c>
      <c r="AI58" s="387">
        <v>0</v>
      </c>
      <c r="AJ58" s="387">
        <v>0</v>
      </c>
      <c r="AK58" s="387">
        <v>0</v>
      </c>
      <c r="AL58" s="387">
        <v>0</v>
      </c>
      <c r="AM58" s="387">
        <v>0</v>
      </c>
      <c r="AN58" s="387">
        <v>0</v>
      </c>
      <c r="AO58" s="387">
        <f t="shared" si="3"/>
        <v>0</v>
      </c>
      <c r="AP58" s="387">
        <v>0</v>
      </c>
      <c r="AQ58" s="387">
        <v>0</v>
      </c>
      <c r="AR58" s="387">
        <v>0</v>
      </c>
      <c r="AS58" s="387">
        <v>0</v>
      </c>
      <c r="AT58" s="387">
        <v>0</v>
      </c>
      <c r="AU58" s="387">
        <v>0</v>
      </c>
      <c r="AV58" s="387">
        <v>0</v>
      </c>
      <c r="AW58" s="387">
        <v>0</v>
      </c>
      <c r="AX58" s="387">
        <v>0</v>
      </c>
      <c r="AY58" s="387">
        <v>0</v>
      </c>
      <c r="AZ58" s="387">
        <v>0</v>
      </c>
      <c r="BA58" s="387">
        <v>0</v>
      </c>
      <c r="BB58" s="387">
        <f t="shared" si="4"/>
        <v>0</v>
      </c>
      <c r="BC58" s="387">
        <v>0</v>
      </c>
      <c r="BD58" s="387">
        <v>0</v>
      </c>
      <c r="BE58" s="387">
        <v>0</v>
      </c>
      <c r="BF58" s="387">
        <v>0</v>
      </c>
      <c r="BG58" s="387">
        <v>0</v>
      </c>
      <c r="BH58" s="387">
        <v>0</v>
      </c>
      <c r="BI58" s="387">
        <v>0</v>
      </c>
      <c r="BJ58" s="387">
        <v>0</v>
      </c>
      <c r="BK58" s="387">
        <v>0</v>
      </c>
      <c r="BL58" s="387">
        <v>0</v>
      </c>
      <c r="BM58" s="387">
        <v>0</v>
      </c>
      <c r="BN58" s="387">
        <v>0</v>
      </c>
      <c r="BO58" s="387">
        <f t="shared" si="5"/>
        <v>0</v>
      </c>
      <c r="BP58" s="387">
        <v>0</v>
      </c>
      <c r="BQ58" s="387">
        <v>0</v>
      </c>
      <c r="BR58" s="387">
        <v>0</v>
      </c>
      <c r="BS58" s="387">
        <v>0</v>
      </c>
      <c r="BT58" s="387">
        <v>0</v>
      </c>
      <c r="BU58" s="387">
        <v>0</v>
      </c>
      <c r="BV58" s="387">
        <v>0</v>
      </c>
      <c r="BW58" s="387">
        <v>0</v>
      </c>
      <c r="BX58" s="387">
        <v>0</v>
      </c>
      <c r="BY58" s="387">
        <v>0</v>
      </c>
      <c r="BZ58" s="387">
        <v>0</v>
      </c>
      <c r="CA58" s="387">
        <v>0</v>
      </c>
      <c r="CB58" s="387">
        <f t="shared" si="6"/>
        <v>0</v>
      </c>
      <c r="CC58" s="387">
        <v>0</v>
      </c>
      <c r="CD58" s="387">
        <v>0</v>
      </c>
      <c r="CE58" s="387">
        <v>0</v>
      </c>
      <c r="CF58" s="387">
        <v>0</v>
      </c>
      <c r="CG58" s="387">
        <v>0</v>
      </c>
      <c r="CH58" s="387">
        <v>0</v>
      </c>
      <c r="CI58" s="387">
        <v>0</v>
      </c>
      <c r="CJ58" s="387">
        <v>0</v>
      </c>
      <c r="CK58" s="387">
        <v>0</v>
      </c>
      <c r="CL58" s="387">
        <v>0</v>
      </c>
      <c r="CM58" s="387">
        <v>0</v>
      </c>
      <c r="CN58" s="387">
        <v>0</v>
      </c>
      <c r="CO58" s="387">
        <f t="shared" si="7"/>
        <v>57.933099999999996</v>
      </c>
      <c r="CP58" s="387">
        <v>0</v>
      </c>
      <c r="CQ58" s="387">
        <v>0</v>
      </c>
      <c r="CR58" s="387">
        <v>0</v>
      </c>
      <c r="CS58" s="387">
        <v>19.597899999999999</v>
      </c>
      <c r="CT58" s="387">
        <v>22.338200000000001</v>
      </c>
      <c r="CU58" s="387">
        <v>26.697600000000001</v>
      </c>
      <c r="CV58" s="387">
        <v>35.995940000000004</v>
      </c>
      <c r="CW58" s="387">
        <v>35.226300000000002</v>
      </c>
      <c r="CX58" s="387">
        <v>40.508499999999998</v>
      </c>
      <c r="CY58" s="387">
        <v>45.955600000000004</v>
      </c>
      <c r="CZ58" s="387">
        <v>54.376300000000008</v>
      </c>
      <c r="DA58" s="387">
        <v>57.933099999999996</v>
      </c>
      <c r="DB58" s="387">
        <f t="shared" si="8"/>
        <v>166.68679999999998</v>
      </c>
      <c r="DC58" s="387">
        <v>51.893900000000002</v>
      </c>
      <c r="DD58" s="387">
        <v>61.639799999999994</v>
      </c>
      <c r="DE58" s="387">
        <v>63.245299999999993</v>
      </c>
      <c r="DF58" s="387">
        <v>63.519400000000005</v>
      </c>
      <c r="DG58" s="387">
        <v>64.216200000000001</v>
      </c>
      <c r="DH58" s="387">
        <v>67.221399999999988</v>
      </c>
      <c r="DI58" s="387">
        <v>77.621000000000009</v>
      </c>
      <c r="DJ58" s="387">
        <v>85.922799999999995</v>
      </c>
      <c r="DK58" s="387">
        <v>104.9888</v>
      </c>
      <c r="DL58" s="387">
        <v>127.93180000000001</v>
      </c>
      <c r="DM58" s="387">
        <v>153.45820000000001</v>
      </c>
      <c r="DN58" s="387">
        <v>166.68679999999998</v>
      </c>
      <c r="DO58" s="387">
        <f t="shared" si="9"/>
        <v>344.52479999999997</v>
      </c>
      <c r="DP58" s="387">
        <v>171.02969999999999</v>
      </c>
      <c r="DQ58" s="387">
        <v>174.58600000000001</v>
      </c>
      <c r="DR58" s="387">
        <v>189.87569999999999</v>
      </c>
      <c r="DS58" s="387">
        <v>189.01119999999997</v>
      </c>
      <c r="DT58" s="387">
        <v>191.5341</v>
      </c>
      <c r="DU58" s="387">
        <v>219.9744</v>
      </c>
      <c r="DV58" s="387">
        <v>226.4939</v>
      </c>
      <c r="DW58" s="387">
        <v>231.40770000000001</v>
      </c>
      <c r="DX58" s="387">
        <v>241.65900000000005</v>
      </c>
      <c r="DY58" s="387">
        <v>257.05709999999999</v>
      </c>
      <c r="DZ58" s="387">
        <v>260.75639999999999</v>
      </c>
      <c r="EA58" s="387">
        <v>344.52479999999997</v>
      </c>
      <c r="EB58" s="387">
        <f t="shared" si="10"/>
        <v>1306.4822999999999</v>
      </c>
      <c r="EC58" s="387">
        <v>348.92999999999995</v>
      </c>
      <c r="ED58" s="387">
        <v>350.49819999999994</v>
      </c>
      <c r="EE58" s="387">
        <v>359.97240000000005</v>
      </c>
      <c r="EF58" s="387">
        <v>392.154</v>
      </c>
      <c r="EG58" s="387">
        <v>439.17140000000006</v>
      </c>
      <c r="EH58" s="387">
        <v>522.6979</v>
      </c>
      <c r="EI58" s="387">
        <v>621.89179999999988</v>
      </c>
      <c r="EJ58" s="387">
        <v>732.98720000000003</v>
      </c>
      <c r="EK58" s="387">
        <v>887.21140000000014</v>
      </c>
      <c r="EL58" s="387">
        <v>1037.8312000000001</v>
      </c>
      <c r="EM58" s="387">
        <v>1161.3659</v>
      </c>
      <c r="EN58" s="387">
        <v>1306.4822999999999</v>
      </c>
      <c r="EO58" s="395">
        <v>2616.9432999999999</v>
      </c>
      <c r="EP58" s="395">
        <v>1355.7063999999998</v>
      </c>
      <c r="EQ58" s="395">
        <v>1459.2438999999999</v>
      </c>
      <c r="ER58" s="395">
        <v>1631.1052999999999</v>
      </c>
      <c r="ES58" s="395">
        <v>1787.9306000000001</v>
      </c>
      <c r="ET58" s="395">
        <v>1962.0219</v>
      </c>
      <c r="EU58" s="395">
        <v>2179.9211</v>
      </c>
      <c r="EV58" s="395">
        <v>2435.2846</v>
      </c>
      <c r="EW58" s="395">
        <v>2760.3361</v>
      </c>
      <c r="EX58" s="395">
        <v>2833.7190000000001</v>
      </c>
      <c r="EY58" s="395">
        <v>2619.8887</v>
      </c>
      <c r="EZ58" s="395">
        <v>2575.8658999999998</v>
      </c>
      <c r="FA58" s="395">
        <v>2616.9432999999999</v>
      </c>
      <c r="FB58" s="400"/>
    </row>
    <row r="59" spans="1:158" s="134" customFormat="1" ht="12.75" customHeight="1">
      <c r="A59" s="773" t="s">
        <v>3191</v>
      </c>
      <c r="B59" s="387">
        <f t="shared" si="0"/>
        <v>0.25</v>
      </c>
      <c r="C59" s="387">
        <v>0.51500000000000001</v>
      </c>
      <c r="D59" s="387">
        <v>0.51900000000000002</v>
      </c>
      <c r="E59" s="387">
        <v>0.49</v>
      </c>
      <c r="F59" s="387">
        <v>0.45300000000000001</v>
      </c>
      <c r="G59" s="387">
        <v>0.48599999999999999</v>
      </c>
      <c r="H59" s="387">
        <v>0.46200000000000002</v>
      </c>
      <c r="I59" s="387">
        <v>0.38100000000000001</v>
      </c>
      <c r="J59" s="387">
        <v>0.314</v>
      </c>
      <c r="K59" s="387">
        <v>0.36599999999999999</v>
      </c>
      <c r="L59" s="387">
        <v>0.50700000000000001</v>
      </c>
      <c r="M59" s="387">
        <v>1.885</v>
      </c>
      <c r="N59" s="387">
        <v>0.25</v>
      </c>
      <c r="O59" s="387">
        <f t="shared" si="1"/>
        <v>2.8820000000000001</v>
      </c>
      <c r="P59" s="387">
        <v>0.77500000000000002</v>
      </c>
      <c r="Q59" s="387">
        <v>1.651</v>
      </c>
      <c r="R59" s="387">
        <v>1.639</v>
      </c>
      <c r="S59" s="387">
        <v>1.589</v>
      </c>
      <c r="T59" s="387">
        <v>1.599</v>
      </c>
      <c r="U59" s="387">
        <v>1.5609999999999999</v>
      </c>
      <c r="V59" s="387">
        <v>2.419</v>
      </c>
      <c r="W59" s="387">
        <v>0.64500000000000002</v>
      </c>
      <c r="X59" s="387">
        <v>0.61699999999999999</v>
      </c>
      <c r="Y59" s="387">
        <v>2.8109999999999999</v>
      </c>
      <c r="Z59" s="387">
        <v>6.173</v>
      </c>
      <c r="AA59" s="387">
        <v>2.8820000000000001</v>
      </c>
      <c r="AB59" s="387">
        <f t="shared" si="2"/>
        <v>11.1465</v>
      </c>
      <c r="AC59" s="387">
        <v>3.0636999999999999</v>
      </c>
      <c r="AD59" s="387">
        <v>2.4581</v>
      </c>
      <c r="AE59" s="387">
        <v>3.0169999999999999</v>
      </c>
      <c r="AF59" s="387">
        <v>8.110100000000001</v>
      </c>
      <c r="AG59" s="387">
        <v>6.0838999999999999</v>
      </c>
      <c r="AH59" s="387">
        <v>9.0332000000000008</v>
      </c>
      <c r="AI59" s="387">
        <v>10.662100000000001</v>
      </c>
      <c r="AJ59" s="387">
        <v>13.552299999999999</v>
      </c>
      <c r="AK59" s="387">
        <v>23.051500000000001</v>
      </c>
      <c r="AL59" s="387">
        <v>15.0464</v>
      </c>
      <c r="AM59" s="387">
        <v>19.087900000000001</v>
      </c>
      <c r="AN59" s="387">
        <v>11.1465</v>
      </c>
      <c r="AO59" s="387">
        <f t="shared" si="3"/>
        <v>37.761499999999998</v>
      </c>
      <c r="AP59" s="387">
        <v>14.609500000000001</v>
      </c>
      <c r="AQ59" s="387">
        <v>15.5456</v>
      </c>
      <c r="AR59" s="387">
        <v>15.948499999999999</v>
      </c>
      <c r="AS59" s="387">
        <v>30.351800000000001</v>
      </c>
      <c r="AT59" s="387">
        <v>34.980399999999996</v>
      </c>
      <c r="AU59" s="387">
        <v>36.530300000000004</v>
      </c>
      <c r="AV59" s="387">
        <v>36.106199999999994</v>
      </c>
      <c r="AW59" s="387">
        <v>38.625900000000001</v>
      </c>
      <c r="AX59" s="387">
        <v>38.851099999999995</v>
      </c>
      <c r="AY59" s="387">
        <v>38.572099999999999</v>
      </c>
      <c r="AZ59" s="387">
        <v>39.923400000000001</v>
      </c>
      <c r="BA59" s="387">
        <v>37.761499999999998</v>
      </c>
      <c r="BB59" s="387">
        <f t="shared" si="4"/>
        <v>9.6588999999999992</v>
      </c>
      <c r="BC59" s="387">
        <v>40.888000000000005</v>
      </c>
      <c r="BD59" s="387">
        <v>22.254600000000003</v>
      </c>
      <c r="BE59" s="387">
        <v>22.175800000000002</v>
      </c>
      <c r="BF59" s="387">
        <v>17.822399999999998</v>
      </c>
      <c r="BG59" s="387">
        <v>17.679500000000001</v>
      </c>
      <c r="BH59" s="387">
        <v>16.180199999999999</v>
      </c>
      <c r="BI59" s="387">
        <v>18.057699999999997</v>
      </c>
      <c r="BJ59" s="387">
        <v>15.8401</v>
      </c>
      <c r="BK59" s="387">
        <v>5.9657</v>
      </c>
      <c r="BL59" s="387">
        <v>6.3801000000000005</v>
      </c>
      <c r="BM59" s="387">
        <v>6.7731000000000003</v>
      </c>
      <c r="BN59" s="387">
        <v>9.6588999999999992</v>
      </c>
      <c r="BO59" s="387">
        <f t="shared" si="5"/>
        <v>4.859</v>
      </c>
      <c r="BP59" s="387">
        <v>9.7327000000000012</v>
      </c>
      <c r="BQ59" s="387">
        <v>10.435600000000001</v>
      </c>
      <c r="BR59" s="387">
        <v>10.6358</v>
      </c>
      <c r="BS59" s="387">
        <v>10.6881</v>
      </c>
      <c r="BT59" s="387">
        <v>7.8494999999999999</v>
      </c>
      <c r="BU59" s="387">
        <v>6.5031000000000008</v>
      </c>
      <c r="BV59" s="387">
        <v>5.0164999999999997</v>
      </c>
      <c r="BW59" s="387">
        <v>5.5041000000000002</v>
      </c>
      <c r="BX59" s="387">
        <v>4.8719999999999999</v>
      </c>
      <c r="BY59" s="387">
        <v>4.7581999999999995</v>
      </c>
      <c r="BZ59" s="387">
        <v>4.3028000000000004</v>
      </c>
      <c r="CA59" s="387">
        <v>4.859</v>
      </c>
      <c r="CB59" s="387">
        <f t="shared" si="6"/>
        <v>10.737200000000001</v>
      </c>
      <c r="CC59" s="387">
        <v>4.8279000000000005</v>
      </c>
      <c r="CD59" s="387">
        <v>4.5212000000000003</v>
      </c>
      <c r="CE59" s="387">
        <v>3.8647999999999998</v>
      </c>
      <c r="CF59" s="387">
        <v>3.0693999999999999</v>
      </c>
      <c r="CG59" s="387">
        <v>5.6868999999999996</v>
      </c>
      <c r="CH59" s="387">
        <v>7.3123999999999993</v>
      </c>
      <c r="CI59" s="387">
        <v>7.5928999999999993</v>
      </c>
      <c r="CJ59" s="387">
        <v>6.6284000000000001</v>
      </c>
      <c r="CK59" s="387">
        <v>6.9077999999999991</v>
      </c>
      <c r="CL59" s="387">
        <v>9.186399999999999</v>
      </c>
      <c r="CM59" s="387">
        <v>9.7713999999999999</v>
      </c>
      <c r="CN59" s="387">
        <v>10.737200000000001</v>
      </c>
      <c r="CO59" s="387">
        <f t="shared" si="7"/>
        <v>19.618999999999996</v>
      </c>
      <c r="CP59" s="387">
        <v>11.384799999999998</v>
      </c>
      <c r="CQ59" s="387">
        <v>9.4747000000000003</v>
      </c>
      <c r="CR59" s="387">
        <v>8.9946000000000002</v>
      </c>
      <c r="CS59" s="387">
        <v>4.6246</v>
      </c>
      <c r="CT59" s="387">
        <v>6.0126999999999997</v>
      </c>
      <c r="CU59" s="387">
        <v>6.7088999999999999</v>
      </c>
      <c r="CV59" s="387">
        <v>13.303090000000001</v>
      </c>
      <c r="CW59" s="387">
        <v>16.508500000000002</v>
      </c>
      <c r="CX59" s="387">
        <v>18.6343</v>
      </c>
      <c r="CY59" s="387">
        <v>19.925799999999999</v>
      </c>
      <c r="CZ59" s="387">
        <v>22.139100000000003</v>
      </c>
      <c r="DA59" s="387">
        <v>19.618999999999996</v>
      </c>
      <c r="DB59" s="387">
        <f t="shared" si="8"/>
        <v>106.1379</v>
      </c>
      <c r="DC59" s="387">
        <v>27.949299999999997</v>
      </c>
      <c r="DD59" s="387">
        <v>24.627000000000002</v>
      </c>
      <c r="DE59" s="387">
        <v>26.189099999999996</v>
      </c>
      <c r="DF59" s="387">
        <v>39.737099999999998</v>
      </c>
      <c r="DG59" s="387">
        <v>56.263999999999996</v>
      </c>
      <c r="DH59" s="387">
        <v>66.581800000000001</v>
      </c>
      <c r="DI59" s="387">
        <v>74.359700000000004</v>
      </c>
      <c r="DJ59" s="387">
        <v>72.913600000000002</v>
      </c>
      <c r="DK59" s="387">
        <v>75.763900000000007</v>
      </c>
      <c r="DL59" s="387">
        <v>88.765900000000002</v>
      </c>
      <c r="DM59" s="387">
        <v>99.557899999999989</v>
      </c>
      <c r="DN59" s="387">
        <v>106.1379</v>
      </c>
      <c r="DO59" s="387">
        <f t="shared" si="9"/>
        <v>186.59190000000001</v>
      </c>
      <c r="DP59" s="387">
        <v>87.689300000000003</v>
      </c>
      <c r="DQ59" s="387">
        <v>92.413399999999982</v>
      </c>
      <c r="DR59" s="387">
        <v>94.709500000000006</v>
      </c>
      <c r="DS59" s="387">
        <v>98.6768</v>
      </c>
      <c r="DT59" s="387">
        <v>116.38220000000001</v>
      </c>
      <c r="DU59" s="387">
        <v>135.47460000000001</v>
      </c>
      <c r="DV59" s="387">
        <v>147.87649999999999</v>
      </c>
      <c r="DW59" s="387">
        <v>157.214</v>
      </c>
      <c r="DX59" s="387">
        <v>161.20009999999999</v>
      </c>
      <c r="DY59" s="387">
        <v>164.53299999999993</v>
      </c>
      <c r="DZ59" s="387">
        <v>178.57799999999997</v>
      </c>
      <c r="EA59" s="387">
        <v>186.59190000000001</v>
      </c>
      <c r="EB59" s="387">
        <f t="shared" si="10"/>
        <v>323.92789999999997</v>
      </c>
      <c r="EC59" s="387">
        <v>185.20070000000004</v>
      </c>
      <c r="ED59" s="387">
        <v>214.07370000000003</v>
      </c>
      <c r="EE59" s="387">
        <v>244.19149999999999</v>
      </c>
      <c r="EF59" s="387">
        <v>272.72770000000003</v>
      </c>
      <c r="EG59" s="387">
        <v>283.77460000000008</v>
      </c>
      <c r="EH59" s="387">
        <v>298.83069999999998</v>
      </c>
      <c r="EI59" s="387">
        <v>313.32820000000004</v>
      </c>
      <c r="EJ59" s="387">
        <v>322.87239999999997</v>
      </c>
      <c r="EK59" s="387">
        <v>307.87510000000003</v>
      </c>
      <c r="EL59" s="387">
        <v>321.72500000000002</v>
      </c>
      <c r="EM59" s="387">
        <v>321.86629999999997</v>
      </c>
      <c r="EN59" s="387">
        <v>323.92789999999997</v>
      </c>
      <c r="EO59" s="395">
        <v>510.0258</v>
      </c>
      <c r="EP59" s="395">
        <v>325.5899</v>
      </c>
      <c r="EQ59" s="395">
        <v>344.07059999999996</v>
      </c>
      <c r="ER59" s="395">
        <v>413.87490000000003</v>
      </c>
      <c r="ES59" s="395">
        <v>434.98220000000003</v>
      </c>
      <c r="ET59" s="395">
        <v>471.0625</v>
      </c>
      <c r="EU59" s="395">
        <v>527.79319999999996</v>
      </c>
      <c r="EV59" s="395">
        <v>560.58519999999999</v>
      </c>
      <c r="EW59" s="395">
        <v>579.22540000000004</v>
      </c>
      <c r="EX59" s="395">
        <v>553.14380000000006</v>
      </c>
      <c r="EY59" s="395">
        <v>515.54079999999999</v>
      </c>
      <c r="EZ59" s="395">
        <v>509.74379999999996</v>
      </c>
      <c r="FA59" s="395">
        <v>510.0258</v>
      </c>
      <c r="FB59" s="400"/>
    </row>
    <row r="60" spans="1:158" s="134" customFormat="1" ht="12.75" customHeight="1">
      <c r="A60" s="773" t="s">
        <v>2980</v>
      </c>
      <c r="B60" s="387">
        <f t="shared" si="0"/>
        <v>8.5020000000000007</v>
      </c>
      <c r="C60" s="387">
        <v>4.5949999999999998</v>
      </c>
      <c r="D60" s="387">
        <v>2.8330000000000002</v>
      </c>
      <c r="E60" s="387">
        <v>2.8210000000000002</v>
      </c>
      <c r="F60" s="387">
        <v>2.2290000000000001</v>
      </c>
      <c r="G60" s="387">
        <v>3.6760000000000002</v>
      </c>
      <c r="H60" s="387">
        <v>3.9249999999999998</v>
      </c>
      <c r="I60" s="387">
        <v>3.306</v>
      </c>
      <c r="J60" s="387">
        <v>3.2930000000000001</v>
      </c>
      <c r="K60" s="387">
        <v>0</v>
      </c>
      <c r="L60" s="387">
        <v>0</v>
      </c>
      <c r="M60" s="387">
        <v>2.2890000000000001</v>
      </c>
      <c r="N60" s="387">
        <v>8.5020000000000007</v>
      </c>
      <c r="O60" s="387">
        <f t="shared" si="1"/>
        <v>46.942999999999998</v>
      </c>
      <c r="P60" s="387">
        <v>13.41</v>
      </c>
      <c r="Q60" s="387">
        <v>12.74</v>
      </c>
      <c r="R60" s="387">
        <v>18.327000000000002</v>
      </c>
      <c r="S60" s="387">
        <v>18.079000000000001</v>
      </c>
      <c r="T60" s="387">
        <v>33.218000000000004</v>
      </c>
      <c r="U60" s="387">
        <v>33.317999999999998</v>
      </c>
      <c r="V60" s="387">
        <v>35.768999999999998</v>
      </c>
      <c r="W60" s="387">
        <v>34.021000000000001</v>
      </c>
      <c r="X60" s="387">
        <v>47.263999999999996</v>
      </c>
      <c r="Y60" s="387">
        <v>57.879999999999995</v>
      </c>
      <c r="Z60" s="387">
        <v>59.798999999999999</v>
      </c>
      <c r="AA60" s="387">
        <v>46.942999999999998</v>
      </c>
      <c r="AB60" s="387">
        <f t="shared" si="2"/>
        <v>187.2424</v>
      </c>
      <c r="AC60" s="387">
        <v>62.252000000000002</v>
      </c>
      <c r="AD60" s="387">
        <v>92.412999999999997</v>
      </c>
      <c r="AE60" s="387">
        <v>115.848</v>
      </c>
      <c r="AF60" s="387">
        <v>92.06</v>
      </c>
      <c r="AG60" s="387">
        <v>100.66160000000001</v>
      </c>
      <c r="AH60" s="387">
        <v>102.2517</v>
      </c>
      <c r="AI60" s="387">
        <v>106.04600000000001</v>
      </c>
      <c r="AJ60" s="387">
        <v>109.17410000000001</v>
      </c>
      <c r="AK60" s="387">
        <v>133.13499999999999</v>
      </c>
      <c r="AL60" s="387">
        <v>146.15700000000001</v>
      </c>
      <c r="AM60" s="387">
        <v>178.429</v>
      </c>
      <c r="AN60" s="387">
        <v>187.2424</v>
      </c>
      <c r="AO60" s="387">
        <f t="shared" si="3"/>
        <v>114.8841</v>
      </c>
      <c r="AP60" s="387">
        <v>178.0026</v>
      </c>
      <c r="AQ60" s="387">
        <v>172.26900000000001</v>
      </c>
      <c r="AR60" s="387">
        <v>187.40799999999999</v>
      </c>
      <c r="AS60" s="387">
        <v>171.14099999999999</v>
      </c>
      <c r="AT60" s="387">
        <v>189.387</v>
      </c>
      <c r="AU60" s="387">
        <v>185.58799999999999</v>
      </c>
      <c r="AV60" s="387">
        <v>121.8121</v>
      </c>
      <c r="AW60" s="387">
        <v>125.65479999999999</v>
      </c>
      <c r="AX60" s="387">
        <v>127.14150000000001</v>
      </c>
      <c r="AY60" s="387">
        <v>129.74880000000002</v>
      </c>
      <c r="AZ60" s="387">
        <v>123.62769999999999</v>
      </c>
      <c r="BA60" s="387">
        <v>114.8841</v>
      </c>
      <c r="BB60" s="387">
        <f t="shared" si="4"/>
        <v>90.056399999999982</v>
      </c>
      <c r="BC60" s="387">
        <v>120.1027</v>
      </c>
      <c r="BD60" s="387">
        <v>117.95160000000001</v>
      </c>
      <c r="BE60" s="387">
        <v>102.06470000000002</v>
      </c>
      <c r="BF60" s="387">
        <v>106.31619999999999</v>
      </c>
      <c r="BG60" s="387">
        <v>105.7885</v>
      </c>
      <c r="BH60" s="387">
        <v>100.7714</v>
      </c>
      <c r="BI60" s="387">
        <v>97.818099999999987</v>
      </c>
      <c r="BJ60" s="387">
        <v>101.9037</v>
      </c>
      <c r="BK60" s="387">
        <v>84.834000000000003</v>
      </c>
      <c r="BL60" s="387">
        <v>85.326999999999998</v>
      </c>
      <c r="BM60" s="387">
        <v>81.3322</v>
      </c>
      <c r="BN60" s="387">
        <v>90.056399999999982</v>
      </c>
      <c r="BO60" s="387">
        <f t="shared" si="5"/>
        <v>67.13539999999999</v>
      </c>
      <c r="BP60" s="387">
        <v>83.791399999999996</v>
      </c>
      <c r="BQ60" s="387">
        <v>79.943100000000001</v>
      </c>
      <c r="BR60" s="387">
        <v>83.5124</v>
      </c>
      <c r="BS60" s="387">
        <v>81.236699999999999</v>
      </c>
      <c r="BT60" s="387">
        <v>83.44850000000001</v>
      </c>
      <c r="BU60" s="387">
        <v>37.698</v>
      </c>
      <c r="BV60" s="387">
        <v>54.062600000000003</v>
      </c>
      <c r="BW60" s="387">
        <v>52.220800000000004</v>
      </c>
      <c r="BX60" s="387">
        <v>47.479899999999994</v>
      </c>
      <c r="BY60" s="387">
        <v>49.844199999999994</v>
      </c>
      <c r="BZ60" s="387">
        <v>66.098199999999991</v>
      </c>
      <c r="CA60" s="387">
        <v>67.13539999999999</v>
      </c>
      <c r="CB60" s="387">
        <f t="shared" si="6"/>
        <v>42.459600000000009</v>
      </c>
      <c r="CC60" s="387">
        <v>55.640300000000003</v>
      </c>
      <c r="CD60" s="387">
        <v>58.815199999999997</v>
      </c>
      <c r="CE60" s="387">
        <v>56.567699999999995</v>
      </c>
      <c r="CF60" s="387">
        <v>67.403999999999996</v>
      </c>
      <c r="CG60" s="387">
        <v>48.678699999999999</v>
      </c>
      <c r="CH60" s="387">
        <v>50.578600000000002</v>
      </c>
      <c r="CI60" s="387">
        <v>52.553800000000003</v>
      </c>
      <c r="CJ60" s="387">
        <v>53.330599999999997</v>
      </c>
      <c r="CK60" s="387">
        <v>56.914799999999993</v>
      </c>
      <c r="CL60" s="387">
        <v>54.116600000000005</v>
      </c>
      <c r="CM60" s="387">
        <v>54.577400000000004</v>
      </c>
      <c r="CN60" s="387">
        <v>42.459600000000009</v>
      </c>
      <c r="CO60" s="387">
        <f t="shared" si="7"/>
        <v>96.129900000000006</v>
      </c>
      <c r="CP60" s="387">
        <v>43.933599999999998</v>
      </c>
      <c r="CQ60" s="387">
        <v>52.1111</v>
      </c>
      <c r="CR60" s="387">
        <v>75.35629999999999</v>
      </c>
      <c r="CS60" s="387">
        <v>49.512100000000004</v>
      </c>
      <c r="CT60" s="387">
        <v>68.446699999999993</v>
      </c>
      <c r="CU60" s="387">
        <v>74.09790000000001</v>
      </c>
      <c r="CV60" s="387">
        <v>85.080980000000011</v>
      </c>
      <c r="CW60" s="387">
        <v>73.791799999999995</v>
      </c>
      <c r="CX60" s="387">
        <v>81.315899999999999</v>
      </c>
      <c r="CY60" s="387">
        <v>84.704499999999996</v>
      </c>
      <c r="CZ60" s="387">
        <v>92.668499999999995</v>
      </c>
      <c r="DA60" s="387">
        <v>96.129900000000006</v>
      </c>
      <c r="DB60" s="387">
        <f t="shared" si="8"/>
        <v>151.90129999999999</v>
      </c>
      <c r="DC60" s="387">
        <v>77.164599999999993</v>
      </c>
      <c r="DD60" s="387">
        <v>65.276700000000005</v>
      </c>
      <c r="DE60" s="387">
        <v>88.659599999999998</v>
      </c>
      <c r="DF60" s="387">
        <v>110.99690000000001</v>
      </c>
      <c r="DG60" s="387">
        <v>101.52629999999999</v>
      </c>
      <c r="DH60" s="387">
        <v>128.78710000000001</v>
      </c>
      <c r="DI60" s="387">
        <v>156.67949999999999</v>
      </c>
      <c r="DJ60" s="387">
        <v>151.12560000000002</v>
      </c>
      <c r="DK60" s="387">
        <v>157.83340000000001</v>
      </c>
      <c r="DL60" s="387">
        <v>166.13339999999999</v>
      </c>
      <c r="DM60" s="387">
        <v>129.71349999999998</v>
      </c>
      <c r="DN60" s="387">
        <v>151.90129999999999</v>
      </c>
      <c r="DO60" s="387">
        <f t="shared" si="9"/>
        <v>233.77010000000001</v>
      </c>
      <c r="DP60" s="387">
        <v>162.8374</v>
      </c>
      <c r="DQ60" s="387">
        <v>183.54329999999999</v>
      </c>
      <c r="DR60" s="387">
        <v>197.87270000000001</v>
      </c>
      <c r="DS60" s="387">
        <v>195.09780000000001</v>
      </c>
      <c r="DT60" s="387">
        <v>193.31049999999999</v>
      </c>
      <c r="DU60" s="387">
        <v>223.22019999999998</v>
      </c>
      <c r="DV60" s="387">
        <v>232.61680000000001</v>
      </c>
      <c r="DW60" s="387">
        <v>231.24469999999997</v>
      </c>
      <c r="DX60" s="387">
        <v>235.64280000000002</v>
      </c>
      <c r="DY60" s="387">
        <v>242.81899999999999</v>
      </c>
      <c r="DZ60" s="387">
        <v>223.57170000000002</v>
      </c>
      <c r="EA60" s="387">
        <v>233.77010000000001</v>
      </c>
      <c r="EB60" s="387">
        <f t="shared" si="10"/>
        <v>588.04660000000013</v>
      </c>
      <c r="EC60" s="387">
        <v>220.94099999999997</v>
      </c>
      <c r="ED60" s="387">
        <v>257.79910000000007</v>
      </c>
      <c r="EE60" s="387">
        <v>302.0077</v>
      </c>
      <c r="EF60" s="387">
        <v>324.0677</v>
      </c>
      <c r="EG60" s="387">
        <v>333.73219999999998</v>
      </c>
      <c r="EH60" s="387">
        <v>394.35719999999998</v>
      </c>
      <c r="EI60" s="387">
        <v>440.69309999999996</v>
      </c>
      <c r="EJ60" s="387">
        <v>465.66060000000004</v>
      </c>
      <c r="EK60" s="387">
        <v>530.46769999999992</v>
      </c>
      <c r="EL60" s="387">
        <v>556.03300000000002</v>
      </c>
      <c r="EM60" s="387">
        <v>603.7632000000001</v>
      </c>
      <c r="EN60" s="387">
        <v>588.04660000000013</v>
      </c>
      <c r="EO60" s="395">
        <v>1357.3238000000001</v>
      </c>
      <c r="EP60" s="395">
        <v>624.15</v>
      </c>
      <c r="EQ60" s="395">
        <v>673.72900000000004</v>
      </c>
      <c r="ER60" s="395">
        <v>767.1</v>
      </c>
      <c r="ES60" s="395">
        <v>845.14459999999997</v>
      </c>
      <c r="ET60" s="395">
        <v>922.8343000000001</v>
      </c>
      <c r="EU60" s="395">
        <v>1042.4115999999999</v>
      </c>
      <c r="EV60" s="395">
        <v>1153.2801000000002</v>
      </c>
      <c r="EW60" s="395">
        <v>1211.7516000000001</v>
      </c>
      <c r="EX60" s="395">
        <v>1240.0641000000001</v>
      </c>
      <c r="EY60" s="395">
        <v>1163.1191999999999</v>
      </c>
      <c r="EZ60" s="395">
        <v>1167.0474999999999</v>
      </c>
      <c r="FA60" s="395">
        <v>1357.3238000000001</v>
      </c>
      <c r="FB60" s="400"/>
    </row>
    <row r="61" spans="1:158" s="360" customFormat="1" ht="12.75" customHeight="1">
      <c r="A61" s="769" t="s">
        <v>3195</v>
      </c>
      <c r="B61" s="386">
        <f t="shared" si="0"/>
        <v>0</v>
      </c>
      <c r="C61" s="386">
        <v>0</v>
      </c>
      <c r="D61" s="386">
        <v>0</v>
      </c>
      <c r="E61" s="386">
        <v>0</v>
      </c>
      <c r="F61" s="386">
        <v>0</v>
      </c>
      <c r="G61" s="386">
        <v>0</v>
      </c>
      <c r="H61" s="386">
        <v>0</v>
      </c>
      <c r="I61" s="386">
        <v>0</v>
      </c>
      <c r="J61" s="386">
        <v>0</v>
      </c>
      <c r="K61" s="386">
        <v>0</v>
      </c>
      <c r="L61" s="386">
        <v>0</v>
      </c>
      <c r="M61" s="386">
        <v>0</v>
      </c>
      <c r="N61" s="386">
        <v>0</v>
      </c>
      <c r="O61" s="386">
        <f t="shared" si="1"/>
        <v>0</v>
      </c>
      <c r="P61" s="386">
        <v>0</v>
      </c>
      <c r="Q61" s="386">
        <v>0</v>
      </c>
      <c r="R61" s="386">
        <v>0</v>
      </c>
      <c r="S61" s="386">
        <v>0</v>
      </c>
      <c r="T61" s="386">
        <v>0</v>
      </c>
      <c r="U61" s="386">
        <v>0</v>
      </c>
      <c r="V61" s="386">
        <v>0</v>
      </c>
      <c r="W61" s="386">
        <v>0</v>
      </c>
      <c r="X61" s="386">
        <v>0</v>
      </c>
      <c r="Y61" s="386">
        <v>0</v>
      </c>
      <c r="Z61" s="386">
        <v>0</v>
      </c>
      <c r="AA61" s="386">
        <v>0</v>
      </c>
      <c r="AB61" s="386">
        <f t="shared" si="2"/>
        <v>0</v>
      </c>
      <c r="AC61" s="386">
        <v>0</v>
      </c>
      <c r="AD61" s="386">
        <v>0</v>
      </c>
      <c r="AE61" s="386">
        <v>0</v>
      </c>
      <c r="AF61" s="386">
        <v>0</v>
      </c>
      <c r="AG61" s="386">
        <v>0</v>
      </c>
      <c r="AH61" s="386">
        <v>0</v>
      </c>
      <c r="AI61" s="386">
        <v>0</v>
      </c>
      <c r="AJ61" s="386">
        <v>0</v>
      </c>
      <c r="AK61" s="386">
        <v>0</v>
      </c>
      <c r="AL61" s="386">
        <v>0</v>
      </c>
      <c r="AM61" s="386">
        <v>0</v>
      </c>
      <c r="AN61" s="386">
        <v>0</v>
      </c>
      <c r="AO61" s="386">
        <f t="shared" si="3"/>
        <v>0</v>
      </c>
      <c r="AP61" s="386">
        <v>0</v>
      </c>
      <c r="AQ61" s="386">
        <v>0</v>
      </c>
      <c r="AR61" s="386">
        <v>0</v>
      </c>
      <c r="AS61" s="386">
        <v>0</v>
      </c>
      <c r="AT61" s="386">
        <v>0</v>
      </c>
      <c r="AU61" s="386">
        <v>0</v>
      </c>
      <c r="AV61" s="386">
        <v>0</v>
      </c>
      <c r="AW61" s="386">
        <v>0</v>
      </c>
      <c r="AX61" s="386">
        <v>0</v>
      </c>
      <c r="AY61" s="386">
        <v>0</v>
      </c>
      <c r="AZ61" s="386">
        <v>0</v>
      </c>
      <c r="BA61" s="386">
        <v>0</v>
      </c>
      <c r="BB61" s="386">
        <f t="shared" si="4"/>
        <v>0</v>
      </c>
      <c r="BC61" s="386">
        <v>0</v>
      </c>
      <c r="BD61" s="386">
        <v>0</v>
      </c>
      <c r="BE61" s="386">
        <v>0</v>
      </c>
      <c r="BF61" s="386">
        <v>0</v>
      </c>
      <c r="BG61" s="386">
        <v>0</v>
      </c>
      <c r="BH61" s="386">
        <v>0</v>
      </c>
      <c r="BI61" s="386">
        <v>0</v>
      </c>
      <c r="BJ61" s="386">
        <v>0</v>
      </c>
      <c r="BK61" s="386">
        <v>0</v>
      </c>
      <c r="BL61" s="386">
        <v>0</v>
      </c>
      <c r="BM61" s="386">
        <v>0</v>
      </c>
      <c r="BN61" s="386">
        <v>0</v>
      </c>
      <c r="BO61" s="386">
        <f t="shared" si="5"/>
        <v>0</v>
      </c>
      <c r="BP61" s="386">
        <v>0</v>
      </c>
      <c r="BQ61" s="386">
        <v>0</v>
      </c>
      <c r="BR61" s="386">
        <v>0</v>
      </c>
      <c r="BS61" s="386">
        <v>0</v>
      </c>
      <c r="BT61" s="386">
        <v>0</v>
      </c>
      <c r="BU61" s="386">
        <v>0</v>
      </c>
      <c r="BV61" s="386">
        <v>0</v>
      </c>
      <c r="BW61" s="386">
        <v>0</v>
      </c>
      <c r="BX61" s="386">
        <v>0</v>
      </c>
      <c r="BY61" s="386">
        <v>0</v>
      </c>
      <c r="BZ61" s="386">
        <v>0</v>
      </c>
      <c r="CA61" s="386">
        <v>0</v>
      </c>
      <c r="CB61" s="386">
        <f t="shared" si="6"/>
        <v>0</v>
      </c>
      <c r="CC61" s="386">
        <v>0</v>
      </c>
      <c r="CD61" s="386">
        <v>0</v>
      </c>
      <c r="CE61" s="386">
        <v>0</v>
      </c>
      <c r="CF61" s="386">
        <v>0</v>
      </c>
      <c r="CG61" s="386">
        <v>0</v>
      </c>
      <c r="CH61" s="386">
        <v>0</v>
      </c>
      <c r="CI61" s="386">
        <v>0</v>
      </c>
      <c r="CJ61" s="386">
        <v>0</v>
      </c>
      <c r="CK61" s="386">
        <v>0</v>
      </c>
      <c r="CL61" s="386">
        <v>0</v>
      </c>
      <c r="CM61" s="386">
        <v>0</v>
      </c>
      <c r="CN61" s="386">
        <v>0</v>
      </c>
      <c r="CO61" s="386">
        <f t="shared" si="7"/>
        <v>78.838599999999985</v>
      </c>
      <c r="CP61" s="386">
        <v>0</v>
      </c>
      <c r="CQ61" s="386">
        <v>0</v>
      </c>
      <c r="CR61" s="386">
        <v>0</v>
      </c>
      <c r="CS61" s="386">
        <v>85.983000000000004</v>
      </c>
      <c r="CT61" s="386">
        <v>75.093199999999996</v>
      </c>
      <c r="CU61" s="386">
        <v>96.28700000000002</v>
      </c>
      <c r="CV61" s="386">
        <v>117.48221000000001</v>
      </c>
      <c r="CW61" s="386">
        <v>119.08699999999999</v>
      </c>
      <c r="CX61" s="386">
        <v>113.62290000000003</v>
      </c>
      <c r="CY61" s="386">
        <v>113.0274</v>
      </c>
      <c r="CZ61" s="386">
        <v>91.261699999999948</v>
      </c>
      <c r="DA61" s="386">
        <v>78.838599999999985</v>
      </c>
      <c r="DB61" s="386">
        <f t="shared" si="8"/>
        <v>108.02589999999999</v>
      </c>
      <c r="DC61" s="386">
        <v>78.205800000000011</v>
      </c>
      <c r="DD61" s="386">
        <v>78.06759999999997</v>
      </c>
      <c r="DE61" s="386">
        <v>81.260100000000023</v>
      </c>
      <c r="DF61" s="386">
        <v>85.957200000000014</v>
      </c>
      <c r="DG61" s="386">
        <v>104.04830000000001</v>
      </c>
      <c r="DH61" s="386">
        <v>119.85569999999998</v>
      </c>
      <c r="DI61" s="386">
        <v>103.64019999999998</v>
      </c>
      <c r="DJ61" s="386">
        <v>91.761399999999995</v>
      </c>
      <c r="DK61" s="386">
        <v>95.636899999999983</v>
      </c>
      <c r="DL61" s="386">
        <v>102.93959999999998</v>
      </c>
      <c r="DM61" s="386">
        <v>101.38959999999999</v>
      </c>
      <c r="DN61" s="386">
        <v>108.02589999999999</v>
      </c>
      <c r="DO61" s="386">
        <f t="shared" si="9"/>
        <v>199.84250000000003</v>
      </c>
      <c r="DP61" s="386">
        <v>133.93230000000003</v>
      </c>
      <c r="DQ61" s="386">
        <v>134.00400000000005</v>
      </c>
      <c r="DR61" s="386">
        <v>155.16579999999996</v>
      </c>
      <c r="DS61" s="386">
        <v>178.23410000000001</v>
      </c>
      <c r="DT61" s="386">
        <v>214.07470000000001</v>
      </c>
      <c r="DU61" s="386">
        <v>200.95680000000002</v>
      </c>
      <c r="DV61" s="386">
        <v>186.64680000000007</v>
      </c>
      <c r="DW61" s="386">
        <v>193.38210000000007</v>
      </c>
      <c r="DX61" s="386">
        <v>188.23009999999996</v>
      </c>
      <c r="DY61" s="386">
        <v>207.89120000000008</v>
      </c>
      <c r="DZ61" s="386">
        <v>204.58410000000003</v>
      </c>
      <c r="EA61" s="386">
        <v>199.84250000000003</v>
      </c>
      <c r="EB61" s="386">
        <f t="shared" si="10"/>
        <v>234.26279999999994</v>
      </c>
      <c r="EC61" s="386">
        <v>306.68349999999998</v>
      </c>
      <c r="ED61" s="386">
        <v>276.29829999999998</v>
      </c>
      <c r="EE61" s="386">
        <v>278.50120000000004</v>
      </c>
      <c r="EF61" s="386">
        <v>304.89660000000003</v>
      </c>
      <c r="EG61" s="386">
        <v>345.12030000000004</v>
      </c>
      <c r="EH61" s="386">
        <v>348.45159999999998</v>
      </c>
      <c r="EI61" s="386">
        <v>303.34919999999994</v>
      </c>
      <c r="EJ61" s="386">
        <v>280.03799999999995</v>
      </c>
      <c r="EK61" s="386">
        <v>204.7614999999999</v>
      </c>
      <c r="EL61" s="386">
        <v>220.32479999999995</v>
      </c>
      <c r="EM61" s="386">
        <v>194.87360000000007</v>
      </c>
      <c r="EN61" s="386">
        <v>234.26279999999994</v>
      </c>
      <c r="EO61" s="393">
        <v>170.28979999999999</v>
      </c>
      <c r="EP61" s="393">
        <v>240.94159999999999</v>
      </c>
      <c r="EQ61" s="393">
        <v>225.5325</v>
      </c>
      <c r="ER61" s="393">
        <v>249.34909999999999</v>
      </c>
      <c r="ES61" s="393">
        <v>240.5711</v>
      </c>
      <c r="ET61" s="393">
        <v>338.22859999999997</v>
      </c>
      <c r="EU61" s="393">
        <v>250.35579999999999</v>
      </c>
      <c r="EV61" s="393">
        <v>227.2106</v>
      </c>
      <c r="EW61" s="393">
        <v>210.4795</v>
      </c>
      <c r="EX61" s="393">
        <v>161.78470000000002</v>
      </c>
      <c r="EY61" s="393">
        <v>134.95079999999999</v>
      </c>
      <c r="EZ61" s="393">
        <v>154.0334</v>
      </c>
      <c r="FA61" s="393">
        <v>170.28979999999999</v>
      </c>
      <c r="FB61" s="400"/>
    </row>
    <row r="62" spans="1:158" s="134" customFormat="1" ht="12.75" customHeight="1">
      <c r="A62" s="771" t="s">
        <v>3187</v>
      </c>
      <c r="B62" s="387">
        <f t="shared" si="0"/>
        <v>0</v>
      </c>
      <c r="C62" s="387">
        <v>0</v>
      </c>
      <c r="D62" s="387">
        <v>0</v>
      </c>
      <c r="E62" s="387">
        <v>0</v>
      </c>
      <c r="F62" s="387">
        <v>0</v>
      </c>
      <c r="G62" s="387">
        <v>0</v>
      </c>
      <c r="H62" s="387">
        <v>0</v>
      </c>
      <c r="I62" s="387">
        <v>0</v>
      </c>
      <c r="J62" s="387">
        <v>0</v>
      </c>
      <c r="K62" s="387">
        <v>0</v>
      </c>
      <c r="L62" s="387">
        <v>0</v>
      </c>
      <c r="M62" s="387">
        <v>0</v>
      </c>
      <c r="N62" s="387">
        <v>0</v>
      </c>
      <c r="O62" s="387">
        <f t="shared" si="1"/>
        <v>0</v>
      </c>
      <c r="P62" s="387">
        <v>0</v>
      </c>
      <c r="Q62" s="387">
        <v>0</v>
      </c>
      <c r="R62" s="387">
        <v>0</v>
      </c>
      <c r="S62" s="387">
        <v>0</v>
      </c>
      <c r="T62" s="387">
        <v>0</v>
      </c>
      <c r="U62" s="387">
        <v>0</v>
      </c>
      <c r="V62" s="387">
        <v>0</v>
      </c>
      <c r="W62" s="387">
        <v>0</v>
      </c>
      <c r="X62" s="387">
        <v>0</v>
      </c>
      <c r="Y62" s="387">
        <v>0</v>
      </c>
      <c r="Z62" s="387">
        <v>0</v>
      </c>
      <c r="AA62" s="387">
        <v>0</v>
      </c>
      <c r="AB62" s="387">
        <f t="shared" si="2"/>
        <v>0</v>
      </c>
      <c r="AC62" s="387">
        <v>0</v>
      </c>
      <c r="AD62" s="387">
        <v>0</v>
      </c>
      <c r="AE62" s="387">
        <v>0</v>
      </c>
      <c r="AF62" s="387">
        <v>0</v>
      </c>
      <c r="AG62" s="387">
        <v>0</v>
      </c>
      <c r="AH62" s="387">
        <v>0</v>
      </c>
      <c r="AI62" s="387">
        <v>0</v>
      </c>
      <c r="AJ62" s="387">
        <v>0</v>
      </c>
      <c r="AK62" s="387">
        <v>0</v>
      </c>
      <c r="AL62" s="387">
        <v>0</v>
      </c>
      <c r="AM62" s="387">
        <v>0</v>
      </c>
      <c r="AN62" s="387">
        <v>0</v>
      </c>
      <c r="AO62" s="387">
        <f t="shared" si="3"/>
        <v>0</v>
      </c>
      <c r="AP62" s="387">
        <v>0</v>
      </c>
      <c r="AQ62" s="387">
        <v>0</v>
      </c>
      <c r="AR62" s="387">
        <v>0</v>
      </c>
      <c r="AS62" s="387">
        <v>0</v>
      </c>
      <c r="AT62" s="387">
        <v>0</v>
      </c>
      <c r="AU62" s="387">
        <v>0</v>
      </c>
      <c r="AV62" s="387">
        <v>0</v>
      </c>
      <c r="AW62" s="387">
        <v>0</v>
      </c>
      <c r="AX62" s="387">
        <v>0</v>
      </c>
      <c r="AY62" s="387">
        <v>0</v>
      </c>
      <c r="AZ62" s="387">
        <v>0</v>
      </c>
      <c r="BA62" s="387">
        <v>0</v>
      </c>
      <c r="BB62" s="387">
        <f t="shared" si="4"/>
        <v>0</v>
      </c>
      <c r="BC62" s="387">
        <v>0</v>
      </c>
      <c r="BD62" s="387">
        <v>0</v>
      </c>
      <c r="BE62" s="387">
        <v>0</v>
      </c>
      <c r="BF62" s="387">
        <v>0</v>
      </c>
      <c r="BG62" s="387">
        <v>0</v>
      </c>
      <c r="BH62" s="387">
        <v>0</v>
      </c>
      <c r="BI62" s="387">
        <v>0</v>
      </c>
      <c r="BJ62" s="387">
        <v>0</v>
      </c>
      <c r="BK62" s="387">
        <v>0</v>
      </c>
      <c r="BL62" s="387">
        <v>0</v>
      </c>
      <c r="BM62" s="387">
        <v>0</v>
      </c>
      <c r="BN62" s="387">
        <v>0</v>
      </c>
      <c r="BO62" s="387">
        <f t="shared" si="5"/>
        <v>0</v>
      </c>
      <c r="BP62" s="387">
        <v>0</v>
      </c>
      <c r="BQ62" s="387">
        <v>0</v>
      </c>
      <c r="BR62" s="387">
        <v>0</v>
      </c>
      <c r="BS62" s="387">
        <v>0</v>
      </c>
      <c r="BT62" s="387">
        <v>0</v>
      </c>
      <c r="BU62" s="387">
        <v>0</v>
      </c>
      <c r="BV62" s="387">
        <v>0</v>
      </c>
      <c r="BW62" s="387">
        <v>0</v>
      </c>
      <c r="BX62" s="387">
        <v>0</v>
      </c>
      <c r="BY62" s="387">
        <v>0</v>
      </c>
      <c r="BZ62" s="387">
        <v>0</v>
      </c>
      <c r="CA62" s="387">
        <v>0</v>
      </c>
      <c r="CB62" s="387">
        <f t="shared" si="6"/>
        <v>0</v>
      </c>
      <c r="CC62" s="387">
        <v>0</v>
      </c>
      <c r="CD62" s="387">
        <v>0</v>
      </c>
      <c r="CE62" s="387">
        <v>0</v>
      </c>
      <c r="CF62" s="387">
        <v>0</v>
      </c>
      <c r="CG62" s="387">
        <v>0</v>
      </c>
      <c r="CH62" s="387">
        <v>0</v>
      </c>
      <c r="CI62" s="387">
        <v>0</v>
      </c>
      <c r="CJ62" s="387">
        <v>0</v>
      </c>
      <c r="CK62" s="387">
        <v>0</v>
      </c>
      <c r="CL62" s="387">
        <v>0</v>
      </c>
      <c r="CM62" s="387">
        <v>0</v>
      </c>
      <c r="CN62" s="387">
        <v>0</v>
      </c>
      <c r="CO62" s="387">
        <f t="shared" si="7"/>
        <v>12.2523</v>
      </c>
      <c r="CP62" s="387">
        <v>0</v>
      </c>
      <c r="CQ62" s="387">
        <v>0</v>
      </c>
      <c r="CR62" s="387">
        <v>0</v>
      </c>
      <c r="CS62" s="387">
        <v>13.5129</v>
      </c>
      <c r="CT62" s="387">
        <v>7.9557000000000002</v>
      </c>
      <c r="CU62" s="387">
        <v>20.8828</v>
      </c>
      <c r="CV62" s="387">
        <v>13.452500000000001</v>
      </c>
      <c r="CW62" s="387">
        <v>10.3619</v>
      </c>
      <c r="CX62" s="387">
        <v>15.070599999999999</v>
      </c>
      <c r="CY62" s="387">
        <v>13.996199999999998</v>
      </c>
      <c r="CZ62" s="387">
        <v>14.4903</v>
      </c>
      <c r="DA62" s="387">
        <v>12.2523</v>
      </c>
      <c r="DB62" s="387">
        <f t="shared" si="8"/>
        <v>29.747700000000002</v>
      </c>
      <c r="DC62" s="387">
        <v>17.971900000000002</v>
      </c>
      <c r="DD62" s="387">
        <v>13.9299</v>
      </c>
      <c r="DE62" s="387">
        <v>16.2744</v>
      </c>
      <c r="DF62" s="387">
        <v>11.1868</v>
      </c>
      <c r="DG62" s="387">
        <v>16.652099999999997</v>
      </c>
      <c r="DH62" s="387">
        <v>24.077200000000001</v>
      </c>
      <c r="DI62" s="387">
        <v>15.5206</v>
      </c>
      <c r="DJ62" s="387">
        <v>15.615</v>
      </c>
      <c r="DK62" s="387">
        <v>15.680200000000001</v>
      </c>
      <c r="DL62" s="387">
        <v>19.7212</v>
      </c>
      <c r="DM62" s="387">
        <v>17.735400000000002</v>
      </c>
      <c r="DN62" s="387">
        <v>29.747700000000002</v>
      </c>
      <c r="DO62" s="387">
        <f t="shared" si="9"/>
        <v>36.808300000000003</v>
      </c>
      <c r="DP62" s="387">
        <v>43.536099999999998</v>
      </c>
      <c r="DQ62" s="387">
        <v>38.696899999999992</v>
      </c>
      <c r="DR62" s="387">
        <v>39.002499999999998</v>
      </c>
      <c r="DS62" s="387">
        <v>49.871000000000002</v>
      </c>
      <c r="DT62" s="387">
        <v>65.271199999999993</v>
      </c>
      <c r="DU62" s="387">
        <v>32.193799999999996</v>
      </c>
      <c r="DV62" s="387">
        <v>22.695799999999998</v>
      </c>
      <c r="DW62" s="387">
        <v>37.657900000000012</v>
      </c>
      <c r="DX62" s="387">
        <v>30.341200000000001</v>
      </c>
      <c r="DY62" s="387">
        <v>40.006300000000003</v>
      </c>
      <c r="DZ62" s="387">
        <v>37.367199999999997</v>
      </c>
      <c r="EA62" s="387">
        <v>36.808300000000003</v>
      </c>
      <c r="EB62" s="387">
        <f t="shared" si="10"/>
        <v>15.355900000000002</v>
      </c>
      <c r="EC62" s="387">
        <v>40.933699999999995</v>
      </c>
      <c r="ED62" s="387">
        <v>20.8812</v>
      </c>
      <c r="EE62" s="387">
        <v>15.432899999999998</v>
      </c>
      <c r="EF62" s="387">
        <v>26.359199999999998</v>
      </c>
      <c r="EG62" s="387">
        <v>62.538199999999996</v>
      </c>
      <c r="EH62" s="387">
        <v>67.554599999999994</v>
      </c>
      <c r="EI62" s="387">
        <v>15.386200000000002</v>
      </c>
      <c r="EJ62" s="387">
        <v>14.462399999999999</v>
      </c>
      <c r="EK62" s="387">
        <v>19.421399999999998</v>
      </c>
      <c r="EL62" s="387">
        <v>18.661399999999997</v>
      </c>
      <c r="EM62" s="387">
        <v>13.936399999999999</v>
      </c>
      <c r="EN62" s="387">
        <v>15.355900000000002</v>
      </c>
      <c r="EO62" s="395">
        <v>31.883400000000002</v>
      </c>
      <c r="EP62" s="395">
        <v>22.121200000000002</v>
      </c>
      <c r="EQ62" s="395">
        <v>15.0685</v>
      </c>
      <c r="ER62" s="395">
        <v>18.252200000000002</v>
      </c>
      <c r="ES62" s="395">
        <v>23.881900000000002</v>
      </c>
      <c r="ET62" s="395">
        <v>27.889500000000002</v>
      </c>
      <c r="EU62" s="395">
        <v>33.770699999999998</v>
      </c>
      <c r="EV62" s="395">
        <v>29.507300000000001</v>
      </c>
      <c r="EW62" s="395">
        <v>30.488199999999999</v>
      </c>
      <c r="EX62" s="395">
        <v>31.878799999999998</v>
      </c>
      <c r="EY62" s="395">
        <v>25.691200000000002</v>
      </c>
      <c r="EZ62" s="395">
        <v>28.4923</v>
      </c>
      <c r="FA62" s="395">
        <v>31.883400000000002</v>
      </c>
      <c r="FB62" s="400"/>
    </row>
    <row r="63" spans="1:158" s="134" customFormat="1" ht="12.75" customHeight="1">
      <c r="A63" s="772" t="s">
        <v>3042</v>
      </c>
      <c r="B63" s="387">
        <f t="shared" si="0"/>
        <v>0</v>
      </c>
      <c r="C63" s="387">
        <v>0</v>
      </c>
      <c r="D63" s="387">
        <v>0</v>
      </c>
      <c r="E63" s="387">
        <v>0</v>
      </c>
      <c r="F63" s="387">
        <v>0</v>
      </c>
      <c r="G63" s="387">
        <v>0</v>
      </c>
      <c r="H63" s="387">
        <v>0</v>
      </c>
      <c r="I63" s="387">
        <v>0</v>
      </c>
      <c r="J63" s="387">
        <v>0</v>
      </c>
      <c r="K63" s="387">
        <v>0</v>
      </c>
      <c r="L63" s="387">
        <v>0</v>
      </c>
      <c r="M63" s="387">
        <v>0</v>
      </c>
      <c r="N63" s="387">
        <v>0</v>
      </c>
      <c r="O63" s="387">
        <f t="shared" si="1"/>
        <v>0</v>
      </c>
      <c r="P63" s="387">
        <v>0</v>
      </c>
      <c r="Q63" s="387">
        <v>0</v>
      </c>
      <c r="R63" s="387">
        <v>0</v>
      </c>
      <c r="S63" s="387">
        <v>0</v>
      </c>
      <c r="T63" s="387">
        <v>0</v>
      </c>
      <c r="U63" s="387">
        <v>0</v>
      </c>
      <c r="V63" s="387">
        <v>0</v>
      </c>
      <c r="W63" s="387">
        <v>0</v>
      </c>
      <c r="X63" s="387">
        <v>0</v>
      </c>
      <c r="Y63" s="387">
        <v>0</v>
      </c>
      <c r="Z63" s="387">
        <v>0</v>
      </c>
      <c r="AA63" s="387">
        <v>0</v>
      </c>
      <c r="AB63" s="387">
        <f t="shared" si="2"/>
        <v>0</v>
      </c>
      <c r="AC63" s="387">
        <v>0</v>
      </c>
      <c r="AD63" s="387">
        <v>0</v>
      </c>
      <c r="AE63" s="387">
        <v>0</v>
      </c>
      <c r="AF63" s="387">
        <v>0</v>
      </c>
      <c r="AG63" s="387">
        <v>0</v>
      </c>
      <c r="AH63" s="387">
        <v>0</v>
      </c>
      <c r="AI63" s="387">
        <v>0</v>
      </c>
      <c r="AJ63" s="387">
        <v>0</v>
      </c>
      <c r="AK63" s="387">
        <v>0</v>
      </c>
      <c r="AL63" s="387">
        <v>0</v>
      </c>
      <c r="AM63" s="387">
        <v>0</v>
      </c>
      <c r="AN63" s="387">
        <v>0</v>
      </c>
      <c r="AO63" s="387">
        <f t="shared" si="3"/>
        <v>0</v>
      </c>
      <c r="AP63" s="387">
        <v>0</v>
      </c>
      <c r="AQ63" s="387">
        <v>0</v>
      </c>
      <c r="AR63" s="387">
        <v>0</v>
      </c>
      <c r="AS63" s="387">
        <v>0</v>
      </c>
      <c r="AT63" s="387">
        <v>0</v>
      </c>
      <c r="AU63" s="387">
        <v>0</v>
      </c>
      <c r="AV63" s="387">
        <v>0</v>
      </c>
      <c r="AW63" s="387">
        <v>0</v>
      </c>
      <c r="AX63" s="387">
        <v>0</v>
      </c>
      <c r="AY63" s="387">
        <v>0</v>
      </c>
      <c r="AZ63" s="387">
        <v>0</v>
      </c>
      <c r="BA63" s="387">
        <v>0</v>
      </c>
      <c r="BB63" s="387">
        <f t="shared" si="4"/>
        <v>0</v>
      </c>
      <c r="BC63" s="387">
        <v>0</v>
      </c>
      <c r="BD63" s="387">
        <v>0</v>
      </c>
      <c r="BE63" s="387">
        <v>0</v>
      </c>
      <c r="BF63" s="387">
        <v>0</v>
      </c>
      <c r="BG63" s="387">
        <v>0</v>
      </c>
      <c r="BH63" s="387">
        <v>0</v>
      </c>
      <c r="BI63" s="387">
        <v>0</v>
      </c>
      <c r="BJ63" s="387">
        <v>0</v>
      </c>
      <c r="BK63" s="387">
        <v>0</v>
      </c>
      <c r="BL63" s="387">
        <v>0</v>
      </c>
      <c r="BM63" s="387">
        <v>0</v>
      </c>
      <c r="BN63" s="387">
        <v>0</v>
      </c>
      <c r="BO63" s="387">
        <f t="shared" si="5"/>
        <v>0</v>
      </c>
      <c r="BP63" s="387">
        <v>0</v>
      </c>
      <c r="BQ63" s="387">
        <v>0</v>
      </c>
      <c r="BR63" s="387">
        <v>0</v>
      </c>
      <c r="BS63" s="387">
        <v>0</v>
      </c>
      <c r="BT63" s="387">
        <v>0</v>
      </c>
      <c r="BU63" s="387">
        <v>0</v>
      </c>
      <c r="BV63" s="387">
        <v>0</v>
      </c>
      <c r="BW63" s="387">
        <v>0</v>
      </c>
      <c r="BX63" s="387">
        <v>0</v>
      </c>
      <c r="BY63" s="387">
        <v>0</v>
      </c>
      <c r="BZ63" s="387">
        <v>0</v>
      </c>
      <c r="CA63" s="387">
        <v>0</v>
      </c>
      <c r="CB63" s="387">
        <f t="shared" si="6"/>
        <v>0</v>
      </c>
      <c r="CC63" s="387">
        <v>0</v>
      </c>
      <c r="CD63" s="387">
        <v>0</v>
      </c>
      <c r="CE63" s="387">
        <v>0</v>
      </c>
      <c r="CF63" s="387">
        <v>0</v>
      </c>
      <c r="CG63" s="387">
        <v>0</v>
      </c>
      <c r="CH63" s="387">
        <v>0</v>
      </c>
      <c r="CI63" s="387">
        <v>0</v>
      </c>
      <c r="CJ63" s="387">
        <v>0</v>
      </c>
      <c r="CK63" s="387">
        <v>0</v>
      </c>
      <c r="CL63" s="387">
        <v>0</v>
      </c>
      <c r="CM63" s="387">
        <v>0</v>
      </c>
      <c r="CN63" s="387">
        <v>0</v>
      </c>
      <c r="CO63" s="387">
        <f t="shared" si="7"/>
        <v>3.2043000000000004</v>
      </c>
      <c r="CP63" s="387">
        <v>0</v>
      </c>
      <c r="CQ63" s="387">
        <v>0</v>
      </c>
      <c r="CR63" s="387">
        <v>0</v>
      </c>
      <c r="CS63" s="387">
        <v>1.613</v>
      </c>
      <c r="CT63" s="387">
        <v>1.349</v>
      </c>
      <c r="CU63" s="387">
        <v>1.1916</v>
      </c>
      <c r="CV63" s="387">
        <v>2.0735000000000001</v>
      </c>
      <c r="CW63" s="387">
        <v>1.9761</v>
      </c>
      <c r="CX63" s="387">
        <v>2.4171</v>
      </c>
      <c r="CY63" s="387">
        <v>3.7473000000000001</v>
      </c>
      <c r="CZ63" s="387">
        <v>3.2980999999999998</v>
      </c>
      <c r="DA63" s="387">
        <v>3.2043000000000004</v>
      </c>
      <c r="DB63" s="387">
        <f t="shared" si="8"/>
        <v>4.0796000000000001</v>
      </c>
      <c r="DC63" s="387">
        <v>3.7747000000000002</v>
      </c>
      <c r="DD63" s="387">
        <v>3.8264</v>
      </c>
      <c r="DE63" s="387">
        <v>3.7603</v>
      </c>
      <c r="DF63" s="387">
        <v>10.913799999999998</v>
      </c>
      <c r="DG63" s="387">
        <v>12.392599999999998</v>
      </c>
      <c r="DH63" s="387">
        <v>10.6425</v>
      </c>
      <c r="DI63" s="387">
        <v>10.597100000000001</v>
      </c>
      <c r="DJ63" s="387">
        <v>3.4626000000000001</v>
      </c>
      <c r="DK63" s="387">
        <v>3.7547999999999999</v>
      </c>
      <c r="DL63" s="387">
        <v>3.8275000000000001</v>
      </c>
      <c r="DM63" s="387">
        <v>3.3311999999999999</v>
      </c>
      <c r="DN63" s="387">
        <v>4.0796000000000001</v>
      </c>
      <c r="DO63" s="387">
        <f t="shared" si="9"/>
        <v>3.7862</v>
      </c>
      <c r="DP63" s="387">
        <v>4.7711000000000006</v>
      </c>
      <c r="DQ63" s="387">
        <v>5.4073000000000002</v>
      </c>
      <c r="DR63" s="387">
        <v>6.0380000000000003</v>
      </c>
      <c r="DS63" s="387">
        <v>8.7103000000000002</v>
      </c>
      <c r="DT63" s="387">
        <v>7.3387000000000011</v>
      </c>
      <c r="DU63" s="387">
        <v>7.7846000000000002</v>
      </c>
      <c r="DV63" s="387">
        <v>7.2560999999999991</v>
      </c>
      <c r="DW63" s="387">
        <v>7.8146000000000004</v>
      </c>
      <c r="DX63" s="387">
        <v>7.7568999999999999</v>
      </c>
      <c r="DY63" s="387">
        <v>7.7389999999999999</v>
      </c>
      <c r="DZ63" s="387">
        <v>3.7671999999999999</v>
      </c>
      <c r="EA63" s="387">
        <v>3.7862</v>
      </c>
      <c r="EB63" s="387">
        <f t="shared" si="10"/>
        <v>1.8945999999999998</v>
      </c>
      <c r="EC63" s="387">
        <v>7.9032999999999989</v>
      </c>
      <c r="ED63" s="387">
        <v>8.4332999999999991</v>
      </c>
      <c r="EE63" s="387">
        <v>9.0068000000000001</v>
      </c>
      <c r="EF63" s="387">
        <v>9.3628999999999998</v>
      </c>
      <c r="EG63" s="387">
        <v>9.170399999999999</v>
      </c>
      <c r="EH63" s="387">
        <v>9.0388999999999999</v>
      </c>
      <c r="EI63" s="387">
        <v>7.8069000000000006</v>
      </c>
      <c r="EJ63" s="387">
        <v>4.47</v>
      </c>
      <c r="EK63" s="387">
        <v>1.8669</v>
      </c>
      <c r="EL63" s="387">
        <v>1.8791</v>
      </c>
      <c r="EM63" s="387">
        <v>1.7087000000000001</v>
      </c>
      <c r="EN63" s="387">
        <v>1.8945999999999998</v>
      </c>
      <c r="EO63" s="395">
        <v>2.1082000000000001</v>
      </c>
      <c r="EP63" s="395">
        <v>2.0438000000000001</v>
      </c>
      <c r="EQ63" s="395">
        <v>2.1215000000000002</v>
      </c>
      <c r="ER63" s="395">
        <v>2.7069000000000001</v>
      </c>
      <c r="ES63" s="395">
        <v>3.2805</v>
      </c>
      <c r="ET63" s="395">
        <v>3.2989000000000002</v>
      </c>
      <c r="EU63" s="395">
        <v>3.2791000000000001</v>
      </c>
      <c r="EV63" s="395">
        <v>2.8098000000000001</v>
      </c>
      <c r="EW63" s="395">
        <v>3.0251999999999999</v>
      </c>
      <c r="EX63" s="395">
        <v>2.6235999999999997</v>
      </c>
      <c r="EY63" s="395">
        <v>2.0963000000000003</v>
      </c>
      <c r="EZ63" s="395">
        <v>2.6692</v>
      </c>
      <c r="FA63" s="395">
        <v>2.1082000000000001</v>
      </c>
      <c r="FB63" s="400"/>
    </row>
    <row r="64" spans="1:158" s="134" customFormat="1" ht="12.75" customHeight="1">
      <c r="A64" s="771" t="s">
        <v>2901</v>
      </c>
      <c r="B64" s="387">
        <f t="shared" si="0"/>
        <v>0</v>
      </c>
      <c r="C64" s="387">
        <v>0</v>
      </c>
      <c r="D64" s="387">
        <v>0</v>
      </c>
      <c r="E64" s="387">
        <v>0</v>
      </c>
      <c r="F64" s="387">
        <v>0</v>
      </c>
      <c r="G64" s="387">
        <v>0</v>
      </c>
      <c r="H64" s="387">
        <v>0</v>
      </c>
      <c r="I64" s="387">
        <v>0</v>
      </c>
      <c r="J64" s="387">
        <v>0</v>
      </c>
      <c r="K64" s="387">
        <v>0</v>
      </c>
      <c r="L64" s="387">
        <v>0</v>
      </c>
      <c r="M64" s="387">
        <v>0</v>
      </c>
      <c r="N64" s="387">
        <v>0</v>
      </c>
      <c r="O64" s="387">
        <f t="shared" si="1"/>
        <v>0</v>
      </c>
      <c r="P64" s="387">
        <v>0</v>
      </c>
      <c r="Q64" s="387">
        <v>0</v>
      </c>
      <c r="R64" s="387">
        <v>0</v>
      </c>
      <c r="S64" s="387">
        <v>0</v>
      </c>
      <c r="T64" s="387">
        <v>0</v>
      </c>
      <c r="U64" s="387">
        <v>0</v>
      </c>
      <c r="V64" s="387">
        <v>0</v>
      </c>
      <c r="W64" s="387">
        <v>0</v>
      </c>
      <c r="X64" s="387">
        <v>0</v>
      </c>
      <c r="Y64" s="387">
        <v>0</v>
      </c>
      <c r="Z64" s="387">
        <v>0</v>
      </c>
      <c r="AA64" s="387">
        <v>0</v>
      </c>
      <c r="AB64" s="387">
        <f t="shared" si="2"/>
        <v>0</v>
      </c>
      <c r="AC64" s="387">
        <v>0</v>
      </c>
      <c r="AD64" s="387">
        <v>0</v>
      </c>
      <c r="AE64" s="387">
        <v>0</v>
      </c>
      <c r="AF64" s="387">
        <v>0</v>
      </c>
      <c r="AG64" s="387">
        <v>0</v>
      </c>
      <c r="AH64" s="387">
        <v>0</v>
      </c>
      <c r="AI64" s="387">
        <v>0</v>
      </c>
      <c r="AJ64" s="387">
        <v>0</v>
      </c>
      <c r="AK64" s="387">
        <v>0</v>
      </c>
      <c r="AL64" s="387">
        <v>0</v>
      </c>
      <c r="AM64" s="387">
        <v>0</v>
      </c>
      <c r="AN64" s="387">
        <v>0</v>
      </c>
      <c r="AO64" s="387">
        <f t="shared" si="3"/>
        <v>0</v>
      </c>
      <c r="AP64" s="387">
        <v>0</v>
      </c>
      <c r="AQ64" s="387">
        <v>0</v>
      </c>
      <c r="AR64" s="387">
        <v>0</v>
      </c>
      <c r="AS64" s="387">
        <v>0</v>
      </c>
      <c r="AT64" s="387">
        <v>0</v>
      </c>
      <c r="AU64" s="387">
        <v>0</v>
      </c>
      <c r="AV64" s="387">
        <v>0</v>
      </c>
      <c r="AW64" s="387">
        <v>0</v>
      </c>
      <c r="AX64" s="387">
        <v>0</v>
      </c>
      <c r="AY64" s="387">
        <v>0</v>
      </c>
      <c r="AZ64" s="387">
        <v>0</v>
      </c>
      <c r="BA64" s="387">
        <v>0</v>
      </c>
      <c r="BB64" s="387">
        <f t="shared" si="4"/>
        <v>0</v>
      </c>
      <c r="BC64" s="387">
        <v>0</v>
      </c>
      <c r="BD64" s="387">
        <v>0</v>
      </c>
      <c r="BE64" s="387">
        <v>0</v>
      </c>
      <c r="BF64" s="387">
        <v>0</v>
      </c>
      <c r="BG64" s="387">
        <v>0</v>
      </c>
      <c r="BH64" s="387">
        <v>0</v>
      </c>
      <c r="BI64" s="387">
        <v>0</v>
      </c>
      <c r="BJ64" s="387">
        <v>0</v>
      </c>
      <c r="BK64" s="387">
        <v>0</v>
      </c>
      <c r="BL64" s="387">
        <v>0</v>
      </c>
      <c r="BM64" s="387">
        <v>0</v>
      </c>
      <c r="BN64" s="387">
        <v>0</v>
      </c>
      <c r="BO64" s="387">
        <f t="shared" si="5"/>
        <v>0</v>
      </c>
      <c r="BP64" s="387">
        <v>0</v>
      </c>
      <c r="BQ64" s="387">
        <v>0</v>
      </c>
      <c r="BR64" s="387">
        <v>0</v>
      </c>
      <c r="BS64" s="387">
        <v>0</v>
      </c>
      <c r="BT64" s="387">
        <v>0</v>
      </c>
      <c r="BU64" s="387">
        <v>0</v>
      </c>
      <c r="BV64" s="387">
        <v>0</v>
      </c>
      <c r="BW64" s="387">
        <v>0</v>
      </c>
      <c r="BX64" s="387">
        <v>0</v>
      </c>
      <c r="BY64" s="387">
        <v>0</v>
      </c>
      <c r="BZ64" s="387">
        <v>0</v>
      </c>
      <c r="CA64" s="387">
        <v>0</v>
      </c>
      <c r="CB64" s="387">
        <f t="shared" si="6"/>
        <v>0</v>
      </c>
      <c r="CC64" s="387">
        <v>0</v>
      </c>
      <c r="CD64" s="387">
        <v>0</v>
      </c>
      <c r="CE64" s="387">
        <v>0</v>
      </c>
      <c r="CF64" s="387">
        <v>0</v>
      </c>
      <c r="CG64" s="387">
        <v>0</v>
      </c>
      <c r="CH64" s="387">
        <v>0</v>
      </c>
      <c r="CI64" s="387">
        <v>0</v>
      </c>
      <c r="CJ64" s="387">
        <v>0</v>
      </c>
      <c r="CK64" s="387">
        <v>0</v>
      </c>
      <c r="CL64" s="387">
        <v>0</v>
      </c>
      <c r="CM64" s="387">
        <v>0</v>
      </c>
      <c r="CN64" s="387">
        <v>0</v>
      </c>
      <c r="CO64" s="387">
        <f t="shared" si="7"/>
        <v>3.8426999999999998</v>
      </c>
      <c r="CP64" s="387">
        <v>0</v>
      </c>
      <c r="CQ64" s="387">
        <v>0</v>
      </c>
      <c r="CR64" s="387">
        <v>0</v>
      </c>
      <c r="CS64" s="387">
        <v>6.5621</v>
      </c>
      <c r="CT64" s="387">
        <v>6.2160000000000002</v>
      </c>
      <c r="CU64" s="387">
        <v>6.0648999999999997</v>
      </c>
      <c r="CV64" s="387">
        <v>7.4624000000000006</v>
      </c>
      <c r="CW64" s="387">
        <v>4.6147</v>
      </c>
      <c r="CX64" s="387">
        <v>3.3216000000000001</v>
      </c>
      <c r="CY64" s="387">
        <v>3.6209000000000002</v>
      </c>
      <c r="CZ64" s="387">
        <v>3.8269000000000002</v>
      </c>
      <c r="DA64" s="387">
        <v>3.8426999999999998</v>
      </c>
      <c r="DB64" s="387">
        <f t="shared" si="8"/>
        <v>3.6295000000000002</v>
      </c>
      <c r="DC64" s="387">
        <v>6.2987000000000002</v>
      </c>
      <c r="DD64" s="387">
        <v>4.6016000000000004</v>
      </c>
      <c r="DE64" s="387">
        <v>4.2063999999999995</v>
      </c>
      <c r="DF64" s="387">
        <v>3.2803</v>
      </c>
      <c r="DG64" s="387">
        <v>2.1976999999999998</v>
      </c>
      <c r="DH64" s="387">
        <v>2.0868000000000002</v>
      </c>
      <c r="DI64" s="387">
        <v>3.2798000000000003</v>
      </c>
      <c r="DJ64" s="387">
        <v>4.2931999999999997</v>
      </c>
      <c r="DK64" s="387">
        <v>4.4384000000000006</v>
      </c>
      <c r="DL64" s="387">
        <v>3.9514999999999998</v>
      </c>
      <c r="DM64" s="387">
        <v>3.6316999999999999</v>
      </c>
      <c r="DN64" s="387">
        <v>3.6295000000000002</v>
      </c>
      <c r="DO64" s="387">
        <f t="shared" si="9"/>
        <v>4.2669000000000006</v>
      </c>
      <c r="DP64" s="387">
        <v>5.1391</v>
      </c>
      <c r="DQ64" s="387">
        <v>5.1753999999999998</v>
      </c>
      <c r="DR64" s="387">
        <v>4.9652000000000003</v>
      </c>
      <c r="DS64" s="387">
        <v>5.3238000000000003</v>
      </c>
      <c r="DT64" s="387">
        <v>5.0055999999999994</v>
      </c>
      <c r="DU64" s="387">
        <v>11.3108</v>
      </c>
      <c r="DV64" s="387">
        <v>1.5609000000000002</v>
      </c>
      <c r="DW64" s="387">
        <v>1.8241999999999998</v>
      </c>
      <c r="DX64" s="387">
        <v>2.7706</v>
      </c>
      <c r="DY64" s="387">
        <v>4.3558000000000003</v>
      </c>
      <c r="DZ64" s="387">
        <v>3.3185999999999996</v>
      </c>
      <c r="EA64" s="387">
        <v>4.2669000000000006</v>
      </c>
      <c r="EB64" s="387">
        <f t="shared" si="10"/>
        <v>6.0698999999999996</v>
      </c>
      <c r="EC64" s="387">
        <v>6.2164000000000001</v>
      </c>
      <c r="ED64" s="387">
        <v>8.2207000000000008</v>
      </c>
      <c r="EE64" s="387">
        <v>9.1149999999999984</v>
      </c>
      <c r="EF64" s="387">
        <v>9.5397999999999996</v>
      </c>
      <c r="EG64" s="387">
        <v>9.8500999999999994</v>
      </c>
      <c r="EH64" s="387">
        <v>10.052</v>
      </c>
      <c r="EI64" s="387">
        <v>6.1797000000000004</v>
      </c>
      <c r="EJ64" s="387">
        <v>6.0745000000000005</v>
      </c>
      <c r="EK64" s="387">
        <v>6.0022000000000002</v>
      </c>
      <c r="EL64" s="387">
        <v>5.9744000000000002</v>
      </c>
      <c r="EM64" s="387">
        <v>5.9197000000000006</v>
      </c>
      <c r="EN64" s="387">
        <v>6.0698999999999996</v>
      </c>
      <c r="EO64" s="395">
        <v>0.66110000000000002</v>
      </c>
      <c r="EP64" s="395">
        <v>5.9028999999999998</v>
      </c>
      <c r="EQ64" s="395">
        <v>5.8776999999999999</v>
      </c>
      <c r="ER64" s="395">
        <v>5.8446000000000007</v>
      </c>
      <c r="ES64" s="395">
        <v>5.8623000000000003</v>
      </c>
      <c r="ET64" s="395">
        <v>5.8183999999999996</v>
      </c>
      <c r="EU64" s="395">
        <v>5.7006000000000006</v>
      </c>
      <c r="EV64" s="395">
        <v>5.67</v>
      </c>
      <c r="EW64" s="395">
        <v>5.7000000000000002E-3</v>
      </c>
      <c r="EX64" s="395">
        <v>8.9999999999999993E-3</v>
      </c>
      <c r="EY64" s="395">
        <v>4.9000000000000007E-3</v>
      </c>
      <c r="EZ64" s="395">
        <v>4.0000000000000002E-4</v>
      </c>
      <c r="FA64" s="395">
        <v>0.66110000000000002</v>
      </c>
      <c r="FB64" s="400"/>
    </row>
    <row r="65" spans="1:158" s="134" customFormat="1" ht="12.75" customHeight="1">
      <c r="A65" s="771" t="s">
        <v>3188</v>
      </c>
      <c r="B65" s="387">
        <f t="shared" si="0"/>
        <v>0</v>
      </c>
      <c r="C65" s="387">
        <v>0</v>
      </c>
      <c r="D65" s="387">
        <v>0</v>
      </c>
      <c r="E65" s="387">
        <v>0</v>
      </c>
      <c r="F65" s="387">
        <v>0</v>
      </c>
      <c r="G65" s="387">
        <v>0</v>
      </c>
      <c r="H65" s="387">
        <v>0</v>
      </c>
      <c r="I65" s="387">
        <v>0</v>
      </c>
      <c r="J65" s="387">
        <v>0</v>
      </c>
      <c r="K65" s="387">
        <v>0</v>
      </c>
      <c r="L65" s="387">
        <v>0</v>
      </c>
      <c r="M65" s="387">
        <v>0</v>
      </c>
      <c r="N65" s="387">
        <v>0</v>
      </c>
      <c r="O65" s="387">
        <f t="shared" si="1"/>
        <v>0</v>
      </c>
      <c r="P65" s="387">
        <v>0</v>
      </c>
      <c r="Q65" s="387">
        <v>0</v>
      </c>
      <c r="R65" s="387">
        <v>0</v>
      </c>
      <c r="S65" s="387">
        <v>0</v>
      </c>
      <c r="T65" s="387">
        <v>0</v>
      </c>
      <c r="U65" s="387">
        <v>0</v>
      </c>
      <c r="V65" s="387">
        <v>0</v>
      </c>
      <c r="W65" s="387">
        <v>0</v>
      </c>
      <c r="X65" s="387">
        <v>0</v>
      </c>
      <c r="Y65" s="387">
        <v>0</v>
      </c>
      <c r="Z65" s="387">
        <v>0</v>
      </c>
      <c r="AA65" s="387">
        <v>0</v>
      </c>
      <c r="AB65" s="387">
        <f t="shared" si="2"/>
        <v>0</v>
      </c>
      <c r="AC65" s="387">
        <v>0</v>
      </c>
      <c r="AD65" s="387">
        <v>0</v>
      </c>
      <c r="AE65" s="387">
        <v>0</v>
      </c>
      <c r="AF65" s="387">
        <v>0</v>
      </c>
      <c r="AG65" s="387">
        <v>0</v>
      </c>
      <c r="AH65" s="387">
        <v>0</v>
      </c>
      <c r="AI65" s="387">
        <v>0</v>
      </c>
      <c r="AJ65" s="387">
        <v>0</v>
      </c>
      <c r="AK65" s="387">
        <v>0</v>
      </c>
      <c r="AL65" s="387">
        <v>0</v>
      </c>
      <c r="AM65" s="387">
        <v>0</v>
      </c>
      <c r="AN65" s="387">
        <v>0</v>
      </c>
      <c r="AO65" s="387">
        <f t="shared" si="3"/>
        <v>0</v>
      </c>
      <c r="AP65" s="387">
        <v>0</v>
      </c>
      <c r="AQ65" s="387">
        <v>0</v>
      </c>
      <c r="AR65" s="387">
        <v>0</v>
      </c>
      <c r="AS65" s="387">
        <v>0</v>
      </c>
      <c r="AT65" s="387">
        <v>0</v>
      </c>
      <c r="AU65" s="387">
        <v>0</v>
      </c>
      <c r="AV65" s="387">
        <v>0</v>
      </c>
      <c r="AW65" s="387">
        <v>0</v>
      </c>
      <c r="AX65" s="387">
        <v>0</v>
      </c>
      <c r="AY65" s="387">
        <v>0</v>
      </c>
      <c r="AZ65" s="387">
        <v>0</v>
      </c>
      <c r="BA65" s="387">
        <v>0</v>
      </c>
      <c r="BB65" s="387">
        <f t="shared" si="4"/>
        <v>0</v>
      </c>
      <c r="BC65" s="387">
        <v>0</v>
      </c>
      <c r="BD65" s="387">
        <v>0</v>
      </c>
      <c r="BE65" s="387">
        <v>0</v>
      </c>
      <c r="BF65" s="387">
        <v>0</v>
      </c>
      <c r="BG65" s="387">
        <v>0</v>
      </c>
      <c r="BH65" s="387">
        <v>0</v>
      </c>
      <c r="BI65" s="387">
        <v>0</v>
      </c>
      <c r="BJ65" s="387">
        <v>0</v>
      </c>
      <c r="BK65" s="387">
        <v>0</v>
      </c>
      <c r="BL65" s="387">
        <v>0</v>
      </c>
      <c r="BM65" s="387">
        <v>0</v>
      </c>
      <c r="BN65" s="387">
        <v>0</v>
      </c>
      <c r="BO65" s="387">
        <f t="shared" si="5"/>
        <v>0</v>
      </c>
      <c r="BP65" s="387">
        <v>0</v>
      </c>
      <c r="BQ65" s="387">
        <v>0</v>
      </c>
      <c r="BR65" s="387">
        <v>0</v>
      </c>
      <c r="BS65" s="387">
        <v>0</v>
      </c>
      <c r="BT65" s="387">
        <v>0</v>
      </c>
      <c r="BU65" s="387">
        <v>0</v>
      </c>
      <c r="BV65" s="387">
        <v>0</v>
      </c>
      <c r="BW65" s="387">
        <v>0</v>
      </c>
      <c r="BX65" s="387">
        <v>0</v>
      </c>
      <c r="BY65" s="387">
        <v>0</v>
      </c>
      <c r="BZ65" s="387">
        <v>0</v>
      </c>
      <c r="CA65" s="387">
        <v>0</v>
      </c>
      <c r="CB65" s="387">
        <f t="shared" si="6"/>
        <v>0</v>
      </c>
      <c r="CC65" s="387">
        <v>0</v>
      </c>
      <c r="CD65" s="387">
        <v>0</v>
      </c>
      <c r="CE65" s="387">
        <v>0</v>
      </c>
      <c r="CF65" s="387">
        <v>0</v>
      </c>
      <c r="CG65" s="387">
        <v>0</v>
      </c>
      <c r="CH65" s="387">
        <v>0</v>
      </c>
      <c r="CI65" s="387">
        <v>0</v>
      </c>
      <c r="CJ65" s="387">
        <v>0</v>
      </c>
      <c r="CK65" s="387">
        <v>0</v>
      </c>
      <c r="CL65" s="387">
        <v>0</v>
      </c>
      <c r="CM65" s="387">
        <v>0</v>
      </c>
      <c r="CN65" s="387">
        <v>0</v>
      </c>
      <c r="CO65" s="387">
        <f t="shared" si="7"/>
        <v>32.123800000000003</v>
      </c>
      <c r="CP65" s="387">
        <v>0</v>
      </c>
      <c r="CQ65" s="387">
        <v>0</v>
      </c>
      <c r="CR65" s="387">
        <v>0</v>
      </c>
      <c r="CS65" s="387">
        <v>28.2714</v>
      </c>
      <c r="CT65" s="387">
        <v>26.327600000000004</v>
      </c>
      <c r="CU65" s="387">
        <v>34.578000000000003</v>
      </c>
      <c r="CV65" s="387">
        <v>45.126300000000001</v>
      </c>
      <c r="CW65" s="387">
        <v>40.044899999999991</v>
      </c>
      <c r="CX65" s="387">
        <v>34.633800000000001</v>
      </c>
      <c r="CY65" s="387">
        <v>33.782199999999996</v>
      </c>
      <c r="CZ65" s="387">
        <v>34.440899999999992</v>
      </c>
      <c r="DA65" s="387">
        <v>32.123800000000003</v>
      </c>
      <c r="DB65" s="387">
        <f t="shared" si="8"/>
        <v>37.106099999999998</v>
      </c>
      <c r="DC65" s="387">
        <v>20.361699999999995</v>
      </c>
      <c r="DD65" s="387">
        <v>24.880500000000005</v>
      </c>
      <c r="DE65" s="387">
        <v>27.1692</v>
      </c>
      <c r="DF65" s="387">
        <v>26.090200000000003</v>
      </c>
      <c r="DG65" s="387">
        <v>23.712399999999999</v>
      </c>
      <c r="DH65" s="387">
        <v>38.381500000000003</v>
      </c>
      <c r="DI65" s="387">
        <v>40.100999999999999</v>
      </c>
      <c r="DJ65" s="387">
        <v>39.6068</v>
      </c>
      <c r="DK65" s="387">
        <v>39.727499999999992</v>
      </c>
      <c r="DL65" s="387">
        <v>34.752499999999998</v>
      </c>
      <c r="DM65" s="387">
        <v>40.601299999999995</v>
      </c>
      <c r="DN65" s="387">
        <v>37.106099999999998</v>
      </c>
      <c r="DO65" s="387">
        <f t="shared" si="9"/>
        <v>91.197500000000005</v>
      </c>
      <c r="DP65" s="387">
        <v>40.047699999999999</v>
      </c>
      <c r="DQ65" s="387">
        <v>52.133300000000006</v>
      </c>
      <c r="DR65" s="387">
        <v>71.539099999999991</v>
      </c>
      <c r="DS65" s="387">
        <v>76.000999999999991</v>
      </c>
      <c r="DT65" s="387">
        <v>85.048799999999986</v>
      </c>
      <c r="DU65" s="387">
        <v>93.729300000000009</v>
      </c>
      <c r="DV65" s="387">
        <v>102.04120000000002</v>
      </c>
      <c r="DW65" s="387">
        <v>87.915800000000004</v>
      </c>
      <c r="DX65" s="387">
        <v>92.316400000000016</v>
      </c>
      <c r="DY65" s="387">
        <v>93.353300000000004</v>
      </c>
      <c r="DZ65" s="387">
        <v>90.026599999999988</v>
      </c>
      <c r="EA65" s="387">
        <v>91.197500000000005</v>
      </c>
      <c r="EB65" s="387">
        <f t="shared" si="10"/>
        <v>74.267699999999991</v>
      </c>
      <c r="EC65" s="387">
        <v>90.813099999999991</v>
      </c>
      <c r="ED65" s="387">
        <v>75.204300000000003</v>
      </c>
      <c r="EE65" s="387">
        <v>80.633900000000011</v>
      </c>
      <c r="EF65" s="387">
        <v>93.590699999999998</v>
      </c>
      <c r="EG65" s="387">
        <v>108.14799999999998</v>
      </c>
      <c r="EH65" s="387">
        <v>109.92790000000001</v>
      </c>
      <c r="EI65" s="387">
        <v>128.4238</v>
      </c>
      <c r="EJ65" s="387">
        <v>123.55670000000001</v>
      </c>
      <c r="EK65" s="387">
        <v>95.002600000000001</v>
      </c>
      <c r="EL65" s="387">
        <v>109.68919999999999</v>
      </c>
      <c r="EM65" s="387">
        <v>87.144699999999986</v>
      </c>
      <c r="EN65" s="387">
        <v>74.267699999999991</v>
      </c>
      <c r="EO65" s="395">
        <v>68.683199999999999</v>
      </c>
      <c r="EP65" s="395">
        <v>80.546600000000012</v>
      </c>
      <c r="EQ65" s="395">
        <v>75.208100000000002</v>
      </c>
      <c r="ER65" s="395">
        <v>73.637799999999999</v>
      </c>
      <c r="ES65" s="395">
        <v>65.47</v>
      </c>
      <c r="ET65" s="395">
        <v>53.690400000000004</v>
      </c>
      <c r="EU65" s="395">
        <v>59.744699999999995</v>
      </c>
      <c r="EV65" s="395">
        <v>54.7468</v>
      </c>
      <c r="EW65" s="395">
        <v>70.575600000000009</v>
      </c>
      <c r="EX65" s="395">
        <v>71.488500000000002</v>
      </c>
      <c r="EY65" s="395">
        <v>59.194900000000004</v>
      </c>
      <c r="EZ65" s="395">
        <v>65.052599999999998</v>
      </c>
      <c r="FA65" s="395">
        <v>68.683199999999999</v>
      </c>
      <c r="FB65" s="400"/>
    </row>
    <row r="66" spans="1:158" s="134" customFormat="1" ht="12.75" customHeight="1">
      <c r="A66" s="771" t="s">
        <v>3189</v>
      </c>
      <c r="B66" s="387">
        <f t="shared" si="0"/>
        <v>0</v>
      </c>
      <c r="C66" s="387">
        <v>0</v>
      </c>
      <c r="D66" s="387">
        <v>0</v>
      </c>
      <c r="E66" s="387">
        <v>0</v>
      </c>
      <c r="F66" s="387">
        <v>0</v>
      </c>
      <c r="G66" s="387">
        <v>0</v>
      </c>
      <c r="H66" s="387">
        <v>0</v>
      </c>
      <c r="I66" s="387">
        <v>0</v>
      </c>
      <c r="J66" s="387">
        <v>0</v>
      </c>
      <c r="K66" s="387">
        <v>0</v>
      </c>
      <c r="L66" s="387">
        <v>0</v>
      </c>
      <c r="M66" s="387">
        <v>0</v>
      </c>
      <c r="N66" s="387">
        <v>0</v>
      </c>
      <c r="O66" s="387">
        <f t="shared" si="1"/>
        <v>0</v>
      </c>
      <c r="P66" s="387">
        <v>0</v>
      </c>
      <c r="Q66" s="387">
        <v>0</v>
      </c>
      <c r="R66" s="387">
        <v>0</v>
      </c>
      <c r="S66" s="387">
        <v>0</v>
      </c>
      <c r="T66" s="387">
        <v>0</v>
      </c>
      <c r="U66" s="387">
        <v>0</v>
      </c>
      <c r="V66" s="387">
        <v>0</v>
      </c>
      <c r="W66" s="387">
        <v>0</v>
      </c>
      <c r="X66" s="387">
        <v>0</v>
      </c>
      <c r="Y66" s="387">
        <v>0</v>
      </c>
      <c r="Z66" s="387">
        <v>0</v>
      </c>
      <c r="AA66" s="387">
        <v>0</v>
      </c>
      <c r="AB66" s="387">
        <f t="shared" si="2"/>
        <v>0</v>
      </c>
      <c r="AC66" s="387">
        <v>0</v>
      </c>
      <c r="AD66" s="387">
        <v>0</v>
      </c>
      <c r="AE66" s="387">
        <v>0</v>
      </c>
      <c r="AF66" s="387">
        <v>0</v>
      </c>
      <c r="AG66" s="387">
        <v>0</v>
      </c>
      <c r="AH66" s="387">
        <v>0</v>
      </c>
      <c r="AI66" s="387">
        <v>0</v>
      </c>
      <c r="AJ66" s="387">
        <v>0</v>
      </c>
      <c r="AK66" s="387">
        <v>0</v>
      </c>
      <c r="AL66" s="387">
        <v>0</v>
      </c>
      <c r="AM66" s="387">
        <v>0</v>
      </c>
      <c r="AN66" s="387">
        <v>0</v>
      </c>
      <c r="AO66" s="387">
        <f t="shared" si="3"/>
        <v>0</v>
      </c>
      <c r="AP66" s="387">
        <v>0</v>
      </c>
      <c r="AQ66" s="387">
        <v>0</v>
      </c>
      <c r="AR66" s="387">
        <v>0</v>
      </c>
      <c r="AS66" s="387">
        <v>0</v>
      </c>
      <c r="AT66" s="387">
        <v>0</v>
      </c>
      <c r="AU66" s="387">
        <v>0</v>
      </c>
      <c r="AV66" s="387">
        <v>0</v>
      </c>
      <c r="AW66" s="387">
        <v>0</v>
      </c>
      <c r="AX66" s="387">
        <v>0</v>
      </c>
      <c r="AY66" s="387">
        <v>0</v>
      </c>
      <c r="AZ66" s="387">
        <v>0</v>
      </c>
      <c r="BA66" s="387">
        <v>0</v>
      </c>
      <c r="BB66" s="387">
        <f t="shared" si="4"/>
        <v>0</v>
      </c>
      <c r="BC66" s="387">
        <v>0</v>
      </c>
      <c r="BD66" s="387">
        <v>0</v>
      </c>
      <c r="BE66" s="387">
        <v>0</v>
      </c>
      <c r="BF66" s="387">
        <v>0</v>
      </c>
      <c r="BG66" s="387">
        <v>0</v>
      </c>
      <c r="BH66" s="387">
        <v>0</v>
      </c>
      <c r="BI66" s="387">
        <v>0</v>
      </c>
      <c r="BJ66" s="387">
        <v>0</v>
      </c>
      <c r="BK66" s="387">
        <v>0</v>
      </c>
      <c r="BL66" s="387">
        <v>0</v>
      </c>
      <c r="BM66" s="387">
        <v>0</v>
      </c>
      <c r="BN66" s="387">
        <v>0</v>
      </c>
      <c r="BO66" s="387">
        <f t="shared" si="5"/>
        <v>0</v>
      </c>
      <c r="BP66" s="387">
        <v>0</v>
      </c>
      <c r="BQ66" s="387">
        <v>0</v>
      </c>
      <c r="BR66" s="387">
        <v>0</v>
      </c>
      <c r="BS66" s="387">
        <v>0</v>
      </c>
      <c r="BT66" s="387">
        <v>0</v>
      </c>
      <c r="BU66" s="387">
        <v>0</v>
      </c>
      <c r="BV66" s="387">
        <v>0</v>
      </c>
      <c r="BW66" s="387">
        <v>0</v>
      </c>
      <c r="BX66" s="387">
        <v>0</v>
      </c>
      <c r="BY66" s="387">
        <v>0</v>
      </c>
      <c r="BZ66" s="387">
        <v>0</v>
      </c>
      <c r="CA66" s="387">
        <v>0</v>
      </c>
      <c r="CB66" s="387">
        <f t="shared" si="6"/>
        <v>0</v>
      </c>
      <c r="CC66" s="387">
        <v>0</v>
      </c>
      <c r="CD66" s="387">
        <v>0</v>
      </c>
      <c r="CE66" s="387">
        <v>0</v>
      </c>
      <c r="CF66" s="387">
        <v>0</v>
      </c>
      <c r="CG66" s="387">
        <v>0</v>
      </c>
      <c r="CH66" s="387">
        <v>0</v>
      </c>
      <c r="CI66" s="387">
        <v>0</v>
      </c>
      <c r="CJ66" s="387">
        <v>0</v>
      </c>
      <c r="CK66" s="387">
        <v>0</v>
      </c>
      <c r="CL66" s="387">
        <v>0</v>
      </c>
      <c r="CM66" s="387">
        <v>0</v>
      </c>
      <c r="CN66" s="387">
        <v>0</v>
      </c>
      <c r="CO66" s="387">
        <f t="shared" si="7"/>
        <v>1.165</v>
      </c>
      <c r="CP66" s="387">
        <v>0</v>
      </c>
      <c r="CQ66" s="387">
        <v>0</v>
      </c>
      <c r="CR66" s="387">
        <v>0</v>
      </c>
      <c r="CS66" s="387">
        <v>7.5119999999999996</v>
      </c>
      <c r="CT66" s="387">
        <v>3.3749000000000002</v>
      </c>
      <c r="CU66" s="387">
        <v>4.3968999999999996</v>
      </c>
      <c r="CV66" s="387">
        <v>8.3368299999999991</v>
      </c>
      <c r="CW66" s="387">
        <v>7.9647999999999994</v>
      </c>
      <c r="CX66" s="387">
        <v>7.3294000000000006</v>
      </c>
      <c r="CY66" s="387">
        <v>5.0792000000000002</v>
      </c>
      <c r="CZ66" s="387">
        <v>1.0116000000000001</v>
      </c>
      <c r="DA66" s="387">
        <v>1.165</v>
      </c>
      <c r="DB66" s="387">
        <f t="shared" si="8"/>
        <v>1.1685999999999999</v>
      </c>
      <c r="DC66" s="387">
        <v>2.9550999999999998</v>
      </c>
      <c r="DD66" s="387">
        <v>3.5255000000000001</v>
      </c>
      <c r="DE66" s="387">
        <v>3.6989000000000001</v>
      </c>
      <c r="DF66" s="387">
        <v>6.4873000000000003</v>
      </c>
      <c r="DG66" s="387">
        <v>8.4293999999999993</v>
      </c>
      <c r="DH66" s="387">
        <v>1.6502000000000001</v>
      </c>
      <c r="DI66" s="387">
        <v>1.3794000000000002</v>
      </c>
      <c r="DJ66" s="387">
        <v>1.3080000000000001</v>
      </c>
      <c r="DK66" s="387">
        <v>1.1679000000000002</v>
      </c>
      <c r="DL66" s="387">
        <v>1.3809</v>
      </c>
      <c r="DM66" s="387">
        <v>1.2219</v>
      </c>
      <c r="DN66" s="387">
        <v>1.1685999999999999</v>
      </c>
      <c r="DO66" s="387">
        <f t="shared" si="9"/>
        <v>3.4394</v>
      </c>
      <c r="DP66" s="387">
        <v>1.1454000000000002</v>
      </c>
      <c r="DQ66" s="387">
        <v>1.1407</v>
      </c>
      <c r="DR66" s="387">
        <v>2.5916000000000001</v>
      </c>
      <c r="DS66" s="387">
        <v>2.7328999999999999</v>
      </c>
      <c r="DT66" s="387">
        <v>14.514099999999999</v>
      </c>
      <c r="DU66" s="387">
        <v>10.976100000000001</v>
      </c>
      <c r="DV66" s="387">
        <v>10.792400000000001</v>
      </c>
      <c r="DW66" s="387">
        <v>12.372</v>
      </c>
      <c r="DX66" s="387">
        <v>12.344299999999999</v>
      </c>
      <c r="DY66" s="387">
        <v>12.780200000000001</v>
      </c>
      <c r="DZ66" s="387">
        <v>2.8330000000000002</v>
      </c>
      <c r="EA66" s="387">
        <v>3.4394</v>
      </c>
      <c r="EB66" s="387">
        <f t="shared" si="10"/>
        <v>2.4940000000000002</v>
      </c>
      <c r="EC66" s="387">
        <v>1.5667</v>
      </c>
      <c r="ED66" s="387">
        <v>0.99739999999999995</v>
      </c>
      <c r="EE66" s="387">
        <v>0.85960000000000003</v>
      </c>
      <c r="EF66" s="387">
        <v>1.1268</v>
      </c>
      <c r="EG66" s="387">
        <v>1.1169</v>
      </c>
      <c r="EH66" s="387">
        <v>1.1078000000000001</v>
      </c>
      <c r="EI66" s="387">
        <v>1.0984</v>
      </c>
      <c r="EJ66" s="387">
        <v>1.0789</v>
      </c>
      <c r="EK66" s="387">
        <v>2.0453999999999999</v>
      </c>
      <c r="EL66" s="387">
        <v>3.0128000000000004</v>
      </c>
      <c r="EM66" s="387">
        <v>2.4938000000000002</v>
      </c>
      <c r="EN66" s="387">
        <v>2.4940000000000002</v>
      </c>
      <c r="EO66" s="395">
        <v>1.7921</v>
      </c>
      <c r="EP66" s="395">
        <v>1.9919</v>
      </c>
      <c r="EQ66" s="395">
        <v>1.9576</v>
      </c>
      <c r="ER66" s="395">
        <v>1.7502</v>
      </c>
      <c r="ES66" s="395">
        <v>1.75</v>
      </c>
      <c r="ET66" s="395">
        <v>1.7482</v>
      </c>
      <c r="EU66" s="395">
        <v>0.54149999999999998</v>
      </c>
      <c r="EV66" s="395">
        <v>7.7214</v>
      </c>
      <c r="EW66" s="395">
        <v>1.9334</v>
      </c>
      <c r="EX66" s="395">
        <v>2.9977</v>
      </c>
      <c r="EY66" s="395">
        <v>0.49939999999999996</v>
      </c>
      <c r="EZ66" s="395">
        <v>0.495</v>
      </c>
      <c r="FA66" s="395">
        <v>1.7921</v>
      </c>
      <c r="FB66" s="400"/>
    </row>
    <row r="67" spans="1:158" s="134" customFormat="1" ht="12.75" customHeight="1">
      <c r="A67" s="771" t="s">
        <v>2898</v>
      </c>
      <c r="B67" s="387">
        <f t="shared" si="0"/>
        <v>0</v>
      </c>
      <c r="C67" s="387">
        <v>0</v>
      </c>
      <c r="D67" s="387">
        <v>0</v>
      </c>
      <c r="E67" s="387">
        <v>0</v>
      </c>
      <c r="F67" s="387">
        <v>0</v>
      </c>
      <c r="G67" s="387">
        <v>0</v>
      </c>
      <c r="H67" s="387">
        <v>0</v>
      </c>
      <c r="I67" s="387">
        <v>0</v>
      </c>
      <c r="J67" s="387">
        <v>0</v>
      </c>
      <c r="K67" s="387">
        <v>0</v>
      </c>
      <c r="L67" s="387">
        <v>0</v>
      </c>
      <c r="M67" s="387">
        <v>0</v>
      </c>
      <c r="N67" s="387">
        <v>0</v>
      </c>
      <c r="O67" s="387">
        <f t="shared" si="1"/>
        <v>0</v>
      </c>
      <c r="P67" s="387">
        <v>0</v>
      </c>
      <c r="Q67" s="387">
        <v>0</v>
      </c>
      <c r="R67" s="387">
        <v>0</v>
      </c>
      <c r="S67" s="387">
        <v>0</v>
      </c>
      <c r="T67" s="387">
        <v>0</v>
      </c>
      <c r="U67" s="387">
        <v>0</v>
      </c>
      <c r="V67" s="387">
        <v>0</v>
      </c>
      <c r="W67" s="387">
        <v>0</v>
      </c>
      <c r="X67" s="387">
        <v>0</v>
      </c>
      <c r="Y67" s="387">
        <v>0</v>
      </c>
      <c r="Z67" s="387">
        <v>0</v>
      </c>
      <c r="AA67" s="387">
        <v>0</v>
      </c>
      <c r="AB67" s="387">
        <f t="shared" si="2"/>
        <v>0</v>
      </c>
      <c r="AC67" s="387">
        <v>0</v>
      </c>
      <c r="AD67" s="387">
        <v>0</v>
      </c>
      <c r="AE67" s="387">
        <v>0</v>
      </c>
      <c r="AF67" s="387">
        <v>0</v>
      </c>
      <c r="AG67" s="387">
        <v>0</v>
      </c>
      <c r="AH67" s="387">
        <v>0</v>
      </c>
      <c r="AI67" s="387">
        <v>0</v>
      </c>
      <c r="AJ67" s="387">
        <v>0</v>
      </c>
      <c r="AK67" s="387">
        <v>0</v>
      </c>
      <c r="AL67" s="387">
        <v>0</v>
      </c>
      <c r="AM67" s="387">
        <v>0</v>
      </c>
      <c r="AN67" s="387">
        <v>0</v>
      </c>
      <c r="AO67" s="387">
        <f t="shared" si="3"/>
        <v>0</v>
      </c>
      <c r="AP67" s="387">
        <v>0</v>
      </c>
      <c r="AQ67" s="387">
        <v>0</v>
      </c>
      <c r="AR67" s="387">
        <v>0</v>
      </c>
      <c r="AS67" s="387">
        <v>0</v>
      </c>
      <c r="AT67" s="387">
        <v>0</v>
      </c>
      <c r="AU67" s="387">
        <v>0</v>
      </c>
      <c r="AV67" s="387">
        <v>0</v>
      </c>
      <c r="AW67" s="387">
        <v>0</v>
      </c>
      <c r="AX67" s="387">
        <v>0</v>
      </c>
      <c r="AY67" s="387">
        <v>0</v>
      </c>
      <c r="AZ67" s="387">
        <v>0</v>
      </c>
      <c r="BA67" s="387">
        <v>0</v>
      </c>
      <c r="BB67" s="387">
        <f t="shared" si="4"/>
        <v>0</v>
      </c>
      <c r="BC67" s="387">
        <v>0</v>
      </c>
      <c r="BD67" s="387">
        <v>0</v>
      </c>
      <c r="BE67" s="387">
        <v>0</v>
      </c>
      <c r="BF67" s="387">
        <v>0</v>
      </c>
      <c r="BG67" s="387">
        <v>0</v>
      </c>
      <c r="BH67" s="387">
        <v>0</v>
      </c>
      <c r="BI67" s="387">
        <v>0</v>
      </c>
      <c r="BJ67" s="387">
        <v>0</v>
      </c>
      <c r="BK67" s="387">
        <v>0</v>
      </c>
      <c r="BL67" s="387">
        <v>0</v>
      </c>
      <c r="BM67" s="387">
        <v>0</v>
      </c>
      <c r="BN67" s="387">
        <v>0</v>
      </c>
      <c r="BO67" s="387">
        <f t="shared" si="5"/>
        <v>0</v>
      </c>
      <c r="BP67" s="387">
        <v>0</v>
      </c>
      <c r="BQ67" s="387">
        <v>0</v>
      </c>
      <c r="BR67" s="387">
        <v>0</v>
      </c>
      <c r="BS67" s="387">
        <v>0</v>
      </c>
      <c r="BT67" s="387">
        <v>0</v>
      </c>
      <c r="BU67" s="387">
        <v>0</v>
      </c>
      <c r="BV67" s="387">
        <v>0</v>
      </c>
      <c r="BW67" s="387">
        <v>0</v>
      </c>
      <c r="BX67" s="387">
        <v>0</v>
      </c>
      <c r="BY67" s="387">
        <v>0</v>
      </c>
      <c r="BZ67" s="387">
        <v>0</v>
      </c>
      <c r="CA67" s="387">
        <v>0</v>
      </c>
      <c r="CB67" s="387">
        <f t="shared" si="6"/>
        <v>0</v>
      </c>
      <c r="CC67" s="387">
        <v>0</v>
      </c>
      <c r="CD67" s="387">
        <v>0</v>
      </c>
      <c r="CE67" s="387">
        <v>0</v>
      </c>
      <c r="CF67" s="387">
        <v>0</v>
      </c>
      <c r="CG67" s="387">
        <v>0</v>
      </c>
      <c r="CH67" s="387">
        <v>0</v>
      </c>
      <c r="CI67" s="387">
        <v>0</v>
      </c>
      <c r="CJ67" s="387">
        <v>0</v>
      </c>
      <c r="CK67" s="387">
        <v>0</v>
      </c>
      <c r="CL67" s="387">
        <v>0</v>
      </c>
      <c r="CM67" s="387">
        <v>0</v>
      </c>
      <c r="CN67" s="387">
        <v>0</v>
      </c>
      <c r="CO67" s="387">
        <f t="shared" si="7"/>
        <v>1.4627000000000001</v>
      </c>
      <c r="CP67" s="387">
        <v>0</v>
      </c>
      <c r="CQ67" s="387">
        <v>0</v>
      </c>
      <c r="CR67" s="387">
        <v>0</v>
      </c>
      <c r="CS67" s="387">
        <v>4.532</v>
      </c>
      <c r="CT67" s="387">
        <v>2.0947999999999998</v>
      </c>
      <c r="CU67" s="387">
        <v>1.6339000000000001</v>
      </c>
      <c r="CV67" s="387">
        <v>0</v>
      </c>
      <c r="CW67" s="387">
        <v>1.5794000000000001</v>
      </c>
      <c r="CX67" s="387">
        <v>1.5774000000000001</v>
      </c>
      <c r="CY67" s="387">
        <v>7.1999999999999998E-3</v>
      </c>
      <c r="CZ67" s="387">
        <v>0.13250000000000001</v>
      </c>
      <c r="DA67" s="387">
        <v>1.4627000000000001</v>
      </c>
      <c r="DB67" s="387">
        <f t="shared" si="8"/>
        <v>7.8144</v>
      </c>
      <c r="DC67" s="387">
        <v>1.4095</v>
      </c>
      <c r="DD67" s="387">
        <v>7.4999999999999997E-3</v>
      </c>
      <c r="DE67" s="387">
        <v>7.6E-3</v>
      </c>
      <c r="DF67" s="387">
        <v>0.2006</v>
      </c>
      <c r="DG67" s="387">
        <v>1.2968</v>
      </c>
      <c r="DH67" s="387">
        <v>1.2474000000000001</v>
      </c>
      <c r="DI67" s="387">
        <v>1.0889000000000002</v>
      </c>
      <c r="DJ67" s="387">
        <v>2.347</v>
      </c>
      <c r="DK67" s="387">
        <v>2.3633000000000002</v>
      </c>
      <c r="DL67" s="387">
        <v>8.5160999999999998</v>
      </c>
      <c r="DM67" s="387">
        <v>8.0563000000000002</v>
      </c>
      <c r="DN67" s="387">
        <v>7.8144</v>
      </c>
      <c r="DO67" s="387">
        <f t="shared" si="9"/>
        <v>9.5523000000000007</v>
      </c>
      <c r="DP67" s="387">
        <v>1.5321</v>
      </c>
      <c r="DQ67" s="387">
        <v>1.5612999999999999</v>
      </c>
      <c r="DR67" s="387">
        <v>1.5489999999999999</v>
      </c>
      <c r="DS67" s="387">
        <v>1.5487</v>
      </c>
      <c r="DT67" s="387">
        <v>5.7608999999999995</v>
      </c>
      <c r="DU67" s="387">
        <v>4.1020000000000003</v>
      </c>
      <c r="DV67" s="387">
        <v>5.3671000000000006</v>
      </c>
      <c r="DW67" s="387">
        <v>6.9690000000000003</v>
      </c>
      <c r="DX67" s="387">
        <v>1.5949</v>
      </c>
      <c r="DY67" s="387">
        <v>3.2915000000000001</v>
      </c>
      <c r="DZ67" s="387">
        <v>7.9873999999999992</v>
      </c>
      <c r="EA67" s="387">
        <v>9.5523000000000007</v>
      </c>
      <c r="EB67" s="387">
        <f t="shared" si="10"/>
        <v>4.0620000000000003</v>
      </c>
      <c r="EC67" s="387">
        <v>14.482799999999999</v>
      </c>
      <c r="ED67" s="387">
        <v>21.009499999999999</v>
      </c>
      <c r="EE67" s="387">
        <v>25.5899</v>
      </c>
      <c r="EF67" s="387">
        <v>16.977599999999999</v>
      </c>
      <c r="EG67" s="387">
        <v>9.4905000000000008</v>
      </c>
      <c r="EH67" s="387">
        <v>9.4857000000000014</v>
      </c>
      <c r="EI67" s="387">
        <v>6.347900000000001</v>
      </c>
      <c r="EJ67" s="387">
        <v>6.6266000000000007</v>
      </c>
      <c r="EK67" s="387">
        <v>0.62579999999999991</v>
      </c>
      <c r="EL67" s="387">
        <v>4.1639999999999997</v>
      </c>
      <c r="EM67" s="387">
        <v>5.3121999999999998</v>
      </c>
      <c r="EN67" s="387">
        <v>4.0620000000000003</v>
      </c>
      <c r="EO67" s="395">
        <v>4.0122</v>
      </c>
      <c r="EP67" s="395">
        <v>8.1135000000000002</v>
      </c>
      <c r="EQ67" s="395">
        <v>5.7469999999999999</v>
      </c>
      <c r="ER67" s="395">
        <v>5.5750000000000002</v>
      </c>
      <c r="ES67" s="395">
        <v>5.7776999999999994</v>
      </c>
      <c r="ET67" s="395">
        <v>4.3483999999999998</v>
      </c>
      <c r="EU67" s="395">
        <v>5.101</v>
      </c>
      <c r="EV67" s="395">
        <v>4.7288000000000006</v>
      </c>
      <c r="EW67" s="395">
        <v>4.6048999999999998</v>
      </c>
      <c r="EX67" s="395">
        <v>4.5488999999999997</v>
      </c>
      <c r="EY67" s="395">
        <v>4.1760000000000002</v>
      </c>
      <c r="EZ67" s="395">
        <v>3.8823000000000003</v>
      </c>
      <c r="FA67" s="395">
        <v>4.0122</v>
      </c>
      <c r="FB67" s="400"/>
    </row>
    <row r="68" spans="1:158" s="134" customFormat="1" ht="12.75" customHeight="1">
      <c r="A68" s="771" t="s">
        <v>3190</v>
      </c>
      <c r="B68" s="387">
        <f t="shared" si="0"/>
        <v>0</v>
      </c>
      <c r="C68" s="387">
        <v>0</v>
      </c>
      <c r="D68" s="387">
        <v>0</v>
      </c>
      <c r="E68" s="387">
        <v>0</v>
      </c>
      <c r="F68" s="387">
        <v>0</v>
      </c>
      <c r="G68" s="387">
        <v>0</v>
      </c>
      <c r="H68" s="387">
        <v>0</v>
      </c>
      <c r="I68" s="387">
        <v>0</v>
      </c>
      <c r="J68" s="387">
        <v>0</v>
      </c>
      <c r="K68" s="387">
        <v>0</v>
      </c>
      <c r="L68" s="387">
        <v>0</v>
      </c>
      <c r="M68" s="387">
        <v>0</v>
      </c>
      <c r="N68" s="387">
        <v>0</v>
      </c>
      <c r="O68" s="387">
        <f t="shared" si="1"/>
        <v>0</v>
      </c>
      <c r="P68" s="387">
        <v>0</v>
      </c>
      <c r="Q68" s="387">
        <v>0</v>
      </c>
      <c r="R68" s="387">
        <v>0</v>
      </c>
      <c r="S68" s="387">
        <v>0</v>
      </c>
      <c r="T68" s="387">
        <v>0</v>
      </c>
      <c r="U68" s="387">
        <v>0</v>
      </c>
      <c r="V68" s="387">
        <v>0</v>
      </c>
      <c r="W68" s="387">
        <v>0</v>
      </c>
      <c r="X68" s="387">
        <v>0</v>
      </c>
      <c r="Y68" s="387">
        <v>0</v>
      </c>
      <c r="Z68" s="387">
        <v>0</v>
      </c>
      <c r="AA68" s="387">
        <v>0</v>
      </c>
      <c r="AB68" s="387">
        <f t="shared" si="2"/>
        <v>0</v>
      </c>
      <c r="AC68" s="387">
        <v>0</v>
      </c>
      <c r="AD68" s="387">
        <v>0</v>
      </c>
      <c r="AE68" s="387">
        <v>0</v>
      </c>
      <c r="AF68" s="387">
        <v>0</v>
      </c>
      <c r="AG68" s="387">
        <v>0</v>
      </c>
      <c r="AH68" s="387">
        <v>0</v>
      </c>
      <c r="AI68" s="387">
        <v>0</v>
      </c>
      <c r="AJ68" s="387">
        <v>0</v>
      </c>
      <c r="AK68" s="387">
        <v>0</v>
      </c>
      <c r="AL68" s="387">
        <v>0</v>
      </c>
      <c r="AM68" s="387">
        <v>0</v>
      </c>
      <c r="AN68" s="387">
        <v>0</v>
      </c>
      <c r="AO68" s="387">
        <f t="shared" si="3"/>
        <v>0</v>
      </c>
      <c r="AP68" s="387">
        <v>0</v>
      </c>
      <c r="AQ68" s="387">
        <v>0</v>
      </c>
      <c r="AR68" s="387">
        <v>0</v>
      </c>
      <c r="AS68" s="387">
        <v>0</v>
      </c>
      <c r="AT68" s="387">
        <v>0</v>
      </c>
      <c r="AU68" s="387">
        <v>0</v>
      </c>
      <c r="AV68" s="387">
        <v>0</v>
      </c>
      <c r="AW68" s="387">
        <v>0</v>
      </c>
      <c r="AX68" s="387">
        <v>0</v>
      </c>
      <c r="AY68" s="387">
        <v>0</v>
      </c>
      <c r="AZ68" s="387">
        <v>0</v>
      </c>
      <c r="BA68" s="387">
        <v>0</v>
      </c>
      <c r="BB68" s="387">
        <f t="shared" si="4"/>
        <v>0</v>
      </c>
      <c r="BC68" s="387">
        <v>0</v>
      </c>
      <c r="BD68" s="387">
        <v>0</v>
      </c>
      <c r="BE68" s="387">
        <v>0</v>
      </c>
      <c r="BF68" s="387">
        <v>0</v>
      </c>
      <c r="BG68" s="387">
        <v>0</v>
      </c>
      <c r="BH68" s="387">
        <v>0</v>
      </c>
      <c r="BI68" s="387">
        <v>0</v>
      </c>
      <c r="BJ68" s="387">
        <v>0</v>
      </c>
      <c r="BK68" s="387">
        <v>0</v>
      </c>
      <c r="BL68" s="387">
        <v>0</v>
      </c>
      <c r="BM68" s="387">
        <v>0</v>
      </c>
      <c r="BN68" s="387">
        <v>0</v>
      </c>
      <c r="BO68" s="387">
        <f t="shared" si="5"/>
        <v>0</v>
      </c>
      <c r="BP68" s="387">
        <v>0</v>
      </c>
      <c r="BQ68" s="387">
        <v>0</v>
      </c>
      <c r="BR68" s="387">
        <v>0</v>
      </c>
      <c r="BS68" s="387">
        <v>0</v>
      </c>
      <c r="BT68" s="387">
        <v>0</v>
      </c>
      <c r="BU68" s="387">
        <v>0</v>
      </c>
      <c r="BV68" s="387">
        <v>0</v>
      </c>
      <c r="BW68" s="387">
        <v>0</v>
      </c>
      <c r="BX68" s="387">
        <v>0</v>
      </c>
      <c r="BY68" s="387">
        <v>0</v>
      </c>
      <c r="BZ68" s="387">
        <v>0</v>
      </c>
      <c r="CA68" s="387">
        <v>0</v>
      </c>
      <c r="CB68" s="387">
        <f t="shared" si="6"/>
        <v>0</v>
      </c>
      <c r="CC68" s="387">
        <v>0</v>
      </c>
      <c r="CD68" s="387">
        <v>0</v>
      </c>
      <c r="CE68" s="387">
        <v>0</v>
      </c>
      <c r="CF68" s="387">
        <v>0</v>
      </c>
      <c r="CG68" s="387">
        <v>0</v>
      </c>
      <c r="CH68" s="387">
        <v>0</v>
      </c>
      <c r="CI68" s="387">
        <v>0</v>
      </c>
      <c r="CJ68" s="387">
        <v>0</v>
      </c>
      <c r="CK68" s="387">
        <v>0</v>
      </c>
      <c r="CL68" s="387">
        <v>0</v>
      </c>
      <c r="CM68" s="387">
        <v>0</v>
      </c>
      <c r="CN68" s="387">
        <v>0</v>
      </c>
      <c r="CO68" s="387">
        <f t="shared" si="7"/>
        <v>1.347</v>
      </c>
      <c r="CP68" s="387">
        <v>0</v>
      </c>
      <c r="CQ68" s="387">
        <v>0</v>
      </c>
      <c r="CR68" s="387">
        <v>0</v>
      </c>
      <c r="CS68" s="387">
        <v>1.286</v>
      </c>
      <c r="CT68" s="387">
        <v>1.2625999999999999</v>
      </c>
      <c r="CU68" s="387">
        <v>1.2367999999999999</v>
      </c>
      <c r="CV68" s="387">
        <v>1.2965100000000001</v>
      </c>
      <c r="CW68" s="387">
        <v>1.2569000000000001</v>
      </c>
      <c r="CX68" s="387">
        <v>1.2541</v>
      </c>
      <c r="CY68" s="387">
        <v>1.2558</v>
      </c>
      <c r="CZ68" s="387">
        <v>1.2754000000000001</v>
      </c>
      <c r="DA68" s="387">
        <v>1.347</v>
      </c>
      <c r="DB68" s="387">
        <f t="shared" si="8"/>
        <v>4.2326000000000006</v>
      </c>
      <c r="DC68" s="387">
        <v>1.34</v>
      </c>
      <c r="DD68" s="387">
        <v>0.98059999999999992</v>
      </c>
      <c r="DE68" s="387">
        <v>0.85750000000000004</v>
      </c>
      <c r="DF68" s="387">
        <v>1.2134</v>
      </c>
      <c r="DG68" s="387">
        <v>1.0102</v>
      </c>
      <c r="DH68" s="387">
        <v>0.93990000000000007</v>
      </c>
      <c r="DI68" s="387">
        <v>0.96820000000000006</v>
      </c>
      <c r="DJ68" s="387">
        <v>1.0107000000000002</v>
      </c>
      <c r="DK68" s="387">
        <v>5.2632999999999992</v>
      </c>
      <c r="DL68" s="387">
        <v>4.4074999999999998</v>
      </c>
      <c r="DM68" s="387">
        <v>4.3710999999999993</v>
      </c>
      <c r="DN68" s="387">
        <v>4.2326000000000006</v>
      </c>
      <c r="DO68" s="387">
        <f t="shared" si="9"/>
        <v>2.7406999999999999</v>
      </c>
      <c r="DP68" s="387">
        <v>4.3162000000000003</v>
      </c>
      <c r="DQ68" s="387">
        <v>4.6064999999999996</v>
      </c>
      <c r="DR68" s="387">
        <v>4.3631000000000002</v>
      </c>
      <c r="DS68" s="387">
        <v>4.2089999999999996</v>
      </c>
      <c r="DT68" s="387">
        <v>0.26979999999999998</v>
      </c>
      <c r="DU68" s="387">
        <v>0.90689999999999982</v>
      </c>
      <c r="DV68" s="387">
        <v>1.5430999999999999</v>
      </c>
      <c r="DW68" s="387">
        <v>1.5369999999999999</v>
      </c>
      <c r="DX68" s="387">
        <v>2.2843999999999998</v>
      </c>
      <c r="DY68" s="387">
        <v>2.8130000000000002</v>
      </c>
      <c r="DZ68" s="387">
        <v>2.5310999999999995</v>
      </c>
      <c r="EA68" s="387">
        <v>2.7406999999999999</v>
      </c>
      <c r="EB68" s="387">
        <f t="shared" si="10"/>
        <v>2.6993</v>
      </c>
      <c r="EC68" s="387">
        <v>3.0710000000000002</v>
      </c>
      <c r="ED68" s="387">
        <v>3.8567000000000005</v>
      </c>
      <c r="EE68" s="387">
        <v>3.7256999999999998</v>
      </c>
      <c r="EF68" s="387">
        <v>3.2046999999999999</v>
      </c>
      <c r="EG68" s="387">
        <v>3.6459999999999995</v>
      </c>
      <c r="EH68" s="387">
        <v>5.0843999999999996</v>
      </c>
      <c r="EI68" s="387">
        <v>4.6971999999999996</v>
      </c>
      <c r="EJ68" s="387">
        <v>0.7964</v>
      </c>
      <c r="EK68" s="387">
        <v>0.87659999999999993</v>
      </c>
      <c r="EL68" s="387">
        <v>0.92759999999999998</v>
      </c>
      <c r="EM68" s="387">
        <v>1.0835000000000001</v>
      </c>
      <c r="EN68" s="387">
        <v>2.6993</v>
      </c>
      <c r="EO68" s="395">
        <v>7.2839999999999998</v>
      </c>
      <c r="EP68" s="395">
        <v>2.5181</v>
      </c>
      <c r="EQ68" s="395">
        <v>5.5223000000000004</v>
      </c>
      <c r="ER68" s="395">
        <v>6.3446000000000007</v>
      </c>
      <c r="ES68" s="395">
        <v>1.7012</v>
      </c>
      <c r="ET68" s="395">
        <v>2.3830999999999998</v>
      </c>
      <c r="EU68" s="395">
        <v>3.8509000000000002</v>
      </c>
      <c r="EV68" s="395">
        <v>4.8710000000000004</v>
      </c>
      <c r="EW68" s="395">
        <v>5.2886000000000006</v>
      </c>
      <c r="EX68" s="395">
        <v>6.4161999999999999</v>
      </c>
      <c r="EY68" s="395">
        <v>8.8272999999999993</v>
      </c>
      <c r="EZ68" s="395">
        <v>8.3344000000000005</v>
      </c>
      <c r="FA68" s="395">
        <v>7.2839999999999998</v>
      </c>
      <c r="FB68" s="400"/>
    </row>
    <row r="69" spans="1:158" s="134" customFormat="1" ht="12.75" customHeight="1">
      <c r="A69" s="773" t="s">
        <v>3191</v>
      </c>
      <c r="B69" s="387">
        <f t="shared" si="0"/>
        <v>0</v>
      </c>
      <c r="C69" s="387">
        <v>0</v>
      </c>
      <c r="D69" s="387">
        <v>0</v>
      </c>
      <c r="E69" s="387">
        <v>0</v>
      </c>
      <c r="F69" s="387">
        <v>0</v>
      </c>
      <c r="G69" s="387">
        <v>0</v>
      </c>
      <c r="H69" s="387">
        <v>0</v>
      </c>
      <c r="I69" s="387">
        <v>0</v>
      </c>
      <c r="J69" s="387">
        <v>0</v>
      </c>
      <c r="K69" s="387">
        <v>0</v>
      </c>
      <c r="L69" s="387">
        <v>0</v>
      </c>
      <c r="M69" s="387">
        <v>0</v>
      </c>
      <c r="N69" s="387">
        <v>0</v>
      </c>
      <c r="O69" s="387">
        <f t="shared" si="1"/>
        <v>0</v>
      </c>
      <c r="P69" s="387">
        <v>0</v>
      </c>
      <c r="Q69" s="387">
        <v>0</v>
      </c>
      <c r="R69" s="387">
        <v>0</v>
      </c>
      <c r="S69" s="387">
        <v>0</v>
      </c>
      <c r="T69" s="387">
        <v>0</v>
      </c>
      <c r="U69" s="387">
        <v>0</v>
      </c>
      <c r="V69" s="387">
        <v>0</v>
      </c>
      <c r="W69" s="387">
        <v>0</v>
      </c>
      <c r="X69" s="387">
        <v>0</v>
      </c>
      <c r="Y69" s="387">
        <v>0</v>
      </c>
      <c r="Z69" s="387">
        <v>0</v>
      </c>
      <c r="AA69" s="387">
        <v>0</v>
      </c>
      <c r="AB69" s="387">
        <f t="shared" si="2"/>
        <v>0</v>
      </c>
      <c r="AC69" s="387">
        <v>0</v>
      </c>
      <c r="AD69" s="387">
        <v>0</v>
      </c>
      <c r="AE69" s="387">
        <v>0</v>
      </c>
      <c r="AF69" s="387">
        <v>0</v>
      </c>
      <c r="AG69" s="387">
        <v>0</v>
      </c>
      <c r="AH69" s="387">
        <v>0</v>
      </c>
      <c r="AI69" s="387">
        <v>0</v>
      </c>
      <c r="AJ69" s="387">
        <v>0</v>
      </c>
      <c r="AK69" s="387">
        <v>0</v>
      </c>
      <c r="AL69" s="387">
        <v>0</v>
      </c>
      <c r="AM69" s="387">
        <v>0</v>
      </c>
      <c r="AN69" s="387">
        <v>0</v>
      </c>
      <c r="AO69" s="387">
        <f t="shared" si="3"/>
        <v>0</v>
      </c>
      <c r="AP69" s="387">
        <v>0</v>
      </c>
      <c r="AQ69" s="387">
        <v>0</v>
      </c>
      <c r="AR69" s="387">
        <v>0</v>
      </c>
      <c r="AS69" s="387">
        <v>0</v>
      </c>
      <c r="AT69" s="387">
        <v>0</v>
      </c>
      <c r="AU69" s="387">
        <v>0</v>
      </c>
      <c r="AV69" s="387">
        <v>0</v>
      </c>
      <c r="AW69" s="387">
        <v>0</v>
      </c>
      <c r="AX69" s="387">
        <v>0</v>
      </c>
      <c r="AY69" s="387">
        <v>0</v>
      </c>
      <c r="AZ69" s="387">
        <v>0</v>
      </c>
      <c r="BA69" s="387">
        <v>0</v>
      </c>
      <c r="BB69" s="387">
        <f t="shared" si="4"/>
        <v>0</v>
      </c>
      <c r="BC69" s="387">
        <v>0</v>
      </c>
      <c r="BD69" s="387">
        <v>0</v>
      </c>
      <c r="BE69" s="387">
        <v>0</v>
      </c>
      <c r="BF69" s="387">
        <v>0</v>
      </c>
      <c r="BG69" s="387">
        <v>0</v>
      </c>
      <c r="BH69" s="387">
        <v>0</v>
      </c>
      <c r="BI69" s="387">
        <v>0</v>
      </c>
      <c r="BJ69" s="387">
        <v>0</v>
      </c>
      <c r="BK69" s="387">
        <v>0</v>
      </c>
      <c r="BL69" s="387">
        <v>0</v>
      </c>
      <c r="BM69" s="387">
        <v>0</v>
      </c>
      <c r="BN69" s="387">
        <v>0</v>
      </c>
      <c r="BO69" s="387">
        <f t="shared" si="5"/>
        <v>0</v>
      </c>
      <c r="BP69" s="387">
        <v>0</v>
      </c>
      <c r="BQ69" s="387">
        <v>0</v>
      </c>
      <c r="BR69" s="387">
        <v>0</v>
      </c>
      <c r="BS69" s="387">
        <v>0</v>
      </c>
      <c r="BT69" s="387">
        <v>0</v>
      </c>
      <c r="BU69" s="387">
        <v>0</v>
      </c>
      <c r="BV69" s="387">
        <v>0</v>
      </c>
      <c r="BW69" s="387">
        <v>0</v>
      </c>
      <c r="BX69" s="387">
        <v>0</v>
      </c>
      <c r="BY69" s="387">
        <v>0</v>
      </c>
      <c r="BZ69" s="387">
        <v>0</v>
      </c>
      <c r="CA69" s="387">
        <v>0</v>
      </c>
      <c r="CB69" s="387">
        <f t="shared" si="6"/>
        <v>0</v>
      </c>
      <c r="CC69" s="387">
        <v>0</v>
      </c>
      <c r="CD69" s="387">
        <v>0</v>
      </c>
      <c r="CE69" s="387">
        <v>0</v>
      </c>
      <c r="CF69" s="387">
        <v>0</v>
      </c>
      <c r="CG69" s="387">
        <v>0</v>
      </c>
      <c r="CH69" s="387">
        <v>0</v>
      </c>
      <c r="CI69" s="387">
        <v>0</v>
      </c>
      <c r="CJ69" s="387">
        <v>0</v>
      </c>
      <c r="CK69" s="387">
        <v>0</v>
      </c>
      <c r="CL69" s="387">
        <v>0</v>
      </c>
      <c r="CM69" s="387">
        <v>0</v>
      </c>
      <c r="CN69" s="387">
        <v>0</v>
      </c>
      <c r="CO69" s="387">
        <f t="shared" si="7"/>
        <v>7.2538999999999998</v>
      </c>
      <c r="CP69" s="387">
        <v>0</v>
      </c>
      <c r="CQ69" s="387">
        <v>0</v>
      </c>
      <c r="CR69" s="387">
        <v>0</v>
      </c>
      <c r="CS69" s="387">
        <v>4.4602000000000004</v>
      </c>
      <c r="CT69" s="387">
        <v>6.2454999999999998</v>
      </c>
      <c r="CU69" s="387">
        <v>4.6324000000000005</v>
      </c>
      <c r="CV69" s="387">
        <v>6.7813299999999996</v>
      </c>
      <c r="CW69" s="387">
        <v>10.195</v>
      </c>
      <c r="CX69" s="387">
        <v>8.6019000000000023</v>
      </c>
      <c r="CY69" s="387">
        <v>10.696899999999999</v>
      </c>
      <c r="CZ69" s="387">
        <v>10.091200000000001</v>
      </c>
      <c r="DA69" s="387">
        <v>7.2538999999999998</v>
      </c>
      <c r="DB69" s="387">
        <f t="shared" si="8"/>
        <v>11.002600000000001</v>
      </c>
      <c r="DC69" s="387">
        <v>7.3631000000000002</v>
      </c>
      <c r="DD69" s="387">
        <v>7.5421999999999993</v>
      </c>
      <c r="DE69" s="387">
        <v>8.0457000000000001</v>
      </c>
      <c r="DF69" s="387">
        <v>8.8378999999999994</v>
      </c>
      <c r="DG69" s="387">
        <v>13.080600000000002</v>
      </c>
      <c r="DH69" s="387">
        <v>10.9117</v>
      </c>
      <c r="DI69" s="387">
        <v>11.1084</v>
      </c>
      <c r="DJ69" s="387">
        <v>9.2959999999999994</v>
      </c>
      <c r="DK69" s="387">
        <v>9.84</v>
      </c>
      <c r="DL69" s="387">
        <v>14.285299999999999</v>
      </c>
      <c r="DM69" s="387">
        <v>10.609099999999998</v>
      </c>
      <c r="DN69" s="387">
        <v>11.002600000000001</v>
      </c>
      <c r="DO69" s="387">
        <f t="shared" si="9"/>
        <v>19.248000000000001</v>
      </c>
      <c r="DP69" s="387">
        <v>11.949199999999999</v>
      </c>
      <c r="DQ69" s="387">
        <v>9.5130999999999997</v>
      </c>
      <c r="DR69" s="387">
        <v>9.4002999999999997</v>
      </c>
      <c r="DS69" s="387">
        <v>12.498100000000001</v>
      </c>
      <c r="DT69" s="387">
        <v>12.907699999999998</v>
      </c>
      <c r="DU69" s="387">
        <v>19.396700000000003</v>
      </c>
      <c r="DV69" s="387">
        <v>17.925999999999998</v>
      </c>
      <c r="DW69" s="387">
        <v>20.015399999999996</v>
      </c>
      <c r="DX69" s="387">
        <v>20.182800000000004</v>
      </c>
      <c r="DY69" s="387">
        <v>21.927299999999999</v>
      </c>
      <c r="DZ69" s="387">
        <v>20.564700000000002</v>
      </c>
      <c r="EA69" s="387">
        <v>19.248000000000001</v>
      </c>
      <c r="EB69" s="387">
        <f t="shared" si="10"/>
        <v>11.879199999999997</v>
      </c>
      <c r="EC69" s="387">
        <v>14.805400000000002</v>
      </c>
      <c r="ED69" s="387">
        <v>12.876700000000003</v>
      </c>
      <c r="EE69" s="387">
        <v>11.165500000000003</v>
      </c>
      <c r="EF69" s="387">
        <v>13.299300000000001</v>
      </c>
      <c r="EG69" s="387">
        <v>13.213899999999999</v>
      </c>
      <c r="EH69" s="387">
        <v>14.657900000000001</v>
      </c>
      <c r="EI69" s="387">
        <v>16.696999999999996</v>
      </c>
      <c r="EJ69" s="387">
        <v>16.313400000000001</v>
      </c>
      <c r="EK69" s="387">
        <v>15.664100000000001</v>
      </c>
      <c r="EL69" s="387">
        <v>14.816000000000001</v>
      </c>
      <c r="EM69" s="387">
        <v>15.020799999999999</v>
      </c>
      <c r="EN69" s="387">
        <v>11.879199999999997</v>
      </c>
      <c r="EO69" s="395">
        <v>9.2282999999999991</v>
      </c>
      <c r="EP69" s="395">
        <v>13.384799999999998</v>
      </c>
      <c r="EQ69" s="395">
        <v>13.081899999999999</v>
      </c>
      <c r="ER69" s="395">
        <v>27.223599999999998</v>
      </c>
      <c r="ES69" s="395">
        <v>24.8612</v>
      </c>
      <c r="ET69" s="395">
        <v>32.723300000000002</v>
      </c>
      <c r="EU69" s="395">
        <v>30.633200000000002</v>
      </c>
      <c r="EV69" s="395">
        <v>19.725900000000003</v>
      </c>
      <c r="EW69" s="395">
        <v>16.0336</v>
      </c>
      <c r="EX69" s="395">
        <v>13.589399999999999</v>
      </c>
      <c r="EY69" s="395">
        <v>9.7091000000000012</v>
      </c>
      <c r="EZ69" s="395">
        <v>13.848700000000001</v>
      </c>
      <c r="FA69" s="395">
        <v>9.2282999999999991</v>
      </c>
      <c r="FB69" s="400"/>
    </row>
    <row r="70" spans="1:158" s="392" customFormat="1" ht="12.75" customHeight="1" thickBot="1">
      <c r="A70" s="779" t="s">
        <v>2980</v>
      </c>
      <c r="B70" s="388">
        <f t="shared" si="0"/>
        <v>0</v>
      </c>
      <c r="C70" s="388">
        <v>0</v>
      </c>
      <c r="D70" s="388">
        <v>0</v>
      </c>
      <c r="E70" s="388">
        <v>0</v>
      </c>
      <c r="F70" s="388">
        <v>0</v>
      </c>
      <c r="G70" s="388">
        <v>0</v>
      </c>
      <c r="H70" s="388">
        <v>0</v>
      </c>
      <c r="I70" s="388">
        <v>0</v>
      </c>
      <c r="J70" s="388">
        <v>0</v>
      </c>
      <c r="K70" s="388">
        <v>0</v>
      </c>
      <c r="L70" s="388">
        <v>0</v>
      </c>
      <c r="M70" s="388">
        <v>0</v>
      </c>
      <c r="N70" s="388">
        <v>0</v>
      </c>
      <c r="O70" s="388">
        <f t="shared" si="1"/>
        <v>0</v>
      </c>
      <c r="P70" s="388">
        <v>0</v>
      </c>
      <c r="Q70" s="388">
        <v>0</v>
      </c>
      <c r="R70" s="388">
        <v>0</v>
      </c>
      <c r="S70" s="388">
        <v>0</v>
      </c>
      <c r="T70" s="388">
        <v>0</v>
      </c>
      <c r="U70" s="388">
        <v>0</v>
      </c>
      <c r="V70" s="388">
        <v>0</v>
      </c>
      <c r="W70" s="388">
        <v>0</v>
      </c>
      <c r="X70" s="388">
        <v>0</v>
      </c>
      <c r="Y70" s="388">
        <v>0</v>
      </c>
      <c r="Z70" s="388">
        <v>0</v>
      </c>
      <c r="AA70" s="388">
        <v>0</v>
      </c>
      <c r="AB70" s="388">
        <f t="shared" si="2"/>
        <v>0</v>
      </c>
      <c r="AC70" s="388">
        <v>0</v>
      </c>
      <c r="AD70" s="388">
        <v>0</v>
      </c>
      <c r="AE70" s="388">
        <v>0</v>
      </c>
      <c r="AF70" s="388">
        <v>0</v>
      </c>
      <c r="AG70" s="388">
        <v>0</v>
      </c>
      <c r="AH70" s="388">
        <v>0</v>
      </c>
      <c r="AI70" s="388">
        <v>0</v>
      </c>
      <c r="AJ70" s="388">
        <v>0</v>
      </c>
      <c r="AK70" s="388">
        <v>0</v>
      </c>
      <c r="AL70" s="388">
        <v>0</v>
      </c>
      <c r="AM70" s="388">
        <v>0</v>
      </c>
      <c r="AN70" s="388">
        <v>0</v>
      </c>
      <c r="AO70" s="388">
        <f t="shared" si="3"/>
        <v>0</v>
      </c>
      <c r="AP70" s="388">
        <v>0</v>
      </c>
      <c r="AQ70" s="388">
        <v>0</v>
      </c>
      <c r="AR70" s="388">
        <v>0</v>
      </c>
      <c r="AS70" s="388">
        <v>0</v>
      </c>
      <c r="AT70" s="388">
        <v>0</v>
      </c>
      <c r="AU70" s="388">
        <v>0</v>
      </c>
      <c r="AV70" s="388">
        <v>0</v>
      </c>
      <c r="AW70" s="388">
        <v>0</v>
      </c>
      <c r="AX70" s="388">
        <v>0</v>
      </c>
      <c r="AY70" s="388">
        <v>0</v>
      </c>
      <c r="AZ70" s="388">
        <v>0</v>
      </c>
      <c r="BA70" s="388">
        <v>0</v>
      </c>
      <c r="BB70" s="388">
        <f t="shared" si="4"/>
        <v>0</v>
      </c>
      <c r="BC70" s="388">
        <v>0</v>
      </c>
      <c r="BD70" s="388">
        <v>0</v>
      </c>
      <c r="BE70" s="388">
        <v>0</v>
      </c>
      <c r="BF70" s="388">
        <v>0</v>
      </c>
      <c r="BG70" s="388">
        <v>0</v>
      </c>
      <c r="BH70" s="388">
        <v>0</v>
      </c>
      <c r="BI70" s="388">
        <v>0</v>
      </c>
      <c r="BJ70" s="388">
        <v>0</v>
      </c>
      <c r="BK70" s="388">
        <v>0</v>
      </c>
      <c r="BL70" s="388">
        <v>0</v>
      </c>
      <c r="BM70" s="388">
        <v>0</v>
      </c>
      <c r="BN70" s="388">
        <v>0</v>
      </c>
      <c r="BO70" s="388">
        <f t="shared" si="5"/>
        <v>0</v>
      </c>
      <c r="BP70" s="388">
        <v>0</v>
      </c>
      <c r="BQ70" s="388">
        <v>0</v>
      </c>
      <c r="BR70" s="388">
        <v>0</v>
      </c>
      <c r="BS70" s="388">
        <v>0</v>
      </c>
      <c r="BT70" s="388">
        <v>0</v>
      </c>
      <c r="BU70" s="388">
        <v>0</v>
      </c>
      <c r="BV70" s="388">
        <v>0</v>
      </c>
      <c r="BW70" s="388">
        <v>0</v>
      </c>
      <c r="BX70" s="388">
        <v>0</v>
      </c>
      <c r="BY70" s="388">
        <v>0</v>
      </c>
      <c r="BZ70" s="388">
        <v>0</v>
      </c>
      <c r="CA70" s="388">
        <v>0</v>
      </c>
      <c r="CB70" s="388">
        <f t="shared" si="6"/>
        <v>0</v>
      </c>
      <c r="CC70" s="388">
        <v>0</v>
      </c>
      <c r="CD70" s="388">
        <v>0</v>
      </c>
      <c r="CE70" s="388">
        <v>0</v>
      </c>
      <c r="CF70" s="388">
        <v>0</v>
      </c>
      <c r="CG70" s="388">
        <v>0</v>
      </c>
      <c r="CH70" s="388">
        <v>0</v>
      </c>
      <c r="CI70" s="388">
        <v>0</v>
      </c>
      <c r="CJ70" s="388">
        <v>0</v>
      </c>
      <c r="CK70" s="388">
        <v>0</v>
      </c>
      <c r="CL70" s="388">
        <v>0</v>
      </c>
      <c r="CM70" s="388">
        <v>0</v>
      </c>
      <c r="CN70" s="388">
        <v>0</v>
      </c>
      <c r="CO70" s="388">
        <f t="shared" si="7"/>
        <v>16.186900000000001</v>
      </c>
      <c r="CP70" s="388">
        <v>0</v>
      </c>
      <c r="CQ70" s="388">
        <v>0</v>
      </c>
      <c r="CR70" s="388">
        <v>0</v>
      </c>
      <c r="CS70" s="388">
        <v>18.233400000000003</v>
      </c>
      <c r="CT70" s="388">
        <v>20.267100000000003</v>
      </c>
      <c r="CU70" s="388">
        <v>21.669699999999999</v>
      </c>
      <c r="CV70" s="388">
        <v>32.952839999999995</v>
      </c>
      <c r="CW70" s="388">
        <v>41.093300000000006</v>
      </c>
      <c r="CX70" s="388">
        <v>39.417000000000002</v>
      </c>
      <c r="CY70" s="388">
        <v>40.841700000000003</v>
      </c>
      <c r="CZ70" s="388">
        <v>22.694800000000001</v>
      </c>
      <c r="DA70" s="388">
        <v>16.186900000000001</v>
      </c>
      <c r="DB70" s="388">
        <f t="shared" si="8"/>
        <v>9.2448000000000015</v>
      </c>
      <c r="DC70" s="388">
        <v>16.731099999999998</v>
      </c>
      <c r="DD70" s="388">
        <v>18.773400000000002</v>
      </c>
      <c r="DE70" s="388">
        <v>17.240100000000002</v>
      </c>
      <c r="DF70" s="388">
        <v>17.7469</v>
      </c>
      <c r="DG70" s="388">
        <v>25.276499999999995</v>
      </c>
      <c r="DH70" s="388">
        <v>29.918500000000002</v>
      </c>
      <c r="DI70" s="388">
        <v>19.596799999999998</v>
      </c>
      <c r="DJ70" s="388">
        <v>14.822100000000001</v>
      </c>
      <c r="DK70" s="388">
        <v>13.4015</v>
      </c>
      <c r="DL70" s="388">
        <v>12.097100000000001</v>
      </c>
      <c r="DM70" s="388">
        <v>11.8316</v>
      </c>
      <c r="DN70" s="388">
        <v>9.2448000000000015</v>
      </c>
      <c r="DO70" s="388">
        <f t="shared" si="9"/>
        <v>28.803200000000004</v>
      </c>
      <c r="DP70" s="388">
        <v>21.4954</v>
      </c>
      <c r="DQ70" s="388">
        <v>15.769500000000003</v>
      </c>
      <c r="DR70" s="388">
        <v>15.717000000000001</v>
      </c>
      <c r="DS70" s="388">
        <v>17.339299999999998</v>
      </c>
      <c r="DT70" s="388">
        <v>17.957899999999999</v>
      </c>
      <c r="DU70" s="388">
        <v>20.5566</v>
      </c>
      <c r="DV70" s="388">
        <v>17.464200000000002</v>
      </c>
      <c r="DW70" s="388">
        <v>17.276199999999999</v>
      </c>
      <c r="DX70" s="388">
        <v>18.6386</v>
      </c>
      <c r="DY70" s="388">
        <v>21.6248</v>
      </c>
      <c r="DZ70" s="388">
        <v>36.188299999999998</v>
      </c>
      <c r="EA70" s="388">
        <v>28.803200000000004</v>
      </c>
      <c r="EB70" s="388">
        <f t="shared" si="10"/>
        <v>115.54020000000001</v>
      </c>
      <c r="EC70" s="388">
        <v>126.89110000000001</v>
      </c>
      <c r="ED70" s="388">
        <v>124.81849999999999</v>
      </c>
      <c r="EE70" s="388">
        <v>122.97190000000002</v>
      </c>
      <c r="EF70" s="388">
        <v>131.43559999999999</v>
      </c>
      <c r="EG70" s="388">
        <v>127.94630000000001</v>
      </c>
      <c r="EH70" s="388">
        <v>121.54240000000001</v>
      </c>
      <c r="EI70" s="388">
        <v>116.71210000000001</v>
      </c>
      <c r="EJ70" s="388">
        <v>106.65910000000001</v>
      </c>
      <c r="EK70" s="388">
        <v>63.25650000000001</v>
      </c>
      <c r="EL70" s="388">
        <v>61.200299999999999</v>
      </c>
      <c r="EM70" s="388">
        <v>62.253799999999998</v>
      </c>
      <c r="EN70" s="388">
        <v>115.54020000000001</v>
      </c>
      <c r="EO70" s="397">
        <v>44.637300000000003</v>
      </c>
      <c r="EP70" s="397">
        <v>104.3188</v>
      </c>
      <c r="EQ70" s="397">
        <v>100.94789999999999</v>
      </c>
      <c r="ER70" s="397">
        <v>108.0142</v>
      </c>
      <c r="ES70" s="397">
        <v>107.9863</v>
      </c>
      <c r="ET70" s="397">
        <v>206.32839999999999</v>
      </c>
      <c r="EU70" s="397">
        <v>107.73410000000001</v>
      </c>
      <c r="EV70" s="397">
        <v>97.429600000000008</v>
      </c>
      <c r="EW70" s="397">
        <v>78.524299999999997</v>
      </c>
      <c r="EX70" s="397">
        <v>28.232599999999998</v>
      </c>
      <c r="EY70" s="397">
        <v>24.7517</v>
      </c>
      <c r="EZ70" s="397">
        <v>31.258500000000002</v>
      </c>
      <c r="FA70" s="397">
        <v>44.637300000000003</v>
      </c>
      <c r="FB70" s="400"/>
    </row>
    <row r="71" spans="1:158" s="134" customFormat="1" ht="5.0999999999999996" customHeight="1">
      <c r="B71" s="401"/>
      <c r="C71" s="398"/>
      <c r="D71" s="398"/>
      <c r="E71" s="398"/>
      <c r="F71" s="398"/>
      <c r="G71" s="398"/>
      <c r="H71" s="398"/>
      <c r="I71" s="398"/>
      <c r="J71" s="398"/>
      <c r="K71" s="398"/>
      <c r="L71" s="398"/>
      <c r="M71" s="398"/>
      <c r="O71" s="398"/>
      <c r="P71" s="398"/>
      <c r="Q71" s="398"/>
      <c r="R71" s="398"/>
      <c r="S71" s="398"/>
      <c r="T71" s="398"/>
      <c r="U71" s="398"/>
      <c r="V71" s="398"/>
      <c r="W71" s="398"/>
      <c r="X71" s="398"/>
      <c r="Y71" s="398"/>
      <c r="Z71" s="398"/>
      <c r="AB71" s="398"/>
      <c r="AC71" s="398"/>
      <c r="AD71" s="398"/>
      <c r="AE71" s="398"/>
      <c r="AF71" s="398"/>
      <c r="AG71" s="398"/>
      <c r="AH71" s="398"/>
      <c r="AI71" s="398"/>
      <c r="AJ71" s="398"/>
      <c r="AK71" s="398"/>
      <c r="AL71" s="398"/>
      <c r="AM71" s="398"/>
      <c r="AO71" s="398"/>
      <c r="AP71" s="398"/>
      <c r="AQ71" s="398"/>
      <c r="AR71" s="398"/>
      <c r="AS71" s="398"/>
      <c r="AT71" s="398"/>
      <c r="AU71" s="398"/>
      <c r="AV71" s="398"/>
      <c r="AW71" s="398"/>
      <c r="AX71" s="398"/>
      <c r="AY71" s="398"/>
      <c r="AZ71" s="398"/>
      <c r="BB71" s="398"/>
      <c r="BC71" s="398"/>
      <c r="BD71" s="398"/>
      <c r="BE71" s="398"/>
      <c r="BF71" s="398"/>
      <c r="BG71" s="398"/>
      <c r="BH71" s="398"/>
      <c r="BI71" s="398"/>
      <c r="BJ71" s="398"/>
      <c r="BK71" s="398"/>
      <c r="BL71" s="398"/>
      <c r="BM71" s="398"/>
      <c r="BO71" s="398"/>
      <c r="BP71" s="398"/>
      <c r="BQ71" s="398"/>
      <c r="BR71" s="398"/>
      <c r="BS71" s="398"/>
      <c r="BT71" s="398"/>
      <c r="BU71" s="398"/>
      <c r="BV71" s="398"/>
      <c r="BW71" s="398"/>
      <c r="BX71" s="398"/>
      <c r="BY71" s="398"/>
      <c r="BZ71" s="398"/>
      <c r="CB71" s="398"/>
      <c r="CC71" s="398"/>
      <c r="CD71" s="398"/>
      <c r="CE71" s="398"/>
      <c r="CF71" s="398"/>
      <c r="CG71" s="398"/>
      <c r="CH71" s="398"/>
      <c r="CI71" s="398"/>
      <c r="CJ71" s="398"/>
      <c r="CK71" s="398"/>
      <c r="CL71" s="398"/>
      <c r="CM71" s="398"/>
      <c r="CO71" s="401"/>
      <c r="CP71" s="398"/>
      <c r="CQ71" s="398"/>
      <c r="CR71" s="398"/>
      <c r="CS71" s="398"/>
      <c r="CT71" s="398"/>
      <c r="CU71" s="398"/>
      <c r="CV71" s="398"/>
      <c r="CW71" s="398"/>
      <c r="CX71" s="398"/>
      <c r="CY71" s="398"/>
      <c r="CZ71" s="398"/>
      <c r="DB71" s="401"/>
      <c r="DC71" s="398"/>
      <c r="DD71" s="398"/>
      <c r="DE71" s="398"/>
      <c r="DF71" s="398"/>
      <c r="DG71" s="398"/>
      <c r="DH71" s="398"/>
      <c r="DI71" s="398"/>
      <c r="DJ71" s="398"/>
      <c r="DK71" s="398"/>
      <c r="DL71" s="398"/>
      <c r="DM71" s="398"/>
      <c r="DO71" s="401"/>
      <c r="DP71" s="398"/>
      <c r="DQ71" s="398"/>
      <c r="DR71" s="398"/>
      <c r="DS71" s="398"/>
      <c r="DT71" s="398"/>
      <c r="DU71" s="398"/>
      <c r="DV71" s="398"/>
      <c r="DW71" s="398"/>
      <c r="DX71" s="398"/>
      <c r="DY71" s="398"/>
      <c r="DZ71" s="398"/>
      <c r="EB71" s="401"/>
      <c r="EC71" s="398"/>
      <c r="ED71" s="398"/>
      <c r="EE71" s="398"/>
      <c r="EF71" s="398"/>
      <c r="EG71" s="398"/>
      <c r="EH71" s="398"/>
      <c r="EI71" s="398"/>
      <c r="EJ71" s="398"/>
      <c r="EK71" s="398"/>
      <c r="EL71" s="398"/>
      <c r="EM71" s="398"/>
      <c r="EO71" s="401"/>
      <c r="EP71" s="401"/>
      <c r="EQ71" s="401"/>
      <c r="ER71" s="401"/>
      <c r="ES71" s="401"/>
      <c r="ET71" s="401"/>
      <c r="EU71" s="401"/>
      <c r="EV71" s="401"/>
      <c r="EW71" s="401"/>
      <c r="EX71" s="401"/>
      <c r="EY71" s="401"/>
      <c r="EZ71" s="401"/>
      <c r="FB71" s="348"/>
    </row>
    <row r="72" spans="1:158" s="134" customFormat="1" ht="12.75" customHeight="1">
      <c r="A72" s="134" t="s">
        <v>2797</v>
      </c>
      <c r="FB72" s="348"/>
    </row>
  </sheetData>
  <mergeCells count="24">
    <mergeCell ref="AB6:AB7"/>
    <mergeCell ref="B6:B7"/>
    <mergeCell ref="C6:N6"/>
    <mergeCell ref="O6:O7"/>
    <mergeCell ref="P6:AA6"/>
    <mergeCell ref="DB6:DB7"/>
    <mergeCell ref="AC6:AN6"/>
    <mergeCell ref="AO6:AO7"/>
    <mergeCell ref="AP6:BA6"/>
    <mergeCell ref="BB6:BB7"/>
    <mergeCell ref="BC6:BN6"/>
    <mergeCell ref="BO6:BO7"/>
    <mergeCell ref="BP6:CA6"/>
    <mergeCell ref="CB6:CB7"/>
    <mergeCell ref="CC6:CN6"/>
    <mergeCell ref="CO6:CO7"/>
    <mergeCell ref="CP6:DA6"/>
    <mergeCell ref="EP6:FA6"/>
    <mergeCell ref="DC6:DN6"/>
    <mergeCell ref="DO6:DO7"/>
    <mergeCell ref="DP6:EA6"/>
    <mergeCell ref="EB6:EB7"/>
    <mergeCell ref="EC6:EN6"/>
    <mergeCell ref="EO6:EO7"/>
  </mergeCells>
  <hyperlinks>
    <hyperlink ref="A1" location="'Table of contents'!A1" display="вернуться на заглавную стр. (содержание)"/>
  </hyperlinks>
  <pageMargins left="0.7" right="0.7" top="0.75" bottom="0.75" header="0.3" footer="0.3"/>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A42"/>
  <sheetViews>
    <sheetView zoomScale="80" zoomScaleNormal="80" workbookViewId="0">
      <pane xSplit="1" topLeftCell="B1" activePane="topRight" state="frozen"/>
      <selection pane="topRight" activeCell="B1" sqref="B1"/>
    </sheetView>
  </sheetViews>
  <sheetFormatPr defaultRowHeight="15"/>
  <cols>
    <col min="1" max="1" width="40.7109375" style="34" customWidth="1"/>
    <col min="2" max="2" width="9.140625" style="34"/>
    <col min="3" max="14" width="11.7109375" style="34" customWidth="1"/>
    <col min="15" max="15" width="9.140625" style="34"/>
    <col min="16" max="27" width="11.7109375" style="34" customWidth="1"/>
    <col min="28" max="28" width="9.140625" style="34"/>
    <col min="29" max="40" width="11.7109375" style="34" customWidth="1"/>
    <col min="41" max="41" width="9.140625" style="34"/>
    <col min="42" max="53" width="11.7109375" style="34" customWidth="1"/>
    <col min="54" max="54" width="9.140625" style="34"/>
    <col min="55" max="66" width="11.7109375" style="34" customWidth="1"/>
    <col min="67" max="67" width="9.140625" style="34"/>
    <col min="68" max="79" width="11.7109375" style="34" customWidth="1"/>
    <col min="80" max="80" width="9.140625" style="34"/>
    <col min="81" max="92" width="11.7109375" style="34" customWidth="1"/>
    <col min="93" max="93" width="9.140625" style="34"/>
    <col min="94" max="105" width="11.7109375" style="34" customWidth="1"/>
    <col min="106" max="106" width="9.140625" style="34"/>
    <col min="107" max="118" width="11.7109375" style="34" customWidth="1"/>
    <col min="119" max="119" width="9.140625" style="34"/>
    <col min="120" max="131" width="11.7109375" style="34" customWidth="1"/>
    <col min="132" max="132" width="9.140625" style="34"/>
    <col min="133" max="144" width="11.7109375" style="34" customWidth="1"/>
    <col min="145" max="145" width="9.140625" style="34"/>
    <col min="146" max="157" width="11.7109375" style="34" customWidth="1"/>
    <col min="158" max="16384" width="9.140625" style="34"/>
  </cols>
  <sheetData>
    <row r="1" spans="1:157" ht="15" customHeight="1">
      <c r="A1" s="691" t="s">
        <v>2688</v>
      </c>
    </row>
    <row r="2" spans="1:157" ht="5.0999999999999996" customHeight="1">
      <c r="A2" s="65"/>
    </row>
    <row r="3" spans="1:157" s="211" customFormat="1" ht="18.75" customHeight="1">
      <c r="A3" s="381" t="s">
        <v>3854</v>
      </c>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c r="DM3" s="260"/>
      <c r="DN3" s="260"/>
      <c r="DO3" s="260"/>
      <c r="DP3" s="260"/>
      <c r="DQ3" s="260"/>
      <c r="DR3" s="260"/>
      <c r="DS3" s="260"/>
      <c r="DT3" s="260"/>
      <c r="DU3" s="260"/>
      <c r="DV3" s="260"/>
      <c r="DW3" s="260"/>
      <c r="DX3" s="260"/>
      <c r="DY3" s="260"/>
      <c r="DZ3" s="260"/>
      <c r="EA3" s="260"/>
      <c r="EB3" s="260"/>
      <c r="EC3" s="260"/>
      <c r="ED3" s="260"/>
      <c r="EE3" s="260"/>
      <c r="EF3" s="260"/>
      <c r="EG3" s="260"/>
      <c r="EH3" s="260"/>
      <c r="EI3" s="260"/>
      <c r="EJ3" s="260"/>
      <c r="EK3" s="260"/>
      <c r="EL3" s="260"/>
      <c r="EM3" s="260"/>
      <c r="EN3" s="260"/>
      <c r="EO3" s="260"/>
      <c r="EP3" s="260"/>
      <c r="EQ3" s="260"/>
      <c r="ER3" s="260"/>
      <c r="ES3" s="260"/>
      <c r="ET3" s="260"/>
      <c r="EU3" s="260"/>
      <c r="EV3" s="260"/>
      <c r="EW3" s="260"/>
      <c r="EX3" s="260"/>
      <c r="EY3" s="260"/>
      <c r="EZ3" s="260"/>
      <c r="FA3" s="260"/>
    </row>
    <row r="4" spans="1:157" s="131" customFormat="1" ht="5.0999999999999996" customHeight="1" thickBot="1">
      <c r="A4" s="40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row>
    <row r="5" spans="1:157" s="131" customFormat="1" ht="17.100000000000001" customHeight="1">
      <c r="A5" s="748"/>
      <c r="B5" s="1113" t="s">
        <v>3</v>
      </c>
      <c r="C5" s="1093" t="s">
        <v>3</v>
      </c>
      <c r="D5" s="1094"/>
      <c r="E5" s="1094"/>
      <c r="F5" s="1094"/>
      <c r="G5" s="1094"/>
      <c r="H5" s="1094"/>
      <c r="I5" s="1094"/>
      <c r="J5" s="1094"/>
      <c r="K5" s="1094"/>
      <c r="L5" s="1094"/>
      <c r="M5" s="1094"/>
      <c r="N5" s="1095"/>
      <c r="O5" s="1113" t="s">
        <v>4</v>
      </c>
      <c r="P5" s="1093" t="s">
        <v>4</v>
      </c>
      <c r="Q5" s="1094"/>
      <c r="R5" s="1094"/>
      <c r="S5" s="1094"/>
      <c r="T5" s="1094"/>
      <c r="U5" s="1094"/>
      <c r="V5" s="1094"/>
      <c r="W5" s="1094"/>
      <c r="X5" s="1094"/>
      <c r="Y5" s="1094"/>
      <c r="Z5" s="1094"/>
      <c r="AA5" s="1095"/>
      <c r="AB5" s="1113" t="s">
        <v>5</v>
      </c>
      <c r="AC5" s="1093" t="s">
        <v>5</v>
      </c>
      <c r="AD5" s="1094"/>
      <c r="AE5" s="1094"/>
      <c r="AF5" s="1094"/>
      <c r="AG5" s="1094"/>
      <c r="AH5" s="1094"/>
      <c r="AI5" s="1094"/>
      <c r="AJ5" s="1094"/>
      <c r="AK5" s="1094"/>
      <c r="AL5" s="1094"/>
      <c r="AM5" s="1094"/>
      <c r="AN5" s="1095"/>
      <c r="AO5" s="1113" t="s">
        <v>6</v>
      </c>
      <c r="AP5" s="1093" t="s">
        <v>6</v>
      </c>
      <c r="AQ5" s="1094"/>
      <c r="AR5" s="1094"/>
      <c r="AS5" s="1094"/>
      <c r="AT5" s="1094"/>
      <c r="AU5" s="1094"/>
      <c r="AV5" s="1094"/>
      <c r="AW5" s="1094"/>
      <c r="AX5" s="1094"/>
      <c r="AY5" s="1094"/>
      <c r="AZ5" s="1094"/>
      <c r="BA5" s="1095"/>
      <c r="BB5" s="1113" t="s">
        <v>7</v>
      </c>
      <c r="BC5" s="1093" t="s">
        <v>7</v>
      </c>
      <c r="BD5" s="1094"/>
      <c r="BE5" s="1094"/>
      <c r="BF5" s="1094"/>
      <c r="BG5" s="1094"/>
      <c r="BH5" s="1094"/>
      <c r="BI5" s="1094"/>
      <c r="BJ5" s="1094"/>
      <c r="BK5" s="1094"/>
      <c r="BL5" s="1094"/>
      <c r="BM5" s="1094"/>
      <c r="BN5" s="1095"/>
      <c r="BO5" s="1113" t="s">
        <v>8</v>
      </c>
      <c r="BP5" s="1093" t="s">
        <v>8</v>
      </c>
      <c r="BQ5" s="1094"/>
      <c r="BR5" s="1094"/>
      <c r="BS5" s="1094"/>
      <c r="BT5" s="1094"/>
      <c r="BU5" s="1094"/>
      <c r="BV5" s="1094"/>
      <c r="BW5" s="1094"/>
      <c r="BX5" s="1094"/>
      <c r="BY5" s="1094"/>
      <c r="BZ5" s="1094"/>
      <c r="CA5" s="1095"/>
      <c r="CB5" s="1113" t="s">
        <v>9</v>
      </c>
      <c r="CC5" s="1093" t="s">
        <v>9</v>
      </c>
      <c r="CD5" s="1094"/>
      <c r="CE5" s="1094"/>
      <c r="CF5" s="1094"/>
      <c r="CG5" s="1094"/>
      <c r="CH5" s="1094"/>
      <c r="CI5" s="1094"/>
      <c r="CJ5" s="1094"/>
      <c r="CK5" s="1094"/>
      <c r="CL5" s="1094"/>
      <c r="CM5" s="1094"/>
      <c r="CN5" s="1095"/>
      <c r="CO5" s="1113" t="s">
        <v>10</v>
      </c>
      <c r="CP5" s="1093" t="s">
        <v>10</v>
      </c>
      <c r="CQ5" s="1094"/>
      <c r="CR5" s="1094"/>
      <c r="CS5" s="1094"/>
      <c r="CT5" s="1094"/>
      <c r="CU5" s="1094"/>
      <c r="CV5" s="1094"/>
      <c r="CW5" s="1094"/>
      <c r="CX5" s="1094"/>
      <c r="CY5" s="1094"/>
      <c r="CZ5" s="1094"/>
      <c r="DA5" s="1095"/>
      <c r="DB5" s="1113" t="s">
        <v>11</v>
      </c>
      <c r="DC5" s="1093" t="s">
        <v>11</v>
      </c>
      <c r="DD5" s="1094"/>
      <c r="DE5" s="1094"/>
      <c r="DF5" s="1094"/>
      <c r="DG5" s="1094"/>
      <c r="DH5" s="1094"/>
      <c r="DI5" s="1094"/>
      <c r="DJ5" s="1094"/>
      <c r="DK5" s="1094"/>
      <c r="DL5" s="1094"/>
      <c r="DM5" s="1094"/>
      <c r="DN5" s="1095"/>
      <c r="DO5" s="1113" t="s">
        <v>12</v>
      </c>
      <c r="DP5" s="1093" t="s">
        <v>12</v>
      </c>
      <c r="DQ5" s="1094"/>
      <c r="DR5" s="1094"/>
      <c r="DS5" s="1094"/>
      <c r="DT5" s="1094"/>
      <c r="DU5" s="1094"/>
      <c r="DV5" s="1094"/>
      <c r="DW5" s="1094"/>
      <c r="DX5" s="1094"/>
      <c r="DY5" s="1094"/>
      <c r="DZ5" s="1094"/>
      <c r="EA5" s="1095"/>
      <c r="EB5" s="1113" t="s">
        <v>13</v>
      </c>
      <c r="EC5" s="1093" t="s">
        <v>13</v>
      </c>
      <c r="ED5" s="1094"/>
      <c r="EE5" s="1094"/>
      <c r="EF5" s="1094"/>
      <c r="EG5" s="1094"/>
      <c r="EH5" s="1094"/>
      <c r="EI5" s="1094"/>
      <c r="EJ5" s="1094"/>
      <c r="EK5" s="1094"/>
      <c r="EL5" s="1094"/>
      <c r="EM5" s="1094"/>
      <c r="EN5" s="1095"/>
      <c r="EO5" s="1113" t="s">
        <v>748</v>
      </c>
      <c r="EP5" s="1093">
        <v>2007</v>
      </c>
      <c r="EQ5" s="1094"/>
      <c r="ER5" s="1094"/>
      <c r="ES5" s="1094"/>
      <c r="ET5" s="1094"/>
      <c r="EU5" s="1094"/>
      <c r="EV5" s="1094"/>
      <c r="EW5" s="1094"/>
      <c r="EX5" s="1094"/>
      <c r="EY5" s="1094"/>
      <c r="EZ5" s="1094"/>
      <c r="FA5" s="1095"/>
    </row>
    <row r="6" spans="1:157" s="131" customFormat="1" ht="17.100000000000001" customHeight="1" thickBot="1">
      <c r="A6" s="749"/>
      <c r="B6" s="1114"/>
      <c r="C6" s="673" t="s">
        <v>2646</v>
      </c>
      <c r="D6" s="673" t="s">
        <v>2647</v>
      </c>
      <c r="E6" s="673" t="s">
        <v>2648</v>
      </c>
      <c r="F6" s="673" t="s">
        <v>2649</v>
      </c>
      <c r="G6" s="673" t="s">
        <v>2650</v>
      </c>
      <c r="H6" s="673" t="s">
        <v>2651</v>
      </c>
      <c r="I6" s="673" t="s">
        <v>2652</v>
      </c>
      <c r="J6" s="673" t="s">
        <v>2653</v>
      </c>
      <c r="K6" s="673" t="s">
        <v>2654</v>
      </c>
      <c r="L6" s="673" t="s">
        <v>2655</v>
      </c>
      <c r="M6" s="673" t="s">
        <v>2656</v>
      </c>
      <c r="N6" s="673" t="s">
        <v>2657</v>
      </c>
      <c r="O6" s="1114"/>
      <c r="P6" s="673" t="s">
        <v>2646</v>
      </c>
      <c r="Q6" s="673" t="s">
        <v>2647</v>
      </c>
      <c r="R6" s="673" t="s">
        <v>2648</v>
      </c>
      <c r="S6" s="673" t="s">
        <v>2649</v>
      </c>
      <c r="T6" s="673" t="s">
        <v>2650</v>
      </c>
      <c r="U6" s="673" t="s">
        <v>2651</v>
      </c>
      <c r="V6" s="673" t="s">
        <v>2652</v>
      </c>
      <c r="W6" s="673" t="s">
        <v>2653</v>
      </c>
      <c r="X6" s="673" t="s">
        <v>2654</v>
      </c>
      <c r="Y6" s="673" t="s">
        <v>2655</v>
      </c>
      <c r="Z6" s="673" t="s">
        <v>2656</v>
      </c>
      <c r="AA6" s="673" t="s">
        <v>2657</v>
      </c>
      <c r="AB6" s="1114"/>
      <c r="AC6" s="673" t="s">
        <v>2646</v>
      </c>
      <c r="AD6" s="673" t="s">
        <v>2647</v>
      </c>
      <c r="AE6" s="673" t="s">
        <v>2648</v>
      </c>
      <c r="AF6" s="673" t="s">
        <v>2649</v>
      </c>
      <c r="AG6" s="673" t="s">
        <v>2650</v>
      </c>
      <c r="AH6" s="673" t="s">
        <v>2651</v>
      </c>
      <c r="AI6" s="673" t="s">
        <v>2652</v>
      </c>
      <c r="AJ6" s="673" t="s">
        <v>2653</v>
      </c>
      <c r="AK6" s="673" t="s">
        <v>2654</v>
      </c>
      <c r="AL6" s="673" t="s">
        <v>2655</v>
      </c>
      <c r="AM6" s="673" t="s">
        <v>2656</v>
      </c>
      <c r="AN6" s="673" t="s">
        <v>2657</v>
      </c>
      <c r="AO6" s="1114"/>
      <c r="AP6" s="673" t="s">
        <v>2646</v>
      </c>
      <c r="AQ6" s="673" t="s">
        <v>2647</v>
      </c>
      <c r="AR6" s="673" t="s">
        <v>2648</v>
      </c>
      <c r="AS6" s="673" t="s">
        <v>2649</v>
      </c>
      <c r="AT6" s="673" t="s">
        <v>2650</v>
      </c>
      <c r="AU6" s="673" t="s">
        <v>2651</v>
      </c>
      <c r="AV6" s="673" t="s">
        <v>2652</v>
      </c>
      <c r="AW6" s="673" t="s">
        <v>2653</v>
      </c>
      <c r="AX6" s="673" t="s">
        <v>2654</v>
      </c>
      <c r="AY6" s="673" t="s">
        <v>2655</v>
      </c>
      <c r="AZ6" s="673" t="s">
        <v>2656</v>
      </c>
      <c r="BA6" s="673" t="s">
        <v>2657</v>
      </c>
      <c r="BB6" s="1114"/>
      <c r="BC6" s="673" t="s">
        <v>2646</v>
      </c>
      <c r="BD6" s="673" t="s">
        <v>2647</v>
      </c>
      <c r="BE6" s="673" t="s">
        <v>2648</v>
      </c>
      <c r="BF6" s="673" t="s">
        <v>2649</v>
      </c>
      <c r="BG6" s="673" t="s">
        <v>2650</v>
      </c>
      <c r="BH6" s="673" t="s">
        <v>2651</v>
      </c>
      <c r="BI6" s="673" t="s">
        <v>2652</v>
      </c>
      <c r="BJ6" s="673" t="s">
        <v>2653</v>
      </c>
      <c r="BK6" s="673" t="s">
        <v>2654</v>
      </c>
      <c r="BL6" s="673" t="s">
        <v>2655</v>
      </c>
      <c r="BM6" s="673" t="s">
        <v>2656</v>
      </c>
      <c r="BN6" s="673" t="s">
        <v>2657</v>
      </c>
      <c r="BO6" s="1114"/>
      <c r="BP6" s="673" t="s">
        <v>2646</v>
      </c>
      <c r="BQ6" s="673" t="s">
        <v>2647</v>
      </c>
      <c r="BR6" s="673" t="s">
        <v>2648</v>
      </c>
      <c r="BS6" s="673" t="s">
        <v>2649</v>
      </c>
      <c r="BT6" s="673" t="s">
        <v>2650</v>
      </c>
      <c r="BU6" s="673" t="s">
        <v>2651</v>
      </c>
      <c r="BV6" s="673" t="s">
        <v>2652</v>
      </c>
      <c r="BW6" s="673" t="s">
        <v>2653</v>
      </c>
      <c r="BX6" s="673" t="s">
        <v>2654</v>
      </c>
      <c r="BY6" s="673" t="s">
        <v>2655</v>
      </c>
      <c r="BZ6" s="673" t="s">
        <v>2656</v>
      </c>
      <c r="CA6" s="673" t="s">
        <v>2657</v>
      </c>
      <c r="CB6" s="1114"/>
      <c r="CC6" s="673" t="s">
        <v>2646</v>
      </c>
      <c r="CD6" s="673" t="s">
        <v>2647</v>
      </c>
      <c r="CE6" s="673" t="s">
        <v>2648</v>
      </c>
      <c r="CF6" s="673" t="s">
        <v>2649</v>
      </c>
      <c r="CG6" s="673" t="s">
        <v>2650</v>
      </c>
      <c r="CH6" s="673" t="s">
        <v>2651</v>
      </c>
      <c r="CI6" s="673" t="s">
        <v>2652</v>
      </c>
      <c r="CJ6" s="673" t="s">
        <v>2653</v>
      </c>
      <c r="CK6" s="673" t="s">
        <v>2654</v>
      </c>
      <c r="CL6" s="673" t="s">
        <v>2655</v>
      </c>
      <c r="CM6" s="673" t="s">
        <v>2656</v>
      </c>
      <c r="CN6" s="673" t="s">
        <v>2657</v>
      </c>
      <c r="CO6" s="1114"/>
      <c r="CP6" s="673" t="s">
        <v>2646</v>
      </c>
      <c r="CQ6" s="673" t="s">
        <v>2647</v>
      </c>
      <c r="CR6" s="673" t="s">
        <v>2648</v>
      </c>
      <c r="CS6" s="673" t="s">
        <v>2649</v>
      </c>
      <c r="CT6" s="673" t="s">
        <v>2650</v>
      </c>
      <c r="CU6" s="673" t="s">
        <v>2651</v>
      </c>
      <c r="CV6" s="673" t="s">
        <v>2652</v>
      </c>
      <c r="CW6" s="673" t="s">
        <v>2653</v>
      </c>
      <c r="CX6" s="673" t="s">
        <v>2654</v>
      </c>
      <c r="CY6" s="673" t="s">
        <v>2655</v>
      </c>
      <c r="CZ6" s="673" t="s">
        <v>2656</v>
      </c>
      <c r="DA6" s="673" t="s">
        <v>2657</v>
      </c>
      <c r="DB6" s="1114"/>
      <c r="DC6" s="673" t="s">
        <v>2646</v>
      </c>
      <c r="DD6" s="673" t="s">
        <v>2647</v>
      </c>
      <c r="DE6" s="673" t="s">
        <v>2648</v>
      </c>
      <c r="DF6" s="673" t="s">
        <v>2649</v>
      </c>
      <c r="DG6" s="673" t="s">
        <v>2650</v>
      </c>
      <c r="DH6" s="673" t="s">
        <v>2651</v>
      </c>
      <c r="DI6" s="673" t="s">
        <v>2652</v>
      </c>
      <c r="DJ6" s="673" t="s">
        <v>2653</v>
      </c>
      <c r="DK6" s="673" t="s">
        <v>2654</v>
      </c>
      <c r="DL6" s="673" t="s">
        <v>2655</v>
      </c>
      <c r="DM6" s="673" t="s">
        <v>2656</v>
      </c>
      <c r="DN6" s="673" t="s">
        <v>2657</v>
      </c>
      <c r="DO6" s="1114"/>
      <c r="DP6" s="673" t="s">
        <v>2646</v>
      </c>
      <c r="DQ6" s="673" t="s">
        <v>2647</v>
      </c>
      <c r="DR6" s="673" t="s">
        <v>2648</v>
      </c>
      <c r="DS6" s="673" t="s">
        <v>2649</v>
      </c>
      <c r="DT6" s="673" t="s">
        <v>2650</v>
      </c>
      <c r="DU6" s="673" t="s">
        <v>2651</v>
      </c>
      <c r="DV6" s="673" t="s">
        <v>2652</v>
      </c>
      <c r="DW6" s="673" t="s">
        <v>2653</v>
      </c>
      <c r="DX6" s="673" t="s">
        <v>2654</v>
      </c>
      <c r="DY6" s="673" t="s">
        <v>2655</v>
      </c>
      <c r="DZ6" s="673" t="s">
        <v>2656</v>
      </c>
      <c r="EA6" s="673" t="s">
        <v>2657</v>
      </c>
      <c r="EB6" s="1114"/>
      <c r="EC6" s="673" t="s">
        <v>2646</v>
      </c>
      <c r="ED6" s="673" t="s">
        <v>2647</v>
      </c>
      <c r="EE6" s="673" t="s">
        <v>2648</v>
      </c>
      <c r="EF6" s="673" t="s">
        <v>2649</v>
      </c>
      <c r="EG6" s="673" t="s">
        <v>2650</v>
      </c>
      <c r="EH6" s="673" t="s">
        <v>2651</v>
      </c>
      <c r="EI6" s="673" t="s">
        <v>2652</v>
      </c>
      <c r="EJ6" s="673" t="s">
        <v>2653</v>
      </c>
      <c r="EK6" s="673" t="s">
        <v>2654</v>
      </c>
      <c r="EL6" s="673" t="s">
        <v>2655</v>
      </c>
      <c r="EM6" s="673" t="s">
        <v>2656</v>
      </c>
      <c r="EN6" s="673" t="s">
        <v>2657</v>
      </c>
      <c r="EO6" s="1114"/>
      <c r="EP6" s="673" t="s">
        <v>2646</v>
      </c>
      <c r="EQ6" s="673" t="s">
        <v>2647</v>
      </c>
      <c r="ER6" s="673" t="s">
        <v>2648</v>
      </c>
      <c r="ES6" s="673" t="s">
        <v>2649</v>
      </c>
      <c r="ET6" s="673" t="s">
        <v>2650</v>
      </c>
      <c r="EU6" s="673" t="s">
        <v>2651</v>
      </c>
      <c r="EV6" s="673" t="s">
        <v>2652</v>
      </c>
      <c r="EW6" s="673" t="s">
        <v>2653</v>
      </c>
      <c r="EX6" s="673" t="s">
        <v>2654</v>
      </c>
      <c r="EY6" s="673" t="s">
        <v>2655</v>
      </c>
      <c r="EZ6" s="673" t="s">
        <v>2656</v>
      </c>
      <c r="FA6" s="673" t="s">
        <v>2657</v>
      </c>
    </row>
    <row r="7" spans="1:157" s="131" customFormat="1" ht="5.0999999999999996" customHeight="1">
      <c r="A7" s="1"/>
      <c r="B7" s="4"/>
      <c r="C7" s="3"/>
      <c r="D7" s="3"/>
      <c r="E7" s="3"/>
      <c r="F7" s="3"/>
      <c r="G7" s="3"/>
      <c r="H7" s="3"/>
      <c r="I7" s="3"/>
      <c r="J7" s="3"/>
      <c r="K7" s="3"/>
      <c r="L7" s="3"/>
      <c r="M7" s="3"/>
      <c r="N7" s="3"/>
      <c r="O7" s="4"/>
      <c r="P7" s="3"/>
      <c r="Q7" s="3"/>
      <c r="R7" s="3"/>
      <c r="S7" s="3"/>
      <c r="T7" s="3"/>
      <c r="U7" s="3"/>
      <c r="V7" s="3"/>
      <c r="W7" s="3"/>
      <c r="X7" s="3"/>
      <c r="Y7" s="3"/>
      <c r="Z7" s="3"/>
      <c r="AA7" s="3"/>
      <c r="AB7" s="4"/>
      <c r="AC7" s="3"/>
      <c r="AD7" s="3"/>
      <c r="AE7" s="3"/>
      <c r="AF7" s="3"/>
      <c r="AG7" s="3"/>
      <c r="AH7" s="3"/>
      <c r="AI7" s="3"/>
      <c r="AJ7" s="3"/>
      <c r="AK7" s="3"/>
      <c r="AL7" s="3"/>
      <c r="AM7" s="3"/>
      <c r="AN7" s="3"/>
      <c r="AO7" s="4"/>
      <c r="AP7" s="3"/>
      <c r="AQ7" s="3"/>
      <c r="AR7" s="3"/>
      <c r="AS7" s="3"/>
      <c r="AT7" s="3"/>
      <c r="AU7" s="3"/>
      <c r="AV7" s="3"/>
      <c r="AW7" s="3"/>
      <c r="AX7" s="3"/>
      <c r="AY7" s="3"/>
      <c r="AZ7" s="3"/>
      <c r="BA7" s="3"/>
      <c r="BB7" s="4"/>
      <c r="BC7" s="3"/>
      <c r="BD7" s="3"/>
      <c r="BE7" s="3"/>
      <c r="BF7" s="3"/>
      <c r="BG7" s="3"/>
      <c r="BH7" s="3"/>
      <c r="BI7" s="3"/>
      <c r="BJ7" s="3"/>
      <c r="BK7" s="3"/>
      <c r="BL7" s="3"/>
      <c r="BM7" s="3"/>
      <c r="BN7" s="3"/>
      <c r="BO7" s="4"/>
      <c r="BP7" s="3"/>
      <c r="BQ7" s="3"/>
      <c r="BR7" s="3"/>
      <c r="BS7" s="3"/>
      <c r="BT7" s="3"/>
      <c r="BU7" s="3"/>
      <c r="BV7" s="3"/>
      <c r="BW7" s="3"/>
      <c r="BX7" s="3"/>
      <c r="BY7" s="3"/>
      <c r="BZ7" s="3"/>
      <c r="CA7" s="3"/>
      <c r="CB7" s="4"/>
      <c r="CC7" s="3"/>
      <c r="CD7" s="3"/>
      <c r="CE7" s="3"/>
      <c r="CF7" s="3"/>
      <c r="CG7" s="3"/>
      <c r="CH7" s="3"/>
      <c r="CI7" s="3"/>
      <c r="CJ7" s="3"/>
      <c r="CK7" s="3"/>
      <c r="CL7" s="3"/>
      <c r="CM7" s="3"/>
      <c r="CN7" s="3"/>
      <c r="CO7" s="4"/>
      <c r="CP7" s="3"/>
      <c r="CQ7" s="3"/>
      <c r="CR7" s="3"/>
      <c r="CS7" s="3"/>
      <c r="CT7" s="3"/>
      <c r="CU7" s="3"/>
      <c r="CV7" s="3"/>
      <c r="CW7" s="3"/>
      <c r="CX7" s="3"/>
      <c r="CY7" s="3"/>
      <c r="CZ7" s="3"/>
      <c r="DA7" s="3"/>
      <c r="DB7" s="4"/>
      <c r="DC7" s="3"/>
      <c r="DD7" s="3"/>
      <c r="DE7" s="3"/>
      <c r="DF7" s="3"/>
      <c r="DG7" s="3"/>
      <c r="DH7" s="3"/>
      <c r="DI7" s="3"/>
      <c r="DJ7" s="3"/>
      <c r="DK7" s="3"/>
      <c r="DL7" s="3"/>
      <c r="DM7" s="3"/>
      <c r="DN7" s="3"/>
      <c r="DO7" s="4"/>
      <c r="DP7" s="3"/>
      <c r="DQ7" s="3"/>
      <c r="DR7" s="3"/>
      <c r="DS7" s="3"/>
      <c r="DT7" s="3"/>
      <c r="DU7" s="3"/>
      <c r="DV7" s="3"/>
      <c r="DW7" s="3"/>
      <c r="DX7" s="3"/>
      <c r="DY7" s="3"/>
      <c r="DZ7" s="3"/>
      <c r="EA7" s="3"/>
      <c r="EB7" s="4"/>
      <c r="EC7" s="3"/>
      <c r="ED7" s="3"/>
      <c r="EE7" s="3"/>
      <c r="EF7" s="3"/>
      <c r="EG7" s="3"/>
      <c r="EH7" s="3"/>
      <c r="EI7" s="3"/>
      <c r="EJ7" s="3"/>
      <c r="EK7" s="3"/>
      <c r="EL7" s="3"/>
      <c r="EM7" s="3"/>
      <c r="EN7" s="3"/>
      <c r="EO7" s="4"/>
      <c r="EP7" s="3"/>
      <c r="EQ7" s="3"/>
      <c r="ER7" s="3"/>
      <c r="ES7" s="3"/>
      <c r="ET7" s="3"/>
      <c r="EU7" s="3"/>
      <c r="EV7" s="3"/>
      <c r="EW7" s="3"/>
      <c r="EX7" s="3"/>
      <c r="EY7" s="3"/>
      <c r="EZ7" s="3"/>
      <c r="FA7" s="3"/>
    </row>
    <row r="8" spans="1:157" s="134" customFormat="1" ht="12.75" customHeight="1">
      <c r="A8" s="403" t="s">
        <v>3196</v>
      </c>
      <c r="B8" s="404">
        <f>AVERAGE(C8:N8)</f>
        <v>30.706481713210607</v>
      </c>
      <c r="C8" s="404">
        <v>32.269946311993415</v>
      </c>
      <c r="D8" s="404">
        <v>30.598377778476078</v>
      </c>
      <c r="E8" s="404">
        <v>28.254391897255168</v>
      </c>
      <c r="F8" s="404">
        <v>29.333886795404336</v>
      </c>
      <c r="G8" s="404">
        <v>32.059469999236704</v>
      </c>
      <c r="H8" s="404">
        <v>30.847910191473851</v>
      </c>
      <c r="I8" s="404">
        <v>30.369710227640461</v>
      </c>
      <c r="J8" s="404">
        <v>32.652997343329581</v>
      </c>
      <c r="K8" s="404">
        <v>32.981176010780828</v>
      </c>
      <c r="L8" s="404">
        <v>38.831866336822756</v>
      </c>
      <c r="M8" s="404">
        <v>25.520295960709717</v>
      </c>
      <c r="N8" s="404">
        <v>24.757751705404353</v>
      </c>
      <c r="O8" s="404">
        <f>AVERAGE(P8:AA8)</f>
        <v>28.981014480581937</v>
      </c>
      <c r="P8" s="404">
        <v>27.763560923736623</v>
      </c>
      <c r="Q8" s="404">
        <v>33.162262315797207</v>
      </c>
      <c r="R8" s="404">
        <v>39.092838617316247</v>
      </c>
      <c r="S8" s="404">
        <v>35.19730780151535</v>
      </c>
      <c r="T8" s="404">
        <v>25.495327727716237</v>
      </c>
      <c r="U8" s="404">
        <v>22.128074392616444</v>
      </c>
      <c r="V8" s="404">
        <v>28.949395477083655</v>
      </c>
      <c r="W8" s="404">
        <v>29.276881094559123</v>
      </c>
      <c r="X8" s="404">
        <v>25.398327832246633</v>
      </c>
      <c r="Y8" s="404">
        <v>19.509765444620886</v>
      </c>
      <c r="Z8" s="404">
        <v>29.784969420241726</v>
      </c>
      <c r="AA8" s="404">
        <v>32.013462719533152</v>
      </c>
      <c r="AB8" s="404">
        <f>AVERAGE(AC8:AN8)</f>
        <v>35.370282427685446</v>
      </c>
      <c r="AC8" s="404">
        <v>30.062446321645918</v>
      </c>
      <c r="AD8" s="404">
        <v>26.684991858186109</v>
      </c>
      <c r="AE8" s="404">
        <v>33.046575194275945</v>
      </c>
      <c r="AF8" s="404">
        <v>26.312795404135212</v>
      </c>
      <c r="AG8" s="404">
        <v>27.547358409129991</v>
      </c>
      <c r="AH8" s="404">
        <v>28.211269817937467</v>
      </c>
      <c r="AI8" s="404">
        <v>30.53348951360821</v>
      </c>
      <c r="AJ8" s="404">
        <v>29.77605315250247</v>
      </c>
      <c r="AK8" s="404">
        <v>36.660140074894706</v>
      </c>
      <c r="AL8" s="404">
        <v>42.312227718297166</v>
      </c>
      <c r="AM8" s="404">
        <v>51.22503742244276</v>
      </c>
      <c r="AN8" s="404">
        <v>62.071004245169398</v>
      </c>
      <c r="AO8" s="404">
        <f>AVERAGE(AP8:BA8)</f>
        <v>27.378593735424406</v>
      </c>
      <c r="AP8" s="404">
        <v>44.483267897414684</v>
      </c>
      <c r="AQ8" s="404">
        <v>33.669163529085644</v>
      </c>
      <c r="AR8" s="404">
        <v>29.627871445200004</v>
      </c>
      <c r="AS8" s="404">
        <v>29.262759703070913</v>
      </c>
      <c r="AT8" s="404">
        <v>28.867850622469678</v>
      </c>
      <c r="AU8" s="404">
        <v>24.78186917534093</v>
      </c>
      <c r="AV8" s="404">
        <v>24.864874739797578</v>
      </c>
      <c r="AW8" s="404">
        <v>25.076975595737625</v>
      </c>
      <c r="AX8" s="404">
        <v>12.645985659934029</v>
      </c>
      <c r="AY8" s="404">
        <v>28.322099590200363</v>
      </c>
      <c r="AZ8" s="404">
        <v>23.897952455648362</v>
      </c>
      <c r="BA8" s="404">
        <v>23.042454411193084</v>
      </c>
      <c r="BB8" s="404">
        <f>AVERAGE(BC8:BN8)</f>
        <v>14.450802877333972</v>
      </c>
      <c r="BC8" s="404">
        <v>19.120157477896949</v>
      </c>
      <c r="BD8" s="404">
        <v>25.797549993267996</v>
      </c>
      <c r="BE8" s="404">
        <v>17.645805318076007</v>
      </c>
      <c r="BF8" s="404">
        <v>21.048819185242859</v>
      </c>
      <c r="BG8" s="404">
        <v>19.685615711326033</v>
      </c>
      <c r="BH8" s="404">
        <v>13.279469026751697</v>
      </c>
      <c r="BI8" s="404">
        <v>12.120863689334763</v>
      </c>
      <c r="BJ8" s="404">
        <v>7.5510419151477199</v>
      </c>
      <c r="BK8" s="404">
        <v>5.8081757647949619</v>
      </c>
      <c r="BL8" s="404">
        <v>10.359707288963815</v>
      </c>
      <c r="BM8" s="404">
        <v>10.405455925103482</v>
      </c>
      <c r="BN8" s="404">
        <v>10.586973232101364</v>
      </c>
      <c r="BO8" s="404">
        <f>AVERAGE(BP8:CA8)</f>
        <v>8.0872185640519429</v>
      </c>
      <c r="BP8" s="404">
        <v>10.272673916714046</v>
      </c>
      <c r="BQ8" s="404">
        <v>10.485571050113398</v>
      </c>
      <c r="BR8" s="404">
        <v>10.939074284483322</v>
      </c>
      <c r="BS8" s="404">
        <v>9.6658070806363501</v>
      </c>
      <c r="BT8" s="404">
        <v>5.7980221757429264</v>
      </c>
      <c r="BU8" s="404">
        <v>6.9324103771047731</v>
      </c>
      <c r="BV8" s="404">
        <v>6.9192695682031786</v>
      </c>
      <c r="BW8" s="404">
        <v>6.238845485322611</v>
      </c>
      <c r="BX8" s="404">
        <v>8.1145087460984406</v>
      </c>
      <c r="BY8" s="404">
        <v>6.9833477716590711</v>
      </c>
      <c r="BZ8" s="404">
        <v>6.9679304431879006</v>
      </c>
      <c r="CA8" s="404">
        <v>7.7291618693572941</v>
      </c>
      <c r="CB8" s="404">
        <f>AVERAGE(CC8:CN8)</f>
        <v>4.118903867292139</v>
      </c>
      <c r="CC8" s="404">
        <v>5.5409544457976097</v>
      </c>
      <c r="CD8" s="404">
        <v>4.6662765730845566</v>
      </c>
      <c r="CE8" s="404">
        <v>6.7414713230610497</v>
      </c>
      <c r="CF8" s="404">
        <v>5.5649793313904174</v>
      </c>
      <c r="CG8" s="404">
        <v>4.4900843010204525</v>
      </c>
      <c r="CH8" s="404">
        <v>3.9287503260114311</v>
      </c>
      <c r="CI8" s="404">
        <v>3.7193471877923749</v>
      </c>
      <c r="CJ8" s="404">
        <v>3.3942371245447727</v>
      </c>
      <c r="CK8" s="404">
        <v>3.1049747073081537</v>
      </c>
      <c r="CL8" s="404">
        <v>2.5622895279024029</v>
      </c>
      <c r="CM8" s="404">
        <v>2.9178777128436661</v>
      </c>
      <c r="CN8" s="404">
        <v>2.7956038467487798</v>
      </c>
      <c r="CO8" s="404">
        <f>AVERAGE(CP8:DA8)</f>
        <v>2.5196326760495364</v>
      </c>
      <c r="CP8" s="404">
        <v>2.5184545793085915</v>
      </c>
      <c r="CQ8" s="404">
        <v>3.1646689841727147</v>
      </c>
      <c r="CR8" s="404">
        <v>2.7141569525616562</v>
      </c>
      <c r="CS8" s="404">
        <v>2.8680365198374407</v>
      </c>
      <c r="CT8" s="404">
        <v>2.6171102036227958</v>
      </c>
      <c r="CU8" s="404">
        <v>2.8838391840699669</v>
      </c>
      <c r="CV8" s="404">
        <v>2.2665732807505381</v>
      </c>
      <c r="CW8" s="404">
        <v>2.2978847475581627</v>
      </c>
      <c r="CX8" s="404">
        <v>2.1689119979016782</v>
      </c>
      <c r="CY8" s="404">
        <v>2.5391405000692711</v>
      </c>
      <c r="CZ8" s="404">
        <v>2.1337583028007741</v>
      </c>
      <c r="DA8" s="404">
        <v>2.0630568599408532</v>
      </c>
      <c r="DB8" s="404">
        <f>AVERAGE(DC8:DN8)</f>
        <v>1.9547286007821976</v>
      </c>
      <c r="DC8" s="404">
        <v>1.4512740710280105</v>
      </c>
      <c r="DD8" s="404">
        <v>2.6240494645745454</v>
      </c>
      <c r="DE8" s="404">
        <v>2.1951341245586176</v>
      </c>
      <c r="DF8" s="404">
        <v>2.8860864957843635</v>
      </c>
      <c r="DG8" s="404">
        <v>1.5787048559898074</v>
      </c>
      <c r="DH8" s="404">
        <v>1.7951346264209742</v>
      </c>
      <c r="DI8" s="404">
        <v>2.3124726703888987</v>
      </c>
      <c r="DJ8" s="404">
        <v>1.8253269256944433</v>
      </c>
      <c r="DK8" s="404">
        <v>2.3736532321541284</v>
      </c>
      <c r="DL8" s="404">
        <v>1.2960295261110881</v>
      </c>
      <c r="DM8" s="404">
        <v>1.6357531211818741</v>
      </c>
      <c r="DN8" s="404">
        <v>1.483124095499617</v>
      </c>
      <c r="DO8" s="404">
        <f>AVERAGE(DP8:EA8)</f>
        <v>1.9709081431616795</v>
      </c>
      <c r="DP8" s="404">
        <v>1.6760999802556806</v>
      </c>
      <c r="DQ8" s="404">
        <v>1.7837999823401047</v>
      </c>
      <c r="DR8" s="404">
        <v>1.750034997231011</v>
      </c>
      <c r="DS8" s="404">
        <v>1.7198499510325522</v>
      </c>
      <c r="DT8" s="404">
        <v>1.8654468989252662</v>
      </c>
      <c r="DU8" s="404">
        <v>1.6542580998148091</v>
      </c>
      <c r="DV8" s="404">
        <v>2.5838036013225394</v>
      </c>
      <c r="DW8" s="404">
        <v>2.6796368348673241</v>
      </c>
      <c r="DX8" s="404">
        <v>2.1280090209210596</v>
      </c>
      <c r="DY8" s="404">
        <v>1.781522750657289</v>
      </c>
      <c r="DZ8" s="404">
        <v>2.2860312342407823</v>
      </c>
      <c r="EA8" s="404">
        <v>1.7424043663317366</v>
      </c>
      <c r="EB8" s="404">
        <f>AVERAGE(EC8:EN8)</f>
        <v>1.8788923774645498</v>
      </c>
      <c r="EC8" s="404">
        <v>2.5809704551135995</v>
      </c>
      <c r="ED8" s="404">
        <v>2.1025143921940854</v>
      </c>
      <c r="EE8" s="404">
        <v>2.0684888331384474</v>
      </c>
      <c r="EF8" s="404">
        <v>3.0382531190007027</v>
      </c>
      <c r="EG8" s="404">
        <v>1.5954864446640107</v>
      </c>
      <c r="EH8" s="404">
        <v>1.5245101100718252</v>
      </c>
      <c r="EI8" s="404">
        <v>1.2413756508735991</v>
      </c>
      <c r="EJ8" s="404">
        <v>1.1228987816549882</v>
      </c>
      <c r="EK8" s="404">
        <v>1.5014055362726826</v>
      </c>
      <c r="EL8" s="404">
        <v>2.2482963232205639</v>
      </c>
      <c r="EM8" s="404">
        <v>1.9354671756909785</v>
      </c>
      <c r="EN8" s="404">
        <v>1.5870417076791168</v>
      </c>
      <c r="EO8" s="404">
        <f>AVERAGE(EP8:FA8)</f>
        <v>2.1527081581429393</v>
      </c>
      <c r="EP8" s="404">
        <v>3.6063009475556518</v>
      </c>
      <c r="EQ8" s="404">
        <v>2.0734502291858794</v>
      </c>
      <c r="ER8" s="404">
        <v>1.8542641384400755</v>
      </c>
      <c r="ES8" s="404">
        <v>1.4817789347248194</v>
      </c>
      <c r="ET8" s="404">
        <v>1.8403803865306525</v>
      </c>
      <c r="EU8" s="404">
        <v>1.8516581539536332</v>
      </c>
      <c r="EV8" s="404">
        <v>1.8722422701744581</v>
      </c>
      <c r="EW8" s="404">
        <v>1.6638591105255707</v>
      </c>
      <c r="EX8" s="404">
        <v>1.9593865979892664</v>
      </c>
      <c r="EY8" s="404">
        <v>2.2979572979167511</v>
      </c>
      <c r="EZ8" s="404">
        <v>2.3697647210514687</v>
      </c>
      <c r="FA8" s="404">
        <v>2.9614551096670514</v>
      </c>
    </row>
    <row r="9" spans="1:157" s="134" customFormat="1" ht="12.75" customHeight="1">
      <c r="A9" s="968" t="s">
        <v>2892</v>
      </c>
      <c r="B9" s="404"/>
      <c r="C9" s="404"/>
      <c r="D9" s="404"/>
      <c r="E9" s="404"/>
      <c r="F9" s="404"/>
      <c r="G9" s="404"/>
      <c r="H9" s="404"/>
      <c r="I9" s="404"/>
      <c r="J9" s="404"/>
      <c r="K9" s="404"/>
      <c r="L9" s="404"/>
      <c r="M9" s="404"/>
      <c r="N9" s="6"/>
      <c r="O9" s="404"/>
      <c r="P9" s="404"/>
      <c r="Q9" s="404"/>
      <c r="R9" s="404"/>
      <c r="S9" s="404"/>
      <c r="T9" s="404"/>
      <c r="U9" s="404"/>
      <c r="V9" s="404"/>
      <c r="W9" s="404"/>
      <c r="X9" s="404"/>
      <c r="Y9" s="404"/>
      <c r="Z9" s="404"/>
      <c r="AA9" s="6"/>
      <c r="AB9" s="404"/>
      <c r="AC9" s="404"/>
      <c r="AD9" s="404"/>
      <c r="AE9" s="404"/>
      <c r="AF9" s="404"/>
      <c r="AG9" s="404"/>
      <c r="AH9" s="404"/>
      <c r="AI9" s="404"/>
      <c r="AJ9" s="404"/>
      <c r="AK9" s="404"/>
      <c r="AL9" s="404"/>
      <c r="AM9" s="404"/>
      <c r="AN9" s="6"/>
      <c r="AO9" s="404"/>
      <c r="AP9" s="404"/>
      <c r="AQ9" s="404"/>
      <c r="AR9" s="404"/>
      <c r="AS9" s="404"/>
      <c r="AT9" s="404"/>
      <c r="AU9" s="404"/>
      <c r="AV9" s="404"/>
      <c r="AW9" s="404"/>
      <c r="AX9" s="404"/>
      <c r="AY9" s="404"/>
      <c r="AZ9" s="404"/>
      <c r="BA9" s="6"/>
      <c r="BB9" s="404"/>
      <c r="BC9" s="404"/>
      <c r="BD9" s="404"/>
      <c r="BE9" s="404"/>
      <c r="BF9" s="404"/>
      <c r="BG9" s="404"/>
      <c r="BH9" s="404"/>
      <c r="BI9" s="404"/>
      <c r="BJ9" s="404"/>
      <c r="BK9" s="404"/>
      <c r="BL9" s="404"/>
      <c r="BM9" s="404"/>
      <c r="BN9" s="6"/>
      <c r="BO9" s="404"/>
      <c r="BP9" s="404"/>
      <c r="BQ9" s="404"/>
      <c r="BR9" s="404"/>
      <c r="BS9" s="404"/>
      <c r="BT9" s="404"/>
      <c r="BU9" s="404"/>
      <c r="BV9" s="404"/>
      <c r="BW9" s="404"/>
      <c r="BX9" s="404"/>
      <c r="BY9" s="404"/>
      <c r="BZ9" s="404"/>
      <c r="CA9" s="6"/>
      <c r="CB9" s="404"/>
      <c r="CC9" s="404"/>
      <c r="CD9" s="404"/>
      <c r="CE9" s="404"/>
      <c r="CF9" s="404"/>
      <c r="CG9" s="404"/>
      <c r="CH9" s="404"/>
      <c r="CI9" s="404"/>
      <c r="CJ9" s="404"/>
      <c r="CK9" s="404"/>
      <c r="CL9" s="404"/>
      <c r="CM9" s="404"/>
      <c r="CN9" s="6"/>
      <c r="CO9" s="404"/>
      <c r="CP9" s="404"/>
      <c r="CQ9" s="404"/>
      <c r="CR9" s="404"/>
      <c r="CS9" s="404"/>
      <c r="CT9" s="404"/>
      <c r="CU9" s="404"/>
      <c r="CV9" s="404"/>
      <c r="CW9" s="404"/>
      <c r="CX9" s="404"/>
      <c r="CY9" s="404"/>
      <c r="CZ9" s="404"/>
      <c r="DA9" s="6"/>
      <c r="DB9" s="404"/>
      <c r="DC9" s="404"/>
      <c r="DD9" s="404"/>
      <c r="DE9" s="404"/>
      <c r="DF9" s="404"/>
      <c r="DG9" s="404"/>
      <c r="DH9" s="404"/>
      <c r="DI9" s="404"/>
      <c r="DJ9" s="404"/>
      <c r="DK9" s="404"/>
      <c r="DL9" s="404"/>
      <c r="DM9" s="404"/>
      <c r="DN9" s="6"/>
      <c r="DO9" s="404"/>
      <c r="DP9" s="404"/>
      <c r="DQ9" s="404"/>
      <c r="DR9" s="404"/>
      <c r="DS9" s="404"/>
      <c r="DT9" s="404"/>
      <c r="DU9" s="404"/>
      <c r="DV9" s="404"/>
      <c r="DW9" s="404"/>
      <c r="DX9" s="404"/>
      <c r="DY9" s="404"/>
      <c r="DZ9" s="404"/>
      <c r="EA9" s="6"/>
      <c r="EB9" s="404"/>
      <c r="EC9" s="404"/>
      <c r="ED9" s="404"/>
      <c r="EE9" s="404"/>
      <c r="EF9" s="404"/>
      <c r="EG9" s="404"/>
      <c r="EH9" s="404"/>
      <c r="EI9" s="404"/>
      <c r="EJ9" s="404"/>
      <c r="EK9" s="404"/>
      <c r="EL9" s="404"/>
      <c r="EM9" s="404"/>
      <c r="EN9" s="6"/>
      <c r="EO9" s="404"/>
      <c r="EP9" s="404"/>
      <c r="EQ9" s="404"/>
      <c r="ER9" s="404"/>
      <c r="ES9" s="404"/>
      <c r="ET9" s="404"/>
      <c r="EU9" s="404"/>
      <c r="EV9" s="404"/>
      <c r="EW9" s="404"/>
      <c r="EX9" s="404"/>
      <c r="EY9" s="404"/>
      <c r="EZ9" s="404"/>
      <c r="FA9" s="6"/>
    </row>
    <row r="10" spans="1:157" s="134" customFormat="1" ht="12.75" customHeight="1">
      <c r="A10" s="969" t="s">
        <v>3197</v>
      </c>
      <c r="B10" s="404">
        <f>AVERAGE(C10:N10)</f>
        <v>25.677373668609619</v>
      </c>
      <c r="C10" s="404">
        <v>29.968044636063912</v>
      </c>
      <c r="D10" s="404">
        <v>27.064633467897238</v>
      </c>
      <c r="E10" s="404">
        <v>23.470467785660723</v>
      </c>
      <c r="F10" s="404">
        <v>26.721429283144207</v>
      </c>
      <c r="G10" s="404">
        <v>37.332598208132325</v>
      </c>
      <c r="H10" s="404">
        <v>25.369037368692954</v>
      </c>
      <c r="I10" s="404">
        <v>25.408713890742685</v>
      </c>
      <c r="J10" s="404">
        <v>16.840372616984403</v>
      </c>
      <c r="K10" s="404">
        <v>18.387583925112974</v>
      </c>
      <c r="L10" s="404">
        <v>30.478023840298722</v>
      </c>
      <c r="M10" s="404">
        <v>25.490427665273657</v>
      </c>
      <c r="N10" s="404">
        <v>21.597151335311572</v>
      </c>
      <c r="O10" s="404">
        <f>AVERAGE(P10:AA10)</f>
        <v>29.795273841659412</v>
      </c>
      <c r="P10" s="404">
        <v>20.82408019770963</v>
      </c>
      <c r="Q10" s="404">
        <v>28.336484905218821</v>
      </c>
      <c r="R10" s="404">
        <v>18.029111723265896</v>
      </c>
      <c r="S10" s="404">
        <v>31.143905756966717</v>
      </c>
      <c r="T10" s="404">
        <v>36.340648719399098</v>
      </c>
      <c r="U10" s="404">
        <v>31.190744018086406</v>
      </c>
      <c r="V10" s="404">
        <v>33.625865495576356</v>
      </c>
      <c r="W10" s="404">
        <v>10.447280720414096</v>
      </c>
      <c r="X10" s="404">
        <v>36.976016537702932</v>
      </c>
      <c r="Y10" s="404">
        <v>37.472746078692012</v>
      </c>
      <c r="Z10" s="404">
        <v>36.446110753699216</v>
      </c>
      <c r="AA10" s="404">
        <v>36.71029119318181</v>
      </c>
      <c r="AB10" s="404">
        <f>AVERAGE(AC10:AN10)</f>
        <v>30.352193086475825</v>
      </c>
      <c r="AC10" s="404">
        <v>33.325673560483175</v>
      </c>
      <c r="AD10" s="404">
        <v>28.25308188341868</v>
      </c>
      <c r="AE10" s="404">
        <v>23.640672206697396</v>
      </c>
      <c r="AF10" s="404">
        <v>28.276772820745713</v>
      </c>
      <c r="AG10" s="404">
        <v>22.758042536810702</v>
      </c>
      <c r="AH10" s="404">
        <v>32.119074553504433</v>
      </c>
      <c r="AI10" s="404">
        <v>27.895523256664081</v>
      </c>
      <c r="AJ10" s="404">
        <v>27.525534423341018</v>
      </c>
      <c r="AK10" s="404">
        <v>26.734023191066239</v>
      </c>
      <c r="AL10" s="404">
        <v>52.99772139625081</v>
      </c>
      <c r="AM10" s="404">
        <v>39.789918748119177</v>
      </c>
      <c r="AN10" s="404">
        <v>20.910278460608502</v>
      </c>
      <c r="AO10" s="404">
        <f>AVERAGE(AP10:BA10)</f>
        <v>30.746758965828061</v>
      </c>
      <c r="AP10" s="404">
        <v>43.188685224045372</v>
      </c>
      <c r="AQ10" s="404">
        <v>41.847101260859695</v>
      </c>
      <c r="AR10" s="404">
        <v>32.207398376092762</v>
      </c>
      <c r="AS10" s="404">
        <v>31.371458805744521</v>
      </c>
      <c r="AT10" s="404">
        <v>33.369919778490015</v>
      </c>
      <c r="AU10" s="404">
        <v>19.859156181133148</v>
      </c>
      <c r="AV10" s="404">
        <v>23.725826101272375</v>
      </c>
      <c r="AW10" s="404">
        <v>23.848383569542182</v>
      </c>
      <c r="AX10" s="404">
        <v>23.548818140174074</v>
      </c>
      <c r="AY10" s="404">
        <v>30.532562497599937</v>
      </c>
      <c r="AZ10" s="404">
        <v>25.375570815450647</v>
      </c>
      <c r="BA10" s="404">
        <v>40.086226839531939</v>
      </c>
      <c r="BB10" s="404">
        <f>AVERAGE(BC10:BN10)</f>
        <v>20.122014813663931</v>
      </c>
      <c r="BC10" s="404">
        <v>26.000041008816893</v>
      </c>
      <c r="BD10" s="404">
        <v>28.938402679021973</v>
      </c>
      <c r="BE10" s="404">
        <v>28.319556631490418</v>
      </c>
      <c r="BF10" s="404">
        <v>30.736647106587085</v>
      </c>
      <c r="BG10" s="404">
        <v>19.697193249823442</v>
      </c>
      <c r="BH10" s="404">
        <v>20.678045207199666</v>
      </c>
      <c r="BI10" s="404">
        <v>11.01460910318532</v>
      </c>
      <c r="BJ10" s="404">
        <v>7.8945563450183691</v>
      </c>
      <c r="BK10" s="404">
        <v>16.375817667325574</v>
      </c>
      <c r="BL10" s="404">
        <v>18.708230428184606</v>
      </c>
      <c r="BM10" s="404">
        <v>16.895750670146974</v>
      </c>
      <c r="BN10" s="404">
        <v>16.205327667166859</v>
      </c>
      <c r="BO10" s="404">
        <f>AVERAGE(BP10:CA10)</f>
        <v>13.716286379663151</v>
      </c>
      <c r="BP10" s="404">
        <v>17.862297360186151</v>
      </c>
      <c r="BQ10" s="404">
        <v>12.33766234521832</v>
      </c>
      <c r="BR10" s="404">
        <v>15.147829444402218</v>
      </c>
      <c r="BS10" s="404">
        <v>18.660287968034172</v>
      </c>
      <c r="BT10" s="404">
        <v>10.488232042533092</v>
      </c>
      <c r="BU10" s="404">
        <v>11.909967480188174</v>
      </c>
      <c r="BV10" s="404">
        <v>11.814142173161324</v>
      </c>
      <c r="BW10" s="404">
        <v>14.198809283238253</v>
      </c>
      <c r="BX10" s="404">
        <v>13.051307971728662</v>
      </c>
      <c r="BY10" s="404">
        <v>13.450023661172018</v>
      </c>
      <c r="BZ10" s="404">
        <v>11.831602977171686</v>
      </c>
      <c r="CA10" s="404">
        <v>13.843273848923721</v>
      </c>
      <c r="CB10" s="404">
        <f>AVERAGE(CC10:CN10)</f>
        <v>8.8864110098158662</v>
      </c>
      <c r="CC10" s="404">
        <v>12.940882196120656</v>
      </c>
      <c r="CD10" s="404">
        <v>7.6058270416557754</v>
      </c>
      <c r="CE10" s="404">
        <v>10.010583738634516</v>
      </c>
      <c r="CF10" s="404">
        <v>9.8163879705492452</v>
      </c>
      <c r="CG10" s="404">
        <v>8.8634516001820121</v>
      </c>
      <c r="CH10" s="404">
        <v>9.3300731961614574</v>
      </c>
      <c r="CI10" s="404">
        <v>8.308824538418941</v>
      </c>
      <c r="CJ10" s="404">
        <v>7.2711617982385794</v>
      </c>
      <c r="CK10" s="404">
        <v>9.1624143211701963</v>
      </c>
      <c r="CL10" s="404">
        <v>8.6488716636015699</v>
      </c>
      <c r="CM10" s="404">
        <v>8.3634251800160779</v>
      </c>
      <c r="CN10" s="404">
        <v>6.3150288730413493</v>
      </c>
      <c r="CO10" s="404">
        <f>AVERAGE(CP10:DA10)</f>
        <v>7.2396251491473</v>
      </c>
      <c r="CP10" s="404">
        <v>6.9720824954867613</v>
      </c>
      <c r="CQ10" s="404">
        <v>6.9261547437954549</v>
      </c>
      <c r="CR10" s="404">
        <v>8.5235886454344634</v>
      </c>
      <c r="CS10" s="404">
        <v>7.1565104063550251</v>
      </c>
      <c r="CT10" s="404">
        <v>3.2112910963180061</v>
      </c>
      <c r="CU10" s="404">
        <v>5.3338896126383144</v>
      </c>
      <c r="CV10" s="404">
        <v>8.1461061729868032</v>
      </c>
      <c r="CW10" s="404">
        <v>7.212607297495758</v>
      </c>
      <c r="CX10" s="404">
        <v>9.4975902528882923</v>
      </c>
      <c r="CY10" s="404">
        <v>8.0755788481452964</v>
      </c>
      <c r="CZ10" s="404">
        <v>7.636628441934687</v>
      </c>
      <c r="DA10" s="404">
        <v>8.1834737762887269</v>
      </c>
      <c r="DB10" s="404">
        <f>AVERAGE(DC10:DN10)</f>
        <v>7.7822434982429831</v>
      </c>
      <c r="DC10" s="404">
        <v>6.0756738812408573</v>
      </c>
      <c r="DD10" s="404">
        <v>9.0743831398737917</v>
      </c>
      <c r="DE10" s="404">
        <v>8.62648887367898</v>
      </c>
      <c r="DF10" s="404">
        <v>8.340931432009393</v>
      </c>
      <c r="DG10" s="404">
        <v>8.6968309058285378</v>
      </c>
      <c r="DH10" s="404">
        <v>4.2933415289000436</v>
      </c>
      <c r="DI10" s="404">
        <v>11.219537309078479</v>
      </c>
      <c r="DJ10" s="404">
        <v>7.0413839303087089</v>
      </c>
      <c r="DK10" s="404">
        <v>8.302374566961964</v>
      </c>
      <c r="DL10" s="404">
        <v>8.0269126075709671</v>
      </c>
      <c r="DM10" s="404">
        <v>6.096394626664285</v>
      </c>
      <c r="DN10" s="404">
        <v>7.5926691767997863</v>
      </c>
      <c r="DO10" s="404">
        <f>AVERAGE(DP10:EA10)</f>
        <v>7.4505512135604812</v>
      </c>
      <c r="DP10" s="404">
        <v>9.306786484283931</v>
      </c>
      <c r="DQ10" s="404">
        <v>7.3667497875167305</v>
      </c>
      <c r="DR10" s="404">
        <v>6.1336514824702828</v>
      </c>
      <c r="DS10" s="404">
        <v>7.1597493101823808</v>
      </c>
      <c r="DT10" s="404">
        <v>6.785903463873348</v>
      </c>
      <c r="DU10" s="404">
        <v>7.5705699722079043</v>
      </c>
      <c r="DV10" s="404">
        <v>6.5360864569526465</v>
      </c>
      <c r="DW10" s="404">
        <v>5.5441290205515514</v>
      </c>
      <c r="DX10" s="404">
        <v>8.8785600717886357</v>
      </c>
      <c r="DY10" s="404">
        <v>6.6176240155045152</v>
      </c>
      <c r="DZ10" s="404">
        <v>7.1093972199865663</v>
      </c>
      <c r="EA10" s="404">
        <v>10.397407277407277</v>
      </c>
      <c r="EB10" s="404">
        <f>AVERAGE(EC10:EN10)</f>
        <v>5.3013203887055633</v>
      </c>
      <c r="EC10" s="404">
        <v>7.6291871950826549</v>
      </c>
      <c r="ED10" s="404">
        <v>9.0792998061919192</v>
      </c>
      <c r="EE10" s="404">
        <v>6.6062122802490659</v>
      </c>
      <c r="EF10" s="404">
        <v>10.039565797126592</v>
      </c>
      <c r="EG10" s="404">
        <v>4.1940169334777933</v>
      </c>
      <c r="EH10" s="404">
        <v>4.3697917247069915</v>
      </c>
      <c r="EI10" s="404">
        <v>2.6183817537483969</v>
      </c>
      <c r="EJ10" s="404">
        <v>2.5542404491585597</v>
      </c>
      <c r="EK10" s="404">
        <v>3.9977767561505795</v>
      </c>
      <c r="EL10" s="404">
        <v>4.892750391771318</v>
      </c>
      <c r="EM10" s="404">
        <v>6.4572996318012459</v>
      </c>
      <c r="EN10" s="404">
        <v>1.1773219450016481</v>
      </c>
      <c r="EO10" s="404">
        <f>AVERAGE(EP10:FA10)</f>
        <v>4.7125369635441716</v>
      </c>
      <c r="EP10" s="404">
        <v>6.735130979817388</v>
      </c>
      <c r="EQ10" s="404">
        <v>6.4067038026201537</v>
      </c>
      <c r="ER10" s="404">
        <v>4.4044670104190153</v>
      </c>
      <c r="ES10" s="404">
        <v>2.3184960545527669</v>
      </c>
      <c r="ET10" s="404">
        <v>4.9243401163733651</v>
      </c>
      <c r="EU10" s="404">
        <v>5.1516912868364999</v>
      </c>
      <c r="EV10" s="404">
        <v>3.2777637221299418</v>
      </c>
      <c r="EW10" s="404">
        <v>3.4410679937331854</v>
      </c>
      <c r="EX10" s="404">
        <v>5.4709163564122205</v>
      </c>
      <c r="EY10" s="404">
        <v>3.6138062188718205</v>
      </c>
      <c r="EZ10" s="404">
        <v>6.2680000997976206</v>
      </c>
      <c r="FA10" s="404">
        <v>4.5380599209660817</v>
      </c>
    </row>
    <row r="11" spans="1:157" s="134" customFormat="1" ht="12.75" customHeight="1">
      <c r="A11" s="970" t="s">
        <v>3173</v>
      </c>
      <c r="B11" s="21" t="s">
        <v>15</v>
      </c>
      <c r="C11" s="21" t="s">
        <v>15</v>
      </c>
      <c r="D11" s="21" t="s">
        <v>15</v>
      </c>
      <c r="E11" s="21" t="s">
        <v>15</v>
      </c>
      <c r="F11" s="21" t="s">
        <v>15</v>
      </c>
      <c r="G11" s="21" t="s">
        <v>15</v>
      </c>
      <c r="H11" s="21" t="s">
        <v>15</v>
      </c>
      <c r="I11" s="21" t="s">
        <v>15</v>
      </c>
      <c r="J11" s="21" t="s">
        <v>15</v>
      </c>
      <c r="K11" s="21" t="s">
        <v>15</v>
      </c>
      <c r="L11" s="21" t="s">
        <v>15</v>
      </c>
      <c r="M11" s="21" t="s">
        <v>15</v>
      </c>
      <c r="N11" s="21" t="s">
        <v>15</v>
      </c>
      <c r="O11" s="21" t="s">
        <v>15</v>
      </c>
      <c r="P11" s="21" t="s">
        <v>15</v>
      </c>
      <c r="Q11" s="21" t="s">
        <v>15</v>
      </c>
      <c r="R11" s="21" t="s">
        <v>15</v>
      </c>
      <c r="S11" s="21" t="s">
        <v>15</v>
      </c>
      <c r="T11" s="21" t="s">
        <v>15</v>
      </c>
      <c r="U11" s="21" t="s">
        <v>15</v>
      </c>
      <c r="V11" s="21" t="s">
        <v>15</v>
      </c>
      <c r="W11" s="21" t="s">
        <v>15</v>
      </c>
      <c r="X11" s="21" t="s">
        <v>15</v>
      </c>
      <c r="Y11" s="21" t="s">
        <v>15</v>
      </c>
      <c r="Z11" s="21" t="s">
        <v>15</v>
      </c>
      <c r="AA11" s="21" t="s">
        <v>15</v>
      </c>
      <c r="AB11" s="21" t="s">
        <v>15</v>
      </c>
      <c r="AC11" s="21" t="s">
        <v>15</v>
      </c>
      <c r="AD11" s="21" t="s">
        <v>15</v>
      </c>
      <c r="AE11" s="21" t="s">
        <v>15</v>
      </c>
      <c r="AF11" s="21" t="s">
        <v>15</v>
      </c>
      <c r="AG11" s="21" t="s">
        <v>15</v>
      </c>
      <c r="AH11" s="21" t="s">
        <v>15</v>
      </c>
      <c r="AI11" s="21" t="s">
        <v>15</v>
      </c>
      <c r="AJ11" s="21" t="s">
        <v>15</v>
      </c>
      <c r="AK11" s="21" t="s">
        <v>15</v>
      </c>
      <c r="AL11" s="21" t="s">
        <v>15</v>
      </c>
      <c r="AM11" s="21" t="s">
        <v>15</v>
      </c>
      <c r="AN11" s="21" t="s">
        <v>15</v>
      </c>
      <c r="AO11" s="21" t="s">
        <v>15</v>
      </c>
      <c r="AP11" s="21" t="s">
        <v>15</v>
      </c>
      <c r="AQ11" s="21" t="s">
        <v>15</v>
      </c>
      <c r="AR11" s="21" t="s">
        <v>15</v>
      </c>
      <c r="AS11" s="21" t="s">
        <v>15</v>
      </c>
      <c r="AT11" s="21" t="s">
        <v>15</v>
      </c>
      <c r="AU11" s="21" t="s">
        <v>15</v>
      </c>
      <c r="AV11" s="21" t="s">
        <v>15</v>
      </c>
      <c r="AW11" s="21" t="s">
        <v>15</v>
      </c>
      <c r="AX11" s="21" t="s">
        <v>15</v>
      </c>
      <c r="AY11" s="21" t="s">
        <v>15</v>
      </c>
      <c r="AZ11" s="21" t="s">
        <v>15</v>
      </c>
      <c r="BA11" s="21" t="s">
        <v>15</v>
      </c>
      <c r="BB11" s="21" t="s">
        <v>15</v>
      </c>
      <c r="BC11" s="21" t="s">
        <v>15</v>
      </c>
      <c r="BD11" s="21" t="s">
        <v>15</v>
      </c>
      <c r="BE11" s="21" t="s">
        <v>15</v>
      </c>
      <c r="BF11" s="21" t="s">
        <v>15</v>
      </c>
      <c r="BG11" s="21" t="s">
        <v>15</v>
      </c>
      <c r="BH11" s="21" t="s">
        <v>15</v>
      </c>
      <c r="BI11" s="21" t="s">
        <v>15</v>
      </c>
      <c r="BJ11" s="21" t="s">
        <v>15</v>
      </c>
      <c r="BK11" s="21" t="s">
        <v>15</v>
      </c>
      <c r="BL11" s="21" t="s">
        <v>15</v>
      </c>
      <c r="BM11" s="21" t="s">
        <v>15</v>
      </c>
      <c r="BN11" s="21" t="s">
        <v>15</v>
      </c>
      <c r="BO11" s="21" t="s">
        <v>15</v>
      </c>
      <c r="BP11" s="21" t="s">
        <v>15</v>
      </c>
      <c r="BQ11" s="21" t="s">
        <v>15</v>
      </c>
      <c r="BR11" s="21" t="s">
        <v>15</v>
      </c>
      <c r="BS11" s="21" t="s">
        <v>15</v>
      </c>
      <c r="BT11" s="21" t="s">
        <v>15</v>
      </c>
      <c r="BU11" s="21" t="s">
        <v>15</v>
      </c>
      <c r="BV11" s="21" t="s">
        <v>15</v>
      </c>
      <c r="BW11" s="21" t="s">
        <v>15</v>
      </c>
      <c r="BX11" s="21" t="s">
        <v>15</v>
      </c>
      <c r="BY11" s="21" t="s">
        <v>15</v>
      </c>
      <c r="BZ11" s="21" t="s">
        <v>15</v>
      </c>
      <c r="CA11" s="21" t="s">
        <v>15</v>
      </c>
      <c r="CB11" s="21" t="s">
        <v>15</v>
      </c>
      <c r="CC11" s="21" t="s">
        <v>15</v>
      </c>
      <c r="CD11" s="21" t="s">
        <v>15</v>
      </c>
      <c r="CE11" s="21" t="s">
        <v>15</v>
      </c>
      <c r="CF11" s="21" t="s">
        <v>15</v>
      </c>
      <c r="CG11" s="21" t="s">
        <v>15</v>
      </c>
      <c r="CH11" s="21" t="s">
        <v>15</v>
      </c>
      <c r="CI11" s="21" t="s">
        <v>15</v>
      </c>
      <c r="CJ11" s="21" t="s">
        <v>15</v>
      </c>
      <c r="CK11" s="21" t="s">
        <v>15</v>
      </c>
      <c r="CL11" s="21" t="s">
        <v>15</v>
      </c>
      <c r="CM11" s="21" t="s">
        <v>15</v>
      </c>
      <c r="CN11" s="21" t="s">
        <v>15</v>
      </c>
      <c r="CO11" s="21" t="s">
        <v>15</v>
      </c>
      <c r="CP11" s="21" t="s">
        <v>15</v>
      </c>
      <c r="CQ11" s="21" t="s">
        <v>15</v>
      </c>
      <c r="CR11" s="21" t="s">
        <v>15</v>
      </c>
      <c r="CS11" s="21" t="s">
        <v>15</v>
      </c>
      <c r="CT11" s="21" t="s">
        <v>15</v>
      </c>
      <c r="CU11" s="21" t="s">
        <v>15</v>
      </c>
      <c r="CV11" s="21" t="s">
        <v>15</v>
      </c>
      <c r="CW11" s="21" t="s">
        <v>15</v>
      </c>
      <c r="CX11" s="21" t="s">
        <v>15</v>
      </c>
      <c r="CY11" s="21" t="s">
        <v>15</v>
      </c>
      <c r="CZ11" s="21" t="s">
        <v>15</v>
      </c>
      <c r="DA11" s="21" t="s">
        <v>15</v>
      </c>
      <c r="DB11" s="21" t="s">
        <v>15</v>
      </c>
      <c r="DC11" s="21" t="s">
        <v>15</v>
      </c>
      <c r="DD11" s="21" t="s">
        <v>15</v>
      </c>
      <c r="DE11" s="21" t="s">
        <v>15</v>
      </c>
      <c r="DF11" s="21" t="s">
        <v>15</v>
      </c>
      <c r="DG11" s="21" t="s">
        <v>15</v>
      </c>
      <c r="DH11" s="21" t="s">
        <v>15</v>
      </c>
      <c r="DI11" s="21" t="s">
        <v>15</v>
      </c>
      <c r="DJ11" s="21" t="s">
        <v>15</v>
      </c>
      <c r="DK11" s="21" t="s">
        <v>15</v>
      </c>
      <c r="DL11" s="21" t="s">
        <v>15</v>
      </c>
      <c r="DM11" s="21" t="s">
        <v>15</v>
      </c>
      <c r="DN11" s="21" t="s">
        <v>15</v>
      </c>
      <c r="DO11" s="21" t="s">
        <v>15</v>
      </c>
      <c r="DP11" s="21" t="s">
        <v>15</v>
      </c>
      <c r="DQ11" s="21" t="s">
        <v>15</v>
      </c>
      <c r="DR11" s="21" t="s">
        <v>15</v>
      </c>
      <c r="DS11" s="21" t="s">
        <v>15</v>
      </c>
      <c r="DT11" s="21" t="s">
        <v>15</v>
      </c>
      <c r="DU11" s="21" t="s">
        <v>15</v>
      </c>
      <c r="DV11" s="21" t="s">
        <v>15</v>
      </c>
      <c r="DW11" s="21" t="s">
        <v>15</v>
      </c>
      <c r="DX11" s="21" t="s">
        <v>15</v>
      </c>
      <c r="DY11" s="21" t="s">
        <v>15</v>
      </c>
      <c r="DZ11" s="21" t="s">
        <v>15</v>
      </c>
      <c r="EA11" s="21" t="s">
        <v>15</v>
      </c>
      <c r="EB11" s="21" t="s">
        <v>15</v>
      </c>
      <c r="EC11" s="21" t="s">
        <v>15</v>
      </c>
      <c r="ED11" s="21" t="s">
        <v>15</v>
      </c>
      <c r="EE11" s="21" t="s">
        <v>15</v>
      </c>
      <c r="EF11" s="21" t="s">
        <v>15</v>
      </c>
      <c r="EG11" s="21" t="s">
        <v>15</v>
      </c>
      <c r="EH11" s="21" t="s">
        <v>15</v>
      </c>
      <c r="EI11" s="21" t="s">
        <v>15</v>
      </c>
      <c r="EJ11" s="21" t="s">
        <v>15</v>
      </c>
      <c r="EK11" s="21" t="s">
        <v>15</v>
      </c>
      <c r="EL11" s="21" t="s">
        <v>15</v>
      </c>
      <c r="EM11" s="21" t="s">
        <v>15</v>
      </c>
      <c r="EN11" s="21" t="s">
        <v>15</v>
      </c>
      <c r="EO11" s="21" t="s">
        <v>15</v>
      </c>
      <c r="EP11" s="21" t="s">
        <v>15</v>
      </c>
      <c r="EQ11" s="21" t="s">
        <v>15</v>
      </c>
      <c r="ER11" s="21" t="s">
        <v>15</v>
      </c>
      <c r="ES11" s="21" t="s">
        <v>15</v>
      </c>
      <c r="ET11" s="21" t="s">
        <v>15</v>
      </c>
      <c r="EU11" s="21" t="s">
        <v>15</v>
      </c>
      <c r="EV11" s="21" t="s">
        <v>15</v>
      </c>
      <c r="EW11" s="21" t="s">
        <v>15</v>
      </c>
      <c r="EX11" s="21" t="s">
        <v>15</v>
      </c>
      <c r="EY11" s="21" t="s">
        <v>15</v>
      </c>
      <c r="EZ11" s="21" t="s">
        <v>15</v>
      </c>
      <c r="FA11" s="21" t="s">
        <v>15</v>
      </c>
    </row>
    <row r="12" spans="1:157" s="134" customFormat="1" ht="12.75" customHeight="1">
      <c r="A12" s="971" t="s">
        <v>3198</v>
      </c>
      <c r="B12" s="21"/>
      <c r="C12" s="21" t="s">
        <v>15</v>
      </c>
      <c r="D12" s="21" t="s">
        <v>15</v>
      </c>
      <c r="E12" s="21" t="s">
        <v>15</v>
      </c>
      <c r="F12" s="21" t="s">
        <v>15</v>
      </c>
      <c r="G12" s="21" t="s">
        <v>15</v>
      </c>
      <c r="H12" s="21" t="s">
        <v>15</v>
      </c>
      <c r="I12" s="21" t="s">
        <v>15</v>
      </c>
      <c r="J12" s="21" t="s">
        <v>15</v>
      </c>
      <c r="K12" s="21" t="s">
        <v>15</v>
      </c>
      <c r="L12" s="21" t="s">
        <v>15</v>
      </c>
      <c r="M12" s="21" t="s">
        <v>15</v>
      </c>
      <c r="N12" s="21" t="s">
        <v>15</v>
      </c>
      <c r="O12" s="21"/>
      <c r="P12" s="21" t="s">
        <v>15</v>
      </c>
      <c r="Q12" s="21" t="s">
        <v>15</v>
      </c>
      <c r="R12" s="21" t="s">
        <v>15</v>
      </c>
      <c r="S12" s="21" t="s">
        <v>15</v>
      </c>
      <c r="T12" s="21" t="s">
        <v>15</v>
      </c>
      <c r="U12" s="21" t="s">
        <v>15</v>
      </c>
      <c r="V12" s="21" t="s">
        <v>15</v>
      </c>
      <c r="W12" s="21" t="s">
        <v>15</v>
      </c>
      <c r="X12" s="21" t="s">
        <v>15</v>
      </c>
      <c r="Y12" s="21" t="s">
        <v>15</v>
      </c>
      <c r="Z12" s="21" t="s">
        <v>15</v>
      </c>
      <c r="AA12" s="21" t="s">
        <v>15</v>
      </c>
      <c r="AB12" s="21"/>
      <c r="AC12" s="21" t="s">
        <v>15</v>
      </c>
      <c r="AD12" s="21" t="s">
        <v>15</v>
      </c>
      <c r="AE12" s="21" t="s">
        <v>15</v>
      </c>
      <c r="AF12" s="21" t="s">
        <v>15</v>
      </c>
      <c r="AG12" s="21" t="s">
        <v>15</v>
      </c>
      <c r="AH12" s="21" t="s">
        <v>15</v>
      </c>
      <c r="AI12" s="21" t="s">
        <v>15</v>
      </c>
      <c r="AJ12" s="21" t="s">
        <v>15</v>
      </c>
      <c r="AK12" s="21" t="s">
        <v>15</v>
      </c>
      <c r="AL12" s="21" t="s">
        <v>15</v>
      </c>
      <c r="AM12" s="21" t="s">
        <v>15</v>
      </c>
      <c r="AN12" s="21" t="s">
        <v>15</v>
      </c>
      <c r="AO12" s="21"/>
      <c r="AP12" s="21" t="s">
        <v>15</v>
      </c>
      <c r="AQ12" s="21" t="s">
        <v>15</v>
      </c>
      <c r="AR12" s="21" t="s">
        <v>15</v>
      </c>
      <c r="AS12" s="21" t="s">
        <v>15</v>
      </c>
      <c r="AT12" s="21" t="s">
        <v>15</v>
      </c>
      <c r="AU12" s="21" t="s">
        <v>15</v>
      </c>
      <c r="AV12" s="21" t="s">
        <v>15</v>
      </c>
      <c r="AW12" s="21" t="s">
        <v>15</v>
      </c>
      <c r="AX12" s="21" t="s">
        <v>15</v>
      </c>
      <c r="AY12" s="21" t="s">
        <v>15</v>
      </c>
      <c r="AZ12" s="21" t="s">
        <v>15</v>
      </c>
      <c r="BA12" s="21" t="s">
        <v>15</v>
      </c>
      <c r="BB12" s="21"/>
      <c r="BC12" s="21" t="s">
        <v>15</v>
      </c>
      <c r="BD12" s="21" t="s">
        <v>15</v>
      </c>
      <c r="BE12" s="21" t="s">
        <v>15</v>
      </c>
      <c r="BF12" s="21" t="s">
        <v>15</v>
      </c>
      <c r="BG12" s="21" t="s">
        <v>15</v>
      </c>
      <c r="BH12" s="21" t="s">
        <v>15</v>
      </c>
      <c r="BI12" s="21" t="s">
        <v>15</v>
      </c>
      <c r="BJ12" s="21" t="s">
        <v>15</v>
      </c>
      <c r="BK12" s="21" t="s">
        <v>15</v>
      </c>
      <c r="BL12" s="21" t="s">
        <v>15</v>
      </c>
      <c r="BM12" s="21" t="s">
        <v>15</v>
      </c>
      <c r="BN12" s="21" t="s">
        <v>15</v>
      </c>
      <c r="BO12" s="21"/>
      <c r="BP12" s="21" t="s">
        <v>15</v>
      </c>
      <c r="BQ12" s="21" t="s">
        <v>15</v>
      </c>
      <c r="BR12" s="21" t="s">
        <v>15</v>
      </c>
      <c r="BS12" s="21" t="s">
        <v>15</v>
      </c>
      <c r="BT12" s="21" t="s">
        <v>15</v>
      </c>
      <c r="BU12" s="21" t="s">
        <v>15</v>
      </c>
      <c r="BV12" s="21" t="s">
        <v>15</v>
      </c>
      <c r="BW12" s="21" t="s">
        <v>15</v>
      </c>
      <c r="BX12" s="21" t="s">
        <v>15</v>
      </c>
      <c r="BY12" s="21" t="s">
        <v>15</v>
      </c>
      <c r="BZ12" s="21" t="s">
        <v>15</v>
      </c>
      <c r="CA12" s="21" t="s">
        <v>15</v>
      </c>
      <c r="CB12" s="21"/>
      <c r="CC12" s="21" t="s">
        <v>15</v>
      </c>
      <c r="CD12" s="21" t="s">
        <v>15</v>
      </c>
      <c r="CE12" s="21" t="s">
        <v>15</v>
      </c>
      <c r="CF12" s="21" t="s">
        <v>15</v>
      </c>
      <c r="CG12" s="21" t="s">
        <v>15</v>
      </c>
      <c r="CH12" s="21" t="s">
        <v>15</v>
      </c>
      <c r="CI12" s="21" t="s">
        <v>15</v>
      </c>
      <c r="CJ12" s="21" t="s">
        <v>15</v>
      </c>
      <c r="CK12" s="21" t="s">
        <v>15</v>
      </c>
      <c r="CL12" s="21" t="s">
        <v>15</v>
      </c>
      <c r="CM12" s="21" t="s">
        <v>15</v>
      </c>
      <c r="CN12" s="21" t="s">
        <v>15</v>
      </c>
      <c r="CO12" s="21"/>
      <c r="CP12" s="21" t="s">
        <v>15</v>
      </c>
      <c r="CQ12" s="21" t="s">
        <v>15</v>
      </c>
      <c r="CR12" s="21" t="s">
        <v>15</v>
      </c>
      <c r="CS12" s="21" t="s">
        <v>15</v>
      </c>
      <c r="CT12" s="21" t="s">
        <v>15</v>
      </c>
      <c r="CU12" s="21" t="s">
        <v>15</v>
      </c>
      <c r="CV12" s="21" t="s">
        <v>15</v>
      </c>
      <c r="CW12" s="21" t="s">
        <v>15</v>
      </c>
      <c r="CX12" s="21" t="s">
        <v>15</v>
      </c>
      <c r="CY12" s="21" t="s">
        <v>15</v>
      </c>
      <c r="CZ12" s="21" t="s">
        <v>15</v>
      </c>
      <c r="DA12" s="21" t="s">
        <v>15</v>
      </c>
      <c r="DB12" s="21"/>
      <c r="DC12" s="21" t="s">
        <v>15</v>
      </c>
      <c r="DD12" s="21" t="s">
        <v>15</v>
      </c>
      <c r="DE12" s="21" t="s">
        <v>15</v>
      </c>
      <c r="DF12" s="21" t="s">
        <v>15</v>
      </c>
      <c r="DG12" s="21" t="s">
        <v>15</v>
      </c>
      <c r="DH12" s="21" t="s">
        <v>15</v>
      </c>
      <c r="DI12" s="21" t="s">
        <v>15</v>
      </c>
      <c r="DJ12" s="21" t="s">
        <v>15</v>
      </c>
      <c r="DK12" s="21" t="s">
        <v>15</v>
      </c>
      <c r="DL12" s="21" t="s">
        <v>15</v>
      </c>
      <c r="DM12" s="21" t="s">
        <v>15</v>
      </c>
      <c r="DN12" s="21" t="s">
        <v>15</v>
      </c>
      <c r="DO12" s="21"/>
      <c r="DP12" s="21" t="s">
        <v>15</v>
      </c>
      <c r="DQ12" s="21" t="s">
        <v>15</v>
      </c>
      <c r="DR12" s="21" t="s">
        <v>15</v>
      </c>
      <c r="DS12" s="21" t="s">
        <v>15</v>
      </c>
      <c r="DT12" s="21" t="s">
        <v>15</v>
      </c>
      <c r="DU12" s="21" t="s">
        <v>15</v>
      </c>
      <c r="DV12" s="21" t="s">
        <v>15</v>
      </c>
      <c r="DW12" s="21" t="s">
        <v>15</v>
      </c>
      <c r="DX12" s="21" t="s">
        <v>15</v>
      </c>
      <c r="DY12" s="21" t="s">
        <v>15</v>
      </c>
      <c r="DZ12" s="21" t="s">
        <v>15</v>
      </c>
      <c r="EA12" s="21" t="s">
        <v>15</v>
      </c>
      <c r="EB12" s="21"/>
      <c r="EC12" s="21" t="s">
        <v>15</v>
      </c>
      <c r="ED12" s="21" t="s">
        <v>15</v>
      </c>
      <c r="EE12" s="21" t="s">
        <v>15</v>
      </c>
      <c r="EF12" s="21" t="s">
        <v>15</v>
      </c>
      <c r="EG12" s="21" t="s">
        <v>15</v>
      </c>
      <c r="EH12" s="21" t="s">
        <v>15</v>
      </c>
      <c r="EI12" s="21" t="s">
        <v>15</v>
      </c>
      <c r="EJ12" s="21" t="s">
        <v>15</v>
      </c>
      <c r="EK12" s="21" t="s">
        <v>15</v>
      </c>
      <c r="EL12" s="21" t="s">
        <v>15</v>
      </c>
      <c r="EM12" s="21" t="s">
        <v>15</v>
      </c>
      <c r="EN12" s="21" t="s">
        <v>15</v>
      </c>
      <c r="EO12" s="21"/>
      <c r="EP12" s="21" t="s">
        <v>15</v>
      </c>
      <c r="EQ12" s="21" t="s">
        <v>15</v>
      </c>
      <c r="ER12" s="21" t="s">
        <v>15</v>
      </c>
      <c r="ES12" s="21" t="s">
        <v>15</v>
      </c>
      <c r="ET12" s="21" t="s">
        <v>15</v>
      </c>
      <c r="EU12" s="21" t="s">
        <v>15</v>
      </c>
      <c r="EV12" s="21" t="s">
        <v>15</v>
      </c>
      <c r="EW12" s="21" t="s">
        <v>15</v>
      </c>
      <c r="EX12" s="21" t="s">
        <v>15</v>
      </c>
      <c r="EY12" s="21" t="s">
        <v>15</v>
      </c>
      <c r="EZ12" s="21" t="s">
        <v>15</v>
      </c>
      <c r="FA12" s="21" t="s">
        <v>15</v>
      </c>
    </row>
    <row r="13" spans="1:157" s="134" customFormat="1" ht="12.75" customHeight="1">
      <c r="A13" s="970" t="s">
        <v>3174</v>
      </c>
      <c r="B13" s="21">
        <f t="shared" ref="B13:B14" si="0">AVERAGE(C13:N13)</f>
        <v>25.677373668609619</v>
      </c>
      <c r="C13" s="23">
        <v>29.968044636063912</v>
      </c>
      <c r="D13" s="23">
        <v>27.064633467897238</v>
      </c>
      <c r="E13" s="23">
        <v>23.470467785660723</v>
      </c>
      <c r="F13" s="23">
        <v>26.721429283144207</v>
      </c>
      <c r="G13" s="23">
        <v>37.332598208132325</v>
      </c>
      <c r="H13" s="23">
        <v>25.369037368692954</v>
      </c>
      <c r="I13" s="23">
        <v>25.408713890742685</v>
      </c>
      <c r="J13" s="23">
        <v>16.840372616984403</v>
      </c>
      <c r="K13" s="23">
        <v>18.387583925112974</v>
      </c>
      <c r="L13" s="23">
        <v>30.478023840298722</v>
      </c>
      <c r="M13" s="23">
        <v>25.490427665273657</v>
      </c>
      <c r="N13" s="23">
        <v>21.597151335311572</v>
      </c>
      <c r="O13" s="21">
        <f t="shared" ref="O13:O14" si="1">AVERAGE(P13:AA13)</f>
        <v>29.795273841659412</v>
      </c>
      <c r="P13" s="23">
        <v>20.82408019770963</v>
      </c>
      <c r="Q13" s="23">
        <v>28.336484905218821</v>
      </c>
      <c r="R13" s="23">
        <v>18.029111723265896</v>
      </c>
      <c r="S13" s="23">
        <v>31.143905756966717</v>
      </c>
      <c r="T13" s="23">
        <v>36.340648719399098</v>
      </c>
      <c r="U13" s="23">
        <v>31.190744018086406</v>
      </c>
      <c r="V13" s="23">
        <v>33.625865495576356</v>
      </c>
      <c r="W13" s="23">
        <v>10.447280720414096</v>
      </c>
      <c r="X13" s="23">
        <v>36.976016537702932</v>
      </c>
      <c r="Y13" s="23">
        <v>37.472746078692012</v>
      </c>
      <c r="Z13" s="23">
        <v>36.446110753699216</v>
      </c>
      <c r="AA13" s="23">
        <v>36.71029119318181</v>
      </c>
      <c r="AB13" s="21">
        <f>AVERAGE(AC13:AN13)</f>
        <v>30.352193086475825</v>
      </c>
      <c r="AC13" s="23">
        <v>33.325673560483175</v>
      </c>
      <c r="AD13" s="23">
        <v>28.25308188341868</v>
      </c>
      <c r="AE13" s="23">
        <v>23.640672206697396</v>
      </c>
      <c r="AF13" s="23">
        <v>28.276772820745713</v>
      </c>
      <c r="AG13" s="23">
        <v>22.758042536810702</v>
      </c>
      <c r="AH13" s="23">
        <v>32.119074553504433</v>
      </c>
      <c r="AI13" s="23">
        <v>27.895523256664081</v>
      </c>
      <c r="AJ13" s="23">
        <v>27.525534423341018</v>
      </c>
      <c r="AK13" s="23">
        <v>26.734023191066239</v>
      </c>
      <c r="AL13" s="23">
        <v>52.99772139625081</v>
      </c>
      <c r="AM13" s="23">
        <v>39.789918748119177</v>
      </c>
      <c r="AN13" s="23">
        <v>20.910278460608502</v>
      </c>
      <c r="AO13" s="21">
        <f>AVERAGE(AP13:BA13)</f>
        <v>30.746758965828061</v>
      </c>
      <c r="AP13" s="23">
        <v>43.188685224045372</v>
      </c>
      <c r="AQ13" s="23">
        <v>41.847101260859695</v>
      </c>
      <c r="AR13" s="23">
        <v>32.207398376092762</v>
      </c>
      <c r="AS13" s="23">
        <v>31.371458805744521</v>
      </c>
      <c r="AT13" s="23">
        <v>33.369919778490015</v>
      </c>
      <c r="AU13" s="23">
        <v>19.859156181133148</v>
      </c>
      <c r="AV13" s="23">
        <v>23.725826101272375</v>
      </c>
      <c r="AW13" s="23">
        <v>23.848383569542182</v>
      </c>
      <c r="AX13" s="23">
        <v>23.548818140174074</v>
      </c>
      <c r="AY13" s="23">
        <v>30.532562497599937</v>
      </c>
      <c r="AZ13" s="23">
        <v>25.375570815450647</v>
      </c>
      <c r="BA13" s="23">
        <v>40.086226839531939</v>
      </c>
      <c r="BB13" s="21">
        <f>AVERAGE(BC13:BN13)</f>
        <v>20.122014813663931</v>
      </c>
      <c r="BC13" s="23">
        <v>26.000041008816893</v>
      </c>
      <c r="BD13" s="23">
        <v>28.938402679021973</v>
      </c>
      <c r="BE13" s="23">
        <v>28.319556631490418</v>
      </c>
      <c r="BF13" s="23">
        <v>30.736647106587085</v>
      </c>
      <c r="BG13" s="23">
        <v>19.697193249823442</v>
      </c>
      <c r="BH13" s="23">
        <v>20.678045207199666</v>
      </c>
      <c r="BI13" s="23">
        <v>11.01460910318532</v>
      </c>
      <c r="BJ13" s="23">
        <v>7.8945563450183691</v>
      </c>
      <c r="BK13" s="23">
        <v>16.375817667325574</v>
      </c>
      <c r="BL13" s="23">
        <v>18.708230428184606</v>
      </c>
      <c r="BM13" s="23">
        <v>16.895750670146974</v>
      </c>
      <c r="BN13" s="23">
        <v>16.205327667166859</v>
      </c>
      <c r="BO13" s="21">
        <f>AVERAGE(BP13:CA13)</f>
        <v>13.716286379663151</v>
      </c>
      <c r="BP13" s="23">
        <v>17.862297360186151</v>
      </c>
      <c r="BQ13" s="23">
        <v>12.33766234521832</v>
      </c>
      <c r="BR13" s="23">
        <v>15.147829444402218</v>
      </c>
      <c r="BS13" s="23">
        <v>18.660287968034172</v>
      </c>
      <c r="BT13" s="23">
        <v>10.488232042533092</v>
      </c>
      <c r="BU13" s="23">
        <v>11.909967480188174</v>
      </c>
      <c r="BV13" s="23">
        <v>11.814142173161324</v>
      </c>
      <c r="BW13" s="23">
        <v>14.198809283238253</v>
      </c>
      <c r="BX13" s="23">
        <v>13.051307971728662</v>
      </c>
      <c r="BY13" s="23">
        <v>13.450023661172018</v>
      </c>
      <c r="BZ13" s="23">
        <v>11.831602977171686</v>
      </c>
      <c r="CA13" s="23">
        <v>13.843273848923721</v>
      </c>
      <c r="CB13" s="21">
        <f>AVERAGE(CC13:CN13)</f>
        <v>8.8864110098158662</v>
      </c>
      <c r="CC13" s="23">
        <v>12.940882196120656</v>
      </c>
      <c r="CD13" s="23">
        <v>7.6058270416557754</v>
      </c>
      <c r="CE13" s="23">
        <v>10.010583738634516</v>
      </c>
      <c r="CF13" s="23">
        <v>9.8163879705492452</v>
      </c>
      <c r="CG13" s="23">
        <v>8.8634516001820121</v>
      </c>
      <c r="CH13" s="23">
        <v>9.3300731961614574</v>
      </c>
      <c r="CI13" s="23">
        <v>8.308824538418941</v>
      </c>
      <c r="CJ13" s="23">
        <v>7.2711617982385794</v>
      </c>
      <c r="CK13" s="23">
        <v>9.1624143211701963</v>
      </c>
      <c r="CL13" s="23">
        <v>8.6488716636015699</v>
      </c>
      <c r="CM13" s="23">
        <v>8.3634251800160779</v>
      </c>
      <c r="CN13" s="23">
        <v>6.3150288730413493</v>
      </c>
      <c r="CO13" s="21">
        <f>AVERAGE(CP13:DA13)</f>
        <v>7.2396251491473</v>
      </c>
      <c r="CP13" s="23">
        <v>6.9720824954867613</v>
      </c>
      <c r="CQ13" s="23">
        <v>6.9261547437954549</v>
      </c>
      <c r="CR13" s="23">
        <v>8.5235886454344634</v>
      </c>
      <c r="CS13" s="23">
        <v>7.1565104063550251</v>
      </c>
      <c r="CT13" s="23">
        <v>3.2112910963180061</v>
      </c>
      <c r="CU13" s="23">
        <v>5.3338896126383144</v>
      </c>
      <c r="CV13" s="23">
        <v>8.1461061729868032</v>
      </c>
      <c r="CW13" s="23">
        <v>7.212607297495758</v>
      </c>
      <c r="CX13" s="23">
        <v>9.4975902528882923</v>
      </c>
      <c r="CY13" s="23">
        <v>8.0755788481452964</v>
      </c>
      <c r="CZ13" s="23">
        <v>7.636628441934687</v>
      </c>
      <c r="DA13" s="23">
        <v>8.1834737762887269</v>
      </c>
      <c r="DB13" s="21">
        <f>AVERAGE(DC13:DN13)</f>
        <v>7.7822434982429831</v>
      </c>
      <c r="DC13" s="23">
        <v>6.0756738812408573</v>
      </c>
      <c r="DD13" s="23">
        <v>9.0743831398737917</v>
      </c>
      <c r="DE13" s="23">
        <v>8.62648887367898</v>
      </c>
      <c r="DF13" s="23">
        <v>8.340931432009393</v>
      </c>
      <c r="DG13" s="23">
        <v>8.6968309058285378</v>
      </c>
      <c r="DH13" s="23">
        <v>4.2933415289000436</v>
      </c>
      <c r="DI13" s="23">
        <v>11.219537309078479</v>
      </c>
      <c r="DJ13" s="23">
        <v>7.0413839303087089</v>
      </c>
      <c r="DK13" s="23">
        <v>8.302374566961964</v>
      </c>
      <c r="DL13" s="23">
        <v>8.0269126075709671</v>
      </c>
      <c r="DM13" s="23">
        <v>6.096394626664285</v>
      </c>
      <c r="DN13" s="23">
        <v>7.5926691767997863</v>
      </c>
      <c r="DO13" s="21">
        <f>AVERAGE(DP13:EA13)</f>
        <v>7.4505512135604812</v>
      </c>
      <c r="DP13" s="23">
        <v>9.306786484283931</v>
      </c>
      <c r="DQ13" s="23">
        <v>7.3667497875167305</v>
      </c>
      <c r="DR13" s="23">
        <v>6.1336514824702828</v>
      </c>
      <c r="DS13" s="23">
        <v>7.1597493101823808</v>
      </c>
      <c r="DT13" s="23">
        <v>6.785903463873348</v>
      </c>
      <c r="DU13" s="23">
        <v>7.5705699722079043</v>
      </c>
      <c r="DV13" s="23">
        <v>6.5360864569526465</v>
      </c>
      <c r="DW13" s="23">
        <v>5.5441290205515514</v>
      </c>
      <c r="DX13" s="23">
        <v>8.8785600717886357</v>
      </c>
      <c r="DY13" s="23">
        <v>6.6176240155045152</v>
      </c>
      <c r="DZ13" s="23">
        <v>7.1093972199865663</v>
      </c>
      <c r="EA13" s="23">
        <v>10.397407277407277</v>
      </c>
      <c r="EB13" s="21">
        <f>AVERAGE(EC13:EN13)</f>
        <v>5.3013203887055633</v>
      </c>
      <c r="EC13" s="23">
        <v>7.6291871950826549</v>
      </c>
      <c r="ED13" s="23">
        <v>9.0792998061919192</v>
      </c>
      <c r="EE13" s="23">
        <v>6.6062122802490659</v>
      </c>
      <c r="EF13" s="23">
        <v>10.039565797126592</v>
      </c>
      <c r="EG13" s="23">
        <v>4.1940169334777933</v>
      </c>
      <c r="EH13" s="23">
        <v>4.3697917247069915</v>
      </c>
      <c r="EI13" s="23">
        <v>2.6183817537483969</v>
      </c>
      <c r="EJ13" s="23">
        <v>2.5542404491585597</v>
      </c>
      <c r="EK13" s="23">
        <v>3.9977767561505795</v>
      </c>
      <c r="EL13" s="23">
        <v>4.892750391771318</v>
      </c>
      <c r="EM13" s="23">
        <v>6.4572996318012459</v>
      </c>
      <c r="EN13" s="23">
        <v>1.1773219450016481</v>
      </c>
      <c r="EO13" s="21">
        <f>AVERAGE(EP13:FA13)</f>
        <v>4.7125369635441716</v>
      </c>
      <c r="EP13" s="23">
        <v>6.735130979817388</v>
      </c>
      <c r="EQ13" s="23">
        <v>6.4067038026201537</v>
      </c>
      <c r="ER13" s="23">
        <v>4.4044670104190153</v>
      </c>
      <c r="ES13" s="23">
        <v>2.3184960545527669</v>
      </c>
      <c r="ET13" s="23">
        <v>4.9243401163733651</v>
      </c>
      <c r="EU13" s="23">
        <v>5.1516912868364999</v>
      </c>
      <c r="EV13" s="23">
        <v>3.2777637221299418</v>
      </c>
      <c r="EW13" s="23">
        <v>3.4410679937331854</v>
      </c>
      <c r="EX13" s="23">
        <v>5.4709163564122205</v>
      </c>
      <c r="EY13" s="23">
        <v>3.6138062188718205</v>
      </c>
      <c r="EZ13" s="23">
        <v>6.2680000997976206</v>
      </c>
      <c r="FA13" s="23">
        <v>4.5380599209660817</v>
      </c>
    </row>
    <row r="14" spans="1:157" s="134" customFormat="1" ht="12.75" customHeight="1">
      <c r="A14" s="972" t="s">
        <v>3175</v>
      </c>
      <c r="B14" s="21">
        <f t="shared" si="0"/>
        <v>19.465076031866086</v>
      </c>
      <c r="C14" s="21">
        <v>5.5232558139534884</v>
      </c>
      <c r="D14" s="21">
        <v>42.556886227544908</v>
      </c>
      <c r="E14" s="21">
        <v>32.826747720364743</v>
      </c>
      <c r="F14" s="21">
        <v>30.643732327992456</v>
      </c>
      <c r="G14" s="21">
        <v>43.2</v>
      </c>
      <c r="H14" s="21">
        <v>0.5</v>
      </c>
      <c r="I14" s="21">
        <v>0.46296296296296297</v>
      </c>
      <c r="J14" s="21">
        <v>14.03250366032211</v>
      </c>
      <c r="K14" s="21">
        <v>3</v>
      </c>
      <c r="L14" s="21">
        <v>26.017849368741839</v>
      </c>
      <c r="M14" s="21">
        <v>16.055912353607859</v>
      </c>
      <c r="N14" s="21">
        <v>18.761061946902654</v>
      </c>
      <c r="O14" s="21">
        <f t="shared" si="1"/>
        <v>23.738491307799887</v>
      </c>
      <c r="P14" s="21">
        <v>27.5108293713682</v>
      </c>
      <c r="Q14" s="21">
        <v>0.67264573991031396</v>
      </c>
      <c r="R14" s="21">
        <v>2.8158910692831398</v>
      </c>
      <c r="S14" s="21">
        <v>16.710047352561343</v>
      </c>
      <c r="T14" s="21">
        <v>32.745547694559647</v>
      </c>
      <c r="U14" s="21">
        <v>28.885267275097785</v>
      </c>
      <c r="V14" s="21">
        <v>26.791907514450866</v>
      </c>
      <c r="W14" s="21">
        <v>7.5511242242344085</v>
      </c>
      <c r="X14" s="21">
        <v>35.835392795626454</v>
      </c>
      <c r="Y14" s="21">
        <v>37.952994120635843</v>
      </c>
      <c r="Z14" s="21">
        <v>37.962993762993769</v>
      </c>
      <c r="AA14" s="21">
        <v>29.427254772876893</v>
      </c>
      <c r="AB14" s="21">
        <f t="shared" ref="AB14" si="2">AVERAGE(AC14:AN14)</f>
        <v>25.763426614011077</v>
      </c>
      <c r="AC14" s="21">
        <v>28.81646655231561</v>
      </c>
      <c r="AD14" s="21">
        <v>24.22480620155039</v>
      </c>
      <c r="AE14" s="21">
        <v>1.4618181818181819</v>
      </c>
      <c r="AF14" s="21">
        <v>26.097815414825725</v>
      </c>
      <c r="AG14" s="21">
        <v>8.9168207024029567</v>
      </c>
      <c r="AH14" s="21">
        <v>31.206700379266749</v>
      </c>
      <c r="AI14" s="21">
        <v>34.869486632358473</v>
      </c>
      <c r="AJ14" s="21">
        <v>26.722286305147058</v>
      </c>
      <c r="AK14" s="21">
        <v>22.65526619683348</v>
      </c>
      <c r="AL14" s="21">
        <v>57.075380135878355</v>
      </c>
      <c r="AM14" s="21">
        <v>33.980449873672335</v>
      </c>
      <c r="AN14" s="21">
        <v>13.133822792063604</v>
      </c>
      <c r="AO14" s="21">
        <f t="shared" ref="AO14" si="3">AVERAGE(AP14:BA14)</f>
        <v>24.175348577446027</v>
      </c>
      <c r="AP14" s="21">
        <v>37.018793314309008</v>
      </c>
      <c r="AQ14" s="21">
        <v>40.793413173652695</v>
      </c>
      <c r="AR14" s="21">
        <v>37.635475618264977</v>
      </c>
      <c r="AS14" s="21">
        <v>6</v>
      </c>
      <c r="AT14" s="21">
        <v>35.047461824184893</v>
      </c>
      <c r="AU14" s="21">
        <v>12.017731239092496</v>
      </c>
      <c r="AV14" s="21">
        <v>15.105835543766579</v>
      </c>
      <c r="AW14" s="21">
        <v>23.552941176470586</v>
      </c>
      <c r="AX14" s="21">
        <v>14.689696969696969</v>
      </c>
      <c r="AY14" s="21">
        <v>26.923076923076923</v>
      </c>
      <c r="AZ14" s="21">
        <v>19.884243128145567</v>
      </c>
      <c r="BA14" s="21">
        <v>21.435514018691588</v>
      </c>
      <c r="BB14" s="21">
        <f t="shared" ref="BB14" si="4">AVERAGE(BC14:BN14)</f>
        <v>16.759654638110909</v>
      </c>
      <c r="BC14" s="21">
        <v>26.270779906471564</v>
      </c>
      <c r="BD14" s="21">
        <v>25.899176954732511</v>
      </c>
      <c r="BE14" s="21">
        <v>24.997038265608339</v>
      </c>
      <c r="BF14" s="21">
        <v>21.689372312362227</v>
      </c>
      <c r="BG14" s="21">
        <v>17.250788324124166</v>
      </c>
      <c r="BH14" s="21">
        <v>15.552097292468192</v>
      </c>
      <c r="BI14" s="21">
        <v>6.1706503613118402</v>
      </c>
      <c r="BJ14" s="21">
        <v>5.3987799652138841</v>
      </c>
      <c r="BK14" s="21">
        <v>9.8192030651341007</v>
      </c>
      <c r="BL14" s="21">
        <v>15.627812106305118</v>
      </c>
      <c r="BM14" s="21">
        <v>14.569347896459528</v>
      </c>
      <c r="BN14" s="21">
        <v>17.870809207139406</v>
      </c>
      <c r="BO14" s="21">
        <f t="shared" ref="BO14" si="5">AVERAGE(BP14:CA14)</f>
        <v>7.2641530206828575</v>
      </c>
      <c r="BP14" s="21">
        <v>16.471744737649033</v>
      </c>
      <c r="BQ14" s="21">
        <v>3.1755802011724414</v>
      </c>
      <c r="BR14" s="21">
        <v>2.0742789411299882</v>
      </c>
      <c r="BS14" s="21">
        <v>6.3117069913186414</v>
      </c>
      <c r="BT14" s="21">
        <v>6.0779965592006029</v>
      </c>
      <c r="BU14" s="21">
        <v>4.6036261729862851</v>
      </c>
      <c r="BV14" s="21">
        <v>6.551418065006974</v>
      </c>
      <c r="BW14" s="21">
        <v>15.071624945738677</v>
      </c>
      <c r="BX14" s="21">
        <v>4.7647409172126265</v>
      </c>
      <c r="BY14" s="21">
        <v>10.592334494773519</v>
      </c>
      <c r="BZ14" s="21">
        <v>8.9075865937456165</v>
      </c>
      <c r="CA14" s="21">
        <v>2.5671976282598865</v>
      </c>
      <c r="CB14" s="21">
        <f t="shared" ref="CB14" si="6">AVERAGE(CC14:CN14)</f>
        <v>2.5347971476583924</v>
      </c>
      <c r="CC14" s="21">
        <v>7.6551724137931032</v>
      </c>
      <c r="CD14" s="21">
        <v>1.6945642145694864</v>
      </c>
      <c r="CE14" s="21">
        <v>2.9985007496251872</v>
      </c>
      <c r="CF14" s="21">
        <v>0</v>
      </c>
      <c r="CG14" s="21">
        <v>0.93276331130975521</v>
      </c>
      <c r="CH14" s="21">
        <v>2.8498147620404675</v>
      </c>
      <c r="CI14" s="21">
        <v>0</v>
      </c>
      <c r="CJ14" s="21">
        <v>3.8866961879091262</v>
      </c>
      <c r="CK14" s="21">
        <v>2.9806788511749347</v>
      </c>
      <c r="CL14" s="21">
        <v>2.5267337454315748</v>
      </c>
      <c r="CM14" s="21">
        <v>2.9374161963266707</v>
      </c>
      <c r="CN14" s="21">
        <v>1.9552253397204029</v>
      </c>
      <c r="CO14" s="21">
        <f t="shared" ref="CO14" si="7">AVERAGE(CP14:DA14)</f>
        <v>0.95787251247860838</v>
      </c>
      <c r="CP14" s="21">
        <v>5.9210526315789469</v>
      </c>
      <c r="CQ14" s="21">
        <v>0</v>
      </c>
      <c r="CR14" s="21">
        <v>1.5181138585393905</v>
      </c>
      <c r="CS14" s="21">
        <v>1.6489192625556262</v>
      </c>
      <c r="CT14" s="21">
        <v>0.57315165211344843</v>
      </c>
      <c r="CU14" s="21">
        <v>0.34717199479242006</v>
      </c>
      <c r="CV14" s="21">
        <v>0</v>
      </c>
      <c r="CW14" s="21">
        <v>0</v>
      </c>
      <c r="CX14" s="21">
        <v>0</v>
      </c>
      <c r="CY14" s="21">
        <v>1.4860607501634668</v>
      </c>
      <c r="CZ14" s="21">
        <v>0</v>
      </c>
      <c r="DA14" s="21">
        <v>0</v>
      </c>
      <c r="DB14" s="21">
        <f>AVERAGE(DC14:DN14)</f>
        <v>2.1756179671408926</v>
      </c>
      <c r="DC14" s="21">
        <v>1.475563909774436</v>
      </c>
      <c r="DD14" s="21">
        <v>0</v>
      </c>
      <c r="DE14" s="21">
        <v>0.93867334167709626</v>
      </c>
      <c r="DF14" s="21">
        <v>1</v>
      </c>
      <c r="DG14" s="21">
        <v>0.11</v>
      </c>
      <c r="DH14" s="21">
        <v>0.35439115026471729</v>
      </c>
      <c r="DI14" s="21">
        <v>8.9440321711371826</v>
      </c>
      <c r="DJ14" s="21">
        <v>8.0976863753213362</v>
      </c>
      <c r="DK14" s="21">
        <v>0</v>
      </c>
      <c r="DL14" s="21">
        <v>0</v>
      </c>
      <c r="DM14" s="21">
        <v>4.9730418647657491</v>
      </c>
      <c r="DN14" s="21">
        <v>0.21402679275019701</v>
      </c>
      <c r="DO14" s="21">
        <f>AVERAGE(DP14:EA14)</f>
        <v>3.456329018620544</v>
      </c>
      <c r="DP14" s="21">
        <v>4.9553571428571432</v>
      </c>
      <c r="DQ14" s="21">
        <v>2.1620127841591774</v>
      </c>
      <c r="DR14" s="21">
        <v>4.8163606010016693</v>
      </c>
      <c r="DS14" s="21">
        <v>5.4945054945054945</v>
      </c>
      <c r="DT14" s="21">
        <v>0</v>
      </c>
      <c r="DU14" s="21">
        <v>4.9415204678362574</v>
      </c>
      <c r="DV14" s="21">
        <v>0.16595321485709344</v>
      </c>
      <c r="DW14" s="21">
        <v>3.4733624674766972</v>
      </c>
      <c r="DX14" s="21">
        <v>5</v>
      </c>
      <c r="DY14" s="21">
        <v>5.4776693678769552</v>
      </c>
      <c r="DZ14" s="21">
        <v>4.9892066828760449</v>
      </c>
      <c r="EA14" s="21">
        <v>0</v>
      </c>
      <c r="EB14" s="21">
        <f t="shared" ref="EB14" si="8">AVERAGE(EC14:EN14)</f>
        <v>1.2365396148162902</v>
      </c>
      <c r="EC14" s="21">
        <v>0</v>
      </c>
      <c r="ED14" s="21">
        <v>4.9844904454133783</v>
      </c>
      <c r="EE14" s="21">
        <v>4.9745413024459904</v>
      </c>
      <c r="EF14" s="21">
        <v>0</v>
      </c>
      <c r="EG14" s="21">
        <v>6.8918223898508477E-2</v>
      </c>
      <c r="EH14" s="21">
        <v>2.186296116683552E-3</v>
      </c>
      <c r="EI14" s="21">
        <v>5.7033089150636904E-3</v>
      </c>
      <c r="EJ14" s="21">
        <v>0.25869372858114997</v>
      </c>
      <c r="EK14" s="21">
        <v>0</v>
      </c>
      <c r="EL14" s="21">
        <v>4.5315833704832693</v>
      </c>
      <c r="EM14" s="21">
        <v>0</v>
      </c>
      <c r="EN14" s="21">
        <v>1.2358701941441041E-2</v>
      </c>
      <c r="EO14" s="21">
        <f>AVERAGE(EP14:FA14)</f>
        <v>0.97312284645826919</v>
      </c>
      <c r="EP14" s="21">
        <v>2.6993875186227445</v>
      </c>
      <c r="EQ14" s="21">
        <v>0.41907804045642527</v>
      </c>
      <c r="ER14" s="21">
        <v>1.9989208488836012</v>
      </c>
      <c r="ES14" s="21">
        <v>1.1002202245568433</v>
      </c>
      <c r="ET14" s="21">
        <v>2.4797415703662233</v>
      </c>
      <c r="EU14" s="21">
        <v>0</v>
      </c>
      <c r="EV14" s="21">
        <v>1.3515414364076777</v>
      </c>
      <c r="EW14" s="21">
        <v>2.7082427374039684E-2</v>
      </c>
      <c r="EX14" s="21">
        <v>0.95877663085086717</v>
      </c>
      <c r="EY14" s="21">
        <v>5.0717487177093208E-3</v>
      </c>
      <c r="EZ14" s="21">
        <v>0.46286374064235691</v>
      </c>
      <c r="FA14" s="21">
        <v>0.17478997062074245</v>
      </c>
    </row>
    <row r="15" spans="1:157" s="134" customFormat="1" ht="12.75" customHeight="1">
      <c r="A15" s="971" t="s">
        <v>3198</v>
      </c>
      <c r="B15" s="21"/>
      <c r="C15" s="405" t="s">
        <v>749</v>
      </c>
      <c r="D15" s="405" t="s">
        <v>750</v>
      </c>
      <c r="E15" s="405" t="s">
        <v>751</v>
      </c>
      <c r="F15" s="405" t="s">
        <v>752</v>
      </c>
      <c r="G15" s="405" t="s">
        <v>753</v>
      </c>
      <c r="H15" s="405" t="s">
        <v>754</v>
      </c>
      <c r="I15" s="405" t="s">
        <v>755</v>
      </c>
      <c r="J15" s="405" t="s">
        <v>756</v>
      </c>
      <c r="K15" s="405" t="s">
        <v>757</v>
      </c>
      <c r="L15" s="405" t="s">
        <v>758</v>
      </c>
      <c r="M15" s="405" t="s">
        <v>759</v>
      </c>
      <c r="N15" s="405" t="s">
        <v>760</v>
      </c>
      <c r="O15" s="21"/>
      <c r="P15" s="405" t="s">
        <v>756</v>
      </c>
      <c r="Q15" s="405" t="s">
        <v>756</v>
      </c>
      <c r="R15" s="405" t="s">
        <v>761</v>
      </c>
      <c r="S15" s="405" t="s">
        <v>756</v>
      </c>
      <c r="T15" s="405" t="s">
        <v>762</v>
      </c>
      <c r="U15" s="405" t="s">
        <v>756</v>
      </c>
      <c r="V15" s="405" t="s">
        <v>756</v>
      </c>
      <c r="W15" s="405" t="s">
        <v>763</v>
      </c>
      <c r="X15" s="405" t="s">
        <v>763</v>
      </c>
      <c r="Y15" s="405" t="s">
        <v>764</v>
      </c>
      <c r="Z15" s="405" t="s">
        <v>765</v>
      </c>
      <c r="AA15" s="405" t="s">
        <v>756</v>
      </c>
      <c r="AB15" s="21"/>
      <c r="AC15" s="405" t="s">
        <v>756</v>
      </c>
      <c r="AD15" s="405" t="s">
        <v>766</v>
      </c>
      <c r="AE15" s="405" t="s">
        <v>767</v>
      </c>
      <c r="AF15" s="405" t="s">
        <v>768</v>
      </c>
      <c r="AG15" s="405" t="s">
        <v>749</v>
      </c>
      <c r="AH15" s="405" t="s">
        <v>769</v>
      </c>
      <c r="AI15" s="405" t="s">
        <v>770</v>
      </c>
      <c r="AJ15" s="405" t="s">
        <v>771</v>
      </c>
      <c r="AK15" s="405" t="s">
        <v>772</v>
      </c>
      <c r="AL15" s="405" t="s">
        <v>753</v>
      </c>
      <c r="AM15" s="405" t="s">
        <v>773</v>
      </c>
      <c r="AN15" s="405" t="s">
        <v>774</v>
      </c>
      <c r="AO15" s="21"/>
      <c r="AP15" s="405" t="s">
        <v>775</v>
      </c>
      <c r="AQ15" s="405" t="s">
        <v>776</v>
      </c>
      <c r="AR15" s="405" t="s">
        <v>777</v>
      </c>
      <c r="AS15" s="405" t="s">
        <v>778</v>
      </c>
      <c r="AT15" s="405" t="s">
        <v>751</v>
      </c>
      <c r="AU15" s="405" t="s">
        <v>779</v>
      </c>
      <c r="AV15" s="405" t="s">
        <v>780</v>
      </c>
      <c r="AW15" s="405" t="s">
        <v>781</v>
      </c>
      <c r="AX15" s="405" t="s">
        <v>782</v>
      </c>
      <c r="AY15" s="405" t="s">
        <v>783</v>
      </c>
      <c r="AZ15" s="405" t="s">
        <v>784</v>
      </c>
      <c r="BA15" s="405" t="s">
        <v>785</v>
      </c>
      <c r="BB15" s="21"/>
      <c r="BC15" s="405" t="s">
        <v>786</v>
      </c>
      <c r="BD15" s="405" t="s">
        <v>787</v>
      </c>
      <c r="BE15" s="405" t="s">
        <v>788</v>
      </c>
      <c r="BF15" s="405" t="s">
        <v>766</v>
      </c>
      <c r="BG15" s="405" t="s">
        <v>789</v>
      </c>
      <c r="BH15" s="405" t="s">
        <v>756</v>
      </c>
      <c r="BI15" s="405" t="s">
        <v>790</v>
      </c>
      <c r="BJ15" s="405" t="s">
        <v>791</v>
      </c>
      <c r="BK15" s="405" t="s">
        <v>792</v>
      </c>
      <c r="BL15" s="405" t="s">
        <v>793</v>
      </c>
      <c r="BM15" s="405" t="s">
        <v>794</v>
      </c>
      <c r="BN15" s="405" t="s">
        <v>795</v>
      </c>
      <c r="BO15" s="21"/>
      <c r="BP15" s="405" t="s">
        <v>796</v>
      </c>
      <c r="BQ15" s="405" t="s">
        <v>797</v>
      </c>
      <c r="BR15" s="405" t="s">
        <v>791</v>
      </c>
      <c r="BS15" s="405" t="s">
        <v>798</v>
      </c>
      <c r="BT15" s="405" t="s">
        <v>799</v>
      </c>
      <c r="BU15" s="405" t="s">
        <v>799</v>
      </c>
      <c r="BV15" s="405" t="s">
        <v>800</v>
      </c>
      <c r="BW15" s="405" t="s">
        <v>795</v>
      </c>
      <c r="BX15" s="405" t="s">
        <v>799</v>
      </c>
      <c r="BY15" s="405" t="s">
        <v>801</v>
      </c>
      <c r="BZ15" s="405" t="s">
        <v>802</v>
      </c>
      <c r="CA15" s="405" t="s">
        <v>803</v>
      </c>
      <c r="CB15" s="21"/>
      <c r="CC15" s="405" t="s">
        <v>804</v>
      </c>
      <c r="CD15" s="405" t="s">
        <v>805</v>
      </c>
      <c r="CE15" s="405" t="s">
        <v>805</v>
      </c>
      <c r="CF15" s="405" t="s">
        <v>806</v>
      </c>
      <c r="CG15" s="405" t="s">
        <v>805</v>
      </c>
      <c r="CH15" s="405" t="s">
        <v>805</v>
      </c>
      <c r="CI15" s="405" t="s">
        <v>806</v>
      </c>
      <c r="CJ15" s="405" t="s">
        <v>767</v>
      </c>
      <c r="CK15" s="405" t="s">
        <v>805</v>
      </c>
      <c r="CL15" s="405" t="s">
        <v>807</v>
      </c>
      <c r="CM15" s="405" t="s">
        <v>805</v>
      </c>
      <c r="CN15" s="405" t="s">
        <v>808</v>
      </c>
      <c r="CO15" s="21"/>
      <c r="CP15" s="405" t="s">
        <v>800</v>
      </c>
      <c r="CQ15" s="405" t="s">
        <v>806</v>
      </c>
      <c r="CR15" s="405" t="s">
        <v>799</v>
      </c>
      <c r="CS15" s="405" t="s">
        <v>799</v>
      </c>
      <c r="CT15" s="405" t="s">
        <v>799</v>
      </c>
      <c r="CU15" s="405" t="s">
        <v>799</v>
      </c>
      <c r="CV15" s="405" t="s">
        <v>806</v>
      </c>
      <c r="CW15" s="405" t="s">
        <v>806</v>
      </c>
      <c r="CX15" s="405" t="s">
        <v>806</v>
      </c>
      <c r="CY15" s="405" t="s">
        <v>809</v>
      </c>
      <c r="CZ15" s="405" t="s">
        <v>806</v>
      </c>
      <c r="DA15" s="405" t="s">
        <v>806</v>
      </c>
      <c r="DB15" s="21"/>
      <c r="DC15" s="405" t="s">
        <v>808</v>
      </c>
      <c r="DD15" s="405" t="s">
        <v>806</v>
      </c>
      <c r="DE15" s="405" t="s">
        <v>810</v>
      </c>
      <c r="DF15" s="405" t="s">
        <v>811</v>
      </c>
      <c r="DG15" s="405" t="s">
        <v>810</v>
      </c>
      <c r="DH15" s="405" t="s">
        <v>812</v>
      </c>
      <c r="DI15" s="405" t="s">
        <v>798</v>
      </c>
      <c r="DJ15" s="405" t="s">
        <v>807</v>
      </c>
      <c r="DK15" s="405" t="s">
        <v>806</v>
      </c>
      <c r="DL15" s="405" t="s">
        <v>806</v>
      </c>
      <c r="DM15" s="405" t="s">
        <v>791</v>
      </c>
      <c r="DN15" s="405" t="s">
        <v>812</v>
      </c>
      <c r="DO15" s="21"/>
      <c r="DP15" s="405" t="s">
        <v>812</v>
      </c>
      <c r="DQ15" s="405" t="s">
        <v>812</v>
      </c>
      <c r="DR15" s="405" t="s">
        <v>812</v>
      </c>
      <c r="DS15" s="405" t="s">
        <v>813</v>
      </c>
      <c r="DT15" s="405" t="s">
        <v>806</v>
      </c>
      <c r="DU15" s="405" t="s">
        <v>812</v>
      </c>
      <c r="DV15" s="405" t="s">
        <v>808</v>
      </c>
      <c r="DW15" s="405" t="s">
        <v>812</v>
      </c>
      <c r="DX15" s="405" t="s">
        <v>814</v>
      </c>
      <c r="DY15" s="405" t="s">
        <v>815</v>
      </c>
      <c r="DZ15" s="405" t="s">
        <v>812</v>
      </c>
      <c r="EA15" s="405" t="s">
        <v>806</v>
      </c>
      <c r="EB15" s="21"/>
      <c r="EC15" s="405" t="s">
        <v>806</v>
      </c>
      <c r="ED15" s="405" t="s">
        <v>812</v>
      </c>
      <c r="EE15" s="405" t="s">
        <v>812</v>
      </c>
      <c r="EF15" s="405" t="s">
        <v>806</v>
      </c>
      <c r="EG15" s="405" t="s">
        <v>810</v>
      </c>
      <c r="EH15" s="405" t="s">
        <v>810</v>
      </c>
      <c r="EI15" s="405" t="s">
        <v>810</v>
      </c>
      <c r="EJ15" s="405" t="s">
        <v>798</v>
      </c>
      <c r="EK15" s="405" t="s">
        <v>806</v>
      </c>
      <c r="EL15" s="405" t="s">
        <v>800</v>
      </c>
      <c r="EM15" s="405" t="s">
        <v>806</v>
      </c>
      <c r="EN15" s="405" t="s">
        <v>809</v>
      </c>
      <c r="EO15" s="21"/>
      <c r="EP15" s="405" t="s">
        <v>791</v>
      </c>
      <c r="EQ15" s="405" t="s">
        <v>812</v>
      </c>
      <c r="ER15" s="405" t="s">
        <v>812</v>
      </c>
      <c r="ES15" s="405" t="s">
        <v>798</v>
      </c>
      <c r="ET15" s="405" t="s">
        <v>812</v>
      </c>
      <c r="EU15" s="405" t="s">
        <v>806</v>
      </c>
      <c r="EV15" s="405" t="s">
        <v>816</v>
      </c>
      <c r="EW15" s="405" t="s">
        <v>817</v>
      </c>
      <c r="EX15" s="405" t="s">
        <v>817</v>
      </c>
      <c r="EY15" s="405" t="s">
        <v>817</v>
      </c>
      <c r="EZ15" s="405" t="s">
        <v>805</v>
      </c>
      <c r="FA15" s="405" t="s">
        <v>817</v>
      </c>
    </row>
    <row r="16" spans="1:157" s="134" customFormat="1" ht="12.75" customHeight="1">
      <c r="A16" s="972" t="s">
        <v>3176</v>
      </c>
      <c r="B16" s="21">
        <f>AVERAGE(C16:N16)</f>
        <v>32.417841769255844</v>
      </c>
      <c r="C16" s="21">
        <v>36.145885450954573</v>
      </c>
      <c r="D16" s="21">
        <v>24.155118304594662</v>
      </c>
      <c r="E16" s="21">
        <v>18.074074074074073</v>
      </c>
      <c r="F16" s="21">
        <v>30.434304058702132</v>
      </c>
      <c r="G16" s="21">
        <v>34.129682420605157</v>
      </c>
      <c r="H16" s="21">
        <v>31.49007373794668</v>
      </c>
      <c r="I16" s="21">
        <v>35.673881968552173</v>
      </c>
      <c r="J16" s="21">
        <v>38.76489028213166</v>
      </c>
      <c r="K16" s="21">
        <v>34.38882803943045</v>
      </c>
      <c r="L16" s="21">
        <v>33.316425120772948</v>
      </c>
      <c r="M16" s="21">
        <v>35.713665046032894</v>
      </c>
      <c r="N16" s="21">
        <v>36.727272727272727</v>
      </c>
      <c r="O16" s="21">
        <f>AVERAGE(P16:AA16)</f>
        <v>34.370106232447903</v>
      </c>
      <c r="P16" s="21">
        <v>33.919129082426124</v>
      </c>
      <c r="Q16" s="21">
        <v>33.063252901086763</v>
      </c>
      <c r="R16" s="21">
        <v>38.257024029574858</v>
      </c>
      <c r="S16" s="21">
        <v>28.950159066808059</v>
      </c>
      <c r="T16" s="21">
        <v>38.315789473684212</v>
      </c>
      <c r="U16" s="21">
        <v>33.779113448534936</v>
      </c>
      <c r="V16" s="21">
        <v>36.314978753541077</v>
      </c>
      <c r="W16" s="21">
        <v>29.101604278074866</v>
      </c>
      <c r="X16" s="21">
        <v>36.04877127951675</v>
      </c>
      <c r="Y16" s="21">
        <v>36.016235584843493</v>
      </c>
      <c r="Z16" s="21">
        <v>36.082614942528735</v>
      </c>
      <c r="AA16" s="21">
        <v>32.592601948754961</v>
      </c>
      <c r="AB16" s="21">
        <f>AVERAGE(AC16:AN16)</f>
        <v>30.092234582046881</v>
      </c>
      <c r="AC16" s="21">
        <v>32.181691083606971</v>
      </c>
      <c r="AD16" s="21">
        <v>25.497680969538163</v>
      </c>
      <c r="AE16" s="21">
        <v>24.058069136123951</v>
      </c>
      <c r="AF16" s="21">
        <v>30.041442866101374</v>
      </c>
      <c r="AG16" s="21">
        <v>25.398108387987577</v>
      </c>
      <c r="AH16" s="21">
        <v>32.112607767819036</v>
      </c>
      <c r="AI16" s="21">
        <v>22.937258921791951</v>
      </c>
      <c r="AJ16" s="21">
        <v>27.416361352454725</v>
      </c>
      <c r="AK16" s="21">
        <v>26.656515820691716</v>
      </c>
      <c r="AL16" s="21">
        <v>34.110163731850477</v>
      </c>
      <c r="AM16" s="21">
        <v>44.941593463164587</v>
      </c>
      <c r="AN16" s="21">
        <v>35.755321483432077</v>
      </c>
      <c r="AO16" s="21">
        <f>AVERAGE(AP16:BA16)</f>
        <v>29.653043449000254</v>
      </c>
      <c r="AP16" s="21">
        <v>46.593157435129733</v>
      </c>
      <c r="AQ16" s="21">
        <v>47.269854469854472</v>
      </c>
      <c r="AR16" s="21">
        <v>26.882338830584711</v>
      </c>
      <c r="AS16" s="21">
        <v>29.680457422911989</v>
      </c>
      <c r="AT16" s="21">
        <v>28.538261421319799</v>
      </c>
      <c r="AU16" s="21">
        <v>23.496431090421783</v>
      </c>
      <c r="AV16" s="21">
        <v>22.680578219585772</v>
      </c>
      <c r="AW16" s="21">
        <v>23.363529794855094</v>
      </c>
      <c r="AX16" s="21">
        <v>22.481029224904702</v>
      </c>
      <c r="AY16" s="21">
        <v>29.277964108371808</v>
      </c>
      <c r="AZ16" s="21">
        <v>25.904351313414878</v>
      </c>
      <c r="BA16" s="21">
        <v>29.668568056648311</v>
      </c>
      <c r="BB16" s="21">
        <f>AVERAGE(BC16:BN16)</f>
        <v>21.817779001120723</v>
      </c>
      <c r="BC16" s="21">
        <v>19.59542857142857</v>
      </c>
      <c r="BD16" s="21">
        <v>30.942742616033755</v>
      </c>
      <c r="BE16" s="21">
        <v>27.842982748364069</v>
      </c>
      <c r="BF16" s="21">
        <v>22.874806800618238</v>
      </c>
      <c r="BG16" s="21">
        <v>21.809883022447046</v>
      </c>
      <c r="BH16" s="21">
        <v>24.807316617084574</v>
      </c>
      <c r="BI16" s="21">
        <v>13.12949545514425</v>
      </c>
      <c r="BJ16" s="21">
        <v>17.071150097465889</v>
      </c>
      <c r="BK16" s="21">
        <v>19.531565315315316</v>
      </c>
      <c r="BL16" s="21">
        <v>20.697718187615685</v>
      </c>
      <c r="BM16" s="21">
        <v>20.531437128155652</v>
      </c>
      <c r="BN16" s="21">
        <v>22.978821453775584</v>
      </c>
      <c r="BO16" s="21">
        <f>AVERAGE(BP16:CA16)</f>
        <v>13.340268357656234</v>
      </c>
      <c r="BP16" s="21">
        <v>17.251655221639716</v>
      </c>
      <c r="BQ16" s="21">
        <v>19.352592865023905</v>
      </c>
      <c r="BR16" s="21">
        <v>14.29359305569908</v>
      </c>
      <c r="BS16" s="21">
        <v>15.39421461897356</v>
      </c>
      <c r="BT16" s="21">
        <v>11.431124644204674</v>
      </c>
      <c r="BU16" s="21">
        <v>15.431003236245955</v>
      </c>
      <c r="BV16" s="21">
        <v>12.15854955338154</v>
      </c>
      <c r="BW16" s="21">
        <v>10.096957130848978</v>
      </c>
      <c r="BX16" s="21">
        <v>12.555389775051125</v>
      </c>
      <c r="BY16" s="21">
        <v>10.427662727112365</v>
      </c>
      <c r="BZ16" s="21">
        <v>8.3640819854302997</v>
      </c>
      <c r="CA16" s="21">
        <v>13.326395478263615</v>
      </c>
      <c r="CB16" s="21">
        <f>AVERAGE(CC16:CN16)</f>
        <v>7.0776153749878317</v>
      </c>
      <c r="CC16" s="21">
        <v>10.165659136415673</v>
      </c>
      <c r="CD16" s="21">
        <v>11.025961376994124</v>
      </c>
      <c r="CE16" s="21">
        <v>7.8951927801927795</v>
      </c>
      <c r="CF16" s="21">
        <v>7.0750545920627879</v>
      </c>
      <c r="CG16" s="21">
        <v>6.6338400385449292</v>
      </c>
      <c r="CH16" s="21">
        <v>2.5015783132530118</v>
      </c>
      <c r="CI16" s="21">
        <v>5.6295872376010463</v>
      </c>
      <c r="CJ16" s="21">
        <v>6.4862543285879193</v>
      </c>
      <c r="CK16" s="21">
        <v>8.103651877133105</v>
      </c>
      <c r="CL16" s="21">
        <v>7.820601455282306</v>
      </c>
      <c r="CM16" s="21">
        <v>6.3195410002085017</v>
      </c>
      <c r="CN16" s="21">
        <v>5.2744623635778014</v>
      </c>
      <c r="CO16" s="21">
        <f>AVERAGE(CP16:DA16)</f>
        <v>5.360378025842949</v>
      </c>
      <c r="CP16" s="21">
        <v>6.0294605380857362</v>
      </c>
      <c r="CQ16" s="21">
        <v>5.8543920348933511</v>
      </c>
      <c r="CR16" s="21">
        <v>4.985636929409746</v>
      </c>
      <c r="CS16" s="21">
        <v>5.2372006521345345</v>
      </c>
      <c r="CT16" s="21">
        <v>4.2954216985522864</v>
      </c>
      <c r="CU16" s="21">
        <v>4.7413827399050898</v>
      </c>
      <c r="CV16" s="21">
        <v>6.9259612480727357</v>
      </c>
      <c r="CW16" s="21">
        <v>4.9351771456328359</v>
      </c>
      <c r="CX16" s="21">
        <v>5.6449851246452143</v>
      </c>
      <c r="CY16" s="21">
        <v>6.8946899467288487</v>
      </c>
      <c r="CZ16" s="21">
        <v>5.643022511206345</v>
      </c>
      <c r="DA16" s="21">
        <v>3.1372057408486591</v>
      </c>
      <c r="DB16" s="21">
        <f>AVERAGE(DC16:DN16)</f>
        <v>5.2374242919941816</v>
      </c>
      <c r="DC16" s="21">
        <v>4.4526875659425631</v>
      </c>
      <c r="DD16" s="21">
        <v>4.6915954415954415</v>
      </c>
      <c r="DE16" s="21">
        <v>4.3074873926036616</v>
      </c>
      <c r="DF16" s="21">
        <v>3.8189713084279893</v>
      </c>
      <c r="DG16" s="21">
        <v>6.04</v>
      </c>
      <c r="DH16" s="21">
        <v>4.8919772953361811</v>
      </c>
      <c r="DI16" s="21">
        <v>4.7300931401537554</v>
      </c>
      <c r="DJ16" s="21">
        <v>5.8331898613103785</v>
      </c>
      <c r="DK16" s="21">
        <v>7.0029551005638817</v>
      </c>
      <c r="DL16" s="21">
        <v>5.123810059215951</v>
      </c>
      <c r="DM16" s="21">
        <v>5.1172353455818023</v>
      </c>
      <c r="DN16" s="21">
        <v>6.8390889931985814</v>
      </c>
      <c r="DO16" s="21">
        <f>AVERAGE(DP16:EA16)</f>
        <v>4.6231106984293389</v>
      </c>
      <c r="DP16" s="21">
        <v>5.7785248260794999</v>
      </c>
      <c r="DQ16" s="21">
        <v>3.5481716859194128</v>
      </c>
      <c r="DR16" s="21">
        <v>4.3127967653080432</v>
      </c>
      <c r="DS16" s="21">
        <v>4.0491927639346867</v>
      </c>
      <c r="DT16" s="21">
        <v>3.9575118296529967</v>
      </c>
      <c r="DU16" s="21">
        <v>3.5977071121025057</v>
      </c>
      <c r="DV16" s="21">
        <v>5.859239150682142</v>
      </c>
      <c r="DW16" s="21">
        <v>3.2864417568427751</v>
      </c>
      <c r="DX16" s="21">
        <v>6.5701361559686982</v>
      </c>
      <c r="DY16" s="21">
        <v>5.3565453635518692</v>
      </c>
      <c r="DZ16" s="21">
        <v>4.8857825356100149</v>
      </c>
      <c r="EA16" s="21">
        <v>4.2752784354994304</v>
      </c>
      <c r="EB16" s="21">
        <f>AVERAGE(EC16:EN16)</f>
        <v>4.9018686773042228</v>
      </c>
      <c r="EC16" s="21">
        <v>6.1236935861733635</v>
      </c>
      <c r="ED16" s="21">
        <v>11.08955223880597</v>
      </c>
      <c r="EE16" s="21">
        <v>6.2485762290252902</v>
      </c>
      <c r="EF16" s="21">
        <v>4</v>
      </c>
      <c r="EG16" s="21">
        <v>5</v>
      </c>
      <c r="EH16" s="21">
        <v>4</v>
      </c>
      <c r="EI16" s="21">
        <v>1</v>
      </c>
      <c r="EJ16" s="21">
        <v>3.8384840674789129</v>
      </c>
      <c r="EK16" s="21">
        <v>4.3182509445843822</v>
      </c>
      <c r="EL16" s="21">
        <v>5.3966446974236071</v>
      </c>
      <c r="EM16" s="21">
        <v>3.1609763829449995</v>
      </c>
      <c r="EN16" s="21">
        <v>4.6462459812141459</v>
      </c>
      <c r="EO16" s="21">
        <f>AVERAGE(EP16:FA16)</f>
        <v>4.5914348218336949</v>
      </c>
      <c r="EP16" s="21">
        <v>6.3925745140388752</v>
      </c>
      <c r="EQ16" s="21">
        <v>0.99118971819360913</v>
      </c>
      <c r="ER16" s="21">
        <v>5.6333383799302448</v>
      </c>
      <c r="ES16" s="21">
        <v>4.3441247685514881</v>
      </c>
      <c r="ET16" s="21">
        <v>6.805834924622042</v>
      </c>
      <c r="EU16" s="21">
        <v>1.1484163802022496</v>
      </c>
      <c r="EV16" s="21">
        <v>4.7139182361047309</v>
      </c>
      <c r="EW16" s="21">
        <v>5.6316164462880947</v>
      </c>
      <c r="EX16" s="21">
        <v>5.819360867724698</v>
      </c>
      <c r="EY16" s="21">
        <v>3.6616048987634433</v>
      </c>
      <c r="EZ16" s="21">
        <v>4.9216323757763973</v>
      </c>
      <c r="FA16" s="21">
        <v>5.0336063518084675</v>
      </c>
    </row>
    <row r="17" spans="1:157" s="134" customFormat="1" ht="12.75" customHeight="1">
      <c r="A17" s="971" t="s">
        <v>3198</v>
      </c>
      <c r="B17" s="21"/>
      <c r="C17" s="254" t="s">
        <v>819</v>
      </c>
      <c r="D17" s="254" t="s">
        <v>820</v>
      </c>
      <c r="E17" s="254" t="s">
        <v>821</v>
      </c>
      <c r="F17" s="254" t="s">
        <v>822</v>
      </c>
      <c r="G17" s="254" t="s">
        <v>823</v>
      </c>
      <c r="H17" s="254" t="s">
        <v>824</v>
      </c>
      <c r="I17" s="254" t="s">
        <v>825</v>
      </c>
      <c r="J17" s="254" t="s">
        <v>826</v>
      </c>
      <c r="K17" s="254" t="s">
        <v>827</v>
      </c>
      <c r="L17" s="254" t="s">
        <v>828</v>
      </c>
      <c r="M17" s="254" t="s">
        <v>829</v>
      </c>
      <c r="N17" s="254" t="s">
        <v>830</v>
      </c>
      <c r="O17" s="21"/>
      <c r="P17" s="254" t="s">
        <v>831</v>
      </c>
      <c r="Q17" s="254" t="s">
        <v>829</v>
      </c>
      <c r="R17" s="254" t="s">
        <v>832</v>
      </c>
      <c r="S17" s="254" t="s">
        <v>833</v>
      </c>
      <c r="T17" s="254" t="s">
        <v>834</v>
      </c>
      <c r="U17" s="254" t="s">
        <v>835</v>
      </c>
      <c r="V17" s="254" t="s">
        <v>836</v>
      </c>
      <c r="W17" s="254" t="s">
        <v>837</v>
      </c>
      <c r="X17" s="254" t="s">
        <v>777</v>
      </c>
      <c r="Y17" s="254" t="s">
        <v>777</v>
      </c>
      <c r="Z17" s="254" t="s">
        <v>838</v>
      </c>
      <c r="AA17" s="254" t="s">
        <v>837</v>
      </c>
      <c r="AB17" s="21"/>
      <c r="AC17" s="254" t="s">
        <v>839</v>
      </c>
      <c r="AD17" s="254" t="s">
        <v>840</v>
      </c>
      <c r="AE17" s="254" t="s">
        <v>841</v>
      </c>
      <c r="AF17" s="254" t="s">
        <v>842</v>
      </c>
      <c r="AG17" s="254" t="s">
        <v>843</v>
      </c>
      <c r="AH17" s="254" t="s">
        <v>751</v>
      </c>
      <c r="AI17" s="254" t="s">
        <v>844</v>
      </c>
      <c r="AJ17" s="254" t="s">
        <v>845</v>
      </c>
      <c r="AK17" s="254" t="s">
        <v>846</v>
      </c>
      <c r="AL17" s="254" t="s">
        <v>847</v>
      </c>
      <c r="AM17" s="254" t="s">
        <v>848</v>
      </c>
      <c r="AN17" s="254" t="s">
        <v>849</v>
      </c>
      <c r="AO17" s="21"/>
      <c r="AP17" s="254" t="s">
        <v>850</v>
      </c>
      <c r="AQ17" s="254" t="s">
        <v>851</v>
      </c>
      <c r="AR17" s="254" t="s">
        <v>852</v>
      </c>
      <c r="AS17" s="254" t="s">
        <v>853</v>
      </c>
      <c r="AT17" s="254" t="s">
        <v>854</v>
      </c>
      <c r="AU17" s="254" t="s">
        <v>855</v>
      </c>
      <c r="AV17" s="254" t="s">
        <v>856</v>
      </c>
      <c r="AW17" s="254" t="s">
        <v>857</v>
      </c>
      <c r="AX17" s="254" t="s">
        <v>858</v>
      </c>
      <c r="AY17" s="254" t="s">
        <v>833</v>
      </c>
      <c r="AZ17" s="254" t="s">
        <v>859</v>
      </c>
      <c r="BA17" s="254" t="s">
        <v>833</v>
      </c>
      <c r="BB17" s="21"/>
      <c r="BC17" s="254" t="s">
        <v>860</v>
      </c>
      <c r="BD17" s="254" t="s">
        <v>825</v>
      </c>
      <c r="BE17" s="254" t="s">
        <v>861</v>
      </c>
      <c r="BF17" s="254" t="s">
        <v>760</v>
      </c>
      <c r="BG17" s="254" t="s">
        <v>862</v>
      </c>
      <c r="BH17" s="254" t="s">
        <v>863</v>
      </c>
      <c r="BI17" s="254" t="s">
        <v>864</v>
      </c>
      <c r="BJ17" s="254" t="s">
        <v>865</v>
      </c>
      <c r="BK17" s="254" t="s">
        <v>866</v>
      </c>
      <c r="BL17" s="254" t="s">
        <v>867</v>
      </c>
      <c r="BM17" s="254" t="s">
        <v>868</v>
      </c>
      <c r="BN17" s="254" t="s">
        <v>869</v>
      </c>
      <c r="BO17" s="21"/>
      <c r="BP17" s="254" t="s">
        <v>756</v>
      </c>
      <c r="BQ17" s="254" t="s">
        <v>870</v>
      </c>
      <c r="BR17" s="254" t="s">
        <v>871</v>
      </c>
      <c r="BS17" s="254" t="s">
        <v>872</v>
      </c>
      <c r="BT17" s="254" t="s">
        <v>873</v>
      </c>
      <c r="BU17" s="254" t="s">
        <v>874</v>
      </c>
      <c r="BV17" s="254" t="s">
        <v>875</v>
      </c>
      <c r="BW17" s="254" t="s">
        <v>876</v>
      </c>
      <c r="BX17" s="254" t="s">
        <v>877</v>
      </c>
      <c r="BY17" s="254" t="s">
        <v>878</v>
      </c>
      <c r="BZ17" s="254" t="s">
        <v>879</v>
      </c>
      <c r="CA17" s="254" t="s">
        <v>880</v>
      </c>
      <c r="CB17" s="21"/>
      <c r="CC17" s="254" t="s">
        <v>873</v>
      </c>
      <c r="CD17" s="254" t="s">
        <v>881</v>
      </c>
      <c r="CE17" s="254" t="s">
        <v>882</v>
      </c>
      <c r="CF17" s="254" t="s">
        <v>883</v>
      </c>
      <c r="CG17" s="254" t="s">
        <v>884</v>
      </c>
      <c r="CH17" s="254" t="s">
        <v>885</v>
      </c>
      <c r="CI17" s="254" t="s">
        <v>886</v>
      </c>
      <c r="CJ17" s="254" t="s">
        <v>887</v>
      </c>
      <c r="CK17" s="254" t="s">
        <v>888</v>
      </c>
      <c r="CL17" s="254" t="s">
        <v>889</v>
      </c>
      <c r="CM17" s="254" t="s">
        <v>890</v>
      </c>
      <c r="CN17" s="254" t="s">
        <v>891</v>
      </c>
      <c r="CO17" s="21"/>
      <c r="CP17" s="254" t="s">
        <v>892</v>
      </c>
      <c r="CQ17" s="254" t="s">
        <v>893</v>
      </c>
      <c r="CR17" s="254" t="s">
        <v>894</v>
      </c>
      <c r="CS17" s="254" t="s">
        <v>895</v>
      </c>
      <c r="CT17" s="254" t="s">
        <v>812</v>
      </c>
      <c r="CU17" s="254" t="s">
        <v>896</v>
      </c>
      <c r="CV17" s="254" t="s">
        <v>897</v>
      </c>
      <c r="CW17" s="254" t="s">
        <v>898</v>
      </c>
      <c r="CX17" s="254" t="s">
        <v>899</v>
      </c>
      <c r="CY17" s="254" t="s">
        <v>900</v>
      </c>
      <c r="CZ17" s="254" t="s">
        <v>901</v>
      </c>
      <c r="DA17" s="254" t="s">
        <v>749</v>
      </c>
      <c r="DB17" s="21"/>
      <c r="DC17" s="254" t="s">
        <v>799</v>
      </c>
      <c r="DD17" s="254" t="s">
        <v>902</v>
      </c>
      <c r="DE17" s="254" t="s">
        <v>903</v>
      </c>
      <c r="DF17" s="254" t="s">
        <v>904</v>
      </c>
      <c r="DG17" s="254" t="s">
        <v>905</v>
      </c>
      <c r="DH17" s="254" t="s">
        <v>799</v>
      </c>
      <c r="DI17" s="254" t="s">
        <v>906</v>
      </c>
      <c r="DJ17" s="254" t="s">
        <v>907</v>
      </c>
      <c r="DK17" s="254" t="s">
        <v>908</v>
      </c>
      <c r="DL17" s="254" t="s">
        <v>908</v>
      </c>
      <c r="DM17" s="254" t="s">
        <v>908</v>
      </c>
      <c r="DN17" s="254" t="s">
        <v>908</v>
      </c>
      <c r="DO17" s="21"/>
      <c r="DP17" s="254" t="s">
        <v>908</v>
      </c>
      <c r="DQ17" s="254" t="s">
        <v>909</v>
      </c>
      <c r="DR17" s="254" t="s">
        <v>910</v>
      </c>
      <c r="DS17" s="254" t="s">
        <v>911</v>
      </c>
      <c r="DT17" s="254" t="s">
        <v>909</v>
      </c>
      <c r="DU17" s="254" t="s">
        <v>912</v>
      </c>
      <c r="DV17" s="254" t="s">
        <v>912</v>
      </c>
      <c r="DW17" s="254" t="s">
        <v>913</v>
      </c>
      <c r="DX17" s="254" t="s">
        <v>908</v>
      </c>
      <c r="DY17" s="254" t="s">
        <v>914</v>
      </c>
      <c r="DZ17" s="254" t="s">
        <v>900</v>
      </c>
      <c r="EA17" s="254" t="s">
        <v>908</v>
      </c>
      <c r="EB17" s="21"/>
      <c r="EC17" s="254" t="s">
        <v>915</v>
      </c>
      <c r="ED17" s="254" t="s">
        <v>886</v>
      </c>
      <c r="EE17" s="254" t="s">
        <v>907</v>
      </c>
      <c r="EF17" s="254" t="s">
        <v>916</v>
      </c>
      <c r="EG17" s="254" t="s">
        <v>814</v>
      </c>
      <c r="EH17" s="254" t="s">
        <v>916</v>
      </c>
      <c r="EI17" s="254" t="s">
        <v>811</v>
      </c>
      <c r="EJ17" s="254" t="s">
        <v>917</v>
      </c>
      <c r="EK17" s="254" t="s">
        <v>918</v>
      </c>
      <c r="EL17" s="254" t="s">
        <v>919</v>
      </c>
      <c r="EM17" s="254" t="s">
        <v>911</v>
      </c>
      <c r="EN17" s="254" t="s">
        <v>910</v>
      </c>
      <c r="EO17" s="21"/>
      <c r="EP17" s="254" t="s">
        <v>920</v>
      </c>
      <c r="EQ17" s="254" t="s">
        <v>767</v>
      </c>
      <c r="ER17" s="254" t="s">
        <v>921</v>
      </c>
      <c r="ES17" s="254" t="s">
        <v>921</v>
      </c>
      <c r="ET17" s="254" t="s">
        <v>922</v>
      </c>
      <c r="EU17" s="254" t="s">
        <v>817</v>
      </c>
      <c r="EV17" s="254" t="s">
        <v>815</v>
      </c>
      <c r="EW17" s="254" t="s">
        <v>923</v>
      </c>
      <c r="EX17" s="254" t="s">
        <v>817</v>
      </c>
      <c r="EY17" s="254" t="s">
        <v>924</v>
      </c>
      <c r="EZ17" s="254" t="s">
        <v>925</v>
      </c>
      <c r="FA17" s="254" t="s">
        <v>886</v>
      </c>
    </row>
    <row r="18" spans="1:157" s="134" customFormat="1" ht="12.75" customHeight="1">
      <c r="A18" s="972" t="s">
        <v>3177</v>
      </c>
      <c r="B18" s="21">
        <f>AVERAGE(C18:N18)</f>
        <v>33.092925191397853</v>
      </c>
      <c r="C18" s="21">
        <v>17.454222222222221</v>
      </c>
      <c r="D18" s="21">
        <v>42.278920308483293</v>
      </c>
      <c r="E18" s="21">
        <v>26.540617008542355</v>
      </c>
      <c r="F18" s="21">
        <v>16.977346023755214</v>
      </c>
      <c r="G18" s="21">
        <v>36.08219832735962</v>
      </c>
      <c r="H18" s="21">
        <v>35.395143487858718</v>
      </c>
      <c r="I18" s="21">
        <v>37.146211312700103</v>
      </c>
      <c r="J18" s="21">
        <v>32.622115384615384</v>
      </c>
      <c r="K18" s="21">
        <v>39.554289281255571</v>
      </c>
      <c r="L18" s="21">
        <v>48.224137931034484</v>
      </c>
      <c r="M18" s="21">
        <v>26.839901008947269</v>
      </c>
      <c r="N18" s="21">
        <v>38</v>
      </c>
      <c r="O18" s="21">
        <f>AVERAGE(P18:AA18)</f>
        <v>34.145274590694335</v>
      </c>
      <c r="P18" s="21">
        <v>1.2405144694533763</v>
      </c>
      <c r="Q18" s="21">
        <v>37.38095238095238</v>
      </c>
      <c r="R18" s="21">
        <v>37.991234477720965</v>
      </c>
      <c r="S18" s="21">
        <v>39.955416788269751</v>
      </c>
      <c r="T18" s="21">
        <v>36.93109893589827</v>
      </c>
      <c r="U18" s="21">
        <v>38.590294075039843</v>
      </c>
      <c r="V18" s="21">
        <v>32.361229145234155</v>
      </c>
      <c r="W18" s="21">
        <v>33.585298196948685</v>
      </c>
      <c r="X18" s="21">
        <v>39.909708211629386</v>
      </c>
      <c r="Y18" s="21">
        <v>37.461753371868973</v>
      </c>
      <c r="Z18" s="21">
        <v>35.231894106523796</v>
      </c>
      <c r="AA18" s="21">
        <v>39.103900928792562</v>
      </c>
      <c r="AB18" s="21">
        <f>AVERAGE(AC18:AN18)</f>
        <v>33.423390627468699</v>
      </c>
      <c r="AC18" s="21">
        <v>33.601656025770744</v>
      </c>
      <c r="AD18" s="21">
        <v>29.631314308954114</v>
      </c>
      <c r="AE18" s="21">
        <v>29.405109669345283</v>
      </c>
      <c r="AF18" s="21">
        <v>28.664885635864589</v>
      </c>
      <c r="AG18" s="21">
        <v>27.91972513089005</v>
      </c>
      <c r="AH18" s="21">
        <v>33.350157251019219</v>
      </c>
      <c r="AI18" s="21">
        <v>30.097251760563381</v>
      </c>
      <c r="AJ18" s="21">
        <v>29.984132581100141</v>
      </c>
      <c r="AK18" s="21">
        <v>43.6718085106383</v>
      </c>
      <c r="AL18" s="21">
        <v>35.408104956268225</v>
      </c>
      <c r="AM18" s="21">
        <v>36.32335329341317</v>
      </c>
      <c r="AN18" s="21">
        <v>43.0231884057971</v>
      </c>
      <c r="AO18" s="21">
        <f>AVERAGE(AP18:BA18)</f>
        <v>36.414215550907933</v>
      </c>
      <c r="AP18" s="21">
        <v>56.740942360475756</v>
      </c>
      <c r="AQ18" s="21">
        <v>31.615078459343799</v>
      </c>
      <c r="AR18" s="21">
        <v>35.438836612489304</v>
      </c>
      <c r="AS18" s="21">
        <v>36.795883777239709</v>
      </c>
      <c r="AT18" s="21">
        <v>18.988269794721408</v>
      </c>
      <c r="AU18" s="21">
        <v>34.144880715705767</v>
      </c>
      <c r="AV18" s="21">
        <v>32.195146166574737</v>
      </c>
      <c r="AW18" s="21">
        <v>34.790592885375496</v>
      </c>
      <c r="AX18" s="21">
        <v>29.872693726937268</v>
      </c>
      <c r="AY18" s="21">
        <v>38.159351198871647</v>
      </c>
      <c r="AZ18" s="21">
        <v>43.789457364341089</v>
      </c>
      <c r="BA18" s="21">
        <v>44.439453548819266</v>
      </c>
      <c r="BB18" s="21">
        <f>AVERAGE(BC18:BN18)</f>
        <v>25.80317464523695</v>
      </c>
      <c r="BC18" s="21">
        <v>37.07692307692308</v>
      </c>
      <c r="BD18" s="21">
        <v>26.774730728616682</v>
      </c>
      <c r="BE18" s="21">
        <v>31.496739079435084</v>
      </c>
      <c r="BF18" s="21">
        <v>37.071855271836426</v>
      </c>
      <c r="BG18" s="21">
        <v>24.852711904951757</v>
      </c>
      <c r="BH18" s="21">
        <v>28.450268961807424</v>
      </c>
      <c r="BI18" s="21">
        <v>26.975945639864101</v>
      </c>
      <c r="BJ18" s="21">
        <v>20.214372294372296</v>
      </c>
      <c r="BK18" s="21">
        <v>24.78520112387524</v>
      </c>
      <c r="BL18" s="21">
        <v>19.427633756205186</v>
      </c>
      <c r="BM18" s="21">
        <v>19.680861079219287</v>
      </c>
      <c r="BN18" s="21">
        <v>12.83085282573678</v>
      </c>
      <c r="BO18" s="21">
        <f>AVERAGE(BP18:CA18)</f>
        <v>17.294796487495333</v>
      </c>
      <c r="BP18" s="21">
        <v>23.235894603976014</v>
      </c>
      <c r="BQ18" s="21">
        <v>16.897318881916714</v>
      </c>
      <c r="BR18" s="21">
        <v>18.599396184132715</v>
      </c>
      <c r="BS18" s="21">
        <v>18.759933041090612</v>
      </c>
      <c r="BT18" s="21">
        <v>13.013221128021485</v>
      </c>
      <c r="BU18" s="21">
        <v>15.479143883768161</v>
      </c>
      <c r="BV18" s="21">
        <v>14.646474255616468</v>
      </c>
      <c r="BW18" s="21">
        <v>15.200887023055829</v>
      </c>
      <c r="BX18" s="21">
        <v>21.183534064353768</v>
      </c>
      <c r="BY18" s="21">
        <v>17.639833724923189</v>
      </c>
      <c r="BZ18" s="21">
        <v>14.246309323293371</v>
      </c>
      <c r="CA18" s="21">
        <v>18.635611735795667</v>
      </c>
      <c r="CB18" s="21">
        <f>AVERAGE(CC18:CN18)</f>
        <v>11.530184218223107</v>
      </c>
      <c r="CC18" s="21">
        <v>18.710856603773586</v>
      </c>
      <c r="CD18" s="21">
        <v>16.189727272727275</v>
      </c>
      <c r="CE18" s="21">
        <v>11.19149045576542</v>
      </c>
      <c r="CF18" s="21">
        <v>11.046220732583194</v>
      </c>
      <c r="CG18" s="21">
        <v>12.363938951745093</v>
      </c>
      <c r="CH18" s="21">
        <v>10.4736926889715</v>
      </c>
      <c r="CI18" s="21">
        <v>12.802083333333334</v>
      </c>
      <c r="CJ18" s="21">
        <v>11.180204410973642</v>
      </c>
      <c r="CK18" s="21">
        <v>10.961852861035423</v>
      </c>
      <c r="CL18" s="21">
        <v>8.2698941269580537</v>
      </c>
      <c r="CM18" s="21">
        <v>9.879764604254401</v>
      </c>
      <c r="CN18" s="21">
        <v>5.2924845765563653</v>
      </c>
      <c r="CO18" s="21">
        <f>AVERAGE(CP18:DA18)</f>
        <v>7.9727296894180801</v>
      </c>
      <c r="CP18" s="21">
        <v>7.8311450889147416</v>
      </c>
      <c r="CQ18" s="21">
        <v>7.7626251864479014</v>
      </c>
      <c r="CR18" s="21">
        <v>9.053537258667399</v>
      </c>
      <c r="CS18" s="21">
        <v>7.6929972042130377</v>
      </c>
      <c r="CT18" s="21">
        <v>5.8000107342206952</v>
      </c>
      <c r="CU18" s="21">
        <v>5.4424830590513071</v>
      </c>
      <c r="CV18" s="21">
        <v>9.2278022108641391</v>
      </c>
      <c r="CW18" s="21">
        <v>7.5089093991335458</v>
      </c>
      <c r="CX18" s="21">
        <v>10.56085641144985</v>
      </c>
      <c r="CY18" s="21">
        <v>9.6617589171521949</v>
      </c>
      <c r="CZ18" s="21">
        <v>6.8109838443455208</v>
      </c>
      <c r="DA18" s="21">
        <v>8.3196469585566319</v>
      </c>
      <c r="DB18" s="21">
        <f>AVERAGE(DC18:DN18)</f>
        <v>8.726283449022322</v>
      </c>
      <c r="DC18" s="21">
        <v>7.66342684350768</v>
      </c>
      <c r="DD18" s="21">
        <v>8.8267993071336637</v>
      </c>
      <c r="DE18" s="21">
        <v>8.7596044959012929</v>
      </c>
      <c r="DF18" s="21">
        <v>9.8364741262446049</v>
      </c>
      <c r="DG18" s="21">
        <v>10.35</v>
      </c>
      <c r="DH18" s="21">
        <v>8.134096786110085</v>
      </c>
      <c r="DI18" s="21">
        <v>8</v>
      </c>
      <c r="DJ18" s="21">
        <v>8.884287317620652</v>
      </c>
      <c r="DK18" s="21">
        <v>8.235897893609426</v>
      </c>
      <c r="DL18" s="21">
        <v>10.332629609193196</v>
      </c>
      <c r="DM18" s="21">
        <v>6.6380627975020738</v>
      </c>
      <c r="DN18" s="21">
        <v>9.0541222114451987</v>
      </c>
      <c r="DO18" s="21">
        <f>AVERAGE(DP18:EA18)</f>
        <v>8.329902626099944</v>
      </c>
      <c r="DP18" s="21">
        <v>8.4426046700233162</v>
      </c>
      <c r="DQ18" s="21">
        <v>7.7899038264784126</v>
      </c>
      <c r="DR18" s="21">
        <v>8.9670606471614036</v>
      </c>
      <c r="DS18" s="21">
        <v>10.133538527175487</v>
      </c>
      <c r="DT18" s="21">
        <v>7.8574818586414183</v>
      </c>
      <c r="DU18" s="21">
        <v>8.0829032434160766</v>
      </c>
      <c r="DV18" s="21">
        <v>8.5331911490269263</v>
      </c>
      <c r="DW18" s="21">
        <v>4.6471306471306475</v>
      </c>
      <c r="DX18" s="21">
        <v>10.084826227158725</v>
      </c>
      <c r="DY18" s="21">
        <v>8.1514123746305547</v>
      </c>
      <c r="DZ18" s="21">
        <v>10.156626506024097</v>
      </c>
      <c r="EA18" s="21">
        <v>7.1121518363322656</v>
      </c>
      <c r="EB18" s="21">
        <f>AVERAGE(EC18:EN18)</f>
        <v>7.2596619970998049</v>
      </c>
      <c r="EC18" s="21">
        <v>7.6775964922080107</v>
      </c>
      <c r="ED18" s="21">
        <v>9.4832214765100673</v>
      </c>
      <c r="EE18" s="21">
        <v>8.5029189811339645</v>
      </c>
      <c r="EF18" s="21">
        <v>12.945128205128205</v>
      </c>
      <c r="EG18" s="21">
        <v>3.4036547227275515</v>
      </c>
      <c r="EH18" s="21">
        <v>5.1326305624472992</v>
      </c>
      <c r="EI18" s="21">
        <v>8.3647747560983277</v>
      </c>
      <c r="EJ18" s="21">
        <v>5.2940603019479813</v>
      </c>
      <c r="EK18" s="21">
        <v>4.2148881554822148</v>
      </c>
      <c r="EL18" s="21">
        <v>5.4510629787040612</v>
      </c>
      <c r="EM18" s="21">
        <v>7.8014458332610994</v>
      </c>
      <c r="EN18" s="21">
        <v>8.8445614995488793</v>
      </c>
      <c r="EO18" s="21">
        <f>AVERAGE(EP18:FA18)</f>
        <v>7.9485260576060215</v>
      </c>
      <c r="EP18" s="21">
        <v>8.6731128457527404</v>
      </c>
      <c r="EQ18" s="21">
        <v>9.2752600831201093</v>
      </c>
      <c r="ER18" s="21">
        <v>7.6579543588901657</v>
      </c>
      <c r="ES18" s="21">
        <v>9.9913787178909423</v>
      </c>
      <c r="ET18" s="21">
        <v>8.9978566077144873</v>
      </c>
      <c r="EU18" s="21">
        <v>9.0042191810461389</v>
      </c>
      <c r="EV18" s="21">
        <v>5.1368703790878625</v>
      </c>
      <c r="EW18" s="21">
        <v>7.2146536837291881</v>
      </c>
      <c r="EX18" s="21">
        <v>6.5685967032927151</v>
      </c>
      <c r="EY18" s="21">
        <v>11.042671108995718</v>
      </c>
      <c r="EZ18" s="21">
        <v>10.168979569176106</v>
      </c>
      <c r="FA18" s="21">
        <v>1.6507594525760971</v>
      </c>
    </row>
    <row r="19" spans="1:157" s="134" customFormat="1" ht="12.75" customHeight="1">
      <c r="A19" s="971" t="s">
        <v>3198</v>
      </c>
      <c r="B19" s="21"/>
      <c r="C19" s="254" t="s">
        <v>929</v>
      </c>
      <c r="D19" s="254" t="s">
        <v>828</v>
      </c>
      <c r="E19" s="254" t="s">
        <v>930</v>
      </c>
      <c r="F19" s="254" t="s">
        <v>931</v>
      </c>
      <c r="G19" s="254" t="s">
        <v>932</v>
      </c>
      <c r="H19" s="254" t="s">
        <v>933</v>
      </c>
      <c r="I19" s="254" t="s">
        <v>934</v>
      </c>
      <c r="J19" s="254" t="s">
        <v>935</v>
      </c>
      <c r="K19" s="254" t="s">
        <v>936</v>
      </c>
      <c r="L19" s="254" t="s">
        <v>937</v>
      </c>
      <c r="M19" s="254" t="s">
        <v>845</v>
      </c>
      <c r="N19" s="254" t="s">
        <v>938</v>
      </c>
      <c r="O19" s="21"/>
      <c r="P19" s="254" t="s">
        <v>751</v>
      </c>
      <c r="Q19" s="254" t="s">
        <v>939</v>
      </c>
      <c r="R19" s="254" t="s">
        <v>940</v>
      </c>
      <c r="S19" s="254" t="s">
        <v>941</v>
      </c>
      <c r="T19" s="254" t="s">
        <v>942</v>
      </c>
      <c r="U19" s="254" t="s">
        <v>943</v>
      </c>
      <c r="V19" s="254" t="s">
        <v>944</v>
      </c>
      <c r="W19" s="254" t="s">
        <v>945</v>
      </c>
      <c r="X19" s="254" t="s">
        <v>946</v>
      </c>
      <c r="Y19" s="254" t="s">
        <v>947</v>
      </c>
      <c r="Z19" s="254" t="s">
        <v>944</v>
      </c>
      <c r="AA19" s="254" t="s">
        <v>948</v>
      </c>
      <c r="AB19" s="21"/>
      <c r="AC19" s="254" t="s">
        <v>949</v>
      </c>
      <c r="AD19" s="254" t="s">
        <v>837</v>
      </c>
      <c r="AE19" s="254" t="s">
        <v>950</v>
      </c>
      <c r="AF19" s="254" t="s">
        <v>951</v>
      </c>
      <c r="AG19" s="254" t="s">
        <v>952</v>
      </c>
      <c r="AH19" s="254" t="s">
        <v>953</v>
      </c>
      <c r="AI19" s="254" t="s">
        <v>954</v>
      </c>
      <c r="AJ19" s="254" t="s">
        <v>955</v>
      </c>
      <c r="AK19" s="254" t="s">
        <v>956</v>
      </c>
      <c r="AL19" s="254" t="s">
        <v>957</v>
      </c>
      <c r="AM19" s="254" t="s">
        <v>958</v>
      </c>
      <c r="AN19" s="254" t="s">
        <v>959</v>
      </c>
      <c r="AO19" s="21"/>
      <c r="AP19" s="254" t="s">
        <v>960</v>
      </c>
      <c r="AQ19" s="254" t="s">
        <v>961</v>
      </c>
      <c r="AR19" s="254" t="s">
        <v>962</v>
      </c>
      <c r="AS19" s="254" t="s">
        <v>963</v>
      </c>
      <c r="AT19" s="254" t="s">
        <v>868</v>
      </c>
      <c r="AU19" s="254" t="s">
        <v>964</v>
      </c>
      <c r="AV19" s="254" t="s">
        <v>828</v>
      </c>
      <c r="AW19" s="254" t="s">
        <v>965</v>
      </c>
      <c r="AX19" s="254" t="s">
        <v>833</v>
      </c>
      <c r="AY19" s="254" t="s">
        <v>777</v>
      </c>
      <c r="AZ19" s="254" t="s">
        <v>942</v>
      </c>
      <c r="BA19" s="254" t="s">
        <v>966</v>
      </c>
      <c r="BB19" s="21"/>
      <c r="BC19" s="254" t="s">
        <v>967</v>
      </c>
      <c r="BD19" s="254" t="s">
        <v>968</v>
      </c>
      <c r="BE19" s="254" t="s">
        <v>777</v>
      </c>
      <c r="BF19" s="254" t="s">
        <v>969</v>
      </c>
      <c r="BG19" s="254" t="s">
        <v>970</v>
      </c>
      <c r="BH19" s="254" t="s">
        <v>971</v>
      </c>
      <c r="BI19" s="254" t="s">
        <v>972</v>
      </c>
      <c r="BJ19" s="254" t="s">
        <v>973</v>
      </c>
      <c r="BK19" s="254" t="s">
        <v>974</v>
      </c>
      <c r="BL19" s="254" t="s">
        <v>975</v>
      </c>
      <c r="BM19" s="254" t="s">
        <v>976</v>
      </c>
      <c r="BN19" s="254" t="s">
        <v>977</v>
      </c>
      <c r="BO19" s="21"/>
      <c r="BP19" s="254" t="s">
        <v>978</v>
      </c>
      <c r="BQ19" s="254" t="s">
        <v>979</v>
      </c>
      <c r="BR19" s="254" t="s">
        <v>980</v>
      </c>
      <c r="BS19" s="254" t="s">
        <v>981</v>
      </c>
      <c r="BT19" s="254" t="s">
        <v>982</v>
      </c>
      <c r="BU19" s="254" t="s">
        <v>983</v>
      </c>
      <c r="BV19" s="254" t="s">
        <v>984</v>
      </c>
      <c r="BW19" s="254" t="s">
        <v>985</v>
      </c>
      <c r="BX19" s="254" t="s">
        <v>986</v>
      </c>
      <c r="BY19" s="254" t="s">
        <v>987</v>
      </c>
      <c r="BZ19" s="254" t="s">
        <v>988</v>
      </c>
      <c r="CA19" s="254" t="s">
        <v>989</v>
      </c>
      <c r="CB19" s="21"/>
      <c r="CC19" s="254" t="s">
        <v>990</v>
      </c>
      <c r="CD19" s="254" t="s">
        <v>991</v>
      </c>
      <c r="CE19" s="254" t="s">
        <v>992</v>
      </c>
      <c r="CF19" s="254" t="s">
        <v>993</v>
      </c>
      <c r="CG19" s="254" t="s">
        <v>994</v>
      </c>
      <c r="CH19" s="254" t="s">
        <v>995</v>
      </c>
      <c r="CI19" s="254" t="s">
        <v>996</v>
      </c>
      <c r="CJ19" s="254" t="s">
        <v>997</v>
      </c>
      <c r="CK19" s="254" t="s">
        <v>993</v>
      </c>
      <c r="CL19" s="254" t="s">
        <v>998</v>
      </c>
      <c r="CM19" s="254" t="s">
        <v>999</v>
      </c>
      <c r="CN19" s="254" t="s">
        <v>1000</v>
      </c>
      <c r="CO19" s="21"/>
      <c r="CP19" s="254" t="s">
        <v>996</v>
      </c>
      <c r="CQ19" s="254" t="s">
        <v>1001</v>
      </c>
      <c r="CR19" s="254" t="s">
        <v>1002</v>
      </c>
      <c r="CS19" s="254" t="s">
        <v>1003</v>
      </c>
      <c r="CT19" s="254" t="s">
        <v>1004</v>
      </c>
      <c r="CU19" s="254" t="s">
        <v>1005</v>
      </c>
      <c r="CV19" s="254" t="s">
        <v>1006</v>
      </c>
      <c r="CW19" s="254" t="s">
        <v>1007</v>
      </c>
      <c r="CX19" s="254" t="s">
        <v>1008</v>
      </c>
      <c r="CY19" s="254" t="s">
        <v>1009</v>
      </c>
      <c r="CZ19" s="254" t="s">
        <v>1010</v>
      </c>
      <c r="DA19" s="254" t="s">
        <v>1011</v>
      </c>
      <c r="DB19" s="21"/>
      <c r="DC19" s="254" t="s">
        <v>1012</v>
      </c>
      <c r="DD19" s="254" t="s">
        <v>1013</v>
      </c>
      <c r="DE19" s="254" t="s">
        <v>1014</v>
      </c>
      <c r="DF19" s="254" t="s">
        <v>927</v>
      </c>
      <c r="DG19" s="254" t="s">
        <v>1015</v>
      </c>
      <c r="DH19" s="254" t="s">
        <v>1010</v>
      </c>
      <c r="DI19" s="254" t="s">
        <v>1016</v>
      </c>
      <c r="DJ19" s="254" t="s">
        <v>1017</v>
      </c>
      <c r="DK19" s="254" t="s">
        <v>884</v>
      </c>
      <c r="DL19" s="254" t="s">
        <v>1010</v>
      </c>
      <c r="DM19" s="254" t="s">
        <v>900</v>
      </c>
      <c r="DN19" s="254" t="s">
        <v>895</v>
      </c>
      <c r="DO19" s="21"/>
      <c r="DP19" s="254" t="s">
        <v>895</v>
      </c>
      <c r="DQ19" s="254" t="s">
        <v>1018</v>
      </c>
      <c r="DR19" s="254" t="s">
        <v>1019</v>
      </c>
      <c r="DS19" s="254" t="s">
        <v>1020</v>
      </c>
      <c r="DT19" s="254" t="s">
        <v>1021</v>
      </c>
      <c r="DU19" s="254" t="s">
        <v>1022</v>
      </c>
      <c r="DV19" s="254" t="s">
        <v>1023</v>
      </c>
      <c r="DW19" s="254" t="s">
        <v>1024</v>
      </c>
      <c r="DX19" s="254" t="s">
        <v>895</v>
      </c>
      <c r="DY19" s="254" t="s">
        <v>1025</v>
      </c>
      <c r="DZ19" s="254" t="s">
        <v>895</v>
      </c>
      <c r="EA19" s="254" t="s">
        <v>1026</v>
      </c>
      <c r="EB19" s="21"/>
      <c r="EC19" s="254" t="s">
        <v>802</v>
      </c>
      <c r="ED19" s="254" t="s">
        <v>1027</v>
      </c>
      <c r="EE19" s="254" t="s">
        <v>1028</v>
      </c>
      <c r="EF19" s="254" t="s">
        <v>1029</v>
      </c>
      <c r="EG19" s="254" t="s">
        <v>1022</v>
      </c>
      <c r="EH19" s="254" t="s">
        <v>1010</v>
      </c>
      <c r="EI19" s="254" t="s">
        <v>1030</v>
      </c>
      <c r="EJ19" s="254" t="s">
        <v>1031</v>
      </c>
      <c r="EK19" s="254" t="s">
        <v>1032</v>
      </c>
      <c r="EL19" s="254" t="s">
        <v>1033</v>
      </c>
      <c r="EM19" s="254" t="s">
        <v>895</v>
      </c>
      <c r="EN19" s="254" t="s">
        <v>1034</v>
      </c>
      <c r="EO19" s="21"/>
      <c r="EP19" s="254" t="s">
        <v>895</v>
      </c>
      <c r="EQ19" s="254" t="s">
        <v>1035</v>
      </c>
      <c r="ER19" s="254" t="s">
        <v>1036</v>
      </c>
      <c r="ES19" s="254" t="s">
        <v>1037</v>
      </c>
      <c r="ET19" s="254" t="s">
        <v>1038</v>
      </c>
      <c r="EU19" s="254" t="s">
        <v>1039</v>
      </c>
      <c r="EV19" s="254" t="s">
        <v>1040</v>
      </c>
      <c r="EW19" s="254" t="s">
        <v>889</v>
      </c>
      <c r="EX19" s="254" t="s">
        <v>1041</v>
      </c>
      <c r="EY19" s="254" t="s">
        <v>1042</v>
      </c>
      <c r="EZ19" s="254" t="s">
        <v>1026</v>
      </c>
      <c r="FA19" s="254" t="s">
        <v>1043</v>
      </c>
    </row>
    <row r="20" spans="1:157" s="134" customFormat="1" ht="12.75" customHeight="1">
      <c r="A20" s="972" t="s">
        <v>3178</v>
      </c>
      <c r="B20" s="21">
        <f>AVERAGE(C20:N20)</f>
        <v>18.949072262914186</v>
      </c>
      <c r="C20" s="21">
        <v>52.538819320214671</v>
      </c>
      <c r="D20" s="21">
        <v>24.603218390804596</v>
      </c>
      <c r="E20" s="21">
        <v>33.315789473684212</v>
      </c>
      <c r="F20" s="21">
        <v>3.125</v>
      </c>
      <c r="G20" s="21">
        <v>31.614035087719298</v>
      </c>
      <c r="H20" s="21">
        <v>30.498084291187741</v>
      </c>
      <c r="I20" s="21">
        <v>5.8609082248332811</v>
      </c>
      <c r="J20" s="21">
        <v>1.405152224824356</v>
      </c>
      <c r="K20" s="21">
        <v>9.8787878787878789</v>
      </c>
      <c r="L20" s="21">
        <v>0</v>
      </c>
      <c r="M20" s="21"/>
      <c r="N20" s="21">
        <v>15.6</v>
      </c>
      <c r="O20" s="21">
        <f>AVERAGE(P20:AA20)</f>
        <v>23.49371097066879</v>
      </c>
      <c r="P20" s="21">
        <v>5</v>
      </c>
      <c r="Q20" s="21">
        <v>34.380658436213992</v>
      </c>
      <c r="R20" s="21">
        <v>5</v>
      </c>
      <c r="S20" s="21">
        <v>38</v>
      </c>
      <c r="T20" s="21">
        <v>5</v>
      </c>
      <c r="U20" s="21">
        <v>0</v>
      </c>
      <c r="V20" s="21">
        <v>30</v>
      </c>
      <c r="W20" s="21"/>
      <c r="X20" s="21">
        <v>39.071969696969695</v>
      </c>
      <c r="Y20" s="21">
        <v>32.494158645867905</v>
      </c>
      <c r="Z20" s="21">
        <v>39.984033898305078</v>
      </c>
      <c r="AA20" s="21">
        <v>29.5</v>
      </c>
      <c r="AB20" s="21">
        <f>AVERAGE(AC20:AN20)</f>
        <v>34.888422692214419</v>
      </c>
      <c r="AC20" s="21">
        <v>38.4137387288322</v>
      </c>
      <c r="AD20" s="21">
        <v>29.25</v>
      </c>
      <c r="AE20" s="21">
        <v>20</v>
      </c>
      <c r="AF20" s="21">
        <v>25.795407098121085</v>
      </c>
      <c r="AG20" s="21">
        <v>22.556082148499211</v>
      </c>
      <c r="AH20" s="21">
        <v>33.712822458270097</v>
      </c>
      <c r="AI20" s="21">
        <v>30</v>
      </c>
      <c r="AJ20" s="21">
        <v>33.263157894736842</v>
      </c>
      <c r="AK20" s="21">
        <v>39.955806612394092</v>
      </c>
      <c r="AL20" s="21">
        <v>45.632183908045974</v>
      </c>
      <c r="AM20" s="21">
        <v>59.089137380191687</v>
      </c>
      <c r="AN20" s="21">
        <v>40.992736077481837</v>
      </c>
      <c r="AO20" s="21">
        <f>AVERAGE(AP20:BA20)</f>
        <v>33.328252944152744</v>
      </c>
      <c r="AP20" s="21">
        <v>36.266502041979294</v>
      </c>
      <c r="AQ20" s="21">
        <v>36.086956521739133</v>
      </c>
      <c r="AR20" s="21">
        <v>32.172523961661341</v>
      </c>
      <c r="AS20" s="21">
        <v>26.289795918367346</v>
      </c>
      <c r="AT20" s="21">
        <v>34.780866873065015</v>
      </c>
      <c r="AU20" s="21">
        <v>22.512238612416922</v>
      </c>
      <c r="AV20" s="21">
        <v>39.727430093209051</v>
      </c>
      <c r="AW20" s="21">
        <v>9.6181818181818173</v>
      </c>
      <c r="AX20" s="21">
        <v>45</v>
      </c>
      <c r="AY20" s="21">
        <v>42.557003257328994</v>
      </c>
      <c r="AZ20" s="21">
        <v>34.927536231884055</v>
      </c>
      <c r="BA20" s="21">
        <v>40</v>
      </c>
      <c r="BB20" s="21">
        <f>AVERAGE(BC20:BN20)</f>
        <v>29.432948256559424</v>
      </c>
      <c r="BC20" s="21">
        <v>33.015170670037925</v>
      </c>
      <c r="BD20" s="21">
        <v>32.209673202614383</v>
      </c>
      <c r="BE20" s="21">
        <v>34.645698166431593</v>
      </c>
      <c r="BF20" s="21">
        <v>39.696405529953921</v>
      </c>
      <c r="BG20" s="21">
        <v>37.29032258064516</v>
      </c>
      <c r="BH20" s="21">
        <v>33.832344539661619</v>
      </c>
      <c r="BI20" s="21">
        <v>28.046299124005468</v>
      </c>
      <c r="BJ20" s="21">
        <v>30.794244604316543</v>
      </c>
      <c r="BK20" s="21">
        <v>25.369968667148711</v>
      </c>
      <c r="BL20" s="21">
        <v>25.254999999999999</v>
      </c>
      <c r="BM20" s="21">
        <v>20.248174071819843</v>
      </c>
      <c r="BN20" s="21">
        <v>12.792077922077921</v>
      </c>
      <c r="BO20" s="21">
        <f>AVERAGE(BP20:CA20)</f>
        <v>20.300439451753057</v>
      </c>
      <c r="BP20" s="21">
        <v>33.924419684308269</v>
      </c>
      <c r="BQ20" s="21">
        <v>8.7482319434951012</v>
      </c>
      <c r="BR20" s="21">
        <v>25.991333333333337</v>
      </c>
      <c r="BS20" s="21">
        <v>24.165470208183777</v>
      </c>
      <c r="BT20" s="21">
        <v>24.568088766557718</v>
      </c>
      <c r="BU20" s="21">
        <v>15.844386739375057</v>
      </c>
      <c r="BV20" s="21">
        <v>17.638472032742154</v>
      </c>
      <c r="BW20" s="21">
        <v>22.666458333333335</v>
      </c>
      <c r="BX20" s="21">
        <v>20</v>
      </c>
      <c r="BY20" s="21">
        <v>16.391405469246845</v>
      </c>
      <c r="BZ20" s="21">
        <v>18.16299492385787</v>
      </c>
      <c r="CA20" s="21">
        <v>15.50401198660321</v>
      </c>
      <c r="CB20" s="21">
        <f>AVERAGE(CC20:CN20)</f>
        <v>13.019037847516955</v>
      </c>
      <c r="CC20" s="21">
        <v>16.534409142857143</v>
      </c>
      <c r="CD20" s="21">
        <v>22.449554896142434</v>
      </c>
      <c r="CE20" s="21">
        <v>11.734179759704251</v>
      </c>
      <c r="CF20" s="21">
        <v>13.403969384122464</v>
      </c>
      <c r="CG20" s="21">
        <v>11.679217540842648</v>
      </c>
      <c r="CH20" s="21">
        <v>9.1316708555015182</v>
      </c>
      <c r="CI20" s="21">
        <v>13.491655969191271</v>
      </c>
      <c r="CJ20" s="21">
        <v>7.1151515151515152</v>
      </c>
      <c r="CK20" s="21">
        <v>12.678294573643411</v>
      </c>
      <c r="CL20" s="21">
        <v>14.153957396912254</v>
      </c>
      <c r="CM20" s="21">
        <v>11.974930362116991</v>
      </c>
      <c r="CN20" s="21">
        <v>11.881462774017578</v>
      </c>
      <c r="CO20" s="21">
        <f>AVERAGE(CP20:DA20)</f>
        <v>9.8469619697303958</v>
      </c>
      <c r="CP20" s="21">
        <v>11.746402877697841</v>
      </c>
      <c r="CQ20" s="21">
        <v>8.12709195331316</v>
      </c>
      <c r="CR20" s="21">
        <v>9.9556273062730636</v>
      </c>
      <c r="CS20" s="21">
        <v>8.4807321772639686</v>
      </c>
      <c r="CT20" s="21">
        <v>9.0356553881148702</v>
      </c>
      <c r="CU20" s="21">
        <v>9.0585373364126252</v>
      </c>
      <c r="CV20" s="21">
        <v>8.8327729257641927</v>
      </c>
      <c r="CW20" s="21">
        <v>9.4117514124293784</v>
      </c>
      <c r="CX20" s="21">
        <v>11.942117288651943</v>
      </c>
      <c r="CY20" s="21">
        <v>8.4819123795673512</v>
      </c>
      <c r="CZ20" s="21">
        <v>11.043166982522637</v>
      </c>
      <c r="DA20" s="21">
        <v>12.047775608753726</v>
      </c>
      <c r="DB20" s="21">
        <f>AVERAGE(DC20:DN20)</f>
        <v>10.775040377487841</v>
      </c>
      <c r="DC20" s="21">
        <v>10.314575208659839</v>
      </c>
      <c r="DD20" s="21">
        <v>10.133715798764342</v>
      </c>
      <c r="DE20" s="21">
        <v>12.097583643122677</v>
      </c>
      <c r="DF20" s="21">
        <v>10.697464152947425</v>
      </c>
      <c r="DG20" s="21">
        <v>11.79</v>
      </c>
      <c r="DH20" s="21">
        <v>8.7868532955350815</v>
      </c>
      <c r="DI20" s="21">
        <v>11.989450447739593</v>
      </c>
      <c r="DJ20" s="21">
        <v>11.742093353680998</v>
      </c>
      <c r="DK20" s="21">
        <v>9.5425140924464475</v>
      </c>
      <c r="DL20" s="21">
        <v>8.3708920187793421</v>
      </c>
      <c r="DM20" s="21">
        <v>11.393034825870647</v>
      </c>
      <c r="DN20" s="21">
        <v>12.442307692307692</v>
      </c>
      <c r="DO20" s="21">
        <f>AVERAGE(DP20:EA20)</f>
        <v>11.135323757051287</v>
      </c>
      <c r="DP20" s="21">
        <v>11.484320557491289</v>
      </c>
      <c r="DQ20" s="21">
        <v>11.178807947019868</v>
      </c>
      <c r="DR20" s="21">
        <v>6.255005641218502</v>
      </c>
      <c r="DS20" s="21">
        <v>11.917012971835925</v>
      </c>
      <c r="DT20" s="21">
        <v>12.034871881606763</v>
      </c>
      <c r="DU20" s="21">
        <v>12.37537238852139</v>
      </c>
      <c r="DV20" s="21">
        <v>11.592112874779541</v>
      </c>
      <c r="DW20" s="21">
        <v>12.328946629476404</v>
      </c>
      <c r="DX20" s="21">
        <v>12.839091806515301</v>
      </c>
      <c r="DY20" s="21">
        <v>10.630335253286074</v>
      </c>
      <c r="DZ20" s="21">
        <v>7.7213404661977103</v>
      </c>
      <c r="EA20" s="21">
        <v>13.266666666666667</v>
      </c>
      <c r="EB20" s="21">
        <f>AVERAGE(EC20:EN20)</f>
        <v>9.8117133648063604</v>
      </c>
      <c r="EC20" s="21">
        <v>6.6623356498313289</v>
      </c>
      <c r="ED20" s="21">
        <v>11.255164642544134</v>
      </c>
      <c r="EE20" s="21">
        <v>8.3243427791054962</v>
      </c>
      <c r="EF20" s="21">
        <v>9.9903289353882823</v>
      </c>
      <c r="EG20" s="21">
        <v>9.3470149253731343</v>
      </c>
      <c r="EH20" s="21">
        <v>11.213765033384835</v>
      </c>
      <c r="EI20" s="21">
        <v>9.5915917476484935</v>
      </c>
      <c r="EJ20" s="21">
        <v>12.458307386650061</v>
      </c>
      <c r="EK20" s="21">
        <v>7.7468879668049793</v>
      </c>
      <c r="EL20" s="21">
        <v>11.243731193580743</v>
      </c>
      <c r="EM20" s="21">
        <v>9.2078964384036475</v>
      </c>
      <c r="EN20" s="21">
        <v>10.699193678961175</v>
      </c>
      <c r="EO20" s="21">
        <f>AVERAGE(EP20:FA20)</f>
        <v>8.4050302167709088</v>
      </c>
      <c r="EP20" s="21">
        <v>7.0048468406747677</v>
      </c>
      <c r="EQ20" s="21">
        <v>6.9052930815394484</v>
      </c>
      <c r="ER20" s="21">
        <v>9.0801294259036709</v>
      </c>
      <c r="ES20" s="21">
        <v>11.871208106905955</v>
      </c>
      <c r="ET20" s="21">
        <v>12.166250045726688</v>
      </c>
      <c r="EU20" s="21">
        <v>7.8904850474748063</v>
      </c>
      <c r="EV20" s="21">
        <v>11.97429201761957</v>
      </c>
      <c r="EW20" s="21">
        <v>8.9895603587707704</v>
      </c>
      <c r="EX20" s="21">
        <v>6.0703640222637585</v>
      </c>
      <c r="EY20" s="21">
        <v>6.4449946411641044</v>
      </c>
      <c r="EZ20" s="21">
        <v>6.0468981757047828</v>
      </c>
      <c r="FA20" s="21">
        <v>6.4160408375025861</v>
      </c>
    </row>
    <row r="21" spans="1:157" s="134" customFormat="1" ht="12.75" customHeight="1">
      <c r="A21" s="971" t="s">
        <v>3198</v>
      </c>
      <c r="B21" s="21"/>
      <c r="C21" s="254" t="s">
        <v>1046</v>
      </c>
      <c r="D21" s="254" t="s">
        <v>756</v>
      </c>
      <c r="E21" s="254" t="s">
        <v>943</v>
      </c>
      <c r="F21" s="254" t="s">
        <v>756</v>
      </c>
      <c r="G21" s="254" t="s">
        <v>763</v>
      </c>
      <c r="H21" s="254" t="s">
        <v>763</v>
      </c>
      <c r="I21" s="254" t="s">
        <v>751</v>
      </c>
      <c r="J21" s="254" t="s">
        <v>756</v>
      </c>
      <c r="K21" s="254" t="s">
        <v>1047</v>
      </c>
      <c r="L21" s="254" t="s">
        <v>806</v>
      </c>
      <c r="M21" s="254" t="s">
        <v>15</v>
      </c>
      <c r="N21" s="254" t="s">
        <v>756</v>
      </c>
      <c r="O21" s="21"/>
      <c r="P21" s="254" t="s">
        <v>814</v>
      </c>
      <c r="Q21" s="254" t="s">
        <v>1048</v>
      </c>
      <c r="R21" s="254" t="s">
        <v>814</v>
      </c>
      <c r="S21" s="254" t="s">
        <v>938</v>
      </c>
      <c r="T21" s="254" t="s">
        <v>814</v>
      </c>
      <c r="U21" s="254" t="s">
        <v>806</v>
      </c>
      <c r="V21" s="254" t="s">
        <v>1049</v>
      </c>
      <c r="W21" s="254" t="s">
        <v>15</v>
      </c>
      <c r="X21" s="254" t="s">
        <v>845</v>
      </c>
      <c r="Y21" s="254" t="s">
        <v>1050</v>
      </c>
      <c r="Z21" s="254" t="s">
        <v>1051</v>
      </c>
      <c r="AA21" s="254" t="s">
        <v>968</v>
      </c>
      <c r="AB21" s="21"/>
      <c r="AC21" s="254" t="s">
        <v>1052</v>
      </c>
      <c r="AD21" s="254" t="s">
        <v>1053</v>
      </c>
      <c r="AE21" s="254" t="s">
        <v>1054</v>
      </c>
      <c r="AF21" s="254" t="s">
        <v>1053</v>
      </c>
      <c r="AG21" s="254" t="s">
        <v>829</v>
      </c>
      <c r="AH21" s="254" t="s">
        <v>1055</v>
      </c>
      <c r="AI21" s="254" t="s">
        <v>1049</v>
      </c>
      <c r="AJ21" s="254" t="s">
        <v>1056</v>
      </c>
      <c r="AK21" s="254" t="s">
        <v>1057</v>
      </c>
      <c r="AL21" s="254" t="s">
        <v>1058</v>
      </c>
      <c r="AM21" s="254" t="s">
        <v>1059</v>
      </c>
      <c r="AN21" s="254" t="s">
        <v>828</v>
      </c>
      <c r="AO21" s="21"/>
      <c r="AP21" s="254" t="s">
        <v>828</v>
      </c>
      <c r="AQ21" s="254" t="s">
        <v>1060</v>
      </c>
      <c r="AR21" s="254" t="s">
        <v>1061</v>
      </c>
      <c r="AS21" s="254" t="s">
        <v>1062</v>
      </c>
      <c r="AT21" s="254" t="s">
        <v>1063</v>
      </c>
      <c r="AU21" s="254" t="s">
        <v>1064</v>
      </c>
      <c r="AV21" s="254" t="s">
        <v>1064</v>
      </c>
      <c r="AW21" s="254" t="s">
        <v>1065</v>
      </c>
      <c r="AX21" s="254" t="s">
        <v>1066</v>
      </c>
      <c r="AY21" s="254" t="s">
        <v>1067</v>
      </c>
      <c r="AZ21" s="254" t="s">
        <v>777</v>
      </c>
      <c r="BA21" s="254" t="s">
        <v>1068</v>
      </c>
      <c r="BB21" s="21"/>
      <c r="BC21" s="254" t="s">
        <v>777</v>
      </c>
      <c r="BD21" s="254" t="s">
        <v>1064</v>
      </c>
      <c r="BE21" s="254" t="s">
        <v>1069</v>
      </c>
      <c r="BF21" s="254" t="s">
        <v>1064</v>
      </c>
      <c r="BG21" s="254" t="s">
        <v>1064</v>
      </c>
      <c r="BH21" s="254" t="s">
        <v>1064</v>
      </c>
      <c r="BI21" s="254" t="s">
        <v>1070</v>
      </c>
      <c r="BJ21" s="254" t="s">
        <v>1064</v>
      </c>
      <c r="BK21" s="254" t="s">
        <v>968</v>
      </c>
      <c r="BL21" s="254" t="s">
        <v>932</v>
      </c>
      <c r="BM21" s="254" t="s">
        <v>1071</v>
      </c>
      <c r="BN21" s="254" t="s">
        <v>1072</v>
      </c>
      <c r="BO21" s="21"/>
      <c r="BP21" s="254" t="s">
        <v>932</v>
      </c>
      <c r="BQ21" s="254" t="s">
        <v>1073</v>
      </c>
      <c r="BR21" s="254" t="s">
        <v>1074</v>
      </c>
      <c r="BS21" s="254" t="s">
        <v>1075</v>
      </c>
      <c r="BT21" s="254" t="s">
        <v>1076</v>
      </c>
      <c r="BU21" s="254" t="s">
        <v>987</v>
      </c>
      <c r="BV21" s="254" t="s">
        <v>987</v>
      </c>
      <c r="BW21" s="254" t="s">
        <v>1077</v>
      </c>
      <c r="BX21" s="254" t="s">
        <v>1078</v>
      </c>
      <c r="BY21" s="254" t="s">
        <v>1078</v>
      </c>
      <c r="BZ21" s="254" t="s">
        <v>987</v>
      </c>
      <c r="CA21" s="254" t="s">
        <v>984</v>
      </c>
      <c r="CB21" s="21"/>
      <c r="CC21" s="254" t="s">
        <v>1079</v>
      </c>
      <c r="CD21" s="254" t="s">
        <v>1080</v>
      </c>
      <c r="CE21" s="254" t="s">
        <v>1081</v>
      </c>
      <c r="CF21" s="254" t="s">
        <v>1082</v>
      </c>
      <c r="CG21" s="254" t="s">
        <v>1083</v>
      </c>
      <c r="CH21" s="254" t="s">
        <v>993</v>
      </c>
      <c r="CI21" s="254" t="s">
        <v>1084</v>
      </c>
      <c r="CJ21" s="254" t="s">
        <v>1006</v>
      </c>
      <c r="CK21" s="254" t="s">
        <v>1085</v>
      </c>
      <c r="CL21" s="254" t="s">
        <v>1086</v>
      </c>
      <c r="CM21" s="254" t="s">
        <v>1087</v>
      </c>
      <c r="CN21" s="254" t="s">
        <v>1087</v>
      </c>
      <c r="CO21" s="21"/>
      <c r="CP21" s="254" t="s">
        <v>1088</v>
      </c>
      <c r="CQ21" s="254" t="s">
        <v>807</v>
      </c>
      <c r="CR21" s="254" t="s">
        <v>1036</v>
      </c>
      <c r="CS21" s="254" t="s">
        <v>1008</v>
      </c>
      <c r="CT21" s="254" t="s">
        <v>1089</v>
      </c>
      <c r="CU21" s="254" t="s">
        <v>1008</v>
      </c>
      <c r="CV21" s="254" t="s">
        <v>1044</v>
      </c>
      <c r="CW21" s="254" t="s">
        <v>1008</v>
      </c>
      <c r="CX21" s="254" t="s">
        <v>1090</v>
      </c>
      <c r="CY21" s="254" t="s">
        <v>1028</v>
      </c>
      <c r="CZ21" s="254" t="s">
        <v>995</v>
      </c>
      <c r="DA21" s="254" t="s">
        <v>1091</v>
      </c>
      <c r="DB21" s="21"/>
      <c r="DC21" s="254" t="s">
        <v>995</v>
      </c>
      <c r="DD21" s="254" t="s">
        <v>1092</v>
      </c>
      <c r="DE21" s="254" t="s">
        <v>1092</v>
      </c>
      <c r="DF21" s="254" t="s">
        <v>997</v>
      </c>
      <c r="DG21" s="254" t="s">
        <v>997</v>
      </c>
      <c r="DH21" s="254" t="s">
        <v>1023</v>
      </c>
      <c r="DI21" s="254" t="s">
        <v>1093</v>
      </c>
      <c r="DJ21" s="254" t="s">
        <v>1094</v>
      </c>
      <c r="DK21" s="254" t="s">
        <v>1095</v>
      </c>
      <c r="DL21" s="254" t="s">
        <v>1023</v>
      </c>
      <c r="DM21" s="254" t="s">
        <v>995</v>
      </c>
      <c r="DN21" s="254" t="s">
        <v>1096</v>
      </c>
      <c r="DO21" s="21"/>
      <c r="DP21" s="254" t="s">
        <v>1092</v>
      </c>
      <c r="DQ21" s="254" t="s">
        <v>1085</v>
      </c>
      <c r="DR21" s="254" t="s">
        <v>927</v>
      </c>
      <c r="DS21" s="254" t="s">
        <v>1097</v>
      </c>
      <c r="DT21" s="254" t="s">
        <v>1098</v>
      </c>
      <c r="DU21" s="254" t="s">
        <v>1099</v>
      </c>
      <c r="DV21" s="254" t="s">
        <v>1099</v>
      </c>
      <c r="DW21" s="254" t="s">
        <v>1100</v>
      </c>
      <c r="DX21" s="254" t="s">
        <v>1101</v>
      </c>
      <c r="DY21" s="254" t="s">
        <v>1099</v>
      </c>
      <c r="DZ21" s="254" t="s">
        <v>1102</v>
      </c>
      <c r="EA21" s="254" t="s">
        <v>1103</v>
      </c>
      <c r="EB21" s="21"/>
      <c r="EC21" s="254" t="s">
        <v>1099</v>
      </c>
      <c r="ED21" s="254" t="s">
        <v>1104</v>
      </c>
      <c r="EE21" s="254" t="s">
        <v>995</v>
      </c>
      <c r="EF21" s="254" t="s">
        <v>1105</v>
      </c>
      <c r="EG21" s="254" t="s">
        <v>1099</v>
      </c>
      <c r="EH21" s="254" t="s">
        <v>1099</v>
      </c>
      <c r="EI21" s="254" t="s">
        <v>927</v>
      </c>
      <c r="EJ21" s="254" t="s">
        <v>1099</v>
      </c>
      <c r="EK21" s="254" t="s">
        <v>886</v>
      </c>
      <c r="EL21" s="254" t="s">
        <v>1099</v>
      </c>
      <c r="EM21" s="254" t="s">
        <v>1099</v>
      </c>
      <c r="EN21" s="254" t="s">
        <v>1099</v>
      </c>
      <c r="EO21" s="21"/>
      <c r="EP21" s="254" t="s">
        <v>1036</v>
      </c>
      <c r="EQ21" s="254" t="s">
        <v>1099</v>
      </c>
      <c r="ER21" s="254" t="s">
        <v>1106</v>
      </c>
      <c r="ES21" s="254" t="s">
        <v>1099</v>
      </c>
      <c r="ET21" s="254" t="s">
        <v>1099</v>
      </c>
      <c r="EU21" s="254" t="s">
        <v>1099</v>
      </c>
      <c r="EV21" s="254" t="s">
        <v>817</v>
      </c>
      <c r="EW21" s="254" t="s">
        <v>1092</v>
      </c>
      <c r="EX21" s="254" t="s">
        <v>1107</v>
      </c>
      <c r="EY21" s="254" t="s">
        <v>1044</v>
      </c>
      <c r="EZ21" s="254" t="s">
        <v>1001</v>
      </c>
      <c r="FA21" s="254" t="s">
        <v>1044</v>
      </c>
    </row>
    <row r="22" spans="1:157" s="134" customFormat="1" ht="12.75" customHeight="1">
      <c r="A22" s="972" t="s">
        <v>3179</v>
      </c>
      <c r="B22" s="21">
        <f>AVERAGE(C22:N22)</f>
        <v>36.467176208661378</v>
      </c>
      <c r="C22" s="21">
        <v>30</v>
      </c>
      <c r="D22" s="21">
        <v>30</v>
      </c>
      <c r="E22" s="21" t="s">
        <v>15</v>
      </c>
      <c r="F22" s="21">
        <v>36.034209143457701</v>
      </c>
      <c r="G22" s="21">
        <v>34.125</v>
      </c>
      <c r="H22" s="21">
        <v>41.7</v>
      </c>
      <c r="I22" s="21">
        <v>41.7</v>
      </c>
      <c r="J22" s="21">
        <v>36.309565217391302</v>
      </c>
      <c r="K22" s="21">
        <v>45.04</v>
      </c>
      <c r="L22" s="21">
        <v>4.43016393442623</v>
      </c>
      <c r="M22" s="21">
        <v>50.9</v>
      </c>
      <c r="N22" s="21">
        <v>50.9</v>
      </c>
      <c r="O22" s="21">
        <f>AVERAGE(P22:AA22)</f>
        <v>35.285155938422264</v>
      </c>
      <c r="P22" s="21">
        <v>40</v>
      </c>
      <c r="Q22" s="21">
        <v>32.063492063492063</v>
      </c>
      <c r="R22" s="21" t="s">
        <v>15</v>
      </c>
      <c r="S22" s="21">
        <v>40</v>
      </c>
      <c r="T22" s="21">
        <v>40</v>
      </c>
      <c r="U22" s="21">
        <v>10.217755443886098</v>
      </c>
      <c r="V22" s="21">
        <v>40</v>
      </c>
      <c r="W22" s="21">
        <v>40</v>
      </c>
      <c r="X22" s="21">
        <v>40</v>
      </c>
      <c r="Y22" s="21" t="s">
        <v>15</v>
      </c>
      <c r="Z22" s="21" t="s">
        <v>15</v>
      </c>
      <c r="AA22" s="21" t="s">
        <v>15</v>
      </c>
      <c r="AB22" s="21">
        <f>AVERAGE(AC22:AN22)</f>
        <v>25.911111111111111</v>
      </c>
      <c r="AC22" s="21" t="s">
        <v>15</v>
      </c>
      <c r="AD22" s="21">
        <v>30</v>
      </c>
      <c r="AE22" s="21">
        <v>0.1</v>
      </c>
      <c r="AF22" s="21">
        <v>40</v>
      </c>
      <c r="AG22" s="21" t="s">
        <v>15</v>
      </c>
      <c r="AH22" s="21">
        <v>16.733333333333334</v>
      </c>
      <c r="AI22" s="21" t="s">
        <v>15</v>
      </c>
      <c r="AJ22" s="21" t="s">
        <v>15</v>
      </c>
      <c r="AK22" s="21">
        <v>0.1</v>
      </c>
      <c r="AL22" s="21">
        <v>45</v>
      </c>
      <c r="AM22" s="21">
        <v>30.355555555555554</v>
      </c>
      <c r="AN22" s="21">
        <v>45</v>
      </c>
      <c r="AO22" s="21">
        <f>AVERAGE(AP22:BA22)</f>
        <v>42.5</v>
      </c>
      <c r="AP22" s="21">
        <v>45</v>
      </c>
      <c r="AQ22" s="21" t="s">
        <v>15</v>
      </c>
      <c r="AR22" s="21" t="s">
        <v>15</v>
      </c>
      <c r="AS22" s="21" t="s">
        <v>15</v>
      </c>
      <c r="AT22" s="21" t="s">
        <v>15</v>
      </c>
      <c r="AU22" s="21" t="s">
        <v>15</v>
      </c>
      <c r="AV22" s="21" t="s">
        <v>15</v>
      </c>
      <c r="AW22" s="21" t="s">
        <v>15</v>
      </c>
      <c r="AX22" s="21" t="s">
        <v>15</v>
      </c>
      <c r="AY22" s="21" t="s">
        <v>15</v>
      </c>
      <c r="AZ22" s="21" t="s">
        <v>15</v>
      </c>
      <c r="BA22" s="21">
        <v>40</v>
      </c>
      <c r="BB22" s="21">
        <f>AVERAGE(BC22:BN22)</f>
        <v>28.510424710424708</v>
      </c>
      <c r="BC22" s="21">
        <v>27.020849420849419</v>
      </c>
      <c r="BD22" s="21" t="s">
        <v>15</v>
      </c>
      <c r="BE22" s="21" t="s">
        <v>15</v>
      </c>
      <c r="BF22" s="21" t="s">
        <v>15</v>
      </c>
      <c r="BG22" s="21" t="s">
        <v>15</v>
      </c>
      <c r="BH22" s="21" t="s">
        <v>15</v>
      </c>
      <c r="BI22" s="21" t="s">
        <v>15</v>
      </c>
      <c r="BJ22" s="21" t="s">
        <v>15</v>
      </c>
      <c r="BK22" s="21" t="s">
        <v>15</v>
      </c>
      <c r="BL22" s="21" t="s">
        <v>15</v>
      </c>
      <c r="BM22" s="21" t="s">
        <v>15</v>
      </c>
      <c r="BN22" s="21">
        <v>30</v>
      </c>
      <c r="BO22" s="21">
        <f>AVERAGE(BP22:CA22)</f>
        <v>23.633020196178087</v>
      </c>
      <c r="BP22" s="21">
        <v>28.333333333333332</v>
      </c>
      <c r="BQ22" s="21">
        <v>30</v>
      </c>
      <c r="BR22" s="21">
        <v>23.877385772122615</v>
      </c>
      <c r="BS22" s="21">
        <v>23.608058608058609</v>
      </c>
      <c r="BT22" s="21">
        <v>20.444444444444443</v>
      </c>
      <c r="BU22" s="21">
        <v>25</v>
      </c>
      <c r="BV22" s="21">
        <v>18</v>
      </c>
      <c r="BW22" s="21">
        <v>25</v>
      </c>
      <c r="BX22" s="21">
        <v>28.7</v>
      </c>
      <c r="BY22" s="21">
        <v>20</v>
      </c>
      <c r="BZ22" s="21" t="s">
        <v>15</v>
      </c>
      <c r="CA22" s="21">
        <v>17</v>
      </c>
      <c r="CB22" s="21">
        <f>AVERAGE(CC22:CN22)</f>
        <v>14.025949222222261</v>
      </c>
      <c r="CC22" s="21">
        <v>19.932551319648095</v>
      </c>
      <c r="CD22" s="21">
        <v>0.44724104549854793</v>
      </c>
      <c r="CE22" s="21">
        <v>12.864025695931478</v>
      </c>
      <c r="CF22" s="21">
        <v>16.089181286549707</v>
      </c>
      <c r="CG22" s="21">
        <v>16</v>
      </c>
      <c r="CH22" s="21">
        <v>17.008163265306123</v>
      </c>
      <c r="CI22" s="21">
        <v>15.727272727272727</v>
      </c>
      <c r="CJ22" s="21">
        <v>10</v>
      </c>
      <c r="CK22" s="21">
        <v>14</v>
      </c>
      <c r="CL22" s="21">
        <v>16.587399770904927</v>
      </c>
      <c r="CM22" s="21">
        <v>14.555555555555555</v>
      </c>
      <c r="CN22" s="21">
        <v>15.099999999999998</v>
      </c>
      <c r="CO22" s="21">
        <f>AVERAGE(CP22:DA22)</f>
        <v>11.684149627716524</v>
      </c>
      <c r="CP22" s="21">
        <v>12.535481062255116</v>
      </c>
      <c r="CQ22" s="21">
        <v>17.724751439037153</v>
      </c>
      <c r="CR22" s="21">
        <v>14.219047619047618</v>
      </c>
      <c r="CS22" s="21">
        <v>10</v>
      </c>
      <c r="CT22" s="21">
        <v>10</v>
      </c>
      <c r="CU22" s="21">
        <v>13.225890985324947</v>
      </c>
      <c r="CV22" s="21">
        <v>9.5433919251304822</v>
      </c>
      <c r="CW22" s="21">
        <v>12</v>
      </c>
      <c r="CX22" s="21">
        <v>11.571428571428571</v>
      </c>
      <c r="CY22" s="21">
        <v>9.8554694229112823</v>
      </c>
      <c r="CZ22" s="21">
        <v>9</v>
      </c>
      <c r="DA22" s="21">
        <v>10.534334507463107</v>
      </c>
      <c r="DB22" s="21">
        <f>AVERAGE(DC22:DN22)</f>
        <v>11.02328085613834</v>
      </c>
      <c r="DC22" s="21">
        <v>11.528336686787391</v>
      </c>
      <c r="DD22" s="21">
        <v>9.6579356510472909</v>
      </c>
      <c r="DE22" s="21">
        <v>9.3865030674846626</v>
      </c>
      <c r="DF22" s="21">
        <v>11.035104364326376</v>
      </c>
      <c r="DG22" s="21">
        <v>10.23</v>
      </c>
      <c r="DH22" s="21">
        <v>11.606520090978014</v>
      </c>
      <c r="DI22" s="21">
        <v>11.980018165304269</v>
      </c>
      <c r="DJ22" s="21">
        <v>10</v>
      </c>
      <c r="DK22" s="21">
        <v>11.667385677308024</v>
      </c>
      <c r="DL22" s="21" t="s">
        <v>15</v>
      </c>
      <c r="DM22" s="21">
        <v>11.45</v>
      </c>
      <c r="DN22" s="21">
        <v>12.714285714285714</v>
      </c>
      <c r="DO22" s="21">
        <f>AVERAGE(DP22:EA22)</f>
        <v>11.141340895406993</v>
      </c>
      <c r="DP22" s="21">
        <v>12.117344896597732</v>
      </c>
      <c r="DQ22" s="21">
        <v>11.009452487496711</v>
      </c>
      <c r="DR22" s="21">
        <v>10.584123055162658</v>
      </c>
      <c r="DS22" s="21">
        <v>11</v>
      </c>
      <c r="DT22" s="21">
        <v>11.585771658060814</v>
      </c>
      <c r="DU22" s="21">
        <v>6.7562061142918868</v>
      </c>
      <c r="DV22" s="21">
        <v>12.196455834242094</v>
      </c>
      <c r="DW22" s="21">
        <v>13.014124626285932</v>
      </c>
      <c r="DX22" s="21">
        <v>11.276657947376519</v>
      </c>
      <c r="DY22" s="21">
        <v>10.307875516036837</v>
      </c>
      <c r="DZ22" s="21">
        <v>11.84739336492891</v>
      </c>
      <c r="EA22" s="21">
        <v>12.000685244403837</v>
      </c>
      <c r="EB22" s="21">
        <f>AVERAGE(EC22:EN22)</f>
        <v>10.316739335039278</v>
      </c>
      <c r="EC22" s="21">
        <v>12.85724524187153</v>
      </c>
      <c r="ED22" s="21">
        <v>12.62703172533681</v>
      </c>
      <c r="EE22" s="21">
        <v>11.440522414401695</v>
      </c>
      <c r="EF22" s="21">
        <v>12.52216748768473</v>
      </c>
      <c r="EG22" s="21">
        <v>8.6036146716623954</v>
      </c>
      <c r="EH22" s="21">
        <v>7.8695564107757754</v>
      </c>
      <c r="EI22" s="21">
        <v>7.9195952660583613</v>
      </c>
      <c r="EJ22" s="21">
        <v>9.0572916666666661</v>
      </c>
      <c r="EK22" s="21">
        <v>11.440871712721934</v>
      </c>
      <c r="EL22" s="21">
        <v>8.6249381494309745</v>
      </c>
      <c r="EM22" s="21">
        <v>12.42615803814714</v>
      </c>
      <c r="EN22" s="21">
        <v>8.4118792357133483</v>
      </c>
      <c r="EO22" s="21">
        <f>AVERAGE(EP22:FA22)</f>
        <v>9.3066893633307028</v>
      </c>
      <c r="EP22" s="21">
        <v>5.3308170335815808</v>
      </c>
      <c r="EQ22" s="21">
        <v>11.106870583915235</v>
      </c>
      <c r="ER22" s="21">
        <v>6.5872459509947943</v>
      </c>
      <c r="ES22" s="21">
        <v>6.6633117003968367</v>
      </c>
      <c r="ET22" s="21">
        <v>10.369757756866733</v>
      </c>
      <c r="EU22" s="21">
        <v>6.5823348775238513</v>
      </c>
      <c r="EV22" s="21">
        <v>10.988864004822927</v>
      </c>
      <c r="EW22" s="21">
        <v>6.7594672231529644</v>
      </c>
      <c r="EX22" s="21">
        <v>12.706618674324742</v>
      </c>
      <c r="EY22" s="21">
        <v>7.9621195368593547</v>
      </c>
      <c r="EZ22" s="21">
        <v>11.283477464101072</v>
      </c>
      <c r="FA22" s="21">
        <v>15.339387553428342</v>
      </c>
    </row>
    <row r="23" spans="1:157" s="134" customFormat="1" ht="12.75" customHeight="1">
      <c r="A23" s="971" t="s">
        <v>3198</v>
      </c>
      <c r="B23" s="21"/>
      <c r="C23" s="254" t="s">
        <v>1049</v>
      </c>
      <c r="D23" s="254" t="s">
        <v>1049</v>
      </c>
      <c r="E23" s="254" t="s">
        <v>15</v>
      </c>
      <c r="F23" s="254" t="s">
        <v>1110</v>
      </c>
      <c r="G23" s="254" t="s">
        <v>1111</v>
      </c>
      <c r="H23" s="254" t="s">
        <v>1112</v>
      </c>
      <c r="I23" s="254" t="s">
        <v>1112</v>
      </c>
      <c r="J23" s="254" t="s">
        <v>1113</v>
      </c>
      <c r="K23" s="254" t="s">
        <v>1114</v>
      </c>
      <c r="L23" s="254" t="s">
        <v>1115</v>
      </c>
      <c r="M23" s="254" t="s">
        <v>1116</v>
      </c>
      <c r="N23" s="254" t="s">
        <v>1116</v>
      </c>
      <c r="O23" s="21"/>
      <c r="P23" s="254" t="s">
        <v>1068</v>
      </c>
      <c r="Q23" s="254" t="s">
        <v>777</v>
      </c>
      <c r="R23" s="254" t="s">
        <v>15</v>
      </c>
      <c r="S23" s="254" t="s">
        <v>1068</v>
      </c>
      <c r="T23" s="254" t="s">
        <v>1068</v>
      </c>
      <c r="U23" s="254" t="s">
        <v>963</v>
      </c>
      <c r="V23" s="254" t="s">
        <v>1068</v>
      </c>
      <c r="W23" s="254" t="s">
        <v>1068</v>
      </c>
      <c r="X23" s="254" t="s">
        <v>1068</v>
      </c>
      <c r="Y23" s="254" t="s">
        <v>15</v>
      </c>
      <c r="Z23" s="254" t="s">
        <v>15</v>
      </c>
      <c r="AA23" s="254" t="s">
        <v>15</v>
      </c>
      <c r="AB23" s="21"/>
      <c r="AC23" s="254" t="s">
        <v>15</v>
      </c>
      <c r="AD23" s="254" t="s">
        <v>1049</v>
      </c>
      <c r="AE23" s="254" t="s">
        <v>1117</v>
      </c>
      <c r="AF23" s="254" t="s">
        <v>1068</v>
      </c>
      <c r="AG23" s="254" t="s">
        <v>15</v>
      </c>
      <c r="AH23" s="254" t="s">
        <v>1118</v>
      </c>
      <c r="AI23" s="254" t="s">
        <v>15</v>
      </c>
      <c r="AJ23" s="254" t="s">
        <v>15</v>
      </c>
      <c r="AK23" s="254" t="s">
        <v>1117</v>
      </c>
      <c r="AL23" s="254" t="s">
        <v>1066</v>
      </c>
      <c r="AM23" s="254" t="s">
        <v>1119</v>
      </c>
      <c r="AN23" s="254" t="s">
        <v>1066</v>
      </c>
      <c r="AO23" s="21"/>
      <c r="AP23" s="254" t="s">
        <v>1066</v>
      </c>
      <c r="AQ23" s="254" t="s">
        <v>15</v>
      </c>
      <c r="AR23" s="254" t="s">
        <v>15</v>
      </c>
      <c r="AS23" s="254" t="s">
        <v>15</v>
      </c>
      <c r="AT23" s="254" t="s">
        <v>15</v>
      </c>
      <c r="AU23" s="254" t="s">
        <v>15</v>
      </c>
      <c r="AV23" s="254" t="s">
        <v>15</v>
      </c>
      <c r="AW23" s="254" t="s">
        <v>15</v>
      </c>
      <c r="AX23" s="254" t="s">
        <v>15</v>
      </c>
      <c r="AY23" s="254" t="s">
        <v>15</v>
      </c>
      <c r="AZ23" s="254" t="s">
        <v>15</v>
      </c>
      <c r="BA23" s="254" t="s">
        <v>1068</v>
      </c>
      <c r="BB23" s="21"/>
      <c r="BC23" s="254" t="s">
        <v>1120</v>
      </c>
      <c r="BD23" s="254" t="s">
        <v>15</v>
      </c>
      <c r="BE23" s="254" t="s">
        <v>15</v>
      </c>
      <c r="BF23" s="254" t="s">
        <v>15</v>
      </c>
      <c r="BG23" s="254" t="s">
        <v>15</v>
      </c>
      <c r="BH23" s="254" t="s">
        <v>15</v>
      </c>
      <c r="BI23" s="254" t="s">
        <v>15</v>
      </c>
      <c r="BJ23" s="254" t="s">
        <v>15</v>
      </c>
      <c r="BK23" s="254" t="s">
        <v>15</v>
      </c>
      <c r="BL23" s="254" t="s">
        <v>15</v>
      </c>
      <c r="BM23" s="254" t="s">
        <v>15</v>
      </c>
      <c r="BN23" s="254" t="s">
        <v>1049</v>
      </c>
      <c r="BO23" s="21"/>
      <c r="BP23" s="254" t="s">
        <v>1121</v>
      </c>
      <c r="BQ23" s="254" t="s">
        <v>1049</v>
      </c>
      <c r="BR23" s="254" t="s">
        <v>1122</v>
      </c>
      <c r="BS23" s="254" t="s">
        <v>1123</v>
      </c>
      <c r="BT23" s="254" t="s">
        <v>1124</v>
      </c>
      <c r="BU23" s="254" t="s">
        <v>1125</v>
      </c>
      <c r="BV23" s="254" t="s">
        <v>1126</v>
      </c>
      <c r="BW23" s="254" t="s">
        <v>1125</v>
      </c>
      <c r="BX23" s="254" t="s">
        <v>1127</v>
      </c>
      <c r="BY23" s="254" t="s">
        <v>1054</v>
      </c>
      <c r="BZ23" s="254" t="s">
        <v>15</v>
      </c>
      <c r="CA23" s="254" t="s">
        <v>1128</v>
      </c>
      <c r="CB23" s="21"/>
      <c r="CC23" s="254" t="s">
        <v>1129</v>
      </c>
      <c r="CD23" s="254" t="s">
        <v>928</v>
      </c>
      <c r="CE23" s="254" t="s">
        <v>1130</v>
      </c>
      <c r="CF23" s="254" t="s">
        <v>1131</v>
      </c>
      <c r="CG23" s="254" t="s">
        <v>1132</v>
      </c>
      <c r="CH23" s="254" t="s">
        <v>1133</v>
      </c>
      <c r="CI23" s="254" t="s">
        <v>1134</v>
      </c>
      <c r="CJ23" s="254" t="s">
        <v>1135</v>
      </c>
      <c r="CK23" s="254" t="s">
        <v>1136</v>
      </c>
      <c r="CL23" s="254" t="s">
        <v>1137</v>
      </c>
      <c r="CM23" s="254" t="s">
        <v>1138</v>
      </c>
      <c r="CN23" s="254" t="s">
        <v>1139</v>
      </c>
      <c r="CO23" s="21"/>
      <c r="CP23" s="254" t="s">
        <v>874</v>
      </c>
      <c r="CQ23" s="254" t="s">
        <v>983</v>
      </c>
      <c r="CR23" s="254" t="s">
        <v>1140</v>
      </c>
      <c r="CS23" s="254" t="s">
        <v>1135</v>
      </c>
      <c r="CT23" s="254" t="s">
        <v>1135</v>
      </c>
      <c r="CU23" s="254" t="s">
        <v>1141</v>
      </c>
      <c r="CV23" s="254" t="s">
        <v>1142</v>
      </c>
      <c r="CW23" s="254" t="s">
        <v>1143</v>
      </c>
      <c r="CX23" s="254" t="s">
        <v>1088</v>
      </c>
      <c r="CY23" s="254" t="s">
        <v>1144</v>
      </c>
      <c r="CZ23" s="254" t="s">
        <v>1145</v>
      </c>
      <c r="DA23" s="254" t="s">
        <v>1146</v>
      </c>
      <c r="DB23" s="21"/>
      <c r="DC23" s="254" t="s">
        <v>1147</v>
      </c>
      <c r="DD23" s="254" t="s">
        <v>1148</v>
      </c>
      <c r="DE23" s="254" t="s">
        <v>1108</v>
      </c>
      <c r="DF23" s="254" t="s">
        <v>1149</v>
      </c>
      <c r="DG23" s="254" t="s">
        <v>1141</v>
      </c>
      <c r="DH23" s="254" t="s">
        <v>1088</v>
      </c>
      <c r="DI23" s="254" t="s">
        <v>1150</v>
      </c>
      <c r="DJ23" s="254" t="s">
        <v>1135</v>
      </c>
      <c r="DK23" s="254" t="s">
        <v>1151</v>
      </c>
      <c r="DL23" s="254" t="s">
        <v>15</v>
      </c>
      <c r="DM23" s="254" t="s">
        <v>1152</v>
      </c>
      <c r="DN23" s="254" t="s">
        <v>1153</v>
      </c>
      <c r="DO23" s="21"/>
      <c r="DP23" s="254" t="s">
        <v>1154</v>
      </c>
      <c r="DQ23" s="254" t="s">
        <v>1083</v>
      </c>
      <c r="DR23" s="254" t="s">
        <v>1155</v>
      </c>
      <c r="DS23" s="254" t="s">
        <v>1156</v>
      </c>
      <c r="DT23" s="254" t="s">
        <v>1153</v>
      </c>
      <c r="DU23" s="254" t="s">
        <v>1157</v>
      </c>
      <c r="DV23" s="254" t="s">
        <v>1158</v>
      </c>
      <c r="DW23" s="254" t="s">
        <v>1103</v>
      </c>
      <c r="DX23" s="254" t="s">
        <v>1085</v>
      </c>
      <c r="DY23" s="254" t="s">
        <v>1159</v>
      </c>
      <c r="DZ23" s="254" t="s">
        <v>1160</v>
      </c>
      <c r="EA23" s="254" t="s">
        <v>1084</v>
      </c>
      <c r="EB23" s="21"/>
      <c r="EC23" s="254" t="s">
        <v>1161</v>
      </c>
      <c r="ED23" s="254" t="s">
        <v>1162</v>
      </c>
      <c r="EE23" s="254" t="s">
        <v>1085</v>
      </c>
      <c r="EF23" s="254" t="s">
        <v>1084</v>
      </c>
      <c r="EG23" s="254" t="s">
        <v>1163</v>
      </c>
      <c r="EH23" s="254" t="s">
        <v>1164</v>
      </c>
      <c r="EI23" s="254" t="s">
        <v>1165</v>
      </c>
      <c r="EJ23" s="254" t="s">
        <v>1165</v>
      </c>
      <c r="EK23" s="254" t="s">
        <v>1166</v>
      </c>
      <c r="EL23" s="254" t="s">
        <v>1165</v>
      </c>
      <c r="EM23" s="254" t="s">
        <v>1167</v>
      </c>
      <c r="EN23" s="254" t="s">
        <v>1168</v>
      </c>
      <c r="EO23" s="21"/>
      <c r="EP23" s="254" t="s">
        <v>1164</v>
      </c>
      <c r="EQ23" s="254" t="s">
        <v>1169</v>
      </c>
      <c r="ER23" s="254" t="s">
        <v>1164</v>
      </c>
      <c r="ES23" s="254" t="s">
        <v>1165</v>
      </c>
      <c r="ET23" s="254" t="s">
        <v>1166</v>
      </c>
      <c r="EU23" s="254" t="s">
        <v>1166</v>
      </c>
      <c r="EV23" s="254" t="s">
        <v>1170</v>
      </c>
      <c r="EW23" s="254" t="s">
        <v>1166</v>
      </c>
      <c r="EX23" s="254" t="s">
        <v>1171</v>
      </c>
      <c r="EY23" s="254" t="s">
        <v>790</v>
      </c>
      <c r="EZ23" s="254" t="s">
        <v>1172</v>
      </c>
      <c r="FA23" s="254" t="s">
        <v>1160</v>
      </c>
    </row>
    <row r="24" spans="1:157" s="134" customFormat="1" ht="3.75" customHeight="1">
      <c r="A24" s="6"/>
      <c r="B24" s="406"/>
      <c r="C24" s="254"/>
      <c r="D24" s="254"/>
      <c r="E24" s="254"/>
      <c r="F24" s="254"/>
      <c r="G24" s="254"/>
      <c r="H24" s="254"/>
      <c r="I24" s="254"/>
      <c r="J24" s="254"/>
      <c r="K24" s="254"/>
      <c r="L24" s="254"/>
      <c r="M24" s="254"/>
      <c r="N24" s="254"/>
      <c r="O24" s="406"/>
      <c r="P24" s="254"/>
      <c r="Q24" s="254"/>
      <c r="R24" s="254"/>
      <c r="S24" s="254"/>
      <c r="T24" s="254"/>
      <c r="U24" s="254"/>
      <c r="V24" s="254"/>
      <c r="W24" s="254"/>
      <c r="X24" s="254"/>
      <c r="Y24" s="254"/>
      <c r="Z24" s="254"/>
      <c r="AA24" s="254"/>
      <c r="AB24" s="406"/>
      <c r="AC24" s="254"/>
      <c r="AD24" s="254"/>
      <c r="AE24" s="254"/>
      <c r="AF24" s="254"/>
      <c r="AG24" s="254"/>
      <c r="AH24" s="254"/>
      <c r="AI24" s="254"/>
      <c r="AJ24" s="254"/>
      <c r="AK24" s="254"/>
      <c r="AL24" s="254"/>
      <c r="AM24" s="254"/>
      <c r="AN24" s="254"/>
      <c r="AO24" s="406"/>
      <c r="AP24" s="254"/>
      <c r="AQ24" s="254"/>
      <c r="AR24" s="254"/>
      <c r="AS24" s="254"/>
      <c r="AT24" s="254"/>
      <c r="AU24" s="254"/>
      <c r="AV24" s="254"/>
      <c r="AW24" s="254"/>
      <c r="AX24" s="254"/>
      <c r="AY24" s="254"/>
      <c r="AZ24" s="254"/>
      <c r="BA24" s="254"/>
      <c r="BB24" s="406"/>
      <c r="BC24" s="254"/>
      <c r="BD24" s="254"/>
      <c r="BE24" s="254"/>
      <c r="BF24" s="254"/>
      <c r="BG24" s="254"/>
      <c r="BH24" s="254"/>
      <c r="BI24" s="254"/>
      <c r="BJ24" s="254"/>
      <c r="BK24" s="254"/>
      <c r="BL24" s="254"/>
      <c r="BM24" s="254"/>
      <c r="BN24" s="254"/>
      <c r="BO24" s="406"/>
      <c r="BP24" s="254"/>
      <c r="BQ24" s="254"/>
      <c r="BR24" s="254"/>
      <c r="BS24" s="254"/>
      <c r="BT24" s="254"/>
      <c r="BU24" s="254"/>
      <c r="BV24" s="254"/>
      <c r="BW24" s="254"/>
      <c r="BX24" s="254"/>
      <c r="BY24" s="254"/>
      <c r="BZ24" s="254"/>
      <c r="CA24" s="254"/>
      <c r="CB24" s="406"/>
      <c r="CC24" s="254"/>
      <c r="CD24" s="254"/>
      <c r="CE24" s="254"/>
      <c r="CF24" s="254"/>
      <c r="CG24" s="254"/>
      <c r="CH24" s="254"/>
      <c r="CI24" s="254"/>
      <c r="CJ24" s="254"/>
      <c r="CK24" s="254"/>
      <c r="CL24" s="254"/>
      <c r="CM24" s="254"/>
      <c r="CN24" s="254"/>
      <c r="CO24" s="406"/>
      <c r="CP24" s="254"/>
      <c r="CQ24" s="254"/>
      <c r="CR24" s="254"/>
      <c r="CS24" s="254"/>
      <c r="CT24" s="254"/>
      <c r="CU24" s="254"/>
      <c r="CV24" s="254"/>
      <c r="CW24" s="254"/>
      <c r="CX24" s="254"/>
      <c r="CY24" s="254"/>
      <c r="CZ24" s="254"/>
      <c r="DA24" s="254"/>
      <c r="DB24" s="406"/>
      <c r="DC24" s="254"/>
      <c r="DD24" s="254"/>
      <c r="DE24" s="254"/>
      <c r="DF24" s="254"/>
      <c r="DG24" s="254"/>
      <c r="DH24" s="254"/>
      <c r="DI24" s="254"/>
      <c r="DJ24" s="254"/>
      <c r="DK24" s="254"/>
      <c r="DL24" s="254"/>
      <c r="DM24" s="254"/>
      <c r="DN24" s="254"/>
      <c r="DO24" s="406"/>
      <c r="DP24" s="254"/>
      <c r="DQ24" s="254"/>
      <c r="DR24" s="254"/>
      <c r="DS24" s="254"/>
      <c r="DT24" s="254"/>
      <c r="DU24" s="254"/>
      <c r="DV24" s="254"/>
      <c r="DW24" s="254"/>
      <c r="DX24" s="254"/>
      <c r="DY24" s="254"/>
      <c r="DZ24" s="254"/>
      <c r="EA24" s="254"/>
      <c r="EB24" s="406"/>
      <c r="EC24" s="254"/>
      <c r="ED24" s="254"/>
      <c r="EE24" s="254"/>
      <c r="EF24" s="254"/>
      <c r="EG24" s="254"/>
      <c r="EH24" s="254"/>
      <c r="EI24" s="254"/>
      <c r="EJ24" s="254"/>
      <c r="EK24" s="254"/>
      <c r="EL24" s="254"/>
      <c r="EM24" s="254"/>
      <c r="EN24" s="254"/>
      <c r="EO24" s="406"/>
      <c r="EP24" s="254"/>
      <c r="EQ24" s="254"/>
      <c r="ER24" s="254"/>
      <c r="ES24" s="254"/>
      <c r="ET24" s="254"/>
      <c r="EU24" s="254"/>
      <c r="EV24" s="254"/>
      <c r="EW24" s="254"/>
      <c r="EX24" s="254"/>
      <c r="EY24" s="254"/>
      <c r="EZ24" s="254"/>
      <c r="FA24" s="254"/>
    </row>
    <row r="25" spans="1:157" s="134" customFormat="1" ht="12.75" customHeight="1">
      <c r="A25" s="969" t="s">
        <v>3199</v>
      </c>
      <c r="B25" s="404">
        <f>AVERAGE(C25:N25)</f>
        <v>31.701013355475482</v>
      </c>
      <c r="C25" s="404">
        <v>32.952136071192356</v>
      </c>
      <c r="D25" s="404">
        <v>31.483259142573424</v>
      </c>
      <c r="E25" s="404">
        <v>29.605149690358996</v>
      </c>
      <c r="F25" s="404">
        <v>30.2154779873274</v>
      </c>
      <c r="G25" s="404">
        <v>31.779935407502666</v>
      </c>
      <c r="H25" s="404">
        <v>31.171120107276742</v>
      </c>
      <c r="I25" s="404">
        <v>31.736511731751335</v>
      </c>
      <c r="J25" s="404">
        <v>34.000208197211492</v>
      </c>
      <c r="K25" s="404">
        <v>36.487708314751401</v>
      </c>
      <c r="L25" s="404">
        <v>40.381235333445204</v>
      </c>
      <c r="M25" s="404">
        <v>25.543532618252151</v>
      </c>
      <c r="N25" s="404">
        <v>25.055885664062615</v>
      </c>
      <c r="O25" s="404">
        <f>AVERAGE(P25:AA25)</f>
        <v>29.095799261821284</v>
      </c>
      <c r="P25" s="404">
        <v>28.743021690535265</v>
      </c>
      <c r="Q25" s="404">
        <v>33.330080950133201</v>
      </c>
      <c r="R25" s="404">
        <v>40.851000859414157</v>
      </c>
      <c r="S25" s="404">
        <v>38.101930025799653</v>
      </c>
      <c r="T25" s="404">
        <v>21.428967565807969</v>
      </c>
      <c r="U25" s="404">
        <v>19.772982494384113</v>
      </c>
      <c r="V25" s="404">
        <v>28.438747463380356</v>
      </c>
      <c r="W25" s="404">
        <v>36.340855059625937</v>
      </c>
      <c r="X25" s="404">
        <v>23.180602511445215</v>
      </c>
      <c r="Y25" s="404">
        <v>18.579281620757904</v>
      </c>
      <c r="Z25" s="404">
        <v>29.007333156932667</v>
      </c>
      <c r="AA25" s="404">
        <v>31.374787743638969</v>
      </c>
      <c r="AB25" s="404">
        <f>AVERAGE(AC25:AN25)</f>
        <v>35.642572851505939</v>
      </c>
      <c r="AC25" s="404">
        <v>29.326727368153588</v>
      </c>
      <c r="AD25" s="404">
        <v>26.560047257355826</v>
      </c>
      <c r="AE25" s="404">
        <v>34.197753718566396</v>
      </c>
      <c r="AF25" s="404">
        <v>26.114368160619811</v>
      </c>
      <c r="AG25" s="404">
        <v>28.349875032554102</v>
      </c>
      <c r="AH25" s="404">
        <v>27.985572946491406</v>
      </c>
      <c r="AI25" s="404">
        <v>30.952318427946466</v>
      </c>
      <c r="AJ25" s="404">
        <v>30.021453761141021</v>
      </c>
      <c r="AK25" s="404">
        <v>37.547332121734506</v>
      </c>
      <c r="AL25" s="404">
        <v>40.868666410797509</v>
      </c>
      <c r="AM25" s="404">
        <v>51.689625422716659</v>
      </c>
      <c r="AN25" s="404">
        <v>64.097133589994044</v>
      </c>
      <c r="AO25" s="404">
        <f>AVERAGE(AP25:BA25)</f>
        <v>27.113488823139065</v>
      </c>
      <c r="AP25" s="404">
        <v>44.555240646496756</v>
      </c>
      <c r="AQ25" s="404">
        <v>33.306085076753234</v>
      </c>
      <c r="AR25" s="404">
        <v>29.551148743608092</v>
      </c>
      <c r="AS25" s="404">
        <v>29.208065439209335</v>
      </c>
      <c r="AT25" s="404">
        <v>28.594587436825261</v>
      </c>
      <c r="AU25" s="404">
        <v>25.42311488616949</v>
      </c>
      <c r="AV25" s="404">
        <v>25.026167119407859</v>
      </c>
      <c r="AW25" s="404">
        <v>25.235302801824936</v>
      </c>
      <c r="AX25" s="404">
        <v>12.482116372481723</v>
      </c>
      <c r="AY25" s="404">
        <v>28.109677281386009</v>
      </c>
      <c r="AZ25" s="404">
        <v>23.799015072009308</v>
      </c>
      <c r="BA25" s="404">
        <v>20.071345001496816</v>
      </c>
      <c r="BB25" s="404">
        <f>AVERAGE(BC25:BN25)</f>
        <v>13.963376399448785</v>
      </c>
      <c r="BC25" s="404">
        <v>18.829929430692481</v>
      </c>
      <c r="BD25" s="404">
        <v>25.556638952830056</v>
      </c>
      <c r="BE25" s="404">
        <v>16.543505968753905</v>
      </c>
      <c r="BF25" s="404">
        <v>20.5780138729443</v>
      </c>
      <c r="BG25" s="404">
        <v>19.684193611129498</v>
      </c>
      <c r="BH25" s="404">
        <v>12.623615165602846</v>
      </c>
      <c r="BI25" s="404">
        <v>12.245534996287159</v>
      </c>
      <c r="BJ25" s="404">
        <v>7.5063787656099361</v>
      </c>
      <c r="BK25" s="404">
        <v>4.6393084421684261</v>
      </c>
      <c r="BL25" s="404">
        <v>9.9272860935935281</v>
      </c>
      <c r="BM25" s="404">
        <v>9.7006388229478393</v>
      </c>
      <c r="BN25" s="404">
        <v>9.7254726708254609</v>
      </c>
      <c r="BO25" s="404">
        <f>AVERAGE(BP25:CA25)</f>
        <v>7.4831553323949409</v>
      </c>
      <c r="BP25" s="404">
        <v>9.3598154932975604</v>
      </c>
      <c r="BQ25" s="404">
        <v>9.9439608267624173</v>
      </c>
      <c r="BR25" s="404">
        <v>10.292383059846617</v>
      </c>
      <c r="BS25" s="404">
        <v>9.2136859266934206</v>
      </c>
      <c r="BT25" s="404">
        <v>5.1387607134835074</v>
      </c>
      <c r="BU25" s="404">
        <v>5.9950263548676235</v>
      </c>
      <c r="BV25" s="404">
        <v>6.6952743207179131</v>
      </c>
      <c r="BW25" s="404">
        <v>5.8730428828597141</v>
      </c>
      <c r="BX25" s="404">
        <v>7.8634513269900896</v>
      </c>
      <c r="BY25" s="404">
        <v>6.6566028137694326</v>
      </c>
      <c r="BZ25" s="404">
        <v>6.6170829594812854</v>
      </c>
      <c r="CA25" s="404">
        <v>6.148777309969697</v>
      </c>
      <c r="CB25" s="404">
        <f>AVERAGE(CC25:CN25)</f>
        <v>3.5723347680578339</v>
      </c>
      <c r="CC25" s="404">
        <v>4.1501642927332352</v>
      </c>
      <c r="CD25" s="404">
        <v>4.3767606691791547</v>
      </c>
      <c r="CE25" s="404">
        <v>5.9207592142317109</v>
      </c>
      <c r="CF25" s="404">
        <v>4.8024269166810303</v>
      </c>
      <c r="CG25" s="404">
        <v>4.0284126504287894</v>
      </c>
      <c r="CH25" s="404">
        <v>3.5694127139727705</v>
      </c>
      <c r="CI25" s="404">
        <v>3.5217271671446255</v>
      </c>
      <c r="CJ25" s="404">
        <v>2.9695549904786502</v>
      </c>
      <c r="CK25" s="404">
        <v>2.8042275070933087</v>
      </c>
      <c r="CL25" s="404">
        <v>2.0957238560647165</v>
      </c>
      <c r="CM25" s="404">
        <v>2.2886193959939001</v>
      </c>
      <c r="CN25" s="404">
        <v>2.3402278426921161</v>
      </c>
      <c r="CO25" s="404">
        <f>AVERAGE(CP25:DA25)</f>
        <v>2.0899859126990123</v>
      </c>
      <c r="CP25" s="404">
        <v>2.1287313973753834</v>
      </c>
      <c r="CQ25" s="404">
        <v>2.6943423789138525</v>
      </c>
      <c r="CR25" s="404">
        <v>1.7237245104895267</v>
      </c>
      <c r="CS25" s="404">
        <v>2.2224253775554583</v>
      </c>
      <c r="CT25" s="404">
        <v>2.5752630974849611</v>
      </c>
      <c r="CU25" s="404">
        <v>2.6335288592633659</v>
      </c>
      <c r="CV25" s="404">
        <v>1.9835038537096585</v>
      </c>
      <c r="CW25" s="404">
        <v>2.1589743992539812</v>
      </c>
      <c r="CX25" s="404">
        <v>1.8839540911062029</v>
      </c>
      <c r="CY25" s="404">
        <v>1.6923956904942068</v>
      </c>
      <c r="CZ25" s="404">
        <v>1.7634470064866621</v>
      </c>
      <c r="DA25" s="404">
        <v>1.6195402902548894</v>
      </c>
      <c r="DB25" s="404">
        <f>AVERAGE(DC25:DN25)</f>
        <v>1.6266401288770131</v>
      </c>
      <c r="DC25" s="404">
        <v>1.2475024617758421</v>
      </c>
      <c r="DD25" s="404">
        <v>2.1033494281899272</v>
      </c>
      <c r="DE25" s="404">
        <v>2.0008814969224291</v>
      </c>
      <c r="DF25" s="404">
        <v>2.2841102486284584</v>
      </c>
      <c r="DG25" s="404">
        <v>1.3568492013442535</v>
      </c>
      <c r="DH25" s="404">
        <v>1.6643187695143946</v>
      </c>
      <c r="DI25" s="404">
        <v>1.6754399736126904</v>
      </c>
      <c r="DJ25" s="404">
        <v>1.4256372522917236</v>
      </c>
      <c r="DK25" s="404">
        <v>2.1039311945350927</v>
      </c>
      <c r="DL25" s="404">
        <v>0.97405055594556011</v>
      </c>
      <c r="DM25" s="404">
        <v>1.3739831462560379</v>
      </c>
      <c r="DN25" s="404">
        <v>1.3096278175077496</v>
      </c>
      <c r="DO25" s="404">
        <f>AVERAGE(DP25:EA25)</f>
        <v>1.3692973059047082</v>
      </c>
      <c r="DP25" s="404">
        <v>1.1731006143408762</v>
      </c>
      <c r="DQ25" s="404">
        <v>1.3087005471352042</v>
      </c>
      <c r="DR25" s="404">
        <v>1.4500777555862636</v>
      </c>
      <c r="DS25" s="404">
        <v>1.070169162704192</v>
      </c>
      <c r="DT25" s="404">
        <v>1.5169151379966113</v>
      </c>
      <c r="DU25" s="404">
        <v>1.1937060193152671</v>
      </c>
      <c r="DV25" s="404">
        <v>1.3809931221419585</v>
      </c>
      <c r="DW25" s="404">
        <v>2.0408603113081796</v>
      </c>
      <c r="DX25" s="404">
        <v>1.4235860233012014</v>
      </c>
      <c r="DY25" s="404">
        <v>1.195125829383463</v>
      </c>
      <c r="DZ25" s="404">
        <v>1.2135065123602973</v>
      </c>
      <c r="EA25" s="404">
        <v>1.464826635282986</v>
      </c>
      <c r="EB25" s="404">
        <f>AVERAGE(EC25:EN25)</f>
        <v>1.3413781475696831</v>
      </c>
      <c r="EC25" s="404">
        <v>1.4578428615949539</v>
      </c>
      <c r="ED25" s="404">
        <v>1.2980507631390417</v>
      </c>
      <c r="EE25" s="404">
        <v>1.5528004132434821</v>
      </c>
      <c r="EF25" s="404">
        <v>1.3526351931250031</v>
      </c>
      <c r="EG25" s="404">
        <v>1.4005526415203262</v>
      </c>
      <c r="EH25" s="404">
        <v>1.0234452653068469</v>
      </c>
      <c r="EI25" s="404">
        <v>1.1379941606393635</v>
      </c>
      <c r="EJ25" s="404">
        <v>1.0279222694224688</v>
      </c>
      <c r="EK25" s="404">
        <v>1.3118852497794662</v>
      </c>
      <c r="EL25" s="404">
        <v>1.1829339437522219</v>
      </c>
      <c r="EM25" s="404">
        <v>1.6221986928908028</v>
      </c>
      <c r="EN25" s="404">
        <v>1.7282763164222166</v>
      </c>
      <c r="EO25" s="404">
        <f>AVERAGE(EP25:FA25)</f>
        <v>1.5317712133502033</v>
      </c>
      <c r="EP25" s="404">
        <v>1.6772581523001739</v>
      </c>
      <c r="EQ25" s="404">
        <v>1.1621548083518225</v>
      </c>
      <c r="ER25" s="404">
        <v>1.4875498331171622</v>
      </c>
      <c r="ES25" s="404">
        <v>1.3710339429827676</v>
      </c>
      <c r="ET25" s="404">
        <v>1.3036375078225086</v>
      </c>
      <c r="EU25" s="404">
        <v>1.3876157321767404</v>
      </c>
      <c r="EV25" s="404">
        <v>1.6637068327195077</v>
      </c>
      <c r="EW25" s="404">
        <v>1.526896673065459</v>
      </c>
      <c r="EX25" s="404">
        <v>1.6609894835107557</v>
      </c>
      <c r="EY25" s="404">
        <v>1.8507545451539682</v>
      </c>
      <c r="EZ25" s="404">
        <v>1.7037181275361954</v>
      </c>
      <c r="FA25" s="404">
        <v>1.5859389214653767</v>
      </c>
    </row>
    <row r="26" spans="1:157" s="134" customFormat="1" ht="12.75" customHeight="1">
      <c r="A26" s="970" t="s">
        <v>3173</v>
      </c>
      <c r="B26" s="21">
        <f>AVERAGE(C26:N26)</f>
        <v>21.913389753050751</v>
      </c>
      <c r="C26" s="21">
        <v>28.387969818271987</v>
      </c>
      <c r="D26" s="21">
        <v>22.649836567926457</v>
      </c>
      <c r="E26" s="21">
        <v>26.053963210482777</v>
      </c>
      <c r="F26" s="21">
        <v>25.86902638151405</v>
      </c>
      <c r="G26" s="21">
        <v>27.789347394487969</v>
      </c>
      <c r="H26" s="21">
        <v>23.766796016644069</v>
      </c>
      <c r="I26" s="21">
        <v>20.88141418878779</v>
      </c>
      <c r="J26" s="21">
        <v>16.595916479920323</v>
      </c>
      <c r="K26" s="21">
        <v>23.445059919436051</v>
      </c>
      <c r="L26" s="21">
        <v>21.375166325215954</v>
      </c>
      <c r="M26" s="21">
        <v>16.379424557630401</v>
      </c>
      <c r="N26" s="21">
        <v>9.7667561762911763</v>
      </c>
      <c r="O26" s="21">
        <f>AVERAGE(P26:AA26)</f>
        <v>11.69690085406952</v>
      </c>
      <c r="P26" s="21">
        <v>8.6127551984877115</v>
      </c>
      <c r="Q26" s="21">
        <v>17.973796711509717</v>
      </c>
      <c r="R26" s="21">
        <v>19.528940231764196</v>
      </c>
      <c r="S26" s="21">
        <v>18.235032044740173</v>
      </c>
      <c r="T26" s="21">
        <v>4.8548231520789464</v>
      </c>
      <c r="U26" s="21">
        <v>6.9596453245457841</v>
      </c>
      <c r="V26" s="21">
        <v>8.6556187700773268</v>
      </c>
      <c r="W26" s="21">
        <v>14.95233449622639</v>
      </c>
      <c r="X26" s="21">
        <v>5.4006077606358112</v>
      </c>
      <c r="Y26" s="21">
        <v>3.0647893039666356</v>
      </c>
      <c r="Z26" s="21">
        <v>11.496972323534274</v>
      </c>
      <c r="AA26" s="21">
        <v>20.627494931267286</v>
      </c>
      <c r="AB26" s="21">
        <f>AVERAGE(AC26:AN26)</f>
        <v>19.086523636847424</v>
      </c>
      <c r="AC26" s="21">
        <v>7.9470018942486691</v>
      </c>
      <c r="AD26" s="21">
        <v>7.2629320031132814</v>
      </c>
      <c r="AE26" s="21">
        <v>6.5660387919080776</v>
      </c>
      <c r="AF26" s="21">
        <v>10.951362984420481</v>
      </c>
      <c r="AG26" s="21">
        <v>16.766237462960977</v>
      </c>
      <c r="AH26" s="21">
        <v>12.209022429719433</v>
      </c>
      <c r="AI26" s="21">
        <v>16.767426314263624</v>
      </c>
      <c r="AJ26" s="21">
        <v>13.901748507880786</v>
      </c>
      <c r="AK26" s="21">
        <v>18.056618084781473</v>
      </c>
      <c r="AL26" s="21">
        <v>8.1370151801700548</v>
      </c>
      <c r="AM26" s="21">
        <v>45.982669676702798</v>
      </c>
      <c r="AN26" s="21">
        <v>64.490210311999448</v>
      </c>
      <c r="AO26" s="21">
        <f>AVERAGE(AP26:BA26)</f>
        <v>13.330325269306817</v>
      </c>
      <c r="AP26" s="21">
        <v>21.572673653440738</v>
      </c>
      <c r="AQ26" s="21">
        <v>10.194129838742853</v>
      </c>
      <c r="AR26" s="21">
        <v>15.49489263779677</v>
      </c>
      <c r="AS26" s="21">
        <v>23.98449968095349</v>
      </c>
      <c r="AT26" s="21">
        <v>23.460533838993687</v>
      </c>
      <c r="AU26" s="21">
        <v>16.435885114107887</v>
      </c>
      <c r="AV26" s="21">
        <v>9.1311262040617116</v>
      </c>
      <c r="AW26" s="21">
        <v>9.7892836323883579</v>
      </c>
      <c r="AX26" s="21">
        <v>2.3126064287076566</v>
      </c>
      <c r="AY26" s="21">
        <v>5.1628890369962459</v>
      </c>
      <c r="AZ26" s="21">
        <v>12.050088198119916</v>
      </c>
      <c r="BA26" s="21">
        <v>10.375294967372511</v>
      </c>
      <c r="BB26" s="21">
        <f>AVERAGE(BC26:BN26)</f>
        <v>4.3637014729644932</v>
      </c>
      <c r="BC26" s="21">
        <v>7.3524791941379055</v>
      </c>
      <c r="BD26" s="21">
        <v>1.8152392126552777</v>
      </c>
      <c r="BE26" s="21">
        <v>4.2463350468972783</v>
      </c>
      <c r="BF26" s="21">
        <v>6.3749112819295277</v>
      </c>
      <c r="BG26" s="21">
        <v>6.2747848316301473</v>
      </c>
      <c r="BH26" s="21">
        <v>4.3331704154497777</v>
      </c>
      <c r="BI26" s="21">
        <v>4.7145093234497724</v>
      </c>
      <c r="BJ26" s="21">
        <v>2.3760915637664941</v>
      </c>
      <c r="BK26" s="21">
        <v>1.0072444622160903</v>
      </c>
      <c r="BL26" s="21">
        <v>3.6316823344655038</v>
      </c>
      <c r="BM26" s="21">
        <v>4.5442533011818247</v>
      </c>
      <c r="BN26" s="21">
        <v>5.6937167077943158</v>
      </c>
      <c r="BO26" s="21">
        <f>AVERAGE(BP26:CA26)</f>
        <v>2.0811793159575438</v>
      </c>
      <c r="BP26" s="21">
        <v>3.5352603052985709</v>
      </c>
      <c r="BQ26" s="21">
        <v>3.505885181750759</v>
      </c>
      <c r="BR26" s="21">
        <v>6.5400516880019088</v>
      </c>
      <c r="BS26" s="21">
        <v>5.3625070078935275</v>
      </c>
      <c r="BT26" s="21">
        <v>0.78207690951602116</v>
      </c>
      <c r="BU26" s="21">
        <v>1.3500491561172299</v>
      </c>
      <c r="BV26" s="21">
        <v>0.54239401762903861</v>
      </c>
      <c r="BW26" s="21">
        <v>0.62793520565945371</v>
      </c>
      <c r="BX26" s="21">
        <v>0.55873641211347891</v>
      </c>
      <c r="BY26" s="21">
        <v>0.48331151135854217</v>
      </c>
      <c r="BZ26" s="21">
        <v>0.63355088528626169</v>
      </c>
      <c r="CA26" s="21">
        <v>1.0523935108657265</v>
      </c>
      <c r="CB26" s="21">
        <f>AVERAGE(CC26:CN26)</f>
        <v>0.44274373388888372</v>
      </c>
      <c r="CC26" s="21">
        <v>0.31121909938700176</v>
      </c>
      <c r="CD26" s="21">
        <v>0.4405445288054039</v>
      </c>
      <c r="CE26" s="21">
        <v>0.48960575250631488</v>
      </c>
      <c r="CF26" s="21">
        <v>0.83842517101055369</v>
      </c>
      <c r="CG26" s="21">
        <v>0.52066011306791871</v>
      </c>
      <c r="CH26" s="21">
        <v>0.5470869782874882</v>
      </c>
      <c r="CI26" s="21">
        <v>0.41444767820650302</v>
      </c>
      <c r="CJ26" s="21">
        <v>0.47913307206058109</v>
      </c>
      <c r="CK26" s="21">
        <v>0.24003498731342945</v>
      </c>
      <c r="CL26" s="21">
        <v>0.2864848878963856</v>
      </c>
      <c r="CM26" s="21">
        <v>0.34407860011256292</v>
      </c>
      <c r="CN26" s="21">
        <v>0.40120393801246163</v>
      </c>
      <c r="CO26" s="21">
        <f>AVERAGE(CP26:DA26)</f>
        <v>0.40232299693049262</v>
      </c>
      <c r="CP26" s="21">
        <v>0.24448275295081423</v>
      </c>
      <c r="CQ26" s="21">
        <v>0.43867934817778836</v>
      </c>
      <c r="CR26" s="21">
        <v>0.28679107538213039</v>
      </c>
      <c r="CS26" s="21">
        <v>0.31366095041603514</v>
      </c>
      <c r="CT26" s="21">
        <v>0.38747570736099574</v>
      </c>
      <c r="CU26" s="21">
        <v>0.6055983819488413</v>
      </c>
      <c r="CV26" s="21">
        <v>0.28468543324072537</v>
      </c>
      <c r="CW26" s="21">
        <v>0.48679038455745055</v>
      </c>
      <c r="CX26" s="21">
        <v>0.50405343125068691</v>
      </c>
      <c r="CY26" s="21">
        <v>0.46776055364680474</v>
      </c>
      <c r="CZ26" s="21">
        <v>0.47139608943312894</v>
      </c>
      <c r="DA26" s="21">
        <v>0.33650185480050909</v>
      </c>
      <c r="DB26" s="21">
        <f>AVERAGE(DC26:DN26)</f>
        <v>0.52714396042097644</v>
      </c>
      <c r="DC26" s="21">
        <v>0.16204793584497604</v>
      </c>
      <c r="DD26" s="21">
        <v>0.56262000145139957</v>
      </c>
      <c r="DE26" s="21">
        <v>0.5233676784181065</v>
      </c>
      <c r="DF26" s="21">
        <v>1.0085941169324484</v>
      </c>
      <c r="DG26" s="21">
        <v>0.4</v>
      </c>
      <c r="DH26" s="21">
        <v>0.6403051035465166</v>
      </c>
      <c r="DI26" s="21">
        <v>0.73188847231305598</v>
      </c>
      <c r="DJ26" s="21">
        <v>0.52469007200578544</v>
      </c>
      <c r="DK26" s="21">
        <v>0.91072053894438254</v>
      </c>
      <c r="DL26" s="21">
        <v>0.19293274897662269</v>
      </c>
      <c r="DM26" s="21">
        <v>0.32955722579735686</v>
      </c>
      <c r="DN26" s="21">
        <v>0.33900363082106566</v>
      </c>
      <c r="DO26" s="21">
        <f>AVERAGE(DP26:EA26)</f>
        <v>0.30440592482501616</v>
      </c>
      <c r="DP26" s="21">
        <v>0.13439458004349411</v>
      </c>
      <c r="DQ26" s="21">
        <v>0.22596047466106348</v>
      </c>
      <c r="DR26" s="21">
        <v>0.29301581590478448</v>
      </c>
      <c r="DS26" s="21">
        <v>0.23845956224852666</v>
      </c>
      <c r="DT26" s="21">
        <v>0.4514197936432523</v>
      </c>
      <c r="DU26" s="21">
        <v>0.35484254033098678</v>
      </c>
      <c r="DV26" s="21">
        <v>0.41419526822157487</v>
      </c>
      <c r="DW26" s="21">
        <v>0.42924787168683953</v>
      </c>
      <c r="DX26" s="21">
        <v>0.36526861209520278</v>
      </c>
      <c r="DY26" s="21">
        <v>0.19911623261819181</v>
      </c>
      <c r="DZ26" s="21">
        <v>0.19746700849193782</v>
      </c>
      <c r="EA26" s="21">
        <v>0.34948333795433884</v>
      </c>
      <c r="EB26" s="21">
        <f>AVERAGE(EC26:EN26)</f>
        <v>0.22094930180671232</v>
      </c>
      <c r="EC26" s="21">
        <v>0.15744467355907776</v>
      </c>
      <c r="ED26" s="21">
        <v>0.14464232318377557</v>
      </c>
      <c r="EE26" s="21">
        <v>0.21559383264525395</v>
      </c>
      <c r="EF26" s="21">
        <v>0.24714388989732122</v>
      </c>
      <c r="EG26" s="21">
        <v>0.20961758399891978</v>
      </c>
      <c r="EH26" s="21">
        <v>0.19928855694454783</v>
      </c>
      <c r="EI26" s="21">
        <v>0.2099477747148574</v>
      </c>
      <c r="EJ26" s="21">
        <v>0.19247624987610837</v>
      </c>
      <c r="EK26" s="21">
        <v>0.25111421002722589</v>
      </c>
      <c r="EL26" s="21">
        <v>0.22199261016720992</v>
      </c>
      <c r="EM26" s="21">
        <v>0.20426433562046925</v>
      </c>
      <c r="EN26" s="21">
        <v>0.39786558104578085</v>
      </c>
      <c r="EO26" s="21">
        <f>AVERAGE(EP26:FA26)</f>
        <v>0.20707128425117483</v>
      </c>
      <c r="EP26" s="21">
        <v>0.22386360522423848</v>
      </c>
      <c r="EQ26" s="21">
        <v>0.17162057210787679</v>
      </c>
      <c r="ER26" s="21">
        <v>0.20538111831491065</v>
      </c>
      <c r="ES26" s="21">
        <v>0.12987749976956922</v>
      </c>
      <c r="ET26" s="21">
        <v>0.12513519791394859</v>
      </c>
      <c r="EU26" s="21">
        <v>0.13765035687882646</v>
      </c>
      <c r="EV26" s="21">
        <v>0.22517593978002148</v>
      </c>
      <c r="EW26" s="21">
        <v>0.18053246719056368</v>
      </c>
      <c r="EX26" s="21">
        <v>0.24541717866135124</v>
      </c>
      <c r="EY26" s="21">
        <v>0.28898805788729448</v>
      </c>
      <c r="EZ26" s="21">
        <v>0.25536678370864657</v>
      </c>
      <c r="FA26" s="21">
        <v>0.29584663357685004</v>
      </c>
    </row>
    <row r="27" spans="1:157" s="360" customFormat="1" ht="12.75" customHeight="1">
      <c r="A27" s="971" t="s">
        <v>3198</v>
      </c>
      <c r="B27" s="21"/>
      <c r="C27" s="254" t="s">
        <v>1175</v>
      </c>
      <c r="D27" s="254" t="s">
        <v>1176</v>
      </c>
      <c r="E27" s="254" t="s">
        <v>1176</v>
      </c>
      <c r="F27" s="254" t="s">
        <v>963</v>
      </c>
      <c r="G27" s="254" t="s">
        <v>963</v>
      </c>
      <c r="H27" s="254" t="s">
        <v>1122</v>
      </c>
      <c r="I27" s="254" t="s">
        <v>1177</v>
      </c>
      <c r="J27" s="254" t="s">
        <v>1178</v>
      </c>
      <c r="K27" s="254" t="s">
        <v>1179</v>
      </c>
      <c r="L27" s="254" t="s">
        <v>1179</v>
      </c>
      <c r="M27" s="254" t="s">
        <v>784</v>
      </c>
      <c r="N27" s="254" t="s">
        <v>1180</v>
      </c>
      <c r="O27" s="21"/>
      <c r="P27" s="254" t="s">
        <v>1180</v>
      </c>
      <c r="Q27" s="254" t="s">
        <v>1181</v>
      </c>
      <c r="R27" s="254" t="s">
        <v>1182</v>
      </c>
      <c r="S27" s="254" t="s">
        <v>1183</v>
      </c>
      <c r="T27" s="254" t="s">
        <v>1184</v>
      </c>
      <c r="U27" s="254" t="s">
        <v>1185</v>
      </c>
      <c r="V27" s="254" t="s">
        <v>759</v>
      </c>
      <c r="W27" s="254" t="s">
        <v>1186</v>
      </c>
      <c r="X27" s="254" t="s">
        <v>1187</v>
      </c>
      <c r="Y27" s="254" t="s">
        <v>1188</v>
      </c>
      <c r="Z27" s="254" t="s">
        <v>1189</v>
      </c>
      <c r="AA27" s="254" t="s">
        <v>756</v>
      </c>
      <c r="AB27" s="21"/>
      <c r="AC27" s="254" t="s">
        <v>1190</v>
      </c>
      <c r="AD27" s="254" t="s">
        <v>756</v>
      </c>
      <c r="AE27" s="254" t="s">
        <v>1191</v>
      </c>
      <c r="AF27" s="254" t="s">
        <v>1192</v>
      </c>
      <c r="AG27" s="254" t="s">
        <v>1193</v>
      </c>
      <c r="AH27" s="254" t="s">
        <v>1194</v>
      </c>
      <c r="AI27" s="254" t="s">
        <v>1195</v>
      </c>
      <c r="AJ27" s="254" t="s">
        <v>1196</v>
      </c>
      <c r="AK27" s="254" t="s">
        <v>1197</v>
      </c>
      <c r="AL27" s="254" t="s">
        <v>1198</v>
      </c>
      <c r="AM27" s="254" t="s">
        <v>1199</v>
      </c>
      <c r="AN27" s="254" t="s">
        <v>1200</v>
      </c>
      <c r="AO27" s="21"/>
      <c r="AP27" s="254" t="s">
        <v>1201</v>
      </c>
      <c r="AQ27" s="254" t="s">
        <v>1202</v>
      </c>
      <c r="AR27" s="254" t="s">
        <v>1203</v>
      </c>
      <c r="AS27" s="254" t="s">
        <v>1204</v>
      </c>
      <c r="AT27" s="254" t="s">
        <v>1205</v>
      </c>
      <c r="AU27" s="254" t="s">
        <v>1206</v>
      </c>
      <c r="AV27" s="254" t="s">
        <v>1207</v>
      </c>
      <c r="AW27" s="254" t="s">
        <v>1208</v>
      </c>
      <c r="AX27" s="254" t="s">
        <v>1209</v>
      </c>
      <c r="AY27" s="254" t="s">
        <v>1210</v>
      </c>
      <c r="AZ27" s="254" t="s">
        <v>1211</v>
      </c>
      <c r="BA27" s="254" t="s">
        <v>1212</v>
      </c>
      <c r="BB27" s="21"/>
      <c r="BC27" s="254" t="s">
        <v>807</v>
      </c>
      <c r="BD27" s="254" t="s">
        <v>799</v>
      </c>
      <c r="BE27" s="254" t="s">
        <v>807</v>
      </c>
      <c r="BF27" s="254" t="s">
        <v>766</v>
      </c>
      <c r="BG27" s="254" t="s">
        <v>1213</v>
      </c>
      <c r="BH27" s="254" t="s">
        <v>1214</v>
      </c>
      <c r="BI27" s="254" t="s">
        <v>790</v>
      </c>
      <c r="BJ27" s="254" t="s">
        <v>791</v>
      </c>
      <c r="BK27" s="254" t="s">
        <v>1215</v>
      </c>
      <c r="BL27" s="254" t="s">
        <v>1216</v>
      </c>
      <c r="BM27" s="254" t="s">
        <v>1217</v>
      </c>
      <c r="BN27" s="254" t="s">
        <v>1218</v>
      </c>
      <c r="BO27" s="21"/>
      <c r="BP27" s="254" t="s">
        <v>1219</v>
      </c>
      <c r="BQ27" s="254" t="s">
        <v>1220</v>
      </c>
      <c r="BR27" s="254" t="s">
        <v>1221</v>
      </c>
      <c r="BS27" s="254" t="s">
        <v>1222</v>
      </c>
      <c r="BT27" s="254" t="s">
        <v>1223</v>
      </c>
      <c r="BU27" s="254" t="s">
        <v>1224</v>
      </c>
      <c r="BV27" s="254" t="s">
        <v>1225</v>
      </c>
      <c r="BW27" s="254" t="s">
        <v>1226</v>
      </c>
      <c r="BX27" s="254" t="s">
        <v>1227</v>
      </c>
      <c r="BY27" s="254" t="s">
        <v>1228</v>
      </c>
      <c r="BZ27" s="254" t="s">
        <v>1229</v>
      </c>
      <c r="CA27" s="254" t="s">
        <v>1230</v>
      </c>
      <c r="CB27" s="21"/>
      <c r="CC27" s="254" t="s">
        <v>1231</v>
      </c>
      <c r="CD27" s="254" t="s">
        <v>1232</v>
      </c>
      <c r="CE27" s="254" t="s">
        <v>1233</v>
      </c>
      <c r="CF27" s="254" t="s">
        <v>1234</v>
      </c>
      <c r="CG27" s="254" t="s">
        <v>1235</v>
      </c>
      <c r="CH27" s="254" t="s">
        <v>1236</v>
      </c>
      <c r="CI27" s="254" t="s">
        <v>1237</v>
      </c>
      <c r="CJ27" s="254" t="s">
        <v>805</v>
      </c>
      <c r="CK27" s="254" t="s">
        <v>917</v>
      </c>
      <c r="CL27" s="254" t="s">
        <v>1238</v>
      </c>
      <c r="CM27" s="254" t="s">
        <v>1239</v>
      </c>
      <c r="CN27" s="254" t="s">
        <v>1240</v>
      </c>
      <c r="CO27" s="21"/>
      <c r="CP27" s="254" t="s">
        <v>1241</v>
      </c>
      <c r="CQ27" s="254" t="s">
        <v>1242</v>
      </c>
      <c r="CR27" s="254" t="s">
        <v>1243</v>
      </c>
      <c r="CS27" s="254" t="s">
        <v>1244</v>
      </c>
      <c r="CT27" s="254" t="s">
        <v>1245</v>
      </c>
      <c r="CU27" s="254" t="s">
        <v>1246</v>
      </c>
      <c r="CV27" s="254" t="s">
        <v>1247</v>
      </c>
      <c r="CW27" s="254" t="s">
        <v>1248</v>
      </c>
      <c r="CX27" s="254" t="s">
        <v>818</v>
      </c>
      <c r="CY27" s="254" t="s">
        <v>1249</v>
      </c>
      <c r="CZ27" s="254" t="s">
        <v>1250</v>
      </c>
      <c r="DA27" s="254" t="s">
        <v>1251</v>
      </c>
      <c r="DB27" s="21"/>
      <c r="DC27" s="254" t="s">
        <v>1252</v>
      </c>
      <c r="DD27" s="254" t="s">
        <v>1253</v>
      </c>
      <c r="DE27" s="254" t="s">
        <v>1228</v>
      </c>
      <c r="DF27" s="254" t="s">
        <v>1254</v>
      </c>
      <c r="DG27" s="254" t="s">
        <v>1255</v>
      </c>
      <c r="DH27" s="254" t="s">
        <v>1256</v>
      </c>
      <c r="DI27" s="254" t="s">
        <v>1257</v>
      </c>
      <c r="DJ27" s="254" t="s">
        <v>1258</v>
      </c>
      <c r="DK27" s="254" t="s">
        <v>1259</v>
      </c>
      <c r="DL27" s="254" t="s">
        <v>1260</v>
      </c>
      <c r="DM27" s="254" t="s">
        <v>1261</v>
      </c>
      <c r="DN27" s="254" t="s">
        <v>1262</v>
      </c>
      <c r="DO27" s="21"/>
      <c r="DP27" s="254" t="s">
        <v>1263</v>
      </c>
      <c r="DQ27" s="254" t="s">
        <v>1264</v>
      </c>
      <c r="DR27" s="254" t="s">
        <v>1265</v>
      </c>
      <c r="DS27" s="254" t="s">
        <v>1266</v>
      </c>
      <c r="DT27" s="254" t="s">
        <v>1267</v>
      </c>
      <c r="DU27" s="254" t="s">
        <v>1268</v>
      </c>
      <c r="DV27" s="254" t="s">
        <v>807</v>
      </c>
      <c r="DW27" s="254" t="s">
        <v>1269</v>
      </c>
      <c r="DX27" s="254" t="s">
        <v>1270</v>
      </c>
      <c r="DY27" s="254" t="s">
        <v>1271</v>
      </c>
      <c r="DZ27" s="254" t="s">
        <v>1272</v>
      </c>
      <c r="EA27" s="254" t="s">
        <v>1273</v>
      </c>
      <c r="EB27" s="21"/>
      <c r="EC27" s="254" t="s">
        <v>1274</v>
      </c>
      <c r="ED27" s="254" t="s">
        <v>1275</v>
      </c>
      <c r="EE27" s="254" t="s">
        <v>1276</v>
      </c>
      <c r="EF27" s="254" t="s">
        <v>1277</v>
      </c>
      <c r="EG27" s="254" t="s">
        <v>1278</v>
      </c>
      <c r="EH27" s="254" t="s">
        <v>1279</v>
      </c>
      <c r="EI27" s="254" t="s">
        <v>1280</v>
      </c>
      <c r="EJ27" s="254" t="s">
        <v>1281</v>
      </c>
      <c r="EK27" s="254" t="s">
        <v>1282</v>
      </c>
      <c r="EL27" s="254" t="s">
        <v>1283</v>
      </c>
      <c r="EM27" s="254" t="s">
        <v>1284</v>
      </c>
      <c r="EN27" s="254" t="s">
        <v>1285</v>
      </c>
      <c r="EO27" s="21"/>
      <c r="EP27" s="254" t="s">
        <v>1286</v>
      </c>
      <c r="EQ27" s="254" t="s">
        <v>1244</v>
      </c>
      <c r="ER27" s="254" t="s">
        <v>1287</v>
      </c>
      <c r="ES27" s="254" t="s">
        <v>1288</v>
      </c>
      <c r="ET27" s="254" t="s">
        <v>1289</v>
      </c>
      <c r="EU27" s="254" t="s">
        <v>1290</v>
      </c>
      <c r="EV27" s="254" t="s">
        <v>1291</v>
      </c>
      <c r="EW27" s="254" t="s">
        <v>1292</v>
      </c>
      <c r="EX27" s="254" t="s">
        <v>1293</v>
      </c>
      <c r="EY27" s="254" t="s">
        <v>1294</v>
      </c>
      <c r="EZ27" s="254" t="s">
        <v>1277</v>
      </c>
      <c r="FA27" s="254" t="s">
        <v>1295</v>
      </c>
    </row>
    <row r="28" spans="1:157" s="134" customFormat="1" ht="12.75" customHeight="1">
      <c r="A28" s="970" t="s">
        <v>3174</v>
      </c>
      <c r="B28" s="21">
        <f>AVERAGE(C28:N28)</f>
        <v>36.31165303047537</v>
      </c>
      <c r="C28" s="21">
        <v>35.082821690213834</v>
      </c>
      <c r="D28" s="21">
        <v>36.233454524481751</v>
      </c>
      <c r="E28" s="21">
        <v>31.201364462595318</v>
      </c>
      <c r="F28" s="21">
        <v>32.618394732261997</v>
      </c>
      <c r="G28" s="21">
        <v>32.959728358284309</v>
      </c>
      <c r="H28" s="21">
        <v>34.751287422667986</v>
      </c>
      <c r="I28" s="21">
        <v>35.164877328632862</v>
      </c>
      <c r="J28" s="21">
        <v>38.558689343227549</v>
      </c>
      <c r="K28" s="21">
        <v>38.862501432520276</v>
      </c>
      <c r="L28" s="21">
        <v>46.79212353286907</v>
      </c>
      <c r="M28" s="21">
        <v>36.421196468605281</v>
      </c>
      <c r="N28" s="21">
        <v>37.093397069344185</v>
      </c>
      <c r="O28" s="21">
        <f>AVERAGE(P28:AA28)</f>
        <v>40.35979824398791</v>
      </c>
      <c r="P28" s="21">
        <v>37.86642380323422</v>
      </c>
      <c r="Q28" s="21">
        <v>40.78047920645281</v>
      </c>
      <c r="R28" s="21">
        <v>46.048205968462923</v>
      </c>
      <c r="S28" s="21">
        <v>43.851121417382743</v>
      </c>
      <c r="T28" s="21">
        <v>40.927456021469304</v>
      </c>
      <c r="U28" s="21">
        <v>40.182090632441991</v>
      </c>
      <c r="V28" s="21">
        <v>39.055008733606847</v>
      </c>
      <c r="W28" s="21">
        <v>41.403161425093764</v>
      </c>
      <c r="X28" s="21">
        <v>39.710225012583265</v>
      </c>
      <c r="Y28" s="21">
        <v>40.869033467033688</v>
      </c>
      <c r="Z28" s="21">
        <v>38.127342887016418</v>
      </c>
      <c r="AA28" s="21">
        <v>35.497030353076987</v>
      </c>
      <c r="AB28" s="21">
        <f>AVERAGE(AC28:AN28)</f>
        <v>41.130014987067163</v>
      </c>
      <c r="AC28" s="21">
        <v>36.647812562558364</v>
      </c>
      <c r="AD28" s="21">
        <v>35.119284978256118</v>
      </c>
      <c r="AE28" s="21">
        <v>41.891924006684967</v>
      </c>
      <c r="AF28" s="21">
        <v>33.54545014223347</v>
      </c>
      <c r="AG28" s="21">
        <v>33.512859830558256</v>
      </c>
      <c r="AH28" s="21">
        <v>33.367421360388626</v>
      </c>
      <c r="AI28" s="21">
        <v>34.755032030032872</v>
      </c>
      <c r="AJ28" s="21">
        <v>34.518224242834883</v>
      </c>
      <c r="AK28" s="21">
        <v>42.769229168978143</v>
      </c>
      <c r="AL28" s="21">
        <v>50.389628546386611</v>
      </c>
      <c r="AM28" s="21">
        <v>53.624441450406103</v>
      </c>
      <c r="AN28" s="21">
        <v>63.418871525487511</v>
      </c>
      <c r="AO28" s="21">
        <f>AVERAGE(AP28:BA28)</f>
        <v>40.643325236668197</v>
      </c>
      <c r="AP28" s="21">
        <v>61.019524128513829</v>
      </c>
      <c r="AQ28" s="21">
        <v>51.869570257969123</v>
      </c>
      <c r="AR28" s="21">
        <v>36.958010918925098</v>
      </c>
      <c r="AS28" s="21">
        <v>35.60743400486659</v>
      </c>
      <c r="AT28" s="21">
        <v>35.468736840971623</v>
      </c>
      <c r="AU28" s="21">
        <v>33.590218937891983</v>
      </c>
      <c r="AV28" s="21">
        <v>35.906678019708664</v>
      </c>
      <c r="AW28" s="21">
        <v>35.686398856995389</v>
      </c>
      <c r="AX28" s="21">
        <v>36.663751575632695</v>
      </c>
      <c r="AY28" s="21">
        <v>45.435992237051664</v>
      </c>
      <c r="AZ28" s="21">
        <v>40.161049444852402</v>
      </c>
      <c r="BA28" s="21">
        <v>39.35253761663931</v>
      </c>
      <c r="BB28" s="21">
        <f>AVERAGE(BC28:BN28)</f>
        <v>28.077419314888076</v>
      </c>
      <c r="BC28" s="21">
        <v>39.081098864311599</v>
      </c>
      <c r="BD28" s="21">
        <v>35.274916352766382</v>
      </c>
      <c r="BE28" s="21">
        <v>34.347425199248399</v>
      </c>
      <c r="BF28" s="21">
        <v>33.586542326460858</v>
      </c>
      <c r="BG28" s="21">
        <v>33.146346456130978</v>
      </c>
      <c r="BH28" s="21">
        <v>31.968544979900575</v>
      </c>
      <c r="BI28" s="21">
        <v>22.761411115592203</v>
      </c>
      <c r="BJ28" s="21">
        <v>19.559868074701715</v>
      </c>
      <c r="BK28" s="21">
        <v>19.761840278071968</v>
      </c>
      <c r="BL28" s="21">
        <v>20.786217556686886</v>
      </c>
      <c r="BM28" s="21">
        <v>22.585000147024232</v>
      </c>
      <c r="BN28" s="21">
        <v>24.069820427761094</v>
      </c>
      <c r="BO28" s="21">
        <f>AVERAGE(BP28:CA28)</f>
        <v>17.744982480951059</v>
      </c>
      <c r="BP28" s="21">
        <v>23.953196206642701</v>
      </c>
      <c r="BQ28" s="21">
        <v>23.016225097742193</v>
      </c>
      <c r="BR28" s="21">
        <v>20.667879851696554</v>
      </c>
      <c r="BS28" s="21">
        <v>17.470378726183995</v>
      </c>
      <c r="BT28" s="21">
        <v>17.031513452658832</v>
      </c>
      <c r="BU28" s="21">
        <v>16.163564426135476</v>
      </c>
      <c r="BV28" s="21">
        <v>15.414116002106509</v>
      </c>
      <c r="BW28" s="21">
        <v>14.765611715390941</v>
      </c>
      <c r="BX28" s="21">
        <v>16.951838029006375</v>
      </c>
      <c r="BY28" s="21">
        <v>15.975820173552425</v>
      </c>
      <c r="BZ28" s="21">
        <v>15.706067376362904</v>
      </c>
      <c r="CA28" s="21">
        <v>15.823578713933777</v>
      </c>
      <c r="CB28" s="21">
        <f>AVERAGE(CC28:CN28)</f>
        <v>12.619159331288095</v>
      </c>
      <c r="CC28" s="21">
        <v>14.794106579505183</v>
      </c>
      <c r="CD28" s="21">
        <v>13.958248115960119</v>
      </c>
      <c r="CE28" s="21">
        <v>14.162960800764024</v>
      </c>
      <c r="CF28" s="21">
        <v>14.107172906904644</v>
      </c>
      <c r="CG28" s="21">
        <v>12.151983881072471</v>
      </c>
      <c r="CH28" s="21">
        <v>12.403755497800878</v>
      </c>
      <c r="CI28" s="21">
        <v>11.455953381774293</v>
      </c>
      <c r="CJ28" s="21">
        <v>10.827701512434336</v>
      </c>
      <c r="CK28" s="21">
        <v>12.21827799142682</v>
      </c>
      <c r="CL28" s="21">
        <v>11.565940882627501</v>
      </c>
      <c r="CM28" s="21">
        <v>11.888398352615399</v>
      </c>
      <c r="CN28" s="21">
        <v>11.895412072571474</v>
      </c>
      <c r="CO28" s="21">
        <f>AVERAGE(CP28:DA28)</f>
        <v>9.5657342446405202</v>
      </c>
      <c r="CP28" s="21">
        <v>10.73532554362974</v>
      </c>
      <c r="CQ28" s="21">
        <v>10.377724844034505</v>
      </c>
      <c r="CR28" s="21">
        <v>9.2489044549409218</v>
      </c>
      <c r="CS28" s="21">
        <v>9.1520333103313138</v>
      </c>
      <c r="CT28" s="21">
        <v>9.6102287195955896</v>
      </c>
      <c r="CU28" s="21">
        <v>9.5930589243281474</v>
      </c>
      <c r="CV28" s="21">
        <v>9.6222241497254917</v>
      </c>
      <c r="CW28" s="21">
        <v>9.7555862331603773</v>
      </c>
      <c r="CX28" s="21">
        <v>8.398488612144817</v>
      </c>
      <c r="CY28" s="21">
        <v>9.3327526053022254</v>
      </c>
      <c r="CZ28" s="21">
        <v>9.6107692827502671</v>
      </c>
      <c r="DA28" s="21">
        <v>9.3517142557428468</v>
      </c>
      <c r="DB28" s="21">
        <f>AVERAGE(DC28:DN28)</f>
        <v>8.7447729141409294</v>
      </c>
      <c r="DC28" s="21">
        <v>8.8383881329592118</v>
      </c>
      <c r="DD28" s="21">
        <v>8.836896727175283</v>
      </c>
      <c r="DE28" s="21">
        <v>9.7160484505679232</v>
      </c>
      <c r="DF28" s="21">
        <v>8.9625085518814149</v>
      </c>
      <c r="DG28" s="21">
        <v>8.6587622094383363</v>
      </c>
      <c r="DH28" s="21">
        <v>8.8276948165092524</v>
      </c>
      <c r="DI28" s="21">
        <v>8.5178096369366045</v>
      </c>
      <c r="DJ28" s="21">
        <v>9.3599903080737494</v>
      </c>
      <c r="DK28" s="21">
        <v>8.6291333590856407</v>
      </c>
      <c r="DL28" s="21">
        <v>7.6324628337261782</v>
      </c>
      <c r="DM28" s="21">
        <v>8.0413584938646299</v>
      </c>
      <c r="DN28" s="21">
        <v>8.9162214494729088</v>
      </c>
      <c r="DO28" s="21">
        <f>AVERAGE(DP28:EA28)</f>
        <v>9.1075587169731786</v>
      </c>
      <c r="DP28" s="21">
        <v>8.995769616210719</v>
      </c>
      <c r="DQ28" s="21">
        <v>8.3239074386691421</v>
      </c>
      <c r="DR28" s="21">
        <v>8.5964421613573911</v>
      </c>
      <c r="DS28" s="21">
        <v>8.783150121900114</v>
      </c>
      <c r="DT28" s="21">
        <v>8.7340699995084314</v>
      </c>
      <c r="DU28" s="21">
        <v>8.2090106277623072</v>
      </c>
      <c r="DV28" s="21">
        <v>9.6275464260449439</v>
      </c>
      <c r="DW28" s="21">
        <v>9.3974140837895863</v>
      </c>
      <c r="DX28" s="21">
        <v>9.6694728263722176</v>
      </c>
      <c r="DY28" s="21">
        <v>10.13200929114919</v>
      </c>
      <c r="DZ28" s="21">
        <v>9.3658053435938395</v>
      </c>
      <c r="EA28" s="21">
        <v>9.4561066673202632</v>
      </c>
      <c r="EB28" s="21">
        <f>AVERAGE(EC28:EN28)</f>
        <v>9.7296743551011655</v>
      </c>
      <c r="EC28" s="21">
        <v>10.48965451735374</v>
      </c>
      <c r="ED28" s="21">
        <v>9.2479674030747745</v>
      </c>
      <c r="EE28" s="21">
        <v>10.637521249080903</v>
      </c>
      <c r="EF28" s="21">
        <v>9.935834763744559</v>
      </c>
      <c r="EG28" s="21">
        <v>9.645024734152992</v>
      </c>
      <c r="EH28" s="21">
        <v>9.5865436560608899</v>
      </c>
      <c r="EI28" s="21">
        <v>9.2390296783960988</v>
      </c>
      <c r="EJ28" s="21">
        <v>9.5316509711595057</v>
      </c>
      <c r="EK28" s="21">
        <v>10.021481680378706</v>
      </c>
      <c r="EL28" s="21">
        <v>9.6395086591829795</v>
      </c>
      <c r="EM28" s="21">
        <v>9.4866970656917715</v>
      </c>
      <c r="EN28" s="21">
        <v>9.2951778829370646</v>
      </c>
      <c r="EO28" s="21">
        <f>AVERAGE(EP28:FA28)</f>
        <v>9.7001383383942983</v>
      </c>
      <c r="EP28" s="21">
        <v>9.3498069728640587</v>
      </c>
      <c r="EQ28" s="21">
        <v>8.9735471181403241</v>
      </c>
      <c r="ER28" s="21">
        <v>9.0753371110211951</v>
      </c>
      <c r="ES28" s="21">
        <v>9.3125730997555589</v>
      </c>
      <c r="ET28" s="21">
        <v>9.2156960097371083</v>
      </c>
      <c r="EU28" s="21">
        <v>9.1386517592641301</v>
      </c>
      <c r="EV28" s="21">
        <v>9.604855379903821</v>
      </c>
      <c r="EW28" s="21">
        <v>10.281190577301606</v>
      </c>
      <c r="EX28" s="21">
        <v>9.9650173648900946</v>
      </c>
      <c r="EY28" s="21">
        <v>10.942553328118898</v>
      </c>
      <c r="EZ28" s="21">
        <v>10.226933985788927</v>
      </c>
      <c r="FA28" s="21">
        <v>10.315497353945874</v>
      </c>
    </row>
    <row r="29" spans="1:157" s="134" customFormat="1" ht="12.75" customHeight="1">
      <c r="A29" s="972" t="s">
        <v>3175</v>
      </c>
      <c r="B29" s="21">
        <f t="shared" ref="B29" si="9">AVERAGE(C29:N29)</f>
        <v>14.931909550610726</v>
      </c>
      <c r="C29" s="21">
        <v>15.261194029850746</v>
      </c>
      <c r="D29" s="21">
        <v>25.189534883720931</v>
      </c>
      <c r="E29" s="21">
        <v>7.1</v>
      </c>
      <c r="F29" s="21">
        <v>14.1</v>
      </c>
      <c r="G29" s="21">
        <v>11.224417784050813</v>
      </c>
      <c r="H29" s="21">
        <v>19.13324032089292</v>
      </c>
      <c r="I29" s="21">
        <v>15</v>
      </c>
      <c r="J29" s="21">
        <v>14.929629629629629</v>
      </c>
      <c r="K29" s="21">
        <v>15</v>
      </c>
      <c r="L29" s="21">
        <v>12.244897959183673</v>
      </c>
      <c r="M29" s="21">
        <v>14.999999999999998</v>
      </c>
      <c r="N29" s="21">
        <v>15</v>
      </c>
      <c r="O29" s="21">
        <f t="shared" ref="O29" si="10">AVERAGE(P29:AA29)</f>
        <v>13.078275402757869</v>
      </c>
      <c r="P29" s="21">
        <v>21.569920844327175</v>
      </c>
      <c r="Q29" s="21">
        <v>15</v>
      </c>
      <c r="R29" s="21">
        <v>15</v>
      </c>
      <c r="S29" s="21">
        <v>15</v>
      </c>
      <c r="T29" s="21">
        <v>15</v>
      </c>
      <c r="U29" s="21">
        <v>14.999999999999998</v>
      </c>
      <c r="V29" s="21">
        <v>15.305573488272003</v>
      </c>
      <c r="W29" s="21">
        <v>11.748961134197017</v>
      </c>
      <c r="X29" s="21">
        <v>9.9592944369063776</v>
      </c>
      <c r="Y29" s="21">
        <v>8.6008269122345418</v>
      </c>
      <c r="Z29" s="21">
        <v>11.754728017157341</v>
      </c>
      <c r="AA29" s="21">
        <v>3</v>
      </c>
      <c r="AB29" s="21">
        <f t="shared" ref="AB29" si="11">AVERAGE(AC29:AN29)</f>
        <v>23.955618362864715</v>
      </c>
      <c r="AC29" s="21">
        <v>8.0779220779220786</v>
      </c>
      <c r="AD29" s="21">
        <v>6.2375972110485387</v>
      </c>
      <c r="AE29" s="21">
        <v>11.024518388791593</v>
      </c>
      <c r="AF29" s="21">
        <v>12.573121975170091</v>
      </c>
      <c r="AG29" s="21">
        <v>11.933914306463326</v>
      </c>
      <c r="AH29" s="21">
        <v>16.954920960788339</v>
      </c>
      <c r="AI29" s="21">
        <v>22.925727277562093</v>
      </c>
      <c r="AJ29" s="21">
        <v>9.3188135127712162</v>
      </c>
      <c r="AK29" s="21">
        <v>43.782446498417997</v>
      </c>
      <c r="AL29" s="21">
        <v>28.860613329698783</v>
      </c>
      <c r="AM29" s="21">
        <v>61.005734744666469</v>
      </c>
      <c r="AN29" s="21">
        <v>54.772090071076065</v>
      </c>
      <c r="AO29" s="21">
        <f t="shared" ref="AO29" si="12">AVERAGE(AP29:BA29)</f>
        <v>30.163492825792506</v>
      </c>
      <c r="AP29" s="21">
        <v>53.124354347223871</v>
      </c>
      <c r="AQ29" s="21">
        <v>43.512307094986916</v>
      </c>
      <c r="AR29" s="21">
        <v>23.319599180689984</v>
      </c>
      <c r="AS29" s="21">
        <v>21.499229305168345</v>
      </c>
      <c r="AT29" s="21">
        <v>25.281672297297295</v>
      </c>
      <c r="AU29" s="21">
        <v>17.919390871152522</v>
      </c>
      <c r="AV29" s="21">
        <v>27.758073502465475</v>
      </c>
      <c r="AW29" s="21">
        <v>29.112774275311732</v>
      </c>
      <c r="AX29" s="21">
        <v>30.425329829105767</v>
      </c>
      <c r="AY29" s="21">
        <v>29.816077588727126</v>
      </c>
      <c r="AZ29" s="21">
        <v>29.976228513004024</v>
      </c>
      <c r="BA29" s="21">
        <v>30.216877104377105</v>
      </c>
      <c r="BB29" s="21">
        <f t="shared" ref="BB29" si="13">AVERAGE(BC29:BN29)</f>
        <v>18.875242180959663</v>
      </c>
      <c r="BC29" s="21">
        <v>40.140459762633171</v>
      </c>
      <c r="BD29" s="21">
        <v>20.973240192788726</v>
      </c>
      <c r="BE29" s="21">
        <v>26.515961992861094</v>
      </c>
      <c r="BF29" s="21">
        <v>20.596237107559787</v>
      </c>
      <c r="BG29" s="21">
        <v>23.649334607247663</v>
      </c>
      <c r="BH29" s="21">
        <v>20.693433103559485</v>
      </c>
      <c r="BI29" s="21">
        <v>13.799120276816605</v>
      </c>
      <c r="BJ29" s="21">
        <v>20.620483573932159</v>
      </c>
      <c r="BK29" s="21">
        <v>7.3057962111124564</v>
      </c>
      <c r="BL29" s="21">
        <v>11.392220856514427</v>
      </c>
      <c r="BM29" s="21">
        <v>8.7371179613415766</v>
      </c>
      <c r="BN29" s="21">
        <v>12.079500525148791</v>
      </c>
      <c r="BO29" s="21">
        <f t="shared" ref="BO29" si="14">AVERAGE(BP29:CA29)</f>
        <v>7.6431283844155287</v>
      </c>
      <c r="BP29" s="21">
        <v>11.475540667853032</v>
      </c>
      <c r="BQ29" s="21">
        <v>10.082579688658265</v>
      </c>
      <c r="BR29" s="21">
        <v>9.9542504198948905</v>
      </c>
      <c r="BS29" s="21">
        <v>9.8647272133289778</v>
      </c>
      <c r="BT29" s="21">
        <v>8.1257013163867455</v>
      </c>
      <c r="BU29" s="21">
        <v>6.6388865599060951</v>
      </c>
      <c r="BV29" s="21">
        <v>4.9239887890948468</v>
      </c>
      <c r="BW29" s="21">
        <v>6.1215534511018044</v>
      </c>
      <c r="BX29" s="21">
        <v>5.4172460830929916</v>
      </c>
      <c r="BY29" s="21">
        <v>6.9938763012859768</v>
      </c>
      <c r="BZ29" s="21">
        <v>6.7123287671232879</v>
      </c>
      <c r="CA29" s="21">
        <v>5.4068613552594273</v>
      </c>
      <c r="CB29" s="21">
        <f t="shared" ref="CB29" si="15">AVERAGE(CC29:CN29)</f>
        <v>3.9658544914267453</v>
      </c>
      <c r="CC29" s="21">
        <v>5.9172607260726071</v>
      </c>
      <c r="CD29" s="21">
        <v>4.0875366755963771</v>
      </c>
      <c r="CE29" s="21">
        <v>5.3378866128938673</v>
      </c>
      <c r="CF29" s="21">
        <v>3.7678181144656415</v>
      </c>
      <c r="CG29" s="21">
        <v>4.4240420351146996</v>
      </c>
      <c r="CH29" s="21">
        <v>3.6566347469220246</v>
      </c>
      <c r="CI29" s="21">
        <v>3.382838283828383</v>
      </c>
      <c r="CJ29" s="21">
        <v>4.2379198473282447</v>
      </c>
      <c r="CK29" s="21">
        <v>3.2768595041322315</v>
      </c>
      <c r="CL29" s="21">
        <v>3.0564788732394366</v>
      </c>
      <c r="CM29" s="21">
        <v>3.4392523364485981</v>
      </c>
      <c r="CN29" s="21">
        <v>3.0057261410788381</v>
      </c>
      <c r="CO29" s="21">
        <f t="shared" ref="CO29" si="16">AVERAGE(CP29:DA29)</f>
        <v>4.3803192413127556</v>
      </c>
      <c r="CP29" s="21">
        <v>3</v>
      </c>
      <c r="CQ29" s="21">
        <v>6.7434807692307697</v>
      </c>
      <c r="CR29" s="21">
        <v>1.5128013654789845</v>
      </c>
      <c r="CS29" s="21">
        <v>2.5386996904024768</v>
      </c>
      <c r="CT29" s="21">
        <v>4.2591823349365985</v>
      </c>
      <c r="CU29" s="21">
        <v>7.1616236162361622</v>
      </c>
      <c r="CV29" s="21">
        <v>5.9336721128475736</v>
      </c>
      <c r="CW29" s="21">
        <v>7.8128629629629645</v>
      </c>
      <c r="CX29" s="21">
        <v>2.7321611471491978</v>
      </c>
      <c r="CY29" s="21">
        <v>2.6781444665341283</v>
      </c>
      <c r="CZ29" s="21">
        <v>2.4489795918367347</v>
      </c>
      <c r="DA29" s="21">
        <v>5.7422228381374723</v>
      </c>
      <c r="DB29" s="21">
        <f t="shared" ref="DB29" si="17">AVERAGE(DC29:DN29)</f>
        <v>2.5885369465190275</v>
      </c>
      <c r="DC29" s="21">
        <v>3.350902132312739</v>
      </c>
      <c r="DD29" s="21">
        <v>3.5044961355529129</v>
      </c>
      <c r="DE29" s="21">
        <v>2.4032340509190995</v>
      </c>
      <c r="DF29" s="21">
        <v>2.3181587237069405</v>
      </c>
      <c r="DG29" s="21">
        <v>2.3181587237069405</v>
      </c>
      <c r="DH29" s="21">
        <v>2.3257520670849701</v>
      </c>
      <c r="DI29" s="21">
        <v>2.8292320132533924</v>
      </c>
      <c r="DJ29" s="21">
        <v>2.5784080871528117</v>
      </c>
      <c r="DK29" s="21">
        <v>3.0681885702716238</v>
      </c>
      <c r="DL29" s="21">
        <v>2.3493663696014102</v>
      </c>
      <c r="DM29" s="21">
        <v>1.9695061806123948</v>
      </c>
      <c r="DN29" s="21">
        <v>2.047040304053096</v>
      </c>
      <c r="DO29" s="21">
        <f t="shared" ref="DO29" si="18">AVERAGE(DP29:EA29)</f>
        <v>2.9902560307759285</v>
      </c>
      <c r="DP29" s="21">
        <v>2.7151828319843925</v>
      </c>
      <c r="DQ29" s="21">
        <v>3.5957047980482524</v>
      </c>
      <c r="DR29" s="21">
        <v>4.0210761774574371</v>
      </c>
      <c r="DS29" s="21">
        <v>2.7581824783443123</v>
      </c>
      <c r="DT29" s="21">
        <v>2.15403323875152</v>
      </c>
      <c r="DU29" s="21">
        <v>2.0822424448878292</v>
      </c>
      <c r="DV29" s="21">
        <v>2.7727503812913068</v>
      </c>
      <c r="DW29" s="21">
        <v>4.7573043954039758</v>
      </c>
      <c r="DX29" s="21">
        <v>2.726542377545405</v>
      </c>
      <c r="DY29" s="21">
        <v>2.8331791770425707</v>
      </c>
      <c r="DZ29" s="21">
        <v>2.772248386534101</v>
      </c>
      <c r="EA29" s="21">
        <v>2.6946256820200483</v>
      </c>
      <c r="EB29" s="21">
        <f t="shared" ref="EB29" si="19">AVERAGE(EC29:EN29)</f>
        <v>3.001745061955102</v>
      </c>
      <c r="EC29" s="21">
        <v>3.9319100555836282</v>
      </c>
      <c r="ED29" s="21">
        <v>2.6580651335681993</v>
      </c>
      <c r="EE29" s="21">
        <v>4.1323966851735365</v>
      </c>
      <c r="EF29" s="21">
        <v>3.126197999710103</v>
      </c>
      <c r="EG29" s="21">
        <v>2.3080255494175574</v>
      </c>
      <c r="EH29" s="21">
        <v>2.286068864058286</v>
      </c>
      <c r="EI29" s="21">
        <v>2.5362300792928636</v>
      </c>
      <c r="EJ29" s="21">
        <v>2.227950100214251</v>
      </c>
      <c r="EK29" s="21">
        <v>2.3895237874754023</v>
      </c>
      <c r="EL29" s="21">
        <v>2.9613411092597004</v>
      </c>
      <c r="EM29" s="21">
        <v>4.5619139026111499</v>
      </c>
      <c r="EN29" s="21">
        <v>2.9013174770965469</v>
      </c>
      <c r="EO29" s="21">
        <f t="shared" ref="EO29" si="20">AVERAGE(EP29:FA29)</f>
        <v>3.008878574543377</v>
      </c>
      <c r="EP29" s="21">
        <v>4.1410034180055098</v>
      </c>
      <c r="EQ29" s="21">
        <v>2.3673238397082441</v>
      </c>
      <c r="ER29" s="21">
        <v>2.286552580734198</v>
      </c>
      <c r="ES29" s="21">
        <v>3.2301316327126255</v>
      </c>
      <c r="ET29" s="21">
        <v>2.4936400817995907</v>
      </c>
      <c r="EU29" s="21">
        <v>2.5019387855526034</v>
      </c>
      <c r="EV29" s="21">
        <v>2.5014902797608771</v>
      </c>
      <c r="EW29" s="21">
        <v>2.4680735441891932</v>
      </c>
      <c r="EX29" s="21">
        <v>2.5981689239269588</v>
      </c>
      <c r="EY29" s="21">
        <v>4.0537905609122662</v>
      </c>
      <c r="EZ29" s="21">
        <v>3.3474890933339356</v>
      </c>
      <c r="FA29" s="21">
        <v>4.1169401538845296</v>
      </c>
    </row>
    <row r="30" spans="1:157" s="360" customFormat="1" ht="12.75" customHeight="1">
      <c r="A30" s="971" t="s">
        <v>3198</v>
      </c>
      <c r="B30" s="21"/>
      <c r="C30" s="254" t="s">
        <v>1297</v>
      </c>
      <c r="D30" s="254" t="s">
        <v>1298</v>
      </c>
      <c r="E30" s="254" t="s">
        <v>1299</v>
      </c>
      <c r="F30" s="254" t="s">
        <v>1300</v>
      </c>
      <c r="G30" s="254" t="s">
        <v>1084</v>
      </c>
      <c r="H30" s="254" t="s">
        <v>1297</v>
      </c>
      <c r="I30" s="254" t="s">
        <v>1301</v>
      </c>
      <c r="J30" s="254" t="s">
        <v>1302</v>
      </c>
      <c r="K30" s="254" t="s">
        <v>1301</v>
      </c>
      <c r="L30" s="254" t="s">
        <v>749</v>
      </c>
      <c r="M30" s="254" t="s">
        <v>1301</v>
      </c>
      <c r="N30" s="254" t="s">
        <v>1301</v>
      </c>
      <c r="O30" s="21"/>
      <c r="P30" s="254" t="s">
        <v>1303</v>
      </c>
      <c r="Q30" s="254" t="s">
        <v>1301</v>
      </c>
      <c r="R30" s="254" t="s">
        <v>1301</v>
      </c>
      <c r="S30" s="254" t="s">
        <v>1301</v>
      </c>
      <c r="T30" s="254" t="s">
        <v>1301</v>
      </c>
      <c r="U30" s="254" t="s">
        <v>1301</v>
      </c>
      <c r="V30" s="254" t="s">
        <v>1304</v>
      </c>
      <c r="W30" s="254" t="s">
        <v>1305</v>
      </c>
      <c r="X30" s="254" t="s">
        <v>870</v>
      </c>
      <c r="Y30" s="254" t="s">
        <v>1306</v>
      </c>
      <c r="Z30" s="254" t="s">
        <v>1307</v>
      </c>
      <c r="AA30" s="254" t="s">
        <v>757</v>
      </c>
      <c r="AB30" s="21"/>
      <c r="AC30" s="254" t="s">
        <v>1308</v>
      </c>
      <c r="AD30" s="254" t="s">
        <v>1000</v>
      </c>
      <c r="AE30" s="254" t="s">
        <v>1159</v>
      </c>
      <c r="AF30" s="254" t="s">
        <v>1159</v>
      </c>
      <c r="AG30" s="254" t="s">
        <v>1159</v>
      </c>
      <c r="AH30" s="254" t="s">
        <v>1309</v>
      </c>
      <c r="AI30" s="254" t="s">
        <v>1310</v>
      </c>
      <c r="AJ30" s="254" t="s">
        <v>1311</v>
      </c>
      <c r="AK30" s="254" t="s">
        <v>1312</v>
      </c>
      <c r="AL30" s="254" t="s">
        <v>1313</v>
      </c>
      <c r="AM30" s="254" t="s">
        <v>1314</v>
      </c>
      <c r="AN30" s="254" t="s">
        <v>1315</v>
      </c>
      <c r="AO30" s="21"/>
      <c r="AP30" s="254" t="s">
        <v>1316</v>
      </c>
      <c r="AQ30" s="254" t="s">
        <v>1317</v>
      </c>
      <c r="AR30" s="254" t="s">
        <v>1318</v>
      </c>
      <c r="AS30" s="254" t="s">
        <v>1319</v>
      </c>
      <c r="AT30" s="254" t="s">
        <v>1320</v>
      </c>
      <c r="AU30" s="254" t="s">
        <v>763</v>
      </c>
      <c r="AV30" s="254" t="s">
        <v>1321</v>
      </c>
      <c r="AW30" s="254" t="s">
        <v>1322</v>
      </c>
      <c r="AX30" s="254" t="s">
        <v>1323</v>
      </c>
      <c r="AY30" s="254" t="s">
        <v>1324</v>
      </c>
      <c r="AZ30" s="254" t="s">
        <v>1325</v>
      </c>
      <c r="BA30" s="254" t="s">
        <v>1326</v>
      </c>
      <c r="BB30" s="21"/>
      <c r="BC30" s="254" t="s">
        <v>1327</v>
      </c>
      <c r="BD30" s="254" t="s">
        <v>1328</v>
      </c>
      <c r="BE30" s="254" t="s">
        <v>1329</v>
      </c>
      <c r="BF30" s="254" t="s">
        <v>1330</v>
      </c>
      <c r="BG30" s="254" t="s">
        <v>1331</v>
      </c>
      <c r="BH30" s="254" t="s">
        <v>1332</v>
      </c>
      <c r="BI30" s="254" t="s">
        <v>1333</v>
      </c>
      <c r="BJ30" s="254" t="s">
        <v>1334</v>
      </c>
      <c r="BK30" s="254" t="s">
        <v>927</v>
      </c>
      <c r="BL30" s="254" t="s">
        <v>1104</v>
      </c>
      <c r="BM30" s="254" t="s">
        <v>1335</v>
      </c>
      <c r="BN30" s="254" t="s">
        <v>1336</v>
      </c>
      <c r="BO30" s="21"/>
      <c r="BP30" s="254" t="s">
        <v>1337</v>
      </c>
      <c r="BQ30" s="254" t="s">
        <v>1338</v>
      </c>
      <c r="BR30" s="254" t="s">
        <v>1339</v>
      </c>
      <c r="BS30" s="254" t="s">
        <v>1340</v>
      </c>
      <c r="BT30" s="254" t="s">
        <v>1341</v>
      </c>
      <c r="BU30" s="254" t="s">
        <v>1342</v>
      </c>
      <c r="BV30" s="254" t="s">
        <v>1006</v>
      </c>
      <c r="BW30" s="254" t="s">
        <v>1343</v>
      </c>
      <c r="BX30" s="254" t="s">
        <v>1344</v>
      </c>
      <c r="BY30" s="254" t="s">
        <v>908</v>
      </c>
      <c r="BZ30" s="254" t="s">
        <v>799</v>
      </c>
      <c r="CA30" s="254" t="s">
        <v>799</v>
      </c>
      <c r="CB30" s="21"/>
      <c r="CC30" s="254" t="s">
        <v>1345</v>
      </c>
      <c r="CD30" s="254" t="s">
        <v>1346</v>
      </c>
      <c r="CE30" s="254" t="s">
        <v>907</v>
      </c>
      <c r="CF30" s="254" t="s">
        <v>1347</v>
      </c>
      <c r="CG30" s="254" t="s">
        <v>1348</v>
      </c>
      <c r="CH30" s="254" t="s">
        <v>1349</v>
      </c>
      <c r="CI30" s="254" t="s">
        <v>1350</v>
      </c>
      <c r="CJ30" s="254" t="s">
        <v>911</v>
      </c>
      <c r="CK30" s="254" t="s">
        <v>911</v>
      </c>
      <c r="CL30" s="254" t="s">
        <v>913</v>
      </c>
      <c r="CM30" s="254" t="s">
        <v>911</v>
      </c>
      <c r="CN30" s="254" t="s">
        <v>1351</v>
      </c>
      <c r="CO30" s="21"/>
      <c r="CP30" s="254" t="s">
        <v>757</v>
      </c>
      <c r="CQ30" s="254" t="s">
        <v>909</v>
      </c>
      <c r="CR30" s="254" t="s">
        <v>805</v>
      </c>
      <c r="CS30" s="254" t="s">
        <v>805</v>
      </c>
      <c r="CT30" s="254" t="s">
        <v>1352</v>
      </c>
      <c r="CU30" s="254" t="s">
        <v>1353</v>
      </c>
      <c r="CV30" s="254" t="s">
        <v>1354</v>
      </c>
      <c r="CW30" s="254" t="s">
        <v>1355</v>
      </c>
      <c r="CX30" s="254" t="s">
        <v>1356</v>
      </c>
      <c r="CY30" s="254" t="s">
        <v>1357</v>
      </c>
      <c r="CZ30" s="254" t="s">
        <v>1358</v>
      </c>
      <c r="DA30" s="254" t="s">
        <v>1359</v>
      </c>
      <c r="DB30" s="21"/>
      <c r="DC30" s="254" t="s">
        <v>1360</v>
      </c>
      <c r="DD30" s="254" t="s">
        <v>799</v>
      </c>
      <c r="DE30" s="254" t="s">
        <v>1361</v>
      </c>
      <c r="DF30" s="254" t="s">
        <v>798</v>
      </c>
      <c r="DG30" s="254" t="s">
        <v>805</v>
      </c>
      <c r="DH30" s="254" t="s">
        <v>791</v>
      </c>
      <c r="DI30" s="254" t="s">
        <v>1362</v>
      </c>
      <c r="DJ30" s="254" t="s">
        <v>1363</v>
      </c>
      <c r="DK30" s="254" t="s">
        <v>1364</v>
      </c>
      <c r="DL30" s="254" t="s">
        <v>1365</v>
      </c>
      <c r="DM30" s="254" t="s">
        <v>805</v>
      </c>
      <c r="DN30" s="254" t="s">
        <v>1366</v>
      </c>
      <c r="DO30" s="21"/>
      <c r="DP30" s="254" t="s">
        <v>1367</v>
      </c>
      <c r="DQ30" s="254" t="s">
        <v>1368</v>
      </c>
      <c r="DR30" s="254" t="s">
        <v>1369</v>
      </c>
      <c r="DS30" s="254" t="s">
        <v>1370</v>
      </c>
      <c r="DT30" s="254" t="s">
        <v>1358</v>
      </c>
      <c r="DU30" s="254" t="s">
        <v>911</v>
      </c>
      <c r="DV30" s="254" t="s">
        <v>1358</v>
      </c>
      <c r="DW30" s="254" t="s">
        <v>924</v>
      </c>
      <c r="DX30" s="254" t="s">
        <v>1371</v>
      </c>
      <c r="DY30" s="254" t="s">
        <v>909</v>
      </c>
      <c r="DZ30" s="254" t="s">
        <v>1372</v>
      </c>
      <c r="EA30" s="254" t="s">
        <v>1373</v>
      </c>
      <c r="EB30" s="21"/>
      <c r="EC30" s="254" t="s">
        <v>1374</v>
      </c>
      <c r="ED30" s="254" t="s">
        <v>1375</v>
      </c>
      <c r="EE30" s="254" t="s">
        <v>1376</v>
      </c>
      <c r="EF30" s="254" t="s">
        <v>1377</v>
      </c>
      <c r="EG30" s="254" t="s">
        <v>1378</v>
      </c>
      <c r="EH30" s="254" t="s">
        <v>1379</v>
      </c>
      <c r="EI30" s="254" t="s">
        <v>1380</v>
      </c>
      <c r="EJ30" s="254" t="s">
        <v>1381</v>
      </c>
      <c r="EK30" s="254" t="s">
        <v>1382</v>
      </c>
      <c r="EL30" s="254" t="s">
        <v>1383</v>
      </c>
      <c r="EM30" s="254" t="s">
        <v>1384</v>
      </c>
      <c r="EN30" s="254" t="s">
        <v>815</v>
      </c>
      <c r="EO30" s="21"/>
      <c r="EP30" s="254" t="s">
        <v>928</v>
      </c>
      <c r="EQ30" s="254" t="s">
        <v>1385</v>
      </c>
      <c r="ER30" s="254" t="s">
        <v>1386</v>
      </c>
      <c r="ES30" s="254" t="s">
        <v>800</v>
      </c>
      <c r="ET30" s="254" t="s">
        <v>1387</v>
      </c>
      <c r="EU30" s="254" t="s">
        <v>1388</v>
      </c>
      <c r="EV30" s="254" t="s">
        <v>1389</v>
      </c>
      <c r="EW30" s="254" t="s">
        <v>1390</v>
      </c>
      <c r="EX30" s="254" t="s">
        <v>1391</v>
      </c>
      <c r="EY30" s="254" t="s">
        <v>1392</v>
      </c>
      <c r="EZ30" s="254" t="s">
        <v>1393</v>
      </c>
      <c r="FA30" s="254" t="s">
        <v>1394</v>
      </c>
    </row>
    <row r="31" spans="1:157" s="134" customFormat="1" ht="12.75" customHeight="1">
      <c r="A31" s="972" t="s">
        <v>3176</v>
      </c>
      <c r="B31" s="21">
        <f>AVERAGE(C31:N31)</f>
        <v>34.134985641223544</v>
      </c>
      <c r="C31" s="21">
        <v>29.105787348586812</v>
      </c>
      <c r="D31" s="21">
        <v>30.419716384726922</v>
      </c>
      <c r="E31" s="21">
        <v>30.077959520739462</v>
      </c>
      <c r="F31" s="21">
        <v>33.578889597957883</v>
      </c>
      <c r="G31" s="21">
        <v>33.302924660379389</v>
      </c>
      <c r="H31" s="21">
        <v>34.505155803601092</v>
      </c>
      <c r="I31" s="21">
        <v>34.498746839789007</v>
      </c>
      <c r="J31" s="21">
        <v>36.91245823007435</v>
      </c>
      <c r="K31" s="21">
        <v>36.59269792162462</v>
      </c>
      <c r="L31" s="21">
        <v>41.401902369822551</v>
      </c>
      <c r="M31" s="21">
        <v>31.668085706462207</v>
      </c>
      <c r="N31" s="21">
        <v>37.555503310918333</v>
      </c>
      <c r="O31" s="21">
        <f>AVERAGE(P31:AA31)</f>
        <v>37.705052061698737</v>
      </c>
      <c r="P31" s="21">
        <v>36.739890040383401</v>
      </c>
      <c r="Q31" s="21">
        <v>39.208430851063831</v>
      </c>
      <c r="R31" s="21">
        <v>43.18421397304656</v>
      </c>
      <c r="S31" s="21">
        <v>43.357980039658472</v>
      </c>
      <c r="T31" s="21">
        <v>38.136470763211186</v>
      </c>
      <c r="U31" s="21">
        <v>37.542491800928339</v>
      </c>
      <c r="V31" s="21">
        <v>37.730749728414715</v>
      </c>
      <c r="W31" s="21">
        <v>37.258214845221801</v>
      </c>
      <c r="X31" s="21">
        <v>36.361737165958203</v>
      </c>
      <c r="Y31" s="21">
        <v>36.532944188701549</v>
      </c>
      <c r="Z31" s="21">
        <v>36.538252964342853</v>
      </c>
      <c r="AA31" s="21">
        <v>29.869248379453968</v>
      </c>
      <c r="AB31" s="21">
        <f>AVERAGE(AC31:AN31)</f>
        <v>38.19113033557074</v>
      </c>
      <c r="AC31" s="21">
        <v>31.645899016913052</v>
      </c>
      <c r="AD31" s="21">
        <v>31.449180988803388</v>
      </c>
      <c r="AE31" s="21">
        <v>30.167637567075978</v>
      </c>
      <c r="AF31" s="21">
        <v>24.180664501623784</v>
      </c>
      <c r="AG31" s="21">
        <v>24.634239719852083</v>
      </c>
      <c r="AH31" s="21">
        <v>27.329240095914091</v>
      </c>
      <c r="AI31" s="21">
        <v>30.881065012389872</v>
      </c>
      <c r="AJ31" s="21">
        <v>34.964013367225405</v>
      </c>
      <c r="AK31" s="21">
        <v>36.604594684327331</v>
      </c>
      <c r="AL31" s="21">
        <v>56.656558986282342</v>
      </c>
      <c r="AM31" s="21">
        <v>63.138049823954994</v>
      </c>
      <c r="AN31" s="21">
        <v>66.642420262486567</v>
      </c>
      <c r="AO31" s="21">
        <f>AVERAGE(AP31:BA31)</f>
        <v>37.951272167211563</v>
      </c>
      <c r="AP31" s="21">
        <v>64.074135627204853</v>
      </c>
      <c r="AQ31" s="21">
        <v>53.485783227556027</v>
      </c>
      <c r="AR31" s="21">
        <v>35.124863035827808</v>
      </c>
      <c r="AS31" s="21">
        <v>35.772362063429846</v>
      </c>
      <c r="AT31" s="21">
        <v>31.280823959579337</v>
      </c>
      <c r="AU31" s="21">
        <v>34.339128113070352</v>
      </c>
      <c r="AV31" s="21">
        <v>31.687572779642089</v>
      </c>
      <c r="AW31" s="21">
        <v>33.213438795073799</v>
      </c>
      <c r="AX31" s="21">
        <v>32.323915658167991</v>
      </c>
      <c r="AY31" s="21">
        <v>32.243229586298398</v>
      </c>
      <c r="AZ31" s="21">
        <v>34.445724380798609</v>
      </c>
      <c r="BA31" s="21">
        <v>37.424288779889643</v>
      </c>
      <c r="BB31" s="21">
        <f>AVERAGE(BC31:BN31)</f>
        <v>24.08877199718513</v>
      </c>
      <c r="BC31" s="21">
        <v>34.561970399028297</v>
      </c>
      <c r="BD31" s="21">
        <v>28.084287525505037</v>
      </c>
      <c r="BE31" s="21">
        <v>33.699891887534015</v>
      </c>
      <c r="BF31" s="21">
        <v>32.795979168317402</v>
      </c>
      <c r="BG31" s="21">
        <v>29.836821535453897</v>
      </c>
      <c r="BH31" s="21">
        <v>31.527114549440725</v>
      </c>
      <c r="BI31" s="21">
        <v>19.350641538590253</v>
      </c>
      <c r="BJ31" s="21">
        <v>14.174683698219793</v>
      </c>
      <c r="BK31" s="21">
        <v>15.889396834484323</v>
      </c>
      <c r="BL31" s="21">
        <v>14.475101304762916</v>
      </c>
      <c r="BM31" s="21">
        <v>17.508780400572249</v>
      </c>
      <c r="BN31" s="21">
        <v>17.16059512431265</v>
      </c>
      <c r="BO31" s="21">
        <f>AVERAGE(BP31:CA31)</f>
        <v>13.66678215539323</v>
      </c>
      <c r="BP31" s="21">
        <v>17.223588724486461</v>
      </c>
      <c r="BQ31" s="21">
        <v>17.331788600069284</v>
      </c>
      <c r="BR31" s="21">
        <v>16.079433083265894</v>
      </c>
      <c r="BS31" s="21">
        <v>16.776669138048327</v>
      </c>
      <c r="BT31" s="21">
        <v>13.408745065833045</v>
      </c>
      <c r="BU31" s="21">
        <v>12.945949293780764</v>
      </c>
      <c r="BV31" s="21">
        <v>12.325582043775269</v>
      </c>
      <c r="BW31" s="21">
        <v>11.784075791306092</v>
      </c>
      <c r="BX31" s="21">
        <v>12.101612670061197</v>
      </c>
      <c r="BY31" s="21">
        <v>11.484692861410647</v>
      </c>
      <c r="BZ31" s="21">
        <v>11.241799597978831</v>
      </c>
      <c r="CA31" s="21">
        <v>11.297448994702968</v>
      </c>
      <c r="CB31" s="21">
        <f>AVERAGE(CC31:CN31)</f>
        <v>8.4636008625659223</v>
      </c>
      <c r="CC31" s="21">
        <v>10.595124200430908</v>
      </c>
      <c r="CD31" s="21">
        <v>9.93215071938417</v>
      </c>
      <c r="CE31" s="21">
        <v>9.6519024188424449</v>
      </c>
      <c r="CF31" s="21">
        <v>8.8179025037738796</v>
      </c>
      <c r="CG31" s="21">
        <v>8.6428418635825608</v>
      </c>
      <c r="CH31" s="21">
        <v>8.2139212206554646</v>
      </c>
      <c r="CI31" s="21">
        <v>8.8810401476839065</v>
      </c>
      <c r="CJ31" s="21">
        <v>7.1322357371015181</v>
      </c>
      <c r="CK31" s="21">
        <v>7.6135987059923673</v>
      </c>
      <c r="CL31" s="21">
        <v>7.4449499580293139</v>
      </c>
      <c r="CM31" s="21">
        <v>7.5432010039954935</v>
      </c>
      <c r="CN31" s="21">
        <v>7.0943418713190356</v>
      </c>
      <c r="CO31" s="21">
        <f>AVERAGE(CP31:DA31)</f>
        <v>6.0231613375841766</v>
      </c>
      <c r="CP31" s="21">
        <v>6.7750598883437663</v>
      </c>
      <c r="CQ31" s="21">
        <v>6.6421638194365862</v>
      </c>
      <c r="CR31" s="21">
        <v>5.9492887741652023</v>
      </c>
      <c r="CS31" s="21">
        <v>7.3370412844036705</v>
      </c>
      <c r="CT31" s="21">
        <v>5.9271696891191716</v>
      </c>
      <c r="CU31" s="21">
        <v>6.0068006657574156</v>
      </c>
      <c r="CV31" s="21">
        <v>6.1708837357052095</v>
      </c>
      <c r="CW31" s="21">
        <v>4.9988473634169539</v>
      </c>
      <c r="CX31" s="21">
        <v>4.9438341253401576</v>
      </c>
      <c r="CY31" s="21">
        <v>5.7569936815704432</v>
      </c>
      <c r="CZ31" s="21">
        <v>5.1379920982079872</v>
      </c>
      <c r="DA31" s="21">
        <v>6.6318609255435437</v>
      </c>
      <c r="DB31" s="21">
        <f>AVERAGE(DC31:DN31)</f>
        <v>5.8264092011545516</v>
      </c>
      <c r="DC31" s="21">
        <v>5.5447141656158037</v>
      </c>
      <c r="DD31" s="21">
        <v>5.1972046206157723</v>
      </c>
      <c r="DE31" s="21">
        <v>5.3337688941925219</v>
      </c>
      <c r="DF31" s="21">
        <v>5.0810855477188142</v>
      </c>
      <c r="DG31" s="21">
        <v>5.0599999999999996</v>
      </c>
      <c r="DH31" s="21">
        <v>5.7666972187398438</v>
      </c>
      <c r="DI31" s="21">
        <v>6.9435806569958247</v>
      </c>
      <c r="DJ31" s="21">
        <v>6.32515339701665</v>
      </c>
      <c r="DK31" s="21">
        <v>6.1261897137720851</v>
      </c>
      <c r="DL31" s="21">
        <v>5.4053214326786687</v>
      </c>
      <c r="DM31" s="21">
        <v>6.5264921120250348</v>
      </c>
      <c r="DN31" s="21">
        <v>6.6067026544836107</v>
      </c>
      <c r="DO31" s="21">
        <f>AVERAGE(DP31:EA31)</f>
        <v>5.7880463137991187</v>
      </c>
      <c r="DP31" s="21">
        <v>5.1862727186385653</v>
      </c>
      <c r="DQ31" s="21">
        <v>5.9439931580700343</v>
      </c>
      <c r="DR31" s="21">
        <v>5.3130539982295657</v>
      </c>
      <c r="DS31" s="21">
        <v>5.6018727722128281</v>
      </c>
      <c r="DT31" s="21">
        <v>6.3955290850933029</v>
      </c>
      <c r="DU31" s="21">
        <v>5.597945973075106</v>
      </c>
      <c r="DV31" s="21">
        <v>6.2380722241228561</v>
      </c>
      <c r="DW31" s="21">
        <v>5.4983490627155858</v>
      </c>
      <c r="DX31" s="21">
        <v>5.6905674637797938</v>
      </c>
      <c r="DY31" s="21">
        <v>6.1907119223613423</v>
      </c>
      <c r="DZ31" s="21">
        <v>5.9092344420773157</v>
      </c>
      <c r="EA31" s="21">
        <v>5.8909529452131295</v>
      </c>
      <c r="EB31" s="21">
        <f>AVERAGE(EC31:EN31)</f>
        <v>5.902062048208343</v>
      </c>
      <c r="EC31" s="21">
        <v>5.8438012706855798</v>
      </c>
      <c r="ED31" s="21">
        <v>5.9725550131668994</v>
      </c>
      <c r="EE31" s="21">
        <v>5.5559832458716487</v>
      </c>
      <c r="EF31" s="21">
        <v>5.8536743795509931</v>
      </c>
      <c r="EG31" s="21">
        <v>5.6784950055878509</v>
      </c>
      <c r="EH31" s="21">
        <v>5.9370864856163923</v>
      </c>
      <c r="EI31" s="21">
        <v>5.6256755606449058</v>
      </c>
      <c r="EJ31" s="21">
        <v>6.2904852634405266</v>
      </c>
      <c r="EK31" s="21">
        <v>6.0226723337911574</v>
      </c>
      <c r="EL31" s="21">
        <v>5.866695969027556</v>
      </c>
      <c r="EM31" s="21">
        <v>6.2799455174927106</v>
      </c>
      <c r="EN31" s="21">
        <v>5.8976745336238992</v>
      </c>
      <c r="EO31" s="21">
        <f>AVERAGE(EP31:FA31)</f>
        <v>5.7312538613675956</v>
      </c>
      <c r="EP31" s="21">
        <v>5.7728423748810336</v>
      </c>
      <c r="EQ31" s="21">
        <v>5.6339625310617425</v>
      </c>
      <c r="ER31" s="21">
        <v>5.316548769360681</v>
      </c>
      <c r="ES31" s="21">
        <v>5.8833429308604117</v>
      </c>
      <c r="ET31" s="21">
        <v>5.1547849579330016</v>
      </c>
      <c r="EU31" s="21">
        <v>5.765223401533909</v>
      </c>
      <c r="EV31" s="21">
        <v>7.1276460639719952</v>
      </c>
      <c r="EW31" s="21">
        <v>5.7941727534474916</v>
      </c>
      <c r="EX31" s="21">
        <v>5.1698835754236301</v>
      </c>
      <c r="EY31" s="21">
        <v>5.5946087765318167</v>
      </c>
      <c r="EZ31" s="21">
        <v>5.9399065887078377</v>
      </c>
      <c r="FA31" s="21">
        <v>5.6221236126976066</v>
      </c>
    </row>
    <row r="32" spans="1:157" s="134" customFormat="1" ht="12.75" customHeight="1">
      <c r="A32" s="971" t="s">
        <v>3198</v>
      </c>
      <c r="B32" s="21"/>
      <c r="C32" s="254" t="s">
        <v>829</v>
      </c>
      <c r="D32" s="254" t="s">
        <v>829</v>
      </c>
      <c r="E32" s="254" t="s">
        <v>1396</v>
      </c>
      <c r="F32" s="254" t="s">
        <v>1397</v>
      </c>
      <c r="G32" s="254" t="s">
        <v>1398</v>
      </c>
      <c r="H32" s="254" t="s">
        <v>1399</v>
      </c>
      <c r="I32" s="254" t="s">
        <v>1400</v>
      </c>
      <c r="J32" s="254" t="s">
        <v>1401</v>
      </c>
      <c r="K32" s="254" t="s">
        <v>1402</v>
      </c>
      <c r="L32" s="254" t="s">
        <v>1403</v>
      </c>
      <c r="M32" s="254" t="s">
        <v>1404</v>
      </c>
      <c r="N32" s="254" t="s">
        <v>1405</v>
      </c>
      <c r="O32" s="21"/>
      <c r="P32" s="254" t="s">
        <v>932</v>
      </c>
      <c r="Q32" s="254" t="s">
        <v>1406</v>
      </c>
      <c r="R32" s="254" t="s">
        <v>828</v>
      </c>
      <c r="S32" s="254" t="s">
        <v>1407</v>
      </c>
      <c r="T32" s="254" t="s">
        <v>1408</v>
      </c>
      <c r="U32" s="254" t="s">
        <v>932</v>
      </c>
      <c r="V32" s="254" t="s">
        <v>1409</v>
      </c>
      <c r="W32" s="254" t="s">
        <v>1410</v>
      </c>
      <c r="X32" s="254" t="s">
        <v>1411</v>
      </c>
      <c r="Y32" s="254" t="s">
        <v>1412</v>
      </c>
      <c r="Z32" s="254" t="s">
        <v>1413</v>
      </c>
      <c r="AA32" s="254" t="s">
        <v>1414</v>
      </c>
      <c r="AB32" s="21"/>
      <c r="AC32" s="254" t="s">
        <v>1411</v>
      </c>
      <c r="AD32" s="254" t="s">
        <v>1415</v>
      </c>
      <c r="AE32" s="254" t="s">
        <v>1416</v>
      </c>
      <c r="AF32" s="254" t="s">
        <v>1417</v>
      </c>
      <c r="AG32" s="254" t="s">
        <v>1122</v>
      </c>
      <c r="AH32" s="254" t="s">
        <v>1418</v>
      </c>
      <c r="AI32" s="254" t="s">
        <v>1419</v>
      </c>
      <c r="AJ32" s="254" t="s">
        <v>963</v>
      </c>
      <c r="AK32" s="254" t="s">
        <v>930</v>
      </c>
      <c r="AL32" s="254" t="s">
        <v>1420</v>
      </c>
      <c r="AM32" s="254" t="s">
        <v>1421</v>
      </c>
      <c r="AN32" s="254" t="s">
        <v>1422</v>
      </c>
      <c r="AO32" s="21"/>
      <c r="AP32" s="254" t="s">
        <v>1423</v>
      </c>
      <c r="AQ32" s="254" t="s">
        <v>1424</v>
      </c>
      <c r="AR32" s="254" t="s">
        <v>1425</v>
      </c>
      <c r="AS32" s="254" t="s">
        <v>1426</v>
      </c>
      <c r="AT32" s="254" t="s">
        <v>1427</v>
      </c>
      <c r="AU32" s="254" t="s">
        <v>1428</v>
      </c>
      <c r="AV32" s="254" t="s">
        <v>1429</v>
      </c>
      <c r="AW32" s="254" t="s">
        <v>1430</v>
      </c>
      <c r="AX32" s="254" t="s">
        <v>833</v>
      </c>
      <c r="AY32" s="254" t="s">
        <v>1431</v>
      </c>
      <c r="AZ32" s="254" t="s">
        <v>1111</v>
      </c>
      <c r="BA32" s="254" t="s">
        <v>1432</v>
      </c>
      <c r="BB32" s="21"/>
      <c r="BC32" s="254" t="s">
        <v>1433</v>
      </c>
      <c r="BD32" s="254" t="s">
        <v>1434</v>
      </c>
      <c r="BE32" s="254" t="s">
        <v>1435</v>
      </c>
      <c r="BF32" s="254" t="s">
        <v>1436</v>
      </c>
      <c r="BG32" s="254" t="s">
        <v>1437</v>
      </c>
      <c r="BH32" s="254" t="s">
        <v>829</v>
      </c>
      <c r="BI32" s="254" t="s">
        <v>1438</v>
      </c>
      <c r="BJ32" s="254" t="s">
        <v>1439</v>
      </c>
      <c r="BK32" s="254" t="s">
        <v>1440</v>
      </c>
      <c r="BL32" s="254" t="s">
        <v>1307</v>
      </c>
      <c r="BM32" s="254" t="s">
        <v>981</v>
      </c>
      <c r="BN32" s="254" t="s">
        <v>1441</v>
      </c>
      <c r="BO32" s="21"/>
      <c r="BP32" s="254" t="s">
        <v>1442</v>
      </c>
      <c r="BQ32" s="254" t="s">
        <v>1443</v>
      </c>
      <c r="BR32" s="254" t="s">
        <v>1444</v>
      </c>
      <c r="BS32" s="254" t="s">
        <v>1445</v>
      </c>
      <c r="BT32" s="254" t="s">
        <v>1446</v>
      </c>
      <c r="BU32" s="254" t="s">
        <v>1447</v>
      </c>
      <c r="BV32" s="254" t="s">
        <v>1448</v>
      </c>
      <c r="BW32" s="254" t="s">
        <v>1449</v>
      </c>
      <c r="BX32" s="254" t="s">
        <v>880</v>
      </c>
      <c r="BY32" s="254" t="s">
        <v>880</v>
      </c>
      <c r="BZ32" s="254" t="s">
        <v>880</v>
      </c>
      <c r="CA32" s="254" t="s">
        <v>880</v>
      </c>
      <c r="CB32" s="21"/>
      <c r="CC32" s="254" t="s">
        <v>880</v>
      </c>
      <c r="CD32" s="254" t="s">
        <v>1450</v>
      </c>
      <c r="CE32" s="254" t="s">
        <v>1091</v>
      </c>
      <c r="CF32" s="254" t="s">
        <v>1451</v>
      </c>
      <c r="CG32" s="254" t="s">
        <v>1452</v>
      </c>
      <c r="CH32" s="254" t="s">
        <v>1106</v>
      </c>
      <c r="CI32" s="254" t="s">
        <v>1453</v>
      </c>
      <c r="CJ32" s="254" t="s">
        <v>1454</v>
      </c>
      <c r="CK32" s="254" t="s">
        <v>1455</v>
      </c>
      <c r="CL32" s="254" t="s">
        <v>1456</v>
      </c>
      <c r="CM32" s="254" t="s">
        <v>1457</v>
      </c>
      <c r="CN32" s="254" t="s">
        <v>1458</v>
      </c>
      <c r="CO32" s="21"/>
      <c r="CP32" s="254" t="s">
        <v>891</v>
      </c>
      <c r="CQ32" s="254" t="s">
        <v>1459</v>
      </c>
      <c r="CR32" s="254" t="s">
        <v>1019</v>
      </c>
      <c r="CS32" s="254" t="s">
        <v>1107</v>
      </c>
      <c r="CT32" s="254" t="s">
        <v>1460</v>
      </c>
      <c r="CU32" s="254" t="s">
        <v>1461</v>
      </c>
      <c r="CV32" s="254" t="s">
        <v>1462</v>
      </c>
      <c r="CW32" s="254" t="s">
        <v>1463</v>
      </c>
      <c r="CX32" s="254" t="s">
        <v>1464</v>
      </c>
      <c r="CY32" s="254" t="s">
        <v>890</v>
      </c>
      <c r="CZ32" s="254" t="s">
        <v>1465</v>
      </c>
      <c r="DA32" s="254" t="s">
        <v>1466</v>
      </c>
      <c r="DB32" s="21"/>
      <c r="DC32" s="254" t="s">
        <v>1467</v>
      </c>
      <c r="DD32" s="254" t="s">
        <v>1468</v>
      </c>
      <c r="DE32" s="254" t="s">
        <v>1469</v>
      </c>
      <c r="DF32" s="254" t="s">
        <v>1470</v>
      </c>
      <c r="DG32" s="254" t="s">
        <v>905</v>
      </c>
      <c r="DH32" s="254" t="s">
        <v>1471</v>
      </c>
      <c r="DI32" s="254" t="s">
        <v>1472</v>
      </c>
      <c r="DJ32" s="254" t="s">
        <v>1473</v>
      </c>
      <c r="DK32" s="254" t="s">
        <v>1474</v>
      </c>
      <c r="DL32" s="254" t="s">
        <v>1475</v>
      </c>
      <c r="DM32" s="254" t="s">
        <v>1476</v>
      </c>
      <c r="DN32" s="254" t="s">
        <v>1477</v>
      </c>
      <c r="DO32" s="21"/>
      <c r="DP32" s="254" t="s">
        <v>1478</v>
      </c>
      <c r="DQ32" s="254" t="s">
        <v>1479</v>
      </c>
      <c r="DR32" s="254" t="s">
        <v>1480</v>
      </c>
      <c r="DS32" s="254" t="s">
        <v>1481</v>
      </c>
      <c r="DT32" s="254" t="s">
        <v>1482</v>
      </c>
      <c r="DU32" s="254" t="s">
        <v>1483</v>
      </c>
      <c r="DV32" s="254" t="s">
        <v>1484</v>
      </c>
      <c r="DW32" s="254" t="s">
        <v>1174</v>
      </c>
      <c r="DX32" s="254" t="s">
        <v>1485</v>
      </c>
      <c r="DY32" s="254" t="s">
        <v>1486</v>
      </c>
      <c r="DZ32" s="254" t="s">
        <v>1487</v>
      </c>
      <c r="EA32" s="254" t="s">
        <v>1488</v>
      </c>
      <c r="EB32" s="21"/>
      <c r="EC32" s="254" t="s">
        <v>1489</v>
      </c>
      <c r="ED32" s="254" t="s">
        <v>1490</v>
      </c>
      <c r="EE32" s="254" t="s">
        <v>1490</v>
      </c>
      <c r="EF32" s="254" t="s">
        <v>889</v>
      </c>
      <c r="EG32" s="254" t="s">
        <v>1491</v>
      </c>
      <c r="EH32" s="254" t="s">
        <v>1492</v>
      </c>
      <c r="EI32" s="254" t="s">
        <v>1493</v>
      </c>
      <c r="EJ32" s="254" t="s">
        <v>1494</v>
      </c>
      <c r="EK32" s="254" t="s">
        <v>1495</v>
      </c>
      <c r="EL32" s="254" t="s">
        <v>1496</v>
      </c>
      <c r="EM32" s="254" t="s">
        <v>1497</v>
      </c>
      <c r="EN32" s="254" t="s">
        <v>1498</v>
      </c>
      <c r="EO32" s="21"/>
      <c r="EP32" s="254" t="s">
        <v>1499</v>
      </c>
      <c r="EQ32" s="254" t="s">
        <v>1500</v>
      </c>
      <c r="ER32" s="254" t="s">
        <v>1501</v>
      </c>
      <c r="ES32" s="254" t="s">
        <v>1502</v>
      </c>
      <c r="ET32" s="254" t="s">
        <v>1503</v>
      </c>
      <c r="EU32" s="254" t="s">
        <v>1504</v>
      </c>
      <c r="EV32" s="254" t="s">
        <v>1505</v>
      </c>
      <c r="EW32" s="254" t="s">
        <v>1506</v>
      </c>
      <c r="EX32" s="254" t="s">
        <v>1174</v>
      </c>
      <c r="EY32" s="254" t="s">
        <v>1507</v>
      </c>
      <c r="EZ32" s="254" t="s">
        <v>1508</v>
      </c>
      <c r="FA32" s="254" t="s">
        <v>1509</v>
      </c>
    </row>
    <row r="33" spans="1:157" s="134" customFormat="1" ht="12.75" customHeight="1">
      <c r="A33" s="972" t="s">
        <v>3177</v>
      </c>
      <c r="B33" s="21">
        <f>AVERAGE(C33:N33)</f>
        <v>37.998765538908685</v>
      </c>
      <c r="C33" s="21">
        <v>38.300921323672597</v>
      </c>
      <c r="D33" s="21">
        <v>38.697198362602954</v>
      </c>
      <c r="E33" s="21">
        <v>33.033208869923044</v>
      </c>
      <c r="F33" s="21">
        <v>33.215511432009627</v>
      </c>
      <c r="G33" s="21">
        <v>34.445267116682736</v>
      </c>
      <c r="H33" s="21">
        <v>34.32652644286577</v>
      </c>
      <c r="I33" s="21">
        <v>34.89197189672538</v>
      </c>
      <c r="J33" s="21">
        <v>41.080149211362063</v>
      </c>
      <c r="K33" s="21">
        <v>42.085833803267377</v>
      </c>
      <c r="L33" s="21">
        <v>49.349548972022518</v>
      </c>
      <c r="M33" s="21">
        <v>38.954488881311342</v>
      </c>
      <c r="N33" s="21">
        <v>37.604560154458788</v>
      </c>
      <c r="O33" s="21">
        <f>AVERAGE(P33:AA33)</f>
        <v>42.389434995258966</v>
      </c>
      <c r="P33" s="21">
        <v>39.354851459060669</v>
      </c>
      <c r="Q33" s="21">
        <v>42.055350669818758</v>
      </c>
      <c r="R33" s="21">
        <v>47.275400854254372</v>
      </c>
      <c r="S33" s="21">
        <v>45.15956421316055</v>
      </c>
      <c r="T33" s="21">
        <v>42.447957932214095</v>
      </c>
      <c r="U33" s="21">
        <v>42.398664076127808</v>
      </c>
      <c r="V33" s="21">
        <v>40.638663031135287</v>
      </c>
      <c r="W33" s="21">
        <v>43.592316554849134</v>
      </c>
      <c r="X33" s="21">
        <v>41.444340322750726</v>
      </c>
      <c r="Y33" s="21">
        <v>44.093911451278032</v>
      </c>
      <c r="Z33" s="21">
        <v>40.121490260796378</v>
      </c>
      <c r="AA33" s="21">
        <v>40.09070911766176</v>
      </c>
      <c r="AB33" s="21">
        <f>AVERAGE(AC33:AN33)</f>
        <v>39.266335356074961</v>
      </c>
      <c r="AC33" s="21">
        <v>37.950833307047795</v>
      </c>
      <c r="AD33" s="21">
        <v>36.387266235041608</v>
      </c>
      <c r="AE33" s="21">
        <v>35.775168315230218</v>
      </c>
      <c r="AF33" s="21">
        <v>31.097855031690948</v>
      </c>
      <c r="AG33" s="21">
        <v>30.821566749072932</v>
      </c>
      <c r="AH33" s="21">
        <v>34.128293085885304</v>
      </c>
      <c r="AI33" s="21">
        <v>36.214696458853588</v>
      </c>
      <c r="AJ33" s="21">
        <v>33.625427761117493</v>
      </c>
      <c r="AK33" s="21">
        <v>42.815126146043305</v>
      </c>
      <c r="AL33" s="21">
        <v>47.77443100708561</v>
      </c>
      <c r="AM33" s="21">
        <v>45.913852507504131</v>
      </c>
      <c r="AN33" s="21">
        <v>58.691507668326572</v>
      </c>
      <c r="AO33" s="21">
        <f>AVERAGE(AP33:BA33)</f>
        <v>42.43374829238963</v>
      </c>
      <c r="AP33" s="21">
        <v>54.510912344204215</v>
      </c>
      <c r="AQ33" s="21">
        <v>48.980224143293192</v>
      </c>
      <c r="AR33" s="21">
        <v>41.303727529841204</v>
      </c>
      <c r="AS33" s="21">
        <v>38.319663319255028</v>
      </c>
      <c r="AT33" s="21">
        <v>39.637099030640989</v>
      </c>
      <c r="AU33" s="21">
        <v>40.595520416712482</v>
      </c>
      <c r="AV33" s="21">
        <v>38.91423988041651</v>
      </c>
      <c r="AW33" s="21">
        <v>38.610445607602692</v>
      </c>
      <c r="AX33" s="21">
        <v>37.081735226892789</v>
      </c>
      <c r="AY33" s="21">
        <v>47.317023035988271</v>
      </c>
      <c r="AZ33" s="21">
        <v>42.620753289789647</v>
      </c>
      <c r="BA33" s="21">
        <v>41.313635684038481</v>
      </c>
      <c r="BB33" s="21">
        <f>AVERAGE(BC33:BN33)</f>
        <v>27.978180287606467</v>
      </c>
      <c r="BC33" s="21">
        <v>38.269402589627731</v>
      </c>
      <c r="BD33" s="21">
        <v>34.007717948187526</v>
      </c>
      <c r="BE33" s="21">
        <v>34.131508229352733</v>
      </c>
      <c r="BF33" s="21">
        <v>33.078472405893201</v>
      </c>
      <c r="BG33" s="21">
        <v>33.315510394879574</v>
      </c>
      <c r="BH33" s="21">
        <v>31.587538385161103</v>
      </c>
      <c r="BI33" s="21">
        <v>23.185631754693855</v>
      </c>
      <c r="BJ33" s="21">
        <v>17.275341960754194</v>
      </c>
      <c r="BK33" s="21">
        <v>19.631385779312151</v>
      </c>
      <c r="BL33" s="21">
        <v>19.058243570755355</v>
      </c>
      <c r="BM33" s="21">
        <v>23.542486882332028</v>
      </c>
      <c r="BN33" s="21">
        <v>28.654923550328224</v>
      </c>
      <c r="BO33" s="21">
        <f>AVERAGE(BP33:CA33)</f>
        <v>16.919864258643244</v>
      </c>
      <c r="BP33" s="21">
        <v>25.722460089761601</v>
      </c>
      <c r="BQ33" s="21">
        <v>24.81361519599519</v>
      </c>
      <c r="BR33" s="21">
        <v>19.800099862634372</v>
      </c>
      <c r="BS33" s="21">
        <v>14.137434046847558</v>
      </c>
      <c r="BT33" s="21">
        <v>15.497746746774208</v>
      </c>
      <c r="BU33" s="21">
        <v>15.233195620151854</v>
      </c>
      <c r="BV33" s="21">
        <v>12.301553416981363</v>
      </c>
      <c r="BW33" s="21">
        <v>12.21149787701569</v>
      </c>
      <c r="BX33" s="21">
        <v>16.089015761025649</v>
      </c>
      <c r="BY33" s="21">
        <v>15.90271018767681</v>
      </c>
      <c r="BZ33" s="21">
        <v>15.275207575768112</v>
      </c>
      <c r="CA33" s="21">
        <v>16.053834723086499</v>
      </c>
      <c r="CB33" s="21">
        <f>AVERAGE(CC33:CN33)</f>
        <v>11.885705819067661</v>
      </c>
      <c r="CC33" s="21">
        <v>13.670196306491425</v>
      </c>
      <c r="CD33" s="21">
        <v>13.416470215739366</v>
      </c>
      <c r="CE33" s="21">
        <v>13.533871024011917</v>
      </c>
      <c r="CF33" s="21">
        <v>13.170365687443718</v>
      </c>
      <c r="CG33" s="21">
        <v>11.036031021740998</v>
      </c>
      <c r="CH33" s="21">
        <v>12.579306339645067</v>
      </c>
      <c r="CI33" s="21">
        <v>10.340466640414041</v>
      </c>
      <c r="CJ33" s="21">
        <v>9.7398740510093393</v>
      </c>
      <c r="CK33" s="21">
        <v>12.325090618883022</v>
      </c>
      <c r="CL33" s="21">
        <v>10.219498872772565</v>
      </c>
      <c r="CM33" s="21">
        <v>10.277034551378348</v>
      </c>
      <c r="CN33" s="21">
        <v>12.320264499282143</v>
      </c>
      <c r="CO33" s="21">
        <f>AVERAGE(CP33:DA33)</f>
        <v>8.4483424628736845</v>
      </c>
      <c r="CP33" s="21">
        <v>9.2420540122497741</v>
      </c>
      <c r="CQ33" s="21">
        <v>9.6381834261159405</v>
      </c>
      <c r="CR33" s="21">
        <v>9.1929302762359022</v>
      </c>
      <c r="CS33" s="21">
        <v>7.2878328891747826</v>
      </c>
      <c r="CT33" s="21">
        <v>7.9288362453531605</v>
      </c>
      <c r="CU33" s="21">
        <v>8.8114186542836386</v>
      </c>
      <c r="CV33" s="21">
        <v>7.563588551374071</v>
      </c>
      <c r="CW33" s="21">
        <v>7.4753479519227239</v>
      </c>
      <c r="CX33" s="21">
        <v>9.206030546331629</v>
      </c>
      <c r="CY33" s="21">
        <v>7.9148585559844262</v>
      </c>
      <c r="CZ33" s="21">
        <v>7.8804774119493537</v>
      </c>
      <c r="DA33" s="21">
        <v>9.2385510335087933</v>
      </c>
      <c r="DB33" s="21">
        <f>AVERAGE(DC33:DN33)</f>
        <v>8.1486578511426071</v>
      </c>
      <c r="DC33" s="21">
        <v>8.2461965282083067</v>
      </c>
      <c r="DD33" s="21">
        <v>7.9976879631510318</v>
      </c>
      <c r="DE33" s="21">
        <v>8.7325622663400786</v>
      </c>
      <c r="DF33" s="21">
        <v>7.5341472753603407</v>
      </c>
      <c r="DG33" s="21">
        <v>7.33</v>
      </c>
      <c r="DH33" s="21">
        <v>8.8838333222862964</v>
      </c>
      <c r="DI33" s="21">
        <v>7.7773527011865511</v>
      </c>
      <c r="DJ33" s="21">
        <v>7.7268562370109661</v>
      </c>
      <c r="DK33" s="21">
        <v>9.0319752268393927</v>
      </c>
      <c r="DL33" s="21">
        <v>7.9495144169556609</v>
      </c>
      <c r="DM33" s="21">
        <v>7.4666387952490476</v>
      </c>
      <c r="DN33" s="21">
        <v>9.1071294811235859</v>
      </c>
      <c r="DO33" s="21">
        <f>AVERAGE(DP33:EA33)</f>
        <v>8.6894522464145982</v>
      </c>
      <c r="DP33" s="21">
        <v>7.8064422163012841</v>
      </c>
      <c r="DQ33" s="21">
        <v>8.018325867103254</v>
      </c>
      <c r="DR33" s="21">
        <v>9.7987428522918165</v>
      </c>
      <c r="DS33" s="21">
        <v>8.9837129872486443</v>
      </c>
      <c r="DT33" s="21">
        <v>7.6348794430194209</v>
      </c>
      <c r="DU33" s="21">
        <v>8.1579902814706138</v>
      </c>
      <c r="DV33" s="21">
        <v>8.4144177314135025</v>
      </c>
      <c r="DW33" s="21">
        <v>7.9575215557222476</v>
      </c>
      <c r="DX33" s="21">
        <v>11.158850029381448</v>
      </c>
      <c r="DY33" s="21">
        <v>9.0536594699154165</v>
      </c>
      <c r="DZ33" s="21">
        <v>8.2012455379513849</v>
      </c>
      <c r="EA33" s="21">
        <v>9.0876389851561576</v>
      </c>
      <c r="EB33" s="21">
        <f>AVERAGE(EC33:EN33)</f>
        <v>8.854866417658501</v>
      </c>
      <c r="EC33" s="21">
        <v>8.6710165762621862</v>
      </c>
      <c r="ED33" s="21">
        <v>8.3481832126182205</v>
      </c>
      <c r="EE33" s="21">
        <v>11.327290298804201</v>
      </c>
      <c r="EF33" s="21">
        <v>9.1383891183144428</v>
      </c>
      <c r="EG33" s="21">
        <v>8.2588604150705294</v>
      </c>
      <c r="EH33" s="21">
        <v>8.8334697817387813</v>
      </c>
      <c r="EI33" s="21">
        <v>8.1131778503924128</v>
      </c>
      <c r="EJ33" s="21">
        <v>8.2051696780986578</v>
      </c>
      <c r="EK33" s="21">
        <v>10.233605107672485</v>
      </c>
      <c r="EL33" s="21">
        <v>7.9876979096927743</v>
      </c>
      <c r="EM33" s="21">
        <v>8.6004058087402999</v>
      </c>
      <c r="EN33" s="21">
        <v>8.5411312544970137</v>
      </c>
      <c r="EO33" s="21">
        <f>AVERAGE(EP33:FA33)</f>
        <v>8.309842260745409</v>
      </c>
      <c r="EP33" s="21">
        <v>8.3471224817645009</v>
      </c>
      <c r="EQ33" s="21">
        <v>7.9109948297056905</v>
      </c>
      <c r="ER33" s="21">
        <v>7.9952751870451992</v>
      </c>
      <c r="ES33" s="21">
        <v>8.5198709860684936</v>
      </c>
      <c r="ET33" s="21">
        <v>8.0979780190138033</v>
      </c>
      <c r="EU33" s="21">
        <v>8.6545678246776117</v>
      </c>
      <c r="EV33" s="21">
        <v>8.2901438679681654</v>
      </c>
      <c r="EW33" s="21">
        <v>8.3135556894636178</v>
      </c>
      <c r="EX33" s="21">
        <v>7.5487599201203377</v>
      </c>
      <c r="EY33" s="21">
        <v>9.2701870456327775</v>
      </c>
      <c r="EZ33" s="21">
        <v>8.2305450557282782</v>
      </c>
      <c r="FA33" s="21">
        <v>8.5391062217564517</v>
      </c>
    </row>
    <row r="34" spans="1:157" s="134" customFormat="1" ht="12.75" customHeight="1">
      <c r="A34" s="971" t="s">
        <v>3198</v>
      </c>
      <c r="B34" s="21"/>
      <c r="C34" s="254" t="s">
        <v>1510</v>
      </c>
      <c r="D34" s="254" t="s">
        <v>854</v>
      </c>
      <c r="E34" s="254" t="s">
        <v>939</v>
      </c>
      <c r="F34" s="254" t="s">
        <v>1511</v>
      </c>
      <c r="G34" s="254" t="s">
        <v>934</v>
      </c>
      <c r="H34" s="254" t="s">
        <v>954</v>
      </c>
      <c r="I34" s="254" t="s">
        <v>1512</v>
      </c>
      <c r="J34" s="254" t="s">
        <v>1513</v>
      </c>
      <c r="K34" s="254" t="s">
        <v>1514</v>
      </c>
      <c r="L34" s="254" t="s">
        <v>1515</v>
      </c>
      <c r="M34" s="254" t="s">
        <v>1516</v>
      </c>
      <c r="N34" s="254" t="s">
        <v>1408</v>
      </c>
      <c r="O34" s="21"/>
      <c r="P34" s="254" t="s">
        <v>1517</v>
      </c>
      <c r="Q34" s="254" t="s">
        <v>1518</v>
      </c>
      <c r="R34" s="254" t="s">
        <v>1519</v>
      </c>
      <c r="S34" s="254" t="s">
        <v>1520</v>
      </c>
      <c r="T34" s="254" t="s">
        <v>1521</v>
      </c>
      <c r="U34" s="254" t="s">
        <v>1522</v>
      </c>
      <c r="V34" s="254" t="s">
        <v>1523</v>
      </c>
      <c r="W34" s="254" t="s">
        <v>1524</v>
      </c>
      <c r="X34" s="254" t="s">
        <v>1525</v>
      </c>
      <c r="Y34" s="254" t="s">
        <v>1526</v>
      </c>
      <c r="Z34" s="254" t="s">
        <v>1525</v>
      </c>
      <c r="AA34" s="254" t="s">
        <v>1527</v>
      </c>
      <c r="AB34" s="21"/>
      <c r="AC34" s="254" t="s">
        <v>1528</v>
      </c>
      <c r="AD34" s="254" t="s">
        <v>1529</v>
      </c>
      <c r="AE34" s="254" t="s">
        <v>974</v>
      </c>
      <c r="AF34" s="254" t="s">
        <v>1530</v>
      </c>
      <c r="AG34" s="254" t="s">
        <v>1530</v>
      </c>
      <c r="AH34" s="254" t="s">
        <v>1531</v>
      </c>
      <c r="AI34" s="254" t="s">
        <v>1532</v>
      </c>
      <c r="AJ34" s="254" t="s">
        <v>1533</v>
      </c>
      <c r="AK34" s="254" t="s">
        <v>1534</v>
      </c>
      <c r="AL34" s="254" t="s">
        <v>1535</v>
      </c>
      <c r="AM34" s="254" t="s">
        <v>1536</v>
      </c>
      <c r="AN34" s="254" t="s">
        <v>1537</v>
      </c>
      <c r="AO34" s="21"/>
      <c r="AP34" s="254" t="s">
        <v>1538</v>
      </c>
      <c r="AQ34" s="254" t="s">
        <v>1539</v>
      </c>
      <c r="AR34" s="254" t="s">
        <v>1540</v>
      </c>
      <c r="AS34" s="254" t="s">
        <v>1541</v>
      </c>
      <c r="AT34" s="254" t="s">
        <v>1542</v>
      </c>
      <c r="AU34" s="254" t="s">
        <v>1543</v>
      </c>
      <c r="AV34" s="254" t="s">
        <v>1544</v>
      </c>
      <c r="AW34" s="254" t="s">
        <v>1545</v>
      </c>
      <c r="AX34" s="254" t="s">
        <v>1546</v>
      </c>
      <c r="AY34" s="254" t="s">
        <v>1547</v>
      </c>
      <c r="AZ34" s="254" t="s">
        <v>1548</v>
      </c>
      <c r="BA34" s="254" t="s">
        <v>1549</v>
      </c>
      <c r="BB34" s="21"/>
      <c r="BC34" s="254" t="s">
        <v>1550</v>
      </c>
      <c r="BD34" s="254" t="s">
        <v>835</v>
      </c>
      <c r="BE34" s="254" t="s">
        <v>1551</v>
      </c>
      <c r="BF34" s="254" t="s">
        <v>1552</v>
      </c>
      <c r="BG34" s="254" t="s">
        <v>1553</v>
      </c>
      <c r="BH34" s="254" t="s">
        <v>1552</v>
      </c>
      <c r="BI34" s="254" t="s">
        <v>1554</v>
      </c>
      <c r="BJ34" s="254" t="s">
        <v>1555</v>
      </c>
      <c r="BK34" s="254" t="s">
        <v>1556</v>
      </c>
      <c r="BL34" s="254" t="s">
        <v>1557</v>
      </c>
      <c r="BM34" s="254" t="s">
        <v>1558</v>
      </c>
      <c r="BN34" s="254" t="s">
        <v>1559</v>
      </c>
      <c r="BO34" s="21"/>
      <c r="BP34" s="254" t="s">
        <v>1560</v>
      </c>
      <c r="BQ34" s="254" t="s">
        <v>1561</v>
      </c>
      <c r="BR34" s="254" t="s">
        <v>1562</v>
      </c>
      <c r="BS34" s="254" t="s">
        <v>1563</v>
      </c>
      <c r="BT34" s="254" t="s">
        <v>1564</v>
      </c>
      <c r="BU34" s="254" t="s">
        <v>1565</v>
      </c>
      <c r="BV34" s="254" t="s">
        <v>1566</v>
      </c>
      <c r="BW34" s="254" t="s">
        <v>1567</v>
      </c>
      <c r="BX34" s="254" t="s">
        <v>1568</v>
      </c>
      <c r="BY34" s="254" t="s">
        <v>1569</v>
      </c>
      <c r="BZ34" s="254" t="s">
        <v>1570</v>
      </c>
      <c r="CA34" s="254" t="s">
        <v>1571</v>
      </c>
      <c r="CB34" s="21"/>
      <c r="CC34" s="254" t="s">
        <v>1572</v>
      </c>
      <c r="CD34" s="254" t="s">
        <v>1573</v>
      </c>
      <c r="CE34" s="254" t="s">
        <v>1574</v>
      </c>
      <c r="CF34" s="254" t="s">
        <v>1575</v>
      </c>
      <c r="CG34" s="254" t="s">
        <v>1576</v>
      </c>
      <c r="CH34" s="254" t="s">
        <v>1577</v>
      </c>
      <c r="CI34" s="254" t="s">
        <v>1578</v>
      </c>
      <c r="CJ34" s="254" t="s">
        <v>1579</v>
      </c>
      <c r="CK34" s="254" t="s">
        <v>1580</v>
      </c>
      <c r="CL34" s="254" t="s">
        <v>1581</v>
      </c>
      <c r="CM34" s="254" t="s">
        <v>1582</v>
      </c>
      <c r="CN34" s="254" t="s">
        <v>1583</v>
      </c>
      <c r="CO34" s="21"/>
      <c r="CP34" s="254" t="s">
        <v>1584</v>
      </c>
      <c r="CQ34" s="254" t="s">
        <v>1585</v>
      </c>
      <c r="CR34" s="254" t="s">
        <v>1586</v>
      </c>
      <c r="CS34" s="254" t="s">
        <v>895</v>
      </c>
      <c r="CT34" s="254" t="s">
        <v>1587</v>
      </c>
      <c r="CU34" s="254" t="s">
        <v>1588</v>
      </c>
      <c r="CV34" s="254" t="s">
        <v>1589</v>
      </c>
      <c r="CW34" s="254" t="s">
        <v>1590</v>
      </c>
      <c r="CX34" s="254" t="s">
        <v>1591</v>
      </c>
      <c r="CY34" s="254" t="s">
        <v>1592</v>
      </c>
      <c r="CZ34" s="254" t="s">
        <v>1593</v>
      </c>
      <c r="DA34" s="254" t="s">
        <v>1594</v>
      </c>
      <c r="DB34" s="21"/>
      <c r="DC34" s="254" t="s">
        <v>1595</v>
      </c>
      <c r="DD34" s="254" t="s">
        <v>1596</v>
      </c>
      <c r="DE34" s="254" t="s">
        <v>1597</v>
      </c>
      <c r="DF34" s="254" t="s">
        <v>1598</v>
      </c>
      <c r="DG34" s="254" t="s">
        <v>1599</v>
      </c>
      <c r="DH34" s="254" t="s">
        <v>1600</v>
      </c>
      <c r="DI34" s="254" t="s">
        <v>1601</v>
      </c>
      <c r="DJ34" s="254" t="s">
        <v>1342</v>
      </c>
      <c r="DK34" s="254" t="s">
        <v>1602</v>
      </c>
      <c r="DL34" s="254" t="s">
        <v>1603</v>
      </c>
      <c r="DM34" s="254" t="s">
        <v>1604</v>
      </c>
      <c r="DN34" s="254" t="s">
        <v>1605</v>
      </c>
      <c r="DO34" s="21"/>
      <c r="DP34" s="254" t="s">
        <v>1606</v>
      </c>
      <c r="DQ34" s="254" t="s">
        <v>1607</v>
      </c>
      <c r="DR34" s="254" t="s">
        <v>1608</v>
      </c>
      <c r="DS34" s="254" t="s">
        <v>1609</v>
      </c>
      <c r="DT34" s="254" t="s">
        <v>1610</v>
      </c>
      <c r="DU34" s="254" t="s">
        <v>1611</v>
      </c>
      <c r="DV34" s="254" t="s">
        <v>1612</v>
      </c>
      <c r="DW34" s="254" t="s">
        <v>1613</v>
      </c>
      <c r="DX34" s="254" t="s">
        <v>1614</v>
      </c>
      <c r="DY34" s="254" t="s">
        <v>1615</v>
      </c>
      <c r="DZ34" s="254" t="s">
        <v>1616</v>
      </c>
      <c r="EA34" s="254" t="s">
        <v>1617</v>
      </c>
      <c r="EB34" s="21"/>
      <c r="EC34" s="254" t="s">
        <v>1618</v>
      </c>
      <c r="ED34" s="254" t="s">
        <v>1619</v>
      </c>
      <c r="EE34" s="254" t="s">
        <v>1620</v>
      </c>
      <c r="EF34" s="254" t="s">
        <v>1621</v>
      </c>
      <c r="EG34" s="254" t="s">
        <v>1622</v>
      </c>
      <c r="EH34" s="254" t="s">
        <v>1623</v>
      </c>
      <c r="EI34" s="254" t="s">
        <v>1624</v>
      </c>
      <c r="EJ34" s="254" t="s">
        <v>1625</v>
      </c>
      <c r="EK34" s="254" t="s">
        <v>1626</v>
      </c>
      <c r="EL34" s="254" t="s">
        <v>1627</v>
      </c>
      <c r="EM34" s="254" t="s">
        <v>1628</v>
      </c>
      <c r="EN34" s="254" t="s">
        <v>1629</v>
      </c>
      <c r="EO34" s="21"/>
      <c r="EP34" s="254" t="s">
        <v>1630</v>
      </c>
      <c r="EQ34" s="254" t="s">
        <v>1631</v>
      </c>
      <c r="ER34" s="254" t="s">
        <v>1632</v>
      </c>
      <c r="ES34" s="254" t="s">
        <v>1633</v>
      </c>
      <c r="ET34" s="254" t="s">
        <v>1634</v>
      </c>
      <c r="EU34" s="254" t="s">
        <v>1635</v>
      </c>
      <c r="EV34" s="254" t="s">
        <v>1636</v>
      </c>
      <c r="EW34" s="254" t="s">
        <v>1637</v>
      </c>
      <c r="EX34" s="254" t="s">
        <v>1638</v>
      </c>
      <c r="EY34" s="254" t="s">
        <v>1639</v>
      </c>
      <c r="EZ34" s="254" t="s">
        <v>1640</v>
      </c>
      <c r="FA34" s="254" t="s">
        <v>1641</v>
      </c>
    </row>
    <row r="35" spans="1:157" s="134" customFormat="1" ht="12.75" customHeight="1">
      <c r="A35" s="972" t="s">
        <v>3178</v>
      </c>
      <c r="B35" s="21">
        <f>AVERAGE(C35:N35)</f>
        <v>33.959855042147645</v>
      </c>
      <c r="C35" s="21">
        <v>37.596698113207545</v>
      </c>
      <c r="D35" s="21">
        <v>38.78234273318872</v>
      </c>
      <c r="E35" s="21">
        <v>31.67670250896057</v>
      </c>
      <c r="F35" s="21">
        <v>28.478373422040256</v>
      </c>
      <c r="G35" s="21">
        <v>31.895277831505069</v>
      </c>
      <c r="H35" s="21">
        <v>36.800580256403904</v>
      </c>
      <c r="I35" s="21">
        <v>36.706042693584173</v>
      </c>
      <c r="J35" s="21">
        <v>36.27948410870566</v>
      </c>
      <c r="K35" s="21">
        <v>33.727347827005552</v>
      </c>
      <c r="L35" s="21">
        <v>32.266136610046992</v>
      </c>
      <c r="M35" s="21">
        <v>28.221009203427478</v>
      </c>
      <c r="N35" s="21">
        <v>35.088265197695875</v>
      </c>
      <c r="O35" s="21">
        <f>AVERAGE(P35:AA35)</f>
        <v>37.889297843859318</v>
      </c>
      <c r="P35" s="21">
        <v>34.398361425218695</v>
      </c>
      <c r="Q35" s="21">
        <v>35.262800355977454</v>
      </c>
      <c r="R35" s="21">
        <v>35.684639815215817</v>
      </c>
      <c r="S35" s="21">
        <v>36.77708450863139</v>
      </c>
      <c r="T35" s="21">
        <v>36.986598542591501</v>
      </c>
      <c r="U35" s="21">
        <v>41.340536552649226</v>
      </c>
      <c r="V35" s="21">
        <v>39.776848806813398</v>
      </c>
      <c r="W35" s="21">
        <v>37.004351698091021</v>
      </c>
      <c r="X35" s="21">
        <v>38.438862386988326</v>
      </c>
      <c r="Y35" s="21">
        <v>38.469744852589095</v>
      </c>
      <c r="Z35" s="21">
        <v>44.221843633143081</v>
      </c>
      <c r="AA35" s="21">
        <v>36.309901548402827</v>
      </c>
      <c r="AB35" s="21">
        <f>AVERAGE(AC35:AN35)</f>
        <v>38.815367245708707</v>
      </c>
      <c r="AC35" s="21">
        <v>38.081422580349788</v>
      </c>
      <c r="AD35" s="21">
        <v>36.105477016703354</v>
      </c>
      <c r="AE35" s="21">
        <v>36.692606661626719</v>
      </c>
      <c r="AF35" s="21">
        <v>34.060549000285263</v>
      </c>
      <c r="AG35" s="21">
        <v>31.015621977713923</v>
      </c>
      <c r="AH35" s="21">
        <v>33.218559499245259</v>
      </c>
      <c r="AI35" s="21">
        <v>35.732887820007363</v>
      </c>
      <c r="AJ35" s="21">
        <v>37.341674828939603</v>
      </c>
      <c r="AK35" s="21">
        <v>45.158086059539627</v>
      </c>
      <c r="AL35" s="21">
        <v>44.320894507494131</v>
      </c>
      <c r="AM35" s="21">
        <v>47.613927502001211</v>
      </c>
      <c r="AN35" s="21">
        <v>46.442699494598237</v>
      </c>
      <c r="AO35" s="21">
        <f>AVERAGE(AP35:BA35)</f>
        <v>43.89220377464958</v>
      </c>
      <c r="AP35" s="21">
        <v>39.180427599611278</v>
      </c>
      <c r="AQ35" s="21">
        <v>64.635957630105324</v>
      </c>
      <c r="AR35" s="21">
        <v>42.594601006302959</v>
      </c>
      <c r="AS35" s="21">
        <v>39.256577814569532</v>
      </c>
      <c r="AT35" s="21">
        <v>37.915433057851239</v>
      </c>
      <c r="AU35" s="21">
        <v>40.503034680927485</v>
      </c>
      <c r="AV35" s="21">
        <v>40.187976716744856</v>
      </c>
      <c r="AW35" s="21">
        <v>40.919607297127719</v>
      </c>
      <c r="AX35" s="21">
        <v>45.933988391777504</v>
      </c>
      <c r="AY35" s="21">
        <v>49.029038126327123</v>
      </c>
      <c r="AZ35" s="21">
        <v>43.258584117123561</v>
      </c>
      <c r="BA35" s="21">
        <v>43.291218857326406</v>
      </c>
      <c r="BB35" s="21">
        <f>AVERAGE(BC35:BN35)</f>
        <v>30.673028738836688</v>
      </c>
      <c r="BC35" s="21">
        <v>41.026759781493496</v>
      </c>
      <c r="BD35" s="21">
        <v>37.758926722658153</v>
      </c>
      <c r="BE35" s="21">
        <v>36.117975086384014</v>
      </c>
      <c r="BF35" s="21">
        <v>35.68841351493726</v>
      </c>
      <c r="BG35" s="21">
        <v>35.422421395381178</v>
      </c>
      <c r="BH35" s="21">
        <v>35.257068565256787</v>
      </c>
      <c r="BI35" s="21">
        <v>26.266111684115412</v>
      </c>
      <c r="BJ35" s="21">
        <v>25.17207370960746</v>
      </c>
      <c r="BK35" s="21">
        <v>23.686782727387016</v>
      </c>
      <c r="BL35" s="21">
        <v>22.347919360016661</v>
      </c>
      <c r="BM35" s="21">
        <v>23.768704417912573</v>
      </c>
      <c r="BN35" s="21">
        <v>25.563187900890266</v>
      </c>
      <c r="BO35" s="21">
        <f>AVERAGE(BP35:CA35)</f>
        <v>19.495629570472303</v>
      </c>
      <c r="BP35" s="21">
        <v>26.221764270398786</v>
      </c>
      <c r="BQ35" s="21">
        <v>24.924556402607447</v>
      </c>
      <c r="BR35" s="21">
        <v>22.342062156198246</v>
      </c>
      <c r="BS35" s="21">
        <v>21.030955993668652</v>
      </c>
      <c r="BT35" s="21">
        <v>19.055388946472675</v>
      </c>
      <c r="BU35" s="21">
        <v>16.912699004235467</v>
      </c>
      <c r="BV35" s="21">
        <v>16.703777216304779</v>
      </c>
      <c r="BW35" s="21">
        <v>16.248927771400076</v>
      </c>
      <c r="BX35" s="21">
        <v>19.006587791635766</v>
      </c>
      <c r="BY35" s="21">
        <v>17.008659985590832</v>
      </c>
      <c r="BZ35" s="21">
        <v>17.815797680942449</v>
      </c>
      <c r="CA35" s="21">
        <v>16.676377626212428</v>
      </c>
      <c r="CB35" s="21">
        <f>AVERAGE(CC35:CN35)</f>
        <v>13.62043077560282</v>
      </c>
      <c r="CC35" s="21">
        <v>16.482734802594251</v>
      </c>
      <c r="CD35" s="21">
        <v>16.041228262094663</v>
      </c>
      <c r="CE35" s="21">
        <v>16.246232168900185</v>
      </c>
      <c r="CF35" s="21">
        <v>15.107927767683751</v>
      </c>
      <c r="CG35" s="21">
        <v>13.285325459069032</v>
      </c>
      <c r="CH35" s="21">
        <v>13.492985782839131</v>
      </c>
      <c r="CI35" s="21">
        <v>12.100507350109664</v>
      </c>
      <c r="CJ35" s="21">
        <v>12.110845275872657</v>
      </c>
      <c r="CK35" s="21">
        <v>12.556686342692529</v>
      </c>
      <c r="CL35" s="21">
        <v>12.072920100873416</v>
      </c>
      <c r="CM35" s="21">
        <v>12.058297191256154</v>
      </c>
      <c r="CN35" s="21">
        <v>11.889478803248407</v>
      </c>
      <c r="CO35" s="21">
        <f>AVERAGE(CP35:DA35)</f>
        <v>10.144942015377653</v>
      </c>
      <c r="CP35" s="21">
        <v>11.45972437217843</v>
      </c>
      <c r="CQ35" s="21">
        <v>11.020290778114459</v>
      </c>
      <c r="CR35" s="21">
        <v>9.3658865933190629</v>
      </c>
      <c r="CS35" s="21">
        <v>10.592746699719251</v>
      </c>
      <c r="CT35" s="21">
        <v>11.533561690197763</v>
      </c>
      <c r="CU35" s="21">
        <v>11.157161073560665</v>
      </c>
      <c r="CV35" s="21">
        <v>10.842937234339612</v>
      </c>
      <c r="CW35" s="21">
        <v>11.150254875764842</v>
      </c>
      <c r="CX35" s="21">
        <v>6.8164359830152206</v>
      </c>
      <c r="CY35" s="21">
        <v>9.6717907272097516</v>
      </c>
      <c r="CZ35" s="21">
        <v>9.3605753602848054</v>
      </c>
      <c r="DA35" s="21">
        <v>8.7679387968279681</v>
      </c>
      <c r="DB35" s="21">
        <f>AVERAGE(DC35:DN35)</f>
        <v>9.1887057126504867</v>
      </c>
      <c r="DC35" s="21">
        <v>9.4123449967687041</v>
      </c>
      <c r="DD35" s="21">
        <v>8.8407793100784158</v>
      </c>
      <c r="DE35" s="21">
        <v>10.122953413428961</v>
      </c>
      <c r="DF35" s="21">
        <v>9.0642973596610705</v>
      </c>
      <c r="DG35" s="21">
        <v>9.39</v>
      </c>
      <c r="DH35" s="21">
        <v>8.884195216180899</v>
      </c>
      <c r="DI35" s="21">
        <v>8.792612440140072</v>
      </c>
      <c r="DJ35" s="21">
        <v>9.8674943411189986</v>
      </c>
      <c r="DK35" s="21">
        <v>8.6332387236114414</v>
      </c>
      <c r="DL35" s="21">
        <v>9.0143279338153501</v>
      </c>
      <c r="DM35" s="21">
        <v>9.0473910656873251</v>
      </c>
      <c r="DN35" s="21">
        <v>9.1948337513146203</v>
      </c>
      <c r="DO35" s="21">
        <f>AVERAGE(DP35:EA35)</f>
        <v>9.0638636587850812</v>
      </c>
      <c r="DP35" s="21">
        <v>8.8070949360751865</v>
      </c>
      <c r="DQ35" s="21">
        <v>8.3943228665928995</v>
      </c>
      <c r="DR35" s="21">
        <v>8.6537035653527994</v>
      </c>
      <c r="DS35" s="21">
        <v>8.3735533970787674</v>
      </c>
      <c r="DT35" s="21">
        <v>9.3723663276159677</v>
      </c>
      <c r="DU35" s="21">
        <v>8.6593119423081291</v>
      </c>
      <c r="DV35" s="21">
        <v>8.9603077505107347</v>
      </c>
      <c r="DW35" s="21">
        <v>9.3499901625802568</v>
      </c>
      <c r="DX35" s="21">
        <v>9.3088089962396872</v>
      </c>
      <c r="DY35" s="21">
        <v>9.5810276852591443</v>
      </c>
      <c r="DZ35" s="21">
        <v>9.5254493977084671</v>
      </c>
      <c r="EA35" s="21">
        <v>9.7804268780989254</v>
      </c>
      <c r="EB35" s="21">
        <f>AVERAGE(EC35:EN35)</f>
        <v>10.070987702445843</v>
      </c>
      <c r="EC35" s="21">
        <v>9.6477482563772927</v>
      </c>
      <c r="ED35" s="21">
        <v>9.7242643446185486</v>
      </c>
      <c r="EE35" s="21">
        <v>10.284073019350128</v>
      </c>
      <c r="EF35" s="21">
        <v>10.619966038114175</v>
      </c>
      <c r="EG35" s="21">
        <v>10.409408496474351</v>
      </c>
      <c r="EH35" s="21">
        <v>10.111248560749651</v>
      </c>
      <c r="EI35" s="21">
        <v>10.10053159979998</v>
      </c>
      <c r="EJ35" s="21">
        <v>9.7952503127944528</v>
      </c>
      <c r="EK35" s="21">
        <v>9.9772979150203653</v>
      </c>
      <c r="EL35" s="21">
        <v>9.9667388907992951</v>
      </c>
      <c r="EM35" s="21">
        <v>9.8596578945088087</v>
      </c>
      <c r="EN35" s="21">
        <v>10.355667100743062</v>
      </c>
      <c r="EO35" s="21">
        <f>AVERAGE(EP35:FA35)</f>
        <v>10.444207861355206</v>
      </c>
      <c r="EP35" s="21">
        <v>9.9600822484085381</v>
      </c>
      <c r="EQ35" s="21">
        <v>10.295258994756828</v>
      </c>
      <c r="ER35" s="21">
        <v>10.139361929657795</v>
      </c>
      <c r="ES35" s="21">
        <v>10.358247965028641</v>
      </c>
      <c r="ET35" s="21">
        <v>10.381835174804923</v>
      </c>
      <c r="EU35" s="21">
        <v>10.948949222645593</v>
      </c>
      <c r="EV35" s="21">
        <v>10.480097775551542</v>
      </c>
      <c r="EW35" s="21">
        <v>10.296215995743928</v>
      </c>
      <c r="EX35" s="21">
        <v>10.703320539939034</v>
      </c>
      <c r="EY35" s="21">
        <v>10.430459138002403</v>
      </c>
      <c r="EZ35" s="21">
        <v>10.53444873306171</v>
      </c>
      <c r="FA35" s="21">
        <v>10.80221661866153</v>
      </c>
    </row>
    <row r="36" spans="1:157" s="134" customFormat="1" ht="12.75" customHeight="1">
      <c r="A36" s="971" t="s">
        <v>3198</v>
      </c>
      <c r="B36" s="21"/>
      <c r="C36" s="254" t="s">
        <v>1642</v>
      </c>
      <c r="D36" s="254" t="s">
        <v>1643</v>
      </c>
      <c r="E36" s="254" t="s">
        <v>1644</v>
      </c>
      <c r="F36" s="254" t="s">
        <v>1645</v>
      </c>
      <c r="G36" s="254" t="s">
        <v>829</v>
      </c>
      <c r="H36" s="254" t="s">
        <v>1646</v>
      </c>
      <c r="I36" s="254" t="s">
        <v>1647</v>
      </c>
      <c r="J36" s="254" t="s">
        <v>1647</v>
      </c>
      <c r="K36" s="254" t="s">
        <v>1648</v>
      </c>
      <c r="L36" s="254" t="s">
        <v>1649</v>
      </c>
      <c r="M36" s="254" t="s">
        <v>1650</v>
      </c>
      <c r="N36" s="254" t="s">
        <v>1651</v>
      </c>
      <c r="O36" s="21"/>
      <c r="P36" s="254" t="s">
        <v>1652</v>
      </c>
      <c r="Q36" s="254" t="s">
        <v>1653</v>
      </c>
      <c r="R36" s="254" t="s">
        <v>1654</v>
      </c>
      <c r="S36" s="254" t="s">
        <v>1655</v>
      </c>
      <c r="T36" s="254" t="s">
        <v>1656</v>
      </c>
      <c r="U36" s="254" t="s">
        <v>1657</v>
      </c>
      <c r="V36" s="254" t="s">
        <v>1658</v>
      </c>
      <c r="W36" s="254" t="s">
        <v>1056</v>
      </c>
      <c r="X36" s="254" t="s">
        <v>1659</v>
      </c>
      <c r="Y36" s="254" t="s">
        <v>1660</v>
      </c>
      <c r="Z36" s="254" t="s">
        <v>1661</v>
      </c>
      <c r="AA36" s="254" t="s">
        <v>1661</v>
      </c>
      <c r="AB36" s="21"/>
      <c r="AC36" s="254" t="s">
        <v>1661</v>
      </c>
      <c r="AD36" s="254" t="s">
        <v>1661</v>
      </c>
      <c r="AE36" s="254" t="s">
        <v>1661</v>
      </c>
      <c r="AF36" s="254" t="s">
        <v>1661</v>
      </c>
      <c r="AG36" s="254" t="s">
        <v>1662</v>
      </c>
      <c r="AH36" s="254" t="s">
        <v>1661</v>
      </c>
      <c r="AI36" s="254" t="s">
        <v>1661</v>
      </c>
      <c r="AJ36" s="254" t="s">
        <v>1659</v>
      </c>
      <c r="AK36" s="254" t="s">
        <v>1663</v>
      </c>
      <c r="AL36" s="254" t="s">
        <v>1664</v>
      </c>
      <c r="AM36" s="254" t="s">
        <v>1665</v>
      </c>
      <c r="AN36" s="254" t="s">
        <v>827</v>
      </c>
      <c r="AO36" s="21"/>
      <c r="AP36" s="254" t="s">
        <v>1666</v>
      </c>
      <c r="AQ36" s="254" t="s">
        <v>1667</v>
      </c>
      <c r="AR36" s="254" t="s">
        <v>1668</v>
      </c>
      <c r="AS36" s="254" t="s">
        <v>1669</v>
      </c>
      <c r="AT36" s="254" t="s">
        <v>1670</v>
      </c>
      <c r="AU36" s="254" t="s">
        <v>1671</v>
      </c>
      <c r="AV36" s="254" t="s">
        <v>1672</v>
      </c>
      <c r="AW36" s="254" t="s">
        <v>1673</v>
      </c>
      <c r="AX36" s="254" t="s">
        <v>1674</v>
      </c>
      <c r="AY36" s="254" t="s">
        <v>1675</v>
      </c>
      <c r="AZ36" s="254" t="s">
        <v>1676</v>
      </c>
      <c r="BA36" s="254" t="s">
        <v>1677</v>
      </c>
      <c r="BB36" s="21"/>
      <c r="BC36" s="254" t="s">
        <v>1678</v>
      </c>
      <c r="BD36" s="254" t="s">
        <v>1679</v>
      </c>
      <c r="BE36" s="254" t="s">
        <v>1680</v>
      </c>
      <c r="BF36" s="254" t="s">
        <v>1681</v>
      </c>
      <c r="BG36" s="254" t="s">
        <v>1682</v>
      </c>
      <c r="BH36" s="254" t="s">
        <v>1683</v>
      </c>
      <c r="BI36" s="254" t="s">
        <v>1684</v>
      </c>
      <c r="BJ36" s="254" t="s">
        <v>1685</v>
      </c>
      <c r="BK36" s="254" t="s">
        <v>1686</v>
      </c>
      <c r="BL36" s="254" t="s">
        <v>1687</v>
      </c>
      <c r="BM36" s="254" t="s">
        <v>1688</v>
      </c>
      <c r="BN36" s="254" t="s">
        <v>1689</v>
      </c>
      <c r="BO36" s="21"/>
      <c r="BP36" s="254" t="s">
        <v>1690</v>
      </c>
      <c r="BQ36" s="254" t="s">
        <v>1691</v>
      </c>
      <c r="BR36" s="254" t="s">
        <v>1692</v>
      </c>
      <c r="BS36" s="254" t="s">
        <v>1693</v>
      </c>
      <c r="BT36" s="254" t="s">
        <v>1694</v>
      </c>
      <c r="BU36" s="254" t="s">
        <v>1695</v>
      </c>
      <c r="BV36" s="254" t="s">
        <v>1696</v>
      </c>
      <c r="BW36" s="254" t="s">
        <v>1697</v>
      </c>
      <c r="BX36" s="254" t="s">
        <v>1698</v>
      </c>
      <c r="BY36" s="254" t="s">
        <v>1699</v>
      </c>
      <c r="BZ36" s="254" t="s">
        <v>1700</v>
      </c>
      <c r="CA36" s="254" t="s">
        <v>1701</v>
      </c>
      <c r="CB36" s="21"/>
      <c r="CC36" s="254" t="s">
        <v>1702</v>
      </c>
      <c r="CD36" s="254" t="s">
        <v>1703</v>
      </c>
      <c r="CE36" s="254" t="s">
        <v>1704</v>
      </c>
      <c r="CF36" s="254" t="s">
        <v>1705</v>
      </c>
      <c r="CG36" s="254" t="s">
        <v>1305</v>
      </c>
      <c r="CH36" s="254" t="s">
        <v>1706</v>
      </c>
      <c r="CI36" s="254" t="s">
        <v>1707</v>
      </c>
      <c r="CJ36" s="254" t="s">
        <v>1708</v>
      </c>
      <c r="CK36" s="254" t="s">
        <v>1709</v>
      </c>
      <c r="CL36" s="254" t="s">
        <v>1710</v>
      </c>
      <c r="CM36" s="254" t="s">
        <v>1711</v>
      </c>
      <c r="CN36" s="254" t="s">
        <v>1712</v>
      </c>
      <c r="CO36" s="21"/>
      <c r="CP36" s="254" t="s">
        <v>1713</v>
      </c>
      <c r="CQ36" s="254" t="s">
        <v>1714</v>
      </c>
      <c r="CR36" s="254" t="s">
        <v>1715</v>
      </c>
      <c r="CS36" s="254" t="s">
        <v>1716</v>
      </c>
      <c r="CT36" s="254" t="s">
        <v>1717</v>
      </c>
      <c r="CU36" s="254" t="s">
        <v>1718</v>
      </c>
      <c r="CV36" s="254" t="s">
        <v>1719</v>
      </c>
      <c r="CW36" s="254" t="s">
        <v>1720</v>
      </c>
      <c r="CX36" s="254" t="s">
        <v>1721</v>
      </c>
      <c r="CY36" s="254" t="s">
        <v>1722</v>
      </c>
      <c r="CZ36" s="254" t="s">
        <v>1723</v>
      </c>
      <c r="DA36" s="254" t="s">
        <v>1724</v>
      </c>
      <c r="DB36" s="21"/>
      <c r="DC36" s="254" t="s">
        <v>1725</v>
      </c>
      <c r="DD36" s="254" t="s">
        <v>1726</v>
      </c>
      <c r="DE36" s="254" t="s">
        <v>1104</v>
      </c>
      <c r="DF36" s="254" t="s">
        <v>1727</v>
      </c>
      <c r="DG36" s="254" t="s">
        <v>1728</v>
      </c>
      <c r="DH36" s="254" t="s">
        <v>1729</v>
      </c>
      <c r="DI36" s="254" t="s">
        <v>1730</v>
      </c>
      <c r="DJ36" s="254" t="s">
        <v>1731</v>
      </c>
      <c r="DK36" s="254" t="s">
        <v>1732</v>
      </c>
      <c r="DL36" s="254" t="s">
        <v>1733</v>
      </c>
      <c r="DM36" s="254" t="s">
        <v>1734</v>
      </c>
      <c r="DN36" s="254" t="s">
        <v>1735</v>
      </c>
      <c r="DO36" s="21"/>
      <c r="DP36" s="254" t="s">
        <v>1736</v>
      </c>
      <c r="DQ36" s="254" t="s">
        <v>1737</v>
      </c>
      <c r="DR36" s="254" t="s">
        <v>1738</v>
      </c>
      <c r="DS36" s="254" t="s">
        <v>1739</v>
      </c>
      <c r="DT36" s="254" t="s">
        <v>1740</v>
      </c>
      <c r="DU36" s="254" t="s">
        <v>1741</v>
      </c>
      <c r="DV36" s="254" t="s">
        <v>1742</v>
      </c>
      <c r="DW36" s="254" t="s">
        <v>1743</v>
      </c>
      <c r="DX36" s="254" t="s">
        <v>1740</v>
      </c>
      <c r="DY36" s="254" t="s">
        <v>1744</v>
      </c>
      <c r="DZ36" s="254" t="s">
        <v>1104</v>
      </c>
      <c r="EA36" s="254" t="s">
        <v>1104</v>
      </c>
      <c r="EB36" s="21"/>
      <c r="EC36" s="254" t="s">
        <v>1745</v>
      </c>
      <c r="ED36" s="254" t="s">
        <v>1744</v>
      </c>
      <c r="EE36" s="254" t="s">
        <v>1746</v>
      </c>
      <c r="EF36" s="254" t="s">
        <v>1747</v>
      </c>
      <c r="EG36" s="254" t="s">
        <v>1748</v>
      </c>
      <c r="EH36" s="254" t="s">
        <v>1749</v>
      </c>
      <c r="EI36" s="254" t="s">
        <v>1750</v>
      </c>
      <c r="EJ36" s="254" t="s">
        <v>1751</v>
      </c>
      <c r="EK36" s="254" t="s">
        <v>1752</v>
      </c>
      <c r="EL36" s="254" t="s">
        <v>1753</v>
      </c>
      <c r="EM36" s="254" t="s">
        <v>1754</v>
      </c>
      <c r="EN36" s="254" t="s">
        <v>1755</v>
      </c>
      <c r="EO36" s="21"/>
      <c r="EP36" s="254" t="s">
        <v>1756</v>
      </c>
      <c r="EQ36" s="254" t="s">
        <v>1757</v>
      </c>
      <c r="ER36" s="254" t="s">
        <v>1758</v>
      </c>
      <c r="ES36" s="254" t="s">
        <v>1759</v>
      </c>
      <c r="ET36" s="254" t="s">
        <v>1760</v>
      </c>
      <c r="EU36" s="254" t="s">
        <v>1761</v>
      </c>
      <c r="EV36" s="254" t="s">
        <v>1762</v>
      </c>
      <c r="EW36" s="254" t="s">
        <v>1763</v>
      </c>
      <c r="EX36" s="254" t="s">
        <v>1764</v>
      </c>
      <c r="EY36" s="254" t="s">
        <v>1765</v>
      </c>
      <c r="EZ36" s="254" t="s">
        <v>1766</v>
      </c>
      <c r="FA36" s="254" t="s">
        <v>1767</v>
      </c>
    </row>
    <row r="37" spans="1:157" s="134" customFormat="1" ht="12.75" customHeight="1">
      <c r="A37" s="972" t="s">
        <v>3179</v>
      </c>
      <c r="B37" s="21">
        <f>AVERAGE(C37:N37)</f>
        <v>32.077035053734107</v>
      </c>
      <c r="C37" s="21">
        <v>40.082477341389719</v>
      </c>
      <c r="D37" s="21">
        <v>38.938102981029807</v>
      </c>
      <c r="E37" s="21">
        <v>25.616063548102382</v>
      </c>
      <c r="F37" s="21">
        <v>37.888376963350787</v>
      </c>
      <c r="G37" s="21">
        <v>37.210358565737046</v>
      </c>
      <c r="H37" s="21">
        <v>28.176516329704512</v>
      </c>
      <c r="I37" s="21">
        <v>38.620215053763438</v>
      </c>
      <c r="J37" s="21">
        <v>24.049773907218221</v>
      </c>
      <c r="K37" s="21">
        <v>31.179155672823221</v>
      </c>
      <c r="L37" s="21">
        <v>24</v>
      </c>
      <c r="M37" s="21">
        <v>24.56338028169014</v>
      </c>
      <c r="N37" s="21">
        <v>34.6</v>
      </c>
      <c r="O37" s="21">
        <f>AVERAGE(P37:AA37)</f>
        <v>42.153840579759503</v>
      </c>
      <c r="P37" s="21">
        <v>27.3</v>
      </c>
      <c r="Q37" s="21">
        <v>33.299999999999997</v>
      </c>
      <c r="R37" s="21">
        <v>34.422950819672138</v>
      </c>
      <c r="S37" s="21">
        <v>32</v>
      </c>
      <c r="T37" s="21">
        <v>47.5</v>
      </c>
      <c r="U37" s="21">
        <v>47.619604233778183</v>
      </c>
      <c r="V37" s="21">
        <v>46.091128165771302</v>
      </c>
      <c r="W37" s="21">
        <v>47.947943779281623</v>
      </c>
      <c r="X37" s="21">
        <v>47.878534322820045</v>
      </c>
      <c r="Y37" s="21">
        <v>47.348560705349698</v>
      </c>
      <c r="Z37" s="21">
        <v>47.754298615291994</v>
      </c>
      <c r="AA37" s="21">
        <v>46.683066315149055</v>
      </c>
      <c r="AB37" s="21">
        <f>AVERAGE(AC37:AN37)</f>
        <v>47.274078618625673</v>
      </c>
      <c r="AC37" s="21">
        <v>47.685030446549391</v>
      </c>
      <c r="AD37" s="21">
        <v>47.235383833248605</v>
      </c>
      <c r="AE37" s="21">
        <v>49.927030158154601</v>
      </c>
      <c r="AF37" s="21">
        <v>49.663240251429755</v>
      </c>
      <c r="AG37" s="21">
        <v>49.79382810680864</v>
      </c>
      <c r="AH37" s="21">
        <v>44.788217990400994</v>
      </c>
      <c r="AI37" s="21">
        <v>43.282473835849203</v>
      </c>
      <c r="AJ37" s="21">
        <v>42.667245699840635</v>
      </c>
      <c r="AK37" s="21">
        <v>47.242527060562857</v>
      </c>
      <c r="AL37" s="21">
        <v>49.707676928388096</v>
      </c>
      <c r="AM37" s="21">
        <v>47.586289112275232</v>
      </c>
      <c r="AN37" s="21">
        <v>47.71</v>
      </c>
      <c r="AO37" s="21">
        <f>AVERAGE(AP37:BA37)</f>
        <v>40.758152563685414</v>
      </c>
      <c r="AP37" s="21">
        <v>47.9</v>
      </c>
      <c r="AQ37" s="21">
        <v>48.246148939563064</v>
      </c>
      <c r="AR37" s="21">
        <v>46.150854271356785</v>
      </c>
      <c r="AS37" s="21">
        <v>41.93209302325581</v>
      </c>
      <c r="AT37" s="21">
        <v>45</v>
      </c>
      <c r="AU37" s="21">
        <v>40.057233704292528</v>
      </c>
      <c r="AV37" s="21">
        <v>45</v>
      </c>
      <c r="AW37" s="21">
        <v>31.692192832764501</v>
      </c>
      <c r="AX37" s="21">
        <v>35.431679129843644</v>
      </c>
      <c r="AY37" s="21">
        <v>35.934740882917467</v>
      </c>
      <c r="AZ37" s="21">
        <v>31.495405405405403</v>
      </c>
      <c r="BA37" s="21">
        <v>40.257482574825751</v>
      </c>
      <c r="BB37" s="21">
        <f>AVERAGE(BC37:BN37)</f>
        <v>35.221459445999457</v>
      </c>
      <c r="BC37" s="21">
        <v>40.438538205980066</v>
      </c>
      <c r="BD37" s="21">
        <v>37.882202732896594</v>
      </c>
      <c r="BE37" s="21">
        <v>40.104446742502581</v>
      </c>
      <c r="BF37" s="21">
        <v>40.472030848329048</v>
      </c>
      <c r="BG37" s="21">
        <v>39.359420693496723</v>
      </c>
      <c r="BH37" s="21">
        <v>38.232522699853959</v>
      </c>
      <c r="BI37" s="21">
        <v>31.899999999999995</v>
      </c>
      <c r="BJ37" s="21">
        <v>29.472977435332968</v>
      </c>
      <c r="BK37" s="21">
        <v>27.946778910758045</v>
      </c>
      <c r="BL37" s="21">
        <v>31.431805027211009</v>
      </c>
      <c r="BM37" s="21">
        <v>32.155867129460475</v>
      </c>
      <c r="BN37" s="21">
        <v>33.260922926172029</v>
      </c>
      <c r="BO37" s="21">
        <f>AVERAGE(BP37:CA37)</f>
        <v>25.191031350516599</v>
      </c>
      <c r="BP37" s="21">
        <v>32.730760751681025</v>
      </c>
      <c r="BQ37" s="21">
        <v>30.356398557491065</v>
      </c>
      <c r="BR37" s="21">
        <v>28.231960455138964</v>
      </c>
      <c r="BS37" s="21">
        <v>25.186422994038789</v>
      </c>
      <c r="BT37" s="21">
        <v>24.858896704924106</v>
      </c>
      <c r="BU37" s="21">
        <v>25.237725479952985</v>
      </c>
      <c r="BV37" s="21">
        <v>23.900375002762246</v>
      </c>
      <c r="BW37" s="21">
        <v>23.833094378920343</v>
      </c>
      <c r="BX37" s="21">
        <v>24.512090795374807</v>
      </c>
      <c r="BY37" s="21">
        <v>20.930771262933881</v>
      </c>
      <c r="BZ37" s="21">
        <v>18.322335045436585</v>
      </c>
      <c r="CA37" s="21">
        <v>24.191544777544394</v>
      </c>
      <c r="CB37" s="21">
        <f>AVERAGE(CC37:CN37)</f>
        <v>16.866254353421272</v>
      </c>
      <c r="CC37" s="21">
        <v>19.544268029882193</v>
      </c>
      <c r="CD37" s="21">
        <v>19.730113652113651</v>
      </c>
      <c r="CE37" s="21">
        <v>19.334225256425128</v>
      </c>
      <c r="CF37" s="21">
        <v>18.578141701111953</v>
      </c>
      <c r="CG37" s="21">
        <v>16.059272045367251</v>
      </c>
      <c r="CH37" s="21">
        <v>15.939690878227466</v>
      </c>
      <c r="CI37" s="21">
        <v>15.161930938421172</v>
      </c>
      <c r="CJ37" s="21">
        <v>15.803338376689931</v>
      </c>
      <c r="CK37" s="21">
        <v>14.856127595050452</v>
      </c>
      <c r="CL37" s="21">
        <v>15.513659134281751</v>
      </c>
      <c r="CM37" s="21">
        <v>15.899231776431501</v>
      </c>
      <c r="CN37" s="21">
        <v>15.975052857052857</v>
      </c>
      <c r="CO37" s="21">
        <f>AVERAGE(CP37:DA37)</f>
        <v>12.098495866444408</v>
      </c>
      <c r="CP37" s="21">
        <v>15.340489467517678</v>
      </c>
      <c r="CQ37" s="21">
        <v>14.735835846442253</v>
      </c>
      <c r="CR37" s="21">
        <v>11.852076303633625</v>
      </c>
      <c r="CS37" s="21">
        <v>10.59998771989302</v>
      </c>
      <c r="CT37" s="21">
        <v>10.840200587494754</v>
      </c>
      <c r="CU37" s="21">
        <v>10.943303482587064</v>
      </c>
      <c r="CV37" s="21">
        <v>11.549051418030899</v>
      </c>
      <c r="CW37" s="21">
        <v>11.382246204209267</v>
      </c>
      <c r="CX37" s="21">
        <v>11.801014937836335</v>
      </c>
      <c r="CY37" s="21">
        <v>11.641401282598025</v>
      </c>
      <c r="CZ37" s="21">
        <v>12.692314155912035</v>
      </c>
      <c r="DA37" s="21">
        <v>11.804028991177928</v>
      </c>
      <c r="DB37" s="21">
        <f>AVERAGE(DC37:DN37)</f>
        <v>12.59053440546044</v>
      </c>
      <c r="DC37" s="21">
        <v>10.577503571879339</v>
      </c>
      <c r="DD37" s="21">
        <v>12.655684774203973</v>
      </c>
      <c r="DE37" s="21">
        <v>13.307276298141407</v>
      </c>
      <c r="DF37" s="21">
        <v>12.103018404399531</v>
      </c>
      <c r="DG37" s="21">
        <v>12.54</v>
      </c>
      <c r="DH37" s="21">
        <v>12.622772288448328</v>
      </c>
      <c r="DI37" s="21">
        <v>12.566683932612522</v>
      </c>
      <c r="DJ37" s="21">
        <v>12.541208987963556</v>
      </c>
      <c r="DK37" s="21">
        <v>13.444265812332793</v>
      </c>
      <c r="DL37" s="21">
        <v>12.464767861421585</v>
      </c>
      <c r="DM37" s="21">
        <v>13.290718402729745</v>
      </c>
      <c r="DN37" s="21">
        <v>12.972512531392548</v>
      </c>
      <c r="DO37" s="21">
        <f>AVERAGE(DP37:EA37)</f>
        <v>13.081806434489989</v>
      </c>
      <c r="DP37" s="21">
        <v>13.922628258520554</v>
      </c>
      <c r="DQ37" s="21">
        <v>12.351059660328058</v>
      </c>
      <c r="DR37" s="21">
        <v>11.481376791840956</v>
      </c>
      <c r="DS37" s="21">
        <v>13.404419213579523</v>
      </c>
      <c r="DT37" s="21">
        <v>12.998101137918171</v>
      </c>
      <c r="DU37" s="21">
        <v>12.294215123434732</v>
      </c>
      <c r="DV37" s="21">
        <v>13.497957303990685</v>
      </c>
      <c r="DW37" s="21">
        <v>12.926172864429473</v>
      </c>
      <c r="DX37" s="21">
        <v>13.371217941203289</v>
      </c>
      <c r="DY37" s="21">
        <v>13.585532746285086</v>
      </c>
      <c r="DZ37" s="21">
        <v>13.317406641043766</v>
      </c>
      <c r="EA37" s="21">
        <v>13.831589531305557</v>
      </c>
      <c r="EB37" s="21">
        <f>AVERAGE(EC37:EN37)</f>
        <v>12.472951100574647</v>
      </c>
      <c r="EC37" s="21">
        <v>13.258145016812744</v>
      </c>
      <c r="ED37" s="21">
        <v>12.969404432284945</v>
      </c>
      <c r="EE37" s="21">
        <v>13.043468813654789</v>
      </c>
      <c r="EF37" s="21">
        <v>12.141768314198087</v>
      </c>
      <c r="EG37" s="21">
        <v>12.90795557019548</v>
      </c>
      <c r="EH37" s="21">
        <v>13.231503926695426</v>
      </c>
      <c r="EI37" s="21">
        <v>11.299611028520992</v>
      </c>
      <c r="EJ37" s="21">
        <v>11.851625850142419</v>
      </c>
      <c r="EK37" s="21">
        <v>12.300148315952807</v>
      </c>
      <c r="EL37" s="21">
        <v>12.504527480287159</v>
      </c>
      <c r="EM37" s="21">
        <v>11.346407223351596</v>
      </c>
      <c r="EN37" s="21">
        <v>12.820847234799304</v>
      </c>
      <c r="EO37" s="21">
        <f>AVERAGE(EP37:FA37)</f>
        <v>11.846239287718953</v>
      </c>
      <c r="EP37" s="21">
        <v>12.311634881552841</v>
      </c>
      <c r="EQ37" s="21">
        <v>12.051154806591352</v>
      </c>
      <c r="ER37" s="21">
        <v>11.99133635968232</v>
      </c>
      <c r="ES37" s="21">
        <v>11.299308525301647</v>
      </c>
      <c r="ET37" s="21">
        <v>10.663586024156448</v>
      </c>
      <c r="EU37" s="21">
        <v>9.3915798200409064</v>
      </c>
      <c r="EV37" s="21">
        <v>12.019552844869695</v>
      </c>
      <c r="EW37" s="21">
        <v>12.447998955190695</v>
      </c>
      <c r="EX37" s="21">
        <v>12.11584458423572</v>
      </c>
      <c r="EY37" s="21">
        <v>12.915752186132593</v>
      </c>
      <c r="EZ37" s="21">
        <v>12.368026317735048</v>
      </c>
      <c r="FA37" s="21">
        <v>12.579096147138195</v>
      </c>
    </row>
    <row r="38" spans="1:157" s="134" customFormat="1" ht="12.75" customHeight="1" thickBot="1">
      <c r="A38" s="973" t="s">
        <v>3198</v>
      </c>
      <c r="B38" s="294"/>
      <c r="C38" s="294" t="s">
        <v>1768</v>
      </c>
      <c r="D38" s="294" t="s">
        <v>1769</v>
      </c>
      <c r="E38" s="294" t="s">
        <v>1770</v>
      </c>
      <c r="F38" s="294" t="s">
        <v>1771</v>
      </c>
      <c r="G38" s="294" t="s">
        <v>1772</v>
      </c>
      <c r="H38" s="294" t="s">
        <v>1773</v>
      </c>
      <c r="I38" s="294" t="s">
        <v>1772</v>
      </c>
      <c r="J38" s="294" t="s">
        <v>1774</v>
      </c>
      <c r="K38" s="294" t="s">
        <v>1775</v>
      </c>
      <c r="L38" s="294" t="s">
        <v>1776</v>
      </c>
      <c r="M38" s="294" t="s">
        <v>1777</v>
      </c>
      <c r="N38" s="294" t="s">
        <v>1778</v>
      </c>
      <c r="O38" s="294"/>
      <c r="P38" s="294" t="s">
        <v>1779</v>
      </c>
      <c r="Q38" s="294" t="s">
        <v>1780</v>
      </c>
      <c r="R38" s="294" t="s">
        <v>1781</v>
      </c>
      <c r="S38" s="294" t="s">
        <v>1782</v>
      </c>
      <c r="T38" s="294" t="s">
        <v>1783</v>
      </c>
      <c r="U38" s="294" t="s">
        <v>1784</v>
      </c>
      <c r="V38" s="294" t="s">
        <v>1785</v>
      </c>
      <c r="W38" s="294" t="s">
        <v>1786</v>
      </c>
      <c r="X38" s="294" t="s">
        <v>1787</v>
      </c>
      <c r="Y38" s="294" t="s">
        <v>1788</v>
      </c>
      <c r="Z38" s="294" t="s">
        <v>1789</v>
      </c>
      <c r="AA38" s="294" t="s">
        <v>1790</v>
      </c>
      <c r="AB38" s="294"/>
      <c r="AC38" s="294" t="s">
        <v>1791</v>
      </c>
      <c r="AD38" s="294" t="s">
        <v>1792</v>
      </c>
      <c r="AE38" s="294" t="s">
        <v>1793</v>
      </c>
      <c r="AF38" s="294" t="s">
        <v>828</v>
      </c>
      <c r="AG38" s="294" t="s">
        <v>828</v>
      </c>
      <c r="AH38" s="294" t="s">
        <v>1794</v>
      </c>
      <c r="AI38" s="294" t="s">
        <v>1795</v>
      </c>
      <c r="AJ38" s="294" t="s">
        <v>1796</v>
      </c>
      <c r="AK38" s="294" t="s">
        <v>1797</v>
      </c>
      <c r="AL38" s="294" t="s">
        <v>1798</v>
      </c>
      <c r="AM38" s="294" t="s">
        <v>1799</v>
      </c>
      <c r="AN38" s="294" t="s">
        <v>1800</v>
      </c>
      <c r="AO38" s="294"/>
      <c r="AP38" s="294" t="s">
        <v>1801</v>
      </c>
      <c r="AQ38" s="294" t="s">
        <v>1521</v>
      </c>
      <c r="AR38" s="294" t="s">
        <v>1802</v>
      </c>
      <c r="AS38" s="294" t="s">
        <v>1803</v>
      </c>
      <c r="AT38" s="294" t="s">
        <v>1066</v>
      </c>
      <c r="AU38" s="294" t="s">
        <v>1804</v>
      </c>
      <c r="AV38" s="294" t="s">
        <v>1066</v>
      </c>
      <c r="AW38" s="294" t="s">
        <v>1805</v>
      </c>
      <c r="AX38" s="294" t="s">
        <v>1061</v>
      </c>
      <c r="AY38" s="294" t="s">
        <v>1806</v>
      </c>
      <c r="AZ38" s="294" t="s">
        <v>1807</v>
      </c>
      <c r="BA38" s="294" t="s">
        <v>1808</v>
      </c>
      <c r="BB38" s="294"/>
      <c r="BC38" s="294" t="s">
        <v>1806</v>
      </c>
      <c r="BD38" s="294" t="s">
        <v>1806</v>
      </c>
      <c r="BE38" s="294" t="s">
        <v>944</v>
      </c>
      <c r="BF38" s="294" t="s">
        <v>1809</v>
      </c>
      <c r="BG38" s="294" t="s">
        <v>1061</v>
      </c>
      <c r="BH38" s="294" t="s">
        <v>1810</v>
      </c>
      <c r="BI38" s="294" t="s">
        <v>1811</v>
      </c>
      <c r="BJ38" s="294" t="s">
        <v>1812</v>
      </c>
      <c r="BK38" s="294" t="s">
        <v>1813</v>
      </c>
      <c r="BL38" s="294" t="s">
        <v>1814</v>
      </c>
      <c r="BM38" s="294" t="s">
        <v>1815</v>
      </c>
      <c r="BN38" s="294" t="s">
        <v>1816</v>
      </c>
      <c r="BO38" s="294"/>
      <c r="BP38" s="294" t="s">
        <v>1817</v>
      </c>
      <c r="BQ38" s="294" t="s">
        <v>1818</v>
      </c>
      <c r="BR38" s="294" t="s">
        <v>1819</v>
      </c>
      <c r="BS38" s="294" t="s">
        <v>1820</v>
      </c>
      <c r="BT38" s="294" t="s">
        <v>1821</v>
      </c>
      <c r="BU38" s="294" t="s">
        <v>1822</v>
      </c>
      <c r="BV38" s="294" t="s">
        <v>1823</v>
      </c>
      <c r="BW38" s="294" t="s">
        <v>766</v>
      </c>
      <c r="BX38" s="294" t="s">
        <v>1824</v>
      </c>
      <c r="BY38" s="294" t="s">
        <v>1825</v>
      </c>
      <c r="BZ38" s="294" t="s">
        <v>1826</v>
      </c>
      <c r="CA38" s="294" t="s">
        <v>1827</v>
      </c>
      <c r="CB38" s="294"/>
      <c r="CC38" s="294" t="s">
        <v>1828</v>
      </c>
      <c r="CD38" s="294" t="s">
        <v>1829</v>
      </c>
      <c r="CE38" s="294" t="s">
        <v>1830</v>
      </c>
      <c r="CF38" s="294" t="s">
        <v>1831</v>
      </c>
      <c r="CG38" s="294" t="s">
        <v>1832</v>
      </c>
      <c r="CH38" s="294" t="s">
        <v>1833</v>
      </c>
      <c r="CI38" s="294" t="s">
        <v>1834</v>
      </c>
      <c r="CJ38" s="294" t="s">
        <v>1835</v>
      </c>
      <c r="CK38" s="294" t="s">
        <v>1836</v>
      </c>
      <c r="CL38" s="294" t="s">
        <v>1837</v>
      </c>
      <c r="CM38" s="294" t="s">
        <v>1838</v>
      </c>
      <c r="CN38" s="294" t="s">
        <v>1839</v>
      </c>
      <c r="CO38" s="294"/>
      <c r="CP38" s="294" t="s">
        <v>1840</v>
      </c>
      <c r="CQ38" s="294" t="s">
        <v>1841</v>
      </c>
      <c r="CR38" s="294" t="s">
        <v>1842</v>
      </c>
      <c r="CS38" s="294" t="s">
        <v>1843</v>
      </c>
      <c r="CT38" s="294" t="s">
        <v>1844</v>
      </c>
      <c r="CU38" s="294" t="s">
        <v>1845</v>
      </c>
      <c r="CV38" s="294" t="s">
        <v>1846</v>
      </c>
      <c r="CW38" s="294" t="s">
        <v>1847</v>
      </c>
      <c r="CX38" s="294" t="s">
        <v>1848</v>
      </c>
      <c r="CY38" s="294" t="s">
        <v>1849</v>
      </c>
      <c r="CZ38" s="294" t="s">
        <v>1850</v>
      </c>
      <c r="DA38" s="294" t="s">
        <v>1851</v>
      </c>
      <c r="DB38" s="294"/>
      <c r="DC38" s="294" t="s">
        <v>1852</v>
      </c>
      <c r="DD38" s="294" t="s">
        <v>1853</v>
      </c>
      <c r="DE38" s="294" t="s">
        <v>1854</v>
      </c>
      <c r="DF38" s="294" t="s">
        <v>1855</v>
      </c>
      <c r="DG38" s="294" t="s">
        <v>1856</v>
      </c>
      <c r="DH38" s="294" t="s">
        <v>1857</v>
      </c>
      <c r="DI38" s="294" t="s">
        <v>1858</v>
      </c>
      <c r="DJ38" s="294" t="s">
        <v>1859</v>
      </c>
      <c r="DK38" s="294" t="s">
        <v>1860</v>
      </c>
      <c r="DL38" s="294" t="s">
        <v>1861</v>
      </c>
      <c r="DM38" s="294" t="s">
        <v>1862</v>
      </c>
      <c r="DN38" s="294" t="s">
        <v>1863</v>
      </c>
      <c r="DO38" s="294"/>
      <c r="DP38" s="294" t="s">
        <v>1864</v>
      </c>
      <c r="DQ38" s="294" t="s">
        <v>1865</v>
      </c>
      <c r="DR38" s="294" t="s">
        <v>1866</v>
      </c>
      <c r="DS38" s="294" t="s">
        <v>1867</v>
      </c>
      <c r="DT38" s="294" t="s">
        <v>1868</v>
      </c>
      <c r="DU38" s="294" t="s">
        <v>1869</v>
      </c>
      <c r="DV38" s="294" t="s">
        <v>1870</v>
      </c>
      <c r="DW38" s="294" t="s">
        <v>1871</v>
      </c>
      <c r="DX38" s="294" t="s">
        <v>1872</v>
      </c>
      <c r="DY38" s="294" t="s">
        <v>1134</v>
      </c>
      <c r="DZ38" s="294" t="s">
        <v>1873</v>
      </c>
      <c r="EA38" s="294" t="s">
        <v>1134</v>
      </c>
      <c r="EB38" s="294"/>
      <c r="EC38" s="294" t="s">
        <v>1874</v>
      </c>
      <c r="ED38" s="294" t="s">
        <v>1875</v>
      </c>
      <c r="EE38" s="294" t="s">
        <v>1876</v>
      </c>
      <c r="EF38" s="294" t="s">
        <v>1877</v>
      </c>
      <c r="EG38" s="294" t="s">
        <v>1878</v>
      </c>
      <c r="EH38" s="294" t="s">
        <v>1879</v>
      </c>
      <c r="EI38" s="294" t="s">
        <v>1880</v>
      </c>
      <c r="EJ38" s="294" t="s">
        <v>1881</v>
      </c>
      <c r="EK38" s="294" t="s">
        <v>1882</v>
      </c>
      <c r="EL38" s="294" t="s">
        <v>1883</v>
      </c>
      <c r="EM38" s="294" t="s">
        <v>1881</v>
      </c>
      <c r="EN38" s="294" t="s">
        <v>1884</v>
      </c>
      <c r="EO38" s="294"/>
      <c r="EP38" s="294" t="s">
        <v>1885</v>
      </c>
      <c r="EQ38" s="294" t="s">
        <v>1886</v>
      </c>
      <c r="ER38" s="294" t="s">
        <v>1887</v>
      </c>
      <c r="ES38" s="294" t="s">
        <v>1888</v>
      </c>
      <c r="ET38" s="294" t="s">
        <v>1889</v>
      </c>
      <c r="EU38" s="294" t="s">
        <v>1890</v>
      </c>
      <c r="EV38" s="294" t="s">
        <v>1335</v>
      </c>
      <c r="EW38" s="294" t="s">
        <v>1891</v>
      </c>
      <c r="EX38" s="294" t="s">
        <v>1892</v>
      </c>
      <c r="EY38" s="294" t="s">
        <v>1893</v>
      </c>
      <c r="EZ38" s="294" t="s">
        <v>1894</v>
      </c>
      <c r="FA38" s="294" t="s">
        <v>1895</v>
      </c>
    </row>
    <row r="39" spans="1:157" s="134" customFormat="1" ht="5.0999999999999996" customHeight="1">
      <c r="B39" s="131"/>
      <c r="O39" s="131"/>
      <c r="AB39" s="131"/>
      <c r="AO39" s="131"/>
      <c r="BB39" s="131"/>
      <c r="BO39" s="131"/>
      <c r="CB39" s="131"/>
      <c r="CO39" s="131"/>
      <c r="DB39" s="131"/>
      <c r="DO39" s="131"/>
      <c r="EB39" s="131"/>
      <c r="EO39" s="131"/>
    </row>
    <row r="40" spans="1:157" s="131" customFormat="1" ht="12.75" customHeight="1">
      <c r="A40" s="134" t="s">
        <v>2797</v>
      </c>
    </row>
    <row r="41" spans="1:157" s="360" customFormat="1" ht="12.75" customHeight="1">
      <c r="A41" s="134" t="s">
        <v>3200</v>
      </c>
      <c r="B41" s="311"/>
      <c r="O41" s="311"/>
      <c r="AB41" s="311"/>
      <c r="AO41" s="311"/>
      <c r="BB41" s="311"/>
      <c r="BO41" s="311"/>
      <c r="CB41" s="311"/>
      <c r="CO41" s="311"/>
      <c r="DB41" s="311"/>
      <c r="DO41" s="311"/>
      <c r="EB41" s="311"/>
      <c r="EO41" s="311"/>
    </row>
    <row r="42" spans="1:157" s="134" customFormat="1" ht="12.75" customHeight="1">
      <c r="A42" s="134" t="s">
        <v>3184</v>
      </c>
      <c r="B42" s="131"/>
      <c r="O42" s="131"/>
      <c r="AB42" s="131"/>
      <c r="AO42" s="131"/>
      <c r="BB42" s="131"/>
      <c r="BO42" s="131"/>
      <c r="CB42" s="131"/>
      <c r="CO42" s="131"/>
      <c r="DB42" s="131"/>
      <c r="DO42" s="131"/>
      <c r="EB42" s="131"/>
      <c r="EO42" s="131"/>
    </row>
  </sheetData>
  <mergeCells count="24">
    <mergeCell ref="EP5:FA5"/>
    <mergeCell ref="DC5:DN5"/>
    <mergeCell ref="DO5:DO6"/>
    <mergeCell ref="DP5:EA5"/>
    <mergeCell ref="EB5:EB6"/>
    <mergeCell ref="EC5:EN5"/>
    <mergeCell ref="EO5:EO6"/>
    <mergeCell ref="DB5:DB6"/>
    <mergeCell ref="AC5:AN5"/>
    <mergeCell ref="AO5:AO6"/>
    <mergeCell ref="AP5:BA5"/>
    <mergeCell ref="BB5:BB6"/>
    <mergeCell ref="BC5:BN5"/>
    <mergeCell ref="BO5:BO6"/>
    <mergeCell ref="BP5:CA5"/>
    <mergeCell ref="CB5:CB6"/>
    <mergeCell ref="CC5:CN5"/>
    <mergeCell ref="CO5:CO6"/>
    <mergeCell ref="CP5:DA5"/>
    <mergeCell ref="AB5:AB6"/>
    <mergeCell ref="B5:B6"/>
    <mergeCell ref="C5:N5"/>
    <mergeCell ref="O5:O6"/>
    <mergeCell ref="P5:AA5"/>
  </mergeCells>
  <hyperlinks>
    <hyperlink ref="A1" location="'Table of contents'!A1" display="вернуться на заглавную стр. (содержание)"/>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A42"/>
  <sheetViews>
    <sheetView zoomScale="80" zoomScaleNormal="80" workbookViewId="0">
      <pane xSplit="1" topLeftCell="B1" activePane="topRight" state="frozen"/>
      <selection pane="topRight"/>
    </sheetView>
  </sheetViews>
  <sheetFormatPr defaultRowHeight="15"/>
  <cols>
    <col min="1" max="1" width="40.7109375" style="34" customWidth="1"/>
    <col min="2" max="2" width="9.140625" style="34"/>
    <col min="3" max="14" width="11.7109375" style="34" customWidth="1"/>
    <col min="15" max="15" width="9.140625" style="34"/>
    <col min="16" max="27" width="11.7109375" style="34" customWidth="1"/>
    <col min="28" max="28" width="9.140625" style="34"/>
    <col min="29" max="40" width="11.7109375" style="34" customWidth="1"/>
    <col min="41" max="41" width="9.140625" style="34"/>
    <col min="42" max="53" width="11.7109375" style="34" customWidth="1"/>
    <col min="54" max="54" width="9.140625" style="34"/>
    <col min="55" max="66" width="11.7109375" style="34" customWidth="1"/>
    <col min="67" max="67" width="9.140625" style="34"/>
    <col min="68" max="79" width="11.7109375" style="34" customWidth="1"/>
    <col min="80" max="80" width="9.140625" style="34"/>
    <col min="81" max="92" width="11.7109375" style="34" customWidth="1"/>
    <col min="93" max="93" width="9.140625" style="34"/>
    <col min="94" max="105" width="11.7109375" style="34" customWidth="1"/>
    <col min="106" max="106" width="9.140625" style="34"/>
    <col min="107" max="118" width="11.7109375" style="34" customWidth="1"/>
    <col min="119" max="119" width="9.140625" style="34"/>
    <col min="120" max="131" width="11.7109375" style="34" customWidth="1"/>
    <col min="132" max="132" width="9.140625" style="34"/>
    <col min="133" max="144" width="11.7109375" style="34" customWidth="1"/>
    <col min="145" max="145" width="9.140625" style="34"/>
    <col min="146" max="157" width="11.7109375" style="34" customWidth="1"/>
    <col min="158" max="16384" width="9.140625" style="34"/>
  </cols>
  <sheetData>
    <row r="1" spans="1:157" ht="15" customHeight="1">
      <c r="A1" s="691" t="s">
        <v>2688</v>
      </c>
    </row>
    <row r="2" spans="1:157" ht="5.0999999999999996" customHeight="1">
      <c r="A2" s="65"/>
    </row>
    <row r="3" spans="1:157" s="211" customFormat="1" ht="18.75" customHeight="1">
      <c r="A3" s="381" t="s">
        <v>3855</v>
      </c>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c r="DM3" s="260"/>
      <c r="DN3" s="260"/>
      <c r="DO3" s="260"/>
      <c r="DP3" s="260"/>
      <c r="DQ3" s="260"/>
      <c r="DR3" s="260"/>
      <c r="DS3" s="260"/>
      <c r="DT3" s="260"/>
      <c r="DU3" s="260"/>
      <c r="DV3" s="260"/>
      <c r="DW3" s="260"/>
      <c r="DX3" s="260"/>
      <c r="DY3" s="260"/>
      <c r="DZ3" s="260"/>
      <c r="EA3" s="260"/>
      <c r="EB3" s="260"/>
      <c r="EC3" s="260"/>
      <c r="ED3" s="260"/>
      <c r="EE3" s="260"/>
      <c r="EF3" s="260"/>
      <c r="EG3" s="260"/>
      <c r="EH3" s="260"/>
      <c r="EI3" s="260"/>
      <c r="EJ3" s="260"/>
      <c r="EK3" s="260"/>
      <c r="EL3" s="260"/>
      <c r="EM3" s="260"/>
      <c r="EN3" s="260"/>
      <c r="EO3" s="260"/>
      <c r="EP3" s="260"/>
      <c r="EQ3" s="260"/>
      <c r="ER3" s="260"/>
      <c r="ES3" s="260"/>
      <c r="ET3" s="260"/>
      <c r="EU3" s="260"/>
      <c r="EV3" s="260"/>
      <c r="EW3" s="260"/>
      <c r="EX3" s="260"/>
      <c r="EY3" s="260"/>
      <c r="EZ3" s="260"/>
      <c r="FA3" s="260"/>
    </row>
    <row r="4" spans="1:157" s="131" customFormat="1" ht="5.0999999999999996" customHeight="1" thickBot="1">
      <c r="A4" s="408"/>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row>
    <row r="5" spans="1:157" s="131" customFormat="1" ht="17.100000000000001" customHeight="1">
      <c r="A5" s="748"/>
      <c r="B5" s="1116" t="s">
        <v>3</v>
      </c>
      <c r="C5" s="1118" t="s">
        <v>3</v>
      </c>
      <c r="D5" s="1119"/>
      <c r="E5" s="1119"/>
      <c r="F5" s="1119"/>
      <c r="G5" s="1119"/>
      <c r="H5" s="1119"/>
      <c r="I5" s="1119"/>
      <c r="J5" s="1119"/>
      <c r="K5" s="1119"/>
      <c r="L5" s="1119"/>
      <c r="M5" s="1119"/>
      <c r="N5" s="1120"/>
      <c r="O5" s="1116" t="s">
        <v>4</v>
      </c>
      <c r="P5" s="1118" t="s">
        <v>4</v>
      </c>
      <c r="Q5" s="1119"/>
      <c r="R5" s="1119"/>
      <c r="S5" s="1119"/>
      <c r="T5" s="1119"/>
      <c r="U5" s="1119"/>
      <c r="V5" s="1119"/>
      <c r="W5" s="1119"/>
      <c r="X5" s="1119"/>
      <c r="Y5" s="1119"/>
      <c r="Z5" s="1119"/>
      <c r="AA5" s="1120"/>
      <c r="AB5" s="1116" t="s">
        <v>5</v>
      </c>
      <c r="AC5" s="1118" t="s">
        <v>5</v>
      </c>
      <c r="AD5" s="1119"/>
      <c r="AE5" s="1119"/>
      <c r="AF5" s="1119"/>
      <c r="AG5" s="1119"/>
      <c r="AH5" s="1119"/>
      <c r="AI5" s="1119"/>
      <c r="AJ5" s="1119"/>
      <c r="AK5" s="1119"/>
      <c r="AL5" s="1119"/>
      <c r="AM5" s="1119"/>
      <c r="AN5" s="1120"/>
      <c r="AO5" s="1116" t="s">
        <v>6</v>
      </c>
      <c r="AP5" s="1118" t="s">
        <v>6</v>
      </c>
      <c r="AQ5" s="1119"/>
      <c r="AR5" s="1119"/>
      <c r="AS5" s="1119"/>
      <c r="AT5" s="1119"/>
      <c r="AU5" s="1119"/>
      <c r="AV5" s="1119"/>
      <c r="AW5" s="1119"/>
      <c r="AX5" s="1119"/>
      <c r="AY5" s="1119"/>
      <c r="AZ5" s="1119"/>
      <c r="BA5" s="1120"/>
      <c r="BB5" s="1116" t="s">
        <v>7</v>
      </c>
      <c r="BC5" s="1118" t="s">
        <v>7</v>
      </c>
      <c r="BD5" s="1119"/>
      <c r="BE5" s="1119"/>
      <c r="BF5" s="1119"/>
      <c r="BG5" s="1119"/>
      <c r="BH5" s="1119"/>
      <c r="BI5" s="1119"/>
      <c r="BJ5" s="1119"/>
      <c r="BK5" s="1119"/>
      <c r="BL5" s="1119"/>
      <c r="BM5" s="1119"/>
      <c r="BN5" s="1120"/>
      <c r="BO5" s="1116" t="s">
        <v>8</v>
      </c>
      <c r="BP5" s="1118" t="s">
        <v>8</v>
      </c>
      <c r="BQ5" s="1119"/>
      <c r="BR5" s="1119"/>
      <c r="BS5" s="1119"/>
      <c r="BT5" s="1119"/>
      <c r="BU5" s="1119"/>
      <c r="BV5" s="1119"/>
      <c r="BW5" s="1119"/>
      <c r="BX5" s="1119"/>
      <c r="BY5" s="1119"/>
      <c r="BZ5" s="1119"/>
      <c r="CA5" s="1120"/>
      <c r="CB5" s="1116" t="s">
        <v>9</v>
      </c>
      <c r="CC5" s="1118" t="s">
        <v>9</v>
      </c>
      <c r="CD5" s="1119"/>
      <c r="CE5" s="1119"/>
      <c r="CF5" s="1119"/>
      <c r="CG5" s="1119"/>
      <c r="CH5" s="1119"/>
      <c r="CI5" s="1119"/>
      <c r="CJ5" s="1119"/>
      <c r="CK5" s="1119"/>
      <c r="CL5" s="1119"/>
      <c r="CM5" s="1119"/>
      <c r="CN5" s="1120"/>
      <c r="CO5" s="1116">
        <v>2003</v>
      </c>
      <c r="CP5" s="1118" t="s">
        <v>10</v>
      </c>
      <c r="CQ5" s="1119"/>
      <c r="CR5" s="1119"/>
      <c r="CS5" s="1119"/>
      <c r="CT5" s="1119"/>
      <c r="CU5" s="1119"/>
      <c r="CV5" s="1119"/>
      <c r="CW5" s="1119"/>
      <c r="CX5" s="1119"/>
      <c r="CY5" s="1119"/>
      <c r="CZ5" s="1119"/>
      <c r="DA5" s="1120"/>
      <c r="DB5" s="1116">
        <v>2004</v>
      </c>
      <c r="DC5" s="1118" t="s">
        <v>11</v>
      </c>
      <c r="DD5" s="1119"/>
      <c r="DE5" s="1119"/>
      <c r="DF5" s="1119"/>
      <c r="DG5" s="1119"/>
      <c r="DH5" s="1119"/>
      <c r="DI5" s="1119"/>
      <c r="DJ5" s="1119"/>
      <c r="DK5" s="1119"/>
      <c r="DL5" s="1119"/>
      <c r="DM5" s="1119"/>
      <c r="DN5" s="1120"/>
      <c r="DO5" s="1116">
        <v>2005</v>
      </c>
      <c r="DP5" s="1118" t="s">
        <v>12</v>
      </c>
      <c r="DQ5" s="1119"/>
      <c r="DR5" s="1119"/>
      <c r="DS5" s="1119"/>
      <c r="DT5" s="1119"/>
      <c r="DU5" s="1119"/>
      <c r="DV5" s="1119"/>
      <c r="DW5" s="1119"/>
      <c r="DX5" s="1119"/>
      <c r="DY5" s="1119"/>
      <c r="DZ5" s="1119"/>
      <c r="EA5" s="1120"/>
      <c r="EB5" s="1116">
        <v>2006</v>
      </c>
      <c r="EC5" s="1118" t="s">
        <v>13</v>
      </c>
      <c r="ED5" s="1119"/>
      <c r="EE5" s="1119"/>
      <c r="EF5" s="1119"/>
      <c r="EG5" s="1119"/>
      <c r="EH5" s="1119"/>
      <c r="EI5" s="1119"/>
      <c r="EJ5" s="1119"/>
      <c r="EK5" s="1119"/>
      <c r="EL5" s="1119"/>
      <c r="EM5" s="1119"/>
      <c r="EN5" s="1120"/>
      <c r="EO5" s="1116">
        <v>2007</v>
      </c>
      <c r="EP5" s="1118">
        <v>2007</v>
      </c>
      <c r="EQ5" s="1119"/>
      <c r="ER5" s="1119"/>
      <c r="ES5" s="1119"/>
      <c r="ET5" s="1119"/>
      <c r="EU5" s="1119"/>
      <c r="EV5" s="1119"/>
      <c r="EW5" s="1119"/>
      <c r="EX5" s="1119"/>
      <c r="EY5" s="1119"/>
      <c r="EZ5" s="1119"/>
      <c r="FA5" s="1120"/>
    </row>
    <row r="6" spans="1:157" s="131" customFormat="1" ht="17.100000000000001" customHeight="1" thickBot="1">
      <c r="A6" s="749"/>
      <c r="B6" s="1117"/>
      <c r="C6" s="673" t="s">
        <v>2646</v>
      </c>
      <c r="D6" s="673" t="s">
        <v>2647</v>
      </c>
      <c r="E6" s="673" t="s">
        <v>2648</v>
      </c>
      <c r="F6" s="673" t="s">
        <v>2649</v>
      </c>
      <c r="G6" s="673" t="s">
        <v>2650</v>
      </c>
      <c r="H6" s="673" t="s">
        <v>2651</v>
      </c>
      <c r="I6" s="673" t="s">
        <v>2652</v>
      </c>
      <c r="J6" s="673" t="s">
        <v>2653</v>
      </c>
      <c r="K6" s="673" t="s">
        <v>2654</v>
      </c>
      <c r="L6" s="673" t="s">
        <v>2655</v>
      </c>
      <c r="M6" s="673" t="s">
        <v>2656</v>
      </c>
      <c r="N6" s="673" t="s">
        <v>2657</v>
      </c>
      <c r="O6" s="1117"/>
      <c r="P6" s="673" t="s">
        <v>2646</v>
      </c>
      <c r="Q6" s="673" t="s">
        <v>2647</v>
      </c>
      <c r="R6" s="673" t="s">
        <v>2648</v>
      </c>
      <c r="S6" s="673" t="s">
        <v>2649</v>
      </c>
      <c r="T6" s="673" t="s">
        <v>2650</v>
      </c>
      <c r="U6" s="673" t="s">
        <v>2651</v>
      </c>
      <c r="V6" s="673" t="s">
        <v>2652</v>
      </c>
      <c r="W6" s="673" t="s">
        <v>2653</v>
      </c>
      <c r="X6" s="673" t="s">
        <v>2654</v>
      </c>
      <c r="Y6" s="673" t="s">
        <v>2655</v>
      </c>
      <c r="Z6" s="673" t="s">
        <v>2656</v>
      </c>
      <c r="AA6" s="673" t="s">
        <v>2657</v>
      </c>
      <c r="AB6" s="1117"/>
      <c r="AC6" s="673" t="s">
        <v>2646</v>
      </c>
      <c r="AD6" s="673" t="s">
        <v>2647</v>
      </c>
      <c r="AE6" s="673" t="s">
        <v>2648</v>
      </c>
      <c r="AF6" s="673" t="s">
        <v>2649</v>
      </c>
      <c r="AG6" s="673" t="s">
        <v>2650</v>
      </c>
      <c r="AH6" s="673" t="s">
        <v>2651</v>
      </c>
      <c r="AI6" s="673" t="s">
        <v>2652</v>
      </c>
      <c r="AJ6" s="673" t="s">
        <v>2653</v>
      </c>
      <c r="AK6" s="673" t="s">
        <v>2654</v>
      </c>
      <c r="AL6" s="673" t="s">
        <v>2655</v>
      </c>
      <c r="AM6" s="673" t="s">
        <v>2656</v>
      </c>
      <c r="AN6" s="673" t="s">
        <v>2657</v>
      </c>
      <c r="AO6" s="1117"/>
      <c r="AP6" s="673" t="s">
        <v>2646</v>
      </c>
      <c r="AQ6" s="673" t="s">
        <v>2647</v>
      </c>
      <c r="AR6" s="673" t="s">
        <v>2648</v>
      </c>
      <c r="AS6" s="673" t="s">
        <v>2649</v>
      </c>
      <c r="AT6" s="673" t="s">
        <v>2650</v>
      </c>
      <c r="AU6" s="673" t="s">
        <v>2651</v>
      </c>
      <c r="AV6" s="673" t="s">
        <v>2652</v>
      </c>
      <c r="AW6" s="673" t="s">
        <v>2653</v>
      </c>
      <c r="AX6" s="673" t="s">
        <v>2654</v>
      </c>
      <c r="AY6" s="673" t="s">
        <v>2655</v>
      </c>
      <c r="AZ6" s="673" t="s">
        <v>2656</v>
      </c>
      <c r="BA6" s="673" t="s">
        <v>2657</v>
      </c>
      <c r="BB6" s="1117"/>
      <c r="BC6" s="673" t="s">
        <v>2646</v>
      </c>
      <c r="BD6" s="673" t="s">
        <v>2647</v>
      </c>
      <c r="BE6" s="673" t="s">
        <v>2648</v>
      </c>
      <c r="BF6" s="673" t="s">
        <v>2649</v>
      </c>
      <c r="BG6" s="673" t="s">
        <v>2650</v>
      </c>
      <c r="BH6" s="673" t="s">
        <v>2651</v>
      </c>
      <c r="BI6" s="673" t="s">
        <v>2652</v>
      </c>
      <c r="BJ6" s="673" t="s">
        <v>2653</v>
      </c>
      <c r="BK6" s="673" t="s">
        <v>2654</v>
      </c>
      <c r="BL6" s="673" t="s">
        <v>2655</v>
      </c>
      <c r="BM6" s="673" t="s">
        <v>2656</v>
      </c>
      <c r="BN6" s="673" t="s">
        <v>2657</v>
      </c>
      <c r="BO6" s="1117"/>
      <c r="BP6" s="673" t="s">
        <v>2646</v>
      </c>
      <c r="BQ6" s="673" t="s">
        <v>2647</v>
      </c>
      <c r="BR6" s="673" t="s">
        <v>2648</v>
      </c>
      <c r="BS6" s="673" t="s">
        <v>2649</v>
      </c>
      <c r="BT6" s="673" t="s">
        <v>2650</v>
      </c>
      <c r="BU6" s="673" t="s">
        <v>2651</v>
      </c>
      <c r="BV6" s="673" t="s">
        <v>2652</v>
      </c>
      <c r="BW6" s="673" t="s">
        <v>2653</v>
      </c>
      <c r="BX6" s="673" t="s">
        <v>2654</v>
      </c>
      <c r="BY6" s="673" t="s">
        <v>2655</v>
      </c>
      <c r="BZ6" s="673" t="s">
        <v>2656</v>
      </c>
      <c r="CA6" s="673" t="s">
        <v>2657</v>
      </c>
      <c r="CB6" s="1117"/>
      <c r="CC6" s="673" t="s">
        <v>2646</v>
      </c>
      <c r="CD6" s="673" t="s">
        <v>2647</v>
      </c>
      <c r="CE6" s="673" t="s">
        <v>2648</v>
      </c>
      <c r="CF6" s="673" t="s">
        <v>2649</v>
      </c>
      <c r="CG6" s="673" t="s">
        <v>2650</v>
      </c>
      <c r="CH6" s="673" t="s">
        <v>2651</v>
      </c>
      <c r="CI6" s="673" t="s">
        <v>2652</v>
      </c>
      <c r="CJ6" s="673" t="s">
        <v>2653</v>
      </c>
      <c r="CK6" s="673" t="s">
        <v>2654</v>
      </c>
      <c r="CL6" s="673" t="s">
        <v>2655</v>
      </c>
      <c r="CM6" s="673" t="s">
        <v>2656</v>
      </c>
      <c r="CN6" s="673" t="s">
        <v>2657</v>
      </c>
      <c r="CO6" s="1117"/>
      <c r="CP6" s="673" t="s">
        <v>2646</v>
      </c>
      <c r="CQ6" s="673" t="s">
        <v>2647</v>
      </c>
      <c r="CR6" s="673" t="s">
        <v>2648</v>
      </c>
      <c r="CS6" s="673" t="s">
        <v>2649</v>
      </c>
      <c r="CT6" s="673" t="s">
        <v>2650</v>
      </c>
      <c r="CU6" s="673" t="s">
        <v>2651</v>
      </c>
      <c r="CV6" s="673" t="s">
        <v>2652</v>
      </c>
      <c r="CW6" s="673" t="s">
        <v>2653</v>
      </c>
      <c r="CX6" s="673" t="s">
        <v>2654</v>
      </c>
      <c r="CY6" s="673" t="s">
        <v>2655</v>
      </c>
      <c r="CZ6" s="673" t="s">
        <v>2656</v>
      </c>
      <c r="DA6" s="673" t="s">
        <v>2657</v>
      </c>
      <c r="DB6" s="1117"/>
      <c r="DC6" s="673" t="s">
        <v>2646</v>
      </c>
      <c r="DD6" s="673" t="s">
        <v>2647</v>
      </c>
      <c r="DE6" s="673" t="s">
        <v>2648</v>
      </c>
      <c r="DF6" s="673" t="s">
        <v>2649</v>
      </c>
      <c r="DG6" s="673" t="s">
        <v>2650</v>
      </c>
      <c r="DH6" s="673" t="s">
        <v>2651</v>
      </c>
      <c r="DI6" s="673" t="s">
        <v>2652</v>
      </c>
      <c r="DJ6" s="673" t="s">
        <v>2653</v>
      </c>
      <c r="DK6" s="673" t="s">
        <v>2654</v>
      </c>
      <c r="DL6" s="673" t="s">
        <v>2655</v>
      </c>
      <c r="DM6" s="673" t="s">
        <v>2656</v>
      </c>
      <c r="DN6" s="673" t="s">
        <v>2657</v>
      </c>
      <c r="DO6" s="1117"/>
      <c r="DP6" s="673" t="s">
        <v>2646</v>
      </c>
      <c r="DQ6" s="673" t="s">
        <v>2647</v>
      </c>
      <c r="DR6" s="673" t="s">
        <v>2648</v>
      </c>
      <c r="DS6" s="673" t="s">
        <v>2649</v>
      </c>
      <c r="DT6" s="673" t="s">
        <v>2650</v>
      </c>
      <c r="DU6" s="673" t="s">
        <v>2651</v>
      </c>
      <c r="DV6" s="673" t="s">
        <v>2652</v>
      </c>
      <c r="DW6" s="673" t="s">
        <v>2653</v>
      </c>
      <c r="DX6" s="673" t="s">
        <v>2654</v>
      </c>
      <c r="DY6" s="673" t="s">
        <v>2655</v>
      </c>
      <c r="DZ6" s="673" t="s">
        <v>2656</v>
      </c>
      <c r="EA6" s="673" t="s">
        <v>2657</v>
      </c>
      <c r="EB6" s="1117"/>
      <c r="EC6" s="673" t="s">
        <v>2646</v>
      </c>
      <c r="ED6" s="673" t="s">
        <v>2647</v>
      </c>
      <c r="EE6" s="673" t="s">
        <v>2648</v>
      </c>
      <c r="EF6" s="673" t="s">
        <v>2649</v>
      </c>
      <c r="EG6" s="673" t="s">
        <v>2650</v>
      </c>
      <c r="EH6" s="673" t="s">
        <v>2651</v>
      </c>
      <c r="EI6" s="673" t="s">
        <v>2652</v>
      </c>
      <c r="EJ6" s="673" t="s">
        <v>2653</v>
      </c>
      <c r="EK6" s="673" t="s">
        <v>2654</v>
      </c>
      <c r="EL6" s="673" t="s">
        <v>2655</v>
      </c>
      <c r="EM6" s="673" t="s">
        <v>2656</v>
      </c>
      <c r="EN6" s="673" t="s">
        <v>2657</v>
      </c>
      <c r="EO6" s="1117"/>
      <c r="EP6" s="673" t="s">
        <v>2646</v>
      </c>
      <c r="EQ6" s="673" t="s">
        <v>2647</v>
      </c>
      <c r="ER6" s="673" t="s">
        <v>2648</v>
      </c>
      <c r="ES6" s="673" t="s">
        <v>2649</v>
      </c>
      <c r="ET6" s="673" t="s">
        <v>2650</v>
      </c>
      <c r="EU6" s="673" t="s">
        <v>2651</v>
      </c>
      <c r="EV6" s="673" t="s">
        <v>2652</v>
      </c>
      <c r="EW6" s="673" t="s">
        <v>2653</v>
      </c>
      <c r="EX6" s="673" t="s">
        <v>2654</v>
      </c>
      <c r="EY6" s="673" t="s">
        <v>2655</v>
      </c>
      <c r="EZ6" s="673" t="s">
        <v>2656</v>
      </c>
      <c r="FA6" s="673" t="s">
        <v>2657</v>
      </c>
    </row>
    <row r="7" spans="1:157" s="131" customFormat="1" ht="5.0999999999999996" customHeight="1">
      <c r="A7" s="1"/>
      <c r="B7" s="4"/>
      <c r="C7" s="3"/>
      <c r="D7" s="3"/>
      <c r="E7" s="3"/>
      <c r="F7" s="3"/>
      <c r="G7" s="3"/>
      <c r="H7" s="3"/>
      <c r="I7" s="3"/>
      <c r="J7" s="3"/>
      <c r="K7" s="3"/>
      <c r="L7" s="3"/>
      <c r="M7" s="3"/>
      <c r="N7" s="3"/>
      <c r="O7" s="4"/>
      <c r="P7" s="3"/>
      <c r="Q7" s="3"/>
      <c r="R7" s="3"/>
      <c r="S7" s="3"/>
      <c r="T7" s="3"/>
      <c r="U7" s="3"/>
      <c r="V7" s="3"/>
      <c r="W7" s="3"/>
      <c r="X7" s="3"/>
      <c r="Y7" s="3"/>
      <c r="Z7" s="3"/>
      <c r="AA7" s="3"/>
      <c r="AB7" s="4"/>
      <c r="AC7" s="3"/>
      <c r="AD7" s="3"/>
      <c r="AE7" s="3"/>
      <c r="AF7" s="3"/>
      <c r="AG7" s="3"/>
      <c r="AH7" s="3"/>
      <c r="AI7" s="3"/>
      <c r="AJ7" s="3"/>
      <c r="AK7" s="3"/>
      <c r="AL7" s="3"/>
      <c r="AM7" s="3"/>
      <c r="AN7" s="3"/>
      <c r="AO7" s="4"/>
      <c r="AP7" s="3"/>
      <c r="AQ7" s="3"/>
      <c r="AR7" s="3"/>
      <c r="AS7" s="3"/>
      <c r="AT7" s="3"/>
      <c r="AU7" s="3"/>
      <c r="AV7" s="3"/>
      <c r="AW7" s="3"/>
      <c r="AX7" s="3"/>
      <c r="AY7" s="3"/>
      <c r="AZ7" s="3"/>
      <c r="BA7" s="3"/>
      <c r="BB7" s="4"/>
      <c r="BC7" s="3"/>
      <c r="BD7" s="3"/>
      <c r="BE7" s="3"/>
      <c r="BF7" s="3"/>
      <c r="BG7" s="3"/>
      <c r="BH7" s="3"/>
      <c r="BI7" s="3"/>
      <c r="BJ7" s="3"/>
      <c r="BK7" s="3"/>
      <c r="BL7" s="3"/>
      <c r="BM7" s="3"/>
      <c r="BN7" s="3"/>
      <c r="BO7" s="4"/>
      <c r="BP7" s="3"/>
      <c r="BQ7" s="3"/>
      <c r="BR7" s="3"/>
      <c r="BS7" s="3"/>
      <c r="BT7" s="3"/>
      <c r="BU7" s="3"/>
      <c r="BV7" s="3"/>
      <c r="BW7" s="3"/>
      <c r="BX7" s="3"/>
      <c r="BY7" s="3"/>
      <c r="BZ7" s="3"/>
      <c r="CA7" s="3"/>
      <c r="CB7" s="4"/>
      <c r="CC7" s="3"/>
      <c r="CD7" s="3"/>
      <c r="CE7" s="3"/>
      <c r="CF7" s="3"/>
      <c r="CG7" s="3"/>
      <c r="CH7" s="3"/>
      <c r="CI7" s="3"/>
      <c r="CJ7" s="3"/>
      <c r="CK7" s="3"/>
      <c r="CL7" s="3"/>
      <c r="CM7" s="3"/>
      <c r="CN7" s="3"/>
      <c r="CO7" s="4"/>
      <c r="CP7" s="3"/>
      <c r="CQ7" s="3"/>
      <c r="CR7" s="3"/>
      <c r="CS7" s="3"/>
      <c r="CT7" s="3"/>
      <c r="CU7" s="3"/>
      <c r="CV7" s="3"/>
      <c r="CW7" s="3"/>
      <c r="CX7" s="3"/>
      <c r="CY7" s="3"/>
      <c r="CZ7" s="3"/>
      <c r="DA7" s="3"/>
      <c r="DB7" s="4"/>
      <c r="DC7" s="3"/>
      <c r="DD7" s="3"/>
      <c r="DE7" s="3"/>
      <c r="DF7" s="3"/>
      <c r="DG7" s="3"/>
      <c r="DH7" s="3"/>
      <c r="DI7" s="3"/>
      <c r="DJ7" s="3"/>
      <c r="DK7" s="3"/>
      <c r="DL7" s="3"/>
      <c r="DM7" s="3"/>
      <c r="DN7" s="3"/>
      <c r="DO7" s="4"/>
      <c r="DP7" s="3"/>
      <c r="DQ7" s="3"/>
      <c r="DR7" s="3"/>
      <c r="DS7" s="3"/>
      <c r="DT7" s="3"/>
      <c r="DU7" s="3"/>
      <c r="DV7" s="3"/>
      <c r="DW7" s="3"/>
      <c r="DX7" s="3"/>
      <c r="DY7" s="3"/>
      <c r="DZ7" s="3"/>
      <c r="EA7" s="3"/>
      <c r="EB7" s="4"/>
      <c r="EC7" s="3"/>
      <c r="ED7" s="3"/>
      <c r="EE7" s="3"/>
      <c r="EF7" s="3"/>
      <c r="EG7" s="3"/>
      <c r="EH7" s="3"/>
      <c r="EI7" s="3"/>
      <c r="EJ7" s="3"/>
      <c r="EK7" s="3"/>
      <c r="EL7" s="3"/>
      <c r="EM7" s="3"/>
      <c r="EN7" s="3"/>
      <c r="EO7" s="4"/>
      <c r="EP7" s="3"/>
      <c r="EQ7" s="3"/>
      <c r="ER7" s="3"/>
      <c r="ES7" s="3"/>
      <c r="ET7" s="3"/>
      <c r="EU7" s="3"/>
      <c r="EV7" s="3"/>
      <c r="EW7" s="3"/>
      <c r="EX7" s="3"/>
      <c r="EY7" s="3"/>
      <c r="EZ7" s="3"/>
      <c r="FA7" s="3"/>
    </row>
    <row r="8" spans="1:157" s="134" customFormat="1" ht="12.75" customHeight="1">
      <c r="A8" s="781" t="s">
        <v>3196</v>
      </c>
      <c r="B8" s="404">
        <f>AVERAGE(C8:N8)</f>
        <v>16.869373813711167</v>
      </c>
      <c r="C8" s="404">
        <v>22.101252013091589</v>
      </c>
      <c r="D8" s="404">
        <v>23.693052377474846</v>
      </c>
      <c r="E8" s="404">
        <v>23.159463114088261</v>
      </c>
      <c r="F8" s="404">
        <v>18.284465555584291</v>
      </c>
      <c r="G8" s="404">
        <v>16.772757889383925</v>
      </c>
      <c r="H8" s="404">
        <v>16.692655652951885</v>
      </c>
      <c r="I8" s="404">
        <v>11.481989494458059</v>
      </c>
      <c r="J8" s="404">
        <v>11.309376549364453</v>
      </c>
      <c r="K8" s="404">
        <v>17.533921792640523</v>
      </c>
      <c r="L8" s="404">
        <v>11.4691371504311</v>
      </c>
      <c r="M8" s="404">
        <v>15.224774051633037</v>
      </c>
      <c r="N8" s="404">
        <v>14.709640123432052</v>
      </c>
      <c r="O8" s="404">
        <f>AVERAGE(P8:AA8)</f>
        <v>8.1069640526911719</v>
      </c>
      <c r="P8" s="404">
        <v>7.9825166962955869</v>
      </c>
      <c r="Q8" s="404">
        <v>10.191698129746774</v>
      </c>
      <c r="R8" s="404">
        <v>13.371221790311118</v>
      </c>
      <c r="S8" s="404">
        <v>7.6999797446164422</v>
      </c>
      <c r="T8" s="404">
        <v>9.9801944990365694</v>
      </c>
      <c r="U8" s="404">
        <v>11.087671778755269</v>
      </c>
      <c r="V8" s="404">
        <v>6.3727545086618393</v>
      </c>
      <c r="W8" s="404">
        <v>6.2368937474252277</v>
      </c>
      <c r="X8" s="404">
        <v>7.3766473130578953</v>
      </c>
      <c r="Y8" s="404">
        <v>6.5660377184627459</v>
      </c>
      <c r="Z8" s="404">
        <v>5.1938705426951604</v>
      </c>
      <c r="AA8" s="404">
        <v>5.2240821632294159</v>
      </c>
      <c r="AB8" s="404">
        <f>AVERAGE(AC8:AN8)</f>
        <v>10.793675155409344</v>
      </c>
      <c r="AC8" s="404">
        <v>7.6214105819674707</v>
      </c>
      <c r="AD8" s="404">
        <v>6.4900699140829081</v>
      </c>
      <c r="AE8" s="404">
        <v>5.7235243090832295</v>
      </c>
      <c r="AF8" s="404">
        <v>7.2938384412173551</v>
      </c>
      <c r="AG8" s="404">
        <v>8.3973497239977846</v>
      </c>
      <c r="AH8" s="404">
        <v>14.881637548963461</v>
      </c>
      <c r="AI8" s="404">
        <v>8.8837449501788779</v>
      </c>
      <c r="AJ8" s="404">
        <v>9.7485556551112769</v>
      </c>
      <c r="AK8" s="404">
        <v>13.170194643968244</v>
      </c>
      <c r="AL8" s="404">
        <v>17.187088565767123</v>
      </c>
      <c r="AM8" s="404">
        <v>18.024052393707315</v>
      </c>
      <c r="AN8" s="404">
        <v>12.102635136867075</v>
      </c>
      <c r="AO8" s="404">
        <f>AVERAGE(AP8:BA8)</f>
        <v>6.7720925962950531</v>
      </c>
      <c r="AP8" s="404">
        <v>16.528278080623089</v>
      </c>
      <c r="AQ8" s="404">
        <v>9.5891728761855628</v>
      </c>
      <c r="AR8" s="404">
        <v>7.4564970260046364</v>
      </c>
      <c r="AS8" s="404">
        <v>7.2750709158557187</v>
      </c>
      <c r="AT8" s="404">
        <v>7.8949824672496787</v>
      </c>
      <c r="AU8" s="404">
        <v>6.7112158422406418</v>
      </c>
      <c r="AV8" s="404">
        <v>6.922287047018866</v>
      </c>
      <c r="AW8" s="404">
        <v>4.2206854990576206</v>
      </c>
      <c r="AX8" s="404">
        <v>3.6705703519528825</v>
      </c>
      <c r="AY8" s="404">
        <v>3.8256029946983774</v>
      </c>
      <c r="AZ8" s="404">
        <v>4.4701435742607769</v>
      </c>
      <c r="BA8" s="404">
        <v>2.700604480392792</v>
      </c>
      <c r="BB8" s="404">
        <f>AVERAGE(BC8:BN8)</f>
        <v>2.5969064191957183</v>
      </c>
      <c r="BC8" s="404">
        <v>4.9744584555600824</v>
      </c>
      <c r="BD8" s="404">
        <v>3.2948832699125608</v>
      </c>
      <c r="BE8" s="404">
        <v>2.3445930079917661</v>
      </c>
      <c r="BF8" s="404">
        <v>2.8889612631926007</v>
      </c>
      <c r="BG8" s="404">
        <v>3.025216735228669</v>
      </c>
      <c r="BH8" s="404">
        <v>1.0459320988243039</v>
      </c>
      <c r="BI8" s="404">
        <v>2.1712709393421599</v>
      </c>
      <c r="BJ8" s="404">
        <v>2.6058331506992025</v>
      </c>
      <c r="BK8" s="404">
        <v>2.0411434915034148</v>
      </c>
      <c r="BL8" s="404">
        <v>2.3849555453941393</v>
      </c>
      <c r="BM8" s="404">
        <v>2.6889973969719829</v>
      </c>
      <c r="BN8" s="404">
        <v>1.6966316757277404</v>
      </c>
      <c r="BO8" s="404">
        <f>AVERAGE(BP8:CA8)</f>
        <v>0.99464633781417267</v>
      </c>
      <c r="BP8" s="404">
        <v>1.5521313096750158</v>
      </c>
      <c r="BQ8" s="404">
        <v>1.4911207911613886</v>
      </c>
      <c r="BR8" s="404">
        <v>1.0056782444341403</v>
      </c>
      <c r="BS8" s="404">
        <v>0.65033514985240992</v>
      </c>
      <c r="BT8" s="404">
        <v>1.1559528311646601</v>
      </c>
      <c r="BU8" s="404">
        <v>0.76539726269000063</v>
      </c>
      <c r="BV8" s="404">
        <v>0.91410274089164933</v>
      </c>
      <c r="BW8" s="404">
        <v>1.0804765914566132</v>
      </c>
      <c r="BX8" s="404">
        <v>0.63550417845575324</v>
      </c>
      <c r="BY8" s="404">
        <v>0.36906105581408549</v>
      </c>
      <c r="BZ8" s="404">
        <v>0.80296373210646221</v>
      </c>
      <c r="CA8" s="404">
        <v>1.5130321660678947</v>
      </c>
      <c r="CB8" s="404">
        <f>AVERAGE(CC8:CN8)</f>
        <v>0.62501411730681322</v>
      </c>
      <c r="CC8" s="404">
        <v>0.89347251279311113</v>
      </c>
      <c r="CD8" s="404">
        <v>0.5446806813210463</v>
      </c>
      <c r="CE8" s="404">
        <v>0.74280156895260474</v>
      </c>
      <c r="CF8" s="404">
        <v>0.8406040507506537</v>
      </c>
      <c r="CG8" s="404">
        <v>0.47781157621319298</v>
      </c>
      <c r="CH8" s="404">
        <v>0.61394540357336691</v>
      </c>
      <c r="CI8" s="404">
        <v>0.57358809740499861</v>
      </c>
      <c r="CJ8" s="404">
        <v>0.66716357770966761</v>
      </c>
      <c r="CK8" s="404">
        <v>0.79079684067727651</v>
      </c>
      <c r="CL8" s="404">
        <v>0.5149731048156353</v>
      </c>
      <c r="CM8" s="404">
        <v>0.38853146331020688</v>
      </c>
      <c r="CN8" s="404">
        <v>0.45180053015999894</v>
      </c>
      <c r="CO8" s="404">
        <f>AVERAGE(CP8:DA8)</f>
        <v>0.48236379026263326</v>
      </c>
      <c r="CP8" s="404">
        <v>0.56144165086817199</v>
      </c>
      <c r="CQ8" s="404">
        <v>0.43173976408519515</v>
      </c>
      <c r="CR8" s="404">
        <v>0.53113342622695303</v>
      </c>
      <c r="CS8" s="404">
        <v>0.48104367378974999</v>
      </c>
      <c r="CT8" s="404">
        <v>0.65491450074563118</v>
      </c>
      <c r="CU8" s="404">
        <v>0.48674853296668025</v>
      </c>
      <c r="CV8" s="404">
        <v>0.35695297487846189</v>
      </c>
      <c r="CW8" s="404">
        <v>0.61661171061931264</v>
      </c>
      <c r="CX8" s="404">
        <v>0.75676489857310003</v>
      </c>
      <c r="CY8" s="404">
        <v>0.2987608347851109</v>
      </c>
      <c r="CZ8" s="404">
        <v>0.23358497226300348</v>
      </c>
      <c r="DA8" s="404">
        <v>0.37866854335022904</v>
      </c>
      <c r="DB8" s="404">
        <f>AVERAGE(DC8:DN8)</f>
        <v>0.28555057655742005</v>
      </c>
      <c r="DC8" s="404">
        <v>0.29051901809939673</v>
      </c>
      <c r="DD8" s="404">
        <v>0.23072143306274892</v>
      </c>
      <c r="DE8" s="404">
        <v>0.4258692276231773</v>
      </c>
      <c r="DF8" s="404">
        <v>0.3239841929556162</v>
      </c>
      <c r="DG8" s="404">
        <v>0.48762285106959025</v>
      </c>
      <c r="DH8" s="404">
        <v>0.35327800460570491</v>
      </c>
      <c r="DI8" s="404">
        <v>0.21012978458412607</v>
      </c>
      <c r="DJ8" s="404">
        <v>0.16375296932697314</v>
      </c>
      <c r="DK8" s="404">
        <v>0.24257716906893309</v>
      </c>
      <c r="DL8" s="404">
        <v>0.40150468409632584</v>
      </c>
      <c r="DM8" s="404">
        <v>0.11353799866269845</v>
      </c>
      <c r="DN8" s="404">
        <v>0.18310958553375031</v>
      </c>
      <c r="DO8" s="404">
        <f>AVERAGE(DP8:EA8)</f>
        <v>0.20645544202311614</v>
      </c>
      <c r="DP8" s="404">
        <v>0.40369573651065854</v>
      </c>
      <c r="DQ8" s="404">
        <v>0.17322853358607293</v>
      </c>
      <c r="DR8" s="404">
        <v>0.17923554529246782</v>
      </c>
      <c r="DS8" s="404">
        <v>0.18367636585469985</v>
      </c>
      <c r="DT8" s="404">
        <v>0.12207856485732961</v>
      </c>
      <c r="DU8" s="404">
        <v>0.16642943279065064</v>
      </c>
      <c r="DV8" s="404">
        <v>0.1947814497602342</v>
      </c>
      <c r="DW8" s="404">
        <v>0.26845475575632521</v>
      </c>
      <c r="DX8" s="404">
        <v>0.24695734175702685</v>
      </c>
      <c r="DY8" s="404">
        <v>0.14757134899112051</v>
      </c>
      <c r="DZ8" s="404">
        <v>0.26300099044163505</v>
      </c>
      <c r="EA8" s="404">
        <v>0.12835523867917206</v>
      </c>
      <c r="EB8" s="404">
        <f>AVERAGE(EC8:EN8)</f>
        <v>0.45020285815972944</v>
      </c>
      <c r="EC8" s="404">
        <v>0.11859065414081521</v>
      </c>
      <c r="ED8" s="404">
        <v>0.14650938178363071</v>
      </c>
      <c r="EE8" s="404">
        <v>0.25401417755000971</v>
      </c>
      <c r="EF8" s="404">
        <v>0.31222287587357173</v>
      </c>
      <c r="EG8" s="404">
        <v>0.94005888823092665</v>
      </c>
      <c r="EH8" s="404">
        <v>0.54303893478544718</v>
      </c>
      <c r="EI8" s="404">
        <v>0.6088203082153375</v>
      </c>
      <c r="EJ8" s="404">
        <v>0.35323870324872619</v>
      </c>
      <c r="EK8" s="404">
        <v>0.62436685190174324</v>
      </c>
      <c r="EL8" s="404">
        <v>0.30843956072616857</v>
      </c>
      <c r="EM8" s="404">
        <v>0.73591352458934567</v>
      </c>
      <c r="EN8" s="404">
        <v>0.45722043687103137</v>
      </c>
      <c r="EO8" s="404">
        <f>AVERAGE(EP8:FA8)</f>
        <v>0.8668247127450881</v>
      </c>
      <c r="EP8" s="404">
        <v>0.48944315023596435</v>
      </c>
      <c r="EQ8" s="404">
        <v>0.77004692526597984</v>
      </c>
      <c r="ER8" s="404">
        <v>0.56315011783581814</v>
      </c>
      <c r="ES8" s="404">
        <v>1.1582003398469465</v>
      </c>
      <c r="ET8" s="404">
        <v>0.84652428878899177</v>
      </c>
      <c r="EU8" s="404">
        <v>0.57221043008568828</v>
      </c>
      <c r="EV8" s="404">
        <v>1.1723782630290833</v>
      </c>
      <c r="EW8" s="404">
        <v>1.4170616026154934</v>
      </c>
      <c r="EX8" s="404">
        <v>1.0403961211830417</v>
      </c>
      <c r="EY8" s="404">
        <v>0.75930696784639884</v>
      </c>
      <c r="EZ8" s="404">
        <v>0.86202799470248892</v>
      </c>
      <c r="FA8" s="404">
        <v>0.75115035150516174</v>
      </c>
    </row>
    <row r="9" spans="1:157" s="134" customFormat="1" ht="12.75" customHeight="1">
      <c r="A9" s="782" t="s">
        <v>2892</v>
      </c>
      <c r="B9" s="404"/>
      <c r="C9" s="404"/>
      <c r="D9" s="404"/>
      <c r="E9" s="404"/>
      <c r="F9" s="404"/>
      <c r="G9" s="404"/>
      <c r="H9" s="404"/>
      <c r="I9" s="404"/>
      <c r="J9" s="404"/>
      <c r="K9" s="404"/>
      <c r="L9" s="404"/>
      <c r="M9" s="404"/>
      <c r="N9" s="404"/>
      <c r="O9" s="404"/>
      <c r="P9" s="404"/>
      <c r="Q9" s="404"/>
      <c r="R9" s="404"/>
      <c r="S9" s="404"/>
      <c r="T9" s="404"/>
      <c r="U9" s="404"/>
      <c r="V9" s="404"/>
      <c r="W9" s="404"/>
      <c r="X9" s="404"/>
      <c r="Y9" s="404"/>
      <c r="Z9" s="404"/>
      <c r="AA9" s="404"/>
      <c r="AB9" s="404"/>
      <c r="AC9" s="404"/>
      <c r="AD9" s="404"/>
      <c r="AE9" s="404"/>
      <c r="AF9" s="404"/>
      <c r="AG9" s="404"/>
      <c r="AH9" s="404"/>
      <c r="AI9" s="404"/>
      <c r="AJ9" s="404"/>
      <c r="AK9" s="404"/>
      <c r="AL9" s="404"/>
      <c r="AM9" s="404"/>
      <c r="AN9" s="404"/>
      <c r="AO9" s="404"/>
      <c r="AP9" s="404"/>
      <c r="AQ9" s="404"/>
      <c r="AR9" s="404"/>
      <c r="AS9" s="404"/>
      <c r="AT9" s="404"/>
      <c r="AU9" s="404"/>
      <c r="AV9" s="404"/>
      <c r="AW9" s="404"/>
      <c r="AX9" s="404"/>
      <c r="AY9" s="404"/>
      <c r="AZ9" s="404"/>
      <c r="BA9" s="404"/>
      <c r="BB9" s="404"/>
      <c r="BC9" s="404"/>
      <c r="BD9" s="404"/>
      <c r="BE9" s="404"/>
      <c r="BF9" s="404"/>
      <c r="BG9" s="404"/>
      <c r="BH9" s="404"/>
      <c r="BI9" s="404"/>
      <c r="BJ9" s="404"/>
      <c r="BK9" s="404"/>
      <c r="BL9" s="404"/>
      <c r="BM9" s="404"/>
      <c r="BN9" s="404"/>
      <c r="BO9" s="404"/>
      <c r="BP9" s="404"/>
      <c r="BQ9" s="404"/>
      <c r="BR9" s="404"/>
      <c r="BS9" s="404"/>
      <c r="BT9" s="404"/>
      <c r="BU9" s="404"/>
      <c r="BV9" s="404"/>
      <c r="BW9" s="404"/>
      <c r="BX9" s="404"/>
      <c r="BY9" s="404"/>
      <c r="BZ9" s="404"/>
      <c r="CA9" s="404"/>
      <c r="CB9" s="404"/>
      <c r="CC9" s="404"/>
      <c r="CD9" s="404"/>
      <c r="CE9" s="404"/>
      <c r="CF9" s="404"/>
      <c r="CG9" s="404"/>
      <c r="CH9" s="404"/>
      <c r="CI9" s="404"/>
      <c r="CJ9" s="404"/>
      <c r="CK9" s="404"/>
      <c r="CL9" s="404"/>
      <c r="CM9" s="404"/>
      <c r="CN9" s="404"/>
      <c r="CO9" s="404"/>
      <c r="CP9" s="404"/>
      <c r="CQ9" s="404"/>
      <c r="CR9" s="404"/>
      <c r="CS9" s="404"/>
      <c r="CT9" s="404"/>
      <c r="CU9" s="404"/>
      <c r="CV9" s="404"/>
      <c r="CW9" s="404"/>
      <c r="CX9" s="404"/>
      <c r="CY9" s="404"/>
      <c r="CZ9" s="404"/>
      <c r="DA9" s="404"/>
      <c r="DB9" s="404"/>
      <c r="DC9" s="404"/>
      <c r="DD9" s="404"/>
      <c r="DE9" s="404"/>
      <c r="DF9" s="404"/>
      <c r="DG9" s="404"/>
      <c r="DH9" s="404"/>
      <c r="DI9" s="404"/>
      <c r="DJ9" s="404"/>
      <c r="DK9" s="404"/>
      <c r="DL9" s="404"/>
      <c r="DM9" s="404"/>
      <c r="DN9" s="404"/>
      <c r="DO9" s="404"/>
      <c r="DP9" s="404"/>
      <c r="DQ9" s="404"/>
      <c r="DR9" s="404"/>
      <c r="DS9" s="404"/>
      <c r="DT9" s="404"/>
      <c r="DU9" s="404"/>
      <c r="DV9" s="404"/>
      <c r="DW9" s="404"/>
      <c r="DX9" s="404"/>
      <c r="DY9" s="404"/>
      <c r="DZ9" s="404"/>
      <c r="EA9" s="404"/>
      <c r="EB9" s="404"/>
      <c r="EC9" s="404"/>
      <c r="ED9" s="404"/>
      <c r="EE9" s="404"/>
      <c r="EF9" s="404"/>
      <c r="EG9" s="404"/>
      <c r="EH9" s="404"/>
      <c r="EI9" s="404"/>
      <c r="EJ9" s="404"/>
      <c r="EK9" s="404"/>
      <c r="EL9" s="404"/>
      <c r="EM9" s="404"/>
      <c r="EN9" s="404"/>
      <c r="EO9" s="404"/>
      <c r="EP9" s="404"/>
      <c r="EQ9" s="404"/>
      <c r="ER9" s="404"/>
      <c r="ES9" s="404"/>
      <c r="ET9" s="404"/>
      <c r="EU9" s="404"/>
      <c r="EV9" s="404"/>
      <c r="EW9" s="404"/>
      <c r="EX9" s="404"/>
      <c r="EY9" s="404"/>
      <c r="EZ9" s="404"/>
      <c r="FA9" s="404"/>
    </row>
    <row r="10" spans="1:157" s="360" customFormat="1" ht="12.75" customHeight="1">
      <c r="A10" s="783" t="s">
        <v>3197</v>
      </c>
      <c r="B10" s="404">
        <f>AVERAGE(C10:N10)</f>
        <v>13.937528349405815</v>
      </c>
      <c r="C10" s="404">
        <v>5</v>
      </c>
      <c r="D10" s="404">
        <v>22.401372212692966</v>
      </c>
      <c r="E10" s="404">
        <v>32.298387096774192</v>
      </c>
      <c r="F10" s="404">
        <v>18.222422946468072</v>
      </c>
      <c r="G10" s="404">
        <v>15.968540503424224</v>
      </c>
      <c r="H10" s="404">
        <v>12.939036458086022</v>
      </c>
      <c r="I10" s="404">
        <v>3.4341020432548692</v>
      </c>
      <c r="J10" s="404">
        <v>8.0139006526829757</v>
      </c>
      <c r="K10" s="404">
        <v>5.343396226415094</v>
      </c>
      <c r="L10" s="404">
        <v>12.81236251649802</v>
      </c>
      <c r="M10" s="404">
        <v>14.930455900209736</v>
      </c>
      <c r="N10" s="404">
        <v>15.886363636363637</v>
      </c>
      <c r="O10" s="404">
        <f>AVERAGE(P10:AA10)</f>
        <v>11.334913517044187</v>
      </c>
      <c r="P10" s="404">
        <v>12.719158801126014</v>
      </c>
      <c r="Q10" s="404">
        <v>7.6624379232505637</v>
      </c>
      <c r="R10" s="404">
        <v>15.941380428546484</v>
      </c>
      <c r="S10" s="404">
        <v>5.1131320480174605</v>
      </c>
      <c r="T10" s="404">
        <v>25.119645175248809</v>
      </c>
      <c r="U10" s="404">
        <v>11.421529175050301</v>
      </c>
      <c r="V10" s="404">
        <v>0.97826086956521752</v>
      </c>
      <c r="W10" s="404">
        <v>2.2599598817221342</v>
      </c>
      <c r="X10" s="404">
        <v>18.30393602122798</v>
      </c>
      <c r="Y10" s="404">
        <v>14.373333333333333</v>
      </c>
      <c r="Z10" s="404">
        <v>12.848648648648648</v>
      </c>
      <c r="AA10" s="404">
        <v>9.2775398987933038</v>
      </c>
      <c r="AB10" s="404">
        <f>AVERAGE(AC10:AN10)</f>
        <v>15.776149317294069</v>
      </c>
      <c r="AC10" s="404">
        <v>12.395348837209303</v>
      </c>
      <c r="AD10" s="404">
        <v>13.787902852226857</v>
      </c>
      <c r="AE10" s="404">
        <v>13.45209889352388</v>
      </c>
      <c r="AF10" s="404">
        <v>6.1662658062057956</v>
      </c>
      <c r="AG10" s="404">
        <v>20.470799143345285</v>
      </c>
      <c r="AH10" s="404">
        <v>13.709535406519295</v>
      </c>
      <c r="AI10" s="404">
        <v>21.785397829587353</v>
      </c>
      <c r="AJ10" s="404">
        <v>11.356769963614632</v>
      </c>
      <c r="AK10" s="404">
        <v>18.720820838159987</v>
      </c>
      <c r="AL10" s="404">
        <v>22.469654447986091</v>
      </c>
      <c r="AM10" s="404">
        <v>18.900350325027336</v>
      </c>
      <c r="AN10" s="404">
        <v>16.098847464122979</v>
      </c>
      <c r="AO10" s="404">
        <f>AVERAGE(AP10:BA10)</f>
        <v>9.3299472120577089</v>
      </c>
      <c r="AP10" s="404">
        <v>21.477767716854295</v>
      </c>
      <c r="AQ10" s="404">
        <v>3.7731100006353882</v>
      </c>
      <c r="AR10" s="404">
        <v>15.35261508100918</v>
      </c>
      <c r="AS10" s="404">
        <v>11.762407868961287</v>
      </c>
      <c r="AT10" s="404">
        <v>10.670653331691307</v>
      </c>
      <c r="AU10" s="404">
        <v>10.341690858807791</v>
      </c>
      <c r="AV10" s="404">
        <v>11.399779540366158</v>
      </c>
      <c r="AW10" s="404">
        <v>4.6202694923521026</v>
      </c>
      <c r="AX10" s="404">
        <v>5.8038813710056756</v>
      </c>
      <c r="AY10" s="404">
        <v>5.0633686124126802</v>
      </c>
      <c r="AZ10" s="404">
        <v>5.0638099269874619</v>
      </c>
      <c r="BA10" s="404">
        <v>6.6300127436091856</v>
      </c>
      <c r="BB10" s="404">
        <f>AVERAGE(BC10:BN10)</f>
        <v>7.208014885619364</v>
      </c>
      <c r="BC10" s="404">
        <v>6.8002228795055508</v>
      </c>
      <c r="BD10" s="404">
        <v>7.1147929175137863</v>
      </c>
      <c r="BE10" s="404">
        <v>7.714354458136361</v>
      </c>
      <c r="BF10" s="404">
        <v>7.0871588423386447</v>
      </c>
      <c r="BG10" s="404">
        <v>6.7088434820127425</v>
      </c>
      <c r="BH10" s="404">
        <v>4.0020117661131591</v>
      </c>
      <c r="BI10" s="404">
        <v>5.4802712021578417</v>
      </c>
      <c r="BJ10" s="404">
        <v>8.6321450817844152</v>
      </c>
      <c r="BK10" s="404">
        <v>6.7529240229424845</v>
      </c>
      <c r="BL10" s="404">
        <v>9.0389957233005358</v>
      </c>
      <c r="BM10" s="404">
        <v>10.502175601921971</v>
      </c>
      <c r="BN10" s="404">
        <v>6.662282649704883</v>
      </c>
      <c r="BO10" s="404">
        <f>AVERAGE(BP10:CA10)</f>
        <v>7.8689238285054275</v>
      </c>
      <c r="BP10" s="404">
        <v>5.7501237856762817</v>
      </c>
      <c r="BQ10" s="404">
        <v>6.9453982232574054</v>
      </c>
      <c r="BR10" s="404">
        <v>10.329250392590456</v>
      </c>
      <c r="BS10" s="404">
        <v>4.0134681740844975</v>
      </c>
      <c r="BT10" s="404">
        <v>9.1428973474987707</v>
      </c>
      <c r="BU10" s="404">
        <v>5.3896080875123813</v>
      </c>
      <c r="BV10" s="404">
        <v>10.875917274215146</v>
      </c>
      <c r="BW10" s="404">
        <v>11.158094977223778</v>
      </c>
      <c r="BX10" s="404">
        <v>5.3507143768337793</v>
      </c>
      <c r="BY10" s="404">
        <v>11.029583317918933</v>
      </c>
      <c r="BZ10" s="404">
        <v>6.5087345668741046</v>
      </c>
      <c r="CA10" s="404">
        <v>7.9332954183795881</v>
      </c>
      <c r="CB10" s="404">
        <f>AVERAGE(CC10:CN10)</f>
        <v>5.5294301627311198</v>
      </c>
      <c r="CC10" s="404">
        <v>1.3075340730941776</v>
      </c>
      <c r="CD10" s="404">
        <v>9.7513966480446914</v>
      </c>
      <c r="CE10" s="404">
        <v>5.1345605755643513</v>
      </c>
      <c r="CF10" s="404">
        <v>4.6125037366016146</v>
      </c>
      <c r="CG10" s="404">
        <v>4.7336233434893993</v>
      </c>
      <c r="CH10" s="404">
        <v>13.626629695511143</v>
      </c>
      <c r="CI10" s="404">
        <v>5.407523799233207</v>
      </c>
      <c r="CJ10" s="404">
        <v>8.4620682559379397</v>
      </c>
      <c r="CK10" s="404">
        <v>5.2179166671187875</v>
      </c>
      <c r="CL10" s="404">
        <v>3.2507926761602017</v>
      </c>
      <c r="CM10" s="404">
        <v>3.1196670427474804</v>
      </c>
      <c r="CN10" s="404">
        <v>1.7289454392704457</v>
      </c>
      <c r="CO10" s="404">
        <f>AVERAGE(CP10:DA10)</f>
        <v>4.0072986677321287</v>
      </c>
      <c r="CP10" s="404">
        <v>7.1739006602690978</v>
      </c>
      <c r="CQ10" s="404">
        <v>2.0254680369645208</v>
      </c>
      <c r="CR10" s="404">
        <v>2.2466273856196857</v>
      </c>
      <c r="CS10" s="404">
        <v>4.3351964445149891</v>
      </c>
      <c r="CT10" s="404">
        <v>1.8884357423870826</v>
      </c>
      <c r="CU10" s="404">
        <v>3.7239146239666825</v>
      </c>
      <c r="CV10" s="404">
        <v>5.7056515721687795</v>
      </c>
      <c r="CW10" s="404">
        <v>3.0923953331521359</v>
      </c>
      <c r="CX10" s="404">
        <v>2.6181736643276112</v>
      </c>
      <c r="CY10" s="404">
        <v>4.7189209466043716</v>
      </c>
      <c r="CZ10" s="404">
        <v>3.7694690515394944</v>
      </c>
      <c r="DA10" s="404">
        <v>6.7894305512710895</v>
      </c>
      <c r="DB10" s="404">
        <f>AVERAGE(DC10:DN10)</f>
        <v>4.5609961921452769</v>
      </c>
      <c r="DC10" s="404">
        <v>5.2909815081037443</v>
      </c>
      <c r="DD10" s="404">
        <v>1.2348186065302509</v>
      </c>
      <c r="DE10" s="404">
        <v>1.9188948913586141</v>
      </c>
      <c r="DF10" s="404">
        <v>5.2323102626995137</v>
      </c>
      <c r="DG10" s="404">
        <v>6.3754142534011518</v>
      </c>
      <c r="DH10" s="404">
        <v>5.7884382669301679</v>
      </c>
      <c r="DI10" s="404">
        <v>7.5133258243865031</v>
      </c>
      <c r="DJ10" s="404">
        <v>4.4460277261442176</v>
      </c>
      <c r="DK10" s="404">
        <v>4.6762874116846591</v>
      </c>
      <c r="DL10" s="404">
        <v>4.793683129298338</v>
      </c>
      <c r="DM10" s="404">
        <v>3.5422520838529818</v>
      </c>
      <c r="DN10" s="404">
        <v>3.9195203413531825</v>
      </c>
      <c r="DO10" s="404">
        <f>AVERAGE(DP10:EA10)</f>
        <v>4.2944976124752712</v>
      </c>
      <c r="DP10" s="404">
        <v>3.8440637265117625</v>
      </c>
      <c r="DQ10" s="404">
        <v>7.4238215667705045</v>
      </c>
      <c r="DR10" s="404">
        <v>2.0928881885606998</v>
      </c>
      <c r="DS10" s="404">
        <v>6.1562244744627677</v>
      </c>
      <c r="DT10" s="404">
        <v>4.1088496927794411</v>
      </c>
      <c r="DU10" s="404">
        <v>2.1759833460954821</v>
      </c>
      <c r="DV10" s="404">
        <v>3.7072017621042241</v>
      </c>
      <c r="DW10" s="404">
        <v>2.4058446654065428</v>
      </c>
      <c r="DX10" s="404">
        <v>4.0679643584349154</v>
      </c>
      <c r="DY10" s="404">
        <v>4.5172288743216669</v>
      </c>
      <c r="DZ10" s="404">
        <v>6.1948739061048927</v>
      </c>
      <c r="EA10" s="404">
        <v>4.8390267881503455</v>
      </c>
      <c r="EB10" s="404">
        <f>AVERAGE(EC10:EN10)</f>
        <v>3.6909325293510999</v>
      </c>
      <c r="EC10" s="404">
        <v>3.0314603962309365</v>
      </c>
      <c r="ED10" s="404">
        <v>4.4316224289919024</v>
      </c>
      <c r="EE10" s="404">
        <v>3.5459178142288157</v>
      </c>
      <c r="EF10" s="404">
        <v>4.2577460773962805</v>
      </c>
      <c r="EG10" s="404">
        <v>3.6336720317891742</v>
      </c>
      <c r="EH10" s="404">
        <v>2.0121620264072066</v>
      </c>
      <c r="EI10" s="404">
        <v>3.8010369708778664</v>
      </c>
      <c r="EJ10" s="404">
        <v>3.3633133696685094</v>
      </c>
      <c r="EK10" s="404">
        <v>5.7447932627680558</v>
      </c>
      <c r="EL10" s="404">
        <v>3.1214475859427027</v>
      </c>
      <c r="EM10" s="404">
        <v>3.7041943581135799</v>
      </c>
      <c r="EN10" s="404">
        <v>3.6438240297981581</v>
      </c>
      <c r="EO10" s="404">
        <f>AVERAGE(EP10:FA10)</f>
        <v>4.9063019148451925</v>
      </c>
      <c r="EP10" s="404">
        <v>2.2284830951658985</v>
      </c>
      <c r="EQ10" s="404">
        <v>7.0550892243888983</v>
      </c>
      <c r="ER10" s="404">
        <v>2.0876472430145929</v>
      </c>
      <c r="ES10" s="404">
        <v>2.9740330477210555</v>
      </c>
      <c r="ET10" s="404">
        <v>4.8496109843504973</v>
      </c>
      <c r="EU10" s="404">
        <v>2.7565603393168665</v>
      </c>
      <c r="EV10" s="404">
        <v>7.4123866653818151</v>
      </c>
      <c r="EW10" s="404">
        <v>7.2670780140295665</v>
      </c>
      <c r="EX10" s="404">
        <v>7.0715647205253909</v>
      </c>
      <c r="EY10" s="404">
        <v>4.7658013372394041</v>
      </c>
      <c r="EZ10" s="404">
        <v>6.3831366380083576</v>
      </c>
      <c r="FA10" s="404">
        <v>4.0242316689999686</v>
      </c>
    </row>
    <row r="11" spans="1:157" s="134" customFormat="1" ht="12.75" customHeight="1">
      <c r="A11" s="784" t="s">
        <v>3173</v>
      </c>
      <c r="B11" s="21" t="s">
        <v>15</v>
      </c>
      <c r="C11" s="404" t="s">
        <v>15</v>
      </c>
      <c r="D11" s="404" t="s">
        <v>15</v>
      </c>
      <c r="E11" s="404" t="s">
        <v>15</v>
      </c>
      <c r="F11" s="404" t="s">
        <v>15</v>
      </c>
      <c r="G11" s="404" t="s">
        <v>15</v>
      </c>
      <c r="H11" s="404" t="s">
        <v>15</v>
      </c>
      <c r="I11" s="404" t="s">
        <v>15</v>
      </c>
      <c r="J11" s="404" t="s">
        <v>15</v>
      </c>
      <c r="K11" s="404" t="s">
        <v>15</v>
      </c>
      <c r="L11" s="404" t="s">
        <v>15</v>
      </c>
      <c r="M11" s="404" t="s">
        <v>15</v>
      </c>
      <c r="N11" s="404" t="s">
        <v>15</v>
      </c>
      <c r="O11" s="21" t="s">
        <v>15</v>
      </c>
      <c r="P11" s="404" t="s">
        <v>15</v>
      </c>
      <c r="Q11" s="404" t="s">
        <v>15</v>
      </c>
      <c r="R11" s="404" t="s">
        <v>15</v>
      </c>
      <c r="S11" s="404" t="s">
        <v>15</v>
      </c>
      <c r="T11" s="404" t="s">
        <v>15</v>
      </c>
      <c r="U11" s="404" t="s">
        <v>15</v>
      </c>
      <c r="V11" s="404" t="s">
        <v>15</v>
      </c>
      <c r="W11" s="404" t="s">
        <v>15</v>
      </c>
      <c r="X11" s="404" t="s">
        <v>15</v>
      </c>
      <c r="Y11" s="404" t="s">
        <v>15</v>
      </c>
      <c r="Z11" s="404" t="s">
        <v>15</v>
      </c>
      <c r="AA11" s="404" t="s">
        <v>15</v>
      </c>
      <c r="AB11" s="21" t="s">
        <v>15</v>
      </c>
      <c r="AC11" s="404" t="s">
        <v>15</v>
      </c>
      <c r="AD11" s="404" t="s">
        <v>15</v>
      </c>
      <c r="AE11" s="404" t="s">
        <v>15</v>
      </c>
      <c r="AF11" s="404" t="s">
        <v>15</v>
      </c>
      <c r="AG11" s="404" t="s">
        <v>15</v>
      </c>
      <c r="AH11" s="404" t="s">
        <v>15</v>
      </c>
      <c r="AI11" s="404" t="s">
        <v>15</v>
      </c>
      <c r="AJ11" s="404" t="s">
        <v>15</v>
      </c>
      <c r="AK11" s="404" t="s">
        <v>15</v>
      </c>
      <c r="AL11" s="404" t="s">
        <v>15</v>
      </c>
      <c r="AM11" s="404" t="s">
        <v>15</v>
      </c>
      <c r="AN11" s="404" t="s">
        <v>15</v>
      </c>
      <c r="AO11" s="21" t="s">
        <v>15</v>
      </c>
      <c r="AP11" s="404" t="s">
        <v>15</v>
      </c>
      <c r="AQ11" s="404" t="s">
        <v>15</v>
      </c>
      <c r="AR11" s="404" t="s">
        <v>15</v>
      </c>
      <c r="AS11" s="404" t="s">
        <v>15</v>
      </c>
      <c r="AT11" s="404" t="s">
        <v>15</v>
      </c>
      <c r="AU11" s="404" t="s">
        <v>15</v>
      </c>
      <c r="AV11" s="404" t="s">
        <v>15</v>
      </c>
      <c r="AW11" s="404" t="s">
        <v>15</v>
      </c>
      <c r="AX11" s="404" t="s">
        <v>15</v>
      </c>
      <c r="AY11" s="404" t="s">
        <v>15</v>
      </c>
      <c r="AZ11" s="404" t="s">
        <v>15</v>
      </c>
      <c r="BA11" s="404" t="s">
        <v>15</v>
      </c>
      <c r="BB11" s="21" t="s">
        <v>15</v>
      </c>
      <c r="BC11" s="404" t="s">
        <v>15</v>
      </c>
      <c r="BD11" s="404" t="s">
        <v>15</v>
      </c>
      <c r="BE11" s="404" t="s">
        <v>15</v>
      </c>
      <c r="BF11" s="404" t="s">
        <v>15</v>
      </c>
      <c r="BG11" s="404" t="s">
        <v>15</v>
      </c>
      <c r="BH11" s="404" t="s">
        <v>15</v>
      </c>
      <c r="BI11" s="404" t="s">
        <v>15</v>
      </c>
      <c r="BJ11" s="404" t="s">
        <v>15</v>
      </c>
      <c r="BK11" s="404" t="s">
        <v>15</v>
      </c>
      <c r="BL11" s="404" t="s">
        <v>15</v>
      </c>
      <c r="BM11" s="404" t="s">
        <v>15</v>
      </c>
      <c r="BN11" s="404" t="s">
        <v>15</v>
      </c>
      <c r="BO11" s="21" t="s">
        <v>15</v>
      </c>
      <c r="BP11" s="404" t="s">
        <v>15</v>
      </c>
      <c r="BQ11" s="404" t="s">
        <v>15</v>
      </c>
      <c r="BR11" s="404" t="s">
        <v>15</v>
      </c>
      <c r="BS11" s="404" t="s">
        <v>15</v>
      </c>
      <c r="BT11" s="404" t="s">
        <v>15</v>
      </c>
      <c r="BU11" s="404" t="s">
        <v>15</v>
      </c>
      <c r="BV11" s="404" t="s">
        <v>15</v>
      </c>
      <c r="BW11" s="404" t="s">
        <v>15</v>
      </c>
      <c r="BX11" s="404" t="s">
        <v>15</v>
      </c>
      <c r="BY11" s="404" t="s">
        <v>15</v>
      </c>
      <c r="BZ11" s="404" t="s">
        <v>15</v>
      </c>
      <c r="CA11" s="404" t="s">
        <v>15</v>
      </c>
      <c r="CB11" s="21" t="s">
        <v>15</v>
      </c>
      <c r="CC11" s="404" t="s">
        <v>15</v>
      </c>
      <c r="CD11" s="404" t="s">
        <v>15</v>
      </c>
      <c r="CE11" s="404" t="s">
        <v>15</v>
      </c>
      <c r="CF11" s="404" t="s">
        <v>15</v>
      </c>
      <c r="CG11" s="404" t="s">
        <v>15</v>
      </c>
      <c r="CH11" s="404" t="s">
        <v>15</v>
      </c>
      <c r="CI11" s="404" t="s">
        <v>15</v>
      </c>
      <c r="CJ11" s="404" t="s">
        <v>15</v>
      </c>
      <c r="CK11" s="404" t="s">
        <v>15</v>
      </c>
      <c r="CL11" s="404" t="s">
        <v>15</v>
      </c>
      <c r="CM11" s="404" t="s">
        <v>15</v>
      </c>
      <c r="CN11" s="404" t="s">
        <v>15</v>
      </c>
      <c r="CO11" s="21" t="s">
        <v>15</v>
      </c>
      <c r="CP11" s="404" t="s">
        <v>15</v>
      </c>
      <c r="CQ11" s="404" t="s">
        <v>15</v>
      </c>
      <c r="CR11" s="404" t="s">
        <v>15</v>
      </c>
      <c r="CS11" s="404" t="s">
        <v>15</v>
      </c>
      <c r="CT11" s="404" t="s">
        <v>15</v>
      </c>
      <c r="CU11" s="404" t="s">
        <v>15</v>
      </c>
      <c r="CV11" s="404" t="s">
        <v>15</v>
      </c>
      <c r="CW11" s="404" t="s">
        <v>15</v>
      </c>
      <c r="CX11" s="404" t="s">
        <v>15</v>
      </c>
      <c r="CY11" s="404" t="s">
        <v>15</v>
      </c>
      <c r="CZ11" s="404" t="s">
        <v>15</v>
      </c>
      <c r="DA11" s="404" t="s">
        <v>15</v>
      </c>
      <c r="DB11" s="21" t="s">
        <v>15</v>
      </c>
      <c r="DC11" s="404" t="s">
        <v>15</v>
      </c>
      <c r="DD11" s="404" t="s">
        <v>15</v>
      </c>
      <c r="DE11" s="404" t="s">
        <v>15</v>
      </c>
      <c r="DF11" s="404" t="s">
        <v>15</v>
      </c>
      <c r="DG11" s="404" t="s">
        <v>15</v>
      </c>
      <c r="DH11" s="404" t="s">
        <v>15</v>
      </c>
      <c r="DI11" s="404" t="s">
        <v>15</v>
      </c>
      <c r="DJ11" s="404" t="s">
        <v>15</v>
      </c>
      <c r="DK11" s="404" t="s">
        <v>15</v>
      </c>
      <c r="DL11" s="404" t="s">
        <v>15</v>
      </c>
      <c r="DM11" s="404" t="s">
        <v>15</v>
      </c>
      <c r="DN11" s="404" t="s">
        <v>15</v>
      </c>
      <c r="DO11" s="21" t="s">
        <v>15</v>
      </c>
      <c r="DP11" s="404" t="s">
        <v>15</v>
      </c>
      <c r="DQ11" s="404" t="s">
        <v>15</v>
      </c>
      <c r="DR11" s="404" t="s">
        <v>15</v>
      </c>
      <c r="DS11" s="404" t="s">
        <v>15</v>
      </c>
      <c r="DT11" s="404" t="s">
        <v>15</v>
      </c>
      <c r="DU11" s="404" t="s">
        <v>15</v>
      </c>
      <c r="DV11" s="404" t="s">
        <v>15</v>
      </c>
      <c r="DW11" s="404" t="s">
        <v>15</v>
      </c>
      <c r="DX11" s="404" t="s">
        <v>15</v>
      </c>
      <c r="DY11" s="404" t="s">
        <v>15</v>
      </c>
      <c r="DZ11" s="404" t="s">
        <v>15</v>
      </c>
      <c r="EA11" s="404" t="s">
        <v>15</v>
      </c>
      <c r="EB11" s="21" t="s">
        <v>15</v>
      </c>
      <c r="EC11" s="404" t="s">
        <v>15</v>
      </c>
      <c r="ED11" s="404" t="s">
        <v>15</v>
      </c>
      <c r="EE11" s="404" t="s">
        <v>15</v>
      </c>
      <c r="EF11" s="404" t="s">
        <v>15</v>
      </c>
      <c r="EG11" s="404" t="s">
        <v>15</v>
      </c>
      <c r="EH11" s="404" t="s">
        <v>15</v>
      </c>
      <c r="EI11" s="404" t="s">
        <v>15</v>
      </c>
      <c r="EJ11" s="404" t="s">
        <v>15</v>
      </c>
      <c r="EK11" s="404" t="s">
        <v>15</v>
      </c>
      <c r="EL11" s="404" t="s">
        <v>15</v>
      </c>
      <c r="EM11" s="404" t="s">
        <v>15</v>
      </c>
      <c r="EN11" s="404" t="s">
        <v>15</v>
      </c>
      <c r="EO11" s="21" t="s">
        <v>15</v>
      </c>
      <c r="EP11" s="404" t="s">
        <v>15</v>
      </c>
      <c r="EQ11" s="404" t="s">
        <v>15</v>
      </c>
      <c r="ER11" s="404" t="s">
        <v>15</v>
      </c>
      <c r="ES11" s="404" t="s">
        <v>15</v>
      </c>
      <c r="ET11" s="404" t="s">
        <v>15</v>
      </c>
      <c r="EU11" s="404" t="s">
        <v>15</v>
      </c>
      <c r="EV11" s="404" t="s">
        <v>15</v>
      </c>
      <c r="EW11" s="404" t="s">
        <v>15</v>
      </c>
      <c r="EX11" s="404" t="s">
        <v>15</v>
      </c>
      <c r="EY11" s="404" t="s">
        <v>15</v>
      </c>
      <c r="EZ11" s="404" t="s">
        <v>15</v>
      </c>
      <c r="FA11" s="404" t="s">
        <v>15</v>
      </c>
    </row>
    <row r="12" spans="1:157" s="134" customFormat="1" ht="12.75" customHeight="1">
      <c r="A12" s="785" t="s">
        <v>3198</v>
      </c>
      <c r="B12" s="21"/>
      <c r="C12" s="404" t="s">
        <v>15</v>
      </c>
      <c r="D12" s="404" t="s">
        <v>15</v>
      </c>
      <c r="E12" s="404" t="s">
        <v>15</v>
      </c>
      <c r="F12" s="404" t="s">
        <v>15</v>
      </c>
      <c r="G12" s="404" t="s">
        <v>15</v>
      </c>
      <c r="H12" s="404" t="s">
        <v>15</v>
      </c>
      <c r="I12" s="404" t="s">
        <v>15</v>
      </c>
      <c r="J12" s="404" t="s">
        <v>15</v>
      </c>
      <c r="K12" s="404" t="s">
        <v>15</v>
      </c>
      <c r="L12" s="404" t="s">
        <v>15</v>
      </c>
      <c r="M12" s="404" t="s">
        <v>15</v>
      </c>
      <c r="N12" s="404" t="s">
        <v>15</v>
      </c>
      <c r="O12" s="21"/>
      <c r="P12" s="404" t="s">
        <v>15</v>
      </c>
      <c r="Q12" s="404" t="s">
        <v>15</v>
      </c>
      <c r="R12" s="404" t="s">
        <v>15</v>
      </c>
      <c r="S12" s="404" t="s">
        <v>15</v>
      </c>
      <c r="T12" s="404" t="s">
        <v>15</v>
      </c>
      <c r="U12" s="404" t="s">
        <v>15</v>
      </c>
      <c r="V12" s="404" t="s">
        <v>15</v>
      </c>
      <c r="W12" s="404" t="s">
        <v>15</v>
      </c>
      <c r="X12" s="404" t="s">
        <v>15</v>
      </c>
      <c r="Y12" s="404" t="s">
        <v>15</v>
      </c>
      <c r="Z12" s="404" t="s">
        <v>15</v>
      </c>
      <c r="AA12" s="404" t="s">
        <v>15</v>
      </c>
      <c r="AB12" s="21"/>
      <c r="AC12" s="404" t="s">
        <v>15</v>
      </c>
      <c r="AD12" s="404" t="s">
        <v>15</v>
      </c>
      <c r="AE12" s="404" t="s">
        <v>15</v>
      </c>
      <c r="AF12" s="404" t="s">
        <v>15</v>
      </c>
      <c r="AG12" s="404" t="s">
        <v>15</v>
      </c>
      <c r="AH12" s="404" t="s">
        <v>15</v>
      </c>
      <c r="AI12" s="404" t="s">
        <v>15</v>
      </c>
      <c r="AJ12" s="404" t="s">
        <v>15</v>
      </c>
      <c r="AK12" s="404" t="s">
        <v>15</v>
      </c>
      <c r="AL12" s="404" t="s">
        <v>15</v>
      </c>
      <c r="AM12" s="404" t="s">
        <v>15</v>
      </c>
      <c r="AN12" s="404" t="s">
        <v>15</v>
      </c>
      <c r="AO12" s="21"/>
      <c r="AP12" s="404" t="s">
        <v>15</v>
      </c>
      <c r="AQ12" s="404" t="s">
        <v>15</v>
      </c>
      <c r="AR12" s="404" t="s">
        <v>15</v>
      </c>
      <c r="AS12" s="404" t="s">
        <v>15</v>
      </c>
      <c r="AT12" s="404" t="s">
        <v>15</v>
      </c>
      <c r="AU12" s="404" t="s">
        <v>15</v>
      </c>
      <c r="AV12" s="404" t="s">
        <v>15</v>
      </c>
      <c r="AW12" s="404" t="s">
        <v>15</v>
      </c>
      <c r="AX12" s="404" t="s">
        <v>15</v>
      </c>
      <c r="AY12" s="404" t="s">
        <v>15</v>
      </c>
      <c r="AZ12" s="404" t="s">
        <v>15</v>
      </c>
      <c r="BA12" s="404" t="s">
        <v>15</v>
      </c>
      <c r="BB12" s="21"/>
      <c r="BC12" s="404" t="s">
        <v>15</v>
      </c>
      <c r="BD12" s="404" t="s">
        <v>15</v>
      </c>
      <c r="BE12" s="404" t="s">
        <v>15</v>
      </c>
      <c r="BF12" s="404" t="s">
        <v>15</v>
      </c>
      <c r="BG12" s="404" t="s">
        <v>15</v>
      </c>
      <c r="BH12" s="404" t="s">
        <v>15</v>
      </c>
      <c r="BI12" s="404" t="s">
        <v>15</v>
      </c>
      <c r="BJ12" s="404" t="s">
        <v>15</v>
      </c>
      <c r="BK12" s="404" t="s">
        <v>15</v>
      </c>
      <c r="BL12" s="404" t="s">
        <v>15</v>
      </c>
      <c r="BM12" s="404" t="s">
        <v>15</v>
      </c>
      <c r="BN12" s="404" t="s">
        <v>15</v>
      </c>
      <c r="BO12" s="21"/>
      <c r="BP12" s="404" t="s">
        <v>15</v>
      </c>
      <c r="BQ12" s="404" t="s">
        <v>15</v>
      </c>
      <c r="BR12" s="404" t="s">
        <v>15</v>
      </c>
      <c r="BS12" s="404" t="s">
        <v>15</v>
      </c>
      <c r="BT12" s="404" t="s">
        <v>15</v>
      </c>
      <c r="BU12" s="404" t="s">
        <v>15</v>
      </c>
      <c r="BV12" s="404" t="s">
        <v>15</v>
      </c>
      <c r="BW12" s="404" t="s">
        <v>15</v>
      </c>
      <c r="BX12" s="404" t="s">
        <v>15</v>
      </c>
      <c r="BY12" s="404" t="s">
        <v>15</v>
      </c>
      <c r="BZ12" s="404" t="s">
        <v>15</v>
      </c>
      <c r="CA12" s="404" t="s">
        <v>15</v>
      </c>
      <c r="CB12" s="21"/>
      <c r="CC12" s="404" t="s">
        <v>15</v>
      </c>
      <c r="CD12" s="404" t="s">
        <v>15</v>
      </c>
      <c r="CE12" s="404" t="s">
        <v>15</v>
      </c>
      <c r="CF12" s="404" t="s">
        <v>15</v>
      </c>
      <c r="CG12" s="404" t="s">
        <v>15</v>
      </c>
      <c r="CH12" s="404" t="s">
        <v>15</v>
      </c>
      <c r="CI12" s="404" t="s">
        <v>15</v>
      </c>
      <c r="CJ12" s="404" t="s">
        <v>15</v>
      </c>
      <c r="CK12" s="404" t="s">
        <v>15</v>
      </c>
      <c r="CL12" s="404" t="s">
        <v>15</v>
      </c>
      <c r="CM12" s="404" t="s">
        <v>15</v>
      </c>
      <c r="CN12" s="404" t="s">
        <v>15</v>
      </c>
      <c r="CO12" s="21"/>
      <c r="CP12" s="404" t="s">
        <v>15</v>
      </c>
      <c r="CQ12" s="404" t="s">
        <v>15</v>
      </c>
      <c r="CR12" s="404" t="s">
        <v>15</v>
      </c>
      <c r="CS12" s="404" t="s">
        <v>15</v>
      </c>
      <c r="CT12" s="404" t="s">
        <v>15</v>
      </c>
      <c r="CU12" s="404" t="s">
        <v>15</v>
      </c>
      <c r="CV12" s="404" t="s">
        <v>15</v>
      </c>
      <c r="CW12" s="404" t="s">
        <v>15</v>
      </c>
      <c r="CX12" s="404" t="s">
        <v>15</v>
      </c>
      <c r="CY12" s="404" t="s">
        <v>15</v>
      </c>
      <c r="CZ12" s="404" t="s">
        <v>15</v>
      </c>
      <c r="DA12" s="404" t="s">
        <v>15</v>
      </c>
      <c r="DB12" s="21"/>
      <c r="DC12" s="404" t="s">
        <v>15</v>
      </c>
      <c r="DD12" s="404" t="s">
        <v>15</v>
      </c>
      <c r="DE12" s="404" t="s">
        <v>15</v>
      </c>
      <c r="DF12" s="404" t="s">
        <v>15</v>
      </c>
      <c r="DG12" s="404" t="s">
        <v>15</v>
      </c>
      <c r="DH12" s="404" t="s">
        <v>15</v>
      </c>
      <c r="DI12" s="404" t="s">
        <v>15</v>
      </c>
      <c r="DJ12" s="404" t="s">
        <v>15</v>
      </c>
      <c r="DK12" s="404" t="s">
        <v>15</v>
      </c>
      <c r="DL12" s="404" t="s">
        <v>15</v>
      </c>
      <c r="DM12" s="404" t="s">
        <v>15</v>
      </c>
      <c r="DN12" s="404" t="s">
        <v>15</v>
      </c>
      <c r="DO12" s="21"/>
      <c r="DP12" s="404" t="s">
        <v>15</v>
      </c>
      <c r="DQ12" s="404" t="s">
        <v>15</v>
      </c>
      <c r="DR12" s="404" t="s">
        <v>15</v>
      </c>
      <c r="DS12" s="404" t="s">
        <v>15</v>
      </c>
      <c r="DT12" s="404" t="s">
        <v>15</v>
      </c>
      <c r="DU12" s="404" t="s">
        <v>15</v>
      </c>
      <c r="DV12" s="404" t="s">
        <v>15</v>
      </c>
      <c r="DW12" s="404" t="s">
        <v>15</v>
      </c>
      <c r="DX12" s="404" t="s">
        <v>15</v>
      </c>
      <c r="DY12" s="404" t="s">
        <v>15</v>
      </c>
      <c r="DZ12" s="404" t="s">
        <v>15</v>
      </c>
      <c r="EA12" s="404" t="s">
        <v>15</v>
      </c>
      <c r="EB12" s="21"/>
      <c r="EC12" s="404" t="s">
        <v>15</v>
      </c>
      <c r="ED12" s="404" t="s">
        <v>15</v>
      </c>
      <c r="EE12" s="404" t="s">
        <v>15</v>
      </c>
      <c r="EF12" s="404" t="s">
        <v>15</v>
      </c>
      <c r="EG12" s="404" t="s">
        <v>15</v>
      </c>
      <c r="EH12" s="404" t="s">
        <v>15</v>
      </c>
      <c r="EI12" s="404" t="s">
        <v>15</v>
      </c>
      <c r="EJ12" s="404" t="s">
        <v>15</v>
      </c>
      <c r="EK12" s="404" t="s">
        <v>15</v>
      </c>
      <c r="EL12" s="404" t="s">
        <v>15</v>
      </c>
      <c r="EM12" s="404" t="s">
        <v>15</v>
      </c>
      <c r="EN12" s="404" t="s">
        <v>15</v>
      </c>
      <c r="EO12" s="21"/>
      <c r="EP12" s="404" t="s">
        <v>15</v>
      </c>
      <c r="EQ12" s="404" t="s">
        <v>15</v>
      </c>
      <c r="ER12" s="404" t="s">
        <v>15</v>
      </c>
      <c r="ES12" s="404" t="s">
        <v>15</v>
      </c>
      <c r="ET12" s="404" t="s">
        <v>15</v>
      </c>
      <c r="EU12" s="404" t="s">
        <v>15</v>
      </c>
      <c r="EV12" s="404" t="s">
        <v>15</v>
      </c>
      <c r="EW12" s="404" t="s">
        <v>15</v>
      </c>
      <c r="EX12" s="404" t="s">
        <v>15</v>
      </c>
      <c r="EY12" s="404" t="s">
        <v>15</v>
      </c>
      <c r="EZ12" s="404" t="s">
        <v>15</v>
      </c>
      <c r="FA12" s="404" t="s">
        <v>15</v>
      </c>
    </row>
    <row r="13" spans="1:157" s="134" customFormat="1" ht="12.75" customHeight="1">
      <c r="A13" s="784" t="s">
        <v>3174</v>
      </c>
      <c r="B13" s="21">
        <f>AVERAGE(C13:N13)</f>
        <v>13.937528349405815</v>
      </c>
      <c r="C13" s="23">
        <v>5</v>
      </c>
      <c r="D13" s="23">
        <v>22.401372212692966</v>
      </c>
      <c r="E13" s="23">
        <v>32.298387096774192</v>
      </c>
      <c r="F13" s="23">
        <v>18.222422946468072</v>
      </c>
      <c r="G13" s="23">
        <v>15.968540503424224</v>
      </c>
      <c r="H13" s="23">
        <v>12.939036458086022</v>
      </c>
      <c r="I13" s="23">
        <v>3.4341020432548692</v>
      </c>
      <c r="J13" s="23">
        <v>8.0139006526829757</v>
      </c>
      <c r="K13" s="23">
        <v>5.343396226415094</v>
      </c>
      <c r="L13" s="23">
        <v>12.81236251649802</v>
      </c>
      <c r="M13" s="23">
        <v>14.930455900209736</v>
      </c>
      <c r="N13" s="23">
        <v>15.886363636363637</v>
      </c>
      <c r="O13" s="21">
        <f>AVERAGE(P13:AA13)</f>
        <v>11.334913517044187</v>
      </c>
      <c r="P13" s="23">
        <v>12.719158801126014</v>
      </c>
      <c r="Q13" s="23">
        <v>7.6624379232505637</v>
      </c>
      <c r="R13" s="23">
        <v>15.941380428546484</v>
      </c>
      <c r="S13" s="23">
        <v>5.1131320480174605</v>
      </c>
      <c r="T13" s="23">
        <v>25.119645175248809</v>
      </c>
      <c r="U13" s="23">
        <v>11.421529175050301</v>
      </c>
      <c r="V13" s="23">
        <v>0.97826086956521752</v>
      </c>
      <c r="W13" s="23">
        <v>2.2599598817221342</v>
      </c>
      <c r="X13" s="23">
        <v>18.30393602122798</v>
      </c>
      <c r="Y13" s="23">
        <v>14.373333333333333</v>
      </c>
      <c r="Z13" s="23">
        <v>12.848648648648648</v>
      </c>
      <c r="AA13" s="23">
        <v>9.2775398987933038</v>
      </c>
      <c r="AB13" s="21">
        <f>AVERAGE(AC13:AN13)</f>
        <v>15.776149317294069</v>
      </c>
      <c r="AC13" s="23">
        <v>12.395348837209303</v>
      </c>
      <c r="AD13" s="23">
        <v>13.787902852226857</v>
      </c>
      <c r="AE13" s="23">
        <v>13.45209889352388</v>
      </c>
      <c r="AF13" s="23">
        <v>6.1662658062057956</v>
      </c>
      <c r="AG13" s="23">
        <v>20.470799143345285</v>
      </c>
      <c r="AH13" s="23">
        <v>13.709535406519295</v>
      </c>
      <c r="AI13" s="23">
        <v>21.785397829587353</v>
      </c>
      <c r="AJ13" s="23">
        <v>11.356769963614632</v>
      </c>
      <c r="AK13" s="23">
        <v>18.720820838159987</v>
      </c>
      <c r="AL13" s="23">
        <v>22.469654447986091</v>
      </c>
      <c r="AM13" s="23">
        <v>18.900350325027336</v>
      </c>
      <c r="AN13" s="23">
        <v>16.098847464122979</v>
      </c>
      <c r="AO13" s="21">
        <f>AVERAGE(AP13:BA13)</f>
        <v>9.3299472120577089</v>
      </c>
      <c r="AP13" s="23">
        <v>21.477767716854295</v>
      </c>
      <c r="AQ13" s="23">
        <v>3.7731100006353882</v>
      </c>
      <c r="AR13" s="23">
        <v>15.35261508100918</v>
      </c>
      <c r="AS13" s="23">
        <v>11.762407868961287</v>
      </c>
      <c r="AT13" s="23">
        <v>10.670653331691307</v>
      </c>
      <c r="AU13" s="23">
        <v>10.341690858807791</v>
      </c>
      <c r="AV13" s="23">
        <v>11.399779540366158</v>
      </c>
      <c r="AW13" s="23">
        <v>4.6202694923521026</v>
      </c>
      <c r="AX13" s="23">
        <v>5.8038813710056756</v>
      </c>
      <c r="AY13" s="23">
        <v>5.0633686124126802</v>
      </c>
      <c r="AZ13" s="23">
        <v>5.0638099269874619</v>
      </c>
      <c r="BA13" s="23">
        <v>6.6300127436091856</v>
      </c>
      <c r="BB13" s="21">
        <f>AVERAGE(BC13:BN13)</f>
        <v>7.208014885619364</v>
      </c>
      <c r="BC13" s="23">
        <v>6.8002228795055508</v>
      </c>
      <c r="BD13" s="23">
        <v>7.1147929175137863</v>
      </c>
      <c r="BE13" s="23">
        <v>7.714354458136361</v>
      </c>
      <c r="BF13" s="23">
        <v>7.0871588423386447</v>
      </c>
      <c r="BG13" s="23">
        <v>6.7088434820127425</v>
      </c>
      <c r="BH13" s="23">
        <v>4.0020117661131591</v>
      </c>
      <c r="BI13" s="23">
        <v>5.4802712021578417</v>
      </c>
      <c r="BJ13" s="23">
        <v>8.6321450817844152</v>
      </c>
      <c r="BK13" s="23">
        <v>6.7529240229424845</v>
      </c>
      <c r="BL13" s="23">
        <v>9.0389957233005358</v>
      </c>
      <c r="BM13" s="23">
        <v>10.502175601921971</v>
      </c>
      <c r="BN13" s="23">
        <v>6.662282649704883</v>
      </c>
      <c r="BO13" s="21">
        <f>AVERAGE(BP13:CA13)</f>
        <v>7.8689238285054275</v>
      </c>
      <c r="BP13" s="23">
        <v>5.7501237856762817</v>
      </c>
      <c r="BQ13" s="23">
        <v>6.9453982232574054</v>
      </c>
      <c r="BR13" s="23">
        <v>10.329250392590456</v>
      </c>
      <c r="BS13" s="23">
        <v>4.0134681740844975</v>
      </c>
      <c r="BT13" s="23">
        <v>9.1428973474987707</v>
      </c>
      <c r="BU13" s="23">
        <v>5.3896080875123813</v>
      </c>
      <c r="BV13" s="23">
        <v>10.875917274215146</v>
      </c>
      <c r="BW13" s="23">
        <v>11.158094977223778</v>
      </c>
      <c r="BX13" s="23">
        <v>5.3507143768337793</v>
      </c>
      <c r="BY13" s="23">
        <v>11.029583317918933</v>
      </c>
      <c r="BZ13" s="23">
        <v>6.5087345668741046</v>
      </c>
      <c r="CA13" s="23">
        <v>7.9332954183795881</v>
      </c>
      <c r="CB13" s="21">
        <f>AVERAGE(CC13:CN13)</f>
        <v>5.5294301627311198</v>
      </c>
      <c r="CC13" s="23">
        <v>1.3075340730941776</v>
      </c>
      <c r="CD13" s="23">
        <v>9.7513966480446914</v>
      </c>
      <c r="CE13" s="23">
        <v>5.1345605755643513</v>
      </c>
      <c r="CF13" s="23">
        <v>4.6125037366016146</v>
      </c>
      <c r="CG13" s="23">
        <v>4.7336233434893993</v>
      </c>
      <c r="CH13" s="23">
        <v>13.626629695511143</v>
      </c>
      <c r="CI13" s="23">
        <v>5.407523799233207</v>
      </c>
      <c r="CJ13" s="23">
        <v>8.4620682559379397</v>
      </c>
      <c r="CK13" s="23">
        <v>5.2179166671187875</v>
      </c>
      <c r="CL13" s="23">
        <v>3.2507926761602017</v>
      </c>
      <c r="CM13" s="23">
        <v>3.1196670427474804</v>
      </c>
      <c r="CN13" s="23">
        <v>1.7289454392704457</v>
      </c>
      <c r="CO13" s="21">
        <f>AVERAGE(CP13:DA13)</f>
        <v>4.0072986677321287</v>
      </c>
      <c r="CP13" s="23">
        <v>7.1739006602690978</v>
      </c>
      <c r="CQ13" s="23">
        <v>2.0254680369645208</v>
      </c>
      <c r="CR13" s="23">
        <v>2.2466273856196857</v>
      </c>
      <c r="CS13" s="23">
        <v>4.3351964445149891</v>
      </c>
      <c r="CT13" s="23">
        <v>1.8884357423870826</v>
      </c>
      <c r="CU13" s="23">
        <v>3.7239146239666825</v>
      </c>
      <c r="CV13" s="23">
        <v>5.7056515721687795</v>
      </c>
      <c r="CW13" s="23">
        <v>3.0923953331521359</v>
      </c>
      <c r="CX13" s="23">
        <v>2.6181736643276112</v>
      </c>
      <c r="CY13" s="23">
        <v>4.7189209466043716</v>
      </c>
      <c r="CZ13" s="23">
        <v>3.7694690515394944</v>
      </c>
      <c r="DA13" s="23">
        <v>6.7894305512710895</v>
      </c>
      <c r="DB13" s="21">
        <f>AVERAGE(DC13:DN13)</f>
        <v>4.5609961921452769</v>
      </c>
      <c r="DC13" s="23">
        <v>5.2909815081037443</v>
      </c>
      <c r="DD13" s="23">
        <v>1.2348186065302509</v>
      </c>
      <c r="DE13" s="23">
        <v>1.9188948913586141</v>
      </c>
      <c r="DF13" s="23">
        <v>5.2323102626995137</v>
      </c>
      <c r="DG13" s="23">
        <v>6.3754142534011518</v>
      </c>
      <c r="DH13" s="23">
        <v>5.7884382669301679</v>
      </c>
      <c r="DI13" s="23">
        <v>7.5133258243865031</v>
      </c>
      <c r="DJ13" s="23">
        <v>4.4460277261442176</v>
      </c>
      <c r="DK13" s="23">
        <v>4.6762874116846591</v>
      </c>
      <c r="DL13" s="23">
        <v>4.793683129298338</v>
      </c>
      <c r="DM13" s="23">
        <v>3.5422520838529818</v>
      </c>
      <c r="DN13" s="23">
        <v>3.9195203413531825</v>
      </c>
      <c r="DO13" s="21">
        <f>AVERAGE(DP13:EA13)</f>
        <v>4.2944976124752712</v>
      </c>
      <c r="DP13" s="23">
        <v>3.8440637265117625</v>
      </c>
      <c r="DQ13" s="23">
        <v>7.4238215667705045</v>
      </c>
      <c r="DR13" s="23">
        <v>2.0928881885606998</v>
      </c>
      <c r="DS13" s="23">
        <v>6.1562244744627677</v>
      </c>
      <c r="DT13" s="23">
        <v>4.1088496927794411</v>
      </c>
      <c r="DU13" s="23">
        <v>2.1759833460954821</v>
      </c>
      <c r="DV13" s="23">
        <v>3.7072017621042241</v>
      </c>
      <c r="DW13" s="23">
        <v>2.4058446654065428</v>
      </c>
      <c r="DX13" s="23">
        <v>4.0679643584349154</v>
      </c>
      <c r="DY13" s="23">
        <v>4.5172288743216669</v>
      </c>
      <c r="DZ13" s="23">
        <v>6.1948739061048927</v>
      </c>
      <c r="EA13" s="23">
        <v>4.8390267881503455</v>
      </c>
      <c r="EB13" s="21">
        <f>AVERAGE(EC13:EN13)</f>
        <v>3.6909325293510999</v>
      </c>
      <c r="EC13" s="23">
        <v>3.0314603962309365</v>
      </c>
      <c r="ED13" s="23">
        <v>4.4316224289919024</v>
      </c>
      <c r="EE13" s="23">
        <v>3.5459178142288157</v>
      </c>
      <c r="EF13" s="23">
        <v>4.2577460773962805</v>
      </c>
      <c r="EG13" s="23">
        <v>3.6336720317891742</v>
      </c>
      <c r="EH13" s="23">
        <v>2.0121620264072066</v>
      </c>
      <c r="EI13" s="23">
        <v>3.8010369708778664</v>
      </c>
      <c r="EJ13" s="23">
        <v>3.3633133696685094</v>
      </c>
      <c r="EK13" s="23">
        <v>5.7447932627680558</v>
      </c>
      <c r="EL13" s="23">
        <v>3.1214475859427027</v>
      </c>
      <c r="EM13" s="23">
        <v>3.7041943581135799</v>
      </c>
      <c r="EN13" s="23">
        <v>3.6438240297981581</v>
      </c>
      <c r="EO13" s="21">
        <f>AVERAGE(EP13:FA13)</f>
        <v>4.9063019148451925</v>
      </c>
      <c r="EP13" s="23">
        <v>2.2284830951658985</v>
      </c>
      <c r="EQ13" s="23">
        <v>7.0550892243888983</v>
      </c>
      <c r="ER13" s="23">
        <v>2.0876472430145929</v>
      </c>
      <c r="ES13" s="23">
        <v>2.9740330477210555</v>
      </c>
      <c r="ET13" s="23">
        <v>4.8496109843504973</v>
      </c>
      <c r="EU13" s="23">
        <v>2.7565603393168665</v>
      </c>
      <c r="EV13" s="23">
        <v>7.4123866653818151</v>
      </c>
      <c r="EW13" s="23">
        <v>7.2670780140295665</v>
      </c>
      <c r="EX13" s="23">
        <v>7.0715647205253909</v>
      </c>
      <c r="EY13" s="23">
        <v>4.7658013372394041</v>
      </c>
      <c r="EZ13" s="23">
        <v>6.3831366380083576</v>
      </c>
      <c r="FA13" s="23">
        <v>4.0242316689999686</v>
      </c>
    </row>
    <row r="14" spans="1:157" s="134" customFormat="1" ht="12.75" customHeight="1">
      <c r="A14" s="786" t="s">
        <v>3175</v>
      </c>
      <c r="B14" s="21">
        <f>AVERAGE(C14:N14)</f>
        <v>13.109820013603752</v>
      </c>
      <c r="C14" s="21">
        <v>5</v>
      </c>
      <c r="D14" s="21"/>
      <c r="E14" s="21">
        <v>48</v>
      </c>
      <c r="F14" s="21">
        <v>30</v>
      </c>
      <c r="G14" s="21"/>
      <c r="H14" s="21">
        <v>2.8285077951002227</v>
      </c>
      <c r="I14" s="21">
        <v>3.4341020432548692</v>
      </c>
      <c r="J14" s="21">
        <v>7.8894854471189673</v>
      </c>
      <c r="K14" s="21">
        <v>16</v>
      </c>
      <c r="L14" s="21">
        <v>9.9461048505634491</v>
      </c>
      <c r="M14" s="21">
        <v>8</v>
      </c>
      <c r="N14" s="21">
        <v>0</v>
      </c>
      <c r="O14" s="21">
        <f>AVERAGE(P14:AA14)</f>
        <v>4.29726903522642</v>
      </c>
      <c r="P14" s="21">
        <v>6.837470725995316</v>
      </c>
      <c r="Q14" s="21">
        <v>0.68196392785571147</v>
      </c>
      <c r="R14" s="21">
        <v>5.7370629370629365</v>
      </c>
      <c r="S14" s="21">
        <v>1.4910106475824751</v>
      </c>
      <c r="T14" s="21">
        <v>0</v>
      </c>
      <c r="U14" s="21">
        <v>7</v>
      </c>
      <c r="V14" s="21">
        <v>0</v>
      </c>
      <c r="W14" s="21">
        <v>1.7513122950866085</v>
      </c>
      <c r="X14" s="21">
        <v>8</v>
      </c>
      <c r="Y14" s="21"/>
      <c r="Z14" s="21">
        <v>7.8894493484657415</v>
      </c>
      <c r="AA14" s="21">
        <v>7.8816895054418321</v>
      </c>
      <c r="AB14" s="21">
        <f>AVERAGE(AC14:AN14)</f>
        <v>6.432546146586402</v>
      </c>
      <c r="AC14" s="21">
        <v>8</v>
      </c>
      <c r="AD14" s="21">
        <v>0</v>
      </c>
      <c r="AE14" s="21">
        <v>9.4414373296162424</v>
      </c>
      <c r="AF14" s="21">
        <v>3.6852032718837751</v>
      </c>
      <c r="AG14" s="21">
        <v>8</v>
      </c>
      <c r="AH14" s="21">
        <v>0.5</v>
      </c>
      <c r="AI14" s="21">
        <v>6.0000000000000009</v>
      </c>
      <c r="AJ14" s="21">
        <v>10.637914481943726</v>
      </c>
      <c r="AK14" s="21"/>
      <c r="AL14" s="21">
        <v>11.621439907168819</v>
      </c>
      <c r="AM14" s="21"/>
      <c r="AN14" s="21">
        <v>6.4394664752514572</v>
      </c>
      <c r="AO14" s="21">
        <f>AVERAGE(AP14:BA14)</f>
        <v>4.5376837579187432</v>
      </c>
      <c r="AP14" s="21">
        <v>11.536252222147965</v>
      </c>
      <c r="AQ14" s="21">
        <v>2.9732776231366738</v>
      </c>
      <c r="AR14" s="21">
        <v>9.6753796262933047</v>
      </c>
      <c r="AS14" s="21">
        <v>5.8230886960094503</v>
      </c>
      <c r="AT14" s="21">
        <v>0.45444061497097138</v>
      </c>
      <c r="AU14" s="21">
        <v>0.68385546622308468</v>
      </c>
      <c r="AV14" s="21">
        <v>6.2722724853645548</v>
      </c>
      <c r="AW14" s="21">
        <v>3.8107515708662376</v>
      </c>
      <c r="AX14" s="21">
        <v>4.1314440019830139</v>
      </c>
      <c r="AY14" s="21">
        <v>3.6267084438187283</v>
      </c>
      <c r="AZ14" s="21">
        <v>4.1026247050008058</v>
      </c>
      <c r="BA14" s="21">
        <v>1.3621096392101226</v>
      </c>
      <c r="BB14" s="21">
        <f>AVERAGE(BC14:BN14)</f>
        <v>0.9008843073354752</v>
      </c>
      <c r="BC14" s="21">
        <v>0.92520745770018331</v>
      </c>
      <c r="BD14" s="21">
        <v>0.64985512664735023</v>
      </c>
      <c r="BE14" s="21">
        <v>0.94990041366630917</v>
      </c>
      <c r="BF14" s="21">
        <v>0.7279238599427782</v>
      </c>
      <c r="BG14" s="21">
        <v>0</v>
      </c>
      <c r="BH14" s="21">
        <v>0</v>
      </c>
      <c r="BI14" s="21">
        <v>0</v>
      </c>
      <c r="BJ14" s="21">
        <v>0</v>
      </c>
      <c r="BK14" s="21">
        <v>0</v>
      </c>
      <c r="BL14" s="21">
        <v>0</v>
      </c>
      <c r="BM14" s="21">
        <v>0.44070462409562755</v>
      </c>
      <c r="BN14" s="21">
        <v>7.1170202059734544</v>
      </c>
      <c r="BO14" s="21">
        <f>AVERAGE(BP14:CA14)</f>
        <v>2.5835787407095778</v>
      </c>
      <c r="BP14" s="21">
        <v>8.5014724442574678</v>
      </c>
      <c r="BQ14" s="21">
        <v>5</v>
      </c>
      <c r="BR14" s="21">
        <v>2</v>
      </c>
      <c r="BS14" s="21"/>
      <c r="BT14" s="21"/>
      <c r="BU14" s="21"/>
      <c r="BV14" s="21">
        <v>0</v>
      </c>
      <c r="BW14" s="21"/>
      <c r="BX14" s="21"/>
      <c r="BY14" s="21"/>
      <c r="BZ14" s="21">
        <v>0</v>
      </c>
      <c r="CA14" s="21">
        <v>0</v>
      </c>
      <c r="CB14" s="21">
        <f>AVERAGE(CC14:CN14)</f>
        <v>3.5759686640833666</v>
      </c>
      <c r="CC14" s="21">
        <v>1.8577493126669309</v>
      </c>
      <c r="CD14" s="21">
        <v>0</v>
      </c>
      <c r="CE14" s="21">
        <v>1.25</v>
      </c>
      <c r="CF14" s="21">
        <v>0</v>
      </c>
      <c r="CG14" s="21">
        <v>0.5</v>
      </c>
      <c r="CH14" s="21"/>
      <c r="CI14" s="21">
        <v>2</v>
      </c>
      <c r="CJ14" s="21"/>
      <c r="CK14" s="21">
        <v>15</v>
      </c>
      <c r="CL14" s="21"/>
      <c r="CM14" s="21"/>
      <c r="CN14" s="21">
        <v>8</v>
      </c>
      <c r="CO14" s="21">
        <f>AVERAGE(CP14:DA14)</f>
        <v>0.7857142857142857</v>
      </c>
      <c r="CP14" s="21">
        <v>0</v>
      </c>
      <c r="CQ14" s="21"/>
      <c r="CR14" s="21"/>
      <c r="CS14" s="21">
        <v>0</v>
      </c>
      <c r="CT14" s="21">
        <v>0</v>
      </c>
      <c r="CU14" s="21">
        <v>0</v>
      </c>
      <c r="CV14" s="21"/>
      <c r="CW14" s="21"/>
      <c r="CX14" s="21">
        <v>3.5</v>
      </c>
      <c r="CY14" s="21">
        <v>1</v>
      </c>
      <c r="CZ14" s="21"/>
      <c r="DA14" s="21">
        <v>1</v>
      </c>
      <c r="DB14" s="21">
        <f>AVERAGE(DC14:DN14)</f>
        <v>1.4089335125090914</v>
      </c>
      <c r="DC14" s="21">
        <v>3.4236106865562148E-3</v>
      </c>
      <c r="DD14" s="21">
        <v>1</v>
      </c>
      <c r="DE14" s="21">
        <v>1</v>
      </c>
      <c r="DF14" s="21">
        <v>0.95</v>
      </c>
      <c r="DG14" s="21">
        <v>0.51</v>
      </c>
      <c r="DH14" s="21">
        <v>0.57970237297224825</v>
      </c>
      <c r="DI14" s="21">
        <v>1</v>
      </c>
      <c r="DJ14" s="21">
        <v>0.92</v>
      </c>
      <c r="DK14" s="21">
        <v>2.6346580177158301</v>
      </c>
      <c r="DL14" s="21">
        <v>3.07</v>
      </c>
      <c r="DM14" s="21">
        <v>2.5726075548989931</v>
      </c>
      <c r="DN14" s="21">
        <v>2.6668105938354687</v>
      </c>
      <c r="DO14" s="21">
        <f>AVERAGE(DP14:EA14)</f>
        <v>2.2088696309072429</v>
      </c>
      <c r="DP14" s="21">
        <v>3.88</v>
      </c>
      <c r="DQ14" s="21">
        <v>0</v>
      </c>
      <c r="DR14" s="21">
        <v>1.6805131969083118</v>
      </c>
      <c r="DS14" s="21">
        <v>2</v>
      </c>
      <c r="DT14" s="21">
        <v>0.5</v>
      </c>
      <c r="DU14" s="21">
        <v>1</v>
      </c>
      <c r="DV14" s="21">
        <v>0.5</v>
      </c>
      <c r="DW14" s="21"/>
      <c r="DX14" s="21">
        <v>0.5</v>
      </c>
      <c r="DY14" s="21">
        <v>8</v>
      </c>
      <c r="DZ14" s="21">
        <v>3.6890325961181585</v>
      </c>
      <c r="EA14" s="21">
        <v>2.5480201469531973</v>
      </c>
      <c r="EB14" s="21">
        <f>AVERAGE(EC14:EN14)</f>
        <v>1.7581229649716714</v>
      </c>
      <c r="EC14" s="21">
        <v>2.1610274579273696</v>
      </c>
      <c r="ED14" s="21">
        <v>2.6671682389027143</v>
      </c>
      <c r="EE14" s="21">
        <v>2.1</v>
      </c>
      <c r="EF14" s="21">
        <v>1.2357438256333193</v>
      </c>
      <c r="EG14" s="21">
        <v>1.5</v>
      </c>
      <c r="EH14" s="21">
        <v>1.72</v>
      </c>
      <c r="EI14" s="21">
        <v>1.6352468068841002</v>
      </c>
      <c r="EJ14" s="21">
        <v>2.3777761031329532</v>
      </c>
      <c r="EK14" s="21">
        <v>1.4308657638939051</v>
      </c>
      <c r="EL14" s="21">
        <v>2.195670832372608</v>
      </c>
      <c r="EM14" s="21">
        <v>0.35931559740525587</v>
      </c>
      <c r="EN14" s="21">
        <v>1.7146609535078299</v>
      </c>
      <c r="EO14" s="21">
        <f>AVERAGE(EP14:FA14)</f>
        <v>2.5047045484061061</v>
      </c>
      <c r="EP14" s="21">
        <v>1.9345004969256592</v>
      </c>
      <c r="EQ14" s="21">
        <v>6.9331070651044486</v>
      </c>
      <c r="ER14" s="21">
        <v>1.5317221717850191</v>
      </c>
      <c r="ES14" s="21">
        <v>2.0590283282894561</v>
      </c>
      <c r="ET14" s="21">
        <v>2.1108695749203572</v>
      </c>
      <c r="EU14" s="21">
        <v>1.8683843848205026</v>
      </c>
      <c r="EV14" s="21">
        <v>2.0638743378027677</v>
      </c>
      <c r="EW14" s="21">
        <v>2.6785575169213129</v>
      </c>
      <c r="EX14" s="21">
        <v>3.1764112961005466</v>
      </c>
      <c r="EY14" s="21">
        <v>1.6290801537043857</v>
      </c>
      <c r="EZ14" s="21">
        <v>2.345025350822675</v>
      </c>
      <c r="FA14" s="21">
        <v>1.7258939036761458</v>
      </c>
    </row>
    <row r="15" spans="1:157" s="134" customFormat="1" ht="12.75" customHeight="1">
      <c r="A15" s="787" t="s">
        <v>3198</v>
      </c>
      <c r="B15" s="21"/>
      <c r="C15" s="21" t="s">
        <v>814</v>
      </c>
      <c r="D15" s="21" t="s">
        <v>15</v>
      </c>
      <c r="E15" s="21" t="s">
        <v>1897</v>
      </c>
      <c r="F15" s="21" t="s">
        <v>1049</v>
      </c>
      <c r="G15" s="21" t="s">
        <v>15</v>
      </c>
      <c r="H15" s="21" t="s">
        <v>756</v>
      </c>
      <c r="I15" s="21" t="s">
        <v>907</v>
      </c>
      <c r="J15" s="21" t="s">
        <v>909</v>
      </c>
      <c r="K15" s="21" t="s">
        <v>1132</v>
      </c>
      <c r="L15" s="21" t="s">
        <v>1898</v>
      </c>
      <c r="M15" s="21" t="s">
        <v>1016</v>
      </c>
      <c r="N15" s="21" t="s">
        <v>806</v>
      </c>
      <c r="O15" s="21"/>
      <c r="P15" s="21" t="s">
        <v>799</v>
      </c>
      <c r="Q15" s="21" t="s">
        <v>799</v>
      </c>
      <c r="R15" s="21" t="s">
        <v>1259</v>
      </c>
      <c r="S15" s="21" t="s">
        <v>1899</v>
      </c>
      <c r="T15" s="21" t="s">
        <v>806</v>
      </c>
      <c r="U15" s="21" t="s">
        <v>799</v>
      </c>
      <c r="V15" s="21" t="s">
        <v>806</v>
      </c>
      <c r="W15" s="21" t="s">
        <v>799</v>
      </c>
      <c r="X15" s="21" t="s">
        <v>1016</v>
      </c>
      <c r="Y15" s="21" t="s">
        <v>15</v>
      </c>
      <c r="Z15" s="21" t="s">
        <v>1900</v>
      </c>
      <c r="AA15" s="21" t="s">
        <v>1901</v>
      </c>
      <c r="AB15" s="21"/>
      <c r="AC15" s="21" t="s">
        <v>1016</v>
      </c>
      <c r="AD15" s="21" t="s">
        <v>806</v>
      </c>
      <c r="AE15" s="21" t="s">
        <v>1027</v>
      </c>
      <c r="AF15" s="21" t="s">
        <v>908</v>
      </c>
      <c r="AG15" s="21" t="s">
        <v>1016</v>
      </c>
      <c r="AH15" s="21" t="s">
        <v>754</v>
      </c>
      <c r="AI15" s="21" t="s">
        <v>778</v>
      </c>
      <c r="AJ15" s="21" t="s">
        <v>995</v>
      </c>
      <c r="AK15" s="21" t="s">
        <v>15</v>
      </c>
      <c r="AL15" s="21" t="s">
        <v>1902</v>
      </c>
      <c r="AM15" s="21" t="s">
        <v>15</v>
      </c>
      <c r="AN15" s="21" t="s">
        <v>1006</v>
      </c>
      <c r="AO15" s="21"/>
      <c r="AP15" s="21" t="s">
        <v>1903</v>
      </c>
      <c r="AQ15" s="21" t="s">
        <v>766</v>
      </c>
      <c r="AR15" s="21" t="s">
        <v>1904</v>
      </c>
      <c r="AS15" s="21" t="s">
        <v>807</v>
      </c>
      <c r="AT15" s="21" t="s">
        <v>799</v>
      </c>
      <c r="AU15" s="21" t="s">
        <v>799</v>
      </c>
      <c r="AV15" s="21" t="s">
        <v>799</v>
      </c>
      <c r="AW15" s="21" t="s">
        <v>815</v>
      </c>
      <c r="AX15" s="21" t="s">
        <v>1905</v>
      </c>
      <c r="AY15" s="21" t="s">
        <v>767</v>
      </c>
      <c r="AZ15" s="21" t="s">
        <v>815</v>
      </c>
      <c r="BA15" s="21" t="s">
        <v>791</v>
      </c>
      <c r="BB15" s="21"/>
      <c r="BC15" s="21" t="s">
        <v>791</v>
      </c>
      <c r="BD15" s="21" t="s">
        <v>791</v>
      </c>
      <c r="BE15" s="21" t="s">
        <v>791</v>
      </c>
      <c r="BF15" s="21" t="s">
        <v>791</v>
      </c>
      <c r="BG15" s="21" t="s">
        <v>806</v>
      </c>
      <c r="BH15" s="21" t="s">
        <v>806</v>
      </c>
      <c r="BI15" s="21" t="s">
        <v>806</v>
      </c>
      <c r="BJ15" s="21" t="s">
        <v>806</v>
      </c>
      <c r="BK15" s="21" t="s">
        <v>806</v>
      </c>
      <c r="BL15" s="21" t="s">
        <v>806</v>
      </c>
      <c r="BM15" s="21" t="s">
        <v>805</v>
      </c>
      <c r="BN15" s="21" t="s">
        <v>1906</v>
      </c>
      <c r="BO15" s="21"/>
      <c r="BP15" s="21" t="s">
        <v>798</v>
      </c>
      <c r="BQ15" s="21" t="s">
        <v>814</v>
      </c>
      <c r="BR15" s="21" t="s">
        <v>1907</v>
      </c>
      <c r="BS15" s="21" t="s">
        <v>15</v>
      </c>
      <c r="BT15" s="21" t="s">
        <v>15</v>
      </c>
      <c r="BU15" s="21" t="s">
        <v>15</v>
      </c>
      <c r="BV15" s="21" t="s">
        <v>806</v>
      </c>
      <c r="BW15" s="21" t="s">
        <v>15</v>
      </c>
      <c r="BX15" s="21" t="s">
        <v>15</v>
      </c>
      <c r="BY15" s="21" t="s">
        <v>15</v>
      </c>
      <c r="BZ15" s="21" t="s">
        <v>806</v>
      </c>
      <c r="CA15" s="21" t="s">
        <v>806</v>
      </c>
      <c r="CB15" s="21"/>
      <c r="CC15" s="21" t="s">
        <v>812</v>
      </c>
      <c r="CD15" s="21" t="s">
        <v>806</v>
      </c>
      <c r="CE15" s="21" t="s">
        <v>1908</v>
      </c>
      <c r="CF15" s="21" t="s">
        <v>806</v>
      </c>
      <c r="CG15" s="21" t="s">
        <v>754</v>
      </c>
      <c r="CH15" s="21" t="s">
        <v>15</v>
      </c>
      <c r="CI15" s="21" t="s">
        <v>1907</v>
      </c>
      <c r="CJ15" s="21" t="s">
        <v>15</v>
      </c>
      <c r="CK15" s="21" t="s">
        <v>1301</v>
      </c>
      <c r="CL15" s="21" t="s">
        <v>15</v>
      </c>
      <c r="CM15" s="21" t="s">
        <v>15</v>
      </c>
      <c r="CN15" s="21" t="s">
        <v>1016</v>
      </c>
      <c r="CO15" s="21"/>
      <c r="CP15" s="21" t="s">
        <v>806</v>
      </c>
      <c r="CQ15" s="21" t="s">
        <v>15</v>
      </c>
      <c r="CR15" s="21" t="s">
        <v>15</v>
      </c>
      <c r="CS15" s="21" t="s">
        <v>806</v>
      </c>
      <c r="CT15" s="21" t="s">
        <v>806</v>
      </c>
      <c r="CU15" s="21" t="s">
        <v>806</v>
      </c>
      <c r="CV15" s="21" t="s">
        <v>15</v>
      </c>
      <c r="CW15" s="21" t="s">
        <v>15</v>
      </c>
      <c r="CX15" s="21" t="s">
        <v>1909</v>
      </c>
      <c r="CY15" s="21" t="s">
        <v>811</v>
      </c>
      <c r="CZ15" s="21" t="s">
        <v>15</v>
      </c>
      <c r="DA15" s="21" t="s">
        <v>811</v>
      </c>
      <c r="DB15" s="21"/>
      <c r="DC15" s="21" t="s">
        <v>810</v>
      </c>
      <c r="DD15" s="21" t="s">
        <v>811</v>
      </c>
      <c r="DE15" s="21" t="s">
        <v>811</v>
      </c>
      <c r="DF15" s="21" t="s">
        <v>1910</v>
      </c>
      <c r="DG15" s="21" t="s">
        <v>810</v>
      </c>
      <c r="DH15" s="21" t="s">
        <v>810</v>
      </c>
      <c r="DI15" s="21" t="s">
        <v>811</v>
      </c>
      <c r="DJ15" s="21" t="s">
        <v>1911</v>
      </c>
      <c r="DK15" s="21" t="s">
        <v>1912</v>
      </c>
      <c r="DL15" s="21" t="s">
        <v>1913</v>
      </c>
      <c r="DM15" s="21" t="s">
        <v>1914</v>
      </c>
      <c r="DN15" s="21" t="s">
        <v>1915</v>
      </c>
      <c r="DO15" s="21"/>
      <c r="DP15" s="21" t="s">
        <v>1916</v>
      </c>
      <c r="DQ15" s="21" t="s">
        <v>15</v>
      </c>
      <c r="DR15" s="21" t="s">
        <v>1917</v>
      </c>
      <c r="DS15" s="21" t="s">
        <v>1907</v>
      </c>
      <c r="DT15" s="21" t="s">
        <v>754</v>
      </c>
      <c r="DU15" s="21" t="s">
        <v>811</v>
      </c>
      <c r="DV15" s="21" t="s">
        <v>754</v>
      </c>
      <c r="DW15" s="21" t="s">
        <v>15</v>
      </c>
      <c r="DX15" s="21" t="s">
        <v>754</v>
      </c>
      <c r="DY15" s="21" t="s">
        <v>1016</v>
      </c>
      <c r="DZ15" s="21" t="s">
        <v>1918</v>
      </c>
      <c r="EA15" s="21" t="s">
        <v>1919</v>
      </c>
      <c r="EB15" s="21"/>
      <c r="EC15" s="21" t="s">
        <v>1920</v>
      </c>
      <c r="ED15" s="21" t="s">
        <v>1921</v>
      </c>
      <c r="EE15" s="21" t="s">
        <v>1922</v>
      </c>
      <c r="EF15" s="21" t="s">
        <v>1923</v>
      </c>
      <c r="EG15" s="21" t="s">
        <v>1924</v>
      </c>
      <c r="EH15" s="21" t="s">
        <v>1925</v>
      </c>
      <c r="EI15" s="21" t="s">
        <v>808</v>
      </c>
      <c r="EJ15" s="21" t="s">
        <v>799</v>
      </c>
      <c r="EK15" s="21" t="s">
        <v>1926</v>
      </c>
      <c r="EL15" s="21" t="s">
        <v>921</v>
      </c>
      <c r="EM15" s="21" t="s">
        <v>1927</v>
      </c>
      <c r="EN15" s="21" t="s">
        <v>1928</v>
      </c>
      <c r="EO15" s="21"/>
      <c r="EP15" s="21" t="s">
        <v>1929</v>
      </c>
      <c r="EQ15" s="21" t="s">
        <v>817</v>
      </c>
      <c r="ER15" s="21" t="s">
        <v>1930</v>
      </c>
      <c r="ES15" s="21" t="s">
        <v>805</v>
      </c>
      <c r="ET15" s="21" t="s">
        <v>1931</v>
      </c>
      <c r="EU15" s="21" t="s">
        <v>1361</v>
      </c>
      <c r="EV15" s="21" t="s">
        <v>1932</v>
      </c>
      <c r="EW15" s="21" t="s">
        <v>1933</v>
      </c>
      <c r="EX15" s="21" t="s">
        <v>1934</v>
      </c>
      <c r="EY15" s="21" t="s">
        <v>1906</v>
      </c>
      <c r="EZ15" s="21" t="s">
        <v>1906</v>
      </c>
      <c r="FA15" s="21" t="s">
        <v>1935</v>
      </c>
    </row>
    <row r="16" spans="1:157" s="134" customFormat="1" ht="12.75" customHeight="1">
      <c r="A16" s="786" t="s">
        <v>3176</v>
      </c>
      <c r="B16" s="21">
        <f>AVERAGE(C16:N16)</f>
        <v>13.158119929294315</v>
      </c>
      <c r="C16" s="21"/>
      <c r="D16" s="21"/>
      <c r="E16" s="21">
        <v>15</v>
      </c>
      <c r="F16" s="21">
        <v>15</v>
      </c>
      <c r="G16" s="21">
        <v>15.958225581857967</v>
      </c>
      <c r="H16" s="21">
        <v>14.306733852496565</v>
      </c>
      <c r="I16" s="21"/>
      <c r="J16" s="21"/>
      <c r="K16" s="21">
        <v>0</v>
      </c>
      <c r="L16" s="21">
        <v>15</v>
      </c>
      <c r="M16" s="21">
        <v>15</v>
      </c>
      <c r="N16" s="21">
        <v>15</v>
      </c>
      <c r="O16" s="21">
        <f>AVERAGE(P16:AA16)</f>
        <v>14.097606459987846</v>
      </c>
      <c r="P16" s="21">
        <v>15</v>
      </c>
      <c r="Q16" s="21">
        <v>9.6338028169014081</v>
      </c>
      <c r="R16" s="21">
        <v>18.589496248660236</v>
      </c>
      <c r="S16" s="21">
        <v>24</v>
      </c>
      <c r="T16" s="21">
        <v>12.75</v>
      </c>
      <c r="U16" s="21">
        <v>9.0791855203619907</v>
      </c>
      <c r="V16" s="21">
        <v>1.0135135135135136</v>
      </c>
      <c r="W16" s="21">
        <v>12.123287671232877</v>
      </c>
      <c r="X16" s="21">
        <v>23.723713826366559</v>
      </c>
      <c r="Y16" s="21"/>
      <c r="Z16" s="21">
        <v>24.160671462829736</v>
      </c>
      <c r="AA16" s="21">
        <v>5</v>
      </c>
      <c r="AB16" s="21">
        <f>AVERAGE(AC16:AN16)</f>
        <v>17.082006374003036</v>
      </c>
      <c r="AC16" s="21">
        <v>15</v>
      </c>
      <c r="AD16" s="21">
        <v>11.051878354203936</v>
      </c>
      <c r="AE16" s="21"/>
      <c r="AF16" s="21">
        <v>14.974320078014953</v>
      </c>
      <c r="AG16" s="21">
        <v>10</v>
      </c>
      <c r="AH16" s="21"/>
      <c r="AI16" s="21">
        <v>21.899396378269618</v>
      </c>
      <c r="AJ16" s="21">
        <v>12</v>
      </c>
      <c r="AK16" s="21">
        <v>17.369602176130567</v>
      </c>
      <c r="AL16" s="21">
        <v>29.195872075201798</v>
      </c>
      <c r="AM16" s="21">
        <v>18.349353849069569</v>
      </c>
      <c r="AN16" s="21">
        <v>20.979640829139925</v>
      </c>
      <c r="AO16" s="21">
        <f>AVERAGE(AP16:BA16)</f>
        <v>15.711086046139132</v>
      </c>
      <c r="AP16" s="21">
        <v>23.035969494541852</v>
      </c>
      <c r="AQ16" s="21">
        <v>18.055669927690342</v>
      </c>
      <c r="AR16" s="21">
        <v>19.14074734670498</v>
      </c>
      <c r="AS16" s="21">
        <v>28.782496018794923</v>
      </c>
      <c r="AT16" s="21">
        <v>15.825040498218076</v>
      </c>
      <c r="AU16" s="21">
        <v>17.711205484032771</v>
      </c>
      <c r="AV16" s="21">
        <v>16.29769268071394</v>
      </c>
      <c r="AW16" s="21">
        <v>7.4339489885664021</v>
      </c>
      <c r="AX16" s="21">
        <v>16.980670962008443</v>
      </c>
      <c r="AY16" s="21">
        <v>15.587295565671894</v>
      </c>
      <c r="AZ16" s="21">
        <v>0</v>
      </c>
      <c r="BA16" s="21">
        <v>9.6822955867259672</v>
      </c>
      <c r="BB16" s="21">
        <f>AVERAGE(BC16:BN16)</f>
        <v>9.1836074998534354</v>
      </c>
      <c r="BC16" s="21">
        <v>10.480224278170144</v>
      </c>
      <c r="BD16" s="21">
        <v>8.9907680458326951</v>
      </c>
      <c r="BE16" s="21">
        <v>8.887519293897693</v>
      </c>
      <c r="BF16" s="21">
        <v>9.9621982210927573</v>
      </c>
      <c r="BG16" s="21">
        <v>10.635963810002513</v>
      </c>
      <c r="BH16" s="21">
        <v>8.4034668260609688</v>
      </c>
      <c r="BI16" s="21">
        <v>6.383768226436672</v>
      </c>
      <c r="BJ16" s="21">
        <v>11.229416996846446</v>
      </c>
      <c r="BK16" s="21">
        <v>8.8807185799008845</v>
      </c>
      <c r="BL16" s="21">
        <v>7.4608087353910699</v>
      </c>
      <c r="BM16" s="21">
        <v>13.941547758509216</v>
      </c>
      <c r="BN16" s="21">
        <v>4.9468892261001516</v>
      </c>
      <c r="BO16" s="21">
        <f>AVERAGE(BP16:CA16)</f>
        <v>5.4127351597829918</v>
      </c>
      <c r="BP16" s="21">
        <v>7.8495777621393383</v>
      </c>
      <c r="BQ16" s="21">
        <v>7.9713580861633861</v>
      </c>
      <c r="BR16" s="21">
        <v>10.225048923679061</v>
      </c>
      <c r="BS16" s="21"/>
      <c r="BT16" s="21">
        <v>4</v>
      </c>
      <c r="BU16" s="21">
        <v>7.0512557662737061</v>
      </c>
      <c r="BV16" s="21">
        <v>0</v>
      </c>
      <c r="BW16" s="21">
        <v>7.2685318481989381</v>
      </c>
      <c r="BX16" s="21">
        <v>7.861395802830649</v>
      </c>
      <c r="BY16" s="21">
        <v>2.2757158006362674</v>
      </c>
      <c r="BZ16" s="21">
        <v>5.0158147366423975</v>
      </c>
      <c r="CA16" s="21">
        <v>2.1388031049161173E-2</v>
      </c>
      <c r="CB16" s="21">
        <f>AVERAGE(CC16:CN16)</f>
        <v>4.3445847420077426</v>
      </c>
      <c r="CC16" s="21">
        <v>3.7913326167317725</v>
      </c>
      <c r="CD16" s="21"/>
      <c r="CE16" s="21">
        <v>4.4143056808245493</v>
      </c>
      <c r="CF16" s="21">
        <v>1.4190556245174029</v>
      </c>
      <c r="CG16" s="21">
        <v>5.2243194913570434</v>
      </c>
      <c r="CH16" s="21">
        <v>2.043996929073407</v>
      </c>
      <c r="CI16" s="21">
        <v>7.6498121389984481</v>
      </c>
      <c r="CJ16" s="21">
        <v>10.072686401319057</v>
      </c>
      <c r="CK16" s="21">
        <v>0</v>
      </c>
      <c r="CL16" s="21">
        <v>7</v>
      </c>
      <c r="CM16" s="21">
        <v>0</v>
      </c>
      <c r="CN16" s="21">
        <v>6.1749232792634814</v>
      </c>
      <c r="CO16" s="21">
        <f>AVERAGE(CP16:DA16)</f>
        <v>3.0558892175441454</v>
      </c>
      <c r="CP16" s="21">
        <v>6.0129498189165833</v>
      </c>
      <c r="CQ16" s="21"/>
      <c r="CR16" s="21">
        <v>1.1466801946280902</v>
      </c>
      <c r="CS16" s="21">
        <v>1.1155013062898558</v>
      </c>
      <c r="CT16" s="21">
        <v>1.3072342281688272</v>
      </c>
      <c r="CU16" s="21">
        <v>2.0609789611896545</v>
      </c>
      <c r="CV16" s="21">
        <v>0.86729724667540731</v>
      </c>
      <c r="CW16" s="21"/>
      <c r="CX16" s="21">
        <v>3</v>
      </c>
      <c r="CY16" s="21">
        <v>6.5534000690369352</v>
      </c>
      <c r="CZ16" s="21">
        <v>6.848055627092454</v>
      </c>
      <c r="DA16" s="21">
        <v>1.6467947234436473</v>
      </c>
      <c r="DB16" s="21">
        <f>AVERAGE(DC16:DN16)</f>
        <v>3.4817529028576399</v>
      </c>
      <c r="DC16" s="21">
        <v>4.4889826375341402</v>
      </c>
      <c r="DD16" s="21">
        <v>2.9959958453131819</v>
      </c>
      <c r="DE16" s="21">
        <v>5.9653111865093438</v>
      </c>
      <c r="DF16" s="21">
        <v>3</v>
      </c>
      <c r="DG16" s="21">
        <v>3</v>
      </c>
      <c r="DH16" s="21">
        <v>3</v>
      </c>
      <c r="DI16" s="21">
        <v>3</v>
      </c>
      <c r="DJ16" s="21">
        <v>3</v>
      </c>
      <c r="DK16" s="21">
        <v>3.1517131970266803</v>
      </c>
      <c r="DL16" s="21">
        <v>3.4794965842648065</v>
      </c>
      <c r="DM16" s="21">
        <v>3.5438769815326512</v>
      </c>
      <c r="DN16" s="21">
        <v>3.1556584021108791</v>
      </c>
      <c r="DO16" s="21">
        <f>AVERAGE(DP16:EA16)</f>
        <v>3.522379789428753</v>
      </c>
      <c r="DP16" s="21">
        <v>3.2283989139241065</v>
      </c>
      <c r="DQ16" s="21">
        <v>1.9511971756663364</v>
      </c>
      <c r="DR16" s="21">
        <v>2.8522971183267112</v>
      </c>
      <c r="DS16" s="21">
        <v>3.4749923251504824</v>
      </c>
      <c r="DT16" s="21">
        <v>3.9491732588800992</v>
      </c>
      <c r="DU16" s="21">
        <v>4</v>
      </c>
      <c r="DV16" s="21">
        <v>4.0747039510089644</v>
      </c>
      <c r="DW16" s="21">
        <v>3.7414585357177064</v>
      </c>
      <c r="DX16" s="21">
        <v>3.8917843340661236</v>
      </c>
      <c r="DY16" s="21">
        <v>3.7380808453126924</v>
      </c>
      <c r="DZ16" s="21">
        <v>3.3664710150918093</v>
      </c>
      <c r="EA16" s="21">
        <v>4</v>
      </c>
      <c r="EB16" s="21">
        <f>AVERAGE(EC16:EN16)</f>
        <v>3.2942766936541532</v>
      </c>
      <c r="EC16" s="21">
        <v>3.2112521995529555</v>
      </c>
      <c r="ED16" s="21">
        <v>4</v>
      </c>
      <c r="EE16" s="21">
        <v>2.6467871355527093</v>
      </c>
      <c r="EF16" s="21">
        <v>2.545960477290949</v>
      </c>
      <c r="EG16" s="21">
        <v>3.6727950916704168</v>
      </c>
      <c r="EH16" s="21">
        <v>2.9448032455837141</v>
      </c>
      <c r="EI16" s="21">
        <v>3.9340937213839235</v>
      </c>
      <c r="EJ16" s="21">
        <v>1.5</v>
      </c>
      <c r="EK16" s="21">
        <v>3.9947295880720879</v>
      </c>
      <c r="EL16" s="21">
        <v>3.1435000889115732</v>
      </c>
      <c r="EM16" s="21">
        <v>3.4373987758315079</v>
      </c>
      <c r="EN16" s="21">
        <v>4.5</v>
      </c>
      <c r="EO16" s="21">
        <f>AVERAGE(EP16:FA16)</f>
        <v>4.8794068709280429</v>
      </c>
      <c r="EP16" s="21">
        <v>4.3737170320774021</v>
      </c>
      <c r="EQ16" s="21">
        <v>3.2437430227952029</v>
      </c>
      <c r="ER16" s="21">
        <v>3.055931268684875</v>
      </c>
      <c r="ES16" s="21">
        <v>3.2161346360147172</v>
      </c>
      <c r="ET16" s="21">
        <v>5.7304012226728736</v>
      </c>
      <c r="EU16" s="21">
        <v>6.5</v>
      </c>
      <c r="EV16" s="21">
        <v>8.4737443469870826</v>
      </c>
      <c r="EW16" s="21">
        <v>5.9329940257337688</v>
      </c>
      <c r="EX16" s="21">
        <v>4.6182075694389795</v>
      </c>
      <c r="EY16" s="21">
        <v>5.7217403047242357</v>
      </c>
      <c r="EZ16" s="21">
        <v>3.9634582245066778</v>
      </c>
      <c r="FA16" s="21">
        <v>3.722810797500693</v>
      </c>
    </row>
    <row r="17" spans="1:157" s="134" customFormat="1" ht="12.75" customHeight="1">
      <c r="A17" s="787" t="s">
        <v>3198</v>
      </c>
      <c r="B17" s="21"/>
      <c r="C17" s="21" t="s">
        <v>15</v>
      </c>
      <c r="D17" s="21" t="s">
        <v>15</v>
      </c>
      <c r="E17" s="21" t="s">
        <v>1301</v>
      </c>
      <c r="F17" s="21" t="s">
        <v>1301</v>
      </c>
      <c r="G17" s="21" t="s">
        <v>1083</v>
      </c>
      <c r="H17" s="21" t="s">
        <v>1938</v>
      </c>
      <c r="I17" s="21" t="s">
        <v>15</v>
      </c>
      <c r="J17" s="21" t="s">
        <v>15</v>
      </c>
      <c r="K17" s="21" t="s">
        <v>806</v>
      </c>
      <c r="L17" s="21" t="s">
        <v>1301</v>
      </c>
      <c r="M17" s="21" t="s">
        <v>1301</v>
      </c>
      <c r="N17" s="21" t="s">
        <v>1301</v>
      </c>
      <c r="O17" s="21"/>
      <c r="P17" s="21" t="s">
        <v>1301</v>
      </c>
      <c r="Q17" s="21" t="s">
        <v>1939</v>
      </c>
      <c r="R17" s="21" t="s">
        <v>1940</v>
      </c>
      <c r="S17" s="21" t="s">
        <v>1776</v>
      </c>
      <c r="T17" s="21" t="s">
        <v>1941</v>
      </c>
      <c r="U17" s="21" t="s">
        <v>1942</v>
      </c>
      <c r="V17" s="21" t="s">
        <v>749</v>
      </c>
      <c r="W17" s="21" t="s">
        <v>880</v>
      </c>
      <c r="X17" s="21" t="s">
        <v>1943</v>
      </c>
      <c r="Y17" s="21" t="s">
        <v>15</v>
      </c>
      <c r="Z17" s="21" t="s">
        <v>1078</v>
      </c>
      <c r="AA17" s="21" t="s">
        <v>814</v>
      </c>
      <c r="AB17" s="21"/>
      <c r="AC17" s="21" t="s">
        <v>1301</v>
      </c>
      <c r="AD17" s="21" t="s">
        <v>999</v>
      </c>
      <c r="AE17" s="21" t="s">
        <v>15</v>
      </c>
      <c r="AF17" s="21" t="s">
        <v>1944</v>
      </c>
      <c r="AG17" s="21" t="s">
        <v>1135</v>
      </c>
      <c r="AH17" s="21" t="s">
        <v>15</v>
      </c>
      <c r="AI17" s="21" t="s">
        <v>1945</v>
      </c>
      <c r="AJ17" s="21" t="s">
        <v>1143</v>
      </c>
      <c r="AK17" s="21" t="s">
        <v>1080</v>
      </c>
      <c r="AL17" s="21" t="s">
        <v>1946</v>
      </c>
      <c r="AM17" s="21" t="s">
        <v>987</v>
      </c>
      <c r="AN17" s="21" t="s">
        <v>766</v>
      </c>
      <c r="AO17" s="21"/>
      <c r="AP17" s="21" t="s">
        <v>1947</v>
      </c>
      <c r="AQ17" s="21" t="s">
        <v>1948</v>
      </c>
      <c r="AR17" s="21" t="s">
        <v>1949</v>
      </c>
      <c r="AS17" s="21" t="s">
        <v>1947</v>
      </c>
      <c r="AT17" s="21" t="s">
        <v>1950</v>
      </c>
      <c r="AU17" s="21" t="s">
        <v>1951</v>
      </c>
      <c r="AV17" s="21" t="s">
        <v>1006</v>
      </c>
      <c r="AW17" s="21" t="s">
        <v>928</v>
      </c>
      <c r="AX17" s="21" t="s">
        <v>1952</v>
      </c>
      <c r="AY17" s="21" t="s">
        <v>1006</v>
      </c>
      <c r="AZ17" s="21" t="s">
        <v>806</v>
      </c>
      <c r="BA17" s="21" t="s">
        <v>791</v>
      </c>
      <c r="BB17" s="21"/>
      <c r="BC17" s="21" t="s">
        <v>1006</v>
      </c>
      <c r="BD17" s="21" t="s">
        <v>807</v>
      </c>
      <c r="BE17" s="21" t="s">
        <v>791</v>
      </c>
      <c r="BF17" s="21" t="s">
        <v>795</v>
      </c>
      <c r="BG17" s="21" t="s">
        <v>807</v>
      </c>
      <c r="BH17" s="21" t="s">
        <v>927</v>
      </c>
      <c r="BI17" s="21" t="s">
        <v>1447</v>
      </c>
      <c r="BJ17" s="21" t="s">
        <v>1902</v>
      </c>
      <c r="BK17" s="21" t="s">
        <v>1905</v>
      </c>
      <c r="BL17" s="21" t="s">
        <v>1953</v>
      </c>
      <c r="BM17" s="21" t="s">
        <v>749</v>
      </c>
      <c r="BN17" s="21" t="s">
        <v>812</v>
      </c>
      <c r="BO17" s="21"/>
      <c r="BP17" s="21" t="s">
        <v>799</v>
      </c>
      <c r="BQ17" s="21" t="s">
        <v>791</v>
      </c>
      <c r="BR17" s="21" t="s">
        <v>1027</v>
      </c>
      <c r="BS17" s="21" t="s">
        <v>15</v>
      </c>
      <c r="BT17" s="21" t="s">
        <v>916</v>
      </c>
      <c r="BU17" s="21" t="s">
        <v>1027</v>
      </c>
      <c r="BV17" s="21" t="s">
        <v>806</v>
      </c>
      <c r="BW17" s="21" t="s">
        <v>1954</v>
      </c>
      <c r="BX17" s="21" t="s">
        <v>799</v>
      </c>
      <c r="BY17" s="21" t="s">
        <v>815</v>
      </c>
      <c r="BZ17" s="21" t="s">
        <v>1955</v>
      </c>
      <c r="CA17" s="21" t="s">
        <v>812</v>
      </c>
      <c r="CB17" s="21"/>
      <c r="CC17" s="21" t="s">
        <v>1956</v>
      </c>
      <c r="CD17" s="21" t="s">
        <v>15</v>
      </c>
      <c r="CE17" s="21" t="s">
        <v>1019</v>
      </c>
      <c r="CF17" s="21" t="s">
        <v>799</v>
      </c>
      <c r="CG17" s="21" t="s">
        <v>791</v>
      </c>
      <c r="CH17" s="21" t="s">
        <v>805</v>
      </c>
      <c r="CI17" s="21" t="s">
        <v>1490</v>
      </c>
      <c r="CJ17" s="21" t="s">
        <v>802</v>
      </c>
      <c r="CK17" s="21" t="s">
        <v>806</v>
      </c>
      <c r="CL17" s="21" t="s">
        <v>1957</v>
      </c>
      <c r="CM17" s="21" t="s">
        <v>806</v>
      </c>
      <c r="CN17" s="21" t="s">
        <v>799</v>
      </c>
      <c r="CO17" s="21"/>
      <c r="CP17" s="21" t="s">
        <v>1958</v>
      </c>
      <c r="CQ17" s="21" t="s">
        <v>15</v>
      </c>
      <c r="CR17" s="21" t="s">
        <v>921</v>
      </c>
      <c r="CS17" s="21" t="s">
        <v>1959</v>
      </c>
      <c r="CT17" s="21" t="s">
        <v>921</v>
      </c>
      <c r="CU17" s="21" t="s">
        <v>767</v>
      </c>
      <c r="CV17" s="21" t="s">
        <v>805</v>
      </c>
      <c r="CW17" s="21" t="s">
        <v>15</v>
      </c>
      <c r="CX17" s="21" t="s">
        <v>757</v>
      </c>
      <c r="CY17" s="21" t="s">
        <v>910</v>
      </c>
      <c r="CZ17" s="21" t="s">
        <v>1960</v>
      </c>
      <c r="DA17" s="21" t="s">
        <v>1961</v>
      </c>
      <c r="DB17" s="21"/>
      <c r="DC17" s="21" t="s">
        <v>815</v>
      </c>
      <c r="DD17" s="21" t="s">
        <v>1917</v>
      </c>
      <c r="DE17" s="21" t="s">
        <v>1962</v>
      </c>
      <c r="DF17" s="21" t="s">
        <v>757</v>
      </c>
      <c r="DG17" s="21" t="s">
        <v>757</v>
      </c>
      <c r="DH17" s="21" t="s">
        <v>757</v>
      </c>
      <c r="DI17" s="21" t="s">
        <v>757</v>
      </c>
      <c r="DJ17" s="21" t="s">
        <v>757</v>
      </c>
      <c r="DK17" s="21" t="s">
        <v>1963</v>
      </c>
      <c r="DL17" s="21" t="s">
        <v>1964</v>
      </c>
      <c r="DM17" s="21" t="s">
        <v>1965</v>
      </c>
      <c r="DN17" s="21" t="s">
        <v>1966</v>
      </c>
      <c r="DO17" s="21"/>
      <c r="DP17" s="21" t="s">
        <v>1967</v>
      </c>
      <c r="DQ17" s="21" t="s">
        <v>1917</v>
      </c>
      <c r="DR17" s="21" t="s">
        <v>1968</v>
      </c>
      <c r="DS17" s="21" t="s">
        <v>1969</v>
      </c>
      <c r="DT17" s="21" t="s">
        <v>1969</v>
      </c>
      <c r="DU17" s="21" t="s">
        <v>916</v>
      </c>
      <c r="DV17" s="21" t="s">
        <v>1970</v>
      </c>
      <c r="DW17" s="21" t="s">
        <v>1971</v>
      </c>
      <c r="DX17" s="21" t="s">
        <v>1967</v>
      </c>
      <c r="DY17" s="21" t="s">
        <v>913</v>
      </c>
      <c r="DZ17" s="21" t="s">
        <v>1972</v>
      </c>
      <c r="EA17" s="21" t="s">
        <v>916</v>
      </c>
      <c r="EB17" s="21"/>
      <c r="EC17" s="21" t="s">
        <v>1973</v>
      </c>
      <c r="ED17" s="21" t="s">
        <v>916</v>
      </c>
      <c r="EE17" s="21" t="s">
        <v>1969</v>
      </c>
      <c r="EF17" s="21" t="s">
        <v>1361</v>
      </c>
      <c r="EG17" s="21" t="s">
        <v>1974</v>
      </c>
      <c r="EH17" s="21" t="s">
        <v>909</v>
      </c>
      <c r="EI17" s="21" t="s">
        <v>1975</v>
      </c>
      <c r="EJ17" s="21" t="s">
        <v>1924</v>
      </c>
      <c r="EK17" s="21" t="s">
        <v>1976</v>
      </c>
      <c r="EL17" s="21" t="s">
        <v>1977</v>
      </c>
      <c r="EM17" s="21" t="s">
        <v>1978</v>
      </c>
      <c r="EN17" s="21" t="s">
        <v>1979</v>
      </c>
      <c r="EO17" s="21"/>
      <c r="EP17" s="21" t="s">
        <v>1980</v>
      </c>
      <c r="EQ17" s="21" t="s">
        <v>908</v>
      </c>
      <c r="ER17" s="21" t="s">
        <v>767</v>
      </c>
      <c r="ES17" s="21" t="s">
        <v>812</v>
      </c>
      <c r="ET17" s="21" t="s">
        <v>1981</v>
      </c>
      <c r="EU17" s="21" t="s">
        <v>1982</v>
      </c>
      <c r="EV17" s="21" t="s">
        <v>1107</v>
      </c>
      <c r="EW17" s="21" t="s">
        <v>1983</v>
      </c>
      <c r="EX17" s="21" t="s">
        <v>1984</v>
      </c>
      <c r="EY17" s="21" t="s">
        <v>799</v>
      </c>
      <c r="EZ17" s="21" t="s">
        <v>1936</v>
      </c>
      <c r="FA17" s="21" t="s">
        <v>1985</v>
      </c>
    </row>
    <row r="18" spans="1:157" s="134" customFormat="1" ht="12.75" customHeight="1">
      <c r="A18" s="786" t="s">
        <v>3177</v>
      </c>
      <c r="B18" s="21">
        <f>AVERAGE(C18:N18)</f>
        <v>15.354486711380961</v>
      </c>
      <c r="C18" s="21"/>
      <c r="D18" s="21">
        <v>18</v>
      </c>
      <c r="E18" s="21"/>
      <c r="F18" s="21">
        <v>15.508474576271185</v>
      </c>
      <c r="G18" s="21">
        <v>16.07079471504634</v>
      </c>
      <c r="H18" s="21">
        <v>10</v>
      </c>
      <c r="I18" s="21"/>
      <c r="J18" s="21">
        <v>12</v>
      </c>
      <c r="K18" s="21">
        <v>18</v>
      </c>
      <c r="L18" s="21">
        <v>15.611111111111111</v>
      </c>
      <c r="M18" s="21">
        <v>15</v>
      </c>
      <c r="N18" s="21">
        <v>18</v>
      </c>
      <c r="O18" s="21">
        <f>AVERAGE(P18:AA18)</f>
        <v>17.837619643454225</v>
      </c>
      <c r="P18" s="21">
        <v>7.0344827586206904</v>
      </c>
      <c r="Q18" s="21">
        <v>18</v>
      </c>
      <c r="R18" s="21">
        <v>15.05226480836237</v>
      </c>
      <c r="S18" s="21">
        <v>21.954050785973397</v>
      </c>
      <c r="T18" s="21">
        <v>23.974754558204769</v>
      </c>
      <c r="U18" s="21">
        <v>22</v>
      </c>
      <c r="V18" s="21"/>
      <c r="W18" s="21">
        <v>20</v>
      </c>
      <c r="X18" s="21">
        <v>17.729039422543032</v>
      </c>
      <c r="Y18" s="21">
        <v>14.373333333333333</v>
      </c>
      <c r="Z18" s="21">
        <v>18</v>
      </c>
      <c r="AA18" s="21">
        <v>18.095890410958905</v>
      </c>
      <c r="AB18" s="21">
        <f>AVERAGE(AC18:AN18)</f>
        <v>18.592108255768867</v>
      </c>
      <c r="AC18" s="21"/>
      <c r="AD18" s="21">
        <v>15</v>
      </c>
      <c r="AE18" s="21">
        <v>19.098979591836734</v>
      </c>
      <c r="AF18" s="21"/>
      <c r="AG18" s="21">
        <v>20.717547000895255</v>
      </c>
      <c r="AH18" s="21">
        <v>14.993743482794578</v>
      </c>
      <c r="AI18" s="21">
        <v>18</v>
      </c>
      <c r="AJ18" s="21">
        <v>18</v>
      </c>
      <c r="AK18" s="21">
        <v>19.956138351224769</v>
      </c>
      <c r="AL18" s="21">
        <v>20.009297155933314</v>
      </c>
      <c r="AM18" s="21">
        <v>20.770333862635926</v>
      </c>
      <c r="AN18" s="21">
        <v>19.375043112368076</v>
      </c>
      <c r="AO18" s="21">
        <f>AVERAGE(AP18:BA18)</f>
        <v>14.034985608727171</v>
      </c>
      <c r="AP18" s="21">
        <v>21.467570895251612</v>
      </c>
      <c r="AQ18" s="21">
        <v>21.431923397169022</v>
      </c>
      <c r="AR18" s="21">
        <v>17.488930319272896</v>
      </c>
      <c r="AS18" s="21">
        <v>15.261514305652476</v>
      </c>
      <c r="AT18" s="21">
        <v>15.558865886588659</v>
      </c>
      <c r="AU18" s="21">
        <v>11.054527316862302</v>
      </c>
      <c r="AV18" s="21">
        <v>13.564660208134875</v>
      </c>
      <c r="AW18" s="21">
        <v>9.5261393399685712</v>
      </c>
      <c r="AX18" s="21">
        <v>10.837115330566595</v>
      </c>
      <c r="AY18" s="21">
        <v>10.815867275209357</v>
      </c>
      <c r="AZ18" s="21">
        <v>13.641611853919324</v>
      </c>
      <c r="BA18" s="21">
        <v>7.7711011761303395</v>
      </c>
      <c r="BB18" s="21">
        <f>AVERAGE(BC18:BN18)</f>
        <v>8.5025664692146652</v>
      </c>
      <c r="BC18" s="21">
        <v>12.941576464057732</v>
      </c>
      <c r="BD18" s="21">
        <v>9.9772986768755452</v>
      </c>
      <c r="BE18" s="21">
        <v>10.749939570905081</v>
      </c>
      <c r="BF18" s="21">
        <v>8.0244895321788583</v>
      </c>
      <c r="BG18" s="21">
        <v>7.6540530388034069</v>
      </c>
      <c r="BH18" s="21">
        <v>4.7664765381397824</v>
      </c>
      <c r="BI18" s="21">
        <v>6.9464461616588054</v>
      </c>
      <c r="BJ18" s="21">
        <v>7.9112788182780367</v>
      </c>
      <c r="BK18" s="21">
        <v>10.017472483755469</v>
      </c>
      <c r="BL18" s="21">
        <v>8.715828387975483</v>
      </c>
      <c r="BM18" s="21">
        <v>6.5425867507886437</v>
      </c>
      <c r="BN18" s="21">
        <v>7.7833512071591429</v>
      </c>
      <c r="BO18" s="21">
        <f>AVERAGE(BP18:CA18)</f>
        <v>6.4953583292694272</v>
      </c>
      <c r="BP18" s="21">
        <v>4.7113071972563363</v>
      </c>
      <c r="BQ18" s="21">
        <v>5.8296475349795767</v>
      </c>
      <c r="BR18" s="21">
        <v>6.0319219551443233</v>
      </c>
      <c r="BS18" s="21">
        <v>10.069043093751212</v>
      </c>
      <c r="BT18" s="21">
        <v>4</v>
      </c>
      <c r="BU18" s="21">
        <v>1.7035775127768313E-2</v>
      </c>
      <c r="BV18" s="21">
        <v>12</v>
      </c>
      <c r="BW18" s="21">
        <v>6.0205479452054798</v>
      </c>
      <c r="BX18" s="21">
        <v>4.9525966850828738</v>
      </c>
      <c r="BY18" s="21">
        <v>7.9845277211662449</v>
      </c>
      <c r="BZ18" s="21">
        <v>9.8323137142498851</v>
      </c>
      <c r="CA18" s="21"/>
      <c r="CB18" s="21">
        <f>AVERAGE(CC18:CN18)</f>
        <v>6.268401925253781</v>
      </c>
      <c r="CC18" s="21">
        <v>9</v>
      </c>
      <c r="CD18" s="21">
        <v>8.5</v>
      </c>
      <c r="CE18" s="21">
        <v>6.9854339301568507</v>
      </c>
      <c r="CF18" s="21">
        <v>9.5648052395725607</v>
      </c>
      <c r="CG18" s="21">
        <v>4.6611253196930944</v>
      </c>
      <c r="CH18" s="21">
        <v>9</v>
      </c>
      <c r="CI18" s="21">
        <v>4.2461484720145206</v>
      </c>
      <c r="CJ18" s="21">
        <v>4.2488699273706132</v>
      </c>
      <c r="CK18" s="21">
        <v>3.213298849780664</v>
      </c>
      <c r="CL18" s="21">
        <v>3.9532625438085716</v>
      </c>
      <c r="CM18" s="21">
        <v>5.8565443319136801</v>
      </c>
      <c r="CN18" s="21">
        <v>5.991334488734835</v>
      </c>
      <c r="CO18" s="21">
        <f>AVERAGE(CP18:DA18)</f>
        <v>4.1479259947048526</v>
      </c>
      <c r="CP18" s="21">
        <v>8.8985386914646298</v>
      </c>
      <c r="CQ18" s="21">
        <v>2</v>
      </c>
      <c r="CR18" s="21"/>
      <c r="CS18" s="21">
        <v>8.5859725250763184</v>
      </c>
      <c r="CT18" s="21"/>
      <c r="CU18" s="21"/>
      <c r="CV18" s="21">
        <v>4.3592038539553757</v>
      </c>
      <c r="CW18" s="21">
        <v>2.0246210741920803</v>
      </c>
      <c r="CX18" s="21">
        <v>2.0344302130427452</v>
      </c>
      <c r="CY18" s="21">
        <v>3.4285675946125216</v>
      </c>
      <c r="CZ18" s="21">
        <v>0</v>
      </c>
      <c r="DA18" s="21">
        <v>6</v>
      </c>
      <c r="DB18" s="21">
        <f>AVERAGE(DC18:DN18)</f>
        <v>4.4166616512298411</v>
      </c>
      <c r="DC18" s="21">
        <v>3.0049896342106188</v>
      </c>
      <c r="DD18" s="21">
        <v>3.2269542077069291</v>
      </c>
      <c r="DE18" s="21">
        <v>3</v>
      </c>
      <c r="DF18" s="21">
        <v>6</v>
      </c>
      <c r="DG18" s="21">
        <v>5.55</v>
      </c>
      <c r="DH18" s="21"/>
      <c r="DI18" s="21">
        <v>3.4592772270688612</v>
      </c>
      <c r="DJ18" s="21">
        <v>3.0645187965758924</v>
      </c>
      <c r="DK18" s="21"/>
      <c r="DL18" s="21">
        <v>4.4442149955062655</v>
      </c>
      <c r="DM18" s="21"/>
      <c r="DN18" s="21">
        <v>8</v>
      </c>
      <c r="DO18" s="21">
        <f>AVERAGE(DP18:EA18)</f>
        <v>6.0273095741800793</v>
      </c>
      <c r="DP18" s="21">
        <v>10</v>
      </c>
      <c r="DQ18" s="21">
        <v>5.2658546324364019</v>
      </c>
      <c r="DR18" s="21">
        <v>5</v>
      </c>
      <c r="DS18" s="21">
        <v>4.9751595325159537</v>
      </c>
      <c r="DT18" s="21">
        <v>6</v>
      </c>
      <c r="DU18" s="21">
        <v>8</v>
      </c>
      <c r="DV18" s="21">
        <v>3.7498474250035208</v>
      </c>
      <c r="DW18" s="21">
        <v>3.0613838391927604</v>
      </c>
      <c r="DX18" s="21">
        <v>6</v>
      </c>
      <c r="DY18" s="21">
        <v>5.6000640196326863</v>
      </c>
      <c r="DZ18" s="21">
        <v>6.7941160719067426</v>
      </c>
      <c r="EA18" s="21">
        <v>7.8812893694728841</v>
      </c>
      <c r="EB18" s="21">
        <f>AVERAGE(EC18:EN18)</f>
        <v>4.3854092072348019</v>
      </c>
      <c r="EC18" s="21">
        <v>3.7409958396618901</v>
      </c>
      <c r="ED18" s="21">
        <v>3.5</v>
      </c>
      <c r="EE18" s="21">
        <v>5.6510161688621139</v>
      </c>
      <c r="EF18" s="21">
        <v>6.2608695652173916</v>
      </c>
      <c r="EG18" s="21">
        <v>2.4032377367208277</v>
      </c>
      <c r="EH18" s="21">
        <v>4.2582333740917777</v>
      </c>
      <c r="EI18" s="21">
        <v>3.4499569216513528</v>
      </c>
      <c r="EJ18" s="21">
        <v>3.7048750205147605</v>
      </c>
      <c r="EK18" s="21">
        <v>5</v>
      </c>
      <c r="EL18" s="21">
        <v>5.0217103299972052</v>
      </c>
      <c r="EM18" s="21">
        <v>4.9299308969187274</v>
      </c>
      <c r="EN18" s="21">
        <v>4.7040846331815809</v>
      </c>
      <c r="EO18" s="21">
        <f>AVERAGE(EP18:FA18)</f>
        <v>4.5510031063196346</v>
      </c>
      <c r="EP18" s="21">
        <v>0.19248865103544868</v>
      </c>
      <c r="EQ18" s="21">
        <v>5.8000166704869871</v>
      </c>
      <c r="ER18" s="21">
        <v>8.8905045912191092</v>
      </c>
      <c r="ES18" s="21">
        <v>7.9753574816200876</v>
      </c>
      <c r="ET18" s="21">
        <v>8.157848493554571</v>
      </c>
      <c r="EU18" s="21">
        <v>6.3681154421064736</v>
      </c>
      <c r="EV18" s="21">
        <v>2.1766316670736385</v>
      </c>
      <c r="EW18" s="21">
        <v>3.0612548414575644</v>
      </c>
      <c r="EX18" s="21">
        <v>6.2723303982761189</v>
      </c>
      <c r="EY18" s="21">
        <v>1.2987677484787019</v>
      </c>
      <c r="EZ18" s="21">
        <v>4.6042804105699935E-2</v>
      </c>
      <c r="FA18" s="21">
        <v>4.3726784864212149</v>
      </c>
    </row>
    <row r="19" spans="1:157" s="134" customFormat="1" ht="12.75" customHeight="1">
      <c r="A19" s="787" t="s">
        <v>3198</v>
      </c>
      <c r="B19" s="21"/>
      <c r="C19" s="21" t="s">
        <v>15</v>
      </c>
      <c r="D19" s="21" t="s">
        <v>1126</v>
      </c>
      <c r="E19" s="21" t="s">
        <v>15</v>
      </c>
      <c r="F19" s="21" t="s">
        <v>1133</v>
      </c>
      <c r="G19" s="21" t="s">
        <v>1297</v>
      </c>
      <c r="H19" s="21" t="s">
        <v>1135</v>
      </c>
      <c r="I19" s="21" t="s">
        <v>15</v>
      </c>
      <c r="J19" s="21" t="s">
        <v>1143</v>
      </c>
      <c r="K19" s="21" t="s">
        <v>1126</v>
      </c>
      <c r="L19" s="21" t="s">
        <v>983</v>
      </c>
      <c r="M19" s="21" t="s">
        <v>1301</v>
      </c>
      <c r="N19" s="21" t="s">
        <v>1126</v>
      </c>
      <c r="O19" s="21"/>
      <c r="P19" s="21" t="s">
        <v>1986</v>
      </c>
      <c r="Q19" s="21" t="s">
        <v>1126</v>
      </c>
      <c r="R19" s="21" t="s">
        <v>1133</v>
      </c>
      <c r="S19" s="21" t="s">
        <v>766</v>
      </c>
      <c r="T19" s="21" t="s">
        <v>1987</v>
      </c>
      <c r="U19" s="21" t="s">
        <v>1988</v>
      </c>
      <c r="V19" s="21" t="s">
        <v>15</v>
      </c>
      <c r="W19" s="21" t="s">
        <v>1054</v>
      </c>
      <c r="X19" s="21" t="s">
        <v>1952</v>
      </c>
      <c r="Y19" s="21" t="s">
        <v>1952</v>
      </c>
      <c r="Z19" s="21" t="s">
        <v>1126</v>
      </c>
      <c r="AA19" s="21" t="s">
        <v>1989</v>
      </c>
      <c r="AB19" s="21"/>
      <c r="AC19" s="21" t="s">
        <v>15</v>
      </c>
      <c r="AD19" s="21" t="s">
        <v>1301</v>
      </c>
      <c r="AE19" s="21" t="s">
        <v>1990</v>
      </c>
      <c r="AF19" s="21" t="s">
        <v>15</v>
      </c>
      <c r="AG19" s="21" t="s">
        <v>1991</v>
      </c>
      <c r="AH19" s="21" t="s">
        <v>1944</v>
      </c>
      <c r="AI19" s="21" t="s">
        <v>1126</v>
      </c>
      <c r="AJ19" s="21" t="s">
        <v>1126</v>
      </c>
      <c r="AK19" s="21" t="s">
        <v>1078</v>
      </c>
      <c r="AL19" s="21" t="s">
        <v>1992</v>
      </c>
      <c r="AM19" s="21" t="s">
        <v>1993</v>
      </c>
      <c r="AN19" s="21" t="s">
        <v>1994</v>
      </c>
      <c r="AO19" s="21"/>
      <c r="AP19" s="21" t="s">
        <v>1993</v>
      </c>
      <c r="AQ19" s="21" t="s">
        <v>1995</v>
      </c>
      <c r="AR19" s="21" t="s">
        <v>1133</v>
      </c>
      <c r="AS19" s="21" t="s">
        <v>1996</v>
      </c>
      <c r="AT19" s="21" t="s">
        <v>1997</v>
      </c>
      <c r="AU19" s="21" t="s">
        <v>1006</v>
      </c>
      <c r="AV19" s="21" t="s">
        <v>1998</v>
      </c>
      <c r="AW19" s="21" t="s">
        <v>1999</v>
      </c>
      <c r="AX19" s="21" t="s">
        <v>2000</v>
      </c>
      <c r="AY19" s="21" t="s">
        <v>790</v>
      </c>
      <c r="AZ19" s="21" t="s">
        <v>790</v>
      </c>
      <c r="BA19" s="21" t="s">
        <v>2001</v>
      </c>
      <c r="BB19" s="21"/>
      <c r="BC19" s="21" t="s">
        <v>2002</v>
      </c>
      <c r="BD19" s="21" t="s">
        <v>807</v>
      </c>
      <c r="BE19" s="21" t="s">
        <v>807</v>
      </c>
      <c r="BF19" s="21" t="s">
        <v>2003</v>
      </c>
      <c r="BG19" s="21" t="s">
        <v>2004</v>
      </c>
      <c r="BH19" s="21" t="s">
        <v>2005</v>
      </c>
      <c r="BI19" s="21" t="s">
        <v>790</v>
      </c>
      <c r="BJ19" s="21" t="s">
        <v>915</v>
      </c>
      <c r="BK19" s="21" t="s">
        <v>2006</v>
      </c>
      <c r="BL19" s="21" t="s">
        <v>1107</v>
      </c>
      <c r="BM19" s="21" t="s">
        <v>1001</v>
      </c>
      <c r="BN19" s="21" t="s">
        <v>791</v>
      </c>
      <c r="BO19" s="21"/>
      <c r="BP19" s="21" t="s">
        <v>2007</v>
      </c>
      <c r="BQ19" s="21" t="s">
        <v>2008</v>
      </c>
      <c r="BR19" s="21" t="s">
        <v>2009</v>
      </c>
      <c r="BS19" s="21" t="s">
        <v>807</v>
      </c>
      <c r="BT19" s="21" t="s">
        <v>807</v>
      </c>
      <c r="BU19" s="21" t="s">
        <v>807</v>
      </c>
      <c r="BV19" s="21" t="s">
        <v>1143</v>
      </c>
      <c r="BW19" s="21" t="s">
        <v>1044</v>
      </c>
      <c r="BX19" s="21" t="s">
        <v>2010</v>
      </c>
      <c r="BY19" s="21" t="s">
        <v>807</v>
      </c>
      <c r="BZ19" s="21" t="s">
        <v>1045</v>
      </c>
      <c r="CA19" s="21" t="s">
        <v>15</v>
      </c>
      <c r="CB19" s="21"/>
      <c r="CC19" s="21" t="s">
        <v>1145</v>
      </c>
      <c r="CD19" s="21" t="s">
        <v>2011</v>
      </c>
      <c r="CE19" s="21" t="s">
        <v>800</v>
      </c>
      <c r="CF19" s="21" t="s">
        <v>802</v>
      </c>
      <c r="CG19" s="21" t="s">
        <v>798</v>
      </c>
      <c r="CH19" s="21" t="s">
        <v>1145</v>
      </c>
      <c r="CI19" s="21" t="s">
        <v>2012</v>
      </c>
      <c r="CJ19" s="21" t="s">
        <v>1019</v>
      </c>
      <c r="CK19" s="21" t="s">
        <v>812</v>
      </c>
      <c r="CL19" s="21" t="s">
        <v>815</v>
      </c>
      <c r="CM19" s="21" t="s">
        <v>1383</v>
      </c>
      <c r="CN19" s="21" t="s">
        <v>815</v>
      </c>
      <c r="CO19" s="21"/>
      <c r="CP19" s="21" t="s">
        <v>798</v>
      </c>
      <c r="CQ19" s="21" t="s">
        <v>1907</v>
      </c>
      <c r="CR19" s="21" t="s">
        <v>15</v>
      </c>
      <c r="CS19" s="21" t="s">
        <v>2013</v>
      </c>
      <c r="CT19" s="21" t="s">
        <v>15</v>
      </c>
      <c r="CU19" s="21" t="s">
        <v>15</v>
      </c>
      <c r="CV19" s="21" t="s">
        <v>2014</v>
      </c>
      <c r="CW19" s="21" t="s">
        <v>2015</v>
      </c>
      <c r="CX19" s="21" t="s">
        <v>2015</v>
      </c>
      <c r="CY19" s="21" t="s">
        <v>911</v>
      </c>
      <c r="CZ19" s="21" t="s">
        <v>806</v>
      </c>
      <c r="DA19" s="21" t="s">
        <v>778</v>
      </c>
      <c r="DB19" s="21"/>
      <c r="DC19" s="21" t="s">
        <v>913</v>
      </c>
      <c r="DD19" s="21" t="s">
        <v>2016</v>
      </c>
      <c r="DE19" s="21" t="s">
        <v>757</v>
      </c>
      <c r="DF19" s="21" t="s">
        <v>778</v>
      </c>
      <c r="DG19" s="21" t="s">
        <v>2017</v>
      </c>
      <c r="DH19" s="21" t="s">
        <v>15</v>
      </c>
      <c r="DI19" s="21" t="s">
        <v>2018</v>
      </c>
      <c r="DJ19" s="21" t="s">
        <v>2019</v>
      </c>
      <c r="DK19" s="21" t="s">
        <v>15</v>
      </c>
      <c r="DL19" s="21" t="s">
        <v>2020</v>
      </c>
      <c r="DM19" s="21" t="s">
        <v>15</v>
      </c>
      <c r="DN19" s="21" t="s">
        <v>1016</v>
      </c>
      <c r="DO19" s="21"/>
      <c r="DP19" s="21" t="s">
        <v>1135</v>
      </c>
      <c r="DQ19" s="21" t="s">
        <v>2021</v>
      </c>
      <c r="DR19" s="21" t="s">
        <v>814</v>
      </c>
      <c r="DS19" s="21" t="s">
        <v>2022</v>
      </c>
      <c r="DT19" s="21" t="s">
        <v>778</v>
      </c>
      <c r="DU19" s="21" t="s">
        <v>1016</v>
      </c>
      <c r="DV19" s="21" t="s">
        <v>908</v>
      </c>
      <c r="DW19" s="21" t="s">
        <v>908</v>
      </c>
      <c r="DX19" s="21" t="s">
        <v>778</v>
      </c>
      <c r="DY19" s="21" t="s">
        <v>799</v>
      </c>
      <c r="DZ19" s="21" t="s">
        <v>1456</v>
      </c>
      <c r="EA19" s="21" t="s">
        <v>1900</v>
      </c>
      <c r="EB19" s="21"/>
      <c r="EC19" s="21" t="s">
        <v>2023</v>
      </c>
      <c r="ED19" s="21" t="s">
        <v>1909</v>
      </c>
      <c r="EE19" s="21" t="s">
        <v>2024</v>
      </c>
      <c r="EF19" s="21" t="s">
        <v>900</v>
      </c>
      <c r="EG19" s="21" t="s">
        <v>2025</v>
      </c>
      <c r="EH19" s="21" t="s">
        <v>900</v>
      </c>
      <c r="EI19" s="21" t="s">
        <v>908</v>
      </c>
      <c r="EJ19" s="21" t="s">
        <v>2026</v>
      </c>
      <c r="EK19" s="21" t="s">
        <v>2027</v>
      </c>
      <c r="EL19" s="21" t="s">
        <v>2028</v>
      </c>
      <c r="EM19" s="21" t="s">
        <v>908</v>
      </c>
      <c r="EN19" s="21" t="s">
        <v>799</v>
      </c>
      <c r="EO19" s="21"/>
      <c r="EP19" s="21" t="s">
        <v>767</v>
      </c>
      <c r="EQ19" s="21" t="s">
        <v>908</v>
      </c>
      <c r="ER19" s="21" t="s">
        <v>791</v>
      </c>
      <c r="ES19" s="21" t="s">
        <v>900</v>
      </c>
      <c r="ET19" s="21" t="s">
        <v>2029</v>
      </c>
      <c r="EU19" s="21" t="s">
        <v>2030</v>
      </c>
      <c r="EV19" s="21" t="s">
        <v>791</v>
      </c>
      <c r="EW19" s="21" t="s">
        <v>1936</v>
      </c>
      <c r="EX19" s="21" t="s">
        <v>2031</v>
      </c>
      <c r="EY19" s="21" t="s">
        <v>2032</v>
      </c>
      <c r="EZ19" s="21" t="s">
        <v>2033</v>
      </c>
      <c r="FA19" s="21" t="s">
        <v>900</v>
      </c>
    </row>
    <row r="20" spans="1:157" s="134" customFormat="1" ht="12.75" customHeight="1">
      <c r="A20" s="786" t="s">
        <v>3178</v>
      </c>
      <c r="B20" s="21">
        <f>AVERAGE(C20:N20)</f>
        <v>22.841509433962266</v>
      </c>
      <c r="C20" s="21"/>
      <c r="D20" s="21">
        <v>22.841509433962266</v>
      </c>
      <c r="E20" s="21"/>
      <c r="F20" s="21"/>
      <c r="G20" s="21"/>
      <c r="H20" s="21"/>
      <c r="I20" s="21"/>
      <c r="J20" s="21"/>
      <c r="K20" s="21"/>
      <c r="L20" s="21"/>
      <c r="M20" s="21"/>
      <c r="N20" s="21"/>
      <c r="O20" s="21">
        <f>AVERAGE(P20:AA20)</f>
        <v>22.5</v>
      </c>
      <c r="P20" s="21"/>
      <c r="Q20" s="21"/>
      <c r="R20" s="21"/>
      <c r="S20" s="21"/>
      <c r="T20" s="21">
        <v>30</v>
      </c>
      <c r="U20" s="21">
        <v>15</v>
      </c>
      <c r="V20" s="21"/>
      <c r="W20" s="21"/>
      <c r="X20" s="21"/>
      <c r="Y20" s="21"/>
      <c r="Z20" s="21"/>
      <c r="AA20" s="21"/>
      <c r="AB20" s="21">
        <f>AVERAGE(AC20:AN20)</f>
        <v>20.187999999999999</v>
      </c>
      <c r="AC20" s="21"/>
      <c r="AD20" s="21"/>
      <c r="AE20" s="21">
        <v>18</v>
      </c>
      <c r="AF20" s="21"/>
      <c r="AG20" s="21">
        <v>21</v>
      </c>
      <c r="AH20" s="21">
        <v>18</v>
      </c>
      <c r="AI20" s="21">
        <v>22</v>
      </c>
      <c r="AJ20" s="21"/>
      <c r="AK20" s="21"/>
      <c r="AL20" s="21"/>
      <c r="AM20" s="21"/>
      <c r="AN20" s="21">
        <v>21.939999999999998</v>
      </c>
      <c r="AO20" s="21">
        <f>AVERAGE(AP20:BA20)</f>
        <v>18.787979214780599</v>
      </c>
      <c r="AP20" s="21">
        <v>21.83</v>
      </c>
      <c r="AQ20" s="21">
        <v>21.83</v>
      </c>
      <c r="AR20" s="21"/>
      <c r="AS20" s="21"/>
      <c r="AT20" s="21"/>
      <c r="AU20" s="21">
        <v>19.491916859122401</v>
      </c>
      <c r="AV20" s="21"/>
      <c r="AW20" s="21"/>
      <c r="AX20" s="21"/>
      <c r="AY20" s="21"/>
      <c r="AZ20" s="21"/>
      <c r="BA20" s="21">
        <v>12</v>
      </c>
      <c r="BB20" s="21">
        <f>AVERAGE(BC20:BN20)</f>
        <v>9.8391221073996249</v>
      </c>
      <c r="BC20" s="21"/>
      <c r="BD20" s="21"/>
      <c r="BE20" s="21"/>
      <c r="BF20" s="21">
        <v>11</v>
      </c>
      <c r="BG20" s="21">
        <v>11</v>
      </c>
      <c r="BH20" s="21">
        <v>10</v>
      </c>
      <c r="BI20" s="21">
        <v>13</v>
      </c>
      <c r="BJ20" s="21"/>
      <c r="BK20" s="21"/>
      <c r="BL20" s="21"/>
      <c r="BM20" s="21">
        <v>10</v>
      </c>
      <c r="BN20" s="21">
        <v>4.0347326443977529</v>
      </c>
      <c r="BO20" s="21">
        <f>AVERAGE(BP20:CA20)</f>
        <v>7.4869368796947136</v>
      </c>
      <c r="BP20" s="21">
        <v>4.0619681908548699</v>
      </c>
      <c r="BQ20" s="21">
        <v>2.5299999999999998</v>
      </c>
      <c r="BR20" s="21">
        <v>7.9733051331885214</v>
      </c>
      <c r="BS20" s="21">
        <v>8.7853119742520658</v>
      </c>
      <c r="BT20" s="21">
        <v>9.0339805825242703</v>
      </c>
      <c r="BU20" s="21">
        <v>14.88599348534202</v>
      </c>
      <c r="BV20" s="21">
        <v>10</v>
      </c>
      <c r="BW20" s="21">
        <v>8</v>
      </c>
      <c r="BX20" s="21">
        <v>8</v>
      </c>
      <c r="BY20" s="21">
        <v>8</v>
      </c>
      <c r="BZ20" s="21"/>
      <c r="CA20" s="21">
        <v>1.0857463104801046</v>
      </c>
      <c r="CB20" s="21">
        <f>AVERAGE(CC20:CN20)</f>
        <v>5.7268856338661038</v>
      </c>
      <c r="CC20" s="21">
        <v>1.0084365366935266</v>
      </c>
      <c r="CD20" s="21"/>
      <c r="CE20" s="21"/>
      <c r="CF20" s="21"/>
      <c r="CG20" s="21">
        <v>8</v>
      </c>
      <c r="CH20" s="21">
        <v>8</v>
      </c>
      <c r="CI20" s="21">
        <v>9.4203406813627257</v>
      </c>
      <c r="CJ20" s="21">
        <v>1.0473411154345007</v>
      </c>
      <c r="CK20" s="21">
        <v>0</v>
      </c>
      <c r="CL20" s="21">
        <v>7.6689667374380743</v>
      </c>
      <c r="CM20" s="21">
        <v>10.67</v>
      </c>
      <c r="CN20" s="21"/>
      <c r="CO20" s="21">
        <f>AVERAGE(CP20:DA20)</f>
        <v>6.5992267732181373</v>
      </c>
      <c r="CP20" s="21">
        <v>6</v>
      </c>
      <c r="CQ20" s="21"/>
      <c r="CR20" s="21"/>
      <c r="CS20" s="21">
        <v>5.5014492753623188</v>
      </c>
      <c r="CT20" s="21">
        <v>0</v>
      </c>
      <c r="CU20" s="21">
        <v>5.4908184568190537</v>
      </c>
      <c r="CV20" s="21">
        <v>9</v>
      </c>
      <c r="CW20" s="21">
        <v>9</v>
      </c>
      <c r="CX20" s="21">
        <v>9</v>
      </c>
      <c r="CY20" s="21">
        <v>8</v>
      </c>
      <c r="CZ20" s="21">
        <v>6</v>
      </c>
      <c r="DA20" s="21">
        <v>8</v>
      </c>
      <c r="DB20" s="21">
        <f>AVERAGE(DC20:DN20)</f>
        <v>7.4135207956139038</v>
      </c>
      <c r="DC20" s="21">
        <v>11.907969151670951</v>
      </c>
      <c r="DD20" s="21"/>
      <c r="DE20" s="21">
        <v>10</v>
      </c>
      <c r="DF20" s="21">
        <v>9</v>
      </c>
      <c r="DG20" s="21"/>
      <c r="DH20" s="21"/>
      <c r="DI20" s="21">
        <v>6.5</v>
      </c>
      <c r="DJ20" s="21">
        <v>1.2307587149692414</v>
      </c>
      <c r="DK20" s="21"/>
      <c r="DL20" s="21">
        <v>9.1694384982710364</v>
      </c>
      <c r="DM20" s="21">
        <v>5</v>
      </c>
      <c r="DN20" s="21">
        <v>6.5</v>
      </c>
      <c r="DO20" s="21">
        <f>AVERAGE(DP20:EA20)</f>
        <v>5.8056083391300515</v>
      </c>
      <c r="DP20" s="21">
        <v>4.3226548381797265</v>
      </c>
      <c r="DQ20" s="21">
        <v>5.4898182179398036</v>
      </c>
      <c r="DR20" s="21">
        <v>6.0465207963729553</v>
      </c>
      <c r="DS20" s="21">
        <v>9.81721199971361</v>
      </c>
      <c r="DT20" s="21">
        <v>6.1760853642774043</v>
      </c>
      <c r="DU20" s="21">
        <v>0</v>
      </c>
      <c r="DV20" s="21">
        <v>6.4374895391529474</v>
      </c>
      <c r="DW20" s="21">
        <v>8.5</v>
      </c>
      <c r="DX20" s="21">
        <v>9.8962535321056215</v>
      </c>
      <c r="DY20" s="21">
        <v>6</v>
      </c>
      <c r="DZ20" s="21"/>
      <c r="EA20" s="21">
        <v>1.1756574426884878</v>
      </c>
      <c r="EB20" s="21">
        <f>AVERAGE(EC20:EN20)</f>
        <v>7.2939013401221757</v>
      </c>
      <c r="EC20" s="21">
        <v>8</v>
      </c>
      <c r="ED20" s="21">
        <v>8</v>
      </c>
      <c r="EE20" s="21">
        <v>8.3456613054496849</v>
      </c>
      <c r="EF20" s="21">
        <v>9.7977034228888531</v>
      </c>
      <c r="EG20" s="21">
        <v>9.006344089587266</v>
      </c>
      <c r="EH20" s="21">
        <v>1.1690841276419393</v>
      </c>
      <c r="EI20" s="21"/>
      <c r="EJ20" s="21">
        <v>7.5218443147858274</v>
      </c>
      <c r="EK20" s="21">
        <v>7.7213508348271827</v>
      </c>
      <c r="EL20" s="21">
        <v>3.1528762046851879</v>
      </c>
      <c r="EM20" s="21">
        <v>9.1434736778202748</v>
      </c>
      <c r="EN20" s="21">
        <v>8.3745767636577124</v>
      </c>
      <c r="EO20" s="21">
        <f>AVERAGE(EP20:FA20)</f>
        <v>7.5863742655980007</v>
      </c>
      <c r="EP20" s="21">
        <v>10</v>
      </c>
      <c r="EQ20" s="21">
        <v>10.900969305331177</v>
      </c>
      <c r="ER20" s="21">
        <v>11.5</v>
      </c>
      <c r="ES20" s="21">
        <v>7.8002950643776821</v>
      </c>
      <c r="ET20" s="21">
        <v>6.9260494736386082</v>
      </c>
      <c r="EU20" s="21">
        <v>5.346598199462667</v>
      </c>
      <c r="EV20" s="21">
        <v>6.5011240858537098</v>
      </c>
      <c r="EW20" s="21">
        <v>0.5</v>
      </c>
      <c r="EX20" s="21">
        <v>9.4599095688594677</v>
      </c>
      <c r="EY20" s="21">
        <v>6.8190278116743244</v>
      </c>
      <c r="EZ20" s="21">
        <v>11</v>
      </c>
      <c r="FA20" s="21">
        <v>4.2825176779783733</v>
      </c>
    </row>
    <row r="21" spans="1:157" s="134" customFormat="1" ht="12.75" customHeight="1">
      <c r="A21" s="787" t="s">
        <v>3198</v>
      </c>
      <c r="B21" s="21"/>
      <c r="C21" s="21" t="s">
        <v>15</v>
      </c>
      <c r="D21" s="21" t="s">
        <v>2034</v>
      </c>
      <c r="E21" s="21" t="s">
        <v>15</v>
      </c>
      <c r="F21" s="21" t="s">
        <v>15</v>
      </c>
      <c r="G21" s="21" t="s">
        <v>15</v>
      </c>
      <c r="H21" s="21" t="s">
        <v>15</v>
      </c>
      <c r="I21" s="21" t="s">
        <v>15</v>
      </c>
      <c r="J21" s="21" t="s">
        <v>15</v>
      </c>
      <c r="K21" s="21" t="s">
        <v>15</v>
      </c>
      <c r="L21" s="21" t="s">
        <v>15</v>
      </c>
      <c r="M21" s="21" t="s">
        <v>15</v>
      </c>
      <c r="N21" s="21" t="s">
        <v>15</v>
      </c>
      <c r="O21" s="21"/>
      <c r="P21" s="21" t="s">
        <v>15</v>
      </c>
      <c r="Q21" s="21" t="s">
        <v>15</v>
      </c>
      <c r="R21" s="21" t="s">
        <v>15</v>
      </c>
      <c r="S21" s="21" t="s">
        <v>15</v>
      </c>
      <c r="T21" s="21" t="s">
        <v>1049</v>
      </c>
      <c r="U21" s="21" t="s">
        <v>1301</v>
      </c>
      <c r="V21" s="21" t="s">
        <v>15</v>
      </c>
      <c r="W21" s="21" t="s">
        <v>15</v>
      </c>
      <c r="X21" s="21" t="s">
        <v>15</v>
      </c>
      <c r="Y21" s="21" t="s">
        <v>15</v>
      </c>
      <c r="Z21" s="21" t="s">
        <v>15</v>
      </c>
      <c r="AA21" s="21" t="s">
        <v>15</v>
      </c>
      <c r="AB21" s="21"/>
      <c r="AC21" s="21" t="s">
        <v>15</v>
      </c>
      <c r="AD21" s="21" t="s">
        <v>15</v>
      </c>
      <c r="AE21" s="21" t="s">
        <v>1126</v>
      </c>
      <c r="AF21" s="21" t="s">
        <v>15</v>
      </c>
      <c r="AG21" s="21" t="s">
        <v>2035</v>
      </c>
      <c r="AH21" s="21" t="s">
        <v>1126</v>
      </c>
      <c r="AI21" s="21" t="s">
        <v>1988</v>
      </c>
      <c r="AJ21" s="21" t="s">
        <v>15</v>
      </c>
      <c r="AK21" s="21" t="s">
        <v>15</v>
      </c>
      <c r="AL21" s="21" t="s">
        <v>15</v>
      </c>
      <c r="AM21" s="21" t="s">
        <v>15</v>
      </c>
      <c r="AN21" s="21" t="s">
        <v>2036</v>
      </c>
      <c r="AO21" s="21"/>
      <c r="AP21" s="21" t="s">
        <v>2037</v>
      </c>
      <c r="AQ21" s="21" t="s">
        <v>2037</v>
      </c>
      <c r="AR21" s="21" t="s">
        <v>15</v>
      </c>
      <c r="AS21" s="21" t="s">
        <v>15</v>
      </c>
      <c r="AT21" s="21" t="s">
        <v>15</v>
      </c>
      <c r="AU21" s="21" t="s">
        <v>1994</v>
      </c>
      <c r="AV21" s="21" t="s">
        <v>15</v>
      </c>
      <c r="AW21" s="21" t="s">
        <v>15</v>
      </c>
      <c r="AX21" s="21" t="s">
        <v>15</v>
      </c>
      <c r="AY21" s="21" t="s">
        <v>15</v>
      </c>
      <c r="AZ21" s="21" t="s">
        <v>15</v>
      </c>
      <c r="BA21" s="21" t="s">
        <v>1143</v>
      </c>
      <c r="BB21" s="21"/>
      <c r="BC21" s="21" t="s">
        <v>15</v>
      </c>
      <c r="BD21" s="21" t="s">
        <v>15</v>
      </c>
      <c r="BE21" s="21" t="s">
        <v>15</v>
      </c>
      <c r="BF21" s="21" t="s">
        <v>1156</v>
      </c>
      <c r="BG21" s="21" t="s">
        <v>1156</v>
      </c>
      <c r="BH21" s="21" t="s">
        <v>1135</v>
      </c>
      <c r="BI21" s="21" t="s">
        <v>2038</v>
      </c>
      <c r="BJ21" s="21" t="s">
        <v>15</v>
      </c>
      <c r="BK21" s="21" t="s">
        <v>15</v>
      </c>
      <c r="BL21" s="21" t="s">
        <v>15</v>
      </c>
      <c r="BM21" s="21" t="s">
        <v>1135</v>
      </c>
      <c r="BN21" s="21" t="s">
        <v>1107</v>
      </c>
      <c r="BO21" s="21"/>
      <c r="BP21" s="21" t="s">
        <v>2039</v>
      </c>
      <c r="BQ21" s="21" t="s">
        <v>2040</v>
      </c>
      <c r="BR21" s="21" t="s">
        <v>907</v>
      </c>
      <c r="BS21" s="21" t="s">
        <v>2005</v>
      </c>
      <c r="BT21" s="21" t="s">
        <v>1898</v>
      </c>
      <c r="BU21" s="21" t="s">
        <v>1084</v>
      </c>
      <c r="BV21" s="21" t="s">
        <v>1135</v>
      </c>
      <c r="BW21" s="21" t="s">
        <v>1016</v>
      </c>
      <c r="BX21" s="21" t="s">
        <v>1016</v>
      </c>
      <c r="BY21" s="21" t="s">
        <v>1016</v>
      </c>
      <c r="BZ21" s="21" t="s">
        <v>15</v>
      </c>
      <c r="CA21" s="21" t="s">
        <v>926</v>
      </c>
      <c r="CB21" s="21"/>
      <c r="CC21" s="21" t="s">
        <v>926</v>
      </c>
      <c r="CD21" s="21" t="s">
        <v>15</v>
      </c>
      <c r="CE21" s="21" t="s">
        <v>15</v>
      </c>
      <c r="CF21" s="21" t="s">
        <v>15</v>
      </c>
      <c r="CG21" s="21" t="s">
        <v>1016</v>
      </c>
      <c r="CH21" s="21" t="s">
        <v>1016</v>
      </c>
      <c r="CI21" s="21" t="s">
        <v>1898</v>
      </c>
      <c r="CJ21" s="21" t="s">
        <v>815</v>
      </c>
      <c r="CK21" s="21" t="s">
        <v>806</v>
      </c>
      <c r="CL21" s="21" t="s">
        <v>791</v>
      </c>
      <c r="CM21" s="21" t="s">
        <v>2041</v>
      </c>
      <c r="CN21" s="21" t="s">
        <v>15</v>
      </c>
      <c r="CO21" s="21"/>
      <c r="CP21" s="21" t="s">
        <v>778</v>
      </c>
      <c r="CQ21" s="21" t="s">
        <v>15</v>
      </c>
      <c r="CR21" s="21" t="s">
        <v>15</v>
      </c>
      <c r="CS21" s="21" t="s">
        <v>891</v>
      </c>
      <c r="CT21" s="21" t="s">
        <v>806</v>
      </c>
      <c r="CU21" s="21" t="s">
        <v>891</v>
      </c>
      <c r="CV21" s="21" t="s">
        <v>1145</v>
      </c>
      <c r="CW21" s="21" t="s">
        <v>1145</v>
      </c>
      <c r="CX21" s="21" t="s">
        <v>1145</v>
      </c>
      <c r="CY21" s="21" t="s">
        <v>1016</v>
      </c>
      <c r="CZ21" s="21" t="s">
        <v>778</v>
      </c>
      <c r="DA21" s="21" t="s">
        <v>1016</v>
      </c>
      <c r="DB21" s="21"/>
      <c r="DC21" s="21" t="s">
        <v>995</v>
      </c>
      <c r="DD21" s="21" t="s">
        <v>15</v>
      </c>
      <c r="DE21" s="21" t="s">
        <v>1135</v>
      </c>
      <c r="DF21" s="21" t="s">
        <v>1145</v>
      </c>
      <c r="DG21" s="21" t="s">
        <v>15</v>
      </c>
      <c r="DH21" s="21" t="s">
        <v>15</v>
      </c>
      <c r="DI21" s="21" t="s">
        <v>1982</v>
      </c>
      <c r="DJ21" s="21" t="s">
        <v>1968</v>
      </c>
      <c r="DK21" s="21" t="s">
        <v>15</v>
      </c>
      <c r="DL21" s="21" t="s">
        <v>1001</v>
      </c>
      <c r="DM21" s="21" t="s">
        <v>814</v>
      </c>
      <c r="DN21" s="21" t="s">
        <v>1982</v>
      </c>
      <c r="DO21" s="21"/>
      <c r="DP21" s="21" t="s">
        <v>1962</v>
      </c>
      <c r="DQ21" s="21" t="s">
        <v>2042</v>
      </c>
      <c r="DR21" s="21" t="s">
        <v>1900</v>
      </c>
      <c r="DS21" s="21" t="s">
        <v>1027</v>
      </c>
      <c r="DT21" s="21" t="s">
        <v>798</v>
      </c>
      <c r="DU21" s="21" t="s">
        <v>806</v>
      </c>
      <c r="DV21" s="21" t="s">
        <v>1960</v>
      </c>
      <c r="DW21" s="21" t="s">
        <v>2011</v>
      </c>
      <c r="DX21" s="21" t="s">
        <v>1001</v>
      </c>
      <c r="DY21" s="21" t="s">
        <v>778</v>
      </c>
      <c r="DZ21" s="21" t="s">
        <v>15</v>
      </c>
      <c r="EA21" s="21" t="s">
        <v>2043</v>
      </c>
      <c r="EB21" s="21"/>
      <c r="EC21" s="21" t="s">
        <v>1016</v>
      </c>
      <c r="ED21" s="21" t="s">
        <v>1016</v>
      </c>
      <c r="EE21" s="21" t="s">
        <v>791</v>
      </c>
      <c r="EF21" s="21" t="s">
        <v>1898</v>
      </c>
      <c r="EG21" s="21" t="s">
        <v>2044</v>
      </c>
      <c r="EH21" s="21" t="s">
        <v>800</v>
      </c>
      <c r="EI21" s="21" t="s">
        <v>15</v>
      </c>
      <c r="EJ21" s="21" t="s">
        <v>1934</v>
      </c>
      <c r="EK21" s="21" t="s">
        <v>798</v>
      </c>
      <c r="EL21" s="21" t="s">
        <v>812</v>
      </c>
      <c r="EM21" s="21" t="s">
        <v>1001</v>
      </c>
      <c r="EN21" s="21" t="s">
        <v>2045</v>
      </c>
      <c r="EO21" s="21"/>
      <c r="EP21" s="21" t="s">
        <v>1135</v>
      </c>
      <c r="EQ21" s="21" t="s">
        <v>2046</v>
      </c>
      <c r="ER21" s="21" t="s">
        <v>2047</v>
      </c>
      <c r="ES21" s="21" t="s">
        <v>2046</v>
      </c>
      <c r="ET21" s="21" t="s">
        <v>2031</v>
      </c>
      <c r="EU21" s="21" t="s">
        <v>1936</v>
      </c>
      <c r="EV21" s="21" t="s">
        <v>2048</v>
      </c>
      <c r="EW21" s="21" t="s">
        <v>754</v>
      </c>
      <c r="EX21" s="21" t="s">
        <v>2049</v>
      </c>
      <c r="EY21" s="21" t="s">
        <v>2050</v>
      </c>
      <c r="EZ21" s="21" t="s">
        <v>1156</v>
      </c>
      <c r="FA21" s="21" t="s">
        <v>791</v>
      </c>
    </row>
    <row r="22" spans="1:157" s="134" customFormat="1" ht="12.75" customHeight="1">
      <c r="A22" s="786" t="s">
        <v>3179</v>
      </c>
      <c r="B22" s="21">
        <f>AVERAGE(C22:N22)</f>
        <v>16</v>
      </c>
      <c r="C22" s="21" t="s">
        <v>15</v>
      </c>
      <c r="D22" s="21" t="s">
        <v>15</v>
      </c>
      <c r="E22" s="21" t="s">
        <v>15</v>
      </c>
      <c r="F22" s="21" t="s">
        <v>15</v>
      </c>
      <c r="G22" s="21" t="s">
        <v>15</v>
      </c>
      <c r="H22" s="21" t="s">
        <v>15</v>
      </c>
      <c r="I22" s="21" t="s">
        <v>15</v>
      </c>
      <c r="J22" s="21" t="s">
        <v>15</v>
      </c>
      <c r="K22" s="21" t="s">
        <v>15</v>
      </c>
      <c r="L22" s="21">
        <v>16</v>
      </c>
      <c r="M22" s="21" t="s">
        <v>15</v>
      </c>
      <c r="N22" s="21" t="s">
        <v>15</v>
      </c>
      <c r="O22" s="21">
        <f>AVERAGE(P22:AA22)</f>
        <v>22.666666666666668</v>
      </c>
      <c r="P22" s="21" t="s">
        <v>15</v>
      </c>
      <c r="Q22" s="21" t="s">
        <v>15</v>
      </c>
      <c r="R22" s="21" t="s">
        <v>15</v>
      </c>
      <c r="S22" s="21" t="s">
        <v>15</v>
      </c>
      <c r="T22" s="21">
        <v>24</v>
      </c>
      <c r="U22" s="21">
        <v>24</v>
      </c>
      <c r="V22" s="21" t="s">
        <v>15</v>
      </c>
      <c r="W22" s="21" t="s">
        <v>15</v>
      </c>
      <c r="X22" s="21">
        <v>20</v>
      </c>
      <c r="Y22" s="21" t="s">
        <v>15</v>
      </c>
      <c r="Z22" s="21" t="s">
        <v>15</v>
      </c>
      <c r="AA22" s="21" t="s">
        <v>15</v>
      </c>
      <c r="AB22" s="21" t="s">
        <v>15</v>
      </c>
      <c r="AC22" s="21" t="s">
        <v>15</v>
      </c>
      <c r="AD22" s="21" t="s">
        <v>15</v>
      </c>
      <c r="AE22" s="21" t="s">
        <v>15</v>
      </c>
      <c r="AF22" s="21" t="s">
        <v>15</v>
      </c>
      <c r="AG22" s="21" t="s">
        <v>15</v>
      </c>
      <c r="AH22" s="21" t="s">
        <v>15</v>
      </c>
      <c r="AI22" s="21" t="s">
        <v>15</v>
      </c>
      <c r="AJ22" s="21" t="s">
        <v>15</v>
      </c>
      <c r="AK22" s="21" t="s">
        <v>15</v>
      </c>
      <c r="AL22" s="21" t="s">
        <v>15</v>
      </c>
      <c r="AM22" s="21" t="s">
        <v>15</v>
      </c>
      <c r="AN22" s="21" t="s">
        <v>15</v>
      </c>
      <c r="AO22" s="21" t="s">
        <v>15</v>
      </c>
      <c r="AP22" s="21" t="s">
        <v>15</v>
      </c>
      <c r="AQ22" s="21" t="s">
        <v>15</v>
      </c>
      <c r="AR22" s="21" t="s">
        <v>15</v>
      </c>
      <c r="AS22" s="21" t="s">
        <v>15</v>
      </c>
      <c r="AT22" s="21" t="s">
        <v>15</v>
      </c>
      <c r="AU22" s="21" t="s">
        <v>15</v>
      </c>
      <c r="AV22" s="21" t="s">
        <v>15</v>
      </c>
      <c r="AW22" s="21" t="s">
        <v>15</v>
      </c>
      <c r="AX22" s="21" t="s">
        <v>15</v>
      </c>
      <c r="AY22" s="21" t="s">
        <v>15</v>
      </c>
      <c r="AZ22" s="21" t="s">
        <v>15</v>
      </c>
      <c r="BA22" s="21" t="s">
        <v>15</v>
      </c>
      <c r="BB22" s="21">
        <f>AVERAGE(BC22:BN22)</f>
        <v>8.7395796491489222</v>
      </c>
      <c r="BC22" s="21" t="s">
        <v>15</v>
      </c>
      <c r="BD22" s="21" t="s">
        <v>15</v>
      </c>
      <c r="BE22" s="21" t="s">
        <v>15</v>
      </c>
      <c r="BF22" s="21" t="s">
        <v>15</v>
      </c>
      <c r="BG22" s="21" t="s">
        <v>15</v>
      </c>
      <c r="BH22" s="21" t="s">
        <v>15</v>
      </c>
      <c r="BI22" s="21" t="s">
        <v>15</v>
      </c>
      <c r="BJ22" s="21" t="s">
        <v>15</v>
      </c>
      <c r="BK22" s="21">
        <v>6.0000500712733276</v>
      </c>
      <c r="BL22" s="21">
        <v>9.7216732669460573</v>
      </c>
      <c r="BM22" s="21">
        <v>10.042567459148508</v>
      </c>
      <c r="BN22" s="21">
        <v>9.1940277992277988</v>
      </c>
      <c r="BO22" s="21">
        <f>AVERAGE(BP22:CA22)</f>
        <v>9.4808619919371235</v>
      </c>
      <c r="BP22" s="21">
        <v>11.225857097567971</v>
      </c>
      <c r="BQ22" s="21">
        <v>10.588425650188604</v>
      </c>
      <c r="BR22" s="21">
        <v>11.930084189387504</v>
      </c>
      <c r="BS22" s="21">
        <v>2.5300070368260563</v>
      </c>
      <c r="BT22" s="21">
        <v>10.367934772070658</v>
      </c>
      <c r="BU22" s="21">
        <v>5.1701008247790705</v>
      </c>
      <c r="BV22" s="21">
        <v>11.196565049377414</v>
      </c>
      <c r="BW22" s="21">
        <v>14.976805021379398</v>
      </c>
      <c r="BX22" s="21">
        <v>11</v>
      </c>
      <c r="BY22" s="21">
        <v>12.837468410470201</v>
      </c>
      <c r="BZ22" s="21">
        <v>1.0150167494513112</v>
      </c>
      <c r="CA22" s="21">
        <v>10.932079101747304</v>
      </c>
      <c r="CB22" s="21">
        <f>AVERAGE(CC22:CN22)</f>
        <v>7.2231924998077313</v>
      </c>
      <c r="CC22" s="21">
        <v>1.0710460748770803</v>
      </c>
      <c r="CD22" s="21">
        <v>10.916239403015382</v>
      </c>
      <c r="CE22" s="21">
        <v>6.9637868598034141</v>
      </c>
      <c r="CF22" s="21">
        <v>9.9032378450193317</v>
      </c>
      <c r="CG22" s="21">
        <v>11</v>
      </c>
      <c r="CH22" s="21">
        <v>16.652919559003674</v>
      </c>
      <c r="CI22" s="21">
        <v>11.188803133279576</v>
      </c>
      <c r="CJ22" s="21">
        <v>9.9561330213903751</v>
      </c>
      <c r="CK22" s="21">
        <v>3.703035721169099</v>
      </c>
      <c r="CL22" s="21">
        <v>2.8449005044237405</v>
      </c>
      <c r="CM22" s="21">
        <v>1.0184983107960648</v>
      </c>
      <c r="CN22" s="21">
        <v>1.4597095649150442</v>
      </c>
      <c r="CO22" s="21">
        <f>AVERAGE(CP22:DA22)</f>
        <v>4.1682060015598781</v>
      </c>
      <c r="CP22" s="21">
        <v>0.145985401459854</v>
      </c>
      <c r="CQ22" s="21">
        <v>2.337979981801638</v>
      </c>
      <c r="CR22" s="21">
        <v>2.3951102575978593</v>
      </c>
      <c r="CS22" s="21">
        <v>4.8760508136575478</v>
      </c>
      <c r="CT22" s="21">
        <v>1.9845011379166901</v>
      </c>
      <c r="CU22" s="21">
        <v>3.7809350005133608</v>
      </c>
      <c r="CV22" s="21">
        <v>8.4701656006308585</v>
      </c>
      <c r="CW22" s="21">
        <v>5.4981484842984205</v>
      </c>
      <c r="CX22" s="21">
        <v>2.4733654355543959</v>
      </c>
      <c r="CY22" s="21">
        <v>9</v>
      </c>
      <c r="CZ22" s="21">
        <v>2.0019210304462596</v>
      </c>
      <c r="DA22" s="21">
        <v>7.0543088748416576</v>
      </c>
      <c r="DB22" s="21">
        <f>AVERAGE(DC22:DN22)</f>
        <v>5.2861429789005969</v>
      </c>
      <c r="DC22" s="21">
        <v>2.1189398836457656</v>
      </c>
      <c r="DD22" s="21">
        <v>2.1586959714131871E-2</v>
      </c>
      <c r="DE22" s="21">
        <v>1.5270773745235213</v>
      </c>
      <c r="DF22" s="21">
        <v>9</v>
      </c>
      <c r="DG22" s="21">
        <v>7.2</v>
      </c>
      <c r="DH22" s="21">
        <v>5.9682476202563155</v>
      </c>
      <c r="DI22" s="21">
        <v>10.953880273001298</v>
      </c>
      <c r="DJ22" s="21">
        <v>4.7942686033989128</v>
      </c>
      <c r="DK22" s="21">
        <v>6.1357787841476386</v>
      </c>
      <c r="DL22" s="21">
        <v>6.3241646362300896</v>
      </c>
      <c r="DM22" s="21">
        <v>4.7902697058199672</v>
      </c>
      <c r="DN22" s="21">
        <v>4.5995019060695252</v>
      </c>
      <c r="DO22" s="21">
        <f>AVERAGE(DP22:EA22)</f>
        <v>4.5644236218478049</v>
      </c>
      <c r="DP22" s="21">
        <v>2.923278989709662</v>
      </c>
      <c r="DQ22" s="21">
        <v>10.900612600656348</v>
      </c>
      <c r="DR22" s="21">
        <v>2.0786472590776577</v>
      </c>
      <c r="DS22" s="21">
        <v>7.2629364493143997</v>
      </c>
      <c r="DT22" s="21" t="s">
        <v>15</v>
      </c>
      <c r="DU22" s="21">
        <v>0.77100548677568159</v>
      </c>
      <c r="DV22" s="21">
        <v>2.4239286616588442</v>
      </c>
      <c r="DW22" s="21">
        <v>2</v>
      </c>
      <c r="DX22" s="21">
        <v>3.8993485290315339</v>
      </c>
      <c r="DY22" s="21">
        <v>4.5187725890733716</v>
      </c>
      <c r="DZ22" s="21">
        <v>7.4572305850931651</v>
      </c>
      <c r="EA22" s="21">
        <v>5.9728986899351826</v>
      </c>
      <c r="EB22" s="21">
        <f>AVERAGE(EC22:EN22)</f>
        <v>5.9865435024976295</v>
      </c>
      <c r="EC22" s="21">
        <v>2.8957183336111303</v>
      </c>
      <c r="ED22" s="21">
        <v>6.5574444532300147</v>
      </c>
      <c r="EE22" s="21">
        <v>1.8876939596796041</v>
      </c>
      <c r="EF22" s="21">
        <v>9.6521757617956752</v>
      </c>
      <c r="EG22" s="21">
        <v>8.5195557512303406</v>
      </c>
      <c r="EH22" s="21">
        <v>1.1951261556393182</v>
      </c>
      <c r="EI22" s="21">
        <v>7.731254925702495</v>
      </c>
      <c r="EJ22" s="21">
        <v>10.156246879888176</v>
      </c>
      <c r="EK22" s="21">
        <v>10.647565976465343</v>
      </c>
      <c r="EL22" s="21">
        <v>0.5</v>
      </c>
      <c r="EM22" s="21">
        <v>7.1749446400696995</v>
      </c>
      <c r="EN22" s="21">
        <v>4.9207951926597602</v>
      </c>
      <c r="EO22" s="21">
        <f>AVERAGE(EP22:FA22)</f>
        <v>6.0477174968450784</v>
      </c>
      <c r="EP22" s="21">
        <v>0.5</v>
      </c>
      <c r="EQ22" s="21">
        <v>9.2097153459206851</v>
      </c>
      <c r="ER22" s="21">
        <v>1.9389701611204044</v>
      </c>
      <c r="ES22" s="21">
        <v>4.5452668555475748</v>
      </c>
      <c r="ET22" s="21">
        <v>2.6403971556861365</v>
      </c>
      <c r="EU22" s="21">
        <v>1.7303983600204669</v>
      </c>
      <c r="EV22" s="21">
        <v>10.648255971185076</v>
      </c>
      <c r="EW22" s="21">
        <v>9.9543022503634333</v>
      </c>
      <c r="EX22" s="21">
        <v>5.9232294256390645</v>
      </c>
      <c r="EY22" s="21">
        <v>5.1809590957784053</v>
      </c>
      <c r="EZ22" s="21">
        <v>11.543580058685567</v>
      </c>
      <c r="FA22" s="21">
        <v>8.7575352821941301</v>
      </c>
    </row>
    <row r="23" spans="1:157" s="134" customFormat="1" ht="12.75" customHeight="1">
      <c r="A23" s="787" t="s">
        <v>3198</v>
      </c>
      <c r="B23" s="21"/>
      <c r="C23" s="21" t="s">
        <v>15</v>
      </c>
      <c r="D23" s="21" t="s">
        <v>15</v>
      </c>
      <c r="E23" s="21" t="s">
        <v>15</v>
      </c>
      <c r="F23" s="21" t="s">
        <v>15</v>
      </c>
      <c r="G23" s="21" t="s">
        <v>15</v>
      </c>
      <c r="H23" s="21" t="s">
        <v>15</v>
      </c>
      <c r="I23" s="21" t="s">
        <v>15</v>
      </c>
      <c r="J23" s="21" t="s">
        <v>15</v>
      </c>
      <c r="K23" s="21" t="s">
        <v>15</v>
      </c>
      <c r="L23" s="21" t="s">
        <v>1132</v>
      </c>
      <c r="M23" s="21" t="s">
        <v>15</v>
      </c>
      <c r="N23" s="21" t="s">
        <v>15</v>
      </c>
      <c r="O23" s="21"/>
      <c r="P23" s="21" t="s">
        <v>15</v>
      </c>
      <c r="Q23" s="21" t="s">
        <v>15</v>
      </c>
      <c r="R23" s="21" t="s">
        <v>15</v>
      </c>
      <c r="S23" s="21" t="s">
        <v>15</v>
      </c>
      <c r="T23" s="21" t="s">
        <v>1776</v>
      </c>
      <c r="U23" s="21" t="s">
        <v>1776</v>
      </c>
      <c r="V23" s="21" t="s">
        <v>15</v>
      </c>
      <c r="W23" s="21" t="s">
        <v>15</v>
      </c>
      <c r="X23" s="21" t="s">
        <v>1054</v>
      </c>
      <c r="Y23" s="21" t="s">
        <v>15</v>
      </c>
      <c r="Z23" s="21" t="s">
        <v>15</v>
      </c>
      <c r="AA23" s="21" t="s">
        <v>15</v>
      </c>
      <c r="AB23" s="21"/>
      <c r="AC23" s="21" t="s">
        <v>15</v>
      </c>
      <c r="AD23" s="21" t="s">
        <v>15</v>
      </c>
      <c r="AE23" s="21" t="s">
        <v>15</v>
      </c>
      <c r="AF23" s="21" t="s">
        <v>15</v>
      </c>
      <c r="AG23" s="21" t="s">
        <v>15</v>
      </c>
      <c r="AH23" s="21" t="s">
        <v>15</v>
      </c>
      <c r="AI23" s="21" t="s">
        <v>15</v>
      </c>
      <c r="AJ23" s="21" t="s">
        <v>15</v>
      </c>
      <c r="AK23" s="21" t="s">
        <v>15</v>
      </c>
      <c r="AL23" s="21" t="s">
        <v>15</v>
      </c>
      <c r="AM23" s="21" t="s">
        <v>15</v>
      </c>
      <c r="AN23" s="21" t="s">
        <v>15</v>
      </c>
      <c r="AO23" s="21"/>
      <c r="AP23" s="21" t="s">
        <v>15</v>
      </c>
      <c r="AQ23" s="21" t="s">
        <v>15</v>
      </c>
      <c r="AR23" s="21" t="s">
        <v>15</v>
      </c>
      <c r="AS23" s="21" t="s">
        <v>15</v>
      </c>
      <c r="AT23" s="21" t="s">
        <v>15</v>
      </c>
      <c r="AU23" s="21" t="s">
        <v>15</v>
      </c>
      <c r="AV23" s="21" t="s">
        <v>15</v>
      </c>
      <c r="AW23" s="21" t="s">
        <v>15</v>
      </c>
      <c r="AX23" s="21" t="s">
        <v>15</v>
      </c>
      <c r="AY23" s="21" t="s">
        <v>15</v>
      </c>
      <c r="AZ23" s="21" t="s">
        <v>15</v>
      </c>
      <c r="BA23" s="21" t="s">
        <v>15</v>
      </c>
      <c r="BB23" s="21"/>
      <c r="BC23" s="21" t="s">
        <v>15</v>
      </c>
      <c r="BD23" s="21" t="s">
        <v>15</v>
      </c>
      <c r="BE23" s="21" t="s">
        <v>15</v>
      </c>
      <c r="BF23" s="21" t="s">
        <v>15</v>
      </c>
      <c r="BG23" s="21" t="s">
        <v>15</v>
      </c>
      <c r="BH23" s="21" t="s">
        <v>15</v>
      </c>
      <c r="BI23" s="21" t="s">
        <v>15</v>
      </c>
      <c r="BJ23" s="21" t="s">
        <v>15</v>
      </c>
      <c r="BK23" s="21" t="s">
        <v>1173</v>
      </c>
      <c r="BL23" s="21" t="s">
        <v>1174</v>
      </c>
      <c r="BM23" s="21" t="s">
        <v>1014</v>
      </c>
      <c r="BN23" s="21" t="s">
        <v>2051</v>
      </c>
      <c r="BO23" s="21"/>
      <c r="BP23" s="21" t="s">
        <v>807</v>
      </c>
      <c r="BQ23" s="21" t="s">
        <v>2052</v>
      </c>
      <c r="BR23" s="21" t="s">
        <v>807</v>
      </c>
      <c r="BS23" s="21" t="s">
        <v>807</v>
      </c>
      <c r="BT23" s="21" t="s">
        <v>817</v>
      </c>
      <c r="BU23" s="21" t="s">
        <v>1342</v>
      </c>
      <c r="BV23" s="21" t="s">
        <v>2053</v>
      </c>
      <c r="BW23" s="21" t="s">
        <v>749</v>
      </c>
      <c r="BX23" s="21" t="s">
        <v>1156</v>
      </c>
      <c r="BY23" s="21" t="s">
        <v>817</v>
      </c>
      <c r="BZ23" s="21" t="s">
        <v>802</v>
      </c>
      <c r="CA23" s="21" t="s">
        <v>2054</v>
      </c>
      <c r="CB23" s="21"/>
      <c r="CC23" s="21" t="s">
        <v>807</v>
      </c>
      <c r="CD23" s="21" t="s">
        <v>802</v>
      </c>
      <c r="CE23" s="21" t="s">
        <v>802</v>
      </c>
      <c r="CF23" s="21" t="s">
        <v>802</v>
      </c>
      <c r="CG23" s="21" t="s">
        <v>1156</v>
      </c>
      <c r="CH23" s="21" t="s">
        <v>2055</v>
      </c>
      <c r="CI23" s="21" t="s">
        <v>1109</v>
      </c>
      <c r="CJ23" s="21" t="s">
        <v>791</v>
      </c>
      <c r="CK23" s="21" t="s">
        <v>749</v>
      </c>
      <c r="CL23" s="21" t="s">
        <v>791</v>
      </c>
      <c r="CM23" s="21" t="s">
        <v>791</v>
      </c>
      <c r="CN23" s="21" t="s">
        <v>1109</v>
      </c>
      <c r="CO23" s="21"/>
      <c r="CP23" s="21" t="s">
        <v>791</v>
      </c>
      <c r="CQ23" s="21" t="s">
        <v>803</v>
      </c>
      <c r="CR23" s="21" t="s">
        <v>799</v>
      </c>
      <c r="CS23" s="21" t="s">
        <v>812</v>
      </c>
      <c r="CT23" s="21" t="s">
        <v>2056</v>
      </c>
      <c r="CU23" s="21" t="s">
        <v>791</v>
      </c>
      <c r="CV23" s="21" t="s">
        <v>791</v>
      </c>
      <c r="CW23" s="21" t="s">
        <v>791</v>
      </c>
      <c r="CX23" s="21" t="s">
        <v>798</v>
      </c>
      <c r="CY23" s="21" t="s">
        <v>1145</v>
      </c>
      <c r="CZ23" s="21" t="s">
        <v>798</v>
      </c>
      <c r="DA23" s="21" t="s">
        <v>2057</v>
      </c>
      <c r="DB23" s="21"/>
      <c r="DC23" s="21" t="s">
        <v>2058</v>
      </c>
      <c r="DD23" s="21" t="s">
        <v>798</v>
      </c>
      <c r="DE23" s="21" t="s">
        <v>2059</v>
      </c>
      <c r="DF23" s="21" t="s">
        <v>1145</v>
      </c>
      <c r="DG23" s="21" t="s">
        <v>2060</v>
      </c>
      <c r="DH23" s="21" t="s">
        <v>2060</v>
      </c>
      <c r="DI23" s="21" t="s">
        <v>802</v>
      </c>
      <c r="DJ23" s="21" t="s">
        <v>2060</v>
      </c>
      <c r="DK23" s="21" t="s">
        <v>802</v>
      </c>
      <c r="DL23" s="21" t="s">
        <v>2061</v>
      </c>
      <c r="DM23" s="21" t="s">
        <v>2062</v>
      </c>
      <c r="DN23" s="21" t="s">
        <v>798</v>
      </c>
      <c r="DO23" s="21"/>
      <c r="DP23" s="21" t="s">
        <v>2063</v>
      </c>
      <c r="DQ23" s="21" t="s">
        <v>1149</v>
      </c>
      <c r="DR23" s="21" t="s">
        <v>2064</v>
      </c>
      <c r="DS23" s="21" t="s">
        <v>2065</v>
      </c>
      <c r="DT23" s="21" t="s">
        <v>15</v>
      </c>
      <c r="DU23" s="21" t="s">
        <v>791</v>
      </c>
      <c r="DV23" s="21" t="s">
        <v>2066</v>
      </c>
      <c r="DW23" s="21" t="s">
        <v>1907</v>
      </c>
      <c r="DX23" s="21" t="s">
        <v>791</v>
      </c>
      <c r="DY23" s="21" t="s">
        <v>2005</v>
      </c>
      <c r="DZ23" s="21" t="s">
        <v>2067</v>
      </c>
      <c r="EA23" s="21" t="s">
        <v>791</v>
      </c>
      <c r="EB23" s="21"/>
      <c r="EC23" s="21" t="s">
        <v>798</v>
      </c>
      <c r="ED23" s="21" t="s">
        <v>799</v>
      </c>
      <c r="EE23" s="21" t="s">
        <v>2068</v>
      </c>
      <c r="EF23" s="21" t="s">
        <v>1108</v>
      </c>
      <c r="EG23" s="21" t="s">
        <v>1164</v>
      </c>
      <c r="EH23" s="21" t="s">
        <v>749</v>
      </c>
      <c r="EI23" s="21" t="s">
        <v>1934</v>
      </c>
      <c r="EJ23" s="21" t="s">
        <v>2069</v>
      </c>
      <c r="EK23" s="21" t="s">
        <v>2070</v>
      </c>
      <c r="EL23" s="21" t="s">
        <v>754</v>
      </c>
      <c r="EM23" s="21" t="s">
        <v>2071</v>
      </c>
      <c r="EN23" s="21" t="s">
        <v>2072</v>
      </c>
      <c r="EO23" s="21"/>
      <c r="EP23" s="21" t="s">
        <v>754</v>
      </c>
      <c r="EQ23" s="21" t="s">
        <v>2073</v>
      </c>
      <c r="ER23" s="21" t="s">
        <v>2073</v>
      </c>
      <c r="ES23" s="21" t="s">
        <v>2045</v>
      </c>
      <c r="ET23" s="21" t="s">
        <v>2074</v>
      </c>
      <c r="EU23" s="21" t="s">
        <v>802</v>
      </c>
      <c r="EV23" s="21" t="s">
        <v>2069</v>
      </c>
      <c r="EW23" s="21" t="s">
        <v>2073</v>
      </c>
      <c r="EX23" s="21" t="s">
        <v>2073</v>
      </c>
      <c r="EY23" s="21" t="s">
        <v>791</v>
      </c>
      <c r="EZ23" s="21" t="s">
        <v>749</v>
      </c>
      <c r="FA23" s="21" t="s">
        <v>2075</v>
      </c>
    </row>
    <row r="24" spans="1:157" s="134" customFormat="1" ht="5.0999999999999996" customHeight="1">
      <c r="A24" s="6"/>
      <c r="B24" s="406"/>
      <c r="C24" s="21"/>
      <c r="D24" s="21"/>
      <c r="E24" s="21"/>
      <c r="F24" s="21"/>
      <c r="G24" s="21"/>
      <c r="H24" s="21"/>
      <c r="I24" s="21"/>
      <c r="J24" s="21"/>
      <c r="K24" s="21"/>
      <c r="L24" s="21"/>
      <c r="M24" s="21"/>
      <c r="N24" s="21"/>
      <c r="O24" s="406"/>
      <c r="P24" s="21"/>
      <c r="Q24" s="21"/>
      <c r="R24" s="21"/>
      <c r="S24" s="21"/>
      <c r="T24" s="21"/>
      <c r="U24" s="21"/>
      <c r="V24" s="21"/>
      <c r="W24" s="21"/>
      <c r="X24" s="21"/>
      <c r="Y24" s="21"/>
      <c r="Z24" s="21"/>
      <c r="AA24" s="21"/>
      <c r="AB24" s="406"/>
      <c r="AC24" s="21"/>
      <c r="AD24" s="21"/>
      <c r="AE24" s="21"/>
      <c r="AF24" s="21"/>
      <c r="AG24" s="21"/>
      <c r="AH24" s="21"/>
      <c r="AI24" s="21"/>
      <c r="AJ24" s="21"/>
      <c r="AK24" s="21"/>
      <c r="AL24" s="21"/>
      <c r="AM24" s="21"/>
      <c r="AN24" s="21"/>
      <c r="AO24" s="406"/>
      <c r="AP24" s="21"/>
      <c r="AQ24" s="21"/>
      <c r="AR24" s="21"/>
      <c r="AS24" s="21"/>
      <c r="AT24" s="21"/>
      <c r="AU24" s="21"/>
      <c r="AV24" s="21"/>
      <c r="AW24" s="21"/>
      <c r="AX24" s="21"/>
      <c r="AY24" s="21"/>
      <c r="AZ24" s="21"/>
      <c r="BA24" s="21"/>
      <c r="BB24" s="406"/>
      <c r="BC24" s="21"/>
      <c r="BD24" s="21"/>
      <c r="BE24" s="21"/>
      <c r="BF24" s="21"/>
      <c r="BG24" s="21"/>
      <c r="BH24" s="21"/>
      <c r="BI24" s="21"/>
      <c r="BJ24" s="21"/>
      <c r="BK24" s="21"/>
      <c r="BL24" s="21"/>
      <c r="BM24" s="21"/>
      <c r="BN24" s="21"/>
      <c r="BO24" s="406"/>
      <c r="BP24" s="21"/>
      <c r="BQ24" s="21"/>
      <c r="BR24" s="21"/>
      <c r="BS24" s="21"/>
      <c r="BT24" s="21"/>
      <c r="BU24" s="21"/>
      <c r="BV24" s="21"/>
      <c r="BW24" s="21"/>
      <c r="BX24" s="21"/>
      <c r="BY24" s="21"/>
      <c r="BZ24" s="21"/>
      <c r="CA24" s="21"/>
      <c r="CB24" s="406"/>
      <c r="CC24" s="21"/>
      <c r="CD24" s="21"/>
      <c r="CE24" s="21"/>
      <c r="CF24" s="21"/>
      <c r="CG24" s="21"/>
      <c r="CH24" s="21"/>
      <c r="CI24" s="21"/>
      <c r="CJ24" s="21"/>
      <c r="CK24" s="21"/>
      <c r="CL24" s="21"/>
      <c r="CM24" s="21"/>
      <c r="CN24" s="21"/>
      <c r="CO24" s="406"/>
      <c r="CP24" s="21"/>
      <c r="CQ24" s="21"/>
      <c r="CR24" s="21"/>
      <c r="CS24" s="21"/>
      <c r="CT24" s="21"/>
      <c r="CU24" s="21"/>
      <c r="CV24" s="21"/>
      <c r="CW24" s="21"/>
      <c r="CX24" s="21"/>
      <c r="CY24" s="21"/>
      <c r="CZ24" s="21"/>
      <c r="DA24" s="21"/>
      <c r="DB24" s="406"/>
      <c r="DC24" s="21"/>
      <c r="DD24" s="21"/>
      <c r="DE24" s="21"/>
      <c r="DF24" s="21"/>
      <c r="DG24" s="21"/>
      <c r="DH24" s="21"/>
      <c r="DI24" s="21"/>
      <c r="DJ24" s="21"/>
      <c r="DK24" s="21"/>
      <c r="DL24" s="21"/>
      <c r="DM24" s="21"/>
      <c r="DN24" s="21"/>
      <c r="DO24" s="406"/>
      <c r="DP24" s="21"/>
      <c r="DQ24" s="21"/>
      <c r="DR24" s="21"/>
      <c r="DS24" s="21"/>
      <c r="DT24" s="21"/>
      <c r="DU24" s="21"/>
      <c r="DV24" s="21"/>
      <c r="DW24" s="21"/>
      <c r="DX24" s="21"/>
      <c r="DY24" s="21"/>
      <c r="DZ24" s="21"/>
      <c r="EA24" s="21"/>
      <c r="EB24" s="406"/>
      <c r="EC24" s="21"/>
      <c r="ED24" s="21"/>
      <c r="EE24" s="21"/>
      <c r="EF24" s="21"/>
      <c r="EG24" s="21"/>
      <c r="EH24" s="21"/>
      <c r="EI24" s="21"/>
      <c r="EJ24" s="21"/>
      <c r="EK24" s="21"/>
      <c r="EL24" s="21"/>
      <c r="EM24" s="21"/>
      <c r="EN24" s="21"/>
      <c r="EO24" s="406"/>
      <c r="EP24" s="21"/>
      <c r="EQ24" s="21"/>
      <c r="ER24" s="21"/>
      <c r="ES24" s="21"/>
      <c r="ET24" s="21"/>
      <c r="EU24" s="21"/>
      <c r="EV24" s="21"/>
      <c r="EW24" s="21"/>
      <c r="EX24" s="21"/>
      <c r="EY24" s="21"/>
      <c r="EZ24" s="21"/>
      <c r="FA24" s="21"/>
    </row>
    <row r="25" spans="1:157" s="360" customFormat="1" ht="12.75" customHeight="1">
      <c r="A25" s="783" t="s">
        <v>3199</v>
      </c>
      <c r="B25" s="404">
        <f>AVERAGE(C25:N25)</f>
        <v>17.206117858353569</v>
      </c>
      <c r="C25" s="404">
        <v>24.574359279300708</v>
      </c>
      <c r="D25" s="404">
        <v>23.774233198939221</v>
      </c>
      <c r="E25" s="404">
        <v>19.624083747855178</v>
      </c>
      <c r="F25" s="404">
        <v>18.297658121668235</v>
      </c>
      <c r="G25" s="404">
        <v>17.150864682094671</v>
      </c>
      <c r="H25" s="404">
        <v>18.800128660396272</v>
      </c>
      <c r="I25" s="404">
        <v>12.898809093076418</v>
      </c>
      <c r="J25" s="404">
        <v>11.5685153588632</v>
      </c>
      <c r="K25" s="404">
        <v>18.265157410656013</v>
      </c>
      <c r="L25" s="404">
        <v>11.44188380635285</v>
      </c>
      <c r="M25" s="404">
        <v>15.369812474037152</v>
      </c>
      <c r="N25" s="404">
        <v>14.707908467002902</v>
      </c>
      <c r="O25" s="404">
        <f>AVERAGE(P25:AA25)</f>
        <v>7.9438203149962767</v>
      </c>
      <c r="P25" s="404">
        <v>7.7345792745380466</v>
      </c>
      <c r="Q25" s="404">
        <v>10.347310325192526</v>
      </c>
      <c r="R25" s="404">
        <v>12.869738100510803</v>
      </c>
      <c r="S25" s="404">
        <v>8.0747761365516979</v>
      </c>
      <c r="T25" s="404">
        <v>8.9540349050530352</v>
      </c>
      <c r="U25" s="404">
        <v>11.031071423241494</v>
      </c>
      <c r="V25" s="404">
        <v>6.3845734273461447</v>
      </c>
      <c r="W25" s="404">
        <v>7.3244165677714044</v>
      </c>
      <c r="X25" s="404">
        <v>6.1864918435503045</v>
      </c>
      <c r="Y25" s="404">
        <v>6.5414346687238281</v>
      </c>
      <c r="Z25" s="404">
        <v>4.7781655316096971</v>
      </c>
      <c r="AA25" s="404">
        <v>5.0992515758663526</v>
      </c>
      <c r="AB25" s="404">
        <f>AVERAGE(AC25:AN25)</f>
        <v>10.277210262524838</v>
      </c>
      <c r="AC25" s="404">
        <v>7.5996305772259243</v>
      </c>
      <c r="AD25" s="404">
        <v>6.3426760899405616</v>
      </c>
      <c r="AE25" s="404">
        <v>5.0485787341052548</v>
      </c>
      <c r="AF25" s="404">
        <v>7.316343932188115</v>
      </c>
      <c r="AG25" s="404">
        <v>5.262549731746283</v>
      </c>
      <c r="AH25" s="404">
        <v>14.893216501542055</v>
      </c>
      <c r="AI25" s="404">
        <v>8.3112224439577549</v>
      </c>
      <c r="AJ25" s="404">
        <v>9.6840582974340759</v>
      </c>
      <c r="AK25" s="404">
        <v>12.608082574832313</v>
      </c>
      <c r="AL25" s="404">
        <v>16.835008902112968</v>
      </c>
      <c r="AM25" s="404">
        <v>17.907453728755886</v>
      </c>
      <c r="AN25" s="404">
        <v>11.517701636456891</v>
      </c>
      <c r="AO25" s="404">
        <f>AVERAGE(AP25:BA25)</f>
        <v>6.0972242175334541</v>
      </c>
      <c r="AP25" s="404">
        <v>14.620999475193658</v>
      </c>
      <c r="AQ25" s="404">
        <v>11.530002849933837</v>
      </c>
      <c r="AR25" s="404">
        <v>5.7579627630117356</v>
      </c>
      <c r="AS25" s="404">
        <v>5.9129971272419954</v>
      </c>
      <c r="AT25" s="404">
        <v>7.2715596684653923</v>
      </c>
      <c r="AU25" s="404">
        <v>5.2313450181787617</v>
      </c>
      <c r="AV25" s="404">
        <v>6.4053469575216511</v>
      </c>
      <c r="AW25" s="404">
        <v>3.9698183186764742</v>
      </c>
      <c r="AX25" s="404">
        <v>2.6696358667347786</v>
      </c>
      <c r="AY25" s="404">
        <v>3.2494687481308286</v>
      </c>
      <c r="AZ25" s="404">
        <v>4.2562734862885554</v>
      </c>
      <c r="BA25" s="404">
        <v>2.2912803310237808</v>
      </c>
      <c r="BB25" s="404">
        <f>AVERAGE(BC25:BN25)</f>
        <v>1.8671746495235346</v>
      </c>
      <c r="BC25" s="404">
        <v>4.7759688218455647</v>
      </c>
      <c r="BD25" s="404">
        <v>2.5852364846514253</v>
      </c>
      <c r="BE25" s="404">
        <v>1.7032494666557381</v>
      </c>
      <c r="BF25" s="404">
        <v>1.9553523592198374</v>
      </c>
      <c r="BG25" s="404">
        <v>2.1874821051105062</v>
      </c>
      <c r="BH25" s="404">
        <v>0.87449948129672683</v>
      </c>
      <c r="BI25" s="404">
        <v>1.4288541975411593</v>
      </c>
      <c r="BJ25" s="404">
        <v>1.7228346328931359</v>
      </c>
      <c r="BK25" s="404">
        <v>0.74624347181196238</v>
      </c>
      <c r="BL25" s="404">
        <v>1.482314285830199</v>
      </c>
      <c r="BM25" s="404">
        <v>1.7533449678318296</v>
      </c>
      <c r="BN25" s="404">
        <v>1.1907155195943322</v>
      </c>
      <c r="BO25" s="404">
        <f>AVERAGE(BP25:CA25)</f>
        <v>0.69511128473014827</v>
      </c>
      <c r="BP25" s="404">
        <v>1.1706481468646022</v>
      </c>
      <c r="BQ25" s="404">
        <v>0.91606705272221867</v>
      </c>
      <c r="BR25" s="404">
        <v>0.63524769275456894</v>
      </c>
      <c r="BS25" s="404">
        <v>0.54117622710674407</v>
      </c>
      <c r="BT25" s="404">
        <v>0.8274680072714693</v>
      </c>
      <c r="BU25" s="404">
        <v>0.54396571705994801</v>
      </c>
      <c r="BV25" s="404">
        <v>0.79548285882443392</v>
      </c>
      <c r="BW25" s="404">
        <v>0.60461861227315994</v>
      </c>
      <c r="BX25" s="404">
        <v>0.60181258558192519</v>
      </c>
      <c r="BY25" s="404">
        <v>0.24791549794338325</v>
      </c>
      <c r="BZ25" s="404">
        <v>0.60006652189734599</v>
      </c>
      <c r="CA25" s="404">
        <v>0.85686649646198187</v>
      </c>
      <c r="CB25" s="404">
        <f>AVERAGE(CC25:CN25)</f>
        <v>0.41293737944969466</v>
      </c>
      <c r="CC25" s="404">
        <v>0.73217965392473394</v>
      </c>
      <c r="CD25" s="404">
        <v>0.49980708982243882</v>
      </c>
      <c r="CE25" s="404">
        <v>0.36827537350724282</v>
      </c>
      <c r="CF25" s="404">
        <v>0.67317970737514066</v>
      </c>
      <c r="CG25" s="404">
        <v>0.29219288913075442</v>
      </c>
      <c r="CH25" s="404">
        <v>0.44956825997030792</v>
      </c>
      <c r="CI25" s="404">
        <v>0.43708114872139758</v>
      </c>
      <c r="CJ25" s="404">
        <v>0.389027064924379</v>
      </c>
      <c r="CK25" s="404">
        <v>0.31712072760337595</v>
      </c>
      <c r="CL25" s="404">
        <v>0.2788481750692699</v>
      </c>
      <c r="CM25" s="404">
        <v>0.24567438351675416</v>
      </c>
      <c r="CN25" s="404">
        <v>0.27229407983054077</v>
      </c>
      <c r="CO25" s="404">
        <f>AVERAGE(CP25:DA25)</f>
        <v>0.36211757380227461</v>
      </c>
      <c r="CP25" s="404">
        <v>0.41446124612932628</v>
      </c>
      <c r="CQ25" s="404">
        <v>0.41200994289043813</v>
      </c>
      <c r="CR25" s="404">
        <v>0.2480239045565083</v>
      </c>
      <c r="CS25" s="404">
        <v>0.32582016691789695</v>
      </c>
      <c r="CT25" s="404">
        <v>0.43594828118850903</v>
      </c>
      <c r="CU25" s="404">
        <v>0.34142842683584373</v>
      </c>
      <c r="CV25" s="404">
        <v>0.32932285747543033</v>
      </c>
      <c r="CW25" s="404">
        <v>0.58772155120910397</v>
      </c>
      <c r="CX25" s="404">
        <v>0.67535730039022712</v>
      </c>
      <c r="CY25" s="404">
        <v>0.19009867914942882</v>
      </c>
      <c r="CZ25" s="404">
        <v>0.19740584565816946</v>
      </c>
      <c r="DA25" s="404">
        <v>0.18781268322641329</v>
      </c>
      <c r="DB25" s="404">
        <f>AVERAGE(DC25:DN25)</f>
        <v>0.18417287805634971</v>
      </c>
      <c r="DC25" s="404">
        <v>0.24046497149428495</v>
      </c>
      <c r="DD25" s="404">
        <v>0.21395151907586327</v>
      </c>
      <c r="DE25" s="404">
        <v>0.3518832276355443</v>
      </c>
      <c r="DF25" s="404">
        <v>0.29760347357935324</v>
      </c>
      <c r="DG25" s="404">
        <v>0.15877559885900136</v>
      </c>
      <c r="DH25" s="404">
        <v>0.17342587596633099</v>
      </c>
      <c r="DI25" s="404">
        <v>0.13550469585886704</v>
      </c>
      <c r="DJ25" s="404">
        <v>0.12012202119879846</v>
      </c>
      <c r="DK25" s="404">
        <v>0.12483263162753046</v>
      </c>
      <c r="DL25" s="404">
        <v>0.29047258029585676</v>
      </c>
      <c r="DM25" s="404">
        <v>5.8805945718396833E-2</v>
      </c>
      <c r="DN25" s="404">
        <v>4.423199536636848E-2</v>
      </c>
      <c r="DO25" s="404">
        <f>AVERAGE(DP25:EA25)</f>
        <v>9.9094070030726455E-2</v>
      </c>
      <c r="DP25" s="404">
        <v>5.6696570153063973E-2</v>
      </c>
      <c r="DQ25" s="404">
        <v>6.3872095899702483E-2</v>
      </c>
      <c r="DR25" s="404">
        <v>6.053100436859183E-2</v>
      </c>
      <c r="DS25" s="404">
        <v>6.1030998146351392E-2</v>
      </c>
      <c r="DT25" s="404">
        <v>8.0767303747677016E-2</v>
      </c>
      <c r="DU25" s="404">
        <v>0.13624527622523114</v>
      </c>
      <c r="DV25" s="404">
        <v>0.10939432100143184</v>
      </c>
      <c r="DW25" s="404">
        <v>0.21744431423153682</v>
      </c>
      <c r="DX25" s="404">
        <v>0.10627612845240803</v>
      </c>
      <c r="DY25" s="404">
        <v>0.1042537494608213</v>
      </c>
      <c r="DZ25" s="404">
        <v>0.10265935797763177</v>
      </c>
      <c r="EA25" s="404">
        <v>8.9957720704269828E-2</v>
      </c>
      <c r="EB25" s="404">
        <f>AVERAGE(EC25:EN25)</f>
        <v>0.30252663567398869</v>
      </c>
      <c r="EC25" s="404">
        <v>7.8122772029160459E-2</v>
      </c>
      <c r="ED25" s="404">
        <v>9.8659820290015673E-2</v>
      </c>
      <c r="EE25" s="404">
        <v>0.14649136072141386</v>
      </c>
      <c r="EF25" s="404">
        <v>0.25922169979226012</v>
      </c>
      <c r="EG25" s="404">
        <v>0.45355945685628607</v>
      </c>
      <c r="EH25" s="404">
        <v>0.45169900177491196</v>
      </c>
      <c r="EI25" s="404">
        <v>0.36308958605093472</v>
      </c>
      <c r="EJ25" s="404">
        <v>0.2800581265954839</v>
      </c>
      <c r="EK25" s="404">
        <v>0.37043031176476593</v>
      </c>
      <c r="EL25" s="404">
        <v>0.23496008038723798</v>
      </c>
      <c r="EM25" s="404">
        <v>0.5197903847800871</v>
      </c>
      <c r="EN25" s="404">
        <v>0.37423702704530715</v>
      </c>
      <c r="EO25" s="404">
        <f>AVERAGE(EP25:FA25)</f>
        <v>0.45305611895671932</v>
      </c>
      <c r="EP25" s="404">
        <v>0.41308410626040454</v>
      </c>
      <c r="EQ25" s="404">
        <v>0.51714368150381684</v>
      </c>
      <c r="ER25" s="404">
        <v>0.43577362202349973</v>
      </c>
      <c r="ES25" s="404">
        <v>0.37054069619479435</v>
      </c>
      <c r="ET25" s="404">
        <v>0.36313532898325607</v>
      </c>
      <c r="EU25" s="404">
        <v>0.34169938577297537</v>
      </c>
      <c r="EV25" s="404">
        <v>0.41776377413283095</v>
      </c>
      <c r="EW25" s="404">
        <v>0.56141854291681503</v>
      </c>
      <c r="EX25" s="404">
        <v>0.57889223598681305</v>
      </c>
      <c r="EY25" s="404">
        <v>0.5581226922502559</v>
      </c>
      <c r="EZ25" s="404">
        <v>0.39105153989580316</v>
      </c>
      <c r="FA25" s="404">
        <v>0.48804782155936716</v>
      </c>
    </row>
    <row r="26" spans="1:157" s="360" customFormat="1" ht="12.75" customHeight="1">
      <c r="A26" s="784" t="s">
        <v>3173</v>
      </c>
      <c r="B26" s="21">
        <f>AVERAGE(C26:N26)</f>
        <v>9.1069482250880789</v>
      </c>
      <c r="C26" s="21">
        <v>18.994829496491445</v>
      </c>
      <c r="D26" s="21">
        <v>12.133292695316468</v>
      </c>
      <c r="E26" s="21">
        <v>8.7372537594406214</v>
      </c>
      <c r="F26" s="21">
        <v>10.845836647682075</v>
      </c>
      <c r="G26" s="21">
        <v>9.1558061153578869</v>
      </c>
      <c r="H26" s="21">
        <v>9.11</v>
      </c>
      <c r="I26" s="21">
        <v>4.5478845813418305</v>
      </c>
      <c r="J26" s="21">
        <v>6.963011400220684</v>
      </c>
      <c r="K26" s="21">
        <v>7.5688448873235394</v>
      </c>
      <c r="L26" s="21">
        <v>5.8531757639635869</v>
      </c>
      <c r="M26" s="21">
        <v>7.8830052205135477</v>
      </c>
      <c r="N26" s="21">
        <v>7.4904381334052648</v>
      </c>
      <c r="O26" s="21">
        <f>AVERAGE(P26:AA26)</f>
        <v>2.2345395840105748</v>
      </c>
      <c r="P26" s="21">
        <v>2.6769293417035467</v>
      </c>
      <c r="Q26" s="21">
        <v>4.6148135244659665</v>
      </c>
      <c r="R26" s="21">
        <v>6.2800780658694295</v>
      </c>
      <c r="S26" s="21">
        <v>2.919284572226776</v>
      </c>
      <c r="T26" s="21">
        <v>1.8900015079579049</v>
      </c>
      <c r="U26" s="21">
        <v>2.5015306843891403</v>
      </c>
      <c r="V26" s="21">
        <v>0.48767989482384239</v>
      </c>
      <c r="W26" s="21">
        <v>1.1152135677791533</v>
      </c>
      <c r="X26" s="21">
        <v>0.74261511847897776</v>
      </c>
      <c r="Y26" s="21">
        <v>0.94526259211866148</v>
      </c>
      <c r="Z26" s="21">
        <v>1.1409124592079576</v>
      </c>
      <c r="AA26" s="21">
        <v>1.500153679105539</v>
      </c>
      <c r="AB26" s="21">
        <f>AVERAGE(AC26:AN26)</f>
        <v>2.4815578613298936</v>
      </c>
      <c r="AC26" s="21">
        <v>1.114056507573308</v>
      </c>
      <c r="AD26" s="21">
        <v>2.7829013613732108</v>
      </c>
      <c r="AE26" s="21">
        <v>1.6087881176016472</v>
      </c>
      <c r="AF26" s="21">
        <v>1.2171636321832473</v>
      </c>
      <c r="AG26" s="21">
        <v>1.3899840087832356</v>
      </c>
      <c r="AH26" s="21">
        <v>4.0761334906455424</v>
      </c>
      <c r="AI26" s="21">
        <v>1.8909879028683796</v>
      </c>
      <c r="AJ26" s="21">
        <v>2.8317656350529812</v>
      </c>
      <c r="AK26" s="21">
        <v>1.7348995755115191</v>
      </c>
      <c r="AL26" s="21">
        <v>4.2219280413858566</v>
      </c>
      <c r="AM26" s="21">
        <v>5.9475235595980704</v>
      </c>
      <c r="AN26" s="21">
        <v>0.96256250338172944</v>
      </c>
      <c r="AO26" s="21">
        <f>AVERAGE(AP26:BA26)</f>
        <v>0.9532954480123369</v>
      </c>
      <c r="AP26" s="21">
        <v>0.34798282218530974</v>
      </c>
      <c r="AQ26" s="21">
        <v>1.5858522208967794</v>
      </c>
      <c r="AR26" s="21">
        <v>0.64206092116808222</v>
      </c>
      <c r="AS26" s="21">
        <v>1.2641025676719726</v>
      </c>
      <c r="AT26" s="21">
        <v>1.6646745587967116</v>
      </c>
      <c r="AU26" s="21">
        <v>0.56400922846282064</v>
      </c>
      <c r="AV26" s="21">
        <v>0.6598343180229973</v>
      </c>
      <c r="AW26" s="21">
        <v>0.84934961768374628</v>
      </c>
      <c r="AX26" s="21">
        <v>0.45519248748260033</v>
      </c>
      <c r="AY26" s="21">
        <v>0.58222035843399456</v>
      </c>
      <c r="AZ26" s="21">
        <v>2.2205321333518073</v>
      </c>
      <c r="BA26" s="21">
        <v>0.60373414199122222</v>
      </c>
      <c r="BB26" s="21">
        <f>AVERAGE(BC26:BN26)</f>
        <v>0.31449467518053514</v>
      </c>
      <c r="BC26" s="21">
        <v>2.2852205183317489</v>
      </c>
      <c r="BD26" s="21">
        <v>0.14009224122066949</v>
      </c>
      <c r="BE26" s="21">
        <v>0.29931416056665311</v>
      </c>
      <c r="BF26" s="21">
        <v>0.37582933109044858</v>
      </c>
      <c r="BG26" s="21">
        <v>0.21136192793544417</v>
      </c>
      <c r="BH26" s="21">
        <v>0.10815656925652563</v>
      </c>
      <c r="BI26" s="21">
        <v>0.143557366319818</v>
      </c>
      <c r="BJ26" s="21">
        <v>3.3460068103922373E-2</v>
      </c>
      <c r="BK26" s="21">
        <v>1.4828191627089163E-2</v>
      </c>
      <c r="BL26" s="21">
        <v>0.13257352941176467</v>
      </c>
      <c r="BM26" s="21">
        <v>2.5694982453710958E-3</v>
      </c>
      <c r="BN26" s="21">
        <v>2.6972700056966743E-2</v>
      </c>
      <c r="BO26" s="21">
        <f>AVERAGE(BP26:CA26)</f>
        <v>8.759000153159828E-3</v>
      </c>
      <c r="BP26" s="21">
        <v>9.7302479731969597E-3</v>
      </c>
      <c r="BQ26" s="21">
        <v>9.2606400566863523E-3</v>
      </c>
      <c r="BR26" s="21">
        <v>9.1150372485198812E-3</v>
      </c>
      <c r="BS26" s="21">
        <v>8.0516477034044496E-3</v>
      </c>
      <c r="BT26" s="21">
        <v>2.4416322743872161E-3</v>
      </c>
      <c r="BU26" s="21">
        <v>4.0672729958109921E-3</v>
      </c>
      <c r="BV26" s="21">
        <v>1.3689284572057201E-2</v>
      </c>
      <c r="BW26" s="21">
        <v>1.897839807826476E-2</v>
      </c>
      <c r="BX26" s="21">
        <v>9.5110093093379085E-3</v>
      </c>
      <c r="BY26" s="21">
        <v>2.5965067316379145E-3</v>
      </c>
      <c r="BZ26" s="21">
        <v>5.8972336200341985E-3</v>
      </c>
      <c r="CA26" s="21">
        <v>1.176909127458012E-2</v>
      </c>
      <c r="CB26" s="21">
        <f>AVERAGE(CC26:CN26)</f>
        <v>1.5777506622703222E-2</v>
      </c>
      <c r="CC26" s="21">
        <v>7.7207927313707028E-2</v>
      </c>
      <c r="CD26" s="21">
        <v>1.4615437277108038E-2</v>
      </c>
      <c r="CE26" s="21">
        <v>1.1534235350630131E-2</v>
      </c>
      <c r="CF26" s="21">
        <v>1.5457332632479476E-2</v>
      </c>
      <c r="CG26" s="21">
        <v>2.1027409196532315E-2</v>
      </c>
      <c r="CH26" s="21">
        <v>3.3987302485868863E-3</v>
      </c>
      <c r="CI26" s="21">
        <v>8.8148259596890714E-3</v>
      </c>
      <c r="CJ26" s="21">
        <v>1.3229092839883886E-2</v>
      </c>
      <c r="CK26" s="21">
        <v>1.1024688483266482E-2</v>
      </c>
      <c r="CL26" s="21">
        <v>2.0849235231089514E-3</v>
      </c>
      <c r="CM26" s="21">
        <v>8.1020459411881851E-3</v>
      </c>
      <c r="CN26" s="21">
        <v>2.8334307062582121E-3</v>
      </c>
      <c r="CO26" s="21">
        <f>AVERAGE(CP26:DA26)</f>
        <v>7.5969582144110342E-2</v>
      </c>
      <c r="CP26" s="21">
        <v>4.4478505834590386E-3</v>
      </c>
      <c r="CQ26" s="21">
        <v>3.9304492099210657E-2</v>
      </c>
      <c r="CR26" s="21">
        <v>1.8777727200494043E-2</v>
      </c>
      <c r="CS26" s="21">
        <v>3.6985995934279408E-3</v>
      </c>
      <c r="CT26" s="21">
        <v>6.3203143736242626E-2</v>
      </c>
      <c r="CU26" s="21">
        <v>1.8039803659382313E-2</v>
      </c>
      <c r="CV26" s="21">
        <v>2.7199258493862365E-3</v>
      </c>
      <c r="CW26" s="21">
        <v>8.3851099046161129E-2</v>
      </c>
      <c r="CX26" s="21">
        <v>0.36607391892253011</v>
      </c>
      <c r="CY26" s="21">
        <v>9.7109921990831627E-2</v>
      </c>
      <c r="CZ26" s="21">
        <v>8.6587112593356996E-2</v>
      </c>
      <c r="DA26" s="21">
        <v>0.12782139045484145</v>
      </c>
      <c r="DB26" s="21">
        <f>AVERAGE(DC26:DN26)</f>
        <v>6.8199670316153024E-2</v>
      </c>
      <c r="DC26" s="21">
        <v>0.13621617086996912</v>
      </c>
      <c r="DD26" s="21">
        <v>7.2649848169648465E-2</v>
      </c>
      <c r="DE26" s="21">
        <v>0.11934091801712873</v>
      </c>
      <c r="DF26" s="21">
        <v>0.11773763671641566</v>
      </c>
      <c r="DG26" s="21">
        <v>0.02</v>
      </c>
      <c r="DH26" s="21">
        <v>8.0268670414176194E-2</v>
      </c>
      <c r="DI26" s="21">
        <v>7.738013238741602E-2</v>
      </c>
      <c r="DJ26" s="21">
        <v>3.8194812339542042E-2</v>
      </c>
      <c r="DK26" s="21">
        <v>5.4721477971788619E-2</v>
      </c>
      <c r="DL26" s="21">
        <v>9.6351997645553772E-2</v>
      </c>
      <c r="DM26" s="21">
        <v>2.4073941597178533E-3</v>
      </c>
      <c r="DN26" s="21">
        <v>3.1269851024799339E-3</v>
      </c>
      <c r="DO26" s="21">
        <f>AVERAGE(DP26:EA26)</f>
        <v>4.5819868224847423E-3</v>
      </c>
      <c r="DP26" s="21">
        <v>2.5243184517827096E-3</v>
      </c>
      <c r="DQ26" s="21">
        <v>1.4971997027538621E-3</v>
      </c>
      <c r="DR26" s="21">
        <v>2.3579078219578557E-3</v>
      </c>
      <c r="DS26" s="21">
        <v>4.3964141679537529E-3</v>
      </c>
      <c r="DT26" s="21">
        <v>2.2490074850076082E-3</v>
      </c>
      <c r="DU26" s="21">
        <v>2.9899319233868014E-3</v>
      </c>
      <c r="DV26" s="21">
        <v>1.0891710333306059E-2</v>
      </c>
      <c r="DW26" s="21">
        <v>1.1536443516293E-2</v>
      </c>
      <c r="DX26" s="21">
        <v>6.2553267884662327E-3</v>
      </c>
      <c r="DY26" s="21">
        <v>3.8963311890371317E-3</v>
      </c>
      <c r="DZ26" s="21">
        <v>3.0370500209979841E-3</v>
      </c>
      <c r="EA26" s="21">
        <v>3.3522004688739124E-3</v>
      </c>
      <c r="EB26" s="21">
        <f>AVERAGE(EC26:EN26)</f>
        <v>3.538320421277729E-2</v>
      </c>
      <c r="EC26" s="21">
        <v>4.9190476927962103E-3</v>
      </c>
      <c r="ED26" s="21">
        <v>8.4625694339405845E-3</v>
      </c>
      <c r="EE26" s="21">
        <v>1.2345642787623868E-2</v>
      </c>
      <c r="EF26" s="21">
        <v>1.1206676750237708E-2</v>
      </c>
      <c r="EG26" s="21">
        <v>4.4931646821269655E-2</v>
      </c>
      <c r="EH26" s="21">
        <v>5.4913549466966381E-2</v>
      </c>
      <c r="EI26" s="21">
        <v>6.3523411300895019E-2</v>
      </c>
      <c r="EJ26" s="21">
        <v>3.6574157996990639E-2</v>
      </c>
      <c r="EK26" s="21">
        <v>5.8757665432462629E-2</v>
      </c>
      <c r="EL26" s="21">
        <v>4.8136510373494965E-2</v>
      </c>
      <c r="EM26" s="21">
        <v>3.6115155571116594E-2</v>
      </c>
      <c r="EN26" s="21">
        <v>4.4712416925533099E-2</v>
      </c>
      <c r="EO26" s="21">
        <f>AVERAGE(EP26:FA26)</f>
        <v>2.4757510963480309E-2</v>
      </c>
      <c r="EP26" s="21">
        <v>3.4280881598829117E-2</v>
      </c>
      <c r="EQ26" s="21">
        <v>1.7716811080100731E-2</v>
      </c>
      <c r="ER26" s="21">
        <v>2.3443850062254686E-2</v>
      </c>
      <c r="ES26" s="21">
        <v>2.1164488143455396E-2</v>
      </c>
      <c r="ET26" s="21">
        <v>1.5791290788176426E-2</v>
      </c>
      <c r="EU26" s="21">
        <v>1.2613046444252742E-2</v>
      </c>
      <c r="EV26" s="21">
        <v>1.286653157326165E-2</v>
      </c>
      <c r="EW26" s="21">
        <v>2.8755230685853797E-2</v>
      </c>
      <c r="EX26" s="21">
        <v>6.2414880456438643E-2</v>
      </c>
      <c r="EY26" s="21">
        <v>1.4541072883432683E-2</v>
      </c>
      <c r="EZ26" s="21">
        <v>1.8402017152051892E-2</v>
      </c>
      <c r="FA26" s="21">
        <v>3.510003069365604E-2</v>
      </c>
    </row>
    <row r="27" spans="1:157" s="134" customFormat="1" ht="12.75" customHeight="1">
      <c r="A27" s="785" t="s">
        <v>3198</v>
      </c>
      <c r="B27" s="21"/>
      <c r="C27" s="21" t="s">
        <v>1000</v>
      </c>
      <c r="D27" s="21" t="s">
        <v>1000</v>
      </c>
      <c r="E27" s="21" t="s">
        <v>2076</v>
      </c>
      <c r="F27" s="21" t="s">
        <v>1940</v>
      </c>
      <c r="G27" s="21" t="s">
        <v>1008</v>
      </c>
      <c r="H27" s="21" t="s">
        <v>2077</v>
      </c>
      <c r="I27" s="21" t="s">
        <v>2078</v>
      </c>
      <c r="J27" s="21" t="s">
        <v>2079</v>
      </c>
      <c r="K27" s="21" t="s">
        <v>2080</v>
      </c>
      <c r="L27" s="21" t="s">
        <v>796</v>
      </c>
      <c r="M27" s="21" t="s">
        <v>802</v>
      </c>
      <c r="N27" s="21" t="s">
        <v>2081</v>
      </c>
      <c r="O27" s="21"/>
      <c r="P27" s="21" t="s">
        <v>1213</v>
      </c>
      <c r="Q27" s="21" t="s">
        <v>1174</v>
      </c>
      <c r="R27" s="21" t="s">
        <v>2082</v>
      </c>
      <c r="S27" s="21" t="s">
        <v>2083</v>
      </c>
      <c r="T27" s="21" t="s">
        <v>2084</v>
      </c>
      <c r="U27" s="21" t="s">
        <v>799</v>
      </c>
      <c r="V27" s="21" t="s">
        <v>799</v>
      </c>
      <c r="W27" s="21" t="s">
        <v>799</v>
      </c>
      <c r="X27" s="21" t="s">
        <v>799</v>
      </c>
      <c r="Y27" s="21" t="s">
        <v>799</v>
      </c>
      <c r="Z27" s="21" t="s">
        <v>749</v>
      </c>
      <c r="AA27" s="21" t="s">
        <v>2085</v>
      </c>
      <c r="AB27" s="21"/>
      <c r="AC27" s="21" t="s">
        <v>1006</v>
      </c>
      <c r="AD27" s="21" t="s">
        <v>1276</v>
      </c>
      <c r="AE27" s="21" t="s">
        <v>2086</v>
      </c>
      <c r="AF27" s="21" t="s">
        <v>2087</v>
      </c>
      <c r="AG27" s="21" t="s">
        <v>799</v>
      </c>
      <c r="AH27" s="21" t="s">
        <v>799</v>
      </c>
      <c r="AI27" s="21" t="s">
        <v>799</v>
      </c>
      <c r="AJ27" s="21" t="s">
        <v>817</v>
      </c>
      <c r="AK27" s="21" t="s">
        <v>815</v>
      </c>
      <c r="AL27" s="21" t="s">
        <v>791</v>
      </c>
      <c r="AM27" s="21" t="s">
        <v>928</v>
      </c>
      <c r="AN27" s="21" t="s">
        <v>807</v>
      </c>
      <c r="AO27" s="21"/>
      <c r="AP27" s="21" t="s">
        <v>798</v>
      </c>
      <c r="AQ27" s="21" t="s">
        <v>799</v>
      </c>
      <c r="AR27" s="21" t="s">
        <v>798</v>
      </c>
      <c r="AS27" s="21" t="s">
        <v>791</v>
      </c>
      <c r="AT27" s="21" t="s">
        <v>800</v>
      </c>
      <c r="AU27" s="21" t="s">
        <v>2088</v>
      </c>
      <c r="AV27" s="21" t="s">
        <v>800</v>
      </c>
      <c r="AW27" s="21" t="s">
        <v>767</v>
      </c>
      <c r="AX27" s="21" t="s">
        <v>815</v>
      </c>
      <c r="AY27" s="21" t="s">
        <v>812</v>
      </c>
      <c r="AZ27" s="21" t="s">
        <v>807</v>
      </c>
      <c r="BA27" s="21" t="s">
        <v>791</v>
      </c>
      <c r="BB27" s="21"/>
      <c r="BC27" s="21" t="s">
        <v>802</v>
      </c>
      <c r="BD27" s="21" t="s">
        <v>2089</v>
      </c>
      <c r="BE27" s="21" t="s">
        <v>2090</v>
      </c>
      <c r="BF27" s="21" t="s">
        <v>808</v>
      </c>
      <c r="BG27" s="21" t="s">
        <v>2091</v>
      </c>
      <c r="BH27" s="21" t="s">
        <v>2092</v>
      </c>
      <c r="BI27" s="21" t="s">
        <v>2093</v>
      </c>
      <c r="BJ27" s="21" t="s">
        <v>808</v>
      </c>
      <c r="BK27" s="21" t="s">
        <v>2094</v>
      </c>
      <c r="BL27" s="21" t="s">
        <v>2095</v>
      </c>
      <c r="BM27" s="21" t="s">
        <v>755</v>
      </c>
      <c r="BN27" s="21" t="s">
        <v>808</v>
      </c>
      <c r="BO27" s="21"/>
      <c r="BP27" s="21" t="s">
        <v>808</v>
      </c>
      <c r="BQ27" s="21" t="s">
        <v>755</v>
      </c>
      <c r="BR27" s="21" t="s">
        <v>755</v>
      </c>
      <c r="BS27" s="21" t="s">
        <v>810</v>
      </c>
      <c r="BT27" s="21" t="s">
        <v>755</v>
      </c>
      <c r="BU27" s="21" t="s">
        <v>755</v>
      </c>
      <c r="BV27" s="21" t="s">
        <v>2096</v>
      </c>
      <c r="BW27" s="21" t="s">
        <v>755</v>
      </c>
      <c r="BX27" s="21" t="s">
        <v>808</v>
      </c>
      <c r="BY27" s="21" t="s">
        <v>2097</v>
      </c>
      <c r="BZ27" s="21" t="s">
        <v>810</v>
      </c>
      <c r="CA27" s="21" t="s">
        <v>2098</v>
      </c>
      <c r="CB27" s="21"/>
      <c r="CC27" s="21" t="s">
        <v>767</v>
      </c>
      <c r="CD27" s="21" t="s">
        <v>2099</v>
      </c>
      <c r="CE27" s="21" t="s">
        <v>755</v>
      </c>
      <c r="CF27" s="21" t="s">
        <v>755</v>
      </c>
      <c r="CG27" s="21" t="s">
        <v>755</v>
      </c>
      <c r="CH27" s="21" t="s">
        <v>755</v>
      </c>
      <c r="CI27" s="21" t="s">
        <v>755</v>
      </c>
      <c r="CJ27" s="21" t="s">
        <v>755</v>
      </c>
      <c r="CK27" s="21" t="s">
        <v>755</v>
      </c>
      <c r="CL27" s="21" t="s">
        <v>755</v>
      </c>
      <c r="CM27" s="21" t="s">
        <v>755</v>
      </c>
      <c r="CN27" s="21" t="s">
        <v>755</v>
      </c>
      <c r="CO27" s="21"/>
      <c r="CP27" s="21" t="s">
        <v>755</v>
      </c>
      <c r="CQ27" s="21" t="s">
        <v>755</v>
      </c>
      <c r="CR27" s="21" t="s">
        <v>755</v>
      </c>
      <c r="CS27" s="21" t="s">
        <v>2100</v>
      </c>
      <c r="CT27" s="21" t="s">
        <v>810</v>
      </c>
      <c r="CU27" s="21" t="s">
        <v>810</v>
      </c>
      <c r="CV27" s="21" t="s">
        <v>2101</v>
      </c>
      <c r="CW27" s="21" t="s">
        <v>2102</v>
      </c>
      <c r="CX27" s="21" t="s">
        <v>2103</v>
      </c>
      <c r="CY27" s="21" t="s">
        <v>2104</v>
      </c>
      <c r="CZ27" s="21" t="s">
        <v>816</v>
      </c>
      <c r="DA27" s="21" t="s">
        <v>798</v>
      </c>
      <c r="DB27" s="21"/>
      <c r="DC27" s="21" t="s">
        <v>2105</v>
      </c>
      <c r="DD27" s="21" t="s">
        <v>2106</v>
      </c>
      <c r="DE27" s="21" t="s">
        <v>2107</v>
      </c>
      <c r="DF27" s="21" t="s">
        <v>815</v>
      </c>
      <c r="DG27" s="21" t="s">
        <v>2108</v>
      </c>
      <c r="DH27" s="21" t="s">
        <v>2109</v>
      </c>
      <c r="DI27" s="21" t="s">
        <v>812</v>
      </c>
      <c r="DJ27" s="21" t="s">
        <v>2110</v>
      </c>
      <c r="DK27" s="21" t="s">
        <v>2111</v>
      </c>
      <c r="DL27" s="21" t="s">
        <v>2112</v>
      </c>
      <c r="DM27" s="21" t="s">
        <v>2113</v>
      </c>
      <c r="DN27" s="21" t="s">
        <v>2114</v>
      </c>
      <c r="DO27" s="21"/>
      <c r="DP27" s="21" t="s">
        <v>2115</v>
      </c>
      <c r="DQ27" s="21" t="s">
        <v>2116</v>
      </c>
      <c r="DR27" s="21" t="s">
        <v>2117</v>
      </c>
      <c r="DS27" s="21" t="s">
        <v>2118</v>
      </c>
      <c r="DT27" s="21" t="s">
        <v>2119</v>
      </c>
      <c r="DU27" s="21" t="s">
        <v>2120</v>
      </c>
      <c r="DV27" s="21" t="s">
        <v>2121</v>
      </c>
      <c r="DW27" s="21" t="s">
        <v>2122</v>
      </c>
      <c r="DX27" s="21" t="s">
        <v>2123</v>
      </c>
      <c r="DY27" s="21" t="s">
        <v>2124</v>
      </c>
      <c r="DZ27" s="21" t="s">
        <v>2125</v>
      </c>
      <c r="EA27" s="21" t="s">
        <v>2126</v>
      </c>
      <c r="EB27" s="21"/>
      <c r="EC27" s="21" t="s">
        <v>2127</v>
      </c>
      <c r="ED27" s="21" t="s">
        <v>2128</v>
      </c>
      <c r="EE27" s="21" t="s">
        <v>2129</v>
      </c>
      <c r="EF27" s="21" t="s">
        <v>2130</v>
      </c>
      <c r="EG27" s="21" t="s">
        <v>2131</v>
      </c>
      <c r="EH27" s="21" t="s">
        <v>2132</v>
      </c>
      <c r="EI27" s="21" t="s">
        <v>2133</v>
      </c>
      <c r="EJ27" s="21" t="s">
        <v>2134</v>
      </c>
      <c r="EK27" s="21" t="s">
        <v>2135</v>
      </c>
      <c r="EL27" s="21" t="s">
        <v>1261</v>
      </c>
      <c r="EM27" s="21" t="s">
        <v>2136</v>
      </c>
      <c r="EN27" s="21" t="s">
        <v>1937</v>
      </c>
      <c r="EO27" s="21"/>
      <c r="EP27" s="21" t="s">
        <v>2137</v>
      </c>
      <c r="EQ27" s="21" t="s">
        <v>2138</v>
      </c>
      <c r="ER27" s="21" t="s">
        <v>2139</v>
      </c>
      <c r="ES27" s="21" t="s">
        <v>2140</v>
      </c>
      <c r="ET27" s="21" t="s">
        <v>2141</v>
      </c>
      <c r="EU27" s="21" t="s">
        <v>2106</v>
      </c>
      <c r="EV27" s="21" t="s">
        <v>2142</v>
      </c>
      <c r="EW27" s="21" t="s">
        <v>2143</v>
      </c>
      <c r="EX27" s="21" t="s">
        <v>2144</v>
      </c>
      <c r="EY27" s="21" t="s">
        <v>2145</v>
      </c>
      <c r="EZ27" s="21" t="s">
        <v>2146</v>
      </c>
      <c r="FA27" s="21" t="s">
        <v>2147</v>
      </c>
    </row>
    <row r="28" spans="1:157" s="134" customFormat="1" ht="12.75" customHeight="1">
      <c r="A28" s="784" t="s">
        <v>3174</v>
      </c>
      <c r="B28" s="21">
        <f>AVERAGE(C28:N28)</f>
        <v>22.35992036133899</v>
      </c>
      <c r="C28" s="21">
        <v>25.171006555909532</v>
      </c>
      <c r="D28" s="21">
        <v>25.156085095092802</v>
      </c>
      <c r="E28" s="21">
        <v>26.488018312068164</v>
      </c>
      <c r="F28" s="21">
        <v>20.7339512748229</v>
      </c>
      <c r="G28" s="21">
        <v>19.738326286433963</v>
      </c>
      <c r="H28" s="21">
        <v>22.753773320020116</v>
      </c>
      <c r="I28" s="21">
        <v>20.464260551145323</v>
      </c>
      <c r="J28" s="21">
        <v>24.225265059179417</v>
      </c>
      <c r="K28" s="21">
        <v>22.091996414393648</v>
      </c>
      <c r="L28" s="21">
        <v>20.492499064721287</v>
      </c>
      <c r="M28" s="21">
        <v>20.762407908393307</v>
      </c>
      <c r="N28" s="21">
        <v>20.241454493887414</v>
      </c>
      <c r="O28" s="21">
        <f>AVERAGE(P28:AA28)</f>
        <v>19.748214253541104</v>
      </c>
      <c r="P28" s="21">
        <v>19.473023670853276</v>
      </c>
      <c r="Q28" s="21">
        <v>21.702497164195172</v>
      </c>
      <c r="R28" s="21">
        <v>21.348187595294537</v>
      </c>
      <c r="S28" s="21">
        <v>22.047068209638748</v>
      </c>
      <c r="T28" s="21">
        <v>21.613350584901873</v>
      </c>
      <c r="U28" s="21">
        <v>21.156890751992233</v>
      </c>
      <c r="V28" s="21">
        <v>19.675518016272761</v>
      </c>
      <c r="W28" s="21">
        <v>17.692959983399579</v>
      </c>
      <c r="X28" s="21">
        <v>19.105575143115566</v>
      </c>
      <c r="Y28" s="21">
        <v>18.525146842587382</v>
      </c>
      <c r="Z28" s="21">
        <v>17.631178106138538</v>
      </c>
      <c r="AA28" s="21">
        <v>17.007174974103524</v>
      </c>
      <c r="AB28" s="21">
        <f>AVERAGE(AC28:AN28)</f>
        <v>18.688122453732014</v>
      </c>
      <c r="AC28" s="21">
        <v>17.719017769481816</v>
      </c>
      <c r="AD28" s="21">
        <v>18.110462094922394</v>
      </c>
      <c r="AE28" s="21">
        <v>16.678938015079545</v>
      </c>
      <c r="AF28" s="21">
        <v>19.236054386807425</v>
      </c>
      <c r="AG28" s="21">
        <v>15.892291544316354</v>
      </c>
      <c r="AH28" s="21">
        <v>16.379167562117633</v>
      </c>
      <c r="AI28" s="21">
        <v>17.791339136407853</v>
      </c>
      <c r="AJ28" s="21">
        <v>17.627637416414625</v>
      </c>
      <c r="AK28" s="21">
        <v>18.926538468205639</v>
      </c>
      <c r="AL28" s="21">
        <v>22.242194569680553</v>
      </c>
      <c r="AM28" s="21">
        <v>21.843406144184087</v>
      </c>
      <c r="AN28" s="21">
        <v>21.810422337166237</v>
      </c>
      <c r="AO28" s="21">
        <f>AVERAGE(AP28:BA28)</f>
        <v>13.719301397479953</v>
      </c>
      <c r="AP28" s="21">
        <v>20.630506687372662</v>
      </c>
      <c r="AQ28" s="21">
        <v>18.157311190115678</v>
      </c>
      <c r="AR28" s="21">
        <v>16.109583601460027</v>
      </c>
      <c r="AS28" s="21">
        <v>14.404233723075205</v>
      </c>
      <c r="AT28" s="21">
        <v>14.607374778906291</v>
      </c>
      <c r="AU28" s="21">
        <v>13.75915690641739</v>
      </c>
      <c r="AV28" s="21">
        <v>12.994606598722802</v>
      </c>
      <c r="AW28" s="21">
        <v>12.311848088585826</v>
      </c>
      <c r="AX28" s="21">
        <v>10.621719354105073</v>
      </c>
      <c r="AY28" s="21">
        <v>11.04183423468313</v>
      </c>
      <c r="AZ28" s="21">
        <v>9.7150540660437557</v>
      </c>
      <c r="BA28" s="21">
        <v>10.278387540271583</v>
      </c>
      <c r="BB28" s="21">
        <f>AVERAGE(BC28:BN28)</f>
        <v>8.3494793985734947</v>
      </c>
      <c r="BC28" s="21">
        <v>10.269398353211161</v>
      </c>
      <c r="BD28" s="21">
        <v>10.795514401196739</v>
      </c>
      <c r="BE28" s="21">
        <v>7.9378933004994385</v>
      </c>
      <c r="BF28" s="21">
        <v>8.0576528261720899</v>
      </c>
      <c r="BG28" s="21">
        <v>8.3646175708325625</v>
      </c>
      <c r="BH28" s="21">
        <v>6.5117191699250663</v>
      </c>
      <c r="BI28" s="21">
        <v>7.568119677889352</v>
      </c>
      <c r="BJ28" s="21">
        <v>7.0919552513726494</v>
      </c>
      <c r="BK28" s="21">
        <v>7.2333172096335296</v>
      </c>
      <c r="BL28" s="21">
        <v>8.7014623680654388</v>
      </c>
      <c r="BM28" s="21">
        <v>8.958988869536002</v>
      </c>
      <c r="BN28" s="21">
        <v>8.7031137845479201</v>
      </c>
      <c r="BO28" s="21">
        <f>AVERAGE(BP28:CA28)</f>
        <v>7.7835040488381866</v>
      </c>
      <c r="BP28" s="21">
        <v>8.9392685203967517</v>
      </c>
      <c r="BQ28" s="21">
        <v>7.7854764534530894</v>
      </c>
      <c r="BR28" s="21">
        <v>6.7837768841971124</v>
      </c>
      <c r="BS28" s="21">
        <v>7.0135574223359587</v>
      </c>
      <c r="BT28" s="21">
        <v>7.8199192060747773</v>
      </c>
      <c r="BU28" s="21">
        <v>7.2469664512099774</v>
      </c>
      <c r="BV28" s="21">
        <v>8.6612097874141654</v>
      </c>
      <c r="BW28" s="21">
        <v>7.9521917301895124</v>
      </c>
      <c r="BX28" s="21">
        <v>7.5298802745179731</v>
      </c>
      <c r="BY28" s="21">
        <v>7.2282167032640459</v>
      </c>
      <c r="BZ28" s="21">
        <v>7.6416118926317385</v>
      </c>
      <c r="CA28" s="21">
        <v>8.7999732603731147</v>
      </c>
      <c r="CB28" s="21">
        <f>AVERAGE(CC28:CN28)</f>
        <v>7.3139564024413986</v>
      </c>
      <c r="CC28" s="21">
        <v>7.7620616808871006</v>
      </c>
      <c r="CD28" s="21">
        <v>7.3453869292502905</v>
      </c>
      <c r="CE28" s="21">
        <v>3.2359836372912403</v>
      </c>
      <c r="CF28" s="21">
        <v>9.3413885202667526</v>
      </c>
      <c r="CG28" s="21">
        <v>7.4982421483726176</v>
      </c>
      <c r="CH28" s="21">
        <v>8.2791841818159515</v>
      </c>
      <c r="CI28" s="21">
        <v>6.8165336337195193</v>
      </c>
      <c r="CJ28" s="21">
        <v>7.7201651612255553</v>
      </c>
      <c r="CK28" s="21">
        <v>7.5281306167601842</v>
      </c>
      <c r="CL28" s="21">
        <v>7.760360945169678</v>
      </c>
      <c r="CM28" s="21">
        <v>6.829829032282432</v>
      </c>
      <c r="CN28" s="21">
        <v>7.6502103422554697</v>
      </c>
      <c r="CO28" s="21">
        <f>AVERAGE(CP28:DA28)</f>
        <v>7.3395296696491208</v>
      </c>
      <c r="CP28" s="21">
        <v>8.2898699217662983</v>
      </c>
      <c r="CQ28" s="21">
        <v>7.3914092758552048</v>
      </c>
      <c r="CR28" s="21">
        <v>6.4107590485174883</v>
      </c>
      <c r="CS28" s="21">
        <v>8.6201859598198531</v>
      </c>
      <c r="CT28" s="21">
        <v>7.5434027906742935</v>
      </c>
      <c r="CU28" s="21">
        <v>7.0506419232110531</v>
      </c>
      <c r="CV28" s="21">
        <v>7.2817899767308019</v>
      </c>
      <c r="CW28" s="21">
        <v>7.8647959461322454</v>
      </c>
      <c r="CX28" s="21">
        <v>7.6698272186001972</v>
      </c>
      <c r="CY28" s="21">
        <v>6.8064280854469956</v>
      </c>
      <c r="CZ28" s="21">
        <v>7.6691838469680764</v>
      </c>
      <c r="DA28" s="21">
        <v>5.4760620420669248</v>
      </c>
      <c r="DB28" s="21">
        <f>AVERAGE(DC28:DN28)</f>
        <v>6.8524563372868892</v>
      </c>
      <c r="DC28" s="21">
        <v>6.7655038241022645</v>
      </c>
      <c r="DD28" s="21">
        <v>8.3466761752912131</v>
      </c>
      <c r="DE28" s="21">
        <v>7.7059288296113024</v>
      </c>
      <c r="DF28" s="21">
        <v>7.8440235347029379</v>
      </c>
      <c r="DG28" s="21">
        <v>6.05593465108978</v>
      </c>
      <c r="DH28" s="21">
        <v>7.3759493945392265</v>
      </c>
      <c r="DI28" s="21">
        <v>6.0109472837971749</v>
      </c>
      <c r="DJ28" s="21">
        <v>7.6273294602393795</v>
      </c>
      <c r="DK28" s="21">
        <v>6.841397258978211</v>
      </c>
      <c r="DL28" s="21">
        <v>4.9746976255151072</v>
      </c>
      <c r="DM28" s="21">
        <v>6.7755791516357284</v>
      </c>
      <c r="DN28" s="21">
        <v>5.9055088579403607</v>
      </c>
      <c r="DO28" s="21">
        <f>AVERAGE(DP28:EA28)</f>
        <v>6.5843052938831805</v>
      </c>
      <c r="DP28" s="21">
        <v>5.5179813729323124</v>
      </c>
      <c r="DQ28" s="21">
        <v>6.9594787451759377</v>
      </c>
      <c r="DR28" s="21">
        <v>7.5693843295835173</v>
      </c>
      <c r="DS28" s="21">
        <v>6.2045969300684716</v>
      </c>
      <c r="DT28" s="21">
        <v>6.9240353052732022</v>
      </c>
      <c r="DU28" s="21">
        <v>3.8265985639007098</v>
      </c>
      <c r="DV28" s="21">
        <v>7.1285607483361551</v>
      </c>
      <c r="DW28" s="21">
        <v>6.6104617643147794</v>
      </c>
      <c r="DX28" s="21">
        <v>7.0974245217792102</v>
      </c>
      <c r="DY28" s="21">
        <v>7.4773210153622491</v>
      </c>
      <c r="DZ28" s="21">
        <v>7.1935949305823188</v>
      </c>
      <c r="EA28" s="21">
        <v>6.5022252992893028</v>
      </c>
      <c r="EB28" s="21">
        <f>AVERAGE(EC28:EN28)</f>
        <v>6.7243909489912239</v>
      </c>
      <c r="EC28" s="21">
        <v>7.0957004712141396</v>
      </c>
      <c r="ED28" s="21">
        <v>8.3752107616921645</v>
      </c>
      <c r="EE28" s="21">
        <v>6.4223299239342895</v>
      </c>
      <c r="EF28" s="21">
        <v>6.4931327303110642</v>
      </c>
      <c r="EG28" s="21">
        <v>7.3916994305234498</v>
      </c>
      <c r="EH28" s="21">
        <v>7.8055013475494333</v>
      </c>
      <c r="EI28" s="21">
        <v>5.8011437532111136</v>
      </c>
      <c r="EJ28" s="21">
        <v>6.7669774649525536</v>
      </c>
      <c r="EK28" s="21">
        <v>6.5477858040034773</v>
      </c>
      <c r="EL28" s="21">
        <v>6.3669429036427285</v>
      </c>
      <c r="EM28" s="21">
        <v>5.9539036952203475</v>
      </c>
      <c r="EN28" s="21">
        <v>5.6723631016399239</v>
      </c>
      <c r="EO28" s="21">
        <f>AVERAGE(EP28:FA28)</f>
        <v>6.1423876339589958</v>
      </c>
      <c r="EP28" s="21">
        <v>5.8368303529594785</v>
      </c>
      <c r="EQ28" s="21">
        <v>6.4828150016326163</v>
      </c>
      <c r="ER28" s="21">
        <v>6.3322561067825047</v>
      </c>
      <c r="ES28" s="21">
        <v>5.6723225343625359</v>
      </c>
      <c r="ET28" s="21">
        <v>5.8792166382674882</v>
      </c>
      <c r="EU28" s="21">
        <v>5.7580790091229135</v>
      </c>
      <c r="EV28" s="21">
        <v>5.838479560841213</v>
      </c>
      <c r="EW28" s="21">
        <v>6.3268341352506789</v>
      </c>
      <c r="EX28" s="21">
        <v>6.4543094215133783</v>
      </c>
      <c r="EY28" s="21">
        <v>3.6884814823379921</v>
      </c>
      <c r="EZ28" s="21">
        <v>7.4710133406796624</v>
      </c>
      <c r="FA28" s="21">
        <v>7.9680140237574708</v>
      </c>
    </row>
    <row r="29" spans="1:157" s="360" customFormat="1" ht="12.75" customHeight="1">
      <c r="A29" s="786" t="s">
        <v>3175</v>
      </c>
      <c r="B29" s="21">
        <f>AVERAGE(C29:N29)</f>
        <v>8.5177555098556574</v>
      </c>
      <c r="C29" s="21">
        <v>13.192941176470589</v>
      </c>
      <c r="D29" s="21">
        <v>4.4591029023746698</v>
      </c>
      <c r="E29" s="21">
        <v>10</v>
      </c>
      <c r="F29" s="21">
        <v>10</v>
      </c>
      <c r="G29" s="21">
        <v>8.7399999999999984</v>
      </c>
      <c r="H29" s="21">
        <v>10</v>
      </c>
      <c r="I29" s="21">
        <v>5.75</v>
      </c>
      <c r="J29" s="21">
        <v>6</v>
      </c>
      <c r="K29" s="21"/>
      <c r="L29" s="21"/>
      <c r="M29" s="21"/>
      <c r="N29" s="21"/>
      <c r="O29" s="21">
        <f>AVERAGE(P29:AA29)</f>
        <v>8.1493221757322178</v>
      </c>
      <c r="P29" s="21"/>
      <c r="Q29" s="21"/>
      <c r="R29" s="21"/>
      <c r="S29" s="21"/>
      <c r="T29" s="21"/>
      <c r="U29" s="21"/>
      <c r="V29" s="21">
        <v>10</v>
      </c>
      <c r="W29" s="21">
        <v>15</v>
      </c>
      <c r="X29" s="21"/>
      <c r="Y29" s="21">
        <v>5</v>
      </c>
      <c r="Z29" s="21">
        <v>5</v>
      </c>
      <c r="AA29" s="21">
        <v>5.7466108786610883</v>
      </c>
      <c r="AB29" s="21">
        <f>AVERAGE(AC29:AN29)</f>
        <v>9.6297334354478732</v>
      </c>
      <c r="AC29" s="21">
        <v>3.0811893390848867E-2</v>
      </c>
      <c r="AD29" s="21">
        <v>7.7047599715822592</v>
      </c>
      <c r="AE29" s="21">
        <v>10</v>
      </c>
      <c r="AF29" s="21">
        <v>11.008797653958945</v>
      </c>
      <c r="AG29" s="21">
        <v>9.1765799256505574</v>
      </c>
      <c r="AH29" s="21">
        <v>7.9359717001989818</v>
      </c>
      <c r="AI29" s="21">
        <v>8.0019612115929402</v>
      </c>
      <c r="AJ29" s="21">
        <v>8.28429942418426</v>
      </c>
      <c r="AK29" s="21">
        <v>9.3256462240243287</v>
      </c>
      <c r="AL29" s="21">
        <v>12.877758019607386</v>
      </c>
      <c r="AM29" s="21">
        <v>17.353205993954592</v>
      </c>
      <c r="AN29" s="21">
        <v>13.85700920722938</v>
      </c>
      <c r="AO29" s="21">
        <f>AVERAGE(AP29:BA29)</f>
        <v>8.5767752846841727</v>
      </c>
      <c r="AP29" s="21">
        <v>16.28622706909071</v>
      </c>
      <c r="AQ29" s="21">
        <v>12.017230419217773</v>
      </c>
      <c r="AR29" s="21">
        <v>10.792220135846257</v>
      </c>
      <c r="AS29" s="21">
        <v>7.5163187838400658</v>
      </c>
      <c r="AT29" s="21">
        <v>7.7576520179936459</v>
      </c>
      <c r="AU29" s="21">
        <v>10.113125481365207</v>
      </c>
      <c r="AV29" s="21">
        <v>8.1955526871626372</v>
      </c>
      <c r="AW29" s="21">
        <v>6.9918740399385566</v>
      </c>
      <c r="AX29" s="21">
        <v>5.8324354980429742</v>
      </c>
      <c r="AY29" s="21">
        <v>5.8664552880481509</v>
      </c>
      <c r="AZ29" s="21">
        <v>5.1253320283463006</v>
      </c>
      <c r="BA29" s="21">
        <v>6.4268799673178343</v>
      </c>
      <c r="BB29" s="21">
        <f>AVERAGE(BC29:BN29)</f>
        <v>3.790988321179642</v>
      </c>
      <c r="BC29" s="21">
        <v>4.7482622519460582</v>
      </c>
      <c r="BD29" s="21">
        <v>7.1127245327586603</v>
      </c>
      <c r="BE29" s="21">
        <v>3.5096443965517237</v>
      </c>
      <c r="BF29" s="21">
        <v>3.2239737393734713</v>
      </c>
      <c r="BG29" s="21">
        <v>6.3140864854018259</v>
      </c>
      <c r="BH29" s="21">
        <v>2.7838524151373307</v>
      </c>
      <c r="BI29" s="21">
        <v>3.8290725419797966</v>
      </c>
      <c r="BJ29" s="21">
        <v>3.002708875827691</v>
      </c>
      <c r="BK29" s="21">
        <v>2.4360966879515682</v>
      </c>
      <c r="BL29" s="21">
        <v>3.4451775412366943</v>
      </c>
      <c r="BM29" s="21">
        <v>1.7790306078949614</v>
      </c>
      <c r="BN29" s="21">
        <v>3.3072297780959197</v>
      </c>
      <c r="BO29" s="21">
        <f>AVERAGE(BP29:CA29)</f>
        <v>2.8819188063774042</v>
      </c>
      <c r="BP29" s="21">
        <v>4.4565045248868778</v>
      </c>
      <c r="BQ29" s="21">
        <v>3.3053530446603494</v>
      </c>
      <c r="BR29" s="21">
        <v>3.2526812627053303</v>
      </c>
      <c r="BS29" s="21">
        <v>2.0318791445446602</v>
      </c>
      <c r="BT29" s="21">
        <v>2.669912945006724</v>
      </c>
      <c r="BU29" s="21">
        <v>2.6024550379198272</v>
      </c>
      <c r="BV29" s="21">
        <v>2.8474315145517521</v>
      </c>
      <c r="BW29" s="21">
        <v>2.8238206426606651</v>
      </c>
      <c r="BX29" s="21">
        <v>2.553982864420516</v>
      </c>
      <c r="BY29" s="21">
        <v>2.7094722598105552</v>
      </c>
      <c r="BZ29" s="21">
        <v>2.6077538844536008</v>
      </c>
      <c r="CA29" s="21">
        <v>2.721778550907989</v>
      </c>
      <c r="CB29" s="21">
        <f>AVERAGE(CC29:CN29)</f>
        <v>2.3406368216190838</v>
      </c>
      <c r="CC29" s="21">
        <v>2.1758725251203996</v>
      </c>
      <c r="CD29" s="21">
        <v>1.6454495863260294</v>
      </c>
      <c r="CE29" s="21">
        <v>0.6259252723630464</v>
      </c>
      <c r="CF29" s="21">
        <v>2.7044117224949051</v>
      </c>
      <c r="CG29" s="21">
        <v>2.6821684126166354</v>
      </c>
      <c r="CH29" s="21">
        <v>2.4522001677383276</v>
      </c>
      <c r="CI29" s="21">
        <v>6.4707322128851548</v>
      </c>
      <c r="CJ29" s="21">
        <v>2.3614066532836251</v>
      </c>
      <c r="CK29" s="21">
        <v>2.9542800032634413</v>
      </c>
      <c r="CL29" s="21">
        <v>1.3172472276581866</v>
      </c>
      <c r="CM29" s="21">
        <v>1.1190907913482708</v>
      </c>
      <c r="CN29" s="21">
        <v>1.5788572843309858</v>
      </c>
      <c r="CO29" s="21">
        <f>AVERAGE(CP29:DA29)</f>
        <v>1.9794378308844252</v>
      </c>
      <c r="CP29" s="21">
        <v>1.6089738022868725</v>
      </c>
      <c r="CQ29" s="21">
        <v>0.65665984839369507</v>
      </c>
      <c r="CR29" s="21">
        <v>0.89413218035824593</v>
      </c>
      <c r="CS29" s="21">
        <v>5.6118667786174088</v>
      </c>
      <c r="CT29" s="21">
        <v>1.4830630394977766</v>
      </c>
      <c r="CU29" s="21">
        <v>1.5500784439653197</v>
      </c>
      <c r="CV29" s="21">
        <v>1.7677436253330048</v>
      </c>
      <c r="CW29" s="21">
        <v>2.629129938486904</v>
      </c>
      <c r="CX29" s="21">
        <v>2.3014943172138533</v>
      </c>
      <c r="CY29" s="21">
        <v>3.2792404147576559</v>
      </c>
      <c r="CZ29" s="21">
        <v>1</v>
      </c>
      <c r="DA29" s="21">
        <v>0.97087158170236521</v>
      </c>
      <c r="DB29" s="21">
        <f>AVERAGE(DC29:DN29)</f>
        <v>1.4650760283445436</v>
      </c>
      <c r="DC29" s="21">
        <v>1.1353372434017597</v>
      </c>
      <c r="DD29" s="21">
        <v>1</v>
      </c>
      <c r="DE29" s="21">
        <v>1.8264975535084602</v>
      </c>
      <c r="DF29" s="21">
        <v>1.8791935900749546</v>
      </c>
      <c r="DG29" s="21">
        <v>0.28000000000000003</v>
      </c>
      <c r="DH29" s="21">
        <v>1.1039254013522606</v>
      </c>
      <c r="DI29" s="21">
        <v>1.2999945799457995</v>
      </c>
      <c r="DJ29" s="21">
        <v>4.7758051148161451</v>
      </c>
      <c r="DK29" s="21">
        <v>1.258032180908893</v>
      </c>
      <c r="DL29" s="21">
        <v>0.55040399231929416</v>
      </c>
      <c r="DM29" s="21">
        <v>1.7912670514545272</v>
      </c>
      <c r="DN29" s="21">
        <v>0.6804556323524279</v>
      </c>
      <c r="DO29" s="21">
        <f>AVERAGE(DP29:EA29)</f>
        <v>1.6758850249915227</v>
      </c>
      <c r="DP29" s="21">
        <v>1.2791172675706601</v>
      </c>
      <c r="DQ29" s="21">
        <v>0.85566931777100652</v>
      </c>
      <c r="DR29" s="21">
        <v>0.66064972491485452</v>
      </c>
      <c r="DS29" s="21">
        <v>1.1817075067202809</v>
      </c>
      <c r="DT29" s="21">
        <v>2.7992032428827476</v>
      </c>
      <c r="DU29" s="21">
        <v>1.5488192862566439</v>
      </c>
      <c r="DV29" s="21">
        <v>1.5323308270676692</v>
      </c>
      <c r="DW29" s="21">
        <v>1.4383968472184037</v>
      </c>
      <c r="DX29" s="21">
        <v>2.0372339704678279</v>
      </c>
      <c r="DY29" s="21">
        <v>2.7524082676060733</v>
      </c>
      <c r="DZ29" s="21">
        <v>1.5457702181571664</v>
      </c>
      <c r="EA29" s="21">
        <v>2.4793138232649388</v>
      </c>
      <c r="EB29" s="21">
        <f>AVERAGE(EC29:EN29)</f>
        <v>1.4152632289155977</v>
      </c>
      <c r="EC29" s="21">
        <v>2.0919453841901605</v>
      </c>
      <c r="ED29" s="21">
        <v>1.8092210400517867</v>
      </c>
      <c r="EE29" s="21">
        <v>2.0346890005470351</v>
      </c>
      <c r="EF29" s="21">
        <v>2.0635503006840152</v>
      </c>
      <c r="EG29" s="21">
        <v>1.2401626427870771</v>
      </c>
      <c r="EH29" s="21">
        <v>1.5716332196398823</v>
      </c>
      <c r="EI29" s="21">
        <v>0.84859772649366771</v>
      </c>
      <c r="EJ29" s="21">
        <v>0.8589094111663792</v>
      </c>
      <c r="EK29" s="21">
        <v>0.78017412841499145</v>
      </c>
      <c r="EL29" s="21">
        <v>1.2637250139056109</v>
      </c>
      <c r="EM29" s="21">
        <v>1.1763481301075178</v>
      </c>
      <c r="EN29" s="21">
        <v>1.2442027489990504</v>
      </c>
      <c r="EO29" s="21">
        <f>AVERAGE(EP29:FA29)</f>
        <v>2.1512075390956631</v>
      </c>
      <c r="EP29" s="21">
        <v>1.2006564020754777</v>
      </c>
      <c r="EQ29" s="21">
        <v>2.3650429079040514</v>
      </c>
      <c r="ER29" s="21">
        <v>1.8303451990576871</v>
      </c>
      <c r="ES29" s="21">
        <v>1.956829435479186</v>
      </c>
      <c r="ET29" s="21">
        <v>1.8321549394954875</v>
      </c>
      <c r="EU29" s="21">
        <v>2.6668905041639044</v>
      </c>
      <c r="EV29" s="21">
        <v>2.9647879038412617</v>
      </c>
      <c r="EW29" s="21">
        <v>3.0279966009345123</v>
      </c>
      <c r="EX29" s="21">
        <v>1.8629513315418063</v>
      </c>
      <c r="EY29" s="21">
        <v>2.0945513806600977</v>
      </c>
      <c r="EZ29" s="21">
        <v>1.9834488656484757</v>
      </c>
      <c r="FA29" s="21">
        <v>2.0288349983460137</v>
      </c>
    </row>
    <row r="30" spans="1:157" s="134" customFormat="1" ht="12.75" customHeight="1">
      <c r="A30" s="787" t="s">
        <v>3198</v>
      </c>
      <c r="B30" s="21"/>
      <c r="C30" s="21" t="s">
        <v>877</v>
      </c>
      <c r="D30" s="21" t="s">
        <v>791</v>
      </c>
      <c r="E30" s="21" t="s">
        <v>1135</v>
      </c>
      <c r="F30" s="21" t="s">
        <v>1135</v>
      </c>
      <c r="G30" s="21" t="s">
        <v>2148</v>
      </c>
      <c r="H30" s="21" t="s">
        <v>1135</v>
      </c>
      <c r="I30" s="21" t="s">
        <v>2149</v>
      </c>
      <c r="J30" s="21" t="s">
        <v>778</v>
      </c>
      <c r="K30" s="21" t="s">
        <v>15</v>
      </c>
      <c r="L30" s="21" t="s">
        <v>15</v>
      </c>
      <c r="M30" s="21" t="s">
        <v>15</v>
      </c>
      <c r="N30" s="21" t="s">
        <v>15</v>
      </c>
      <c r="O30" s="21"/>
      <c r="P30" s="21" t="s">
        <v>15</v>
      </c>
      <c r="Q30" s="21" t="s">
        <v>15</v>
      </c>
      <c r="R30" s="21" t="s">
        <v>15</v>
      </c>
      <c r="S30" s="21" t="s">
        <v>15</v>
      </c>
      <c r="T30" s="21" t="s">
        <v>15</v>
      </c>
      <c r="U30" s="21" t="s">
        <v>15</v>
      </c>
      <c r="V30" s="21" t="s">
        <v>1135</v>
      </c>
      <c r="W30" s="21" t="s">
        <v>1301</v>
      </c>
      <c r="X30" s="21" t="s">
        <v>15</v>
      </c>
      <c r="Y30" s="21" t="s">
        <v>814</v>
      </c>
      <c r="Z30" s="21" t="s">
        <v>814</v>
      </c>
      <c r="AA30" s="21" t="s">
        <v>2150</v>
      </c>
      <c r="AB30" s="21"/>
      <c r="AC30" s="21" t="s">
        <v>791</v>
      </c>
      <c r="AD30" s="21" t="s">
        <v>914</v>
      </c>
      <c r="AE30" s="21" t="s">
        <v>1135</v>
      </c>
      <c r="AF30" s="21" t="s">
        <v>1087</v>
      </c>
      <c r="AG30" s="21" t="s">
        <v>2151</v>
      </c>
      <c r="AH30" s="21" t="s">
        <v>1456</v>
      </c>
      <c r="AI30" s="21" t="s">
        <v>1028</v>
      </c>
      <c r="AJ30" s="21" t="s">
        <v>2152</v>
      </c>
      <c r="AK30" s="21" t="s">
        <v>2153</v>
      </c>
      <c r="AL30" s="21" t="s">
        <v>796</v>
      </c>
      <c r="AM30" s="21" t="s">
        <v>2154</v>
      </c>
      <c r="AN30" s="21" t="s">
        <v>796</v>
      </c>
      <c r="AO30" s="21"/>
      <c r="AP30" s="21" t="s">
        <v>2155</v>
      </c>
      <c r="AQ30" s="21" t="s">
        <v>1104</v>
      </c>
      <c r="AR30" s="21" t="s">
        <v>1902</v>
      </c>
      <c r="AS30" s="21" t="s">
        <v>2156</v>
      </c>
      <c r="AT30" s="21" t="s">
        <v>2157</v>
      </c>
      <c r="AU30" s="21" t="s">
        <v>2158</v>
      </c>
      <c r="AV30" s="21" t="s">
        <v>1107</v>
      </c>
      <c r="AW30" s="21" t="s">
        <v>900</v>
      </c>
      <c r="AX30" s="21" t="s">
        <v>2159</v>
      </c>
      <c r="AY30" s="21" t="s">
        <v>2160</v>
      </c>
      <c r="AZ30" s="21" t="s">
        <v>2161</v>
      </c>
      <c r="BA30" s="21" t="s">
        <v>2162</v>
      </c>
      <c r="BB30" s="21"/>
      <c r="BC30" s="21" t="s">
        <v>910</v>
      </c>
      <c r="BD30" s="21" t="s">
        <v>2163</v>
      </c>
      <c r="BE30" s="21" t="s">
        <v>2164</v>
      </c>
      <c r="BF30" s="21" t="s">
        <v>791</v>
      </c>
      <c r="BG30" s="21" t="s">
        <v>2165</v>
      </c>
      <c r="BH30" s="21" t="s">
        <v>2166</v>
      </c>
      <c r="BI30" s="21" t="s">
        <v>2167</v>
      </c>
      <c r="BJ30" s="21" t="s">
        <v>2168</v>
      </c>
      <c r="BK30" s="21" t="s">
        <v>2169</v>
      </c>
      <c r="BL30" s="21" t="s">
        <v>911</v>
      </c>
      <c r="BM30" s="21" t="s">
        <v>812</v>
      </c>
      <c r="BN30" s="21" t="s">
        <v>2170</v>
      </c>
      <c r="BO30" s="21"/>
      <c r="BP30" s="21" t="s">
        <v>2171</v>
      </c>
      <c r="BQ30" s="21" t="s">
        <v>2172</v>
      </c>
      <c r="BR30" s="21" t="s">
        <v>1350</v>
      </c>
      <c r="BS30" s="21" t="s">
        <v>1917</v>
      </c>
      <c r="BT30" s="21" t="s">
        <v>1917</v>
      </c>
      <c r="BU30" s="21" t="s">
        <v>2173</v>
      </c>
      <c r="BV30" s="21" t="s">
        <v>2174</v>
      </c>
      <c r="BW30" s="21" t="s">
        <v>1238</v>
      </c>
      <c r="BX30" s="21" t="s">
        <v>2175</v>
      </c>
      <c r="BY30" s="21" t="s">
        <v>1917</v>
      </c>
      <c r="BZ30" s="21" t="s">
        <v>1917</v>
      </c>
      <c r="CA30" s="21" t="s">
        <v>1917</v>
      </c>
      <c r="CB30" s="21"/>
      <c r="CC30" s="21" t="s">
        <v>2176</v>
      </c>
      <c r="CD30" s="21" t="s">
        <v>1917</v>
      </c>
      <c r="CE30" s="21" t="s">
        <v>2177</v>
      </c>
      <c r="CF30" s="21" t="s">
        <v>2178</v>
      </c>
      <c r="CG30" s="21" t="s">
        <v>2179</v>
      </c>
      <c r="CH30" s="21" t="s">
        <v>2179</v>
      </c>
      <c r="CI30" s="21" t="s">
        <v>2180</v>
      </c>
      <c r="CJ30" s="21" t="s">
        <v>2181</v>
      </c>
      <c r="CK30" s="21" t="s">
        <v>2182</v>
      </c>
      <c r="CL30" s="21" t="s">
        <v>2183</v>
      </c>
      <c r="CM30" s="21" t="s">
        <v>2177</v>
      </c>
      <c r="CN30" s="21" t="s">
        <v>2184</v>
      </c>
      <c r="CO30" s="21"/>
      <c r="CP30" s="21" t="s">
        <v>2185</v>
      </c>
      <c r="CQ30" s="21" t="s">
        <v>2186</v>
      </c>
      <c r="CR30" s="21" t="s">
        <v>2187</v>
      </c>
      <c r="CS30" s="21" t="s">
        <v>2188</v>
      </c>
      <c r="CT30" s="21" t="s">
        <v>2189</v>
      </c>
      <c r="CU30" s="21" t="s">
        <v>2190</v>
      </c>
      <c r="CV30" s="21" t="s">
        <v>807</v>
      </c>
      <c r="CW30" s="21" t="s">
        <v>807</v>
      </c>
      <c r="CX30" s="21" t="s">
        <v>2191</v>
      </c>
      <c r="CY30" s="21" t="s">
        <v>2192</v>
      </c>
      <c r="CZ30" s="21" t="s">
        <v>811</v>
      </c>
      <c r="DA30" s="21" t="s">
        <v>812</v>
      </c>
      <c r="DB30" s="21"/>
      <c r="DC30" s="21" t="s">
        <v>2193</v>
      </c>
      <c r="DD30" s="21" t="s">
        <v>811</v>
      </c>
      <c r="DE30" s="21" t="s">
        <v>799</v>
      </c>
      <c r="DF30" s="21" t="s">
        <v>925</v>
      </c>
      <c r="DG30" s="21" t="s">
        <v>807</v>
      </c>
      <c r="DH30" s="21" t="s">
        <v>807</v>
      </c>
      <c r="DI30" s="21" t="s">
        <v>1270</v>
      </c>
      <c r="DJ30" s="21" t="s">
        <v>2194</v>
      </c>
      <c r="DK30" s="21" t="s">
        <v>805</v>
      </c>
      <c r="DL30" s="21" t="s">
        <v>928</v>
      </c>
      <c r="DM30" s="21" t="s">
        <v>805</v>
      </c>
      <c r="DN30" s="21" t="s">
        <v>2195</v>
      </c>
      <c r="DO30" s="21"/>
      <c r="DP30" s="21" t="s">
        <v>1350</v>
      </c>
      <c r="DQ30" s="21" t="s">
        <v>2196</v>
      </c>
      <c r="DR30" s="21" t="s">
        <v>2197</v>
      </c>
      <c r="DS30" s="21" t="s">
        <v>2198</v>
      </c>
      <c r="DT30" s="21" t="s">
        <v>925</v>
      </c>
      <c r="DU30" s="21" t="s">
        <v>2199</v>
      </c>
      <c r="DV30" s="21" t="s">
        <v>1350</v>
      </c>
      <c r="DW30" s="21" t="s">
        <v>2200</v>
      </c>
      <c r="DX30" s="21" t="s">
        <v>2201</v>
      </c>
      <c r="DY30" s="21" t="s">
        <v>2202</v>
      </c>
      <c r="DZ30" s="21" t="s">
        <v>2203</v>
      </c>
      <c r="EA30" s="21" t="s">
        <v>2196</v>
      </c>
      <c r="EB30" s="21"/>
      <c r="EC30" s="21" t="s">
        <v>2204</v>
      </c>
      <c r="ED30" s="21" t="s">
        <v>2205</v>
      </c>
      <c r="EE30" s="21" t="s">
        <v>2206</v>
      </c>
      <c r="EF30" s="21" t="s">
        <v>2102</v>
      </c>
      <c r="EG30" s="21" t="s">
        <v>2207</v>
      </c>
      <c r="EH30" s="21" t="s">
        <v>2208</v>
      </c>
      <c r="EI30" s="21" t="s">
        <v>807</v>
      </c>
      <c r="EJ30" s="21" t="s">
        <v>2209</v>
      </c>
      <c r="EK30" s="21" t="s">
        <v>2210</v>
      </c>
      <c r="EL30" s="21" t="s">
        <v>2211</v>
      </c>
      <c r="EM30" s="21" t="s">
        <v>767</v>
      </c>
      <c r="EN30" s="21" t="s">
        <v>2212</v>
      </c>
      <c r="EO30" s="21"/>
      <c r="EP30" s="21" t="s">
        <v>2213</v>
      </c>
      <c r="EQ30" s="21" t="s">
        <v>2214</v>
      </c>
      <c r="ER30" s="21" t="s">
        <v>749</v>
      </c>
      <c r="ES30" s="21" t="s">
        <v>2215</v>
      </c>
      <c r="ET30" s="21" t="s">
        <v>2216</v>
      </c>
      <c r="EU30" s="21" t="s">
        <v>2217</v>
      </c>
      <c r="EV30" s="21" t="s">
        <v>2218</v>
      </c>
      <c r="EW30" s="21" t="s">
        <v>2219</v>
      </c>
      <c r="EX30" s="21" t="s">
        <v>807</v>
      </c>
      <c r="EY30" s="21" t="s">
        <v>921</v>
      </c>
      <c r="EZ30" s="21" t="s">
        <v>2220</v>
      </c>
      <c r="FA30" s="21" t="s">
        <v>799</v>
      </c>
    </row>
    <row r="31" spans="1:157" s="134" customFormat="1" ht="12.75" customHeight="1">
      <c r="A31" s="786" t="s">
        <v>3176</v>
      </c>
      <c r="B31" s="21">
        <f>AVERAGE(C31:N31)</f>
        <v>19.521970449121042</v>
      </c>
      <c r="C31" s="21">
        <v>17.796546272649884</v>
      </c>
      <c r="D31" s="21">
        <v>22.815777202763627</v>
      </c>
      <c r="E31" s="21">
        <v>20.663212873395391</v>
      </c>
      <c r="F31" s="21">
        <v>17.909490956072354</v>
      </c>
      <c r="G31" s="21">
        <v>17.463142055598063</v>
      </c>
      <c r="H31" s="21">
        <v>23.84</v>
      </c>
      <c r="I31" s="21">
        <v>18.697455570253638</v>
      </c>
      <c r="J31" s="21">
        <v>18.068896414157813</v>
      </c>
      <c r="K31" s="21">
        <v>21.775401171919881</v>
      </c>
      <c r="L31" s="21">
        <v>19.338043041742456</v>
      </c>
      <c r="M31" s="21">
        <v>18.212537313432836</v>
      </c>
      <c r="N31" s="21">
        <v>17.683142517466575</v>
      </c>
      <c r="O31" s="21">
        <f>AVERAGE(P31:AA31)</f>
        <v>16.892912159975378</v>
      </c>
      <c r="P31" s="21">
        <v>16.226870052943333</v>
      </c>
      <c r="Q31" s="21">
        <v>16.773715044298864</v>
      </c>
      <c r="R31" s="21">
        <v>18.559665703788877</v>
      </c>
      <c r="S31" s="21">
        <v>19.557736193518942</v>
      </c>
      <c r="T31" s="21">
        <v>20.30026301946344</v>
      </c>
      <c r="U31" s="21">
        <v>17.673848540315824</v>
      </c>
      <c r="V31" s="21">
        <v>18.07456530529721</v>
      </c>
      <c r="W31" s="21">
        <v>14.841233382056101</v>
      </c>
      <c r="X31" s="21">
        <v>16.201933589479275</v>
      </c>
      <c r="Y31" s="21">
        <v>14.498137508681104</v>
      </c>
      <c r="Z31" s="21">
        <v>14.915234822451318</v>
      </c>
      <c r="AA31" s="21">
        <v>15.09174275741022</v>
      </c>
      <c r="AB31" s="21">
        <f>AVERAGE(AC31:AN31)</f>
        <v>16.920904488609324</v>
      </c>
      <c r="AC31" s="21">
        <v>18.060523566739946</v>
      </c>
      <c r="AD31" s="21">
        <v>13.683114185794352</v>
      </c>
      <c r="AE31" s="21">
        <v>15.386956204225797</v>
      </c>
      <c r="AF31" s="21">
        <v>17.211125241054848</v>
      </c>
      <c r="AG31" s="21">
        <v>14.759826909350465</v>
      </c>
      <c r="AH31" s="21">
        <v>14.08932531930879</v>
      </c>
      <c r="AI31" s="21">
        <v>14.373596897088067</v>
      </c>
      <c r="AJ31" s="21">
        <v>16.424452989833163</v>
      </c>
      <c r="AK31" s="21">
        <v>14.689852538235439</v>
      </c>
      <c r="AL31" s="21">
        <v>20.59480165974125</v>
      </c>
      <c r="AM31" s="21">
        <v>22.275716953577767</v>
      </c>
      <c r="AN31" s="21">
        <v>21.501561398362018</v>
      </c>
      <c r="AO31" s="21">
        <f>AVERAGE(AP31:BA31)</f>
        <v>13.528322696878126</v>
      </c>
      <c r="AP31" s="21">
        <v>20.133653679552864</v>
      </c>
      <c r="AQ31" s="21">
        <v>18.406409649064354</v>
      </c>
      <c r="AR31" s="21">
        <v>16.202010246932034</v>
      </c>
      <c r="AS31" s="21">
        <v>15.440056050403719</v>
      </c>
      <c r="AT31" s="21">
        <v>13.484438156126842</v>
      </c>
      <c r="AU31" s="21">
        <v>14.946805871056554</v>
      </c>
      <c r="AV31" s="21">
        <v>11.765464215428898</v>
      </c>
      <c r="AW31" s="21">
        <v>10.389495290630041</v>
      </c>
      <c r="AX31" s="21">
        <v>11.134756717915153</v>
      </c>
      <c r="AY31" s="21">
        <v>9.6180627201537057</v>
      </c>
      <c r="AZ31" s="21">
        <v>10.06425828285777</v>
      </c>
      <c r="BA31" s="21">
        <v>10.754461482415579</v>
      </c>
      <c r="BB31" s="21">
        <f>AVERAGE(BC31:BN31)</f>
        <v>7.2035441331252832</v>
      </c>
      <c r="BC31" s="21">
        <v>9.4935891853686272</v>
      </c>
      <c r="BD31" s="21">
        <v>8.2570326451359009</v>
      </c>
      <c r="BE31" s="21">
        <v>7.7821507312797484</v>
      </c>
      <c r="BF31" s="21">
        <v>8.2409369894004776</v>
      </c>
      <c r="BG31" s="21">
        <v>6.1125881609654842</v>
      </c>
      <c r="BH31" s="21">
        <v>7.2252497295921625</v>
      </c>
      <c r="BI31" s="21">
        <v>6.3996363302415276</v>
      </c>
      <c r="BJ31" s="21">
        <v>6.306467649325147</v>
      </c>
      <c r="BK31" s="21">
        <v>6.6397897724829029</v>
      </c>
      <c r="BL31" s="21">
        <v>6.3076449050122756</v>
      </c>
      <c r="BM31" s="21">
        <v>7.0521406771039388</v>
      </c>
      <c r="BN31" s="21">
        <v>6.6253028215952021</v>
      </c>
      <c r="BO31" s="21">
        <f>AVERAGE(BP31:CA31)</f>
        <v>5.4431193453223239</v>
      </c>
      <c r="BP31" s="21">
        <v>4.888226652023457</v>
      </c>
      <c r="BQ31" s="21">
        <v>5.8400275647595157</v>
      </c>
      <c r="BR31" s="21">
        <v>6.4328805506305162</v>
      </c>
      <c r="BS31" s="21">
        <v>5.7958367564828723</v>
      </c>
      <c r="BT31" s="21">
        <v>5.6514453308578219</v>
      </c>
      <c r="BU31" s="21">
        <v>5.0522407577276702</v>
      </c>
      <c r="BV31" s="21">
        <v>5.4077748932987202</v>
      </c>
      <c r="BW31" s="21">
        <v>5.0828489348834092</v>
      </c>
      <c r="BX31" s="21">
        <v>6.0447629228067505</v>
      </c>
      <c r="BY31" s="21">
        <v>5.107286038947783</v>
      </c>
      <c r="BZ31" s="21">
        <v>4.9387459743151361</v>
      </c>
      <c r="CA31" s="21">
        <v>5.0753557671342406</v>
      </c>
      <c r="CB31" s="21">
        <f>AVERAGE(CC31:CN31)</f>
        <v>4.4205761693954875</v>
      </c>
      <c r="CC31" s="21">
        <v>4.6140266826363234</v>
      </c>
      <c r="CD31" s="21">
        <v>4.5156819544573512</v>
      </c>
      <c r="CE31" s="21">
        <v>4.4951924078110244</v>
      </c>
      <c r="CF31" s="21">
        <v>4.2341614168548674</v>
      </c>
      <c r="CG31" s="21">
        <v>4.3020719527672009</v>
      </c>
      <c r="CH31" s="21">
        <v>5.1271510696447091</v>
      </c>
      <c r="CI31" s="21">
        <v>4.5568626909767476</v>
      </c>
      <c r="CJ31" s="21">
        <v>4.5397311005798899</v>
      </c>
      <c r="CK31" s="21">
        <v>4.1498172075022328</v>
      </c>
      <c r="CL31" s="21">
        <v>3.9163578398400425</v>
      </c>
      <c r="CM31" s="21">
        <v>3.8648015231012627</v>
      </c>
      <c r="CN31" s="21">
        <v>4.7310581865742014</v>
      </c>
      <c r="CO31" s="21">
        <f>AVERAGE(CP31:DA31)</f>
        <v>3.7204044338816566</v>
      </c>
      <c r="CP31" s="21">
        <v>3.7984726042444743</v>
      </c>
      <c r="CQ31" s="21">
        <v>3.302192018459102</v>
      </c>
      <c r="CR31" s="21">
        <v>3.8470182722936244</v>
      </c>
      <c r="CS31" s="21">
        <v>4.0107094690221281</v>
      </c>
      <c r="CT31" s="21">
        <v>3.7871924609927468</v>
      </c>
      <c r="CU31" s="21">
        <v>3.358614387383474</v>
      </c>
      <c r="CV31" s="21">
        <v>3.439775852753038</v>
      </c>
      <c r="CW31" s="21">
        <v>3.5888965433300877</v>
      </c>
      <c r="CX31" s="21">
        <v>3.66373103047041</v>
      </c>
      <c r="CY31" s="21">
        <v>3.7552392505093564</v>
      </c>
      <c r="CZ31" s="21">
        <v>4.3202309255318125</v>
      </c>
      <c r="DA31" s="21">
        <v>3.7727803915896327</v>
      </c>
      <c r="DB31" s="21">
        <f>AVERAGE(DC31:DN31)</f>
        <v>3.7313442256594858</v>
      </c>
      <c r="DC31" s="21">
        <v>3.2001392665895838</v>
      </c>
      <c r="DD31" s="21">
        <v>4.6085961277757619</v>
      </c>
      <c r="DE31" s="21">
        <v>3.6051776865644878</v>
      </c>
      <c r="DF31" s="21">
        <v>4.2609421123343552</v>
      </c>
      <c r="DG31" s="21">
        <v>3.88</v>
      </c>
      <c r="DH31" s="21">
        <v>3.8691092849056496</v>
      </c>
      <c r="DI31" s="21">
        <v>3.6369537191625274</v>
      </c>
      <c r="DJ31" s="21">
        <v>4.5196849594901796</v>
      </c>
      <c r="DK31" s="21">
        <v>3.4102342010872793</v>
      </c>
      <c r="DL31" s="21">
        <v>2.714947558272184</v>
      </c>
      <c r="DM31" s="21">
        <v>3.4788363701631466</v>
      </c>
      <c r="DN31" s="21">
        <v>3.5915094215686705</v>
      </c>
      <c r="DO31" s="21">
        <f>AVERAGE(DP31:EA31)</f>
        <v>3.666935295704238</v>
      </c>
      <c r="DP31" s="21">
        <v>3.4219767981753049</v>
      </c>
      <c r="DQ31" s="21">
        <v>3.2538126641419627</v>
      </c>
      <c r="DR31" s="21">
        <v>2.6066774125553311</v>
      </c>
      <c r="DS31" s="21">
        <v>4.0286402893186439</v>
      </c>
      <c r="DT31" s="21">
        <v>3.3108094083294155</v>
      </c>
      <c r="DU31" s="21">
        <v>1.9399052153760743</v>
      </c>
      <c r="DV31" s="21">
        <v>3.8684838409865425</v>
      </c>
      <c r="DW31" s="21">
        <v>4.1617292992474857</v>
      </c>
      <c r="DX31" s="21">
        <v>4.2001174735038784</v>
      </c>
      <c r="DY31" s="21">
        <v>4.9765576043052215</v>
      </c>
      <c r="DZ31" s="21">
        <v>4.1791859746956126</v>
      </c>
      <c r="EA31" s="21">
        <v>4.0553275678153797</v>
      </c>
      <c r="EB31" s="21">
        <f>AVERAGE(EC31:EN31)</f>
        <v>3.7966548352643259</v>
      </c>
      <c r="EC31" s="21">
        <v>4.5800809655067596</v>
      </c>
      <c r="ED31" s="21">
        <v>4.7898057355201473</v>
      </c>
      <c r="EE31" s="21">
        <v>3.0924326865746914</v>
      </c>
      <c r="EF31" s="21">
        <v>1.5589984532393475</v>
      </c>
      <c r="EG31" s="21">
        <v>3.8011930650839236</v>
      </c>
      <c r="EH31" s="21">
        <v>3.8951159729794247</v>
      </c>
      <c r="EI31" s="21">
        <v>3.4923665896720153</v>
      </c>
      <c r="EJ31" s="21">
        <v>4.3497909425497161</v>
      </c>
      <c r="EK31" s="21">
        <v>3.7037237327861097</v>
      </c>
      <c r="EL31" s="21">
        <v>3.6959602779523948</v>
      </c>
      <c r="EM31" s="21">
        <v>4.2479931343959985</v>
      </c>
      <c r="EN31" s="21">
        <v>4.3523964669113822</v>
      </c>
      <c r="EO31" s="21">
        <f>AVERAGE(EP31:FA31)</f>
        <v>4.29032078368901</v>
      </c>
      <c r="EP31" s="21">
        <v>3.9804526590541496</v>
      </c>
      <c r="EQ31" s="21">
        <v>5.3703836441759298</v>
      </c>
      <c r="ER31" s="21">
        <v>4.1022135145337852</v>
      </c>
      <c r="ES31" s="21">
        <v>3.5362216922108343</v>
      </c>
      <c r="ET31" s="21">
        <v>3.9742393462654637</v>
      </c>
      <c r="EU31" s="21">
        <v>4.6213108914086396</v>
      </c>
      <c r="EV31" s="21">
        <v>4.4768512125426509</v>
      </c>
      <c r="EW31" s="21">
        <v>3.9154249454589212</v>
      </c>
      <c r="EX31" s="21">
        <v>4.4772697374625148</v>
      </c>
      <c r="EY31" s="21">
        <v>4.5721986506948813</v>
      </c>
      <c r="EZ31" s="21">
        <v>4.1352392783366616</v>
      </c>
      <c r="FA31" s="21">
        <v>4.3220438321236916</v>
      </c>
    </row>
    <row r="32" spans="1:157" s="134" customFormat="1" ht="12.75" customHeight="1">
      <c r="A32" s="787" t="s">
        <v>3198</v>
      </c>
      <c r="B32" s="21"/>
      <c r="C32" s="21" t="s">
        <v>1991</v>
      </c>
      <c r="D32" s="21" t="s">
        <v>2221</v>
      </c>
      <c r="E32" s="21" t="s">
        <v>2222</v>
      </c>
      <c r="F32" s="21" t="s">
        <v>2223</v>
      </c>
      <c r="G32" s="21" t="s">
        <v>2224</v>
      </c>
      <c r="H32" s="21" t="s">
        <v>2225</v>
      </c>
      <c r="I32" s="21" t="s">
        <v>2226</v>
      </c>
      <c r="J32" s="21" t="s">
        <v>1080</v>
      </c>
      <c r="K32" s="21" t="s">
        <v>981</v>
      </c>
      <c r="L32" s="21" t="s">
        <v>2227</v>
      </c>
      <c r="M32" s="21" t="s">
        <v>2228</v>
      </c>
      <c r="N32" s="21" t="s">
        <v>1008</v>
      </c>
      <c r="O32" s="21"/>
      <c r="P32" s="21" t="s">
        <v>1008</v>
      </c>
      <c r="Q32" s="21" t="s">
        <v>1000</v>
      </c>
      <c r="R32" s="21" t="s">
        <v>2229</v>
      </c>
      <c r="S32" s="21" t="s">
        <v>2230</v>
      </c>
      <c r="T32" s="21" t="s">
        <v>2231</v>
      </c>
      <c r="U32" s="21" t="s">
        <v>2232</v>
      </c>
      <c r="V32" s="21" t="s">
        <v>2230</v>
      </c>
      <c r="W32" s="21" t="s">
        <v>873</v>
      </c>
      <c r="X32" s="21" t="s">
        <v>873</v>
      </c>
      <c r="Y32" s="21" t="s">
        <v>1986</v>
      </c>
      <c r="Z32" s="21" t="s">
        <v>873</v>
      </c>
      <c r="AA32" s="21" t="s">
        <v>1986</v>
      </c>
      <c r="AB32" s="21"/>
      <c r="AC32" s="21" t="s">
        <v>2233</v>
      </c>
      <c r="AD32" s="21" t="s">
        <v>1986</v>
      </c>
      <c r="AE32" s="21" t="s">
        <v>2234</v>
      </c>
      <c r="AF32" s="21" t="s">
        <v>2235</v>
      </c>
      <c r="AG32" s="21" t="s">
        <v>2236</v>
      </c>
      <c r="AH32" s="21" t="s">
        <v>2237</v>
      </c>
      <c r="AI32" s="21" t="s">
        <v>2238</v>
      </c>
      <c r="AJ32" s="21" t="s">
        <v>2239</v>
      </c>
      <c r="AK32" s="21" t="s">
        <v>2240</v>
      </c>
      <c r="AL32" s="21" t="s">
        <v>2241</v>
      </c>
      <c r="AM32" s="21" t="s">
        <v>2242</v>
      </c>
      <c r="AN32" s="21" t="s">
        <v>2243</v>
      </c>
      <c r="AO32" s="21"/>
      <c r="AP32" s="21" t="s">
        <v>2244</v>
      </c>
      <c r="AQ32" s="21" t="s">
        <v>2229</v>
      </c>
      <c r="AR32" s="21" t="s">
        <v>1304</v>
      </c>
      <c r="AS32" s="21" t="s">
        <v>2245</v>
      </c>
      <c r="AT32" s="21" t="s">
        <v>2246</v>
      </c>
      <c r="AU32" s="21" t="s">
        <v>1940</v>
      </c>
      <c r="AV32" s="21" t="s">
        <v>2247</v>
      </c>
      <c r="AW32" s="21" t="s">
        <v>2248</v>
      </c>
      <c r="AX32" s="21" t="s">
        <v>2249</v>
      </c>
      <c r="AY32" s="21" t="s">
        <v>870</v>
      </c>
      <c r="AZ32" s="21" t="s">
        <v>2250</v>
      </c>
      <c r="BA32" s="21" t="s">
        <v>2251</v>
      </c>
      <c r="BB32" s="21"/>
      <c r="BC32" s="21" t="s">
        <v>2252</v>
      </c>
      <c r="BD32" s="21" t="s">
        <v>2253</v>
      </c>
      <c r="BE32" s="21" t="s">
        <v>2254</v>
      </c>
      <c r="BF32" s="21" t="s">
        <v>914</v>
      </c>
      <c r="BG32" s="21" t="s">
        <v>2255</v>
      </c>
      <c r="BH32" s="21" t="s">
        <v>2256</v>
      </c>
      <c r="BI32" s="21" t="s">
        <v>2257</v>
      </c>
      <c r="BJ32" s="21" t="s">
        <v>2258</v>
      </c>
      <c r="BK32" s="21" t="s">
        <v>2259</v>
      </c>
      <c r="BL32" s="21" t="s">
        <v>2260</v>
      </c>
      <c r="BM32" s="21" t="s">
        <v>2261</v>
      </c>
      <c r="BN32" s="21" t="s">
        <v>2262</v>
      </c>
      <c r="BO32" s="21"/>
      <c r="BP32" s="21" t="s">
        <v>2263</v>
      </c>
      <c r="BQ32" s="21" t="s">
        <v>2264</v>
      </c>
      <c r="BR32" s="21" t="s">
        <v>2265</v>
      </c>
      <c r="BS32" s="21" t="s">
        <v>910</v>
      </c>
      <c r="BT32" s="21" t="s">
        <v>2266</v>
      </c>
      <c r="BU32" s="21" t="s">
        <v>2267</v>
      </c>
      <c r="BV32" s="21" t="s">
        <v>2268</v>
      </c>
      <c r="BW32" s="21" t="s">
        <v>2269</v>
      </c>
      <c r="BX32" s="21" t="s">
        <v>2270</v>
      </c>
      <c r="BY32" s="21" t="s">
        <v>2271</v>
      </c>
      <c r="BZ32" s="21" t="s">
        <v>2272</v>
      </c>
      <c r="CA32" s="21" t="s">
        <v>2273</v>
      </c>
      <c r="CB32" s="21"/>
      <c r="CC32" s="21" t="s">
        <v>2274</v>
      </c>
      <c r="CD32" s="21" t="s">
        <v>2275</v>
      </c>
      <c r="CE32" s="21" t="s">
        <v>2276</v>
      </c>
      <c r="CF32" s="21" t="s">
        <v>2277</v>
      </c>
      <c r="CG32" s="21" t="s">
        <v>2278</v>
      </c>
      <c r="CH32" s="21" t="s">
        <v>2279</v>
      </c>
      <c r="CI32" s="21" t="s">
        <v>2280</v>
      </c>
      <c r="CJ32" s="21" t="s">
        <v>2281</v>
      </c>
      <c r="CK32" s="21" t="s">
        <v>2282</v>
      </c>
      <c r="CL32" s="21" t="s">
        <v>2283</v>
      </c>
      <c r="CM32" s="21" t="s">
        <v>2284</v>
      </c>
      <c r="CN32" s="21" t="s">
        <v>925</v>
      </c>
      <c r="CO32" s="21"/>
      <c r="CP32" s="21" t="s">
        <v>2285</v>
      </c>
      <c r="CQ32" s="21" t="s">
        <v>911</v>
      </c>
      <c r="CR32" s="21" t="s">
        <v>2286</v>
      </c>
      <c r="CS32" s="21" t="s">
        <v>2287</v>
      </c>
      <c r="CT32" s="21" t="s">
        <v>2288</v>
      </c>
      <c r="CU32" s="21" t="s">
        <v>2289</v>
      </c>
      <c r="CV32" s="21" t="s">
        <v>2290</v>
      </c>
      <c r="CW32" s="21" t="s">
        <v>2291</v>
      </c>
      <c r="CX32" s="21" t="s">
        <v>2292</v>
      </c>
      <c r="CY32" s="21" t="s">
        <v>2293</v>
      </c>
      <c r="CZ32" s="21" t="s">
        <v>2294</v>
      </c>
      <c r="DA32" s="21" t="s">
        <v>2295</v>
      </c>
      <c r="DB32" s="21"/>
      <c r="DC32" s="21" t="s">
        <v>2296</v>
      </c>
      <c r="DD32" s="21" t="s">
        <v>807</v>
      </c>
      <c r="DE32" s="21" t="s">
        <v>2073</v>
      </c>
      <c r="DF32" s="21" t="s">
        <v>2297</v>
      </c>
      <c r="DG32" s="21" t="s">
        <v>2298</v>
      </c>
      <c r="DH32" s="21" t="s">
        <v>2299</v>
      </c>
      <c r="DI32" s="21" t="s">
        <v>2300</v>
      </c>
      <c r="DJ32" s="21" t="s">
        <v>2301</v>
      </c>
      <c r="DK32" s="21" t="s">
        <v>1962</v>
      </c>
      <c r="DL32" s="21" t="s">
        <v>2302</v>
      </c>
      <c r="DM32" s="21" t="s">
        <v>2279</v>
      </c>
      <c r="DN32" s="21" t="s">
        <v>2303</v>
      </c>
      <c r="DO32" s="21"/>
      <c r="DP32" s="21" t="s">
        <v>925</v>
      </c>
      <c r="DQ32" s="21" t="s">
        <v>2304</v>
      </c>
      <c r="DR32" s="21" t="s">
        <v>2305</v>
      </c>
      <c r="DS32" s="21" t="s">
        <v>2306</v>
      </c>
      <c r="DT32" s="21" t="s">
        <v>2307</v>
      </c>
      <c r="DU32" s="21" t="s">
        <v>2308</v>
      </c>
      <c r="DV32" s="21" t="s">
        <v>2309</v>
      </c>
      <c r="DW32" s="21" t="s">
        <v>2310</v>
      </c>
      <c r="DX32" s="21" t="s">
        <v>2311</v>
      </c>
      <c r="DY32" s="21" t="s">
        <v>2312</v>
      </c>
      <c r="DZ32" s="21" t="s">
        <v>2313</v>
      </c>
      <c r="EA32" s="21" t="s">
        <v>2314</v>
      </c>
      <c r="EB32" s="21"/>
      <c r="EC32" s="21" t="s">
        <v>2315</v>
      </c>
      <c r="ED32" s="21" t="s">
        <v>1490</v>
      </c>
      <c r="EE32" s="21" t="s">
        <v>2316</v>
      </c>
      <c r="EF32" s="21" t="s">
        <v>2317</v>
      </c>
      <c r="EG32" s="21" t="s">
        <v>2318</v>
      </c>
      <c r="EH32" s="21" t="s">
        <v>926</v>
      </c>
      <c r="EI32" s="21" t="s">
        <v>2319</v>
      </c>
      <c r="EJ32" s="21" t="s">
        <v>2320</v>
      </c>
      <c r="EK32" s="21" t="s">
        <v>2321</v>
      </c>
      <c r="EL32" s="21" t="s">
        <v>2322</v>
      </c>
      <c r="EM32" s="21" t="s">
        <v>2323</v>
      </c>
      <c r="EN32" s="21" t="s">
        <v>2324</v>
      </c>
      <c r="EO32" s="21"/>
      <c r="EP32" s="21" t="s">
        <v>1367</v>
      </c>
      <c r="EQ32" s="21" t="s">
        <v>2325</v>
      </c>
      <c r="ER32" s="21" t="s">
        <v>2326</v>
      </c>
      <c r="ES32" s="21" t="s">
        <v>2327</v>
      </c>
      <c r="ET32" s="21" t="s">
        <v>2328</v>
      </c>
      <c r="EU32" s="21" t="s">
        <v>2329</v>
      </c>
      <c r="EV32" s="21" t="s">
        <v>2330</v>
      </c>
      <c r="EW32" s="21" t="s">
        <v>2331</v>
      </c>
      <c r="EX32" s="21" t="s">
        <v>2332</v>
      </c>
      <c r="EY32" s="21" t="s">
        <v>2333</v>
      </c>
      <c r="EZ32" s="21" t="s">
        <v>2334</v>
      </c>
      <c r="FA32" s="21" t="s">
        <v>2335</v>
      </c>
    </row>
    <row r="33" spans="1:157" s="134" customFormat="1" ht="12.75" customHeight="1">
      <c r="A33" s="786" t="s">
        <v>3177</v>
      </c>
      <c r="B33" s="21">
        <f>AVERAGE(C33:N33)</f>
        <v>24.119396965816964</v>
      </c>
      <c r="C33" s="21">
        <v>27.752391535414045</v>
      </c>
      <c r="D33" s="21">
        <v>27.598541685336201</v>
      </c>
      <c r="E33" s="21">
        <v>28.539037486167469</v>
      </c>
      <c r="F33" s="21">
        <v>22.454878870596264</v>
      </c>
      <c r="G33" s="21">
        <v>20.90630920813911</v>
      </c>
      <c r="H33" s="21">
        <v>19.059999999999999</v>
      </c>
      <c r="I33" s="21">
        <v>21.596086984745209</v>
      </c>
      <c r="J33" s="21">
        <v>27.527546929534946</v>
      </c>
      <c r="K33" s="21">
        <v>24.227739526199091</v>
      </c>
      <c r="L33" s="21">
        <v>25.032751284743334</v>
      </c>
      <c r="M33" s="21">
        <v>23.085880819081218</v>
      </c>
      <c r="N33" s="21">
        <v>21.65159925984668</v>
      </c>
      <c r="O33" s="21">
        <f>AVERAGE(P33:AA33)</f>
        <v>20.755880722700386</v>
      </c>
      <c r="P33" s="21">
        <v>20.414981468235904</v>
      </c>
      <c r="Q33" s="21">
        <v>23.82680354820922</v>
      </c>
      <c r="R33" s="21">
        <v>23.100781155138222</v>
      </c>
      <c r="S33" s="21">
        <v>22.136831594532246</v>
      </c>
      <c r="T33" s="21">
        <v>21.421892433385718</v>
      </c>
      <c r="U33" s="21">
        <v>22.522981006234591</v>
      </c>
      <c r="V33" s="21">
        <v>20.718543096679415</v>
      </c>
      <c r="W33" s="21">
        <v>18.616747087207251</v>
      </c>
      <c r="X33" s="21">
        <v>19.799302037599912</v>
      </c>
      <c r="Y33" s="21">
        <v>19.728437452677021</v>
      </c>
      <c r="Z33" s="21">
        <v>18.683262890304025</v>
      </c>
      <c r="AA33" s="21">
        <v>18.100004902201089</v>
      </c>
      <c r="AB33" s="21">
        <f>AVERAGE(AC33:AN33)</f>
        <v>18.941033070538371</v>
      </c>
      <c r="AC33" s="21">
        <v>17.230418180124801</v>
      </c>
      <c r="AD33" s="21">
        <v>17.319230749352666</v>
      </c>
      <c r="AE33" s="21">
        <v>17.147736430129601</v>
      </c>
      <c r="AF33" s="21">
        <v>16.689249761009116</v>
      </c>
      <c r="AG33" s="21">
        <v>16.26876476129965</v>
      </c>
      <c r="AH33" s="21">
        <v>17.539358102552367</v>
      </c>
      <c r="AI33" s="21">
        <v>17.584895579745865</v>
      </c>
      <c r="AJ33" s="21">
        <v>18.089706953506781</v>
      </c>
      <c r="AK33" s="21">
        <v>20.755160341393275</v>
      </c>
      <c r="AL33" s="21">
        <v>23.024425125086999</v>
      </c>
      <c r="AM33" s="21">
        <v>21.889841003239475</v>
      </c>
      <c r="AN33" s="21">
        <v>23.753609859019853</v>
      </c>
      <c r="AO33" s="21">
        <f>AVERAGE(AP33:BA33)</f>
        <v>14.579839381734594</v>
      </c>
      <c r="AP33" s="21">
        <v>22.076976231811848</v>
      </c>
      <c r="AQ33" s="21">
        <v>19.754860944976077</v>
      </c>
      <c r="AR33" s="21">
        <v>17.127773124185875</v>
      </c>
      <c r="AS33" s="21">
        <v>15.259835012648725</v>
      </c>
      <c r="AT33" s="21">
        <v>15.45246226746737</v>
      </c>
      <c r="AU33" s="21">
        <v>14.327972967741934</v>
      </c>
      <c r="AV33" s="21">
        <v>13.849534460830396</v>
      </c>
      <c r="AW33" s="21">
        <v>13.579838684102247</v>
      </c>
      <c r="AX33" s="21">
        <v>11.526167572597819</v>
      </c>
      <c r="AY33" s="21">
        <v>10.840900681682422</v>
      </c>
      <c r="AZ33" s="21">
        <v>11.457080628988003</v>
      </c>
      <c r="BA33" s="21">
        <v>9.7046700037824198</v>
      </c>
      <c r="BB33" s="21">
        <f>AVERAGE(BC33:BN33)</f>
        <v>9.3071636880435413</v>
      </c>
      <c r="BC33" s="21">
        <v>10.991100331908431</v>
      </c>
      <c r="BD33" s="21">
        <v>14.67768065541512</v>
      </c>
      <c r="BE33" s="21">
        <v>7.7909776044595498</v>
      </c>
      <c r="BF33" s="21">
        <v>8.6900718662952663</v>
      </c>
      <c r="BG33" s="21">
        <v>8.8443915443388281</v>
      </c>
      <c r="BH33" s="21">
        <v>6.6297187278409515</v>
      </c>
      <c r="BI33" s="21">
        <v>8.4288818533456311</v>
      </c>
      <c r="BJ33" s="21">
        <v>7.9359447344483698</v>
      </c>
      <c r="BK33" s="21">
        <v>8.1180424286302095</v>
      </c>
      <c r="BL33" s="21">
        <v>8.8755499292297468</v>
      </c>
      <c r="BM33" s="21">
        <v>10.577705994351314</v>
      </c>
      <c r="BN33" s="21">
        <v>10.125898586259064</v>
      </c>
      <c r="BO33" s="21">
        <f>AVERAGE(BP33:CA33)</f>
        <v>7.6092800511176497</v>
      </c>
      <c r="BP33" s="21">
        <v>9.4792363085002442</v>
      </c>
      <c r="BQ33" s="21">
        <v>8.6859694767441855</v>
      </c>
      <c r="BR33" s="21">
        <v>7.1379256481330513</v>
      </c>
      <c r="BS33" s="21">
        <v>6.6839280777904424</v>
      </c>
      <c r="BT33" s="21">
        <v>6.7792339424368775</v>
      </c>
      <c r="BU33" s="21">
        <v>6.6912468959739915</v>
      </c>
      <c r="BV33" s="21">
        <v>8.187851753346246</v>
      </c>
      <c r="BW33" s="21">
        <v>7.0196271208488961</v>
      </c>
      <c r="BX33" s="21">
        <v>7.3090140033352951</v>
      </c>
      <c r="BY33" s="21">
        <v>7.7732037320373202</v>
      </c>
      <c r="BZ33" s="21">
        <v>8.4701382650814612</v>
      </c>
      <c r="CA33" s="21">
        <v>7.0939853891837918</v>
      </c>
      <c r="CB33" s="21">
        <f>AVERAGE(CC33:CN33)</f>
        <v>7.5493446094835628</v>
      </c>
      <c r="CC33" s="21">
        <v>10.406635669117858</v>
      </c>
      <c r="CD33" s="21">
        <v>6.5190514294208004</v>
      </c>
      <c r="CE33" s="21">
        <v>7.7714454325272015</v>
      </c>
      <c r="CF33" s="21">
        <v>11.046621818923104</v>
      </c>
      <c r="CG33" s="21">
        <v>7.8068974418440495</v>
      </c>
      <c r="CH33" s="21">
        <v>6.28969146951707</v>
      </c>
      <c r="CI33" s="21">
        <v>6.6048151941238196</v>
      </c>
      <c r="CJ33" s="21">
        <v>8.385990543368731</v>
      </c>
      <c r="CK33" s="21">
        <v>7.7213254212422147</v>
      </c>
      <c r="CL33" s="21">
        <v>6.3402771439968086</v>
      </c>
      <c r="CM33" s="21">
        <v>7.4834125390770643</v>
      </c>
      <c r="CN33" s="21">
        <v>4.2159712106440335</v>
      </c>
      <c r="CO33" s="21">
        <f>AVERAGE(CP33:DA33)</f>
        <v>6.4949457603479885</v>
      </c>
      <c r="CP33" s="21">
        <v>6.0999127540633999</v>
      </c>
      <c r="CQ33" s="21">
        <v>8.2195274818071216</v>
      </c>
      <c r="CR33" s="21">
        <v>6.0835502137528659</v>
      </c>
      <c r="CS33" s="21">
        <v>6.2481216460268332</v>
      </c>
      <c r="CT33" s="21">
        <v>6.7955134103731121</v>
      </c>
      <c r="CU33" s="21">
        <v>4.8775410351409008</v>
      </c>
      <c r="CV33" s="21">
        <v>6.3510890634723083</v>
      </c>
      <c r="CW33" s="21">
        <v>6.1070758287703057</v>
      </c>
      <c r="CX33" s="21">
        <v>6.9265379472773887</v>
      </c>
      <c r="CY33" s="21">
        <v>7.1999534406306447</v>
      </c>
      <c r="CZ33" s="21">
        <v>6.6905906125802828</v>
      </c>
      <c r="DA33" s="21">
        <v>6.3399356902807043</v>
      </c>
      <c r="DB33" s="21">
        <f>AVERAGE(DC33:DN33)</f>
        <v>6.8017283369802017</v>
      </c>
      <c r="DC33" s="21">
        <v>7.0759782305978458</v>
      </c>
      <c r="DD33" s="21">
        <v>6.7035686066106788</v>
      </c>
      <c r="DE33" s="21">
        <v>8.1205458026814448</v>
      </c>
      <c r="DF33" s="21">
        <v>6.7020458761691275</v>
      </c>
      <c r="DG33" s="21">
        <v>7.48</v>
      </c>
      <c r="DH33" s="21">
        <v>6.0058596908717048</v>
      </c>
      <c r="DI33" s="21">
        <v>7.3068242280005187</v>
      </c>
      <c r="DJ33" s="21">
        <v>6.5890324414821366</v>
      </c>
      <c r="DK33" s="21">
        <v>8.6170154833618824</v>
      </c>
      <c r="DL33" s="21">
        <v>5.5393391395116476</v>
      </c>
      <c r="DM33" s="21">
        <v>5.5135272423751553</v>
      </c>
      <c r="DN33" s="21">
        <v>5.9670033021002693</v>
      </c>
      <c r="DO33" s="21">
        <f>AVERAGE(DP33:EA33)</f>
        <v>6.9495338340206176</v>
      </c>
      <c r="DP33" s="21">
        <v>7.1349853837315838</v>
      </c>
      <c r="DQ33" s="21">
        <v>6.5665157826454132</v>
      </c>
      <c r="DR33" s="21">
        <v>8.2923503028740821</v>
      </c>
      <c r="DS33" s="21">
        <v>5.9584541948000966</v>
      </c>
      <c r="DT33" s="21">
        <v>7.152970487668842</v>
      </c>
      <c r="DU33" s="21">
        <v>6.8677290021600603</v>
      </c>
      <c r="DV33" s="21">
        <v>6.5800015680170985</v>
      </c>
      <c r="DW33" s="21">
        <v>6.6264481245784026</v>
      </c>
      <c r="DX33" s="21">
        <v>7.0202566517039493</v>
      </c>
      <c r="DY33" s="21">
        <v>7.3051885012919868</v>
      </c>
      <c r="DZ33" s="21">
        <v>6.7204365994325386</v>
      </c>
      <c r="EA33" s="21">
        <v>7.1690694093433622</v>
      </c>
      <c r="EB33" s="21">
        <f>AVERAGE(EC33:EN33)</f>
        <v>6.515963979736334</v>
      </c>
      <c r="EC33" s="21">
        <v>6.7930475735763478</v>
      </c>
      <c r="ED33" s="21">
        <v>7.206117302888793</v>
      </c>
      <c r="EE33" s="21">
        <v>6.9753269221628988</v>
      </c>
      <c r="EF33" s="21">
        <v>5.8834401013082491</v>
      </c>
      <c r="EG33" s="21">
        <v>7.278121775331587</v>
      </c>
      <c r="EH33" s="21">
        <v>5.8179308385840125</v>
      </c>
      <c r="EI33" s="21">
        <v>6.3045044649696571</v>
      </c>
      <c r="EJ33" s="21">
        <v>6.4085773663328922</v>
      </c>
      <c r="EK33" s="21">
        <v>6.7206762595322989</v>
      </c>
      <c r="EL33" s="21">
        <v>6.7336803764797377</v>
      </c>
      <c r="EM33" s="21">
        <v>5.8878411945233493</v>
      </c>
      <c r="EN33" s="21">
        <v>6.1823035811461864</v>
      </c>
      <c r="EO33" s="21">
        <f>AVERAGE(EP33:FA33)</f>
        <v>6.6310467268837341</v>
      </c>
      <c r="EP33" s="21">
        <v>6.6086704655872825</v>
      </c>
      <c r="EQ33" s="21">
        <v>7.8824140750150304</v>
      </c>
      <c r="ER33" s="21">
        <v>6.5023589041934233</v>
      </c>
      <c r="ES33" s="21">
        <v>6.1444255490063773</v>
      </c>
      <c r="ET33" s="21">
        <v>6.4884587666606599</v>
      </c>
      <c r="EU33" s="21">
        <v>6.1958047125180205</v>
      </c>
      <c r="EV33" s="21">
        <v>6.7549034514947817</v>
      </c>
      <c r="EW33" s="21">
        <v>6.3810826869070212</v>
      </c>
      <c r="EX33" s="21">
        <v>6.6137342779081481</v>
      </c>
      <c r="EY33" s="21">
        <v>6.7986102785628022</v>
      </c>
      <c r="EZ33" s="21">
        <v>6.4892165451779205</v>
      </c>
      <c r="FA33" s="21">
        <v>6.7128810095733398</v>
      </c>
    </row>
    <row r="34" spans="1:157" s="134" customFormat="1" ht="12.75" customHeight="1">
      <c r="A34" s="787" t="s">
        <v>3198</v>
      </c>
      <c r="B34" s="21"/>
      <c r="C34" s="21" t="s">
        <v>2336</v>
      </c>
      <c r="D34" s="21" t="s">
        <v>2337</v>
      </c>
      <c r="E34" s="21" t="s">
        <v>2338</v>
      </c>
      <c r="F34" s="21" t="s">
        <v>2339</v>
      </c>
      <c r="G34" s="21" t="s">
        <v>2340</v>
      </c>
      <c r="H34" s="21" t="s">
        <v>1297</v>
      </c>
      <c r="I34" s="21" t="s">
        <v>2341</v>
      </c>
      <c r="J34" s="21" t="s">
        <v>868</v>
      </c>
      <c r="K34" s="21" t="s">
        <v>1991</v>
      </c>
      <c r="L34" s="21" t="s">
        <v>2342</v>
      </c>
      <c r="M34" s="21" t="s">
        <v>2230</v>
      </c>
      <c r="N34" s="21" t="s">
        <v>2230</v>
      </c>
      <c r="O34" s="21"/>
      <c r="P34" s="21" t="s">
        <v>2230</v>
      </c>
      <c r="Q34" s="21" t="s">
        <v>2343</v>
      </c>
      <c r="R34" s="21" t="s">
        <v>2244</v>
      </c>
      <c r="S34" s="21" t="s">
        <v>2344</v>
      </c>
      <c r="T34" s="21" t="s">
        <v>2345</v>
      </c>
      <c r="U34" s="21" t="s">
        <v>2346</v>
      </c>
      <c r="V34" s="21" t="s">
        <v>981</v>
      </c>
      <c r="W34" s="21" t="s">
        <v>2347</v>
      </c>
      <c r="X34" s="21" t="s">
        <v>1996</v>
      </c>
      <c r="Y34" s="21" t="s">
        <v>2348</v>
      </c>
      <c r="Z34" s="21" t="s">
        <v>1996</v>
      </c>
      <c r="AA34" s="21" t="s">
        <v>2349</v>
      </c>
      <c r="AB34" s="21"/>
      <c r="AC34" s="21" t="s">
        <v>1213</v>
      </c>
      <c r="AD34" s="21" t="s">
        <v>2350</v>
      </c>
      <c r="AE34" s="21" t="s">
        <v>2351</v>
      </c>
      <c r="AF34" s="21" t="s">
        <v>2352</v>
      </c>
      <c r="AG34" s="21" t="s">
        <v>2353</v>
      </c>
      <c r="AH34" s="21" t="s">
        <v>2354</v>
      </c>
      <c r="AI34" s="21" t="s">
        <v>1996</v>
      </c>
      <c r="AJ34" s="21" t="s">
        <v>2350</v>
      </c>
      <c r="AK34" s="21" t="s">
        <v>2349</v>
      </c>
      <c r="AL34" s="21" t="s">
        <v>2244</v>
      </c>
      <c r="AM34" s="21" t="s">
        <v>981</v>
      </c>
      <c r="AN34" s="21" t="s">
        <v>766</v>
      </c>
      <c r="AO34" s="21"/>
      <c r="AP34" s="21" t="s">
        <v>1080</v>
      </c>
      <c r="AQ34" s="21" t="s">
        <v>2355</v>
      </c>
      <c r="AR34" s="21" t="s">
        <v>1998</v>
      </c>
      <c r="AS34" s="21" t="s">
        <v>873</v>
      </c>
      <c r="AT34" s="21" t="s">
        <v>2356</v>
      </c>
      <c r="AU34" s="21" t="s">
        <v>1948</v>
      </c>
      <c r="AV34" s="21" t="s">
        <v>1952</v>
      </c>
      <c r="AW34" s="21" t="s">
        <v>2357</v>
      </c>
      <c r="AX34" s="21" t="s">
        <v>2358</v>
      </c>
      <c r="AY34" s="21" t="s">
        <v>1449</v>
      </c>
      <c r="AZ34" s="21" t="s">
        <v>2359</v>
      </c>
      <c r="BA34" s="21" t="s">
        <v>2360</v>
      </c>
      <c r="BB34" s="21"/>
      <c r="BC34" s="21" t="s">
        <v>2361</v>
      </c>
      <c r="BD34" s="21" t="s">
        <v>2362</v>
      </c>
      <c r="BE34" s="21" t="s">
        <v>1174</v>
      </c>
      <c r="BF34" s="21" t="s">
        <v>1173</v>
      </c>
      <c r="BG34" s="21" t="s">
        <v>2363</v>
      </c>
      <c r="BH34" s="21" t="s">
        <v>2364</v>
      </c>
      <c r="BI34" s="21" t="s">
        <v>2365</v>
      </c>
      <c r="BJ34" s="21" t="s">
        <v>2366</v>
      </c>
      <c r="BK34" s="21" t="s">
        <v>2367</v>
      </c>
      <c r="BL34" s="21" t="s">
        <v>2250</v>
      </c>
      <c r="BM34" s="21" t="s">
        <v>2368</v>
      </c>
      <c r="BN34" s="21" t="s">
        <v>2369</v>
      </c>
      <c r="BO34" s="21"/>
      <c r="BP34" s="21" t="s">
        <v>2370</v>
      </c>
      <c r="BQ34" s="21" t="s">
        <v>2371</v>
      </c>
      <c r="BR34" s="21" t="s">
        <v>2372</v>
      </c>
      <c r="BS34" s="21" t="s">
        <v>2373</v>
      </c>
      <c r="BT34" s="21" t="s">
        <v>2374</v>
      </c>
      <c r="BU34" s="21" t="s">
        <v>2375</v>
      </c>
      <c r="BV34" s="21" t="s">
        <v>2376</v>
      </c>
      <c r="BW34" s="21" t="s">
        <v>2377</v>
      </c>
      <c r="BX34" s="21" t="s">
        <v>2378</v>
      </c>
      <c r="BY34" s="21" t="s">
        <v>2379</v>
      </c>
      <c r="BZ34" s="21" t="s">
        <v>2380</v>
      </c>
      <c r="CA34" s="21" t="s">
        <v>2381</v>
      </c>
      <c r="CB34" s="21"/>
      <c r="CC34" s="21" t="s">
        <v>2382</v>
      </c>
      <c r="CD34" s="21" t="s">
        <v>799</v>
      </c>
      <c r="CE34" s="21" t="s">
        <v>1296</v>
      </c>
      <c r="CF34" s="21" t="s">
        <v>1720</v>
      </c>
      <c r="CG34" s="21" t="s">
        <v>2383</v>
      </c>
      <c r="CH34" s="21" t="s">
        <v>927</v>
      </c>
      <c r="CI34" s="21" t="s">
        <v>2384</v>
      </c>
      <c r="CJ34" s="21" t="s">
        <v>2385</v>
      </c>
      <c r="CK34" s="21" t="s">
        <v>2386</v>
      </c>
      <c r="CL34" s="21" t="s">
        <v>2387</v>
      </c>
      <c r="CM34" s="21" t="s">
        <v>2388</v>
      </c>
      <c r="CN34" s="21" t="s">
        <v>2389</v>
      </c>
      <c r="CO34" s="21"/>
      <c r="CP34" s="21" t="s">
        <v>2390</v>
      </c>
      <c r="CQ34" s="21" t="s">
        <v>1174</v>
      </c>
      <c r="CR34" s="21" t="s">
        <v>2391</v>
      </c>
      <c r="CS34" s="21" t="s">
        <v>2392</v>
      </c>
      <c r="CT34" s="21" t="s">
        <v>2393</v>
      </c>
      <c r="CU34" s="21" t="s">
        <v>2394</v>
      </c>
      <c r="CV34" s="21" t="s">
        <v>2395</v>
      </c>
      <c r="CW34" s="21" t="s">
        <v>2396</v>
      </c>
      <c r="CX34" s="21" t="s">
        <v>2397</v>
      </c>
      <c r="CY34" s="21" t="s">
        <v>2398</v>
      </c>
      <c r="CZ34" s="21" t="s">
        <v>2399</v>
      </c>
      <c r="DA34" s="21" t="s">
        <v>2400</v>
      </c>
      <c r="DB34" s="21"/>
      <c r="DC34" s="21" t="s">
        <v>2401</v>
      </c>
      <c r="DD34" s="21" t="s">
        <v>2402</v>
      </c>
      <c r="DE34" s="21" t="s">
        <v>2403</v>
      </c>
      <c r="DF34" s="21" t="s">
        <v>2404</v>
      </c>
      <c r="DG34" s="21" t="s">
        <v>2405</v>
      </c>
      <c r="DH34" s="21" t="s">
        <v>2406</v>
      </c>
      <c r="DI34" s="21" t="s">
        <v>2407</v>
      </c>
      <c r="DJ34" s="21" t="s">
        <v>2408</v>
      </c>
      <c r="DK34" s="21" t="s">
        <v>2409</v>
      </c>
      <c r="DL34" s="21" t="s">
        <v>2410</v>
      </c>
      <c r="DM34" s="21" t="s">
        <v>2411</v>
      </c>
      <c r="DN34" s="21" t="s">
        <v>2412</v>
      </c>
      <c r="DO34" s="21"/>
      <c r="DP34" s="21" t="s">
        <v>2413</v>
      </c>
      <c r="DQ34" s="21" t="s">
        <v>2414</v>
      </c>
      <c r="DR34" s="21" t="s">
        <v>2415</v>
      </c>
      <c r="DS34" s="21" t="s">
        <v>2416</v>
      </c>
      <c r="DT34" s="21" t="s">
        <v>2417</v>
      </c>
      <c r="DU34" s="21" t="s">
        <v>2418</v>
      </c>
      <c r="DV34" s="21" t="s">
        <v>2419</v>
      </c>
      <c r="DW34" s="21" t="s">
        <v>2420</v>
      </c>
      <c r="DX34" s="21" t="s">
        <v>2421</v>
      </c>
      <c r="DY34" s="21" t="s">
        <v>2422</v>
      </c>
      <c r="DZ34" s="21" t="s">
        <v>2423</v>
      </c>
      <c r="EA34" s="21" t="s">
        <v>2424</v>
      </c>
      <c r="EB34" s="21"/>
      <c r="EC34" s="21" t="s">
        <v>2425</v>
      </c>
      <c r="ED34" s="21" t="s">
        <v>2426</v>
      </c>
      <c r="EE34" s="21" t="s">
        <v>2427</v>
      </c>
      <c r="EF34" s="21" t="s">
        <v>2428</v>
      </c>
      <c r="EG34" s="21" t="s">
        <v>2429</v>
      </c>
      <c r="EH34" s="21" t="s">
        <v>2430</v>
      </c>
      <c r="EI34" s="21" t="s">
        <v>2431</v>
      </c>
      <c r="EJ34" s="21" t="s">
        <v>905</v>
      </c>
      <c r="EK34" s="21" t="s">
        <v>2432</v>
      </c>
      <c r="EL34" s="21" t="s">
        <v>2433</v>
      </c>
      <c r="EM34" s="21" t="s">
        <v>2434</v>
      </c>
      <c r="EN34" s="21" t="s">
        <v>2435</v>
      </c>
      <c r="EO34" s="21"/>
      <c r="EP34" s="21" t="s">
        <v>1099</v>
      </c>
      <c r="EQ34" s="21" t="s">
        <v>2436</v>
      </c>
      <c r="ER34" s="21" t="s">
        <v>2437</v>
      </c>
      <c r="ES34" s="21" t="s">
        <v>2438</v>
      </c>
      <c r="ET34" s="21" t="s">
        <v>2439</v>
      </c>
      <c r="EU34" s="21" t="s">
        <v>2440</v>
      </c>
      <c r="EV34" s="21" t="s">
        <v>2441</v>
      </c>
      <c r="EW34" s="21" t="s">
        <v>2442</v>
      </c>
      <c r="EX34" s="21" t="s">
        <v>2443</v>
      </c>
      <c r="EY34" s="21" t="s">
        <v>2444</v>
      </c>
      <c r="EZ34" s="21" t="s">
        <v>2445</v>
      </c>
      <c r="FA34" s="21" t="s">
        <v>2446</v>
      </c>
    </row>
    <row r="35" spans="1:157" s="134" customFormat="1" ht="12.75" customHeight="1">
      <c r="A35" s="786" t="s">
        <v>3178</v>
      </c>
      <c r="B35" s="21">
        <f>AVERAGE(C35:N35)</f>
        <v>21.604753467119806</v>
      </c>
      <c r="C35" s="21">
        <v>29.881038211968278</v>
      </c>
      <c r="D35" s="21">
        <v>29.765130260521044</v>
      </c>
      <c r="E35" s="21">
        <v>27.732526246098551</v>
      </c>
      <c r="F35" s="21">
        <v>25.469058545403978</v>
      </c>
      <c r="G35" s="21">
        <v>21.134473626131097</v>
      </c>
      <c r="H35" s="21">
        <v>22.09</v>
      </c>
      <c r="I35" s="21">
        <v>24.789177793394238</v>
      </c>
      <c r="J35" s="21">
        <v>22.643399547397532</v>
      </c>
      <c r="K35" s="21">
        <v>16.22843162503219</v>
      </c>
      <c r="L35" s="21">
        <v>3.5428004701733768</v>
      </c>
      <c r="M35" s="21">
        <v>13.448093220338983</v>
      </c>
      <c r="N35" s="21">
        <v>22.532912058978408</v>
      </c>
      <c r="O35" s="21">
        <f>AVERAGE(P35:AA35)</f>
        <v>23.7247494296527</v>
      </c>
      <c r="P35" s="21">
        <v>22.082744116900539</v>
      </c>
      <c r="Q35" s="21">
        <v>23.121806706453139</v>
      </c>
      <c r="R35" s="21">
        <v>24.030677540777919</v>
      </c>
      <c r="S35" s="21">
        <v>29.181281222450774</v>
      </c>
      <c r="T35" s="21">
        <v>26.825013419216315</v>
      </c>
      <c r="U35" s="21">
        <v>26.332945285215366</v>
      </c>
      <c r="V35" s="21">
        <v>18.950617283950617</v>
      </c>
      <c r="W35" s="21">
        <v>23.535335478488857</v>
      </c>
      <c r="X35" s="21">
        <v>30.47376664056382</v>
      </c>
      <c r="Y35" s="21">
        <v>22.535371057513917</v>
      </c>
      <c r="Z35" s="21">
        <v>19.467416207042849</v>
      </c>
      <c r="AA35" s="21">
        <v>18.160018197258278</v>
      </c>
      <c r="AB35" s="21">
        <f>AVERAGE(AC35:AN35)</f>
        <v>20.625462579633989</v>
      </c>
      <c r="AC35" s="21">
        <v>19.768788966135908</v>
      </c>
      <c r="AD35" s="21">
        <v>25.041756559303732</v>
      </c>
      <c r="AE35" s="21">
        <v>19.300147796252311</v>
      </c>
      <c r="AF35" s="21">
        <v>25.272795216741407</v>
      </c>
      <c r="AG35" s="21">
        <v>18.17460178774488</v>
      </c>
      <c r="AH35" s="21">
        <v>16.76062144520365</v>
      </c>
      <c r="AI35" s="21">
        <v>21.557009822275791</v>
      </c>
      <c r="AJ35" s="21">
        <v>18.698172811573336</v>
      </c>
      <c r="AK35" s="21">
        <v>18.457853837541983</v>
      </c>
      <c r="AL35" s="21">
        <v>22.283846997984547</v>
      </c>
      <c r="AM35" s="21">
        <v>20.718387011249003</v>
      </c>
      <c r="AN35" s="21">
        <v>21.47156870360136</v>
      </c>
      <c r="AO35" s="21">
        <f>AVERAGE(AP35:BA35)</f>
        <v>16.765885718761631</v>
      </c>
      <c r="AP35" s="21">
        <v>21.886050114508958</v>
      </c>
      <c r="AQ35" s="21">
        <v>20.950471235703841</v>
      </c>
      <c r="AR35" s="21">
        <v>18.353206024909504</v>
      </c>
      <c r="AS35" s="21">
        <v>17.362295986753924</v>
      </c>
      <c r="AT35" s="21">
        <v>17.161928934010152</v>
      </c>
      <c r="AU35" s="21">
        <v>17.070491265724677</v>
      </c>
      <c r="AV35" s="21">
        <v>15.68321630804077</v>
      </c>
      <c r="AW35" s="21">
        <v>15.873075372833537</v>
      </c>
      <c r="AX35" s="21">
        <v>14.258442056792019</v>
      </c>
      <c r="AY35" s="21">
        <v>15.704048157793624</v>
      </c>
      <c r="AZ35" s="21">
        <v>13.897183639282472</v>
      </c>
      <c r="BA35" s="21">
        <v>12.990219528786103</v>
      </c>
      <c r="BB35" s="21">
        <f>AVERAGE(BC35:BN35)</f>
        <v>10.974420203289803</v>
      </c>
      <c r="BC35" s="21">
        <v>14.028852388513963</v>
      </c>
      <c r="BD35" s="21">
        <v>13.040035882782909</v>
      </c>
      <c r="BE35" s="21">
        <v>12.907771763146265</v>
      </c>
      <c r="BF35" s="21">
        <v>11.175850626687069</v>
      </c>
      <c r="BG35" s="21">
        <v>13.803141257982594</v>
      </c>
      <c r="BH35" s="21">
        <v>10.661789863029533</v>
      </c>
      <c r="BI35" s="21">
        <v>11.113911438542072</v>
      </c>
      <c r="BJ35" s="21">
        <v>10.066096835846253</v>
      </c>
      <c r="BK35" s="21">
        <v>9.9208602514234148</v>
      </c>
      <c r="BL35" s="21">
        <v>10.497720948721346</v>
      </c>
      <c r="BM35" s="21">
        <v>8.7711187741324466</v>
      </c>
      <c r="BN35" s="21">
        <v>5.7058924086697749</v>
      </c>
      <c r="BO35" s="21">
        <f>AVERAGE(BP35:CA35)</f>
        <v>8.9396945610019127</v>
      </c>
      <c r="BP35" s="21">
        <v>8.6710303214404068</v>
      </c>
      <c r="BQ35" s="21">
        <v>9.6531526051309182</v>
      </c>
      <c r="BR35" s="21">
        <v>6.2135833872242578</v>
      </c>
      <c r="BS35" s="21">
        <v>9.2833238797504247</v>
      </c>
      <c r="BT35" s="21">
        <v>7.5029338000328147</v>
      </c>
      <c r="BU35" s="21">
        <v>10.69724701723376</v>
      </c>
      <c r="BV35" s="21">
        <v>10.609305340487593</v>
      </c>
      <c r="BW35" s="21">
        <v>12.269977421639808</v>
      </c>
      <c r="BX35" s="21">
        <v>8.4992523110386085</v>
      </c>
      <c r="BY35" s="21">
        <v>9.3378263429954842</v>
      </c>
      <c r="BZ35" s="21">
        <v>4.5398990446402303</v>
      </c>
      <c r="CA35" s="21">
        <v>9.9988032604086516</v>
      </c>
      <c r="CB35" s="21">
        <f>AVERAGE(CC35:CN35)</f>
        <v>8.6523276959435425</v>
      </c>
      <c r="CC35" s="21">
        <v>11.79470711073035</v>
      </c>
      <c r="CD35" s="21">
        <v>9.1811908304030307</v>
      </c>
      <c r="CE35" s="21">
        <v>6.3081101121512644</v>
      </c>
      <c r="CF35" s="21">
        <v>11.797605608698236</v>
      </c>
      <c r="CG35" s="21">
        <v>11.81360834026046</v>
      </c>
      <c r="CH35" s="21">
        <v>8.1386495925494771</v>
      </c>
      <c r="CI35" s="21">
        <v>6.4244131226030241</v>
      </c>
      <c r="CJ35" s="21">
        <v>7.3419853568267754</v>
      </c>
      <c r="CK35" s="21">
        <v>7.2137658260107251</v>
      </c>
      <c r="CL35" s="21">
        <v>7.9303358539410036</v>
      </c>
      <c r="CM35" s="21">
        <v>7.1242175314547156</v>
      </c>
      <c r="CN35" s="21">
        <v>8.7593430656934306</v>
      </c>
      <c r="CO35" s="21">
        <f>AVERAGE(CP35:DA35)</f>
        <v>7.763324277174072</v>
      </c>
      <c r="CP35" s="21">
        <v>10.696217317487267</v>
      </c>
      <c r="CQ35" s="21">
        <v>7.523411371237458</v>
      </c>
      <c r="CR35" s="21">
        <v>6.7453720508166972</v>
      </c>
      <c r="CS35" s="21">
        <v>9.3226724404577759</v>
      </c>
      <c r="CT35" s="21">
        <v>7.9590404882532759</v>
      </c>
      <c r="CU35" s="21">
        <v>6.543571606737296</v>
      </c>
      <c r="CV35" s="21">
        <v>8.3799021321216358</v>
      </c>
      <c r="CW35" s="21">
        <v>8.3661447502492567</v>
      </c>
      <c r="CX35" s="21">
        <v>5.4165268529856032</v>
      </c>
      <c r="CY35" s="21">
        <v>9.0568693402328595</v>
      </c>
      <c r="CZ35" s="21">
        <v>5.7874271296079796</v>
      </c>
      <c r="DA35" s="21">
        <v>7.3627358459017493</v>
      </c>
      <c r="DB35" s="21">
        <f>AVERAGE(DC35:DN35)</f>
        <v>8.541742237287103</v>
      </c>
      <c r="DC35" s="21">
        <v>5.4702949075376628</v>
      </c>
      <c r="DD35" s="21">
        <v>7.68588326848249</v>
      </c>
      <c r="DE35" s="21">
        <v>6.6058549512533133</v>
      </c>
      <c r="DF35" s="21">
        <v>9.082811832140548</v>
      </c>
      <c r="DG35" s="21">
        <v>10.44</v>
      </c>
      <c r="DH35" s="21">
        <v>10.232579568892303</v>
      </c>
      <c r="DI35" s="21">
        <v>8.2430151235269129</v>
      </c>
      <c r="DJ35" s="21">
        <v>10.524005296532957</v>
      </c>
      <c r="DK35" s="21">
        <v>7.4389315504777302</v>
      </c>
      <c r="DL35" s="21">
        <v>7.025820829035256</v>
      </c>
      <c r="DM35" s="21">
        <v>10.972421471866509</v>
      </c>
      <c r="DN35" s="21">
        <v>8.7792880476995485</v>
      </c>
      <c r="DO35" s="21">
        <f>AVERAGE(DP35:EA35)</f>
        <v>8.8955417134556942</v>
      </c>
      <c r="DP35" s="21">
        <v>7.8619329341684629</v>
      </c>
      <c r="DQ35" s="21">
        <v>9.126769005330484</v>
      </c>
      <c r="DR35" s="21">
        <v>8.3682912400900467</v>
      </c>
      <c r="DS35" s="21">
        <v>10.569501483716291</v>
      </c>
      <c r="DT35" s="21">
        <v>11.341061384123753</v>
      </c>
      <c r="DU35" s="21">
        <v>7.9588563699268757</v>
      </c>
      <c r="DV35" s="21">
        <v>7.8415300948119739</v>
      </c>
      <c r="DW35" s="21">
        <v>8.3143205702000937</v>
      </c>
      <c r="DX35" s="21">
        <v>7.2487787742172394</v>
      </c>
      <c r="DY35" s="21">
        <v>8.6525473162743349</v>
      </c>
      <c r="DZ35" s="21">
        <v>9.189475998546154</v>
      </c>
      <c r="EA35" s="21">
        <v>10.273435390062627</v>
      </c>
      <c r="EB35" s="21">
        <f>AVERAGE(EC35:EN35)</f>
        <v>8.7036124259026746</v>
      </c>
      <c r="EC35" s="21">
        <v>7.1099752012829196</v>
      </c>
      <c r="ED35" s="21">
        <v>9.9733364186501561</v>
      </c>
      <c r="EE35" s="21">
        <v>8.3372808539026018</v>
      </c>
      <c r="EF35" s="21">
        <v>9.1367172375666694</v>
      </c>
      <c r="EG35" s="21">
        <v>8.8987507052237174</v>
      </c>
      <c r="EH35" s="21">
        <v>9.1151071391621219</v>
      </c>
      <c r="EI35" s="21">
        <v>8.6156519435831154</v>
      </c>
      <c r="EJ35" s="21">
        <v>8.638757902797229</v>
      </c>
      <c r="EK35" s="21">
        <v>7.6549458013836142</v>
      </c>
      <c r="EL35" s="21">
        <v>8.9956425772667377</v>
      </c>
      <c r="EM35" s="21">
        <v>8.8671763939478243</v>
      </c>
      <c r="EN35" s="21">
        <v>9.1000069360653715</v>
      </c>
      <c r="EO35" s="21">
        <f>AVERAGE(EP35:FA35)</f>
        <v>8.932455208597494</v>
      </c>
      <c r="EP35" s="21">
        <v>8.2172217824127465</v>
      </c>
      <c r="EQ35" s="21">
        <v>8.8556949855907767</v>
      </c>
      <c r="ER35" s="21">
        <v>8.3750282209890461</v>
      </c>
      <c r="ES35" s="21">
        <v>8.2906338166935303</v>
      </c>
      <c r="ET35" s="21">
        <v>8.7876466924601306</v>
      </c>
      <c r="EU35" s="21">
        <v>9.2624963108786087</v>
      </c>
      <c r="EV35" s="21">
        <v>8.9564935381079458</v>
      </c>
      <c r="EW35" s="21">
        <v>9.5541702508078199</v>
      </c>
      <c r="EX35" s="21">
        <v>9.1513505131201303</v>
      </c>
      <c r="EY35" s="21">
        <v>9.2538395377169582</v>
      </c>
      <c r="EZ35" s="21">
        <v>9.2377675711099414</v>
      </c>
      <c r="FA35" s="21">
        <v>9.2471192832823021</v>
      </c>
    </row>
    <row r="36" spans="1:157" s="134" customFormat="1" ht="12.75" customHeight="1">
      <c r="A36" s="787" t="s">
        <v>3198</v>
      </c>
      <c r="B36" s="21"/>
      <c r="C36" s="21" t="s">
        <v>868</v>
      </c>
      <c r="D36" s="21" t="s">
        <v>2447</v>
      </c>
      <c r="E36" s="21" t="s">
        <v>2448</v>
      </c>
      <c r="F36" s="21" t="s">
        <v>2449</v>
      </c>
      <c r="G36" s="21" t="s">
        <v>2450</v>
      </c>
      <c r="H36" s="21" t="s">
        <v>2451</v>
      </c>
      <c r="I36" s="21" t="s">
        <v>2452</v>
      </c>
      <c r="J36" s="21" t="s">
        <v>2453</v>
      </c>
      <c r="K36" s="21" t="s">
        <v>1303</v>
      </c>
      <c r="L36" s="21" t="s">
        <v>2454</v>
      </c>
      <c r="M36" s="21" t="s">
        <v>1996</v>
      </c>
      <c r="N36" s="21" t="s">
        <v>1996</v>
      </c>
      <c r="O36" s="21"/>
      <c r="P36" s="21" t="s">
        <v>1122</v>
      </c>
      <c r="Q36" s="21" t="s">
        <v>1996</v>
      </c>
      <c r="R36" s="21" t="s">
        <v>2455</v>
      </c>
      <c r="S36" s="21" t="s">
        <v>2456</v>
      </c>
      <c r="T36" s="21" t="s">
        <v>2457</v>
      </c>
      <c r="U36" s="21" t="s">
        <v>975</v>
      </c>
      <c r="V36" s="21" t="s">
        <v>1297</v>
      </c>
      <c r="W36" s="21" t="s">
        <v>975</v>
      </c>
      <c r="X36" s="21" t="s">
        <v>2458</v>
      </c>
      <c r="Y36" s="21" t="s">
        <v>2459</v>
      </c>
      <c r="Z36" s="21" t="s">
        <v>2460</v>
      </c>
      <c r="AA36" s="21" t="s">
        <v>2461</v>
      </c>
      <c r="AB36" s="21"/>
      <c r="AC36" s="21" t="s">
        <v>2462</v>
      </c>
      <c r="AD36" s="21" t="s">
        <v>2463</v>
      </c>
      <c r="AE36" s="21" t="s">
        <v>2464</v>
      </c>
      <c r="AF36" s="21" t="s">
        <v>2465</v>
      </c>
      <c r="AG36" s="21" t="s">
        <v>2466</v>
      </c>
      <c r="AH36" s="21" t="s">
        <v>1124</v>
      </c>
      <c r="AI36" s="21" t="s">
        <v>2467</v>
      </c>
      <c r="AJ36" s="21" t="s">
        <v>1303</v>
      </c>
      <c r="AK36" s="21" t="s">
        <v>2468</v>
      </c>
      <c r="AL36" s="21" t="s">
        <v>2469</v>
      </c>
      <c r="AM36" s="21" t="s">
        <v>1078</v>
      </c>
      <c r="AN36" s="21" t="s">
        <v>766</v>
      </c>
      <c r="AO36" s="21"/>
      <c r="AP36" s="21" t="s">
        <v>766</v>
      </c>
      <c r="AQ36" s="21" t="s">
        <v>796</v>
      </c>
      <c r="AR36" s="21" t="s">
        <v>2470</v>
      </c>
      <c r="AS36" s="21" t="s">
        <v>1213</v>
      </c>
      <c r="AT36" s="21" t="s">
        <v>1987</v>
      </c>
      <c r="AU36" s="21" t="s">
        <v>1006</v>
      </c>
      <c r="AV36" s="21" t="s">
        <v>2471</v>
      </c>
      <c r="AW36" s="21" t="s">
        <v>2472</v>
      </c>
      <c r="AX36" s="21" t="s">
        <v>2473</v>
      </c>
      <c r="AY36" s="21" t="s">
        <v>1159</v>
      </c>
      <c r="AZ36" s="21" t="s">
        <v>880</v>
      </c>
      <c r="BA36" s="21" t="s">
        <v>2474</v>
      </c>
      <c r="BB36" s="21"/>
      <c r="BC36" s="21" t="s">
        <v>2475</v>
      </c>
      <c r="BD36" s="21" t="s">
        <v>1939</v>
      </c>
      <c r="BE36" s="21" t="s">
        <v>1084</v>
      </c>
      <c r="BF36" s="21" t="s">
        <v>1141</v>
      </c>
      <c r="BG36" s="21" t="s">
        <v>2476</v>
      </c>
      <c r="BH36" s="21" t="s">
        <v>1088</v>
      </c>
      <c r="BI36" s="21" t="s">
        <v>1092</v>
      </c>
      <c r="BJ36" s="21" t="s">
        <v>1006</v>
      </c>
      <c r="BK36" s="21" t="s">
        <v>2477</v>
      </c>
      <c r="BL36" s="21" t="s">
        <v>2478</v>
      </c>
      <c r="BM36" s="21" t="s">
        <v>2065</v>
      </c>
      <c r="BN36" s="21" t="s">
        <v>2479</v>
      </c>
      <c r="BO36" s="21"/>
      <c r="BP36" s="21" t="s">
        <v>1905</v>
      </c>
      <c r="BQ36" s="21" t="s">
        <v>802</v>
      </c>
      <c r="BR36" s="21" t="s">
        <v>2480</v>
      </c>
      <c r="BS36" s="21" t="s">
        <v>1898</v>
      </c>
      <c r="BT36" s="21" t="s">
        <v>2481</v>
      </c>
      <c r="BU36" s="21" t="s">
        <v>1095</v>
      </c>
      <c r="BV36" s="21" t="s">
        <v>2164</v>
      </c>
      <c r="BW36" s="21" t="s">
        <v>1392</v>
      </c>
      <c r="BX36" s="21" t="s">
        <v>2164</v>
      </c>
      <c r="BY36" s="21" t="s">
        <v>995</v>
      </c>
      <c r="BZ36" s="21" t="s">
        <v>2482</v>
      </c>
      <c r="CA36" s="21" t="s">
        <v>925</v>
      </c>
      <c r="CB36" s="21"/>
      <c r="CC36" s="21" t="s">
        <v>2483</v>
      </c>
      <c r="CD36" s="21" t="s">
        <v>2484</v>
      </c>
      <c r="CE36" s="21" t="s">
        <v>2485</v>
      </c>
      <c r="CF36" s="21" t="s">
        <v>807</v>
      </c>
      <c r="CG36" s="21" t="s">
        <v>2483</v>
      </c>
      <c r="CH36" s="21" t="s">
        <v>1023</v>
      </c>
      <c r="CI36" s="21" t="s">
        <v>926</v>
      </c>
      <c r="CJ36" s="21" t="s">
        <v>791</v>
      </c>
      <c r="CK36" s="21" t="s">
        <v>2486</v>
      </c>
      <c r="CL36" s="21" t="s">
        <v>1001</v>
      </c>
      <c r="CM36" s="21" t="s">
        <v>2487</v>
      </c>
      <c r="CN36" s="21" t="s">
        <v>801</v>
      </c>
      <c r="CO36" s="21"/>
      <c r="CP36" s="21" t="s">
        <v>928</v>
      </c>
      <c r="CQ36" s="21" t="s">
        <v>2250</v>
      </c>
      <c r="CR36" s="21" t="s">
        <v>807</v>
      </c>
      <c r="CS36" s="21" t="s">
        <v>2488</v>
      </c>
      <c r="CT36" s="21" t="s">
        <v>2489</v>
      </c>
      <c r="CU36" s="21" t="s">
        <v>817</v>
      </c>
      <c r="CV36" s="21" t="s">
        <v>2126</v>
      </c>
      <c r="CW36" s="21" t="s">
        <v>2490</v>
      </c>
      <c r="CX36" s="21" t="s">
        <v>889</v>
      </c>
      <c r="CY36" s="21" t="s">
        <v>2491</v>
      </c>
      <c r="CZ36" s="21" t="s">
        <v>2492</v>
      </c>
      <c r="DA36" s="21" t="s">
        <v>791</v>
      </c>
      <c r="DB36" s="21"/>
      <c r="DC36" s="21" t="s">
        <v>807</v>
      </c>
      <c r="DD36" s="21" t="s">
        <v>1392</v>
      </c>
      <c r="DE36" s="21" t="s">
        <v>2493</v>
      </c>
      <c r="DF36" s="21" t="s">
        <v>2494</v>
      </c>
      <c r="DG36" s="21" t="s">
        <v>2495</v>
      </c>
      <c r="DH36" s="21" t="s">
        <v>927</v>
      </c>
      <c r="DI36" s="21" t="s">
        <v>927</v>
      </c>
      <c r="DJ36" s="21" t="s">
        <v>2496</v>
      </c>
      <c r="DK36" s="21" t="s">
        <v>2497</v>
      </c>
      <c r="DL36" s="21" t="s">
        <v>1044</v>
      </c>
      <c r="DM36" s="21" t="s">
        <v>2498</v>
      </c>
      <c r="DN36" s="21" t="s">
        <v>925</v>
      </c>
      <c r="DO36" s="21"/>
      <c r="DP36" s="21" t="s">
        <v>2499</v>
      </c>
      <c r="DQ36" s="21" t="s">
        <v>924</v>
      </c>
      <c r="DR36" s="21" t="s">
        <v>2500</v>
      </c>
      <c r="DS36" s="21" t="s">
        <v>1395</v>
      </c>
      <c r="DT36" s="21" t="s">
        <v>924</v>
      </c>
      <c r="DU36" s="21" t="s">
        <v>2501</v>
      </c>
      <c r="DV36" s="21" t="s">
        <v>2502</v>
      </c>
      <c r="DW36" s="21" t="s">
        <v>2503</v>
      </c>
      <c r="DX36" s="21" t="s">
        <v>2504</v>
      </c>
      <c r="DY36" s="21" t="s">
        <v>2505</v>
      </c>
      <c r="DZ36" s="21" t="s">
        <v>2506</v>
      </c>
      <c r="EA36" s="21" t="s">
        <v>2507</v>
      </c>
      <c r="EB36" s="21"/>
      <c r="EC36" s="21" t="s">
        <v>925</v>
      </c>
      <c r="ED36" s="21" t="s">
        <v>924</v>
      </c>
      <c r="EE36" s="21" t="s">
        <v>2508</v>
      </c>
      <c r="EF36" s="21" t="s">
        <v>1383</v>
      </c>
      <c r="EG36" s="21" t="s">
        <v>2509</v>
      </c>
      <c r="EH36" s="21" t="s">
        <v>925</v>
      </c>
      <c r="EI36" s="21" t="s">
        <v>925</v>
      </c>
      <c r="EJ36" s="21" t="s">
        <v>2510</v>
      </c>
      <c r="EK36" s="21" t="s">
        <v>2511</v>
      </c>
      <c r="EL36" s="21" t="s">
        <v>2512</v>
      </c>
      <c r="EM36" s="21" t="s">
        <v>2513</v>
      </c>
      <c r="EN36" s="21" t="s">
        <v>2514</v>
      </c>
      <c r="EO36" s="21"/>
      <c r="EP36" s="21" t="s">
        <v>2219</v>
      </c>
      <c r="EQ36" s="21" t="s">
        <v>2515</v>
      </c>
      <c r="ER36" s="21" t="s">
        <v>2516</v>
      </c>
      <c r="ES36" s="21" t="s">
        <v>2517</v>
      </c>
      <c r="ET36" s="21" t="s">
        <v>2518</v>
      </c>
      <c r="EU36" s="21" t="s">
        <v>2519</v>
      </c>
      <c r="EV36" s="21" t="s">
        <v>1099</v>
      </c>
      <c r="EW36" s="21" t="s">
        <v>2520</v>
      </c>
      <c r="EX36" s="21" t="s">
        <v>927</v>
      </c>
      <c r="EY36" s="21" t="s">
        <v>2521</v>
      </c>
      <c r="EZ36" s="21" t="s">
        <v>2522</v>
      </c>
      <c r="FA36" s="21" t="s">
        <v>2523</v>
      </c>
    </row>
    <row r="37" spans="1:157" s="134" customFormat="1" ht="12.75" customHeight="1">
      <c r="A37" s="786" t="s">
        <v>3179</v>
      </c>
      <c r="B37" s="21">
        <f>AVERAGE(C37:N37)</f>
        <v>18.600000000000001</v>
      </c>
      <c r="C37" s="21" t="s">
        <v>15</v>
      </c>
      <c r="D37" s="21">
        <v>15</v>
      </c>
      <c r="E37" s="21" t="s">
        <v>15</v>
      </c>
      <c r="F37" s="21" t="s">
        <v>15</v>
      </c>
      <c r="G37" s="21" t="s">
        <v>15</v>
      </c>
      <c r="H37" s="21">
        <v>18</v>
      </c>
      <c r="I37" s="21" t="s">
        <v>15</v>
      </c>
      <c r="J37" s="21">
        <v>20</v>
      </c>
      <c r="K37" s="21">
        <v>20</v>
      </c>
      <c r="L37" s="21">
        <v>20</v>
      </c>
      <c r="M37" s="21" t="s">
        <v>15</v>
      </c>
      <c r="N37" s="21" t="s">
        <v>15</v>
      </c>
      <c r="O37" s="21">
        <f>AVERAGE(P37:AA37)</f>
        <v>18</v>
      </c>
      <c r="P37" s="21">
        <v>16</v>
      </c>
      <c r="Q37" s="21">
        <v>20</v>
      </c>
      <c r="R37" s="21" t="s">
        <v>15</v>
      </c>
      <c r="S37" s="21" t="s">
        <v>15</v>
      </c>
      <c r="T37" s="21" t="s">
        <v>15</v>
      </c>
      <c r="U37" s="21" t="s">
        <v>15</v>
      </c>
      <c r="V37" s="21" t="s">
        <v>15</v>
      </c>
      <c r="W37" s="21" t="s">
        <v>15</v>
      </c>
      <c r="X37" s="21" t="s">
        <v>15</v>
      </c>
      <c r="Y37" s="21" t="s">
        <v>15</v>
      </c>
      <c r="Z37" s="21" t="s">
        <v>15</v>
      </c>
      <c r="AA37" s="21" t="s">
        <v>15</v>
      </c>
      <c r="AB37" s="21">
        <f>AVERAGE(AC37:AN37)</f>
        <v>15</v>
      </c>
      <c r="AC37" s="21" t="s">
        <v>15</v>
      </c>
      <c r="AD37" s="21" t="s">
        <v>15</v>
      </c>
      <c r="AE37" s="21" t="s">
        <v>15</v>
      </c>
      <c r="AF37" s="21" t="s">
        <v>15</v>
      </c>
      <c r="AG37" s="21">
        <v>15</v>
      </c>
      <c r="AH37" s="21" t="s">
        <v>15</v>
      </c>
      <c r="AI37" s="21" t="s">
        <v>15</v>
      </c>
      <c r="AJ37" s="21" t="s">
        <v>15</v>
      </c>
      <c r="AK37" s="21" t="s">
        <v>15</v>
      </c>
      <c r="AL37" s="21" t="s">
        <v>15</v>
      </c>
      <c r="AM37" s="21" t="s">
        <v>15</v>
      </c>
      <c r="AN37" s="21" t="s">
        <v>15</v>
      </c>
      <c r="AO37" s="21">
        <f>AVERAGE(AP37:BA37)</f>
        <v>14.25</v>
      </c>
      <c r="AP37" s="21" t="s">
        <v>15</v>
      </c>
      <c r="AQ37" s="21" t="s">
        <v>15</v>
      </c>
      <c r="AR37" s="21" t="s">
        <v>15</v>
      </c>
      <c r="AS37" s="21" t="s">
        <v>15</v>
      </c>
      <c r="AT37" s="21" t="s">
        <v>15</v>
      </c>
      <c r="AU37" s="21" t="s">
        <v>15</v>
      </c>
      <c r="AV37" s="21">
        <v>18</v>
      </c>
      <c r="AW37" s="21" t="s">
        <v>15</v>
      </c>
      <c r="AX37" s="21" t="s">
        <v>15</v>
      </c>
      <c r="AY37" s="21">
        <v>15</v>
      </c>
      <c r="AZ37" s="21">
        <v>11.999999999999998</v>
      </c>
      <c r="BA37" s="21">
        <v>12</v>
      </c>
      <c r="BB37" s="21">
        <f>AVERAGE(BC37:BN37)</f>
        <v>11.769067451219067</v>
      </c>
      <c r="BC37" s="21">
        <v>12.57126370455857</v>
      </c>
      <c r="BD37" s="21">
        <v>12</v>
      </c>
      <c r="BE37" s="21">
        <v>12</v>
      </c>
      <c r="BF37" s="21">
        <v>11.54</v>
      </c>
      <c r="BG37" s="21">
        <v>11.428571428571429</v>
      </c>
      <c r="BH37" s="21">
        <v>10</v>
      </c>
      <c r="BI37" s="21">
        <v>11</v>
      </c>
      <c r="BJ37" s="21">
        <v>11</v>
      </c>
      <c r="BK37" s="21">
        <v>12.182011834319526</v>
      </c>
      <c r="BL37" s="21">
        <v>12.555371545687969</v>
      </c>
      <c r="BM37" s="21">
        <v>12.476426430739476</v>
      </c>
      <c r="BN37" s="21">
        <v>12.475164470751844</v>
      </c>
      <c r="BO37" s="21">
        <f>AVERAGE(BP37:CA37)</f>
        <v>11.702784197622634</v>
      </c>
      <c r="BP37" s="21">
        <v>12.401087571847096</v>
      </c>
      <c r="BQ37" s="21">
        <v>11.826060067484049</v>
      </c>
      <c r="BR37" s="21">
        <v>11.696535263137054</v>
      </c>
      <c r="BS37" s="21">
        <v>10.573782706889594</v>
      </c>
      <c r="BT37" s="21">
        <v>12.100231661371664</v>
      </c>
      <c r="BU37" s="21">
        <v>11.554129550127762</v>
      </c>
      <c r="BV37" s="21">
        <v>12.059205777855437</v>
      </c>
      <c r="BW37" s="21">
        <v>11.144377088446641</v>
      </c>
      <c r="BX37" s="21">
        <v>11.944896710479235</v>
      </c>
      <c r="BY37" s="21">
        <v>11.914916812189364</v>
      </c>
      <c r="BZ37" s="21">
        <v>11.149081624080363</v>
      </c>
      <c r="CA37" s="21">
        <v>12.069105537563356</v>
      </c>
      <c r="CB37" s="21">
        <f>AVERAGE(CC37:CN37)</f>
        <v>10.765396892240544</v>
      </c>
      <c r="CC37" s="21">
        <v>10.93590951614714</v>
      </c>
      <c r="CD37" s="21">
        <v>11.605314890466921</v>
      </c>
      <c r="CE37" s="21">
        <v>11.774610837296022</v>
      </c>
      <c r="CF37" s="21">
        <v>10.524193548387096</v>
      </c>
      <c r="CG37" s="21">
        <v>10.557669279134013</v>
      </c>
      <c r="CH37" s="21">
        <v>10.886938051979683</v>
      </c>
      <c r="CI37" s="21">
        <v>10.852414233899845</v>
      </c>
      <c r="CJ37" s="21">
        <v>10.007854089873963</v>
      </c>
      <c r="CK37" s="21">
        <v>11.392128488823003</v>
      </c>
      <c r="CL37" s="21">
        <v>10.883037350452291</v>
      </c>
      <c r="CM37" s="21">
        <v>9.5736626278647226</v>
      </c>
      <c r="CN37" s="21">
        <v>10.191029792561817</v>
      </c>
      <c r="CO37" s="21">
        <f>AVERAGE(CP37:DA37)</f>
        <v>9.5533252468664021</v>
      </c>
      <c r="CP37" s="21">
        <v>11.160354016580383</v>
      </c>
      <c r="CQ37" s="21">
        <v>9.8030725750321626</v>
      </c>
      <c r="CR37" s="21">
        <v>8.4698488109183021</v>
      </c>
      <c r="CS37" s="21">
        <v>10.325196944182034</v>
      </c>
      <c r="CT37" s="21">
        <v>9.3538603656659305</v>
      </c>
      <c r="CU37" s="21">
        <v>9.3116409538076415</v>
      </c>
      <c r="CV37" s="21">
        <v>9.0547614024360357</v>
      </c>
      <c r="CW37" s="21">
        <v>9.5038864728466628</v>
      </c>
      <c r="CX37" s="21">
        <v>10.123945813508193</v>
      </c>
      <c r="CY37" s="21">
        <v>8.5275761826255767</v>
      </c>
      <c r="CZ37" s="21">
        <v>10.460494221252038</v>
      </c>
      <c r="DA37" s="21">
        <v>8.5452652035418915</v>
      </c>
      <c r="DB37" s="21">
        <f>AVERAGE(DC37:DN37)</f>
        <v>10.165680200440242</v>
      </c>
      <c r="DC37" s="21">
        <v>9.3531522431764049</v>
      </c>
      <c r="DD37" s="21">
        <v>10.680433927125272</v>
      </c>
      <c r="DE37" s="21">
        <v>10.595366835127555</v>
      </c>
      <c r="DF37" s="21">
        <v>11.082476021446526</v>
      </c>
      <c r="DG37" s="21">
        <v>10.19</v>
      </c>
      <c r="DH37" s="21">
        <v>10.669809743010061</v>
      </c>
      <c r="DI37" s="21">
        <v>9.8642660485054208</v>
      </c>
      <c r="DJ37" s="21">
        <v>11.53689615104844</v>
      </c>
      <c r="DK37" s="21">
        <v>9.3105396568081122</v>
      </c>
      <c r="DL37" s="21">
        <v>8.9020186389320362</v>
      </c>
      <c r="DM37" s="21">
        <v>9.370369246105918</v>
      </c>
      <c r="DN37" s="21">
        <v>10.432833893997159</v>
      </c>
      <c r="DO37" s="21">
        <f>AVERAGE(DP37:EA37)</f>
        <v>10.589240965145862</v>
      </c>
      <c r="DP37" s="21">
        <v>10.450371349205454</v>
      </c>
      <c r="DQ37" s="21">
        <v>9.9724482680844204</v>
      </c>
      <c r="DR37" s="21">
        <v>11.101921567088008</v>
      </c>
      <c r="DS37" s="21">
        <v>10.003598472579739</v>
      </c>
      <c r="DT37" s="21">
        <v>11.19042688079441</v>
      </c>
      <c r="DU37" s="21">
        <v>10.810902247485989</v>
      </c>
      <c r="DV37" s="21">
        <v>10.231814468976351</v>
      </c>
      <c r="DW37" s="21">
        <v>10.559778839158627</v>
      </c>
      <c r="DX37" s="21">
        <v>10.137718082910963</v>
      </c>
      <c r="DY37" s="21">
        <v>10.742889827594952</v>
      </c>
      <c r="DZ37" s="21">
        <v>10.804724359674955</v>
      </c>
      <c r="EA37" s="21">
        <v>11.064297218196481</v>
      </c>
      <c r="EB37" s="21">
        <f>AVERAGE(EC37:EN37)</f>
        <v>9.1304799447213032</v>
      </c>
      <c r="EC37" s="21">
        <v>10.599372707046935</v>
      </c>
      <c r="ED37" s="21">
        <v>12.105499204578035</v>
      </c>
      <c r="EE37" s="21">
        <v>11.408456937277416</v>
      </c>
      <c r="EF37" s="21">
        <v>10.326381968884194</v>
      </c>
      <c r="EG37" s="21">
        <v>9.5307280005895869</v>
      </c>
      <c r="EH37" s="21">
        <v>11.840915640333771</v>
      </c>
      <c r="EI37" s="21">
        <v>7.524794751539571</v>
      </c>
      <c r="EJ37" s="21">
        <v>8.4339895762499424</v>
      </c>
      <c r="EK37" s="21">
        <v>9.1786459685816997</v>
      </c>
      <c r="EL37" s="21">
        <v>7.236050204791086</v>
      </c>
      <c r="EM37" s="21">
        <v>5.3951569609332113</v>
      </c>
      <c r="EN37" s="21">
        <v>5.9857674158501739</v>
      </c>
      <c r="EO37" s="21">
        <f>AVERAGE(EP37:FA37)</f>
        <v>7.1137411747221622</v>
      </c>
      <c r="EP37" s="21">
        <v>7.0103853295098038</v>
      </c>
      <c r="EQ37" s="21">
        <v>6.7334007201662853</v>
      </c>
      <c r="ER37" s="21">
        <v>7.7247445777316672</v>
      </c>
      <c r="ES37" s="21">
        <v>6.4115136673894693</v>
      </c>
      <c r="ET37" s="21">
        <v>5.824820733937571</v>
      </c>
      <c r="EU37" s="21">
        <v>7.1848968171437635</v>
      </c>
      <c r="EV37" s="21">
        <v>6.709838273654257</v>
      </c>
      <c r="EW37" s="21">
        <v>6.5333682381761831</v>
      </c>
      <c r="EX37" s="21">
        <v>6.855717410541514</v>
      </c>
      <c r="EY37" s="21">
        <v>2.9023958095341862</v>
      </c>
      <c r="EZ37" s="21">
        <v>10.208207311523314</v>
      </c>
      <c r="FA37" s="21">
        <v>11.265605207357941</v>
      </c>
    </row>
    <row r="38" spans="1:157" s="134" customFormat="1" ht="12.75" customHeight="1" thickBot="1">
      <c r="A38" s="788" t="s">
        <v>3198</v>
      </c>
      <c r="B38" s="294"/>
      <c r="C38" s="294" t="s">
        <v>15</v>
      </c>
      <c r="D38" s="294" t="s">
        <v>1301</v>
      </c>
      <c r="E38" s="294" t="s">
        <v>15</v>
      </c>
      <c r="F38" s="294" t="s">
        <v>15</v>
      </c>
      <c r="G38" s="294" t="s">
        <v>15</v>
      </c>
      <c r="H38" s="294" t="s">
        <v>1126</v>
      </c>
      <c r="I38" s="294" t="s">
        <v>15</v>
      </c>
      <c r="J38" s="294" t="s">
        <v>1054</v>
      </c>
      <c r="K38" s="294" t="s">
        <v>1054</v>
      </c>
      <c r="L38" s="294" t="s">
        <v>1054</v>
      </c>
      <c r="M38" s="294" t="s">
        <v>15</v>
      </c>
      <c r="N38" s="294" t="s">
        <v>15</v>
      </c>
      <c r="O38" s="294"/>
      <c r="P38" s="294" t="s">
        <v>1132</v>
      </c>
      <c r="Q38" s="294" t="s">
        <v>1054</v>
      </c>
      <c r="R38" s="294" t="s">
        <v>15</v>
      </c>
      <c r="S38" s="294" t="s">
        <v>15</v>
      </c>
      <c r="T38" s="294" t="s">
        <v>15</v>
      </c>
      <c r="U38" s="294" t="s">
        <v>15</v>
      </c>
      <c r="V38" s="294" t="s">
        <v>15</v>
      </c>
      <c r="W38" s="294" t="s">
        <v>15</v>
      </c>
      <c r="X38" s="294" t="s">
        <v>15</v>
      </c>
      <c r="Y38" s="294" t="s">
        <v>15</v>
      </c>
      <c r="Z38" s="294" t="s">
        <v>15</v>
      </c>
      <c r="AA38" s="294" t="s">
        <v>15</v>
      </c>
      <c r="AB38" s="294"/>
      <c r="AC38" s="294" t="s">
        <v>15</v>
      </c>
      <c r="AD38" s="294" t="s">
        <v>15</v>
      </c>
      <c r="AE38" s="294" t="s">
        <v>15</v>
      </c>
      <c r="AF38" s="294" t="s">
        <v>15</v>
      </c>
      <c r="AG38" s="294" t="s">
        <v>1301</v>
      </c>
      <c r="AH38" s="294" t="s">
        <v>15</v>
      </c>
      <c r="AI38" s="294" t="s">
        <v>15</v>
      </c>
      <c r="AJ38" s="294" t="s">
        <v>15</v>
      </c>
      <c r="AK38" s="294" t="s">
        <v>15</v>
      </c>
      <c r="AL38" s="294" t="s">
        <v>15</v>
      </c>
      <c r="AM38" s="294" t="s">
        <v>15</v>
      </c>
      <c r="AN38" s="294" t="s">
        <v>15</v>
      </c>
      <c r="AO38" s="294"/>
      <c r="AP38" s="294" t="s">
        <v>15</v>
      </c>
      <c r="AQ38" s="294" t="s">
        <v>15</v>
      </c>
      <c r="AR38" s="294" t="s">
        <v>15</v>
      </c>
      <c r="AS38" s="294" t="s">
        <v>15</v>
      </c>
      <c r="AT38" s="294" t="s">
        <v>15</v>
      </c>
      <c r="AU38" s="294" t="s">
        <v>15</v>
      </c>
      <c r="AV38" s="294" t="s">
        <v>1126</v>
      </c>
      <c r="AW38" s="294" t="s">
        <v>15</v>
      </c>
      <c r="AX38" s="294" t="s">
        <v>15</v>
      </c>
      <c r="AY38" s="294" t="s">
        <v>1301</v>
      </c>
      <c r="AZ38" s="294" t="s">
        <v>1143</v>
      </c>
      <c r="BA38" s="294" t="s">
        <v>1143</v>
      </c>
      <c r="BB38" s="294"/>
      <c r="BC38" s="294" t="s">
        <v>1944</v>
      </c>
      <c r="BD38" s="294" t="s">
        <v>1143</v>
      </c>
      <c r="BE38" s="294" t="s">
        <v>1143</v>
      </c>
      <c r="BF38" s="294" t="s">
        <v>2524</v>
      </c>
      <c r="BG38" s="294" t="s">
        <v>1149</v>
      </c>
      <c r="BH38" s="294" t="s">
        <v>1135</v>
      </c>
      <c r="BI38" s="294" t="s">
        <v>1156</v>
      </c>
      <c r="BJ38" s="294" t="s">
        <v>1156</v>
      </c>
      <c r="BK38" s="294" t="s">
        <v>1085</v>
      </c>
      <c r="BL38" s="294" t="s">
        <v>1939</v>
      </c>
      <c r="BM38" s="294" t="s">
        <v>2055</v>
      </c>
      <c r="BN38" s="294" t="s">
        <v>1134</v>
      </c>
      <c r="BO38" s="294"/>
      <c r="BP38" s="294" t="s">
        <v>1141</v>
      </c>
      <c r="BQ38" s="294" t="s">
        <v>2525</v>
      </c>
      <c r="BR38" s="294" t="s">
        <v>2526</v>
      </c>
      <c r="BS38" s="294" t="s">
        <v>1149</v>
      </c>
      <c r="BT38" s="294" t="s">
        <v>2527</v>
      </c>
      <c r="BU38" s="294" t="s">
        <v>2528</v>
      </c>
      <c r="BV38" s="294" t="s">
        <v>2529</v>
      </c>
      <c r="BW38" s="294" t="s">
        <v>2530</v>
      </c>
      <c r="BX38" s="294" t="s">
        <v>2531</v>
      </c>
      <c r="BY38" s="294" t="s">
        <v>2532</v>
      </c>
      <c r="BZ38" s="294" t="s">
        <v>2533</v>
      </c>
      <c r="CA38" s="294" t="s">
        <v>2534</v>
      </c>
      <c r="CB38" s="294"/>
      <c r="CC38" s="294" t="s">
        <v>2535</v>
      </c>
      <c r="CD38" s="294" t="s">
        <v>2536</v>
      </c>
      <c r="CE38" s="294" t="s">
        <v>2537</v>
      </c>
      <c r="CF38" s="294" t="s">
        <v>2538</v>
      </c>
      <c r="CG38" s="294" t="s">
        <v>2539</v>
      </c>
      <c r="CH38" s="294" t="s">
        <v>1905</v>
      </c>
      <c r="CI38" s="294" t="s">
        <v>886</v>
      </c>
      <c r="CJ38" s="294" t="s">
        <v>2540</v>
      </c>
      <c r="CK38" s="294" t="s">
        <v>2541</v>
      </c>
      <c r="CL38" s="294" t="s">
        <v>2542</v>
      </c>
      <c r="CM38" s="294" t="s">
        <v>2543</v>
      </c>
      <c r="CN38" s="294" t="s">
        <v>2544</v>
      </c>
      <c r="CO38" s="294"/>
      <c r="CP38" s="294" t="s">
        <v>2545</v>
      </c>
      <c r="CQ38" s="294" t="s">
        <v>2546</v>
      </c>
      <c r="CR38" s="294" t="s">
        <v>2266</v>
      </c>
      <c r="CS38" s="294" t="s">
        <v>925</v>
      </c>
      <c r="CT38" s="294" t="s">
        <v>925</v>
      </c>
      <c r="CU38" s="294" t="s">
        <v>925</v>
      </c>
      <c r="CV38" s="294" t="s">
        <v>2547</v>
      </c>
      <c r="CW38" s="294" t="s">
        <v>2548</v>
      </c>
      <c r="CX38" s="294" t="s">
        <v>925</v>
      </c>
      <c r="CY38" s="294" t="s">
        <v>2549</v>
      </c>
      <c r="CZ38" s="294" t="s">
        <v>2550</v>
      </c>
      <c r="DA38" s="294" t="s">
        <v>2551</v>
      </c>
      <c r="DB38" s="294"/>
      <c r="DC38" s="294" t="s">
        <v>2552</v>
      </c>
      <c r="DD38" s="294" t="s">
        <v>2553</v>
      </c>
      <c r="DE38" s="294" t="s">
        <v>2554</v>
      </c>
      <c r="DF38" s="294" t="s">
        <v>1383</v>
      </c>
      <c r="DG38" s="294" t="s">
        <v>2507</v>
      </c>
      <c r="DH38" s="294" t="s">
        <v>1090</v>
      </c>
      <c r="DI38" s="294" t="s">
        <v>2555</v>
      </c>
      <c r="DJ38" s="294" t="s">
        <v>2556</v>
      </c>
      <c r="DK38" s="294" t="s">
        <v>924</v>
      </c>
      <c r="DL38" s="294" t="s">
        <v>2557</v>
      </c>
      <c r="DM38" s="294" t="s">
        <v>2558</v>
      </c>
      <c r="DN38" s="294" t="s">
        <v>2559</v>
      </c>
      <c r="DO38" s="294"/>
      <c r="DP38" s="294" t="s">
        <v>2560</v>
      </c>
      <c r="DQ38" s="294" t="s">
        <v>2561</v>
      </c>
      <c r="DR38" s="294" t="s">
        <v>2562</v>
      </c>
      <c r="DS38" s="294" t="s">
        <v>2563</v>
      </c>
      <c r="DT38" s="294" t="s">
        <v>2564</v>
      </c>
      <c r="DU38" s="294" t="s">
        <v>2565</v>
      </c>
      <c r="DV38" s="294" t="s">
        <v>2566</v>
      </c>
      <c r="DW38" s="294" t="s">
        <v>1090</v>
      </c>
      <c r="DX38" s="294" t="s">
        <v>2566</v>
      </c>
      <c r="DY38" s="294" t="s">
        <v>2567</v>
      </c>
      <c r="DZ38" s="294" t="s">
        <v>2559</v>
      </c>
      <c r="EA38" s="294" t="s">
        <v>2568</v>
      </c>
      <c r="EB38" s="294"/>
      <c r="EC38" s="294" t="s">
        <v>2569</v>
      </c>
      <c r="ED38" s="294" t="s">
        <v>2570</v>
      </c>
      <c r="EE38" s="294" t="s">
        <v>2571</v>
      </c>
      <c r="EF38" s="294" t="s">
        <v>2572</v>
      </c>
      <c r="EG38" s="294" t="s">
        <v>1090</v>
      </c>
      <c r="EH38" s="294" t="s">
        <v>2573</v>
      </c>
      <c r="EI38" s="294" t="s">
        <v>2574</v>
      </c>
      <c r="EJ38" s="294" t="s">
        <v>1165</v>
      </c>
      <c r="EK38" s="294" t="s">
        <v>1164</v>
      </c>
      <c r="EL38" s="294" t="s">
        <v>2575</v>
      </c>
      <c r="EM38" s="294" t="s">
        <v>2576</v>
      </c>
      <c r="EN38" s="294" t="s">
        <v>1448</v>
      </c>
      <c r="EO38" s="294"/>
      <c r="EP38" s="294" t="s">
        <v>2577</v>
      </c>
      <c r="EQ38" s="294" t="s">
        <v>928</v>
      </c>
      <c r="ER38" s="294" t="s">
        <v>2578</v>
      </c>
      <c r="ES38" s="294" t="s">
        <v>2579</v>
      </c>
      <c r="ET38" s="294" t="s">
        <v>817</v>
      </c>
      <c r="EU38" s="294" t="s">
        <v>2580</v>
      </c>
      <c r="EV38" s="294" t="s">
        <v>928</v>
      </c>
      <c r="EW38" s="294" t="s">
        <v>2581</v>
      </c>
      <c r="EX38" s="294" t="s">
        <v>749</v>
      </c>
      <c r="EY38" s="294" t="s">
        <v>2582</v>
      </c>
      <c r="EZ38" s="294" t="s">
        <v>2583</v>
      </c>
      <c r="FA38" s="294" t="s">
        <v>2584</v>
      </c>
    </row>
    <row r="39" spans="1:157" s="134" customFormat="1" ht="5.0999999999999996" customHeight="1">
      <c r="A39" s="131"/>
      <c r="B39" s="131"/>
      <c r="O39" s="131"/>
      <c r="AB39" s="131"/>
      <c r="AO39" s="131"/>
      <c r="BB39" s="131"/>
      <c r="BO39" s="131"/>
      <c r="CB39" s="131"/>
      <c r="CO39" s="131"/>
      <c r="DB39" s="131"/>
      <c r="DO39" s="131"/>
      <c r="EB39" s="131"/>
      <c r="EO39" s="131"/>
    </row>
    <row r="40" spans="1:157" s="131" customFormat="1" ht="12.75">
      <c r="A40" s="134" t="s">
        <v>2797</v>
      </c>
    </row>
    <row r="41" spans="1:157" s="360" customFormat="1" ht="12.75" customHeight="1">
      <c r="A41" s="134" t="s">
        <v>3200</v>
      </c>
      <c r="B41" s="311"/>
      <c r="O41" s="311"/>
      <c r="AB41" s="311"/>
      <c r="AO41" s="311"/>
      <c r="BB41" s="311"/>
      <c r="BO41" s="311"/>
      <c r="CB41" s="311"/>
      <c r="CO41" s="311"/>
      <c r="DB41" s="311"/>
      <c r="DO41" s="311"/>
      <c r="EB41" s="311"/>
      <c r="EO41" s="311"/>
    </row>
    <row r="42" spans="1:157" s="131" customFormat="1" ht="12.75">
      <c r="A42" s="134" t="s">
        <v>3184</v>
      </c>
    </row>
  </sheetData>
  <mergeCells count="24">
    <mergeCell ref="EP5:FA5"/>
    <mergeCell ref="DC5:DN5"/>
    <mergeCell ref="DO5:DO6"/>
    <mergeCell ref="DP5:EA5"/>
    <mergeCell ref="EB5:EB6"/>
    <mergeCell ref="EC5:EN5"/>
    <mergeCell ref="EO5:EO6"/>
    <mergeCell ref="DB5:DB6"/>
    <mergeCell ref="AC5:AN5"/>
    <mergeCell ref="AO5:AO6"/>
    <mergeCell ref="AP5:BA5"/>
    <mergeCell ref="BB5:BB6"/>
    <mergeCell ref="BC5:BN5"/>
    <mergeCell ref="BO5:BO6"/>
    <mergeCell ref="BP5:CA5"/>
    <mergeCell ref="CB5:CB6"/>
    <mergeCell ref="CC5:CN5"/>
    <mergeCell ref="CO5:CO6"/>
    <mergeCell ref="CP5:DA5"/>
    <mergeCell ref="AB5:AB6"/>
    <mergeCell ref="B5:B6"/>
    <mergeCell ref="C5:N5"/>
    <mergeCell ref="O5:O6"/>
    <mergeCell ref="P5:AA5"/>
  </mergeCells>
  <hyperlinks>
    <hyperlink ref="A1" location="'Table of contents'!A1" display="вернуться на заглавную стр. (содержание)"/>
  </hyperlink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A30"/>
  <sheetViews>
    <sheetView zoomScale="80" zoomScaleNormal="80" workbookViewId="0">
      <pane xSplit="1" topLeftCell="EH1" activePane="topRight" state="frozen"/>
      <selection pane="topRight" activeCell="ET30" sqref="ET30"/>
    </sheetView>
  </sheetViews>
  <sheetFormatPr defaultRowHeight="15"/>
  <cols>
    <col min="1" max="1" width="40.7109375" style="410" customWidth="1"/>
    <col min="2" max="16384" width="9.140625" style="410"/>
  </cols>
  <sheetData>
    <row r="1" spans="1:157" ht="15" customHeight="1">
      <c r="A1" s="691" t="s">
        <v>2688</v>
      </c>
    </row>
    <row r="2" spans="1:157" s="34" customFormat="1" ht="5.0999999999999996" customHeight="1">
      <c r="A2" s="65"/>
    </row>
    <row r="3" spans="1:157" s="260" customFormat="1" ht="18.75" customHeight="1">
      <c r="A3" s="381" t="s">
        <v>3856</v>
      </c>
    </row>
    <row r="4" spans="1:157" s="134" customFormat="1" ht="5.0999999999999996" customHeight="1" thickBot="1">
      <c r="A4" s="411"/>
    </row>
    <row r="5" spans="1:157" s="131" customFormat="1" ht="17.100000000000001" customHeight="1">
      <c r="A5" s="748"/>
      <c r="B5" s="1113" t="s">
        <v>3</v>
      </c>
      <c r="C5" s="1119" t="s">
        <v>3</v>
      </c>
      <c r="D5" s="1119"/>
      <c r="E5" s="1119"/>
      <c r="F5" s="1119"/>
      <c r="G5" s="1119"/>
      <c r="H5" s="1119"/>
      <c r="I5" s="1119"/>
      <c r="J5" s="1119"/>
      <c r="K5" s="1119"/>
      <c r="L5" s="1119"/>
      <c r="M5" s="1119"/>
      <c r="N5" s="1120"/>
      <c r="O5" s="1113" t="s">
        <v>4</v>
      </c>
      <c r="P5" s="1119" t="s">
        <v>4</v>
      </c>
      <c r="Q5" s="1119"/>
      <c r="R5" s="1119"/>
      <c r="S5" s="1119"/>
      <c r="T5" s="1119"/>
      <c r="U5" s="1119"/>
      <c r="V5" s="1119"/>
      <c r="W5" s="1119"/>
      <c r="X5" s="1119"/>
      <c r="Y5" s="1119"/>
      <c r="Z5" s="1119"/>
      <c r="AA5" s="1120"/>
      <c r="AB5" s="1113" t="s">
        <v>5</v>
      </c>
      <c r="AC5" s="1119" t="s">
        <v>5</v>
      </c>
      <c r="AD5" s="1119"/>
      <c r="AE5" s="1119"/>
      <c r="AF5" s="1119"/>
      <c r="AG5" s="1119"/>
      <c r="AH5" s="1119"/>
      <c r="AI5" s="1119"/>
      <c r="AJ5" s="1119"/>
      <c r="AK5" s="1119"/>
      <c r="AL5" s="1119"/>
      <c r="AM5" s="1119"/>
      <c r="AN5" s="1120"/>
      <c r="AO5" s="1113" t="s">
        <v>6</v>
      </c>
      <c r="AP5" s="1119" t="s">
        <v>6</v>
      </c>
      <c r="AQ5" s="1119"/>
      <c r="AR5" s="1119"/>
      <c r="AS5" s="1119"/>
      <c r="AT5" s="1119"/>
      <c r="AU5" s="1119"/>
      <c r="AV5" s="1119"/>
      <c r="AW5" s="1119"/>
      <c r="AX5" s="1119"/>
      <c r="AY5" s="1119"/>
      <c r="AZ5" s="1119"/>
      <c r="BA5" s="1120"/>
      <c r="BB5" s="1113" t="s">
        <v>7</v>
      </c>
      <c r="BC5" s="1119" t="s">
        <v>7</v>
      </c>
      <c r="BD5" s="1119"/>
      <c r="BE5" s="1119"/>
      <c r="BF5" s="1119"/>
      <c r="BG5" s="1119"/>
      <c r="BH5" s="1119"/>
      <c r="BI5" s="1119"/>
      <c r="BJ5" s="1119"/>
      <c r="BK5" s="1119"/>
      <c r="BL5" s="1119"/>
      <c r="BM5" s="1119"/>
      <c r="BN5" s="1120"/>
      <c r="BO5" s="1113" t="s">
        <v>8</v>
      </c>
      <c r="BP5" s="1119" t="s">
        <v>8</v>
      </c>
      <c r="BQ5" s="1119"/>
      <c r="BR5" s="1119"/>
      <c r="BS5" s="1119"/>
      <c r="BT5" s="1119"/>
      <c r="BU5" s="1119"/>
      <c r="BV5" s="1119"/>
      <c r="BW5" s="1119"/>
      <c r="BX5" s="1119"/>
      <c r="BY5" s="1119"/>
      <c r="BZ5" s="1119"/>
      <c r="CA5" s="1120"/>
      <c r="CB5" s="1113" t="s">
        <v>9</v>
      </c>
      <c r="CC5" s="1119" t="s">
        <v>9</v>
      </c>
      <c r="CD5" s="1119"/>
      <c r="CE5" s="1119"/>
      <c r="CF5" s="1119"/>
      <c r="CG5" s="1119"/>
      <c r="CH5" s="1119"/>
      <c r="CI5" s="1119"/>
      <c r="CJ5" s="1119"/>
      <c r="CK5" s="1119"/>
      <c r="CL5" s="1119"/>
      <c r="CM5" s="1119"/>
      <c r="CN5" s="1120"/>
      <c r="CO5" s="1113" t="s">
        <v>10</v>
      </c>
      <c r="CP5" s="1119" t="s">
        <v>10</v>
      </c>
      <c r="CQ5" s="1119"/>
      <c r="CR5" s="1119"/>
      <c r="CS5" s="1119"/>
      <c r="CT5" s="1119"/>
      <c r="CU5" s="1119"/>
      <c r="CV5" s="1119"/>
      <c r="CW5" s="1119"/>
      <c r="CX5" s="1119"/>
      <c r="CY5" s="1119"/>
      <c r="CZ5" s="1119"/>
      <c r="DA5" s="1120"/>
      <c r="DB5" s="1113" t="s">
        <v>11</v>
      </c>
      <c r="DC5" s="1119" t="s">
        <v>11</v>
      </c>
      <c r="DD5" s="1119"/>
      <c r="DE5" s="1119"/>
      <c r="DF5" s="1119"/>
      <c r="DG5" s="1119"/>
      <c r="DH5" s="1119"/>
      <c r="DI5" s="1119"/>
      <c r="DJ5" s="1119"/>
      <c r="DK5" s="1119"/>
      <c r="DL5" s="1119"/>
      <c r="DM5" s="1119"/>
      <c r="DN5" s="1120"/>
      <c r="DO5" s="1113" t="s">
        <v>12</v>
      </c>
      <c r="DP5" s="1119" t="s">
        <v>12</v>
      </c>
      <c r="DQ5" s="1119"/>
      <c r="DR5" s="1119"/>
      <c r="DS5" s="1119"/>
      <c r="DT5" s="1119"/>
      <c r="DU5" s="1119"/>
      <c r="DV5" s="1119"/>
      <c r="DW5" s="1119"/>
      <c r="DX5" s="1119"/>
      <c r="DY5" s="1119"/>
      <c r="DZ5" s="1119"/>
      <c r="EA5" s="1120"/>
      <c r="EB5" s="1113" t="s">
        <v>13</v>
      </c>
      <c r="EC5" s="1119" t="s">
        <v>13</v>
      </c>
      <c r="ED5" s="1119"/>
      <c r="EE5" s="1119"/>
      <c r="EF5" s="1119"/>
      <c r="EG5" s="1119"/>
      <c r="EH5" s="1119"/>
      <c r="EI5" s="1119"/>
      <c r="EJ5" s="1119"/>
      <c r="EK5" s="1119"/>
      <c r="EL5" s="1119"/>
      <c r="EM5" s="1119"/>
      <c r="EN5" s="1120"/>
      <c r="EO5" s="1113" t="s">
        <v>748</v>
      </c>
      <c r="EP5" s="1119">
        <v>2007</v>
      </c>
      <c r="EQ5" s="1119"/>
      <c r="ER5" s="1119"/>
      <c r="ES5" s="1119"/>
      <c r="ET5" s="1119"/>
      <c r="EU5" s="1119"/>
      <c r="EV5" s="1119"/>
      <c r="EW5" s="1119"/>
      <c r="EX5" s="1119"/>
      <c r="EY5" s="1119"/>
      <c r="EZ5" s="1119"/>
      <c r="FA5" s="1120"/>
    </row>
    <row r="6" spans="1:157" s="131" customFormat="1" ht="17.100000000000001" customHeight="1" thickBot="1">
      <c r="A6" s="749"/>
      <c r="B6" s="1114"/>
      <c r="C6" s="673" t="s">
        <v>2646</v>
      </c>
      <c r="D6" s="673" t="s">
        <v>2647</v>
      </c>
      <c r="E6" s="673" t="s">
        <v>2648</v>
      </c>
      <c r="F6" s="673" t="s">
        <v>2649</v>
      </c>
      <c r="G6" s="673" t="s">
        <v>2650</v>
      </c>
      <c r="H6" s="673" t="s">
        <v>2651</v>
      </c>
      <c r="I6" s="673" t="s">
        <v>2652</v>
      </c>
      <c r="J6" s="673" t="s">
        <v>2653</v>
      </c>
      <c r="K6" s="673" t="s">
        <v>2654</v>
      </c>
      <c r="L6" s="673" t="s">
        <v>2655</v>
      </c>
      <c r="M6" s="673" t="s">
        <v>2656</v>
      </c>
      <c r="N6" s="673" t="s">
        <v>2657</v>
      </c>
      <c r="O6" s="1114"/>
      <c r="P6" s="673" t="s">
        <v>2646</v>
      </c>
      <c r="Q6" s="673" t="s">
        <v>2647</v>
      </c>
      <c r="R6" s="673" t="s">
        <v>2648</v>
      </c>
      <c r="S6" s="673" t="s">
        <v>2649</v>
      </c>
      <c r="T6" s="673" t="s">
        <v>2650</v>
      </c>
      <c r="U6" s="673" t="s">
        <v>2651</v>
      </c>
      <c r="V6" s="673" t="s">
        <v>2652</v>
      </c>
      <c r="W6" s="673" t="s">
        <v>2653</v>
      </c>
      <c r="X6" s="673" t="s">
        <v>2654</v>
      </c>
      <c r="Y6" s="673" t="s">
        <v>2655</v>
      </c>
      <c r="Z6" s="673" t="s">
        <v>2656</v>
      </c>
      <c r="AA6" s="673" t="s">
        <v>2657</v>
      </c>
      <c r="AB6" s="1114"/>
      <c r="AC6" s="673" t="s">
        <v>2646</v>
      </c>
      <c r="AD6" s="673" t="s">
        <v>2647</v>
      </c>
      <c r="AE6" s="673" t="s">
        <v>2648</v>
      </c>
      <c r="AF6" s="673" t="s">
        <v>2649</v>
      </c>
      <c r="AG6" s="673" t="s">
        <v>2650</v>
      </c>
      <c r="AH6" s="673" t="s">
        <v>2651</v>
      </c>
      <c r="AI6" s="673" t="s">
        <v>2652</v>
      </c>
      <c r="AJ6" s="673" t="s">
        <v>2653</v>
      </c>
      <c r="AK6" s="673" t="s">
        <v>2654</v>
      </c>
      <c r="AL6" s="673" t="s">
        <v>2655</v>
      </c>
      <c r="AM6" s="673" t="s">
        <v>2656</v>
      </c>
      <c r="AN6" s="673" t="s">
        <v>2657</v>
      </c>
      <c r="AO6" s="1114"/>
      <c r="AP6" s="673" t="s">
        <v>2646</v>
      </c>
      <c r="AQ6" s="673" t="s">
        <v>2647</v>
      </c>
      <c r="AR6" s="673" t="s">
        <v>2648</v>
      </c>
      <c r="AS6" s="673" t="s">
        <v>2649</v>
      </c>
      <c r="AT6" s="673" t="s">
        <v>2650</v>
      </c>
      <c r="AU6" s="673" t="s">
        <v>2651</v>
      </c>
      <c r="AV6" s="673" t="s">
        <v>2652</v>
      </c>
      <c r="AW6" s="673" t="s">
        <v>2653</v>
      </c>
      <c r="AX6" s="673" t="s">
        <v>2654</v>
      </c>
      <c r="AY6" s="673" t="s">
        <v>2655</v>
      </c>
      <c r="AZ6" s="673" t="s">
        <v>2656</v>
      </c>
      <c r="BA6" s="673" t="s">
        <v>2657</v>
      </c>
      <c r="BB6" s="1114"/>
      <c r="BC6" s="673" t="s">
        <v>2646</v>
      </c>
      <c r="BD6" s="673" t="s">
        <v>2647</v>
      </c>
      <c r="BE6" s="673" t="s">
        <v>2648</v>
      </c>
      <c r="BF6" s="673" t="s">
        <v>2649</v>
      </c>
      <c r="BG6" s="673" t="s">
        <v>2650</v>
      </c>
      <c r="BH6" s="673" t="s">
        <v>2651</v>
      </c>
      <c r="BI6" s="673" t="s">
        <v>2652</v>
      </c>
      <c r="BJ6" s="673" t="s">
        <v>2653</v>
      </c>
      <c r="BK6" s="673" t="s">
        <v>2654</v>
      </c>
      <c r="BL6" s="673" t="s">
        <v>2655</v>
      </c>
      <c r="BM6" s="673" t="s">
        <v>2656</v>
      </c>
      <c r="BN6" s="673" t="s">
        <v>2657</v>
      </c>
      <c r="BO6" s="1114"/>
      <c r="BP6" s="673" t="s">
        <v>2646</v>
      </c>
      <c r="BQ6" s="673" t="s">
        <v>2647</v>
      </c>
      <c r="BR6" s="673" t="s">
        <v>2648</v>
      </c>
      <c r="BS6" s="673" t="s">
        <v>2649</v>
      </c>
      <c r="BT6" s="673" t="s">
        <v>2650</v>
      </c>
      <c r="BU6" s="673" t="s">
        <v>2651</v>
      </c>
      <c r="BV6" s="673" t="s">
        <v>2652</v>
      </c>
      <c r="BW6" s="673" t="s">
        <v>2653</v>
      </c>
      <c r="BX6" s="673" t="s">
        <v>2654</v>
      </c>
      <c r="BY6" s="673" t="s">
        <v>2655</v>
      </c>
      <c r="BZ6" s="673" t="s">
        <v>2656</v>
      </c>
      <c r="CA6" s="673" t="s">
        <v>2657</v>
      </c>
      <c r="CB6" s="1114"/>
      <c r="CC6" s="673" t="s">
        <v>2646</v>
      </c>
      <c r="CD6" s="673" t="s">
        <v>2647</v>
      </c>
      <c r="CE6" s="673" t="s">
        <v>2648</v>
      </c>
      <c r="CF6" s="673" t="s">
        <v>2649</v>
      </c>
      <c r="CG6" s="673" t="s">
        <v>2650</v>
      </c>
      <c r="CH6" s="673" t="s">
        <v>2651</v>
      </c>
      <c r="CI6" s="673" t="s">
        <v>2652</v>
      </c>
      <c r="CJ6" s="673" t="s">
        <v>2653</v>
      </c>
      <c r="CK6" s="673" t="s">
        <v>2654</v>
      </c>
      <c r="CL6" s="673" t="s">
        <v>2655</v>
      </c>
      <c r="CM6" s="673" t="s">
        <v>2656</v>
      </c>
      <c r="CN6" s="673" t="s">
        <v>2657</v>
      </c>
      <c r="CO6" s="1114"/>
      <c r="CP6" s="673" t="s">
        <v>2646</v>
      </c>
      <c r="CQ6" s="673" t="s">
        <v>2647</v>
      </c>
      <c r="CR6" s="673" t="s">
        <v>2648</v>
      </c>
      <c r="CS6" s="673" t="s">
        <v>2649</v>
      </c>
      <c r="CT6" s="673" t="s">
        <v>2650</v>
      </c>
      <c r="CU6" s="673" t="s">
        <v>2651</v>
      </c>
      <c r="CV6" s="673" t="s">
        <v>2652</v>
      </c>
      <c r="CW6" s="673" t="s">
        <v>2653</v>
      </c>
      <c r="CX6" s="673" t="s">
        <v>2654</v>
      </c>
      <c r="CY6" s="673" t="s">
        <v>2655</v>
      </c>
      <c r="CZ6" s="673" t="s">
        <v>2656</v>
      </c>
      <c r="DA6" s="673" t="s">
        <v>2657</v>
      </c>
      <c r="DB6" s="1114"/>
      <c r="DC6" s="673" t="s">
        <v>2646</v>
      </c>
      <c r="DD6" s="673" t="s">
        <v>2647</v>
      </c>
      <c r="DE6" s="673" t="s">
        <v>2648</v>
      </c>
      <c r="DF6" s="673" t="s">
        <v>2649</v>
      </c>
      <c r="DG6" s="673" t="s">
        <v>2650</v>
      </c>
      <c r="DH6" s="673" t="s">
        <v>2651</v>
      </c>
      <c r="DI6" s="673" t="s">
        <v>2652</v>
      </c>
      <c r="DJ6" s="673" t="s">
        <v>2653</v>
      </c>
      <c r="DK6" s="673" t="s">
        <v>2654</v>
      </c>
      <c r="DL6" s="673" t="s">
        <v>2655</v>
      </c>
      <c r="DM6" s="673" t="s">
        <v>2656</v>
      </c>
      <c r="DN6" s="673" t="s">
        <v>2657</v>
      </c>
      <c r="DO6" s="1114"/>
      <c r="DP6" s="673" t="s">
        <v>2646</v>
      </c>
      <c r="DQ6" s="673" t="s">
        <v>2647</v>
      </c>
      <c r="DR6" s="673" t="s">
        <v>2648</v>
      </c>
      <c r="DS6" s="673" t="s">
        <v>2649</v>
      </c>
      <c r="DT6" s="673" t="s">
        <v>2650</v>
      </c>
      <c r="DU6" s="673" t="s">
        <v>2651</v>
      </c>
      <c r="DV6" s="673" t="s">
        <v>2652</v>
      </c>
      <c r="DW6" s="673" t="s">
        <v>2653</v>
      </c>
      <c r="DX6" s="673" t="s">
        <v>2654</v>
      </c>
      <c r="DY6" s="673" t="s">
        <v>2655</v>
      </c>
      <c r="DZ6" s="673" t="s">
        <v>2656</v>
      </c>
      <c r="EA6" s="673" t="s">
        <v>2657</v>
      </c>
      <c r="EB6" s="1114"/>
      <c r="EC6" s="673" t="s">
        <v>2646</v>
      </c>
      <c r="ED6" s="673" t="s">
        <v>2647</v>
      </c>
      <c r="EE6" s="673" t="s">
        <v>2648</v>
      </c>
      <c r="EF6" s="673" t="s">
        <v>2649</v>
      </c>
      <c r="EG6" s="673" t="s">
        <v>2650</v>
      </c>
      <c r="EH6" s="673" t="s">
        <v>2651</v>
      </c>
      <c r="EI6" s="673" t="s">
        <v>2652</v>
      </c>
      <c r="EJ6" s="673" t="s">
        <v>2653</v>
      </c>
      <c r="EK6" s="673" t="s">
        <v>2654</v>
      </c>
      <c r="EL6" s="673" t="s">
        <v>2655</v>
      </c>
      <c r="EM6" s="673" t="s">
        <v>2656</v>
      </c>
      <c r="EN6" s="673" t="s">
        <v>2657</v>
      </c>
      <c r="EO6" s="1114"/>
      <c r="EP6" s="673" t="s">
        <v>2646</v>
      </c>
      <c r="EQ6" s="673" t="s">
        <v>2647</v>
      </c>
      <c r="ER6" s="673" t="s">
        <v>2648</v>
      </c>
      <c r="ES6" s="673" t="s">
        <v>2649</v>
      </c>
      <c r="ET6" s="673" t="s">
        <v>2650</v>
      </c>
      <c r="EU6" s="673" t="s">
        <v>2651</v>
      </c>
      <c r="EV6" s="673" t="s">
        <v>2652</v>
      </c>
      <c r="EW6" s="673" t="s">
        <v>2653</v>
      </c>
      <c r="EX6" s="673" t="s">
        <v>2654</v>
      </c>
      <c r="EY6" s="673" t="s">
        <v>2655</v>
      </c>
      <c r="EZ6" s="673" t="s">
        <v>2656</v>
      </c>
      <c r="FA6" s="673" t="s">
        <v>2657</v>
      </c>
    </row>
    <row r="7" spans="1:157" s="131" customFormat="1" ht="5.0999999999999996" customHeight="1">
      <c r="A7" s="1"/>
      <c r="B7" s="4"/>
      <c r="C7" s="3"/>
      <c r="D7" s="3"/>
      <c r="E7" s="3"/>
      <c r="F7" s="3"/>
      <c r="G7" s="3"/>
      <c r="H7" s="3"/>
      <c r="I7" s="3"/>
      <c r="J7" s="3"/>
      <c r="K7" s="3"/>
      <c r="L7" s="3"/>
      <c r="M7" s="3"/>
      <c r="N7" s="3"/>
      <c r="O7" s="4"/>
      <c r="P7" s="3"/>
      <c r="Q7" s="3"/>
      <c r="R7" s="3"/>
      <c r="S7" s="3"/>
      <c r="T7" s="3"/>
      <c r="U7" s="3"/>
      <c r="V7" s="3"/>
      <c r="W7" s="3"/>
      <c r="X7" s="3"/>
      <c r="Y7" s="3"/>
      <c r="Z7" s="3"/>
      <c r="AA7" s="3"/>
      <c r="AB7" s="4"/>
      <c r="AC7" s="3"/>
      <c r="AD7" s="3"/>
      <c r="AE7" s="3"/>
      <c r="AF7" s="3"/>
      <c r="AG7" s="3"/>
      <c r="AH7" s="3"/>
      <c r="AI7" s="3"/>
      <c r="AJ7" s="3"/>
      <c r="AK7" s="3"/>
      <c r="AL7" s="3"/>
      <c r="AM7" s="3"/>
      <c r="AN7" s="3"/>
      <c r="AO7" s="4"/>
      <c r="AP7" s="3"/>
      <c r="AQ7" s="3"/>
      <c r="AR7" s="3"/>
      <c r="AS7" s="3"/>
      <c r="AT7" s="3"/>
      <c r="AU7" s="3"/>
      <c r="AV7" s="3"/>
      <c r="AW7" s="3"/>
      <c r="AX7" s="3"/>
      <c r="AY7" s="3"/>
      <c r="AZ7" s="3"/>
      <c r="BA7" s="3"/>
      <c r="BB7" s="4"/>
      <c r="BC7" s="3"/>
      <c r="BD7" s="3"/>
      <c r="BE7" s="3"/>
      <c r="BF7" s="3"/>
      <c r="BG7" s="3"/>
      <c r="BH7" s="3"/>
      <c r="BI7" s="3"/>
      <c r="BJ7" s="3"/>
      <c r="BK7" s="3"/>
      <c r="BL7" s="3"/>
      <c r="BM7" s="3"/>
      <c r="BN7" s="3"/>
      <c r="BO7" s="4"/>
      <c r="BP7" s="3"/>
      <c r="BQ7" s="3"/>
      <c r="BR7" s="3"/>
      <c r="BS7" s="3"/>
      <c r="BT7" s="3"/>
      <c r="BU7" s="3"/>
      <c r="BV7" s="3"/>
      <c r="BW7" s="3"/>
      <c r="BX7" s="3"/>
      <c r="BY7" s="3"/>
      <c r="BZ7" s="3"/>
      <c r="CA7" s="3"/>
      <c r="CB7" s="4"/>
      <c r="CC7" s="3"/>
      <c r="CD7" s="3"/>
      <c r="CE7" s="3"/>
      <c r="CF7" s="3"/>
      <c r="CG7" s="3"/>
      <c r="CH7" s="3"/>
      <c r="CI7" s="3"/>
      <c r="CJ7" s="3"/>
      <c r="CK7" s="3"/>
      <c r="CL7" s="3"/>
      <c r="CM7" s="3"/>
      <c r="CN7" s="3"/>
      <c r="CO7" s="4"/>
      <c r="CP7" s="3"/>
      <c r="CQ7" s="3"/>
      <c r="CR7" s="3"/>
      <c r="CS7" s="3"/>
      <c r="CT7" s="3"/>
      <c r="CU7" s="3"/>
      <c r="CV7" s="3"/>
      <c r="CW7" s="3"/>
      <c r="CX7" s="3"/>
      <c r="CY7" s="3"/>
      <c r="CZ7" s="3"/>
      <c r="DA7" s="3"/>
      <c r="DB7" s="4"/>
      <c r="DC7" s="3"/>
      <c r="DD7" s="3"/>
      <c r="DE7" s="3"/>
      <c r="DF7" s="3"/>
      <c r="DG7" s="3"/>
      <c r="DH7" s="3"/>
      <c r="DI7" s="3"/>
      <c r="DJ7" s="3"/>
      <c r="DK7" s="3"/>
      <c r="DL7" s="3"/>
      <c r="DM7" s="3"/>
      <c r="DN7" s="3"/>
      <c r="DO7" s="4"/>
      <c r="DP7" s="3"/>
      <c r="DQ7" s="3"/>
      <c r="DR7" s="3"/>
      <c r="DS7" s="3"/>
      <c r="DT7" s="3"/>
      <c r="DU7" s="3"/>
      <c r="DV7" s="3"/>
      <c r="DW7" s="3"/>
      <c r="DX7" s="3"/>
      <c r="DY7" s="3"/>
      <c r="DZ7" s="3"/>
      <c r="EA7" s="3"/>
      <c r="EB7" s="4"/>
      <c r="EC7" s="3"/>
      <c r="ED7" s="3"/>
      <c r="EE7" s="3"/>
      <c r="EF7" s="3"/>
      <c r="EG7" s="3"/>
      <c r="EH7" s="3"/>
      <c r="EI7" s="3"/>
      <c r="EJ7" s="3"/>
      <c r="EK7" s="3"/>
      <c r="EL7" s="3"/>
      <c r="EM7" s="3"/>
      <c r="EN7" s="3"/>
      <c r="EO7" s="4"/>
      <c r="EP7" s="3"/>
      <c r="EQ7" s="3"/>
      <c r="ER7" s="3"/>
      <c r="ES7" s="3"/>
      <c r="ET7" s="3"/>
      <c r="EU7" s="3"/>
      <c r="EV7" s="3"/>
      <c r="EW7" s="3"/>
      <c r="EX7" s="3"/>
      <c r="EY7" s="3"/>
      <c r="EZ7" s="3"/>
      <c r="FA7" s="3"/>
    </row>
    <row r="8" spans="1:157" s="134" customFormat="1" ht="12.75" customHeight="1">
      <c r="A8" s="781" t="s">
        <v>3160</v>
      </c>
      <c r="B8" s="404">
        <f>N8</f>
        <v>15.573179229165065</v>
      </c>
      <c r="C8" s="404">
        <v>28.422673971614799</v>
      </c>
      <c r="D8" s="404">
        <v>24.767897720811771</v>
      </c>
      <c r="E8" s="404">
        <v>17.787702387206878</v>
      </c>
      <c r="F8" s="404">
        <v>11.613944228927314</v>
      </c>
      <c r="G8" s="404">
        <v>15.778602831816031</v>
      </c>
      <c r="H8" s="404">
        <v>14.975183674387067</v>
      </c>
      <c r="I8" s="404">
        <v>12.343407654463714</v>
      </c>
      <c r="J8" s="404">
        <v>14.081075277751665</v>
      </c>
      <c r="K8" s="404">
        <v>16.451624735998603</v>
      </c>
      <c r="L8" s="404">
        <v>15.023193294880958</v>
      </c>
      <c r="M8" s="404">
        <v>16.20145176581617</v>
      </c>
      <c r="N8" s="404">
        <v>15.573179229165065</v>
      </c>
      <c r="O8" s="404">
        <f>AA8</f>
        <v>20.249062877906294</v>
      </c>
      <c r="P8" s="404">
        <v>16.641466095674389</v>
      </c>
      <c r="Q8" s="404">
        <v>17.583360492813565</v>
      </c>
      <c r="R8" s="404">
        <v>15.29869079098512</v>
      </c>
      <c r="S8" s="404">
        <v>17.710372755603913</v>
      </c>
      <c r="T8" s="404">
        <v>18.314723301296141</v>
      </c>
      <c r="U8" s="404">
        <v>17.719231825008414</v>
      </c>
      <c r="V8" s="404">
        <v>18.276174762600874</v>
      </c>
      <c r="W8" s="404">
        <v>19.225421992074956</v>
      </c>
      <c r="X8" s="404">
        <v>18.106012519296787</v>
      </c>
      <c r="Y8" s="404">
        <v>17.351286895279536</v>
      </c>
      <c r="Z8" s="404">
        <v>19.009551181810878</v>
      </c>
      <c r="AA8" s="404">
        <v>20.249062877906294</v>
      </c>
      <c r="AB8" s="404">
        <f>AN8</f>
        <v>29.455970697323277</v>
      </c>
      <c r="AC8" s="404">
        <v>20.283455544469717</v>
      </c>
      <c r="AD8" s="404">
        <v>21.5337833341713</v>
      </c>
      <c r="AE8" s="404">
        <v>23.224095166775161</v>
      </c>
      <c r="AF8" s="404">
        <v>23.687268467040994</v>
      </c>
      <c r="AG8" s="404">
        <v>23.142409223377172</v>
      </c>
      <c r="AH8" s="404">
        <v>23.454955959628929</v>
      </c>
      <c r="AI8" s="404">
        <v>22.963960398284424</v>
      </c>
      <c r="AJ8" s="404">
        <v>23.59449612171349</v>
      </c>
      <c r="AK8" s="404">
        <v>24.118434096356328</v>
      </c>
      <c r="AL8" s="404">
        <v>26.691625875882281</v>
      </c>
      <c r="AM8" s="404">
        <v>27.838929546265572</v>
      </c>
      <c r="AN8" s="404">
        <v>29.455970697323277</v>
      </c>
      <c r="AO8" s="404">
        <f>BA8</f>
        <v>19.9674308958575</v>
      </c>
      <c r="AP8" s="404">
        <v>30.672425664319228</v>
      </c>
      <c r="AQ8" s="404">
        <v>30.223680518735094</v>
      </c>
      <c r="AR8" s="404">
        <v>27.594105625385826</v>
      </c>
      <c r="AS8" s="404">
        <v>24.472946114727868</v>
      </c>
      <c r="AT8" s="404">
        <v>20.13846882803637</v>
      </c>
      <c r="AU8" s="404">
        <v>17.728835769323354</v>
      </c>
      <c r="AV8" s="404">
        <v>18.284372369710137</v>
      </c>
      <c r="AW8" s="404">
        <v>17.603133989109232</v>
      </c>
      <c r="AX8" s="404">
        <v>16.825293900340554</v>
      </c>
      <c r="AY8" s="404">
        <v>19.386603278619198</v>
      </c>
      <c r="AZ8" s="404">
        <v>20.159147548406136</v>
      </c>
      <c r="BA8" s="404">
        <v>19.9674308958575</v>
      </c>
      <c r="BB8" s="404">
        <f>BN8</f>
        <v>12.676836133313339</v>
      </c>
      <c r="BC8" s="404">
        <v>20.269147962517589</v>
      </c>
      <c r="BD8" s="404">
        <v>20.152984516117769</v>
      </c>
      <c r="BE8" s="404">
        <v>19.249399819307811</v>
      </c>
      <c r="BF8" s="404">
        <v>19.136883441708189</v>
      </c>
      <c r="BG8" s="404">
        <v>17.969322056353146</v>
      </c>
      <c r="BH8" s="404">
        <v>18.22805025929646</v>
      </c>
      <c r="BI8" s="404">
        <v>15.609567471064128</v>
      </c>
      <c r="BJ8" s="404">
        <v>14.344449489403098</v>
      </c>
      <c r="BK8" s="404">
        <v>13.992686127431611</v>
      </c>
      <c r="BL8" s="404">
        <v>13.031573376811275</v>
      </c>
      <c r="BM8" s="404">
        <v>12.56193374437877</v>
      </c>
      <c r="BN8" s="404">
        <v>12.676836133313339</v>
      </c>
      <c r="BO8" s="404">
        <f>CA8</f>
        <v>8.3682897117311015</v>
      </c>
      <c r="BP8" s="404">
        <v>12.829089878874905</v>
      </c>
      <c r="BQ8" s="404">
        <v>12.369081749589689</v>
      </c>
      <c r="BR8" s="404">
        <v>12.885021541102031</v>
      </c>
      <c r="BS8" s="404">
        <v>12.566531720519661</v>
      </c>
      <c r="BT8" s="404">
        <v>11.714638950976893</v>
      </c>
      <c r="BU8" s="404">
        <v>10.732995001010465</v>
      </c>
      <c r="BV8" s="404">
        <v>10.285590527274564</v>
      </c>
      <c r="BW8" s="404">
        <v>9.7532598789043501</v>
      </c>
      <c r="BX8" s="404">
        <v>8.9455951642825546</v>
      </c>
      <c r="BY8" s="404">
        <v>8.7629157844629688</v>
      </c>
      <c r="BZ8" s="404">
        <v>8.5992362652792966</v>
      </c>
      <c r="CA8" s="404">
        <v>8.3682897117311015</v>
      </c>
      <c r="CB8" s="404">
        <f>CN8</f>
        <v>5.1140541261338335</v>
      </c>
      <c r="CC8" s="404">
        <v>7.9452606740597087</v>
      </c>
      <c r="CD8" s="404">
        <v>7.4809362675337958</v>
      </c>
      <c r="CE8" s="404">
        <v>7.5709605145726542</v>
      </c>
      <c r="CF8" s="404">
        <v>7.4074327112302534</v>
      </c>
      <c r="CG8" s="404">
        <v>6.6466696689232165</v>
      </c>
      <c r="CH8" s="404">
        <v>6.4963795742877801</v>
      </c>
      <c r="CI8" s="404">
        <v>6.2322217007084273</v>
      </c>
      <c r="CJ8" s="404">
        <v>6.3263814017102353</v>
      </c>
      <c r="CK8" s="404">
        <v>5.6049948825145561</v>
      </c>
      <c r="CL8" s="404">
        <v>5.4060136810498323</v>
      </c>
      <c r="CM8" s="404">
        <v>5.0936517816786147</v>
      </c>
      <c r="CN8" s="404">
        <v>5.1140541261338335</v>
      </c>
      <c r="CO8" s="404">
        <f>DA8</f>
        <v>3.4772380746129068</v>
      </c>
      <c r="CP8" s="404">
        <v>4.7492005076897188</v>
      </c>
      <c r="CQ8" s="404">
        <v>4.7346863993222712</v>
      </c>
      <c r="CR8" s="404">
        <v>4.6281860393118954</v>
      </c>
      <c r="CS8" s="404">
        <v>4.277049907513752</v>
      </c>
      <c r="CT8" s="404">
        <v>4.0794453617132529</v>
      </c>
      <c r="CU8" s="404">
        <v>4.031599643743057</v>
      </c>
      <c r="CV8" s="404">
        <v>3.8933201035597413</v>
      </c>
      <c r="CW8" s="404">
        <v>3.6539265912522731</v>
      </c>
      <c r="CX8" s="404">
        <v>3.7141121222837912</v>
      </c>
      <c r="CY8" s="404">
        <v>3.5591094782874109</v>
      </c>
      <c r="CZ8" s="404">
        <v>3.2488320482783508</v>
      </c>
      <c r="DA8" s="404">
        <v>3.4772380746129068</v>
      </c>
      <c r="DB8" s="404">
        <f>DN8</f>
        <v>3.5157527769264778</v>
      </c>
      <c r="DC8" s="404">
        <v>3.5276040648418734</v>
      </c>
      <c r="DD8" s="404">
        <v>3.4103042373599703</v>
      </c>
      <c r="DE8" s="404">
        <v>3.6687917112312096</v>
      </c>
      <c r="DF8" s="404">
        <v>3.6370500977888405</v>
      </c>
      <c r="DG8" s="404">
        <v>3.545760366821797</v>
      </c>
      <c r="DH8" s="404">
        <v>3.8644679392005057</v>
      </c>
      <c r="DI8" s="404">
        <v>3.7015136719024189</v>
      </c>
      <c r="DJ8" s="404">
        <v>3.5037588396272841</v>
      </c>
      <c r="DK8" s="404">
        <v>3.9353826573452344</v>
      </c>
      <c r="DL8" s="404">
        <v>3.4276154126341067</v>
      </c>
      <c r="DM8" s="404">
        <v>3.23754859340039</v>
      </c>
      <c r="DN8" s="404">
        <v>3.5157527769264778</v>
      </c>
      <c r="DO8" s="404">
        <f>EA8</f>
        <v>4.03031106926736</v>
      </c>
      <c r="DP8" s="404">
        <v>3.3251553012559065</v>
      </c>
      <c r="DQ8" s="404">
        <v>3.6086224306162658</v>
      </c>
      <c r="DR8" s="404">
        <v>3.782954380099727</v>
      </c>
      <c r="DS8" s="404">
        <v>3.7721391825291004</v>
      </c>
      <c r="DT8" s="404">
        <v>3.4603075693148666</v>
      </c>
      <c r="DU8" s="404">
        <v>3.3637202465778691</v>
      </c>
      <c r="DV8" s="404">
        <v>3.6644106008710957</v>
      </c>
      <c r="DW8" s="404">
        <v>3.7483589472398116</v>
      </c>
      <c r="DX8" s="404">
        <v>3.6889511669859121</v>
      </c>
      <c r="DY8" s="404">
        <v>3.7740312757687922</v>
      </c>
      <c r="DZ8" s="404">
        <v>3.5566829722803979</v>
      </c>
      <c r="EA8" s="404">
        <v>4.03031106926736</v>
      </c>
      <c r="EB8" s="404">
        <f>EN8</f>
        <v>3.6379560405183442</v>
      </c>
      <c r="EC8" s="404">
        <v>3.9441483760153693</v>
      </c>
      <c r="ED8" s="404">
        <v>3.9650202325450183</v>
      </c>
      <c r="EE8" s="404">
        <v>4.0393982805552175</v>
      </c>
      <c r="EF8" s="404">
        <v>3.969633326072155</v>
      </c>
      <c r="EG8" s="404">
        <v>3.8716157958888266</v>
      </c>
      <c r="EH8" s="404">
        <v>3.7308046532158801</v>
      </c>
      <c r="EI8" s="404">
        <v>3.578468397412057</v>
      </c>
      <c r="EJ8" s="404">
        <v>3.862277452206937</v>
      </c>
      <c r="EK8" s="404">
        <v>3.794314244736511</v>
      </c>
      <c r="EL8" s="404">
        <v>3.9399647932518538</v>
      </c>
      <c r="EM8" s="404">
        <v>4.0200809060044316</v>
      </c>
      <c r="EN8" s="404">
        <v>3.6379560405183442</v>
      </c>
      <c r="EO8" s="404">
        <f>FA8</f>
        <v>4.6490415796437468</v>
      </c>
      <c r="EP8" s="404">
        <v>4.4363888695968186</v>
      </c>
      <c r="EQ8" s="404">
        <v>4.4185959243773176</v>
      </c>
      <c r="ER8" s="404">
        <v>4.486053154125786</v>
      </c>
      <c r="ES8" s="404">
        <v>4.447816360399071</v>
      </c>
      <c r="ET8" s="404">
        <v>4.3862098849311524</v>
      </c>
      <c r="EU8" s="404">
        <v>4.3920181810525101</v>
      </c>
      <c r="EV8" s="404">
        <v>4.3444461219818784</v>
      </c>
      <c r="EW8" s="404">
        <v>4.4157423072231978</v>
      </c>
      <c r="EX8" s="404">
        <v>4.4833885220652272</v>
      </c>
      <c r="EY8" s="404">
        <v>4.5826363773509655</v>
      </c>
      <c r="EZ8" s="404">
        <v>4.7190067778663902</v>
      </c>
      <c r="FA8" s="404">
        <v>4.6490415796437468</v>
      </c>
    </row>
    <row r="9" spans="1:157" s="134" customFormat="1" ht="12.75" customHeight="1">
      <c r="A9" s="782" t="s">
        <v>2892</v>
      </c>
      <c r="B9" s="375"/>
      <c r="C9" s="404"/>
      <c r="D9" s="404"/>
      <c r="E9" s="404"/>
      <c r="F9" s="404"/>
      <c r="G9" s="404"/>
      <c r="H9" s="404"/>
      <c r="I9" s="404"/>
      <c r="J9" s="404"/>
      <c r="K9" s="404"/>
      <c r="L9" s="404"/>
      <c r="M9" s="404"/>
      <c r="N9" s="404"/>
      <c r="O9" s="375"/>
      <c r="P9" s="404"/>
      <c r="Q9" s="404"/>
      <c r="R9" s="404"/>
      <c r="S9" s="404"/>
      <c r="T9" s="404"/>
      <c r="U9" s="404"/>
      <c r="V9" s="404"/>
      <c r="W9" s="404"/>
      <c r="X9" s="404"/>
      <c r="Y9" s="404"/>
      <c r="Z9" s="404"/>
      <c r="AA9" s="404"/>
      <c r="AB9" s="375"/>
      <c r="AC9" s="404"/>
      <c r="AD9" s="404"/>
      <c r="AE9" s="404"/>
      <c r="AF9" s="404"/>
      <c r="AG9" s="404"/>
      <c r="AH9" s="404"/>
      <c r="AI9" s="404"/>
      <c r="AJ9" s="404"/>
      <c r="AK9" s="404"/>
      <c r="AL9" s="404"/>
      <c r="AM9" s="404"/>
      <c r="AN9" s="404"/>
      <c r="AO9" s="375"/>
      <c r="AP9" s="404"/>
      <c r="AQ9" s="404"/>
      <c r="AR9" s="404"/>
      <c r="AS9" s="404"/>
      <c r="AT9" s="404"/>
      <c r="AU9" s="404"/>
      <c r="AV9" s="404"/>
      <c r="AW9" s="404"/>
      <c r="AX9" s="404"/>
      <c r="AY9" s="404"/>
      <c r="AZ9" s="404"/>
      <c r="BA9" s="404"/>
      <c r="BB9" s="375"/>
      <c r="BC9" s="404"/>
      <c r="BD9" s="404"/>
      <c r="BE9" s="404"/>
      <c r="BF9" s="404"/>
      <c r="BG9" s="404"/>
      <c r="BH9" s="404"/>
      <c r="BI9" s="404"/>
      <c r="BJ9" s="404"/>
      <c r="BK9" s="404"/>
      <c r="BL9" s="404"/>
      <c r="BM9" s="404"/>
      <c r="BN9" s="404"/>
      <c r="BO9" s="375"/>
      <c r="BP9" s="404"/>
      <c r="BQ9" s="404"/>
      <c r="BR9" s="404"/>
      <c r="BS9" s="404"/>
      <c r="BT9" s="404"/>
      <c r="BU9" s="404"/>
      <c r="BV9" s="404"/>
      <c r="BW9" s="404"/>
      <c r="BX9" s="404"/>
      <c r="BY9" s="404"/>
      <c r="BZ9" s="404"/>
      <c r="CA9" s="404"/>
      <c r="CB9" s="375"/>
      <c r="CC9" s="404"/>
      <c r="CD9" s="404"/>
      <c r="CE9" s="404"/>
      <c r="CF9" s="404"/>
      <c r="CG9" s="404"/>
      <c r="CH9" s="404"/>
      <c r="CI9" s="404"/>
      <c r="CJ9" s="404"/>
      <c r="CK9" s="404"/>
      <c r="CL9" s="404"/>
      <c r="CM9" s="404"/>
      <c r="CN9" s="404"/>
      <c r="CO9" s="375"/>
      <c r="CP9" s="404"/>
      <c r="CQ9" s="404"/>
      <c r="CR9" s="404"/>
      <c r="CS9" s="404"/>
      <c r="CT9" s="404"/>
      <c r="CU9" s="404"/>
      <c r="CV9" s="404"/>
      <c r="CW9" s="404"/>
      <c r="CX9" s="404"/>
      <c r="CY9" s="404"/>
      <c r="CZ9" s="404"/>
      <c r="DA9" s="404"/>
      <c r="DB9" s="375"/>
      <c r="DC9" s="404"/>
      <c r="DD9" s="404"/>
      <c r="DE9" s="404"/>
      <c r="DF9" s="404"/>
      <c r="DG9" s="404"/>
      <c r="DH9" s="404"/>
      <c r="DI9" s="404"/>
      <c r="DJ9" s="404"/>
      <c r="DK9" s="404"/>
      <c r="DL9" s="404"/>
      <c r="DM9" s="404"/>
      <c r="DN9" s="404"/>
      <c r="DO9" s="375"/>
      <c r="DP9" s="404"/>
      <c r="DQ9" s="404"/>
      <c r="DR9" s="404"/>
      <c r="DS9" s="404"/>
      <c r="DT9" s="404"/>
      <c r="DU9" s="404"/>
      <c r="DV9" s="404"/>
      <c r="DW9" s="404"/>
      <c r="DX9" s="404"/>
      <c r="DY9" s="404"/>
      <c r="DZ9" s="404"/>
      <c r="EA9" s="404"/>
      <c r="EB9" s="375"/>
      <c r="EC9" s="404"/>
      <c r="ED9" s="404"/>
      <c r="EE9" s="404"/>
      <c r="EF9" s="404"/>
      <c r="EG9" s="404"/>
      <c r="EH9" s="404"/>
      <c r="EI9" s="404"/>
      <c r="EJ9" s="404"/>
      <c r="EK9" s="404"/>
      <c r="EL9" s="404"/>
      <c r="EM9" s="404"/>
      <c r="EN9" s="404"/>
      <c r="EO9" s="375"/>
      <c r="EP9" s="404"/>
      <c r="EQ9" s="404"/>
      <c r="ER9" s="404"/>
      <c r="ES9" s="404"/>
      <c r="ET9" s="404"/>
      <c r="EU9" s="404"/>
      <c r="EV9" s="404"/>
      <c r="EW9" s="404"/>
      <c r="EX9" s="404"/>
      <c r="EY9" s="404"/>
      <c r="EZ9" s="404"/>
      <c r="FA9" s="404"/>
    </row>
    <row r="10" spans="1:157" s="131" customFormat="1" ht="12.75" customHeight="1">
      <c r="A10" s="789" t="s">
        <v>3197</v>
      </c>
      <c r="B10" s="404">
        <f t="shared" ref="B10" si="0">N10</f>
        <v>6.7604508344923291</v>
      </c>
      <c r="C10" s="412">
        <v>21.23003712114372</v>
      </c>
      <c r="D10" s="412">
        <v>14.101053711939787</v>
      </c>
      <c r="E10" s="412">
        <v>8.9364979052711853</v>
      </c>
      <c r="F10" s="412">
        <v>4.5194645954173973</v>
      </c>
      <c r="G10" s="412">
        <v>6.3884799265324865</v>
      </c>
      <c r="H10" s="412">
        <v>5.1255610633033886</v>
      </c>
      <c r="I10" s="412">
        <v>4.2616251349658381</v>
      </c>
      <c r="J10" s="412">
        <v>5.2968093935224632</v>
      </c>
      <c r="K10" s="412">
        <v>7.6047736646814217</v>
      </c>
      <c r="L10" s="412">
        <v>6.0239145644117675</v>
      </c>
      <c r="M10" s="412">
        <v>7.0491229336430257</v>
      </c>
      <c r="N10" s="412">
        <v>6.7604508344923291</v>
      </c>
      <c r="O10" s="404">
        <f t="shared" ref="O10" si="1">AA10</f>
        <v>4.6931215726034123</v>
      </c>
      <c r="P10" s="412">
        <v>7.2178359347123671</v>
      </c>
      <c r="Q10" s="412">
        <v>6.7054698789066709</v>
      </c>
      <c r="R10" s="412">
        <v>2.5230972138752366</v>
      </c>
      <c r="S10" s="412">
        <v>5.4379272344712737</v>
      </c>
      <c r="T10" s="412">
        <v>7.1125667671041581</v>
      </c>
      <c r="U10" s="412">
        <v>6.8732942516757012</v>
      </c>
      <c r="V10" s="412">
        <v>7.2626163970246171</v>
      </c>
      <c r="W10" s="412">
        <v>7.0293729599432817</v>
      </c>
      <c r="X10" s="412">
        <v>4.3392421016446878</v>
      </c>
      <c r="Y10" s="412">
        <v>4.2577156172780839</v>
      </c>
      <c r="Z10" s="412">
        <v>3.7402949884087002</v>
      </c>
      <c r="AA10" s="412">
        <v>4.6931215726034123</v>
      </c>
      <c r="AB10" s="404">
        <f t="shared" ref="AB10" si="2">AN10</f>
        <v>5.5441349643551536</v>
      </c>
      <c r="AC10" s="412">
        <v>5.782970995847891</v>
      </c>
      <c r="AD10" s="412">
        <v>7.1387359927648379</v>
      </c>
      <c r="AE10" s="412">
        <v>6.4799471737787391</v>
      </c>
      <c r="AF10" s="412">
        <v>7.0664904616737241</v>
      </c>
      <c r="AG10" s="412">
        <v>6.2036812266076744</v>
      </c>
      <c r="AH10" s="412">
        <v>6.6983459633123923</v>
      </c>
      <c r="AI10" s="412">
        <v>5.5602979796151208</v>
      </c>
      <c r="AJ10" s="412">
        <v>5.7704408929752971</v>
      </c>
      <c r="AK10" s="412">
        <v>5.3645917841900808</v>
      </c>
      <c r="AL10" s="412">
        <v>6.1408645173544905</v>
      </c>
      <c r="AM10" s="412">
        <v>6.5098979889512796</v>
      </c>
      <c r="AN10" s="412">
        <v>5.5441349643551536</v>
      </c>
      <c r="AO10" s="404">
        <f t="shared" ref="AO10" si="3">BA10</f>
        <v>4.2366166217326979</v>
      </c>
      <c r="AP10" s="412">
        <v>6.9569545110356152</v>
      </c>
      <c r="AQ10" s="412">
        <v>5.2813118631525349</v>
      </c>
      <c r="AR10" s="412">
        <v>5.4645286462086364</v>
      </c>
      <c r="AS10" s="412">
        <v>5.7414222528504171</v>
      </c>
      <c r="AT10" s="412">
        <v>3.9725413415180517</v>
      </c>
      <c r="AU10" s="412">
        <v>3.8168512145865949</v>
      </c>
      <c r="AV10" s="412">
        <v>3.4774777322974519</v>
      </c>
      <c r="AW10" s="412">
        <v>3.6845040622266647</v>
      </c>
      <c r="AX10" s="412">
        <v>3.0868405959435679</v>
      </c>
      <c r="AY10" s="412">
        <v>4.1441933848174726</v>
      </c>
      <c r="AZ10" s="412">
        <v>3.7329405569780549</v>
      </c>
      <c r="BA10" s="412">
        <v>4.2366166217326979</v>
      </c>
      <c r="BB10" s="404">
        <f t="shared" ref="BB10" si="4">BN10</f>
        <v>3.959585293698523</v>
      </c>
      <c r="BC10" s="412">
        <v>4.4129371145393224</v>
      </c>
      <c r="BD10" s="412">
        <v>4.8520058179633123</v>
      </c>
      <c r="BE10" s="412">
        <v>4.1457581100289058</v>
      </c>
      <c r="BF10" s="412">
        <v>4.5722770562987991</v>
      </c>
      <c r="BG10" s="412">
        <v>4.0153857683256682</v>
      </c>
      <c r="BH10" s="412">
        <v>4.4972332688666432</v>
      </c>
      <c r="BI10" s="412">
        <v>3.18566822973286</v>
      </c>
      <c r="BJ10" s="412">
        <v>3.1925193138132735</v>
      </c>
      <c r="BK10" s="412">
        <v>3.2343298821178146</v>
      </c>
      <c r="BL10" s="412">
        <v>3.1367951502900624</v>
      </c>
      <c r="BM10" s="412">
        <v>3.1267127873758316</v>
      </c>
      <c r="BN10" s="412">
        <v>3.959585293698523</v>
      </c>
      <c r="BO10" s="404">
        <f t="shared" ref="BO10" si="5">CA10</f>
        <v>2.5768058930368003</v>
      </c>
      <c r="BP10" s="412">
        <v>4.0054855226542978</v>
      </c>
      <c r="BQ10" s="412">
        <v>3.7378511802004857</v>
      </c>
      <c r="BR10" s="412">
        <v>4.6809447838182745</v>
      </c>
      <c r="BS10" s="412">
        <v>3.3409783422027743</v>
      </c>
      <c r="BT10" s="412">
        <v>3.4098296263362768</v>
      </c>
      <c r="BU10" s="412">
        <v>3.7184343872065595</v>
      </c>
      <c r="BV10" s="412">
        <v>3.4830516347487848</v>
      </c>
      <c r="BW10" s="412">
        <v>3.0564370379314374</v>
      </c>
      <c r="BX10" s="412">
        <v>2.4214957785619404</v>
      </c>
      <c r="BY10" s="412">
        <v>3.1352348450860235</v>
      </c>
      <c r="BZ10" s="412">
        <v>2.9871113195080405</v>
      </c>
      <c r="CA10" s="412">
        <v>2.5768058930368003</v>
      </c>
      <c r="CB10" s="404">
        <f t="shared" ref="CB10" si="6">CN10</f>
        <v>2.2786249839257966</v>
      </c>
      <c r="CC10" s="412">
        <v>3.0978309191309297</v>
      </c>
      <c r="CD10" s="412">
        <v>2.9086722554489106</v>
      </c>
      <c r="CE10" s="412">
        <v>3.5005331924414653</v>
      </c>
      <c r="CF10" s="412">
        <v>2.7531888261396547</v>
      </c>
      <c r="CG10" s="412">
        <v>2.2542328824177291</v>
      </c>
      <c r="CH10" s="412">
        <v>2.538312237047351</v>
      </c>
      <c r="CI10" s="412">
        <v>2.4202467008580579</v>
      </c>
      <c r="CJ10" s="412">
        <v>2.5967207500478016</v>
      </c>
      <c r="CK10" s="412">
        <v>2.1199323651841291</v>
      </c>
      <c r="CL10" s="412">
        <v>2.2712498001286909</v>
      </c>
      <c r="CM10" s="412">
        <v>2.2403930087206567</v>
      </c>
      <c r="CN10" s="412">
        <v>2.2786249839257966</v>
      </c>
      <c r="CO10" s="404">
        <f t="shared" ref="CO10" si="7">DA10</f>
        <v>1.6103528279871415</v>
      </c>
      <c r="CP10" s="412">
        <v>2.1609328231096319</v>
      </c>
      <c r="CQ10" s="412">
        <v>2.2347189307027628</v>
      </c>
      <c r="CR10" s="412">
        <v>2.0922626455271391</v>
      </c>
      <c r="CS10" s="412">
        <v>1.8870308223675378</v>
      </c>
      <c r="CT10" s="412">
        <v>1.6987006485697924</v>
      </c>
      <c r="CU10" s="412">
        <v>1.5826802466134047</v>
      </c>
      <c r="CV10" s="412">
        <v>1.803642482538049</v>
      </c>
      <c r="CW10" s="412">
        <v>1.5948952220649009</v>
      </c>
      <c r="CX10" s="412">
        <v>1.5206117612227412</v>
      </c>
      <c r="CY10" s="412">
        <v>1.7250481450360375</v>
      </c>
      <c r="CZ10" s="412">
        <v>1.581556463288281</v>
      </c>
      <c r="DA10" s="412">
        <v>1.6103528279871415</v>
      </c>
      <c r="DB10" s="404">
        <f t="shared" ref="DB10" si="8">DN10</f>
        <v>1.8130710425809913</v>
      </c>
      <c r="DC10" s="412">
        <v>2.0081105854779189</v>
      </c>
      <c r="DD10" s="412">
        <v>1.7796169781099178</v>
      </c>
      <c r="DE10" s="412">
        <v>1.6999120825984642</v>
      </c>
      <c r="DF10" s="412">
        <v>1.772186289780296</v>
      </c>
      <c r="DG10" s="412">
        <v>1.7532243486476811</v>
      </c>
      <c r="DH10" s="412">
        <v>1.8936550713072966</v>
      </c>
      <c r="DI10" s="412">
        <v>1.9945929638103868</v>
      </c>
      <c r="DJ10" s="412">
        <v>1.8210545105983915</v>
      </c>
      <c r="DK10" s="412">
        <v>2.0059751891252926</v>
      </c>
      <c r="DL10" s="412">
        <v>1.9292842009466833</v>
      </c>
      <c r="DM10" s="412">
        <v>1.8756910523777068</v>
      </c>
      <c r="DN10" s="412">
        <v>1.8130710425809913</v>
      </c>
      <c r="DO10" s="404">
        <f t="shared" ref="DO10" si="9">EA10</f>
        <v>2.72546591551819</v>
      </c>
      <c r="DP10" s="412">
        <v>2.0050311288185068</v>
      </c>
      <c r="DQ10" s="412">
        <v>2.2393492184076802</v>
      </c>
      <c r="DR10" s="412">
        <v>2.1867260819116994</v>
      </c>
      <c r="DS10" s="412">
        <v>2.3439881228556487</v>
      </c>
      <c r="DT10" s="412">
        <v>2.118963174976646</v>
      </c>
      <c r="DU10" s="412">
        <v>1.9955003481536855</v>
      </c>
      <c r="DV10" s="412">
        <v>2.4360489723556191</v>
      </c>
      <c r="DW10" s="412">
        <v>2.4445842892623837</v>
      </c>
      <c r="DX10" s="412">
        <v>2.4423051306438821</v>
      </c>
      <c r="DY10" s="412">
        <v>2.5322505498761507</v>
      </c>
      <c r="DZ10" s="412">
        <v>2.350271243742736</v>
      </c>
      <c r="EA10" s="412">
        <v>2.72546591551819</v>
      </c>
      <c r="EB10" s="404">
        <f t="shared" ref="EB10" si="10">EN10</f>
        <v>2.1222391795685098</v>
      </c>
      <c r="EC10" s="412">
        <v>2.6789638789620294</v>
      </c>
      <c r="ED10" s="412">
        <v>2.6525248824380521</v>
      </c>
      <c r="EE10" s="412">
        <v>2.6717336687615125</v>
      </c>
      <c r="EF10" s="412">
        <v>2.7471336993506656</v>
      </c>
      <c r="EG10" s="412">
        <v>2.53860979196685</v>
      </c>
      <c r="EH10" s="412">
        <v>2.3355150101256119</v>
      </c>
      <c r="EI10" s="412">
        <v>2.1477997651515879</v>
      </c>
      <c r="EJ10" s="412">
        <v>2.5221738990448546</v>
      </c>
      <c r="EK10" s="412">
        <v>2.4485185002058563</v>
      </c>
      <c r="EL10" s="412">
        <v>2.5819725076304594</v>
      </c>
      <c r="EM10" s="412">
        <v>2.5949359972244874</v>
      </c>
      <c r="EN10" s="412">
        <v>2.1222391795685098</v>
      </c>
      <c r="EO10" s="404">
        <f t="shared" ref="EO10" si="11">FA10</f>
        <v>3.6125872771449665</v>
      </c>
      <c r="EP10" s="412">
        <v>3.3985640724851689</v>
      </c>
      <c r="EQ10" s="412">
        <v>3.5019958392948949</v>
      </c>
      <c r="ER10" s="412">
        <v>3.4947072329678637</v>
      </c>
      <c r="ES10" s="412">
        <v>3.4503303710139455</v>
      </c>
      <c r="ET10" s="412">
        <v>3.3656846043240973</v>
      </c>
      <c r="EU10" s="412">
        <v>3.4077745803466373</v>
      </c>
      <c r="EV10" s="412">
        <v>3.316460293646454</v>
      </c>
      <c r="EW10" s="412">
        <v>3.3226728594306629</v>
      </c>
      <c r="EX10" s="412">
        <v>3.333347705465167</v>
      </c>
      <c r="EY10" s="412">
        <v>3.4006069373446643</v>
      </c>
      <c r="EZ10" s="412">
        <v>3.6203336500086221</v>
      </c>
      <c r="FA10" s="412">
        <v>3.6125872771449665</v>
      </c>
    </row>
    <row r="11" spans="1:157" s="131" customFormat="1" ht="12.75" customHeight="1">
      <c r="A11" s="790" t="s">
        <v>3173</v>
      </c>
      <c r="B11" s="21">
        <f>N11</f>
        <v>3.9904199170146839</v>
      </c>
      <c r="C11" s="23">
        <v>6.6748689626959168</v>
      </c>
      <c r="D11" s="23">
        <v>2.578921259277462</v>
      </c>
      <c r="E11" s="23">
        <v>2.0335978786286995</v>
      </c>
      <c r="F11" s="23">
        <v>0.78757466247790553</v>
      </c>
      <c r="G11" s="23">
        <v>1.4588205977552287</v>
      </c>
      <c r="H11" s="23">
        <v>1.9317139741628933</v>
      </c>
      <c r="I11" s="23">
        <v>2.294286582914201</v>
      </c>
      <c r="J11" s="23">
        <v>2.3365545863605108</v>
      </c>
      <c r="K11" s="23">
        <v>4.5304343678307628</v>
      </c>
      <c r="L11" s="23">
        <v>3.5677857495745933</v>
      </c>
      <c r="M11" s="23">
        <v>3.6836049654260017</v>
      </c>
      <c r="N11" s="23">
        <v>3.9904199170146839</v>
      </c>
      <c r="O11" s="21">
        <f>AA11</f>
        <v>0.5964208320418819</v>
      </c>
      <c r="P11" s="23">
        <v>3.9758139135807946</v>
      </c>
      <c r="Q11" s="23">
        <v>4.1757402203005771</v>
      </c>
      <c r="R11" s="23">
        <v>0.32567404781074771</v>
      </c>
      <c r="S11" s="23">
        <v>0.31445678299869351</v>
      </c>
      <c r="T11" s="23">
        <v>0.86128663584226728</v>
      </c>
      <c r="U11" s="23">
        <v>0.4391569715855359</v>
      </c>
      <c r="V11" s="23">
        <v>0.71369365530536066</v>
      </c>
      <c r="W11" s="23">
        <v>1.3757455378744308</v>
      </c>
      <c r="X11" s="23">
        <v>0.95164300324106743</v>
      </c>
      <c r="Y11" s="23">
        <v>0.76241297116970819</v>
      </c>
      <c r="Z11" s="23">
        <v>0.13259835536215642</v>
      </c>
      <c r="AA11" s="23">
        <v>0.5964208320418819</v>
      </c>
      <c r="AB11" s="21">
        <f>AN11</f>
        <v>1.0386029903065963</v>
      </c>
      <c r="AC11" s="23">
        <v>1.2375197775634874</v>
      </c>
      <c r="AD11" s="23">
        <v>1.4779490309380672</v>
      </c>
      <c r="AE11" s="23">
        <v>0.96288671883855514</v>
      </c>
      <c r="AF11" s="23">
        <v>1.6637891730551595</v>
      </c>
      <c r="AG11" s="23">
        <v>1.135226050670336</v>
      </c>
      <c r="AH11" s="23">
        <v>1.7077156291737365</v>
      </c>
      <c r="AI11" s="23">
        <v>0.68368156594719576</v>
      </c>
      <c r="AJ11" s="23">
        <v>0.31967121027653744</v>
      </c>
      <c r="AK11" s="23">
        <v>0.61593923707606579</v>
      </c>
      <c r="AL11" s="23">
        <v>0.81879294437993511</v>
      </c>
      <c r="AM11" s="23">
        <v>0.99958462647880753</v>
      </c>
      <c r="AN11" s="23">
        <v>1.0386029903065963</v>
      </c>
      <c r="AO11" s="21">
        <f>BA11</f>
        <v>0.36262333135306829</v>
      </c>
      <c r="AP11" s="23">
        <v>1.8486543902246411</v>
      </c>
      <c r="AQ11" s="23">
        <v>1.5789297111801632</v>
      </c>
      <c r="AR11" s="23">
        <v>2.2436164678563379</v>
      </c>
      <c r="AS11" s="23">
        <v>2.4924469045671449</v>
      </c>
      <c r="AT11" s="23">
        <v>1.109334880615372</v>
      </c>
      <c r="AU11" s="23">
        <v>1.2017229342500306</v>
      </c>
      <c r="AV11" s="23">
        <v>0.54957472836577181</v>
      </c>
      <c r="AW11" s="23">
        <v>0.5917721676713209</v>
      </c>
      <c r="AX11" s="23">
        <v>0.51186644297528261</v>
      </c>
      <c r="AY11" s="23">
        <v>0.76357629025866414</v>
      </c>
      <c r="AZ11" s="23">
        <v>0.43765728778589014</v>
      </c>
      <c r="BA11" s="23">
        <v>0.36262333135306829</v>
      </c>
      <c r="BB11" s="21">
        <f>BN11</f>
        <v>0.76295607014477784</v>
      </c>
      <c r="BC11" s="23">
        <v>0.55264307918132172</v>
      </c>
      <c r="BD11" s="23">
        <v>0.52125580146025052</v>
      </c>
      <c r="BE11" s="23">
        <v>1.1228773133947401</v>
      </c>
      <c r="BF11" s="23">
        <v>1.1155382610179314</v>
      </c>
      <c r="BG11" s="23">
        <v>0.97059568384951855</v>
      </c>
      <c r="BH11" s="23">
        <v>1.4979265597575022</v>
      </c>
      <c r="BI11" s="23">
        <v>0.86937776478926465</v>
      </c>
      <c r="BJ11" s="23">
        <v>0.81610403492545114</v>
      </c>
      <c r="BK11" s="23">
        <v>0.65752232966044522</v>
      </c>
      <c r="BL11" s="23">
        <v>0.61325083476195608</v>
      </c>
      <c r="BM11" s="23">
        <v>0.43130180480110769</v>
      </c>
      <c r="BN11" s="23">
        <v>0.76295607014477784</v>
      </c>
      <c r="BO11" s="21">
        <f>CA11</f>
        <v>0.72434958999757082</v>
      </c>
      <c r="BP11" s="23">
        <v>0.79073046787979151</v>
      </c>
      <c r="BQ11" s="23">
        <v>1.0118424646000685</v>
      </c>
      <c r="BR11" s="23">
        <v>1.6979580719215854</v>
      </c>
      <c r="BS11" s="23">
        <v>0.61761269694161269</v>
      </c>
      <c r="BT11" s="23">
        <v>0.73661233472723997</v>
      </c>
      <c r="BU11" s="23">
        <v>1.1136689478498345</v>
      </c>
      <c r="BV11" s="23">
        <v>1.3016913298285924</v>
      </c>
      <c r="BW11" s="23">
        <v>1.1589766821730885</v>
      </c>
      <c r="BX11" s="23">
        <v>0.74828658394120007</v>
      </c>
      <c r="BY11" s="23">
        <v>1.9616759256256331</v>
      </c>
      <c r="BZ11" s="23">
        <v>1.8322604788044159</v>
      </c>
      <c r="CA11" s="23">
        <v>0.72434958999757082</v>
      </c>
      <c r="CB11" s="21">
        <f>CN11</f>
        <v>1.3588353924787926</v>
      </c>
      <c r="CC11" s="23">
        <v>1.2870273048556427</v>
      </c>
      <c r="CD11" s="23">
        <v>1.2668460385291513</v>
      </c>
      <c r="CE11" s="23">
        <v>1.756312752836978</v>
      </c>
      <c r="CF11" s="23">
        <v>0.94425998867481231</v>
      </c>
      <c r="CG11" s="23">
        <v>0.6989507477733562</v>
      </c>
      <c r="CH11" s="23">
        <v>1.1558263067359429</v>
      </c>
      <c r="CI11" s="23">
        <v>1.0591135430978278</v>
      </c>
      <c r="CJ11" s="23">
        <v>1.5292818006361311</v>
      </c>
      <c r="CK11" s="23">
        <v>1.175666886115051</v>
      </c>
      <c r="CL11" s="23">
        <v>1.5516846661637629</v>
      </c>
      <c r="CM11" s="23">
        <v>1.4245842296478808</v>
      </c>
      <c r="CN11" s="23">
        <v>1.3588353924787926</v>
      </c>
      <c r="CO11" s="21">
        <f>DA11</f>
        <v>0.73419336704031823</v>
      </c>
      <c r="CP11" s="23">
        <v>1.1913201712406849</v>
      </c>
      <c r="CQ11" s="23">
        <v>1.2293883111490618</v>
      </c>
      <c r="CR11" s="23">
        <v>1.0094444293944433</v>
      </c>
      <c r="CS11" s="23">
        <v>0.90770282386640078</v>
      </c>
      <c r="CT11" s="23">
        <v>0.79614339426516434</v>
      </c>
      <c r="CU11" s="23">
        <v>0.57574884180496921</v>
      </c>
      <c r="CV11" s="23">
        <v>0.83655855564105863</v>
      </c>
      <c r="CW11" s="23">
        <v>0.67656225469425901</v>
      </c>
      <c r="CX11" s="23">
        <v>0.70320378972353748</v>
      </c>
      <c r="CY11" s="23">
        <v>1.0429094628326523</v>
      </c>
      <c r="CZ11" s="23">
        <v>0.86000452999810961</v>
      </c>
      <c r="DA11" s="23">
        <v>0.73419336704031823</v>
      </c>
      <c r="DB11" s="21">
        <f>DN11</f>
        <v>0.97905505092838074</v>
      </c>
      <c r="DC11" s="23">
        <v>1.3189094193356878</v>
      </c>
      <c r="DD11" s="23">
        <v>1.0507327068562116</v>
      </c>
      <c r="DE11" s="23">
        <v>0.8018575846541004</v>
      </c>
      <c r="DF11" s="23">
        <v>0.88214088135201663</v>
      </c>
      <c r="DG11" s="23">
        <v>0.89</v>
      </c>
      <c r="DH11" s="23">
        <v>0.84715585827376338</v>
      </c>
      <c r="DI11" s="23">
        <v>1.1216298339241471</v>
      </c>
      <c r="DJ11" s="23">
        <v>0.99995187827848575</v>
      </c>
      <c r="DK11" s="23">
        <v>0.90288871290311934</v>
      </c>
      <c r="DL11" s="23">
        <v>1.0991757924853958</v>
      </c>
      <c r="DM11" s="23">
        <v>1.1832199153911747</v>
      </c>
      <c r="DN11" s="23">
        <v>0.97905505092838074</v>
      </c>
      <c r="DO11" s="21">
        <f>EA11</f>
        <v>1.4283030077401402</v>
      </c>
      <c r="DP11" s="23">
        <v>1.3118906856439656</v>
      </c>
      <c r="DQ11" s="23">
        <v>1.5015864824655683</v>
      </c>
      <c r="DR11" s="23">
        <v>1.2578815723419741</v>
      </c>
      <c r="DS11" s="23">
        <v>1.4953108738484313</v>
      </c>
      <c r="DT11" s="23">
        <v>1.3972710972476563</v>
      </c>
      <c r="DU11" s="23">
        <v>1.1324899495325822</v>
      </c>
      <c r="DV11" s="23">
        <v>1.2358001475909544</v>
      </c>
      <c r="DW11" s="23">
        <v>1.075663330583392</v>
      </c>
      <c r="DX11" s="23">
        <v>1.1015391437688378</v>
      </c>
      <c r="DY11" s="23">
        <v>1.1188838834829062</v>
      </c>
      <c r="DZ11" s="23">
        <v>1.1717874772380694</v>
      </c>
      <c r="EA11" s="23">
        <v>1.4283030077401402</v>
      </c>
      <c r="EB11" s="21">
        <f>EN11</f>
        <v>1.2032485876589898</v>
      </c>
      <c r="EC11" s="23">
        <v>1.4090445922805162</v>
      </c>
      <c r="ED11" s="23">
        <v>1.4034621103478564</v>
      </c>
      <c r="EE11" s="23">
        <v>1.4141452255514366</v>
      </c>
      <c r="EF11" s="23">
        <v>1.250731669471095</v>
      </c>
      <c r="EG11" s="23">
        <v>1.0807817358000127</v>
      </c>
      <c r="EH11" s="23">
        <v>0.79438475497680583</v>
      </c>
      <c r="EI11" s="23">
        <v>0.95450765009282501</v>
      </c>
      <c r="EJ11" s="23">
        <v>1.0965608358615651</v>
      </c>
      <c r="EK11" s="23">
        <v>1.3215342828929248</v>
      </c>
      <c r="EL11" s="23">
        <v>1.4574051805276691</v>
      </c>
      <c r="EM11" s="23">
        <v>1.5273644866826381</v>
      </c>
      <c r="EN11" s="23">
        <v>1.2032485876589898</v>
      </c>
      <c r="EO11" s="21">
        <f>FA11</f>
        <v>1.4702062368869462</v>
      </c>
      <c r="EP11" s="23">
        <v>1.2937685821442144</v>
      </c>
      <c r="EQ11" s="23">
        <v>1.3484206278009481</v>
      </c>
      <c r="ER11" s="23">
        <v>1.25</v>
      </c>
      <c r="ES11" s="23">
        <v>1.29</v>
      </c>
      <c r="ET11" s="23">
        <v>1.1398360313056675</v>
      </c>
      <c r="EU11" s="23">
        <v>1.1668280783069622</v>
      </c>
      <c r="EV11" s="23">
        <v>1.2178360334350065</v>
      </c>
      <c r="EW11" s="23">
        <v>1.2450846428174369</v>
      </c>
      <c r="EX11" s="23">
        <v>1.4340011684550047</v>
      </c>
      <c r="EY11" s="23">
        <v>1.4220318167119474</v>
      </c>
      <c r="EZ11" s="23">
        <v>1.9212183157465652</v>
      </c>
      <c r="FA11" s="23">
        <v>1.4702062368869462</v>
      </c>
    </row>
    <row r="12" spans="1:157" s="131" customFormat="1" ht="12.75" customHeight="1">
      <c r="A12" s="790" t="s">
        <v>3174</v>
      </c>
      <c r="B12" s="21">
        <f t="shared" ref="B12:B17" si="12">N12</f>
        <v>27.83872061291687</v>
      </c>
      <c r="C12" s="23">
        <v>28.501448745918943</v>
      </c>
      <c r="D12" s="23">
        <v>27.867016804539411</v>
      </c>
      <c r="E12" s="23">
        <v>27.296414165689015</v>
      </c>
      <c r="F12" s="23">
        <v>27.025005501034194</v>
      </c>
      <c r="G12" s="23">
        <v>27.270178986438061</v>
      </c>
      <c r="H12" s="23">
        <v>22.938520060305198</v>
      </c>
      <c r="I12" s="23">
        <v>19.666027682345931</v>
      </c>
      <c r="J12" s="23">
        <v>26.234926037927373</v>
      </c>
      <c r="K12" s="23">
        <v>25.715368784310698</v>
      </c>
      <c r="L12" s="23">
        <v>24.501031343643159</v>
      </c>
      <c r="M12" s="23">
        <v>28.221682897870544</v>
      </c>
      <c r="N12" s="23">
        <v>27.83872061291687</v>
      </c>
      <c r="O12" s="21">
        <f t="shared" ref="O12:O17" si="13">AA12</f>
        <v>33.922829812303256</v>
      </c>
      <c r="P12" s="23">
        <v>26.995765274591868</v>
      </c>
      <c r="Q12" s="23">
        <v>25.797193481560956</v>
      </c>
      <c r="R12" s="23">
        <v>22.666723737590576</v>
      </c>
      <c r="S12" s="23">
        <v>31.325419284817613</v>
      </c>
      <c r="T12" s="23">
        <v>35.477594433237897</v>
      </c>
      <c r="U12" s="23">
        <v>34.662588011365088</v>
      </c>
      <c r="V12" s="23">
        <v>36.510622590105335</v>
      </c>
      <c r="W12" s="23">
        <v>35.91001713592815</v>
      </c>
      <c r="X12" s="23">
        <v>33.583922980481354</v>
      </c>
      <c r="Y12" s="23">
        <v>33.377416101505155</v>
      </c>
      <c r="Z12" s="23">
        <v>32.953409775027417</v>
      </c>
      <c r="AA12" s="23">
        <v>33.922829812303256</v>
      </c>
      <c r="AB12" s="21">
        <f t="shared" ref="AB12:AB17" si="14">AN12</f>
        <v>45.543806667114097</v>
      </c>
      <c r="AC12" s="23">
        <v>31.807917680322575</v>
      </c>
      <c r="AD12" s="23">
        <v>32.328699347223207</v>
      </c>
      <c r="AE12" s="23">
        <v>29.060372224915422</v>
      </c>
      <c r="AF12" s="23">
        <v>28.193875575232969</v>
      </c>
      <c r="AG12" s="23">
        <v>26.755307309861124</v>
      </c>
      <c r="AH12" s="23">
        <v>26.855490665483504</v>
      </c>
      <c r="AI12" s="23">
        <v>26.316976673958788</v>
      </c>
      <c r="AJ12" s="23">
        <v>26.700268745024331</v>
      </c>
      <c r="AK12" s="23">
        <v>27.235380898848973</v>
      </c>
      <c r="AL12" s="23">
        <v>29.517523078781704</v>
      </c>
      <c r="AM12" s="23">
        <v>38.555911017261188</v>
      </c>
      <c r="AN12" s="23">
        <v>45.543806667114097</v>
      </c>
      <c r="AO12" s="21">
        <f t="shared" ref="AO12:AO17" si="15">BA12</f>
        <v>36.375543627531648</v>
      </c>
      <c r="AP12" s="23">
        <v>47.735588696624554</v>
      </c>
      <c r="AQ12" s="23">
        <v>41.061636288072194</v>
      </c>
      <c r="AR12" s="23">
        <v>37.746518172222984</v>
      </c>
      <c r="AS12" s="23">
        <v>36.316977212852663</v>
      </c>
      <c r="AT12" s="23">
        <v>35.275086600310424</v>
      </c>
      <c r="AU12" s="23">
        <v>28.61566715429807</v>
      </c>
      <c r="AV12" s="23">
        <v>26.63506494857641</v>
      </c>
      <c r="AW12" s="23">
        <v>29.929880288007364</v>
      </c>
      <c r="AX12" s="23">
        <v>27.988711617810051</v>
      </c>
      <c r="AY12" s="23">
        <v>30.065389337474571</v>
      </c>
      <c r="AZ12" s="23">
        <v>30.476956675522295</v>
      </c>
      <c r="BA12" s="23">
        <v>36.375543627531648</v>
      </c>
      <c r="BB12" s="21">
        <f t="shared" ref="BB12:BB17" si="16">BN12</f>
        <v>19.306446106217216</v>
      </c>
      <c r="BC12" s="23">
        <v>36.583125841220784</v>
      </c>
      <c r="BD12" s="23">
        <v>36.24159667599811</v>
      </c>
      <c r="BE12" s="23">
        <v>31.339736412327387</v>
      </c>
      <c r="BF12" s="23">
        <v>32.084855120676522</v>
      </c>
      <c r="BG12" s="23">
        <v>26.463837729843306</v>
      </c>
      <c r="BH12" s="23">
        <v>26.998814167949131</v>
      </c>
      <c r="BI12" s="23">
        <v>23.109721934070997</v>
      </c>
      <c r="BJ12" s="23">
        <v>22.797361227553662</v>
      </c>
      <c r="BK12" s="23">
        <v>22.339085831048127</v>
      </c>
      <c r="BL12" s="23">
        <v>23.753174953360041</v>
      </c>
      <c r="BM12" s="23">
        <v>20.462395550089695</v>
      </c>
      <c r="BN12" s="23">
        <v>19.306446106217216</v>
      </c>
      <c r="BO12" s="21">
        <f t="shared" ref="BO12:BO17" si="17">CA12</f>
        <v>15.192472977739051</v>
      </c>
      <c r="BP12" s="23">
        <v>19.152910746970758</v>
      </c>
      <c r="BQ12" s="23">
        <v>16.149108703821057</v>
      </c>
      <c r="BR12" s="23">
        <v>19.551999127811587</v>
      </c>
      <c r="BS12" s="23">
        <v>17.992884751667713</v>
      </c>
      <c r="BT12" s="23">
        <v>15.831423063486213</v>
      </c>
      <c r="BU12" s="23">
        <v>16.209231812303464</v>
      </c>
      <c r="BV12" s="23">
        <v>16.779697163052333</v>
      </c>
      <c r="BW12" s="23">
        <v>16.655791460414044</v>
      </c>
      <c r="BX12" s="23">
        <v>16.329401856521454</v>
      </c>
      <c r="BY12" s="23">
        <v>16.115848154273714</v>
      </c>
      <c r="BZ12" s="23">
        <v>15.834664083183057</v>
      </c>
      <c r="CA12" s="23">
        <v>15.192472977739051</v>
      </c>
      <c r="CB12" s="21">
        <f t="shared" ref="CB12:CB17" si="18">CN12</f>
        <v>9.1926060772419085</v>
      </c>
      <c r="CC12" s="23">
        <v>14.594463399647859</v>
      </c>
      <c r="CD12" s="23">
        <v>14.016955009328685</v>
      </c>
      <c r="CE12" s="23">
        <v>13.191104442948019</v>
      </c>
      <c r="CF12" s="23">
        <v>11.597521121262615</v>
      </c>
      <c r="CG12" s="23">
        <v>11.236418089345296</v>
      </c>
      <c r="CH12" s="23">
        <v>10.989034324434074</v>
      </c>
      <c r="CI12" s="23">
        <v>11.776571911229839</v>
      </c>
      <c r="CJ12" s="23">
        <v>10.979145006798682</v>
      </c>
      <c r="CK12" s="23">
        <v>10.913084272170167</v>
      </c>
      <c r="CL12" s="23">
        <v>10.27483507044972</v>
      </c>
      <c r="CM12" s="23">
        <v>9.9122997417134897</v>
      </c>
      <c r="CN12" s="23">
        <v>9.1926060772419085</v>
      </c>
      <c r="CO12" s="21">
        <f t="shared" ref="CO12:CO17" si="19">DA12</f>
        <v>8.5837581600489052</v>
      </c>
      <c r="CP12" s="23">
        <v>8.6841228129596288</v>
      </c>
      <c r="CQ12" s="23">
        <v>8.5696374910260911</v>
      </c>
      <c r="CR12" s="23">
        <v>8.8653028732201875</v>
      </c>
      <c r="CS12" s="23">
        <v>8.5216756151123345</v>
      </c>
      <c r="CT12" s="23">
        <v>8.5459522056784429</v>
      </c>
      <c r="CU12" s="23">
        <v>8.1508898979027808</v>
      </c>
      <c r="CV12" s="23">
        <v>8.0900729978226398</v>
      </c>
      <c r="CW12" s="23">
        <v>8.1373726623201392</v>
      </c>
      <c r="CX12" s="23">
        <v>7.7028771002787488</v>
      </c>
      <c r="CY12" s="23">
        <v>8.3336619996568224</v>
      </c>
      <c r="CZ12" s="23">
        <v>8.3935689162461369</v>
      </c>
      <c r="DA12" s="23">
        <v>8.5837581600489052</v>
      </c>
      <c r="DB12" s="21">
        <f t="shared" ref="DB12:DB17" si="20">DN12</f>
        <v>9.8359340621166176</v>
      </c>
      <c r="DC12" s="23">
        <v>8.5082922974177801</v>
      </c>
      <c r="DD12" s="23">
        <v>8.5421858090953737</v>
      </c>
      <c r="DE12" s="23">
        <v>9.1021564388765057</v>
      </c>
      <c r="DF12" s="23">
        <v>8.7858343105698005</v>
      </c>
      <c r="DG12" s="23">
        <v>8.9135831903496268</v>
      </c>
      <c r="DH12" s="23">
        <v>8.8811886390071333</v>
      </c>
      <c r="DI12" s="23">
        <v>9.7510061323725346</v>
      </c>
      <c r="DJ12" s="23">
        <v>9.7684689663155595</v>
      </c>
      <c r="DK12" s="23">
        <v>9.6472010798495873</v>
      </c>
      <c r="DL12" s="23">
        <v>9.1264145022732706</v>
      </c>
      <c r="DM12" s="23">
        <v>9.0344803280776276</v>
      </c>
      <c r="DN12" s="23">
        <v>9.8359340621166176</v>
      </c>
      <c r="DO12" s="21">
        <f t="shared" ref="DO12:DO17" si="21">EA12</f>
        <v>9.0099231639510418</v>
      </c>
      <c r="DP12" s="23">
        <v>10.085211536105103</v>
      </c>
      <c r="DQ12" s="23">
        <v>9.6428834217476016</v>
      </c>
      <c r="DR12" s="23">
        <v>9.470315273149172</v>
      </c>
      <c r="DS12" s="23">
        <v>9.295346230300753</v>
      </c>
      <c r="DT12" s="23">
        <v>9.143967186735555</v>
      </c>
      <c r="DU12" s="23">
        <v>9.6349412483859371</v>
      </c>
      <c r="DV12" s="23">
        <v>8.5007127294090523</v>
      </c>
      <c r="DW12" s="23">
        <v>7.6197859037989764</v>
      </c>
      <c r="DX12" s="23">
        <v>7.9384175006163522</v>
      </c>
      <c r="DY12" s="23">
        <v>7.9483554314537601</v>
      </c>
      <c r="DZ12" s="23">
        <v>8.6678322383768585</v>
      </c>
      <c r="EA12" s="23">
        <v>9.0099231639510418</v>
      </c>
      <c r="EB12" s="21">
        <f t="shared" ref="EB12:EB17" si="22">EN12</f>
        <v>8.8587739184515915</v>
      </c>
      <c r="EC12" s="23">
        <v>8.4168980700216274</v>
      </c>
      <c r="ED12" s="23">
        <v>9.2070223168098657</v>
      </c>
      <c r="EE12" s="23">
        <v>9.3556629139357117</v>
      </c>
      <c r="EF12" s="23">
        <v>9.4335001463484502</v>
      </c>
      <c r="EG12" s="23">
        <v>8.8892220394643982</v>
      </c>
      <c r="EH12" s="23">
        <v>9.0102563853369304</v>
      </c>
      <c r="EI12" s="23">
        <v>7.5374904380000753</v>
      </c>
      <c r="EJ12" s="23">
        <v>9.1589161083484445</v>
      </c>
      <c r="EK12" s="23">
        <v>9.0930690257785223</v>
      </c>
      <c r="EL12" s="23">
        <v>7.9327302809357958</v>
      </c>
      <c r="EM12" s="23">
        <v>8.1934882227086057</v>
      </c>
      <c r="EN12" s="23">
        <v>8.8587739184515915</v>
      </c>
      <c r="EO12" s="21">
        <f t="shared" ref="EO12:EO17" si="23">FA12</f>
        <v>6.5186594476572015</v>
      </c>
      <c r="EP12" s="23">
        <v>6.5997863615922032</v>
      </c>
      <c r="EQ12" s="23">
        <v>6.7341869144733888</v>
      </c>
      <c r="ER12" s="23">
        <v>6.9962357787547935</v>
      </c>
      <c r="ES12" s="23">
        <v>7.0048555852879844</v>
      </c>
      <c r="ET12" s="23">
        <v>7.03629493601444</v>
      </c>
      <c r="EU12" s="23">
        <v>7.0054543418442821</v>
      </c>
      <c r="EV12" s="23">
        <v>6.8595782757288175</v>
      </c>
      <c r="EW12" s="23">
        <v>6.8436952900909089</v>
      </c>
      <c r="EX12" s="23">
        <v>7.1068393660084519</v>
      </c>
      <c r="EY12" s="23">
        <v>6.8265047013228228</v>
      </c>
      <c r="EZ12" s="23">
        <v>6.7587816304147248</v>
      </c>
      <c r="FA12" s="23">
        <v>6.5186594476572015</v>
      </c>
    </row>
    <row r="13" spans="1:157" s="131" customFormat="1" ht="12.75" customHeight="1">
      <c r="A13" s="786" t="s">
        <v>3175</v>
      </c>
      <c r="B13" s="21">
        <f t="shared" si="12"/>
        <v>19.919238476953907</v>
      </c>
      <c r="C13" s="21">
        <v>36.500375333407867</v>
      </c>
      <c r="D13" s="21">
        <v>38.279181967835889</v>
      </c>
      <c r="E13" s="21">
        <v>30.326161081716638</v>
      </c>
      <c r="F13" s="21">
        <v>26.115051030233005</v>
      </c>
      <c r="G13" s="21">
        <v>30.418713773116203</v>
      </c>
      <c r="H13" s="21">
        <v>10.618987073532528</v>
      </c>
      <c r="I13" s="21">
        <v>18.375840782943992</v>
      </c>
      <c r="J13" s="21">
        <v>21.297882359536388</v>
      </c>
      <c r="K13" s="21">
        <v>25.827365704635582</v>
      </c>
      <c r="L13" s="21">
        <v>24.264188277619546</v>
      </c>
      <c r="M13" s="21">
        <v>26.228992386923416</v>
      </c>
      <c r="N13" s="21">
        <v>19.919238476953907</v>
      </c>
      <c r="O13" s="21">
        <f t="shared" si="13"/>
        <v>17.645283018867925</v>
      </c>
      <c r="P13" s="21">
        <v>18.643055855078718</v>
      </c>
      <c r="Q13" s="21">
        <v>14.652091115505749</v>
      </c>
      <c r="R13" s="21">
        <v>16.35225159158675</v>
      </c>
      <c r="S13" s="21">
        <v>16.215813877816643</v>
      </c>
      <c r="T13" s="21">
        <v>28.410938654841093</v>
      </c>
      <c r="U13" s="21">
        <v>29.432129226261615</v>
      </c>
      <c r="V13" s="21">
        <v>35.085708790151955</v>
      </c>
      <c r="W13" s="21">
        <v>34.123564185242302</v>
      </c>
      <c r="X13" s="21">
        <v>36.818008393742844</v>
      </c>
      <c r="Y13" s="21">
        <v>30.993758544849317</v>
      </c>
      <c r="Z13" s="21">
        <v>9.8206278026905842</v>
      </c>
      <c r="AA13" s="21">
        <v>17.645283018867925</v>
      </c>
      <c r="AB13" s="21">
        <f t="shared" si="14"/>
        <v>37.096302505355311</v>
      </c>
      <c r="AC13" s="21">
        <v>21.488428745432401</v>
      </c>
      <c r="AD13" s="21">
        <v>23.389056224899598</v>
      </c>
      <c r="AE13" s="21">
        <v>15.188777881040894</v>
      </c>
      <c r="AF13" s="21">
        <v>10.524039214457982</v>
      </c>
      <c r="AG13" s="21">
        <v>8.0078730265086477</v>
      </c>
      <c r="AH13" s="21">
        <v>21.083653413660095</v>
      </c>
      <c r="AI13" s="21">
        <v>22.827088839406485</v>
      </c>
      <c r="AJ13" s="21">
        <v>20.719829341948174</v>
      </c>
      <c r="AK13" s="21">
        <v>16.966208757678903</v>
      </c>
      <c r="AL13" s="21">
        <v>13.416804458325677</v>
      </c>
      <c r="AM13" s="21">
        <v>23.636246215382908</v>
      </c>
      <c r="AN13" s="21">
        <v>37.096302505355311</v>
      </c>
      <c r="AO13" s="21">
        <f t="shared" si="15"/>
        <v>22.445077558168631</v>
      </c>
      <c r="AP13" s="21">
        <v>39.662474050555623</v>
      </c>
      <c r="AQ13" s="21">
        <v>31.635088835764204</v>
      </c>
      <c r="AR13" s="21">
        <v>29.400168645728691</v>
      </c>
      <c r="AS13" s="21">
        <v>8.3415388943592639</v>
      </c>
      <c r="AT13" s="21">
        <v>31.066813236627379</v>
      </c>
      <c r="AU13" s="21">
        <v>15.664169667413308</v>
      </c>
      <c r="AV13" s="21">
        <v>12.944295690871995</v>
      </c>
      <c r="AW13" s="21">
        <v>19.540491555677605</v>
      </c>
      <c r="AX13" s="21">
        <v>18.402431432096424</v>
      </c>
      <c r="AY13" s="21">
        <v>19.523374813818286</v>
      </c>
      <c r="AZ13" s="21">
        <v>21.446927169774483</v>
      </c>
      <c r="BA13" s="21">
        <v>22.445077558168631</v>
      </c>
      <c r="BB13" s="21">
        <f t="shared" si="16"/>
        <v>14.582217833054457</v>
      </c>
      <c r="BC13" s="21">
        <v>24.666626405776096</v>
      </c>
      <c r="BD13" s="21">
        <v>23.617096968270161</v>
      </c>
      <c r="BE13" s="21">
        <v>25.450670859538782</v>
      </c>
      <c r="BF13" s="21">
        <v>21.097235099731353</v>
      </c>
      <c r="BG13" s="21">
        <v>17.450465112806651</v>
      </c>
      <c r="BH13" s="21">
        <v>17.506644136315753</v>
      </c>
      <c r="BI13" s="21">
        <v>7.5583870840093379</v>
      </c>
      <c r="BJ13" s="21">
        <v>12.042944116361058</v>
      </c>
      <c r="BK13" s="21">
        <v>10.639240084321097</v>
      </c>
      <c r="BL13" s="21">
        <v>14.929421094369548</v>
      </c>
      <c r="BM13" s="21">
        <v>15.194231700314145</v>
      </c>
      <c r="BN13" s="21">
        <v>14.582217833054457</v>
      </c>
      <c r="BO13" s="21">
        <f t="shared" si="17"/>
        <v>2.4788840368753031</v>
      </c>
      <c r="BP13" s="21">
        <v>14.004176493710693</v>
      </c>
      <c r="BQ13" s="21">
        <v>2.7119516664988423</v>
      </c>
      <c r="BR13" s="21">
        <v>11.702984905232096</v>
      </c>
      <c r="BS13" s="21">
        <v>7.6087527352297588</v>
      </c>
      <c r="BT13" s="21">
        <v>5.9934085126069849</v>
      </c>
      <c r="BU13" s="21">
        <v>4.6881263223778644</v>
      </c>
      <c r="BV13" s="21">
        <v>6.0567527251864606</v>
      </c>
      <c r="BW13" s="21">
        <v>8.0972040826198413</v>
      </c>
      <c r="BX13" s="21">
        <v>6.535391283973758</v>
      </c>
      <c r="BY13" s="21">
        <v>5.9593162066660295</v>
      </c>
      <c r="BZ13" s="21">
        <v>5.9909273443890827</v>
      </c>
      <c r="CA13" s="21">
        <v>2.4788840368753031</v>
      </c>
      <c r="CB13" s="21">
        <f t="shared" si="18"/>
        <v>1.9308125502815767</v>
      </c>
      <c r="CC13" s="21">
        <v>7.0148829272916871</v>
      </c>
      <c r="CD13" s="21">
        <v>1.6141181534488325</v>
      </c>
      <c r="CE13" s="21">
        <v>2.6572187776793621</v>
      </c>
      <c r="CF13" s="21">
        <v>0</v>
      </c>
      <c r="CG13" s="21">
        <v>0.4707420725727362</v>
      </c>
      <c r="CH13" s="21">
        <v>1.6418563922942206</v>
      </c>
      <c r="CI13" s="21">
        <v>2.0378704254054512</v>
      </c>
      <c r="CJ13" s="21">
        <v>3.3076161096829475</v>
      </c>
      <c r="CK13" s="21">
        <v>2.1337346807138249</v>
      </c>
      <c r="CL13" s="21">
        <v>3.0260456068302175</v>
      </c>
      <c r="CM13" s="21">
        <v>2.7534819808141044</v>
      </c>
      <c r="CN13" s="21">
        <v>1.9308125502815767</v>
      </c>
      <c r="CO13" s="21">
        <f t="shared" si="19"/>
        <v>7.4827257384976305</v>
      </c>
      <c r="CP13" s="21">
        <v>6.2909772088666882</v>
      </c>
      <c r="CQ13" s="21">
        <v>4.1017699115044248</v>
      </c>
      <c r="CR13" s="21">
        <v>1.4770057066129574</v>
      </c>
      <c r="CS13" s="21">
        <v>7.2790109227287116</v>
      </c>
      <c r="CT13" s="21">
        <v>7.1523266880524918</v>
      </c>
      <c r="CU13" s="21">
        <v>8.8422126602550311</v>
      </c>
      <c r="CV13" s="21">
        <v>6.0583872041372784</v>
      </c>
      <c r="CW13" s="21">
        <v>8.188162756139528</v>
      </c>
      <c r="CX13" s="21">
        <v>7.1901107089338439</v>
      </c>
      <c r="CY13" s="21">
        <v>6.098486268775873</v>
      </c>
      <c r="CZ13" s="21">
        <v>6.0022261154928582</v>
      </c>
      <c r="DA13" s="21">
        <v>7.4827257384976305</v>
      </c>
      <c r="DB13" s="21">
        <f t="shared" si="20"/>
        <v>7.465106382978723</v>
      </c>
      <c r="DC13" s="21">
        <v>8.618099656026537</v>
      </c>
      <c r="DD13" s="21">
        <v>7.1612513910387818</v>
      </c>
      <c r="DE13" s="21">
        <v>9.2949112843461421</v>
      </c>
      <c r="DF13" s="21">
        <v>6.6255770658183737</v>
      </c>
      <c r="DG13" s="21">
        <v>5.3</v>
      </c>
      <c r="DH13" s="21">
        <v>7.1897326054406454</v>
      </c>
      <c r="DI13" s="21">
        <v>7.0139095657920931</v>
      </c>
      <c r="DJ13" s="21">
        <v>3.3929850054104191</v>
      </c>
      <c r="DK13" s="21">
        <v>6.3993580484094643</v>
      </c>
      <c r="DL13" s="21">
        <v>6.9881207034709627</v>
      </c>
      <c r="DM13" s="21">
        <v>5.7904060435657758</v>
      </c>
      <c r="DN13" s="21">
        <v>7.465106382978723</v>
      </c>
      <c r="DO13" s="21">
        <f t="shared" si="21"/>
        <v>9.4814165679704185</v>
      </c>
      <c r="DP13" s="21">
        <v>10.03312400709256</v>
      </c>
      <c r="DQ13" s="21">
        <v>7.0674388357793987</v>
      </c>
      <c r="DR13" s="21">
        <v>8.0840502470198299</v>
      </c>
      <c r="DS13" s="21">
        <v>8.2365903806952776</v>
      </c>
      <c r="DT13" s="21">
        <v>6.8455898224888667</v>
      </c>
      <c r="DU13" s="21">
        <v>9.1167250209276869</v>
      </c>
      <c r="DV13" s="21">
        <v>5.5458540522621478</v>
      </c>
      <c r="DW13" s="21">
        <v>4.9809392166317847</v>
      </c>
      <c r="DX13" s="21">
        <v>5.6483531591446532</v>
      </c>
      <c r="DY13" s="21">
        <v>5.9249273031543241</v>
      </c>
      <c r="DZ13" s="21">
        <v>6.4619818357278795</v>
      </c>
      <c r="EA13" s="21">
        <v>9.4814165679704185</v>
      </c>
      <c r="EB13" s="21">
        <f t="shared" si="22"/>
        <v>7.4738289360863055</v>
      </c>
      <c r="EC13" s="21">
        <v>6.3945535390247947</v>
      </c>
      <c r="ED13" s="21">
        <v>8.8701740737970312</v>
      </c>
      <c r="EE13" s="21">
        <v>10.104030435022331</v>
      </c>
      <c r="EF13" s="21">
        <v>10.05750590706222</v>
      </c>
      <c r="EG13" s="21">
        <v>8.1801562189961885</v>
      </c>
      <c r="EH13" s="21">
        <v>5.8991309911403453</v>
      </c>
      <c r="EI13" s="21">
        <v>10.111428002956055</v>
      </c>
      <c r="EJ13" s="21">
        <v>8.0251542124509996</v>
      </c>
      <c r="EK13" s="21">
        <v>11.359383995625123</v>
      </c>
      <c r="EL13" s="21">
        <v>9.5122890831301294</v>
      </c>
      <c r="EM13" s="21">
        <v>5.94894586322149</v>
      </c>
      <c r="EN13" s="21">
        <v>7.4738289360863055</v>
      </c>
      <c r="EO13" s="21">
        <f t="shared" si="23"/>
        <v>6.5472036389542385</v>
      </c>
      <c r="EP13" s="21">
        <v>6.2791178430537515</v>
      </c>
      <c r="EQ13" s="21">
        <v>9.6669777236053367</v>
      </c>
      <c r="ER13" s="21">
        <v>8.1031545484323413</v>
      </c>
      <c r="ES13" s="21">
        <v>10.52</v>
      </c>
      <c r="ET13" s="21">
        <v>8.9136858220157862</v>
      </c>
      <c r="EU13" s="21">
        <v>7.4248870403861975</v>
      </c>
      <c r="EV13" s="21">
        <v>5.5978466284204176</v>
      </c>
      <c r="EW13" s="21">
        <v>4.3136440536702132</v>
      </c>
      <c r="EX13" s="21">
        <v>9.4792599002912361</v>
      </c>
      <c r="EY13" s="21">
        <v>9.4968949694055418</v>
      </c>
      <c r="EZ13" s="21">
        <v>6.7248900623314558</v>
      </c>
      <c r="FA13" s="21">
        <v>6.5472036389542385</v>
      </c>
    </row>
    <row r="14" spans="1:157" s="131" customFormat="1" ht="12.75" customHeight="1">
      <c r="A14" s="786" t="s">
        <v>3176</v>
      </c>
      <c r="B14" s="21">
        <f t="shared" si="12"/>
        <v>34.329696668008225</v>
      </c>
      <c r="C14" s="21">
        <v>28.307902185878284</v>
      </c>
      <c r="D14" s="21">
        <v>27.868652862856273</v>
      </c>
      <c r="E14" s="21">
        <v>27.49081140461151</v>
      </c>
      <c r="F14" s="21">
        <v>33.497380927857805</v>
      </c>
      <c r="G14" s="21">
        <v>25.278136880512342</v>
      </c>
      <c r="H14" s="21">
        <v>23.350071800902317</v>
      </c>
      <c r="I14" s="21">
        <v>16.474355828220858</v>
      </c>
      <c r="J14" s="21">
        <v>31.040983118771234</v>
      </c>
      <c r="K14" s="21">
        <v>29.661425964686309</v>
      </c>
      <c r="L14" s="21">
        <v>26.104112748530888</v>
      </c>
      <c r="M14" s="21">
        <v>33.229435675595042</v>
      </c>
      <c r="N14" s="21">
        <v>34.329696668008225</v>
      </c>
      <c r="O14" s="21">
        <f t="shared" si="13"/>
        <v>33.466366797044763</v>
      </c>
      <c r="P14" s="21">
        <v>34.534357334682824</v>
      </c>
      <c r="Q14" s="21">
        <v>34.424711568444032</v>
      </c>
      <c r="R14" s="21">
        <v>35.741771553711388</v>
      </c>
      <c r="S14" s="21">
        <v>31.27408017931775</v>
      </c>
      <c r="T14" s="21">
        <v>21.889264796774288</v>
      </c>
      <c r="U14" s="21">
        <v>30.429465897036746</v>
      </c>
      <c r="V14" s="21">
        <v>33.850329664658148</v>
      </c>
      <c r="W14" s="21">
        <v>37.526957337694917</v>
      </c>
      <c r="X14" s="21">
        <v>33.654185538395176</v>
      </c>
      <c r="Y14" s="21">
        <v>37.49144081753596</v>
      </c>
      <c r="Z14" s="21">
        <v>34.517911355974014</v>
      </c>
      <c r="AA14" s="21">
        <v>33.466366797044763</v>
      </c>
      <c r="AB14" s="21">
        <f t="shared" si="14"/>
        <v>47.498606592542281</v>
      </c>
      <c r="AC14" s="21">
        <v>31.266019096277063</v>
      </c>
      <c r="AD14" s="21">
        <v>29.931048528581673</v>
      </c>
      <c r="AE14" s="21">
        <v>29.075504171706832</v>
      </c>
      <c r="AF14" s="21">
        <v>26.315149442745756</v>
      </c>
      <c r="AG14" s="21">
        <v>28.23506281320363</v>
      </c>
      <c r="AH14" s="21">
        <v>26.449839340885681</v>
      </c>
      <c r="AI14" s="21">
        <v>25.475250603209197</v>
      </c>
      <c r="AJ14" s="21">
        <v>27.731055418350547</v>
      </c>
      <c r="AK14" s="21">
        <v>27.498089317797604</v>
      </c>
      <c r="AL14" s="21">
        <v>40.426889782037406</v>
      </c>
      <c r="AM14" s="21">
        <v>35.090644493792269</v>
      </c>
      <c r="AN14" s="21">
        <v>47.498606592542281</v>
      </c>
      <c r="AO14" s="21">
        <f t="shared" si="15"/>
        <v>29.791033624718711</v>
      </c>
      <c r="AP14" s="21">
        <v>51.20745586457074</v>
      </c>
      <c r="AQ14" s="21">
        <v>49.167309121587685</v>
      </c>
      <c r="AR14" s="21">
        <v>39.007239809193415</v>
      </c>
      <c r="AS14" s="21">
        <v>32.72567692407781</v>
      </c>
      <c r="AT14" s="21">
        <v>31.137977714556659</v>
      </c>
      <c r="AU14" s="21">
        <v>26.704864763617294</v>
      </c>
      <c r="AV14" s="21">
        <v>28.995381824480162</v>
      </c>
      <c r="AW14" s="21">
        <v>28.905756863027538</v>
      </c>
      <c r="AX14" s="21">
        <v>26.406211156576749</v>
      </c>
      <c r="AY14" s="21">
        <v>28.792541416198475</v>
      </c>
      <c r="AZ14" s="21">
        <v>28.847945648260708</v>
      </c>
      <c r="BA14" s="21">
        <v>29.791033624718711</v>
      </c>
      <c r="BB14" s="21">
        <f t="shared" si="16"/>
        <v>20.932373095534071</v>
      </c>
      <c r="BC14" s="21">
        <v>31.196335998893339</v>
      </c>
      <c r="BD14" s="21">
        <v>32.680150844400721</v>
      </c>
      <c r="BE14" s="21">
        <v>29.906331539085276</v>
      </c>
      <c r="BF14" s="21">
        <v>29.012964605039535</v>
      </c>
      <c r="BG14" s="21">
        <v>23.586254872136134</v>
      </c>
      <c r="BH14" s="21">
        <v>24.780746465427107</v>
      </c>
      <c r="BI14" s="21">
        <v>21.149018664690065</v>
      </c>
      <c r="BJ14" s="21">
        <v>18.196520969886343</v>
      </c>
      <c r="BK14" s="21">
        <v>17.665249879524904</v>
      </c>
      <c r="BL14" s="21">
        <v>19.658723085241238</v>
      </c>
      <c r="BM14" s="21">
        <v>21.020818049044873</v>
      </c>
      <c r="BN14" s="21">
        <v>20.932373095534071</v>
      </c>
      <c r="BO14" s="21">
        <f t="shared" si="17"/>
        <v>12.049047846115483</v>
      </c>
      <c r="BP14" s="21">
        <v>19.23891637880061</v>
      </c>
      <c r="BQ14" s="21">
        <v>20.027381594356836</v>
      </c>
      <c r="BR14" s="21">
        <v>18.330801219902046</v>
      </c>
      <c r="BS14" s="21">
        <v>16.14326079972788</v>
      </c>
      <c r="BT14" s="21">
        <v>13.043761819153936</v>
      </c>
      <c r="BU14" s="21">
        <v>14.99756725603824</v>
      </c>
      <c r="BV14" s="21">
        <v>15.952598827614352</v>
      </c>
      <c r="BW14" s="21">
        <v>14.858970305765149</v>
      </c>
      <c r="BX14" s="21">
        <v>13.060666137985725</v>
      </c>
      <c r="BY14" s="21">
        <v>12.26095810783724</v>
      </c>
      <c r="BZ14" s="21">
        <v>10.906556109987818</v>
      </c>
      <c r="CA14" s="21">
        <v>12.049047846115483</v>
      </c>
      <c r="CB14" s="21">
        <f t="shared" si="18"/>
        <v>5.8307560967142287</v>
      </c>
      <c r="CC14" s="21">
        <v>11.221177341681001</v>
      </c>
      <c r="CD14" s="21">
        <v>11.089026887263014</v>
      </c>
      <c r="CE14" s="21">
        <v>9.9914095241140384</v>
      </c>
      <c r="CF14" s="21">
        <v>8.3623049756288648</v>
      </c>
      <c r="CG14" s="21">
        <v>7.8768500395829468</v>
      </c>
      <c r="CH14" s="21">
        <v>7.2975560956191989</v>
      </c>
      <c r="CI14" s="21">
        <v>6.9435289902624087</v>
      </c>
      <c r="CJ14" s="21">
        <v>6.6887676573985306</v>
      </c>
      <c r="CK14" s="21">
        <v>7.5501895101782672</v>
      </c>
      <c r="CL14" s="21">
        <v>6.6125198588939931</v>
      </c>
      <c r="CM14" s="21">
        <v>6.5531184386810377</v>
      </c>
      <c r="CN14" s="21">
        <v>5.8307560967142287</v>
      </c>
      <c r="CO14" s="21">
        <f t="shared" si="19"/>
        <v>6.5000048696528268</v>
      </c>
      <c r="CP14" s="21">
        <v>6.1873350451789131</v>
      </c>
      <c r="CQ14" s="21">
        <v>6.1256290711799668</v>
      </c>
      <c r="CR14" s="21">
        <v>5.8716593350322359</v>
      </c>
      <c r="CS14" s="21">
        <v>7.6658862600367446</v>
      </c>
      <c r="CT14" s="21">
        <v>8.7896387706963175</v>
      </c>
      <c r="CU14" s="21">
        <v>8.0046162561720529</v>
      </c>
      <c r="CV14" s="21">
        <v>7.7270068390163456</v>
      </c>
      <c r="CW14" s="21">
        <v>6.9847463613438121</v>
      </c>
      <c r="CX14" s="21">
        <v>6.0437276714293597</v>
      </c>
      <c r="CY14" s="21">
        <v>7.2916428329496599</v>
      </c>
      <c r="CZ14" s="21">
        <v>7.8140496365453433</v>
      </c>
      <c r="DA14" s="21">
        <v>6.5000048696528268</v>
      </c>
      <c r="DB14" s="21">
        <f t="shared" si="20"/>
        <v>8.8912619114482947</v>
      </c>
      <c r="DC14" s="21">
        <v>7.6239536701801374</v>
      </c>
      <c r="DD14" s="21">
        <v>7.431856597259948</v>
      </c>
      <c r="DE14" s="21">
        <v>6.5655931983945441</v>
      </c>
      <c r="DF14" s="21">
        <v>7.2461572717533018</v>
      </c>
      <c r="DG14" s="21">
        <v>7.7</v>
      </c>
      <c r="DH14" s="21">
        <v>7.4576233128378977</v>
      </c>
      <c r="DI14" s="21">
        <v>8.3129412096675992</v>
      </c>
      <c r="DJ14" s="21">
        <v>9.0259658489333408</v>
      </c>
      <c r="DK14" s="21">
        <v>9.2158845190360914</v>
      </c>
      <c r="DL14" s="21">
        <v>8.5702420264315382</v>
      </c>
      <c r="DM14" s="21">
        <v>8.2745721914795372</v>
      </c>
      <c r="DN14" s="21">
        <v>8.8912619114482947</v>
      </c>
      <c r="DO14" s="21">
        <f t="shared" si="21"/>
        <v>7.0352621681732712</v>
      </c>
      <c r="DP14" s="21">
        <v>8.7173821393203728</v>
      </c>
      <c r="DQ14" s="21">
        <v>8.4750163301269996</v>
      </c>
      <c r="DR14" s="21">
        <v>7.137099623591749</v>
      </c>
      <c r="DS14" s="21">
        <v>7.8115669043143976</v>
      </c>
      <c r="DT14" s="21">
        <v>7.4650775168338557</v>
      </c>
      <c r="DU14" s="21">
        <v>7.1220982459248745</v>
      </c>
      <c r="DV14" s="21">
        <v>6.3621391332623345</v>
      </c>
      <c r="DW14" s="21">
        <v>6.3313288345016314</v>
      </c>
      <c r="DX14" s="21">
        <v>8.155904920718676</v>
      </c>
      <c r="DY14" s="21">
        <v>8.2617452236556588</v>
      </c>
      <c r="DZ14" s="21">
        <v>6.8764113809972791</v>
      </c>
      <c r="EA14" s="21">
        <v>7.0352621681732712</v>
      </c>
      <c r="EB14" s="21">
        <f t="shared" si="22"/>
        <v>6.6642049773615097</v>
      </c>
      <c r="EC14" s="21">
        <v>8.1024352410359182</v>
      </c>
      <c r="ED14" s="21">
        <v>10.061348044799576</v>
      </c>
      <c r="EE14" s="21">
        <v>9.8425457125188736</v>
      </c>
      <c r="EF14" s="21">
        <v>7.951538993518505</v>
      </c>
      <c r="EG14" s="21">
        <v>8.0750015911950612</v>
      </c>
      <c r="EH14" s="21">
        <v>9.9587301649151652</v>
      </c>
      <c r="EI14" s="21">
        <v>8.5458447065391336</v>
      </c>
      <c r="EJ14" s="21">
        <v>8.9806696997142303</v>
      </c>
      <c r="EK14" s="21">
        <v>7.1136437343936807</v>
      </c>
      <c r="EL14" s="21">
        <v>6.1408942801402464</v>
      </c>
      <c r="EM14" s="21">
        <v>6.9855476613598997</v>
      </c>
      <c r="EN14" s="21">
        <v>6.6642049773615097</v>
      </c>
      <c r="EO14" s="21">
        <f t="shared" si="23"/>
        <v>6.43305128368055</v>
      </c>
      <c r="EP14" s="21">
        <v>7.2363748345690775</v>
      </c>
      <c r="EQ14" s="21">
        <v>9.2540018725296367</v>
      </c>
      <c r="ER14" s="21">
        <v>9.3414521086929785</v>
      </c>
      <c r="ES14" s="21">
        <v>8.39</v>
      </c>
      <c r="ET14" s="21">
        <v>8.1919136392147429</v>
      </c>
      <c r="EU14" s="21">
        <v>8.0541424381003424</v>
      </c>
      <c r="EV14" s="21">
        <v>8.550332446933659</v>
      </c>
      <c r="EW14" s="21">
        <v>8.5398425664519468</v>
      </c>
      <c r="EX14" s="21">
        <v>7.3722782717776418</v>
      </c>
      <c r="EY14" s="21">
        <v>6.7793295132238534</v>
      </c>
      <c r="EZ14" s="21">
        <v>6.6278494506337502</v>
      </c>
      <c r="FA14" s="21">
        <v>6.43305128368055</v>
      </c>
    </row>
    <row r="15" spans="1:157" s="131" customFormat="1" ht="12.75" customHeight="1">
      <c r="A15" s="786" t="s">
        <v>3177</v>
      </c>
      <c r="B15" s="21">
        <f t="shared" si="12"/>
        <v>37.009088868940751</v>
      </c>
      <c r="C15" s="21">
        <v>34.284739997448874</v>
      </c>
      <c r="D15" s="21">
        <v>42.530116245397757</v>
      </c>
      <c r="E15" s="21">
        <v>28.936152305876405</v>
      </c>
      <c r="F15" s="21">
        <v>25.489027585704928</v>
      </c>
      <c r="G15" s="21">
        <v>29.717148120854826</v>
      </c>
      <c r="H15" s="21">
        <v>22.956332956259427</v>
      </c>
      <c r="I15" s="21">
        <v>34.229996804965992</v>
      </c>
      <c r="J15" s="21">
        <v>35.785056575659276</v>
      </c>
      <c r="K15" s="21">
        <v>35.393441301761527</v>
      </c>
      <c r="L15" s="21">
        <v>37.54893884969303</v>
      </c>
      <c r="M15" s="21">
        <v>38.209653390442057</v>
      </c>
      <c r="N15" s="21">
        <v>37.009088868940751</v>
      </c>
      <c r="O15" s="21">
        <f t="shared" si="13"/>
        <v>36.658710928610972</v>
      </c>
      <c r="P15" s="21">
        <v>33.123387341772151</v>
      </c>
      <c r="Q15" s="21">
        <v>32.993271055930279</v>
      </c>
      <c r="R15" s="21">
        <v>32.34153097826087</v>
      </c>
      <c r="S15" s="21">
        <v>39.388594570077103</v>
      </c>
      <c r="T15" s="21">
        <v>37.839162673340162</v>
      </c>
      <c r="U15" s="21">
        <v>40.192428041015319</v>
      </c>
      <c r="V15" s="21">
        <v>40.487649379032135</v>
      </c>
      <c r="W15" s="21">
        <v>37.79898547730506</v>
      </c>
      <c r="X15" s="21">
        <v>35.913325706282727</v>
      </c>
      <c r="Y15" s="21">
        <v>34.236410154700515</v>
      </c>
      <c r="Z15" s="21">
        <v>35.82085023352559</v>
      </c>
      <c r="AA15" s="21">
        <v>36.658710928610972</v>
      </c>
      <c r="AB15" s="21">
        <f t="shared" si="14"/>
        <v>49.088386973241214</v>
      </c>
      <c r="AC15" s="21">
        <v>34.953343083112472</v>
      </c>
      <c r="AD15" s="21">
        <v>36.729214817119008</v>
      </c>
      <c r="AE15" s="21">
        <v>34.798876769177369</v>
      </c>
      <c r="AF15" s="21">
        <v>33.213199090857863</v>
      </c>
      <c r="AG15" s="21">
        <v>30.571166194129422</v>
      </c>
      <c r="AH15" s="21">
        <v>30.151809769935088</v>
      </c>
      <c r="AI15" s="21">
        <v>29.094078531292844</v>
      </c>
      <c r="AJ15" s="21">
        <v>30.080132044389391</v>
      </c>
      <c r="AK15" s="21">
        <v>28.831052721570959</v>
      </c>
      <c r="AL15" s="21">
        <v>29.083545195237761</v>
      </c>
      <c r="AM15" s="21">
        <v>48.203598223436963</v>
      </c>
      <c r="AN15" s="21">
        <v>49.088386973241214</v>
      </c>
      <c r="AO15" s="21">
        <f t="shared" si="15"/>
        <v>44.024501862707496</v>
      </c>
      <c r="AP15" s="21">
        <v>51.833585127388034</v>
      </c>
      <c r="AQ15" s="21">
        <v>45.02919147224457</v>
      </c>
      <c r="AR15" s="21">
        <v>41.428197494587067</v>
      </c>
      <c r="AS15" s="21">
        <v>41.457088662790703</v>
      </c>
      <c r="AT15" s="21">
        <v>40.135081217473584</v>
      </c>
      <c r="AU15" s="21">
        <v>38.625952090946001</v>
      </c>
      <c r="AV15" s="21">
        <v>34.946174296459603</v>
      </c>
      <c r="AW15" s="21">
        <v>35.748989924754497</v>
      </c>
      <c r="AX15" s="21">
        <v>36.293189546599493</v>
      </c>
      <c r="AY15" s="21">
        <v>35.997973334529092</v>
      </c>
      <c r="AZ15" s="21">
        <v>36.371319917604183</v>
      </c>
      <c r="BA15" s="21">
        <v>44.024501862707496</v>
      </c>
      <c r="BB15" s="21">
        <f t="shared" si="16"/>
        <v>20.398852871658519</v>
      </c>
      <c r="BC15" s="21">
        <v>42.551301249656397</v>
      </c>
      <c r="BD15" s="21">
        <v>41.495994672812714</v>
      </c>
      <c r="BE15" s="21">
        <v>33.417638487893136</v>
      </c>
      <c r="BF15" s="21">
        <v>33.171451522083409</v>
      </c>
      <c r="BG15" s="21">
        <v>29.990458949833116</v>
      </c>
      <c r="BH15" s="21">
        <v>30.722848340165982</v>
      </c>
      <c r="BI15" s="21">
        <v>28.196419113955823</v>
      </c>
      <c r="BJ15" s="21">
        <v>28.281595133129507</v>
      </c>
      <c r="BK15" s="21">
        <v>28.118431368955441</v>
      </c>
      <c r="BL15" s="21">
        <v>25.817078941868452</v>
      </c>
      <c r="BM15" s="21">
        <v>23.138873740190046</v>
      </c>
      <c r="BN15" s="21">
        <v>20.398852871658519</v>
      </c>
      <c r="BO15" s="21">
        <f t="shared" si="17"/>
        <v>16.889633094876302</v>
      </c>
      <c r="BP15" s="21">
        <v>20.121216415918806</v>
      </c>
      <c r="BQ15" s="21">
        <v>17.842419528747349</v>
      </c>
      <c r="BR15" s="21">
        <v>18.816271044788859</v>
      </c>
      <c r="BS15" s="21">
        <v>16.956603006809953</v>
      </c>
      <c r="BT15" s="21">
        <v>16.367212032491736</v>
      </c>
      <c r="BU15" s="21">
        <v>18.546043730549023</v>
      </c>
      <c r="BV15" s="21">
        <v>17.144194656299348</v>
      </c>
      <c r="BW15" s="21">
        <v>17.09763403605378</v>
      </c>
      <c r="BX15" s="21">
        <v>16.899526082041728</v>
      </c>
      <c r="BY15" s="21">
        <v>16.33913082148376</v>
      </c>
      <c r="BZ15" s="21">
        <v>15.611200228343087</v>
      </c>
      <c r="CA15" s="21">
        <v>16.889633094876302</v>
      </c>
      <c r="CB15" s="21">
        <f t="shared" si="18"/>
        <v>9.2470611940005103</v>
      </c>
      <c r="CC15" s="21">
        <v>16.197929053201911</v>
      </c>
      <c r="CD15" s="21">
        <v>16.615046522349967</v>
      </c>
      <c r="CE15" s="21">
        <v>14.278054457267514</v>
      </c>
      <c r="CF15" s="21">
        <v>11.96905195279315</v>
      </c>
      <c r="CG15" s="21">
        <v>11.771831989641962</v>
      </c>
      <c r="CH15" s="21">
        <v>11.535116055121462</v>
      </c>
      <c r="CI15" s="21">
        <v>12.567709032155124</v>
      </c>
      <c r="CJ15" s="21">
        <v>12.004184821624044</v>
      </c>
      <c r="CK15" s="21">
        <v>11.122348737015312</v>
      </c>
      <c r="CL15" s="21">
        <v>10.510025160154058</v>
      </c>
      <c r="CM15" s="21">
        <v>10.252849848714071</v>
      </c>
      <c r="CN15" s="21">
        <v>9.2470611940005103</v>
      </c>
      <c r="CO15" s="21">
        <f t="shared" si="19"/>
        <v>8.7893844906457392</v>
      </c>
      <c r="CP15" s="21">
        <v>8.5648663391106776</v>
      </c>
      <c r="CQ15" s="21">
        <v>8.5159795223603432</v>
      </c>
      <c r="CR15" s="21">
        <v>9.0166617310858665</v>
      </c>
      <c r="CS15" s="21">
        <v>8.6260193802647915</v>
      </c>
      <c r="CT15" s="21">
        <v>7.9740766952970512</v>
      </c>
      <c r="CU15" s="21">
        <v>7.3724895298253008</v>
      </c>
      <c r="CV15" s="21">
        <v>8.0122174613608674</v>
      </c>
      <c r="CW15" s="21">
        <v>8.1744545689461621</v>
      </c>
      <c r="CX15" s="21">
        <v>9.3323562455855456</v>
      </c>
      <c r="CY15" s="21">
        <v>9.8494614214710161</v>
      </c>
      <c r="CZ15" s="21">
        <v>9.3675698695656706</v>
      </c>
      <c r="DA15" s="21">
        <v>8.7893844906457392</v>
      </c>
      <c r="DB15" s="21">
        <f t="shared" si="20"/>
        <v>10.592616564146171</v>
      </c>
      <c r="DC15" s="21">
        <v>8.2842146901781302</v>
      </c>
      <c r="DD15" s="21">
        <v>8.5135387823979922</v>
      </c>
      <c r="DE15" s="21">
        <v>8.7844231415168998</v>
      </c>
      <c r="DF15" s="21">
        <v>8.9342375351651135</v>
      </c>
      <c r="DG15" s="21">
        <v>9.6300000000000008</v>
      </c>
      <c r="DH15" s="21">
        <v>9.2705011516489613</v>
      </c>
      <c r="DI15" s="21">
        <v>9.9311159962508597</v>
      </c>
      <c r="DJ15" s="21">
        <v>9.967639117645362</v>
      </c>
      <c r="DK15" s="21">
        <v>9.8864580367478503</v>
      </c>
      <c r="DL15" s="21">
        <v>9.7629812113705903</v>
      </c>
      <c r="DM15" s="21">
        <v>10.029085396177276</v>
      </c>
      <c r="DN15" s="21">
        <v>10.592616564146171</v>
      </c>
      <c r="DO15" s="21">
        <f t="shared" si="21"/>
        <v>10.350118113260406</v>
      </c>
      <c r="DP15" s="21">
        <v>10.862564948851961</v>
      </c>
      <c r="DQ15" s="21">
        <v>10.854930102107891</v>
      </c>
      <c r="DR15" s="21">
        <v>10.510183378852908</v>
      </c>
      <c r="DS15" s="21">
        <v>9.5624457767639335</v>
      </c>
      <c r="DT15" s="21">
        <v>9.1870322969396909</v>
      </c>
      <c r="DU15" s="21">
        <v>9.6349448481884483</v>
      </c>
      <c r="DV15" s="21">
        <v>9.5366180292603158</v>
      </c>
      <c r="DW15" s="21">
        <v>7.1509933128064072</v>
      </c>
      <c r="DX15" s="21">
        <v>7.6245305533404135</v>
      </c>
      <c r="DY15" s="21">
        <v>7.3268897620201647</v>
      </c>
      <c r="DZ15" s="21">
        <v>10.984137010548015</v>
      </c>
      <c r="EA15" s="21">
        <v>10.350118113260406</v>
      </c>
      <c r="EB15" s="21">
        <f t="shared" si="22"/>
        <v>10.092279273564788</v>
      </c>
      <c r="EC15" s="21">
        <v>11.160130610363939</v>
      </c>
      <c r="ED15" s="21">
        <v>10.656373557984747</v>
      </c>
      <c r="EE15" s="21">
        <v>9.6714983739192526</v>
      </c>
      <c r="EF15" s="21">
        <v>10.564713264467452</v>
      </c>
      <c r="EG15" s="21">
        <v>8.4521315350827937</v>
      </c>
      <c r="EH15" s="21">
        <v>7.2541997422098685</v>
      </c>
      <c r="EI15" s="21">
        <v>7.757426845611473</v>
      </c>
      <c r="EJ15" s="21">
        <v>7.2084208479498768</v>
      </c>
      <c r="EK15" s="21">
        <v>9.4954228454144527</v>
      </c>
      <c r="EL15" s="21">
        <v>6.9820345455525157</v>
      </c>
      <c r="EM15" s="21">
        <v>8.7219896332564115</v>
      </c>
      <c r="EN15" s="21">
        <v>10.092279273564788</v>
      </c>
      <c r="EO15" s="21">
        <f t="shared" si="23"/>
        <v>5.9213124917422189</v>
      </c>
      <c r="EP15" s="21">
        <v>9.707432848101714</v>
      </c>
      <c r="EQ15" s="21">
        <v>9.421271095495122</v>
      </c>
      <c r="ER15" s="21">
        <v>9.2369197265590479</v>
      </c>
      <c r="ES15" s="21">
        <v>9.17</v>
      </c>
      <c r="ET15" s="21">
        <v>9.5356957439928198</v>
      </c>
      <c r="EU15" s="21">
        <v>7.4874455579074217</v>
      </c>
      <c r="EV15" s="21">
        <v>7.3465182734507239</v>
      </c>
      <c r="EW15" s="21">
        <v>7.1707069995292052</v>
      </c>
      <c r="EX15" s="21">
        <v>9.7839452494468677</v>
      </c>
      <c r="EY15" s="21">
        <v>8.4341146219241114</v>
      </c>
      <c r="EZ15" s="21">
        <v>8.7790596563411611</v>
      </c>
      <c r="FA15" s="21">
        <v>5.9213124917422189</v>
      </c>
    </row>
    <row r="16" spans="1:157" s="131" customFormat="1" ht="12.75" customHeight="1">
      <c r="A16" s="786" t="s">
        <v>3178</v>
      </c>
      <c r="B16" s="21">
        <f t="shared" si="12"/>
        <v>21.474271656092196</v>
      </c>
      <c r="C16" s="21">
        <v>23.343057021759339</v>
      </c>
      <c r="D16" s="21">
        <v>23.035287354119156</v>
      </c>
      <c r="E16" s="21">
        <v>23.800424171014981</v>
      </c>
      <c r="F16" s="21">
        <v>24.712539647265601</v>
      </c>
      <c r="G16" s="21">
        <v>29.03727717456151</v>
      </c>
      <c r="H16" s="21">
        <v>33.663654713334765</v>
      </c>
      <c r="I16" s="21">
        <v>16.188435039959742</v>
      </c>
      <c r="J16" s="21">
        <v>28.181662939148264</v>
      </c>
      <c r="K16" s="21">
        <v>21.21399623078652</v>
      </c>
      <c r="L16" s="21">
        <v>19.834341859014348</v>
      </c>
      <c r="M16" s="21">
        <v>21.698959981326347</v>
      </c>
      <c r="N16" s="21">
        <v>21.474271656092196</v>
      </c>
      <c r="O16" s="21">
        <f t="shared" si="13"/>
        <v>30.951848199611536</v>
      </c>
      <c r="P16" s="21">
        <v>24.880877377202189</v>
      </c>
      <c r="Q16" s="21">
        <v>29.061356511826734</v>
      </c>
      <c r="R16" s="21">
        <v>31.133752805386344</v>
      </c>
      <c r="S16" s="21">
        <v>32.61361467435087</v>
      </c>
      <c r="T16" s="21">
        <v>31.97530868722836</v>
      </c>
      <c r="U16" s="21">
        <v>33.090365103170093</v>
      </c>
      <c r="V16" s="21">
        <v>33.496043229724904</v>
      </c>
      <c r="W16" s="21">
        <v>31.744616583844881</v>
      </c>
      <c r="X16" s="21">
        <v>30.832840566774518</v>
      </c>
      <c r="Y16" s="21">
        <v>30.926609555438144</v>
      </c>
      <c r="Z16" s="21">
        <v>30.904231953855632</v>
      </c>
      <c r="AA16" s="21">
        <v>30.951848199611536</v>
      </c>
      <c r="AB16" s="21">
        <f t="shared" si="14"/>
        <v>35.328294871201962</v>
      </c>
      <c r="AC16" s="21">
        <v>26.790205849258204</v>
      </c>
      <c r="AD16" s="21">
        <v>27.670082228484318</v>
      </c>
      <c r="AE16" s="21">
        <v>22.415792900439254</v>
      </c>
      <c r="AF16" s="21">
        <v>21.743700768143775</v>
      </c>
      <c r="AG16" s="21">
        <v>23.299050952894248</v>
      </c>
      <c r="AH16" s="21">
        <v>23.325674214628428</v>
      </c>
      <c r="AI16" s="21">
        <v>22.753726739840275</v>
      </c>
      <c r="AJ16" s="21">
        <v>23.264589628167975</v>
      </c>
      <c r="AK16" s="21">
        <v>28.439573218001552</v>
      </c>
      <c r="AL16" s="21">
        <v>28.551502493765586</v>
      </c>
      <c r="AM16" s="21">
        <v>34.935496293416996</v>
      </c>
      <c r="AN16" s="21">
        <v>35.328294871201962</v>
      </c>
      <c r="AO16" s="21">
        <f t="shared" si="15"/>
        <v>39.531179359718394</v>
      </c>
      <c r="AP16" s="21">
        <v>35.999299058171744</v>
      </c>
      <c r="AQ16" s="21">
        <v>38.660755052516528</v>
      </c>
      <c r="AR16" s="21">
        <v>34.674686361495944</v>
      </c>
      <c r="AS16" s="21">
        <v>37.433056307051523</v>
      </c>
      <c r="AT16" s="21">
        <v>36.593054184317715</v>
      </c>
      <c r="AU16" s="21">
        <v>35.655428891986539</v>
      </c>
      <c r="AV16" s="21">
        <v>35.116589524836833</v>
      </c>
      <c r="AW16" s="21">
        <v>35.273460476380329</v>
      </c>
      <c r="AX16" s="21">
        <v>36.033274100339696</v>
      </c>
      <c r="AY16" s="21">
        <v>37.696510159158223</v>
      </c>
      <c r="AZ16" s="21">
        <v>39.950163767223465</v>
      </c>
      <c r="BA16" s="21">
        <v>39.531179359718394</v>
      </c>
      <c r="BB16" s="21">
        <f t="shared" si="16"/>
        <v>20.580788150538442</v>
      </c>
      <c r="BC16" s="21">
        <v>38.969840166559891</v>
      </c>
      <c r="BD16" s="21">
        <v>38.626033444079738</v>
      </c>
      <c r="BE16" s="21">
        <v>36.56289311829741</v>
      </c>
      <c r="BF16" s="21">
        <v>38.370333675313894</v>
      </c>
      <c r="BG16" s="21">
        <v>36.074364021594327</v>
      </c>
      <c r="BH16" s="21">
        <v>36.258039487474214</v>
      </c>
      <c r="BI16" s="21">
        <v>34.779344894942454</v>
      </c>
      <c r="BJ16" s="21">
        <v>34.43442638437908</v>
      </c>
      <c r="BK16" s="21">
        <v>33.872610995004585</v>
      </c>
      <c r="BL16" s="21">
        <v>31.75809088164527</v>
      </c>
      <c r="BM16" s="21">
        <v>20.884861745389198</v>
      </c>
      <c r="BN16" s="21">
        <v>20.580788150538442</v>
      </c>
      <c r="BO16" s="21">
        <f t="shared" si="17"/>
        <v>19.735470517481385</v>
      </c>
      <c r="BP16" s="21">
        <v>27.579092925239301</v>
      </c>
      <c r="BQ16" s="21">
        <v>24.216453426530922</v>
      </c>
      <c r="BR16" s="21">
        <v>27.101162392721392</v>
      </c>
      <c r="BS16" s="21">
        <v>23.82271653543307</v>
      </c>
      <c r="BT16" s="21">
        <v>23.59283154857151</v>
      </c>
      <c r="BU16" s="21">
        <v>20.773869548467069</v>
      </c>
      <c r="BV16" s="21">
        <v>19.698902834925072</v>
      </c>
      <c r="BW16" s="21">
        <v>20.190501038402815</v>
      </c>
      <c r="BX16" s="21">
        <v>19.536949935301227</v>
      </c>
      <c r="BY16" s="21">
        <v>19.737198432547185</v>
      </c>
      <c r="BZ16" s="21">
        <v>21.967343591345781</v>
      </c>
      <c r="CA16" s="21">
        <v>19.735470517481385</v>
      </c>
      <c r="CB16" s="21">
        <f t="shared" si="18"/>
        <v>12.313663554922973</v>
      </c>
      <c r="CC16" s="21">
        <v>19.120299893810497</v>
      </c>
      <c r="CD16" s="21">
        <v>19.317686133987134</v>
      </c>
      <c r="CE16" s="21">
        <v>16.448858452549658</v>
      </c>
      <c r="CF16" s="21">
        <v>14.398596606388439</v>
      </c>
      <c r="CG16" s="21">
        <v>13.871399859451861</v>
      </c>
      <c r="CH16" s="21">
        <v>12.774179331896969</v>
      </c>
      <c r="CI16" s="21">
        <v>12.574257507864418</v>
      </c>
      <c r="CJ16" s="21">
        <v>12.243127231479731</v>
      </c>
      <c r="CK16" s="21">
        <v>12.230115625129908</v>
      </c>
      <c r="CL16" s="21">
        <v>12.473334037725774</v>
      </c>
      <c r="CM16" s="21">
        <v>12.278584986496309</v>
      </c>
      <c r="CN16" s="21">
        <v>12.313663554922973</v>
      </c>
      <c r="CO16" s="21">
        <f t="shared" si="19"/>
        <v>9.2506695245518333</v>
      </c>
      <c r="CP16" s="21">
        <v>12.121808516409006</v>
      </c>
      <c r="CQ16" s="21">
        <v>11.573090473337327</v>
      </c>
      <c r="CR16" s="21">
        <v>11.281287349325567</v>
      </c>
      <c r="CS16" s="21">
        <v>10.630221770625461</v>
      </c>
      <c r="CT16" s="21">
        <v>10.480650390375924</v>
      </c>
      <c r="CU16" s="21">
        <v>11.060521840854822</v>
      </c>
      <c r="CV16" s="21">
        <v>9.6412861843451036</v>
      </c>
      <c r="CW16" s="21">
        <v>9.4248653165039116</v>
      </c>
      <c r="CX16" s="21">
        <v>9.3223763041092749</v>
      </c>
      <c r="CY16" s="21">
        <v>9.1154026091595419</v>
      </c>
      <c r="CZ16" s="21">
        <v>9.428365734096289</v>
      </c>
      <c r="DA16" s="21">
        <v>9.2506695245518333</v>
      </c>
      <c r="DB16" s="21">
        <f t="shared" si="20"/>
        <v>11.444267289366545</v>
      </c>
      <c r="DC16" s="21">
        <v>10.489563650287595</v>
      </c>
      <c r="DD16" s="21">
        <v>10.361773123809252</v>
      </c>
      <c r="DE16" s="21">
        <v>10.46123205219509</v>
      </c>
      <c r="DF16" s="21">
        <v>10.812128584651704</v>
      </c>
      <c r="DG16" s="21">
        <v>11.12</v>
      </c>
      <c r="DH16" s="21">
        <v>11.270870070057398</v>
      </c>
      <c r="DI16" s="21">
        <v>11.491210292773133</v>
      </c>
      <c r="DJ16" s="21">
        <v>11.659400294988892</v>
      </c>
      <c r="DK16" s="21">
        <v>11.472534336402012</v>
      </c>
      <c r="DL16" s="21">
        <v>11.455723981202018</v>
      </c>
      <c r="DM16" s="21">
        <v>11.548586291795729</v>
      </c>
      <c r="DN16" s="21">
        <v>11.444267289366545</v>
      </c>
      <c r="DO16" s="21">
        <f t="shared" si="21"/>
        <v>9.7633065372637802</v>
      </c>
      <c r="DP16" s="21">
        <v>11.129670027571823</v>
      </c>
      <c r="DQ16" s="21">
        <v>11.229595059447039</v>
      </c>
      <c r="DR16" s="21">
        <v>10.359837226710566</v>
      </c>
      <c r="DS16" s="21">
        <v>10.688670045819975</v>
      </c>
      <c r="DT16" s="21">
        <v>10.830658072349555</v>
      </c>
      <c r="DU16" s="21">
        <v>11.072667671938289</v>
      </c>
      <c r="DV16" s="21">
        <v>12.010985913205502</v>
      </c>
      <c r="DW16" s="21">
        <v>12.119309392504199</v>
      </c>
      <c r="DX16" s="21">
        <v>12.496181871076089</v>
      </c>
      <c r="DY16" s="21">
        <v>12.049954553965366</v>
      </c>
      <c r="DZ16" s="21">
        <v>9.5739974735669033</v>
      </c>
      <c r="EA16" s="21">
        <v>9.7633065372637802</v>
      </c>
      <c r="EB16" s="21">
        <f t="shared" si="22"/>
        <v>10.979021798592333</v>
      </c>
      <c r="EC16" s="21">
        <v>8.5359599264866972</v>
      </c>
      <c r="ED16" s="21">
        <v>8.3582217701643096</v>
      </c>
      <c r="EE16" s="21">
        <v>8.7971314844639679</v>
      </c>
      <c r="EF16" s="21">
        <v>9.0560797686420482</v>
      </c>
      <c r="EG16" s="21">
        <v>9.0852499069028134</v>
      </c>
      <c r="EH16" s="21">
        <v>10.713727890471761</v>
      </c>
      <c r="EI16" s="21">
        <v>6.1742230172647945</v>
      </c>
      <c r="EJ16" s="21">
        <v>10.918928513040679</v>
      </c>
      <c r="EK16" s="21">
        <v>10.784088277219725</v>
      </c>
      <c r="EL16" s="21">
        <v>11.147775030130504</v>
      </c>
      <c r="EM16" s="21">
        <v>10.942524699811882</v>
      </c>
      <c r="EN16" s="21">
        <v>10.979021798592333</v>
      </c>
      <c r="EO16" s="21">
        <f t="shared" si="23"/>
        <v>6.7965752148513925</v>
      </c>
      <c r="EP16" s="21">
        <v>7.879033332738465</v>
      </c>
      <c r="EQ16" s="21">
        <v>7.6034331308103358</v>
      </c>
      <c r="ER16" s="21">
        <v>7.5103003262919588</v>
      </c>
      <c r="ES16" s="21">
        <v>7.54</v>
      </c>
      <c r="ET16" s="21">
        <v>7.5191785642970297</v>
      </c>
      <c r="EU16" s="21">
        <v>7.9368167618520049</v>
      </c>
      <c r="EV16" s="21">
        <v>8.6034028872913684</v>
      </c>
      <c r="EW16" s="21">
        <v>8.8111014598169408</v>
      </c>
      <c r="EX16" s="21">
        <v>8.254988666003733</v>
      </c>
      <c r="EY16" s="21">
        <v>7.3641034907388887</v>
      </c>
      <c r="EZ16" s="21">
        <v>7.040318196883061</v>
      </c>
      <c r="FA16" s="21">
        <v>6.7965752148513925</v>
      </c>
    </row>
    <row r="17" spans="1:157" s="131" customFormat="1" ht="12.75" customHeight="1">
      <c r="A17" s="786" t="s">
        <v>3179</v>
      </c>
      <c r="B17" s="21">
        <f t="shared" si="12"/>
        <v>12.077080029224655</v>
      </c>
      <c r="C17" s="21">
        <v>27.855985902100741</v>
      </c>
      <c r="D17" s="21">
        <v>25.295536030513553</v>
      </c>
      <c r="E17" s="21">
        <v>33.069803294186087</v>
      </c>
      <c r="F17" s="21">
        <v>24.354466170204294</v>
      </c>
      <c r="G17" s="21">
        <v>29.01913576286411</v>
      </c>
      <c r="H17" s="21">
        <v>21.4</v>
      </c>
      <c r="I17" s="21">
        <v>29.759932788512948</v>
      </c>
      <c r="J17" s="21">
        <v>11.506007749038851</v>
      </c>
      <c r="K17" s="21">
        <v>10.782842245665091</v>
      </c>
      <c r="L17" s="21">
        <v>9.7842197174154624</v>
      </c>
      <c r="M17" s="21">
        <v>10.095324064241018</v>
      </c>
      <c r="N17" s="21">
        <v>12.077080029224655</v>
      </c>
      <c r="O17" s="21">
        <f t="shared" si="13"/>
        <v>21.136257461718142</v>
      </c>
      <c r="P17" s="21">
        <v>9.9037533216975646</v>
      </c>
      <c r="Q17" s="21">
        <v>10.352951565190516</v>
      </c>
      <c r="R17" s="21">
        <v>11.648024761004466</v>
      </c>
      <c r="S17" s="21">
        <v>20.594481266062491</v>
      </c>
      <c r="T17" s="21">
        <v>25.022882513661202</v>
      </c>
      <c r="U17" s="21">
        <v>18.767289938272715</v>
      </c>
      <c r="V17" s="21">
        <v>18.33631920158701</v>
      </c>
      <c r="W17" s="21">
        <v>19.497297723331908</v>
      </c>
      <c r="X17" s="21">
        <v>17.648</v>
      </c>
      <c r="Y17" s="21">
        <v>18.097383640870284</v>
      </c>
      <c r="Z17" s="21">
        <v>20.406059002513558</v>
      </c>
      <c r="AA17" s="21">
        <v>21.136257461718142</v>
      </c>
      <c r="AB17" s="21">
        <f t="shared" si="14"/>
        <v>31.319933554817272</v>
      </c>
      <c r="AC17" s="21">
        <v>20.134064665127021</v>
      </c>
      <c r="AD17" s="21">
        <v>22.875042930738406</v>
      </c>
      <c r="AE17" s="21">
        <v>14.043396857238383</v>
      </c>
      <c r="AF17" s="21">
        <v>22.218138377583625</v>
      </c>
      <c r="AG17" s="21">
        <v>19.077899021880476</v>
      </c>
      <c r="AH17" s="21">
        <v>21.841169543613752</v>
      </c>
      <c r="AI17" s="21">
        <v>16.067050291766453</v>
      </c>
      <c r="AJ17" s="21">
        <v>17.237199837199839</v>
      </c>
      <c r="AK17" s="21">
        <v>17.161959654178673</v>
      </c>
      <c r="AL17" s="21">
        <v>25.539529546758462</v>
      </c>
      <c r="AM17" s="21">
        <v>25.603999999999999</v>
      </c>
      <c r="AN17" s="21">
        <v>31.319933554817272</v>
      </c>
      <c r="AO17" s="21">
        <f t="shared" si="15"/>
        <v>34.882758620689657</v>
      </c>
      <c r="AP17" s="21">
        <v>33.913982494529542</v>
      </c>
      <c r="AQ17" s="21">
        <v>34.912432859399686</v>
      </c>
      <c r="AR17" s="21">
        <v>34.668742236024841</v>
      </c>
      <c r="AS17" s="21">
        <v>33.816757741347907</v>
      </c>
      <c r="AT17" s="21">
        <v>32.647058823529413</v>
      </c>
      <c r="AU17" s="21">
        <v>34.153846153846153</v>
      </c>
      <c r="AV17" s="21">
        <v>35</v>
      </c>
      <c r="AW17" s="21">
        <v>35</v>
      </c>
      <c r="AX17" s="21">
        <v>30.701754385964911</v>
      </c>
      <c r="AY17" s="21">
        <v>34.716981132075475</v>
      </c>
      <c r="AZ17" s="21">
        <v>32.529503916449087</v>
      </c>
      <c r="BA17" s="21">
        <v>34.882758620689657</v>
      </c>
      <c r="BB17" s="21">
        <f t="shared" si="16"/>
        <v>30.996015936254981</v>
      </c>
      <c r="BC17" s="21">
        <v>34.283701657458565</v>
      </c>
      <c r="BD17" s="21">
        <v>33.486982248520711</v>
      </c>
      <c r="BE17" s="21">
        <v>32.253200568990039</v>
      </c>
      <c r="BF17" s="21">
        <v>33.132325141776938</v>
      </c>
      <c r="BG17" s="21">
        <v>34.716564417177906</v>
      </c>
      <c r="BH17" s="21">
        <v>29.396579476861163</v>
      </c>
      <c r="BI17" s="21">
        <v>22.555743651753325</v>
      </c>
      <c r="BJ17" s="21">
        <v>22.549848942598189</v>
      </c>
      <c r="BK17" s="21">
        <v>32.97</v>
      </c>
      <c r="BL17" s="21">
        <v>32.97</v>
      </c>
      <c r="BM17" s="21">
        <v>32.97</v>
      </c>
      <c r="BN17" s="21">
        <v>30.996015936254981</v>
      </c>
      <c r="BO17" s="21">
        <f t="shared" si="17"/>
        <v>23.583920616647479</v>
      </c>
      <c r="BP17" s="21">
        <v>23.445909766980662</v>
      </c>
      <c r="BQ17" s="21">
        <v>24.260419235511712</v>
      </c>
      <c r="BR17" s="21">
        <v>24.218072744449696</v>
      </c>
      <c r="BS17" s="21">
        <v>22.840157973921766</v>
      </c>
      <c r="BT17" s="21">
        <v>23.51759524921599</v>
      </c>
      <c r="BU17" s="21">
        <v>24.090855048053108</v>
      </c>
      <c r="BV17" s="21">
        <v>23.196529308688035</v>
      </c>
      <c r="BW17" s="21">
        <v>24.259789468432739</v>
      </c>
      <c r="BX17" s="21">
        <v>24.243271800151994</v>
      </c>
      <c r="BY17" s="21">
        <v>27.607025151777968</v>
      </c>
      <c r="BZ17" s="21">
        <v>26.244134879827811</v>
      </c>
      <c r="CA17" s="21">
        <v>23.583920616647479</v>
      </c>
      <c r="CB17" s="21">
        <f t="shared" si="18"/>
        <v>16.133207708779441</v>
      </c>
      <c r="CC17" s="21">
        <v>23.040495684439783</v>
      </c>
      <c r="CD17" s="21">
        <v>19.644431541052143</v>
      </c>
      <c r="CE17" s="21">
        <v>18.827070088690057</v>
      </c>
      <c r="CF17" s="21">
        <v>17.400233467072496</v>
      </c>
      <c r="CG17" s="21">
        <v>16.646954732510288</v>
      </c>
      <c r="CH17" s="21">
        <v>16.215153593370481</v>
      </c>
      <c r="CI17" s="21">
        <v>15.901085999412974</v>
      </c>
      <c r="CJ17" s="21">
        <v>16.143933501558557</v>
      </c>
      <c r="CK17" s="21">
        <v>15.537771147247501</v>
      </c>
      <c r="CL17" s="21">
        <v>15.851584089323097</v>
      </c>
      <c r="CM17" s="21">
        <v>15.874495534237512</v>
      </c>
      <c r="CN17" s="21">
        <v>16.133207708779441</v>
      </c>
      <c r="CO17" s="21">
        <f t="shared" si="19"/>
        <v>10.959955133046067</v>
      </c>
      <c r="CP17" s="21">
        <v>15.543905984359062</v>
      </c>
      <c r="CQ17" s="21">
        <v>15.224163735430031</v>
      </c>
      <c r="CR17" s="21">
        <v>15.463701103309932</v>
      </c>
      <c r="CS17" s="21">
        <v>18.022868956743004</v>
      </c>
      <c r="CT17" s="21">
        <v>16.508915883566356</v>
      </c>
      <c r="CU17" s="21">
        <v>12.464451249793079</v>
      </c>
      <c r="CV17" s="21">
        <v>12.882855851784907</v>
      </c>
      <c r="CW17" s="21">
        <v>13.5926085941149</v>
      </c>
      <c r="CX17" s="21">
        <v>14.089757709251101</v>
      </c>
      <c r="CY17" s="21">
        <v>13.851800670016749</v>
      </c>
      <c r="CZ17" s="21">
        <v>11.655997884513679</v>
      </c>
      <c r="DA17" s="21">
        <v>10.959955133046067</v>
      </c>
      <c r="DB17" s="21">
        <f t="shared" si="20"/>
        <v>12.914623828647924</v>
      </c>
      <c r="DC17" s="21">
        <v>10.999340348253391</v>
      </c>
      <c r="DD17" s="21">
        <v>11.025505285412262</v>
      </c>
      <c r="DE17" s="21">
        <v>12.846765741102855</v>
      </c>
      <c r="DF17" s="21">
        <v>11.646893141857172</v>
      </c>
      <c r="DG17" s="21">
        <v>13.72</v>
      </c>
      <c r="DH17" s="21">
        <v>13.296195652173912</v>
      </c>
      <c r="DI17" s="21">
        <v>12.624985226332585</v>
      </c>
      <c r="DJ17" s="21">
        <v>11.59040753273503</v>
      </c>
      <c r="DK17" s="21">
        <v>13.554774290988421</v>
      </c>
      <c r="DL17" s="21">
        <v>12.76411891780681</v>
      </c>
      <c r="DM17" s="21">
        <v>11.909145546705286</v>
      </c>
      <c r="DN17" s="21">
        <v>12.914623828647924</v>
      </c>
      <c r="DO17" s="21">
        <f t="shared" si="21"/>
        <v>10.030147770564884</v>
      </c>
      <c r="DP17" s="21">
        <v>12.316575875486382</v>
      </c>
      <c r="DQ17" s="21">
        <v>11.797853892215567</v>
      </c>
      <c r="DR17" s="21">
        <v>13.363733665214687</v>
      </c>
      <c r="DS17" s="21">
        <v>14.408154943934759</v>
      </c>
      <c r="DT17" s="21">
        <v>13.222145370707437</v>
      </c>
      <c r="DU17" s="21">
        <v>7.3067952911171208</v>
      </c>
      <c r="DV17" s="21">
        <v>11.822254277088225</v>
      </c>
      <c r="DW17" s="21">
        <v>11.215247683558172</v>
      </c>
      <c r="DX17" s="21">
        <v>11.123194571776162</v>
      </c>
      <c r="DY17" s="21">
        <v>10.568076583592939</v>
      </c>
      <c r="DZ17" s="21">
        <v>10.786479511489636</v>
      </c>
      <c r="EA17" s="21">
        <v>10.030147770564884</v>
      </c>
      <c r="EB17" s="21">
        <f t="shared" si="22"/>
        <v>10.107530566180396</v>
      </c>
      <c r="EC17" s="21">
        <v>10.770367475292003</v>
      </c>
      <c r="ED17" s="21">
        <v>11.230311986217378</v>
      </c>
      <c r="EE17" s="21">
        <v>10.910878625060272</v>
      </c>
      <c r="EF17" s="21">
        <v>11.290134229588961</v>
      </c>
      <c r="EG17" s="21">
        <v>10.066767895993634</v>
      </c>
      <c r="EH17" s="21">
        <v>10.141753670596037</v>
      </c>
      <c r="EI17" s="21">
        <v>9.7248812608873312</v>
      </c>
      <c r="EJ17" s="21">
        <v>9.6238720479922755</v>
      </c>
      <c r="EK17" s="21">
        <v>10.261797136521075</v>
      </c>
      <c r="EL17" s="21">
        <v>10.536563993697118</v>
      </c>
      <c r="EM17" s="21">
        <v>10.342070213687379</v>
      </c>
      <c r="EN17" s="21">
        <v>10.107530566180396</v>
      </c>
      <c r="EO17" s="21">
        <f t="shared" si="23"/>
        <v>6.2901210866839659</v>
      </c>
      <c r="EP17" s="21">
        <v>5.7048988243638856</v>
      </c>
      <c r="EQ17" s="21">
        <v>5.757756873119777</v>
      </c>
      <c r="ER17" s="21">
        <v>6.3132902914347939</v>
      </c>
      <c r="ES17" s="21">
        <v>6.2592213475208665</v>
      </c>
      <c r="ET17" s="21">
        <v>6.2537173398642052</v>
      </c>
      <c r="EU17" s="21">
        <v>6.3048049879636681</v>
      </c>
      <c r="EV17" s="21">
        <v>6.2640901568259224</v>
      </c>
      <c r="EW17" s="21">
        <v>6.2893707130600136</v>
      </c>
      <c r="EX17" s="21">
        <v>6.3041013050346724</v>
      </c>
      <c r="EY17" s="21">
        <v>6.3016407963217755</v>
      </c>
      <c r="EZ17" s="21">
        <v>6.4712630334038472</v>
      </c>
      <c r="FA17" s="21">
        <v>6.2901210866839659</v>
      </c>
    </row>
    <row r="18" spans="1:157" s="131" customFormat="1" ht="5.25" customHeight="1">
      <c r="A18" s="363"/>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c r="DP18" s="21"/>
      <c r="DQ18" s="21"/>
      <c r="DR18" s="21"/>
      <c r="DS18" s="21"/>
      <c r="DT18" s="21"/>
      <c r="DU18" s="21"/>
      <c r="DV18" s="21"/>
      <c r="DW18" s="21"/>
      <c r="DX18" s="21"/>
      <c r="DY18" s="21"/>
      <c r="DZ18" s="21"/>
      <c r="EA18" s="21"/>
      <c r="EB18" s="21"/>
      <c r="EC18" s="21"/>
      <c r="ED18" s="21"/>
      <c r="EE18" s="21"/>
      <c r="EF18" s="21"/>
      <c r="EG18" s="21"/>
      <c r="EH18" s="21"/>
      <c r="EI18" s="21"/>
      <c r="EJ18" s="21"/>
      <c r="EK18" s="21"/>
      <c r="EL18" s="21"/>
      <c r="EM18" s="21"/>
      <c r="EN18" s="21"/>
      <c r="EO18" s="21"/>
      <c r="EP18" s="21"/>
      <c r="EQ18" s="21"/>
      <c r="ER18" s="21"/>
      <c r="ES18" s="21"/>
      <c r="ET18" s="21"/>
      <c r="EU18" s="21"/>
      <c r="EV18" s="21"/>
      <c r="EW18" s="21"/>
      <c r="EX18" s="21"/>
      <c r="EY18" s="21"/>
      <c r="EZ18" s="21"/>
      <c r="FA18" s="21"/>
    </row>
    <row r="19" spans="1:157" s="131" customFormat="1" ht="12.75" customHeight="1">
      <c r="A19" s="789" t="s">
        <v>3203</v>
      </c>
      <c r="B19" s="404">
        <f>N19</f>
        <v>35.588564307813364</v>
      </c>
      <c r="C19" s="404">
        <v>35.592957014539081</v>
      </c>
      <c r="D19" s="404">
        <v>38.719730889317105</v>
      </c>
      <c r="E19" s="404">
        <v>28.411276100842841</v>
      </c>
      <c r="F19" s="404">
        <v>34.84140758198447</v>
      </c>
      <c r="G19" s="404">
        <v>33.720844410426785</v>
      </c>
      <c r="H19" s="404">
        <v>34.980547101189366</v>
      </c>
      <c r="I19" s="404">
        <v>33.758154332342478</v>
      </c>
      <c r="J19" s="404">
        <v>32.776070911903666</v>
      </c>
      <c r="K19" s="404">
        <v>34.459750980956073</v>
      </c>
      <c r="L19" s="404">
        <v>34.990653530472549</v>
      </c>
      <c r="M19" s="404">
        <v>35.131972741578359</v>
      </c>
      <c r="N19" s="404">
        <v>35.588564307813364</v>
      </c>
      <c r="O19" s="404">
        <f>AA19</f>
        <v>36.303768516629582</v>
      </c>
      <c r="P19" s="404">
        <v>35.72916248938165</v>
      </c>
      <c r="Q19" s="404">
        <v>36.844795207588596</v>
      </c>
      <c r="R19" s="404">
        <v>40.32214431450133</v>
      </c>
      <c r="S19" s="404">
        <v>40.43915074530873</v>
      </c>
      <c r="T19" s="404">
        <v>40.810057533082869</v>
      </c>
      <c r="U19" s="404">
        <v>39.842051272698896</v>
      </c>
      <c r="V19" s="404">
        <v>36.584545285028931</v>
      </c>
      <c r="W19" s="404">
        <v>36.909796669056931</v>
      </c>
      <c r="X19" s="404">
        <v>35.678995821458123</v>
      </c>
      <c r="Y19" s="404">
        <v>29.490616528656549</v>
      </c>
      <c r="Z19" s="404">
        <v>35.627173916013348</v>
      </c>
      <c r="AA19" s="404">
        <v>36.303768516629582</v>
      </c>
      <c r="AB19" s="404">
        <f>AN19</f>
        <v>45.645430877991096</v>
      </c>
      <c r="AC19" s="404">
        <v>35.409928851068074</v>
      </c>
      <c r="AD19" s="404">
        <v>33.546354471354263</v>
      </c>
      <c r="AE19" s="404">
        <v>35.797400068956392</v>
      </c>
      <c r="AF19" s="404">
        <v>35.683890104462542</v>
      </c>
      <c r="AG19" s="404">
        <v>35.426016148757597</v>
      </c>
      <c r="AH19" s="404">
        <v>34.389409795635395</v>
      </c>
      <c r="AI19" s="404">
        <v>34.493838828623325</v>
      </c>
      <c r="AJ19" s="404">
        <v>34.702806073723231</v>
      </c>
      <c r="AK19" s="404">
        <v>35.775690226484301</v>
      </c>
      <c r="AL19" s="404">
        <v>38.378862462469115</v>
      </c>
      <c r="AM19" s="404">
        <v>41.900518337815853</v>
      </c>
      <c r="AN19" s="404">
        <v>45.645430877991096</v>
      </c>
      <c r="AO19" s="404">
        <f>BA19</f>
        <v>38.456210629631727</v>
      </c>
      <c r="AP19" s="404">
        <v>44.75045934366959</v>
      </c>
      <c r="AQ19" s="404">
        <v>47.75767486998047</v>
      </c>
      <c r="AR19" s="404">
        <v>43.231196104998943</v>
      </c>
      <c r="AS19" s="404">
        <v>37.051587108107555</v>
      </c>
      <c r="AT19" s="404">
        <v>34.100363158632078</v>
      </c>
      <c r="AU19" s="404">
        <v>29.289208850293843</v>
      </c>
      <c r="AV19" s="404">
        <v>34.511776095183166</v>
      </c>
      <c r="AW19" s="404">
        <v>33.606435046398595</v>
      </c>
      <c r="AX19" s="404">
        <v>33.422435286447154</v>
      </c>
      <c r="AY19" s="404">
        <v>36.445769912428567</v>
      </c>
      <c r="AZ19" s="404">
        <v>37.546636256817621</v>
      </c>
      <c r="BA19" s="404">
        <v>38.456210629631727</v>
      </c>
      <c r="BB19" s="404">
        <f>BN19</f>
        <v>22.026899626961711</v>
      </c>
      <c r="BC19" s="404">
        <v>36.837620552633489</v>
      </c>
      <c r="BD19" s="404">
        <v>35.28264706382523</v>
      </c>
      <c r="BE19" s="404">
        <v>34.857818393582605</v>
      </c>
      <c r="BF19" s="404">
        <v>32.956685127371372</v>
      </c>
      <c r="BG19" s="404">
        <v>32.66464395796347</v>
      </c>
      <c r="BH19" s="404">
        <v>32.1615274379864</v>
      </c>
      <c r="BI19" s="404">
        <v>29.367930858054063</v>
      </c>
      <c r="BJ19" s="404">
        <v>26.382242073843223</v>
      </c>
      <c r="BK19" s="404">
        <v>25.493800648693714</v>
      </c>
      <c r="BL19" s="404">
        <v>23.77763370210889</v>
      </c>
      <c r="BM19" s="404">
        <v>22.706959708614065</v>
      </c>
      <c r="BN19" s="404">
        <v>22.026899626961711</v>
      </c>
      <c r="BO19" s="404">
        <f>CA19</f>
        <v>15.852332905256587</v>
      </c>
      <c r="BP19" s="404">
        <v>22.423362234285122</v>
      </c>
      <c r="BQ19" s="404">
        <v>22.644979845048567</v>
      </c>
      <c r="BR19" s="404">
        <v>22.370802831191103</v>
      </c>
      <c r="BS19" s="404">
        <v>21.399020133597812</v>
      </c>
      <c r="BT19" s="404">
        <v>19.811792696397259</v>
      </c>
      <c r="BU19" s="404">
        <v>18.283675228174587</v>
      </c>
      <c r="BV19" s="404">
        <v>17.768235156071277</v>
      </c>
      <c r="BW19" s="404">
        <v>17.392227791168288</v>
      </c>
      <c r="BX19" s="404">
        <v>16.938543802888361</v>
      </c>
      <c r="BY19" s="404">
        <v>16.747946917695643</v>
      </c>
      <c r="BZ19" s="404">
        <v>16.429746159173398</v>
      </c>
      <c r="CA19" s="404">
        <v>15.852332905256587</v>
      </c>
      <c r="CB19" s="404">
        <f>CN19</f>
        <v>10.91461757863795</v>
      </c>
      <c r="CC19" s="404">
        <v>15.047680605131857</v>
      </c>
      <c r="CD19" s="404">
        <v>14.760732790166564</v>
      </c>
      <c r="CE19" s="404">
        <v>14.444997230115497</v>
      </c>
      <c r="CF19" s="404">
        <v>13.858767053068652</v>
      </c>
      <c r="CG19" s="404">
        <v>13.643931736521031</v>
      </c>
      <c r="CH19" s="404">
        <v>13.051836482424649</v>
      </c>
      <c r="CI19" s="404">
        <v>12.320322131280406</v>
      </c>
      <c r="CJ19" s="404">
        <v>12.250230065194227</v>
      </c>
      <c r="CK19" s="404">
        <v>12.084980454396009</v>
      </c>
      <c r="CL19" s="404">
        <v>11.364250989996282</v>
      </c>
      <c r="CM19" s="404">
        <v>11.067297237496192</v>
      </c>
      <c r="CN19" s="404">
        <v>10.91461757863795</v>
      </c>
      <c r="CO19" s="404">
        <f>DA19</f>
        <v>7.833683846633658</v>
      </c>
      <c r="CP19" s="404">
        <v>9.6875303536395823</v>
      </c>
      <c r="CQ19" s="404">
        <v>10.206868978335999</v>
      </c>
      <c r="CR19" s="404">
        <v>10.05167843873144</v>
      </c>
      <c r="CS19" s="404">
        <v>9.1280321072882558</v>
      </c>
      <c r="CT19" s="404">
        <v>8.8816124191874515</v>
      </c>
      <c r="CU19" s="404">
        <v>8.6999837988521644</v>
      </c>
      <c r="CV19" s="404">
        <v>8.2881617533037808</v>
      </c>
      <c r="CW19" s="404">
        <v>8.3011113980344309</v>
      </c>
      <c r="CX19" s="404">
        <v>8.167639346301117</v>
      </c>
      <c r="CY19" s="404">
        <v>8.5488461341190387</v>
      </c>
      <c r="CZ19" s="404">
        <v>7.8110641014363384</v>
      </c>
      <c r="DA19" s="404">
        <v>7.833683846633658</v>
      </c>
      <c r="DB19" s="404">
        <f>DN19</f>
        <v>7.6452201546212057</v>
      </c>
      <c r="DC19" s="404">
        <v>7.2375794573829069</v>
      </c>
      <c r="DD19" s="404">
        <v>7.7355777067392202</v>
      </c>
      <c r="DE19" s="404">
        <v>7.9111385589840042</v>
      </c>
      <c r="DF19" s="404">
        <v>7.7724993780341274</v>
      </c>
      <c r="DG19" s="404">
        <v>7.6139359540544005</v>
      </c>
      <c r="DH19" s="404">
        <v>7.7030489031123244</v>
      </c>
      <c r="DI19" s="404">
        <v>7.6075101804682124</v>
      </c>
      <c r="DJ19" s="404">
        <v>7.8506618178696979</v>
      </c>
      <c r="DK19" s="404">
        <v>7.95489955010581</v>
      </c>
      <c r="DL19" s="404">
        <v>7.5525298073899663</v>
      </c>
      <c r="DM19" s="404">
        <v>7.631646963370823</v>
      </c>
      <c r="DN19" s="404">
        <v>7.6452201546212057</v>
      </c>
      <c r="DO19" s="404">
        <f>EA19</f>
        <v>7.9059822228423515</v>
      </c>
      <c r="DP19" s="404">
        <v>6.9313822932466529</v>
      </c>
      <c r="DQ19" s="404">
        <v>7.342174979197214</v>
      </c>
      <c r="DR19" s="404">
        <v>7.4431115598547875</v>
      </c>
      <c r="DS19" s="404">
        <v>7.5082785270940944</v>
      </c>
      <c r="DT19" s="404">
        <v>7.4899985265074989</v>
      </c>
      <c r="DU19" s="404">
        <v>7.1522309789636083</v>
      </c>
      <c r="DV19" s="404">
        <v>7.1023964345785657</v>
      </c>
      <c r="DW19" s="404">
        <v>7.5319783393827437</v>
      </c>
      <c r="DX19" s="404">
        <v>7.5380329469227494</v>
      </c>
      <c r="DY19" s="404">
        <v>7.8999175374735291</v>
      </c>
      <c r="DZ19" s="404">
        <v>7.9078474910670717</v>
      </c>
      <c r="EA19" s="404">
        <v>7.9059822228423515</v>
      </c>
      <c r="EB19" s="404">
        <f>EN19</f>
        <v>7.6117437403082153</v>
      </c>
      <c r="EC19" s="404">
        <v>7.7219734154653406</v>
      </c>
      <c r="ED19" s="404">
        <v>7.7676346073638598</v>
      </c>
      <c r="EE19" s="404">
        <v>7.9641262896227198</v>
      </c>
      <c r="EF19" s="404">
        <v>7.7837594521424061</v>
      </c>
      <c r="EG19" s="404">
        <v>8.0435975075566226</v>
      </c>
      <c r="EH19" s="404">
        <v>8.100298217809625</v>
      </c>
      <c r="EI19" s="404">
        <v>7.9955564654495985</v>
      </c>
      <c r="EJ19" s="404">
        <v>8.0294765303419844</v>
      </c>
      <c r="EK19" s="404">
        <v>8.07661200385553</v>
      </c>
      <c r="EL19" s="404">
        <v>8.1820794805795369</v>
      </c>
      <c r="EM19" s="404">
        <v>8.1998948421312718</v>
      </c>
      <c r="EN19" s="404">
        <v>7.6117437403082153</v>
      </c>
      <c r="EO19" s="404">
        <f>FA19</f>
        <v>7.7782988825091186</v>
      </c>
      <c r="EP19" s="404">
        <v>7.969082096286856</v>
      </c>
      <c r="EQ19" s="404">
        <v>7.2803784259311826</v>
      </c>
      <c r="ER19" s="404">
        <v>7.811877054272701</v>
      </c>
      <c r="ES19" s="404">
        <v>7.7719881962847648</v>
      </c>
      <c r="ET19" s="404">
        <v>7.7692655890004341</v>
      </c>
      <c r="EU19" s="404">
        <v>7.5742950593479623</v>
      </c>
      <c r="EV19" s="404">
        <v>7.7888734879526815</v>
      </c>
      <c r="EW19" s="404">
        <v>7.8332660615999519</v>
      </c>
      <c r="EX19" s="404">
        <v>8.0686714551328826</v>
      </c>
      <c r="EY19" s="404">
        <v>8.2697715873565265</v>
      </c>
      <c r="EZ19" s="404">
        <v>8.2590645468927359</v>
      </c>
      <c r="FA19" s="404">
        <v>7.7782988825091186</v>
      </c>
    </row>
    <row r="20" spans="1:157" s="131" customFormat="1" ht="12.75" customHeight="1">
      <c r="A20" s="790" t="s">
        <v>3173</v>
      </c>
      <c r="B20" s="21">
        <f t="shared" ref="B20:B26" si="24">N20</f>
        <v>22.207173550930907</v>
      </c>
      <c r="C20" s="21">
        <v>23.610992202527232</v>
      </c>
      <c r="D20" s="21">
        <v>31.168033332642853</v>
      </c>
      <c r="E20" s="21">
        <v>12.608038415026295</v>
      </c>
      <c r="F20" s="21">
        <v>26.054197903592385</v>
      </c>
      <c r="G20" s="21">
        <v>26.251125572531482</v>
      </c>
      <c r="H20" s="21">
        <v>25.820312443180576</v>
      </c>
      <c r="I20" s="21">
        <v>23.088093679141519</v>
      </c>
      <c r="J20" s="21">
        <v>24.152118856270722</v>
      </c>
      <c r="K20" s="21">
        <v>24.91151588484696</v>
      </c>
      <c r="L20" s="21">
        <v>34.40055983729394</v>
      </c>
      <c r="M20" s="21">
        <v>23.229322608196036</v>
      </c>
      <c r="N20" s="21">
        <v>22.207173550930907</v>
      </c>
      <c r="O20" s="21">
        <f t="shared" ref="O20:O26" si="25">AA20</f>
        <v>13.672210638812123</v>
      </c>
      <c r="P20" s="21">
        <v>20.341301720795233</v>
      </c>
      <c r="Q20" s="21">
        <v>21.941175758096385</v>
      </c>
      <c r="R20" s="21">
        <v>28.506766279315443</v>
      </c>
      <c r="S20" s="21">
        <v>30.704154914274543</v>
      </c>
      <c r="T20" s="21">
        <v>27.895581817365134</v>
      </c>
      <c r="U20" s="21">
        <v>21.808261860397273</v>
      </c>
      <c r="V20" s="21">
        <v>11.443849491873319</v>
      </c>
      <c r="W20" s="21">
        <v>12.243096035729314</v>
      </c>
      <c r="X20" s="21">
        <v>12.354091350567449</v>
      </c>
      <c r="Y20" s="21">
        <v>5.2665392299997293</v>
      </c>
      <c r="Z20" s="21">
        <v>12.413337163537662</v>
      </c>
      <c r="AA20" s="21">
        <v>13.672210638812123</v>
      </c>
      <c r="AB20" s="21">
        <f t="shared" ref="AB20:AB26" si="26">AN20</f>
        <v>16.222026101041109</v>
      </c>
      <c r="AC20" s="21">
        <v>11.62176661277619</v>
      </c>
      <c r="AD20" s="21">
        <v>10.287319544592897</v>
      </c>
      <c r="AE20" s="21">
        <v>10.382913627149495</v>
      </c>
      <c r="AF20" s="21">
        <v>12.044883651646163</v>
      </c>
      <c r="AG20" s="21">
        <v>13.286323386315894</v>
      </c>
      <c r="AH20" s="21">
        <v>12.621738007326574</v>
      </c>
      <c r="AI20" s="21">
        <v>14.58991929877239</v>
      </c>
      <c r="AJ20" s="21">
        <v>12.480120355952732</v>
      </c>
      <c r="AK20" s="21">
        <v>12.422058485524355</v>
      </c>
      <c r="AL20" s="21">
        <v>11.282308408141747</v>
      </c>
      <c r="AM20" s="21">
        <v>12.227009640811216</v>
      </c>
      <c r="AN20" s="21">
        <v>16.222026101041109</v>
      </c>
      <c r="AO20" s="21">
        <f t="shared" ref="AO20:AO26" si="27">BA20</f>
        <v>9.5197563257554609</v>
      </c>
      <c r="AP20" s="21">
        <v>7.3937965195179176</v>
      </c>
      <c r="AQ20" s="21">
        <v>12.184556533144493</v>
      </c>
      <c r="AR20" s="21">
        <v>8.9390971197353259</v>
      </c>
      <c r="AS20" s="21">
        <v>9.5411012104546167</v>
      </c>
      <c r="AT20" s="21">
        <v>10.894044686163191</v>
      </c>
      <c r="AU20" s="21">
        <v>5.8201855228765771</v>
      </c>
      <c r="AV20" s="21">
        <v>7.5439143441958745</v>
      </c>
      <c r="AW20" s="21">
        <v>5.0870698268557044</v>
      </c>
      <c r="AX20" s="21">
        <v>5.144509843621595</v>
      </c>
      <c r="AY20" s="21">
        <v>2.9896692894767609</v>
      </c>
      <c r="AZ20" s="21">
        <v>8.0324987417871014</v>
      </c>
      <c r="BA20" s="21">
        <v>9.5197563257554609</v>
      </c>
      <c r="BB20" s="21">
        <f t="shared" ref="BB20:BB26" si="28">BN20</f>
        <v>1.6042217634601574</v>
      </c>
      <c r="BC20" s="21">
        <v>6.1476262439981451</v>
      </c>
      <c r="BD20" s="21">
        <v>6.3290195100314675</v>
      </c>
      <c r="BE20" s="21">
        <v>6.5302738164140166</v>
      </c>
      <c r="BF20" s="21">
        <v>6.5963023880102138</v>
      </c>
      <c r="BG20" s="21">
        <v>7.0587413078616361</v>
      </c>
      <c r="BH20" s="21">
        <v>8.2517684182435183</v>
      </c>
      <c r="BI20" s="21">
        <v>7.0277855667633178</v>
      </c>
      <c r="BJ20" s="21">
        <v>2.2905359700524697</v>
      </c>
      <c r="BK20" s="21">
        <v>2.3633845034011425</v>
      </c>
      <c r="BL20" s="21">
        <v>1.8915007442496656</v>
      </c>
      <c r="BM20" s="21">
        <v>1.8450261398130328</v>
      </c>
      <c r="BN20" s="21">
        <v>1.6042217634601574</v>
      </c>
      <c r="BO20" s="21">
        <f t="shared" ref="BO20:BO26" si="29">CA20</f>
        <v>1.110817430099597</v>
      </c>
      <c r="BP20" s="21">
        <v>2.0757281386339912</v>
      </c>
      <c r="BQ20" s="21">
        <v>1.8925945380121789</v>
      </c>
      <c r="BR20" s="21">
        <v>1.751112998031521</v>
      </c>
      <c r="BS20" s="21">
        <v>4.5487498539788467</v>
      </c>
      <c r="BT20" s="21">
        <v>1.35790164274183</v>
      </c>
      <c r="BU20" s="21">
        <v>1.5308280483308632</v>
      </c>
      <c r="BV20" s="21">
        <v>1.4029909197245161</v>
      </c>
      <c r="BW20" s="21">
        <v>1.2823703653984848</v>
      </c>
      <c r="BX20" s="21">
        <v>0.91258450220257326</v>
      </c>
      <c r="BY20" s="21">
        <v>0.84876497801030582</v>
      </c>
      <c r="BZ20" s="21">
        <v>0.97441653276248819</v>
      </c>
      <c r="CA20" s="21">
        <v>1.110817430099597</v>
      </c>
      <c r="CB20" s="21">
        <f t="shared" ref="CB20:CB26" si="30">CN20</f>
        <v>1.0861881408702001</v>
      </c>
      <c r="CC20" s="21">
        <v>0.95726848332123204</v>
      </c>
      <c r="CD20" s="21">
        <v>1.0050654857656338</v>
      </c>
      <c r="CE20" s="21">
        <v>1.0591459360887949</v>
      </c>
      <c r="CF20" s="21">
        <v>1.1084950179286353</v>
      </c>
      <c r="CG20" s="21">
        <v>1.0587906714978033</v>
      </c>
      <c r="CH20" s="21">
        <v>0.90710071338469911</v>
      </c>
      <c r="CI20" s="21">
        <v>0.91037595986525188</v>
      </c>
      <c r="CJ20" s="21">
        <v>1.0093789705264371</v>
      </c>
      <c r="CK20" s="21">
        <v>0.96667506921860458</v>
      </c>
      <c r="CL20" s="21">
        <v>0.92862752327066989</v>
      </c>
      <c r="CM20" s="21">
        <v>0.9808452478492421</v>
      </c>
      <c r="CN20" s="21">
        <v>1.0861881408702001</v>
      </c>
      <c r="CO20" s="21">
        <f t="shared" ref="CO20:CO26" si="31">DA20</f>
        <v>0.86154627915423954</v>
      </c>
      <c r="CP20" s="21">
        <v>0.84408720926794756</v>
      </c>
      <c r="CQ20" s="21">
        <v>1.0347691317024412</v>
      </c>
      <c r="CR20" s="21">
        <v>1.0153095350496399</v>
      </c>
      <c r="CS20" s="21">
        <v>1.0044852185753901</v>
      </c>
      <c r="CT20" s="21">
        <v>0.99821693063728556</v>
      </c>
      <c r="CU20" s="21">
        <v>1.1909577824408994</v>
      </c>
      <c r="CV20" s="21">
        <v>1.0779420909757016</v>
      </c>
      <c r="CW20" s="21">
        <v>1.4119466525296713</v>
      </c>
      <c r="CX20" s="21">
        <v>1.2103015642478643</v>
      </c>
      <c r="CY20" s="21">
        <v>1.1649675695495751</v>
      </c>
      <c r="CZ20" s="21">
        <v>0.78145966980374737</v>
      </c>
      <c r="DA20" s="21">
        <v>0.86154627915423954</v>
      </c>
      <c r="DB20" s="21">
        <f t="shared" ref="DB20:DB26" si="32">DN20</f>
        <v>1.6853633673923769</v>
      </c>
      <c r="DC20" s="21">
        <v>1.1868737869534352</v>
      </c>
      <c r="DD20" s="21">
        <v>1.6299397278655026</v>
      </c>
      <c r="DE20" s="21">
        <v>1.8049773786377803</v>
      </c>
      <c r="DF20" s="21">
        <v>1.635464598448837</v>
      </c>
      <c r="DG20" s="21">
        <v>1.67</v>
      </c>
      <c r="DH20" s="21">
        <v>1.7866467186666175</v>
      </c>
      <c r="DI20" s="21">
        <v>1.697719230191701</v>
      </c>
      <c r="DJ20" s="21">
        <v>1.8272152673567419</v>
      </c>
      <c r="DK20" s="21">
        <v>2.0273903354304998</v>
      </c>
      <c r="DL20" s="21">
        <v>1.8079924701745334</v>
      </c>
      <c r="DM20" s="21">
        <v>1.8298819284447803</v>
      </c>
      <c r="DN20" s="21">
        <v>1.6853633673923769</v>
      </c>
      <c r="DO20" s="21">
        <f t="shared" ref="DO20:DO26" si="33">EA20</f>
        <v>2.2132298127213104</v>
      </c>
      <c r="DP20" s="21">
        <v>1.2892225866894018</v>
      </c>
      <c r="DQ20" s="21">
        <v>1.5889960140027544</v>
      </c>
      <c r="DR20" s="21">
        <v>1.7495345579827113</v>
      </c>
      <c r="DS20" s="21">
        <v>1.6864041069944644</v>
      </c>
      <c r="DT20" s="21">
        <v>1.8145830259648268</v>
      </c>
      <c r="DU20" s="21">
        <v>1.5485393272360639</v>
      </c>
      <c r="DV20" s="21">
        <v>1.6720369103403738</v>
      </c>
      <c r="DW20" s="21">
        <v>1.7409985168186226</v>
      </c>
      <c r="DX20" s="21">
        <v>1.8925770885871889</v>
      </c>
      <c r="DY20" s="21">
        <v>2.0831870881804049</v>
      </c>
      <c r="DZ20" s="21">
        <v>2.091534667351417</v>
      </c>
      <c r="EA20" s="21">
        <v>2.2132298127213104</v>
      </c>
      <c r="EB20" s="21">
        <f t="shared" ref="EB20:EB26" si="34">EN20</f>
        <v>2.1489398905330743</v>
      </c>
      <c r="EC20" s="21">
        <v>1.8044960797955572</v>
      </c>
      <c r="ED20" s="21">
        <v>1.9792007913511294</v>
      </c>
      <c r="EE20" s="21">
        <v>2.040058915055678</v>
      </c>
      <c r="EF20" s="21">
        <v>1.8923994521769174</v>
      </c>
      <c r="EG20" s="21">
        <v>2.2938995443710142</v>
      </c>
      <c r="EH20" s="21">
        <v>2.3216776432719821</v>
      </c>
      <c r="EI20" s="21">
        <v>2.2185382447640736</v>
      </c>
      <c r="EJ20" s="21">
        <v>2.2230793396807726</v>
      </c>
      <c r="EK20" s="21">
        <v>2.2862876540824351</v>
      </c>
      <c r="EL20" s="21">
        <v>2.3018523082724984</v>
      </c>
      <c r="EM20" s="21">
        <v>2.3817330870052427</v>
      </c>
      <c r="EN20" s="21">
        <v>2.1489398905330743</v>
      </c>
      <c r="EO20" s="21">
        <f t="shared" ref="EO20:EO26" si="35">FA20</f>
        <v>1.4162593299859438</v>
      </c>
      <c r="EP20" s="21">
        <v>2.2842604314545958</v>
      </c>
      <c r="EQ20" s="21">
        <v>1.7707568928100139</v>
      </c>
      <c r="ER20" s="21">
        <v>2.1800000000000002</v>
      </c>
      <c r="ES20" s="21">
        <v>2.0499999999999998</v>
      </c>
      <c r="ET20" s="21">
        <v>1.9511514561496019</v>
      </c>
      <c r="EU20" s="21">
        <v>1.8464777748715733</v>
      </c>
      <c r="EV20" s="21">
        <v>1.8879979623613257</v>
      </c>
      <c r="EW20" s="21">
        <v>1.6331033492262155</v>
      </c>
      <c r="EX20" s="21">
        <v>1.6920157907382587</v>
      </c>
      <c r="EY20" s="21">
        <v>1.8058431114700375</v>
      </c>
      <c r="EZ20" s="21">
        <v>1.6705566669725613</v>
      </c>
      <c r="FA20" s="21">
        <v>1.4162593299859438</v>
      </c>
    </row>
    <row r="21" spans="1:157" s="131" customFormat="1" ht="12.75" customHeight="1">
      <c r="A21" s="790" t="s">
        <v>3174</v>
      </c>
      <c r="B21" s="21">
        <f t="shared" si="24"/>
        <v>38.142974879290826</v>
      </c>
      <c r="C21" s="21">
        <v>41.018344658110173</v>
      </c>
      <c r="D21" s="21">
        <v>41.39534151767927</v>
      </c>
      <c r="E21" s="21">
        <v>37.582083404761399</v>
      </c>
      <c r="F21" s="21">
        <v>37.258992258335475</v>
      </c>
      <c r="G21" s="21">
        <v>35.97107990062031</v>
      </c>
      <c r="H21" s="21">
        <v>37.231620418113614</v>
      </c>
      <c r="I21" s="21">
        <v>36.849144419403423</v>
      </c>
      <c r="J21" s="21">
        <v>34.99369830107868</v>
      </c>
      <c r="K21" s="21">
        <v>36.610647534599181</v>
      </c>
      <c r="L21" s="21">
        <v>35.481817019677621</v>
      </c>
      <c r="M21" s="21">
        <v>38.354757837536937</v>
      </c>
      <c r="N21" s="21">
        <v>38.142974879290826</v>
      </c>
      <c r="O21" s="21">
        <f t="shared" si="25"/>
        <v>40.487695545252706</v>
      </c>
      <c r="P21" s="21">
        <v>38.80641027474865</v>
      </c>
      <c r="Q21" s="21">
        <v>39.223414387864857</v>
      </c>
      <c r="R21" s="21">
        <v>42.137165568132687</v>
      </c>
      <c r="S21" s="21">
        <v>41.481588153305246</v>
      </c>
      <c r="T21" s="21">
        <v>42.39721921121896</v>
      </c>
      <c r="U21" s="21">
        <v>43.127214339684329</v>
      </c>
      <c r="V21" s="21">
        <v>42.452376810084836</v>
      </c>
      <c r="W21" s="21">
        <v>42.312706144602565</v>
      </c>
      <c r="X21" s="21">
        <v>40.86725881487741</v>
      </c>
      <c r="Y21" s="21">
        <v>41.202096564790828</v>
      </c>
      <c r="Z21" s="21">
        <v>40.413357156070695</v>
      </c>
      <c r="AA21" s="21">
        <v>40.487695545252706</v>
      </c>
      <c r="AB21" s="21">
        <f t="shared" si="26"/>
        <v>50.332837879470979</v>
      </c>
      <c r="AC21" s="21">
        <v>39.467591622506013</v>
      </c>
      <c r="AD21" s="21">
        <v>37.878874358007955</v>
      </c>
      <c r="AE21" s="21">
        <v>39.721869762643266</v>
      </c>
      <c r="AF21" s="21">
        <v>38.799312226823488</v>
      </c>
      <c r="AG21" s="21">
        <v>38.126773546311931</v>
      </c>
      <c r="AH21" s="21">
        <v>36.930070386615192</v>
      </c>
      <c r="AI21" s="21">
        <v>36.85307557221919</v>
      </c>
      <c r="AJ21" s="21">
        <v>37.08364757102872</v>
      </c>
      <c r="AK21" s="21">
        <v>38.38188157473148</v>
      </c>
      <c r="AL21" s="21">
        <v>41.524868208580493</v>
      </c>
      <c r="AM21" s="21">
        <v>46.636967605790574</v>
      </c>
      <c r="AN21" s="21">
        <v>50.332837879470979</v>
      </c>
      <c r="AO21" s="21">
        <f t="shared" si="27"/>
        <v>43.217494629652826</v>
      </c>
      <c r="AP21" s="21">
        <v>52.610787795447813</v>
      </c>
      <c r="AQ21" s="21">
        <v>53.861809892877915</v>
      </c>
      <c r="AR21" s="21">
        <v>50.183803258245796</v>
      </c>
      <c r="AS21" s="21">
        <v>43.646768348553131</v>
      </c>
      <c r="AT21" s="21">
        <v>41.20126855293212</v>
      </c>
      <c r="AU21" s="21">
        <v>37.628170303755617</v>
      </c>
      <c r="AV21" s="21">
        <v>39.439613840435428</v>
      </c>
      <c r="AW21" s="21">
        <v>38.724525668751177</v>
      </c>
      <c r="AX21" s="21">
        <v>38.862562492281334</v>
      </c>
      <c r="AY21" s="21">
        <v>42.077711199684167</v>
      </c>
      <c r="AZ21" s="21">
        <v>42.569772363753195</v>
      </c>
      <c r="BA21" s="21">
        <v>43.217494629652826</v>
      </c>
      <c r="BB21" s="21">
        <f t="shared" si="28"/>
        <v>25.880843373291984</v>
      </c>
      <c r="BC21" s="21">
        <v>42.558877580048659</v>
      </c>
      <c r="BD21" s="21">
        <v>40.044370143186875</v>
      </c>
      <c r="BE21" s="21">
        <v>39.083919259888965</v>
      </c>
      <c r="BF21" s="21">
        <v>37.418296862017328</v>
      </c>
      <c r="BG21" s="21">
        <v>36.352173180408009</v>
      </c>
      <c r="BH21" s="21">
        <v>35.785147731104779</v>
      </c>
      <c r="BI21" s="21">
        <v>33.085824300232332</v>
      </c>
      <c r="BJ21" s="21">
        <v>30.201758691811076</v>
      </c>
      <c r="BK21" s="21">
        <v>29.184067655998817</v>
      </c>
      <c r="BL21" s="21">
        <v>27.398885811016861</v>
      </c>
      <c r="BM21" s="21">
        <v>26.214950102984965</v>
      </c>
      <c r="BN21" s="21">
        <v>25.880843373291984</v>
      </c>
      <c r="BO21" s="21">
        <f t="shared" si="29"/>
        <v>18.975968407070191</v>
      </c>
      <c r="BP21" s="21">
        <v>26.079063572536</v>
      </c>
      <c r="BQ21" s="21">
        <v>25.924985865814484</v>
      </c>
      <c r="BR21" s="21">
        <v>25.854532391694111</v>
      </c>
      <c r="BS21" s="21">
        <v>24.498344526424074</v>
      </c>
      <c r="BT21" s="21">
        <v>23.161091224087055</v>
      </c>
      <c r="BU21" s="21">
        <v>21.672275238904156</v>
      </c>
      <c r="BV21" s="21">
        <v>21.215784671227585</v>
      </c>
      <c r="BW21" s="21">
        <v>20.72839490479538</v>
      </c>
      <c r="BX21" s="21">
        <v>20.275966069138267</v>
      </c>
      <c r="BY21" s="21">
        <v>20.170080374174347</v>
      </c>
      <c r="BZ21" s="21">
        <v>19.456552670171718</v>
      </c>
      <c r="CA21" s="21">
        <v>18.975968407070191</v>
      </c>
      <c r="CB21" s="21">
        <f t="shared" si="30"/>
        <v>13.92182991618481</v>
      </c>
      <c r="CC21" s="21">
        <v>18.413590660407895</v>
      </c>
      <c r="CD21" s="21">
        <v>17.787771663345339</v>
      </c>
      <c r="CE21" s="21">
        <v>17.228993236145598</v>
      </c>
      <c r="CF21" s="21">
        <v>16.846747089042552</v>
      </c>
      <c r="CG21" s="21">
        <v>16.523104839617464</v>
      </c>
      <c r="CH21" s="21">
        <v>16.011031614339533</v>
      </c>
      <c r="CI21" s="21">
        <v>15.431681324244774</v>
      </c>
      <c r="CJ21" s="21">
        <v>15.241267546035305</v>
      </c>
      <c r="CK21" s="21">
        <v>15.078698241325458</v>
      </c>
      <c r="CL21" s="21">
        <v>14.603288229929078</v>
      </c>
      <c r="CM21" s="21">
        <v>14.131142080684738</v>
      </c>
      <c r="CN21" s="21">
        <v>13.92182991618481</v>
      </c>
      <c r="CO21" s="21">
        <f t="shared" si="31"/>
        <v>10.693993499043779</v>
      </c>
      <c r="CP21" s="21">
        <v>13.345510701681819</v>
      </c>
      <c r="CQ21" s="21">
        <v>12.95328626170784</v>
      </c>
      <c r="CR21" s="21">
        <v>12.747140354629376</v>
      </c>
      <c r="CS21" s="21">
        <v>11.744534372669019</v>
      </c>
      <c r="CT21" s="21">
        <v>11.541393419316035</v>
      </c>
      <c r="CU21" s="21">
        <v>11.419542455437334</v>
      </c>
      <c r="CV21" s="21">
        <v>11.069512950016479</v>
      </c>
      <c r="CW21" s="21">
        <v>10.877303643852132</v>
      </c>
      <c r="CX21" s="21">
        <v>10.898389550196633</v>
      </c>
      <c r="CY21" s="21">
        <v>11.362819667159481</v>
      </c>
      <c r="CZ21" s="21">
        <v>10.734462550943265</v>
      </c>
      <c r="DA21" s="21">
        <v>10.693993499043779</v>
      </c>
      <c r="DB21" s="21">
        <f t="shared" si="32"/>
        <v>10.35908256453304</v>
      </c>
      <c r="DC21" s="21">
        <v>10.447036839104769</v>
      </c>
      <c r="DD21" s="21">
        <v>10.351765709173693</v>
      </c>
      <c r="DE21" s="21">
        <v>10.350885607151866</v>
      </c>
      <c r="DF21" s="21">
        <v>10.386319016334779</v>
      </c>
      <c r="DG21" s="21">
        <v>10.357151641959351</v>
      </c>
      <c r="DH21" s="21">
        <v>10.325047224883015</v>
      </c>
      <c r="DI21" s="21">
        <v>10.405431586689245</v>
      </c>
      <c r="DJ21" s="21">
        <v>10.528984720650271</v>
      </c>
      <c r="DK21" s="21">
        <v>10.421227482962712</v>
      </c>
      <c r="DL21" s="21">
        <v>10.136878357554982</v>
      </c>
      <c r="DM21" s="21">
        <v>10.191049480958434</v>
      </c>
      <c r="DN21" s="21">
        <v>10.35908256453304</v>
      </c>
      <c r="DO21" s="21">
        <f t="shared" si="33"/>
        <v>10.646414296106091</v>
      </c>
      <c r="DP21" s="21">
        <v>10.382409692721032</v>
      </c>
      <c r="DQ21" s="21">
        <v>10.327672912808616</v>
      </c>
      <c r="DR21" s="21">
        <v>10.258482523829533</v>
      </c>
      <c r="DS21" s="21">
        <v>10.465176070227434</v>
      </c>
      <c r="DT21" s="21">
        <v>10.320776212120911</v>
      </c>
      <c r="DU21" s="21">
        <v>10.100897244343763</v>
      </c>
      <c r="DV21" s="21">
        <v>10.271850172595268</v>
      </c>
      <c r="DW21" s="21">
        <v>10.356533759226179</v>
      </c>
      <c r="DX21" s="21">
        <v>10.386133156010761</v>
      </c>
      <c r="DY21" s="21">
        <v>10.574393688768499</v>
      </c>
      <c r="DZ21" s="21">
        <v>10.567994585223287</v>
      </c>
      <c r="EA21" s="21">
        <v>10.646414296106091</v>
      </c>
      <c r="EB21" s="21">
        <f t="shared" si="34"/>
        <v>10.785422248106007</v>
      </c>
      <c r="EC21" s="21">
        <v>10.790276368963791</v>
      </c>
      <c r="ED21" s="21">
        <v>10.696168532213816</v>
      </c>
      <c r="EE21" s="21">
        <v>10.869686396204466</v>
      </c>
      <c r="EF21" s="21">
        <v>10.972496083284009</v>
      </c>
      <c r="EG21" s="21">
        <v>11.077538200801683</v>
      </c>
      <c r="EH21" s="21">
        <v>11.156881736791012</v>
      </c>
      <c r="EI21" s="21">
        <v>11.077989669856574</v>
      </c>
      <c r="EJ21" s="21">
        <v>11.056081594740116</v>
      </c>
      <c r="EK21" s="21">
        <v>11.133642765153475</v>
      </c>
      <c r="EL21" s="21">
        <v>11.077605706656808</v>
      </c>
      <c r="EM21" s="21">
        <v>11.021521326796528</v>
      </c>
      <c r="EN21" s="21">
        <v>10.785422248106007</v>
      </c>
      <c r="EO21" s="21">
        <f t="shared" si="35"/>
        <v>11.101731235513254</v>
      </c>
      <c r="EP21" s="21">
        <v>10.877586730896663</v>
      </c>
      <c r="EQ21" s="21">
        <v>10.7955010864528</v>
      </c>
      <c r="ER21" s="21">
        <v>10.721878009778871</v>
      </c>
      <c r="ES21" s="21">
        <v>10.709465292512931</v>
      </c>
      <c r="ET21" s="21">
        <v>10.678484007593521</v>
      </c>
      <c r="EU21" s="21">
        <v>10.563986167169656</v>
      </c>
      <c r="EV21" s="21">
        <v>10.542046351206057</v>
      </c>
      <c r="EW21" s="21">
        <v>10.798308375250308</v>
      </c>
      <c r="EX21" s="21">
        <v>10.819742490637827</v>
      </c>
      <c r="EY21" s="21">
        <v>10.980022586355624</v>
      </c>
      <c r="EZ21" s="21">
        <v>11.039150611793893</v>
      </c>
      <c r="FA21" s="21">
        <v>11.101731235513254</v>
      </c>
    </row>
    <row r="22" spans="1:157" s="131" customFormat="1" ht="12.75" customHeight="1">
      <c r="A22" s="786" t="s">
        <v>3175</v>
      </c>
      <c r="B22" s="21">
        <f t="shared" si="24"/>
        <v>14.468085106382979</v>
      </c>
      <c r="C22" s="21">
        <v>39.593924191750276</v>
      </c>
      <c r="D22" s="21">
        <v>28.912568807339451</v>
      </c>
      <c r="E22" s="21">
        <v>26.419216405740382</v>
      </c>
      <c r="F22" s="21">
        <v>30.734664408111165</v>
      </c>
      <c r="G22" s="21">
        <v>17.230294034920703</v>
      </c>
      <c r="H22" s="21">
        <v>8.7874136607828088</v>
      </c>
      <c r="I22" s="21">
        <v>39.342206182331715</v>
      </c>
      <c r="J22" s="21">
        <v>10.996760443307759</v>
      </c>
      <c r="K22" s="21">
        <v>35.092722113424728</v>
      </c>
      <c r="L22" s="21">
        <v>12.472620050547599</v>
      </c>
      <c r="M22" s="21">
        <v>38.333348234650131</v>
      </c>
      <c r="N22" s="21">
        <v>14.468085106382979</v>
      </c>
      <c r="O22" s="21">
        <f t="shared" si="25"/>
        <v>9.8700546181605393</v>
      </c>
      <c r="P22" s="21">
        <v>15</v>
      </c>
      <c r="Q22" s="21">
        <v>25.433230288294553</v>
      </c>
      <c r="R22" s="21">
        <v>11.220159151193632</v>
      </c>
      <c r="S22" s="21">
        <v>15</v>
      </c>
      <c r="T22" s="21">
        <v>13.221343873517787</v>
      </c>
      <c r="U22" s="21">
        <v>15</v>
      </c>
      <c r="V22" s="21">
        <v>10.710535595345373</v>
      </c>
      <c r="W22" s="21">
        <v>11.313465783664459</v>
      </c>
      <c r="X22" s="21">
        <v>11.919249904324532</v>
      </c>
      <c r="Y22" s="21">
        <v>10.322094248446753</v>
      </c>
      <c r="Z22" s="21">
        <v>9.3108080483602489</v>
      </c>
      <c r="AA22" s="21">
        <v>9.8700546181605393</v>
      </c>
      <c r="AB22" s="21">
        <f t="shared" si="26"/>
        <v>55.199074101920814</v>
      </c>
      <c r="AC22" s="21">
        <v>8.0131004366812224</v>
      </c>
      <c r="AD22" s="21">
        <v>9.2167823937860422</v>
      </c>
      <c r="AE22" s="21">
        <v>11.885401806942463</v>
      </c>
      <c r="AF22" s="21">
        <v>11.607277552730828</v>
      </c>
      <c r="AG22" s="21">
        <v>11.957855039576412</v>
      </c>
      <c r="AH22" s="21">
        <v>12.854390434879877</v>
      </c>
      <c r="AI22" s="21">
        <v>10.054067192536493</v>
      </c>
      <c r="AJ22" s="21">
        <v>9.8826838399642387</v>
      </c>
      <c r="AK22" s="21">
        <v>30.930885513664144</v>
      </c>
      <c r="AL22" s="21">
        <v>29.354072411401873</v>
      </c>
      <c r="AM22" s="21">
        <v>46.280670584519157</v>
      </c>
      <c r="AN22" s="21">
        <v>55.199074101920814</v>
      </c>
      <c r="AO22" s="21">
        <f t="shared" si="27"/>
        <v>29.555498575498575</v>
      </c>
      <c r="AP22" s="21">
        <v>54.174879296162516</v>
      </c>
      <c r="AQ22" s="21">
        <v>44.271329969613824</v>
      </c>
      <c r="AR22" s="21">
        <v>33.522264088498936</v>
      </c>
      <c r="AS22" s="21">
        <v>25.726706063385397</v>
      </c>
      <c r="AT22" s="21">
        <v>22.753810570139933</v>
      </c>
      <c r="AU22" s="21">
        <v>13.96295996697974</v>
      </c>
      <c r="AV22" s="21">
        <v>28.96670727128614</v>
      </c>
      <c r="AW22" s="21">
        <v>31.381186221027797</v>
      </c>
      <c r="AX22" s="21">
        <v>30.160383419263784</v>
      </c>
      <c r="AY22" s="21">
        <v>29.865339261141102</v>
      </c>
      <c r="AZ22" s="21">
        <v>29.245152981926374</v>
      </c>
      <c r="BA22" s="21">
        <v>29.555498575498575</v>
      </c>
      <c r="BB22" s="21">
        <f t="shared" si="28"/>
        <v>10.960991787461293</v>
      </c>
      <c r="BC22" s="21">
        <v>38.051184996897021</v>
      </c>
      <c r="BD22" s="21">
        <v>26.268338433893923</v>
      </c>
      <c r="BE22" s="21">
        <v>28.375790636480986</v>
      </c>
      <c r="BF22" s="21">
        <v>21.880940870211973</v>
      </c>
      <c r="BG22" s="21">
        <v>25.212611266597921</v>
      </c>
      <c r="BH22" s="21">
        <v>21.430692264478569</v>
      </c>
      <c r="BI22" s="21">
        <v>17.428512639231641</v>
      </c>
      <c r="BJ22" s="21">
        <v>17.56465900646759</v>
      </c>
      <c r="BK22" s="21">
        <v>10.151529916687704</v>
      </c>
      <c r="BL22" s="21">
        <v>8.8563636027098056</v>
      </c>
      <c r="BM22" s="21">
        <v>8.3208685698266596</v>
      </c>
      <c r="BN22" s="21">
        <v>10.960991787461293</v>
      </c>
      <c r="BO22" s="21">
        <f t="shared" si="29"/>
        <v>7.7355129358830155</v>
      </c>
      <c r="BP22" s="21">
        <v>14.401587049359421</v>
      </c>
      <c r="BQ22" s="21">
        <v>9.3032928875190191</v>
      </c>
      <c r="BR22" s="21">
        <v>12.075377830049984</v>
      </c>
      <c r="BS22" s="21">
        <v>9.9386459914219731</v>
      </c>
      <c r="BT22" s="21">
        <v>12.037431606050852</v>
      </c>
      <c r="BU22" s="21">
        <v>9.8418477274102756</v>
      </c>
      <c r="BV22" s="21">
        <v>7.1998287702177644</v>
      </c>
      <c r="BW22" s="21">
        <v>12.772427433385223</v>
      </c>
      <c r="BX22" s="21">
        <v>9.3445679693179269</v>
      </c>
      <c r="BY22" s="21">
        <v>12.681244306680162</v>
      </c>
      <c r="BZ22" s="21">
        <v>13.578332060844541</v>
      </c>
      <c r="CA22" s="21">
        <v>7.7355129358830155</v>
      </c>
      <c r="CB22" s="21">
        <f t="shared" si="30"/>
        <v>4.8088051262721452</v>
      </c>
      <c r="CC22" s="21">
        <v>8.2763618986938496</v>
      </c>
      <c r="CD22" s="21">
        <v>8.4988939718570844</v>
      </c>
      <c r="CE22" s="21">
        <v>9.867808927523269</v>
      </c>
      <c r="CF22" s="21">
        <v>6.4053659980756432</v>
      </c>
      <c r="CG22" s="21">
        <v>7.3949858932400394</v>
      </c>
      <c r="CH22" s="21">
        <v>9.5742349075104674</v>
      </c>
      <c r="CI22" s="21">
        <v>4.8306847664280141</v>
      </c>
      <c r="CJ22" s="21">
        <v>5.061260613977792</v>
      </c>
      <c r="CK22" s="21">
        <v>6.0909018128278269</v>
      </c>
      <c r="CL22" s="21">
        <v>5.1243571044753207</v>
      </c>
      <c r="CM22" s="21">
        <v>4.1646304584492562</v>
      </c>
      <c r="CN22" s="21">
        <v>4.8088051262721452</v>
      </c>
      <c r="CO22" s="21">
        <f t="shared" si="31"/>
        <v>11.297836128918945</v>
      </c>
      <c r="CP22" s="21">
        <v>5.8890046580044118</v>
      </c>
      <c r="CQ22" s="21">
        <v>7.2298649535777928</v>
      </c>
      <c r="CR22" s="21">
        <v>9.4920964224671422</v>
      </c>
      <c r="CS22" s="21">
        <v>10.932274830282168</v>
      </c>
      <c r="CT22" s="21">
        <v>11.804338176851603</v>
      </c>
      <c r="CU22" s="21">
        <v>11.917249633338827</v>
      </c>
      <c r="CV22" s="21">
        <v>11.126571441583552</v>
      </c>
      <c r="CW22" s="21">
        <v>10.201113049419975</v>
      </c>
      <c r="CX22" s="21">
        <v>10.457149877879482</v>
      </c>
      <c r="CY22" s="21">
        <v>11.539171604580932</v>
      </c>
      <c r="CZ22" s="21">
        <v>10.529269777752919</v>
      </c>
      <c r="DA22" s="21">
        <v>11.297836128918945</v>
      </c>
      <c r="DB22" s="21">
        <f t="shared" si="32"/>
        <v>8.8662791598352708</v>
      </c>
      <c r="DC22" s="21">
        <v>11.421038492328218</v>
      </c>
      <c r="DD22" s="21">
        <v>10.649979505136352</v>
      </c>
      <c r="DE22" s="21">
        <v>9.741995019782431</v>
      </c>
      <c r="DF22" s="21">
        <v>9.3862988019940072</v>
      </c>
      <c r="DG22" s="21">
        <v>9.49</v>
      </c>
      <c r="DH22" s="21">
        <v>8.9408045820145272</v>
      </c>
      <c r="DI22" s="21">
        <v>9.1140361897827571</v>
      </c>
      <c r="DJ22" s="21">
        <v>10.14738090868523</v>
      </c>
      <c r="DK22" s="21">
        <v>10.442816933503764</v>
      </c>
      <c r="DL22" s="21">
        <v>8.0492967821393453</v>
      </c>
      <c r="DM22" s="21">
        <v>7.6200611760019337</v>
      </c>
      <c r="DN22" s="21">
        <v>8.8662791598352708</v>
      </c>
      <c r="DO22" s="21">
        <f t="shared" si="33"/>
        <v>9.5866842281965852</v>
      </c>
      <c r="DP22" s="21">
        <v>8.8106784285305384</v>
      </c>
      <c r="DQ22" s="21">
        <v>8.7428959752920878</v>
      </c>
      <c r="DR22" s="21">
        <v>8.7032250258728947</v>
      </c>
      <c r="DS22" s="21">
        <v>8.9622172695491233</v>
      </c>
      <c r="DT22" s="21">
        <v>9.6174583524353512</v>
      </c>
      <c r="DU22" s="21">
        <v>8.487053947051626</v>
      </c>
      <c r="DV22" s="21">
        <v>8.9178024678876771</v>
      </c>
      <c r="DW22" s="21">
        <v>8.65407449174341</v>
      </c>
      <c r="DX22" s="21">
        <v>8.6147224206444495</v>
      </c>
      <c r="DY22" s="21">
        <v>8.3687518566401131</v>
      </c>
      <c r="DZ22" s="21">
        <v>8.9686121104709162</v>
      </c>
      <c r="EA22" s="21">
        <v>9.5866842281965852</v>
      </c>
      <c r="EB22" s="21">
        <f t="shared" si="34"/>
        <v>9.0992796254883341</v>
      </c>
      <c r="EC22" s="21">
        <v>8.5946553952005385</v>
      </c>
      <c r="ED22" s="21">
        <v>9.0790214607152731</v>
      </c>
      <c r="EE22" s="21">
        <v>9.2728680750144168</v>
      </c>
      <c r="EF22" s="21">
        <v>8.4104287613149484</v>
      </c>
      <c r="EG22" s="21">
        <v>8.8374265771215992</v>
      </c>
      <c r="EH22" s="21">
        <v>8.9061591727913676</v>
      </c>
      <c r="EI22" s="21">
        <v>8.9040130307923295</v>
      </c>
      <c r="EJ22" s="21">
        <v>9.3066939451732331</v>
      </c>
      <c r="EK22" s="21">
        <v>9.2174801435181948</v>
      </c>
      <c r="EL22" s="21">
        <v>9.3923726168040638</v>
      </c>
      <c r="EM22" s="21">
        <v>9.1744114135248473</v>
      </c>
      <c r="EN22" s="21">
        <v>9.0992796254883341</v>
      </c>
      <c r="EO22" s="21">
        <f t="shared" si="35"/>
        <v>9.1203568735812368</v>
      </c>
      <c r="EP22" s="21">
        <v>9.3462161815047828</v>
      </c>
      <c r="EQ22" s="21">
        <v>8.660617318304995</v>
      </c>
      <c r="ER22" s="21">
        <v>8.9937187221799082</v>
      </c>
      <c r="ES22" s="21">
        <v>8.4499999999999993</v>
      </c>
      <c r="ET22" s="21">
        <v>8.439083160294258</v>
      </c>
      <c r="EU22" s="21">
        <v>8.5656372153989668</v>
      </c>
      <c r="EV22" s="21">
        <v>7.8341370938016661</v>
      </c>
      <c r="EW22" s="21">
        <v>8.4758205845606511</v>
      </c>
      <c r="EX22" s="21">
        <v>8.9482473683073156</v>
      </c>
      <c r="EY22" s="21">
        <v>8.7250444375093288</v>
      </c>
      <c r="EZ22" s="21">
        <v>9.2633637497551611</v>
      </c>
      <c r="FA22" s="21">
        <v>9.1203568735812368</v>
      </c>
    </row>
    <row r="23" spans="1:157" s="131" customFormat="1" ht="12.75" customHeight="1">
      <c r="A23" s="786" t="s">
        <v>3176</v>
      </c>
      <c r="B23" s="21">
        <f t="shared" si="24"/>
        <v>36.211964470463549</v>
      </c>
      <c r="C23" s="21">
        <v>35.327427019312154</v>
      </c>
      <c r="D23" s="21">
        <v>34.096784092457199</v>
      </c>
      <c r="E23" s="21">
        <v>32.446349441005268</v>
      </c>
      <c r="F23" s="21">
        <v>33.784671710753102</v>
      </c>
      <c r="G23" s="21">
        <v>36.62370671653651</v>
      </c>
      <c r="H23" s="21">
        <v>32.958370401946823</v>
      </c>
      <c r="I23" s="21">
        <v>34.81459835815653</v>
      </c>
      <c r="J23" s="21">
        <v>34.109831494726635</v>
      </c>
      <c r="K23" s="21">
        <v>35.073964860462596</v>
      </c>
      <c r="L23" s="21">
        <v>35.129615947275866</v>
      </c>
      <c r="M23" s="21">
        <v>35.725479221892364</v>
      </c>
      <c r="N23" s="21">
        <v>36.211964470463549</v>
      </c>
      <c r="O23" s="21">
        <f t="shared" si="25"/>
        <v>33.485770039138636</v>
      </c>
      <c r="P23" s="21">
        <v>37.679635235163943</v>
      </c>
      <c r="Q23" s="21">
        <v>37.997721001774799</v>
      </c>
      <c r="R23" s="21">
        <v>40.380390786465249</v>
      </c>
      <c r="S23" s="21">
        <v>40.6869746131295</v>
      </c>
      <c r="T23" s="21">
        <v>39.549102983250748</v>
      </c>
      <c r="U23" s="21">
        <v>40.813897015246141</v>
      </c>
      <c r="V23" s="21">
        <v>38.440408494008267</v>
      </c>
      <c r="W23" s="21">
        <v>36.987725275099649</v>
      </c>
      <c r="X23" s="21">
        <v>37.297148992708529</v>
      </c>
      <c r="Y23" s="21">
        <v>36.841067826862187</v>
      </c>
      <c r="Z23" s="21">
        <v>36.857307596220259</v>
      </c>
      <c r="AA23" s="21">
        <v>33.485770039138636</v>
      </c>
      <c r="AB23" s="21">
        <f t="shared" si="26"/>
        <v>62.220038793417466</v>
      </c>
      <c r="AC23" s="21">
        <v>33.739593995498488</v>
      </c>
      <c r="AD23" s="21">
        <v>32.615365475707833</v>
      </c>
      <c r="AE23" s="21">
        <v>31.238748400428449</v>
      </c>
      <c r="AF23" s="21">
        <v>28.880190677361348</v>
      </c>
      <c r="AG23" s="21">
        <v>27.076084916362436</v>
      </c>
      <c r="AH23" s="21">
        <v>26.112347887611399</v>
      </c>
      <c r="AI23" s="21">
        <v>31.313952515965937</v>
      </c>
      <c r="AJ23" s="21">
        <v>33.602951469919184</v>
      </c>
      <c r="AK23" s="21">
        <v>34.628711843334223</v>
      </c>
      <c r="AL23" s="21">
        <v>42.884995392449909</v>
      </c>
      <c r="AM23" s="21">
        <v>59.584419254306319</v>
      </c>
      <c r="AN23" s="21">
        <v>62.220038793417466</v>
      </c>
      <c r="AO23" s="21">
        <f t="shared" si="27"/>
        <v>36.985405798157409</v>
      </c>
      <c r="AP23" s="21">
        <v>61.709640767622929</v>
      </c>
      <c r="AQ23" s="21">
        <v>61.570619081941061</v>
      </c>
      <c r="AR23" s="21">
        <v>54.17048729789331</v>
      </c>
      <c r="AS23" s="21">
        <v>43.621524998159323</v>
      </c>
      <c r="AT23" s="21">
        <v>36.17210666246018</v>
      </c>
      <c r="AU23" s="21">
        <v>37.472066937119678</v>
      </c>
      <c r="AV23" s="21">
        <v>35.97241468258612</v>
      </c>
      <c r="AW23" s="21">
        <v>35.505893357220593</v>
      </c>
      <c r="AX23" s="21">
        <v>36.757003665103497</v>
      </c>
      <c r="AY23" s="21">
        <v>34.05278060784773</v>
      </c>
      <c r="AZ23" s="21">
        <v>34.08934074844835</v>
      </c>
      <c r="BA23" s="21">
        <v>36.985405798157409</v>
      </c>
      <c r="BB23" s="21">
        <f t="shared" si="28"/>
        <v>18.428963149998172</v>
      </c>
      <c r="BC23" s="21">
        <v>35.594543363935465</v>
      </c>
      <c r="BD23" s="21">
        <v>34.607254762896694</v>
      </c>
      <c r="BE23" s="21">
        <v>33.61672447606783</v>
      </c>
      <c r="BF23" s="21">
        <v>34.275090757623758</v>
      </c>
      <c r="BG23" s="21">
        <v>33.001034940489149</v>
      </c>
      <c r="BH23" s="21">
        <v>32.68434903743654</v>
      </c>
      <c r="BI23" s="21">
        <v>26.561478803753072</v>
      </c>
      <c r="BJ23" s="21">
        <v>21.475200489665209</v>
      </c>
      <c r="BK23" s="21">
        <v>19.335085135358401</v>
      </c>
      <c r="BL23" s="21">
        <v>18.185142984807865</v>
      </c>
      <c r="BM23" s="21">
        <v>18.58390016138215</v>
      </c>
      <c r="BN23" s="21">
        <v>18.428963149998172</v>
      </c>
      <c r="BO23" s="21">
        <f t="shared" si="29"/>
        <v>11.368549494049082</v>
      </c>
      <c r="BP23" s="21">
        <v>18.267790012812107</v>
      </c>
      <c r="BQ23" s="21">
        <v>18.095154200337994</v>
      </c>
      <c r="BR23" s="21">
        <v>17.909897154115814</v>
      </c>
      <c r="BS23" s="21">
        <v>17.017923327864107</v>
      </c>
      <c r="BT23" s="21">
        <v>15.936974053162171</v>
      </c>
      <c r="BU23" s="21">
        <v>14.848797504702755</v>
      </c>
      <c r="BV23" s="21">
        <v>13.18273247285485</v>
      </c>
      <c r="BW23" s="21">
        <v>12.56859925170823</v>
      </c>
      <c r="BX23" s="21">
        <v>12.481887193249435</v>
      </c>
      <c r="BY23" s="21">
        <v>12.146413790196824</v>
      </c>
      <c r="BZ23" s="21">
        <v>11.248079303840878</v>
      </c>
      <c r="CA23" s="21">
        <v>11.368549494049082</v>
      </c>
      <c r="CB23" s="21">
        <f t="shared" si="30"/>
        <v>7.5840254366305464</v>
      </c>
      <c r="CC23" s="21">
        <v>11.313503623807318</v>
      </c>
      <c r="CD23" s="21">
        <v>11.147942175341718</v>
      </c>
      <c r="CE23" s="21">
        <v>10.100279696121344</v>
      </c>
      <c r="CF23" s="21">
        <v>9.8255034053841541</v>
      </c>
      <c r="CG23" s="21">
        <v>9.1137772130856565</v>
      </c>
      <c r="CH23" s="21">
        <v>8.6329972768420618</v>
      </c>
      <c r="CI23" s="21">
        <v>8.8112606607437556</v>
      </c>
      <c r="CJ23" s="21">
        <v>8.1275607010334063</v>
      </c>
      <c r="CK23" s="21">
        <v>8.1853076115869872</v>
      </c>
      <c r="CL23" s="21">
        <v>8.0230019781000124</v>
      </c>
      <c r="CM23" s="21">
        <v>7.9984423007036911</v>
      </c>
      <c r="CN23" s="21">
        <v>7.5840254366305464</v>
      </c>
      <c r="CO23" s="21">
        <f t="shared" si="31"/>
        <v>10.15089084404371</v>
      </c>
      <c r="CP23" s="21">
        <v>7.2132807288426513</v>
      </c>
      <c r="CQ23" s="21">
        <v>7.2235971905530683</v>
      </c>
      <c r="CR23" s="21">
        <v>7.0940634343149931</v>
      </c>
      <c r="CS23" s="21">
        <v>10.526438816196965</v>
      </c>
      <c r="CT23" s="21">
        <v>10.521423534373318</v>
      </c>
      <c r="CU23" s="21">
        <v>10.322823226651419</v>
      </c>
      <c r="CV23" s="21">
        <v>9.7576841397054483</v>
      </c>
      <c r="CW23" s="21">
        <v>9.9410625614319024</v>
      </c>
      <c r="CX23" s="21">
        <v>10.040255115353217</v>
      </c>
      <c r="CY23" s="21">
        <v>10.481452494997093</v>
      </c>
      <c r="CZ23" s="21">
        <v>10.646806690537732</v>
      </c>
      <c r="DA23" s="21">
        <v>10.15089084404371</v>
      </c>
      <c r="DB23" s="21">
        <f t="shared" si="32"/>
        <v>8.6547153490112869</v>
      </c>
      <c r="DC23" s="21">
        <v>9.1695249026780772</v>
      </c>
      <c r="DD23" s="21">
        <v>8.9294424017938017</v>
      </c>
      <c r="DE23" s="21">
        <v>8.7819360726111402</v>
      </c>
      <c r="DF23" s="21">
        <v>8.8988276537109368</v>
      </c>
      <c r="DG23" s="21">
        <v>8.75</v>
      </c>
      <c r="DH23" s="21">
        <v>9.3031487408187683</v>
      </c>
      <c r="DI23" s="21">
        <v>9.8734477834864993</v>
      </c>
      <c r="DJ23" s="21">
        <v>9.5563627324325466</v>
      </c>
      <c r="DK23" s="21">
        <v>8.9237302306686193</v>
      </c>
      <c r="DL23" s="21">
        <v>8.9506943880608567</v>
      </c>
      <c r="DM23" s="21">
        <v>8.7475519620028681</v>
      </c>
      <c r="DN23" s="21">
        <v>8.6547153490112869</v>
      </c>
      <c r="DO23" s="21">
        <f t="shared" si="33"/>
        <v>8.5221494208458566</v>
      </c>
      <c r="DP23" s="21">
        <v>8.6400248990795756</v>
      </c>
      <c r="DQ23" s="21">
        <v>8.7484399566823736</v>
      </c>
      <c r="DR23" s="21">
        <v>8.8016025107766787</v>
      </c>
      <c r="DS23" s="21">
        <v>9.0899319216959285</v>
      </c>
      <c r="DT23" s="21">
        <v>9.0694337433100713</v>
      </c>
      <c r="DU23" s="21">
        <v>8.6613169050422858</v>
      </c>
      <c r="DV23" s="21">
        <v>8.7864759525792024</v>
      </c>
      <c r="DW23" s="21">
        <v>8.568158347833549</v>
      </c>
      <c r="DX23" s="21">
        <v>8.7800461257046365</v>
      </c>
      <c r="DY23" s="21">
        <v>9.3008581543350797</v>
      </c>
      <c r="DZ23" s="21">
        <v>8.7459662598694461</v>
      </c>
      <c r="EA23" s="21">
        <v>8.5221494208458566</v>
      </c>
      <c r="EB23" s="21">
        <f t="shared" si="34"/>
        <v>9.175589569782769</v>
      </c>
      <c r="EC23" s="21">
        <v>9.2958392717819542</v>
      </c>
      <c r="ED23" s="21">
        <v>8.3074150229179544</v>
      </c>
      <c r="EE23" s="21">
        <v>8.7742672720751447</v>
      </c>
      <c r="EF23" s="21">
        <v>9.2944577443327372</v>
      </c>
      <c r="EG23" s="21">
        <v>9.2032471340335018</v>
      </c>
      <c r="EH23" s="21">
        <v>9.6218123543826071</v>
      </c>
      <c r="EI23" s="21">
        <v>9.3551872014390458</v>
      </c>
      <c r="EJ23" s="21">
        <v>9.2924300251983691</v>
      </c>
      <c r="EK23" s="21">
        <v>9.6933043487615471</v>
      </c>
      <c r="EL23" s="21">
        <v>9.6319343225841756</v>
      </c>
      <c r="EM23" s="21">
        <v>9.706365496224505</v>
      </c>
      <c r="EN23" s="21">
        <v>9.175589569782769</v>
      </c>
      <c r="EO23" s="21">
        <f t="shared" si="35"/>
        <v>9.3293175939235606</v>
      </c>
      <c r="EP23" s="21">
        <v>9.074572958622495</v>
      </c>
      <c r="EQ23" s="21">
        <v>9.0515319627342539</v>
      </c>
      <c r="ER23" s="21">
        <v>8.6047073198808768</v>
      </c>
      <c r="ES23" s="21">
        <v>8.68</v>
      </c>
      <c r="ET23" s="21">
        <v>9.0553020418031807</v>
      </c>
      <c r="EU23" s="21">
        <v>9.0191776866936983</v>
      </c>
      <c r="EV23" s="21">
        <v>9.3048405521338005</v>
      </c>
      <c r="EW23" s="21">
        <v>9.3969190820593074</v>
      </c>
      <c r="EX23" s="21">
        <v>9.3023966641198079</v>
      </c>
      <c r="EY23" s="21">
        <v>9.462958531018689</v>
      </c>
      <c r="EZ23" s="21">
        <v>9.5567732138796107</v>
      </c>
      <c r="FA23" s="21">
        <v>9.3293175939235606</v>
      </c>
    </row>
    <row r="24" spans="1:157" s="131" customFormat="1" ht="12.75" customHeight="1">
      <c r="A24" s="786" t="s">
        <v>3177</v>
      </c>
      <c r="B24" s="21">
        <f t="shared" si="24"/>
        <v>40.010277825100346</v>
      </c>
      <c r="C24" s="21">
        <v>42.789932536427564</v>
      </c>
      <c r="D24" s="21">
        <v>41.434744962496353</v>
      </c>
      <c r="E24" s="21">
        <v>39.540213959861767</v>
      </c>
      <c r="F24" s="21">
        <v>38.128240791643762</v>
      </c>
      <c r="G24" s="21">
        <v>36.243117659667455</v>
      </c>
      <c r="H24" s="21">
        <v>36.855497339655038</v>
      </c>
      <c r="I24" s="21">
        <v>37.988109822296984</v>
      </c>
      <c r="J24" s="21">
        <v>36.204943995498745</v>
      </c>
      <c r="K24" s="21">
        <v>38.576646284101599</v>
      </c>
      <c r="L24" s="21">
        <v>36.613002582522853</v>
      </c>
      <c r="M24" s="21">
        <v>40.308798960525039</v>
      </c>
      <c r="N24" s="21">
        <v>40.010277825100346</v>
      </c>
      <c r="O24" s="21">
        <f t="shared" si="25"/>
        <v>41.36370449319525</v>
      </c>
      <c r="P24" s="21">
        <v>40.697332554420122</v>
      </c>
      <c r="Q24" s="21">
        <v>41.488567028100128</v>
      </c>
      <c r="R24" s="21">
        <v>44.193316179832905</v>
      </c>
      <c r="S24" s="21">
        <v>43.454618056603699</v>
      </c>
      <c r="T24" s="21">
        <v>44.03333996633711</v>
      </c>
      <c r="U24" s="21">
        <v>44.399246523181624</v>
      </c>
      <c r="V24" s="21">
        <v>44.175302532233381</v>
      </c>
      <c r="W24" s="21">
        <v>43.976863511233908</v>
      </c>
      <c r="X24" s="21">
        <v>42.476721912089289</v>
      </c>
      <c r="Y24" s="21">
        <v>42.86533593075449</v>
      </c>
      <c r="Z24" s="21">
        <v>41.61016138581477</v>
      </c>
      <c r="AA24" s="21">
        <v>41.36370449319525</v>
      </c>
      <c r="AB24" s="21">
        <f t="shared" si="26"/>
        <v>46.044762417727974</v>
      </c>
      <c r="AC24" s="21">
        <v>40.724541682855183</v>
      </c>
      <c r="AD24" s="21">
        <v>39.610749121220316</v>
      </c>
      <c r="AE24" s="21">
        <v>38.862867388392701</v>
      </c>
      <c r="AF24" s="21">
        <v>36.581339332481178</v>
      </c>
      <c r="AG24" s="21">
        <v>35.546097811168131</v>
      </c>
      <c r="AH24" s="21">
        <v>33.988210569385146</v>
      </c>
      <c r="AI24" s="21">
        <v>33.450240076989964</v>
      </c>
      <c r="AJ24" s="21">
        <v>33.535009165831198</v>
      </c>
      <c r="AK24" s="21">
        <v>35.662386601133129</v>
      </c>
      <c r="AL24" s="21">
        <v>39.935299776218841</v>
      </c>
      <c r="AM24" s="21">
        <v>44.294742331365171</v>
      </c>
      <c r="AN24" s="21">
        <v>46.044762417727974</v>
      </c>
      <c r="AO24" s="21">
        <f t="shared" si="27"/>
        <v>44.341032804279912</v>
      </c>
      <c r="AP24" s="21">
        <v>47.467756883934364</v>
      </c>
      <c r="AQ24" s="21">
        <v>51.392945753409826</v>
      </c>
      <c r="AR24" s="21">
        <v>49.854520440497744</v>
      </c>
      <c r="AS24" s="21">
        <v>46.6222596135947</v>
      </c>
      <c r="AT24" s="21">
        <v>45.348116893340624</v>
      </c>
      <c r="AU24" s="21">
        <v>42.754305510827962</v>
      </c>
      <c r="AV24" s="21">
        <v>41.265414775903224</v>
      </c>
      <c r="AW24" s="21">
        <v>40.06096361054481</v>
      </c>
      <c r="AX24" s="21">
        <v>39.438755322438354</v>
      </c>
      <c r="AY24" s="21">
        <v>43.574697696308547</v>
      </c>
      <c r="AZ24" s="21">
        <v>44.001771376591066</v>
      </c>
      <c r="BA24" s="21">
        <v>44.341032804279912</v>
      </c>
      <c r="BB24" s="21">
        <f t="shared" si="28"/>
        <v>24.404467255087884</v>
      </c>
      <c r="BC24" s="21">
        <v>43.256835895047338</v>
      </c>
      <c r="BD24" s="21">
        <v>39.476923743363116</v>
      </c>
      <c r="BE24" s="21">
        <v>38.007877192508573</v>
      </c>
      <c r="BF24" s="21">
        <v>36.683754463013109</v>
      </c>
      <c r="BG24" s="21">
        <v>34.748877294137706</v>
      </c>
      <c r="BH24" s="21">
        <v>33.957102945601122</v>
      </c>
      <c r="BI24" s="21">
        <v>31.277754522676311</v>
      </c>
      <c r="BJ24" s="21">
        <v>27.883696277877974</v>
      </c>
      <c r="BK24" s="21">
        <v>26.456684092449041</v>
      </c>
      <c r="BL24" s="21">
        <v>25.582017769355371</v>
      </c>
      <c r="BM24" s="21">
        <v>24.581017282960975</v>
      </c>
      <c r="BN24" s="21">
        <v>24.404467255087884</v>
      </c>
      <c r="BO24" s="21">
        <f t="shared" si="29"/>
        <v>15.515116638743613</v>
      </c>
      <c r="BP24" s="21">
        <v>25.51899656979101</v>
      </c>
      <c r="BQ24" s="21">
        <v>27.278563407059558</v>
      </c>
      <c r="BR24" s="21">
        <v>25.19146286997448</v>
      </c>
      <c r="BS24" s="21">
        <v>22.277854858453335</v>
      </c>
      <c r="BT24" s="21">
        <v>19.652316804764784</v>
      </c>
      <c r="BU24" s="21">
        <v>17.031200480953434</v>
      </c>
      <c r="BV24" s="21">
        <v>16.791856984409591</v>
      </c>
      <c r="BW24" s="21">
        <v>16.614536934638359</v>
      </c>
      <c r="BX24" s="21">
        <v>16.537516636486867</v>
      </c>
      <c r="BY24" s="21">
        <v>16.489297896124292</v>
      </c>
      <c r="BZ24" s="21">
        <v>15.795251279532119</v>
      </c>
      <c r="CA24" s="21">
        <v>15.515116638743613</v>
      </c>
      <c r="CB24" s="21">
        <f t="shared" si="30"/>
        <v>11.432464696603617</v>
      </c>
      <c r="CC24" s="21">
        <v>15.561554871958286</v>
      </c>
      <c r="CD24" s="21">
        <v>16.390885801966558</v>
      </c>
      <c r="CE24" s="21">
        <v>14.620161583877604</v>
      </c>
      <c r="CF24" s="21">
        <v>14.123014223135813</v>
      </c>
      <c r="CG24" s="21">
        <v>13.644946421454071</v>
      </c>
      <c r="CH24" s="21">
        <v>12.795146958513497</v>
      </c>
      <c r="CI24" s="21">
        <v>11.826958459210827</v>
      </c>
      <c r="CJ24" s="21">
        <v>11.953629686049061</v>
      </c>
      <c r="CK24" s="21">
        <v>11.926122988667375</v>
      </c>
      <c r="CL24" s="21">
        <v>11.513758124120134</v>
      </c>
      <c r="CM24" s="21">
        <v>11.376841494158951</v>
      </c>
      <c r="CN24" s="21">
        <v>11.432464696603617</v>
      </c>
      <c r="CO24" s="21">
        <f t="shared" si="31"/>
        <v>9.7445097050203966</v>
      </c>
      <c r="CP24" s="21">
        <v>11.29046045665968</v>
      </c>
      <c r="CQ24" s="21">
        <v>10.808219675991033</v>
      </c>
      <c r="CR24" s="21">
        <v>10.379890176655504</v>
      </c>
      <c r="CS24" s="21">
        <v>10.800590314564753</v>
      </c>
      <c r="CT24" s="21">
        <v>10.91766069067377</v>
      </c>
      <c r="CU24" s="21">
        <v>10.74799539970015</v>
      </c>
      <c r="CV24" s="21">
        <v>10.809963481339675</v>
      </c>
      <c r="CW24" s="21">
        <v>11.149433909561774</v>
      </c>
      <c r="CX24" s="21">
        <v>11.089861443236831</v>
      </c>
      <c r="CY24" s="21">
        <v>11.362588144130182</v>
      </c>
      <c r="CZ24" s="21">
        <v>9.9244774011575529</v>
      </c>
      <c r="DA24" s="21">
        <v>9.7445097050203966</v>
      </c>
      <c r="DB24" s="21">
        <f t="shared" si="32"/>
        <v>9.5569723445718626</v>
      </c>
      <c r="DC24" s="21">
        <v>9.6408844025224898</v>
      </c>
      <c r="DD24" s="21">
        <v>9.6323368387748438</v>
      </c>
      <c r="DE24" s="21">
        <v>9.997363517644267</v>
      </c>
      <c r="DF24" s="21">
        <v>10.318750849437036</v>
      </c>
      <c r="DG24" s="21">
        <v>10.25</v>
      </c>
      <c r="DH24" s="21">
        <v>9.9622990206581861</v>
      </c>
      <c r="DI24" s="21">
        <v>9.6228407041868245</v>
      </c>
      <c r="DJ24" s="21">
        <v>9.4652023473341451</v>
      </c>
      <c r="DK24" s="21">
        <v>9.3178479349787136</v>
      </c>
      <c r="DL24" s="21">
        <v>9.4488798157217779</v>
      </c>
      <c r="DM24" s="21">
        <v>9.5530974223750622</v>
      </c>
      <c r="DN24" s="21">
        <v>9.5569723445718626</v>
      </c>
      <c r="DO24" s="21">
        <f t="shared" si="33"/>
        <v>9.7618283881634174</v>
      </c>
      <c r="DP24" s="21">
        <v>9.8100030011143868</v>
      </c>
      <c r="DQ24" s="21">
        <v>10.020448332298431</v>
      </c>
      <c r="DR24" s="21">
        <v>10.214344672257146</v>
      </c>
      <c r="DS24" s="21">
        <v>10.303412346930385</v>
      </c>
      <c r="DT24" s="21">
        <v>9.9304402697596466</v>
      </c>
      <c r="DU24" s="21">
        <v>10.089416606073604</v>
      </c>
      <c r="DV24" s="21">
        <v>10.068932431568312</v>
      </c>
      <c r="DW24" s="21">
        <v>10.096234971433793</v>
      </c>
      <c r="DX24" s="21">
        <v>9.9548403775951702</v>
      </c>
      <c r="DY24" s="21">
        <v>9.8154305786709646</v>
      </c>
      <c r="DZ24" s="21">
        <v>9.8410348578588014</v>
      </c>
      <c r="EA24" s="21">
        <v>9.7618283881634174</v>
      </c>
      <c r="EB24" s="21">
        <f t="shared" si="34"/>
        <v>10.188183124651864</v>
      </c>
      <c r="EC24" s="21">
        <v>10.030672120157179</v>
      </c>
      <c r="ED24" s="21">
        <v>10.087222901634091</v>
      </c>
      <c r="EE24" s="21">
        <v>10.120004079763763</v>
      </c>
      <c r="EF24" s="21">
        <v>10.323175780800643</v>
      </c>
      <c r="EG24" s="21">
        <v>10.408903118095257</v>
      </c>
      <c r="EH24" s="21">
        <v>10.429573132904302</v>
      </c>
      <c r="EI24" s="21">
        <v>10.399249476266441</v>
      </c>
      <c r="EJ24" s="21">
        <v>10.533826625774486</v>
      </c>
      <c r="EK24" s="21">
        <v>10.526283809568231</v>
      </c>
      <c r="EL24" s="21">
        <v>10.360991479559781</v>
      </c>
      <c r="EM24" s="21">
        <v>10.344213775552664</v>
      </c>
      <c r="EN24" s="21">
        <v>10.188183124651864</v>
      </c>
      <c r="EO24" s="21">
        <f t="shared" si="35"/>
        <v>10.552992282481062</v>
      </c>
      <c r="EP24" s="21">
        <v>10.278975440411593</v>
      </c>
      <c r="EQ24" s="21">
        <v>10.2220497788815</v>
      </c>
      <c r="ER24" s="21">
        <v>10.317216369869444</v>
      </c>
      <c r="ES24" s="21">
        <v>10.38</v>
      </c>
      <c r="ET24" s="21">
        <v>10.24173240578881</v>
      </c>
      <c r="EU24" s="21">
        <v>10.405487896552163</v>
      </c>
      <c r="EV24" s="21">
        <v>10.494218368524729</v>
      </c>
      <c r="EW24" s="21">
        <v>10.630149018830995</v>
      </c>
      <c r="EX24" s="21">
        <v>10.296014862834904</v>
      </c>
      <c r="EY24" s="21">
        <v>10.514054700936205</v>
      </c>
      <c r="EZ24" s="21">
        <v>10.43846229610684</v>
      </c>
      <c r="FA24" s="21">
        <v>10.552992282481062</v>
      </c>
    </row>
    <row r="25" spans="1:157" s="131" customFormat="1" ht="12.75" customHeight="1">
      <c r="A25" s="786" t="s">
        <v>3178</v>
      </c>
      <c r="B25" s="21">
        <f t="shared" si="24"/>
        <v>34.882851260683985</v>
      </c>
      <c r="C25" s="21">
        <v>29.116732079891353</v>
      </c>
      <c r="D25" s="21">
        <v>47.446163009043254</v>
      </c>
      <c r="E25" s="21">
        <v>42.51870292773625</v>
      </c>
      <c r="F25" s="21">
        <v>39.306999598675624</v>
      </c>
      <c r="G25" s="21">
        <v>38.096824152331259</v>
      </c>
      <c r="H25" s="21">
        <v>39.03060676266383</v>
      </c>
      <c r="I25" s="21">
        <v>35.942731649311725</v>
      </c>
      <c r="J25" s="21">
        <v>32.544551936261783</v>
      </c>
      <c r="K25" s="21">
        <v>33.227849639758745</v>
      </c>
      <c r="L25" s="21">
        <v>33.989121798935855</v>
      </c>
      <c r="M25" s="21">
        <v>34.824802796295742</v>
      </c>
      <c r="N25" s="21">
        <v>34.882851260683985</v>
      </c>
      <c r="O25" s="21">
        <f t="shared" si="25"/>
        <v>42.289794286498221</v>
      </c>
      <c r="P25" s="21">
        <v>34.599958487932113</v>
      </c>
      <c r="Q25" s="21">
        <v>33.797051485597642</v>
      </c>
      <c r="R25" s="21">
        <v>34.933960618803837</v>
      </c>
      <c r="S25" s="21">
        <v>38.171666911844966</v>
      </c>
      <c r="T25" s="21">
        <v>36.973968497092976</v>
      </c>
      <c r="U25" s="21">
        <v>37.487284668377391</v>
      </c>
      <c r="V25" s="21">
        <v>37.499003532817134</v>
      </c>
      <c r="W25" s="21">
        <v>37.454637235894502</v>
      </c>
      <c r="X25" s="21">
        <v>38.021696732435963</v>
      </c>
      <c r="Y25" s="21">
        <v>39.366474877245956</v>
      </c>
      <c r="Z25" s="21">
        <v>39.474766091974566</v>
      </c>
      <c r="AA25" s="21">
        <v>42.289794286498221</v>
      </c>
      <c r="AB25" s="21">
        <f t="shared" si="26"/>
        <v>39.951734741581326</v>
      </c>
      <c r="AC25" s="21">
        <v>41.660846998100702</v>
      </c>
      <c r="AD25" s="21">
        <v>38.908409042232975</v>
      </c>
      <c r="AE25" s="21">
        <v>38.008680277284981</v>
      </c>
      <c r="AF25" s="21">
        <v>36.2745770266718</v>
      </c>
      <c r="AG25" s="21">
        <v>34.399105798173579</v>
      </c>
      <c r="AH25" s="21">
        <v>32.783175429523645</v>
      </c>
      <c r="AI25" s="21">
        <v>33.772835017338551</v>
      </c>
      <c r="AJ25" s="21">
        <v>34.273651054366887</v>
      </c>
      <c r="AK25" s="21">
        <v>34.104359043814689</v>
      </c>
      <c r="AL25" s="21">
        <v>37.909604718662322</v>
      </c>
      <c r="AM25" s="21">
        <v>39.579594091989343</v>
      </c>
      <c r="AN25" s="21">
        <v>39.951734741581326</v>
      </c>
      <c r="AO25" s="21">
        <f t="shared" si="27"/>
        <v>44.168822994955441</v>
      </c>
      <c r="AP25" s="21">
        <v>40.292280714962203</v>
      </c>
      <c r="AQ25" s="21">
        <v>42.916030088406139</v>
      </c>
      <c r="AR25" s="21">
        <v>42.559420454643195</v>
      </c>
      <c r="AS25" s="21">
        <v>41.223557021126332</v>
      </c>
      <c r="AT25" s="21">
        <v>40.693221757925599</v>
      </c>
      <c r="AU25" s="21">
        <v>40.974093924719988</v>
      </c>
      <c r="AV25" s="21">
        <v>41.338040712725054</v>
      </c>
      <c r="AW25" s="21">
        <v>41.052643614997685</v>
      </c>
      <c r="AX25" s="21">
        <v>41.571784767431652</v>
      </c>
      <c r="AY25" s="21">
        <v>43.98375399489403</v>
      </c>
      <c r="AZ25" s="21">
        <v>43.998719784754599</v>
      </c>
      <c r="BA25" s="21">
        <v>44.168822994955441</v>
      </c>
      <c r="BB25" s="21">
        <f t="shared" si="28"/>
        <v>28.06954494397845</v>
      </c>
      <c r="BC25" s="21">
        <v>43.864012879124353</v>
      </c>
      <c r="BD25" s="21">
        <v>41.97027269258745</v>
      </c>
      <c r="BE25" s="21">
        <v>41.021461096366522</v>
      </c>
      <c r="BF25" s="21">
        <v>39.221432618508601</v>
      </c>
      <c r="BG25" s="21">
        <v>38.419546730586269</v>
      </c>
      <c r="BH25" s="21">
        <v>38.103647843119347</v>
      </c>
      <c r="BI25" s="21">
        <v>36.27224938748099</v>
      </c>
      <c r="BJ25" s="21">
        <v>34.19098871417718</v>
      </c>
      <c r="BK25" s="21">
        <v>33.995968998029078</v>
      </c>
      <c r="BL25" s="21">
        <v>30.517329015725107</v>
      </c>
      <c r="BM25" s="21">
        <v>28.763142564873313</v>
      </c>
      <c r="BN25" s="21">
        <v>28.06954494397845</v>
      </c>
      <c r="BO25" s="21">
        <f t="shared" si="29"/>
        <v>18.849173692097789</v>
      </c>
      <c r="BP25" s="21">
        <v>27.783656512975828</v>
      </c>
      <c r="BQ25" s="21">
        <v>26.817254035258994</v>
      </c>
      <c r="BR25" s="21">
        <v>27.356563978706806</v>
      </c>
      <c r="BS25" s="21">
        <v>26.592491572626855</v>
      </c>
      <c r="BT25" s="21">
        <v>25.491937766197548</v>
      </c>
      <c r="BU25" s="21">
        <v>23.68367839410654</v>
      </c>
      <c r="BV25" s="21">
        <v>22.577423210150034</v>
      </c>
      <c r="BW25" s="21">
        <v>21.733463530876623</v>
      </c>
      <c r="BX25" s="21">
        <v>21.447817846869988</v>
      </c>
      <c r="BY25" s="21">
        <v>20.569290400944286</v>
      </c>
      <c r="BZ25" s="21">
        <v>19.922688794920052</v>
      </c>
      <c r="CA25" s="21">
        <v>18.849173692097789</v>
      </c>
      <c r="CB25" s="21">
        <f t="shared" si="30"/>
        <v>14.100811455458471</v>
      </c>
      <c r="CC25" s="21">
        <v>18.480412893658446</v>
      </c>
      <c r="CD25" s="21">
        <v>17.699615595914111</v>
      </c>
      <c r="CE25" s="21">
        <v>17.567603736388676</v>
      </c>
      <c r="CF25" s="21">
        <v>17.143841730095797</v>
      </c>
      <c r="CG25" s="21">
        <v>16.732777845422394</v>
      </c>
      <c r="CH25" s="21">
        <v>16.432127431842012</v>
      </c>
      <c r="CI25" s="21">
        <v>16.038324083781003</v>
      </c>
      <c r="CJ25" s="21">
        <v>15.750753891078933</v>
      </c>
      <c r="CK25" s="21">
        <v>15.525085659485699</v>
      </c>
      <c r="CL25" s="21">
        <v>15.064019646379023</v>
      </c>
      <c r="CM25" s="21">
        <v>14.465524533345356</v>
      </c>
      <c r="CN25" s="21">
        <v>14.100811455458471</v>
      </c>
      <c r="CO25" s="21">
        <f t="shared" si="31"/>
        <v>10.979084501085966</v>
      </c>
      <c r="CP25" s="21">
        <v>13.518836220246614</v>
      </c>
      <c r="CQ25" s="21">
        <v>13.118692216492619</v>
      </c>
      <c r="CR25" s="21">
        <v>12.8415939024894</v>
      </c>
      <c r="CS25" s="21">
        <v>12.863742564354849</v>
      </c>
      <c r="CT25" s="21">
        <v>12.267627604552176</v>
      </c>
      <c r="CU25" s="21">
        <v>11.863859218014898</v>
      </c>
      <c r="CV25" s="21">
        <v>11.330763230096903</v>
      </c>
      <c r="CW25" s="21">
        <v>10.898554264275933</v>
      </c>
      <c r="CX25" s="21">
        <v>10.85025544812256</v>
      </c>
      <c r="CY25" s="21">
        <v>11.501345368105893</v>
      </c>
      <c r="CZ25" s="21">
        <v>11.014148843928174</v>
      </c>
      <c r="DA25" s="21">
        <v>10.979084501085966</v>
      </c>
      <c r="DB25" s="21">
        <f t="shared" si="32"/>
        <v>11.142347331075653</v>
      </c>
      <c r="DC25" s="21">
        <v>10.881187278360164</v>
      </c>
      <c r="DD25" s="21">
        <v>10.691327857359164</v>
      </c>
      <c r="DE25" s="21">
        <v>10.616301528543035</v>
      </c>
      <c r="DF25" s="21">
        <v>10.287823298332267</v>
      </c>
      <c r="DG25" s="21">
        <v>10.44</v>
      </c>
      <c r="DH25" s="21">
        <v>10.365384703675325</v>
      </c>
      <c r="DI25" s="21">
        <v>10.580215797679688</v>
      </c>
      <c r="DJ25" s="21">
        <v>11.035540554582163</v>
      </c>
      <c r="DK25" s="21">
        <v>11.04091176242637</v>
      </c>
      <c r="DL25" s="21">
        <v>11.029609470832533</v>
      </c>
      <c r="DM25" s="21">
        <v>11.124879936525989</v>
      </c>
      <c r="DN25" s="21">
        <v>11.142347331075653</v>
      </c>
      <c r="DO25" s="21">
        <f t="shared" si="33"/>
        <v>10.983076306457347</v>
      </c>
      <c r="DP25" s="21">
        <v>11.226958432136144</v>
      </c>
      <c r="DQ25" s="21">
        <v>11.077819163853212</v>
      </c>
      <c r="DR25" s="21">
        <v>10.600626390293842</v>
      </c>
      <c r="DS25" s="21">
        <v>11.022265296038302</v>
      </c>
      <c r="DT25" s="21">
        <v>10.671245868766714</v>
      </c>
      <c r="DU25" s="21">
        <v>10.650091635136842</v>
      </c>
      <c r="DV25" s="21">
        <v>10.777208864174018</v>
      </c>
      <c r="DW25" s="21">
        <v>10.726268286530271</v>
      </c>
      <c r="DX25" s="21">
        <v>10.743344194621212</v>
      </c>
      <c r="DY25" s="21">
        <v>10.910467523180085</v>
      </c>
      <c r="DZ25" s="21">
        <v>10.966021715419904</v>
      </c>
      <c r="EA25" s="21">
        <v>10.983076306457347</v>
      </c>
      <c r="EB25" s="21">
        <f t="shared" si="34"/>
        <v>11.544458121744833</v>
      </c>
      <c r="EC25" s="21">
        <v>11.231464679792449</v>
      </c>
      <c r="ED25" s="21">
        <v>11.408179810999778</v>
      </c>
      <c r="EE25" s="21">
        <v>11.311024867251096</v>
      </c>
      <c r="EF25" s="21">
        <v>11.454293894767204</v>
      </c>
      <c r="EG25" s="21">
        <v>11.482616554510633</v>
      </c>
      <c r="EH25" s="21">
        <v>11.59812585256239</v>
      </c>
      <c r="EI25" s="21">
        <v>11.679334029958127</v>
      </c>
      <c r="EJ25" s="21">
        <v>11.56659667435469</v>
      </c>
      <c r="EK25" s="21">
        <v>11.59615893806845</v>
      </c>
      <c r="EL25" s="21">
        <v>11.643072242622406</v>
      </c>
      <c r="EM25" s="21">
        <v>11.512784164407597</v>
      </c>
      <c r="EN25" s="21">
        <v>11.544458121744833</v>
      </c>
      <c r="EO25" s="21">
        <f t="shared" si="35"/>
        <v>12.102899952490764</v>
      </c>
      <c r="EP25" s="21">
        <v>11.586437082210676</v>
      </c>
      <c r="EQ25" s="21">
        <v>11.662408363487888</v>
      </c>
      <c r="ER25" s="21">
        <v>11.619620266566862</v>
      </c>
      <c r="ES25" s="21">
        <v>11.796642378414916</v>
      </c>
      <c r="ET25" s="21">
        <v>11.761221040404113</v>
      </c>
      <c r="EU25" s="21">
        <v>11.708506950596064</v>
      </c>
      <c r="EV25" s="21">
        <v>11.838885017866792</v>
      </c>
      <c r="EW25" s="21">
        <v>11.836512743527205</v>
      </c>
      <c r="EX25" s="21">
        <v>11.82443091774703</v>
      </c>
      <c r="EY25" s="21">
        <v>11.75928410884082</v>
      </c>
      <c r="EZ25" s="21">
        <v>11.807164578636234</v>
      </c>
      <c r="FA25" s="21">
        <v>12.102899952490764</v>
      </c>
    </row>
    <row r="26" spans="1:157" s="131" customFormat="1" ht="12.75" customHeight="1" thickBot="1">
      <c r="A26" s="791" t="s">
        <v>3179</v>
      </c>
      <c r="B26" s="294">
        <f t="shared" si="24"/>
        <v>36.588418808674618</v>
      </c>
      <c r="C26" s="294">
        <v>53.725038408751054</v>
      </c>
      <c r="D26" s="294">
        <v>68.271170410403656</v>
      </c>
      <c r="E26" s="294">
        <v>48.264257881686149</v>
      </c>
      <c r="F26" s="294">
        <v>47.349371124889288</v>
      </c>
      <c r="G26" s="294">
        <v>41.322054842371848</v>
      </c>
      <c r="H26" s="294">
        <v>57.43880682684005</v>
      </c>
      <c r="I26" s="294">
        <v>40.298115248595799</v>
      </c>
      <c r="J26" s="294">
        <v>39.384441532727692</v>
      </c>
      <c r="K26" s="294">
        <v>40.314875570136834</v>
      </c>
      <c r="L26" s="294">
        <v>36.984461280317284</v>
      </c>
      <c r="M26" s="294">
        <v>38.211465233947109</v>
      </c>
      <c r="N26" s="294">
        <v>36.588418808674618</v>
      </c>
      <c r="O26" s="294">
        <f t="shared" si="25"/>
        <v>44.216210906528062</v>
      </c>
      <c r="P26" s="294">
        <v>33.333672066471394</v>
      </c>
      <c r="Q26" s="294">
        <v>33.794561636710398</v>
      </c>
      <c r="R26" s="294">
        <v>33.826553409632808</v>
      </c>
      <c r="S26" s="294">
        <v>33.480403683151408</v>
      </c>
      <c r="T26" s="294">
        <v>42.156857499554135</v>
      </c>
      <c r="U26" s="294">
        <v>42.268125818354953</v>
      </c>
      <c r="V26" s="294">
        <v>42.116085152838423</v>
      </c>
      <c r="W26" s="294">
        <v>41.667966421955825</v>
      </c>
      <c r="X26" s="294">
        <v>43.049795896002848</v>
      </c>
      <c r="Y26" s="294">
        <v>42.263048344666693</v>
      </c>
      <c r="Z26" s="294">
        <v>43.114281765101019</v>
      </c>
      <c r="AA26" s="294">
        <v>44.216210906528062</v>
      </c>
      <c r="AB26" s="294">
        <f t="shared" si="26"/>
        <v>42.151335834790949</v>
      </c>
      <c r="AC26" s="294">
        <v>45.2386004747652</v>
      </c>
      <c r="AD26" s="294">
        <v>45.46148905959879</v>
      </c>
      <c r="AE26" s="294">
        <v>49.736477049378529</v>
      </c>
      <c r="AF26" s="294">
        <v>49.819551940412971</v>
      </c>
      <c r="AG26" s="294">
        <v>49.833681632222323</v>
      </c>
      <c r="AH26" s="294">
        <v>49.793285119420673</v>
      </c>
      <c r="AI26" s="294">
        <v>49.710020725516841</v>
      </c>
      <c r="AJ26" s="294">
        <v>49.621091041402266</v>
      </c>
      <c r="AK26" s="294">
        <v>49.60188081168382</v>
      </c>
      <c r="AL26" s="294">
        <v>49.504381106322185</v>
      </c>
      <c r="AM26" s="294">
        <v>43.692261767359874</v>
      </c>
      <c r="AN26" s="294">
        <v>42.151335834790949</v>
      </c>
      <c r="AO26" s="294">
        <f t="shared" si="27"/>
        <v>39.808696054779837</v>
      </c>
      <c r="AP26" s="294">
        <v>41.937286025521317</v>
      </c>
      <c r="AQ26" s="294">
        <v>42.928765683044787</v>
      </c>
      <c r="AR26" s="294">
        <v>33.210635334795342</v>
      </c>
      <c r="AS26" s="294">
        <v>36.262719644619942</v>
      </c>
      <c r="AT26" s="294">
        <v>40.15202460208986</v>
      </c>
      <c r="AU26" s="294">
        <v>40.355061883784344</v>
      </c>
      <c r="AV26" s="294">
        <v>41.716047733742066</v>
      </c>
      <c r="AW26" s="294">
        <v>39.492227009946497</v>
      </c>
      <c r="AX26" s="294">
        <v>39.157051995163236</v>
      </c>
      <c r="AY26" s="294">
        <v>39.557934265734268</v>
      </c>
      <c r="AZ26" s="294">
        <v>39.637778051517891</v>
      </c>
      <c r="BA26" s="294">
        <v>39.808696054779837</v>
      </c>
      <c r="BB26" s="294">
        <f t="shared" si="28"/>
        <v>34.062326364329223</v>
      </c>
      <c r="BC26" s="294">
        <v>39.921783361795555</v>
      </c>
      <c r="BD26" s="294">
        <v>38.401314686007687</v>
      </c>
      <c r="BE26" s="294">
        <v>38.496778931375033</v>
      </c>
      <c r="BF26" s="294">
        <v>38.752121415489597</v>
      </c>
      <c r="BG26" s="294">
        <v>38.738032642258496</v>
      </c>
      <c r="BH26" s="294">
        <v>38.486399569369745</v>
      </c>
      <c r="BI26" s="294">
        <v>38.271465970714274</v>
      </c>
      <c r="BJ26" s="294">
        <v>37.272553135722454</v>
      </c>
      <c r="BK26" s="294">
        <v>35.954506039830228</v>
      </c>
      <c r="BL26" s="294">
        <v>35.008425310695181</v>
      </c>
      <c r="BM26" s="294">
        <v>34.452610756273835</v>
      </c>
      <c r="BN26" s="294">
        <v>34.062326364329223</v>
      </c>
      <c r="BO26" s="294">
        <f t="shared" si="29"/>
        <v>26.582425861795702</v>
      </c>
      <c r="BP26" s="294">
        <v>33.636551038664145</v>
      </c>
      <c r="BQ26" s="294">
        <v>30.152798169036696</v>
      </c>
      <c r="BR26" s="294">
        <v>31.756877295336164</v>
      </c>
      <c r="BS26" s="294">
        <v>31.138294108607433</v>
      </c>
      <c r="BT26" s="294">
        <v>30.05478379155397</v>
      </c>
      <c r="BU26" s="294">
        <v>29.061084681975494</v>
      </c>
      <c r="BV26" s="294">
        <v>28.659799216720454</v>
      </c>
      <c r="BW26" s="294">
        <v>27.765613243001233</v>
      </c>
      <c r="BX26" s="294">
        <v>27.726355210291743</v>
      </c>
      <c r="BY26" s="294">
        <v>27.141768207010767</v>
      </c>
      <c r="BZ26" s="294">
        <v>25.99976267073605</v>
      </c>
      <c r="CA26" s="294">
        <v>26.582425861795702</v>
      </c>
      <c r="CB26" s="294">
        <f t="shared" si="30"/>
        <v>17.546959193814963</v>
      </c>
      <c r="CC26" s="294">
        <v>25.168897631538258</v>
      </c>
      <c r="CD26" s="294">
        <v>23.332443707257021</v>
      </c>
      <c r="CE26" s="294">
        <v>23.29870787243912</v>
      </c>
      <c r="CF26" s="294">
        <v>22.499698581237617</v>
      </c>
      <c r="CG26" s="294">
        <v>22.219706039133388</v>
      </c>
      <c r="CH26" s="294">
        <v>21.119257297602068</v>
      </c>
      <c r="CI26" s="294">
        <v>20.157687592345034</v>
      </c>
      <c r="CJ26" s="294">
        <v>19.820035611607921</v>
      </c>
      <c r="CK26" s="294">
        <v>19.18685945283816</v>
      </c>
      <c r="CL26" s="294">
        <v>18.483619016598769</v>
      </c>
      <c r="CM26" s="294">
        <v>17.693804109964006</v>
      </c>
      <c r="CN26" s="294">
        <v>17.546959193814963</v>
      </c>
      <c r="CO26" s="294">
        <f t="shared" si="31"/>
        <v>13.060668327770475</v>
      </c>
      <c r="CP26" s="294">
        <v>16.742992315035686</v>
      </c>
      <c r="CQ26" s="294">
        <v>16.340974114049711</v>
      </c>
      <c r="CR26" s="294">
        <v>15.960472256196761</v>
      </c>
      <c r="CS26" s="294">
        <v>15.047716507435268</v>
      </c>
      <c r="CT26" s="294">
        <v>13.444141913390379</v>
      </c>
      <c r="CU26" s="294">
        <v>13.203790984305407</v>
      </c>
      <c r="CV26" s="294">
        <v>13.736502748138696</v>
      </c>
      <c r="CW26" s="294">
        <v>13.162422931956559</v>
      </c>
      <c r="CX26" s="294">
        <v>13.495956097133895</v>
      </c>
      <c r="CY26" s="294">
        <v>13.373828013969774</v>
      </c>
      <c r="CZ26" s="294">
        <v>13.292704022493382</v>
      </c>
      <c r="DA26" s="294">
        <v>13.060668327770475</v>
      </c>
      <c r="DB26" s="294">
        <f t="shared" si="32"/>
        <v>13.801206727519428</v>
      </c>
      <c r="DC26" s="294">
        <v>12.795493856702301</v>
      </c>
      <c r="DD26" s="294">
        <v>13.543783457372479</v>
      </c>
      <c r="DE26" s="294">
        <v>13.924197789661912</v>
      </c>
      <c r="DF26" s="294">
        <v>13.954951026037767</v>
      </c>
      <c r="DG26" s="294">
        <v>13.61</v>
      </c>
      <c r="DH26" s="294">
        <v>13.787629531565145</v>
      </c>
      <c r="DI26" s="294">
        <v>13.768746293708359</v>
      </c>
      <c r="DJ26" s="294">
        <v>13.632322905008953</v>
      </c>
      <c r="DK26" s="294">
        <v>14.029064381372372</v>
      </c>
      <c r="DL26" s="294">
        <v>13.792058701699489</v>
      </c>
      <c r="DM26" s="294">
        <v>14.011112528541483</v>
      </c>
      <c r="DN26" s="294">
        <v>13.801206727519428</v>
      </c>
      <c r="DO26" s="294">
        <f t="shared" si="33"/>
        <v>14.036850566603466</v>
      </c>
      <c r="DP26" s="294">
        <v>13.470189769748083</v>
      </c>
      <c r="DQ26" s="294">
        <v>13.095008138428783</v>
      </c>
      <c r="DR26" s="294">
        <v>13.601453913143036</v>
      </c>
      <c r="DS26" s="294">
        <v>13.733870185283196</v>
      </c>
      <c r="DT26" s="294">
        <v>13.869031953853165</v>
      </c>
      <c r="DU26" s="294">
        <v>13.957185244756724</v>
      </c>
      <c r="DV26" s="294">
        <v>13.902205054016685</v>
      </c>
      <c r="DW26" s="294">
        <v>13.640507254218784</v>
      </c>
      <c r="DX26" s="294">
        <v>13.826359827051801</v>
      </c>
      <c r="DY26" s="294">
        <v>13.896247627005893</v>
      </c>
      <c r="DZ26" s="294">
        <v>13.930817564620741</v>
      </c>
      <c r="EA26" s="294">
        <v>14.036850566603466</v>
      </c>
      <c r="EB26" s="294">
        <f t="shared" si="34"/>
        <v>12.673417995730755</v>
      </c>
      <c r="EC26" s="294">
        <v>13.905871985110091</v>
      </c>
      <c r="ED26" s="294">
        <v>13.862866548983162</v>
      </c>
      <c r="EE26" s="294">
        <v>13.725139895997598</v>
      </c>
      <c r="EF26" s="294">
        <v>14.256124186111146</v>
      </c>
      <c r="EG26" s="294">
        <v>14.309385357938565</v>
      </c>
      <c r="EH26" s="294">
        <v>14.048993226207024</v>
      </c>
      <c r="EI26" s="294">
        <v>13.566834765445293</v>
      </c>
      <c r="EJ26" s="294">
        <v>13.344979929859846</v>
      </c>
      <c r="EK26" s="294">
        <v>13.222763677438559</v>
      </c>
      <c r="EL26" s="294">
        <v>13.076911707760623</v>
      </c>
      <c r="EM26" s="294">
        <v>13.067846025974619</v>
      </c>
      <c r="EN26" s="294">
        <v>12.673417995730755</v>
      </c>
      <c r="EO26" s="294">
        <f t="shared" si="35"/>
        <v>11.816738769704868</v>
      </c>
      <c r="EP26" s="294">
        <v>12.98451788603753</v>
      </c>
      <c r="EQ26" s="294">
        <v>12.854453275251059</v>
      </c>
      <c r="ER26" s="294">
        <v>12.71396065798837</v>
      </c>
      <c r="ES26" s="294">
        <v>12.489948744339797</v>
      </c>
      <c r="ET26" s="294">
        <v>11.83441529201621</v>
      </c>
      <c r="EU26" s="294">
        <v>11.068019166898896</v>
      </c>
      <c r="EV26" s="294">
        <v>10.872047660603741</v>
      </c>
      <c r="EW26" s="294">
        <v>11.407528976486464</v>
      </c>
      <c r="EX26" s="294">
        <v>11.560258064393858</v>
      </c>
      <c r="EY26" s="294">
        <v>11.891475612961287</v>
      </c>
      <c r="EZ26" s="294">
        <v>11.905514665914357</v>
      </c>
      <c r="FA26" s="294">
        <v>11.816738769704868</v>
      </c>
    </row>
    <row r="27" spans="1:157" s="131" customFormat="1" ht="5.0999999999999996" customHeight="1">
      <c r="A27" s="414"/>
      <c r="B27" s="311"/>
      <c r="O27" s="311"/>
      <c r="AB27" s="311"/>
      <c r="AO27" s="311"/>
      <c r="BB27" s="311"/>
      <c r="BO27" s="311"/>
      <c r="CB27" s="311"/>
      <c r="CO27" s="311"/>
      <c r="DB27" s="311"/>
      <c r="DO27" s="311"/>
      <c r="EB27" s="311"/>
      <c r="EO27" s="311"/>
    </row>
    <row r="28" spans="1:157" s="131" customFormat="1" ht="12.75" customHeight="1">
      <c r="A28" s="134" t="s">
        <v>2797</v>
      </c>
      <c r="C28" s="134"/>
      <c r="D28" s="134"/>
      <c r="E28" s="134"/>
      <c r="F28" s="134"/>
      <c r="G28" s="134"/>
      <c r="H28" s="134"/>
      <c r="I28" s="134"/>
      <c r="J28" s="134"/>
      <c r="K28" s="134"/>
      <c r="L28" s="134"/>
      <c r="M28" s="134"/>
      <c r="P28" s="134"/>
      <c r="Q28" s="134"/>
      <c r="R28" s="134"/>
      <c r="S28" s="134"/>
      <c r="T28" s="134"/>
      <c r="U28" s="134"/>
      <c r="V28" s="134"/>
      <c r="W28" s="134"/>
      <c r="X28" s="134"/>
      <c r="Y28" s="134"/>
      <c r="Z28" s="134"/>
      <c r="AC28" s="134"/>
      <c r="AD28" s="134"/>
      <c r="AE28" s="134"/>
      <c r="AF28" s="134"/>
      <c r="AG28" s="134"/>
      <c r="AH28" s="134"/>
      <c r="AI28" s="134"/>
      <c r="AJ28" s="134"/>
      <c r="AK28" s="134"/>
      <c r="AL28" s="134"/>
      <c r="AM28" s="134"/>
      <c r="AP28" s="134"/>
      <c r="AQ28" s="134"/>
      <c r="AR28" s="134"/>
      <c r="AS28" s="134"/>
      <c r="AT28" s="134"/>
      <c r="AU28" s="134"/>
      <c r="AV28" s="134"/>
      <c r="AW28" s="134"/>
      <c r="AX28" s="134"/>
      <c r="AY28" s="134"/>
      <c r="AZ28" s="134"/>
      <c r="BC28" s="134"/>
      <c r="BD28" s="134"/>
      <c r="BE28" s="134"/>
      <c r="BF28" s="134"/>
      <c r="BG28" s="134"/>
      <c r="BH28" s="134"/>
      <c r="BI28" s="134"/>
      <c r="BJ28" s="134"/>
      <c r="BK28" s="134"/>
      <c r="BL28" s="134"/>
      <c r="BM28" s="134"/>
      <c r="BP28" s="134"/>
      <c r="BQ28" s="134"/>
      <c r="BR28" s="134"/>
      <c r="BS28" s="134"/>
      <c r="BT28" s="134"/>
      <c r="BU28" s="134"/>
      <c r="BV28" s="134"/>
      <c r="BW28" s="134"/>
      <c r="BX28" s="134"/>
      <c r="BY28" s="134"/>
      <c r="BZ28" s="134"/>
      <c r="CC28" s="134"/>
      <c r="CD28" s="134"/>
      <c r="CE28" s="134"/>
      <c r="CF28" s="134"/>
      <c r="CG28" s="134"/>
      <c r="CH28" s="134"/>
      <c r="CI28" s="134"/>
      <c r="CJ28" s="134"/>
      <c r="CK28" s="134"/>
      <c r="CL28" s="134"/>
      <c r="CM28" s="134"/>
      <c r="CP28" s="134"/>
      <c r="CQ28" s="134"/>
      <c r="CR28" s="134"/>
      <c r="CS28" s="134"/>
      <c r="CT28" s="134"/>
      <c r="CU28" s="134"/>
      <c r="CV28" s="134"/>
      <c r="CW28" s="134"/>
      <c r="CX28" s="134"/>
      <c r="CY28" s="134"/>
      <c r="CZ28" s="134"/>
      <c r="DC28" s="134"/>
      <c r="DD28" s="134"/>
      <c r="DE28" s="134"/>
      <c r="DF28" s="134"/>
      <c r="DG28" s="134"/>
      <c r="DH28" s="134"/>
      <c r="DI28" s="134"/>
      <c r="DJ28" s="134"/>
      <c r="DK28" s="134"/>
      <c r="DL28" s="134"/>
      <c r="DM28" s="134"/>
      <c r="DP28" s="134"/>
      <c r="DQ28" s="134"/>
      <c r="DR28" s="134"/>
      <c r="DS28" s="134"/>
      <c r="DT28" s="134"/>
      <c r="DU28" s="134"/>
      <c r="DV28" s="134"/>
      <c r="DW28" s="134"/>
      <c r="DX28" s="134"/>
      <c r="DY28" s="134"/>
      <c r="DZ28" s="134"/>
      <c r="EC28" s="134"/>
      <c r="ED28" s="134"/>
      <c r="EE28" s="134"/>
      <c r="EF28" s="134"/>
      <c r="EG28" s="134"/>
      <c r="EH28" s="134"/>
      <c r="EI28" s="134"/>
      <c r="EJ28" s="134"/>
      <c r="EK28" s="134"/>
      <c r="EL28" s="134"/>
      <c r="EM28" s="134"/>
      <c r="EP28" s="134"/>
      <c r="EQ28" s="134"/>
      <c r="ER28" s="134"/>
      <c r="ES28" s="134"/>
      <c r="ET28" s="134"/>
      <c r="EU28" s="134"/>
      <c r="EV28" s="134"/>
      <c r="EW28" s="134"/>
      <c r="EX28" s="134"/>
      <c r="EY28" s="134"/>
      <c r="EZ28" s="134"/>
    </row>
    <row r="29" spans="1:157" s="131" customFormat="1" ht="12.75">
      <c r="A29" s="134" t="s">
        <v>3204</v>
      </c>
      <c r="C29" s="360"/>
      <c r="D29" s="360"/>
      <c r="E29" s="360"/>
      <c r="F29" s="360"/>
      <c r="G29" s="360"/>
      <c r="H29" s="360"/>
      <c r="I29" s="360"/>
      <c r="J29" s="360"/>
      <c r="K29" s="360"/>
      <c r="L29" s="360"/>
      <c r="M29" s="360"/>
      <c r="P29" s="360"/>
      <c r="Q29" s="360"/>
      <c r="R29" s="360"/>
      <c r="S29" s="360"/>
      <c r="T29" s="360"/>
      <c r="U29" s="360"/>
      <c r="V29" s="360"/>
      <c r="W29" s="360"/>
      <c r="X29" s="360"/>
      <c r="Y29" s="360"/>
      <c r="Z29" s="360"/>
      <c r="AC29" s="360"/>
      <c r="AD29" s="360"/>
      <c r="AE29" s="360"/>
      <c r="AF29" s="360"/>
      <c r="AG29" s="360"/>
      <c r="AH29" s="360"/>
      <c r="AI29" s="360"/>
      <c r="AJ29" s="360"/>
      <c r="AK29" s="360"/>
      <c r="AL29" s="360"/>
      <c r="AM29" s="360"/>
      <c r="AP29" s="360"/>
      <c r="AQ29" s="360"/>
      <c r="AR29" s="360"/>
      <c r="AS29" s="360"/>
      <c r="AT29" s="360"/>
      <c r="AU29" s="360"/>
      <c r="AV29" s="360"/>
      <c r="AW29" s="360"/>
      <c r="AX29" s="360"/>
      <c r="AY29" s="360"/>
      <c r="AZ29" s="360"/>
      <c r="BC29" s="360"/>
      <c r="BD29" s="360"/>
      <c r="BE29" s="360"/>
      <c r="BF29" s="360"/>
      <c r="BG29" s="360"/>
      <c r="BH29" s="360"/>
      <c r="BI29" s="360"/>
      <c r="BJ29" s="360"/>
      <c r="BK29" s="360"/>
      <c r="BL29" s="360"/>
      <c r="BM29" s="360"/>
      <c r="BP29" s="360"/>
      <c r="BQ29" s="360"/>
      <c r="BR29" s="360"/>
      <c r="BS29" s="360"/>
      <c r="BT29" s="360"/>
      <c r="BU29" s="360"/>
      <c r="BV29" s="360"/>
      <c r="BW29" s="360"/>
      <c r="BX29" s="360"/>
      <c r="BY29" s="360"/>
      <c r="BZ29" s="360"/>
      <c r="CC29" s="360"/>
      <c r="CD29" s="360"/>
      <c r="CE29" s="360"/>
      <c r="CF29" s="360"/>
      <c r="CG29" s="360"/>
      <c r="CH29" s="360"/>
      <c r="CI29" s="360"/>
      <c r="CJ29" s="360"/>
      <c r="CK29" s="360"/>
      <c r="CL29" s="360"/>
      <c r="CM29" s="360"/>
      <c r="CP29" s="360"/>
      <c r="CQ29" s="360"/>
      <c r="CR29" s="360"/>
      <c r="CS29" s="360"/>
      <c r="CT29" s="360"/>
      <c r="CU29" s="360"/>
      <c r="CV29" s="360"/>
      <c r="CW29" s="360"/>
      <c r="CX29" s="360"/>
      <c r="CY29" s="360"/>
      <c r="CZ29" s="360"/>
      <c r="DC29" s="360"/>
      <c r="DD29" s="360"/>
      <c r="DE29" s="360"/>
      <c r="DF29" s="360"/>
      <c r="DG29" s="360"/>
      <c r="DH29" s="360"/>
      <c r="DI29" s="360"/>
      <c r="DJ29" s="360"/>
      <c r="DK29" s="360"/>
      <c r="DL29" s="360"/>
      <c r="DM29" s="360"/>
      <c r="DP29" s="360"/>
      <c r="DQ29" s="360"/>
      <c r="DR29" s="360"/>
      <c r="DS29" s="360"/>
      <c r="DT29" s="360"/>
      <c r="DU29" s="360"/>
      <c r="DV29" s="360"/>
      <c r="DW29" s="360"/>
      <c r="DX29" s="360"/>
      <c r="DY29" s="360"/>
      <c r="DZ29" s="360"/>
      <c r="EC29" s="360"/>
      <c r="ED29" s="360"/>
      <c r="EE29" s="360"/>
      <c r="EF29" s="360"/>
      <c r="EG29" s="360"/>
      <c r="EH29" s="360"/>
      <c r="EI29" s="360"/>
      <c r="EJ29" s="360"/>
      <c r="EK29" s="360"/>
      <c r="EL29" s="360"/>
      <c r="EM29" s="360"/>
      <c r="EP29" s="360"/>
      <c r="EQ29" s="360"/>
      <c r="ER29" s="360"/>
      <c r="ES29" s="360"/>
      <c r="ET29" s="360"/>
      <c r="EU29" s="360"/>
      <c r="EV29" s="360"/>
      <c r="EW29" s="360"/>
      <c r="EX29" s="360"/>
      <c r="EY29" s="360"/>
      <c r="EZ29" s="360"/>
    </row>
    <row r="30" spans="1:157" s="131" customFormat="1" ht="12.75">
      <c r="A30" s="407"/>
      <c r="B30" s="311"/>
      <c r="O30" s="311"/>
      <c r="AB30" s="311"/>
      <c r="AO30" s="311"/>
      <c r="BB30" s="311"/>
      <c r="BO30" s="311"/>
      <c r="CB30" s="311"/>
      <c r="CO30" s="311"/>
      <c r="DB30" s="311"/>
      <c r="DO30" s="311"/>
      <c r="EB30" s="311"/>
      <c r="EO30" s="311"/>
    </row>
  </sheetData>
  <mergeCells count="24">
    <mergeCell ref="AB5:AB6"/>
    <mergeCell ref="B5:B6"/>
    <mergeCell ref="C5:N5"/>
    <mergeCell ref="O5:O6"/>
    <mergeCell ref="P5:AA5"/>
    <mergeCell ref="DB5:DB6"/>
    <mergeCell ref="AC5:AN5"/>
    <mergeCell ref="AO5:AO6"/>
    <mergeCell ref="AP5:BA5"/>
    <mergeCell ref="BB5:BB6"/>
    <mergeCell ref="BC5:BN5"/>
    <mergeCell ref="BO5:BO6"/>
    <mergeCell ref="BP5:CA5"/>
    <mergeCell ref="CB5:CB6"/>
    <mergeCell ref="CC5:CN5"/>
    <mergeCell ref="CO5:CO6"/>
    <mergeCell ref="CP5:DA5"/>
    <mergeCell ref="EP5:FA5"/>
    <mergeCell ref="DC5:DN5"/>
    <mergeCell ref="DO5:DO6"/>
    <mergeCell ref="DP5:EA5"/>
    <mergeCell ref="EB5:EB6"/>
    <mergeCell ref="EC5:EN5"/>
    <mergeCell ref="EO5:EO6"/>
  </mergeCells>
  <hyperlinks>
    <hyperlink ref="A1" location="'Table of contents'!A1" display="вернуться на заглавную стр. (содержание)"/>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A29"/>
  <sheetViews>
    <sheetView zoomScale="80" zoomScaleNormal="80" workbookViewId="0">
      <pane xSplit="1" topLeftCell="EE1" activePane="topRight" state="frozen"/>
      <selection pane="topRight"/>
    </sheetView>
  </sheetViews>
  <sheetFormatPr defaultRowHeight="15"/>
  <cols>
    <col min="1" max="1" width="39.5703125" style="34" customWidth="1"/>
    <col min="2" max="16384" width="9.140625" style="34"/>
  </cols>
  <sheetData>
    <row r="1" spans="1:157" s="410" customFormat="1" ht="15" customHeight="1">
      <c r="A1" s="691" t="s">
        <v>2688</v>
      </c>
    </row>
    <row r="2" spans="1:157" ht="5.0999999999999996" customHeight="1">
      <c r="A2" s="65"/>
    </row>
    <row r="3" spans="1:157" s="260" customFormat="1" ht="18.75" customHeight="1">
      <c r="A3" s="381" t="s">
        <v>3857</v>
      </c>
    </row>
    <row r="4" spans="1:157" s="134" customFormat="1" ht="5.0999999999999996" customHeight="1" thickBot="1">
      <c r="A4" s="408"/>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row>
    <row r="5" spans="1:157" s="131" customFormat="1" ht="17.100000000000001" customHeight="1">
      <c r="A5" s="1123"/>
      <c r="B5" s="1115" t="s">
        <v>3</v>
      </c>
      <c r="C5" s="1109" t="s">
        <v>3</v>
      </c>
      <c r="D5" s="1109"/>
      <c r="E5" s="1109"/>
      <c r="F5" s="1109"/>
      <c r="G5" s="1109"/>
      <c r="H5" s="1109"/>
      <c r="I5" s="1109"/>
      <c r="J5" s="1109"/>
      <c r="K5" s="1109"/>
      <c r="L5" s="1109"/>
      <c r="M5" s="1109"/>
      <c r="N5" s="1110"/>
      <c r="O5" s="1115" t="s">
        <v>4</v>
      </c>
      <c r="P5" s="1109" t="s">
        <v>4</v>
      </c>
      <c r="Q5" s="1109"/>
      <c r="R5" s="1109"/>
      <c r="S5" s="1109"/>
      <c r="T5" s="1109"/>
      <c r="U5" s="1109"/>
      <c r="V5" s="1109"/>
      <c r="W5" s="1109"/>
      <c r="X5" s="1109"/>
      <c r="Y5" s="1109"/>
      <c r="Z5" s="1109"/>
      <c r="AA5" s="1110"/>
      <c r="AB5" s="1115" t="s">
        <v>5</v>
      </c>
      <c r="AC5" s="1109" t="s">
        <v>5</v>
      </c>
      <c r="AD5" s="1109"/>
      <c r="AE5" s="1109"/>
      <c r="AF5" s="1109"/>
      <c r="AG5" s="1109"/>
      <c r="AH5" s="1109"/>
      <c r="AI5" s="1109"/>
      <c r="AJ5" s="1109"/>
      <c r="AK5" s="1109"/>
      <c r="AL5" s="1109"/>
      <c r="AM5" s="1109"/>
      <c r="AN5" s="1110"/>
      <c r="AO5" s="1115" t="s">
        <v>6</v>
      </c>
      <c r="AP5" s="1109" t="s">
        <v>6</v>
      </c>
      <c r="AQ5" s="1109"/>
      <c r="AR5" s="1109"/>
      <c r="AS5" s="1109"/>
      <c r="AT5" s="1109"/>
      <c r="AU5" s="1109"/>
      <c r="AV5" s="1109"/>
      <c r="AW5" s="1109"/>
      <c r="AX5" s="1109"/>
      <c r="AY5" s="1109"/>
      <c r="AZ5" s="1109"/>
      <c r="BA5" s="1110"/>
      <c r="BB5" s="1115" t="s">
        <v>7</v>
      </c>
      <c r="BC5" s="1109" t="s">
        <v>7</v>
      </c>
      <c r="BD5" s="1109"/>
      <c r="BE5" s="1109"/>
      <c r="BF5" s="1109"/>
      <c r="BG5" s="1109"/>
      <c r="BH5" s="1109"/>
      <c r="BI5" s="1109"/>
      <c r="BJ5" s="1109"/>
      <c r="BK5" s="1109"/>
      <c r="BL5" s="1109"/>
      <c r="BM5" s="1109"/>
      <c r="BN5" s="1110"/>
      <c r="BO5" s="1115" t="s">
        <v>8</v>
      </c>
      <c r="BP5" s="1109" t="s">
        <v>8</v>
      </c>
      <c r="BQ5" s="1109"/>
      <c r="BR5" s="1109"/>
      <c r="BS5" s="1109"/>
      <c r="BT5" s="1109"/>
      <c r="BU5" s="1109"/>
      <c r="BV5" s="1109"/>
      <c r="BW5" s="1109"/>
      <c r="BX5" s="1109"/>
      <c r="BY5" s="1109"/>
      <c r="BZ5" s="1109"/>
      <c r="CA5" s="1110"/>
      <c r="CB5" s="1115" t="s">
        <v>9</v>
      </c>
      <c r="CC5" s="1109" t="s">
        <v>9</v>
      </c>
      <c r="CD5" s="1109"/>
      <c r="CE5" s="1109"/>
      <c r="CF5" s="1109"/>
      <c r="CG5" s="1109"/>
      <c r="CH5" s="1109"/>
      <c r="CI5" s="1109"/>
      <c r="CJ5" s="1109"/>
      <c r="CK5" s="1109"/>
      <c r="CL5" s="1109"/>
      <c r="CM5" s="1109"/>
      <c r="CN5" s="1110"/>
      <c r="CO5" s="1115">
        <v>2003</v>
      </c>
      <c r="CP5" s="1109" t="s">
        <v>10</v>
      </c>
      <c r="CQ5" s="1109"/>
      <c r="CR5" s="1109"/>
      <c r="CS5" s="1109"/>
      <c r="CT5" s="1109"/>
      <c r="CU5" s="1109"/>
      <c r="CV5" s="1109"/>
      <c r="CW5" s="1109"/>
      <c r="CX5" s="1109"/>
      <c r="CY5" s="1109"/>
      <c r="CZ5" s="1109"/>
      <c r="DA5" s="1110"/>
      <c r="DB5" s="1121">
        <v>2004</v>
      </c>
      <c r="DC5" s="1109" t="s">
        <v>11</v>
      </c>
      <c r="DD5" s="1109"/>
      <c r="DE5" s="1109"/>
      <c r="DF5" s="1109"/>
      <c r="DG5" s="1109"/>
      <c r="DH5" s="1109"/>
      <c r="DI5" s="1109"/>
      <c r="DJ5" s="1109"/>
      <c r="DK5" s="1109"/>
      <c r="DL5" s="1109"/>
      <c r="DM5" s="1109"/>
      <c r="DN5" s="1110"/>
      <c r="DO5" s="1121">
        <v>2005</v>
      </c>
      <c r="DP5" s="1109" t="s">
        <v>12</v>
      </c>
      <c r="DQ5" s="1109"/>
      <c r="DR5" s="1109"/>
      <c r="DS5" s="1109"/>
      <c r="DT5" s="1109"/>
      <c r="DU5" s="1109"/>
      <c r="DV5" s="1109"/>
      <c r="DW5" s="1109"/>
      <c r="DX5" s="1109"/>
      <c r="DY5" s="1109"/>
      <c r="DZ5" s="1109"/>
      <c r="EA5" s="1110"/>
      <c r="EB5" s="1121">
        <v>2006</v>
      </c>
      <c r="EC5" s="1109" t="s">
        <v>13</v>
      </c>
      <c r="ED5" s="1109"/>
      <c r="EE5" s="1109"/>
      <c r="EF5" s="1109"/>
      <c r="EG5" s="1109"/>
      <c r="EH5" s="1109"/>
      <c r="EI5" s="1109"/>
      <c r="EJ5" s="1109"/>
      <c r="EK5" s="1109"/>
      <c r="EL5" s="1109"/>
      <c r="EM5" s="1109"/>
      <c r="EN5" s="1110"/>
      <c r="EO5" s="1121">
        <v>2007</v>
      </c>
      <c r="EP5" s="1109">
        <v>2007</v>
      </c>
      <c r="EQ5" s="1109"/>
      <c r="ER5" s="1109"/>
      <c r="ES5" s="1109"/>
      <c r="ET5" s="1109"/>
      <c r="EU5" s="1109"/>
      <c r="EV5" s="1109"/>
      <c r="EW5" s="1109"/>
      <c r="EX5" s="1109"/>
      <c r="EY5" s="1109"/>
      <c r="EZ5" s="1109"/>
      <c r="FA5" s="1110"/>
    </row>
    <row r="6" spans="1:157" s="131" customFormat="1" ht="17.100000000000001" customHeight="1" thickBot="1">
      <c r="A6" s="1019"/>
      <c r="B6" s="1114"/>
      <c r="C6" s="673" t="s">
        <v>2646</v>
      </c>
      <c r="D6" s="673" t="s">
        <v>2647</v>
      </c>
      <c r="E6" s="673" t="s">
        <v>2648</v>
      </c>
      <c r="F6" s="673" t="s">
        <v>2649</v>
      </c>
      <c r="G6" s="673" t="s">
        <v>2650</v>
      </c>
      <c r="H6" s="673" t="s">
        <v>2651</v>
      </c>
      <c r="I6" s="673" t="s">
        <v>2652</v>
      </c>
      <c r="J6" s="673" t="s">
        <v>2653</v>
      </c>
      <c r="K6" s="673" t="s">
        <v>2654</v>
      </c>
      <c r="L6" s="673" t="s">
        <v>2655</v>
      </c>
      <c r="M6" s="673" t="s">
        <v>2656</v>
      </c>
      <c r="N6" s="673" t="s">
        <v>2657</v>
      </c>
      <c r="O6" s="1114"/>
      <c r="P6" s="673" t="s">
        <v>2646</v>
      </c>
      <c r="Q6" s="673" t="s">
        <v>2647</v>
      </c>
      <c r="R6" s="673" t="s">
        <v>2648</v>
      </c>
      <c r="S6" s="673" t="s">
        <v>2649</v>
      </c>
      <c r="T6" s="673" t="s">
        <v>2650</v>
      </c>
      <c r="U6" s="673" t="s">
        <v>2651</v>
      </c>
      <c r="V6" s="673" t="s">
        <v>2652</v>
      </c>
      <c r="W6" s="673" t="s">
        <v>2653</v>
      </c>
      <c r="X6" s="673" t="s">
        <v>2654</v>
      </c>
      <c r="Y6" s="673" t="s">
        <v>2655</v>
      </c>
      <c r="Z6" s="673" t="s">
        <v>2656</v>
      </c>
      <c r="AA6" s="673" t="s">
        <v>2657</v>
      </c>
      <c r="AB6" s="1114"/>
      <c r="AC6" s="673" t="s">
        <v>2646</v>
      </c>
      <c r="AD6" s="673" t="s">
        <v>2647</v>
      </c>
      <c r="AE6" s="673" t="s">
        <v>2648</v>
      </c>
      <c r="AF6" s="673" t="s">
        <v>2649</v>
      </c>
      <c r="AG6" s="673" t="s">
        <v>2650</v>
      </c>
      <c r="AH6" s="673" t="s">
        <v>2651</v>
      </c>
      <c r="AI6" s="673" t="s">
        <v>2652</v>
      </c>
      <c r="AJ6" s="673" t="s">
        <v>2653</v>
      </c>
      <c r="AK6" s="673" t="s">
        <v>2654</v>
      </c>
      <c r="AL6" s="673" t="s">
        <v>2655</v>
      </c>
      <c r="AM6" s="673" t="s">
        <v>2656</v>
      </c>
      <c r="AN6" s="673" t="s">
        <v>2657</v>
      </c>
      <c r="AO6" s="1114"/>
      <c r="AP6" s="673" t="s">
        <v>2646</v>
      </c>
      <c r="AQ6" s="673" t="s">
        <v>2647</v>
      </c>
      <c r="AR6" s="673" t="s">
        <v>2648</v>
      </c>
      <c r="AS6" s="673" t="s">
        <v>2649</v>
      </c>
      <c r="AT6" s="673" t="s">
        <v>2650</v>
      </c>
      <c r="AU6" s="673" t="s">
        <v>2651</v>
      </c>
      <c r="AV6" s="673" t="s">
        <v>2652</v>
      </c>
      <c r="AW6" s="673" t="s">
        <v>2653</v>
      </c>
      <c r="AX6" s="673" t="s">
        <v>2654</v>
      </c>
      <c r="AY6" s="673" t="s">
        <v>2655</v>
      </c>
      <c r="AZ6" s="673" t="s">
        <v>2656</v>
      </c>
      <c r="BA6" s="673" t="s">
        <v>2657</v>
      </c>
      <c r="BB6" s="1114"/>
      <c r="BC6" s="673" t="s">
        <v>2646</v>
      </c>
      <c r="BD6" s="673" t="s">
        <v>2647</v>
      </c>
      <c r="BE6" s="673" t="s">
        <v>2648</v>
      </c>
      <c r="BF6" s="673" t="s">
        <v>2649</v>
      </c>
      <c r="BG6" s="673" t="s">
        <v>2650</v>
      </c>
      <c r="BH6" s="673" t="s">
        <v>2651</v>
      </c>
      <c r="BI6" s="673" t="s">
        <v>2652</v>
      </c>
      <c r="BJ6" s="673" t="s">
        <v>2653</v>
      </c>
      <c r="BK6" s="673" t="s">
        <v>2654</v>
      </c>
      <c r="BL6" s="673" t="s">
        <v>2655</v>
      </c>
      <c r="BM6" s="673" t="s">
        <v>2656</v>
      </c>
      <c r="BN6" s="673" t="s">
        <v>2657</v>
      </c>
      <c r="BO6" s="1114"/>
      <c r="BP6" s="673" t="s">
        <v>2646</v>
      </c>
      <c r="BQ6" s="673" t="s">
        <v>2647</v>
      </c>
      <c r="BR6" s="673" t="s">
        <v>2648</v>
      </c>
      <c r="BS6" s="673" t="s">
        <v>2649</v>
      </c>
      <c r="BT6" s="673" t="s">
        <v>2650</v>
      </c>
      <c r="BU6" s="673" t="s">
        <v>2651</v>
      </c>
      <c r="BV6" s="673" t="s">
        <v>2652</v>
      </c>
      <c r="BW6" s="673" t="s">
        <v>2653</v>
      </c>
      <c r="BX6" s="673" t="s">
        <v>2654</v>
      </c>
      <c r="BY6" s="673" t="s">
        <v>2655</v>
      </c>
      <c r="BZ6" s="673" t="s">
        <v>2656</v>
      </c>
      <c r="CA6" s="673" t="s">
        <v>2657</v>
      </c>
      <c r="CB6" s="1114"/>
      <c r="CC6" s="673" t="s">
        <v>2646</v>
      </c>
      <c r="CD6" s="673" t="s">
        <v>2647</v>
      </c>
      <c r="CE6" s="673" t="s">
        <v>2648</v>
      </c>
      <c r="CF6" s="673" t="s">
        <v>2649</v>
      </c>
      <c r="CG6" s="673" t="s">
        <v>2650</v>
      </c>
      <c r="CH6" s="673" t="s">
        <v>2651</v>
      </c>
      <c r="CI6" s="673" t="s">
        <v>2652</v>
      </c>
      <c r="CJ6" s="673" t="s">
        <v>2653</v>
      </c>
      <c r="CK6" s="673" t="s">
        <v>2654</v>
      </c>
      <c r="CL6" s="673" t="s">
        <v>2655</v>
      </c>
      <c r="CM6" s="673" t="s">
        <v>2656</v>
      </c>
      <c r="CN6" s="673" t="s">
        <v>2657</v>
      </c>
      <c r="CO6" s="1114"/>
      <c r="CP6" s="673" t="s">
        <v>2646</v>
      </c>
      <c r="CQ6" s="673" t="s">
        <v>2647</v>
      </c>
      <c r="CR6" s="673" t="s">
        <v>2648</v>
      </c>
      <c r="CS6" s="673" t="s">
        <v>2649</v>
      </c>
      <c r="CT6" s="673" t="s">
        <v>2650</v>
      </c>
      <c r="CU6" s="673" t="s">
        <v>2651</v>
      </c>
      <c r="CV6" s="673" t="s">
        <v>2652</v>
      </c>
      <c r="CW6" s="673" t="s">
        <v>2653</v>
      </c>
      <c r="CX6" s="673" t="s">
        <v>2654</v>
      </c>
      <c r="CY6" s="673" t="s">
        <v>2655</v>
      </c>
      <c r="CZ6" s="673" t="s">
        <v>2656</v>
      </c>
      <c r="DA6" s="673" t="s">
        <v>2657</v>
      </c>
      <c r="DB6" s="1122"/>
      <c r="DC6" s="673" t="s">
        <v>2646</v>
      </c>
      <c r="DD6" s="673" t="s">
        <v>2647</v>
      </c>
      <c r="DE6" s="673" t="s">
        <v>2648</v>
      </c>
      <c r="DF6" s="673" t="s">
        <v>2649</v>
      </c>
      <c r="DG6" s="673" t="s">
        <v>2650</v>
      </c>
      <c r="DH6" s="673" t="s">
        <v>2651</v>
      </c>
      <c r="DI6" s="673" t="s">
        <v>2652</v>
      </c>
      <c r="DJ6" s="673" t="s">
        <v>2653</v>
      </c>
      <c r="DK6" s="673" t="s">
        <v>2654</v>
      </c>
      <c r="DL6" s="673" t="s">
        <v>2655</v>
      </c>
      <c r="DM6" s="673" t="s">
        <v>2656</v>
      </c>
      <c r="DN6" s="673" t="s">
        <v>2657</v>
      </c>
      <c r="DO6" s="1122"/>
      <c r="DP6" s="673" t="s">
        <v>2646</v>
      </c>
      <c r="DQ6" s="673" t="s">
        <v>2647</v>
      </c>
      <c r="DR6" s="673" t="s">
        <v>2648</v>
      </c>
      <c r="DS6" s="673" t="s">
        <v>2649</v>
      </c>
      <c r="DT6" s="673" t="s">
        <v>2650</v>
      </c>
      <c r="DU6" s="673" t="s">
        <v>2651</v>
      </c>
      <c r="DV6" s="673" t="s">
        <v>2652</v>
      </c>
      <c r="DW6" s="673" t="s">
        <v>2653</v>
      </c>
      <c r="DX6" s="673" t="s">
        <v>2654</v>
      </c>
      <c r="DY6" s="673" t="s">
        <v>2655</v>
      </c>
      <c r="DZ6" s="673" t="s">
        <v>2656</v>
      </c>
      <c r="EA6" s="673" t="s">
        <v>2657</v>
      </c>
      <c r="EB6" s="1122"/>
      <c r="EC6" s="673" t="s">
        <v>2646</v>
      </c>
      <c r="ED6" s="673" t="s">
        <v>2647</v>
      </c>
      <c r="EE6" s="673" t="s">
        <v>2648</v>
      </c>
      <c r="EF6" s="673" t="s">
        <v>2649</v>
      </c>
      <c r="EG6" s="673" t="s">
        <v>2650</v>
      </c>
      <c r="EH6" s="673" t="s">
        <v>2651</v>
      </c>
      <c r="EI6" s="673" t="s">
        <v>2652</v>
      </c>
      <c r="EJ6" s="673" t="s">
        <v>2653</v>
      </c>
      <c r="EK6" s="673" t="s">
        <v>2654</v>
      </c>
      <c r="EL6" s="673" t="s">
        <v>2655</v>
      </c>
      <c r="EM6" s="673" t="s">
        <v>2656</v>
      </c>
      <c r="EN6" s="673" t="s">
        <v>2657</v>
      </c>
      <c r="EO6" s="1122"/>
      <c r="EP6" s="673" t="s">
        <v>2646</v>
      </c>
      <c r="EQ6" s="673" t="s">
        <v>2647</v>
      </c>
      <c r="ER6" s="673" t="s">
        <v>2648</v>
      </c>
      <c r="ES6" s="673" t="s">
        <v>2649</v>
      </c>
      <c r="ET6" s="673" t="s">
        <v>2650</v>
      </c>
      <c r="EU6" s="673" t="s">
        <v>2651</v>
      </c>
      <c r="EV6" s="673" t="s">
        <v>2652</v>
      </c>
      <c r="EW6" s="673" t="s">
        <v>2653</v>
      </c>
      <c r="EX6" s="673" t="s">
        <v>2654</v>
      </c>
      <c r="EY6" s="673" t="s">
        <v>2655</v>
      </c>
      <c r="EZ6" s="673" t="s">
        <v>2656</v>
      </c>
      <c r="FA6" s="673" t="s">
        <v>2657</v>
      </c>
    </row>
    <row r="7" spans="1:157" s="131" customFormat="1" ht="5.0999999999999996" customHeight="1">
      <c r="A7" s="1"/>
      <c r="B7" s="4"/>
      <c r="C7" s="3"/>
      <c r="D7" s="3"/>
      <c r="E7" s="3"/>
      <c r="F7" s="3"/>
      <c r="G7" s="3"/>
      <c r="H7" s="3"/>
      <c r="I7" s="3"/>
      <c r="J7" s="3"/>
      <c r="K7" s="3"/>
      <c r="L7" s="3"/>
      <c r="M7" s="3"/>
      <c r="N7" s="3"/>
      <c r="O7" s="4"/>
      <c r="P7" s="3"/>
      <c r="Q7" s="3"/>
      <c r="R7" s="3"/>
      <c r="S7" s="3"/>
      <c r="T7" s="3"/>
      <c r="U7" s="3"/>
      <c r="V7" s="3"/>
      <c r="W7" s="3"/>
      <c r="X7" s="3"/>
      <c r="Y7" s="3"/>
      <c r="Z7" s="3"/>
      <c r="AA7" s="3"/>
      <c r="AB7" s="4"/>
      <c r="AC7" s="3"/>
      <c r="AD7" s="3"/>
      <c r="AE7" s="3"/>
      <c r="AF7" s="3"/>
      <c r="AG7" s="3"/>
      <c r="AH7" s="3"/>
      <c r="AI7" s="3"/>
      <c r="AJ7" s="3"/>
      <c r="AK7" s="3"/>
      <c r="AL7" s="3"/>
      <c r="AM7" s="3"/>
      <c r="AN7" s="3"/>
      <c r="AO7" s="4"/>
      <c r="AP7" s="3"/>
      <c r="AQ7" s="3"/>
      <c r="AR7" s="3"/>
      <c r="AS7" s="3"/>
      <c r="AT7" s="3"/>
      <c r="AU7" s="3"/>
      <c r="AV7" s="3"/>
      <c r="AW7" s="3"/>
      <c r="AX7" s="3"/>
      <c r="AY7" s="3"/>
      <c r="AZ7" s="3"/>
      <c r="BA7" s="3"/>
      <c r="BB7" s="4"/>
      <c r="BC7" s="3"/>
      <c r="BD7" s="3"/>
      <c r="BE7" s="3"/>
      <c r="BF7" s="3"/>
      <c r="BG7" s="3"/>
      <c r="BH7" s="3"/>
      <c r="BI7" s="3"/>
      <c r="BJ7" s="3"/>
      <c r="BK7" s="3"/>
      <c r="BL7" s="3"/>
      <c r="BM7" s="3"/>
      <c r="BN7" s="3"/>
      <c r="BO7" s="4"/>
      <c r="BP7" s="3"/>
      <c r="BQ7" s="3"/>
      <c r="BR7" s="3"/>
      <c r="BS7" s="3"/>
      <c r="BT7" s="3"/>
      <c r="BU7" s="3"/>
      <c r="BV7" s="3"/>
      <c r="BW7" s="3"/>
      <c r="BX7" s="3"/>
      <c r="BY7" s="3"/>
      <c r="BZ7" s="3"/>
      <c r="CA7" s="3"/>
      <c r="CB7" s="4"/>
      <c r="CC7" s="3"/>
      <c r="CD7" s="3"/>
      <c r="CE7" s="3"/>
      <c r="CF7" s="3"/>
      <c r="CG7" s="3"/>
      <c r="CH7" s="3"/>
      <c r="CI7" s="3"/>
      <c r="CJ7" s="3"/>
      <c r="CK7" s="3"/>
      <c r="CL7" s="3"/>
      <c r="CM7" s="3"/>
      <c r="CN7" s="3"/>
      <c r="CO7" s="4"/>
      <c r="CP7" s="3"/>
      <c r="CQ7" s="3"/>
      <c r="CR7" s="3"/>
      <c r="CS7" s="3"/>
      <c r="CT7" s="3"/>
      <c r="CU7" s="3"/>
      <c r="CV7" s="3"/>
      <c r="CW7" s="3"/>
      <c r="CX7" s="3"/>
      <c r="CY7" s="3"/>
      <c r="CZ7" s="3"/>
      <c r="DA7" s="3"/>
      <c r="DB7" s="2"/>
      <c r="DC7" s="3"/>
      <c r="DD7" s="3"/>
      <c r="DE7" s="3"/>
      <c r="DF7" s="3"/>
      <c r="DG7" s="3"/>
      <c r="DH7" s="3"/>
      <c r="DI7" s="3"/>
      <c r="DJ7" s="3"/>
      <c r="DK7" s="3"/>
      <c r="DL7" s="3"/>
      <c r="DM7" s="3"/>
      <c r="DN7" s="3"/>
      <c r="DO7" s="2"/>
      <c r="DP7" s="3"/>
      <c r="DQ7" s="3"/>
      <c r="DR7" s="3"/>
      <c r="DS7" s="3"/>
      <c r="DT7" s="3"/>
      <c r="DU7" s="3"/>
      <c r="DV7" s="3"/>
      <c r="DW7" s="3"/>
      <c r="DX7" s="3"/>
      <c r="DY7" s="3"/>
      <c r="DZ7" s="3"/>
      <c r="EA7" s="3"/>
      <c r="EB7" s="2"/>
      <c r="EC7" s="3"/>
      <c r="ED7" s="3"/>
      <c r="EE7" s="3"/>
      <c r="EF7" s="3"/>
      <c r="EG7" s="3"/>
      <c r="EH7" s="3"/>
      <c r="EI7" s="3"/>
      <c r="EJ7" s="3"/>
      <c r="EK7" s="3"/>
      <c r="EL7" s="3"/>
      <c r="EM7" s="3"/>
      <c r="EN7" s="3"/>
      <c r="EO7" s="2"/>
      <c r="EP7" s="3"/>
      <c r="EQ7" s="3"/>
      <c r="ER7" s="3"/>
      <c r="ES7" s="3"/>
      <c r="ET7" s="3"/>
      <c r="EU7" s="3"/>
      <c r="EV7" s="3"/>
      <c r="EW7" s="3"/>
      <c r="EX7" s="3"/>
      <c r="EY7" s="3"/>
      <c r="EZ7" s="3"/>
      <c r="FA7" s="3"/>
    </row>
    <row r="8" spans="1:157" s="134" customFormat="1" ht="12.75" customHeight="1">
      <c r="A8" s="781" t="s">
        <v>3160</v>
      </c>
      <c r="B8" s="404">
        <f>N8</f>
        <v>6.9098714711640579</v>
      </c>
      <c r="C8" s="404">
        <v>12.358763176006086</v>
      </c>
      <c r="D8" s="404">
        <v>10.771746376572006</v>
      </c>
      <c r="E8" s="404">
        <v>14.800098528911676</v>
      </c>
      <c r="F8" s="404">
        <v>14.353148346564071</v>
      </c>
      <c r="G8" s="404">
        <v>16.78367056311021</v>
      </c>
      <c r="H8" s="404">
        <v>15.889439615899292</v>
      </c>
      <c r="I8" s="404">
        <v>8.7219435325543699</v>
      </c>
      <c r="J8" s="404">
        <v>9.1423801754856253</v>
      </c>
      <c r="K8" s="404">
        <v>8.0324453908079896</v>
      </c>
      <c r="L8" s="404">
        <v>5.9389891893836539</v>
      </c>
      <c r="M8" s="404">
        <v>6.8634269277167217</v>
      </c>
      <c r="N8" s="404">
        <v>6.9098714711640579</v>
      </c>
      <c r="O8" s="404">
        <f>AA8</f>
        <v>7.1121078737691503</v>
      </c>
      <c r="P8" s="404">
        <v>7.0948010303762929</v>
      </c>
      <c r="Q8" s="404">
        <v>7.0418048385814602</v>
      </c>
      <c r="R8" s="404">
        <v>7.236422480346409</v>
      </c>
      <c r="S8" s="404">
        <v>8.0963160815496114</v>
      </c>
      <c r="T8" s="404">
        <v>8.3797138350261591</v>
      </c>
      <c r="U8" s="404">
        <v>8.3547706770181396</v>
      </c>
      <c r="V8" s="404">
        <v>7.7020096794093833</v>
      </c>
      <c r="W8" s="404">
        <v>8.6568785249483913</v>
      </c>
      <c r="X8" s="404">
        <v>8.798479580987312</v>
      </c>
      <c r="Y8" s="404">
        <v>8.0579599001177602</v>
      </c>
      <c r="Z8" s="404">
        <v>7.3942690056585869</v>
      </c>
      <c r="AA8" s="404">
        <v>7.1121078737691503</v>
      </c>
      <c r="AB8" s="404">
        <f>AN8</f>
        <v>11.135110001664271</v>
      </c>
      <c r="AC8" s="404">
        <v>7.6667413942548892</v>
      </c>
      <c r="AD8" s="404">
        <v>7.5517411332098714</v>
      </c>
      <c r="AE8" s="404">
        <v>6.6123452915631908</v>
      </c>
      <c r="AF8" s="404">
        <v>7.2740464885441192</v>
      </c>
      <c r="AG8" s="404">
        <v>7.6484102203309856</v>
      </c>
      <c r="AH8" s="404">
        <v>7.6384305630751674</v>
      </c>
      <c r="AI8" s="404">
        <v>8.2676056144056886</v>
      </c>
      <c r="AJ8" s="404">
        <v>8.4062120314409263</v>
      </c>
      <c r="AK8" s="404">
        <v>10.060843638060403</v>
      </c>
      <c r="AL8" s="404">
        <v>12.184720579007074</v>
      </c>
      <c r="AM8" s="404">
        <v>12.016517184597259</v>
      </c>
      <c r="AN8" s="404">
        <v>11.135110001664271</v>
      </c>
      <c r="AO8" s="404">
        <f>BA8</f>
        <v>5.2871970993571669</v>
      </c>
      <c r="AP8" s="404">
        <v>10.183717218686695</v>
      </c>
      <c r="AQ8" s="404">
        <v>9.8653036638917317</v>
      </c>
      <c r="AR8" s="404">
        <v>8.1436816489602322</v>
      </c>
      <c r="AS8" s="404">
        <v>8.6404185901777169</v>
      </c>
      <c r="AT8" s="404">
        <v>7.3647057651754437</v>
      </c>
      <c r="AU8" s="404">
        <v>7.747419136418106</v>
      </c>
      <c r="AV8" s="404">
        <v>7.1823811367696511</v>
      </c>
      <c r="AW8" s="404">
        <v>6.2547829485544311</v>
      </c>
      <c r="AX8" s="404">
        <v>5.9108408196385005</v>
      </c>
      <c r="AY8" s="404">
        <v>5.6093168000997897</v>
      </c>
      <c r="AZ8" s="404">
        <v>5.5616585121076749</v>
      </c>
      <c r="BA8" s="404">
        <v>5.2871970993571669</v>
      </c>
      <c r="BB8" s="404">
        <f>BN8</f>
        <v>3.219623965536619</v>
      </c>
      <c r="BC8" s="404">
        <v>5.3570875599897292</v>
      </c>
      <c r="BD8" s="404">
        <v>5.0331905552465628</v>
      </c>
      <c r="BE8" s="404">
        <v>4.6107051722218921</v>
      </c>
      <c r="BF8" s="404">
        <v>4.7830782880426312</v>
      </c>
      <c r="BG8" s="404">
        <v>3.7733376759513675</v>
      </c>
      <c r="BH8" s="404">
        <v>3.9403388277836373</v>
      </c>
      <c r="BI8" s="404">
        <v>3.702273756425523</v>
      </c>
      <c r="BJ8" s="404">
        <v>3.0898894407885606</v>
      </c>
      <c r="BK8" s="404">
        <v>3.2072996580939415</v>
      </c>
      <c r="BL8" s="404">
        <v>3.1494892060967921</v>
      </c>
      <c r="BM8" s="404">
        <v>3.2212253948510243</v>
      </c>
      <c r="BN8" s="404">
        <v>3.219623965536619</v>
      </c>
      <c r="BO8" s="404">
        <f>CA8</f>
        <v>2.9146664723292126</v>
      </c>
      <c r="BP8" s="404">
        <v>3.3779041189692385</v>
      </c>
      <c r="BQ8" s="404">
        <v>3.247196854891595</v>
      </c>
      <c r="BR8" s="404">
        <v>3.4389659324444244</v>
      </c>
      <c r="BS8" s="404">
        <v>3.4774028811368032</v>
      </c>
      <c r="BT8" s="404">
        <v>3.703942290086081</v>
      </c>
      <c r="BU8" s="404">
        <v>3.6542835139201282</v>
      </c>
      <c r="BV8" s="404">
        <v>3.3126732172599813</v>
      </c>
      <c r="BW8" s="404">
        <v>3.1558791159968944</v>
      </c>
      <c r="BX8" s="404">
        <v>3.3109031420106079</v>
      </c>
      <c r="BY8" s="404">
        <v>3.1783941678891905</v>
      </c>
      <c r="BZ8" s="404">
        <v>3.4930706827609139</v>
      </c>
      <c r="CA8" s="404">
        <v>2.9146664723292126</v>
      </c>
      <c r="CB8" s="404">
        <f>CN8</f>
        <v>2.0796405613916535</v>
      </c>
      <c r="CC8" s="404">
        <v>2.8590427786389156</v>
      </c>
      <c r="CD8" s="404">
        <v>2.8361849964385453</v>
      </c>
      <c r="CE8" s="404">
        <v>2.6711932447405586</v>
      </c>
      <c r="CF8" s="404">
        <v>2.5847949869806821</v>
      </c>
      <c r="CG8" s="404">
        <v>2.5543942170347793</v>
      </c>
      <c r="CH8" s="404">
        <v>2.7005291977422763</v>
      </c>
      <c r="CI8" s="404">
        <v>2.4725259407711859</v>
      </c>
      <c r="CJ8" s="404">
        <v>2.2513257411046084</v>
      </c>
      <c r="CK8" s="404">
        <v>2.0398599522621792</v>
      </c>
      <c r="CL8" s="404">
        <v>2.1599877246226478</v>
      </c>
      <c r="CM8" s="404">
        <v>2.1787857026622599</v>
      </c>
      <c r="CN8" s="404">
        <v>2.0796405613916535</v>
      </c>
      <c r="CO8" s="404">
        <f>DA8</f>
        <v>2.2339211128133587</v>
      </c>
      <c r="CP8" s="404">
        <v>1.8885548247687516</v>
      </c>
      <c r="CQ8" s="404">
        <v>2.0683420963744266</v>
      </c>
      <c r="CR8" s="404">
        <v>2.0495997442134537</v>
      </c>
      <c r="CS8" s="404">
        <v>2.0934530405050826</v>
      </c>
      <c r="CT8" s="404">
        <v>1.8944931577085311</v>
      </c>
      <c r="CU8" s="404">
        <v>2.1582896421132434</v>
      </c>
      <c r="CV8" s="404">
        <v>2.0442993980166744</v>
      </c>
      <c r="CW8" s="404">
        <v>1.8746217397532781</v>
      </c>
      <c r="CX8" s="404">
        <v>1.914441593438273</v>
      </c>
      <c r="CY8" s="404">
        <v>1.9434422669098099</v>
      </c>
      <c r="CZ8" s="404">
        <v>2.0167383735514814</v>
      </c>
      <c r="DA8" s="404">
        <v>2.2339211128133587</v>
      </c>
      <c r="DB8" s="404">
        <f>DN8</f>
        <v>2.1220768107724464</v>
      </c>
      <c r="DC8" s="404">
        <v>2.19809118219306</v>
      </c>
      <c r="DD8" s="404">
        <v>2.26451132629593</v>
      </c>
      <c r="DE8" s="404">
        <v>2.1750941186648443</v>
      </c>
      <c r="DF8" s="404">
        <v>1.982858824030818</v>
      </c>
      <c r="DG8" s="404">
        <v>2.1038929222923417</v>
      </c>
      <c r="DH8" s="404">
        <v>2.186923870626877</v>
      </c>
      <c r="DI8" s="404">
        <v>2.6577281948378633</v>
      </c>
      <c r="DJ8" s="404">
        <v>2.5091438981893712</v>
      </c>
      <c r="DK8" s="404">
        <v>2.746224729666094</v>
      </c>
      <c r="DL8" s="404">
        <v>2.5378694327704223</v>
      </c>
      <c r="DM8" s="404">
        <v>2.2482395655274723</v>
      </c>
      <c r="DN8" s="404">
        <v>2.1220768107724464</v>
      </c>
      <c r="DO8" s="404">
        <f>EA8</f>
        <v>1.6387506953720323</v>
      </c>
      <c r="DP8" s="404">
        <v>2.1017019725773531</v>
      </c>
      <c r="DQ8" s="404">
        <v>2.500534863400373</v>
      </c>
      <c r="DR8" s="404">
        <v>2.2189467890601118</v>
      </c>
      <c r="DS8" s="404">
        <v>2.3763578982385494</v>
      </c>
      <c r="DT8" s="404">
        <v>2.1708442697706354</v>
      </c>
      <c r="DU8" s="404">
        <v>1.8608286058052261</v>
      </c>
      <c r="DV8" s="404">
        <v>1.620341128880685</v>
      </c>
      <c r="DW8" s="404">
        <v>1.583131757073718</v>
      </c>
      <c r="DX8" s="404">
        <v>1.6759740676519872</v>
      </c>
      <c r="DY8" s="404">
        <v>1.6982458419062483</v>
      </c>
      <c r="DZ8" s="404">
        <v>1.8858766208422075</v>
      </c>
      <c r="EA8" s="404">
        <v>1.6387506953720323</v>
      </c>
      <c r="EB8" s="404">
        <f>EN8</f>
        <v>1.5070592791369983</v>
      </c>
      <c r="EC8" s="404">
        <v>1.7869703091677516</v>
      </c>
      <c r="ED8" s="404">
        <v>1.7602479047010535</v>
      </c>
      <c r="EE8" s="404">
        <v>1.5846876624367972</v>
      </c>
      <c r="EF8" s="404">
        <v>1.4775196279170104</v>
      </c>
      <c r="EG8" s="404">
        <v>1.7457006431461191</v>
      </c>
      <c r="EH8" s="404">
        <v>1.8727581031716147</v>
      </c>
      <c r="EI8" s="404">
        <v>1.7628815125083748</v>
      </c>
      <c r="EJ8" s="404">
        <v>1.7215392938467478</v>
      </c>
      <c r="EK8" s="404">
        <v>1.8788544290576328</v>
      </c>
      <c r="EL8" s="404">
        <v>1.6824937694703146</v>
      </c>
      <c r="EM8" s="404">
        <v>1.6438675300328531</v>
      </c>
      <c r="EN8" s="404">
        <v>1.5070592791369983</v>
      </c>
      <c r="EO8" s="404">
        <f>FA8</f>
        <v>2.1925617916692755</v>
      </c>
      <c r="EP8" s="404">
        <v>1.4879250286844785</v>
      </c>
      <c r="EQ8" s="404">
        <v>1.5377816130452613</v>
      </c>
      <c r="ER8" s="404">
        <v>1.3913894745144211</v>
      </c>
      <c r="ES8" s="404">
        <v>1.5771065580662698</v>
      </c>
      <c r="ET8" s="404">
        <v>1.6529702262907167</v>
      </c>
      <c r="EU8" s="404">
        <v>1.5539229801158989</v>
      </c>
      <c r="EV8" s="404">
        <v>1.6330838272105677</v>
      </c>
      <c r="EW8" s="404">
        <v>1.9458320324220895</v>
      </c>
      <c r="EX8" s="404">
        <v>1.969811784084887</v>
      </c>
      <c r="EY8" s="404">
        <v>2.0392938744049398</v>
      </c>
      <c r="EZ8" s="404">
        <v>2.2675812319851238</v>
      </c>
      <c r="FA8" s="404">
        <v>2.1925617916692755</v>
      </c>
    </row>
    <row r="9" spans="1:157" s="134" customFormat="1" ht="12.75" customHeight="1">
      <c r="A9" s="782" t="s">
        <v>2892</v>
      </c>
      <c r="B9" s="375"/>
      <c r="C9" s="404"/>
      <c r="D9" s="404"/>
      <c r="E9" s="404"/>
      <c r="F9" s="404"/>
      <c r="G9" s="404"/>
      <c r="H9" s="404"/>
      <c r="I9" s="404"/>
      <c r="J9" s="404"/>
      <c r="K9" s="404"/>
      <c r="L9" s="404"/>
      <c r="M9" s="404"/>
      <c r="N9" s="404"/>
      <c r="O9" s="375"/>
      <c r="P9" s="404"/>
      <c r="Q9" s="404"/>
      <c r="R9" s="404"/>
      <c r="S9" s="404"/>
      <c r="T9" s="404"/>
      <c r="U9" s="404"/>
      <c r="V9" s="404"/>
      <c r="W9" s="404"/>
      <c r="X9" s="404"/>
      <c r="Y9" s="404"/>
      <c r="Z9" s="404"/>
      <c r="AA9" s="404"/>
      <c r="AB9" s="375"/>
      <c r="AC9" s="404"/>
      <c r="AD9" s="404"/>
      <c r="AE9" s="404"/>
      <c r="AF9" s="404"/>
      <c r="AG9" s="404"/>
      <c r="AH9" s="404"/>
      <c r="AI9" s="404"/>
      <c r="AJ9" s="404"/>
      <c r="AK9" s="404"/>
      <c r="AL9" s="404"/>
      <c r="AM9" s="404"/>
      <c r="AN9" s="404"/>
      <c r="AO9" s="375"/>
      <c r="AP9" s="404"/>
      <c r="AQ9" s="404"/>
      <c r="AR9" s="404"/>
      <c r="AS9" s="404"/>
      <c r="AT9" s="404"/>
      <c r="AU9" s="404"/>
      <c r="AV9" s="404"/>
      <c r="AW9" s="404"/>
      <c r="AX9" s="404"/>
      <c r="AY9" s="404"/>
      <c r="AZ9" s="404"/>
      <c r="BA9" s="404"/>
      <c r="BB9" s="375"/>
      <c r="BC9" s="404"/>
      <c r="BD9" s="404"/>
      <c r="BE9" s="404"/>
      <c r="BF9" s="404"/>
      <c r="BG9" s="404"/>
      <c r="BH9" s="404"/>
      <c r="BI9" s="404"/>
      <c r="BJ9" s="404"/>
      <c r="BK9" s="404"/>
      <c r="BL9" s="404"/>
      <c r="BM9" s="404"/>
      <c r="BN9" s="404"/>
      <c r="BO9" s="375"/>
      <c r="BP9" s="404"/>
      <c r="BQ9" s="404"/>
      <c r="BR9" s="404"/>
      <c r="BS9" s="404"/>
      <c r="BT9" s="404"/>
      <c r="BU9" s="404"/>
      <c r="BV9" s="404"/>
      <c r="BW9" s="404"/>
      <c r="BX9" s="404"/>
      <c r="BY9" s="404"/>
      <c r="BZ9" s="404"/>
      <c r="CA9" s="404"/>
      <c r="CB9" s="375"/>
      <c r="CC9" s="404"/>
      <c r="CD9" s="404"/>
      <c r="CE9" s="404"/>
      <c r="CF9" s="404"/>
      <c r="CG9" s="404"/>
      <c r="CH9" s="404"/>
      <c r="CI9" s="404"/>
      <c r="CJ9" s="404"/>
      <c r="CK9" s="404"/>
      <c r="CL9" s="404"/>
      <c r="CM9" s="404"/>
      <c r="CN9" s="404"/>
      <c r="CO9" s="375"/>
      <c r="CP9" s="404"/>
      <c r="CQ9" s="404"/>
      <c r="CR9" s="404"/>
      <c r="CS9" s="404"/>
      <c r="CT9" s="404"/>
      <c r="CU9" s="404"/>
      <c r="CV9" s="404"/>
      <c r="CW9" s="404"/>
      <c r="CX9" s="404"/>
      <c r="CY9" s="404"/>
      <c r="CZ9" s="404"/>
      <c r="DA9" s="404"/>
      <c r="DB9" s="375"/>
      <c r="DC9" s="404"/>
      <c r="DD9" s="404"/>
      <c r="DE9" s="404"/>
      <c r="DF9" s="404"/>
      <c r="DG9" s="404"/>
      <c r="DH9" s="404"/>
      <c r="DI9" s="404"/>
      <c r="DJ9" s="404"/>
      <c r="DK9" s="404"/>
      <c r="DL9" s="404"/>
      <c r="DM9" s="404"/>
      <c r="DN9" s="404"/>
      <c r="DO9" s="375"/>
      <c r="DP9" s="404"/>
      <c r="DQ9" s="404"/>
      <c r="DR9" s="404"/>
      <c r="DS9" s="404"/>
      <c r="DT9" s="404"/>
      <c r="DU9" s="404"/>
      <c r="DV9" s="404"/>
      <c r="DW9" s="404"/>
      <c r="DX9" s="404"/>
      <c r="DY9" s="404"/>
      <c r="DZ9" s="404"/>
      <c r="EA9" s="404"/>
      <c r="EB9" s="375"/>
      <c r="EC9" s="404"/>
      <c r="ED9" s="404"/>
      <c r="EE9" s="404"/>
      <c r="EF9" s="404"/>
      <c r="EG9" s="404"/>
      <c r="EH9" s="404"/>
      <c r="EI9" s="404"/>
      <c r="EJ9" s="404"/>
      <c r="EK9" s="404"/>
      <c r="EL9" s="404"/>
      <c r="EM9" s="404"/>
      <c r="EN9" s="404"/>
      <c r="EO9" s="375"/>
      <c r="EP9" s="404"/>
      <c r="EQ9" s="404"/>
      <c r="ER9" s="404"/>
      <c r="ES9" s="404"/>
      <c r="ET9" s="404"/>
      <c r="EU9" s="404"/>
      <c r="EV9" s="404"/>
      <c r="EW9" s="404"/>
      <c r="EX9" s="404"/>
      <c r="EY9" s="404"/>
      <c r="EZ9" s="404"/>
      <c r="FA9" s="404"/>
    </row>
    <row r="10" spans="1:157" s="131" customFormat="1" ht="12.75" customHeight="1">
      <c r="A10" s="789" t="s">
        <v>3205</v>
      </c>
      <c r="B10" s="404">
        <f t="shared" ref="B10" si="0">N10</f>
        <v>1.3367089967121579</v>
      </c>
      <c r="C10" s="412">
        <v>8.2240061739362176</v>
      </c>
      <c r="D10" s="412">
        <v>4.6464510239791457</v>
      </c>
      <c r="E10" s="412">
        <v>10.300209225145496</v>
      </c>
      <c r="F10" s="412">
        <v>9.7874772570274082</v>
      </c>
      <c r="G10" s="412">
        <v>13.116769123827849</v>
      </c>
      <c r="H10" s="412">
        <v>7.8146044820118279</v>
      </c>
      <c r="I10" s="412">
        <v>3.8639450391196566</v>
      </c>
      <c r="J10" s="412">
        <v>1.6650183222553376</v>
      </c>
      <c r="K10" s="412">
        <v>2.0095049169132322</v>
      </c>
      <c r="L10" s="412">
        <v>1.0875670704175917</v>
      </c>
      <c r="M10" s="412">
        <v>1.5499365986376306</v>
      </c>
      <c r="N10" s="412">
        <v>1.3367089967121579</v>
      </c>
      <c r="O10" s="404">
        <f t="shared" ref="O10" si="1">AA10</f>
        <v>1.6167807012271962</v>
      </c>
      <c r="P10" s="412">
        <v>0.82574058353902835</v>
      </c>
      <c r="Q10" s="412">
        <v>0.52431057614423326</v>
      </c>
      <c r="R10" s="412">
        <v>0.73446072706454846</v>
      </c>
      <c r="S10" s="412">
        <v>1.6089389791940365</v>
      </c>
      <c r="T10" s="412">
        <v>1.3219017117477929</v>
      </c>
      <c r="U10" s="412">
        <v>1.2039372221010187</v>
      </c>
      <c r="V10" s="412">
        <v>1.2118002273904616</v>
      </c>
      <c r="W10" s="412">
        <v>1.653770154893325</v>
      </c>
      <c r="X10" s="412">
        <v>1.5579662067471733</v>
      </c>
      <c r="Y10" s="412">
        <v>1.410491493797849</v>
      </c>
      <c r="Z10" s="412">
        <v>1.4807788459196145</v>
      </c>
      <c r="AA10" s="412">
        <v>1.6167807012271962</v>
      </c>
      <c r="AB10" s="404">
        <f t="shared" ref="AB10" si="2">AN10</f>
        <v>4.8538510244557758</v>
      </c>
      <c r="AC10" s="412">
        <v>1.5389671181790501</v>
      </c>
      <c r="AD10" s="412">
        <v>1.2747697261944682</v>
      </c>
      <c r="AE10" s="412">
        <v>1.8431866503113339</v>
      </c>
      <c r="AF10" s="412">
        <v>1.8655705307530401</v>
      </c>
      <c r="AG10" s="412">
        <v>3.9888749608727028</v>
      </c>
      <c r="AH10" s="412">
        <v>2.7605592787144904</v>
      </c>
      <c r="AI10" s="412">
        <v>3.8677371051147236</v>
      </c>
      <c r="AJ10" s="412">
        <v>3.5731152232387395</v>
      </c>
      <c r="AK10" s="412">
        <v>4.9074373266791174</v>
      </c>
      <c r="AL10" s="412">
        <v>6.1485142051256432</v>
      </c>
      <c r="AM10" s="412">
        <v>5.9782449311135863</v>
      </c>
      <c r="AN10" s="412">
        <v>4.8538510244557758</v>
      </c>
      <c r="AO10" s="404">
        <f>BA10</f>
        <v>2.953461367226808</v>
      </c>
      <c r="AP10" s="412">
        <v>7.0648655088469337</v>
      </c>
      <c r="AQ10" s="412">
        <v>6.5913259571763669</v>
      </c>
      <c r="AR10" s="412">
        <v>5.5604327407158083</v>
      </c>
      <c r="AS10" s="412">
        <v>5.3013801042911979</v>
      </c>
      <c r="AT10" s="412">
        <v>4.2953858643765868</v>
      </c>
      <c r="AU10" s="412">
        <v>4.9328326983327129</v>
      </c>
      <c r="AV10" s="412">
        <v>4.3544343024406604</v>
      </c>
      <c r="AW10" s="412">
        <v>4.0984443048287424</v>
      </c>
      <c r="AX10" s="412">
        <v>3.7729652625575616</v>
      </c>
      <c r="AY10" s="412">
        <v>3.5496596628029282</v>
      </c>
      <c r="AZ10" s="412">
        <v>3.428776210586685</v>
      </c>
      <c r="BA10" s="412">
        <v>2.953461367226808</v>
      </c>
      <c r="BB10" s="404">
        <f t="shared" ref="BB10" si="3">BN10</f>
        <v>1.7242359391338826</v>
      </c>
      <c r="BC10" s="412">
        <v>3.0590473982261996</v>
      </c>
      <c r="BD10" s="412">
        <v>3.3816300205715142</v>
      </c>
      <c r="BE10" s="412">
        <v>2.903755323721664</v>
      </c>
      <c r="BF10" s="412">
        <v>3.2043713285254816</v>
      </c>
      <c r="BG10" s="412">
        <v>2.3777289136764059</v>
      </c>
      <c r="BH10" s="412">
        <v>2.9717678416903346</v>
      </c>
      <c r="BI10" s="412">
        <v>2.5706158434622499</v>
      </c>
      <c r="BJ10" s="412">
        <v>2.0331603444580315</v>
      </c>
      <c r="BK10" s="412">
        <v>2.106568169438392</v>
      </c>
      <c r="BL10" s="412">
        <v>1.9342565769831834</v>
      </c>
      <c r="BM10" s="412">
        <v>1.8498339771945818</v>
      </c>
      <c r="BN10" s="412">
        <v>1.7242359391338826</v>
      </c>
      <c r="BO10" s="404">
        <f>CA10</f>
        <v>1.51858658412769</v>
      </c>
      <c r="BP10" s="412">
        <v>1.6800614966288323</v>
      </c>
      <c r="BQ10" s="412">
        <v>1.6071569745065801</v>
      </c>
      <c r="BR10" s="412">
        <v>1.7142643008657754</v>
      </c>
      <c r="BS10" s="412">
        <v>1.7576438659109948</v>
      </c>
      <c r="BT10" s="412">
        <v>2.0823139960092476</v>
      </c>
      <c r="BU10" s="412">
        <v>2.2031385941630006</v>
      </c>
      <c r="BV10" s="412">
        <v>1.7924338171811727</v>
      </c>
      <c r="BW10" s="412">
        <v>1.5255412596901921</v>
      </c>
      <c r="BX10" s="412">
        <v>1.5619921348951751</v>
      </c>
      <c r="BY10" s="412">
        <v>1.4841687589963668</v>
      </c>
      <c r="BZ10" s="412">
        <v>1.6068690334141162</v>
      </c>
      <c r="CA10" s="412">
        <v>1.51858658412769</v>
      </c>
      <c r="CB10" s="404">
        <f t="shared" ref="CB10" si="4">CN10</f>
        <v>0.96246769390557629</v>
      </c>
      <c r="CC10" s="412">
        <v>1.3967137662743263</v>
      </c>
      <c r="CD10" s="412">
        <v>1.4380116244279417</v>
      </c>
      <c r="CE10" s="412">
        <v>1.3737403900299439</v>
      </c>
      <c r="CF10" s="412">
        <v>1.4571667199261287</v>
      </c>
      <c r="CG10" s="412">
        <v>1.3812137360305909</v>
      </c>
      <c r="CH10" s="412">
        <v>1.1113327584674089</v>
      </c>
      <c r="CI10" s="412">
        <v>1.0553155976958446</v>
      </c>
      <c r="CJ10" s="412">
        <v>1.0725442933425153</v>
      </c>
      <c r="CK10" s="412">
        <v>0.84666285750225334</v>
      </c>
      <c r="CL10" s="412">
        <v>1.0012899513423721</v>
      </c>
      <c r="CM10" s="412">
        <v>1.0381234111202273</v>
      </c>
      <c r="CN10" s="412">
        <v>0.96246769390557629</v>
      </c>
      <c r="CO10" s="404">
        <f t="shared" ref="CO10" si="5">DA10</f>
        <v>1.4207014423285398</v>
      </c>
      <c r="CP10" s="412">
        <v>0.78341397713719518</v>
      </c>
      <c r="CQ10" s="412">
        <v>0.96581461053822226</v>
      </c>
      <c r="CR10" s="412">
        <v>1.0205399463517588</v>
      </c>
      <c r="CS10" s="412">
        <v>1.0975247715800693</v>
      </c>
      <c r="CT10" s="412">
        <v>1.0133758978896024</v>
      </c>
      <c r="CU10" s="412">
        <v>1.1756504184784142</v>
      </c>
      <c r="CV10" s="412">
        <v>1.111058827709956</v>
      </c>
      <c r="CW10" s="412">
        <v>0.91569401654824834</v>
      </c>
      <c r="CX10" s="412">
        <v>1.0219496927887539</v>
      </c>
      <c r="CY10" s="412">
        <v>0.99392752024693054</v>
      </c>
      <c r="CZ10" s="412">
        <v>1.0409477577118669</v>
      </c>
      <c r="DA10" s="412">
        <v>1.4207014423285398</v>
      </c>
      <c r="DB10" s="404">
        <f t="shared" ref="DB10" si="6">DN10</f>
        <v>1.4102904679220429</v>
      </c>
      <c r="DC10" s="412">
        <v>1.2361753003267382</v>
      </c>
      <c r="DD10" s="412">
        <v>1.1302628287180065</v>
      </c>
      <c r="DE10" s="412">
        <v>1.2691540904133753</v>
      </c>
      <c r="DF10" s="412">
        <v>1.0510459293386307</v>
      </c>
      <c r="DG10" s="412">
        <v>1.3520758896986826</v>
      </c>
      <c r="DH10" s="412">
        <v>1.3912011572140908</v>
      </c>
      <c r="DI10" s="412">
        <v>1.8510394035900981</v>
      </c>
      <c r="DJ10" s="412">
        <v>1.7786802362397194</v>
      </c>
      <c r="DK10" s="412">
        <v>2.0840506799630276</v>
      </c>
      <c r="DL10" s="412">
        <v>1.7157634287839854</v>
      </c>
      <c r="DM10" s="412">
        <v>1.4007620298501728</v>
      </c>
      <c r="DN10" s="412">
        <v>1.4102904679220429</v>
      </c>
      <c r="DO10" s="404">
        <f t="shared" ref="DO10" si="7">EA10</f>
        <v>1.0510073214651405</v>
      </c>
      <c r="DP10" s="412">
        <v>1.4519053000983755</v>
      </c>
      <c r="DQ10" s="412">
        <v>1.8232446726901894</v>
      </c>
      <c r="DR10" s="412">
        <v>1.5974905291861667</v>
      </c>
      <c r="DS10" s="412">
        <v>1.8503462448953083</v>
      </c>
      <c r="DT10" s="412">
        <v>1.7185720435320935</v>
      </c>
      <c r="DU10" s="412">
        <v>1.3629014533038324</v>
      </c>
      <c r="DV10" s="412">
        <v>1.1286785959726533</v>
      </c>
      <c r="DW10" s="412">
        <v>1.0838642993403313</v>
      </c>
      <c r="DX10" s="412">
        <v>1.1652500342563414</v>
      </c>
      <c r="DY10" s="412">
        <v>1.1344669691334659</v>
      </c>
      <c r="DZ10" s="412">
        <v>1.3196784829966062</v>
      </c>
      <c r="EA10" s="412">
        <v>1.0510073214651405</v>
      </c>
      <c r="EB10" s="404">
        <f t="shared" ref="EB10" si="8">EN10</f>
        <v>0.73043524799768378</v>
      </c>
      <c r="EC10" s="412">
        <v>1.1759939970632298</v>
      </c>
      <c r="ED10" s="412">
        <v>1.0993278488946197</v>
      </c>
      <c r="EE10" s="412">
        <v>0.97136982181822229</v>
      </c>
      <c r="EF10" s="412">
        <v>0.87361766643794692</v>
      </c>
      <c r="EG10" s="412">
        <v>1.1562157225738916</v>
      </c>
      <c r="EH10" s="412">
        <v>1.2221437398886201</v>
      </c>
      <c r="EI10" s="412">
        <v>1.108456926219614</v>
      </c>
      <c r="EJ10" s="412">
        <v>1.0164594913481004</v>
      </c>
      <c r="EK10" s="412">
        <v>1.1403297518144608</v>
      </c>
      <c r="EL10" s="412">
        <v>1.0023154184968148</v>
      </c>
      <c r="EM10" s="412">
        <v>0.96572887774815497</v>
      </c>
      <c r="EN10" s="412">
        <v>0.73043524799768378</v>
      </c>
      <c r="EO10" s="404">
        <f t="shared" ref="EO10" si="9">FA10</f>
        <v>1.5838110764470272</v>
      </c>
      <c r="EP10" s="413">
        <v>0.62785051242598322</v>
      </c>
      <c r="EQ10" s="413">
        <v>0.70696757486597306</v>
      </c>
      <c r="ER10" s="413">
        <v>0.5193209139481213</v>
      </c>
      <c r="ES10" s="413">
        <v>0.82446737502288514</v>
      </c>
      <c r="ET10" s="413">
        <v>0.91544008368666097</v>
      </c>
      <c r="EU10" s="413">
        <v>0.79409213987804972</v>
      </c>
      <c r="EV10" s="413">
        <v>0.88721588149509178</v>
      </c>
      <c r="EW10" s="413">
        <v>1.3215491565037609</v>
      </c>
      <c r="EX10" s="413">
        <v>1.4344666903193457</v>
      </c>
      <c r="EY10" s="413">
        <v>1.4419894091064984</v>
      </c>
      <c r="EZ10" s="413">
        <v>1.7045710940044096</v>
      </c>
      <c r="FA10" s="413">
        <v>1.5838110764470272</v>
      </c>
    </row>
    <row r="11" spans="1:157" s="131" customFormat="1" ht="12.75" customHeight="1">
      <c r="A11" s="790" t="s">
        <v>3173</v>
      </c>
      <c r="B11" s="21">
        <f>N11</f>
        <v>0.5197392927154395</v>
      </c>
      <c r="C11" s="23">
        <v>0.68767793913891306</v>
      </c>
      <c r="D11" s="23">
        <v>0.75047288703896398</v>
      </c>
      <c r="E11" s="23">
        <v>8.9333674017318483</v>
      </c>
      <c r="F11" s="23">
        <v>1.8546425337074026</v>
      </c>
      <c r="G11" s="23">
        <v>1.5479074566088726</v>
      </c>
      <c r="H11" s="23">
        <v>2.0460696196421297</v>
      </c>
      <c r="I11" s="23">
        <v>1.9701924960098331</v>
      </c>
      <c r="J11" s="23">
        <v>0.58422471642598273</v>
      </c>
      <c r="K11" s="23">
        <v>0.43330275473131236</v>
      </c>
      <c r="L11" s="23">
        <v>0.31917767548101111</v>
      </c>
      <c r="M11" s="23">
        <v>9.6599480997218365E-2</v>
      </c>
      <c r="N11" s="23">
        <v>0.5197392927154395</v>
      </c>
      <c r="O11" s="21">
        <f>AA11</f>
        <v>0.17827802684651062</v>
      </c>
      <c r="P11" s="23">
        <v>2.6670157290305807E-2</v>
      </c>
      <c r="Q11" s="23">
        <v>0.21491671710245031</v>
      </c>
      <c r="R11" s="23">
        <v>1.4992857208973691E-2</v>
      </c>
      <c r="S11" s="23">
        <v>0.14147105018315259</v>
      </c>
      <c r="T11" s="23">
        <v>0.48670925428753414</v>
      </c>
      <c r="U11" s="23">
        <v>9.953598558363326E-2</v>
      </c>
      <c r="V11" s="23">
        <v>4.8739841678511954E-2</v>
      </c>
      <c r="W11" s="23">
        <v>0.23013362394239906</v>
      </c>
      <c r="X11" s="23">
        <v>0.11046812037924808</v>
      </c>
      <c r="Y11" s="23">
        <v>8.3435034337363614E-2</v>
      </c>
      <c r="Z11" s="23">
        <v>0.13384873295935915</v>
      </c>
      <c r="AA11" s="23">
        <v>0.17827802684651062</v>
      </c>
      <c r="AB11" s="21">
        <f>AN11</f>
        <v>0.74043459978352955</v>
      </c>
      <c r="AC11" s="23">
        <v>0.20360129531035681</v>
      </c>
      <c r="AD11" s="23">
        <v>0.27773748994572273</v>
      </c>
      <c r="AE11" s="23">
        <v>0.38819560155271521</v>
      </c>
      <c r="AF11" s="23">
        <v>0.39788372019086327</v>
      </c>
      <c r="AG11" s="23">
        <v>0.65256617621320512</v>
      </c>
      <c r="AH11" s="23">
        <v>0.59651396182484973</v>
      </c>
      <c r="AI11" s="23">
        <v>0.43179594981429448</v>
      </c>
      <c r="AJ11" s="23">
        <v>0.43467637571113288</v>
      </c>
      <c r="AK11" s="23">
        <v>1.4187220149059367</v>
      </c>
      <c r="AL11" s="23">
        <v>1.2696005054547788</v>
      </c>
      <c r="AM11" s="23">
        <v>1.2319913215714184</v>
      </c>
      <c r="AN11" s="23">
        <v>0.74043459978352955</v>
      </c>
      <c r="AO11" s="21">
        <f>BA11</f>
        <v>0.58913668197740376</v>
      </c>
      <c r="AP11" s="23">
        <v>1.2573953483373477</v>
      </c>
      <c r="AQ11" s="23">
        <v>1.395018380418876</v>
      </c>
      <c r="AR11" s="23">
        <v>0.6323426962328258</v>
      </c>
      <c r="AS11" s="23">
        <v>0.99131309089317843</v>
      </c>
      <c r="AT11" s="23">
        <v>0.96908485199839156</v>
      </c>
      <c r="AU11" s="23">
        <v>1.2104097922643873</v>
      </c>
      <c r="AV11" s="23">
        <v>1.1111300430099356</v>
      </c>
      <c r="AW11" s="23">
        <v>0.71167928449790607</v>
      </c>
      <c r="AX11" s="23">
        <v>0.84415085186356376</v>
      </c>
      <c r="AY11" s="23">
        <v>0.97005967905522661</v>
      </c>
      <c r="AZ11" s="23">
        <v>0.86742142942806644</v>
      </c>
      <c r="BA11" s="23">
        <v>0.58913668197740376</v>
      </c>
      <c r="BB11" s="21">
        <f>BN11</f>
        <v>0.37418732861577575</v>
      </c>
      <c r="BC11" s="23">
        <v>0.66416711503778558</v>
      </c>
      <c r="BD11" s="23">
        <v>0.74057822555296882</v>
      </c>
      <c r="BE11" s="23">
        <v>0.66197722247083168</v>
      </c>
      <c r="BF11" s="23">
        <v>0.72293552898361169</v>
      </c>
      <c r="BG11" s="23">
        <v>0.57999999999999996</v>
      </c>
      <c r="BH11" s="23">
        <v>1.3328702149212934</v>
      </c>
      <c r="BI11" s="23">
        <v>0.90808080550583681</v>
      </c>
      <c r="BJ11" s="23">
        <v>0.71233626529599747</v>
      </c>
      <c r="BK11" s="23">
        <v>0.71284094785365726</v>
      </c>
      <c r="BL11" s="23">
        <v>0.61872872211526886</v>
      </c>
      <c r="BM11" s="23">
        <v>0.37809848024934456</v>
      </c>
      <c r="BN11" s="23">
        <v>0.37418732861577575</v>
      </c>
      <c r="BO11" s="21">
        <f>CA11</f>
        <v>0.23092995315059114</v>
      </c>
      <c r="BP11" s="23">
        <v>0.30777870744771291</v>
      </c>
      <c r="BQ11" s="23">
        <v>0.56040166987061069</v>
      </c>
      <c r="BR11" s="23">
        <v>0.49074106951779778</v>
      </c>
      <c r="BS11" s="23">
        <v>0.20219813575922249</v>
      </c>
      <c r="BT11" s="23">
        <v>0.4093443613990288</v>
      </c>
      <c r="BU11" s="23">
        <v>0.40512464652559466</v>
      </c>
      <c r="BV11" s="23">
        <v>0.2089820542733794</v>
      </c>
      <c r="BW11" s="23">
        <v>0.17771480137362594</v>
      </c>
      <c r="BX11" s="23">
        <v>0.21848965141920812</v>
      </c>
      <c r="BY11" s="23">
        <v>0.211119951441751</v>
      </c>
      <c r="BZ11" s="23">
        <v>0.37591008454142966</v>
      </c>
      <c r="CA11" s="23">
        <v>0.23092995315059114</v>
      </c>
      <c r="CB11" s="21">
        <f>CN11</f>
        <v>0.13364861614422049</v>
      </c>
      <c r="CC11" s="23">
        <v>0.16921996998579869</v>
      </c>
      <c r="CD11" s="23">
        <v>0.21993909014924043</v>
      </c>
      <c r="CE11" s="23">
        <v>0.11129126164001454</v>
      </c>
      <c r="CF11" s="23">
        <v>0.18501462126880755</v>
      </c>
      <c r="CG11" s="23">
        <v>0.24996497032427792</v>
      </c>
      <c r="CH11" s="23">
        <v>0.21850835561153456</v>
      </c>
      <c r="CI11" s="23">
        <v>0.21496461222507396</v>
      </c>
      <c r="CJ11" s="23">
        <v>0.24683412054985288</v>
      </c>
      <c r="CK11" s="23">
        <v>0.14625985588671711</v>
      </c>
      <c r="CL11" s="23">
        <v>0.12922991221217384</v>
      </c>
      <c r="CM11" s="23">
        <v>0.1508886592574902</v>
      </c>
      <c r="CN11" s="23">
        <v>0.13364861614422049</v>
      </c>
      <c r="CO11" s="21">
        <f>DA11</f>
        <v>0.18793371965960165</v>
      </c>
      <c r="CP11" s="23">
        <v>0.14777350668340275</v>
      </c>
      <c r="CQ11" s="23">
        <v>0.19232513804594625</v>
      </c>
      <c r="CR11" s="23">
        <v>0.16826475952211517</v>
      </c>
      <c r="CS11" s="23">
        <v>0.1992740075142406</v>
      </c>
      <c r="CT11" s="23">
        <v>0.2012670346175853</v>
      </c>
      <c r="CU11" s="23">
        <v>0.13038307216080502</v>
      </c>
      <c r="CV11" s="23">
        <v>0.22259674155487671</v>
      </c>
      <c r="CW11" s="23">
        <v>0.19818784254394509</v>
      </c>
      <c r="CX11" s="23">
        <v>0.17481516044517451</v>
      </c>
      <c r="CY11" s="23">
        <v>0.18133163544843311</v>
      </c>
      <c r="CZ11" s="23">
        <v>0.14938051117001755</v>
      </c>
      <c r="DA11" s="23">
        <v>0.18793371965960165</v>
      </c>
      <c r="DB11" s="21">
        <f>DN11</f>
        <v>0.46960827050057674</v>
      </c>
      <c r="DC11" s="23">
        <v>0.13159268532410442</v>
      </c>
      <c r="DD11" s="23">
        <v>0.10439024851080199</v>
      </c>
      <c r="DE11" s="23">
        <v>9.5832254955782278E-2</v>
      </c>
      <c r="DF11" s="23">
        <v>8.480152087407658E-2</v>
      </c>
      <c r="DG11" s="23">
        <v>0.62</v>
      </c>
      <c r="DH11" s="23">
        <v>0.20203896645753053</v>
      </c>
      <c r="DI11" s="23">
        <v>0.55756924146480724</v>
      </c>
      <c r="DJ11" s="23">
        <v>0.61918754145823274</v>
      </c>
      <c r="DK11" s="23">
        <v>0.67506930998398706</v>
      </c>
      <c r="DL11" s="23">
        <v>0.74285052514300876</v>
      </c>
      <c r="DM11" s="23">
        <v>0.50633421335724382</v>
      </c>
      <c r="DN11" s="23">
        <v>0.46960827050057674</v>
      </c>
      <c r="DO11" s="21">
        <f>EA11</f>
        <v>0.16112022163689638</v>
      </c>
      <c r="DP11" s="23">
        <v>0.17180530658601104</v>
      </c>
      <c r="DQ11" s="23">
        <v>0.20863761336133327</v>
      </c>
      <c r="DR11" s="23">
        <v>0.21095643042836248</v>
      </c>
      <c r="DS11" s="23">
        <v>0.31787515420443913</v>
      </c>
      <c r="DT11" s="23">
        <v>0.30562166007842662</v>
      </c>
      <c r="DU11" s="23">
        <v>0.26236315151882816</v>
      </c>
      <c r="DV11" s="23">
        <v>0.25092464503431461</v>
      </c>
      <c r="DW11" s="23">
        <v>0.27636056797729075</v>
      </c>
      <c r="DX11" s="23">
        <v>0.25052749289368703</v>
      </c>
      <c r="DY11" s="23">
        <v>0.25049518964285045</v>
      </c>
      <c r="DZ11" s="23">
        <v>0.21394088662190422</v>
      </c>
      <c r="EA11" s="23">
        <v>0.16112022163689638</v>
      </c>
      <c r="EB11" s="21">
        <f>EN11</f>
        <v>0.11054438337374972</v>
      </c>
      <c r="EC11" s="23">
        <v>0.17126364861927973</v>
      </c>
      <c r="ED11" s="23">
        <v>0.16046829536290372</v>
      </c>
      <c r="EE11" s="23">
        <v>0.15978402172282749</v>
      </c>
      <c r="EF11" s="23">
        <v>0.16806098090069602</v>
      </c>
      <c r="EG11" s="23">
        <v>0.10755742335130937</v>
      </c>
      <c r="EH11" s="23">
        <v>0.12185535750471228</v>
      </c>
      <c r="EI11" s="23">
        <v>0.11456772815545684</v>
      </c>
      <c r="EJ11" s="23">
        <v>9.8800398995268782E-2</v>
      </c>
      <c r="EK11" s="23">
        <v>0.1278141527989449</v>
      </c>
      <c r="EL11" s="23">
        <v>0.1235394054269499</v>
      </c>
      <c r="EM11" s="23">
        <v>0.10582245118454274</v>
      </c>
      <c r="EN11" s="23">
        <v>0.11054438337374972</v>
      </c>
      <c r="EO11" s="21">
        <f>FA11</f>
        <v>0.16562527296627505</v>
      </c>
      <c r="EP11" s="21">
        <v>0.11412310221435333</v>
      </c>
      <c r="EQ11" s="21">
        <v>0.11335679795343941</v>
      </c>
      <c r="ER11" s="21">
        <v>0.12</v>
      </c>
      <c r="ES11" s="21">
        <v>0.11</v>
      </c>
      <c r="ET11" s="21">
        <v>9.6258675501675606E-2</v>
      </c>
      <c r="EU11" s="21">
        <v>0.11306909063715254</v>
      </c>
      <c r="EV11" s="21">
        <v>9.7415462510201639E-2</v>
      </c>
      <c r="EW11" s="21">
        <v>0.11532539322105517</v>
      </c>
      <c r="EX11" s="21">
        <v>0.12582915191426863</v>
      </c>
      <c r="EY11" s="21">
        <v>0.12817444294494465</v>
      </c>
      <c r="EZ11" s="21">
        <v>0.19483715662018364</v>
      </c>
      <c r="FA11" s="21">
        <v>0.16562527296627505</v>
      </c>
    </row>
    <row r="12" spans="1:157" s="131" customFormat="1" ht="12.75" customHeight="1">
      <c r="A12" s="790" t="s">
        <v>3174</v>
      </c>
      <c r="B12" s="21">
        <f t="shared" ref="B12:B17" si="10">N12</f>
        <v>11.669708074441761</v>
      </c>
      <c r="C12" s="23">
        <v>22.168658332014559</v>
      </c>
      <c r="D12" s="23">
        <v>16.512957695607025</v>
      </c>
      <c r="E12" s="23">
        <v>16.523959317854942</v>
      </c>
      <c r="F12" s="23">
        <v>23.409646520449268</v>
      </c>
      <c r="G12" s="23">
        <v>24.881664035951051</v>
      </c>
      <c r="H12" s="23">
        <v>17.216964947092485</v>
      </c>
      <c r="I12" s="23">
        <v>10.17552681728831</v>
      </c>
      <c r="J12" s="23">
        <v>9.7062168205700168</v>
      </c>
      <c r="K12" s="23">
        <v>13.854092093408333</v>
      </c>
      <c r="L12" s="23">
        <v>12.050130841704947</v>
      </c>
      <c r="M12" s="23">
        <v>12.898870209665349</v>
      </c>
      <c r="N12" s="23">
        <v>11.669708074441761</v>
      </c>
      <c r="O12" s="21">
        <f t="shared" ref="O12:O17" si="11">AA12</f>
        <v>16.220318187936055</v>
      </c>
      <c r="P12" s="23">
        <v>11.593865011874664</v>
      </c>
      <c r="Q12" s="23">
        <v>9.8202175460450221</v>
      </c>
      <c r="R12" s="23">
        <v>9.9704766902998383</v>
      </c>
      <c r="S12" s="23">
        <v>14.484936689108702</v>
      </c>
      <c r="T12" s="23">
        <v>14.54120992910339</v>
      </c>
      <c r="U12" s="23">
        <v>14.008094840934216</v>
      </c>
      <c r="V12" s="23">
        <v>15.064721625346982</v>
      </c>
      <c r="W12" s="23">
        <v>13.829853554291899</v>
      </c>
      <c r="X12" s="23">
        <v>15.194736911451516</v>
      </c>
      <c r="Y12" s="23">
        <v>14.525629717200804</v>
      </c>
      <c r="Z12" s="23">
        <v>15.398109306109594</v>
      </c>
      <c r="AA12" s="23">
        <v>16.220318187936055</v>
      </c>
      <c r="AB12" s="21">
        <f t="shared" ref="AB12:AB17" si="12">AN12</f>
        <v>18.416958390498152</v>
      </c>
      <c r="AC12" s="23">
        <v>16.081062959439649</v>
      </c>
      <c r="AD12" s="23">
        <v>14.243626302339523</v>
      </c>
      <c r="AE12" s="23">
        <v>15.671304424935711</v>
      </c>
      <c r="AF12" s="23">
        <v>15.812752303683377</v>
      </c>
      <c r="AG12" s="23">
        <v>19.164650383155756</v>
      </c>
      <c r="AH12" s="23">
        <v>17.316842961061191</v>
      </c>
      <c r="AI12" s="23">
        <v>15.155512038287497</v>
      </c>
      <c r="AJ12" s="23">
        <v>14.54762891161683</v>
      </c>
      <c r="AK12" s="23">
        <v>15.58847891298312</v>
      </c>
      <c r="AL12" s="23">
        <v>18.300791037204224</v>
      </c>
      <c r="AM12" s="23">
        <v>18.331160125451468</v>
      </c>
      <c r="AN12" s="23">
        <v>18.416958390498152</v>
      </c>
      <c r="AO12" s="21">
        <f t="shared" ref="AO12:AO17" si="13">BA12</f>
        <v>11.528938070483035</v>
      </c>
      <c r="AP12" s="23">
        <v>20.208340220046757</v>
      </c>
      <c r="AQ12" s="23">
        <v>18.82546473375557</v>
      </c>
      <c r="AR12" s="23">
        <v>16.406474965410247</v>
      </c>
      <c r="AS12" s="23">
        <v>15.78744529149969</v>
      </c>
      <c r="AT12" s="23">
        <v>13.527075916122433</v>
      </c>
      <c r="AU12" s="23">
        <v>13.953640610029698</v>
      </c>
      <c r="AV12" s="23">
        <v>14.480257600367903</v>
      </c>
      <c r="AW12" s="23">
        <v>9.2872175528852807</v>
      </c>
      <c r="AX12" s="23">
        <v>8.8291810239269086</v>
      </c>
      <c r="AY12" s="23">
        <v>9.3508930111198278</v>
      </c>
      <c r="AZ12" s="23">
        <v>9.9307275966217912</v>
      </c>
      <c r="BA12" s="23">
        <v>11.528938070483035</v>
      </c>
      <c r="BB12" s="21">
        <f t="shared" ref="BB12:BB17" si="14">BN12</f>
        <v>7.5096503566881916</v>
      </c>
      <c r="BC12" s="23">
        <v>11.162675223140042</v>
      </c>
      <c r="BD12" s="23">
        <v>10.572228061208712</v>
      </c>
      <c r="BE12" s="23">
        <v>10.675698529816033</v>
      </c>
      <c r="BF12" s="23">
        <v>11.147864319571877</v>
      </c>
      <c r="BG12" s="23">
        <v>11.492656413459899</v>
      </c>
      <c r="BH12" s="23">
        <v>11.245628098715068</v>
      </c>
      <c r="BI12" s="23">
        <v>10.505717785002828</v>
      </c>
      <c r="BJ12" s="23">
        <v>9.2952441620086095</v>
      </c>
      <c r="BK12" s="23">
        <v>7.7991742915736806</v>
      </c>
      <c r="BL12" s="23">
        <v>7.2017431287336615</v>
      </c>
      <c r="BM12" s="23">
        <v>7.5606448684463201</v>
      </c>
      <c r="BN12" s="23">
        <v>7.5096503566881916</v>
      </c>
      <c r="BO12" s="21">
        <f t="shared" ref="BO12:BO17" si="15">CA12</f>
        <v>9.4321630328569697</v>
      </c>
      <c r="BP12" s="23">
        <v>6.547527816288679</v>
      </c>
      <c r="BQ12" s="23">
        <v>4.5999280388060964</v>
      </c>
      <c r="BR12" s="23">
        <v>6.0400510913928454</v>
      </c>
      <c r="BS12" s="23">
        <v>6.8843827773523252</v>
      </c>
      <c r="BT12" s="23">
        <v>7.663542059803631</v>
      </c>
      <c r="BU12" s="23">
        <v>7.2958554582915847</v>
      </c>
      <c r="BV12" s="23">
        <v>7.6851351766729072</v>
      </c>
      <c r="BW12" s="23">
        <v>7.6090478186356183</v>
      </c>
      <c r="BX12" s="23">
        <v>9.7862786472462862</v>
      </c>
      <c r="BY12" s="23">
        <v>9.8611979890624841</v>
      </c>
      <c r="BZ12" s="23">
        <v>9.4347188165897418</v>
      </c>
      <c r="CA12" s="23">
        <v>9.4321630328569697</v>
      </c>
      <c r="CB12" s="21">
        <f t="shared" ref="CB12:CB17" si="16">CN12</f>
        <v>3.6591679182692451</v>
      </c>
      <c r="CC12" s="23">
        <v>7.2103098905140524</v>
      </c>
      <c r="CD12" s="23">
        <v>9.6082052146021031</v>
      </c>
      <c r="CE12" s="23">
        <v>8.2265653476909932</v>
      </c>
      <c r="CF12" s="23">
        <v>7.9662403304587031</v>
      </c>
      <c r="CG12" s="23">
        <v>7.3134984810920027</v>
      </c>
      <c r="CH12" s="23">
        <v>9.5254546883436202</v>
      </c>
      <c r="CI12" s="23">
        <v>8.6398674065698611</v>
      </c>
      <c r="CJ12" s="23">
        <v>8.5055451925647745</v>
      </c>
      <c r="CK12" s="23">
        <v>5.6645869109003151</v>
      </c>
      <c r="CL12" s="23">
        <v>5.0861864695459937</v>
      </c>
      <c r="CM12" s="23">
        <v>4.5016212439380077</v>
      </c>
      <c r="CN12" s="23">
        <v>3.6591679182692451</v>
      </c>
      <c r="CO12" s="21">
        <f t="shared" ref="CO12:CO17" si="17">DA12</f>
        <v>4.7535291261964927</v>
      </c>
      <c r="CP12" s="23">
        <v>3.0720387667048503</v>
      </c>
      <c r="CQ12" s="23">
        <v>3.7795302915415521</v>
      </c>
      <c r="CR12" s="23">
        <v>3.1979756101852987</v>
      </c>
      <c r="CS12" s="23">
        <v>3.3025413682005071</v>
      </c>
      <c r="CT12" s="23">
        <v>2.4741063237392442</v>
      </c>
      <c r="CU12" s="23">
        <v>3.0989178143970153</v>
      </c>
      <c r="CV12" s="23">
        <v>3.0857484637862611</v>
      </c>
      <c r="CW12" s="23">
        <v>2.6631009838821718</v>
      </c>
      <c r="CX12" s="23">
        <v>2.8933259654513659</v>
      </c>
      <c r="CY12" s="23">
        <v>2.7489011047412806</v>
      </c>
      <c r="CZ12" s="23">
        <v>2.8573322304499129</v>
      </c>
      <c r="DA12" s="23">
        <v>4.7535291261964927</v>
      </c>
      <c r="DB12" s="21">
        <f t="shared" ref="DB12:DB17" si="18">DN12</f>
        <v>4.5522617709729278</v>
      </c>
      <c r="DC12" s="23">
        <v>4.2250623378624299</v>
      </c>
      <c r="DD12" s="23">
        <v>3.9875772367868971</v>
      </c>
      <c r="DE12" s="23">
        <v>4.028384788048438</v>
      </c>
      <c r="DF12" s="23">
        <v>3.7951487193912543</v>
      </c>
      <c r="DG12" s="23">
        <v>3.4902853094027577</v>
      </c>
      <c r="DH12" s="23">
        <v>4.8152636276945469</v>
      </c>
      <c r="DI12" s="23">
        <v>5.2002539709458544</v>
      </c>
      <c r="DJ12" s="23">
        <v>5.3119175784444534</v>
      </c>
      <c r="DK12" s="23">
        <v>5.5349858365039104</v>
      </c>
      <c r="DL12" s="23">
        <v>4.4715887181200413</v>
      </c>
      <c r="DM12" s="23">
        <v>4.3405095426554148</v>
      </c>
      <c r="DN12" s="23">
        <v>4.5522617709729278</v>
      </c>
      <c r="DO12" s="21">
        <f t="shared" ref="DO12:DO17" si="19">EA12</f>
        <v>5.7999228516008641</v>
      </c>
      <c r="DP12" s="23">
        <v>4.3547454778794954</v>
      </c>
      <c r="DQ12" s="23">
        <v>4.4584641069833424</v>
      </c>
      <c r="DR12" s="23">
        <v>4.5135199100969947</v>
      </c>
      <c r="DS12" s="23">
        <v>4.8458835480363804</v>
      </c>
      <c r="DT12" s="23">
        <v>4.8697436101695066</v>
      </c>
      <c r="DU12" s="23">
        <v>4.4238537544385617</v>
      </c>
      <c r="DV12" s="23">
        <v>4.0553883734455844</v>
      </c>
      <c r="DW12" s="23">
        <v>4.011787009443692</v>
      </c>
      <c r="DX12" s="23">
        <v>4.2634611186744165</v>
      </c>
      <c r="DY12" s="23">
        <v>4.6070621732125776</v>
      </c>
      <c r="DZ12" s="23">
        <v>4.8892200694459609</v>
      </c>
      <c r="EA12" s="23">
        <v>5.7999228516008641</v>
      </c>
      <c r="EB12" s="21">
        <f t="shared" ref="EB12:EB17" si="20">EN12</f>
        <v>5.6854060558075679</v>
      </c>
      <c r="EC12" s="23">
        <v>5.5147271364168997</v>
      </c>
      <c r="ED12" s="23">
        <v>6.1069591319548397</v>
      </c>
      <c r="EE12" s="23">
        <v>5.975880062276187</v>
      </c>
      <c r="EF12" s="23">
        <v>5.9928276330957599</v>
      </c>
      <c r="EG12" s="23">
        <v>5.9844355753975194</v>
      </c>
      <c r="EH12" s="23">
        <v>6.2508051044697233</v>
      </c>
      <c r="EI12" s="23">
        <v>5.9158719330078124</v>
      </c>
      <c r="EJ12" s="23">
        <v>6.0049355868936152</v>
      </c>
      <c r="EK12" s="23">
        <v>6.4633131379905588</v>
      </c>
      <c r="EL12" s="23">
        <v>6.3302183820427143</v>
      </c>
      <c r="EM12" s="23">
        <v>6.3543085541153266</v>
      </c>
      <c r="EN12" s="23">
        <v>5.6854060558075679</v>
      </c>
      <c r="EO12" s="21">
        <f t="shared" ref="EO12:EO17" si="21">FA12</f>
        <v>6.8997480410482606</v>
      </c>
      <c r="EP12" s="21">
        <v>5.5705705858346706</v>
      </c>
      <c r="EQ12" s="21">
        <v>6.2516837659890943</v>
      </c>
      <c r="ER12" s="21">
        <v>4.6038064029177068</v>
      </c>
      <c r="ES12" s="21">
        <v>3.5377165621697562</v>
      </c>
      <c r="ET12" s="21">
        <v>4.5888007321381048</v>
      </c>
      <c r="EU12" s="21">
        <v>4.9066647795455749</v>
      </c>
      <c r="EV12" s="21">
        <v>5.6605954512006358</v>
      </c>
      <c r="EW12" s="21">
        <v>6.6853143555992487</v>
      </c>
      <c r="EX12" s="21">
        <v>6.771482735137405</v>
      </c>
      <c r="EY12" s="21">
        <v>6.7545761885041227</v>
      </c>
      <c r="EZ12" s="21">
        <v>6.8622998917419924</v>
      </c>
      <c r="FA12" s="21">
        <v>6.8997480410482606</v>
      </c>
    </row>
    <row r="13" spans="1:157" s="131" customFormat="1" ht="12.75" customHeight="1">
      <c r="A13" s="786" t="s">
        <v>3175</v>
      </c>
      <c r="B13" s="21">
        <f t="shared" si="10"/>
        <v>7.429079195823614</v>
      </c>
      <c r="C13" s="21">
        <v>14.641142524045469</v>
      </c>
      <c r="D13" s="21">
        <v>3.998263512046885</v>
      </c>
      <c r="E13" s="21">
        <v>20.458285001559091</v>
      </c>
      <c r="F13" s="21">
        <v>18.939079002957332</v>
      </c>
      <c r="G13" s="21">
        <v>19.452450558899397</v>
      </c>
      <c r="H13" s="21">
        <v>15.806919642857142</v>
      </c>
      <c r="I13" s="21">
        <v>3.252211543189977</v>
      </c>
      <c r="J13" s="21">
        <v>4.9633264923708396</v>
      </c>
      <c r="K13" s="21">
        <v>11.385275557425325</v>
      </c>
      <c r="L13" s="21">
        <v>9.4347669887708747</v>
      </c>
      <c r="M13" s="21">
        <v>10.648033615768995</v>
      </c>
      <c r="N13" s="21">
        <v>7.429079195823614</v>
      </c>
      <c r="O13" s="21">
        <f t="shared" si="11"/>
        <v>7.8406400022604936</v>
      </c>
      <c r="P13" s="21">
        <v>3.3312079348211121</v>
      </c>
      <c r="Q13" s="21">
        <v>6.7808280028429282</v>
      </c>
      <c r="R13" s="21">
        <v>4.4914544713790994</v>
      </c>
      <c r="S13" s="21">
        <v>4.4659766040411197</v>
      </c>
      <c r="T13" s="21">
        <v>3.2477828054298641</v>
      </c>
      <c r="U13" s="21">
        <v>1.580246913580247E-2</v>
      </c>
      <c r="V13" s="21">
        <v>24.749969550875413</v>
      </c>
      <c r="W13" s="21">
        <v>12.403253931527878</v>
      </c>
      <c r="X13" s="21">
        <v>12.833606557377049</v>
      </c>
      <c r="Y13" s="21">
        <v>4.4550404709345104</v>
      </c>
      <c r="Z13" s="21">
        <v>3.540658328313786</v>
      </c>
      <c r="AA13" s="21">
        <v>7.8406400022604936</v>
      </c>
      <c r="AB13" s="21">
        <f t="shared" si="12"/>
        <v>6.756126540917867</v>
      </c>
      <c r="AC13" s="21">
        <v>7.9369527145359022</v>
      </c>
      <c r="AD13" s="21">
        <v>7.9254283716050828</v>
      </c>
      <c r="AE13" s="21">
        <v>12.435316123678861</v>
      </c>
      <c r="AF13" s="21">
        <v>12.438639932358981</v>
      </c>
      <c r="AG13" s="21">
        <v>0</v>
      </c>
      <c r="AH13" s="21">
        <v>0</v>
      </c>
      <c r="AI13" s="21">
        <v>5.9450661241098679</v>
      </c>
      <c r="AJ13" s="21">
        <v>8.8757255221046911</v>
      </c>
      <c r="AK13" s="21">
        <v>3</v>
      </c>
      <c r="AL13" s="21">
        <v>12.652433416543102</v>
      </c>
      <c r="AM13" s="21">
        <v>4.4144844965487016</v>
      </c>
      <c r="AN13" s="21">
        <v>6.756126540917867</v>
      </c>
      <c r="AO13" s="21">
        <f t="shared" si="13"/>
        <v>10.742144998334629</v>
      </c>
      <c r="AP13" s="21">
        <v>21.164304705528245</v>
      </c>
      <c r="AQ13" s="21">
        <v>13.062640661983782</v>
      </c>
      <c r="AR13" s="21">
        <v>12.130146561638407</v>
      </c>
      <c r="AS13" s="21">
        <v>3.673163240563623</v>
      </c>
      <c r="AT13" s="21">
        <v>7.3687243304064323</v>
      </c>
      <c r="AU13" s="21">
        <v>5.2680844035181886</v>
      </c>
      <c r="AV13" s="21">
        <v>19.039393939393939</v>
      </c>
      <c r="AW13" s="21">
        <v>5.0653988691631042</v>
      </c>
      <c r="AX13" s="21">
        <v>4.8574317015645327</v>
      </c>
      <c r="AY13" s="21">
        <v>3.9810740755332761</v>
      </c>
      <c r="AZ13" s="21">
        <v>4.5493911389787076</v>
      </c>
      <c r="BA13" s="21">
        <v>10.742144998334629</v>
      </c>
      <c r="BB13" s="21">
        <f t="shared" si="14"/>
        <v>7.3401914427401689</v>
      </c>
      <c r="BC13" s="21">
        <v>2.6987046056221331</v>
      </c>
      <c r="BD13" s="21">
        <v>6.0834324228613204</v>
      </c>
      <c r="BE13" s="21">
        <v>5.7081062091158836</v>
      </c>
      <c r="BF13" s="21">
        <v>11.207283409468268</v>
      </c>
      <c r="BG13" s="21">
        <v>0</v>
      </c>
      <c r="BH13" s="21">
        <v>0</v>
      </c>
      <c r="BI13" s="21">
        <v>5.5479114674169638</v>
      </c>
      <c r="BJ13" s="21">
        <v>9.8000000000000007</v>
      </c>
      <c r="BK13" s="21">
        <v>6.9037812302340296</v>
      </c>
      <c r="BL13" s="21">
        <v>0</v>
      </c>
      <c r="BM13" s="21">
        <v>0.42029636281993715</v>
      </c>
      <c r="BN13" s="21">
        <v>7.3401914427401689</v>
      </c>
      <c r="BO13" s="21">
        <f t="shared" si="15"/>
        <v>0</v>
      </c>
      <c r="BP13" s="21">
        <v>8.4868932208728527</v>
      </c>
      <c r="BQ13" s="21">
        <v>2.7314428690575481</v>
      </c>
      <c r="BR13" s="21">
        <v>1.1897251013970258</v>
      </c>
      <c r="BS13" s="21">
        <v>0</v>
      </c>
      <c r="BT13" s="21">
        <v>0</v>
      </c>
      <c r="BU13" s="21">
        <v>0.97567156614292949</v>
      </c>
      <c r="BV13" s="21">
        <v>0.7845553501745739</v>
      </c>
      <c r="BW13" s="21">
        <v>0</v>
      </c>
      <c r="BX13" s="21">
        <v>0</v>
      </c>
      <c r="BY13" s="21">
        <v>0</v>
      </c>
      <c r="BZ13" s="21">
        <v>0</v>
      </c>
      <c r="CA13" s="21">
        <v>0</v>
      </c>
      <c r="CB13" s="21">
        <f t="shared" si="16"/>
        <v>7.9840647801329379</v>
      </c>
      <c r="CC13" s="21">
        <v>0.93576315108854957</v>
      </c>
      <c r="CD13" s="21">
        <v>2.3343204231904093</v>
      </c>
      <c r="CE13" s="21">
        <v>0.91066237163586494</v>
      </c>
      <c r="CF13" s="21">
        <v>0</v>
      </c>
      <c r="CG13" s="21">
        <v>0.49968779269434904</v>
      </c>
      <c r="CH13" s="21">
        <v>0</v>
      </c>
      <c r="CI13" s="21">
        <v>1.9871217891019872</v>
      </c>
      <c r="CJ13" s="21">
        <v>0</v>
      </c>
      <c r="CK13" s="21">
        <v>0</v>
      </c>
      <c r="CL13" s="21">
        <v>0</v>
      </c>
      <c r="CM13" s="21">
        <v>0</v>
      </c>
      <c r="CN13" s="21">
        <v>7.9840647801329379</v>
      </c>
      <c r="CO13" s="21">
        <f t="shared" si="17"/>
        <v>5.7325723834945217</v>
      </c>
      <c r="CP13" s="21">
        <v>0</v>
      </c>
      <c r="CQ13" s="21">
        <v>0</v>
      </c>
      <c r="CR13" s="21">
        <v>0</v>
      </c>
      <c r="CS13" s="21">
        <v>8.3043421435657976</v>
      </c>
      <c r="CT13" s="21">
        <v>2.4608348298254423</v>
      </c>
      <c r="CU13" s="21">
        <v>3.1044978180267089</v>
      </c>
      <c r="CV13" s="21">
        <v>3.7514940086965183</v>
      </c>
      <c r="CW13" s="21">
        <v>3.5891833427324804</v>
      </c>
      <c r="CX13" s="21">
        <v>9.486365365612647</v>
      </c>
      <c r="CY13" s="21">
        <v>6.5543741483241957</v>
      </c>
      <c r="CZ13" s="21">
        <v>5.8627224264258402</v>
      </c>
      <c r="DA13" s="21">
        <v>5.7325723834945217</v>
      </c>
      <c r="DB13" s="21">
        <f t="shared" si="18"/>
        <v>3.7403511504996656</v>
      </c>
      <c r="DC13" s="21">
        <v>5.3573147769863407</v>
      </c>
      <c r="DD13" s="21">
        <v>2.6302742616033759</v>
      </c>
      <c r="DE13" s="21">
        <v>4.4657244139004062</v>
      </c>
      <c r="DF13" s="21">
        <v>0.85952556086796605</v>
      </c>
      <c r="DG13" s="21">
        <v>3.09</v>
      </c>
      <c r="DH13" s="21">
        <v>1.6964540514904594</v>
      </c>
      <c r="DI13" s="21">
        <v>0.77844685673386615</v>
      </c>
      <c r="DJ13" s="21">
        <v>0.81027983071899479</v>
      </c>
      <c r="DK13" s="21">
        <v>2.7939588698596713</v>
      </c>
      <c r="DL13" s="21">
        <v>5.2066844616602932</v>
      </c>
      <c r="DM13" s="21">
        <v>1.9111584993040287</v>
      </c>
      <c r="DN13" s="21">
        <v>3.7403511504996656</v>
      </c>
      <c r="DO13" s="21">
        <f t="shared" si="19"/>
        <v>4.0860635493993946</v>
      </c>
      <c r="DP13" s="21">
        <v>3.4408935606131323</v>
      </c>
      <c r="DQ13" s="21">
        <v>2.1362086491419299</v>
      </c>
      <c r="DR13" s="21">
        <v>3.6616742641750197</v>
      </c>
      <c r="DS13" s="21">
        <v>5.5115459933268669</v>
      </c>
      <c r="DT13" s="21">
        <v>3.8274874277819144</v>
      </c>
      <c r="DU13" s="21">
        <v>7.9071158953625869</v>
      </c>
      <c r="DV13" s="21">
        <v>4.3262953739513632</v>
      </c>
      <c r="DW13" s="21">
        <v>4.087761759444386</v>
      </c>
      <c r="DX13" s="21">
        <v>6.2195942339598913</v>
      </c>
      <c r="DY13" s="21">
        <v>4.386711920896829</v>
      </c>
      <c r="DZ13" s="21">
        <v>4.5995697255092995</v>
      </c>
      <c r="EA13" s="21">
        <v>4.0860635493993946</v>
      </c>
      <c r="EB13" s="21">
        <f t="shared" si="20"/>
        <v>3.9276197316387593</v>
      </c>
      <c r="EC13" s="21">
        <v>5.5279924229159745</v>
      </c>
      <c r="ED13" s="21">
        <v>3.1151365132256488</v>
      </c>
      <c r="EE13" s="21">
        <v>3.176360464054282</v>
      </c>
      <c r="EF13" s="21">
        <v>2.6452757312294919</v>
      </c>
      <c r="EG13" s="21">
        <v>2.0336575645818247</v>
      </c>
      <c r="EH13" s="21">
        <v>2.9934562528255584</v>
      </c>
      <c r="EI13" s="21">
        <v>2.6028109386646294</v>
      </c>
      <c r="EJ13" s="21">
        <v>5.0458848044007736</v>
      </c>
      <c r="EK13" s="21">
        <v>6.6359139498820916</v>
      </c>
      <c r="EL13" s="21">
        <v>3.460626766087092</v>
      </c>
      <c r="EM13" s="21">
        <v>7.1820069506724566</v>
      </c>
      <c r="EN13" s="21">
        <v>3.9276197316387593</v>
      </c>
      <c r="EO13" s="21">
        <f t="shared" si="21"/>
        <v>5.8159741351684069</v>
      </c>
      <c r="EP13" s="21">
        <v>6.5320731033364572</v>
      </c>
      <c r="EQ13" s="21">
        <v>6.6749139607154451</v>
      </c>
      <c r="ER13" s="21">
        <v>2.71</v>
      </c>
      <c r="ES13" s="21">
        <v>2.5499999999999998</v>
      </c>
      <c r="ET13" s="21">
        <v>2.993562115694163</v>
      </c>
      <c r="EU13" s="21">
        <v>2.4522577248112447</v>
      </c>
      <c r="EV13" s="21">
        <v>6.5055697105137158</v>
      </c>
      <c r="EW13" s="21">
        <v>7.7526734807731374</v>
      </c>
      <c r="EX13" s="21">
        <v>5.0804402999508529</v>
      </c>
      <c r="EY13" s="21">
        <v>6.2517202681773707</v>
      </c>
      <c r="EZ13" s="21">
        <v>2.5911420935351765</v>
      </c>
      <c r="FA13" s="21">
        <v>5.8159741351684069</v>
      </c>
    </row>
    <row r="14" spans="1:157" s="131" customFormat="1" ht="12.75" customHeight="1">
      <c r="A14" s="786" t="s">
        <v>3176</v>
      </c>
      <c r="B14" s="21">
        <f t="shared" si="10"/>
        <v>15</v>
      </c>
      <c r="C14" s="21">
        <v>26.957774019659656</v>
      </c>
      <c r="D14" s="21">
        <v>25.224081792133369</v>
      </c>
      <c r="E14" s="21">
        <v>11.595026097635861</v>
      </c>
      <c r="F14" s="21">
        <v>26.878535223063079</v>
      </c>
      <c r="G14" s="21">
        <v>15.684679742147853</v>
      </c>
      <c r="H14" s="21">
        <v>18.110526395608062</v>
      </c>
      <c r="I14" s="21">
        <v>15.46118596271346</v>
      </c>
      <c r="J14" s="21">
        <v>14.961774396126472</v>
      </c>
      <c r="K14" s="21">
        <v>14.861643321864758</v>
      </c>
      <c r="L14" s="21">
        <v>17.080536912751679</v>
      </c>
      <c r="M14" s="21">
        <v>15.056966330348033</v>
      </c>
      <c r="N14" s="21">
        <v>15</v>
      </c>
      <c r="O14" s="21">
        <f t="shared" si="11"/>
        <v>21.884976132652206</v>
      </c>
      <c r="P14" s="21">
        <v>14.962212586643867</v>
      </c>
      <c r="Q14" s="21">
        <v>15</v>
      </c>
      <c r="R14" s="21">
        <v>15.297838109602816</v>
      </c>
      <c r="S14" s="21">
        <v>16.450054984504366</v>
      </c>
      <c r="T14" s="21">
        <v>21.277139794824681</v>
      </c>
      <c r="U14" s="21">
        <v>12.662943757479059</v>
      </c>
      <c r="V14" s="21">
        <v>7.5456685335281355</v>
      </c>
      <c r="W14" s="21">
        <v>10.922613459864481</v>
      </c>
      <c r="X14" s="21">
        <v>17.579663730984787</v>
      </c>
      <c r="Y14" s="21">
        <v>19.028069478908186</v>
      </c>
      <c r="Z14" s="21">
        <v>24.164911867929337</v>
      </c>
      <c r="AA14" s="21">
        <v>21.884976132652206</v>
      </c>
      <c r="AB14" s="21">
        <f t="shared" si="12"/>
        <v>18.154030158986391</v>
      </c>
      <c r="AC14" s="21">
        <v>19.432512158808933</v>
      </c>
      <c r="AD14" s="21">
        <v>15.751295021025046</v>
      </c>
      <c r="AE14" s="21">
        <v>14.801057501652346</v>
      </c>
      <c r="AF14" s="21">
        <v>13.226245698039801</v>
      </c>
      <c r="AG14" s="21">
        <v>12.569332640872499</v>
      </c>
      <c r="AH14" s="21">
        <v>14.811408199643493</v>
      </c>
      <c r="AI14" s="21">
        <v>10.86108987659714</v>
      </c>
      <c r="AJ14" s="21">
        <v>15.072877916807576</v>
      </c>
      <c r="AK14" s="21">
        <v>10.381416236386514</v>
      </c>
      <c r="AL14" s="21">
        <v>17.246091691551026</v>
      </c>
      <c r="AM14" s="21">
        <v>17.677130894126989</v>
      </c>
      <c r="AN14" s="21">
        <v>18.154030158986391</v>
      </c>
      <c r="AO14" s="21">
        <f t="shared" si="13"/>
        <v>13.356741039426524</v>
      </c>
      <c r="AP14" s="21">
        <v>20.18111187746678</v>
      </c>
      <c r="AQ14" s="21">
        <v>19.321908659814163</v>
      </c>
      <c r="AR14" s="21">
        <v>18.073187774604389</v>
      </c>
      <c r="AS14" s="21">
        <v>19.703623737972226</v>
      </c>
      <c r="AT14" s="21">
        <v>21.981846576588151</v>
      </c>
      <c r="AU14" s="21">
        <v>20.208417367011414</v>
      </c>
      <c r="AV14" s="21">
        <v>21.40260588745058</v>
      </c>
      <c r="AW14" s="21">
        <v>18.486538832393961</v>
      </c>
      <c r="AX14" s="21">
        <v>19.802249482995148</v>
      </c>
      <c r="AY14" s="21">
        <v>18.99500915465708</v>
      </c>
      <c r="AZ14" s="21">
        <v>15.498659604017959</v>
      </c>
      <c r="BA14" s="21">
        <v>13.356741039426524</v>
      </c>
      <c r="BB14" s="21">
        <f t="shared" si="14"/>
        <v>9.8029383234272203</v>
      </c>
      <c r="BC14" s="21">
        <v>11.5574485037522</v>
      </c>
      <c r="BD14" s="21">
        <v>13.823601123097871</v>
      </c>
      <c r="BE14" s="21">
        <v>11.468470679281522</v>
      </c>
      <c r="BF14" s="21">
        <v>9.7979254142463645</v>
      </c>
      <c r="BG14" s="21">
        <v>11.440741991840097</v>
      </c>
      <c r="BH14" s="21">
        <v>10.188758500962759</v>
      </c>
      <c r="BI14" s="21">
        <v>10.194270165218937</v>
      </c>
      <c r="BJ14" s="21">
        <v>10.626466817477061</v>
      </c>
      <c r="BK14" s="21">
        <v>9.8336216126626326</v>
      </c>
      <c r="BL14" s="21">
        <v>8.3465514236663445</v>
      </c>
      <c r="BM14" s="21">
        <v>10.100842929073339</v>
      </c>
      <c r="BN14" s="21">
        <v>9.8029383234272203</v>
      </c>
      <c r="BO14" s="21">
        <f t="shared" si="15"/>
        <v>5.8189535074504413</v>
      </c>
      <c r="BP14" s="21">
        <v>9.0749596373266126</v>
      </c>
      <c r="BQ14" s="21">
        <v>6.470795098433106</v>
      </c>
      <c r="BR14" s="21">
        <v>8.397374900262168</v>
      </c>
      <c r="BS14" s="21">
        <v>8.2620123940267689</v>
      </c>
      <c r="BT14" s="21">
        <v>7.7612400698492339</v>
      </c>
      <c r="BU14" s="21">
        <v>6.8710995037205089</v>
      </c>
      <c r="BV14" s="21">
        <v>6.8294409787799584</v>
      </c>
      <c r="BW14" s="21">
        <v>6.8209792406830818</v>
      </c>
      <c r="BX14" s="21">
        <v>6.861323381434179</v>
      </c>
      <c r="BY14" s="21">
        <v>6.8140247080816003</v>
      </c>
      <c r="BZ14" s="21">
        <v>6.4599664861612514</v>
      </c>
      <c r="CA14" s="21">
        <v>5.8189535074504413</v>
      </c>
      <c r="CB14" s="21">
        <f t="shared" si="16"/>
        <v>6.691610225038235</v>
      </c>
      <c r="CC14" s="21">
        <v>5.3969875254135191</v>
      </c>
      <c r="CD14" s="21">
        <v>1.9096324737269181</v>
      </c>
      <c r="CE14" s="21">
        <v>4.559751719121925</v>
      </c>
      <c r="CF14" s="21">
        <v>3.1534915718825367</v>
      </c>
      <c r="CG14" s="21">
        <v>3.3801037937457941</v>
      </c>
      <c r="CH14" s="21">
        <v>5.8589243015829782</v>
      </c>
      <c r="CI14" s="21">
        <v>6.9612900387187615</v>
      </c>
      <c r="CJ14" s="21">
        <v>9.3499250684755086</v>
      </c>
      <c r="CK14" s="21">
        <v>8.1408861469433536</v>
      </c>
      <c r="CL14" s="21">
        <v>7.6047167012755859</v>
      </c>
      <c r="CM14" s="21">
        <v>6.8323049001814882</v>
      </c>
      <c r="CN14" s="21">
        <v>6.691610225038235</v>
      </c>
      <c r="CO14" s="21">
        <f t="shared" si="17"/>
        <v>4.3561330242655725</v>
      </c>
      <c r="CP14" s="21">
        <v>5.855405677302528</v>
      </c>
      <c r="CQ14" s="21">
        <v>8.8152551161504427</v>
      </c>
      <c r="CR14" s="21">
        <v>2.0404333413693343</v>
      </c>
      <c r="CS14" s="21">
        <v>1.6732160555773394</v>
      </c>
      <c r="CT14" s="21">
        <v>6.807458682289413</v>
      </c>
      <c r="CU14" s="21">
        <v>7.4104594753519972</v>
      </c>
      <c r="CV14" s="21">
        <v>9.4964673215202886</v>
      </c>
      <c r="CW14" s="21">
        <v>7.8216460617551613</v>
      </c>
      <c r="CX14" s="21">
        <v>2.5018953149823031</v>
      </c>
      <c r="CY14" s="21">
        <v>3.6737160571557954</v>
      </c>
      <c r="CZ14" s="21">
        <v>6.6637898548047438</v>
      </c>
      <c r="DA14" s="21">
        <v>4.3561330242655725</v>
      </c>
      <c r="DB14" s="21">
        <f t="shared" si="18"/>
        <v>4.7904166167512923</v>
      </c>
      <c r="DC14" s="21">
        <v>4.6439952448296538</v>
      </c>
      <c r="DD14" s="21">
        <v>5.9253704102946525</v>
      </c>
      <c r="DE14" s="21">
        <v>3.5119527444512206</v>
      </c>
      <c r="DF14" s="21">
        <v>3.6615486103914479</v>
      </c>
      <c r="DG14" s="21">
        <v>1.52</v>
      </c>
      <c r="DH14" s="21">
        <v>3.6778163978047562</v>
      </c>
      <c r="DI14" s="21">
        <v>3.5255011699875403</v>
      </c>
      <c r="DJ14" s="21">
        <v>5.801189714897057</v>
      </c>
      <c r="DK14" s="21">
        <v>6.4955619393007282</v>
      </c>
      <c r="DL14" s="21">
        <v>6.3634352344753999</v>
      </c>
      <c r="DM14" s="21">
        <v>5.8399835147416255</v>
      </c>
      <c r="DN14" s="21">
        <v>4.7904166167512923</v>
      </c>
      <c r="DO14" s="21">
        <f t="shared" si="19"/>
        <v>5.4437884450450928</v>
      </c>
      <c r="DP14" s="21">
        <v>4.724057500341857</v>
      </c>
      <c r="DQ14" s="21">
        <v>4.5462745609543855</v>
      </c>
      <c r="DR14" s="21">
        <v>4.3285142444210365</v>
      </c>
      <c r="DS14" s="21">
        <v>6.7358293157125209</v>
      </c>
      <c r="DT14" s="21">
        <v>6.7096331321260898</v>
      </c>
      <c r="DU14" s="21">
        <v>4.4957255115597468</v>
      </c>
      <c r="DV14" s="21">
        <v>6.6246047517024351</v>
      </c>
      <c r="DW14" s="21">
        <v>6.0537368016270916</v>
      </c>
      <c r="DX14" s="21">
        <v>4.7002442273479197</v>
      </c>
      <c r="DY14" s="21">
        <v>5.6727192838534899</v>
      </c>
      <c r="DZ14" s="21">
        <v>5.6533517786708325</v>
      </c>
      <c r="EA14" s="21">
        <v>5.4437884450450928</v>
      </c>
      <c r="EB14" s="21">
        <f t="shared" si="20"/>
        <v>6.2419753981492923</v>
      </c>
      <c r="EC14" s="21">
        <v>3.7294250465516492</v>
      </c>
      <c r="ED14" s="21">
        <v>4.1294002948227195</v>
      </c>
      <c r="EE14" s="21">
        <v>5.6381220635394138</v>
      </c>
      <c r="EF14" s="21">
        <v>5.0336820212843891</v>
      </c>
      <c r="EG14" s="21">
        <v>3.8700534736964389</v>
      </c>
      <c r="EH14" s="21">
        <v>5.074981782129548</v>
      </c>
      <c r="EI14" s="21">
        <v>6.0754917218213249</v>
      </c>
      <c r="EJ14" s="21">
        <v>4.9604845018627231</v>
      </c>
      <c r="EK14" s="21">
        <v>4.9284286859929702</v>
      </c>
      <c r="EL14" s="21">
        <v>5.6490251702184651</v>
      </c>
      <c r="EM14" s="21">
        <v>5.2068323292860024</v>
      </c>
      <c r="EN14" s="21">
        <v>6.2419753981492923</v>
      </c>
      <c r="EO14" s="21">
        <f t="shared" si="21"/>
        <v>3.4887913058068531</v>
      </c>
      <c r="EP14" s="21">
        <v>4.2757743260254086</v>
      </c>
      <c r="EQ14" s="21">
        <v>3.6533275626120343</v>
      </c>
      <c r="ER14" s="21">
        <v>3.26</v>
      </c>
      <c r="ES14" s="21">
        <v>3.29</v>
      </c>
      <c r="ET14" s="21">
        <v>4.8067670521550001</v>
      </c>
      <c r="EU14" s="21">
        <v>6.3459728818197716</v>
      </c>
      <c r="EV14" s="21">
        <v>6.9782920583836709</v>
      </c>
      <c r="EW14" s="21">
        <v>6.8587762114041091</v>
      </c>
      <c r="EX14" s="21">
        <v>4.6701228897703837</v>
      </c>
      <c r="EY14" s="21">
        <v>3.9726700023916885</v>
      </c>
      <c r="EZ14" s="21">
        <v>5.0832866179051592</v>
      </c>
      <c r="FA14" s="21">
        <v>3.4887913058068531</v>
      </c>
    </row>
    <row r="15" spans="1:157" s="131" customFormat="1" ht="12.75" customHeight="1">
      <c r="A15" s="786" t="s">
        <v>3177</v>
      </c>
      <c r="B15" s="21">
        <f t="shared" si="10"/>
        <v>16.5</v>
      </c>
      <c r="C15" s="21">
        <v>15</v>
      </c>
      <c r="D15" s="21">
        <v>15.01755354382866</v>
      </c>
      <c r="E15" s="21">
        <v>15.017629448941124</v>
      </c>
      <c r="F15" s="21">
        <v>15.01758957654723</v>
      </c>
      <c r="G15" s="21">
        <v>27.350922308860238</v>
      </c>
      <c r="H15" s="21">
        <v>26.070445344129556</v>
      </c>
      <c r="I15" s="21">
        <v>23.323187332160384</v>
      </c>
      <c r="J15" s="21">
        <v>23.145064377682402</v>
      </c>
      <c r="K15" s="21">
        <v>21.492690058479532</v>
      </c>
      <c r="L15" s="21">
        <v>15.351433261775476</v>
      </c>
      <c r="M15" s="21">
        <v>17.643579555716091</v>
      </c>
      <c r="N15" s="21">
        <v>16.5</v>
      </c>
      <c r="O15" s="21">
        <f t="shared" si="11"/>
        <v>16.132710884054141</v>
      </c>
      <c r="P15" s="21">
        <v>14.624151576927689</v>
      </c>
      <c r="Q15" s="21">
        <v>14.623793597706641</v>
      </c>
      <c r="R15" s="21">
        <v>11.839852738150023</v>
      </c>
      <c r="S15" s="21">
        <v>22.033980582524272</v>
      </c>
      <c r="T15" s="21">
        <v>17.84109080525414</v>
      </c>
      <c r="U15" s="21">
        <v>18.029943901623508</v>
      </c>
      <c r="V15" s="21">
        <v>22.288100208768267</v>
      </c>
      <c r="W15" s="21">
        <v>20.319148936170212</v>
      </c>
      <c r="X15" s="21">
        <v>14.76187852912822</v>
      </c>
      <c r="Y15" s="21">
        <v>17.744136460554373</v>
      </c>
      <c r="Z15" s="21">
        <v>15.512665198237885</v>
      </c>
      <c r="AA15" s="21">
        <v>16.132710884054141</v>
      </c>
      <c r="AB15" s="21">
        <f t="shared" si="12"/>
        <v>19.948628972190686</v>
      </c>
      <c r="AC15" s="21">
        <v>17.774298677231769</v>
      </c>
      <c r="AD15" s="21">
        <v>17.055471557813856</v>
      </c>
      <c r="AE15" s="21">
        <v>17.847552447552449</v>
      </c>
      <c r="AF15" s="21">
        <v>16.493807056501357</v>
      </c>
      <c r="AG15" s="21">
        <v>19.114349347328758</v>
      </c>
      <c r="AH15" s="21">
        <v>17.281326902254158</v>
      </c>
      <c r="AI15" s="21">
        <v>14.685941091646322</v>
      </c>
      <c r="AJ15" s="21">
        <v>15.352973624794746</v>
      </c>
      <c r="AK15" s="21">
        <v>19.764748691871176</v>
      </c>
      <c r="AL15" s="21">
        <v>19.904326138638083</v>
      </c>
      <c r="AM15" s="21">
        <v>19.099510926543669</v>
      </c>
      <c r="AN15" s="21">
        <v>19.948628972190686</v>
      </c>
      <c r="AO15" s="21">
        <f t="shared" si="13"/>
        <v>11.227165397665713</v>
      </c>
      <c r="AP15" s="21">
        <v>19.721201898749428</v>
      </c>
      <c r="AQ15" s="21">
        <v>19.145919999265754</v>
      </c>
      <c r="AR15" s="21">
        <v>15.927122175048126</v>
      </c>
      <c r="AS15" s="21">
        <v>16.709674619225744</v>
      </c>
      <c r="AT15" s="21">
        <v>12.048905690755923</v>
      </c>
      <c r="AU15" s="21">
        <v>11.216252522697721</v>
      </c>
      <c r="AV15" s="21">
        <v>11.26895368005804</v>
      </c>
      <c r="AW15" s="21">
        <v>11.545573128358848</v>
      </c>
      <c r="AX15" s="21">
        <v>9.9525298477709185</v>
      </c>
      <c r="AY15" s="21">
        <v>10.042094194266925</v>
      </c>
      <c r="AZ15" s="21">
        <v>11.244658198031262</v>
      </c>
      <c r="BA15" s="21">
        <v>11.227165397665713</v>
      </c>
      <c r="BB15" s="21">
        <f t="shared" si="14"/>
        <v>9.6093024099532727</v>
      </c>
      <c r="BC15" s="21">
        <v>10.890541383194195</v>
      </c>
      <c r="BD15" s="21">
        <v>10.559055562807721</v>
      </c>
      <c r="BE15" s="21">
        <v>10.889175425177752</v>
      </c>
      <c r="BF15" s="21">
        <v>11.489113293047918</v>
      </c>
      <c r="BG15" s="21">
        <v>11.666246606340014</v>
      </c>
      <c r="BH15" s="21">
        <v>11.914555944800131</v>
      </c>
      <c r="BI15" s="21">
        <v>10.975769117412939</v>
      </c>
      <c r="BJ15" s="21">
        <v>7.5972430156376616</v>
      </c>
      <c r="BK15" s="21">
        <v>8.5617016878273819</v>
      </c>
      <c r="BL15" s="21">
        <v>10.787034095370398</v>
      </c>
      <c r="BM15" s="21">
        <v>9.7619539644312709</v>
      </c>
      <c r="BN15" s="21">
        <v>9.6093024099532727</v>
      </c>
      <c r="BO15" s="21">
        <f t="shared" si="15"/>
        <v>8.8234030480132528</v>
      </c>
      <c r="BP15" s="21">
        <v>7.2486302921700085</v>
      </c>
      <c r="BQ15" s="21">
        <v>4.4043543104912173</v>
      </c>
      <c r="BR15" s="21">
        <v>12.432517818710343</v>
      </c>
      <c r="BS15" s="21">
        <v>12.35923412584399</v>
      </c>
      <c r="BT15" s="21">
        <v>12.504782771830518</v>
      </c>
      <c r="BU15" s="21">
        <v>13.131308499973619</v>
      </c>
      <c r="BV15" s="21">
        <v>13.176231902989137</v>
      </c>
      <c r="BW15" s="21">
        <v>8.0824945502795931</v>
      </c>
      <c r="BX15" s="21">
        <v>7.1032157611220637</v>
      </c>
      <c r="BY15" s="21">
        <v>7.158180032688267</v>
      </c>
      <c r="BZ15" s="21">
        <v>8.7596385430268189</v>
      </c>
      <c r="CA15" s="21">
        <v>8.8234030480132528</v>
      </c>
      <c r="CB15" s="21">
        <f t="shared" si="16"/>
        <v>9.8961708279810896</v>
      </c>
      <c r="CC15" s="21">
        <v>8.7491734712212281</v>
      </c>
      <c r="CD15" s="21">
        <v>8.8034777955319736</v>
      </c>
      <c r="CE15" s="21">
        <v>7.2108990924211271</v>
      </c>
      <c r="CF15" s="21">
        <v>7.240315402540288</v>
      </c>
      <c r="CG15" s="21">
        <v>6.2049314096582187</v>
      </c>
      <c r="CH15" s="21">
        <v>3.3163321876039471</v>
      </c>
      <c r="CI15" s="21">
        <v>4.7085433404242139</v>
      </c>
      <c r="CJ15" s="21">
        <v>4.68817364997492</v>
      </c>
      <c r="CK15" s="21">
        <v>4.151915383381013</v>
      </c>
      <c r="CL15" s="21">
        <v>4.0618328424964965</v>
      </c>
      <c r="CM15" s="21">
        <v>4.4831135186057463</v>
      </c>
      <c r="CN15" s="21">
        <v>9.8961708279810896</v>
      </c>
      <c r="CO15" s="21">
        <f t="shared" si="17"/>
        <v>7.1683722320365915</v>
      </c>
      <c r="CP15" s="21">
        <v>9.8647021974133633</v>
      </c>
      <c r="CQ15" s="21">
        <v>7.020442017625248</v>
      </c>
      <c r="CR15" s="21">
        <v>6.9407916208923073</v>
      </c>
      <c r="CS15" s="21">
        <v>9.8600875086279434</v>
      </c>
      <c r="CT15" s="21">
        <v>9.7189457999689086</v>
      </c>
      <c r="CU15" s="21">
        <v>9.1986655878251593</v>
      </c>
      <c r="CV15" s="21">
        <v>2.2030167529479439</v>
      </c>
      <c r="CW15" s="21">
        <v>1.7625547188735196</v>
      </c>
      <c r="CX15" s="21">
        <v>3.3259498763026767</v>
      </c>
      <c r="CY15" s="21">
        <v>5.14873900364916</v>
      </c>
      <c r="CZ15" s="21">
        <v>5.7575682283249154</v>
      </c>
      <c r="DA15" s="21">
        <v>7.1683722320365915</v>
      </c>
      <c r="DB15" s="21">
        <f t="shared" si="18"/>
        <v>6.2104186338203453</v>
      </c>
      <c r="DC15" s="21">
        <v>4.6250192642169914</v>
      </c>
      <c r="DD15" s="21">
        <v>3.284344813992639</v>
      </c>
      <c r="DE15" s="21">
        <v>5.0987919463087241</v>
      </c>
      <c r="DF15" s="21">
        <v>5.4061293352950521</v>
      </c>
      <c r="DG15" s="21">
        <v>7.21</v>
      </c>
      <c r="DH15" s="21">
        <v>7.926382650009713</v>
      </c>
      <c r="DI15" s="21">
        <v>7.4469245298070419</v>
      </c>
      <c r="DJ15" s="21">
        <v>6.6624718218780252</v>
      </c>
      <c r="DK15" s="21">
        <v>11.442568929771465</v>
      </c>
      <c r="DL15" s="21">
        <v>6.7383596555219745</v>
      </c>
      <c r="DM15" s="21">
        <v>6.7208841510331423</v>
      </c>
      <c r="DN15" s="21">
        <v>6.2104186338203453</v>
      </c>
      <c r="DO15" s="21">
        <f t="shared" si="19"/>
        <v>6.8679725275139738</v>
      </c>
      <c r="DP15" s="21">
        <v>9.158094245916411</v>
      </c>
      <c r="DQ15" s="21">
        <v>8.1762365664590995</v>
      </c>
      <c r="DR15" s="21">
        <v>8.8650913509369964</v>
      </c>
      <c r="DS15" s="21">
        <v>7.9332087616716631</v>
      </c>
      <c r="DT15" s="21">
        <v>8.1677281954571104</v>
      </c>
      <c r="DU15" s="21">
        <v>7.7641450889638781</v>
      </c>
      <c r="DV15" s="21">
        <v>6.5732422820496197</v>
      </c>
      <c r="DW15" s="21">
        <v>6.7780502698780163</v>
      </c>
      <c r="DX15" s="21">
        <v>7.4069059299125088</v>
      </c>
      <c r="DY15" s="21">
        <v>8.0136223943758775</v>
      </c>
      <c r="DZ15" s="21">
        <v>6.5496980162869578</v>
      </c>
      <c r="EA15" s="21">
        <v>6.8679725275139738</v>
      </c>
      <c r="EB15" s="21">
        <f t="shared" si="20"/>
        <v>3.5886447979270537</v>
      </c>
      <c r="EC15" s="21">
        <v>5.6087711086077068</v>
      </c>
      <c r="ED15" s="21">
        <v>5.3893123403431025</v>
      </c>
      <c r="EE15" s="21">
        <v>8.0688362613702527</v>
      </c>
      <c r="EF15" s="21">
        <v>9.3014596217573633</v>
      </c>
      <c r="EG15" s="21">
        <v>5.3955202400219209</v>
      </c>
      <c r="EH15" s="21">
        <v>6.5107681063639244</v>
      </c>
      <c r="EI15" s="21">
        <v>5.5280592307619392</v>
      </c>
      <c r="EJ15" s="21">
        <v>6.9772909773801723</v>
      </c>
      <c r="EK15" s="21">
        <v>6.1021866390735156</v>
      </c>
      <c r="EL15" s="21">
        <v>5.9082247483918175</v>
      </c>
      <c r="EM15" s="21">
        <v>4.8009200915290746</v>
      </c>
      <c r="EN15" s="21">
        <v>3.5886447979270537</v>
      </c>
      <c r="EO15" s="21">
        <f t="shared" si="21"/>
        <v>6.7969570040937342</v>
      </c>
      <c r="EP15" s="21">
        <v>1.6940912476089935</v>
      </c>
      <c r="EQ15" s="21">
        <v>1.9880579743905931</v>
      </c>
      <c r="ER15" s="21">
        <v>2.14</v>
      </c>
      <c r="ES15" s="21">
        <v>8.4499999999999993</v>
      </c>
      <c r="ET15" s="21">
        <v>7.9626246103410043</v>
      </c>
      <c r="EU15" s="21">
        <v>6.4330113301961722</v>
      </c>
      <c r="EV15" s="21">
        <v>3.9139246070831994</v>
      </c>
      <c r="EW15" s="21">
        <v>2.7231058813674562</v>
      </c>
      <c r="EX15" s="21">
        <v>2.6973643629597852</v>
      </c>
      <c r="EY15" s="21">
        <v>3.5220541011524769</v>
      </c>
      <c r="EZ15" s="21">
        <v>4.3003036420698209</v>
      </c>
      <c r="FA15" s="21">
        <v>6.7969570040937342</v>
      </c>
    </row>
    <row r="16" spans="1:157" s="131" customFormat="1" ht="12.75" customHeight="1">
      <c r="A16" s="786" t="s">
        <v>3178</v>
      </c>
      <c r="B16" s="21" t="str">
        <f t="shared" si="10"/>
        <v>-</v>
      </c>
      <c r="C16" s="21">
        <v>20</v>
      </c>
      <c r="D16" s="21">
        <v>21.868486352357319</v>
      </c>
      <c r="E16" s="21">
        <v>22.18508997429306</v>
      </c>
      <c r="F16" s="21">
        <v>24.236054971705741</v>
      </c>
      <c r="G16" s="21">
        <v>26.299045599151643</v>
      </c>
      <c r="H16" s="21">
        <v>15.71888753628617</v>
      </c>
      <c r="I16" s="21">
        <v>15.808180155904147</v>
      </c>
      <c r="J16" s="21">
        <v>30</v>
      </c>
      <c r="K16" s="21">
        <v>30</v>
      </c>
      <c r="L16" s="21" t="s">
        <v>15</v>
      </c>
      <c r="M16" s="21" t="s">
        <v>15</v>
      </c>
      <c r="N16" s="21" t="s">
        <v>15</v>
      </c>
      <c r="O16" s="21">
        <f t="shared" si="11"/>
        <v>18.882678132678134</v>
      </c>
      <c r="P16" s="21" t="s">
        <v>15</v>
      </c>
      <c r="Q16" s="21">
        <v>15</v>
      </c>
      <c r="R16" s="21" t="s">
        <v>15</v>
      </c>
      <c r="S16" s="21" t="s">
        <v>15</v>
      </c>
      <c r="T16" s="21">
        <v>16.601781170483463</v>
      </c>
      <c r="U16" s="21">
        <v>15.891463703003074</v>
      </c>
      <c r="V16" s="21">
        <v>13.18856273492035</v>
      </c>
      <c r="W16" s="21">
        <v>15.705657374041074</v>
      </c>
      <c r="X16" s="21">
        <v>14.2446112191788</v>
      </c>
      <c r="Y16" s="21">
        <v>16.883821163412005</v>
      </c>
      <c r="Z16" s="21">
        <v>18.267608348959886</v>
      </c>
      <c r="AA16" s="21">
        <v>18.882678132678134</v>
      </c>
      <c r="AB16" s="21">
        <f t="shared" si="12"/>
        <v>38.728990857946556</v>
      </c>
      <c r="AC16" s="21">
        <v>21.952010008503322</v>
      </c>
      <c r="AD16" s="21">
        <v>16.441489361702128</v>
      </c>
      <c r="AE16" s="21">
        <v>20</v>
      </c>
      <c r="AF16" s="21">
        <v>21.83</v>
      </c>
      <c r="AG16" s="21">
        <v>21.83</v>
      </c>
      <c r="AH16" s="21">
        <v>21.83</v>
      </c>
      <c r="AI16" s="21">
        <v>21.83</v>
      </c>
      <c r="AJ16" s="21">
        <v>4.5803758306745266</v>
      </c>
      <c r="AK16" s="21">
        <v>17.07919483574539</v>
      </c>
      <c r="AL16" s="21" t="s">
        <v>15</v>
      </c>
      <c r="AM16" s="21" t="s">
        <v>15</v>
      </c>
      <c r="AN16" s="21">
        <v>38.728990857946556</v>
      </c>
      <c r="AO16" s="21">
        <f t="shared" si="13"/>
        <v>14.559111997239372</v>
      </c>
      <c r="AP16" s="21">
        <v>21</v>
      </c>
      <c r="AQ16" s="21">
        <v>21</v>
      </c>
      <c r="AR16" s="21">
        <v>12</v>
      </c>
      <c r="AS16" s="21">
        <v>14</v>
      </c>
      <c r="AT16" s="21">
        <v>14</v>
      </c>
      <c r="AU16" s="21">
        <v>14</v>
      </c>
      <c r="AV16" s="21">
        <v>12.94560669456067</v>
      </c>
      <c r="AW16" s="21">
        <v>11.17799962328122</v>
      </c>
      <c r="AX16" s="21">
        <v>12.574829931972788</v>
      </c>
      <c r="AY16" s="21">
        <v>12.92711111111111</v>
      </c>
      <c r="AZ16" s="21"/>
      <c r="BA16" s="21">
        <v>14.559111997239372</v>
      </c>
      <c r="BB16" s="21">
        <f t="shared" si="14"/>
        <v>5.6398952302178111</v>
      </c>
      <c r="BC16" s="21">
        <v>14</v>
      </c>
      <c r="BD16" s="21">
        <v>14</v>
      </c>
      <c r="BE16" s="21">
        <v>14</v>
      </c>
      <c r="BF16" s="21">
        <v>12.94560669456067</v>
      </c>
      <c r="BG16" s="21">
        <v>11.17799962328122</v>
      </c>
      <c r="BH16" s="21">
        <v>12.574829931972788</v>
      </c>
      <c r="BI16" s="21">
        <v>12.927111111111111</v>
      </c>
      <c r="BJ16" s="21">
        <v>14.74833371282404</v>
      </c>
      <c r="BK16" s="21">
        <v>14.559111997239372</v>
      </c>
      <c r="BL16" s="21">
        <v>14.7479314753504</v>
      </c>
      <c r="BM16" s="21">
        <v>12.135811648079306</v>
      </c>
      <c r="BN16" s="21">
        <v>5.6398952302178111</v>
      </c>
      <c r="BO16" s="21">
        <f t="shared" si="15"/>
        <v>1.8355856221677194</v>
      </c>
      <c r="BP16" s="21">
        <v>4.6387541832272685</v>
      </c>
      <c r="BQ16" s="21">
        <v>3.9332410435454319</v>
      </c>
      <c r="BR16" s="21">
        <v>4.427378659859416</v>
      </c>
      <c r="BS16" s="21">
        <v>4.7026426425026289</v>
      </c>
      <c r="BT16" s="21">
        <v>4.8133793637261064</v>
      </c>
      <c r="BU16" s="21">
        <v>4.675846152937285</v>
      </c>
      <c r="BV16" s="21">
        <v>5.4061413346684786</v>
      </c>
      <c r="BW16" s="21">
        <v>4.4955646551313668</v>
      </c>
      <c r="BX16" s="21">
        <v>4.4413974576028004</v>
      </c>
      <c r="BY16" s="21">
        <v>4.0374264087468461</v>
      </c>
      <c r="BZ16" s="21">
        <v>4.0662320658493494</v>
      </c>
      <c r="CA16" s="21">
        <v>1.8355856221677194</v>
      </c>
      <c r="CB16" s="21">
        <f t="shared" si="16"/>
        <v>5.7784078655248976</v>
      </c>
      <c r="CC16" s="21">
        <v>1.5349950250556288</v>
      </c>
      <c r="CD16" s="21">
        <v>1.5349780072671639</v>
      </c>
      <c r="CE16" s="21">
        <v>2.6924621251697833</v>
      </c>
      <c r="CF16" s="21">
        <v>2.6924362038795189</v>
      </c>
      <c r="CG16" s="21">
        <v>5.8062453076773348</v>
      </c>
      <c r="CH16" s="21">
        <v>2.7224342810434834</v>
      </c>
      <c r="CI16" s="21">
        <v>1.7695673487172972</v>
      </c>
      <c r="CJ16" s="21">
        <v>1.3216202195094273</v>
      </c>
      <c r="CK16" s="21">
        <v>3.7861447102146437</v>
      </c>
      <c r="CL16" s="21">
        <v>4.9677281737722314</v>
      </c>
      <c r="CM16" s="21">
        <v>5.9102169751116787</v>
      </c>
      <c r="CN16" s="21">
        <v>5.7784078655248976</v>
      </c>
      <c r="CO16" s="21">
        <f t="shared" si="17"/>
        <v>6.4987301010394702</v>
      </c>
      <c r="CP16" s="21">
        <v>5.8295997717057872</v>
      </c>
      <c r="CQ16" s="21">
        <v>6.0470701368768109</v>
      </c>
      <c r="CR16" s="21">
        <v>6.0480362576718756</v>
      </c>
      <c r="CS16" s="21">
        <v>2.7775012336856966</v>
      </c>
      <c r="CT16" s="21">
        <v>2.3095696158534698</v>
      </c>
      <c r="CU16" s="21">
        <v>6.5454813840223443</v>
      </c>
      <c r="CV16" s="21">
        <v>7.8030633767939905</v>
      </c>
      <c r="CW16" s="21">
        <v>7.8030346466514695</v>
      </c>
      <c r="CX16" s="21">
        <v>7.6455367968735972</v>
      </c>
      <c r="CY16" s="21">
        <v>7.7151591884630806</v>
      </c>
      <c r="CZ16" s="21">
        <v>8.2477463673726064</v>
      </c>
      <c r="DA16" s="21">
        <v>6.4987301010394702</v>
      </c>
      <c r="DB16" s="21">
        <f t="shared" si="18"/>
        <v>7.0622320137900205</v>
      </c>
      <c r="DC16" s="21">
        <v>9.174291840697629</v>
      </c>
      <c r="DD16" s="21">
        <v>9.380774317999883</v>
      </c>
      <c r="DE16" s="21">
        <v>9.3774429656989398</v>
      </c>
      <c r="DF16" s="21">
        <v>9.337363765675974</v>
      </c>
      <c r="DG16" s="21">
        <v>9.76</v>
      </c>
      <c r="DH16" s="21">
        <v>7.4242149090418001</v>
      </c>
      <c r="DI16" s="21">
        <v>8.5248665751794164</v>
      </c>
      <c r="DJ16" s="21">
        <v>7.3942540351918797</v>
      </c>
      <c r="DK16" s="21">
        <v>6.0251138067691992</v>
      </c>
      <c r="DL16" s="21">
        <v>6.9719166015572691</v>
      </c>
      <c r="DM16" s="21">
        <v>6.9206575999652404</v>
      </c>
      <c r="DN16" s="21">
        <v>7.0622320137900205</v>
      </c>
      <c r="DO16" s="21">
        <f t="shared" si="19"/>
        <v>9.5367849776661053</v>
      </c>
      <c r="DP16" s="21">
        <v>7.9106285169082664</v>
      </c>
      <c r="DQ16" s="21">
        <v>8.3750667869036128</v>
      </c>
      <c r="DR16" s="21">
        <v>8.7088330485993666</v>
      </c>
      <c r="DS16" s="21">
        <v>8.6287020694241932</v>
      </c>
      <c r="DT16" s="21">
        <v>8.3322983574335581</v>
      </c>
      <c r="DU16" s="21">
        <v>8.3843540146473874</v>
      </c>
      <c r="DV16" s="21">
        <v>7.696883537493143</v>
      </c>
      <c r="DW16" s="21">
        <v>7.565063026730777</v>
      </c>
      <c r="DX16" s="21">
        <v>9.2310838366028829</v>
      </c>
      <c r="DY16" s="21">
        <v>9.5909893368345678</v>
      </c>
      <c r="DZ16" s="21">
        <v>9.6911145269498178</v>
      </c>
      <c r="EA16" s="21">
        <v>9.5367849776661053</v>
      </c>
      <c r="EB16" s="21">
        <f t="shared" si="20"/>
        <v>9.1860915262079939</v>
      </c>
      <c r="EC16" s="21">
        <v>10.134729152672948</v>
      </c>
      <c r="ED16" s="21">
        <v>9.8332888254725219</v>
      </c>
      <c r="EE16" s="21">
        <v>8.4030177777691524</v>
      </c>
      <c r="EF16" s="21">
        <v>7.9085963282077003</v>
      </c>
      <c r="EG16" s="21">
        <v>7.4912430357816566</v>
      </c>
      <c r="EH16" s="21">
        <v>6.5715928186183463</v>
      </c>
      <c r="EI16" s="21">
        <v>6.1138007773652783</v>
      </c>
      <c r="EJ16" s="21">
        <v>4.6082582324986827</v>
      </c>
      <c r="EK16" s="21">
        <v>6.7526050729345153</v>
      </c>
      <c r="EL16" s="21">
        <v>8.6774280270567079</v>
      </c>
      <c r="EM16" s="21">
        <v>8.8611561584666543</v>
      </c>
      <c r="EN16" s="21">
        <v>9.1860915262079939</v>
      </c>
      <c r="EO16" s="21">
        <f t="shared" si="21"/>
        <v>7.6716145337970731</v>
      </c>
      <c r="EP16" s="21">
        <v>8.6779732586350047</v>
      </c>
      <c r="EQ16" s="21">
        <v>8.3098981533168512</v>
      </c>
      <c r="ER16" s="21">
        <v>3.65</v>
      </c>
      <c r="ES16" s="21">
        <v>2.52</v>
      </c>
      <c r="ET16" s="21">
        <v>3.304193569955074</v>
      </c>
      <c r="EU16" s="21">
        <v>3.0496013160730233</v>
      </c>
      <c r="EV16" s="21">
        <v>6.146205309436807</v>
      </c>
      <c r="EW16" s="21">
        <v>7.6798340101829652</v>
      </c>
      <c r="EX16" s="21">
        <v>8.5567484059640933</v>
      </c>
      <c r="EY16" s="21">
        <v>8.8137777406680726</v>
      </c>
      <c r="EZ16" s="21">
        <v>8.8984769989379657</v>
      </c>
      <c r="FA16" s="21">
        <v>7.6716145337970731</v>
      </c>
    </row>
    <row r="17" spans="1:157" s="131" customFormat="1" ht="12.75" customHeight="1">
      <c r="A17" s="786" t="s">
        <v>3179</v>
      </c>
      <c r="B17" s="21" t="str">
        <f t="shared" si="10"/>
        <v>-</v>
      </c>
      <c r="C17" s="21" t="s">
        <v>15</v>
      </c>
      <c r="D17" s="21" t="s">
        <v>15</v>
      </c>
      <c r="E17" s="21" t="s">
        <v>15</v>
      </c>
      <c r="F17" s="21" t="s">
        <v>15</v>
      </c>
      <c r="G17" s="21" t="s">
        <v>15</v>
      </c>
      <c r="H17" s="21">
        <v>41.7</v>
      </c>
      <c r="I17" s="21" t="s">
        <v>15</v>
      </c>
      <c r="J17" s="21" t="s">
        <v>15</v>
      </c>
      <c r="K17" s="21" t="s">
        <v>15</v>
      </c>
      <c r="L17" s="21" t="s">
        <v>15</v>
      </c>
      <c r="M17" s="21">
        <v>0</v>
      </c>
      <c r="N17" s="21" t="s">
        <v>15</v>
      </c>
      <c r="O17" s="21">
        <f t="shared" si="11"/>
        <v>21.512204724409447</v>
      </c>
      <c r="P17" s="21" t="s">
        <v>15</v>
      </c>
      <c r="Q17" s="21" t="s">
        <v>15</v>
      </c>
      <c r="R17" s="21" t="s">
        <v>15</v>
      </c>
      <c r="S17" s="21">
        <v>24</v>
      </c>
      <c r="T17" s="21">
        <v>24</v>
      </c>
      <c r="U17" s="21">
        <v>23.932118164676304</v>
      </c>
      <c r="V17" s="21">
        <v>23.488321027287316</v>
      </c>
      <c r="W17" s="21">
        <v>23.374662987780841</v>
      </c>
      <c r="X17" s="21">
        <v>22.944133522727274</v>
      </c>
      <c r="Y17" s="21">
        <v>21.55</v>
      </c>
      <c r="Z17" s="21">
        <v>21.559999999999995</v>
      </c>
      <c r="AA17" s="21">
        <v>21.512204724409447</v>
      </c>
      <c r="AB17" s="21">
        <f t="shared" si="12"/>
        <v>40</v>
      </c>
      <c r="AC17" s="21">
        <v>18</v>
      </c>
      <c r="AD17" s="21">
        <v>18</v>
      </c>
      <c r="AE17" s="21">
        <v>18.022741629816803</v>
      </c>
      <c r="AF17" s="21">
        <v>18</v>
      </c>
      <c r="AG17" s="21">
        <v>18</v>
      </c>
      <c r="AH17" s="21">
        <v>18</v>
      </c>
      <c r="AI17" s="21">
        <v>18</v>
      </c>
      <c r="AJ17" s="21" t="s">
        <v>15</v>
      </c>
      <c r="AK17" s="21" t="s">
        <v>15</v>
      </c>
      <c r="AL17" s="21">
        <v>40</v>
      </c>
      <c r="AM17" s="21">
        <v>40</v>
      </c>
      <c r="AN17" s="21">
        <v>40</v>
      </c>
      <c r="AO17" s="21" t="str">
        <f t="shared" si="13"/>
        <v>-</v>
      </c>
      <c r="AP17" s="21">
        <v>40</v>
      </c>
      <c r="AQ17" s="21">
        <v>40</v>
      </c>
      <c r="AR17" s="21">
        <v>40</v>
      </c>
      <c r="AS17" s="21" t="s">
        <v>15</v>
      </c>
      <c r="AT17" s="21" t="s">
        <v>15</v>
      </c>
      <c r="AU17" s="21" t="s">
        <v>15</v>
      </c>
      <c r="AV17" s="21" t="s">
        <v>15</v>
      </c>
      <c r="AW17" s="21" t="s">
        <v>15</v>
      </c>
      <c r="AX17" s="21">
        <v>40</v>
      </c>
      <c r="AY17" s="21">
        <v>40</v>
      </c>
      <c r="AZ17" s="21">
        <v>40</v>
      </c>
      <c r="BA17" s="21" t="s">
        <v>15</v>
      </c>
      <c r="BB17" s="21">
        <f t="shared" si="14"/>
        <v>6.1332498948564513</v>
      </c>
      <c r="BC17" s="21">
        <v>40</v>
      </c>
      <c r="BD17" s="21" t="s">
        <v>15</v>
      </c>
      <c r="BE17" s="21" t="s">
        <v>15</v>
      </c>
      <c r="BF17" s="21" t="s">
        <v>15</v>
      </c>
      <c r="BG17" s="21" t="s">
        <v>15</v>
      </c>
      <c r="BH17" s="21" t="s">
        <v>15</v>
      </c>
      <c r="BI17" s="21" t="s">
        <v>15</v>
      </c>
      <c r="BJ17" s="21" t="s">
        <v>15</v>
      </c>
      <c r="BK17" s="21">
        <v>5.0668835672961885</v>
      </c>
      <c r="BL17" s="21">
        <v>4.5061199238158078</v>
      </c>
      <c r="BM17" s="21">
        <v>6.5794366017189603</v>
      </c>
      <c r="BN17" s="21">
        <v>6.1332498948564513</v>
      </c>
      <c r="BO17" s="21">
        <f t="shared" si="15"/>
        <v>10.949471667068174</v>
      </c>
      <c r="BP17" s="21">
        <v>5.9618652063535293</v>
      </c>
      <c r="BQ17" s="21">
        <v>4.5699344923339922</v>
      </c>
      <c r="BR17" s="21">
        <v>5.135032980909533</v>
      </c>
      <c r="BS17" s="21">
        <v>6.4652239002024565</v>
      </c>
      <c r="BT17" s="21">
        <v>7.6422924774439931</v>
      </c>
      <c r="BU17" s="21">
        <v>7.2147805608272337</v>
      </c>
      <c r="BV17" s="21">
        <v>7.3383061016796036</v>
      </c>
      <c r="BW17" s="21">
        <v>7.9060549833168858</v>
      </c>
      <c r="BX17" s="21">
        <v>11.339058994682688</v>
      </c>
      <c r="BY17" s="21">
        <v>11.505512622705215</v>
      </c>
      <c r="BZ17" s="21">
        <v>10.847813617530669</v>
      </c>
      <c r="CA17" s="21">
        <v>10.949471667068174</v>
      </c>
      <c r="CB17" s="21">
        <f t="shared" si="16"/>
        <v>3.1299761026415647</v>
      </c>
      <c r="CC17" s="21">
        <v>10.031153927656549</v>
      </c>
      <c r="CD17" s="21">
        <v>11.570062152605324</v>
      </c>
      <c r="CE17" s="21">
        <v>11.492782282897167</v>
      </c>
      <c r="CF17" s="21">
        <v>11.345545085692274</v>
      </c>
      <c r="CG17" s="21">
        <v>11.578517028595558</v>
      </c>
      <c r="CH17" s="21">
        <v>11.630591581263516</v>
      </c>
      <c r="CI17" s="21">
        <v>11.288284968938997</v>
      </c>
      <c r="CJ17" s="21">
        <v>10.974252081807288</v>
      </c>
      <c r="CK17" s="21">
        <v>5.9660625387050512</v>
      </c>
      <c r="CL17" s="21">
        <v>5.3517741385622157</v>
      </c>
      <c r="CM17" s="21">
        <v>4.3685499661086746</v>
      </c>
      <c r="CN17" s="21">
        <v>3.1299761026415647</v>
      </c>
      <c r="CO17" s="21">
        <f t="shared" si="17"/>
        <v>4.4840065731601717</v>
      </c>
      <c r="CP17" s="21">
        <v>2.2906652204042102</v>
      </c>
      <c r="CQ17" s="21">
        <v>3.2743749354765441</v>
      </c>
      <c r="CR17" s="21">
        <v>2.8769652685696818</v>
      </c>
      <c r="CS17" s="21">
        <v>2.3544576610838113</v>
      </c>
      <c r="CT17" s="21">
        <v>1.1812502137345682</v>
      </c>
      <c r="CU17" s="21">
        <v>1.9928430909563841</v>
      </c>
      <c r="CV17" s="21">
        <v>1.9688339036995608</v>
      </c>
      <c r="CW17" s="21">
        <v>1.9752865910809592</v>
      </c>
      <c r="CX17" s="21">
        <v>1.9868430854073853</v>
      </c>
      <c r="CY17" s="21">
        <v>2.1067003463246503</v>
      </c>
      <c r="CZ17" s="21">
        <v>1.9705399953881537</v>
      </c>
      <c r="DA17" s="21">
        <v>4.4840065731601717</v>
      </c>
      <c r="DB17" s="21">
        <f t="shared" si="18"/>
        <v>4.3366482802404427</v>
      </c>
      <c r="DC17" s="21">
        <v>3.560632637813641</v>
      </c>
      <c r="DD17" s="21">
        <v>3.3513162903652716</v>
      </c>
      <c r="DE17" s="21">
        <v>3.5442530526972811</v>
      </c>
      <c r="DF17" s="21">
        <v>3.2954871375788937</v>
      </c>
      <c r="DG17" s="21">
        <v>2.89</v>
      </c>
      <c r="DH17" s="21">
        <v>4.4708151415452475</v>
      </c>
      <c r="DI17" s="21">
        <v>4.5146375531596554</v>
      </c>
      <c r="DJ17" s="21">
        <v>5.0206734883720925</v>
      </c>
      <c r="DK17" s="21">
        <v>5.4930063704566132</v>
      </c>
      <c r="DL17" s="21">
        <v>3.7850850204634985</v>
      </c>
      <c r="DM17" s="21">
        <v>3.7892719564985313</v>
      </c>
      <c r="DN17" s="21">
        <v>4.3366482802404427</v>
      </c>
      <c r="DO17" s="21">
        <f t="shared" si="19"/>
        <v>4.7890109771317286</v>
      </c>
      <c r="DP17" s="21">
        <v>3.7072039882080672</v>
      </c>
      <c r="DQ17" s="21">
        <v>3.63892398734074</v>
      </c>
      <c r="DR17" s="21">
        <v>3.7205279966265761</v>
      </c>
      <c r="DS17" s="21">
        <v>4.2467095884846868</v>
      </c>
      <c r="DT17" s="21">
        <v>4.2380158044868201</v>
      </c>
      <c r="DU17" s="21">
        <v>3.6046421495817431</v>
      </c>
      <c r="DV17" s="21">
        <v>3.5523378815564364</v>
      </c>
      <c r="DW17" s="21">
        <v>3.544089037282582</v>
      </c>
      <c r="DX17" s="21">
        <v>3.4999763046558274</v>
      </c>
      <c r="DY17" s="21">
        <v>3.6402451798493858</v>
      </c>
      <c r="DZ17" s="21">
        <v>4.1360831581507806</v>
      </c>
      <c r="EA17" s="21">
        <v>4.7890109771317286</v>
      </c>
      <c r="EB17" s="21">
        <f t="shared" si="20"/>
        <v>6.446620293349075</v>
      </c>
      <c r="EC17" s="21">
        <v>4.1998047827492888</v>
      </c>
      <c r="ED17" s="21">
        <v>5.0174404123276863</v>
      </c>
      <c r="EE17" s="21">
        <v>4.2728320267966797</v>
      </c>
      <c r="EF17" s="21">
        <v>4.4784147462019659</v>
      </c>
      <c r="EG17" s="21">
        <v>7.3374441517125284</v>
      </c>
      <c r="EH17" s="21">
        <v>7.627972821147524</v>
      </c>
      <c r="EI17" s="21">
        <v>7.2370155911719101</v>
      </c>
      <c r="EJ17" s="21">
        <v>7.1020250661611932</v>
      </c>
      <c r="EK17" s="21">
        <v>7.8245159197867284</v>
      </c>
      <c r="EL17" s="21">
        <v>7.6917990580274713</v>
      </c>
      <c r="EM17" s="21">
        <v>6.4002087846349536</v>
      </c>
      <c r="EN17" s="21">
        <v>6.446620293349075</v>
      </c>
      <c r="EO17" s="21">
        <f t="shared" si="21"/>
        <v>7.1471666615233538</v>
      </c>
      <c r="EP17" s="21">
        <v>6.4009023024777552</v>
      </c>
      <c r="EQ17" s="21">
        <v>8.3097304494453006</v>
      </c>
      <c r="ER17" s="21">
        <v>8.4667796877767767</v>
      </c>
      <c r="ES17" s="21">
        <v>8.8016578259430229</v>
      </c>
      <c r="ET17" s="21">
        <v>7.3324260954305389</v>
      </c>
      <c r="EU17" s="21">
        <v>7.2081070938169152</v>
      </c>
      <c r="EV17" s="21">
        <v>4.8758092589087916</v>
      </c>
      <c r="EW17" s="21">
        <v>6.0158553273380457</v>
      </c>
      <c r="EX17" s="21">
        <v>5.5524502534386126</v>
      </c>
      <c r="EY17" s="21">
        <v>4.7781564123804507</v>
      </c>
      <c r="EZ17" s="21">
        <v>7.7071215361824938</v>
      </c>
      <c r="FA17" s="21">
        <v>7.1471666615233538</v>
      </c>
    </row>
    <row r="18" spans="1:157" s="131" customFormat="1" ht="5.0999999999999996" customHeight="1">
      <c r="A18" s="363"/>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c r="DP18" s="21"/>
      <c r="DQ18" s="21"/>
      <c r="DR18" s="21"/>
      <c r="DS18" s="21"/>
      <c r="DT18" s="21"/>
      <c r="DU18" s="21"/>
      <c r="DV18" s="21"/>
      <c r="DW18" s="21"/>
      <c r="DX18" s="21"/>
      <c r="DY18" s="21"/>
      <c r="DZ18" s="21"/>
      <c r="EA18" s="21"/>
      <c r="EB18" s="21"/>
      <c r="EC18" s="21"/>
      <c r="ED18" s="21"/>
      <c r="EE18" s="21"/>
      <c r="EF18" s="21"/>
      <c r="EG18" s="21"/>
      <c r="EH18" s="21"/>
      <c r="EI18" s="21"/>
      <c r="EJ18" s="21"/>
      <c r="EK18" s="21"/>
      <c r="EL18" s="21"/>
      <c r="EM18" s="21"/>
      <c r="EN18" s="21"/>
      <c r="EO18" s="21"/>
      <c r="EP18" s="21"/>
      <c r="EQ18" s="21"/>
      <c r="ER18" s="21"/>
      <c r="ES18" s="21"/>
      <c r="ET18" s="21"/>
      <c r="EU18" s="21"/>
      <c r="EV18" s="21"/>
      <c r="EW18" s="21"/>
      <c r="EX18" s="21"/>
      <c r="EY18" s="21"/>
      <c r="EZ18" s="21"/>
      <c r="FA18" s="21"/>
    </row>
    <row r="19" spans="1:157" s="131" customFormat="1" ht="12.75" customHeight="1">
      <c r="A19" s="789" t="s">
        <v>3203</v>
      </c>
      <c r="B19" s="404">
        <f>N19</f>
        <v>20.188043030188133</v>
      </c>
      <c r="C19" s="404">
        <v>24.211764836955826</v>
      </c>
      <c r="D19" s="404">
        <v>23.39954542735672</v>
      </c>
      <c r="E19" s="404">
        <v>24.455028369568453</v>
      </c>
      <c r="F19" s="404">
        <v>24.582093192998066</v>
      </c>
      <c r="G19" s="404">
        <v>23.730589394697873</v>
      </c>
      <c r="H19" s="404">
        <v>25.213925210020307</v>
      </c>
      <c r="I19" s="404">
        <v>22.008507293278186</v>
      </c>
      <c r="J19" s="404">
        <v>27.652761471185329</v>
      </c>
      <c r="K19" s="404">
        <v>21.014261433122279</v>
      </c>
      <c r="L19" s="404">
        <v>19.623969590243043</v>
      </c>
      <c r="M19" s="404">
        <v>18.949988871702516</v>
      </c>
      <c r="N19" s="404">
        <v>20.188043030188133</v>
      </c>
      <c r="O19" s="404">
        <f>AA19</f>
        <v>11.883076123339523</v>
      </c>
      <c r="P19" s="404">
        <v>19.911884084420279</v>
      </c>
      <c r="Q19" s="404">
        <v>18.915901055205069</v>
      </c>
      <c r="R19" s="404">
        <v>20.354185338694293</v>
      </c>
      <c r="S19" s="404">
        <v>19.052878146143854</v>
      </c>
      <c r="T19" s="404">
        <v>20.533136109712856</v>
      </c>
      <c r="U19" s="404">
        <v>19.248017844128942</v>
      </c>
      <c r="V19" s="404">
        <v>16.858646295072688</v>
      </c>
      <c r="W19" s="404">
        <v>17.243312566606619</v>
      </c>
      <c r="X19" s="404">
        <v>17.783216961362868</v>
      </c>
      <c r="Y19" s="404">
        <v>15.851899596666287</v>
      </c>
      <c r="Z19" s="404">
        <v>11.815063593740073</v>
      </c>
      <c r="AA19" s="404">
        <v>11.883076123339523</v>
      </c>
      <c r="AB19" s="404">
        <f>AN19</f>
        <v>17.499149687748901</v>
      </c>
      <c r="AC19" s="404">
        <v>12.505665537257059</v>
      </c>
      <c r="AD19" s="404">
        <v>13.278031796567499</v>
      </c>
      <c r="AE19" s="404">
        <v>11.391221499257687</v>
      </c>
      <c r="AF19" s="404">
        <v>12.093601132575042</v>
      </c>
      <c r="AG19" s="404">
        <v>10.958458019044381</v>
      </c>
      <c r="AH19" s="404">
        <v>12.108099109826771</v>
      </c>
      <c r="AI19" s="404">
        <v>12.224627717578851</v>
      </c>
      <c r="AJ19" s="404">
        <v>12.731734145620162</v>
      </c>
      <c r="AK19" s="404">
        <v>14.708241575425397</v>
      </c>
      <c r="AL19" s="404">
        <v>16.858174630903353</v>
      </c>
      <c r="AM19" s="404">
        <v>17.138217058866786</v>
      </c>
      <c r="AN19" s="404">
        <v>17.499149687748901</v>
      </c>
      <c r="AO19" s="404">
        <f>BA19</f>
        <v>10.179821933212946</v>
      </c>
      <c r="AP19" s="404">
        <v>12.451923968478239</v>
      </c>
      <c r="AQ19" s="404">
        <v>12.166794434185835</v>
      </c>
      <c r="AR19" s="404">
        <v>10.367444493599873</v>
      </c>
      <c r="AS19" s="404">
        <v>12.651313473973888</v>
      </c>
      <c r="AT19" s="404">
        <v>12.216475811753321</v>
      </c>
      <c r="AU19" s="404">
        <v>11.959737629897154</v>
      </c>
      <c r="AV19" s="404">
        <v>11.653447260774909</v>
      </c>
      <c r="AW19" s="404">
        <v>10.747533982689269</v>
      </c>
      <c r="AX19" s="404">
        <v>10.320424037895478</v>
      </c>
      <c r="AY19" s="404">
        <v>10.271373277845306</v>
      </c>
      <c r="AZ19" s="404">
        <v>9.7892112337553474</v>
      </c>
      <c r="BA19" s="404">
        <v>10.179821933212946</v>
      </c>
      <c r="BB19" s="404">
        <f>BN19</f>
        <v>6.6235747841392207</v>
      </c>
      <c r="BC19" s="404">
        <v>9.8410599635571234</v>
      </c>
      <c r="BD19" s="404">
        <v>8.2653064447776465</v>
      </c>
      <c r="BE19" s="404">
        <v>8.1889249152347698</v>
      </c>
      <c r="BF19" s="404">
        <v>7.9237165017302216</v>
      </c>
      <c r="BG19" s="404">
        <v>6.5830936355042438</v>
      </c>
      <c r="BH19" s="404">
        <v>5.6153880405804211</v>
      </c>
      <c r="BI19" s="404">
        <v>6.6036681235284922</v>
      </c>
      <c r="BJ19" s="404">
        <v>5.9028064180748103</v>
      </c>
      <c r="BK19" s="404">
        <v>5.9239668236173157</v>
      </c>
      <c r="BL19" s="404">
        <v>6.3526154559233499</v>
      </c>
      <c r="BM19" s="404">
        <v>6.7884528793852237</v>
      </c>
      <c r="BN19" s="404">
        <v>6.6235747841392207</v>
      </c>
      <c r="BO19" s="404">
        <f>CA19</f>
        <v>6.2507908175724198</v>
      </c>
      <c r="BP19" s="404">
        <v>6.9259988309379485</v>
      </c>
      <c r="BQ19" s="404">
        <v>6.5620441901338653</v>
      </c>
      <c r="BR19" s="404">
        <v>6.7220028908860794</v>
      </c>
      <c r="BS19" s="404">
        <v>6.9840127187471275</v>
      </c>
      <c r="BT19" s="404">
        <v>6.751083114720335</v>
      </c>
      <c r="BU19" s="404">
        <v>6.189619136373242</v>
      </c>
      <c r="BV19" s="404">
        <v>6.2557832144602497</v>
      </c>
      <c r="BW19" s="404">
        <v>6.6856208170128433</v>
      </c>
      <c r="BX19" s="404">
        <v>6.8040978942260599</v>
      </c>
      <c r="BY19" s="404">
        <v>6.8227146924441291</v>
      </c>
      <c r="BZ19" s="404">
        <v>7.7094477390531821</v>
      </c>
      <c r="CA19" s="404">
        <v>6.2507908175724198</v>
      </c>
      <c r="CB19" s="404">
        <f>CN19</f>
        <v>5.2350538677418301</v>
      </c>
      <c r="CC19" s="404">
        <v>6.5883800129538832</v>
      </c>
      <c r="CD19" s="404">
        <v>6.2579921521225437</v>
      </c>
      <c r="CE19" s="404">
        <v>5.7369460624738737</v>
      </c>
      <c r="CF19" s="404">
        <v>4.9233383327079672</v>
      </c>
      <c r="CG19" s="404">
        <v>5.5339902576357387</v>
      </c>
      <c r="CH19" s="404">
        <v>6.1339995693114524</v>
      </c>
      <c r="CI19" s="404">
        <v>5.4463119441953829</v>
      </c>
      <c r="CJ19" s="404">
        <v>5.3460096758957709</v>
      </c>
      <c r="CK19" s="404">
        <v>5.1063619275550485</v>
      </c>
      <c r="CL19" s="404">
        <v>5.122352736072898</v>
      </c>
      <c r="CM19" s="404">
        <v>5.1454606619884933</v>
      </c>
      <c r="CN19" s="404">
        <v>5.2350538677418301</v>
      </c>
      <c r="CO19" s="404">
        <f>DA19</f>
        <v>4.3662881505646904</v>
      </c>
      <c r="CP19" s="404">
        <v>5.2173223459048099</v>
      </c>
      <c r="CQ19" s="404">
        <v>4.7801228369546802</v>
      </c>
      <c r="CR19" s="404">
        <v>4.7119858680301867</v>
      </c>
      <c r="CS19" s="404">
        <v>4.7671114215743398</v>
      </c>
      <c r="CT19" s="404">
        <v>4.7556940757426833</v>
      </c>
      <c r="CU19" s="404">
        <v>4.5449149369725319</v>
      </c>
      <c r="CV19" s="404">
        <v>4.4415174874319527</v>
      </c>
      <c r="CW19" s="404">
        <v>4.492640542857453</v>
      </c>
      <c r="CX19" s="404">
        <v>4.2240830968260372</v>
      </c>
      <c r="CY19" s="404">
        <v>4.3822550524713746</v>
      </c>
      <c r="CZ19" s="404">
        <v>4.2844003901429453</v>
      </c>
      <c r="DA19" s="404">
        <v>4.3662881505646904</v>
      </c>
      <c r="DB19" s="404">
        <f>DN19</f>
        <v>4.4114430196119221</v>
      </c>
      <c r="DC19" s="404">
        <v>4.5279341412869556</v>
      </c>
      <c r="DD19" s="404">
        <v>5.1326339540018209</v>
      </c>
      <c r="DE19" s="404">
        <v>4.1930705347035433</v>
      </c>
      <c r="DF19" s="404">
        <v>4.2244114599163103</v>
      </c>
      <c r="DG19" s="404">
        <v>4.0437698963727424</v>
      </c>
      <c r="DH19" s="404">
        <v>4.0776667164964122</v>
      </c>
      <c r="DI19" s="404">
        <v>4.5336045052777507</v>
      </c>
      <c r="DJ19" s="404">
        <v>4.4349199897880229</v>
      </c>
      <c r="DK19" s="404">
        <v>4.5029881975907289</v>
      </c>
      <c r="DL19" s="404">
        <v>4.4838557190735004</v>
      </c>
      <c r="DM19" s="404">
        <v>4.3976452644249013</v>
      </c>
      <c r="DN19" s="404">
        <v>4.4114430196119221</v>
      </c>
      <c r="DO19" s="404">
        <f>EA19</f>
        <v>4.2094510178860229</v>
      </c>
      <c r="DP19" s="404">
        <v>4.44880780014363</v>
      </c>
      <c r="DQ19" s="404">
        <v>4.6595703590743822</v>
      </c>
      <c r="DR19" s="404">
        <v>4.922740331387117</v>
      </c>
      <c r="DS19" s="404">
        <v>4.7247727310237551</v>
      </c>
      <c r="DT19" s="404">
        <v>4.3091562612326451</v>
      </c>
      <c r="DU19" s="404">
        <v>4.1517064370227228</v>
      </c>
      <c r="DV19" s="404">
        <v>4.1703962289902954</v>
      </c>
      <c r="DW19" s="404">
        <v>4.1695390593563468</v>
      </c>
      <c r="DX19" s="404">
        <v>4.2324948211805049</v>
      </c>
      <c r="DY19" s="404">
        <v>4.1844496925763934</v>
      </c>
      <c r="DZ19" s="404">
        <v>4.2942206585564344</v>
      </c>
      <c r="EA19" s="404">
        <v>4.2094510178860229</v>
      </c>
      <c r="EB19" s="404">
        <f>EN19</f>
        <v>4.1025269591792695</v>
      </c>
      <c r="EC19" s="404">
        <v>4.2457462981402907</v>
      </c>
      <c r="ED19" s="404">
        <v>4.3711022825334753</v>
      </c>
      <c r="EE19" s="404">
        <v>4.2255094836366682</v>
      </c>
      <c r="EF19" s="404">
        <v>4.19381743709625</v>
      </c>
      <c r="EG19" s="404">
        <v>4.2563107123054822</v>
      </c>
      <c r="EH19" s="404">
        <v>4.422069270089116</v>
      </c>
      <c r="EI19" s="404">
        <v>4.1165266092139801</v>
      </c>
      <c r="EJ19" s="404">
        <v>4.2874729733010746</v>
      </c>
      <c r="EK19" s="404">
        <v>4.3361478725661975</v>
      </c>
      <c r="EL19" s="404">
        <v>4.3522965061408723</v>
      </c>
      <c r="EM19" s="404">
        <v>4.4263587755776985</v>
      </c>
      <c r="EN19" s="404">
        <v>4.1025269591792695</v>
      </c>
      <c r="EO19" s="404">
        <f>FA19</f>
        <v>3.7445057089044091</v>
      </c>
      <c r="EP19" s="413">
        <v>4.0369123536128368</v>
      </c>
      <c r="EQ19" s="413">
        <v>3.9336344389483897</v>
      </c>
      <c r="ER19" s="413">
        <v>3.7075834293394743</v>
      </c>
      <c r="ES19" s="413">
        <v>3.9031410322098878</v>
      </c>
      <c r="ET19" s="413">
        <v>3.7054368615169815</v>
      </c>
      <c r="EU19" s="413">
        <v>3.5439827965321014</v>
      </c>
      <c r="EV19" s="413">
        <v>3.5824895277036726</v>
      </c>
      <c r="EW19" s="413">
        <v>3.657555035716229</v>
      </c>
      <c r="EX19" s="413">
        <v>3.2092489635647663</v>
      </c>
      <c r="EY19" s="413">
        <v>3.5084931745461692</v>
      </c>
      <c r="EZ19" s="413">
        <v>3.557663982318727</v>
      </c>
      <c r="FA19" s="413">
        <v>3.7445057089044091</v>
      </c>
    </row>
    <row r="20" spans="1:157" s="131" customFormat="1" ht="12.75" customHeight="1">
      <c r="A20" s="790" t="s">
        <v>3173</v>
      </c>
      <c r="B20" s="21">
        <f t="shared" ref="B20:B26" si="22">N20</f>
        <v>7.0787523327767401</v>
      </c>
      <c r="C20" s="21">
        <v>10.959777601270851</v>
      </c>
      <c r="D20" s="21">
        <v>14.18561636138892</v>
      </c>
      <c r="E20" s="21">
        <v>12.884486723101292</v>
      </c>
      <c r="F20" s="21">
        <v>9.9200752691919014</v>
      </c>
      <c r="G20" s="21">
        <v>7.8848881231921037</v>
      </c>
      <c r="H20" s="21">
        <v>10.446130461958065</v>
      </c>
      <c r="I20" s="21">
        <v>6.1475622996755801</v>
      </c>
      <c r="J20" s="21">
        <v>7.4994315401121865</v>
      </c>
      <c r="K20" s="21">
        <v>8.4893293098659122</v>
      </c>
      <c r="L20" s="21">
        <v>18.301195180899494</v>
      </c>
      <c r="M20" s="21">
        <v>6.3780038183333785</v>
      </c>
      <c r="N20" s="21">
        <v>7.0787523327767401</v>
      </c>
      <c r="O20" s="21">
        <f t="shared" ref="O20:O26" si="23">AA20</f>
        <v>1.9211538244457094</v>
      </c>
      <c r="P20" s="21">
        <v>6.77621999458382</v>
      </c>
      <c r="Q20" s="21">
        <v>5.964282182784193</v>
      </c>
      <c r="R20" s="21">
        <v>7.1487667226463323</v>
      </c>
      <c r="S20" s="21">
        <v>6.3897537666093953</v>
      </c>
      <c r="T20" s="21">
        <v>6.6005879764679039</v>
      </c>
      <c r="U20" s="21">
        <v>4.5234222015082581</v>
      </c>
      <c r="V20" s="21">
        <v>4.2530652250795731</v>
      </c>
      <c r="W20" s="21">
        <v>3.674696693887098</v>
      </c>
      <c r="X20" s="21">
        <v>4.8461081827529018</v>
      </c>
      <c r="Y20" s="21">
        <v>3.4071555727812783</v>
      </c>
      <c r="Z20" s="21">
        <v>1.9036456673644921</v>
      </c>
      <c r="AA20" s="21">
        <v>1.9211538244457094</v>
      </c>
      <c r="AB20" s="21">
        <f t="shared" ref="AB20:AB26" si="24">AN20</f>
        <v>2.6704217182236061</v>
      </c>
      <c r="AC20" s="21">
        <v>1.7951263393120993</v>
      </c>
      <c r="AD20" s="21">
        <v>2.4563650709451048</v>
      </c>
      <c r="AE20" s="21">
        <v>2.3349699334749601</v>
      </c>
      <c r="AF20" s="21">
        <v>2.2685114288108608</v>
      </c>
      <c r="AG20" s="21">
        <v>1.9303345469028004</v>
      </c>
      <c r="AH20" s="21">
        <v>2.7083468160664608</v>
      </c>
      <c r="AI20" s="21">
        <v>2.3118668170501615</v>
      </c>
      <c r="AJ20" s="21">
        <v>2.7142398728015849</v>
      </c>
      <c r="AK20" s="21">
        <v>3.4057283789014954</v>
      </c>
      <c r="AL20" s="21">
        <v>4.5462715174520101</v>
      </c>
      <c r="AM20" s="21">
        <v>3.2965138096584461</v>
      </c>
      <c r="AN20" s="21">
        <v>2.6704217182236061</v>
      </c>
      <c r="AO20" s="21">
        <f t="shared" ref="AO20:AO26" si="25">BA20</f>
        <v>1.8857729394441303</v>
      </c>
      <c r="AP20" s="21">
        <v>0.3762307270808033</v>
      </c>
      <c r="AQ20" s="21">
        <v>0.40204137813528351</v>
      </c>
      <c r="AR20" s="21">
        <v>0.53872086008045983</v>
      </c>
      <c r="AS20" s="21">
        <v>1.8884035234387613</v>
      </c>
      <c r="AT20" s="21">
        <v>2.0721702767595889</v>
      </c>
      <c r="AU20" s="21">
        <v>1.9197076148606182</v>
      </c>
      <c r="AV20" s="21">
        <v>2.0635209558463745</v>
      </c>
      <c r="AW20" s="21">
        <v>2.0894446498886392</v>
      </c>
      <c r="AX20" s="21">
        <v>1.9828365085676081</v>
      </c>
      <c r="AY20" s="21">
        <v>1.9999753425547333</v>
      </c>
      <c r="AZ20" s="21">
        <v>1.725146595440797</v>
      </c>
      <c r="BA20" s="21">
        <v>1.8857729394441303</v>
      </c>
      <c r="BB20" s="21">
        <f t="shared" ref="BB20:BB26" si="26">BN20</f>
        <v>0.38644051621299208</v>
      </c>
      <c r="BC20" s="21">
        <v>3.1788630691410638</v>
      </c>
      <c r="BD20" s="21">
        <v>1.9897246975949912</v>
      </c>
      <c r="BE20" s="21">
        <v>1.3857436143927293</v>
      </c>
      <c r="BF20" s="21">
        <v>1.9035149617838103</v>
      </c>
      <c r="BG20" s="21">
        <v>0.64518813243848083</v>
      </c>
      <c r="BH20" s="21">
        <v>0.88467265057299693</v>
      </c>
      <c r="BI20" s="21">
        <v>0.85638944857350852</v>
      </c>
      <c r="BJ20" s="21">
        <v>0.4764800933136023</v>
      </c>
      <c r="BK20" s="21">
        <v>0.29403499493887725</v>
      </c>
      <c r="BL20" s="21">
        <v>0.64900689758688523</v>
      </c>
      <c r="BM20" s="21">
        <v>1.3364628283971014</v>
      </c>
      <c r="BN20" s="21">
        <v>0.38644051621299208</v>
      </c>
      <c r="BO20" s="21">
        <f t="shared" ref="BO20:BO26" si="27">CA20</f>
        <v>0.10882649043216742</v>
      </c>
      <c r="BP20" s="21">
        <v>0.50712996242524078</v>
      </c>
      <c r="BQ20" s="21">
        <v>0.45861794296518932</v>
      </c>
      <c r="BR20" s="21">
        <v>0.27762869384192473</v>
      </c>
      <c r="BS20" s="21">
        <v>0.2993662885920248</v>
      </c>
      <c r="BT20" s="21">
        <v>0.25169896032703665</v>
      </c>
      <c r="BU20" s="21">
        <v>0.17709984046366722</v>
      </c>
      <c r="BV20" s="21">
        <v>0.17553129652498384</v>
      </c>
      <c r="BW20" s="21">
        <v>0.8136584659880699</v>
      </c>
      <c r="BX20" s="21">
        <v>0.16110127855747988</v>
      </c>
      <c r="BY20" s="21">
        <v>0.22423717033983409</v>
      </c>
      <c r="BZ20" s="21">
        <v>0.20843724367575084</v>
      </c>
      <c r="CA20" s="21">
        <v>0.10882649043216742</v>
      </c>
      <c r="CB20" s="21">
        <f t="shared" ref="CB20:CB26" si="28">CN20</f>
        <v>9.1925674360183368E-2</v>
      </c>
      <c r="CC20" s="21">
        <v>0.15991639539852484</v>
      </c>
      <c r="CD20" s="21">
        <v>0.16164892176393761</v>
      </c>
      <c r="CE20" s="21">
        <v>9.9840103778691042E-2</v>
      </c>
      <c r="CF20" s="21">
        <v>9.1244487352685824E-2</v>
      </c>
      <c r="CG20" s="21">
        <v>0.11201261874290659</v>
      </c>
      <c r="CH20" s="21">
        <v>7.3966931686752863E-2</v>
      </c>
      <c r="CI20" s="21">
        <v>3.5431689796615026E-2</v>
      </c>
      <c r="CJ20" s="21">
        <v>0.12147767760267225</v>
      </c>
      <c r="CK20" s="21">
        <v>0.17206328685997305</v>
      </c>
      <c r="CL20" s="21">
        <v>0.22385434053467868</v>
      </c>
      <c r="CM20" s="21">
        <v>0.12415353977144455</v>
      </c>
      <c r="CN20" s="21">
        <v>9.1925674360183368E-2</v>
      </c>
      <c r="CO20" s="21">
        <f t="shared" ref="CO20:CO26" si="29">DA20</f>
        <v>5.841230317122565E-2</v>
      </c>
      <c r="CP20" s="21">
        <v>0.13918447902449577</v>
      </c>
      <c r="CQ20" s="21">
        <v>0.12077635270404305</v>
      </c>
      <c r="CR20" s="21">
        <v>9.16486254526689E-2</v>
      </c>
      <c r="CS20" s="21">
        <v>0.1124634305305286</v>
      </c>
      <c r="CT20" s="21">
        <v>0.10461759571684084</v>
      </c>
      <c r="CU20" s="21">
        <v>0.16568581734362722</v>
      </c>
      <c r="CV20" s="21">
        <v>0.16975554853809208</v>
      </c>
      <c r="CW20" s="21">
        <v>0.18518242519963488</v>
      </c>
      <c r="CX20" s="21">
        <v>0.26927630566649452</v>
      </c>
      <c r="CY20" s="21">
        <v>0.28219114544677543</v>
      </c>
      <c r="CZ20" s="21">
        <v>6.4624699608716987E-2</v>
      </c>
      <c r="DA20" s="21">
        <v>5.841230317122565E-2</v>
      </c>
      <c r="DB20" s="21">
        <f t="shared" ref="DB20:DB26" si="30">DN20</f>
        <v>0.80436952445308862</v>
      </c>
      <c r="DC20" s="21">
        <v>0.54951554723042251</v>
      </c>
      <c r="DD20" s="21">
        <v>2.1033505131471424</v>
      </c>
      <c r="DE20" s="21">
        <v>0.15615241048580683</v>
      </c>
      <c r="DF20" s="21">
        <v>0.21765387367012068</v>
      </c>
      <c r="DG20" s="21">
        <v>0.31</v>
      </c>
      <c r="DH20" s="21">
        <v>0.29530267630337342</v>
      </c>
      <c r="DI20" s="21">
        <v>1.1919585310014471</v>
      </c>
      <c r="DJ20" s="21">
        <v>1.1191714342750123</v>
      </c>
      <c r="DK20" s="21">
        <v>0.97006891518232896</v>
      </c>
      <c r="DL20" s="21">
        <v>1.0236302224682903</v>
      </c>
      <c r="DM20" s="21">
        <v>1.018100827683408</v>
      </c>
      <c r="DN20" s="21">
        <v>0.80436952445308862</v>
      </c>
      <c r="DO20" s="21">
        <f t="shared" ref="DO20:DO26" si="31">EA20</f>
        <v>0.17163524006910216</v>
      </c>
      <c r="DP20" s="21">
        <v>0.68389972660563392</v>
      </c>
      <c r="DQ20" s="21">
        <v>0.57861044348966573</v>
      </c>
      <c r="DR20" s="21">
        <v>0.63749584793849701</v>
      </c>
      <c r="DS20" s="21">
        <v>0.57188898047659364</v>
      </c>
      <c r="DT20" s="21">
        <v>0.20665970331393696</v>
      </c>
      <c r="DU20" s="21">
        <v>0.20087968186244293</v>
      </c>
      <c r="DV20" s="21">
        <v>0.21130694134303935</v>
      </c>
      <c r="DW20" s="21">
        <v>0.207303372045195</v>
      </c>
      <c r="DX20" s="21">
        <v>0.22511452114655398</v>
      </c>
      <c r="DY20" s="21">
        <v>0.19537732088781923</v>
      </c>
      <c r="DZ20" s="21">
        <v>0.19040276390182911</v>
      </c>
      <c r="EA20" s="21">
        <v>0.17163524006910216</v>
      </c>
      <c r="EB20" s="21">
        <f t="shared" ref="EB20:EB26" si="32">EN20</f>
        <v>0.20744620251309134</v>
      </c>
      <c r="EC20" s="21">
        <v>0.17527726231013288</v>
      </c>
      <c r="ED20" s="21">
        <v>0.26076425305555012</v>
      </c>
      <c r="EE20" s="21">
        <v>0.1607195586235444</v>
      </c>
      <c r="EF20" s="21">
        <v>0.1618994485172659</v>
      </c>
      <c r="EG20" s="21">
        <v>0.25309638944446522</v>
      </c>
      <c r="EH20" s="21">
        <v>0.23472060309703194</v>
      </c>
      <c r="EI20" s="21">
        <v>0.21003918136435745</v>
      </c>
      <c r="EJ20" s="21">
        <v>0.14994536827963051</v>
      </c>
      <c r="EK20" s="21">
        <v>0.26730372785410744</v>
      </c>
      <c r="EL20" s="21">
        <v>0.2855121606306868</v>
      </c>
      <c r="EM20" s="21">
        <v>0.28069199295132652</v>
      </c>
      <c r="EN20" s="21">
        <v>0.20744620251309134</v>
      </c>
      <c r="EO20" s="21">
        <f t="shared" ref="EO20:EO26" si="33">FA20</f>
        <v>9.1997812476570587E-2</v>
      </c>
      <c r="EP20" s="21">
        <v>0.24802897978046076</v>
      </c>
      <c r="EQ20" s="21">
        <v>0.22550364193721426</v>
      </c>
      <c r="ER20" s="21">
        <v>0.17717043954259634</v>
      </c>
      <c r="ES20" s="21">
        <v>0.18673497074193857</v>
      </c>
      <c r="ET20" s="21">
        <v>0.18795108007294578</v>
      </c>
      <c r="EU20" s="21">
        <v>0.15924505912985898</v>
      </c>
      <c r="EV20" s="21">
        <v>0.16532306181843137</v>
      </c>
      <c r="EW20" s="21">
        <v>0.16854442925483859</v>
      </c>
      <c r="EX20" s="21">
        <v>0.18618640196278805</v>
      </c>
      <c r="EY20" s="21">
        <v>0.12519861073003491</v>
      </c>
      <c r="EZ20" s="21">
        <v>8.9560840055583749E-2</v>
      </c>
      <c r="FA20" s="21">
        <v>9.1997812476570587E-2</v>
      </c>
    </row>
    <row r="21" spans="1:157" s="131" customFormat="1" ht="12.75" customHeight="1">
      <c r="A21" s="790" t="s">
        <v>3174</v>
      </c>
      <c r="B21" s="21">
        <f t="shared" si="22"/>
        <v>22.3400797949799</v>
      </c>
      <c r="C21" s="21">
        <v>26.741713421383842</v>
      </c>
      <c r="D21" s="21">
        <v>26.400414811335715</v>
      </c>
      <c r="E21" s="21">
        <v>27.97059426128763</v>
      </c>
      <c r="F21" s="21">
        <v>27.259077675462223</v>
      </c>
      <c r="G21" s="21">
        <v>26.839393095965871</v>
      </c>
      <c r="H21" s="21">
        <v>29.807768728886025</v>
      </c>
      <c r="I21" s="21">
        <v>27.094788521558563</v>
      </c>
      <c r="J21" s="21">
        <v>31.791768054368958</v>
      </c>
      <c r="K21" s="21">
        <v>24.053718234295623</v>
      </c>
      <c r="L21" s="21">
        <v>21.428989937790224</v>
      </c>
      <c r="M21" s="21">
        <v>21.301963116114816</v>
      </c>
      <c r="N21" s="21">
        <v>22.3400797949799</v>
      </c>
      <c r="O21" s="21">
        <f t="shared" si="23"/>
        <v>19.001772052690939</v>
      </c>
      <c r="P21" s="21">
        <v>22.460283312274832</v>
      </c>
      <c r="Q21" s="21">
        <v>22.476668852382623</v>
      </c>
      <c r="R21" s="21">
        <v>22.962121213954877</v>
      </c>
      <c r="S21" s="21">
        <v>22.335610561575372</v>
      </c>
      <c r="T21" s="21">
        <v>22.961883175470319</v>
      </c>
      <c r="U21" s="21">
        <v>23.411817417355852</v>
      </c>
      <c r="V21" s="21">
        <v>20.31681107434293</v>
      </c>
      <c r="W21" s="21">
        <v>20.460624790138105</v>
      </c>
      <c r="X21" s="21">
        <v>20.890776467609296</v>
      </c>
      <c r="Y21" s="21">
        <v>20.015224251800042</v>
      </c>
      <c r="Z21" s="21">
        <v>19.589821111689439</v>
      </c>
      <c r="AA21" s="21">
        <v>19.001772052690939</v>
      </c>
      <c r="AB21" s="21">
        <f t="shared" si="24"/>
        <v>20.926872186884218</v>
      </c>
      <c r="AC21" s="21">
        <v>19.308589887047965</v>
      </c>
      <c r="AD21" s="21">
        <v>19.421451995881903</v>
      </c>
      <c r="AE21" s="21">
        <v>17.948398976952259</v>
      </c>
      <c r="AF21" s="21">
        <v>18.597062875060626</v>
      </c>
      <c r="AG21" s="21">
        <v>18.053259039610609</v>
      </c>
      <c r="AH21" s="21">
        <v>17.772966556383491</v>
      </c>
      <c r="AI21" s="21">
        <v>17.659125756360407</v>
      </c>
      <c r="AJ21" s="21">
        <v>17.871435162394533</v>
      </c>
      <c r="AK21" s="21">
        <v>18.546547206628421</v>
      </c>
      <c r="AL21" s="21">
        <v>19.986643301592736</v>
      </c>
      <c r="AM21" s="21">
        <v>20.367377865594882</v>
      </c>
      <c r="AN21" s="21">
        <v>20.926872186884218</v>
      </c>
      <c r="AO21" s="21">
        <f t="shared" si="25"/>
        <v>12.564727817025743</v>
      </c>
      <c r="AP21" s="21">
        <v>20.938748452300814</v>
      </c>
      <c r="AQ21" s="21">
        <v>20.581985741686399</v>
      </c>
      <c r="AR21" s="21">
        <v>18.741814021047162</v>
      </c>
      <c r="AS21" s="21">
        <v>17.265540696484962</v>
      </c>
      <c r="AT21" s="21">
        <v>17.03334302315254</v>
      </c>
      <c r="AU21" s="21">
        <v>16.579644728734664</v>
      </c>
      <c r="AV21" s="21">
        <v>14.863498488983337</v>
      </c>
      <c r="AW21" s="21">
        <v>14.152944794033116</v>
      </c>
      <c r="AX21" s="21">
        <v>13.387988230941078</v>
      </c>
      <c r="AY21" s="21">
        <v>13.157489593603293</v>
      </c>
      <c r="AZ21" s="21">
        <v>12.603023896684075</v>
      </c>
      <c r="BA21" s="21">
        <v>12.564727817025743</v>
      </c>
      <c r="BB21" s="21">
        <f t="shared" si="26"/>
        <v>9.6518888051427165</v>
      </c>
      <c r="BC21" s="21">
        <v>12.03172327789448</v>
      </c>
      <c r="BD21" s="21">
        <v>10.963181807753688</v>
      </c>
      <c r="BE21" s="21">
        <v>10.909661516784233</v>
      </c>
      <c r="BF21" s="21">
        <v>10.452824570483225</v>
      </c>
      <c r="BG21" s="21">
        <v>10.21952832430377</v>
      </c>
      <c r="BH21" s="21">
        <v>9.9072796199043047</v>
      </c>
      <c r="BI21" s="21">
        <v>9.615334407541626</v>
      </c>
      <c r="BJ21" s="21">
        <v>8.8600933313564258</v>
      </c>
      <c r="BK21" s="21">
        <v>9.188724472158821</v>
      </c>
      <c r="BL21" s="21">
        <v>9.5280910339945795</v>
      </c>
      <c r="BM21" s="21">
        <v>9.5359176957662015</v>
      </c>
      <c r="BN21" s="21">
        <v>9.6518888051427165</v>
      </c>
      <c r="BO21" s="21">
        <f t="shared" si="27"/>
        <v>10.212505743482961</v>
      </c>
      <c r="BP21" s="21">
        <v>9.6293223129765924</v>
      </c>
      <c r="BQ21" s="21">
        <v>8.9303876737031747</v>
      </c>
      <c r="BR21" s="21">
        <v>9.4917530859495614</v>
      </c>
      <c r="BS21" s="21">
        <v>9.7597891364027785</v>
      </c>
      <c r="BT21" s="21">
        <v>9.6706801911120053</v>
      </c>
      <c r="BU21" s="21">
        <v>9.797205666305711</v>
      </c>
      <c r="BV21" s="21">
        <v>9.8250043485209648</v>
      </c>
      <c r="BW21" s="21">
        <v>10.255573126155687</v>
      </c>
      <c r="BX21" s="21">
        <v>10.347816062437488</v>
      </c>
      <c r="BY21" s="21">
        <v>10.423965777962383</v>
      </c>
      <c r="BZ21" s="21">
        <v>11.554253246764548</v>
      </c>
      <c r="CA21" s="21">
        <v>10.212505743482961</v>
      </c>
      <c r="CB21" s="21">
        <f t="shared" si="28"/>
        <v>9.270045055059061</v>
      </c>
      <c r="CC21" s="21">
        <v>10.069500553931217</v>
      </c>
      <c r="CD21" s="21">
        <v>9.7625267221950445</v>
      </c>
      <c r="CE21" s="21">
        <v>8.800658316346647</v>
      </c>
      <c r="CF21" s="21">
        <v>9.4578544097702704</v>
      </c>
      <c r="CG21" s="21">
        <v>10.165214030294797</v>
      </c>
      <c r="CH21" s="21">
        <v>10.24846651288253</v>
      </c>
      <c r="CI21" s="21">
        <v>9.783423256544781</v>
      </c>
      <c r="CJ21" s="21">
        <v>9.2869703560042591</v>
      </c>
      <c r="CK21" s="21">
        <v>9.2624850542014592</v>
      </c>
      <c r="CL21" s="21">
        <v>9.4061011910923238</v>
      </c>
      <c r="CM21" s="21">
        <v>9.2773798828950209</v>
      </c>
      <c r="CN21" s="21">
        <v>9.270045055059061</v>
      </c>
      <c r="CO21" s="21">
        <f t="shared" si="29"/>
        <v>8.4002624865793258</v>
      </c>
      <c r="CP21" s="21">
        <v>9.0128646821443166</v>
      </c>
      <c r="CQ21" s="21">
        <v>8.9954274797654801</v>
      </c>
      <c r="CR21" s="21">
        <v>8.5347651472945394</v>
      </c>
      <c r="CS21" s="21">
        <v>8.6781645988514882</v>
      </c>
      <c r="CT21" s="21">
        <v>8.5257708601969053</v>
      </c>
      <c r="CU21" s="21">
        <v>8.3960928302378335</v>
      </c>
      <c r="CV21" s="21">
        <v>8.4770739366131789</v>
      </c>
      <c r="CW21" s="21">
        <v>8.4327315885871155</v>
      </c>
      <c r="CX21" s="21">
        <v>8.4290834613689469</v>
      </c>
      <c r="CY21" s="21">
        <v>8.4569446215146691</v>
      </c>
      <c r="CZ21" s="21">
        <v>8.6438004857679278</v>
      </c>
      <c r="DA21" s="21">
        <v>8.4002624865793258</v>
      </c>
      <c r="DB21" s="21">
        <f t="shared" si="30"/>
        <v>8.153112657166055</v>
      </c>
      <c r="DC21" s="21">
        <v>8.4676480253471436</v>
      </c>
      <c r="DD21" s="21">
        <v>8.506597456311999</v>
      </c>
      <c r="DE21" s="21">
        <v>8.8005136498091829</v>
      </c>
      <c r="DF21" s="21">
        <v>8.661327781469172</v>
      </c>
      <c r="DG21" s="21">
        <v>8.69248762656051</v>
      </c>
      <c r="DH21" s="21">
        <v>8.5390350544507818</v>
      </c>
      <c r="DI21" s="21">
        <v>8.3290262028021598</v>
      </c>
      <c r="DJ21" s="21">
        <v>8.3422007329362931</v>
      </c>
      <c r="DK21" s="21">
        <v>8.3190505395814025</v>
      </c>
      <c r="DL21" s="21">
        <v>8.2721572473346239</v>
      </c>
      <c r="DM21" s="21">
        <v>8.0617411095545268</v>
      </c>
      <c r="DN21" s="21">
        <v>8.153112657166055</v>
      </c>
      <c r="DO21" s="21">
        <f t="shared" si="31"/>
        <v>8.4492637602191838</v>
      </c>
      <c r="DP21" s="21">
        <v>8.5639646256024164</v>
      </c>
      <c r="DQ21" s="21">
        <v>8.716798857173119</v>
      </c>
      <c r="DR21" s="21">
        <v>8.9603736757492403</v>
      </c>
      <c r="DS21" s="21">
        <v>8.4918289634063111</v>
      </c>
      <c r="DT21" s="21">
        <v>8.5951270260239436</v>
      </c>
      <c r="DU21" s="21">
        <v>7.9618732715778293</v>
      </c>
      <c r="DV21" s="21">
        <v>8.6222274861274428</v>
      </c>
      <c r="DW21" s="21">
        <v>8.6310959720449159</v>
      </c>
      <c r="DX21" s="21">
        <v>8.4500383281689899</v>
      </c>
      <c r="DY21" s="21">
        <v>8.4374938999104128</v>
      </c>
      <c r="DZ21" s="21">
        <v>8.5861501683448367</v>
      </c>
      <c r="EA21" s="21">
        <v>8.4492637602191838</v>
      </c>
      <c r="EB21" s="21">
        <f t="shared" si="32"/>
        <v>8.2670236292460615</v>
      </c>
      <c r="EC21" s="21">
        <v>8.8940495774674169</v>
      </c>
      <c r="ED21" s="21">
        <v>8.9228509197360317</v>
      </c>
      <c r="EE21" s="21">
        <v>8.6053615701696113</v>
      </c>
      <c r="EF21" s="21">
        <v>8.7887982897754888</v>
      </c>
      <c r="EG21" s="21">
        <v>8.8051940988018398</v>
      </c>
      <c r="EH21" s="21">
        <v>8.8969404305893978</v>
      </c>
      <c r="EI21" s="21">
        <v>8.676526459574939</v>
      </c>
      <c r="EJ21" s="21">
        <v>8.6088545943804782</v>
      </c>
      <c r="EK21" s="21">
        <v>8.5456004016584384</v>
      </c>
      <c r="EL21" s="21">
        <v>8.4760756143331601</v>
      </c>
      <c r="EM21" s="21">
        <v>8.382728406735616</v>
      </c>
      <c r="EN21" s="21">
        <v>8.2670236292460615</v>
      </c>
      <c r="EO21" s="21">
        <f t="shared" si="33"/>
        <v>6.8528461955600743</v>
      </c>
      <c r="EP21" s="21">
        <v>8.123188785813781</v>
      </c>
      <c r="EQ21" s="21">
        <v>8.0698097535674798</v>
      </c>
      <c r="ER21" s="21">
        <v>7.989540259436092</v>
      </c>
      <c r="ES21" s="21">
        <v>7.7529779571576904</v>
      </c>
      <c r="ET21" s="21">
        <v>7.6751485916655628</v>
      </c>
      <c r="EU21" s="21">
        <v>7.506751510197283</v>
      </c>
      <c r="EV21" s="21">
        <v>7.4484385739286285</v>
      </c>
      <c r="EW21" s="21">
        <v>7.3210703726147894</v>
      </c>
      <c r="EX21" s="21">
        <v>7.3208638855906809</v>
      </c>
      <c r="EY21" s="21">
        <v>6.228408576945454</v>
      </c>
      <c r="EZ21" s="21">
        <v>6.3283339051561995</v>
      </c>
      <c r="FA21" s="21">
        <v>6.8528461955600743</v>
      </c>
    </row>
    <row r="22" spans="1:157" s="131" customFormat="1" ht="12.75" customHeight="1">
      <c r="A22" s="786" t="s">
        <v>3175</v>
      </c>
      <c r="B22" s="21">
        <f t="shared" si="22"/>
        <v>0</v>
      </c>
      <c r="C22" s="21">
        <v>5.7641748942172075</v>
      </c>
      <c r="D22" s="21">
        <v>0.33470769230769232</v>
      </c>
      <c r="E22" s="21">
        <v>14.236607199242187</v>
      </c>
      <c r="F22" s="21">
        <v>12.221306892067622</v>
      </c>
      <c r="G22" s="21">
        <v>7.7407829839704068</v>
      </c>
      <c r="H22" s="21">
        <v>6.02</v>
      </c>
      <c r="I22" s="21">
        <v>13.87</v>
      </c>
      <c r="J22" s="21">
        <v>0</v>
      </c>
      <c r="K22" s="21"/>
      <c r="L22" s="21"/>
      <c r="M22" s="21">
        <v>0</v>
      </c>
      <c r="N22" s="21"/>
      <c r="O22" s="21">
        <f t="shared" si="23"/>
        <v>4.2295024390243903</v>
      </c>
      <c r="P22" s="21"/>
      <c r="Q22" s="21"/>
      <c r="R22" s="21"/>
      <c r="S22" s="21"/>
      <c r="T22" s="21"/>
      <c r="U22" s="21"/>
      <c r="V22" s="21">
        <v>6</v>
      </c>
      <c r="W22" s="21">
        <v>5.849802371541502</v>
      </c>
      <c r="X22" s="21">
        <v>5</v>
      </c>
      <c r="Y22" s="21">
        <v>5</v>
      </c>
      <c r="Z22" s="21">
        <v>5.3856175091193332</v>
      </c>
      <c r="AA22" s="21">
        <v>4.2295024390243903</v>
      </c>
      <c r="AB22" s="21">
        <f t="shared" si="24"/>
        <v>15.999673218091402</v>
      </c>
      <c r="AC22" s="21">
        <v>2.9866286644951141</v>
      </c>
      <c r="AD22" s="21">
        <v>4.0871883914175866</v>
      </c>
      <c r="AE22" s="21">
        <v>5.9784136961376237</v>
      </c>
      <c r="AF22" s="21">
        <v>5.3767123287671232</v>
      </c>
      <c r="AG22" s="21">
        <v>5.5143019798848751</v>
      </c>
      <c r="AH22" s="21">
        <v>6.8223288692888877</v>
      </c>
      <c r="AI22" s="21">
        <v>5.9040553907022746</v>
      </c>
      <c r="AJ22" s="21">
        <v>5.7629566463144251</v>
      </c>
      <c r="AK22" s="21">
        <v>6.0749642170476399</v>
      </c>
      <c r="AL22" s="21">
        <v>9.9913410975496131</v>
      </c>
      <c r="AM22" s="21">
        <v>17.409291938888835</v>
      </c>
      <c r="AN22" s="21">
        <v>15.999673218091402</v>
      </c>
      <c r="AO22" s="21">
        <f t="shared" si="25"/>
        <v>9.110926609209006</v>
      </c>
      <c r="AP22" s="21">
        <v>17.429230220396942</v>
      </c>
      <c r="AQ22" s="21">
        <v>12.335455475454031</v>
      </c>
      <c r="AR22" s="21">
        <v>9.7345269292322598</v>
      </c>
      <c r="AS22" s="21">
        <v>8.2203429021707812</v>
      </c>
      <c r="AT22" s="21">
        <v>10.377202758700628</v>
      </c>
      <c r="AU22" s="21">
        <v>7.4016786066663807</v>
      </c>
      <c r="AV22" s="21">
        <v>7.5198373823565507</v>
      </c>
      <c r="AW22" s="21">
        <v>9.101750844667766</v>
      </c>
      <c r="AX22" s="21">
        <v>7.523524230218217</v>
      </c>
      <c r="AY22" s="21">
        <v>5.4921171493388385</v>
      </c>
      <c r="AZ22" s="21">
        <v>6.7218677145110872</v>
      </c>
      <c r="BA22" s="21">
        <v>9.110926609209006</v>
      </c>
      <c r="BB22" s="21">
        <f t="shared" si="26"/>
        <v>1.8216819251896417</v>
      </c>
      <c r="BC22" s="21">
        <v>6.6282845586883488</v>
      </c>
      <c r="BD22" s="21">
        <v>7.2450784038642535</v>
      </c>
      <c r="BE22" s="21">
        <v>6.9114950821004708</v>
      </c>
      <c r="BF22" s="21">
        <v>3.730556207674943</v>
      </c>
      <c r="BG22" s="21">
        <v>6.3893308193502341</v>
      </c>
      <c r="BH22" s="21">
        <v>4.1672038252626731</v>
      </c>
      <c r="BI22" s="21">
        <v>6.3500143230263735</v>
      </c>
      <c r="BJ22" s="21">
        <v>3.5492168143451055</v>
      </c>
      <c r="BK22" s="21">
        <v>6.4557014227300744</v>
      </c>
      <c r="BL22" s="21">
        <v>13.169303450339051</v>
      </c>
      <c r="BM22" s="21">
        <v>1.7983002912186381</v>
      </c>
      <c r="BN22" s="21">
        <v>1.8216819251896417</v>
      </c>
      <c r="BO22" s="21">
        <f t="shared" si="27"/>
        <v>2.8120768654022386</v>
      </c>
      <c r="BP22" s="21">
        <v>4.213090819104182</v>
      </c>
      <c r="BQ22" s="21">
        <v>3.1981942474146257</v>
      </c>
      <c r="BR22" s="21">
        <v>3.0695390522902182</v>
      </c>
      <c r="BS22" s="21">
        <v>2.1487591713422525</v>
      </c>
      <c r="BT22" s="21">
        <v>2.11915959324313</v>
      </c>
      <c r="BU22" s="21">
        <v>2.5299367947436084</v>
      </c>
      <c r="BV22" s="21">
        <v>2.7811680282175506</v>
      </c>
      <c r="BW22" s="21">
        <v>2.6094257792995221</v>
      </c>
      <c r="BX22" s="21">
        <v>2.4857040031006039</v>
      </c>
      <c r="BY22" s="21">
        <v>2.4537480544258674</v>
      </c>
      <c r="BZ22" s="21">
        <v>2.5333967073374559</v>
      </c>
      <c r="CA22" s="21">
        <v>2.8120768654022386</v>
      </c>
      <c r="CB22" s="21">
        <f t="shared" si="28"/>
        <v>1.6159718080780698</v>
      </c>
      <c r="CC22" s="21">
        <v>2.1716641591846639</v>
      </c>
      <c r="CD22" s="21">
        <v>2.1268658738521751</v>
      </c>
      <c r="CE22" s="21">
        <v>0.6555077969406744</v>
      </c>
      <c r="CF22" s="21">
        <v>2.8775738090299385</v>
      </c>
      <c r="CG22" s="21">
        <v>2.5603680226804677</v>
      </c>
      <c r="CH22" s="21">
        <v>2.3179612742036229</v>
      </c>
      <c r="CI22" s="21">
        <v>6.0562429303947862</v>
      </c>
      <c r="CJ22" s="21">
        <v>2.3982989690721652</v>
      </c>
      <c r="CK22" s="21">
        <v>2.6325303999437693</v>
      </c>
      <c r="CL22" s="21">
        <v>1.2847423887587823</v>
      </c>
      <c r="CM22" s="21">
        <v>6.2647238638679434</v>
      </c>
      <c r="CN22" s="21">
        <v>1.6159718080780698</v>
      </c>
      <c r="CO22" s="21">
        <f t="shared" si="29"/>
        <v>7.5397514915596107</v>
      </c>
      <c r="CP22" s="21">
        <v>1.1952212549873051</v>
      </c>
      <c r="CQ22" s="21">
        <v>4.1535226077812828</v>
      </c>
      <c r="CR22" s="21">
        <v>0.28907489579131368</v>
      </c>
      <c r="CS22" s="21">
        <v>6.207794627297698</v>
      </c>
      <c r="CT22" s="21">
        <v>5.9711392950853508</v>
      </c>
      <c r="CU22" s="21">
        <v>6.5354085668688162</v>
      </c>
      <c r="CV22" s="21">
        <v>6.9847340444990156</v>
      </c>
      <c r="CW22" s="21">
        <v>5.927934540524836</v>
      </c>
      <c r="CX22" s="21">
        <v>6.1127791937009013</v>
      </c>
      <c r="CY22" s="21">
        <v>7.9911316479099996</v>
      </c>
      <c r="CZ22" s="21">
        <v>7.6101319020204325</v>
      </c>
      <c r="DA22" s="21">
        <v>7.5397514915596107</v>
      </c>
      <c r="DB22" s="21">
        <f t="shared" si="30"/>
        <v>5.4534533871460233</v>
      </c>
      <c r="DC22" s="21">
        <v>8.5928916895372911</v>
      </c>
      <c r="DD22" s="21">
        <v>6.9700233490651335</v>
      </c>
      <c r="DE22" s="21">
        <v>7.151675088211304</v>
      </c>
      <c r="DF22" s="21">
        <v>7.3096595086798901</v>
      </c>
      <c r="DG22" s="21">
        <v>6.53</v>
      </c>
      <c r="DH22" s="21">
        <v>6.3866632346751722</v>
      </c>
      <c r="DI22" s="21">
        <v>6.3867106820134003</v>
      </c>
      <c r="DJ22" s="21">
        <v>6.2786991045139651</v>
      </c>
      <c r="DK22" s="21">
        <v>5.8439040582339414</v>
      </c>
      <c r="DL22" s="21">
        <v>6.0745715721108162</v>
      </c>
      <c r="DM22" s="21">
        <v>5.0898824379948131</v>
      </c>
      <c r="DN22" s="21">
        <v>5.4534533871460233</v>
      </c>
      <c r="DO22" s="21">
        <f t="shared" si="31"/>
        <v>5.9184164202006846</v>
      </c>
      <c r="DP22" s="21">
        <v>6.3753759477483607</v>
      </c>
      <c r="DQ22" s="21">
        <v>6.7091092087940876</v>
      </c>
      <c r="DR22" s="21">
        <v>7.0717705760637708</v>
      </c>
      <c r="DS22" s="21">
        <v>6.5232832406256867</v>
      </c>
      <c r="DT22" s="21">
        <v>6.4561845400041467</v>
      </c>
      <c r="DU22" s="21">
        <v>5.7777712551264431</v>
      </c>
      <c r="DV22" s="21">
        <v>6.6659896851047327</v>
      </c>
      <c r="DW22" s="21">
        <v>6.558423765169791</v>
      </c>
      <c r="DX22" s="21">
        <v>6.5422685339369009</v>
      </c>
      <c r="DY22" s="21">
        <v>7.1520503565608964</v>
      </c>
      <c r="DZ22" s="21">
        <v>7.2788312577526941</v>
      </c>
      <c r="EA22" s="21">
        <v>5.9184164202006846</v>
      </c>
      <c r="EB22" s="21">
        <f t="shared" si="32"/>
        <v>6.2047230147060786</v>
      </c>
      <c r="EC22" s="21">
        <v>7.0307162547809128</v>
      </c>
      <c r="ED22" s="21">
        <v>7.0674063736146939</v>
      </c>
      <c r="EE22" s="21">
        <v>5.8774441389614678</v>
      </c>
      <c r="EF22" s="21">
        <v>6.6280167210394687</v>
      </c>
      <c r="EG22" s="21">
        <v>6.5352106026285783</v>
      </c>
      <c r="EH22" s="21">
        <v>6.3566361711571524</v>
      </c>
      <c r="EI22" s="21">
        <v>6.1088786444800505</v>
      </c>
      <c r="EJ22" s="21">
        <v>6.393212106721923</v>
      </c>
      <c r="EK22" s="21">
        <v>6.3746852313500151</v>
      </c>
      <c r="EL22" s="21">
        <v>6.7548751495458923</v>
      </c>
      <c r="EM22" s="21">
        <v>5.8609185880371184</v>
      </c>
      <c r="EN22" s="21">
        <v>6.2047230147060786</v>
      </c>
      <c r="EO22" s="21">
        <f t="shared" si="33"/>
        <v>6.3076108513589881</v>
      </c>
      <c r="EP22" s="21">
        <v>6.1863474402911347</v>
      </c>
      <c r="EQ22" s="21">
        <v>5.9998022980396781</v>
      </c>
      <c r="ER22" s="21">
        <v>6.6740976184810217</v>
      </c>
      <c r="ES22" s="21">
        <v>6.5878555916457504</v>
      </c>
      <c r="ET22" s="21">
        <v>6.7681741600750138</v>
      </c>
      <c r="EU22" s="21">
        <v>5.6217611095405067</v>
      </c>
      <c r="EV22" s="21">
        <v>5.7872788999132885</v>
      </c>
      <c r="EW22" s="21">
        <v>5.9430875562069971</v>
      </c>
      <c r="EX22" s="21">
        <v>5.9284137124879743</v>
      </c>
      <c r="EY22" s="21">
        <v>6.6180595896599597</v>
      </c>
      <c r="EZ22" s="21">
        <v>6.8951948636893201</v>
      </c>
      <c r="FA22" s="21">
        <v>6.3076108513589881</v>
      </c>
    </row>
    <row r="23" spans="1:157" s="131" customFormat="1" ht="12.75" customHeight="1">
      <c r="A23" s="786" t="s">
        <v>3176</v>
      </c>
      <c r="B23" s="21">
        <f t="shared" si="22"/>
        <v>20.584907546226887</v>
      </c>
      <c r="C23" s="21">
        <v>19.229533539454227</v>
      </c>
      <c r="D23" s="21">
        <v>21.429732408325076</v>
      </c>
      <c r="E23" s="21">
        <v>26.739065990608793</v>
      </c>
      <c r="F23" s="21">
        <v>25.356849745729921</v>
      </c>
      <c r="G23" s="21">
        <v>24.611226014018158</v>
      </c>
      <c r="H23" s="21">
        <v>22.015013804693599</v>
      </c>
      <c r="I23" s="21">
        <v>22.104717760311861</v>
      </c>
      <c r="J23" s="21">
        <v>21.168846351125708</v>
      </c>
      <c r="K23" s="21">
        <v>20.879746171025072</v>
      </c>
      <c r="L23" s="21">
        <v>20.41885034300466</v>
      </c>
      <c r="M23" s="21">
        <v>20.609838099669521</v>
      </c>
      <c r="N23" s="21">
        <v>20.584907546226887</v>
      </c>
      <c r="O23" s="21">
        <f t="shared" si="23"/>
        <v>16.508709070878083</v>
      </c>
      <c r="P23" s="21">
        <v>20.988830323807822</v>
      </c>
      <c r="Q23" s="21">
        <v>18.740094218138811</v>
      </c>
      <c r="R23" s="21">
        <v>17.222555289898384</v>
      </c>
      <c r="S23" s="21">
        <v>19.605343945810944</v>
      </c>
      <c r="T23" s="21">
        <v>20.571257410598058</v>
      </c>
      <c r="U23" s="21">
        <v>20.818268566334172</v>
      </c>
      <c r="V23" s="21">
        <v>17.95034790981596</v>
      </c>
      <c r="W23" s="21">
        <v>17.528029692934069</v>
      </c>
      <c r="X23" s="21">
        <v>17.470275947518275</v>
      </c>
      <c r="Y23" s="21">
        <v>16.873640542329024</v>
      </c>
      <c r="Z23" s="21">
        <v>16.528201316212328</v>
      </c>
      <c r="AA23" s="21">
        <v>16.508709070878083</v>
      </c>
      <c r="AB23" s="21">
        <f t="shared" si="24"/>
        <v>20.954644024432827</v>
      </c>
      <c r="AC23" s="21">
        <v>15.343185713800828</v>
      </c>
      <c r="AD23" s="21">
        <v>15.984319150709727</v>
      </c>
      <c r="AE23" s="21">
        <v>15.007369070082323</v>
      </c>
      <c r="AF23" s="21">
        <v>16.536134746123661</v>
      </c>
      <c r="AG23" s="21">
        <v>16.266611406767183</v>
      </c>
      <c r="AH23" s="21">
        <v>14.202895576149963</v>
      </c>
      <c r="AI23" s="21">
        <v>14.383332535357821</v>
      </c>
      <c r="AJ23" s="21">
        <v>15.367590630059652</v>
      </c>
      <c r="AK23" s="21">
        <v>15.836909500362296</v>
      </c>
      <c r="AL23" s="21">
        <v>19.234884456902872</v>
      </c>
      <c r="AM23" s="21">
        <v>20.535893546785005</v>
      </c>
      <c r="AN23" s="21">
        <v>20.954644024432827</v>
      </c>
      <c r="AO23" s="21">
        <f t="shared" si="25"/>
        <v>10.031873573075899</v>
      </c>
      <c r="AP23" s="21">
        <v>20.595594940698643</v>
      </c>
      <c r="AQ23" s="21">
        <v>19.91914164818099</v>
      </c>
      <c r="AR23" s="21">
        <v>17.597916692601014</v>
      </c>
      <c r="AS23" s="21">
        <v>17.236025402251759</v>
      </c>
      <c r="AT23" s="21">
        <v>16.17565969392297</v>
      </c>
      <c r="AU23" s="21">
        <v>16.331976874891158</v>
      </c>
      <c r="AV23" s="21">
        <v>14.610473913353013</v>
      </c>
      <c r="AW23" s="21">
        <v>12.25071082757513</v>
      </c>
      <c r="AX23" s="21">
        <v>11.63406208905883</v>
      </c>
      <c r="AY23" s="21">
        <v>11.026328189782047</v>
      </c>
      <c r="AZ23" s="21">
        <v>10.638690781418687</v>
      </c>
      <c r="BA23" s="21">
        <v>10.031873573075899</v>
      </c>
      <c r="BB23" s="21">
        <f t="shared" si="26"/>
        <v>6.8949968408804834</v>
      </c>
      <c r="BC23" s="21">
        <v>10.302866647033062</v>
      </c>
      <c r="BD23" s="21">
        <v>8.6604586970012942</v>
      </c>
      <c r="BE23" s="21">
        <v>8.6454508036702027</v>
      </c>
      <c r="BF23" s="21">
        <v>8.4808442856107256</v>
      </c>
      <c r="BG23" s="21">
        <v>7.8412371930974993</v>
      </c>
      <c r="BH23" s="21">
        <v>7.8170846310681732</v>
      </c>
      <c r="BI23" s="21">
        <v>6.8705573953451298</v>
      </c>
      <c r="BJ23" s="21">
        <v>6.4408517152883835</v>
      </c>
      <c r="BK23" s="21">
        <v>6.6647086529116661</v>
      </c>
      <c r="BL23" s="21">
        <v>6.724957824104318</v>
      </c>
      <c r="BM23" s="21">
        <v>7.0228405358911532</v>
      </c>
      <c r="BN23" s="21">
        <v>6.8949968408804834</v>
      </c>
      <c r="BO23" s="21">
        <f t="shared" si="27"/>
        <v>4.8653573366914395</v>
      </c>
      <c r="BP23" s="21">
        <v>6.0669137839724439</v>
      </c>
      <c r="BQ23" s="21">
        <v>5.773019244872323</v>
      </c>
      <c r="BR23" s="21">
        <v>5.8096109755549463</v>
      </c>
      <c r="BS23" s="21">
        <v>6.1680216412673996</v>
      </c>
      <c r="BT23" s="21">
        <v>5.9883672796902534</v>
      </c>
      <c r="BU23" s="21">
        <v>5.5691776722368802</v>
      </c>
      <c r="BV23" s="21">
        <v>5.341096704469857</v>
      </c>
      <c r="BW23" s="21">
        <v>5.3003287287885046</v>
      </c>
      <c r="BX23" s="21">
        <v>5.5002228477473114</v>
      </c>
      <c r="BY23" s="21">
        <v>5.4604191283146051</v>
      </c>
      <c r="BZ23" s="21">
        <v>5.4362426455211867</v>
      </c>
      <c r="CA23" s="21">
        <v>4.8653573366914395</v>
      </c>
      <c r="CB23" s="21">
        <f t="shared" si="28"/>
        <v>4.097463211827419</v>
      </c>
      <c r="CC23" s="21">
        <v>4.7435895815315021</v>
      </c>
      <c r="CD23" s="21">
        <v>4.728978571139395</v>
      </c>
      <c r="CE23" s="21">
        <v>4.5940926060913378</v>
      </c>
      <c r="CF23" s="21">
        <v>4.3709589434971576</v>
      </c>
      <c r="CG23" s="21">
        <v>4.3724838966360267</v>
      </c>
      <c r="CH23" s="21">
        <v>4.5595265815838451</v>
      </c>
      <c r="CI23" s="21">
        <v>4.7356914398862386</v>
      </c>
      <c r="CJ23" s="21">
        <v>4.6822689317760462</v>
      </c>
      <c r="CK23" s="21">
        <v>4.7574382444180614</v>
      </c>
      <c r="CL23" s="21">
        <v>4.4111033329885467</v>
      </c>
      <c r="CM23" s="21">
        <v>4.1931078110697149</v>
      </c>
      <c r="CN23" s="21">
        <v>4.097463211827419</v>
      </c>
      <c r="CO23" s="21">
        <f t="shared" si="29"/>
        <v>7.9224362263021302</v>
      </c>
      <c r="CP23" s="21">
        <v>4.2328920155265006</v>
      </c>
      <c r="CQ23" s="21">
        <v>3.7713821910790126</v>
      </c>
      <c r="CR23" s="21">
        <v>3.60239649706718</v>
      </c>
      <c r="CS23" s="21">
        <v>6.8589305480772307</v>
      </c>
      <c r="CT23" s="21">
        <v>7.1841743278961863</v>
      </c>
      <c r="CU23" s="21">
        <v>6.9220647210073283</v>
      </c>
      <c r="CV23" s="21">
        <v>6.4060582507798518</v>
      </c>
      <c r="CW23" s="21">
        <v>6.9300058645951497</v>
      </c>
      <c r="CX23" s="21">
        <v>7.4172800988463647</v>
      </c>
      <c r="CY23" s="21">
        <v>6.7791477617025251</v>
      </c>
      <c r="CZ23" s="21">
        <v>8.1067301416507611</v>
      </c>
      <c r="DA23" s="21">
        <v>7.9224362263021302</v>
      </c>
      <c r="DB23" s="21">
        <f t="shared" si="30"/>
        <v>6.7377610364190916</v>
      </c>
      <c r="DC23" s="21">
        <v>7.3018317323820616</v>
      </c>
      <c r="DD23" s="21">
        <v>7.500633319596866</v>
      </c>
      <c r="DE23" s="21">
        <v>7.2498604194717604</v>
      </c>
      <c r="DF23" s="21">
        <v>7.0826951872264186</v>
      </c>
      <c r="DG23" s="21">
        <v>7.59</v>
      </c>
      <c r="DH23" s="21">
        <v>7.0737121370360931</v>
      </c>
      <c r="DI23" s="21">
        <v>6.4516933992979997</v>
      </c>
      <c r="DJ23" s="21">
        <v>6.2554662967529797</v>
      </c>
      <c r="DK23" s="21">
        <v>6.0658813443792958</v>
      </c>
      <c r="DL23" s="21">
        <v>5.9180692431956885</v>
      </c>
      <c r="DM23" s="21">
        <v>5.9703056167027011</v>
      </c>
      <c r="DN23" s="21">
        <v>6.7377610364190916</v>
      </c>
      <c r="DO23" s="21">
        <f t="shared" si="31"/>
        <v>7.2000130036217742</v>
      </c>
      <c r="DP23" s="21">
        <v>7.2853582440824987</v>
      </c>
      <c r="DQ23" s="21">
        <v>7.1639097927173703</v>
      </c>
      <c r="DR23" s="21">
        <v>8.0557428067253127</v>
      </c>
      <c r="DS23" s="21">
        <v>6.9925535172544864</v>
      </c>
      <c r="DT23" s="21">
        <v>6.8704281519532353</v>
      </c>
      <c r="DU23" s="21">
        <v>5.7241268382005428</v>
      </c>
      <c r="DV23" s="21">
        <v>7.0697532778068242</v>
      </c>
      <c r="DW23" s="21">
        <v>7.9028605111691306</v>
      </c>
      <c r="DX23" s="21">
        <v>7.7468655235465018</v>
      </c>
      <c r="DY23" s="21">
        <v>7.1221559678582125</v>
      </c>
      <c r="DZ23" s="21">
        <v>7.352814816099154</v>
      </c>
      <c r="EA23" s="21">
        <v>7.2000130036217742</v>
      </c>
      <c r="EB23" s="21">
        <f t="shared" si="32"/>
        <v>7.1651523284511098</v>
      </c>
      <c r="EC23" s="21">
        <v>7.4500692316740498</v>
      </c>
      <c r="ED23" s="21">
        <v>7.9469920055165311</v>
      </c>
      <c r="EE23" s="21">
        <v>7.705191077914769</v>
      </c>
      <c r="EF23" s="21">
        <v>7.2276396571538051</v>
      </c>
      <c r="EG23" s="21">
        <v>7.1492663190073715</v>
      </c>
      <c r="EH23" s="21">
        <v>7.1680684651194699</v>
      </c>
      <c r="EI23" s="21">
        <v>7.1171032963564951</v>
      </c>
      <c r="EJ23" s="21">
        <v>7.2711984798364995</v>
      </c>
      <c r="EK23" s="21">
        <v>6.8414689441115168</v>
      </c>
      <c r="EL23" s="21">
        <v>6.5320722258943791</v>
      </c>
      <c r="EM23" s="21">
        <v>6.795093115130455</v>
      </c>
      <c r="EN23" s="21">
        <v>7.1651523284511098</v>
      </c>
      <c r="EO23" s="21">
        <f t="shared" si="33"/>
        <v>7.2138705538796382</v>
      </c>
      <c r="EP23" s="21">
        <v>7.4317288552557237</v>
      </c>
      <c r="EQ23" s="21">
        <v>7.4562528771510515</v>
      </c>
      <c r="ER23" s="21">
        <v>7.5706573079323176</v>
      </c>
      <c r="ES23" s="21">
        <v>7.2052126565797785</v>
      </c>
      <c r="ET23" s="21">
        <v>6.9519494805775084</v>
      </c>
      <c r="EU23" s="21">
        <v>7.142476530113222</v>
      </c>
      <c r="EV23" s="21">
        <v>6.9691114101333564</v>
      </c>
      <c r="EW23" s="21">
        <v>7.121886335288524</v>
      </c>
      <c r="EX23" s="21">
        <v>6.7040936516737704</v>
      </c>
      <c r="EY23" s="21">
        <v>7.0111551498751385</v>
      </c>
      <c r="EZ23" s="21">
        <v>6.9540851743720546</v>
      </c>
      <c r="FA23" s="21">
        <v>7.2138705538796382</v>
      </c>
    </row>
    <row r="24" spans="1:157" s="131" customFormat="1" ht="12.75" customHeight="1">
      <c r="A24" s="786" t="s">
        <v>3177</v>
      </c>
      <c r="B24" s="21">
        <f t="shared" si="22"/>
        <v>22.092274570311098</v>
      </c>
      <c r="C24" s="21">
        <v>29.433109930203045</v>
      </c>
      <c r="D24" s="21">
        <v>29.64816585039733</v>
      </c>
      <c r="E24" s="21">
        <v>29.721013666400243</v>
      </c>
      <c r="F24" s="21">
        <v>28.717603403992534</v>
      </c>
      <c r="G24" s="21">
        <v>27.892675260273041</v>
      </c>
      <c r="H24" s="21">
        <v>34.439578425013956</v>
      </c>
      <c r="I24" s="21">
        <v>27.468503699397527</v>
      </c>
      <c r="J24" s="21">
        <v>43.406270846494692</v>
      </c>
      <c r="K24" s="21">
        <v>23.80014652842123</v>
      </c>
      <c r="L24" s="21">
        <v>19.126790760134661</v>
      </c>
      <c r="M24" s="21">
        <v>20.692009514252799</v>
      </c>
      <c r="N24" s="21">
        <v>22.092274570311098</v>
      </c>
      <c r="O24" s="21">
        <f t="shared" si="23"/>
        <v>19.10502685116143</v>
      </c>
      <c r="P24" s="21">
        <v>22.555272193604349</v>
      </c>
      <c r="Q24" s="21">
        <v>23.226236173190276</v>
      </c>
      <c r="R24" s="21">
        <v>23.007258179647032</v>
      </c>
      <c r="S24" s="21">
        <v>23.28842244549984</v>
      </c>
      <c r="T24" s="21">
        <v>23.052362863437054</v>
      </c>
      <c r="U24" s="21">
        <v>22.828345980266857</v>
      </c>
      <c r="V24" s="21">
        <v>20.512216783167098</v>
      </c>
      <c r="W24" s="21">
        <v>20.889826428714866</v>
      </c>
      <c r="X24" s="21">
        <v>21.394904969847524</v>
      </c>
      <c r="Y24" s="21">
        <v>20.357107695464208</v>
      </c>
      <c r="Z24" s="21">
        <v>19.834193578197215</v>
      </c>
      <c r="AA24" s="21">
        <v>19.10502685116143</v>
      </c>
      <c r="AB24" s="21">
        <f t="shared" si="24"/>
        <v>21.333638870221659</v>
      </c>
      <c r="AC24" s="21">
        <v>18.632950049465954</v>
      </c>
      <c r="AD24" s="21">
        <v>18.17746849097567</v>
      </c>
      <c r="AE24" s="21">
        <v>18.244588129308198</v>
      </c>
      <c r="AF24" s="21">
        <v>17.757302815029703</v>
      </c>
      <c r="AG24" s="21">
        <v>17.647530633135684</v>
      </c>
      <c r="AH24" s="21">
        <v>17.111609873024101</v>
      </c>
      <c r="AI24" s="21">
        <v>17.215196923263104</v>
      </c>
      <c r="AJ24" s="21">
        <v>17.39644382216607</v>
      </c>
      <c r="AK24" s="21">
        <v>18.347332710692996</v>
      </c>
      <c r="AL24" s="21">
        <v>19.743629541679145</v>
      </c>
      <c r="AM24" s="21">
        <v>20.608044167062548</v>
      </c>
      <c r="AN24" s="21">
        <v>21.333638870221659</v>
      </c>
      <c r="AO24" s="21">
        <f t="shared" si="25"/>
        <v>12.78367704623313</v>
      </c>
      <c r="AP24" s="21">
        <v>21.643031525748309</v>
      </c>
      <c r="AQ24" s="21">
        <v>21.865758007088736</v>
      </c>
      <c r="AR24" s="21">
        <v>20.581158226539106</v>
      </c>
      <c r="AS24" s="21">
        <v>18.215936342096636</v>
      </c>
      <c r="AT24" s="21">
        <v>17.139705177309523</v>
      </c>
      <c r="AU24" s="21">
        <v>16.940019260331233</v>
      </c>
      <c r="AV24" s="21">
        <v>15.678024814377805</v>
      </c>
      <c r="AW24" s="21">
        <v>15.29415059735731</v>
      </c>
      <c r="AX24" s="21">
        <v>13.919055171944208</v>
      </c>
      <c r="AY24" s="21">
        <v>13.280139377738051</v>
      </c>
      <c r="AZ24" s="21">
        <v>12.919267561084057</v>
      </c>
      <c r="BA24" s="21">
        <v>12.78367704623313</v>
      </c>
      <c r="BB24" s="21">
        <f t="shared" si="26"/>
        <v>9.6855935710424763</v>
      </c>
      <c r="BC24" s="21">
        <v>11.997347705952619</v>
      </c>
      <c r="BD24" s="21">
        <v>11.529229566753774</v>
      </c>
      <c r="BE24" s="21">
        <v>11.321816614231023</v>
      </c>
      <c r="BF24" s="21">
        <v>11.262951871784573</v>
      </c>
      <c r="BG24" s="21">
        <v>10.331497333965428</v>
      </c>
      <c r="BH24" s="21">
        <v>10.349794342045923</v>
      </c>
      <c r="BI24" s="21">
        <v>9.8817566410174589</v>
      </c>
      <c r="BJ24" s="21">
        <v>9.1720613913738518</v>
      </c>
      <c r="BK24" s="21">
        <v>9.0394351003248055</v>
      </c>
      <c r="BL24" s="21">
        <v>9.3203087429294378</v>
      </c>
      <c r="BM24" s="21">
        <v>9.4958849248395172</v>
      </c>
      <c r="BN24" s="21">
        <v>9.6855935710424763</v>
      </c>
      <c r="BO24" s="21">
        <f t="shared" si="27"/>
        <v>8.0765984346234667</v>
      </c>
      <c r="BP24" s="21">
        <v>9.6365763981122594</v>
      </c>
      <c r="BQ24" s="21">
        <v>8.6879786693713115</v>
      </c>
      <c r="BR24" s="21">
        <v>9.5155364961045379</v>
      </c>
      <c r="BS24" s="21">
        <v>9.1126362479285952</v>
      </c>
      <c r="BT24" s="21">
        <v>8.7311603900863695</v>
      </c>
      <c r="BU24" s="21">
        <v>8.3133678860522817</v>
      </c>
      <c r="BV24" s="21">
        <v>8.1775289591826397</v>
      </c>
      <c r="BW24" s="21">
        <v>8.4618731270523924</v>
      </c>
      <c r="BX24" s="21">
        <v>8.7357871689396944</v>
      </c>
      <c r="BY24" s="21">
        <v>8.9080090485800607</v>
      </c>
      <c r="BZ24" s="21">
        <v>8.9625018135004471</v>
      </c>
      <c r="CA24" s="21">
        <v>8.0765984346234667</v>
      </c>
      <c r="CB24" s="21">
        <f t="shared" si="28"/>
        <v>7.7469761813039959</v>
      </c>
      <c r="CC24" s="21">
        <v>8.8827518067956497</v>
      </c>
      <c r="CD24" s="21">
        <v>8.6559133993968125</v>
      </c>
      <c r="CE24" s="21">
        <v>8.6392992196127754</v>
      </c>
      <c r="CF24" s="21">
        <v>8.703180652799329</v>
      </c>
      <c r="CG24" s="21">
        <v>8.9238658405548339</v>
      </c>
      <c r="CH24" s="21">
        <v>8.8865806304024595</v>
      </c>
      <c r="CI24" s="21">
        <v>8.3964620534605654</v>
      </c>
      <c r="CJ24" s="21">
        <v>8.4932920477948404</v>
      </c>
      <c r="CK24" s="21">
        <v>8.3762319593685515</v>
      </c>
      <c r="CL24" s="21">
        <v>8.2133160922622022</v>
      </c>
      <c r="CM24" s="21">
        <v>8.1361017422814541</v>
      </c>
      <c r="CN24" s="21">
        <v>7.7469761813039959</v>
      </c>
      <c r="CO24" s="21">
        <f t="shared" si="29"/>
        <v>8.0982939558094138</v>
      </c>
      <c r="CP24" s="21">
        <v>7.6366268367036856</v>
      </c>
      <c r="CQ24" s="21">
        <v>7.64562702715918</v>
      </c>
      <c r="CR24" s="21">
        <v>7.081218681438874</v>
      </c>
      <c r="CS24" s="21">
        <v>7.5558558168241943</v>
      </c>
      <c r="CT24" s="21">
        <v>8.2214154172223726</v>
      </c>
      <c r="CU24" s="21">
        <v>8.1706091092776578</v>
      </c>
      <c r="CV24" s="21">
        <v>8.6502016314366621</v>
      </c>
      <c r="CW24" s="21">
        <v>9.4958016266915291</v>
      </c>
      <c r="CX24" s="21">
        <v>9.2966851455958945</v>
      </c>
      <c r="CY24" s="21">
        <v>9.7662563330897765</v>
      </c>
      <c r="CZ24" s="21">
        <v>8.9246804154977646</v>
      </c>
      <c r="DA24" s="21">
        <v>8.0982939558094138</v>
      </c>
      <c r="DB24" s="21">
        <f t="shared" si="30"/>
        <v>7.8525093536531978</v>
      </c>
      <c r="DC24" s="21">
        <v>8.2784343615494986</v>
      </c>
      <c r="DD24" s="21">
        <v>8.3368232601477406</v>
      </c>
      <c r="DE24" s="21">
        <v>8.1250820118603873</v>
      </c>
      <c r="DF24" s="21">
        <v>8.0487473814080595</v>
      </c>
      <c r="DG24" s="21">
        <v>7.75</v>
      </c>
      <c r="DH24" s="21">
        <v>7.3933123797246463</v>
      </c>
      <c r="DI24" s="21">
        <v>7.5974560317237687</v>
      </c>
      <c r="DJ24" s="21">
        <v>8.0286306754220451</v>
      </c>
      <c r="DK24" s="21">
        <v>8.2499473284275133</v>
      </c>
      <c r="DL24" s="21">
        <v>8.0940077065148994</v>
      </c>
      <c r="DM24" s="21">
        <v>7.6555080604666346</v>
      </c>
      <c r="DN24" s="21">
        <v>7.8525093536531978</v>
      </c>
      <c r="DO24" s="21">
        <f t="shared" si="31"/>
        <v>8.2251923867364614</v>
      </c>
      <c r="DP24" s="21">
        <v>8.2514494891219119</v>
      </c>
      <c r="DQ24" s="21">
        <v>8.7649291263918929</v>
      </c>
      <c r="DR24" s="21">
        <v>8.2824759309344369</v>
      </c>
      <c r="DS24" s="21">
        <v>7.676400781826632</v>
      </c>
      <c r="DT24" s="21">
        <v>8.2277817885066646</v>
      </c>
      <c r="DU24" s="21">
        <v>8.2687496233650339</v>
      </c>
      <c r="DV24" s="21">
        <v>8.3002320597191659</v>
      </c>
      <c r="DW24" s="21">
        <v>8.100927957453246</v>
      </c>
      <c r="DX24" s="21">
        <v>8.2045407549602274</v>
      </c>
      <c r="DY24" s="21">
        <v>8.2481640803945169</v>
      </c>
      <c r="DZ24" s="21">
        <v>8.4723152810280968</v>
      </c>
      <c r="EA24" s="21">
        <v>8.2251923867364614</v>
      </c>
      <c r="EB24" s="21">
        <f t="shared" si="32"/>
        <v>8.7964528212701403</v>
      </c>
      <c r="EC24" s="21">
        <v>8.5861093010463758</v>
      </c>
      <c r="ED24" s="21">
        <v>8.3194023353944946</v>
      </c>
      <c r="EE24" s="21">
        <v>8.0618887654064064</v>
      </c>
      <c r="EF24" s="21">
        <v>7.9932786578794968</v>
      </c>
      <c r="EG24" s="21">
        <v>8.1883576129950661</v>
      </c>
      <c r="EH24" s="21">
        <v>8.432798758720633</v>
      </c>
      <c r="EI24" s="21">
        <v>8.1688905005691126</v>
      </c>
      <c r="EJ24" s="21">
        <v>8.2841020257439268</v>
      </c>
      <c r="EK24" s="21">
        <v>8.3406707631492036</v>
      </c>
      <c r="EL24" s="21">
        <v>8.7643183854532527</v>
      </c>
      <c r="EM24" s="21">
        <v>8.8192395148082294</v>
      </c>
      <c r="EN24" s="21">
        <v>8.7964528212701403</v>
      </c>
      <c r="EO24" s="21">
        <f t="shared" si="33"/>
        <v>8.8663766971161895</v>
      </c>
      <c r="EP24" s="21">
        <v>8.7041864944223111</v>
      </c>
      <c r="EQ24" s="21">
        <v>8.9023976349082936</v>
      </c>
      <c r="ER24" s="21">
        <v>8.6422894292497148</v>
      </c>
      <c r="ES24" s="21">
        <v>8.1700094821145033</v>
      </c>
      <c r="ET24" s="21">
        <v>8.2572828177300703</v>
      </c>
      <c r="EU24" s="21">
        <v>8.3930025169219071</v>
      </c>
      <c r="EV24" s="21">
        <v>8.5797943348127692</v>
      </c>
      <c r="EW24" s="21">
        <v>8.2271373136204282</v>
      </c>
      <c r="EX24" s="21">
        <v>8.3538366812991747</v>
      </c>
      <c r="EY24" s="21">
        <v>8.3015571882002241</v>
      </c>
      <c r="EZ24" s="21">
        <v>8.7244156218437254</v>
      </c>
      <c r="FA24" s="21">
        <v>8.8663766971161895</v>
      </c>
    </row>
    <row r="25" spans="1:157" s="131" customFormat="1" ht="12.75" customHeight="1">
      <c r="A25" s="786" t="s">
        <v>3178</v>
      </c>
      <c r="B25" s="21">
        <f t="shared" si="22"/>
        <v>24.745736905760054</v>
      </c>
      <c r="C25" s="21">
        <v>26.10129458388375</v>
      </c>
      <c r="D25" s="21">
        <v>22.547793335965739</v>
      </c>
      <c r="E25" s="21">
        <v>27.22273322184251</v>
      </c>
      <c r="F25" s="21">
        <v>30.473404358567141</v>
      </c>
      <c r="G25" s="21">
        <v>29.120945178977117</v>
      </c>
      <c r="H25" s="21">
        <v>31.213117967950904</v>
      </c>
      <c r="I25" s="21">
        <v>32.618596980423312</v>
      </c>
      <c r="J25" s="21">
        <v>25.692573637237668</v>
      </c>
      <c r="K25" s="21">
        <v>28.121936292703847</v>
      </c>
      <c r="L25" s="21">
        <v>25.374858327126717</v>
      </c>
      <c r="M25" s="21">
        <v>24.41331270463105</v>
      </c>
      <c r="N25" s="21">
        <v>24.745736905760054</v>
      </c>
      <c r="O25" s="21">
        <f t="shared" si="23"/>
        <v>25.216472431275989</v>
      </c>
      <c r="P25" s="21">
        <v>24.091146678684218</v>
      </c>
      <c r="Q25" s="21">
        <v>24.088980592784328</v>
      </c>
      <c r="R25" s="21">
        <v>25.688491040341987</v>
      </c>
      <c r="S25" s="21">
        <v>23.374450193055587</v>
      </c>
      <c r="T25" s="21">
        <v>24.852226137723708</v>
      </c>
      <c r="U25" s="21">
        <v>26.607119378027271</v>
      </c>
      <c r="V25" s="21">
        <v>25.313882835149457</v>
      </c>
      <c r="W25" s="21">
        <v>25.541599324519133</v>
      </c>
      <c r="X25" s="21">
        <v>26.214249357769305</v>
      </c>
      <c r="Y25" s="21">
        <v>25.618446793185061</v>
      </c>
      <c r="Z25" s="21">
        <v>25.994864034892519</v>
      </c>
      <c r="AA25" s="21">
        <v>25.216472431275989</v>
      </c>
      <c r="AB25" s="21">
        <f t="shared" si="24"/>
        <v>19.737959440583559</v>
      </c>
      <c r="AC25" s="21">
        <v>23.093586917270233</v>
      </c>
      <c r="AD25" s="21">
        <v>23.513143369140472</v>
      </c>
      <c r="AE25" s="21">
        <v>19.414877962249172</v>
      </c>
      <c r="AF25" s="21">
        <v>21.644529320402437</v>
      </c>
      <c r="AG25" s="21">
        <v>21.408544112039948</v>
      </c>
      <c r="AH25" s="21">
        <v>22.742651776087222</v>
      </c>
      <c r="AI25" s="21">
        <v>21.075316175372098</v>
      </c>
      <c r="AJ25" s="21">
        <v>21.044066398245199</v>
      </c>
      <c r="AK25" s="21">
        <v>20.981406709942878</v>
      </c>
      <c r="AL25" s="21">
        <v>21.998050730619024</v>
      </c>
      <c r="AM25" s="21">
        <v>18.992155301861867</v>
      </c>
      <c r="AN25" s="21">
        <v>19.737959440583559</v>
      </c>
      <c r="AO25" s="21">
        <f t="shared" si="25"/>
        <v>16.585938564085041</v>
      </c>
      <c r="AP25" s="21">
        <v>20.067157233796198</v>
      </c>
      <c r="AQ25" s="21">
        <v>20.484208189220926</v>
      </c>
      <c r="AR25" s="21">
        <v>21.045490148671465</v>
      </c>
      <c r="AS25" s="21">
        <v>19.205510516605909</v>
      </c>
      <c r="AT25" s="21">
        <v>19.304739580659266</v>
      </c>
      <c r="AU25" s="21">
        <v>19.136041036620057</v>
      </c>
      <c r="AV25" s="21">
        <v>17.282084858683561</v>
      </c>
      <c r="AW25" s="21">
        <v>17.815394162293209</v>
      </c>
      <c r="AX25" s="21">
        <v>17.769075221660785</v>
      </c>
      <c r="AY25" s="21">
        <v>17.283123818288761</v>
      </c>
      <c r="AZ25" s="21">
        <v>16.545239125324905</v>
      </c>
      <c r="BA25" s="21">
        <v>16.585938564085041</v>
      </c>
      <c r="BB25" s="21">
        <f t="shared" si="26"/>
        <v>10.698156991493805</v>
      </c>
      <c r="BC25" s="21">
        <v>16.051405039165061</v>
      </c>
      <c r="BD25" s="21">
        <v>14.538626675716346</v>
      </c>
      <c r="BE25" s="21">
        <v>14.796865800377113</v>
      </c>
      <c r="BF25" s="21">
        <v>12.886424001299124</v>
      </c>
      <c r="BG25" s="21">
        <v>13.545674465430979</v>
      </c>
      <c r="BH25" s="21">
        <v>12.297009762181224</v>
      </c>
      <c r="BI25" s="21">
        <v>12.182081050417411</v>
      </c>
      <c r="BJ25" s="21">
        <v>11.763449382691206</v>
      </c>
      <c r="BK25" s="21">
        <v>11.822385848738937</v>
      </c>
      <c r="BL25" s="21">
        <v>11.463632507133742</v>
      </c>
      <c r="BM25" s="21">
        <v>11.423264735575055</v>
      </c>
      <c r="BN25" s="21">
        <v>10.698156991493805</v>
      </c>
      <c r="BO25" s="21">
        <f t="shared" si="27"/>
        <v>11.117391948485489</v>
      </c>
      <c r="BP25" s="21">
        <v>10.427086091239332</v>
      </c>
      <c r="BQ25" s="21">
        <v>10.13988543525333</v>
      </c>
      <c r="BR25" s="21">
        <v>10.388044254362189</v>
      </c>
      <c r="BS25" s="21">
        <v>10.153172122983978</v>
      </c>
      <c r="BT25" s="21">
        <v>9.7037559570711913</v>
      </c>
      <c r="BU25" s="21">
        <v>10.153606815672052</v>
      </c>
      <c r="BV25" s="21">
        <v>9.9987722130495928</v>
      </c>
      <c r="BW25" s="21">
        <v>10.74000360340132</v>
      </c>
      <c r="BX25" s="21">
        <v>11.728919684985911</v>
      </c>
      <c r="BY25" s="21">
        <v>11.569252787105761</v>
      </c>
      <c r="BZ25" s="21">
        <v>10.735211083948384</v>
      </c>
      <c r="CA25" s="21">
        <v>11.117391948485489</v>
      </c>
      <c r="CB25" s="21">
        <f t="shared" si="28"/>
        <v>8.6739568290146565</v>
      </c>
      <c r="CC25" s="21">
        <v>11.921091430520638</v>
      </c>
      <c r="CD25" s="21">
        <v>10.891083156487285</v>
      </c>
      <c r="CE25" s="21">
        <v>10.859159000190079</v>
      </c>
      <c r="CF25" s="21">
        <v>7.8283507186378367</v>
      </c>
      <c r="CG25" s="21">
        <v>11.490519362806191</v>
      </c>
      <c r="CH25" s="21">
        <v>11.627311621814716</v>
      </c>
      <c r="CI25" s="21">
        <v>10.579996003926142</v>
      </c>
      <c r="CJ25" s="21">
        <v>8.6092143023205949</v>
      </c>
      <c r="CK25" s="21">
        <v>8.8076416863532287</v>
      </c>
      <c r="CL25" s="21">
        <v>8.7304497603990647</v>
      </c>
      <c r="CM25" s="21">
        <v>8.6476443781772492</v>
      </c>
      <c r="CN25" s="21">
        <v>8.6739568290146565</v>
      </c>
      <c r="CO25" s="21">
        <f t="shared" si="29"/>
        <v>8.0341439059700175</v>
      </c>
      <c r="CP25" s="21">
        <v>8.8067308626206575</v>
      </c>
      <c r="CQ25" s="21">
        <v>8.4166940083380233</v>
      </c>
      <c r="CR25" s="21">
        <v>8.3884504358353524</v>
      </c>
      <c r="CS25" s="21">
        <v>10.416075055025194</v>
      </c>
      <c r="CT25" s="21">
        <v>10.050110465419294</v>
      </c>
      <c r="CU25" s="21">
        <v>9.8874151088542508</v>
      </c>
      <c r="CV25" s="21">
        <v>9.6356733593133459</v>
      </c>
      <c r="CW25" s="21">
        <v>9.1614823119750532</v>
      </c>
      <c r="CX25" s="21">
        <v>8.9105252247427469</v>
      </c>
      <c r="CY25" s="21">
        <v>8.5408570458454758</v>
      </c>
      <c r="CZ25" s="21">
        <v>8.1267791201692887</v>
      </c>
      <c r="DA25" s="21">
        <v>8.0341439059700175</v>
      </c>
      <c r="DB25" s="21">
        <f t="shared" si="30"/>
        <v>9.5712380033777347</v>
      </c>
      <c r="DC25" s="21">
        <v>7.9779021153025091</v>
      </c>
      <c r="DD25" s="21">
        <v>8.1492409544142692</v>
      </c>
      <c r="DE25" s="21">
        <v>8.9471449327744956</v>
      </c>
      <c r="DF25" s="21">
        <v>8.6602622680990287</v>
      </c>
      <c r="DG25" s="21">
        <v>9.2899999999999991</v>
      </c>
      <c r="DH25" s="21">
        <v>9.5645949783793203</v>
      </c>
      <c r="DI25" s="21">
        <v>9.6536031976084455</v>
      </c>
      <c r="DJ25" s="21">
        <v>9.9573003785159084</v>
      </c>
      <c r="DK25" s="21">
        <v>9.4529491904451532</v>
      </c>
      <c r="DL25" s="21">
        <v>9.7611772006023099</v>
      </c>
      <c r="DM25" s="21">
        <v>9.5864927302169853</v>
      </c>
      <c r="DN25" s="21">
        <v>9.5712380033777347</v>
      </c>
      <c r="DO25" s="21">
        <f t="shared" si="31"/>
        <v>9.1070873666176464</v>
      </c>
      <c r="DP25" s="21">
        <v>9.9412853713181359</v>
      </c>
      <c r="DQ25" s="21">
        <v>10.041994925804383</v>
      </c>
      <c r="DR25" s="21">
        <v>10.205116363663654</v>
      </c>
      <c r="DS25" s="21">
        <v>10.417633728123805</v>
      </c>
      <c r="DT25" s="21">
        <v>10.017083621185574</v>
      </c>
      <c r="DU25" s="21">
        <v>9.6623182096150035</v>
      </c>
      <c r="DV25" s="21">
        <v>9.6735794296057858</v>
      </c>
      <c r="DW25" s="21">
        <v>9.4648379672595873</v>
      </c>
      <c r="DX25" s="21">
        <v>8.8938736862834666</v>
      </c>
      <c r="DY25" s="21">
        <v>8.8057502216553942</v>
      </c>
      <c r="DZ25" s="21">
        <v>8.6827256240336936</v>
      </c>
      <c r="EA25" s="21">
        <v>9.1070873666176464</v>
      </c>
      <c r="EB25" s="21">
        <f t="shared" si="32"/>
        <v>9.3622661221292507</v>
      </c>
      <c r="EC25" s="21">
        <v>9.3563263098737028</v>
      </c>
      <c r="ED25" s="21">
        <v>9.464852756577935</v>
      </c>
      <c r="EE25" s="21">
        <v>9.8218424230374985</v>
      </c>
      <c r="EF25" s="21">
        <v>10.079500076038579</v>
      </c>
      <c r="EG25" s="21">
        <v>10.281816836729103</v>
      </c>
      <c r="EH25" s="21">
        <v>10.034362222417533</v>
      </c>
      <c r="EI25" s="21">
        <v>10.21289975229403</v>
      </c>
      <c r="EJ25" s="21">
        <v>9.9813789424241897</v>
      </c>
      <c r="EK25" s="21">
        <v>9.6037991093304509</v>
      </c>
      <c r="EL25" s="21">
        <v>9.3981134551426582</v>
      </c>
      <c r="EM25" s="21">
        <v>9.4332235468884296</v>
      </c>
      <c r="EN25" s="21">
        <v>9.3622661221292507</v>
      </c>
      <c r="EO25" s="21">
        <f t="shared" si="33"/>
        <v>9.9833436764727832</v>
      </c>
      <c r="EP25" s="21">
        <v>9.3661506926769498</v>
      </c>
      <c r="EQ25" s="21">
        <v>9.4072269796410701</v>
      </c>
      <c r="ER25" s="21">
        <v>9.9550532803537486</v>
      </c>
      <c r="ES25" s="21">
        <v>9.8784136733151726</v>
      </c>
      <c r="ET25" s="21">
        <v>10.04554961305208</v>
      </c>
      <c r="EU25" s="21">
        <v>10.011927337275967</v>
      </c>
      <c r="EV25" s="21">
        <v>9.9433460748030669</v>
      </c>
      <c r="EW25" s="21">
        <v>10.221917116719995</v>
      </c>
      <c r="EX25" s="21">
        <v>9.9899846069741862</v>
      </c>
      <c r="EY25" s="21">
        <v>10.077769969012987</v>
      </c>
      <c r="EZ25" s="21">
        <v>9.8992275312916096</v>
      </c>
      <c r="FA25" s="21">
        <v>9.9833436764727832</v>
      </c>
    </row>
    <row r="26" spans="1:157" s="131" customFormat="1" ht="12.75" customHeight="1" thickBot="1">
      <c r="A26" s="791" t="s">
        <v>3179</v>
      </c>
      <c r="B26" s="294">
        <f t="shared" si="22"/>
        <v>19.78736272481299</v>
      </c>
      <c r="C26" s="294">
        <v>20.496820349761528</v>
      </c>
      <c r="D26" s="294">
        <v>24.006211180124225</v>
      </c>
      <c r="E26" s="294">
        <v>25</v>
      </c>
      <c r="F26" s="294">
        <v>22.396449704142011</v>
      </c>
      <c r="G26" s="294">
        <v>22.309941520467838</v>
      </c>
      <c r="H26" s="294">
        <v>20.055614973262031</v>
      </c>
      <c r="I26" s="294">
        <v>15</v>
      </c>
      <c r="J26" s="294">
        <v>20.806589644843818</v>
      </c>
      <c r="K26" s="294">
        <v>19.845360824742269</v>
      </c>
      <c r="L26" s="294">
        <v>18.438305084745764</v>
      </c>
      <c r="M26" s="294">
        <v>14.716273268086738</v>
      </c>
      <c r="N26" s="294">
        <v>19.78736272481299</v>
      </c>
      <c r="O26" s="294" t="str">
        <f t="shared" si="23"/>
        <v>-</v>
      </c>
      <c r="P26" s="294">
        <v>18.146604938271604</v>
      </c>
      <c r="Q26" s="294">
        <v>18.64955252001884</v>
      </c>
      <c r="R26" s="294">
        <v>18.46074230705025</v>
      </c>
      <c r="S26" s="294">
        <v>18.366060169338859</v>
      </c>
      <c r="T26" s="294">
        <v>18.187581756344294</v>
      </c>
      <c r="U26" s="294">
        <v>21.835604450556318</v>
      </c>
      <c r="V26" s="294">
        <v>32</v>
      </c>
      <c r="W26" s="294" t="s">
        <v>15</v>
      </c>
      <c r="X26" s="294" t="s">
        <v>15</v>
      </c>
      <c r="Y26" s="294" t="s">
        <v>15</v>
      </c>
      <c r="Z26" s="294" t="s">
        <v>15</v>
      </c>
      <c r="AA26" s="294" t="s">
        <v>15</v>
      </c>
      <c r="AB26" s="294" t="str">
        <f t="shared" si="24"/>
        <v>-</v>
      </c>
      <c r="AC26" s="294" t="s">
        <v>15</v>
      </c>
      <c r="AD26" s="294" t="s">
        <v>15</v>
      </c>
      <c r="AE26" s="294" t="s">
        <v>15</v>
      </c>
      <c r="AF26" s="294">
        <v>22</v>
      </c>
      <c r="AG26" s="294">
        <v>15</v>
      </c>
      <c r="AH26" s="294">
        <v>0</v>
      </c>
      <c r="AI26" s="294" t="s">
        <v>15</v>
      </c>
      <c r="AJ26" s="294" t="s">
        <v>15</v>
      </c>
      <c r="AK26" s="294" t="s">
        <v>15</v>
      </c>
      <c r="AL26" s="294" t="s">
        <v>15</v>
      </c>
      <c r="AM26" s="294" t="s">
        <v>15</v>
      </c>
      <c r="AN26" s="294" t="s">
        <v>15</v>
      </c>
      <c r="AO26" s="294">
        <f t="shared" si="25"/>
        <v>14.113658316697789</v>
      </c>
      <c r="AP26" s="294" t="s">
        <v>15</v>
      </c>
      <c r="AQ26" s="294">
        <v>17</v>
      </c>
      <c r="AR26" s="294" t="s">
        <v>15</v>
      </c>
      <c r="AS26" s="294" t="s">
        <v>15</v>
      </c>
      <c r="AT26" s="294" t="s">
        <v>15</v>
      </c>
      <c r="AU26" s="294" t="s">
        <v>15</v>
      </c>
      <c r="AV26" s="294">
        <v>18.2</v>
      </c>
      <c r="AW26" s="294">
        <v>0</v>
      </c>
      <c r="AX26" s="294">
        <v>15</v>
      </c>
      <c r="AY26" s="294">
        <v>14.999999999999998</v>
      </c>
      <c r="AZ26" s="294">
        <v>14.563640636014727</v>
      </c>
      <c r="BA26" s="294">
        <v>14.113658316697789</v>
      </c>
      <c r="BB26" s="294">
        <f t="shared" si="26"/>
        <v>12.521672839152043</v>
      </c>
      <c r="BC26" s="294">
        <v>13.822333437597747</v>
      </c>
      <c r="BD26" s="294">
        <v>8.6077696807964692</v>
      </c>
      <c r="BE26" s="294">
        <v>9.0243924152051989</v>
      </c>
      <c r="BF26" s="294">
        <v>9.5589472159872582</v>
      </c>
      <c r="BG26" s="294">
        <v>10.479386908697482</v>
      </c>
      <c r="BH26" s="294">
        <v>10.513897713288115</v>
      </c>
      <c r="BI26" s="294">
        <v>10.737729507981172</v>
      </c>
      <c r="BJ26" s="294">
        <v>10.686021263131249</v>
      </c>
      <c r="BK26" s="294">
        <v>10.676055711957327</v>
      </c>
      <c r="BL26" s="294">
        <v>12.170047415176489</v>
      </c>
      <c r="BM26" s="294">
        <v>12.382530667816253</v>
      </c>
      <c r="BN26" s="294">
        <v>12.521672839152043</v>
      </c>
      <c r="BO26" s="294">
        <f t="shared" si="27"/>
        <v>12.018671791127179</v>
      </c>
      <c r="BP26" s="294">
        <v>12.465739980611252</v>
      </c>
      <c r="BQ26" s="294">
        <v>11.276759104248082</v>
      </c>
      <c r="BR26" s="294">
        <v>12.381991619768929</v>
      </c>
      <c r="BS26" s="294">
        <v>12.586199581408666</v>
      </c>
      <c r="BT26" s="294">
        <v>12.377584379613246</v>
      </c>
      <c r="BU26" s="294">
        <v>12.341715617457417</v>
      </c>
      <c r="BV26" s="294">
        <v>12.328606842341189</v>
      </c>
      <c r="BW26" s="294">
        <v>12.474932259692521</v>
      </c>
      <c r="BX26" s="294">
        <v>12.15410144976596</v>
      </c>
      <c r="BY26" s="294">
        <v>12.142515081585673</v>
      </c>
      <c r="BZ26" s="294">
        <v>14.673837178845776</v>
      </c>
      <c r="CA26" s="294">
        <v>12.018671791127179</v>
      </c>
      <c r="CB26" s="294">
        <f t="shared" si="28"/>
        <v>11.035061144662233</v>
      </c>
      <c r="CC26" s="294">
        <v>11.889873391411157</v>
      </c>
      <c r="CD26" s="294">
        <v>11.26057228226103</v>
      </c>
      <c r="CE26" s="294">
        <v>11.945719633523021</v>
      </c>
      <c r="CF26" s="294">
        <v>11.767909932898595</v>
      </c>
      <c r="CG26" s="294">
        <v>11.66575835733792</v>
      </c>
      <c r="CH26" s="294">
        <v>11.674647664123667</v>
      </c>
      <c r="CI26" s="294">
        <v>11.314710571777043</v>
      </c>
      <c r="CJ26" s="294">
        <v>11.13038135518411</v>
      </c>
      <c r="CK26" s="294">
        <v>11.002836703761341</v>
      </c>
      <c r="CL26" s="294">
        <v>10.984504229327543</v>
      </c>
      <c r="CM26" s="294">
        <v>10.910211807810498</v>
      </c>
      <c r="CN26" s="294">
        <v>11.035061144662233</v>
      </c>
      <c r="CO26" s="294">
        <f t="shared" si="29"/>
        <v>11.205391693009989</v>
      </c>
      <c r="CP26" s="294">
        <v>10.511131361831376</v>
      </c>
      <c r="CQ26" s="294">
        <v>10.660716212661542</v>
      </c>
      <c r="CR26" s="294">
        <v>10.05645741086216</v>
      </c>
      <c r="CS26" s="294">
        <v>10.596420836813479</v>
      </c>
      <c r="CT26" s="294">
        <v>9.8074798013464619</v>
      </c>
      <c r="CU26" s="294">
        <v>9.9511943718485067</v>
      </c>
      <c r="CV26" s="294">
        <v>10.22753085107998</v>
      </c>
      <c r="CW26" s="294">
        <v>9.4917753032385175</v>
      </c>
      <c r="CX26" s="294">
        <v>9.2859244343210019</v>
      </c>
      <c r="CY26" s="294">
        <v>9.2703361717663064</v>
      </c>
      <c r="CZ26" s="294">
        <v>11.006387986256311</v>
      </c>
      <c r="DA26" s="294">
        <v>11.205391693009989</v>
      </c>
      <c r="DB26" s="294">
        <f t="shared" si="30"/>
        <v>11.625047928980985</v>
      </c>
      <c r="DC26" s="294">
        <v>10.93728923337836</v>
      </c>
      <c r="DD26" s="294">
        <v>11.299795257940852</v>
      </c>
      <c r="DE26" s="294">
        <v>12.241562578985503</v>
      </c>
      <c r="DF26" s="294">
        <v>11.868302788525506</v>
      </c>
      <c r="DG26" s="294">
        <v>12.13</v>
      </c>
      <c r="DH26" s="294">
        <v>11.920064240219803</v>
      </c>
      <c r="DI26" s="294">
        <v>11.386398993071243</v>
      </c>
      <c r="DJ26" s="294">
        <v>11.670613084404931</v>
      </c>
      <c r="DK26" s="294">
        <v>11.545654753039598</v>
      </c>
      <c r="DL26" s="294">
        <v>11.532142107739002</v>
      </c>
      <c r="DM26" s="294">
        <v>11.523485004631343</v>
      </c>
      <c r="DN26" s="294">
        <v>11.625047928980985</v>
      </c>
      <c r="DO26" s="294">
        <f t="shared" si="31"/>
        <v>11.531393259752701</v>
      </c>
      <c r="DP26" s="294">
        <v>11.470564374428237</v>
      </c>
      <c r="DQ26" s="294">
        <v>11.45925394110218</v>
      </c>
      <c r="DR26" s="294">
        <v>11.391743757583356</v>
      </c>
      <c r="DS26" s="294">
        <v>11.069917984386896</v>
      </c>
      <c r="DT26" s="294">
        <v>11.596912772169281</v>
      </c>
      <c r="DU26" s="294">
        <v>11.421236264442141</v>
      </c>
      <c r="DV26" s="294">
        <v>11.500926396784131</v>
      </c>
      <c r="DW26" s="294">
        <v>11.669520532544693</v>
      </c>
      <c r="DX26" s="294">
        <v>11.443126226411154</v>
      </c>
      <c r="DY26" s="294">
        <v>11.301971738034899</v>
      </c>
      <c r="DZ26" s="294">
        <v>11.480181646755987</v>
      </c>
      <c r="EA26" s="294">
        <v>11.531393259752701</v>
      </c>
      <c r="EB26" s="294">
        <f t="shared" si="32"/>
        <v>8.1783705977528278</v>
      </c>
      <c r="EC26" s="294">
        <v>11.227843739486945</v>
      </c>
      <c r="ED26" s="294">
        <v>11.492953204476912</v>
      </c>
      <c r="EE26" s="294">
        <v>11.31627947837387</v>
      </c>
      <c r="EF26" s="294">
        <v>11.502317887398517</v>
      </c>
      <c r="EG26" s="294">
        <v>10.727407924740431</v>
      </c>
      <c r="EH26" s="294">
        <v>11.115416470854216</v>
      </c>
      <c r="EI26" s="294">
        <v>10.056020402092829</v>
      </c>
      <c r="EJ26" s="294">
        <v>9.5173675295476947</v>
      </c>
      <c r="EK26" s="294">
        <v>9.7430787782204984</v>
      </c>
      <c r="EL26" s="294">
        <v>9.2145881854005047</v>
      </c>
      <c r="EM26" s="294">
        <v>9.0457547979913233</v>
      </c>
      <c r="EN26" s="294">
        <v>8.1783705977528278</v>
      </c>
      <c r="EO26" s="294">
        <f t="shared" si="33"/>
        <v>4.1509222866626807</v>
      </c>
      <c r="EP26" s="294">
        <v>7.8152614651413579</v>
      </c>
      <c r="EQ26" s="294">
        <v>7.4734351603010065</v>
      </c>
      <c r="ER26" s="294">
        <v>6.7962805642580646</v>
      </c>
      <c r="ES26" s="294">
        <v>6.6568302070686443</v>
      </c>
      <c r="ET26" s="294">
        <v>6.2179545708387458</v>
      </c>
      <c r="EU26" s="294">
        <v>6.2224687811658894</v>
      </c>
      <c r="EV26" s="294">
        <v>6.1824363009984085</v>
      </c>
      <c r="EW26" s="294">
        <v>5.3437843309532553</v>
      </c>
      <c r="EX26" s="294">
        <v>4.8913072828401019</v>
      </c>
      <c r="EY26" s="294">
        <v>3.364407235680932</v>
      </c>
      <c r="EZ26" s="294">
        <v>3.5196696382503521</v>
      </c>
      <c r="FA26" s="294">
        <v>4.1509222866626807</v>
      </c>
    </row>
    <row r="27" spans="1:157" s="131" customFormat="1" ht="5.0999999999999996" customHeight="1">
      <c r="A27" s="134"/>
      <c r="B27" s="311"/>
      <c r="O27" s="311"/>
      <c r="AB27" s="311"/>
      <c r="AO27" s="311"/>
      <c r="BB27" s="311"/>
      <c r="BO27" s="311"/>
      <c r="CB27" s="311"/>
      <c r="EP27" s="134"/>
      <c r="EQ27" s="134"/>
      <c r="ER27" s="134"/>
      <c r="ES27" s="134"/>
      <c r="ET27" s="134"/>
      <c r="EU27" s="134"/>
      <c r="EV27" s="134"/>
      <c r="EW27" s="134"/>
      <c r="EX27" s="134"/>
      <c r="EY27" s="134"/>
      <c r="EZ27" s="134"/>
    </row>
    <row r="28" spans="1:157" s="131" customFormat="1" ht="12.75" customHeight="1">
      <c r="A28" s="134" t="s">
        <v>2797</v>
      </c>
      <c r="C28" s="134"/>
      <c r="D28" s="134"/>
      <c r="E28" s="134"/>
      <c r="F28" s="134"/>
      <c r="G28" s="134"/>
      <c r="H28" s="134"/>
      <c r="I28" s="134"/>
      <c r="J28" s="134"/>
      <c r="K28" s="134"/>
      <c r="L28" s="134"/>
      <c r="M28" s="134"/>
      <c r="P28" s="134"/>
      <c r="Q28" s="134"/>
      <c r="R28" s="134"/>
      <c r="S28" s="134"/>
      <c r="T28" s="134"/>
      <c r="U28" s="134"/>
      <c r="V28" s="134"/>
      <c r="W28" s="134"/>
      <c r="X28" s="134"/>
      <c r="Y28" s="134"/>
      <c r="Z28" s="134"/>
      <c r="AC28" s="134"/>
      <c r="AD28" s="134"/>
      <c r="AE28" s="134"/>
      <c r="AF28" s="134"/>
      <c r="AG28" s="134"/>
      <c r="AH28" s="134"/>
      <c r="AI28" s="134"/>
      <c r="AJ28" s="134"/>
      <c r="AK28" s="134"/>
      <c r="AL28" s="134"/>
      <c r="AM28" s="134"/>
      <c r="AP28" s="134"/>
      <c r="AQ28" s="134"/>
      <c r="AR28" s="134"/>
      <c r="AS28" s="134"/>
      <c r="AT28" s="134"/>
      <c r="AU28" s="134"/>
      <c r="AV28" s="134"/>
      <c r="AW28" s="134"/>
      <c r="AX28" s="134"/>
      <c r="AY28" s="134"/>
      <c r="AZ28" s="134"/>
      <c r="BC28" s="134"/>
      <c r="BD28" s="134"/>
      <c r="BE28" s="134"/>
      <c r="BF28" s="134"/>
      <c r="BG28" s="134"/>
      <c r="BH28" s="134"/>
      <c r="BI28" s="134"/>
      <c r="BJ28" s="134"/>
      <c r="BK28" s="134"/>
      <c r="BL28" s="134"/>
      <c r="BM28" s="134"/>
      <c r="BP28" s="134"/>
      <c r="BQ28" s="134"/>
      <c r="BR28" s="134"/>
      <c r="BS28" s="134"/>
      <c r="BT28" s="134"/>
      <c r="BU28" s="134"/>
      <c r="BV28" s="134"/>
      <c r="BW28" s="134"/>
      <c r="BX28" s="134"/>
      <c r="BY28" s="134"/>
      <c r="BZ28" s="134"/>
      <c r="CC28" s="134"/>
      <c r="CD28" s="134"/>
      <c r="CE28" s="134"/>
      <c r="CF28" s="134"/>
      <c r="CG28" s="134"/>
      <c r="CH28" s="134"/>
      <c r="CI28" s="134"/>
      <c r="CJ28" s="134"/>
      <c r="CK28" s="134"/>
      <c r="CL28" s="134"/>
      <c r="CM28" s="134"/>
      <c r="CP28" s="134"/>
      <c r="CQ28" s="134"/>
      <c r="CR28" s="134"/>
      <c r="CS28" s="134"/>
      <c r="CT28" s="134"/>
      <c r="CU28" s="134"/>
      <c r="CV28" s="134"/>
      <c r="CW28" s="134"/>
      <c r="CX28" s="134"/>
      <c r="CY28" s="134"/>
      <c r="CZ28" s="134"/>
      <c r="DC28" s="134"/>
      <c r="DD28" s="134"/>
      <c r="DE28" s="134"/>
      <c r="DF28" s="134"/>
      <c r="DG28" s="134"/>
      <c r="DH28" s="134"/>
      <c r="DI28" s="134"/>
      <c r="DJ28" s="134"/>
      <c r="DK28" s="134"/>
      <c r="DL28" s="134"/>
      <c r="DM28" s="134"/>
      <c r="DP28" s="134"/>
      <c r="DQ28" s="134"/>
      <c r="DR28" s="134"/>
      <c r="DS28" s="134"/>
      <c r="DT28" s="134"/>
      <c r="DU28" s="134"/>
      <c r="DV28" s="134"/>
      <c r="DW28" s="134"/>
      <c r="DX28" s="134"/>
      <c r="DY28" s="134"/>
      <c r="DZ28" s="134"/>
      <c r="EC28" s="134"/>
      <c r="ED28" s="134"/>
      <c r="EE28" s="134"/>
      <c r="EF28" s="134"/>
      <c r="EG28" s="134"/>
      <c r="EH28" s="134"/>
      <c r="EI28" s="134"/>
      <c r="EJ28" s="134"/>
      <c r="EK28" s="134"/>
      <c r="EL28" s="134"/>
      <c r="EM28" s="134"/>
      <c r="EP28" s="360"/>
      <c r="EQ28" s="360"/>
      <c r="ER28" s="360"/>
      <c r="ES28" s="360"/>
      <c r="ET28" s="360"/>
      <c r="EU28" s="360"/>
      <c r="EV28" s="360"/>
      <c r="EW28" s="360"/>
      <c r="EX28" s="360"/>
      <c r="EY28" s="360"/>
      <c r="EZ28" s="360"/>
    </row>
    <row r="29" spans="1:157" s="131" customFormat="1" ht="12.75">
      <c r="A29" s="134" t="s">
        <v>3204</v>
      </c>
      <c r="C29" s="360"/>
      <c r="D29" s="360"/>
      <c r="E29" s="360"/>
      <c r="F29" s="360"/>
      <c r="G29" s="360"/>
      <c r="H29" s="360"/>
      <c r="I29" s="360"/>
      <c r="J29" s="360"/>
      <c r="K29" s="360"/>
      <c r="L29" s="360"/>
      <c r="M29" s="360"/>
      <c r="P29" s="360"/>
      <c r="Q29" s="360"/>
      <c r="R29" s="360"/>
      <c r="S29" s="360"/>
      <c r="T29" s="360"/>
      <c r="U29" s="360"/>
      <c r="V29" s="360"/>
      <c r="W29" s="360"/>
      <c r="X29" s="360"/>
      <c r="Y29" s="360"/>
      <c r="Z29" s="360"/>
      <c r="AC29" s="360"/>
      <c r="AD29" s="360"/>
      <c r="AE29" s="360"/>
      <c r="AF29" s="360"/>
      <c r="AG29" s="360"/>
      <c r="AH29" s="360"/>
      <c r="AI29" s="360"/>
      <c r="AJ29" s="360"/>
      <c r="AK29" s="360"/>
      <c r="AL29" s="360"/>
      <c r="AM29" s="360"/>
      <c r="AP29" s="360"/>
      <c r="AQ29" s="360"/>
      <c r="AR29" s="360"/>
      <c r="AS29" s="360"/>
      <c r="AT29" s="360"/>
      <c r="AU29" s="360"/>
      <c r="AV29" s="360"/>
      <c r="AW29" s="360"/>
      <c r="AX29" s="360"/>
      <c r="AY29" s="360"/>
      <c r="AZ29" s="360"/>
      <c r="BC29" s="360"/>
      <c r="BD29" s="360"/>
      <c r="BE29" s="360"/>
      <c r="BF29" s="360"/>
      <c r="BG29" s="360"/>
      <c r="BH29" s="360"/>
      <c r="BI29" s="360"/>
      <c r="BJ29" s="360"/>
      <c r="BK29" s="360"/>
      <c r="BL29" s="360"/>
      <c r="BM29" s="360"/>
      <c r="BP29" s="360"/>
      <c r="BQ29" s="360"/>
      <c r="BR29" s="360"/>
      <c r="BS29" s="360"/>
      <c r="BT29" s="360"/>
      <c r="BU29" s="360"/>
      <c r="BV29" s="360"/>
      <c r="BW29" s="360"/>
      <c r="BX29" s="360"/>
      <c r="BY29" s="360"/>
      <c r="BZ29" s="360"/>
      <c r="CC29" s="360"/>
      <c r="CD29" s="360"/>
      <c r="CE29" s="360"/>
      <c r="CF29" s="360"/>
      <c r="CG29" s="360"/>
      <c r="CH29" s="360"/>
      <c r="CI29" s="360"/>
      <c r="CJ29" s="360"/>
      <c r="CK29" s="360"/>
      <c r="CL29" s="360"/>
      <c r="CM29" s="360"/>
      <c r="CO29" s="311"/>
      <c r="CP29" s="360"/>
      <c r="CQ29" s="360"/>
      <c r="CR29" s="360"/>
      <c r="CS29" s="360"/>
      <c r="CT29" s="360"/>
      <c r="CU29" s="360"/>
      <c r="CV29" s="360"/>
      <c r="CW29" s="360"/>
      <c r="CX29" s="360"/>
      <c r="CY29" s="360"/>
      <c r="CZ29" s="360"/>
      <c r="DB29" s="311"/>
      <c r="DC29" s="360"/>
      <c r="DD29" s="360"/>
      <c r="DE29" s="360"/>
      <c r="DF29" s="360"/>
      <c r="DG29" s="360"/>
      <c r="DH29" s="360"/>
      <c r="DI29" s="360"/>
      <c r="DJ29" s="360"/>
      <c r="DK29" s="360"/>
      <c r="DL29" s="360"/>
      <c r="DM29" s="360"/>
      <c r="DO29" s="311"/>
      <c r="DP29" s="360"/>
      <c r="DQ29" s="360"/>
      <c r="DR29" s="360"/>
      <c r="DS29" s="360"/>
      <c r="DT29" s="360"/>
      <c r="DU29" s="360"/>
      <c r="DV29" s="360"/>
      <c r="DW29" s="360"/>
      <c r="DX29" s="360"/>
      <c r="DY29" s="360"/>
      <c r="DZ29" s="360"/>
      <c r="EB29" s="311"/>
      <c r="EC29" s="360"/>
      <c r="ED29" s="360"/>
      <c r="EE29" s="360"/>
      <c r="EF29" s="360"/>
      <c r="EG29" s="360"/>
      <c r="EH29" s="360"/>
      <c r="EI29" s="360"/>
      <c r="EJ29" s="360"/>
      <c r="EK29" s="360"/>
      <c r="EL29" s="360"/>
      <c r="EM29" s="360"/>
      <c r="EO29" s="311"/>
    </row>
  </sheetData>
  <mergeCells count="25">
    <mergeCell ref="A5:A6"/>
    <mergeCell ref="AB5:AB6"/>
    <mergeCell ref="B5:B6"/>
    <mergeCell ref="C5:N5"/>
    <mergeCell ref="O5:O6"/>
    <mergeCell ref="P5:AA5"/>
    <mergeCell ref="DB5:DB6"/>
    <mergeCell ref="AC5:AN5"/>
    <mergeCell ref="AO5:AO6"/>
    <mergeCell ref="AP5:BA5"/>
    <mergeCell ref="BB5:BB6"/>
    <mergeCell ref="BC5:BN5"/>
    <mergeCell ref="BO5:BO6"/>
    <mergeCell ref="BP5:CA5"/>
    <mergeCell ref="CB5:CB6"/>
    <mergeCell ref="CC5:CN5"/>
    <mergeCell ref="CO5:CO6"/>
    <mergeCell ref="CP5:DA5"/>
    <mergeCell ref="EP5:FA5"/>
    <mergeCell ref="DC5:DN5"/>
    <mergeCell ref="DO5:DO6"/>
    <mergeCell ref="DP5:EA5"/>
    <mergeCell ref="EB5:EB6"/>
    <mergeCell ref="EC5:EN5"/>
    <mergeCell ref="EO5:EO6"/>
  </mergeCells>
  <hyperlinks>
    <hyperlink ref="A1" location="'Table of contents'!A1" display="вернуться на заглавную стр. (содержание)"/>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A61"/>
  <sheetViews>
    <sheetView zoomScale="80" zoomScaleNormal="80" workbookViewId="0">
      <pane xSplit="1" topLeftCell="B1" activePane="topRight" state="frozen"/>
      <selection pane="topRight" activeCell="L25" sqref="L25"/>
    </sheetView>
  </sheetViews>
  <sheetFormatPr defaultRowHeight="15"/>
  <cols>
    <col min="1" max="1" width="40.7109375" style="34" customWidth="1"/>
    <col min="2" max="16384" width="9.140625" style="34"/>
  </cols>
  <sheetData>
    <row r="1" spans="1:157" s="410" customFormat="1" ht="15" customHeight="1">
      <c r="A1" s="691" t="s">
        <v>2688</v>
      </c>
    </row>
    <row r="2" spans="1:157" ht="5.0999999999999996" customHeight="1">
      <c r="A2" s="65"/>
    </row>
    <row r="3" spans="1:157" s="260" customFormat="1" ht="18.75" customHeight="1">
      <c r="A3" s="381" t="s">
        <v>3858</v>
      </c>
    </row>
    <row r="4" spans="1:157" s="30" customFormat="1" ht="5.0999999999999996" customHeight="1" thickBot="1">
      <c r="A4" s="408"/>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row>
    <row r="5" spans="1:157" s="32" customFormat="1" ht="17.100000000000001" customHeight="1">
      <c r="A5" s="748"/>
      <c r="B5" s="1113">
        <v>1996</v>
      </c>
      <c r="C5" s="1109" t="s">
        <v>3</v>
      </c>
      <c r="D5" s="1109"/>
      <c r="E5" s="1109"/>
      <c r="F5" s="1109"/>
      <c r="G5" s="1109"/>
      <c r="H5" s="1109"/>
      <c r="I5" s="1109"/>
      <c r="J5" s="1109"/>
      <c r="K5" s="1109"/>
      <c r="L5" s="1109"/>
      <c r="M5" s="1109"/>
      <c r="N5" s="1110"/>
      <c r="O5" s="1113">
        <v>1997</v>
      </c>
      <c r="P5" s="1109" t="s">
        <v>4</v>
      </c>
      <c r="Q5" s="1109"/>
      <c r="R5" s="1109"/>
      <c r="S5" s="1109"/>
      <c r="T5" s="1109"/>
      <c r="U5" s="1109"/>
      <c r="V5" s="1109"/>
      <c r="W5" s="1109"/>
      <c r="X5" s="1109"/>
      <c r="Y5" s="1109"/>
      <c r="Z5" s="1109"/>
      <c r="AA5" s="1110"/>
      <c r="AB5" s="1113">
        <v>1998</v>
      </c>
      <c r="AC5" s="1109" t="s">
        <v>5</v>
      </c>
      <c r="AD5" s="1109"/>
      <c r="AE5" s="1109"/>
      <c r="AF5" s="1109"/>
      <c r="AG5" s="1109"/>
      <c r="AH5" s="1109"/>
      <c r="AI5" s="1109"/>
      <c r="AJ5" s="1109"/>
      <c r="AK5" s="1109"/>
      <c r="AL5" s="1109"/>
      <c r="AM5" s="1109"/>
      <c r="AN5" s="1110"/>
      <c r="AO5" s="1113">
        <v>1999</v>
      </c>
      <c r="AP5" s="1109" t="s">
        <v>6</v>
      </c>
      <c r="AQ5" s="1109"/>
      <c r="AR5" s="1109"/>
      <c r="AS5" s="1109"/>
      <c r="AT5" s="1109"/>
      <c r="AU5" s="1109"/>
      <c r="AV5" s="1109"/>
      <c r="AW5" s="1109"/>
      <c r="AX5" s="1109"/>
      <c r="AY5" s="1109"/>
      <c r="AZ5" s="1109"/>
      <c r="BA5" s="1110"/>
      <c r="BB5" s="1113">
        <v>2000</v>
      </c>
      <c r="BC5" s="1109" t="s">
        <v>7</v>
      </c>
      <c r="BD5" s="1109"/>
      <c r="BE5" s="1109"/>
      <c r="BF5" s="1109"/>
      <c r="BG5" s="1109"/>
      <c r="BH5" s="1109"/>
      <c r="BI5" s="1109"/>
      <c r="BJ5" s="1109"/>
      <c r="BK5" s="1109"/>
      <c r="BL5" s="1109"/>
      <c r="BM5" s="1109"/>
      <c r="BN5" s="1110"/>
      <c r="BO5" s="1113">
        <v>2001</v>
      </c>
      <c r="BP5" s="1109" t="s">
        <v>8</v>
      </c>
      <c r="BQ5" s="1109"/>
      <c r="BR5" s="1109"/>
      <c r="BS5" s="1109"/>
      <c r="BT5" s="1109"/>
      <c r="BU5" s="1109"/>
      <c r="BV5" s="1109"/>
      <c r="BW5" s="1109"/>
      <c r="BX5" s="1109"/>
      <c r="BY5" s="1109"/>
      <c r="BZ5" s="1109"/>
      <c r="CA5" s="1110"/>
      <c r="CB5" s="1113">
        <v>2002</v>
      </c>
      <c r="CC5" s="1109" t="s">
        <v>9</v>
      </c>
      <c r="CD5" s="1109"/>
      <c r="CE5" s="1109"/>
      <c r="CF5" s="1109"/>
      <c r="CG5" s="1109"/>
      <c r="CH5" s="1109"/>
      <c r="CI5" s="1109"/>
      <c r="CJ5" s="1109"/>
      <c r="CK5" s="1109"/>
      <c r="CL5" s="1109"/>
      <c r="CM5" s="1109"/>
      <c r="CN5" s="1110"/>
      <c r="CO5" s="1113" t="s">
        <v>10</v>
      </c>
      <c r="CP5" s="1109" t="s">
        <v>10</v>
      </c>
      <c r="CQ5" s="1109"/>
      <c r="CR5" s="1109"/>
      <c r="CS5" s="1109"/>
      <c r="CT5" s="1109"/>
      <c r="CU5" s="1109"/>
      <c r="CV5" s="1109"/>
      <c r="CW5" s="1109"/>
      <c r="CX5" s="1109"/>
      <c r="CY5" s="1109"/>
      <c r="CZ5" s="1109"/>
      <c r="DA5" s="1110"/>
      <c r="DB5" s="1124">
        <v>2004</v>
      </c>
      <c r="DC5" s="1109" t="s">
        <v>11</v>
      </c>
      <c r="DD5" s="1109"/>
      <c r="DE5" s="1109"/>
      <c r="DF5" s="1109"/>
      <c r="DG5" s="1109"/>
      <c r="DH5" s="1109"/>
      <c r="DI5" s="1109"/>
      <c r="DJ5" s="1109"/>
      <c r="DK5" s="1109"/>
      <c r="DL5" s="1109"/>
      <c r="DM5" s="1109"/>
      <c r="DN5" s="1110"/>
      <c r="DO5" s="1124">
        <v>2005</v>
      </c>
      <c r="DP5" s="1109" t="s">
        <v>12</v>
      </c>
      <c r="DQ5" s="1109"/>
      <c r="DR5" s="1109"/>
      <c r="DS5" s="1109"/>
      <c r="DT5" s="1109"/>
      <c r="DU5" s="1109"/>
      <c r="DV5" s="1109"/>
      <c r="DW5" s="1109"/>
      <c r="DX5" s="1109"/>
      <c r="DY5" s="1109"/>
      <c r="DZ5" s="1109"/>
      <c r="EA5" s="1110"/>
      <c r="EB5" s="1124">
        <v>2006</v>
      </c>
      <c r="EC5" s="1109" t="s">
        <v>13</v>
      </c>
      <c r="ED5" s="1109"/>
      <c r="EE5" s="1109"/>
      <c r="EF5" s="1109"/>
      <c r="EG5" s="1109"/>
      <c r="EH5" s="1109"/>
      <c r="EI5" s="1109"/>
      <c r="EJ5" s="1109"/>
      <c r="EK5" s="1109"/>
      <c r="EL5" s="1109"/>
      <c r="EM5" s="1109"/>
      <c r="EN5" s="1110"/>
      <c r="EO5" s="1124">
        <v>2007</v>
      </c>
      <c r="EP5" s="1109">
        <v>2007</v>
      </c>
      <c r="EQ5" s="1109"/>
      <c r="ER5" s="1109"/>
      <c r="ES5" s="1109"/>
      <c r="ET5" s="1109"/>
      <c r="EU5" s="1109"/>
      <c r="EV5" s="1109"/>
      <c r="EW5" s="1109"/>
      <c r="EX5" s="1109"/>
      <c r="EY5" s="1109"/>
      <c r="EZ5" s="1109"/>
      <c r="FA5" s="1110"/>
    </row>
    <row r="6" spans="1:157" s="32" customFormat="1" ht="17.100000000000001" customHeight="1" thickBot="1">
      <c r="A6" s="749"/>
      <c r="B6" s="1114"/>
      <c r="C6" s="673" t="s">
        <v>2646</v>
      </c>
      <c r="D6" s="673" t="s">
        <v>2647</v>
      </c>
      <c r="E6" s="673" t="s">
        <v>2648</v>
      </c>
      <c r="F6" s="673" t="s">
        <v>2649</v>
      </c>
      <c r="G6" s="673" t="s">
        <v>2650</v>
      </c>
      <c r="H6" s="673" t="s">
        <v>2651</v>
      </c>
      <c r="I6" s="673" t="s">
        <v>2652</v>
      </c>
      <c r="J6" s="673" t="s">
        <v>2653</v>
      </c>
      <c r="K6" s="673" t="s">
        <v>2654</v>
      </c>
      <c r="L6" s="673" t="s">
        <v>2655</v>
      </c>
      <c r="M6" s="673" t="s">
        <v>2656</v>
      </c>
      <c r="N6" s="673" t="s">
        <v>2657</v>
      </c>
      <c r="O6" s="1114"/>
      <c r="P6" s="673" t="s">
        <v>2646</v>
      </c>
      <c r="Q6" s="673" t="s">
        <v>2647</v>
      </c>
      <c r="R6" s="673" t="s">
        <v>2648</v>
      </c>
      <c r="S6" s="673" t="s">
        <v>2649</v>
      </c>
      <c r="T6" s="673" t="s">
        <v>2650</v>
      </c>
      <c r="U6" s="673" t="s">
        <v>2651</v>
      </c>
      <c r="V6" s="673" t="s">
        <v>2652</v>
      </c>
      <c r="W6" s="673" t="s">
        <v>2653</v>
      </c>
      <c r="X6" s="673" t="s">
        <v>2654</v>
      </c>
      <c r="Y6" s="673" t="s">
        <v>2655</v>
      </c>
      <c r="Z6" s="673" t="s">
        <v>2656</v>
      </c>
      <c r="AA6" s="673" t="s">
        <v>2657</v>
      </c>
      <c r="AB6" s="1114"/>
      <c r="AC6" s="673" t="s">
        <v>2646</v>
      </c>
      <c r="AD6" s="673" t="s">
        <v>2647</v>
      </c>
      <c r="AE6" s="673" t="s">
        <v>2648</v>
      </c>
      <c r="AF6" s="673" t="s">
        <v>2649</v>
      </c>
      <c r="AG6" s="673" t="s">
        <v>2650</v>
      </c>
      <c r="AH6" s="673" t="s">
        <v>2651</v>
      </c>
      <c r="AI6" s="673" t="s">
        <v>2652</v>
      </c>
      <c r="AJ6" s="673" t="s">
        <v>2653</v>
      </c>
      <c r="AK6" s="673" t="s">
        <v>2654</v>
      </c>
      <c r="AL6" s="673" t="s">
        <v>2655</v>
      </c>
      <c r="AM6" s="673" t="s">
        <v>2656</v>
      </c>
      <c r="AN6" s="673" t="s">
        <v>2657</v>
      </c>
      <c r="AO6" s="1114"/>
      <c r="AP6" s="673" t="s">
        <v>2646</v>
      </c>
      <c r="AQ6" s="673" t="s">
        <v>2647</v>
      </c>
      <c r="AR6" s="673" t="s">
        <v>2648</v>
      </c>
      <c r="AS6" s="673" t="s">
        <v>2649</v>
      </c>
      <c r="AT6" s="673" t="s">
        <v>2650</v>
      </c>
      <c r="AU6" s="673" t="s">
        <v>2651</v>
      </c>
      <c r="AV6" s="673" t="s">
        <v>2652</v>
      </c>
      <c r="AW6" s="673" t="s">
        <v>2653</v>
      </c>
      <c r="AX6" s="673" t="s">
        <v>2654</v>
      </c>
      <c r="AY6" s="673" t="s">
        <v>2655</v>
      </c>
      <c r="AZ6" s="673" t="s">
        <v>2656</v>
      </c>
      <c r="BA6" s="673" t="s">
        <v>2657</v>
      </c>
      <c r="BB6" s="1114"/>
      <c r="BC6" s="673" t="s">
        <v>2646</v>
      </c>
      <c r="BD6" s="673" t="s">
        <v>2647</v>
      </c>
      <c r="BE6" s="673" t="s">
        <v>2648</v>
      </c>
      <c r="BF6" s="673" t="s">
        <v>2649</v>
      </c>
      <c r="BG6" s="673" t="s">
        <v>2650</v>
      </c>
      <c r="BH6" s="673" t="s">
        <v>2651</v>
      </c>
      <c r="BI6" s="673" t="s">
        <v>2652</v>
      </c>
      <c r="BJ6" s="673" t="s">
        <v>2653</v>
      </c>
      <c r="BK6" s="673" t="s">
        <v>2654</v>
      </c>
      <c r="BL6" s="673" t="s">
        <v>2655</v>
      </c>
      <c r="BM6" s="673" t="s">
        <v>2656</v>
      </c>
      <c r="BN6" s="673" t="s">
        <v>2657</v>
      </c>
      <c r="BO6" s="1114"/>
      <c r="BP6" s="673" t="s">
        <v>2646</v>
      </c>
      <c r="BQ6" s="673" t="s">
        <v>2647</v>
      </c>
      <c r="BR6" s="673" t="s">
        <v>2648</v>
      </c>
      <c r="BS6" s="673" t="s">
        <v>2649</v>
      </c>
      <c r="BT6" s="673" t="s">
        <v>2650</v>
      </c>
      <c r="BU6" s="673" t="s">
        <v>2651</v>
      </c>
      <c r="BV6" s="673" t="s">
        <v>2652</v>
      </c>
      <c r="BW6" s="673" t="s">
        <v>2653</v>
      </c>
      <c r="BX6" s="673" t="s">
        <v>2654</v>
      </c>
      <c r="BY6" s="673" t="s">
        <v>2655</v>
      </c>
      <c r="BZ6" s="673" t="s">
        <v>2656</v>
      </c>
      <c r="CA6" s="673" t="s">
        <v>2657</v>
      </c>
      <c r="CB6" s="1114"/>
      <c r="CC6" s="673" t="s">
        <v>2646</v>
      </c>
      <c r="CD6" s="673" t="s">
        <v>2647</v>
      </c>
      <c r="CE6" s="673" t="s">
        <v>2648</v>
      </c>
      <c r="CF6" s="673" t="s">
        <v>2649</v>
      </c>
      <c r="CG6" s="673" t="s">
        <v>2650</v>
      </c>
      <c r="CH6" s="673" t="s">
        <v>2651</v>
      </c>
      <c r="CI6" s="673" t="s">
        <v>2652</v>
      </c>
      <c r="CJ6" s="673" t="s">
        <v>2653</v>
      </c>
      <c r="CK6" s="673" t="s">
        <v>2654</v>
      </c>
      <c r="CL6" s="673" t="s">
        <v>2655</v>
      </c>
      <c r="CM6" s="673" t="s">
        <v>2656</v>
      </c>
      <c r="CN6" s="673" t="s">
        <v>2657</v>
      </c>
      <c r="CO6" s="1114"/>
      <c r="CP6" s="673" t="s">
        <v>2646</v>
      </c>
      <c r="CQ6" s="673" t="s">
        <v>2647</v>
      </c>
      <c r="CR6" s="673" t="s">
        <v>2648</v>
      </c>
      <c r="CS6" s="673" t="s">
        <v>2649</v>
      </c>
      <c r="CT6" s="673" t="s">
        <v>2650</v>
      </c>
      <c r="CU6" s="673" t="s">
        <v>2651</v>
      </c>
      <c r="CV6" s="673" t="s">
        <v>2652</v>
      </c>
      <c r="CW6" s="673" t="s">
        <v>2653</v>
      </c>
      <c r="CX6" s="673" t="s">
        <v>2654</v>
      </c>
      <c r="CY6" s="673" t="s">
        <v>2655</v>
      </c>
      <c r="CZ6" s="673" t="s">
        <v>2656</v>
      </c>
      <c r="DA6" s="673" t="s">
        <v>2657</v>
      </c>
      <c r="DB6" s="1125"/>
      <c r="DC6" s="673" t="s">
        <v>2646</v>
      </c>
      <c r="DD6" s="673" t="s">
        <v>2647</v>
      </c>
      <c r="DE6" s="673" t="s">
        <v>2648</v>
      </c>
      <c r="DF6" s="673" t="s">
        <v>2649</v>
      </c>
      <c r="DG6" s="673" t="s">
        <v>2650</v>
      </c>
      <c r="DH6" s="673" t="s">
        <v>2651</v>
      </c>
      <c r="DI6" s="673" t="s">
        <v>2652</v>
      </c>
      <c r="DJ6" s="673" t="s">
        <v>2653</v>
      </c>
      <c r="DK6" s="673" t="s">
        <v>2654</v>
      </c>
      <c r="DL6" s="673" t="s">
        <v>2655</v>
      </c>
      <c r="DM6" s="673" t="s">
        <v>2656</v>
      </c>
      <c r="DN6" s="673" t="s">
        <v>2657</v>
      </c>
      <c r="DO6" s="1125"/>
      <c r="DP6" s="673" t="s">
        <v>2646</v>
      </c>
      <c r="DQ6" s="673" t="s">
        <v>2647</v>
      </c>
      <c r="DR6" s="673" t="s">
        <v>2648</v>
      </c>
      <c r="DS6" s="673" t="s">
        <v>2649</v>
      </c>
      <c r="DT6" s="673" t="s">
        <v>2650</v>
      </c>
      <c r="DU6" s="673" t="s">
        <v>2651</v>
      </c>
      <c r="DV6" s="673" t="s">
        <v>2652</v>
      </c>
      <c r="DW6" s="673" t="s">
        <v>2653</v>
      </c>
      <c r="DX6" s="673" t="s">
        <v>2654</v>
      </c>
      <c r="DY6" s="673" t="s">
        <v>2655</v>
      </c>
      <c r="DZ6" s="673" t="s">
        <v>2656</v>
      </c>
      <c r="EA6" s="673" t="s">
        <v>2657</v>
      </c>
      <c r="EB6" s="1125"/>
      <c r="EC6" s="673" t="s">
        <v>2646</v>
      </c>
      <c r="ED6" s="673" t="s">
        <v>2647</v>
      </c>
      <c r="EE6" s="673" t="s">
        <v>2648</v>
      </c>
      <c r="EF6" s="673" t="s">
        <v>2649</v>
      </c>
      <c r="EG6" s="673" t="s">
        <v>2650</v>
      </c>
      <c r="EH6" s="673" t="s">
        <v>2651</v>
      </c>
      <c r="EI6" s="673" t="s">
        <v>2652</v>
      </c>
      <c r="EJ6" s="673" t="s">
        <v>2653</v>
      </c>
      <c r="EK6" s="673" t="s">
        <v>2654</v>
      </c>
      <c r="EL6" s="673" t="s">
        <v>2655</v>
      </c>
      <c r="EM6" s="673" t="s">
        <v>2656</v>
      </c>
      <c r="EN6" s="673" t="s">
        <v>2657</v>
      </c>
      <c r="EO6" s="1125"/>
      <c r="EP6" s="673" t="s">
        <v>2646</v>
      </c>
      <c r="EQ6" s="673" t="s">
        <v>2647</v>
      </c>
      <c r="ER6" s="673" t="s">
        <v>2648</v>
      </c>
      <c r="ES6" s="673" t="s">
        <v>2649</v>
      </c>
      <c r="ET6" s="673" t="s">
        <v>2650</v>
      </c>
      <c r="EU6" s="673" t="s">
        <v>2651</v>
      </c>
      <c r="EV6" s="673" t="s">
        <v>2652</v>
      </c>
      <c r="EW6" s="673" t="s">
        <v>2653</v>
      </c>
      <c r="EX6" s="673" t="s">
        <v>2654</v>
      </c>
      <c r="EY6" s="673" t="s">
        <v>2655</v>
      </c>
      <c r="EZ6" s="673" t="s">
        <v>2656</v>
      </c>
      <c r="FA6" s="673" t="s">
        <v>2657</v>
      </c>
    </row>
    <row r="7" spans="1:157" s="32" customFormat="1" ht="5.0999999999999996" customHeight="1">
      <c r="A7" s="1"/>
      <c r="B7" s="4"/>
      <c r="C7" s="3"/>
      <c r="D7" s="3"/>
      <c r="E7" s="3"/>
      <c r="F7" s="3"/>
      <c r="G7" s="3"/>
      <c r="H7" s="3"/>
      <c r="I7" s="3"/>
      <c r="J7" s="3"/>
      <c r="K7" s="3"/>
      <c r="L7" s="3"/>
      <c r="M7" s="3"/>
      <c r="N7" s="3"/>
      <c r="O7" s="4"/>
      <c r="P7" s="3"/>
      <c r="Q7" s="3"/>
      <c r="R7" s="3"/>
      <c r="S7" s="3"/>
      <c r="T7" s="3"/>
      <c r="U7" s="3"/>
      <c r="V7" s="3"/>
      <c r="W7" s="3"/>
      <c r="X7" s="3"/>
      <c r="Y7" s="3"/>
      <c r="Z7" s="3"/>
      <c r="AA7" s="3"/>
      <c r="AB7" s="4"/>
      <c r="AC7" s="3"/>
      <c r="AD7" s="3"/>
      <c r="AE7" s="3"/>
      <c r="AF7" s="3"/>
      <c r="AG7" s="3"/>
      <c r="AH7" s="3"/>
      <c r="AI7" s="3"/>
      <c r="AJ7" s="3"/>
      <c r="AK7" s="3"/>
      <c r="AL7" s="3"/>
      <c r="AM7" s="3"/>
      <c r="AN7" s="3"/>
      <c r="AO7" s="4"/>
      <c r="AP7" s="3"/>
      <c r="AQ7" s="3"/>
      <c r="AR7" s="3"/>
      <c r="AS7" s="3"/>
      <c r="AT7" s="3"/>
      <c r="AU7" s="3"/>
      <c r="AV7" s="3"/>
      <c r="AW7" s="3"/>
      <c r="AX7" s="3"/>
      <c r="AY7" s="3"/>
      <c r="AZ7" s="3"/>
      <c r="BA7" s="3"/>
      <c r="BB7" s="4"/>
      <c r="BC7" s="3"/>
      <c r="BD7" s="3"/>
      <c r="BE7" s="3"/>
      <c r="BF7" s="3"/>
      <c r="BG7" s="3"/>
      <c r="BH7" s="3"/>
      <c r="BI7" s="3"/>
      <c r="BJ7" s="3"/>
      <c r="BK7" s="3"/>
      <c r="BL7" s="3"/>
      <c r="BM7" s="3"/>
      <c r="BN7" s="3"/>
      <c r="BO7" s="4"/>
      <c r="BP7" s="3"/>
      <c r="BQ7" s="3"/>
      <c r="BR7" s="3"/>
      <c r="BS7" s="3"/>
      <c r="BT7" s="3"/>
      <c r="BU7" s="3"/>
      <c r="BV7" s="3"/>
      <c r="BW7" s="3"/>
      <c r="BX7" s="3"/>
      <c r="BY7" s="3"/>
      <c r="BZ7" s="3"/>
      <c r="CA7" s="3"/>
      <c r="CB7" s="4"/>
      <c r="CC7" s="3"/>
      <c r="CD7" s="3"/>
      <c r="CE7" s="3"/>
      <c r="CF7" s="3"/>
      <c r="CG7" s="3"/>
      <c r="CH7" s="3"/>
      <c r="CI7" s="3"/>
      <c r="CJ7" s="3"/>
      <c r="CK7" s="3"/>
      <c r="CL7" s="3"/>
      <c r="CM7" s="3"/>
      <c r="CN7" s="3"/>
      <c r="CO7" s="4"/>
      <c r="CP7" s="3"/>
      <c r="CQ7" s="3"/>
      <c r="CR7" s="3"/>
      <c r="CS7" s="3"/>
      <c r="CT7" s="3"/>
      <c r="CU7" s="3"/>
      <c r="CV7" s="3"/>
      <c r="CW7" s="3"/>
      <c r="CX7" s="3"/>
      <c r="CY7" s="3"/>
      <c r="CZ7" s="3"/>
      <c r="DA7" s="3"/>
      <c r="DB7" s="2"/>
      <c r="DC7" s="3"/>
      <c r="DD7" s="3"/>
      <c r="DE7" s="3"/>
      <c r="DF7" s="3"/>
      <c r="DG7" s="3"/>
      <c r="DH7" s="3"/>
      <c r="DI7" s="3"/>
      <c r="DJ7" s="3"/>
      <c r="DK7" s="3"/>
      <c r="DL7" s="3"/>
      <c r="DM7" s="3"/>
      <c r="DN7" s="3"/>
      <c r="DO7" s="2"/>
      <c r="DP7" s="3"/>
      <c r="DQ7" s="3"/>
      <c r="DR7" s="3"/>
      <c r="DS7" s="3"/>
      <c r="DT7" s="3"/>
      <c r="DU7" s="3"/>
      <c r="DV7" s="3"/>
      <c r="DW7" s="3"/>
      <c r="DX7" s="3"/>
      <c r="DY7" s="3"/>
      <c r="DZ7" s="3"/>
      <c r="EA7" s="3"/>
      <c r="EB7" s="2"/>
      <c r="EC7" s="3"/>
      <c r="ED7" s="3"/>
      <c r="EE7" s="3"/>
      <c r="EF7" s="3"/>
      <c r="EG7" s="3"/>
      <c r="EH7" s="3"/>
      <c r="EI7" s="3"/>
      <c r="EJ7" s="3"/>
      <c r="EK7" s="3"/>
      <c r="EL7" s="3"/>
      <c r="EM7" s="3"/>
      <c r="EN7" s="3"/>
      <c r="EO7" s="2"/>
      <c r="EP7" s="3"/>
      <c r="EQ7" s="3"/>
      <c r="ER7" s="3"/>
      <c r="ES7" s="3"/>
      <c r="ET7" s="3"/>
      <c r="EU7" s="3"/>
      <c r="EV7" s="3"/>
      <c r="EW7" s="3"/>
      <c r="EX7" s="3"/>
      <c r="EY7" s="3"/>
      <c r="EZ7" s="3"/>
      <c r="FA7" s="3"/>
    </row>
    <row r="8" spans="1:157" s="37" customFormat="1" ht="12.75" customHeight="1">
      <c r="A8" s="780" t="s">
        <v>3160</v>
      </c>
      <c r="B8" s="404">
        <f>AVERAGE(C8:N8)</f>
        <v>58.574249810372812</v>
      </c>
      <c r="C8" s="404">
        <v>60.784077486959127</v>
      </c>
      <c r="D8" s="404">
        <v>56.695688144370585</v>
      </c>
      <c r="E8" s="404">
        <v>60.693621456138345</v>
      </c>
      <c r="F8" s="404">
        <v>60.489318273349681</v>
      </c>
      <c r="G8" s="404">
        <v>62.499517907773395</v>
      </c>
      <c r="H8" s="404">
        <v>64.487233641156408</v>
      </c>
      <c r="I8" s="404">
        <v>52.078615520564362</v>
      </c>
      <c r="J8" s="404">
        <v>60.335707745259327</v>
      </c>
      <c r="K8" s="404">
        <v>54.320451169405814</v>
      </c>
      <c r="L8" s="404">
        <v>55.29917398816783</v>
      </c>
      <c r="M8" s="404">
        <v>56.965545193524193</v>
      </c>
      <c r="N8" s="404">
        <v>58.242047197804673</v>
      </c>
      <c r="O8" s="404">
        <f>AVERAGE(P8:AA8)</f>
        <v>62.144308579522466</v>
      </c>
      <c r="P8" s="404">
        <v>54.271259489313252</v>
      </c>
      <c r="Q8" s="404">
        <v>59.77421562845803</v>
      </c>
      <c r="R8" s="404">
        <v>71.554485578757976</v>
      </c>
      <c r="S8" s="404">
        <v>56.779012169839689</v>
      </c>
      <c r="T8" s="404">
        <v>58.88590265267969</v>
      </c>
      <c r="U8" s="404">
        <v>62.676603644292165</v>
      </c>
      <c r="V8" s="404">
        <v>74.058051428461297</v>
      </c>
      <c r="W8" s="404">
        <v>71.275439824160046</v>
      </c>
      <c r="X8" s="404">
        <v>65.730796694078194</v>
      </c>
      <c r="Y8" s="404">
        <v>62.723836268079879</v>
      </c>
      <c r="Z8" s="404">
        <v>58.06528587223616</v>
      </c>
      <c r="AA8" s="404">
        <v>49.936813703913295</v>
      </c>
      <c r="AB8" s="404">
        <f>AVERAGE(AC8:AN8)</f>
        <v>52.730146061985302</v>
      </c>
      <c r="AC8" s="404">
        <v>54.135245769985183</v>
      </c>
      <c r="AD8" s="404">
        <v>53.411138056368962</v>
      </c>
      <c r="AE8" s="404">
        <v>53.725493924049331</v>
      </c>
      <c r="AF8" s="404">
        <v>49.934187815263634</v>
      </c>
      <c r="AG8" s="404">
        <v>53.390300765077455</v>
      </c>
      <c r="AH8" s="404">
        <v>47.482779939643592</v>
      </c>
      <c r="AI8" s="404">
        <v>51.320145544090479</v>
      </c>
      <c r="AJ8" s="404">
        <v>55.751957661523072</v>
      </c>
      <c r="AK8" s="404">
        <v>50.175757744618288</v>
      </c>
      <c r="AL8" s="404">
        <v>59.835227651798895</v>
      </c>
      <c r="AM8" s="404">
        <v>61.151661059612259</v>
      </c>
      <c r="AN8" s="404">
        <v>42.44785681179259</v>
      </c>
      <c r="AO8" s="404">
        <f>AVERAGE(AP8:BA8)</f>
        <v>53.854316535797444</v>
      </c>
      <c r="AP8" s="404">
        <v>65.145737350233716</v>
      </c>
      <c r="AQ8" s="404">
        <v>62.892573908256544</v>
      </c>
      <c r="AR8" s="404">
        <v>53.594243174930526</v>
      </c>
      <c r="AS8" s="404">
        <v>54.333506651850477</v>
      </c>
      <c r="AT8" s="404">
        <v>46.012672427516414</v>
      </c>
      <c r="AU8" s="404">
        <v>58.551801884617518</v>
      </c>
      <c r="AV8" s="404">
        <v>41.349803014123751</v>
      </c>
      <c r="AW8" s="404">
        <v>55.040243414510279</v>
      </c>
      <c r="AX8" s="404">
        <v>54.796195377477488</v>
      </c>
      <c r="AY8" s="404">
        <v>48.631566190932482</v>
      </c>
      <c r="AZ8" s="404">
        <v>51.104581380354531</v>
      </c>
      <c r="BA8" s="404">
        <v>54.798873654765679</v>
      </c>
      <c r="BB8" s="404">
        <f>AVERAGE(BC8:BN8)</f>
        <v>46.787411566286387</v>
      </c>
      <c r="BC8" s="404">
        <v>53.288380107149514</v>
      </c>
      <c r="BD8" s="404">
        <v>50.492724042148829</v>
      </c>
      <c r="BE8" s="404">
        <v>48.849077990797937</v>
      </c>
      <c r="BF8" s="404">
        <v>39.202278474097426</v>
      </c>
      <c r="BG8" s="404">
        <v>53.891655952283905</v>
      </c>
      <c r="BH8" s="404">
        <v>42.92020852144735</v>
      </c>
      <c r="BI8" s="404">
        <v>45.386683556990924</v>
      </c>
      <c r="BJ8" s="404">
        <v>40.742829470271559</v>
      </c>
      <c r="BK8" s="404">
        <v>38.200956357935048</v>
      </c>
      <c r="BL8" s="404">
        <v>46.034763977455555</v>
      </c>
      <c r="BM8" s="404">
        <v>52.335408443966031</v>
      </c>
      <c r="BN8" s="404">
        <v>50.103971900892603</v>
      </c>
      <c r="BO8" s="404">
        <f>AVERAGE(BP8:CA8)</f>
        <v>36.376529835855088</v>
      </c>
      <c r="BP8" s="404">
        <v>49.266530158534692</v>
      </c>
      <c r="BQ8" s="404">
        <v>42.199011496280612</v>
      </c>
      <c r="BR8" s="404">
        <v>41.386022820781413</v>
      </c>
      <c r="BS8" s="404">
        <v>34.25866005823827</v>
      </c>
      <c r="BT8" s="404">
        <v>36.802502346062667</v>
      </c>
      <c r="BU8" s="404">
        <v>32.645963688227859</v>
      </c>
      <c r="BV8" s="404">
        <v>28.499919306215375</v>
      </c>
      <c r="BW8" s="404">
        <v>30.7458998643759</v>
      </c>
      <c r="BX8" s="404">
        <v>35.93723915618579</v>
      </c>
      <c r="BY8" s="404">
        <v>38.665201589396219</v>
      </c>
      <c r="BZ8" s="404">
        <v>38.159727161361417</v>
      </c>
      <c r="CA8" s="404">
        <v>27.951680384600856</v>
      </c>
      <c r="CB8" s="404">
        <f>AVERAGE(CC8:CN8)</f>
        <v>30.226336671518524</v>
      </c>
      <c r="CC8" s="404">
        <v>25.330760656983035</v>
      </c>
      <c r="CD8" s="404">
        <v>33.385104250807352</v>
      </c>
      <c r="CE8" s="404">
        <v>23.532767099087152</v>
      </c>
      <c r="CF8" s="404">
        <v>35.576481588067175</v>
      </c>
      <c r="CG8" s="404">
        <v>14.932173299095048</v>
      </c>
      <c r="CH8" s="404">
        <v>28.098217428417378</v>
      </c>
      <c r="CI8" s="404">
        <v>32.725422495196661</v>
      </c>
      <c r="CJ8" s="404">
        <v>35.786584100510105</v>
      </c>
      <c r="CK8" s="404">
        <v>36.678183885434983</v>
      </c>
      <c r="CL8" s="404">
        <v>36.389832552486773</v>
      </c>
      <c r="CM8" s="404">
        <v>35.499471739863836</v>
      </c>
      <c r="CN8" s="404">
        <v>24.781040962272751</v>
      </c>
      <c r="CO8" s="404">
        <f>AVERAGE(CP8:DA8)</f>
        <v>25.061572193439911</v>
      </c>
      <c r="CP8" s="404">
        <v>26.451853983594958</v>
      </c>
      <c r="CQ8" s="404">
        <v>27.203715308006004</v>
      </c>
      <c r="CR8" s="404">
        <v>25.534694036298553</v>
      </c>
      <c r="CS8" s="404">
        <v>27.315534794457506</v>
      </c>
      <c r="CT8" s="404">
        <v>24.305475306734273</v>
      </c>
      <c r="CU8" s="404">
        <v>25.301367251412721</v>
      </c>
      <c r="CV8" s="404">
        <v>25.174698268817377</v>
      </c>
      <c r="CW8" s="404">
        <v>24.981005105610432</v>
      </c>
      <c r="CX8" s="404">
        <v>23.051835191890991</v>
      </c>
      <c r="CY8" s="404">
        <v>29.316153635212263</v>
      </c>
      <c r="CZ8" s="404">
        <v>19.116258057602792</v>
      </c>
      <c r="DA8" s="404">
        <v>22.986275381641022</v>
      </c>
      <c r="DB8" s="404">
        <f>AVERAGE(DC8:DN8)</f>
        <v>24.546052856819603</v>
      </c>
      <c r="DC8" s="404">
        <v>27.884775047420316</v>
      </c>
      <c r="DD8" s="404">
        <v>25.006058714138042</v>
      </c>
      <c r="DE8" s="404">
        <v>25.398574669127935</v>
      </c>
      <c r="DF8" s="404">
        <v>26.447309996123977</v>
      </c>
      <c r="DG8" s="404">
        <v>22.545973936116898</v>
      </c>
      <c r="DH8" s="404">
        <v>23.09590389157108</v>
      </c>
      <c r="DI8" s="404">
        <v>25.963140565830535</v>
      </c>
      <c r="DJ8" s="404">
        <v>23.655114455319115</v>
      </c>
      <c r="DK8" s="404">
        <v>22.834076774725563</v>
      </c>
      <c r="DL8" s="404">
        <v>22.476297380015875</v>
      </c>
      <c r="DM8" s="404">
        <v>24.926863090042161</v>
      </c>
      <c r="DN8" s="404">
        <v>24.318545761403822</v>
      </c>
      <c r="DO8" s="404">
        <f>AVERAGE(DP8:EA8)</f>
        <v>25.414126549421336</v>
      </c>
      <c r="DP8" s="404">
        <v>27.648282785466467</v>
      </c>
      <c r="DQ8" s="404">
        <v>27.170330526889227</v>
      </c>
      <c r="DR8" s="404">
        <v>26.726194502643029</v>
      </c>
      <c r="DS8" s="404">
        <v>23.569513337549512</v>
      </c>
      <c r="DT8" s="404">
        <v>27.452339153228262</v>
      </c>
      <c r="DU8" s="404">
        <v>22.630064930004281</v>
      </c>
      <c r="DV8" s="404">
        <v>24.622276967152441</v>
      </c>
      <c r="DW8" s="404">
        <v>24.212048178147068</v>
      </c>
      <c r="DX8" s="404">
        <v>24.244292352927609</v>
      </c>
      <c r="DY8" s="404">
        <v>25.432410491997533</v>
      </c>
      <c r="DZ8" s="404">
        <v>25.588296930050262</v>
      </c>
      <c r="EA8" s="404">
        <v>25.673468437000338</v>
      </c>
      <c r="EB8" s="404">
        <f>AVERAGE(EC8:EN8)</f>
        <v>25.59168779689432</v>
      </c>
      <c r="EC8" s="404">
        <v>27.048476539639569</v>
      </c>
      <c r="ED8" s="404">
        <v>27.223295953385868</v>
      </c>
      <c r="EE8" s="404">
        <v>25.39666283574747</v>
      </c>
      <c r="EF8" s="404">
        <v>24.466994612897192</v>
      </c>
      <c r="EG8" s="404">
        <v>24.308841292954305</v>
      </c>
      <c r="EH8" s="404">
        <v>25.708847397104424</v>
      </c>
      <c r="EI8" s="404">
        <v>26.326053189931937</v>
      </c>
      <c r="EJ8" s="404">
        <v>26.627107747487059</v>
      </c>
      <c r="EK8" s="404">
        <v>24.023268085408194</v>
      </c>
      <c r="EL8" s="404">
        <v>25.900255137437366</v>
      </c>
      <c r="EM8" s="404">
        <v>26.601709797436488</v>
      </c>
      <c r="EN8" s="404">
        <v>23.468740973301948</v>
      </c>
      <c r="EO8" s="404">
        <f>AVERAGE(EP8:FA8)</f>
        <v>23.218573927037593</v>
      </c>
      <c r="EP8" s="404">
        <v>22.12</v>
      </c>
      <c r="EQ8" s="404">
        <v>22.7</v>
      </c>
      <c r="ER8" s="404">
        <v>22.76</v>
      </c>
      <c r="ES8" s="404">
        <v>23.04</v>
      </c>
      <c r="ET8" s="404">
        <v>22.78</v>
      </c>
      <c r="EU8" s="404">
        <v>22.48</v>
      </c>
      <c r="EV8" s="404">
        <v>23.2128871244511</v>
      </c>
      <c r="EW8" s="404">
        <v>22.36</v>
      </c>
      <c r="EX8" s="404">
        <v>23.28</v>
      </c>
      <c r="EY8" s="404">
        <v>23.74</v>
      </c>
      <c r="EZ8" s="404">
        <v>24.32</v>
      </c>
      <c r="FA8" s="404">
        <v>25.83</v>
      </c>
    </row>
    <row r="9" spans="1:157" s="418" customFormat="1" ht="15" customHeight="1">
      <c r="A9" s="782" t="s">
        <v>2892</v>
      </c>
      <c r="B9" s="415"/>
      <c r="C9" s="404"/>
      <c r="D9" s="404"/>
      <c r="E9" s="404"/>
      <c r="F9" s="404"/>
      <c r="G9" s="404"/>
      <c r="H9" s="404"/>
      <c r="I9" s="404"/>
      <c r="J9" s="404"/>
      <c r="K9" s="404"/>
      <c r="L9" s="404"/>
      <c r="M9" s="404"/>
      <c r="N9" s="404"/>
      <c r="O9" s="415"/>
      <c r="P9" s="404"/>
      <c r="Q9" s="404"/>
      <c r="R9" s="404"/>
      <c r="S9" s="404"/>
      <c r="T9" s="404"/>
      <c r="U9" s="404"/>
      <c r="V9" s="404"/>
      <c r="W9" s="404"/>
      <c r="X9" s="404"/>
      <c r="Y9" s="404"/>
      <c r="Z9" s="404"/>
      <c r="AA9" s="404"/>
      <c r="AB9" s="415"/>
      <c r="AC9" s="404"/>
      <c r="AD9" s="404"/>
      <c r="AE9" s="404"/>
      <c r="AF9" s="404"/>
      <c r="AG9" s="404"/>
      <c r="AH9" s="404"/>
      <c r="AI9" s="404"/>
      <c r="AJ9" s="404"/>
      <c r="AK9" s="404"/>
      <c r="AL9" s="404"/>
      <c r="AM9" s="404"/>
      <c r="AN9" s="404"/>
      <c r="AO9" s="415"/>
      <c r="AP9" s="404"/>
      <c r="AQ9" s="404"/>
      <c r="AR9" s="404"/>
      <c r="AS9" s="404"/>
      <c r="AT9" s="404"/>
      <c r="AU9" s="404"/>
      <c r="AV9" s="404"/>
      <c r="AW9" s="404"/>
      <c r="AX9" s="404"/>
      <c r="AY9" s="404"/>
      <c r="AZ9" s="404"/>
      <c r="BA9" s="404"/>
      <c r="BB9" s="415"/>
      <c r="BC9" s="404"/>
      <c r="BD9" s="404"/>
      <c r="BE9" s="404"/>
      <c r="BF9" s="404"/>
      <c r="BG9" s="404"/>
      <c r="BH9" s="404"/>
      <c r="BI9" s="404"/>
      <c r="BJ9" s="404"/>
      <c r="BK9" s="404"/>
      <c r="BL9" s="404"/>
      <c r="BM9" s="404"/>
      <c r="BN9" s="404"/>
      <c r="BO9" s="415"/>
      <c r="BP9" s="404"/>
      <c r="BQ9" s="404"/>
      <c r="BR9" s="404"/>
      <c r="BS9" s="404"/>
      <c r="BT9" s="404"/>
      <c r="BU9" s="404"/>
      <c r="BV9" s="404"/>
      <c r="BW9" s="404"/>
      <c r="BX9" s="404"/>
      <c r="BY9" s="404"/>
      <c r="BZ9" s="404"/>
      <c r="CA9" s="404"/>
      <c r="CB9" s="415"/>
      <c r="CC9" s="404"/>
      <c r="CD9" s="404"/>
      <c r="CE9" s="404"/>
      <c r="CF9" s="404"/>
      <c r="CG9" s="404"/>
      <c r="CH9" s="404"/>
      <c r="CI9" s="404"/>
      <c r="CJ9" s="404"/>
      <c r="CK9" s="404"/>
      <c r="CL9" s="404"/>
      <c r="CM9" s="404"/>
      <c r="CN9" s="404"/>
      <c r="CO9" s="415"/>
      <c r="CP9" s="404"/>
      <c r="CQ9" s="404"/>
      <c r="CR9" s="404"/>
      <c r="CS9" s="404"/>
      <c r="CT9" s="404"/>
      <c r="CU9" s="404"/>
      <c r="CV9" s="404"/>
      <c r="CW9" s="404"/>
      <c r="CX9" s="404"/>
      <c r="CY9" s="404"/>
      <c r="CZ9" s="404"/>
      <c r="DA9" s="404"/>
      <c r="DB9" s="416"/>
      <c r="DC9" s="404"/>
      <c r="DD9" s="404"/>
      <c r="DE9" s="404"/>
      <c r="DF9" s="404"/>
      <c r="DG9" s="404"/>
      <c r="DH9" s="404"/>
      <c r="DI9" s="404"/>
      <c r="DJ9" s="404"/>
      <c r="DK9" s="404"/>
      <c r="DL9" s="404"/>
      <c r="DM9" s="404"/>
      <c r="DN9" s="404"/>
      <c r="DO9" s="417"/>
      <c r="DP9" s="404"/>
      <c r="DQ9" s="404"/>
      <c r="DR9" s="404"/>
      <c r="DS9" s="404"/>
      <c r="DT9" s="404"/>
      <c r="DU9" s="404"/>
      <c r="DV9" s="404"/>
      <c r="DW9" s="404"/>
      <c r="DX9" s="404"/>
      <c r="DY9" s="404"/>
      <c r="DZ9" s="404"/>
      <c r="EA9" s="404"/>
      <c r="EB9" s="417"/>
      <c r="EC9" s="404"/>
      <c r="ED9" s="404"/>
      <c r="EE9" s="404"/>
      <c r="EF9" s="404"/>
      <c r="EG9" s="404"/>
      <c r="EH9" s="404"/>
      <c r="EI9" s="404"/>
      <c r="EJ9" s="404"/>
      <c r="EK9" s="404"/>
      <c r="EL9" s="404"/>
      <c r="EM9" s="404"/>
      <c r="EN9" s="404"/>
      <c r="EO9" s="417"/>
      <c r="EP9" s="416"/>
      <c r="EQ9" s="416"/>
      <c r="ER9" s="416"/>
      <c r="ES9" s="416"/>
      <c r="ET9" s="416"/>
      <c r="EU9" s="416"/>
      <c r="EV9" s="416"/>
      <c r="EW9" s="416"/>
      <c r="EX9" s="416"/>
      <c r="EY9" s="416"/>
      <c r="EZ9" s="416"/>
      <c r="FA9" s="416"/>
    </row>
    <row r="10" spans="1:157" s="37" customFormat="1" ht="12.75">
      <c r="A10" s="767" t="s">
        <v>3175</v>
      </c>
      <c r="B10" s="404">
        <f t="shared" ref="B10:B59" si="0">AVERAGE(C10:N10)</f>
        <v>69.355068034949809</v>
      </c>
      <c r="C10" s="404">
        <v>64.517829457364343</v>
      </c>
      <c r="D10" s="404">
        <v>80.420258620689651</v>
      </c>
      <c r="E10" s="404">
        <v>71.919914238869978</v>
      </c>
      <c r="F10" s="404">
        <v>73.054393305439319</v>
      </c>
      <c r="G10" s="404">
        <v>74.076515424122476</v>
      </c>
      <c r="H10" s="404">
        <v>68.545834918219853</v>
      </c>
      <c r="I10" s="404">
        <v>66.454365079365076</v>
      </c>
      <c r="J10" s="404">
        <v>71.973644507307881</v>
      </c>
      <c r="K10" s="404">
        <v>72.656163113994438</v>
      </c>
      <c r="L10" s="404">
        <v>60.159474440566605</v>
      </c>
      <c r="M10" s="404">
        <v>68.990534144692361</v>
      </c>
      <c r="N10" s="404">
        <v>59.491889168765738</v>
      </c>
      <c r="O10" s="404">
        <f t="shared" ref="O10:O59" si="1">AVERAGE(P10:AA10)</f>
        <v>59.219403850533126</v>
      </c>
      <c r="P10" s="404">
        <v>67.474509803921563</v>
      </c>
      <c r="Q10" s="404">
        <v>68.290775083214442</v>
      </c>
      <c r="R10" s="404">
        <v>66.100094428706328</v>
      </c>
      <c r="S10" s="404">
        <v>64.649317837291562</v>
      </c>
      <c r="T10" s="404">
        <v>59.869073275862078</v>
      </c>
      <c r="U10" s="404">
        <v>39.252268602540838</v>
      </c>
      <c r="V10" s="404">
        <v>49.444444444444443</v>
      </c>
      <c r="W10" s="404">
        <v>52.543424317617863</v>
      </c>
      <c r="X10" s="404">
        <v>64.215824232744851</v>
      </c>
      <c r="Y10" s="404">
        <v>74.848714069591523</v>
      </c>
      <c r="Z10" s="404">
        <v>49.379502292075969</v>
      </c>
      <c r="AA10" s="404">
        <v>54.564897818386058</v>
      </c>
      <c r="AB10" s="404">
        <f t="shared" ref="AB10:AB59" si="2">AVERAGE(AC10:AN10)</f>
        <v>55.580507509718636</v>
      </c>
      <c r="AC10" s="404">
        <v>50.910611717403789</v>
      </c>
      <c r="AD10" s="404">
        <v>50.724749421742487</v>
      </c>
      <c r="AE10" s="404">
        <v>48.795812865497076</v>
      </c>
      <c r="AF10" s="404">
        <v>47.450777658596394</v>
      </c>
      <c r="AG10" s="404">
        <v>44.076093490549859</v>
      </c>
      <c r="AH10" s="404">
        <v>27.837302567722581</v>
      </c>
      <c r="AI10" s="404">
        <v>60.884289647577084</v>
      </c>
      <c r="AJ10" s="404">
        <v>75.855918029393493</v>
      </c>
      <c r="AK10" s="404">
        <v>49.990828069976679</v>
      </c>
      <c r="AL10" s="404">
        <v>71.335509138381198</v>
      </c>
      <c r="AM10" s="404">
        <v>59.473537604456823</v>
      </c>
      <c r="AN10" s="404">
        <v>79.630659905326226</v>
      </c>
      <c r="AO10" s="404">
        <f t="shared" ref="AO10:AO59" si="3">AVERAGE(AP10:BA10)</f>
        <v>62.725758465783848</v>
      </c>
      <c r="AP10" s="404">
        <v>64.248661852929558</v>
      </c>
      <c r="AQ10" s="404">
        <v>60.739234256111388</v>
      </c>
      <c r="AR10" s="404">
        <v>71.513209013209021</v>
      </c>
      <c r="AS10" s="404">
        <v>61.06600872159742</v>
      </c>
      <c r="AT10" s="404">
        <v>59.135074349805578</v>
      </c>
      <c r="AU10" s="404">
        <v>71.137234321700333</v>
      </c>
      <c r="AV10" s="404">
        <v>83.721382575757573</v>
      </c>
      <c r="AW10" s="404">
        <v>41.884458757931164</v>
      </c>
      <c r="AX10" s="404">
        <v>35.952836639481461</v>
      </c>
      <c r="AY10" s="404">
        <v>78.997040673211785</v>
      </c>
      <c r="AZ10" s="404">
        <v>54.780505795574292</v>
      </c>
      <c r="BA10" s="404">
        <v>69.533454632096522</v>
      </c>
      <c r="BB10" s="404">
        <f t="shared" ref="BB10:BB59" si="4">AVERAGE(BC10:BN10)</f>
        <v>44.66800807471629</v>
      </c>
      <c r="BC10" s="404">
        <v>65.510773357174799</v>
      </c>
      <c r="BD10" s="404">
        <v>49.181395348837221</v>
      </c>
      <c r="BE10" s="404">
        <v>70.85687321010154</v>
      </c>
      <c r="BF10" s="404">
        <v>18.426509591326106</v>
      </c>
      <c r="BG10" s="404">
        <v>52.500996882519594</v>
      </c>
      <c r="BH10" s="404">
        <v>45.962312138728322</v>
      </c>
      <c r="BI10" s="404">
        <v>31.931238031244749</v>
      </c>
      <c r="BJ10" s="404">
        <v>41.725106025025411</v>
      </c>
      <c r="BK10" s="404">
        <v>40.36486385854753</v>
      </c>
      <c r="BL10" s="404">
        <v>30.716436922796959</v>
      </c>
      <c r="BM10" s="404">
        <v>49.123092296511629</v>
      </c>
      <c r="BN10" s="404">
        <v>39.716499233781711</v>
      </c>
      <c r="BO10" s="404">
        <f t="shared" ref="BO10:BO59" si="5">AVERAGE(BP10:CA10)</f>
        <v>27.444507654905319</v>
      </c>
      <c r="BP10" s="404">
        <v>48.885406698564594</v>
      </c>
      <c r="BQ10" s="404">
        <v>28.578638657754738</v>
      </c>
      <c r="BR10" s="404">
        <v>23.592810223336919</v>
      </c>
      <c r="BS10" s="404">
        <v>19.655880534734564</v>
      </c>
      <c r="BT10" s="404">
        <v>25.126907449209934</v>
      </c>
      <c r="BU10" s="404">
        <v>31.398327652322116</v>
      </c>
      <c r="BV10" s="404">
        <v>27.315455464996401</v>
      </c>
      <c r="BW10" s="404">
        <v>18.526603780869163</v>
      </c>
      <c r="BX10" s="404">
        <v>27.085629139545002</v>
      </c>
      <c r="BY10" s="404">
        <v>26.20606491914759</v>
      </c>
      <c r="BZ10" s="404">
        <v>32.17882652003923</v>
      </c>
      <c r="CA10" s="404">
        <v>20.783540818343546</v>
      </c>
      <c r="CB10" s="404">
        <f t="shared" ref="CB10:CB59" si="6">AVERAGE(CC10:CN10)</f>
        <v>18.927507777905184</v>
      </c>
      <c r="CC10" s="404">
        <v>15.221332811385658</v>
      </c>
      <c r="CD10" s="404">
        <v>31.168284789644012</v>
      </c>
      <c r="CE10" s="404">
        <v>11.584749207760474</v>
      </c>
      <c r="CF10" s="404">
        <v>14.58098708181517</v>
      </c>
      <c r="CG10" s="404">
        <v>1.6407619052742426</v>
      </c>
      <c r="CH10" s="404">
        <v>16.713141606863626</v>
      </c>
      <c r="CI10" s="404">
        <v>30.745929578396975</v>
      </c>
      <c r="CJ10" s="404">
        <v>23.071437007874014</v>
      </c>
      <c r="CK10" s="404">
        <v>17.015720478403928</v>
      </c>
      <c r="CL10" s="404">
        <v>16.074113856068742</v>
      </c>
      <c r="CM10" s="404">
        <v>26.930862140774678</v>
      </c>
      <c r="CN10" s="404">
        <v>22.382772870600682</v>
      </c>
      <c r="CO10" s="404">
        <f>AVERAGE(CP10:DA10)</f>
        <v>23.265334547198155</v>
      </c>
      <c r="CP10" s="404">
        <v>20.138131045621105</v>
      </c>
      <c r="CQ10" s="404">
        <v>17.044719419811152</v>
      </c>
      <c r="CR10" s="404">
        <v>20.14581102232474</v>
      </c>
      <c r="CS10" s="404">
        <v>17.214845707267635</v>
      </c>
      <c r="CT10" s="404">
        <v>27.217727329388385</v>
      </c>
      <c r="CU10" s="404">
        <v>31.705726519199075</v>
      </c>
      <c r="CV10" s="404">
        <v>31.108138508414726</v>
      </c>
      <c r="CW10" s="404">
        <v>26.243910818574388</v>
      </c>
      <c r="CX10" s="404">
        <v>18.284889053019469</v>
      </c>
      <c r="CY10" s="404">
        <v>30.874061145276741</v>
      </c>
      <c r="CZ10" s="404">
        <v>11.314563209583502</v>
      </c>
      <c r="DA10" s="404">
        <v>27.891490787896942</v>
      </c>
      <c r="DB10" s="404">
        <f>AVERAGE(DC10:DN10)</f>
        <v>24.284659972079385</v>
      </c>
      <c r="DC10" s="404">
        <v>26.107636390406988</v>
      </c>
      <c r="DD10" s="404">
        <v>18.579857826735179</v>
      </c>
      <c r="DE10" s="404">
        <v>21.417411363636361</v>
      </c>
      <c r="DF10" s="404">
        <v>25.382305106739597</v>
      </c>
      <c r="DG10" s="404">
        <v>32.245260232980655</v>
      </c>
      <c r="DH10" s="404">
        <v>20.515126762447697</v>
      </c>
      <c r="DI10" s="404">
        <v>23.606387182297912</v>
      </c>
      <c r="DJ10" s="404">
        <v>26.045876780028522</v>
      </c>
      <c r="DK10" s="404">
        <v>19.213014920179216</v>
      </c>
      <c r="DL10" s="404">
        <v>23.25041089625406</v>
      </c>
      <c r="DM10" s="404">
        <v>24.854177148846958</v>
      </c>
      <c r="DN10" s="404">
        <v>30.198455054399485</v>
      </c>
      <c r="DO10" s="404">
        <f t="shared" ref="DO10:DO59" si="7">AVERAGE(DP10:EA10)</f>
        <v>27.240191744278146</v>
      </c>
      <c r="DP10" s="404">
        <v>31.056926493195924</v>
      </c>
      <c r="DQ10" s="404">
        <v>24.001776074759739</v>
      </c>
      <c r="DR10" s="404">
        <v>35.295527812355083</v>
      </c>
      <c r="DS10" s="404">
        <v>31.818028004667447</v>
      </c>
      <c r="DT10" s="404">
        <v>32.403692090616921</v>
      </c>
      <c r="DU10" s="404">
        <v>20.33472318181818</v>
      </c>
      <c r="DV10" s="404">
        <v>32.85</v>
      </c>
      <c r="DW10" s="404">
        <v>26.729244461221288</v>
      </c>
      <c r="DX10" s="404">
        <v>27.672736365618146</v>
      </c>
      <c r="DY10" s="404">
        <v>20.820976951080521</v>
      </c>
      <c r="DZ10" s="404">
        <v>25.178761250693167</v>
      </c>
      <c r="EA10" s="404">
        <v>18.719908245311263</v>
      </c>
      <c r="EB10" s="404">
        <f t="shared" ref="EB10:EB59" si="8">AVERAGE(EC10:EN10)</f>
        <v>24.667671144514006</v>
      </c>
      <c r="EC10" s="404">
        <v>21.265503336762659</v>
      </c>
      <c r="ED10" s="404">
        <v>25.050795704489584</v>
      </c>
      <c r="EE10" s="404">
        <v>26.165762472610822</v>
      </c>
      <c r="EF10" s="404">
        <v>24.293680942715174</v>
      </c>
      <c r="EG10" s="404">
        <v>23.739924217851563</v>
      </c>
      <c r="EH10" s="404">
        <v>22.955953871046528</v>
      </c>
      <c r="EI10" s="404">
        <v>28.086184179456907</v>
      </c>
      <c r="EJ10" s="404">
        <v>23.8314150401837</v>
      </c>
      <c r="EK10" s="404">
        <v>28.276767621023819</v>
      </c>
      <c r="EL10" s="404">
        <v>24.90543395307299</v>
      </c>
      <c r="EM10" s="404">
        <v>24.018339733150054</v>
      </c>
      <c r="EN10" s="404">
        <v>23.422292661804306</v>
      </c>
      <c r="EO10" s="404">
        <f t="shared" ref="EO10:EO59" si="9">AVERAGE(EP10:FA10)</f>
        <v>23.743583689367139</v>
      </c>
      <c r="EP10" s="404">
        <v>19.89</v>
      </c>
      <c r="EQ10" s="404">
        <v>23.81</v>
      </c>
      <c r="ER10" s="404">
        <v>24.11</v>
      </c>
      <c r="ES10" s="404">
        <v>27.47</v>
      </c>
      <c r="ET10" s="404">
        <v>24.18</v>
      </c>
      <c r="EU10" s="404">
        <v>22.6</v>
      </c>
      <c r="EV10" s="404">
        <v>24.923004272405649</v>
      </c>
      <c r="EW10" s="404">
        <v>23.18</v>
      </c>
      <c r="EX10" s="404">
        <v>25.58</v>
      </c>
      <c r="EY10" s="404">
        <v>22.89</v>
      </c>
      <c r="EZ10" s="404">
        <v>21.61</v>
      </c>
      <c r="FA10" s="404">
        <v>24.68</v>
      </c>
    </row>
    <row r="11" spans="1:157" s="30" customFormat="1" ht="12.75">
      <c r="A11" s="792" t="s">
        <v>3187</v>
      </c>
      <c r="B11" s="21">
        <f t="shared" si="0"/>
        <v>61.572250685773426</v>
      </c>
      <c r="C11" s="21">
        <v>61.153846153846153</v>
      </c>
      <c r="D11" s="21">
        <v>65</v>
      </c>
      <c r="E11" s="21">
        <v>60</v>
      </c>
      <c r="F11" s="21">
        <v>70</v>
      </c>
      <c r="G11" s="21">
        <v>60</v>
      </c>
      <c r="H11" s="21">
        <v>66.5</v>
      </c>
      <c r="I11" s="21">
        <v>45.147872340425536</v>
      </c>
      <c r="J11" s="21">
        <v>65</v>
      </c>
      <c r="K11" s="21" t="s">
        <v>15</v>
      </c>
      <c r="L11" s="21">
        <v>70</v>
      </c>
      <c r="M11" s="21">
        <v>60.322580645161288</v>
      </c>
      <c r="N11" s="21">
        <v>54.170458404074708</v>
      </c>
      <c r="O11" s="21">
        <f t="shared" si="1"/>
        <v>46.666666666666664</v>
      </c>
      <c r="P11" s="21" t="s">
        <v>15</v>
      </c>
      <c r="Q11" s="21" t="s">
        <v>15</v>
      </c>
      <c r="R11" s="21" t="s">
        <v>15</v>
      </c>
      <c r="S11" s="21" t="s">
        <v>15</v>
      </c>
      <c r="T11" s="21">
        <v>65</v>
      </c>
      <c r="U11" s="21" t="s">
        <v>15</v>
      </c>
      <c r="V11" s="21" t="s">
        <v>15</v>
      </c>
      <c r="W11" s="21" t="s">
        <v>15</v>
      </c>
      <c r="X11" s="21" t="s">
        <v>15</v>
      </c>
      <c r="Y11" s="21">
        <v>75.000000000000014</v>
      </c>
      <c r="Z11" s="21">
        <v>0</v>
      </c>
      <c r="AA11" s="21" t="s">
        <v>15</v>
      </c>
      <c r="AB11" s="21">
        <f t="shared" si="2"/>
        <v>42.680272108843532</v>
      </c>
      <c r="AC11" s="21">
        <v>44.081632653061227</v>
      </c>
      <c r="AD11" s="21" t="s">
        <v>15</v>
      </c>
      <c r="AE11" s="21">
        <v>50</v>
      </c>
      <c r="AF11" s="21" t="s">
        <v>15</v>
      </c>
      <c r="AG11" s="21">
        <v>42</v>
      </c>
      <c r="AH11" s="21">
        <v>20</v>
      </c>
      <c r="AI11" s="21" t="s">
        <v>15</v>
      </c>
      <c r="AJ11" s="21" t="s">
        <v>15</v>
      </c>
      <c r="AK11" s="21">
        <v>0</v>
      </c>
      <c r="AL11" s="21" t="s">
        <v>15</v>
      </c>
      <c r="AM11" s="21" t="s">
        <v>15</v>
      </c>
      <c r="AN11" s="21">
        <v>100</v>
      </c>
      <c r="AO11" s="21">
        <f t="shared" si="3"/>
        <v>48.798882681564244</v>
      </c>
      <c r="AP11" s="21" t="s">
        <v>15</v>
      </c>
      <c r="AQ11" s="21" t="s">
        <v>15</v>
      </c>
      <c r="AR11" s="21">
        <v>70</v>
      </c>
      <c r="AS11" s="21">
        <v>46.396648044692732</v>
      </c>
      <c r="AT11" s="21" t="s">
        <v>15</v>
      </c>
      <c r="AU11" s="21" t="s">
        <v>15</v>
      </c>
      <c r="AV11" s="21" t="s">
        <v>15</v>
      </c>
      <c r="AW11" s="21" t="s">
        <v>15</v>
      </c>
      <c r="AX11" s="21">
        <v>30</v>
      </c>
      <c r="AY11" s="21" t="s">
        <v>15</v>
      </c>
      <c r="AZ11" s="21" t="s">
        <v>15</v>
      </c>
      <c r="BA11" s="21" t="s">
        <v>15</v>
      </c>
      <c r="BB11" s="21">
        <f t="shared" si="4"/>
        <v>44.040722608095471</v>
      </c>
      <c r="BC11" s="21">
        <v>79.999999999999986</v>
      </c>
      <c r="BD11" s="21" t="s">
        <v>15</v>
      </c>
      <c r="BE11" s="21" t="s">
        <v>15</v>
      </c>
      <c r="BF11" s="21">
        <v>9.6914318099850583</v>
      </c>
      <c r="BG11" s="21">
        <v>50</v>
      </c>
      <c r="BH11" s="21">
        <v>53.789473684210527</v>
      </c>
      <c r="BI11" s="21">
        <v>25</v>
      </c>
      <c r="BJ11" s="21">
        <v>30</v>
      </c>
      <c r="BK11" s="21" t="s">
        <v>15</v>
      </c>
      <c r="BL11" s="21">
        <v>51.712521055586748</v>
      </c>
      <c r="BM11" s="21">
        <v>43.17307692307692</v>
      </c>
      <c r="BN11" s="21">
        <v>52.999999999999993</v>
      </c>
      <c r="BO11" s="21">
        <f t="shared" si="5"/>
        <v>34.902127297481286</v>
      </c>
      <c r="BP11" s="21" t="s">
        <v>15</v>
      </c>
      <c r="BQ11" s="21">
        <v>30</v>
      </c>
      <c r="BR11" s="21">
        <v>43.569230769230771</v>
      </c>
      <c r="BS11" s="21">
        <v>55</v>
      </c>
      <c r="BT11" s="21">
        <v>39</v>
      </c>
      <c r="BU11" s="21">
        <v>34.647787610619467</v>
      </c>
      <c r="BV11" s="21">
        <v>37</v>
      </c>
      <c r="BW11" s="21" t="s">
        <v>15</v>
      </c>
      <c r="BX11" s="21" t="s">
        <v>15</v>
      </c>
      <c r="BY11" s="21" t="s">
        <v>15</v>
      </c>
      <c r="BZ11" s="21">
        <v>20</v>
      </c>
      <c r="CA11" s="21">
        <v>20</v>
      </c>
      <c r="CB11" s="21">
        <f t="shared" si="6"/>
        <v>30.384057971014496</v>
      </c>
      <c r="CC11" s="21">
        <v>40</v>
      </c>
      <c r="CD11" s="21">
        <v>40</v>
      </c>
      <c r="CE11" s="21">
        <v>30</v>
      </c>
      <c r="CF11" s="21" t="s">
        <v>15</v>
      </c>
      <c r="CG11" s="21">
        <v>0</v>
      </c>
      <c r="CH11" s="21" t="s">
        <v>15</v>
      </c>
      <c r="CI11" s="21">
        <v>41</v>
      </c>
      <c r="CJ11" s="21" t="s">
        <v>15</v>
      </c>
      <c r="CK11" s="21" t="s">
        <v>15</v>
      </c>
      <c r="CL11" s="21" t="s">
        <v>15</v>
      </c>
      <c r="CM11" s="21" t="s">
        <v>15</v>
      </c>
      <c r="CN11" s="21">
        <v>31.304347826086961</v>
      </c>
      <c r="CO11" s="21">
        <f>AVERAGE(CP11:DA11)</f>
        <v>33.095093402433378</v>
      </c>
      <c r="CP11" s="21">
        <v>67.249266862170089</v>
      </c>
      <c r="CQ11" s="21">
        <v>43.2</v>
      </c>
      <c r="CR11" s="21">
        <v>30</v>
      </c>
      <c r="CS11" s="21">
        <v>10</v>
      </c>
      <c r="CT11" s="21">
        <v>36</v>
      </c>
      <c r="CU11" s="21">
        <v>31.974912597487421</v>
      </c>
      <c r="CV11" s="21">
        <v>33.13876967095851</v>
      </c>
      <c r="CW11" s="21">
        <v>32.949999999999996</v>
      </c>
      <c r="CX11" s="21">
        <v>27.756776798220319</v>
      </c>
      <c r="CY11" s="21">
        <v>32.399999999999991</v>
      </c>
      <c r="CZ11" s="21">
        <v>26</v>
      </c>
      <c r="DA11" s="21">
        <v>26.47139490036426</v>
      </c>
      <c r="DB11" s="21">
        <f>AVERAGE(DC11:DN11)</f>
        <v>28.615389895375838</v>
      </c>
      <c r="DC11" s="21">
        <v>24</v>
      </c>
      <c r="DD11" s="21">
        <v>25.214048272871803</v>
      </c>
      <c r="DE11" s="21">
        <v>25.026450848795893</v>
      </c>
      <c r="DF11" s="21">
        <v>23.451840250587317</v>
      </c>
      <c r="DG11" s="21" t="s">
        <v>15</v>
      </c>
      <c r="DH11" s="21" t="s">
        <v>15</v>
      </c>
      <c r="DI11" s="21" t="s">
        <v>15</v>
      </c>
      <c r="DJ11" s="21">
        <v>47.999999999999993</v>
      </c>
      <c r="DK11" s="21" t="s">
        <v>15</v>
      </c>
      <c r="DL11" s="21" t="s">
        <v>15</v>
      </c>
      <c r="DM11" s="21">
        <v>26</v>
      </c>
      <c r="DN11" s="21" t="s">
        <v>15</v>
      </c>
      <c r="DO11" s="21">
        <f t="shared" si="7"/>
        <v>20.025000000000002</v>
      </c>
      <c r="DP11" s="21" t="s">
        <v>15</v>
      </c>
      <c r="DQ11" s="21" t="s">
        <v>15</v>
      </c>
      <c r="DR11" s="21" t="s">
        <v>15</v>
      </c>
      <c r="DS11" s="21" t="s">
        <v>15</v>
      </c>
      <c r="DT11" s="21" t="s">
        <v>15</v>
      </c>
      <c r="DU11" s="21">
        <v>20.050000000000004</v>
      </c>
      <c r="DV11" s="21" t="s">
        <v>15</v>
      </c>
      <c r="DW11" s="21" t="s">
        <v>15</v>
      </c>
      <c r="DX11" s="21" t="s">
        <v>15</v>
      </c>
      <c r="DY11" s="21">
        <v>20</v>
      </c>
      <c r="DZ11" s="21" t="s">
        <v>15</v>
      </c>
      <c r="EA11" s="21" t="s">
        <v>15</v>
      </c>
      <c r="EB11" s="21">
        <f t="shared" si="8"/>
        <v>25.328629032258064</v>
      </c>
      <c r="EC11" s="21">
        <v>20</v>
      </c>
      <c r="ED11" s="21">
        <v>22</v>
      </c>
      <c r="EE11" s="21">
        <v>21.875</v>
      </c>
      <c r="EF11" s="21" t="s">
        <v>15</v>
      </c>
      <c r="EG11" s="21" t="s">
        <v>15</v>
      </c>
      <c r="EH11" s="21" t="s">
        <v>15</v>
      </c>
      <c r="EI11" s="21" t="s">
        <v>15</v>
      </c>
      <c r="EJ11" s="21">
        <v>35</v>
      </c>
      <c r="EK11" s="21" t="s">
        <v>15</v>
      </c>
      <c r="EL11" s="21">
        <v>25.096774193548388</v>
      </c>
      <c r="EM11" s="21">
        <v>27.999999999999996</v>
      </c>
      <c r="EN11" s="21" t="s">
        <v>15</v>
      </c>
      <c r="EO11" s="21">
        <f>AVERAGE(EP11:FA11)</f>
        <v>24.5</v>
      </c>
      <c r="EP11" s="21" t="s">
        <v>15</v>
      </c>
      <c r="EQ11" s="21">
        <v>26</v>
      </c>
      <c r="ER11" s="21">
        <v>22</v>
      </c>
      <c r="ES11" s="21" t="s">
        <v>15</v>
      </c>
      <c r="ET11" s="21">
        <v>25</v>
      </c>
      <c r="EU11" s="21" t="s">
        <v>15</v>
      </c>
      <c r="EV11" s="21" t="s">
        <v>15</v>
      </c>
      <c r="EW11" s="21" t="s">
        <v>739</v>
      </c>
      <c r="EX11" s="21" t="s">
        <v>739</v>
      </c>
      <c r="EY11" s="21" t="s">
        <v>739</v>
      </c>
      <c r="EZ11" s="21" t="s">
        <v>739</v>
      </c>
      <c r="FA11" s="21">
        <v>25</v>
      </c>
    </row>
    <row r="12" spans="1:157" s="30" customFormat="1" ht="12.75">
      <c r="A12" s="753" t="s">
        <v>3042</v>
      </c>
      <c r="B12" s="21">
        <f t="shared" si="0"/>
        <v>57.5</v>
      </c>
      <c r="C12" s="21" t="s">
        <v>15</v>
      </c>
      <c r="D12" s="21" t="s">
        <v>15</v>
      </c>
      <c r="E12" s="21" t="s">
        <v>15</v>
      </c>
      <c r="F12" s="21" t="s">
        <v>15</v>
      </c>
      <c r="G12" s="21" t="s">
        <v>15</v>
      </c>
      <c r="H12" s="21">
        <v>59.999999999999993</v>
      </c>
      <c r="I12" s="21" t="s">
        <v>15</v>
      </c>
      <c r="J12" s="21" t="s">
        <v>15</v>
      </c>
      <c r="K12" s="21" t="s">
        <v>15</v>
      </c>
      <c r="L12" s="21" t="s">
        <v>15</v>
      </c>
      <c r="M12" s="21" t="s">
        <v>15</v>
      </c>
      <c r="N12" s="21">
        <v>55</v>
      </c>
      <c r="O12" s="21">
        <f t="shared" si="1"/>
        <v>60</v>
      </c>
      <c r="P12" s="21" t="s">
        <v>15</v>
      </c>
      <c r="Q12" s="21" t="s">
        <v>15</v>
      </c>
      <c r="R12" s="21" t="s">
        <v>15</v>
      </c>
      <c r="S12" s="21" t="s">
        <v>15</v>
      </c>
      <c r="T12" s="21" t="s">
        <v>15</v>
      </c>
      <c r="U12" s="21" t="s">
        <v>15</v>
      </c>
      <c r="V12" s="21" t="s">
        <v>15</v>
      </c>
      <c r="W12" s="21">
        <v>60</v>
      </c>
      <c r="X12" s="21" t="s">
        <v>15</v>
      </c>
      <c r="Y12" s="21" t="s">
        <v>15</v>
      </c>
      <c r="Z12" s="21" t="s">
        <v>15</v>
      </c>
      <c r="AA12" s="21" t="s">
        <v>15</v>
      </c>
      <c r="AB12" s="21">
        <f t="shared" si="2"/>
        <v>51</v>
      </c>
      <c r="AC12" s="21" t="s">
        <v>15</v>
      </c>
      <c r="AD12" s="21" t="s">
        <v>15</v>
      </c>
      <c r="AE12" s="21" t="s">
        <v>15</v>
      </c>
      <c r="AF12" s="21" t="s">
        <v>15</v>
      </c>
      <c r="AG12" s="21" t="s">
        <v>15</v>
      </c>
      <c r="AH12" s="21" t="s">
        <v>15</v>
      </c>
      <c r="AI12" s="21" t="s">
        <v>15</v>
      </c>
      <c r="AJ12" s="21" t="s">
        <v>15</v>
      </c>
      <c r="AK12" s="21" t="s">
        <v>15</v>
      </c>
      <c r="AL12" s="21" t="s">
        <v>15</v>
      </c>
      <c r="AM12" s="21" t="s">
        <v>15</v>
      </c>
      <c r="AN12" s="21">
        <v>51</v>
      </c>
      <c r="AO12" s="21">
        <f t="shared" si="3"/>
        <v>60.000000000000007</v>
      </c>
      <c r="AP12" s="21" t="s">
        <v>15</v>
      </c>
      <c r="AQ12" s="21" t="s">
        <v>15</v>
      </c>
      <c r="AR12" s="21" t="s">
        <v>15</v>
      </c>
      <c r="AS12" s="21" t="s">
        <v>15</v>
      </c>
      <c r="AT12" s="21">
        <v>60.000000000000007</v>
      </c>
      <c r="AU12" s="21" t="s">
        <v>15</v>
      </c>
      <c r="AV12" s="21" t="s">
        <v>15</v>
      </c>
      <c r="AW12" s="21" t="s">
        <v>15</v>
      </c>
      <c r="AX12" s="21" t="s">
        <v>15</v>
      </c>
      <c r="AY12" s="21" t="s">
        <v>15</v>
      </c>
      <c r="AZ12" s="21" t="s">
        <v>15</v>
      </c>
      <c r="BA12" s="21" t="s">
        <v>15</v>
      </c>
      <c r="BB12" s="21">
        <f t="shared" si="4"/>
        <v>60</v>
      </c>
      <c r="BC12" s="21" t="s">
        <v>15</v>
      </c>
      <c r="BD12" s="21" t="s">
        <v>15</v>
      </c>
      <c r="BE12" s="21" t="s">
        <v>15</v>
      </c>
      <c r="BF12" s="21" t="s">
        <v>15</v>
      </c>
      <c r="BG12" s="21">
        <v>60</v>
      </c>
      <c r="BH12" s="21" t="s">
        <v>15</v>
      </c>
      <c r="BI12" s="21" t="s">
        <v>15</v>
      </c>
      <c r="BJ12" s="21" t="s">
        <v>15</v>
      </c>
      <c r="BK12" s="21" t="s">
        <v>15</v>
      </c>
      <c r="BL12" s="21" t="s">
        <v>15</v>
      </c>
      <c r="BM12" s="21" t="s">
        <v>15</v>
      </c>
      <c r="BN12" s="21" t="s">
        <v>15</v>
      </c>
      <c r="BO12" s="21" t="s">
        <v>15</v>
      </c>
      <c r="BP12" s="21" t="s">
        <v>15</v>
      </c>
      <c r="BQ12" s="21" t="s">
        <v>15</v>
      </c>
      <c r="BR12" s="21" t="s">
        <v>15</v>
      </c>
      <c r="BS12" s="21" t="s">
        <v>15</v>
      </c>
      <c r="BT12" s="21" t="s">
        <v>15</v>
      </c>
      <c r="BU12" s="21" t="s">
        <v>15</v>
      </c>
      <c r="BV12" s="21" t="s">
        <v>15</v>
      </c>
      <c r="BW12" s="21" t="s">
        <v>15</v>
      </c>
      <c r="BX12" s="21" t="s">
        <v>15</v>
      </c>
      <c r="BY12" s="21" t="s">
        <v>15</v>
      </c>
      <c r="BZ12" s="21" t="s">
        <v>15</v>
      </c>
      <c r="CA12" s="21" t="s">
        <v>15</v>
      </c>
      <c r="CB12" s="21" t="s">
        <v>15</v>
      </c>
      <c r="CC12" s="21" t="s">
        <v>15</v>
      </c>
      <c r="CD12" s="21" t="s">
        <v>15</v>
      </c>
      <c r="CE12" s="21" t="s">
        <v>15</v>
      </c>
      <c r="CF12" s="21" t="s">
        <v>15</v>
      </c>
      <c r="CG12" s="21" t="s">
        <v>15</v>
      </c>
      <c r="CH12" s="21" t="s">
        <v>15</v>
      </c>
      <c r="CI12" s="21" t="s">
        <v>15</v>
      </c>
      <c r="CJ12" s="21" t="s">
        <v>15</v>
      </c>
      <c r="CK12" s="21" t="s">
        <v>15</v>
      </c>
      <c r="CL12" s="21" t="s">
        <v>15</v>
      </c>
      <c r="CM12" s="21" t="s">
        <v>15</v>
      </c>
      <c r="CN12" s="21" t="s">
        <v>15</v>
      </c>
      <c r="CO12" s="21">
        <f>AVERAGE(CP12:DA12)</f>
        <v>35</v>
      </c>
      <c r="CP12" s="21" t="s">
        <v>15</v>
      </c>
      <c r="CQ12" s="21" t="s">
        <v>15</v>
      </c>
      <c r="CR12" s="21" t="s">
        <v>15</v>
      </c>
      <c r="CS12" s="21" t="s">
        <v>15</v>
      </c>
      <c r="CT12" s="21" t="s">
        <v>15</v>
      </c>
      <c r="CU12" s="21" t="s">
        <v>15</v>
      </c>
      <c r="CV12" s="21" t="s">
        <v>15</v>
      </c>
      <c r="CW12" s="21" t="s">
        <v>15</v>
      </c>
      <c r="CX12" s="21" t="s">
        <v>15</v>
      </c>
      <c r="CY12" s="21">
        <v>39.999999999999993</v>
      </c>
      <c r="CZ12" s="21" t="s">
        <v>15</v>
      </c>
      <c r="DA12" s="21">
        <v>30</v>
      </c>
      <c r="DB12" s="21">
        <f>AVERAGE(DC12:DN12)</f>
        <v>33.333333333333336</v>
      </c>
      <c r="DC12" s="21" t="s">
        <v>15</v>
      </c>
      <c r="DD12" s="21">
        <v>32</v>
      </c>
      <c r="DE12" s="21" t="s">
        <v>15</v>
      </c>
      <c r="DF12" s="21" t="s">
        <v>15</v>
      </c>
      <c r="DG12" s="21" t="s">
        <v>15</v>
      </c>
      <c r="DH12" s="21" t="s">
        <v>15</v>
      </c>
      <c r="DI12" s="21">
        <v>35</v>
      </c>
      <c r="DJ12" s="21" t="s">
        <v>15</v>
      </c>
      <c r="DK12" s="21">
        <v>33</v>
      </c>
      <c r="DL12" s="21" t="s">
        <v>15</v>
      </c>
      <c r="DM12" s="21" t="s">
        <v>15</v>
      </c>
      <c r="DN12" s="21" t="s">
        <v>15</v>
      </c>
      <c r="DO12" s="21" t="s">
        <v>15</v>
      </c>
      <c r="DP12" s="21" t="s">
        <v>15</v>
      </c>
      <c r="DQ12" s="21" t="s">
        <v>15</v>
      </c>
      <c r="DR12" s="21" t="s">
        <v>15</v>
      </c>
      <c r="DS12" s="21" t="s">
        <v>15</v>
      </c>
      <c r="DT12" s="21" t="s">
        <v>15</v>
      </c>
      <c r="DU12" s="21" t="s">
        <v>15</v>
      </c>
      <c r="DV12" s="21" t="s">
        <v>15</v>
      </c>
      <c r="DW12" s="21" t="s">
        <v>15</v>
      </c>
      <c r="DX12" s="21" t="s">
        <v>15</v>
      </c>
      <c r="DY12" s="21" t="s">
        <v>15</v>
      </c>
      <c r="DZ12" s="21" t="s">
        <v>15</v>
      </c>
      <c r="EA12" s="21" t="s">
        <v>15</v>
      </c>
      <c r="EB12" s="21">
        <f t="shared" si="8"/>
        <v>28.507922330097092</v>
      </c>
      <c r="EC12" s="21" t="s">
        <v>15</v>
      </c>
      <c r="ED12" s="21" t="s">
        <v>15</v>
      </c>
      <c r="EE12" s="21" t="s">
        <v>15</v>
      </c>
      <c r="EF12" s="21">
        <v>24.679611650485437</v>
      </c>
      <c r="EG12" s="21" t="s">
        <v>15</v>
      </c>
      <c r="EH12" s="21">
        <v>20</v>
      </c>
      <c r="EI12" s="21" t="s">
        <v>15</v>
      </c>
      <c r="EJ12" s="21" t="s">
        <v>15</v>
      </c>
      <c r="EK12" s="21">
        <v>34.860000000000007</v>
      </c>
      <c r="EL12" s="21">
        <v>27.999999999999996</v>
      </c>
      <c r="EM12" s="21" t="s">
        <v>15</v>
      </c>
      <c r="EN12" s="21">
        <v>35</v>
      </c>
      <c r="EO12" s="21">
        <f>AVERAGE(EP12:FA12)</f>
        <v>29</v>
      </c>
      <c r="EP12" s="21" t="s">
        <v>15</v>
      </c>
      <c r="EQ12" s="21">
        <v>26</v>
      </c>
      <c r="ER12" s="21" t="s">
        <v>15</v>
      </c>
      <c r="ES12" s="21" t="s">
        <v>15</v>
      </c>
      <c r="ET12" s="21">
        <v>34</v>
      </c>
      <c r="EU12" s="21">
        <v>26</v>
      </c>
      <c r="EV12" s="21">
        <v>26</v>
      </c>
      <c r="EW12" s="21" t="s">
        <v>739</v>
      </c>
      <c r="EX12" s="21" t="s">
        <v>739</v>
      </c>
      <c r="EY12" s="21" t="s">
        <v>739</v>
      </c>
      <c r="EZ12" s="21" t="s">
        <v>739</v>
      </c>
      <c r="FA12" s="21">
        <v>33</v>
      </c>
    </row>
    <row r="13" spans="1:157" s="30" customFormat="1" ht="12.75">
      <c r="A13" s="792" t="s">
        <v>2901</v>
      </c>
      <c r="B13" s="21">
        <f t="shared" si="0"/>
        <v>15.5</v>
      </c>
      <c r="C13" s="21">
        <v>31</v>
      </c>
      <c r="D13" s="21" t="s">
        <v>15</v>
      </c>
      <c r="E13" s="21" t="s">
        <v>15</v>
      </c>
      <c r="F13" s="21" t="s">
        <v>15</v>
      </c>
      <c r="G13" s="21" t="s">
        <v>15</v>
      </c>
      <c r="H13" s="21" t="s">
        <v>15</v>
      </c>
      <c r="I13" s="21" t="s">
        <v>15</v>
      </c>
      <c r="J13" s="21" t="s">
        <v>15</v>
      </c>
      <c r="K13" s="21" t="s">
        <v>15</v>
      </c>
      <c r="L13" s="21" t="s">
        <v>15</v>
      </c>
      <c r="M13" s="21" t="s">
        <v>15</v>
      </c>
      <c r="N13" s="21">
        <v>0</v>
      </c>
      <c r="O13" s="21">
        <f>AVERAGE(P13:AA13)</f>
        <v>49.222222222222221</v>
      </c>
      <c r="P13" s="21" t="s">
        <v>15</v>
      </c>
      <c r="Q13" s="21">
        <v>61.666666666666664</v>
      </c>
      <c r="R13" s="21" t="s">
        <v>15</v>
      </c>
      <c r="S13" s="21" t="s">
        <v>15</v>
      </c>
      <c r="T13" s="21" t="s">
        <v>15</v>
      </c>
      <c r="U13" s="21">
        <v>36</v>
      </c>
      <c r="V13" s="21" t="s">
        <v>15</v>
      </c>
      <c r="W13" s="21" t="s">
        <v>15</v>
      </c>
      <c r="X13" s="21" t="s">
        <v>15</v>
      </c>
      <c r="Y13" s="21" t="s">
        <v>15</v>
      </c>
      <c r="Z13" s="21" t="s">
        <v>15</v>
      </c>
      <c r="AA13" s="21">
        <v>50</v>
      </c>
      <c r="AB13" s="21">
        <f t="shared" si="2"/>
        <v>48.75</v>
      </c>
      <c r="AC13" s="21">
        <v>50</v>
      </c>
      <c r="AD13" s="21">
        <v>50</v>
      </c>
      <c r="AE13" s="21">
        <v>50</v>
      </c>
      <c r="AF13" s="21">
        <v>45</v>
      </c>
      <c r="AG13" s="21" t="s">
        <v>15</v>
      </c>
      <c r="AH13" s="21" t="s">
        <v>15</v>
      </c>
      <c r="AI13" s="21" t="s">
        <v>15</v>
      </c>
      <c r="AJ13" s="21" t="s">
        <v>15</v>
      </c>
      <c r="AK13" s="21" t="s">
        <v>15</v>
      </c>
      <c r="AL13" s="21" t="s">
        <v>15</v>
      </c>
      <c r="AM13" s="21" t="s">
        <v>15</v>
      </c>
      <c r="AN13" s="21" t="s">
        <v>15</v>
      </c>
      <c r="AO13" s="21">
        <f t="shared" si="3"/>
        <v>61.6</v>
      </c>
      <c r="AP13" s="21">
        <v>68</v>
      </c>
      <c r="AQ13" s="21">
        <v>55</v>
      </c>
      <c r="AR13" s="21" t="s">
        <v>15</v>
      </c>
      <c r="AS13" s="21" t="s">
        <v>15</v>
      </c>
      <c r="AT13" s="21" t="s">
        <v>15</v>
      </c>
      <c r="AU13" s="21">
        <v>70</v>
      </c>
      <c r="AV13" s="21" t="s">
        <v>15</v>
      </c>
      <c r="AW13" s="21" t="s">
        <v>15</v>
      </c>
      <c r="AX13" s="21" t="s">
        <v>15</v>
      </c>
      <c r="AY13" s="21" t="s">
        <v>15</v>
      </c>
      <c r="AZ13" s="21">
        <v>45</v>
      </c>
      <c r="BA13" s="21">
        <v>70</v>
      </c>
      <c r="BB13" s="21">
        <f>AVERAGE(BC13:BN13)</f>
        <v>56.988333333333337</v>
      </c>
      <c r="BC13" s="21">
        <v>70</v>
      </c>
      <c r="BD13" s="21" t="s">
        <v>15</v>
      </c>
      <c r="BE13" s="21">
        <v>60</v>
      </c>
      <c r="BF13" s="21">
        <v>57.5</v>
      </c>
      <c r="BG13" s="21" t="s">
        <v>15</v>
      </c>
      <c r="BH13" s="21">
        <v>48.43</v>
      </c>
      <c r="BI13" s="21">
        <v>70</v>
      </c>
      <c r="BJ13" s="21" t="s">
        <v>15</v>
      </c>
      <c r="BK13" s="21" t="s">
        <v>15</v>
      </c>
      <c r="BL13" s="21">
        <v>36</v>
      </c>
      <c r="BM13" s="21" t="s">
        <v>15</v>
      </c>
      <c r="BN13" s="21" t="s">
        <v>15</v>
      </c>
      <c r="BO13" s="21">
        <f>AVERAGE(BP13:CA13)</f>
        <v>28.407613721103658</v>
      </c>
      <c r="BP13" s="21" t="s">
        <v>15</v>
      </c>
      <c r="BQ13" s="21" t="s">
        <v>15</v>
      </c>
      <c r="BR13" s="21" t="s">
        <v>15</v>
      </c>
      <c r="BS13" s="21">
        <v>24</v>
      </c>
      <c r="BT13" s="21">
        <v>24.1</v>
      </c>
      <c r="BU13" s="21">
        <v>24.11</v>
      </c>
      <c r="BV13" s="21">
        <v>24.57</v>
      </c>
      <c r="BW13" s="21">
        <v>30.34</v>
      </c>
      <c r="BX13" s="21">
        <v>26.778523489932887</v>
      </c>
      <c r="BY13" s="21">
        <v>28</v>
      </c>
      <c r="BZ13" s="21">
        <v>45</v>
      </c>
      <c r="CA13" s="21">
        <v>28.77</v>
      </c>
      <c r="CB13" s="21">
        <f>AVERAGE(CC13:CN13)</f>
        <v>19.644133771929823</v>
      </c>
      <c r="CC13" s="21">
        <v>15.703125</v>
      </c>
      <c r="CD13" s="21" t="s">
        <v>15</v>
      </c>
      <c r="CE13" s="21" t="s">
        <v>15</v>
      </c>
      <c r="CF13" s="21" t="s">
        <v>15</v>
      </c>
      <c r="CG13" s="21">
        <v>20.333333333333332</v>
      </c>
      <c r="CH13" s="21">
        <v>24.5</v>
      </c>
      <c r="CI13" s="21" t="s">
        <v>15</v>
      </c>
      <c r="CJ13" s="21" t="s">
        <v>15</v>
      </c>
      <c r="CK13" s="21">
        <v>20.684210526315791</v>
      </c>
      <c r="CL13" s="21" t="s">
        <v>15</v>
      </c>
      <c r="CM13" s="21" t="s">
        <v>15</v>
      </c>
      <c r="CN13" s="21">
        <v>17</v>
      </c>
      <c r="CO13" s="21">
        <f>AVERAGE(CP13:DA13)</f>
        <v>17.046153846153846</v>
      </c>
      <c r="CP13" s="21">
        <v>17</v>
      </c>
      <c r="CQ13" s="21">
        <v>17</v>
      </c>
      <c r="CR13" s="21">
        <v>17.23076923076923</v>
      </c>
      <c r="CS13" s="21">
        <v>17</v>
      </c>
      <c r="CT13" s="21">
        <v>17</v>
      </c>
      <c r="CU13" s="21" t="s">
        <v>15</v>
      </c>
      <c r="CV13" s="21" t="s">
        <v>15</v>
      </c>
      <c r="CW13" s="21" t="s">
        <v>15</v>
      </c>
      <c r="CX13" s="21" t="s">
        <v>15</v>
      </c>
      <c r="CY13" s="21" t="s">
        <v>15</v>
      </c>
      <c r="CZ13" s="21" t="s">
        <v>15</v>
      </c>
      <c r="DA13" s="21" t="s">
        <v>15</v>
      </c>
      <c r="DB13" s="21">
        <f>AVERAGE(DC13:DN13)</f>
        <v>17.5</v>
      </c>
      <c r="DC13" s="21" t="s">
        <v>15</v>
      </c>
      <c r="DD13" s="21" t="s">
        <v>15</v>
      </c>
      <c r="DE13" s="21">
        <v>16</v>
      </c>
      <c r="DF13" s="21" t="s">
        <v>15</v>
      </c>
      <c r="DG13" s="21" t="s">
        <v>15</v>
      </c>
      <c r="DH13" s="21" t="s">
        <v>15</v>
      </c>
      <c r="DI13" s="21" t="s">
        <v>15</v>
      </c>
      <c r="DJ13" s="21" t="s">
        <v>15</v>
      </c>
      <c r="DK13" s="21" t="s">
        <v>15</v>
      </c>
      <c r="DL13" s="21" t="s">
        <v>15</v>
      </c>
      <c r="DM13" s="21" t="s">
        <v>15</v>
      </c>
      <c r="DN13" s="21">
        <v>19</v>
      </c>
      <c r="DO13" s="21" t="s">
        <v>15</v>
      </c>
      <c r="DP13" s="21" t="s">
        <v>15</v>
      </c>
      <c r="DQ13" s="21" t="s">
        <v>15</v>
      </c>
      <c r="DR13" s="21" t="s">
        <v>15</v>
      </c>
      <c r="DS13" s="21" t="s">
        <v>15</v>
      </c>
      <c r="DT13" s="21" t="s">
        <v>15</v>
      </c>
      <c r="DU13" s="21" t="s">
        <v>15</v>
      </c>
      <c r="DV13" s="21" t="s">
        <v>15</v>
      </c>
      <c r="DW13" s="21" t="s">
        <v>15</v>
      </c>
      <c r="DX13" s="21" t="s">
        <v>15</v>
      </c>
      <c r="DY13" s="21" t="s">
        <v>15</v>
      </c>
      <c r="DZ13" s="21" t="s">
        <v>15</v>
      </c>
      <c r="EA13" s="21" t="s">
        <v>15</v>
      </c>
      <c r="EB13" s="21" t="s">
        <v>15</v>
      </c>
      <c r="EC13" s="21" t="s">
        <v>15</v>
      </c>
      <c r="ED13" s="21" t="s">
        <v>15</v>
      </c>
      <c r="EE13" s="21" t="s">
        <v>15</v>
      </c>
      <c r="EF13" s="21" t="s">
        <v>15</v>
      </c>
      <c r="EG13" s="21" t="s">
        <v>15</v>
      </c>
      <c r="EH13" s="21" t="s">
        <v>15</v>
      </c>
      <c r="EI13" s="21" t="s">
        <v>15</v>
      </c>
      <c r="EJ13" s="21" t="s">
        <v>15</v>
      </c>
      <c r="EK13" s="21" t="s">
        <v>15</v>
      </c>
      <c r="EL13" s="21" t="s">
        <v>15</v>
      </c>
      <c r="EM13" s="21" t="s">
        <v>15</v>
      </c>
      <c r="EN13" s="21" t="s">
        <v>15</v>
      </c>
      <c r="EO13" s="21">
        <f>AVERAGE(EP13:FA13)</f>
        <v>25</v>
      </c>
      <c r="EP13" s="21">
        <v>25</v>
      </c>
      <c r="EQ13" s="21">
        <v>25</v>
      </c>
      <c r="ER13" s="21">
        <v>25</v>
      </c>
      <c r="ES13" s="21">
        <v>25</v>
      </c>
      <c r="ET13" s="21">
        <v>25</v>
      </c>
      <c r="EU13" s="21">
        <v>25</v>
      </c>
      <c r="EV13" s="21">
        <v>25</v>
      </c>
      <c r="EW13" s="21" t="s">
        <v>739</v>
      </c>
      <c r="EX13" s="21" t="s">
        <v>739</v>
      </c>
      <c r="EY13" s="21" t="s">
        <v>739</v>
      </c>
      <c r="EZ13" s="21" t="s">
        <v>739</v>
      </c>
      <c r="FA13" s="21" t="s">
        <v>739</v>
      </c>
    </row>
    <row r="14" spans="1:157" s="30" customFormat="1" ht="12.75">
      <c r="A14" s="792" t="s">
        <v>3188</v>
      </c>
      <c r="B14" s="21">
        <f t="shared" si="0"/>
        <v>62.6</v>
      </c>
      <c r="C14" s="21" t="s">
        <v>15</v>
      </c>
      <c r="D14" s="21" t="s">
        <v>15</v>
      </c>
      <c r="E14" s="21">
        <v>70</v>
      </c>
      <c r="F14" s="21" t="s">
        <v>15</v>
      </c>
      <c r="G14" s="21">
        <v>75</v>
      </c>
      <c r="H14" s="21">
        <v>48</v>
      </c>
      <c r="I14" s="21" t="s">
        <v>15</v>
      </c>
      <c r="J14" s="21" t="s">
        <v>15</v>
      </c>
      <c r="K14" s="21" t="s">
        <v>15</v>
      </c>
      <c r="L14" s="21">
        <v>60</v>
      </c>
      <c r="M14" s="21">
        <v>60.000000000000007</v>
      </c>
      <c r="N14" s="21" t="s">
        <v>15</v>
      </c>
      <c r="O14" s="21">
        <f t="shared" si="1"/>
        <v>60</v>
      </c>
      <c r="P14" s="21" t="s">
        <v>15</v>
      </c>
      <c r="Q14" s="21" t="s">
        <v>15</v>
      </c>
      <c r="R14" s="21" t="s">
        <v>15</v>
      </c>
      <c r="S14" s="21" t="s">
        <v>15</v>
      </c>
      <c r="T14" s="21" t="s">
        <v>15</v>
      </c>
      <c r="U14" s="21" t="s">
        <v>15</v>
      </c>
      <c r="V14" s="21" t="s">
        <v>15</v>
      </c>
      <c r="W14" s="21" t="s">
        <v>15</v>
      </c>
      <c r="X14" s="21">
        <v>60</v>
      </c>
      <c r="Y14" s="21" t="s">
        <v>15</v>
      </c>
      <c r="Z14" s="21" t="s">
        <v>15</v>
      </c>
      <c r="AA14" s="21" t="s">
        <v>15</v>
      </c>
      <c r="AB14" s="21">
        <f t="shared" si="2"/>
        <v>56.082925248108971</v>
      </c>
      <c r="AC14" s="21" t="s">
        <v>15</v>
      </c>
      <c r="AD14" s="21" t="s">
        <v>15</v>
      </c>
      <c r="AE14" s="21">
        <v>47</v>
      </c>
      <c r="AF14" s="21">
        <v>39.008729388942783</v>
      </c>
      <c r="AG14" s="21">
        <v>64.405896851602108</v>
      </c>
      <c r="AH14" s="21" t="s">
        <v>15</v>
      </c>
      <c r="AI14" s="21">
        <v>80</v>
      </c>
      <c r="AJ14" s="21" t="s">
        <v>15</v>
      </c>
      <c r="AK14" s="21">
        <v>50</v>
      </c>
      <c r="AL14" s="21" t="s">
        <v>15</v>
      </c>
      <c r="AM14" s="21" t="s">
        <v>15</v>
      </c>
      <c r="AN14" s="21" t="s">
        <v>15</v>
      </c>
      <c r="AO14" s="21">
        <f t="shared" si="3"/>
        <v>60.634306134603932</v>
      </c>
      <c r="AP14" s="21">
        <v>62.537224538415721</v>
      </c>
      <c r="AQ14" s="21" t="s">
        <v>15</v>
      </c>
      <c r="AR14" s="21">
        <v>70</v>
      </c>
      <c r="AS14" s="21" t="s">
        <v>15</v>
      </c>
      <c r="AT14" s="21" t="s">
        <v>15</v>
      </c>
      <c r="AU14" s="21" t="s">
        <v>15</v>
      </c>
      <c r="AV14" s="21" t="s">
        <v>15</v>
      </c>
      <c r="AW14" s="21">
        <v>39.999999999999993</v>
      </c>
      <c r="AX14" s="21" t="s">
        <v>15</v>
      </c>
      <c r="AY14" s="21">
        <v>69.999999999999986</v>
      </c>
      <c r="AZ14" s="21" t="s">
        <v>15</v>
      </c>
      <c r="BA14" s="21" t="s">
        <v>15</v>
      </c>
      <c r="BB14" s="21">
        <f t="shared" si="4"/>
        <v>54.082526810533437</v>
      </c>
      <c r="BC14" s="21">
        <v>60</v>
      </c>
      <c r="BD14" s="21" t="s">
        <v>15</v>
      </c>
      <c r="BE14" s="21" t="s">
        <v>15</v>
      </c>
      <c r="BF14" s="21" t="s">
        <v>15</v>
      </c>
      <c r="BG14" s="21">
        <v>54.761129207383277</v>
      </c>
      <c r="BH14" s="21">
        <v>60</v>
      </c>
      <c r="BI14" s="21" t="s">
        <v>15</v>
      </c>
      <c r="BJ14" s="21" t="s">
        <v>15</v>
      </c>
      <c r="BK14" s="21">
        <v>49.73403165581734</v>
      </c>
      <c r="BL14" s="21">
        <v>55</v>
      </c>
      <c r="BM14" s="21" t="s">
        <v>15</v>
      </c>
      <c r="BN14" s="21">
        <v>45</v>
      </c>
      <c r="BO14" s="21">
        <f t="shared" si="5"/>
        <v>36.828571428571429</v>
      </c>
      <c r="BP14" s="21" t="s">
        <v>15</v>
      </c>
      <c r="BQ14" s="21" t="s">
        <v>15</v>
      </c>
      <c r="BR14" s="21">
        <v>40</v>
      </c>
      <c r="BS14" s="21">
        <v>40</v>
      </c>
      <c r="BT14" s="21">
        <v>42.142857142857146</v>
      </c>
      <c r="BU14" s="21">
        <v>22</v>
      </c>
      <c r="BV14" s="21" t="s">
        <v>15</v>
      </c>
      <c r="BW14" s="21" t="s">
        <v>15</v>
      </c>
      <c r="BX14" s="21" t="s">
        <v>15</v>
      </c>
      <c r="BY14" s="21" t="s">
        <v>15</v>
      </c>
      <c r="BZ14" s="21">
        <v>40.000000000000007</v>
      </c>
      <c r="CA14" s="21" t="s">
        <v>15</v>
      </c>
      <c r="CB14" s="21">
        <f t="shared" si="6"/>
        <v>27.24145541480398</v>
      </c>
      <c r="CC14" s="21" t="s">
        <v>15</v>
      </c>
      <c r="CD14" s="21">
        <v>24</v>
      </c>
      <c r="CE14" s="21">
        <v>24</v>
      </c>
      <c r="CF14" s="21">
        <v>24</v>
      </c>
      <c r="CG14" s="21" t="s">
        <v>15</v>
      </c>
      <c r="CH14" s="21" t="s">
        <v>15</v>
      </c>
      <c r="CI14" s="21">
        <v>25.524475524475527</v>
      </c>
      <c r="CJ14" s="21">
        <v>24</v>
      </c>
      <c r="CK14" s="21">
        <v>27.5</v>
      </c>
      <c r="CL14" s="21">
        <v>33.999999999999993</v>
      </c>
      <c r="CM14" s="21">
        <v>26.103991370010789</v>
      </c>
      <c r="CN14" s="21">
        <v>36.044631838749481</v>
      </c>
      <c r="CO14" s="21">
        <f>AVERAGE(CP14:DA14)</f>
        <v>35.638197210140781</v>
      </c>
      <c r="CP14" s="21">
        <v>20</v>
      </c>
      <c r="CQ14" s="21">
        <v>28.110455326460485</v>
      </c>
      <c r="CR14" s="21">
        <v>36.833443054641215</v>
      </c>
      <c r="CS14" s="21">
        <v>20</v>
      </c>
      <c r="CT14" s="21">
        <v>33.193548387096776</v>
      </c>
      <c r="CU14" s="21">
        <v>35.21631303998393</v>
      </c>
      <c r="CV14" s="21">
        <v>28</v>
      </c>
      <c r="CW14" s="21">
        <v>33.18535825545171</v>
      </c>
      <c r="CX14" s="21" t="s">
        <v>15</v>
      </c>
      <c r="CY14" s="21">
        <v>96</v>
      </c>
      <c r="CZ14" s="21">
        <v>32.866473988439303</v>
      </c>
      <c r="DA14" s="21">
        <v>28.614577259475215</v>
      </c>
      <c r="DB14" s="21">
        <f>AVERAGE(DC14:DN14)</f>
        <v>28.510917689282127</v>
      </c>
      <c r="DC14" s="21">
        <v>26.979715061058343</v>
      </c>
      <c r="DD14" s="21">
        <v>16.203115350305357</v>
      </c>
      <c r="DE14" s="21" t="s">
        <v>15</v>
      </c>
      <c r="DF14" s="21">
        <v>32.54081632653061</v>
      </c>
      <c r="DG14" s="21">
        <v>35.68847457627119</v>
      </c>
      <c r="DH14" s="21">
        <v>28.164302510809375</v>
      </c>
      <c r="DI14" s="21" t="s">
        <v>15</v>
      </c>
      <c r="DJ14" s="21">
        <v>24</v>
      </c>
      <c r="DK14" s="21">
        <v>36.000000000000007</v>
      </c>
      <c r="DL14" s="21" t="s">
        <v>15</v>
      </c>
      <c r="DM14" s="21" t="s">
        <v>15</v>
      </c>
      <c r="DN14" s="21" t="s">
        <v>15</v>
      </c>
      <c r="DO14" s="21">
        <f t="shared" si="7"/>
        <v>28.400111717352232</v>
      </c>
      <c r="DP14" s="21">
        <v>27.999999999999996</v>
      </c>
      <c r="DQ14" s="21">
        <v>35</v>
      </c>
      <c r="DR14" s="21">
        <v>36.67</v>
      </c>
      <c r="DS14" s="21">
        <v>36</v>
      </c>
      <c r="DT14" s="21">
        <v>35.000000000000007</v>
      </c>
      <c r="DU14" s="21">
        <v>20.109999999999996</v>
      </c>
      <c r="DV14" s="21" t="s">
        <v>15</v>
      </c>
      <c r="DW14" s="21">
        <v>22.85385500575374</v>
      </c>
      <c r="DX14" s="21">
        <v>34.024390243902438</v>
      </c>
      <c r="DY14" s="21">
        <v>23.680000000000003</v>
      </c>
      <c r="DZ14" s="21">
        <v>23.553806157621075</v>
      </c>
      <c r="EA14" s="21">
        <v>17.509177483597366</v>
      </c>
      <c r="EB14" s="21">
        <f t="shared" si="8"/>
        <v>23.325492332057177</v>
      </c>
      <c r="EC14" s="21">
        <v>20.386522911051213</v>
      </c>
      <c r="ED14" s="21">
        <v>22.016440278682772</v>
      </c>
      <c r="EE14" s="21">
        <v>24.187852980726131</v>
      </c>
      <c r="EF14" s="21">
        <v>30.445620789220406</v>
      </c>
      <c r="EG14" s="21">
        <v>20.23076923076923</v>
      </c>
      <c r="EH14" s="21">
        <v>20.051842262497512</v>
      </c>
      <c r="EI14" s="21">
        <v>35</v>
      </c>
      <c r="EJ14" s="21">
        <v>21.624536376604851</v>
      </c>
      <c r="EK14" s="21">
        <v>23.400621118012424</v>
      </c>
      <c r="EL14" s="21">
        <v>20.494714828897337</v>
      </c>
      <c r="EM14" s="21">
        <v>20.458017994692213</v>
      </c>
      <c r="EN14" s="21">
        <v>21.608969213532003</v>
      </c>
      <c r="EO14" s="21">
        <f>AVERAGE(EP14:FA14)</f>
        <v>21.61</v>
      </c>
      <c r="EP14" s="21">
        <v>28.49</v>
      </c>
      <c r="EQ14" s="21">
        <v>20.6</v>
      </c>
      <c r="ER14" s="21">
        <v>23.52</v>
      </c>
      <c r="ES14" s="21">
        <v>23.43</v>
      </c>
      <c r="ET14" s="21">
        <v>23.63</v>
      </c>
      <c r="EU14" s="21">
        <v>19.989999999999998</v>
      </c>
      <c r="EV14" s="21">
        <v>20.02</v>
      </c>
      <c r="EW14" s="21">
        <v>20.11</v>
      </c>
      <c r="EX14" s="21">
        <v>20.51</v>
      </c>
      <c r="EY14" s="21">
        <v>19.09</v>
      </c>
      <c r="EZ14" s="21">
        <v>19.53</v>
      </c>
      <c r="FA14" s="21">
        <v>20.399999999999999</v>
      </c>
    </row>
    <row r="15" spans="1:157" s="30" customFormat="1" ht="12.75">
      <c r="A15" s="792" t="s">
        <v>3189</v>
      </c>
      <c r="B15" s="21">
        <f t="shared" si="0"/>
        <v>50</v>
      </c>
      <c r="C15" s="21" t="s">
        <v>15</v>
      </c>
      <c r="D15" s="21" t="s">
        <v>15</v>
      </c>
      <c r="E15" s="21" t="s">
        <v>15</v>
      </c>
      <c r="F15" s="21" t="s">
        <v>15</v>
      </c>
      <c r="G15" s="21" t="s">
        <v>15</v>
      </c>
      <c r="H15" s="21" t="s">
        <v>15</v>
      </c>
      <c r="I15" s="21">
        <v>50</v>
      </c>
      <c r="J15" s="21" t="s">
        <v>15</v>
      </c>
      <c r="K15" s="21" t="s">
        <v>15</v>
      </c>
      <c r="L15" s="21" t="s">
        <v>15</v>
      </c>
      <c r="M15" s="21" t="s">
        <v>15</v>
      </c>
      <c r="N15" s="21" t="s">
        <v>15</v>
      </c>
      <c r="O15" s="21" t="s">
        <v>15</v>
      </c>
      <c r="P15" s="21" t="s">
        <v>15</v>
      </c>
      <c r="Q15" s="21" t="s">
        <v>15</v>
      </c>
      <c r="R15" s="21" t="s">
        <v>15</v>
      </c>
      <c r="S15" s="21" t="s">
        <v>15</v>
      </c>
      <c r="T15" s="21" t="s">
        <v>15</v>
      </c>
      <c r="U15" s="21" t="s">
        <v>15</v>
      </c>
      <c r="V15" s="21" t="s">
        <v>15</v>
      </c>
      <c r="W15" s="21" t="s">
        <v>15</v>
      </c>
      <c r="X15" s="21" t="s">
        <v>15</v>
      </c>
      <c r="Y15" s="21" t="s">
        <v>15</v>
      </c>
      <c r="Z15" s="21" t="s">
        <v>15</v>
      </c>
      <c r="AA15" s="21" t="s">
        <v>15</v>
      </c>
      <c r="AB15" s="21" t="s">
        <v>15</v>
      </c>
      <c r="AC15" s="21" t="s">
        <v>15</v>
      </c>
      <c r="AD15" s="21" t="s">
        <v>15</v>
      </c>
      <c r="AE15" s="21" t="s">
        <v>15</v>
      </c>
      <c r="AF15" s="21" t="s">
        <v>15</v>
      </c>
      <c r="AG15" s="21" t="s">
        <v>15</v>
      </c>
      <c r="AH15" s="21" t="s">
        <v>15</v>
      </c>
      <c r="AI15" s="21" t="s">
        <v>15</v>
      </c>
      <c r="AJ15" s="21" t="s">
        <v>15</v>
      </c>
      <c r="AK15" s="21" t="s">
        <v>15</v>
      </c>
      <c r="AL15" s="21" t="s">
        <v>15</v>
      </c>
      <c r="AM15" s="21" t="s">
        <v>15</v>
      </c>
      <c r="AN15" s="21" t="s">
        <v>15</v>
      </c>
      <c r="AO15" s="21" t="s">
        <v>15</v>
      </c>
      <c r="AP15" s="21" t="s">
        <v>15</v>
      </c>
      <c r="AQ15" s="21" t="s">
        <v>15</v>
      </c>
      <c r="AR15" s="21" t="s">
        <v>15</v>
      </c>
      <c r="AS15" s="21" t="s">
        <v>15</v>
      </c>
      <c r="AT15" s="21" t="s">
        <v>15</v>
      </c>
      <c r="AU15" s="21" t="s">
        <v>15</v>
      </c>
      <c r="AV15" s="21" t="s">
        <v>15</v>
      </c>
      <c r="AW15" s="21" t="s">
        <v>15</v>
      </c>
      <c r="AX15" s="21" t="s">
        <v>15</v>
      </c>
      <c r="AY15" s="21" t="s">
        <v>15</v>
      </c>
      <c r="AZ15" s="21" t="s">
        <v>15</v>
      </c>
      <c r="BA15" s="21" t="s">
        <v>15</v>
      </c>
      <c r="BB15" s="21" t="s">
        <v>15</v>
      </c>
      <c r="BC15" s="21" t="s">
        <v>15</v>
      </c>
      <c r="BD15" s="21" t="s">
        <v>15</v>
      </c>
      <c r="BE15" s="21" t="s">
        <v>15</v>
      </c>
      <c r="BF15" s="21" t="s">
        <v>15</v>
      </c>
      <c r="BG15" s="21" t="s">
        <v>15</v>
      </c>
      <c r="BH15" s="21" t="s">
        <v>15</v>
      </c>
      <c r="BI15" s="21" t="s">
        <v>15</v>
      </c>
      <c r="BJ15" s="21" t="s">
        <v>15</v>
      </c>
      <c r="BK15" s="21" t="s">
        <v>15</v>
      </c>
      <c r="BL15" s="21" t="s">
        <v>15</v>
      </c>
      <c r="BM15" s="21" t="s">
        <v>15</v>
      </c>
      <c r="BN15" s="21" t="s">
        <v>15</v>
      </c>
      <c r="BO15" s="21" t="s">
        <v>15</v>
      </c>
      <c r="BP15" s="21" t="s">
        <v>15</v>
      </c>
      <c r="BQ15" s="21" t="s">
        <v>15</v>
      </c>
      <c r="BR15" s="21" t="s">
        <v>15</v>
      </c>
      <c r="BS15" s="21" t="s">
        <v>15</v>
      </c>
      <c r="BT15" s="21" t="s">
        <v>15</v>
      </c>
      <c r="BU15" s="21" t="s">
        <v>15</v>
      </c>
      <c r="BV15" s="21" t="s">
        <v>15</v>
      </c>
      <c r="BW15" s="21" t="s">
        <v>15</v>
      </c>
      <c r="BX15" s="21" t="s">
        <v>15</v>
      </c>
      <c r="BY15" s="21" t="s">
        <v>15</v>
      </c>
      <c r="BZ15" s="21" t="s">
        <v>15</v>
      </c>
      <c r="CA15" s="21" t="s">
        <v>15</v>
      </c>
      <c r="CB15" s="21" t="s">
        <v>15</v>
      </c>
      <c r="CC15" s="21" t="s">
        <v>15</v>
      </c>
      <c r="CD15" s="21" t="s">
        <v>15</v>
      </c>
      <c r="CE15" s="21" t="s">
        <v>15</v>
      </c>
      <c r="CF15" s="21" t="s">
        <v>15</v>
      </c>
      <c r="CG15" s="21" t="s">
        <v>15</v>
      </c>
      <c r="CH15" s="21" t="s">
        <v>15</v>
      </c>
      <c r="CI15" s="21" t="s">
        <v>15</v>
      </c>
      <c r="CJ15" s="21" t="s">
        <v>15</v>
      </c>
      <c r="CK15" s="21" t="s">
        <v>15</v>
      </c>
      <c r="CL15" s="21" t="s">
        <v>15</v>
      </c>
      <c r="CM15" s="21" t="s">
        <v>15</v>
      </c>
      <c r="CN15" s="21" t="s">
        <v>15</v>
      </c>
      <c r="CO15" s="21" t="s">
        <v>15</v>
      </c>
      <c r="CP15" s="21" t="s">
        <v>15</v>
      </c>
      <c r="CQ15" s="21" t="s">
        <v>15</v>
      </c>
      <c r="CR15" s="21" t="s">
        <v>15</v>
      </c>
      <c r="CS15" s="21" t="s">
        <v>15</v>
      </c>
      <c r="CT15" s="21" t="s">
        <v>15</v>
      </c>
      <c r="CU15" s="21" t="s">
        <v>15</v>
      </c>
      <c r="CV15" s="21" t="s">
        <v>15</v>
      </c>
      <c r="CW15" s="21" t="s">
        <v>15</v>
      </c>
      <c r="CX15" s="21" t="s">
        <v>15</v>
      </c>
      <c r="CY15" s="21" t="s">
        <v>15</v>
      </c>
      <c r="CZ15" s="21" t="s">
        <v>15</v>
      </c>
      <c r="DA15" s="21" t="s">
        <v>15</v>
      </c>
      <c r="DB15" s="21" t="s">
        <v>15</v>
      </c>
      <c r="DC15" s="21" t="s">
        <v>15</v>
      </c>
      <c r="DD15" s="21" t="s">
        <v>15</v>
      </c>
      <c r="DE15" s="21" t="s">
        <v>15</v>
      </c>
      <c r="DF15" s="21" t="s">
        <v>15</v>
      </c>
      <c r="DG15" s="21" t="s">
        <v>15</v>
      </c>
      <c r="DH15" s="21" t="s">
        <v>15</v>
      </c>
      <c r="DI15" s="21" t="s">
        <v>15</v>
      </c>
      <c r="DJ15" s="21" t="s">
        <v>15</v>
      </c>
      <c r="DK15" s="21" t="s">
        <v>15</v>
      </c>
      <c r="DL15" s="21" t="s">
        <v>15</v>
      </c>
      <c r="DM15" s="21" t="s">
        <v>15</v>
      </c>
      <c r="DN15" s="21" t="s">
        <v>15</v>
      </c>
      <c r="DO15" s="21" t="s">
        <v>15</v>
      </c>
      <c r="DP15" s="21" t="s">
        <v>15</v>
      </c>
      <c r="DQ15" s="21" t="s">
        <v>15</v>
      </c>
      <c r="DR15" s="21" t="s">
        <v>15</v>
      </c>
      <c r="DS15" s="21" t="s">
        <v>15</v>
      </c>
      <c r="DT15" s="21" t="s">
        <v>15</v>
      </c>
      <c r="DU15" s="21" t="s">
        <v>15</v>
      </c>
      <c r="DV15" s="21" t="s">
        <v>15</v>
      </c>
      <c r="DW15" s="21" t="s">
        <v>15</v>
      </c>
      <c r="DX15" s="21" t="s">
        <v>15</v>
      </c>
      <c r="DY15" s="21" t="s">
        <v>15</v>
      </c>
      <c r="DZ15" s="21" t="s">
        <v>15</v>
      </c>
      <c r="EA15" s="21" t="s">
        <v>15</v>
      </c>
      <c r="EB15" s="21" t="s">
        <v>15</v>
      </c>
      <c r="EC15" s="21" t="s">
        <v>15</v>
      </c>
      <c r="ED15" s="21" t="s">
        <v>15</v>
      </c>
      <c r="EE15" s="21" t="s">
        <v>15</v>
      </c>
      <c r="EF15" s="21" t="s">
        <v>15</v>
      </c>
      <c r="EG15" s="21" t="s">
        <v>15</v>
      </c>
      <c r="EH15" s="21" t="s">
        <v>15</v>
      </c>
      <c r="EI15" s="21" t="s">
        <v>15</v>
      </c>
      <c r="EJ15" s="21" t="s">
        <v>15</v>
      </c>
      <c r="EK15" s="21" t="s">
        <v>15</v>
      </c>
      <c r="EL15" s="21" t="s">
        <v>15</v>
      </c>
      <c r="EM15" s="21" t="s">
        <v>15</v>
      </c>
      <c r="EN15" s="21" t="s">
        <v>15</v>
      </c>
      <c r="EO15" s="21" t="s">
        <v>15</v>
      </c>
      <c r="EP15" s="21" t="s">
        <v>15</v>
      </c>
      <c r="EQ15" s="21" t="s">
        <v>15</v>
      </c>
      <c r="ER15" s="21" t="s">
        <v>15</v>
      </c>
      <c r="ES15" s="21" t="s">
        <v>15</v>
      </c>
      <c r="ET15" s="21" t="s">
        <v>15</v>
      </c>
      <c r="EU15" s="21" t="s">
        <v>15</v>
      </c>
      <c r="EV15" s="21" t="s">
        <v>15</v>
      </c>
      <c r="EW15" s="21" t="s">
        <v>739</v>
      </c>
      <c r="EX15" s="21" t="s">
        <v>739</v>
      </c>
      <c r="EY15" s="21" t="s">
        <v>739</v>
      </c>
      <c r="EZ15" s="21" t="s">
        <v>739</v>
      </c>
      <c r="FA15" s="21" t="s">
        <v>739</v>
      </c>
    </row>
    <row r="16" spans="1:157" s="30" customFormat="1" ht="12.75">
      <c r="A16" s="792" t="s">
        <v>3057</v>
      </c>
      <c r="B16" s="21">
        <f t="shared" si="0"/>
        <v>79.991745741230986</v>
      </c>
      <c r="C16" s="21">
        <v>70</v>
      </c>
      <c r="D16" s="21">
        <v>78.095238095238088</v>
      </c>
      <c r="E16" s="21">
        <v>76.064516129032256</v>
      </c>
      <c r="F16" s="21">
        <v>90</v>
      </c>
      <c r="G16" s="21">
        <v>90</v>
      </c>
      <c r="H16" s="21">
        <v>108</v>
      </c>
      <c r="I16" s="21" t="s">
        <v>15</v>
      </c>
      <c r="J16" s="21">
        <v>65</v>
      </c>
      <c r="K16" s="21" t="s">
        <v>15</v>
      </c>
      <c r="L16" s="21" t="s">
        <v>15</v>
      </c>
      <c r="M16" s="21">
        <v>70</v>
      </c>
      <c r="N16" s="21">
        <v>72.765957446808514</v>
      </c>
      <c r="O16" s="21">
        <f t="shared" si="1"/>
        <v>62.5</v>
      </c>
      <c r="P16" s="21" t="s">
        <v>15</v>
      </c>
      <c r="Q16" s="21" t="s">
        <v>15</v>
      </c>
      <c r="R16" s="21" t="s">
        <v>15</v>
      </c>
      <c r="S16" s="21" t="s">
        <v>15</v>
      </c>
      <c r="T16" s="21" t="s">
        <v>15</v>
      </c>
      <c r="U16" s="21" t="s">
        <v>15</v>
      </c>
      <c r="V16" s="21" t="s">
        <v>15</v>
      </c>
      <c r="W16" s="21">
        <v>60</v>
      </c>
      <c r="X16" s="21" t="s">
        <v>15</v>
      </c>
      <c r="Y16" s="21">
        <v>65</v>
      </c>
      <c r="Z16" s="21" t="s">
        <v>15</v>
      </c>
      <c r="AA16" s="21" t="s">
        <v>15</v>
      </c>
      <c r="AB16" s="21" t="s">
        <v>15</v>
      </c>
      <c r="AC16" s="21" t="s">
        <v>15</v>
      </c>
      <c r="AD16" s="21" t="s">
        <v>15</v>
      </c>
      <c r="AE16" s="21" t="s">
        <v>15</v>
      </c>
      <c r="AF16" s="21" t="s">
        <v>15</v>
      </c>
      <c r="AG16" s="21" t="s">
        <v>15</v>
      </c>
      <c r="AH16" s="21" t="s">
        <v>15</v>
      </c>
      <c r="AI16" s="21" t="s">
        <v>15</v>
      </c>
      <c r="AJ16" s="21" t="s">
        <v>15</v>
      </c>
      <c r="AK16" s="21" t="s">
        <v>15</v>
      </c>
      <c r="AL16" s="21" t="s">
        <v>15</v>
      </c>
      <c r="AM16" s="21" t="s">
        <v>15</v>
      </c>
      <c r="AN16" s="21" t="s">
        <v>15</v>
      </c>
      <c r="AO16" s="21" t="s">
        <v>15</v>
      </c>
      <c r="AP16" s="21" t="s">
        <v>15</v>
      </c>
      <c r="AQ16" s="21" t="s">
        <v>15</v>
      </c>
      <c r="AR16" s="21" t="s">
        <v>15</v>
      </c>
      <c r="AS16" s="21" t="s">
        <v>15</v>
      </c>
      <c r="AT16" s="21" t="s">
        <v>15</v>
      </c>
      <c r="AU16" s="21" t="s">
        <v>15</v>
      </c>
      <c r="AV16" s="21" t="s">
        <v>15</v>
      </c>
      <c r="AW16" s="21" t="s">
        <v>15</v>
      </c>
      <c r="AX16" s="21" t="s">
        <v>15</v>
      </c>
      <c r="AY16" s="21" t="s">
        <v>15</v>
      </c>
      <c r="AZ16" s="21" t="s">
        <v>15</v>
      </c>
      <c r="BA16" s="21" t="s">
        <v>15</v>
      </c>
      <c r="BB16" s="21">
        <f t="shared" si="4"/>
        <v>54</v>
      </c>
      <c r="BC16" s="21" t="s">
        <v>15</v>
      </c>
      <c r="BD16" s="21" t="s">
        <v>15</v>
      </c>
      <c r="BE16" s="21">
        <v>89.999999999999986</v>
      </c>
      <c r="BF16" s="21" t="s">
        <v>15</v>
      </c>
      <c r="BG16" s="21" t="s">
        <v>15</v>
      </c>
      <c r="BH16" s="21">
        <v>25</v>
      </c>
      <c r="BI16" s="21" t="s">
        <v>15</v>
      </c>
      <c r="BJ16" s="21" t="s">
        <v>15</v>
      </c>
      <c r="BK16" s="21" t="s">
        <v>15</v>
      </c>
      <c r="BL16" s="21">
        <v>96</v>
      </c>
      <c r="BM16" s="21" t="s">
        <v>15</v>
      </c>
      <c r="BN16" s="21">
        <v>5</v>
      </c>
      <c r="BO16" s="21">
        <f t="shared" si="5"/>
        <v>60.92</v>
      </c>
      <c r="BP16" s="21" t="s">
        <v>15</v>
      </c>
      <c r="BQ16" s="21" t="s">
        <v>15</v>
      </c>
      <c r="BR16" s="21" t="s">
        <v>15</v>
      </c>
      <c r="BS16" s="21" t="s">
        <v>15</v>
      </c>
      <c r="BT16" s="21" t="s">
        <v>15</v>
      </c>
      <c r="BU16" s="21">
        <v>72.000000000000014</v>
      </c>
      <c r="BV16" s="21">
        <v>60</v>
      </c>
      <c r="BW16" s="21">
        <v>72.000000000000014</v>
      </c>
      <c r="BX16" s="21">
        <v>44.999999999999993</v>
      </c>
      <c r="BY16" s="21">
        <v>55.6</v>
      </c>
      <c r="BZ16" s="21" t="s">
        <v>15</v>
      </c>
      <c r="CA16" s="21" t="s">
        <v>15</v>
      </c>
      <c r="CB16" s="21" t="s">
        <v>15</v>
      </c>
      <c r="CC16" s="21" t="s">
        <v>15</v>
      </c>
      <c r="CD16" s="21" t="s">
        <v>15</v>
      </c>
      <c r="CE16" s="21" t="s">
        <v>15</v>
      </c>
      <c r="CF16" s="21" t="s">
        <v>15</v>
      </c>
      <c r="CG16" s="21" t="s">
        <v>15</v>
      </c>
      <c r="CH16" s="21" t="s">
        <v>15</v>
      </c>
      <c r="CI16" s="21" t="s">
        <v>15</v>
      </c>
      <c r="CJ16" s="21" t="s">
        <v>15</v>
      </c>
      <c r="CK16" s="21" t="s">
        <v>15</v>
      </c>
      <c r="CL16" s="21" t="s">
        <v>15</v>
      </c>
      <c r="CM16" s="21" t="s">
        <v>15</v>
      </c>
      <c r="CN16" s="21" t="s">
        <v>15</v>
      </c>
      <c r="CO16" s="21">
        <f>AVERAGE(CP16:DA16)</f>
        <v>36.396290571870168</v>
      </c>
      <c r="CP16" s="21" t="s">
        <v>15</v>
      </c>
      <c r="CQ16" s="21">
        <v>50</v>
      </c>
      <c r="CR16" s="21" t="s">
        <v>15</v>
      </c>
      <c r="CS16" s="21" t="s">
        <v>15</v>
      </c>
      <c r="CT16" s="21">
        <v>36</v>
      </c>
      <c r="CU16" s="21" t="s">
        <v>15</v>
      </c>
      <c r="CV16" s="21">
        <v>40</v>
      </c>
      <c r="CW16" s="21">
        <v>40</v>
      </c>
      <c r="CX16" s="21">
        <v>15.981452859350849</v>
      </c>
      <c r="CY16" s="21" t="s">
        <v>15</v>
      </c>
      <c r="CZ16" s="21" t="s">
        <v>15</v>
      </c>
      <c r="DA16" s="21" t="s">
        <v>15</v>
      </c>
      <c r="DB16" s="21">
        <f>AVERAGE(DC16:DN16)</f>
        <v>15</v>
      </c>
      <c r="DC16" s="21" t="s">
        <v>15</v>
      </c>
      <c r="DD16" s="21" t="s">
        <v>15</v>
      </c>
      <c r="DE16" s="21">
        <v>15</v>
      </c>
      <c r="DF16" s="21" t="s">
        <v>15</v>
      </c>
      <c r="DG16" s="21" t="s">
        <v>15</v>
      </c>
      <c r="DH16" s="21">
        <v>15</v>
      </c>
      <c r="DI16" s="21" t="s">
        <v>15</v>
      </c>
      <c r="DJ16" s="21" t="s">
        <v>15</v>
      </c>
      <c r="DK16" s="21">
        <v>15</v>
      </c>
      <c r="DL16" s="21" t="s">
        <v>15</v>
      </c>
      <c r="DM16" s="21" t="s">
        <v>15</v>
      </c>
      <c r="DN16" s="21" t="s">
        <v>15</v>
      </c>
      <c r="DO16" s="21">
        <f t="shared" si="7"/>
        <v>30</v>
      </c>
      <c r="DP16" s="21">
        <v>30</v>
      </c>
      <c r="DQ16" s="21" t="s">
        <v>15</v>
      </c>
      <c r="DR16" s="21" t="s">
        <v>15</v>
      </c>
      <c r="DS16" s="21">
        <v>30</v>
      </c>
      <c r="DT16" s="21">
        <v>30</v>
      </c>
      <c r="DU16" s="21" t="s">
        <v>15</v>
      </c>
      <c r="DV16" s="21" t="s">
        <v>15</v>
      </c>
      <c r="DW16" s="21" t="s">
        <v>15</v>
      </c>
      <c r="DX16" s="21" t="s">
        <v>15</v>
      </c>
      <c r="DY16" s="21">
        <v>30</v>
      </c>
      <c r="DZ16" s="21" t="s">
        <v>15</v>
      </c>
      <c r="EA16" s="21" t="s">
        <v>15</v>
      </c>
      <c r="EB16" s="21">
        <f t="shared" si="8"/>
        <v>30.074615384615385</v>
      </c>
      <c r="EC16" s="21" t="s">
        <v>15</v>
      </c>
      <c r="ED16" s="21" t="s">
        <v>15</v>
      </c>
      <c r="EE16" s="21" t="s">
        <v>15</v>
      </c>
      <c r="EF16" s="21">
        <v>32</v>
      </c>
      <c r="EG16" s="21">
        <v>32</v>
      </c>
      <c r="EH16" s="21" t="s">
        <v>15</v>
      </c>
      <c r="EI16" s="21">
        <v>30</v>
      </c>
      <c r="EJ16" s="21">
        <v>30.000000000000004</v>
      </c>
      <c r="EK16" s="21">
        <v>26.373076923076923</v>
      </c>
      <c r="EL16" s="21" t="s">
        <v>15</v>
      </c>
      <c r="EM16" s="21" t="s">
        <v>15</v>
      </c>
      <c r="EN16" s="21" t="s">
        <v>15</v>
      </c>
      <c r="EO16" s="21">
        <f>AVERAGE(EP16:FA16)</f>
        <v>22.30857142857143</v>
      </c>
      <c r="EP16" s="21">
        <v>18</v>
      </c>
      <c r="EQ16" s="21" t="s">
        <v>15</v>
      </c>
      <c r="ER16" s="21">
        <v>24</v>
      </c>
      <c r="ES16" s="21" t="s">
        <v>15</v>
      </c>
      <c r="ET16" s="21">
        <v>18.16</v>
      </c>
      <c r="EU16" s="21" t="s">
        <v>15</v>
      </c>
      <c r="EV16" s="21">
        <v>24</v>
      </c>
      <c r="EW16" s="21">
        <v>24</v>
      </c>
      <c r="EX16" s="21">
        <v>24</v>
      </c>
      <c r="EY16" s="21">
        <v>24</v>
      </c>
      <c r="EZ16" s="21" t="s">
        <v>739</v>
      </c>
      <c r="FA16" s="21" t="s">
        <v>739</v>
      </c>
    </row>
    <row r="17" spans="1:157" s="30" customFormat="1" ht="12.75">
      <c r="A17" s="792" t="s">
        <v>3190</v>
      </c>
      <c r="B17" s="21" t="s">
        <v>15</v>
      </c>
      <c r="C17" s="21" t="s">
        <v>15</v>
      </c>
      <c r="D17" s="21" t="s">
        <v>15</v>
      </c>
      <c r="E17" s="21" t="s">
        <v>15</v>
      </c>
      <c r="F17" s="21" t="s">
        <v>15</v>
      </c>
      <c r="G17" s="21" t="s">
        <v>15</v>
      </c>
      <c r="H17" s="21" t="s">
        <v>15</v>
      </c>
      <c r="I17" s="21" t="s">
        <v>15</v>
      </c>
      <c r="J17" s="21" t="s">
        <v>15</v>
      </c>
      <c r="K17" s="21" t="s">
        <v>15</v>
      </c>
      <c r="L17" s="21" t="s">
        <v>15</v>
      </c>
      <c r="M17" s="21" t="s">
        <v>15</v>
      </c>
      <c r="N17" s="21" t="s">
        <v>15</v>
      </c>
      <c r="O17" s="21" t="s">
        <v>15</v>
      </c>
      <c r="P17" s="21" t="s">
        <v>15</v>
      </c>
      <c r="Q17" s="21" t="s">
        <v>15</v>
      </c>
      <c r="R17" s="21" t="s">
        <v>15</v>
      </c>
      <c r="S17" s="21" t="s">
        <v>15</v>
      </c>
      <c r="T17" s="21" t="s">
        <v>15</v>
      </c>
      <c r="U17" s="21" t="s">
        <v>15</v>
      </c>
      <c r="V17" s="21" t="s">
        <v>15</v>
      </c>
      <c r="W17" s="21" t="s">
        <v>15</v>
      </c>
      <c r="X17" s="21" t="s">
        <v>15</v>
      </c>
      <c r="Y17" s="21" t="s">
        <v>15</v>
      </c>
      <c r="Z17" s="21" t="s">
        <v>15</v>
      </c>
      <c r="AA17" s="21" t="s">
        <v>15</v>
      </c>
      <c r="AB17" s="21" t="s">
        <v>15</v>
      </c>
      <c r="AC17" s="21" t="s">
        <v>15</v>
      </c>
      <c r="AD17" s="21" t="s">
        <v>15</v>
      </c>
      <c r="AE17" s="21" t="s">
        <v>15</v>
      </c>
      <c r="AF17" s="21" t="s">
        <v>15</v>
      </c>
      <c r="AG17" s="21" t="s">
        <v>15</v>
      </c>
      <c r="AH17" s="21" t="s">
        <v>15</v>
      </c>
      <c r="AI17" s="21" t="s">
        <v>15</v>
      </c>
      <c r="AJ17" s="21" t="s">
        <v>15</v>
      </c>
      <c r="AK17" s="21" t="s">
        <v>15</v>
      </c>
      <c r="AL17" s="21" t="s">
        <v>15</v>
      </c>
      <c r="AM17" s="21" t="s">
        <v>15</v>
      </c>
      <c r="AN17" s="21" t="s">
        <v>15</v>
      </c>
      <c r="AO17" s="21" t="s">
        <v>15</v>
      </c>
      <c r="AP17" s="21" t="s">
        <v>15</v>
      </c>
      <c r="AQ17" s="21" t="s">
        <v>15</v>
      </c>
      <c r="AR17" s="21" t="s">
        <v>15</v>
      </c>
      <c r="AS17" s="21" t="s">
        <v>15</v>
      </c>
      <c r="AT17" s="21" t="s">
        <v>15</v>
      </c>
      <c r="AU17" s="21" t="s">
        <v>15</v>
      </c>
      <c r="AV17" s="21" t="s">
        <v>15</v>
      </c>
      <c r="AW17" s="21" t="s">
        <v>15</v>
      </c>
      <c r="AX17" s="21" t="s">
        <v>15</v>
      </c>
      <c r="AY17" s="21" t="s">
        <v>15</v>
      </c>
      <c r="AZ17" s="21" t="s">
        <v>15</v>
      </c>
      <c r="BA17" s="21" t="s">
        <v>15</v>
      </c>
      <c r="BB17" s="21" t="s">
        <v>15</v>
      </c>
      <c r="BC17" s="21" t="s">
        <v>15</v>
      </c>
      <c r="BD17" s="21" t="s">
        <v>15</v>
      </c>
      <c r="BE17" s="21" t="s">
        <v>15</v>
      </c>
      <c r="BF17" s="21" t="s">
        <v>15</v>
      </c>
      <c r="BG17" s="21" t="s">
        <v>15</v>
      </c>
      <c r="BH17" s="21" t="s">
        <v>15</v>
      </c>
      <c r="BI17" s="21" t="s">
        <v>15</v>
      </c>
      <c r="BJ17" s="21" t="s">
        <v>15</v>
      </c>
      <c r="BK17" s="21" t="s">
        <v>15</v>
      </c>
      <c r="BL17" s="21" t="s">
        <v>15</v>
      </c>
      <c r="BM17" s="21" t="s">
        <v>15</v>
      </c>
      <c r="BN17" s="21" t="s">
        <v>15</v>
      </c>
      <c r="BO17" s="21" t="s">
        <v>15</v>
      </c>
      <c r="BP17" s="21" t="s">
        <v>15</v>
      </c>
      <c r="BQ17" s="21" t="s">
        <v>15</v>
      </c>
      <c r="BR17" s="21" t="s">
        <v>15</v>
      </c>
      <c r="BS17" s="21" t="s">
        <v>15</v>
      </c>
      <c r="BT17" s="21" t="s">
        <v>15</v>
      </c>
      <c r="BU17" s="21" t="s">
        <v>15</v>
      </c>
      <c r="BV17" s="21" t="s">
        <v>15</v>
      </c>
      <c r="BW17" s="21" t="s">
        <v>15</v>
      </c>
      <c r="BX17" s="21" t="s">
        <v>15</v>
      </c>
      <c r="BY17" s="21" t="s">
        <v>15</v>
      </c>
      <c r="BZ17" s="21" t="s">
        <v>15</v>
      </c>
      <c r="CA17" s="21" t="s">
        <v>15</v>
      </c>
      <c r="CB17" s="21" t="s">
        <v>15</v>
      </c>
      <c r="CC17" s="21" t="s">
        <v>15</v>
      </c>
      <c r="CD17" s="21" t="s">
        <v>15</v>
      </c>
      <c r="CE17" s="21" t="s">
        <v>15</v>
      </c>
      <c r="CF17" s="21" t="s">
        <v>15</v>
      </c>
      <c r="CG17" s="21" t="s">
        <v>15</v>
      </c>
      <c r="CH17" s="21" t="s">
        <v>15</v>
      </c>
      <c r="CI17" s="21" t="s">
        <v>15</v>
      </c>
      <c r="CJ17" s="21" t="s">
        <v>15</v>
      </c>
      <c r="CK17" s="21" t="s">
        <v>15</v>
      </c>
      <c r="CL17" s="21" t="s">
        <v>15</v>
      </c>
      <c r="CM17" s="21" t="s">
        <v>15</v>
      </c>
      <c r="CN17" s="21" t="s">
        <v>15</v>
      </c>
      <c r="CO17" s="21" t="s">
        <v>15</v>
      </c>
      <c r="CP17" s="21" t="s">
        <v>15</v>
      </c>
      <c r="CQ17" s="21" t="s">
        <v>15</v>
      </c>
      <c r="CR17" s="21" t="s">
        <v>15</v>
      </c>
      <c r="CS17" s="21" t="s">
        <v>15</v>
      </c>
      <c r="CT17" s="21" t="s">
        <v>15</v>
      </c>
      <c r="CU17" s="21" t="s">
        <v>15</v>
      </c>
      <c r="CV17" s="21" t="s">
        <v>15</v>
      </c>
      <c r="CW17" s="21" t="s">
        <v>15</v>
      </c>
      <c r="CX17" s="21" t="s">
        <v>15</v>
      </c>
      <c r="CY17" s="21" t="s">
        <v>15</v>
      </c>
      <c r="CZ17" s="21" t="s">
        <v>15</v>
      </c>
      <c r="DA17" s="21" t="s">
        <v>15</v>
      </c>
      <c r="DB17" s="21" t="s">
        <v>15</v>
      </c>
      <c r="DC17" s="21" t="s">
        <v>15</v>
      </c>
      <c r="DD17" s="21" t="s">
        <v>15</v>
      </c>
      <c r="DE17" s="21" t="s">
        <v>15</v>
      </c>
      <c r="DF17" s="21" t="s">
        <v>15</v>
      </c>
      <c r="DG17" s="21" t="s">
        <v>15</v>
      </c>
      <c r="DH17" s="21" t="s">
        <v>15</v>
      </c>
      <c r="DI17" s="21" t="s">
        <v>15</v>
      </c>
      <c r="DJ17" s="21" t="s">
        <v>15</v>
      </c>
      <c r="DK17" s="21" t="s">
        <v>15</v>
      </c>
      <c r="DL17" s="21" t="s">
        <v>15</v>
      </c>
      <c r="DM17" s="21" t="s">
        <v>15</v>
      </c>
      <c r="DN17" s="21" t="s">
        <v>15</v>
      </c>
      <c r="DO17" s="21" t="s">
        <v>15</v>
      </c>
      <c r="DP17" s="21" t="s">
        <v>15</v>
      </c>
      <c r="DQ17" s="21" t="s">
        <v>15</v>
      </c>
      <c r="DR17" s="21" t="s">
        <v>15</v>
      </c>
      <c r="DS17" s="21" t="s">
        <v>15</v>
      </c>
      <c r="DT17" s="21" t="s">
        <v>15</v>
      </c>
      <c r="DU17" s="21" t="s">
        <v>15</v>
      </c>
      <c r="DV17" s="21" t="s">
        <v>15</v>
      </c>
      <c r="DW17" s="21" t="s">
        <v>15</v>
      </c>
      <c r="DX17" s="21" t="s">
        <v>15</v>
      </c>
      <c r="DY17" s="21" t="s">
        <v>15</v>
      </c>
      <c r="DZ17" s="21" t="s">
        <v>15</v>
      </c>
      <c r="EA17" s="21" t="s">
        <v>15</v>
      </c>
      <c r="EB17" s="21" t="s">
        <v>15</v>
      </c>
      <c r="EC17" s="21" t="s">
        <v>15</v>
      </c>
      <c r="ED17" s="21" t="s">
        <v>15</v>
      </c>
      <c r="EE17" s="21" t="s">
        <v>15</v>
      </c>
      <c r="EF17" s="21" t="s">
        <v>15</v>
      </c>
      <c r="EG17" s="21" t="s">
        <v>15</v>
      </c>
      <c r="EH17" s="21" t="s">
        <v>15</v>
      </c>
      <c r="EI17" s="21" t="s">
        <v>15</v>
      </c>
      <c r="EJ17" s="21" t="s">
        <v>15</v>
      </c>
      <c r="EK17" s="21" t="s">
        <v>15</v>
      </c>
      <c r="EL17" s="21" t="s">
        <v>15</v>
      </c>
      <c r="EM17" s="21" t="s">
        <v>15</v>
      </c>
      <c r="EN17" s="21" t="s">
        <v>15</v>
      </c>
      <c r="EO17" s="21" t="s">
        <v>15</v>
      </c>
      <c r="EP17" s="21" t="s">
        <v>15</v>
      </c>
      <c r="EQ17" s="21" t="s">
        <v>15</v>
      </c>
      <c r="ER17" s="21" t="s">
        <v>15</v>
      </c>
      <c r="ES17" s="21" t="s">
        <v>15</v>
      </c>
      <c r="ET17" s="21" t="s">
        <v>15</v>
      </c>
      <c r="EU17" s="21" t="s">
        <v>15</v>
      </c>
      <c r="EV17" s="21" t="s">
        <v>15</v>
      </c>
      <c r="EW17" s="21" t="s">
        <v>739</v>
      </c>
      <c r="EX17" s="21" t="s">
        <v>739</v>
      </c>
      <c r="EY17" s="21" t="s">
        <v>739</v>
      </c>
      <c r="EZ17" s="21" t="s">
        <v>739</v>
      </c>
      <c r="FA17" s="21" t="s">
        <v>739</v>
      </c>
    </row>
    <row r="18" spans="1:157" s="30" customFormat="1" ht="12.75">
      <c r="A18" s="725" t="s">
        <v>3191</v>
      </c>
      <c r="B18" s="21">
        <f t="shared" si="0"/>
        <v>86.034832941227421</v>
      </c>
      <c r="C18" s="21" t="s">
        <v>15</v>
      </c>
      <c r="D18" s="21">
        <v>113</v>
      </c>
      <c r="E18" s="21">
        <v>97.611790878754164</v>
      </c>
      <c r="F18" s="21">
        <v>73.720930232558132</v>
      </c>
      <c r="G18" s="21">
        <v>100.93069306930693</v>
      </c>
      <c r="H18" s="21">
        <v>95.240412979351021</v>
      </c>
      <c r="I18" s="21">
        <v>95.047794117647058</v>
      </c>
      <c r="J18" s="21">
        <v>79.848148148148141</v>
      </c>
      <c r="K18" s="21">
        <v>75.236714975845416</v>
      </c>
      <c r="L18" s="21">
        <v>78.327720739219714</v>
      </c>
      <c r="M18" s="21">
        <v>79.73859649122808</v>
      </c>
      <c r="N18" s="21">
        <v>57.680360721442881</v>
      </c>
      <c r="O18" s="21">
        <f t="shared" si="1"/>
        <v>66.839107552298358</v>
      </c>
      <c r="P18" s="21">
        <v>77.607594936708864</v>
      </c>
      <c r="Q18" s="21">
        <v>76.188162544169629</v>
      </c>
      <c r="R18" s="21">
        <v>0</v>
      </c>
      <c r="S18" s="21">
        <v>95.944615384615375</v>
      </c>
      <c r="T18" s="21">
        <v>53.4375</v>
      </c>
      <c r="U18" s="21">
        <v>80</v>
      </c>
      <c r="V18" s="21">
        <v>60</v>
      </c>
      <c r="W18" s="21">
        <v>75.000000000000014</v>
      </c>
      <c r="X18" s="21">
        <v>79.828242074927971</v>
      </c>
      <c r="Y18" s="21">
        <v>79.090909090909079</v>
      </c>
      <c r="Z18" s="21">
        <v>66.149952546662433</v>
      </c>
      <c r="AA18" s="21">
        <v>58.82231404958678</v>
      </c>
      <c r="AB18" s="21">
        <f t="shared" si="2"/>
        <v>64.761685923293939</v>
      </c>
      <c r="AC18" s="21">
        <v>36.586580086580085</v>
      </c>
      <c r="AD18" s="21">
        <v>59.42307692307692</v>
      </c>
      <c r="AE18" s="21">
        <v>46.234186471663612</v>
      </c>
      <c r="AF18" s="21">
        <v>65.122605886575741</v>
      </c>
      <c r="AG18" s="21">
        <v>61.734734558212544</v>
      </c>
      <c r="AH18" s="21">
        <v>63.252357274401469</v>
      </c>
      <c r="AI18" s="21">
        <v>57.873568879371867</v>
      </c>
      <c r="AJ18" s="21">
        <v>72.301445032700087</v>
      </c>
      <c r="AK18" s="21">
        <v>79.765151515151516</v>
      </c>
      <c r="AL18" s="21">
        <v>75.131294964028783</v>
      </c>
      <c r="AM18" s="21">
        <v>81.377049180327873</v>
      </c>
      <c r="AN18" s="21">
        <v>78.338180307436645</v>
      </c>
      <c r="AO18" s="21">
        <f t="shared" si="3"/>
        <v>72.490588995365513</v>
      </c>
      <c r="AP18" s="21" t="s">
        <v>15</v>
      </c>
      <c r="AQ18" s="21">
        <v>65.08790072388831</v>
      </c>
      <c r="AR18" s="21">
        <v>79.365808823529406</v>
      </c>
      <c r="AS18" s="21">
        <v>80.606060606060609</v>
      </c>
      <c r="AT18" s="21">
        <v>69.634550304242723</v>
      </c>
      <c r="AU18" s="21">
        <v>81.309594460929773</v>
      </c>
      <c r="AV18" s="21">
        <v>80.010208768267219</v>
      </c>
      <c r="AW18" s="21">
        <v>42.47902478448276</v>
      </c>
      <c r="AX18" s="21">
        <v>82.264824982841461</v>
      </c>
      <c r="AY18" s="21">
        <v>77.448963414634136</v>
      </c>
      <c r="AZ18" s="21">
        <v>63.460962566844913</v>
      </c>
      <c r="BA18" s="21">
        <v>75.72857951329938</v>
      </c>
      <c r="BB18" s="21">
        <f t="shared" si="4"/>
        <v>54.261824690197102</v>
      </c>
      <c r="BC18" s="21">
        <v>73.593834296724467</v>
      </c>
      <c r="BD18" s="21">
        <v>26.666176470588237</v>
      </c>
      <c r="BE18" s="21">
        <v>61.854494382022473</v>
      </c>
      <c r="BF18" s="21">
        <v>54.46447547683924</v>
      </c>
      <c r="BG18" s="21">
        <v>60.538991237148963</v>
      </c>
      <c r="BH18" s="21">
        <v>72.113432835820888</v>
      </c>
      <c r="BI18" s="21">
        <v>72.878955759266645</v>
      </c>
      <c r="BJ18" s="21">
        <v>49.670366109494488</v>
      </c>
      <c r="BK18" s="21">
        <v>44.791091906265578</v>
      </c>
      <c r="BL18" s="21">
        <v>45.075995174909529</v>
      </c>
      <c r="BM18" s="21">
        <v>48.384076286764703</v>
      </c>
      <c r="BN18" s="21">
        <v>41.110006346519988</v>
      </c>
      <c r="BO18" s="21">
        <f t="shared" si="5"/>
        <v>47.854070009794064</v>
      </c>
      <c r="BP18" s="21">
        <v>38.411712631937348</v>
      </c>
      <c r="BQ18" s="21">
        <v>54.642464246424645</v>
      </c>
      <c r="BR18" s="21">
        <v>46.560221760221765</v>
      </c>
      <c r="BS18" s="21">
        <v>43.287838555496549</v>
      </c>
      <c r="BT18" s="21">
        <v>14.148514851485148</v>
      </c>
      <c r="BU18" s="21">
        <v>70.404166666666669</v>
      </c>
      <c r="BV18" s="21">
        <v>82.787878787878796</v>
      </c>
      <c r="BW18" s="21">
        <v>42.590886075949378</v>
      </c>
      <c r="BX18" s="21">
        <v>26.603034705407591</v>
      </c>
      <c r="BY18" s="21">
        <v>62.088235294117652</v>
      </c>
      <c r="BZ18" s="21">
        <v>52</v>
      </c>
      <c r="CA18" s="21">
        <v>40.723886541943266</v>
      </c>
      <c r="CB18" s="21">
        <f t="shared" si="6"/>
        <v>38.817302159993602</v>
      </c>
      <c r="CC18" s="21">
        <v>71.07692307692308</v>
      </c>
      <c r="CD18" s="21">
        <v>40</v>
      </c>
      <c r="CE18" s="21">
        <v>45.000000000000007</v>
      </c>
      <c r="CF18" s="21">
        <v>38.469055374592834</v>
      </c>
      <c r="CG18" s="21" t="s">
        <v>15</v>
      </c>
      <c r="CH18" s="21" t="s">
        <v>15</v>
      </c>
      <c r="CI18" s="21">
        <v>40</v>
      </c>
      <c r="CJ18" s="21">
        <v>29.880000000000003</v>
      </c>
      <c r="CK18" s="21" t="s">
        <v>15</v>
      </c>
      <c r="CL18" s="21">
        <v>27.68456375838926</v>
      </c>
      <c r="CM18" s="21">
        <v>32.252747252747255</v>
      </c>
      <c r="CN18" s="21">
        <v>24.99242997728993</v>
      </c>
      <c r="CO18" s="21">
        <f t="shared" ref="CO18:CO54" si="10">AVERAGE(CP18:DA18)</f>
        <v>28.197111060080072</v>
      </c>
      <c r="CP18" s="21">
        <v>10</v>
      </c>
      <c r="CQ18" s="21">
        <v>11.698975571315996</v>
      </c>
      <c r="CR18" s="21">
        <v>25</v>
      </c>
      <c r="CS18" s="21">
        <v>29.643925556597715</v>
      </c>
      <c r="CT18" s="21">
        <v>25.712451144611947</v>
      </c>
      <c r="CU18" s="21">
        <v>27.335880281690144</v>
      </c>
      <c r="CV18" s="21">
        <v>28.270941239507057</v>
      </c>
      <c r="CW18" s="21">
        <v>33.021623897122424</v>
      </c>
      <c r="CX18" s="21">
        <v>37.676528073916131</v>
      </c>
      <c r="CY18" s="21">
        <v>34.838640684410642</v>
      </c>
      <c r="CZ18" s="21">
        <v>37.470053443581726</v>
      </c>
      <c r="DA18" s="21">
        <v>37.696312828207049</v>
      </c>
      <c r="DB18" s="21">
        <f t="shared" ref="DB18:DB54" si="11">AVERAGE(DC18:DN18)</f>
        <v>34.295256716879948</v>
      </c>
      <c r="DC18" s="21">
        <v>36.767532890083466</v>
      </c>
      <c r="DD18" s="21">
        <v>31.556848767003707</v>
      </c>
      <c r="DE18" s="21">
        <v>36.153198700092858</v>
      </c>
      <c r="DF18" s="21">
        <v>34.829293814715392</v>
      </c>
      <c r="DG18" s="21">
        <v>32.784094192429933</v>
      </c>
      <c r="DH18" s="21">
        <v>36.694851063829788</v>
      </c>
      <c r="DI18" s="21">
        <v>36.709306440198162</v>
      </c>
      <c r="DJ18" s="21">
        <v>35.575562140491542</v>
      </c>
      <c r="DK18" s="21">
        <v>36.100580270793039</v>
      </c>
      <c r="DL18" s="21">
        <v>23.202865870236216</v>
      </c>
      <c r="DM18" s="21">
        <v>35.931005469078677</v>
      </c>
      <c r="DN18" s="21">
        <v>35.237940983606556</v>
      </c>
      <c r="DO18" s="21">
        <f t="shared" si="7"/>
        <v>32.168933918461413</v>
      </c>
      <c r="DP18" s="21">
        <v>32.454704730495727</v>
      </c>
      <c r="DQ18" s="21">
        <v>32.89360893032385</v>
      </c>
      <c r="DR18" s="21">
        <v>33.094720062208403</v>
      </c>
      <c r="DS18" s="21">
        <v>32.908775654635527</v>
      </c>
      <c r="DT18" s="21">
        <v>32.85</v>
      </c>
      <c r="DU18" s="21">
        <v>32.402277486910997</v>
      </c>
      <c r="DV18" s="21">
        <v>32.85</v>
      </c>
      <c r="DW18" s="21">
        <v>31.841071841963114</v>
      </c>
      <c r="DX18" s="21">
        <v>33.032844683614776</v>
      </c>
      <c r="DY18" s="21">
        <v>29.510430548436698</v>
      </c>
      <c r="DZ18" s="21">
        <v>29.821779167018679</v>
      </c>
      <c r="EA18" s="21">
        <v>32.366993915929207</v>
      </c>
      <c r="EB18" s="21">
        <f t="shared" si="8"/>
        <v>30.531627315242442</v>
      </c>
      <c r="EC18" s="21">
        <v>34.596795202671935</v>
      </c>
      <c r="ED18" s="21">
        <v>32.896984265734268</v>
      </c>
      <c r="EE18" s="21">
        <v>28.497321497047317</v>
      </c>
      <c r="EF18" s="21">
        <v>22.835084603691023</v>
      </c>
      <c r="EG18" s="21">
        <v>32.85</v>
      </c>
      <c r="EH18" s="21">
        <v>32.650473447225536</v>
      </c>
      <c r="EI18" s="21">
        <v>28.023027878787882</v>
      </c>
      <c r="EJ18" s="21">
        <v>31.863105530396602</v>
      </c>
      <c r="EK18" s="21">
        <v>32.370986290689366</v>
      </c>
      <c r="EL18" s="21">
        <v>26.448705318756911</v>
      </c>
      <c r="EM18" s="21">
        <v>32.241635175160866</v>
      </c>
      <c r="EN18" s="21">
        <v>31.105408572747617</v>
      </c>
      <c r="EO18" s="21">
        <f t="shared" si="9"/>
        <v>29.909999999999997</v>
      </c>
      <c r="EP18" s="21">
        <v>19.510000000000002</v>
      </c>
      <c r="EQ18" s="21">
        <v>31.85</v>
      </c>
      <c r="ER18" s="21">
        <v>33.1</v>
      </c>
      <c r="ES18" s="21">
        <v>32.770000000000003</v>
      </c>
      <c r="ET18" s="21">
        <v>32.590000000000003</v>
      </c>
      <c r="EU18" s="21">
        <v>32.85</v>
      </c>
      <c r="EV18" s="21">
        <v>38.1</v>
      </c>
      <c r="EW18" s="21">
        <v>25.34</v>
      </c>
      <c r="EX18" s="21">
        <v>26.62</v>
      </c>
      <c r="EY18" s="21">
        <v>26.9</v>
      </c>
      <c r="EZ18" s="21">
        <v>28.84</v>
      </c>
      <c r="FA18" s="21">
        <v>30.45</v>
      </c>
    </row>
    <row r="19" spans="1:157" s="30" customFormat="1" ht="12.75">
      <c r="A19" s="725" t="s">
        <v>2980</v>
      </c>
      <c r="B19" s="21">
        <f t="shared" si="0"/>
        <v>64.513506421573865</v>
      </c>
      <c r="C19" s="21">
        <v>64.692865779927445</v>
      </c>
      <c r="D19" s="21">
        <v>70</v>
      </c>
      <c r="E19" s="21">
        <v>70</v>
      </c>
      <c r="F19" s="21">
        <v>76</v>
      </c>
      <c r="G19" s="21">
        <v>61.928276810265821</v>
      </c>
      <c r="H19" s="21">
        <v>68.07692307692308</v>
      </c>
      <c r="I19" s="21">
        <v>63.6</v>
      </c>
      <c r="J19" s="21">
        <v>63.273370319001387</v>
      </c>
      <c r="K19" s="21">
        <v>64.143426294820728</v>
      </c>
      <c r="L19" s="21">
        <v>45</v>
      </c>
      <c r="M19" s="21">
        <v>62.290964777947934</v>
      </c>
      <c r="N19" s="21">
        <v>65.15625</v>
      </c>
      <c r="O19" s="21">
        <f t="shared" si="1"/>
        <v>60.437017041899594</v>
      </c>
      <c r="P19" s="21">
        <v>65.617169373549885</v>
      </c>
      <c r="Q19" s="21">
        <v>73.394250513347032</v>
      </c>
      <c r="R19" s="21">
        <v>70</v>
      </c>
      <c r="S19" s="21">
        <v>58.5</v>
      </c>
      <c r="T19" s="21">
        <v>59.982584269662922</v>
      </c>
      <c r="U19" s="21">
        <v>60.000000000000007</v>
      </c>
      <c r="V19" s="21">
        <v>41</v>
      </c>
      <c r="W19" s="21">
        <v>51.776822091444089</v>
      </c>
      <c r="X19" s="21">
        <v>63.922323303009094</v>
      </c>
      <c r="Y19" s="21">
        <v>80</v>
      </c>
      <c r="Z19" s="21">
        <v>46.068965517241374</v>
      </c>
      <c r="AA19" s="21">
        <v>54.982089434540683</v>
      </c>
      <c r="AB19" s="21">
        <f t="shared" si="2"/>
        <v>49.518530092983134</v>
      </c>
      <c r="AC19" s="21">
        <v>57.845821325648423</v>
      </c>
      <c r="AD19" s="21">
        <v>60.000000000000007</v>
      </c>
      <c r="AE19" s="21">
        <v>49.533898305084747</v>
      </c>
      <c r="AF19" s="21">
        <v>47.992841110454812</v>
      </c>
      <c r="AG19" s="21">
        <v>28.263922793453766</v>
      </c>
      <c r="AH19" s="21">
        <v>13.209114645145977</v>
      </c>
      <c r="AI19" s="21">
        <v>62.720930232558139</v>
      </c>
      <c r="AJ19" s="21">
        <v>82.901234567901227</v>
      </c>
      <c r="AK19" s="21">
        <v>42.530612244897959</v>
      </c>
      <c r="AL19" s="21">
        <v>61.285714285714285</v>
      </c>
      <c r="AM19" s="21">
        <v>13</v>
      </c>
      <c r="AN19" s="21">
        <v>74.938271604938279</v>
      </c>
      <c r="AO19" s="21">
        <f t="shared" si="3"/>
        <v>75.729260776632785</v>
      </c>
      <c r="AP19" s="21">
        <v>58.350062735257218</v>
      </c>
      <c r="AQ19" s="21">
        <v>65.122652357224993</v>
      </c>
      <c r="AR19" s="21">
        <v>30</v>
      </c>
      <c r="AS19" s="21">
        <v>72.185404624277467</v>
      </c>
      <c r="AT19" s="21">
        <v>55.892857142857146</v>
      </c>
      <c r="AU19" s="21">
        <v>65.38361508452536</v>
      </c>
      <c r="AV19" s="21">
        <v>120</v>
      </c>
      <c r="AW19" s="21">
        <v>47.536231884057962</v>
      </c>
      <c r="AX19" s="21">
        <v>120</v>
      </c>
      <c r="AY19" s="21">
        <v>120</v>
      </c>
      <c r="AZ19" s="21">
        <v>98.728110599078335</v>
      </c>
      <c r="BA19" s="21">
        <v>55.552194892314937</v>
      </c>
      <c r="BB19" s="21">
        <f t="shared" si="4"/>
        <v>54.334451051726141</v>
      </c>
      <c r="BC19" s="21">
        <v>61.231781852374247</v>
      </c>
      <c r="BD19" s="21">
        <v>70</v>
      </c>
      <c r="BE19" s="21">
        <v>86.228893058161347</v>
      </c>
      <c r="BF19" s="21">
        <v>57.275256222547583</v>
      </c>
      <c r="BG19" s="21">
        <v>91.199999999999989</v>
      </c>
      <c r="BH19" s="21">
        <v>35.781764921274259</v>
      </c>
      <c r="BI19" s="21">
        <v>27.982958003651856</v>
      </c>
      <c r="BJ19" s="21">
        <v>55.005701254275941</v>
      </c>
      <c r="BK19" s="21">
        <v>20.854618473895581</v>
      </c>
      <c r="BL19" s="21">
        <v>15.344843897824029</v>
      </c>
      <c r="BM19" s="21">
        <v>59.107594936708864</v>
      </c>
      <c r="BN19" s="21">
        <v>72</v>
      </c>
      <c r="BO19" s="21">
        <f t="shared" si="5"/>
        <v>22.815383037643773</v>
      </c>
      <c r="BP19" s="21">
        <v>50.521729879248902</v>
      </c>
      <c r="BQ19" s="21">
        <v>6.9198312236286919</v>
      </c>
      <c r="BR19" s="21">
        <v>11.968047000852836</v>
      </c>
      <c r="BS19" s="21">
        <v>9.6543929877838348</v>
      </c>
      <c r="BT19" s="21">
        <v>21.33659299823978</v>
      </c>
      <c r="BU19" s="21">
        <v>33.341013449841519</v>
      </c>
      <c r="BV19" s="21">
        <v>28.886312229861371</v>
      </c>
      <c r="BW19" s="21">
        <v>14.995874921138201</v>
      </c>
      <c r="BX19" s="21">
        <v>30.854132697855263</v>
      </c>
      <c r="BY19" s="21">
        <v>23.196288593824988</v>
      </c>
      <c r="BZ19" s="21">
        <v>22.684174318786827</v>
      </c>
      <c r="CA19" s="21">
        <v>19.426206150663031</v>
      </c>
      <c r="CB19" s="21">
        <f t="shared" si="6"/>
        <v>17.294725989114522</v>
      </c>
      <c r="CC19" s="21">
        <v>14.369806861904779</v>
      </c>
      <c r="CD19" s="21">
        <v>20.85483870967742</v>
      </c>
      <c r="CE19" s="21">
        <v>10.475434729471548</v>
      </c>
      <c r="CF19" s="21">
        <v>9.64</v>
      </c>
      <c r="CG19" s="21">
        <v>0</v>
      </c>
      <c r="CH19" s="21">
        <v>9.9788227206705766</v>
      </c>
      <c r="CI19" s="21" t="s">
        <v>15</v>
      </c>
      <c r="CJ19" s="21">
        <v>13.700000000000001</v>
      </c>
      <c r="CK19" s="21">
        <v>12.675425500149297</v>
      </c>
      <c r="CL19" s="21">
        <v>15</v>
      </c>
      <c r="CM19" s="21">
        <v>70.98684210526315</v>
      </c>
      <c r="CN19" s="21">
        <v>12.560815253122945</v>
      </c>
      <c r="CO19" s="21">
        <f t="shared" si="10"/>
        <v>31.192659196144756</v>
      </c>
      <c r="CP19" s="21">
        <v>11.126354841056232</v>
      </c>
      <c r="CQ19" s="21" t="s">
        <v>15</v>
      </c>
      <c r="CR19" s="21">
        <v>20</v>
      </c>
      <c r="CS19" s="21">
        <v>22.000000000000004</v>
      </c>
      <c r="CT19" s="21">
        <v>106</v>
      </c>
      <c r="CU19" s="21">
        <v>32.714285714285708</v>
      </c>
      <c r="CV19" s="21">
        <v>66</v>
      </c>
      <c r="CW19" s="21">
        <v>15.14950166112957</v>
      </c>
      <c r="CX19" s="21">
        <v>11.062491019710246</v>
      </c>
      <c r="CY19" s="21">
        <v>22.414546757434611</v>
      </c>
      <c r="CZ19" s="21">
        <v>10.021636381367227</v>
      </c>
      <c r="DA19" s="21">
        <v>26.630434782608695</v>
      </c>
      <c r="DB19" s="21">
        <f t="shared" si="11"/>
        <v>24.17816421321535</v>
      </c>
      <c r="DC19" s="21">
        <v>28.206938775510203</v>
      </c>
      <c r="DD19" s="21">
        <v>25.779999999999998</v>
      </c>
      <c r="DE19" s="21">
        <v>25.682661361626881</v>
      </c>
      <c r="DF19" s="21">
        <v>20.86</v>
      </c>
      <c r="DG19" s="21">
        <v>26.035856573705178</v>
      </c>
      <c r="DH19" s="21">
        <v>30.98991330953595</v>
      </c>
      <c r="DI19" s="21">
        <v>17.049999999999997</v>
      </c>
      <c r="DJ19" s="21">
        <v>23.129836605478825</v>
      </c>
      <c r="DK19" s="21">
        <v>23</v>
      </c>
      <c r="DL19" s="21">
        <v>23.649999999999995</v>
      </c>
      <c r="DM19" s="21">
        <v>18.482763932727185</v>
      </c>
      <c r="DN19" s="21">
        <v>27.27</v>
      </c>
      <c r="DO19" s="21">
        <f t="shared" si="7"/>
        <v>23.978533962664837</v>
      </c>
      <c r="DP19" s="21">
        <v>28.779999999999998</v>
      </c>
      <c r="DQ19" s="21">
        <v>20.206397103198551</v>
      </c>
      <c r="DR19" s="21">
        <v>20</v>
      </c>
      <c r="DS19" s="21">
        <v>20</v>
      </c>
      <c r="DT19" s="21" t="s">
        <v>15</v>
      </c>
      <c r="DU19" s="21">
        <v>20.029363784665577</v>
      </c>
      <c r="DV19" s="21" t="s">
        <v>15</v>
      </c>
      <c r="DW19" s="21">
        <v>27.000000000000004</v>
      </c>
      <c r="DX19" s="21">
        <v>26.791044776119403</v>
      </c>
      <c r="DY19" s="21" t="s">
        <v>15</v>
      </c>
      <c r="DZ19" s="21">
        <v>26</v>
      </c>
      <c r="EA19" s="21">
        <v>27</v>
      </c>
      <c r="EB19" s="21">
        <f t="shared" si="8"/>
        <v>37.379641594538576</v>
      </c>
      <c r="EC19" s="21">
        <v>34</v>
      </c>
      <c r="ED19" s="21">
        <v>35</v>
      </c>
      <c r="EE19" s="21" t="s">
        <v>15</v>
      </c>
      <c r="EF19" s="21">
        <v>27.846153846153847</v>
      </c>
      <c r="EG19" s="21">
        <v>72</v>
      </c>
      <c r="EH19" s="21" t="s">
        <v>15</v>
      </c>
      <c r="EI19" s="21" t="s">
        <v>15</v>
      </c>
      <c r="EJ19" s="21">
        <v>29.2</v>
      </c>
      <c r="EK19" s="21">
        <v>26.231695721077646</v>
      </c>
      <c r="EL19" s="21" t="s">
        <v>15</v>
      </c>
      <c r="EM19" s="21" t="s">
        <v>15</v>
      </c>
      <c r="EN19" s="21" t="s">
        <v>15</v>
      </c>
      <c r="EO19" s="21">
        <f>AVERAGE(EP19:FA19)</f>
        <v>26</v>
      </c>
      <c r="EP19" s="21" t="s">
        <v>15</v>
      </c>
      <c r="EQ19" s="21" t="s">
        <v>15</v>
      </c>
      <c r="ER19" s="21">
        <v>26</v>
      </c>
      <c r="ES19" s="21">
        <v>26</v>
      </c>
      <c r="ET19" s="21" t="s">
        <v>15</v>
      </c>
      <c r="EU19" s="21">
        <v>26</v>
      </c>
      <c r="EV19" s="21">
        <v>26</v>
      </c>
      <c r="EW19" s="21">
        <v>26</v>
      </c>
      <c r="EX19" s="21">
        <v>26</v>
      </c>
      <c r="EY19" s="21" t="s">
        <v>739</v>
      </c>
      <c r="EZ19" s="21" t="s">
        <v>739</v>
      </c>
      <c r="FA19" s="21" t="s">
        <v>739</v>
      </c>
    </row>
    <row r="20" spans="1:157" s="37" customFormat="1" ht="12.75">
      <c r="A20" s="767" t="s">
        <v>3176</v>
      </c>
      <c r="B20" s="404">
        <f t="shared" si="0"/>
        <v>63.170247781007312</v>
      </c>
      <c r="C20" s="404">
        <v>64.640703971119137</v>
      </c>
      <c r="D20" s="404">
        <v>66.01901987306212</v>
      </c>
      <c r="E20" s="404">
        <v>71.628421387056392</v>
      </c>
      <c r="F20" s="404">
        <v>65.300913630086043</v>
      </c>
      <c r="G20" s="404">
        <v>62.122436175742195</v>
      </c>
      <c r="H20" s="404">
        <v>68.791963363503854</v>
      </c>
      <c r="I20" s="404">
        <v>54.079892859599639</v>
      </c>
      <c r="J20" s="404">
        <v>69.063255758867754</v>
      </c>
      <c r="K20" s="404">
        <v>57.347931619101438</v>
      </c>
      <c r="L20" s="404">
        <v>59.692200808681527</v>
      </c>
      <c r="M20" s="404">
        <v>54.340287108850134</v>
      </c>
      <c r="N20" s="404">
        <v>65.015946816417539</v>
      </c>
      <c r="O20" s="404">
        <f t="shared" si="1"/>
        <v>63.887639700460966</v>
      </c>
      <c r="P20" s="404">
        <v>57.380932817786366</v>
      </c>
      <c r="Q20" s="404">
        <v>57.722512614436361</v>
      </c>
      <c r="R20" s="404">
        <v>70.493915243516767</v>
      </c>
      <c r="S20" s="404">
        <v>71.68106312292359</v>
      </c>
      <c r="T20" s="404">
        <v>80.297550432276651</v>
      </c>
      <c r="U20" s="404">
        <v>57.912918170233553</v>
      </c>
      <c r="V20" s="404">
        <v>73.691252435115942</v>
      </c>
      <c r="W20" s="404">
        <v>66.931396077138615</v>
      </c>
      <c r="X20" s="404">
        <v>59.924982609245561</v>
      </c>
      <c r="Y20" s="404">
        <v>64.921547485040605</v>
      </c>
      <c r="Z20" s="404">
        <v>55.677176742840615</v>
      </c>
      <c r="AA20" s="404">
        <v>50.016428654976977</v>
      </c>
      <c r="AB20" s="404">
        <f t="shared" si="2"/>
        <v>57.471983044657399</v>
      </c>
      <c r="AC20" s="404">
        <v>50.44619718309859</v>
      </c>
      <c r="AD20" s="404">
        <v>50.892364098270733</v>
      </c>
      <c r="AE20" s="404">
        <v>52.08400692658202</v>
      </c>
      <c r="AF20" s="404">
        <v>51.952241236107632</v>
      </c>
      <c r="AG20" s="404">
        <v>50.139364945852172</v>
      </c>
      <c r="AH20" s="404">
        <v>55.651932651039942</v>
      </c>
      <c r="AI20" s="404">
        <v>53.292909244580812</v>
      </c>
      <c r="AJ20" s="404">
        <v>53.07578960274644</v>
      </c>
      <c r="AK20" s="404">
        <v>67.766784907116488</v>
      </c>
      <c r="AL20" s="404">
        <v>57.19910102812473</v>
      </c>
      <c r="AM20" s="404">
        <v>73.724204959813676</v>
      </c>
      <c r="AN20" s="404">
        <v>73.438899752555557</v>
      </c>
      <c r="AO20" s="404">
        <f t="shared" si="3"/>
        <v>59.57097302882341</v>
      </c>
      <c r="AP20" s="404">
        <v>69.884816416217745</v>
      </c>
      <c r="AQ20" s="404">
        <v>60.082773252694736</v>
      </c>
      <c r="AR20" s="404">
        <v>56.001372997711677</v>
      </c>
      <c r="AS20" s="404">
        <v>56.597451525470845</v>
      </c>
      <c r="AT20" s="404">
        <v>66.61620896273449</v>
      </c>
      <c r="AU20" s="404">
        <v>51.767720522276491</v>
      </c>
      <c r="AV20" s="404">
        <v>43.722617897602532</v>
      </c>
      <c r="AW20" s="404">
        <v>62.275055300642634</v>
      </c>
      <c r="AX20" s="404">
        <v>66.727997920637677</v>
      </c>
      <c r="AY20" s="404">
        <v>54.137295219277526</v>
      </c>
      <c r="AZ20" s="404">
        <v>66.175455287872609</v>
      </c>
      <c r="BA20" s="404">
        <v>60.862911042741821</v>
      </c>
      <c r="BB20" s="404">
        <f t="shared" si="4"/>
        <v>57.008556426347134</v>
      </c>
      <c r="BC20" s="404">
        <v>57.606259400671057</v>
      </c>
      <c r="BD20" s="404">
        <v>56.182416850080244</v>
      </c>
      <c r="BE20" s="404">
        <v>56.165208443582046</v>
      </c>
      <c r="BF20" s="404">
        <v>65.264808059753349</v>
      </c>
      <c r="BG20" s="404">
        <v>65.701826711918542</v>
      </c>
      <c r="BH20" s="404">
        <v>71.206908872158522</v>
      </c>
      <c r="BI20" s="404">
        <v>53.826152649321465</v>
      </c>
      <c r="BJ20" s="404">
        <v>52.50817731059103</v>
      </c>
      <c r="BK20" s="404">
        <v>52.709347088693967</v>
      </c>
      <c r="BL20" s="404">
        <v>45.40252609569059</v>
      </c>
      <c r="BM20" s="404">
        <v>55.62842752886106</v>
      </c>
      <c r="BN20" s="404">
        <v>51.90061810484373</v>
      </c>
      <c r="BO20" s="404">
        <f t="shared" si="5"/>
        <v>40.472627955325471</v>
      </c>
      <c r="BP20" s="404">
        <v>46.551030595081151</v>
      </c>
      <c r="BQ20" s="404">
        <v>39.371865369992399</v>
      </c>
      <c r="BR20" s="404">
        <v>44.989379692489891</v>
      </c>
      <c r="BS20" s="404">
        <v>38.555390700992156</v>
      </c>
      <c r="BT20" s="404">
        <v>42.566421399206902</v>
      </c>
      <c r="BU20" s="404">
        <v>40.601860545609014</v>
      </c>
      <c r="BV20" s="404">
        <v>34.901962142857137</v>
      </c>
      <c r="BW20" s="404">
        <v>43.878332477535295</v>
      </c>
      <c r="BX20" s="404">
        <v>35.630830702982927</v>
      </c>
      <c r="BY20" s="404">
        <v>40.859554523563816</v>
      </c>
      <c r="BZ20" s="404">
        <v>40.431838255486852</v>
      </c>
      <c r="CA20" s="404">
        <v>37.333069058108144</v>
      </c>
      <c r="CB20" s="404">
        <f t="shared" si="6"/>
        <v>36.228995444608323</v>
      </c>
      <c r="CC20" s="404">
        <v>40.959913495713991</v>
      </c>
      <c r="CD20" s="404">
        <v>41.769930288745137</v>
      </c>
      <c r="CE20" s="404">
        <v>39.919827849289874</v>
      </c>
      <c r="CF20" s="404">
        <v>39.359990928024381</v>
      </c>
      <c r="CG20" s="404">
        <v>37.107615264507672</v>
      </c>
      <c r="CH20" s="404">
        <v>36.519930261861099</v>
      </c>
      <c r="CI20" s="404">
        <v>35.521715251373045</v>
      </c>
      <c r="CJ20" s="404">
        <v>37.218285004225528</v>
      </c>
      <c r="CK20" s="404">
        <v>34.755150127274618</v>
      </c>
      <c r="CL20" s="404">
        <v>35.503890704619174</v>
      </c>
      <c r="CM20" s="404">
        <v>31.304048836481265</v>
      </c>
      <c r="CN20" s="404">
        <v>24.807647323184092</v>
      </c>
      <c r="CO20" s="404">
        <f t="shared" si="10"/>
        <v>24.279094881104232</v>
      </c>
      <c r="CP20" s="404">
        <v>24.26074531422271</v>
      </c>
      <c r="CQ20" s="404">
        <v>24.569902048085485</v>
      </c>
      <c r="CR20" s="404">
        <v>34.114410873178841</v>
      </c>
      <c r="CS20" s="404">
        <v>28.263944274690555</v>
      </c>
      <c r="CT20" s="404">
        <v>19.630934868999752</v>
      </c>
      <c r="CU20" s="404">
        <v>17.578867204440975</v>
      </c>
      <c r="CV20" s="404">
        <v>18.607309765962537</v>
      </c>
      <c r="CW20" s="404">
        <v>33.947837889596407</v>
      </c>
      <c r="CX20" s="404">
        <v>19.996745316003082</v>
      </c>
      <c r="CY20" s="404">
        <v>33.211608514136152</v>
      </c>
      <c r="CZ20" s="404">
        <v>18.038480848619916</v>
      </c>
      <c r="DA20" s="404">
        <v>19.128351655314429</v>
      </c>
      <c r="DB20" s="404">
        <f t="shared" si="11"/>
        <v>23.56519535047946</v>
      </c>
      <c r="DC20" s="404">
        <v>26.540634011416913</v>
      </c>
      <c r="DD20" s="404">
        <v>18.13818388352048</v>
      </c>
      <c r="DE20" s="404">
        <v>31.348081114664598</v>
      </c>
      <c r="DF20" s="404">
        <v>23.012087728618052</v>
      </c>
      <c r="DG20" s="404">
        <v>16.272635526284144</v>
      </c>
      <c r="DH20" s="404">
        <v>16.734347338135368</v>
      </c>
      <c r="DI20" s="404">
        <v>20.894492975211591</v>
      </c>
      <c r="DJ20" s="404">
        <v>18.904053754233001</v>
      </c>
      <c r="DK20" s="404">
        <v>29.598131184168526</v>
      </c>
      <c r="DL20" s="404">
        <v>21.271133314012467</v>
      </c>
      <c r="DM20" s="404">
        <v>30.794170769854599</v>
      </c>
      <c r="DN20" s="404">
        <v>29.27439260563381</v>
      </c>
      <c r="DO20" s="404">
        <f t="shared" si="7"/>
        <v>21.703184469421132</v>
      </c>
      <c r="DP20" s="404">
        <v>31.082971570865325</v>
      </c>
      <c r="DQ20" s="404">
        <v>19.204744045837906</v>
      </c>
      <c r="DR20" s="404">
        <v>17.011510541335639</v>
      </c>
      <c r="DS20" s="404">
        <v>21.497331672457875</v>
      </c>
      <c r="DT20" s="404">
        <v>22.99467652173913</v>
      </c>
      <c r="DU20" s="404">
        <v>17.250157711793982</v>
      </c>
      <c r="DV20" s="404">
        <v>17.626374115608606</v>
      </c>
      <c r="DW20" s="404">
        <v>15.442016596992573</v>
      </c>
      <c r="DX20" s="404">
        <v>26.344450121996399</v>
      </c>
      <c r="DY20" s="404">
        <v>21.228379302215938</v>
      </c>
      <c r="DZ20" s="404">
        <v>24.155463116207592</v>
      </c>
      <c r="EA20" s="404">
        <v>26.600138316002663</v>
      </c>
      <c r="EB20" s="404">
        <f>AVERAGE(EC20:EN20)</f>
        <v>23.291149960264502</v>
      </c>
      <c r="EC20" s="404">
        <v>24.173891787023067</v>
      </c>
      <c r="ED20" s="404">
        <v>24.771101983880968</v>
      </c>
      <c r="EE20" s="404">
        <v>19.931157926549012</v>
      </c>
      <c r="EF20" s="404">
        <v>18.926539833531514</v>
      </c>
      <c r="EG20" s="404">
        <v>21.798715203426124</v>
      </c>
      <c r="EH20" s="404">
        <v>32.06748163775589</v>
      </c>
      <c r="EI20" s="404">
        <v>25.829460704899734</v>
      </c>
      <c r="EJ20" s="404">
        <v>22.308023225214981</v>
      </c>
      <c r="EK20" s="404">
        <v>27.462671567403437</v>
      </c>
      <c r="EL20" s="404">
        <v>11.417985020147501</v>
      </c>
      <c r="EM20" s="404">
        <v>27.607988105084882</v>
      </c>
      <c r="EN20" s="404">
        <v>23.198782528256874</v>
      </c>
      <c r="EO20" s="404">
        <f>AVERAGE(EP20:FA20)</f>
        <v>24.589384925810563</v>
      </c>
      <c r="EP20" s="404">
        <v>22.33</v>
      </c>
      <c r="EQ20" s="404">
        <v>23.03</v>
      </c>
      <c r="ER20" s="404">
        <v>27.85</v>
      </c>
      <c r="ES20" s="404">
        <v>31.86</v>
      </c>
      <c r="ET20" s="404">
        <v>16.87</v>
      </c>
      <c r="EU20" s="404">
        <v>25.27</v>
      </c>
      <c r="EV20" s="404">
        <v>25.442619109726717</v>
      </c>
      <c r="EW20" s="404">
        <v>19.87</v>
      </c>
      <c r="EX20" s="404">
        <v>25.27</v>
      </c>
      <c r="EY20" s="404">
        <v>24.67</v>
      </c>
      <c r="EZ20" s="404">
        <v>27.29</v>
      </c>
      <c r="FA20" s="404">
        <v>25.32</v>
      </c>
    </row>
    <row r="21" spans="1:157" s="30" customFormat="1" ht="12.75">
      <c r="A21" s="792" t="s">
        <v>3187</v>
      </c>
      <c r="B21" s="21">
        <f t="shared" si="0"/>
        <v>58.370335216454215</v>
      </c>
      <c r="C21" s="21">
        <v>59.349112426035504</v>
      </c>
      <c r="D21" s="21">
        <v>65</v>
      </c>
      <c r="E21" s="21">
        <v>70.999999999999986</v>
      </c>
      <c r="F21" s="21">
        <v>56.14098837209302</v>
      </c>
      <c r="G21" s="21">
        <v>57.177419354838712</v>
      </c>
      <c r="H21" s="21">
        <v>50</v>
      </c>
      <c r="I21" s="21">
        <v>75</v>
      </c>
      <c r="J21" s="21">
        <v>52.164067796610162</v>
      </c>
      <c r="K21" s="21">
        <v>70</v>
      </c>
      <c r="L21" s="21">
        <v>51.604938271604937</v>
      </c>
      <c r="M21" s="21">
        <v>31.958778427550357</v>
      </c>
      <c r="N21" s="21">
        <v>61.04871794871795</v>
      </c>
      <c r="O21" s="21">
        <f t="shared" si="1"/>
        <v>53.606257606889685</v>
      </c>
      <c r="P21" s="21" t="s">
        <v>15</v>
      </c>
      <c r="Q21" s="21">
        <v>34.454976303317537</v>
      </c>
      <c r="R21" s="21">
        <v>70</v>
      </c>
      <c r="S21" s="21" t="s">
        <v>15</v>
      </c>
      <c r="T21" s="21">
        <v>70</v>
      </c>
      <c r="U21" s="21">
        <v>42.354438985198243</v>
      </c>
      <c r="V21" s="21" t="s">
        <v>15</v>
      </c>
      <c r="W21" s="21">
        <v>50.000000000000007</v>
      </c>
      <c r="X21" s="21" t="s">
        <v>15</v>
      </c>
      <c r="Y21" s="21">
        <v>67.009029345372454</v>
      </c>
      <c r="Z21" s="21">
        <v>54.310344827586214</v>
      </c>
      <c r="AA21" s="21">
        <v>40.721271393643029</v>
      </c>
      <c r="AB21" s="21">
        <f t="shared" si="2"/>
        <v>56.527746458666847</v>
      </c>
      <c r="AC21" s="21" t="s">
        <v>15</v>
      </c>
      <c r="AD21" s="21">
        <v>50</v>
      </c>
      <c r="AE21" s="21">
        <v>50</v>
      </c>
      <c r="AF21" s="21">
        <v>50.141242937853114</v>
      </c>
      <c r="AG21" s="21">
        <v>52.727272727272727</v>
      </c>
      <c r="AH21" s="21" t="s">
        <v>15</v>
      </c>
      <c r="AI21" s="21">
        <v>57.88120246287577</v>
      </c>
      <c r="AJ21" s="21">
        <v>60.000000000000007</v>
      </c>
      <c r="AK21" s="21">
        <v>53.000000000000007</v>
      </c>
      <c r="AL21" s="21" t="s">
        <v>15</v>
      </c>
      <c r="AM21" s="21">
        <v>85</v>
      </c>
      <c r="AN21" s="21">
        <v>49.999999999999993</v>
      </c>
      <c r="AO21" s="21">
        <f t="shared" si="3"/>
        <v>76.599999999999994</v>
      </c>
      <c r="AP21" s="21">
        <v>110</v>
      </c>
      <c r="AQ21" s="21">
        <v>90</v>
      </c>
      <c r="AR21" s="21">
        <v>70</v>
      </c>
      <c r="AS21" s="21">
        <v>48</v>
      </c>
      <c r="AT21" s="21" t="s">
        <v>15</v>
      </c>
      <c r="AU21" s="21" t="s">
        <v>15</v>
      </c>
      <c r="AV21" s="21" t="s">
        <v>15</v>
      </c>
      <c r="AW21" s="21">
        <v>65</v>
      </c>
      <c r="AX21" s="21" t="s">
        <v>15</v>
      </c>
      <c r="AY21" s="21" t="s">
        <v>15</v>
      </c>
      <c r="AZ21" s="21" t="s">
        <v>15</v>
      </c>
      <c r="BA21" s="21" t="s">
        <v>15</v>
      </c>
      <c r="BB21" s="21">
        <f t="shared" si="4"/>
        <v>54.377414701678489</v>
      </c>
      <c r="BC21" s="21" t="s">
        <v>15</v>
      </c>
      <c r="BD21" s="21">
        <v>45.000000000000007</v>
      </c>
      <c r="BE21" s="21" t="s">
        <v>15</v>
      </c>
      <c r="BF21" s="21" t="s">
        <v>15</v>
      </c>
      <c r="BG21" s="21" t="s">
        <v>15</v>
      </c>
      <c r="BH21" s="21">
        <v>55.600000000000009</v>
      </c>
      <c r="BI21" s="21">
        <v>84</v>
      </c>
      <c r="BJ21" s="21">
        <v>63.96153846153846</v>
      </c>
      <c r="BK21" s="21">
        <v>45</v>
      </c>
      <c r="BL21" s="21">
        <v>46.864204973624716</v>
      </c>
      <c r="BM21" s="21">
        <v>59.593574178264731</v>
      </c>
      <c r="BN21" s="21">
        <v>35</v>
      </c>
      <c r="BO21" s="21">
        <f t="shared" si="5"/>
        <v>43.643192449645753</v>
      </c>
      <c r="BP21" s="21" t="s">
        <v>15</v>
      </c>
      <c r="BQ21" s="21" t="s">
        <v>15</v>
      </c>
      <c r="BR21" s="21">
        <v>45</v>
      </c>
      <c r="BS21" s="21">
        <v>53</v>
      </c>
      <c r="BT21" s="21">
        <v>53</v>
      </c>
      <c r="BU21" s="21">
        <v>52.999999999999993</v>
      </c>
      <c r="BV21" s="21" t="s">
        <v>15</v>
      </c>
      <c r="BW21" s="21">
        <v>39.256391347099317</v>
      </c>
      <c r="BX21" s="21">
        <v>35</v>
      </c>
      <c r="BY21" s="21">
        <v>33.428571428571431</v>
      </c>
      <c r="BZ21" s="21" t="s">
        <v>15</v>
      </c>
      <c r="CA21" s="21">
        <v>37.460576821495231</v>
      </c>
      <c r="CB21" s="21">
        <f t="shared" si="6"/>
        <v>28.146392069468991</v>
      </c>
      <c r="CC21" s="21" t="s">
        <v>15</v>
      </c>
      <c r="CD21" s="21">
        <v>30</v>
      </c>
      <c r="CE21" s="21">
        <v>30</v>
      </c>
      <c r="CF21" s="21" t="s">
        <v>15</v>
      </c>
      <c r="CG21" s="21" t="s">
        <v>15</v>
      </c>
      <c r="CH21" s="21">
        <v>30</v>
      </c>
      <c r="CI21" s="21">
        <v>22</v>
      </c>
      <c r="CJ21" s="21" t="s">
        <v>15</v>
      </c>
      <c r="CK21" s="21">
        <v>30</v>
      </c>
      <c r="CL21" s="21" t="s">
        <v>15</v>
      </c>
      <c r="CM21" s="21">
        <v>30.024744486282948</v>
      </c>
      <c r="CN21" s="21">
        <v>25</v>
      </c>
      <c r="CO21" s="21">
        <f t="shared" si="10"/>
        <v>29.147775435357303</v>
      </c>
      <c r="CP21" s="21">
        <v>25</v>
      </c>
      <c r="CQ21" s="21">
        <v>14.516129032258064</v>
      </c>
      <c r="CR21" s="21">
        <v>40</v>
      </c>
      <c r="CS21" s="21">
        <v>36</v>
      </c>
      <c r="CT21" s="21" t="s">
        <v>15</v>
      </c>
      <c r="CU21" s="21">
        <v>30.000000000000004</v>
      </c>
      <c r="CV21" s="21" t="s">
        <v>15</v>
      </c>
      <c r="CW21" s="21">
        <v>30.045801526717554</v>
      </c>
      <c r="CX21" s="21">
        <v>28.999999999999996</v>
      </c>
      <c r="CY21" s="21">
        <v>28.000000000000004</v>
      </c>
      <c r="CZ21" s="21">
        <v>29.768048359240073</v>
      </c>
      <c r="DA21" s="21" t="s">
        <v>15</v>
      </c>
      <c r="DB21" s="21">
        <f t="shared" si="11"/>
        <v>29.685714285714283</v>
      </c>
      <c r="DC21" s="21" t="s">
        <v>15</v>
      </c>
      <c r="DD21" s="21" t="s">
        <v>15</v>
      </c>
      <c r="DE21" s="21">
        <v>22</v>
      </c>
      <c r="DF21" s="21" t="s">
        <v>15</v>
      </c>
      <c r="DG21" s="21">
        <v>24</v>
      </c>
      <c r="DH21" s="21" t="s">
        <v>15</v>
      </c>
      <c r="DI21" s="21" t="s">
        <v>15</v>
      </c>
      <c r="DJ21" s="21" t="s">
        <v>15</v>
      </c>
      <c r="DK21" s="21">
        <v>33</v>
      </c>
      <c r="DL21" s="21">
        <v>33.428571428571423</v>
      </c>
      <c r="DM21" s="21">
        <v>36</v>
      </c>
      <c r="DN21" s="21" t="s">
        <v>15</v>
      </c>
      <c r="DO21" s="21">
        <f t="shared" si="7"/>
        <v>27.678883410177498</v>
      </c>
      <c r="DP21" s="21">
        <v>33</v>
      </c>
      <c r="DQ21" s="21">
        <v>34.75</v>
      </c>
      <c r="DR21" s="21" t="s">
        <v>15</v>
      </c>
      <c r="DS21" s="21">
        <v>22</v>
      </c>
      <c r="DT21" s="21">
        <v>22.604455676516331</v>
      </c>
      <c r="DU21" s="21">
        <v>24.397728194726167</v>
      </c>
      <c r="DV21" s="21" t="s">
        <v>15</v>
      </c>
      <c r="DW21" s="21" t="s">
        <v>15</v>
      </c>
      <c r="DX21" s="21" t="s">
        <v>15</v>
      </c>
      <c r="DY21" s="21">
        <v>24</v>
      </c>
      <c r="DZ21" s="21" t="s">
        <v>15</v>
      </c>
      <c r="EA21" s="21">
        <v>33</v>
      </c>
      <c r="EB21" s="21">
        <f t="shared" si="8"/>
        <v>25.868421052631579</v>
      </c>
      <c r="EC21" s="21">
        <v>33</v>
      </c>
      <c r="ED21" s="21">
        <v>33</v>
      </c>
      <c r="EE21" s="21">
        <v>21</v>
      </c>
      <c r="EF21" s="21" t="s">
        <v>15</v>
      </c>
      <c r="EG21" s="21" t="s">
        <v>15</v>
      </c>
      <c r="EH21" s="21" t="s">
        <v>15</v>
      </c>
      <c r="EI21" s="21" t="s">
        <v>15</v>
      </c>
      <c r="EJ21" s="21">
        <v>25</v>
      </c>
      <c r="EK21" s="21" t="s">
        <v>15</v>
      </c>
      <c r="EL21" s="21">
        <v>26.000000000000004</v>
      </c>
      <c r="EM21" s="21" t="s">
        <v>15</v>
      </c>
      <c r="EN21" s="21">
        <v>17.210526315789476</v>
      </c>
      <c r="EO21" s="21">
        <f t="shared" si="9"/>
        <v>21.573333333333334</v>
      </c>
      <c r="EP21" s="21" t="s">
        <v>15</v>
      </c>
      <c r="EQ21" s="21" t="s">
        <v>15</v>
      </c>
      <c r="ER21" s="21">
        <v>17.170000000000002</v>
      </c>
      <c r="ES21" s="21" t="s">
        <v>15</v>
      </c>
      <c r="ET21" s="21" t="s">
        <v>15</v>
      </c>
      <c r="EU21" s="21" t="s">
        <v>15</v>
      </c>
      <c r="EV21" s="21">
        <v>29</v>
      </c>
      <c r="EW21" s="21">
        <v>18.55</v>
      </c>
      <c r="EX21" s="21" t="s">
        <v>739</v>
      </c>
      <c r="EY21" s="21" t="s">
        <v>739</v>
      </c>
      <c r="EZ21" s="21" t="s">
        <v>739</v>
      </c>
      <c r="FA21" s="21" t="s">
        <v>739</v>
      </c>
    </row>
    <row r="22" spans="1:157" s="30" customFormat="1" ht="12.75">
      <c r="A22" s="753" t="s">
        <v>3042</v>
      </c>
      <c r="B22" s="21">
        <f t="shared" si="0"/>
        <v>70.520833333333329</v>
      </c>
      <c r="C22" s="21">
        <v>75</v>
      </c>
      <c r="D22" s="21">
        <v>78.84615384615384</v>
      </c>
      <c r="E22" s="21">
        <v>60</v>
      </c>
      <c r="F22" s="21">
        <v>70</v>
      </c>
      <c r="G22" s="21">
        <v>70</v>
      </c>
      <c r="H22" s="21" t="s">
        <v>15</v>
      </c>
      <c r="I22" s="21" t="s">
        <v>15</v>
      </c>
      <c r="J22" s="21" t="s">
        <v>15</v>
      </c>
      <c r="K22" s="21">
        <v>69.27884615384616</v>
      </c>
      <c r="L22" s="21" t="s">
        <v>15</v>
      </c>
      <c r="M22" s="21" t="s">
        <v>15</v>
      </c>
      <c r="N22" s="21" t="s">
        <v>15</v>
      </c>
      <c r="O22" s="21">
        <f t="shared" si="1"/>
        <v>62.5</v>
      </c>
      <c r="P22" s="21" t="s">
        <v>15</v>
      </c>
      <c r="Q22" s="21" t="s">
        <v>15</v>
      </c>
      <c r="R22" s="21" t="s">
        <v>15</v>
      </c>
      <c r="S22" s="21" t="s">
        <v>15</v>
      </c>
      <c r="T22" s="21" t="s">
        <v>15</v>
      </c>
      <c r="U22" s="21">
        <v>60</v>
      </c>
      <c r="V22" s="21" t="s">
        <v>15</v>
      </c>
      <c r="W22" s="21" t="s">
        <v>15</v>
      </c>
      <c r="X22" s="21" t="s">
        <v>15</v>
      </c>
      <c r="Y22" s="21">
        <v>65</v>
      </c>
      <c r="Z22" s="21" t="s">
        <v>15</v>
      </c>
      <c r="AA22" s="21" t="s">
        <v>15</v>
      </c>
      <c r="AB22" s="21">
        <f t="shared" si="2"/>
        <v>58.666666666666664</v>
      </c>
      <c r="AC22" s="21" t="s">
        <v>15</v>
      </c>
      <c r="AD22" s="21" t="s">
        <v>15</v>
      </c>
      <c r="AE22" s="21" t="s">
        <v>15</v>
      </c>
      <c r="AF22" s="21" t="s">
        <v>15</v>
      </c>
      <c r="AG22" s="21" t="s">
        <v>15</v>
      </c>
      <c r="AH22" s="21">
        <v>60</v>
      </c>
      <c r="AI22" s="21">
        <v>51</v>
      </c>
      <c r="AJ22" s="21">
        <v>65</v>
      </c>
      <c r="AK22" s="21" t="s">
        <v>15</v>
      </c>
      <c r="AL22" s="21" t="s">
        <v>15</v>
      </c>
      <c r="AM22" s="21" t="s">
        <v>15</v>
      </c>
      <c r="AN22" s="21" t="s">
        <v>15</v>
      </c>
      <c r="AO22" s="21">
        <f t="shared" si="3"/>
        <v>73.5</v>
      </c>
      <c r="AP22" s="21" t="s">
        <v>15</v>
      </c>
      <c r="AQ22" s="21" t="s">
        <v>15</v>
      </c>
      <c r="AR22" s="21" t="s">
        <v>15</v>
      </c>
      <c r="AS22" s="21" t="s">
        <v>15</v>
      </c>
      <c r="AT22" s="21">
        <v>75</v>
      </c>
      <c r="AU22" s="21" t="s">
        <v>15</v>
      </c>
      <c r="AV22" s="21" t="s">
        <v>15</v>
      </c>
      <c r="AW22" s="21" t="s">
        <v>15</v>
      </c>
      <c r="AX22" s="21" t="s">
        <v>15</v>
      </c>
      <c r="AY22" s="21">
        <v>72</v>
      </c>
      <c r="AZ22" s="21" t="s">
        <v>15</v>
      </c>
      <c r="BA22" s="21" t="s">
        <v>15</v>
      </c>
      <c r="BB22" s="21">
        <f t="shared" si="4"/>
        <v>39.011299435028256</v>
      </c>
      <c r="BC22" s="21" t="s">
        <v>15</v>
      </c>
      <c r="BD22" s="21" t="s">
        <v>15</v>
      </c>
      <c r="BE22" s="21">
        <v>0</v>
      </c>
      <c r="BF22" s="21" t="s">
        <v>15</v>
      </c>
      <c r="BG22" s="21" t="s">
        <v>15</v>
      </c>
      <c r="BH22" s="21" t="s">
        <v>15</v>
      </c>
      <c r="BI22" s="21">
        <v>60</v>
      </c>
      <c r="BJ22" s="21">
        <v>57.033898305084755</v>
      </c>
      <c r="BK22" s="21" t="s">
        <v>15</v>
      </c>
      <c r="BL22" s="21" t="s">
        <v>15</v>
      </c>
      <c r="BM22" s="21" t="s">
        <v>15</v>
      </c>
      <c r="BN22" s="21" t="s">
        <v>15</v>
      </c>
      <c r="BO22" s="21" t="s">
        <v>15</v>
      </c>
      <c r="BP22" s="21" t="s">
        <v>15</v>
      </c>
      <c r="BQ22" s="21" t="s">
        <v>15</v>
      </c>
      <c r="BR22" s="21" t="s">
        <v>15</v>
      </c>
      <c r="BS22" s="21" t="s">
        <v>15</v>
      </c>
      <c r="BT22" s="21" t="s">
        <v>15</v>
      </c>
      <c r="BU22" s="21" t="s">
        <v>15</v>
      </c>
      <c r="BV22" s="21" t="s">
        <v>15</v>
      </c>
      <c r="BW22" s="21" t="s">
        <v>15</v>
      </c>
      <c r="BX22" s="21" t="s">
        <v>15</v>
      </c>
      <c r="BY22" s="21" t="s">
        <v>15</v>
      </c>
      <c r="BZ22" s="21" t="s">
        <v>15</v>
      </c>
      <c r="CA22" s="21" t="s">
        <v>15</v>
      </c>
      <c r="CB22" s="21" t="s">
        <v>15</v>
      </c>
      <c r="CC22" s="21" t="s">
        <v>15</v>
      </c>
      <c r="CD22" s="21" t="s">
        <v>15</v>
      </c>
      <c r="CE22" s="21" t="s">
        <v>15</v>
      </c>
      <c r="CF22" s="21" t="s">
        <v>15</v>
      </c>
      <c r="CG22" s="21" t="s">
        <v>15</v>
      </c>
      <c r="CH22" s="21" t="s">
        <v>15</v>
      </c>
      <c r="CI22" s="21" t="s">
        <v>15</v>
      </c>
      <c r="CJ22" s="21" t="s">
        <v>15</v>
      </c>
      <c r="CK22" s="21" t="s">
        <v>15</v>
      </c>
      <c r="CL22" s="21" t="s">
        <v>15</v>
      </c>
      <c r="CM22" s="21" t="s">
        <v>15</v>
      </c>
      <c r="CN22" s="21" t="s">
        <v>15</v>
      </c>
      <c r="CO22" s="21">
        <f t="shared" si="10"/>
        <v>32.5</v>
      </c>
      <c r="CP22" s="21" t="s">
        <v>15</v>
      </c>
      <c r="CQ22" s="21" t="s">
        <v>15</v>
      </c>
      <c r="CR22" s="21" t="s">
        <v>15</v>
      </c>
      <c r="CS22" s="21" t="s">
        <v>15</v>
      </c>
      <c r="CT22" s="21">
        <v>25</v>
      </c>
      <c r="CU22" s="21" t="s">
        <v>15</v>
      </c>
      <c r="CV22" s="21" t="s">
        <v>15</v>
      </c>
      <c r="CW22" s="21">
        <v>40</v>
      </c>
      <c r="CX22" s="21" t="s">
        <v>15</v>
      </c>
      <c r="CY22" s="21" t="s">
        <v>15</v>
      </c>
      <c r="CZ22" s="21" t="s">
        <v>15</v>
      </c>
      <c r="DA22" s="21" t="s">
        <v>15</v>
      </c>
      <c r="DB22" s="21">
        <f t="shared" si="11"/>
        <v>29.999999999999996</v>
      </c>
      <c r="DC22" s="21" t="s">
        <v>15</v>
      </c>
      <c r="DD22" s="21" t="s">
        <v>15</v>
      </c>
      <c r="DE22" s="21" t="s">
        <v>15</v>
      </c>
      <c r="DF22" s="21" t="s">
        <v>15</v>
      </c>
      <c r="DG22" s="21" t="s">
        <v>15</v>
      </c>
      <c r="DH22" s="21" t="s">
        <v>15</v>
      </c>
      <c r="DI22" s="21" t="s">
        <v>15</v>
      </c>
      <c r="DJ22" s="21" t="s">
        <v>15</v>
      </c>
      <c r="DK22" s="21" t="s">
        <v>15</v>
      </c>
      <c r="DL22" s="21">
        <v>29.999999999999996</v>
      </c>
      <c r="DM22" s="21" t="s">
        <v>15</v>
      </c>
      <c r="DN22" s="21" t="s">
        <v>15</v>
      </c>
      <c r="DO22" s="21">
        <f t="shared" si="7"/>
        <v>30.302702702702703</v>
      </c>
      <c r="DP22" s="21" t="s">
        <v>15</v>
      </c>
      <c r="DQ22" s="21">
        <v>21</v>
      </c>
      <c r="DR22" s="21">
        <v>30</v>
      </c>
      <c r="DS22" s="21" t="s">
        <v>15</v>
      </c>
      <c r="DT22" s="21" t="s">
        <v>15</v>
      </c>
      <c r="DU22" s="21">
        <v>34</v>
      </c>
      <c r="DV22" s="21">
        <v>32.513513513513509</v>
      </c>
      <c r="DW22" s="21">
        <v>34</v>
      </c>
      <c r="DX22" s="21" t="s">
        <v>15</v>
      </c>
      <c r="DY22" s="21" t="s">
        <v>15</v>
      </c>
      <c r="DZ22" s="21" t="s">
        <v>15</v>
      </c>
      <c r="EA22" s="21" t="s">
        <v>15</v>
      </c>
      <c r="EB22" s="21">
        <f t="shared" si="8"/>
        <v>31.283536293499889</v>
      </c>
      <c r="EC22" s="21">
        <v>33</v>
      </c>
      <c r="ED22" s="21">
        <v>35</v>
      </c>
      <c r="EE22" s="21" t="s">
        <v>15</v>
      </c>
      <c r="EF22" s="21">
        <v>31.042826552462525</v>
      </c>
      <c r="EG22" s="21">
        <v>32.5</v>
      </c>
      <c r="EH22" s="21">
        <v>33.45945945945946</v>
      </c>
      <c r="EI22" s="21">
        <v>31.499999999999996</v>
      </c>
      <c r="EJ22" s="21">
        <v>33</v>
      </c>
      <c r="EK22" s="21" t="s">
        <v>15</v>
      </c>
      <c r="EL22" s="21">
        <v>26</v>
      </c>
      <c r="EM22" s="21">
        <v>26.41</v>
      </c>
      <c r="EN22" s="21">
        <v>30.92307692307692</v>
      </c>
      <c r="EO22" s="21">
        <f t="shared" si="9"/>
        <v>32.265000000000001</v>
      </c>
      <c r="EP22" s="21" t="s">
        <v>15</v>
      </c>
      <c r="EQ22" s="21">
        <v>27.86</v>
      </c>
      <c r="ER22" s="21" t="s">
        <v>15</v>
      </c>
      <c r="ES22" s="21" t="s">
        <v>15</v>
      </c>
      <c r="ET22" s="21">
        <v>33</v>
      </c>
      <c r="EU22" s="21">
        <v>32.94</v>
      </c>
      <c r="EV22" s="21">
        <v>33</v>
      </c>
      <c r="EW22" s="21">
        <v>31.08</v>
      </c>
      <c r="EX22" s="21">
        <v>31.71</v>
      </c>
      <c r="EY22" s="21" t="s">
        <v>739</v>
      </c>
      <c r="EZ22" s="21">
        <v>34.33</v>
      </c>
      <c r="FA22" s="21">
        <v>34.200000000000003</v>
      </c>
    </row>
    <row r="23" spans="1:157" s="30" customFormat="1" ht="12.75">
      <c r="A23" s="792" t="s">
        <v>2901</v>
      </c>
      <c r="B23" s="21">
        <f t="shared" si="0"/>
        <v>65.833333333333329</v>
      </c>
      <c r="C23" s="21">
        <v>50</v>
      </c>
      <c r="D23" s="21" t="s">
        <v>15</v>
      </c>
      <c r="E23" s="21">
        <v>79.999999999999986</v>
      </c>
      <c r="F23" s="21" t="s">
        <v>15</v>
      </c>
      <c r="G23" s="21">
        <v>70</v>
      </c>
      <c r="H23" s="21" t="s">
        <v>15</v>
      </c>
      <c r="I23" s="21">
        <v>60</v>
      </c>
      <c r="J23" s="21" t="s">
        <v>15</v>
      </c>
      <c r="K23" s="21" t="s">
        <v>15</v>
      </c>
      <c r="L23" s="21" t="s">
        <v>15</v>
      </c>
      <c r="M23" s="21">
        <v>65</v>
      </c>
      <c r="N23" s="21">
        <v>70</v>
      </c>
      <c r="O23" s="21">
        <f t="shared" si="1"/>
        <v>59.488584172732395</v>
      </c>
      <c r="P23" s="21" t="s">
        <v>15</v>
      </c>
      <c r="Q23" s="21" t="s">
        <v>15</v>
      </c>
      <c r="R23" s="21">
        <v>70</v>
      </c>
      <c r="S23" s="21" t="s">
        <v>15</v>
      </c>
      <c r="T23" s="21">
        <v>78.3</v>
      </c>
      <c r="U23" s="21">
        <v>36.120089209126782</v>
      </c>
      <c r="V23" s="21" t="s">
        <v>15</v>
      </c>
      <c r="W23" s="21">
        <v>60</v>
      </c>
      <c r="X23" s="21" t="s">
        <v>15</v>
      </c>
      <c r="Y23" s="21">
        <v>52.000000000000007</v>
      </c>
      <c r="Z23" s="21">
        <v>60</v>
      </c>
      <c r="AA23" s="21">
        <v>60</v>
      </c>
      <c r="AB23" s="21">
        <f t="shared" si="2"/>
        <v>61.034999999999997</v>
      </c>
      <c r="AC23" s="21">
        <v>65</v>
      </c>
      <c r="AD23" s="21">
        <v>60</v>
      </c>
      <c r="AE23" s="21">
        <v>63.2</v>
      </c>
      <c r="AF23" s="21">
        <v>60</v>
      </c>
      <c r="AG23" s="21">
        <v>65</v>
      </c>
      <c r="AH23" s="21" t="s">
        <v>15</v>
      </c>
      <c r="AI23" s="21" t="s">
        <v>15</v>
      </c>
      <c r="AJ23" s="21" t="s">
        <v>15</v>
      </c>
      <c r="AK23" s="21">
        <v>75</v>
      </c>
      <c r="AL23" s="21">
        <v>60</v>
      </c>
      <c r="AM23" s="21">
        <v>40.080000000000005</v>
      </c>
      <c r="AN23" s="21" t="s">
        <v>15</v>
      </c>
      <c r="AO23" s="21">
        <f t="shared" si="3"/>
        <v>59.100996419487153</v>
      </c>
      <c r="AP23" s="21" t="s">
        <v>15</v>
      </c>
      <c r="AQ23" s="21">
        <v>63.551157580283792</v>
      </c>
      <c r="AR23" s="21" t="s">
        <v>15</v>
      </c>
      <c r="AS23" s="21">
        <v>49.054820936639118</v>
      </c>
      <c r="AT23" s="21">
        <v>70</v>
      </c>
      <c r="AU23" s="21">
        <v>70</v>
      </c>
      <c r="AV23" s="21" t="s">
        <v>15</v>
      </c>
      <c r="AW23" s="21">
        <v>45</v>
      </c>
      <c r="AX23" s="21" t="s">
        <v>15</v>
      </c>
      <c r="AY23" s="21" t="s">
        <v>15</v>
      </c>
      <c r="AZ23" s="21">
        <v>56.999999999999993</v>
      </c>
      <c r="BA23" s="21" t="s">
        <v>15</v>
      </c>
      <c r="BB23" s="21">
        <f t="shared" si="4"/>
        <v>50.746268656716424</v>
      </c>
      <c r="BC23" s="21" t="s">
        <v>15</v>
      </c>
      <c r="BD23" s="21">
        <v>45</v>
      </c>
      <c r="BE23" s="21">
        <v>60</v>
      </c>
      <c r="BF23" s="21">
        <v>55</v>
      </c>
      <c r="BG23" s="21">
        <v>55</v>
      </c>
      <c r="BH23" s="21">
        <v>50.000000000000007</v>
      </c>
      <c r="BI23" s="21">
        <v>45.223880597014933</v>
      </c>
      <c r="BJ23" s="21" t="s">
        <v>15</v>
      </c>
      <c r="BK23" s="21" t="s">
        <v>15</v>
      </c>
      <c r="BL23" s="21">
        <v>45</v>
      </c>
      <c r="BM23" s="21" t="s">
        <v>15</v>
      </c>
      <c r="BN23" s="21" t="s">
        <v>15</v>
      </c>
      <c r="BO23" s="21">
        <f t="shared" si="5"/>
        <v>44.638673178077077</v>
      </c>
      <c r="BP23" s="21" t="s">
        <v>15</v>
      </c>
      <c r="BQ23" s="21">
        <v>45</v>
      </c>
      <c r="BR23" s="21">
        <v>45</v>
      </c>
      <c r="BS23" s="21">
        <v>46</v>
      </c>
      <c r="BT23" s="21">
        <v>42.328584149599287</v>
      </c>
      <c r="BU23" s="21">
        <v>45</v>
      </c>
      <c r="BV23" s="21">
        <v>45.226820809248551</v>
      </c>
      <c r="BW23" s="21">
        <v>45.37</v>
      </c>
      <c r="BX23" s="21">
        <v>45</v>
      </c>
      <c r="BY23" s="21">
        <v>42.1</v>
      </c>
      <c r="BZ23" s="21">
        <v>45</v>
      </c>
      <c r="CA23" s="21">
        <v>45</v>
      </c>
      <c r="CB23" s="21">
        <f t="shared" si="6"/>
        <v>38.758121623739015</v>
      </c>
      <c r="CC23" s="21">
        <v>45</v>
      </c>
      <c r="CD23" s="21">
        <v>42.999999999999993</v>
      </c>
      <c r="CE23" s="21">
        <v>43</v>
      </c>
      <c r="CF23" s="21">
        <v>40.770289267479718</v>
      </c>
      <c r="CG23" s="21">
        <v>38</v>
      </c>
      <c r="CH23" s="21">
        <v>37.1</v>
      </c>
      <c r="CI23" s="21">
        <v>38</v>
      </c>
      <c r="CJ23" s="21">
        <v>37.200000000000003</v>
      </c>
      <c r="CK23" s="21">
        <v>35</v>
      </c>
      <c r="CL23" s="21">
        <v>34.999999999999993</v>
      </c>
      <c r="CM23" s="21">
        <v>34.269048593649494</v>
      </c>
      <c r="CN23" s="21" t="s">
        <v>15</v>
      </c>
      <c r="CO23" s="21">
        <f t="shared" si="10"/>
        <v>16.166666666666668</v>
      </c>
      <c r="CP23" s="21" t="s">
        <v>15</v>
      </c>
      <c r="CQ23" s="21" t="s">
        <v>15</v>
      </c>
      <c r="CR23" s="21" t="s">
        <v>15</v>
      </c>
      <c r="CS23" s="21" t="s">
        <v>15</v>
      </c>
      <c r="CT23" s="21">
        <v>17</v>
      </c>
      <c r="CU23" s="21">
        <v>16</v>
      </c>
      <c r="CV23" s="21">
        <v>16</v>
      </c>
      <c r="CW23" s="21" t="s">
        <v>15</v>
      </c>
      <c r="CX23" s="21">
        <v>16</v>
      </c>
      <c r="CY23" s="21" t="s">
        <v>15</v>
      </c>
      <c r="CZ23" s="21">
        <v>16</v>
      </c>
      <c r="DA23" s="21">
        <v>16</v>
      </c>
      <c r="DB23" s="21">
        <f t="shared" si="11"/>
        <v>25.833333333333332</v>
      </c>
      <c r="DC23" s="21" t="s">
        <v>15</v>
      </c>
      <c r="DD23" s="21">
        <v>16</v>
      </c>
      <c r="DE23" s="21" t="s">
        <v>15</v>
      </c>
      <c r="DF23" s="21">
        <v>36.000000000000007</v>
      </c>
      <c r="DG23" s="21">
        <v>35</v>
      </c>
      <c r="DH23" s="21">
        <v>16</v>
      </c>
      <c r="DI23" s="21" t="s">
        <v>15</v>
      </c>
      <c r="DJ23" s="21" t="s">
        <v>15</v>
      </c>
      <c r="DK23" s="21" t="s">
        <v>15</v>
      </c>
      <c r="DL23" s="21">
        <v>16</v>
      </c>
      <c r="DM23" s="21">
        <v>36</v>
      </c>
      <c r="DN23" s="21" t="s">
        <v>15</v>
      </c>
      <c r="DO23" s="21">
        <f t="shared" si="7"/>
        <v>27.839999999999996</v>
      </c>
      <c r="DP23" s="21" t="s">
        <v>15</v>
      </c>
      <c r="DQ23" s="21">
        <v>16</v>
      </c>
      <c r="DR23" s="21">
        <v>16</v>
      </c>
      <c r="DS23" s="21" t="s">
        <v>15</v>
      </c>
      <c r="DT23" s="21" t="s">
        <v>15</v>
      </c>
      <c r="DU23" s="21">
        <v>36.000000000000007</v>
      </c>
      <c r="DV23" s="21">
        <v>35.599999999999994</v>
      </c>
      <c r="DW23" s="21" t="s">
        <v>15</v>
      </c>
      <c r="DX23" s="21">
        <v>35.599999999999994</v>
      </c>
      <c r="DY23" s="21" t="s">
        <v>15</v>
      </c>
      <c r="DZ23" s="21" t="s">
        <v>15</v>
      </c>
      <c r="EA23" s="21" t="s">
        <v>15</v>
      </c>
      <c r="EB23" s="21">
        <f t="shared" si="8"/>
        <v>32.666666666666664</v>
      </c>
      <c r="EC23" s="21" t="s">
        <v>15</v>
      </c>
      <c r="ED23" s="21" t="s">
        <v>15</v>
      </c>
      <c r="EE23" s="21">
        <v>33</v>
      </c>
      <c r="EF23" s="21" t="s">
        <v>15</v>
      </c>
      <c r="EG23" s="21" t="s">
        <v>15</v>
      </c>
      <c r="EH23" s="21" t="s">
        <v>15</v>
      </c>
      <c r="EI23" s="21" t="s">
        <v>15</v>
      </c>
      <c r="EJ23" s="21">
        <v>33</v>
      </c>
      <c r="EK23" s="21">
        <v>32</v>
      </c>
      <c r="EL23" s="21" t="s">
        <v>15</v>
      </c>
      <c r="EM23" s="21" t="s">
        <v>15</v>
      </c>
      <c r="EN23" s="21" t="s">
        <v>15</v>
      </c>
      <c r="EO23" s="21">
        <f t="shared" si="9"/>
        <v>15.5</v>
      </c>
      <c r="EP23" s="21" t="s">
        <v>15</v>
      </c>
      <c r="EQ23" s="21">
        <v>15.5</v>
      </c>
      <c r="ER23" s="21" t="s">
        <v>15</v>
      </c>
      <c r="ES23" s="21" t="s">
        <v>15</v>
      </c>
      <c r="ET23" s="21" t="s">
        <v>15</v>
      </c>
      <c r="EU23" s="21" t="s">
        <v>15</v>
      </c>
      <c r="EV23" s="21" t="s">
        <v>15</v>
      </c>
      <c r="EW23" s="21" t="s">
        <v>739</v>
      </c>
      <c r="EX23" s="21" t="s">
        <v>739</v>
      </c>
      <c r="EY23" s="21" t="s">
        <v>739</v>
      </c>
      <c r="EZ23" s="21" t="s">
        <v>739</v>
      </c>
      <c r="FA23" s="21" t="s">
        <v>739</v>
      </c>
    </row>
    <row r="24" spans="1:157" s="30" customFormat="1" ht="12.75">
      <c r="A24" s="792" t="s">
        <v>3188</v>
      </c>
      <c r="B24" s="21">
        <f t="shared" si="0"/>
        <v>54.773668900489128</v>
      </c>
      <c r="C24" s="21">
        <v>32</v>
      </c>
      <c r="D24" s="21">
        <v>54.944165892912409</v>
      </c>
      <c r="E24" s="21">
        <v>75.94941763727121</v>
      </c>
      <c r="F24" s="21">
        <v>60.748502994011979</v>
      </c>
      <c r="G24" s="21">
        <v>58.477721943048579</v>
      </c>
      <c r="H24" s="21">
        <v>57.782030679327974</v>
      </c>
      <c r="I24" s="21">
        <v>33</v>
      </c>
      <c r="J24" s="21">
        <v>64</v>
      </c>
      <c r="K24" s="21">
        <v>42</v>
      </c>
      <c r="L24" s="21">
        <v>56.241820768136556</v>
      </c>
      <c r="M24" s="21">
        <v>71.935835739493101</v>
      </c>
      <c r="N24" s="21">
        <v>50.204531151667723</v>
      </c>
      <c r="O24" s="21">
        <f t="shared" si="1"/>
        <v>61.798748552179674</v>
      </c>
      <c r="P24" s="21">
        <v>46</v>
      </c>
      <c r="Q24" s="21" t="s">
        <v>15</v>
      </c>
      <c r="R24" s="21">
        <v>74.477992528828977</v>
      </c>
      <c r="S24" s="21">
        <v>60</v>
      </c>
      <c r="T24" s="21">
        <v>69.375</v>
      </c>
      <c r="U24" s="21">
        <v>55.3</v>
      </c>
      <c r="V24" s="21">
        <v>71</v>
      </c>
      <c r="W24" s="21">
        <v>68.895080707148352</v>
      </c>
      <c r="X24" s="21">
        <v>55.436978053991062</v>
      </c>
      <c r="Y24" s="21">
        <v>65.38699690402477</v>
      </c>
      <c r="Z24" s="21">
        <v>48.102120914786013</v>
      </c>
      <c r="AA24" s="21">
        <v>65.812064965197209</v>
      </c>
      <c r="AB24" s="21">
        <f t="shared" si="2"/>
        <v>64.848401681622335</v>
      </c>
      <c r="AC24" s="21">
        <v>44.906542056074763</v>
      </c>
      <c r="AD24" s="21" t="s">
        <v>15</v>
      </c>
      <c r="AE24" s="21">
        <v>64.196301564722631</v>
      </c>
      <c r="AF24" s="21">
        <v>51.252242152466366</v>
      </c>
      <c r="AG24" s="21">
        <v>43.075000000000003</v>
      </c>
      <c r="AH24" s="21">
        <v>43.705529361337341</v>
      </c>
      <c r="AI24" s="21" t="s">
        <v>15</v>
      </c>
      <c r="AJ24" s="21">
        <v>74.999999999999986</v>
      </c>
      <c r="AK24" s="21">
        <v>84.5</v>
      </c>
      <c r="AL24" s="21" t="s">
        <v>15</v>
      </c>
      <c r="AM24" s="21">
        <v>77</v>
      </c>
      <c r="AN24" s="21">
        <v>100.00000000000001</v>
      </c>
      <c r="AO24" s="21">
        <f t="shared" si="3"/>
        <v>59.505596021990975</v>
      </c>
      <c r="AP24" s="21">
        <v>70.606253899362542</v>
      </c>
      <c r="AQ24" s="21">
        <v>66.349999999999994</v>
      </c>
      <c r="AR24" s="21">
        <v>60</v>
      </c>
      <c r="AS24" s="21">
        <v>57.422151898734171</v>
      </c>
      <c r="AT24" s="21">
        <v>36</v>
      </c>
      <c r="AU24" s="21">
        <v>68.04000000000002</v>
      </c>
      <c r="AV24" s="21">
        <v>35.9</v>
      </c>
      <c r="AW24" s="21">
        <v>80</v>
      </c>
      <c r="AX24" s="21">
        <v>62.08</v>
      </c>
      <c r="AY24" s="21">
        <v>50.204250248262163</v>
      </c>
      <c r="AZ24" s="21">
        <v>62.654631268436582</v>
      </c>
      <c r="BA24" s="21">
        <v>64.809864949096209</v>
      </c>
      <c r="BB24" s="21">
        <f t="shared" si="4"/>
        <v>56.836250424595534</v>
      </c>
      <c r="BC24" s="21" t="s">
        <v>15</v>
      </c>
      <c r="BD24" s="21">
        <v>66.599999999999994</v>
      </c>
      <c r="BE24" s="21">
        <v>66.599999999999994</v>
      </c>
      <c r="BF24" s="21">
        <v>68.25</v>
      </c>
      <c r="BG24" s="21">
        <v>68.25</v>
      </c>
      <c r="BH24" s="21">
        <v>64.999999999999986</v>
      </c>
      <c r="BI24" s="21">
        <v>57.27000000000001</v>
      </c>
      <c r="BJ24" s="21">
        <v>43.398054413160395</v>
      </c>
      <c r="BK24" s="21">
        <v>46.05675146771037</v>
      </c>
      <c r="BL24" s="21">
        <v>45.68</v>
      </c>
      <c r="BM24" s="21">
        <v>50.087246376811606</v>
      </c>
      <c r="BN24" s="21">
        <v>48.006702412868641</v>
      </c>
      <c r="BO24" s="21">
        <f t="shared" si="5"/>
        <v>32.539695502107755</v>
      </c>
      <c r="BP24" s="21">
        <v>45.134034582132557</v>
      </c>
      <c r="BQ24" s="21">
        <v>36.494720121028749</v>
      </c>
      <c r="BR24" s="21" t="s">
        <v>15</v>
      </c>
      <c r="BS24" s="21">
        <v>33.068752414059482</v>
      </c>
      <c r="BT24" s="21">
        <v>32.270000000000003</v>
      </c>
      <c r="BU24" s="21">
        <v>43.333333333333329</v>
      </c>
      <c r="BV24" s="21">
        <v>27.497040496449362</v>
      </c>
      <c r="BW24" s="21">
        <v>30</v>
      </c>
      <c r="BX24" s="21">
        <v>24</v>
      </c>
      <c r="BY24" s="21" t="s">
        <v>15</v>
      </c>
      <c r="BZ24" s="21">
        <v>29.999999999999996</v>
      </c>
      <c r="CA24" s="21">
        <v>23.599074074074071</v>
      </c>
      <c r="CB24" s="21">
        <f t="shared" si="6"/>
        <v>32.30079429671185</v>
      </c>
      <c r="CC24" s="21">
        <v>29.999999999999996</v>
      </c>
      <c r="CD24" s="21">
        <v>39.289999999999992</v>
      </c>
      <c r="CE24" s="21">
        <v>31.000000000000004</v>
      </c>
      <c r="CF24" s="21">
        <v>32.232641214556821</v>
      </c>
      <c r="CG24" s="21">
        <v>30.216494845360824</v>
      </c>
      <c r="CH24" s="21">
        <v>30</v>
      </c>
      <c r="CI24" s="21">
        <v>31</v>
      </c>
      <c r="CJ24" s="21">
        <v>25.902934537246047</v>
      </c>
      <c r="CK24" s="21">
        <v>26.666666666666668</v>
      </c>
      <c r="CL24" s="21">
        <v>50</v>
      </c>
      <c r="CM24" s="21" t="s">
        <v>15</v>
      </c>
      <c r="CN24" s="21">
        <v>29</v>
      </c>
      <c r="CO24" s="21">
        <f t="shared" si="10"/>
        <v>27.938739248542962</v>
      </c>
      <c r="CP24" s="21">
        <v>22.764988123515437</v>
      </c>
      <c r="CQ24" s="21">
        <v>36.222222222222221</v>
      </c>
      <c r="CR24" s="21" t="s">
        <v>15</v>
      </c>
      <c r="CS24" s="21">
        <v>25.620000000000005</v>
      </c>
      <c r="CT24" s="21">
        <v>21.331391823483145</v>
      </c>
      <c r="CU24" s="21">
        <v>29.820280296784826</v>
      </c>
      <c r="CV24" s="21">
        <v>29.877777777777776</v>
      </c>
      <c r="CW24" s="21">
        <v>32.76</v>
      </c>
      <c r="CX24" s="21">
        <v>35.801457725947515</v>
      </c>
      <c r="CY24" s="21">
        <v>28.617656500802564</v>
      </c>
      <c r="CZ24" s="21">
        <v>15.648838596491229</v>
      </c>
      <c r="DA24" s="21">
        <v>28.861518666947909</v>
      </c>
      <c r="DB24" s="21">
        <f t="shared" si="11"/>
        <v>28.741314316016044</v>
      </c>
      <c r="DC24" s="21">
        <v>26.383928876244664</v>
      </c>
      <c r="DD24" s="21">
        <v>28.18276856524874</v>
      </c>
      <c r="DE24" s="21">
        <v>32.66829115901281</v>
      </c>
      <c r="DF24" s="21">
        <v>41.048603238866392</v>
      </c>
      <c r="DG24" s="21">
        <v>15.472622929323835</v>
      </c>
      <c r="DH24" s="21">
        <v>15.266449223225944</v>
      </c>
      <c r="DI24" s="21">
        <v>21.682797804665086</v>
      </c>
      <c r="DJ24" s="21">
        <v>33.858234610917535</v>
      </c>
      <c r="DK24" s="21">
        <v>29.564588155207627</v>
      </c>
      <c r="DL24" s="21">
        <v>31.783084994753409</v>
      </c>
      <c r="DM24" s="21">
        <v>34.324160855416089</v>
      </c>
      <c r="DN24" s="21">
        <v>34.660241379310357</v>
      </c>
      <c r="DO24" s="21">
        <f t="shared" si="7"/>
        <v>26.55839308279548</v>
      </c>
      <c r="DP24" s="21">
        <v>29.69173195876289</v>
      </c>
      <c r="DQ24" s="21">
        <v>28.754329004329001</v>
      </c>
      <c r="DR24" s="21">
        <v>30.324161073825504</v>
      </c>
      <c r="DS24" s="21">
        <v>34.365991902834011</v>
      </c>
      <c r="DT24" s="21">
        <v>34.207132352941173</v>
      </c>
      <c r="DU24" s="21">
        <v>15.981637262745529</v>
      </c>
      <c r="DV24" s="21">
        <v>14.644066863864621</v>
      </c>
      <c r="DW24" s="21">
        <v>29.617286995515691</v>
      </c>
      <c r="DX24" s="21">
        <v>26.240948024321828</v>
      </c>
      <c r="DY24" s="21">
        <v>23.882250492200512</v>
      </c>
      <c r="DZ24" s="21">
        <v>23.954389646193906</v>
      </c>
      <c r="EA24" s="21">
        <v>27.036791416011109</v>
      </c>
      <c r="EB24" s="21">
        <f t="shared" si="8"/>
        <v>24.764668667275629</v>
      </c>
      <c r="EC24" s="21">
        <v>22.616628132803108</v>
      </c>
      <c r="ED24" s="21">
        <v>24.545030216284985</v>
      </c>
      <c r="EE24" s="21">
        <v>25.438001824817519</v>
      </c>
      <c r="EF24" s="21">
        <v>15.889142137364095</v>
      </c>
      <c r="EG24" s="21">
        <v>21.124953703703703</v>
      </c>
      <c r="EH24" s="21">
        <v>28.622003988035896</v>
      </c>
      <c r="EI24" s="21">
        <v>26.877716586151365</v>
      </c>
      <c r="EJ24" s="21">
        <v>24.327328548313485</v>
      </c>
      <c r="EK24" s="21">
        <v>27.835598454710603</v>
      </c>
      <c r="EL24" s="21">
        <v>25.555308038105885</v>
      </c>
      <c r="EM24" s="21">
        <v>27.725038961038962</v>
      </c>
      <c r="EN24" s="21">
        <v>26.619273415977961</v>
      </c>
      <c r="EO24" s="21">
        <f t="shared" si="9"/>
        <v>24.299999999999997</v>
      </c>
      <c r="EP24" s="21">
        <v>21.25</v>
      </c>
      <c r="EQ24" s="21">
        <v>26.43</v>
      </c>
      <c r="ER24" s="21">
        <v>28.26</v>
      </c>
      <c r="ES24" s="21">
        <v>25.17</v>
      </c>
      <c r="ET24" s="21">
        <v>16.13</v>
      </c>
      <c r="EU24" s="21">
        <v>24.74</v>
      </c>
      <c r="EV24" s="21">
        <v>24.29</v>
      </c>
      <c r="EW24" s="21">
        <v>24.16</v>
      </c>
      <c r="EX24" s="21">
        <v>28.71</v>
      </c>
      <c r="EY24" s="21">
        <v>25.74</v>
      </c>
      <c r="EZ24" s="21">
        <v>22.64</v>
      </c>
      <c r="FA24" s="21">
        <v>24.08</v>
      </c>
    </row>
    <row r="25" spans="1:157" s="30" customFormat="1" ht="12.75">
      <c r="A25" s="792" t="s">
        <v>3189</v>
      </c>
      <c r="B25" s="21">
        <f t="shared" si="0"/>
        <v>70</v>
      </c>
      <c r="C25" s="21">
        <v>110.00000000000001</v>
      </c>
      <c r="D25" s="21" t="s">
        <v>15</v>
      </c>
      <c r="E25" s="21" t="s">
        <v>15</v>
      </c>
      <c r="F25" s="21" t="s">
        <v>15</v>
      </c>
      <c r="G25" s="21" t="s">
        <v>15</v>
      </c>
      <c r="H25" s="21" t="s">
        <v>15</v>
      </c>
      <c r="I25" s="21" t="s">
        <v>15</v>
      </c>
      <c r="J25" s="21" t="s">
        <v>15</v>
      </c>
      <c r="K25" s="21">
        <v>29.999999999999996</v>
      </c>
      <c r="L25" s="21" t="s">
        <v>15</v>
      </c>
      <c r="M25" s="21" t="s">
        <v>15</v>
      </c>
      <c r="N25" s="21" t="s">
        <v>15</v>
      </c>
      <c r="O25" s="21" t="s">
        <v>15</v>
      </c>
      <c r="P25" s="21" t="s">
        <v>15</v>
      </c>
      <c r="Q25" s="21" t="s">
        <v>15</v>
      </c>
      <c r="R25" s="21" t="s">
        <v>15</v>
      </c>
      <c r="S25" s="21" t="s">
        <v>15</v>
      </c>
      <c r="T25" s="21" t="s">
        <v>15</v>
      </c>
      <c r="U25" s="21" t="s">
        <v>15</v>
      </c>
      <c r="V25" s="21" t="s">
        <v>15</v>
      </c>
      <c r="W25" s="21" t="s">
        <v>15</v>
      </c>
      <c r="X25" s="21" t="s">
        <v>15</v>
      </c>
      <c r="Y25" s="21" t="s">
        <v>15</v>
      </c>
      <c r="Z25" s="21" t="s">
        <v>15</v>
      </c>
      <c r="AA25" s="21" t="s">
        <v>15</v>
      </c>
      <c r="AB25" s="21">
        <f t="shared" si="2"/>
        <v>43</v>
      </c>
      <c r="AC25" s="21" t="s">
        <v>15</v>
      </c>
      <c r="AD25" s="21" t="s">
        <v>15</v>
      </c>
      <c r="AE25" s="21" t="s">
        <v>15</v>
      </c>
      <c r="AF25" s="21" t="s">
        <v>15</v>
      </c>
      <c r="AG25" s="21" t="s">
        <v>15</v>
      </c>
      <c r="AH25" s="21">
        <v>49.999999999999993</v>
      </c>
      <c r="AI25" s="21">
        <v>36</v>
      </c>
      <c r="AJ25" s="21" t="s">
        <v>15</v>
      </c>
      <c r="AK25" s="21" t="s">
        <v>15</v>
      </c>
      <c r="AL25" s="21" t="s">
        <v>15</v>
      </c>
      <c r="AM25" s="21" t="s">
        <v>15</v>
      </c>
      <c r="AN25" s="21" t="s">
        <v>15</v>
      </c>
      <c r="AO25" s="21">
        <f t="shared" si="3"/>
        <v>60</v>
      </c>
      <c r="AP25" s="21" t="s">
        <v>15</v>
      </c>
      <c r="AQ25" s="21" t="s">
        <v>15</v>
      </c>
      <c r="AR25" s="21" t="s">
        <v>15</v>
      </c>
      <c r="AS25" s="21">
        <v>60</v>
      </c>
      <c r="AT25" s="21" t="s">
        <v>15</v>
      </c>
      <c r="AU25" s="21" t="s">
        <v>15</v>
      </c>
      <c r="AV25" s="21" t="s">
        <v>15</v>
      </c>
      <c r="AW25" s="21" t="s">
        <v>15</v>
      </c>
      <c r="AX25" s="21" t="s">
        <v>15</v>
      </c>
      <c r="AY25" s="21" t="s">
        <v>15</v>
      </c>
      <c r="AZ25" s="21" t="s">
        <v>15</v>
      </c>
      <c r="BA25" s="21" t="s">
        <v>15</v>
      </c>
      <c r="BB25" s="21">
        <f t="shared" si="4"/>
        <v>60.000000000000007</v>
      </c>
      <c r="BC25" s="21" t="s">
        <v>15</v>
      </c>
      <c r="BD25" s="21">
        <v>60.000000000000007</v>
      </c>
      <c r="BE25" s="21" t="s">
        <v>15</v>
      </c>
      <c r="BF25" s="21" t="s">
        <v>15</v>
      </c>
      <c r="BG25" s="21" t="s">
        <v>15</v>
      </c>
      <c r="BH25" s="21" t="s">
        <v>15</v>
      </c>
      <c r="BI25" s="21" t="s">
        <v>15</v>
      </c>
      <c r="BJ25" s="21" t="s">
        <v>15</v>
      </c>
      <c r="BK25" s="21" t="s">
        <v>15</v>
      </c>
      <c r="BL25" s="21" t="s">
        <v>15</v>
      </c>
      <c r="BM25" s="21" t="s">
        <v>15</v>
      </c>
      <c r="BN25" s="21" t="s">
        <v>15</v>
      </c>
      <c r="BO25" s="21" t="s">
        <v>15</v>
      </c>
      <c r="BP25" s="21" t="s">
        <v>15</v>
      </c>
      <c r="BQ25" s="21" t="s">
        <v>15</v>
      </c>
      <c r="BR25" s="21" t="s">
        <v>15</v>
      </c>
      <c r="BS25" s="21" t="s">
        <v>15</v>
      </c>
      <c r="BT25" s="21" t="s">
        <v>15</v>
      </c>
      <c r="BU25" s="21" t="s">
        <v>15</v>
      </c>
      <c r="BV25" s="21" t="s">
        <v>15</v>
      </c>
      <c r="BW25" s="21" t="s">
        <v>15</v>
      </c>
      <c r="BX25" s="21" t="s">
        <v>15</v>
      </c>
      <c r="BY25" s="21" t="s">
        <v>15</v>
      </c>
      <c r="BZ25" s="21" t="s">
        <v>15</v>
      </c>
      <c r="CA25" s="21" t="s">
        <v>15</v>
      </c>
      <c r="CB25" s="21" t="s">
        <v>15</v>
      </c>
      <c r="CC25" s="21" t="s">
        <v>15</v>
      </c>
      <c r="CD25" s="21" t="s">
        <v>15</v>
      </c>
      <c r="CE25" s="21" t="s">
        <v>15</v>
      </c>
      <c r="CF25" s="21" t="s">
        <v>15</v>
      </c>
      <c r="CG25" s="21" t="s">
        <v>15</v>
      </c>
      <c r="CH25" s="21" t="s">
        <v>15</v>
      </c>
      <c r="CI25" s="21" t="s">
        <v>15</v>
      </c>
      <c r="CJ25" s="21" t="s">
        <v>15</v>
      </c>
      <c r="CK25" s="21" t="s">
        <v>15</v>
      </c>
      <c r="CL25" s="21" t="s">
        <v>15</v>
      </c>
      <c r="CM25" s="21" t="s">
        <v>15</v>
      </c>
      <c r="CN25" s="21" t="s">
        <v>15</v>
      </c>
      <c r="CO25" s="21">
        <f t="shared" si="10"/>
        <v>30</v>
      </c>
      <c r="CP25" s="21" t="s">
        <v>15</v>
      </c>
      <c r="CQ25" s="21" t="s">
        <v>15</v>
      </c>
      <c r="CR25" s="21" t="s">
        <v>15</v>
      </c>
      <c r="CS25" s="21" t="s">
        <v>15</v>
      </c>
      <c r="CT25" s="21" t="s">
        <v>15</v>
      </c>
      <c r="CU25" s="21" t="s">
        <v>15</v>
      </c>
      <c r="CV25" s="21" t="s">
        <v>15</v>
      </c>
      <c r="CW25" s="21" t="s">
        <v>15</v>
      </c>
      <c r="CX25" s="21" t="s">
        <v>15</v>
      </c>
      <c r="CY25" s="21">
        <v>20</v>
      </c>
      <c r="CZ25" s="21" t="s">
        <v>15</v>
      </c>
      <c r="DA25" s="21">
        <v>40</v>
      </c>
      <c r="DB25" s="21">
        <f t="shared" si="11"/>
        <v>27</v>
      </c>
      <c r="DC25" s="21" t="s">
        <v>15</v>
      </c>
      <c r="DD25" s="21" t="s">
        <v>15</v>
      </c>
      <c r="DE25" s="21" t="s">
        <v>15</v>
      </c>
      <c r="DF25" s="21">
        <v>32</v>
      </c>
      <c r="DG25" s="21" t="s">
        <v>15</v>
      </c>
      <c r="DH25" s="21" t="s">
        <v>15</v>
      </c>
      <c r="DI25" s="21" t="s">
        <v>15</v>
      </c>
      <c r="DJ25" s="21" t="s">
        <v>15</v>
      </c>
      <c r="DK25" s="21" t="s">
        <v>15</v>
      </c>
      <c r="DL25" s="21">
        <v>22</v>
      </c>
      <c r="DM25" s="21" t="s">
        <v>15</v>
      </c>
      <c r="DN25" s="21" t="s">
        <v>15</v>
      </c>
      <c r="DO25" s="21" t="s">
        <v>15</v>
      </c>
      <c r="DP25" s="21" t="s">
        <v>15</v>
      </c>
      <c r="DQ25" s="21" t="s">
        <v>15</v>
      </c>
      <c r="DR25" s="21" t="s">
        <v>15</v>
      </c>
      <c r="DS25" s="21" t="s">
        <v>15</v>
      </c>
      <c r="DT25" s="21" t="s">
        <v>15</v>
      </c>
      <c r="DU25" s="21" t="s">
        <v>15</v>
      </c>
      <c r="DV25" s="21" t="s">
        <v>15</v>
      </c>
      <c r="DW25" s="21" t="s">
        <v>15</v>
      </c>
      <c r="DX25" s="21" t="s">
        <v>15</v>
      </c>
      <c r="DY25" s="21" t="s">
        <v>15</v>
      </c>
      <c r="DZ25" s="21" t="s">
        <v>15</v>
      </c>
      <c r="EA25" s="21" t="s">
        <v>15</v>
      </c>
      <c r="EB25" s="21" t="s">
        <v>15</v>
      </c>
      <c r="EC25" s="21" t="s">
        <v>15</v>
      </c>
      <c r="ED25" s="21" t="s">
        <v>15</v>
      </c>
      <c r="EE25" s="21" t="s">
        <v>15</v>
      </c>
      <c r="EF25" s="21" t="s">
        <v>15</v>
      </c>
      <c r="EG25" s="21" t="s">
        <v>15</v>
      </c>
      <c r="EH25" s="21" t="s">
        <v>15</v>
      </c>
      <c r="EI25" s="21" t="s">
        <v>15</v>
      </c>
      <c r="EJ25" s="21" t="s">
        <v>15</v>
      </c>
      <c r="EK25" s="21" t="s">
        <v>15</v>
      </c>
      <c r="EL25" s="21" t="s">
        <v>15</v>
      </c>
      <c r="EM25" s="21" t="s">
        <v>15</v>
      </c>
      <c r="EN25" s="21" t="s">
        <v>15</v>
      </c>
      <c r="EO25" s="21" t="s">
        <v>15</v>
      </c>
      <c r="EP25" s="21" t="s">
        <v>15</v>
      </c>
      <c r="EQ25" s="21" t="s">
        <v>15</v>
      </c>
      <c r="ER25" s="21" t="s">
        <v>15</v>
      </c>
      <c r="ES25" s="21" t="s">
        <v>15</v>
      </c>
      <c r="ET25" s="21" t="s">
        <v>15</v>
      </c>
      <c r="EU25" s="21" t="s">
        <v>15</v>
      </c>
      <c r="EV25" s="21" t="s">
        <v>15</v>
      </c>
      <c r="EW25" s="21" t="s">
        <v>739</v>
      </c>
      <c r="EX25" s="21" t="s">
        <v>739</v>
      </c>
      <c r="EY25" s="21" t="s">
        <v>739</v>
      </c>
      <c r="EZ25" s="21" t="s">
        <v>739</v>
      </c>
      <c r="FA25" s="21" t="s">
        <v>739</v>
      </c>
    </row>
    <row r="26" spans="1:157" s="30" customFormat="1" ht="12.75">
      <c r="A26" s="792" t="s">
        <v>3057</v>
      </c>
      <c r="B26" s="21">
        <f t="shared" si="0"/>
        <v>71.803311643034831</v>
      </c>
      <c r="C26" s="21">
        <v>66</v>
      </c>
      <c r="D26" s="21">
        <v>71.25</v>
      </c>
      <c r="E26" s="21">
        <v>96.025641025641036</v>
      </c>
      <c r="F26" s="21">
        <v>83.585365853658544</v>
      </c>
      <c r="G26" s="21">
        <v>68.711111111111109</v>
      </c>
      <c r="H26" s="21">
        <v>64.166666666666671</v>
      </c>
      <c r="I26" s="21" t="s">
        <v>15</v>
      </c>
      <c r="J26" s="21" t="s">
        <v>15</v>
      </c>
      <c r="K26" s="21">
        <v>70</v>
      </c>
      <c r="L26" s="21">
        <v>60</v>
      </c>
      <c r="M26" s="21">
        <v>63.333333333333329</v>
      </c>
      <c r="N26" s="21">
        <v>74.960998439937597</v>
      </c>
      <c r="O26" s="21">
        <f t="shared" si="1"/>
        <v>48.910985660706899</v>
      </c>
      <c r="P26" s="21" t="s">
        <v>15</v>
      </c>
      <c r="Q26" s="21" t="s">
        <v>15</v>
      </c>
      <c r="R26" s="21" t="s">
        <v>15</v>
      </c>
      <c r="S26" s="21" t="s">
        <v>15</v>
      </c>
      <c r="T26" s="21" t="s">
        <v>15</v>
      </c>
      <c r="U26" s="21" t="s">
        <v>15</v>
      </c>
      <c r="V26" s="21" t="s">
        <v>15</v>
      </c>
      <c r="W26" s="21">
        <v>65.454545454545453</v>
      </c>
      <c r="X26" s="21">
        <v>16.278411527575262</v>
      </c>
      <c r="Y26" s="21" t="s">
        <v>15</v>
      </c>
      <c r="Z26" s="21" t="s">
        <v>15</v>
      </c>
      <c r="AA26" s="21">
        <v>65</v>
      </c>
      <c r="AB26" s="21">
        <f t="shared" si="2"/>
        <v>56.656976744186046</v>
      </c>
      <c r="AC26" s="21">
        <v>55</v>
      </c>
      <c r="AD26" s="21">
        <v>41.627906976744185</v>
      </c>
      <c r="AE26" s="21">
        <v>65</v>
      </c>
      <c r="AF26" s="21">
        <v>65</v>
      </c>
      <c r="AG26" s="21" t="s">
        <v>15</v>
      </c>
      <c r="AH26" s="21" t="s">
        <v>15</v>
      </c>
      <c r="AI26" s="21" t="s">
        <v>15</v>
      </c>
      <c r="AJ26" s="21" t="s">
        <v>15</v>
      </c>
      <c r="AK26" s="21" t="s">
        <v>15</v>
      </c>
      <c r="AL26" s="21" t="s">
        <v>15</v>
      </c>
      <c r="AM26" s="21" t="s">
        <v>15</v>
      </c>
      <c r="AN26" s="21" t="s">
        <v>15</v>
      </c>
      <c r="AO26" s="21">
        <f t="shared" si="3"/>
        <v>64</v>
      </c>
      <c r="AP26" s="21" t="s">
        <v>15</v>
      </c>
      <c r="AQ26" s="21" t="s">
        <v>15</v>
      </c>
      <c r="AR26" s="21" t="s">
        <v>15</v>
      </c>
      <c r="AS26" s="21" t="s">
        <v>15</v>
      </c>
      <c r="AT26" s="21" t="s">
        <v>15</v>
      </c>
      <c r="AU26" s="21" t="s">
        <v>15</v>
      </c>
      <c r="AV26" s="21" t="s">
        <v>15</v>
      </c>
      <c r="AW26" s="21">
        <v>70</v>
      </c>
      <c r="AX26" s="21" t="s">
        <v>15</v>
      </c>
      <c r="AY26" s="21" t="s">
        <v>15</v>
      </c>
      <c r="AZ26" s="21" t="s">
        <v>15</v>
      </c>
      <c r="BA26" s="21">
        <v>57.999999999999993</v>
      </c>
      <c r="BB26" s="21">
        <f t="shared" si="4"/>
        <v>60</v>
      </c>
      <c r="BC26" s="21" t="s">
        <v>15</v>
      </c>
      <c r="BD26" s="21" t="s">
        <v>15</v>
      </c>
      <c r="BE26" s="21" t="s">
        <v>15</v>
      </c>
      <c r="BF26" s="21" t="s">
        <v>15</v>
      </c>
      <c r="BG26" s="21" t="s">
        <v>15</v>
      </c>
      <c r="BH26" s="21" t="s">
        <v>15</v>
      </c>
      <c r="BI26" s="21">
        <v>60</v>
      </c>
      <c r="BJ26" s="21" t="s">
        <v>15</v>
      </c>
      <c r="BK26" s="21" t="s">
        <v>15</v>
      </c>
      <c r="BL26" s="21" t="s">
        <v>15</v>
      </c>
      <c r="BM26" s="21" t="s">
        <v>15</v>
      </c>
      <c r="BN26" s="21" t="s">
        <v>15</v>
      </c>
      <c r="BO26" s="21">
        <f t="shared" si="5"/>
        <v>48.25</v>
      </c>
      <c r="BP26" s="21" t="s">
        <v>15</v>
      </c>
      <c r="BQ26" s="21" t="s">
        <v>15</v>
      </c>
      <c r="BR26" s="21" t="s">
        <v>15</v>
      </c>
      <c r="BS26" s="21">
        <v>60</v>
      </c>
      <c r="BT26" s="21">
        <v>43.000000000000007</v>
      </c>
      <c r="BU26" s="21">
        <v>30</v>
      </c>
      <c r="BV26" s="21">
        <v>60</v>
      </c>
      <c r="BW26" s="21" t="s">
        <v>15</v>
      </c>
      <c r="BX26" s="21" t="s">
        <v>15</v>
      </c>
      <c r="BY26" s="21" t="s">
        <v>15</v>
      </c>
      <c r="BZ26" s="21" t="s">
        <v>15</v>
      </c>
      <c r="CA26" s="21" t="s">
        <v>15</v>
      </c>
      <c r="CB26" s="21">
        <f t="shared" si="6"/>
        <v>51</v>
      </c>
      <c r="CC26" s="21">
        <v>45</v>
      </c>
      <c r="CD26" s="21">
        <v>60</v>
      </c>
      <c r="CE26" s="21" t="s">
        <v>15</v>
      </c>
      <c r="CF26" s="21" t="s">
        <v>15</v>
      </c>
      <c r="CG26" s="21" t="s">
        <v>15</v>
      </c>
      <c r="CH26" s="21" t="s">
        <v>15</v>
      </c>
      <c r="CI26" s="21" t="s">
        <v>15</v>
      </c>
      <c r="CJ26" s="21">
        <v>47.999999999999993</v>
      </c>
      <c r="CK26" s="21" t="s">
        <v>15</v>
      </c>
      <c r="CL26" s="21" t="s">
        <v>15</v>
      </c>
      <c r="CM26" s="21" t="s">
        <v>15</v>
      </c>
      <c r="CN26" s="21" t="s">
        <v>15</v>
      </c>
      <c r="CO26" s="21">
        <f t="shared" si="10"/>
        <v>36.982456140350877</v>
      </c>
      <c r="CP26" s="21" t="s">
        <v>15</v>
      </c>
      <c r="CQ26" s="21" t="s">
        <v>15</v>
      </c>
      <c r="CR26" s="21">
        <v>35.394736842105267</v>
      </c>
      <c r="CS26" s="21" t="s">
        <v>15</v>
      </c>
      <c r="CT26" s="21" t="s">
        <v>15</v>
      </c>
      <c r="CU26" s="21" t="s">
        <v>15</v>
      </c>
      <c r="CV26" s="21">
        <v>40</v>
      </c>
      <c r="CW26" s="21">
        <v>47.999999999999993</v>
      </c>
      <c r="CX26" s="21">
        <v>28</v>
      </c>
      <c r="CY26" s="21">
        <v>35</v>
      </c>
      <c r="CZ26" s="21">
        <v>35.5</v>
      </c>
      <c r="DA26" s="21" t="s">
        <v>15</v>
      </c>
      <c r="DB26" s="21">
        <f t="shared" si="11"/>
        <v>31.013882246458291</v>
      </c>
      <c r="DC26" s="21">
        <v>35</v>
      </c>
      <c r="DD26" s="21">
        <v>37.5</v>
      </c>
      <c r="DE26" s="21">
        <v>35</v>
      </c>
      <c r="DF26" s="21">
        <v>32</v>
      </c>
      <c r="DG26" s="21" t="s">
        <v>15</v>
      </c>
      <c r="DH26" s="21">
        <v>35</v>
      </c>
      <c r="DI26" s="21" t="s">
        <v>15</v>
      </c>
      <c r="DJ26" s="21" t="s">
        <v>15</v>
      </c>
      <c r="DK26" s="21">
        <v>31.212121212121211</v>
      </c>
      <c r="DL26" s="21">
        <v>16.171428571428571</v>
      </c>
      <c r="DM26" s="21">
        <v>29.968663161847537</v>
      </c>
      <c r="DN26" s="21">
        <v>27.27272727272727</v>
      </c>
      <c r="DO26" s="21">
        <f t="shared" si="7"/>
        <v>36.4</v>
      </c>
      <c r="DP26" s="21">
        <v>35</v>
      </c>
      <c r="DQ26" s="21">
        <v>41.5</v>
      </c>
      <c r="DR26" s="21">
        <v>35</v>
      </c>
      <c r="DS26" s="21">
        <v>35.499999999999993</v>
      </c>
      <c r="DT26" s="21" t="s">
        <v>15</v>
      </c>
      <c r="DU26" s="21" t="s">
        <v>15</v>
      </c>
      <c r="DV26" s="21">
        <v>35</v>
      </c>
      <c r="DW26" s="21" t="s">
        <v>15</v>
      </c>
      <c r="DX26" s="21" t="s">
        <v>15</v>
      </c>
      <c r="DY26" s="21" t="s">
        <v>15</v>
      </c>
      <c r="DZ26" s="21" t="s">
        <v>15</v>
      </c>
      <c r="EA26" s="21" t="s">
        <v>15</v>
      </c>
      <c r="EB26" s="21">
        <f t="shared" si="8"/>
        <v>29</v>
      </c>
      <c r="EC26" s="21" t="s">
        <v>15</v>
      </c>
      <c r="ED26" s="21" t="s">
        <v>15</v>
      </c>
      <c r="EE26" s="21">
        <v>24</v>
      </c>
      <c r="EF26" s="21" t="s">
        <v>15</v>
      </c>
      <c r="EG26" s="21" t="s">
        <v>15</v>
      </c>
      <c r="EH26" s="21" t="s">
        <v>15</v>
      </c>
      <c r="EI26" s="21" t="s">
        <v>15</v>
      </c>
      <c r="EJ26" s="21">
        <v>34</v>
      </c>
      <c r="EK26" s="21" t="s">
        <v>15</v>
      </c>
      <c r="EL26" s="21" t="s">
        <v>15</v>
      </c>
      <c r="EM26" s="21" t="s">
        <v>15</v>
      </c>
      <c r="EN26" s="21" t="s">
        <v>15</v>
      </c>
      <c r="EO26" s="21">
        <f t="shared" si="9"/>
        <v>19.653333333333336</v>
      </c>
      <c r="EP26" s="21" t="s">
        <v>15</v>
      </c>
      <c r="EQ26" s="21">
        <v>22</v>
      </c>
      <c r="ER26" s="21">
        <v>16.62</v>
      </c>
      <c r="ES26" s="21" t="s">
        <v>15</v>
      </c>
      <c r="ET26" s="21" t="s">
        <v>15</v>
      </c>
      <c r="EU26" s="21" t="s">
        <v>15</v>
      </c>
      <c r="EV26" s="21" t="s">
        <v>15</v>
      </c>
      <c r="EW26" s="21" t="s">
        <v>739</v>
      </c>
      <c r="EX26" s="21">
        <v>20.34</v>
      </c>
      <c r="EY26" s="21" t="s">
        <v>739</v>
      </c>
      <c r="EZ26" s="21" t="s">
        <v>739</v>
      </c>
      <c r="FA26" s="21" t="s">
        <v>739</v>
      </c>
    </row>
    <row r="27" spans="1:157" s="30" customFormat="1" ht="12.75">
      <c r="A27" s="792" t="s">
        <v>3190</v>
      </c>
      <c r="B27" s="21" t="s">
        <v>15</v>
      </c>
      <c r="C27" s="21" t="s">
        <v>15</v>
      </c>
      <c r="D27" s="21" t="s">
        <v>15</v>
      </c>
      <c r="E27" s="21" t="s">
        <v>15</v>
      </c>
      <c r="F27" s="21" t="s">
        <v>15</v>
      </c>
      <c r="G27" s="21" t="s">
        <v>15</v>
      </c>
      <c r="H27" s="21" t="s">
        <v>15</v>
      </c>
      <c r="I27" s="21" t="s">
        <v>15</v>
      </c>
      <c r="J27" s="21" t="s">
        <v>15</v>
      </c>
      <c r="K27" s="21" t="s">
        <v>15</v>
      </c>
      <c r="L27" s="21" t="s">
        <v>15</v>
      </c>
      <c r="M27" s="21" t="s">
        <v>15</v>
      </c>
      <c r="N27" s="21" t="s">
        <v>15</v>
      </c>
      <c r="O27" s="21" t="s">
        <v>15</v>
      </c>
      <c r="P27" s="21" t="s">
        <v>15</v>
      </c>
      <c r="Q27" s="21" t="s">
        <v>15</v>
      </c>
      <c r="R27" s="21" t="s">
        <v>15</v>
      </c>
      <c r="S27" s="21" t="s">
        <v>15</v>
      </c>
      <c r="T27" s="21" t="s">
        <v>15</v>
      </c>
      <c r="U27" s="21" t="s">
        <v>15</v>
      </c>
      <c r="V27" s="21" t="s">
        <v>15</v>
      </c>
      <c r="W27" s="21" t="s">
        <v>15</v>
      </c>
      <c r="X27" s="21" t="s">
        <v>15</v>
      </c>
      <c r="Y27" s="21" t="s">
        <v>15</v>
      </c>
      <c r="Z27" s="21" t="s">
        <v>15</v>
      </c>
      <c r="AA27" s="21" t="s">
        <v>15</v>
      </c>
      <c r="AB27" s="21" t="s">
        <v>15</v>
      </c>
      <c r="AC27" s="21" t="s">
        <v>15</v>
      </c>
      <c r="AD27" s="21" t="s">
        <v>15</v>
      </c>
      <c r="AE27" s="21" t="s">
        <v>15</v>
      </c>
      <c r="AF27" s="21" t="s">
        <v>15</v>
      </c>
      <c r="AG27" s="21" t="s">
        <v>15</v>
      </c>
      <c r="AH27" s="21" t="s">
        <v>15</v>
      </c>
      <c r="AI27" s="21" t="s">
        <v>15</v>
      </c>
      <c r="AJ27" s="21" t="s">
        <v>15</v>
      </c>
      <c r="AK27" s="21" t="s">
        <v>15</v>
      </c>
      <c r="AL27" s="21" t="s">
        <v>15</v>
      </c>
      <c r="AM27" s="21" t="s">
        <v>15</v>
      </c>
      <c r="AN27" s="21" t="s">
        <v>15</v>
      </c>
      <c r="AO27" s="21" t="s">
        <v>15</v>
      </c>
      <c r="AP27" s="21" t="s">
        <v>15</v>
      </c>
      <c r="AQ27" s="21" t="s">
        <v>15</v>
      </c>
      <c r="AR27" s="21" t="s">
        <v>15</v>
      </c>
      <c r="AS27" s="21" t="s">
        <v>15</v>
      </c>
      <c r="AT27" s="21" t="s">
        <v>15</v>
      </c>
      <c r="AU27" s="21" t="s">
        <v>15</v>
      </c>
      <c r="AV27" s="21" t="s">
        <v>15</v>
      </c>
      <c r="AW27" s="21" t="s">
        <v>15</v>
      </c>
      <c r="AX27" s="21" t="s">
        <v>15</v>
      </c>
      <c r="AY27" s="21" t="s">
        <v>15</v>
      </c>
      <c r="AZ27" s="21" t="s">
        <v>15</v>
      </c>
      <c r="BA27" s="21" t="s">
        <v>15</v>
      </c>
      <c r="BB27" s="21" t="s">
        <v>15</v>
      </c>
      <c r="BC27" s="21" t="s">
        <v>15</v>
      </c>
      <c r="BD27" s="21" t="s">
        <v>15</v>
      </c>
      <c r="BE27" s="21" t="s">
        <v>15</v>
      </c>
      <c r="BF27" s="21" t="s">
        <v>15</v>
      </c>
      <c r="BG27" s="21" t="s">
        <v>15</v>
      </c>
      <c r="BH27" s="21" t="s">
        <v>15</v>
      </c>
      <c r="BI27" s="21" t="s">
        <v>15</v>
      </c>
      <c r="BJ27" s="21" t="s">
        <v>15</v>
      </c>
      <c r="BK27" s="21" t="s">
        <v>15</v>
      </c>
      <c r="BL27" s="21" t="s">
        <v>15</v>
      </c>
      <c r="BM27" s="21" t="s">
        <v>15</v>
      </c>
      <c r="BN27" s="21" t="s">
        <v>15</v>
      </c>
      <c r="BO27" s="21" t="s">
        <v>15</v>
      </c>
      <c r="BP27" s="21" t="s">
        <v>15</v>
      </c>
      <c r="BQ27" s="21" t="s">
        <v>15</v>
      </c>
      <c r="BR27" s="21" t="s">
        <v>15</v>
      </c>
      <c r="BS27" s="21" t="s">
        <v>15</v>
      </c>
      <c r="BT27" s="21" t="s">
        <v>15</v>
      </c>
      <c r="BU27" s="21" t="s">
        <v>15</v>
      </c>
      <c r="BV27" s="21" t="s">
        <v>15</v>
      </c>
      <c r="BW27" s="21" t="s">
        <v>15</v>
      </c>
      <c r="BX27" s="21" t="s">
        <v>15</v>
      </c>
      <c r="BY27" s="21" t="s">
        <v>15</v>
      </c>
      <c r="BZ27" s="21" t="s">
        <v>15</v>
      </c>
      <c r="CA27" s="21" t="s">
        <v>15</v>
      </c>
      <c r="CB27" s="21" t="s">
        <v>15</v>
      </c>
      <c r="CC27" s="21" t="s">
        <v>15</v>
      </c>
      <c r="CD27" s="21" t="s">
        <v>15</v>
      </c>
      <c r="CE27" s="21" t="s">
        <v>15</v>
      </c>
      <c r="CF27" s="21" t="s">
        <v>15</v>
      </c>
      <c r="CG27" s="21" t="s">
        <v>15</v>
      </c>
      <c r="CH27" s="21" t="s">
        <v>15</v>
      </c>
      <c r="CI27" s="21" t="s">
        <v>15</v>
      </c>
      <c r="CJ27" s="21" t="s">
        <v>15</v>
      </c>
      <c r="CK27" s="21" t="s">
        <v>15</v>
      </c>
      <c r="CL27" s="21" t="s">
        <v>15</v>
      </c>
      <c r="CM27" s="21" t="s">
        <v>15</v>
      </c>
      <c r="CN27" s="21" t="s">
        <v>15</v>
      </c>
      <c r="CO27" s="21">
        <f t="shared" si="10"/>
        <v>15.333333333333334</v>
      </c>
      <c r="CP27" s="21" t="s">
        <v>15</v>
      </c>
      <c r="CQ27" s="21" t="s">
        <v>15</v>
      </c>
      <c r="CR27" s="21" t="s">
        <v>15</v>
      </c>
      <c r="CS27" s="21" t="s">
        <v>15</v>
      </c>
      <c r="CT27" s="21">
        <v>13</v>
      </c>
      <c r="CU27" s="21">
        <v>13</v>
      </c>
      <c r="CV27" s="21">
        <v>20</v>
      </c>
      <c r="CW27" s="21" t="s">
        <v>15</v>
      </c>
      <c r="CX27" s="21" t="s">
        <v>15</v>
      </c>
      <c r="CY27" s="21" t="s">
        <v>15</v>
      </c>
      <c r="CZ27" s="21" t="s">
        <v>15</v>
      </c>
      <c r="DA27" s="21" t="s">
        <v>15</v>
      </c>
      <c r="DB27" s="21">
        <f t="shared" si="11"/>
        <v>20</v>
      </c>
      <c r="DC27" s="21" t="s">
        <v>15</v>
      </c>
      <c r="DD27" s="21" t="s">
        <v>15</v>
      </c>
      <c r="DE27" s="21" t="s">
        <v>15</v>
      </c>
      <c r="DF27" s="21" t="s">
        <v>15</v>
      </c>
      <c r="DG27" s="21" t="s">
        <v>15</v>
      </c>
      <c r="DH27" s="21" t="s">
        <v>15</v>
      </c>
      <c r="DI27" s="21">
        <v>20</v>
      </c>
      <c r="DJ27" s="21" t="s">
        <v>15</v>
      </c>
      <c r="DK27" s="21" t="s">
        <v>15</v>
      </c>
      <c r="DL27" s="21" t="s">
        <v>15</v>
      </c>
      <c r="DM27" s="21" t="s">
        <v>15</v>
      </c>
      <c r="DN27" s="21" t="s">
        <v>15</v>
      </c>
      <c r="DO27" s="21">
        <f t="shared" si="7"/>
        <v>34</v>
      </c>
      <c r="DP27" s="21" t="s">
        <v>15</v>
      </c>
      <c r="DQ27" s="21" t="s">
        <v>15</v>
      </c>
      <c r="DR27" s="21" t="s">
        <v>15</v>
      </c>
      <c r="DS27" s="21" t="s">
        <v>15</v>
      </c>
      <c r="DT27" s="21" t="s">
        <v>15</v>
      </c>
      <c r="DU27" s="21" t="s">
        <v>15</v>
      </c>
      <c r="DV27" s="21" t="s">
        <v>15</v>
      </c>
      <c r="DW27" s="21">
        <v>34</v>
      </c>
      <c r="DX27" s="21">
        <v>34</v>
      </c>
      <c r="DY27" s="21" t="s">
        <v>15</v>
      </c>
      <c r="DZ27" s="21" t="s">
        <v>15</v>
      </c>
      <c r="EA27" s="21" t="s">
        <v>15</v>
      </c>
      <c r="EB27" s="21">
        <f t="shared" si="8"/>
        <v>24</v>
      </c>
      <c r="EC27" s="21" t="s">
        <v>15</v>
      </c>
      <c r="ED27" s="21" t="s">
        <v>15</v>
      </c>
      <c r="EE27" s="21">
        <v>24</v>
      </c>
      <c r="EF27" s="21" t="s">
        <v>15</v>
      </c>
      <c r="EG27" s="21" t="s">
        <v>15</v>
      </c>
      <c r="EH27" s="21" t="s">
        <v>15</v>
      </c>
      <c r="EI27" s="21" t="s">
        <v>15</v>
      </c>
      <c r="EJ27" s="21" t="s">
        <v>15</v>
      </c>
      <c r="EK27" s="21" t="s">
        <v>15</v>
      </c>
      <c r="EL27" s="21" t="s">
        <v>15</v>
      </c>
      <c r="EM27" s="21" t="s">
        <v>15</v>
      </c>
      <c r="EN27" s="21" t="s">
        <v>15</v>
      </c>
      <c r="EO27" s="21">
        <f t="shared" si="9"/>
        <v>24</v>
      </c>
      <c r="EP27" s="21" t="s">
        <v>15</v>
      </c>
      <c r="EQ27" s="21">
        <v>24</v>
      </c>
      <c r="ER27" s="21" t="s">
        <v>15</v>
      </c>
      <c r="ES27" s="21" t="s">
        <v>15</v>
      </c>
      <c r="ET27" s="21" t="s">
        <v>15</v>
      </c>
      <c r="EU27" s="21" t="s">
        <v>15</v>
      </c>
      <c r="EV27" s="21" t="s">
        <v>15</v>
      </c>
      <c r="EW27" s="21" t="s">
        <v>739</v>
      </c>
      <c r="EX27" s="21" t="s">
        <v>739</v>
      </c>
      <c r="EY27" s="21" t="s">
        <v>739</v>
      </c>
      <c r="EZ27" s="21" t="s">
        <v>739</v>
      </c>
      <c r="FA27" s="21" t="s">
        <v>739</v>
      </c>
    </row>
    <row r="28" spans="1:157" s="30" customFormat="1" ht="12.75">
      <c r="A28" s="725" t="s">
        <v>3191</v>
      </c>
      <c r="B28" s="21">
        <f t="shared" si="0"/>
        <v>78.264008130574368</v>
      </c>
      <c r="C28" s="21">
        <v>63.695830485304164</v>
      </c>
      <c r="D28" s="21">
        <v>94.031463748290022</v>
      </c>
      <c r="E28" s="21">
        <v>72.927053441463926</v>
      </c>
      <c r="F28" s="21">
        <v>90.901626016260167</v>
      </c>
      <c r="G28" s="21">
        <v>75.448989898989907</v>
      </c>
      <c r="H28" s="21">
        <v>83.208546587754668</v>
      </c>
      <c r="I28" s="21">
        <v>69.808732764281032</v>
      </c>
      <c r="J28" s="21">
        <v>73.164548538622128</v>
      </c>
      <c r="K28" s="21">
        <v>80.431030444964861</v>
      </c>
      <c r="L28" s="21">
        <v>67.723390694710005</v>
      </c>
      <c r="M28" s="21">
        <v>82.268824340190918</v>
      </c>
      <c r="N28" s="21">
        <v>85.558060606060607</v>
      </c>
      <c r="O28" s="21">
        <f t="shared" si="1"/>
        <v>74.050704992498055</v>
      </c>
      <c r="P28" s="21">
        <v>82.984025058731405</v>
      </c>
      <c r="Q28" s="21">
        <v>88.728918228279383</v>
      </c>
      <c r="R28" s="21">
        <v>71.40400083350697</v>
      </c>
      <c r="S28" s="21">
        <v>74.447804364975028</v>
      </c>
      <c r="T28" s="21">
        <v>84.424319166116135</v>
      </c>
      <c r="U28" s="21">
        <v>76.75145294917769</v>
      </c>
      <c r="V28" s="21">
        <v>76.205194696906531</v>
      </c>
      <c r="W28" s="21">
        <v>75.942477804681204</v>
      </c>
      <c r="X28" s="21">
        <v>76.166224783861665</v>
      </c>
      <c r="Y28" s="21">
        <v>67.352743354230455</v>
      </c>
      <c r="Z28" s="21">
        <v>64.189860583016468</v>
      </c>
      <c r="AA28" s="21">
        <v>50.011438086493719</v>
      </c>
      <c r="AB28" s="21">
        <f t="shared" si="2"/>
        <v>62.983894694380353</v>
      </c>
      <c r="AC28" s="21">
        <v>52.396123050990305</v>
      </c>
      <c r="AD28" s="21">
        <v>60.835865073517645</v>
      </c>
      <c r="AE28" s="21">
        <v>49.033639365918098</v>
      </c>
      <c r="AF28" s="21">
        <v>53.825986070103703</v>
      </c>
      <c r="AG28" s="21">
        <v>54.304187100609305</v>
      </c>
      <c r="AH28" s="21">
        <v>63.243855701194761</v>
      </c>
      <c r="AI28" s="21">
        <v>60.838684146833408</v>
      </c>
      <c r="AJ28" s="21">
        <v>52.355528925619836</v>
      </c>
      <c r="AK28" s="21">
        <v>68.746485068342295</v>
      </c>
      <c r="AL28" s="21">
        <v>71.769655994753464</v>
      </c>
      <c r="AM28" s="21">
        <v>71.379953500387501</v>
      </c>
      <c r="AN28" s="21">
        <v>97.076772334293949</v>
      </c>
      <c r="AO28" s="21">
        <f t="shared" si="3"/>
        <v>73.377559788931976</v>
      </c>
      <c r="AP28" s="21">
        <v>86.311678267594743</v>
      </c>
      <c r="AQ28" s="21">
        <v>74.015840448579084</v>
      </c>
      <c r="AR28" s="21">
        <v>73.93002768688649</v>
      </c>
      <c r="AS28" s="21">
        <v>80.287530678021241</v>
      </c>
      <c r="AT28" s="21">
        <v>77.16038428393604</v>
      </c>
      <c r="AU28" s="21">
        <v>41.414661624203823</v>
      </c>
      <c r="AV28" s="21">
        <v>73.175563560306784</v>
      </c>
      <c r="AW28" s="21">
        <v>61.914059166804194</v>
      </c>
      <c r="AX28" s="21">
        <v>79.147546588075272</v>
      </c>
      <c r="AY28" s="21">
        <v>85.296797107613784</v>
      </c>
      <c r="AZ28" s="21">
        <v>82.396814276272309</v>
      </c>
      <c r="BA28" s="21">
        <v>65.479813778890048</v>
      </c>
      <c r="BB28" s="21">
        <f t="shared" si="4"/>
        <v>66.045477299030921</v>
      </c>
      <c r="BC28" s="21">
        <v>64.999272791770125</v>
      </c>
      <c r="BD28" s="21">
        <v>82.636673151750969</v>
      </c>
      <c r="BE28" s="21">
        <v>37.301873048907389</v>
      </c>
      <c r="BF28" s="21">
        <v>69.320110787719472</v>
      </c>
      <c r="BG28" s="21">
        <v>66.368877042646488</v>
      </c>
      <c r="BH28" s="21">
        <v>88.942084631621285</v>
      </c>
      <c r="BI28" s="21">
        <v>58.671170706549759</v>
      </c>
      <c r="BJ28" s="21">
        <v>76.974518935516883</v>
      </c>
      <c r="BK28" s="21">
        <v>64.747149421804764</v>
      </c>
      <c r="BL28" s="21">
        <v>41.682664737603581</v>
      </c>
      <c r="BM28" s="21">
        <v>71.224931318681328</v>
      </c>
      <c r="BN28" s="21">
        <v>69.676401013798937</v>
      </c>
      <c r="BO28" s="21">
        <f t="shared" si="5"/>
        <v>51.36758513188051</v>
      </c>
      <c r="BP28" s="21">
        <v>62.74368484848484</v>
      </c>
      <c r="BQ28" s="21">
        <v>39.088714792016418</v>
      </c>
      <c r="BR28" s="21">
        <v>43.820779270818278</v>
      </c>
      <c r="BS28" s="21">
        <v>63.782431795217242</v>
      </c>
      <c r="BT28" s="21">
        <v>70.434115001606159</v>
      </c>
      <c r="BU28" s="21">
        <v>44.387129807692304</v>
      </c>
      <c r="BV28" s="21">
        <v>55.236826347305382</v>
      </c>
      <c r="BW28" s="21">
        <v>47.285885509838991</v>
      </c>
      <c r="BX28" s="21">
        <v>36.62765430514564</v>
      </c>
      <c r="BY28" s="21">
        <v>41.272140039447734</v>
      </c>
      <c r="BZ28" s="21">
        <v>64.254320987654324</v>
      </c>
      <c r="CA28" s="21">
        <v>47.477338877338873</v>
      </c>
      <c r="CB28" s="21">
        <f t="shared" si="6"/>
        <v>44.33185170020991</v>
      </c>
      <c r="CC28" s="21">
        <v>63.25676032354194</v>
      </c>
      <c r="CD28" s="21">
        <v>39.37237785016287</v>
      </c>
      <c r="CE28" s="21">
        <v>59.129180327868859</v>
      </c>
      <c r="CF28" s="21">
        <v>39.007929676511957</v>
      </c>
      <c r="CG28" s="21">
        <v>57</v>
      </c>
      <c r="CH28" s="21">
        <v>38.863473945409424</v>
      </c>
      <c r="CI28" s="21">
        <v>56.417910447761187</v>
      </c>
      <c r="CJ28" s="21">
        <v>36.000000000000007</v>
      </c>
      <c r="CK28" s="21">
        <v>39.270833333333336</v>
      </c>
      <c r="CL28" s="21">
        <v>42.135922330097088</v>
      </c>
      <c r="CM28" s="21">
        <v>37.43692307692308</v>
      </c>
      <c r="CN28" s="21">
        <v>24.09090909090909</v>
      </c>
      <c r="CO28" s="21">
        <f t="shared" si="10"/>
        <v>36.079895551193978</v>
      </c>
      <c r="CP28" s="21">
        <v>49.999999999999993</v>
      </c>
      <c r="CQ28" s="21">
        <v>37.230769230769226</v>
      </c>
      <c r="CR28" s="21">
        <v>35.1</v>
      </c>
      <c r="CS28" s="21">
        <v>38.950495049504951</v>
      </c>
      <c r="CT28" s="21">
        <v>25</v>
      </c>
      <c r="CU28" s="21">
        <v>57.769230769230774</v>
      </c>
      <c r="CV28" s="21">
        <v>31.280805687203792</v>
      </c>
      <c r="CW28" s="21">
        <v>34.980676792494975</v>
      </c>
      <c r="CX28" s="21">
        <v>32.240708527307824</v>
      </c>
      <c r="CY28" s="21">
        <v>29.973601496725909</v>
      </c>
      <c r="CZ28" s="21">
        <v>33.587322074788901</v>
      </c>
      <c r="DA28" s="21">
        <v>26.84513698630137</v>
      </c>
      <c r="DB28" s="21">
        <f t="shared" si="11"/>
        <v>30.050763807506684</v>
      </c>
      <c r="DC28" s="21">
        <v>37.066895424836602</v>
      </c>
      <c r="DD28" s="21">
        <v>29.734864645370877</v>
      </c>
      <c r="DE28" s="21">
        <v>27.660846348185583</v>
      </c>
      <c r="DF28" s="21">
        <v>28.819765533411488</v>
      </c>
      <c r="DG28" s="21">
        <v>26.058745139338953</v>
      </c>
      <c r="DH28" s="21">
        <v>34.085365853658537</v>
      </c>
      <c r="DI28" s="21">
        <v>16.020698574969018</v>
      </c>
      <c r="DJ28" s="21">
        <v>35.183386783284739</v>
      </c>
      <c r="DK28" s="21">
        <v>27.070970042796006</v>
      </c>
      <c r="DL28" s="21">
        <v>31.63970272812794</v>
      </c>
      <c r="DM28" s="21">
        <v>32.450781758957653</v>
      </c>
      <c r="DN28" s="21">
        <v>34.817142857142855</v>
      </c>
      <c r="DO28" s="21">
        <f t="shared" si="7"/>
        <v>28.630865493400027</v>
      </c>
      <c r="DP28" s="21">
        <v>37.262363558229481</v>
      </c>
      <c r="DQ28" s="21">
        <v>33.428571428571431</v>
      </c>
      <c r="DR28" s="21">
        <v>20.136971317452602</v>
      </c>
      <c r="DS28" s="21">
        <v>26.116504854368934</v>
      </c>
      <c r="DT28" s="21">
        <v>24.021063829787234</v>
      </c>
      <c r="DU28" s="21">
        <v>33.234501347708893</v>
      </c>
      <c r="DV28" s="21">
        <v>29.71311475409836</v>
      </c>
      <c r="DW28" s="21">
        <v>26.606182572614109</v>
      </c>
      <c r="DX28" s="21">
        <v>26.448855835240277</v>
      </c>
      <c r="DY28" s="21">
        <v>27.813362336855192</v>
      </c>
      <c r="DZ28" s="21">
        <v>29.666834592779175</v>
      </c>
      <c r="EA28" s="21">
        <v>29.122059493094557</v>
      </c>
      <c r="EB28" s="21">
        <f t="shared" si="8"/>
        <v>28.712788385542311</v>
      </c>
      <c r="EC28" s="21">
        <v>27.517073170731706</v>
      </c>
      <c r="ED28" s="21">
        <v>32</v>
      </c>
      <c r="EE28" s="21">
        <v>25.561118216444772</v>
      </c>
      <c r="EF28" s="21">
        <v>42.320357142857141</v>
      </c>
      <c r="EG28" s="21">
        <v>29.458515283842793</v>
      </c>
      <c r="EH28" s="21">
        <v>41.048168557536464</v>
      </c>
      <c r="EI28" s="21">
        <v>22.551153960249184</v>
      </c>
      <c r="EJ28" s="21">
        <v>20.682790407417311</v>
      </c>
      <c r="EK28" s="21">
        <v>23.557562195603527</v>
      </c>
      <c r="EL28" s="21">
        <v>26.714904735982582</v>
      </c>
      <c r="EM28" s="21">
        <v>27.414374876944276</v>
      </c>
      <c r="EN28" s="21">
        <v>25.727442078897937</v>
      </c>
      <c r="EO28" s="21">
        <f t="shared" si="9"/>
        <v>32.099166666666669</v>
      </c>
      <c r="EP28" s="21">
        <v>42.69</v>
      </c>
      <c r="EQ28" s="21">
        <v>24.08</v>
      </c>
      <c r="ER28" s="21">
        <v>54.55</v>
      </c>
      <c r="ES28" s="21">
        <v>44.09</v>
      </c>
      <c r="ET28" s="21">
        <v>45.34</v>
      </c>
      <c r="EU28" s="21">
        <v>28.06</v>
      </c>
      <c r="EV28" s="21">
        <v>25.07</v>
      </c>
      <c r="EW28" s="21">
        <v>29.14</v>
      </c>
      <c r="EX28" s="21">
        <v>28</v>
      </c>
      <c r="EY28" s="21">
        <v>26.4</v>
      </c>
      <c r="EZ28" s="21">
        <v>24.23</v>
      </c>
      <c r="FA28" s="21">
        <v>13.54</v>
      </c>
    </row>
    <row r="29" spans="1:157" s="30" customFormat="1" ht="12.75">
      <c r="A29" s="725" t="s">
        <v>2980</v>
      </c>
      <c r="B29" s="21">
        <f t="shared" si="0"/>
        <v>66.063735071403599</v>
      </c>
      <c r="C29" s="21">
        <v>68.169578665200362</v>
      </c>
      <c r="D29" s="21">
        <v>69.210559228157948</v>
      </c>
      <c r="E29" s="21">
        <v>69.751281695995573</v>
      </c>
      <c r="F29" s="21">
        <v>67.058004640371237</v>
      </c>
      <c r="G29" s="21">
        <v>60.747713574785735</v>
      </c>
      <c r="H29" s="21">
        <v>65.168601761915539</v>
      </c>
      <c r="I29" s="21">
        <v>65.78446031862029</v>
      </c>
      <c r="J29" s="21">
        <v>68.514914459161147</v>
      </c>
      <c r="K29" s="21">
        <v>59.244794093519289</v>
      </c>
      <c r="L29" s="21">
        <v>59.098092643051771</v>
      </c>
      <c r="M29" s="21">
        <v>76.005773584905668</v>
      </c>
      <c r="N29" s="21">
        <v>64.011046191158641</v>
      </c>
      <c r="O29" s="21">
        <f t="shared" si="1"/>
        <v>61.049719670056398</v>
      </c>
      <c r="P29" s="21">
        <v>58.640646029609691</v>
      </c>
      <c r="Q29" s="21">
        <v>51.509990173599739</v>
      </c>
      <c r="R29" s="21">
        <v>60.203327171903879</v>
      </c>
      <c r="S29" s="21">
        <v>69.951456310679617</v>
      </c>
      <c r="T29" s="21">
        <v>65.994816414686824</v>
      </c>
      <c r="U29" s="21">
        <v>67.691908146528149</v>
      </c>
      <c r="V29" s="21">
        <v>65.201183431952657</v>
      </c>
      <c r="W29" s="21">
        <v>61.590244698205552</v>
      </c>
      <c r="X29" s="21">
        <v>61.701701701701701</v>
      </c>
      <c r="Y29" s="21">
        <v>61.76609195402299</v>
      </c>
      <c r="Z29" s="21">
        <v>57.641759406465283</v>
      </c>
      <c r="AA29" s="21">
        <v>50.703510601320822</v>
      </c>
      <c r="AB29" s="21">
        <f t="shared" si="2"/>
        <v>51.231408518946978</v>
      </c>
      <c r="AC29" s="21">
        <v>54.372883367328029</v>
      </c>
      <c r="AD29" s="21">
        <v>43.878976415094336</v>
      </c>
      <c r="AE29" s="21">
        <v>53.276352767988584</v>
      </c>
      <c r="AF29" s="21">
        <v>51.185101580135445</v>
      </c>
      <c r="AG29" s="21">
        <v>49.679726179198902</v>
      </c>
      <c r="AH29" s="21">
        <v>60</v>
      </c>
      <c r="AI29" s="21">
        <v>52.216035634743875</v>
      </c>
      <c r="AJ29" s="21">
        <v>54</v>
      </c>
      <c r="AK29" s="21">
        <v>44.49326491340603</v>
      </c>
      <c r="AL29" s="21">
        <v>2.9999999999999996</v>
      </c>
      <c r="AM29" s="21">
        <v>85.088445492472346</v>
      </c>
      <c r="AN29" s="21">
        <v>63.586115876996168</v>
      </c>
      <c r="AO29" s="21">
        <f t="shared" si="3"/>
        <v>47.665708074616553</v>
      </c>
      <c r="AP29" s="21">
        <v>45.029044585987258</v>
      </c>
      <c r="AQ29" s="21">
        <v>43.187192681532309</v>
      </c>
      <c r="AR29" s="21">
        <v>48.715241014210093</v>
      </c>
      <c r="AS29" s="21">
        <v>36.202014098690832</v>
      </c>
      <c r="AT29" s="21">
        <v>52.892993630573244</v>
      </c>
      <c r="AU29" s="21">
        <v>36.955882352941181</v>
      </c>
      <c r="AV29" s="21">
        <v>19.958873491282969</v>
      </c>
      <c r="AW29" s="21">
        <v>65.194591631646261</v>
      </c>
      <c r="AX29" s="21">
        <v>62.57379546752999</v>
      </c>
      <c r="AY29" s="21">
        <v>60.17971014492754</v>
      </c>
      <c r="AZ29" s="21">
        <v>49.131794871794874</v>
      </c>
      <c r="BA29" s="21">
        <v>51.967362924281986</v>
      </c>
      <c r="BB29" s="21">
        <f t="shared" si="4"/>
        <v>54.084751158683048</v>
      </c>
      <c r="BC29" s="21">
        <v>43.735440931780367</v>
      </c>
      <c r="BD29" s="21">
        <v>43.620370370370374</v>
      </c>
      <c r="BE29" s="21">
        <v>61.910798122065735</v>
      </c>
      <c r="BF29" s="21">
        <v>71.480392156862749</v>
      </c>
      <c r="BG29" s="21">
        <v>69.253968253968253</v>
      </c>
      <c r="BH29" s="21">
        <v>49.653718459495344</v>
      </c>
      <c r="BI29" s="21">
        <v>54.300111358574611</v>
      </c>
      <c r="BJ29" s="21">
        <v>41.140382862351871</v>
      </c>
      <c r="BK29" s="21">
        <v>43.378995433789953</v>
      </c>
      <c r="BL29" s="21">
        <v>64.81931464174454</v>
      </c>
      <c r="BM29" s="21">
        <v>49.60662525879917</v>
      </c>
      <c r="BN29" s="21">
        <v>56.11689605439372</v>
      </c>
      <c r="BO29" s="21">
        <f t="shared" si="5"/>
        <v>42.960253794674685</v>
      </c>
      <c r="BP29" s="21">
        <v>42.93371144984048</v>
      </c>
      <c r="BQ29" s="21">
        <v>53.620689655172406</v>
      </c>
      <c r="BR29" s="21">
        <v>46.545231958762884</v>
      </c>
      <c r="BS29" s="21">
        <v>39.529903170685401</v>
      </c>
      <c r="BT29" s="21">
        <v>51.111744879439975</v>
      </c>
      <c r="BU29" s="21">
        <v>38.223993149549756</v>
      </c>
      <c r="BV29" s="21">
        <v>38.034643226473634</v>
      </c>
      <c r="BW29" s="21">
        <v>58.562874251497</v>
      </c>
      <c r="BX29" s="21">
        <v>39</v>
      </c>
      <c r="BY29" s="21">
        <v>30</v>
      </c>
      <c r="BZ29" s="21" t="s">
        <v>15</v>
      </c>
      <c r="CA29" s="21">
        <v>35</v>
      </c>
      <c r="CB29" s="21">
        <f t="shared" si="6"/>
        <v>36.187670155109572</v>
      </c>
      <c r="CC29" s="21" t="s">
        <v>15</v>
      </c>
      <c r="CD29" s="21" t="s">
        <v>15</v>
      </c>
      <c r="CE29" s="21">
        <v>45</v>
      </c>
      <c r="CF29" s="21">
        <v>32</v>
      </c>
      <c r="CG29" s="21" t="s">
        <v>15</v>
      </c>
      <c r="CH29" s="21">
        <v>31.470588235294112</v>
      </c>
      <c r="CI29" s="21" t="s">
        <v>15</v>
      </c>
      <c r="CJ29" s="21">
        <v>55.357142857142854</v>
      </c>
      <c r="CK29" s="21">
        <v>40</v>
      </c>
      <c r="CL29" s="21">
        <v>36.244796003330556</v>
      </c>
      <c r="CM29" s="21">
        <v>24.85195177956372</v>
      </c>
      <c r="CN29" s="21">
        <v>24.57688236554532</v>
      </c>
      <c r="CO29" s="21">
        <f t="shared" si="10"/>
        <v>37.647168269165462</v>
      </c>
      <c r="CP29" s="21" t="s">
        <v>15</v>
      </c>
      <c r="CQ29" s="21">
        <v>60</v>
      </c>
      <c r="CR29" s="21">
        <v>26.633968871595332</v>
      </c>
      <c r="CS29" s="21">
        <v>36.579775280898879</v>
      </c>
      <c r="CT29" s="21">
        <v>37.94</v>
      </c>
      <c r="CU29" s="21">
        <v>38.880000000000003</v>
      </c>
      <c r="CV29" s="21">
        <v>28.81</v>
      </c>
      <c r="CW29" s="21">
        <v>46</v>
      </c>
      <c r="CX29" s="21">
        <v>37.485517241379306</v>
      </c>
      <c r="CY29" s="21">
        <v>35.73854166666667</v>
      </c>
      <c r="CZ29" s="21">
        <v>33.681223338876435</v>
      </c>
      <c r="DA29" s="21">
        <v>32.369824561403505</v>
      </c>
      <c r="DB29" s="21">
        <f t="shared" si="11"/>
        <v>26.469558977175719</v>
      </c>
      <c r="DC29" s="21">
        <v>25.717713961568457</v>
      </c>
      <c r="DD29" s="21">
        <v>37.79</v>
      </c>
      <c r="DE29" s="21">
        <v>37.5</v>
      </c>
      <c r="DF29" s="21">
        <v>20.558499908307354</v>
      </c>
      <c r="DG29" s="21">
        <v>14.71006592146747</v>
      </c>
      <c r="DH29" s="21">
        <v>26.600107973421927</v>
      </c>
      <c r="DI29" s="21">
        <v>20.78</v>
      </c>
      <c r="DJ29" s="21">
        <v>18.245115130643839</v>
      </c>
      <c r="DK29" s="21">
        <v>31.24267782426778</v>
      </c>
      <c r="DL29" s="21">
        <v>28.221484098939928</v>
      </c>
      <c r="DM29" s="21">
        <v>26.883934426229509</v>
      </c>
      <c r="DN29" s="21">
        <v>29.385108481262328</v>
      </c>
      <c r="DO29" s="21">
        <f t="shared" si="7"/>
        <v>22.833149801485749</v>
      </c>
      <c r="DP29" s="21">
        <v>28.986012269938648</v>
      </c>
      <c r="DQ29" s="21">
        <v>23.883808031049416</v>
      </c>
      <c r="DR29" s="21">
        <v>20</v>
      </c>
      <c r="DS29" s="21">
        <v>20.109619686800897</v>
      </c>
      <c r="DT29" s="21" t="s">
        <v>15</v>
      </c>
      <c r="DU29" s="21">
        <v>24.933213536987122</v>
      </c>
      <c r="DV29" s="21">
        <v>23.984410810810811</v>
      </c>
      <c r="DW29" s="21">
        <v>14.83324414279188</v>
      </c>
      <c r="DX29" s="21">
        <v>26.461538461538463</v>
      </c>
      <c r="DY29" s="21">
        <v>20.006247396917949</v>
      </c>
      <c r="DZ29" s="21" t="s">
        <v>15</v>
      </c>
      <c r="EA29" s="21">
        <v>25.133403678022312</v>
      </c>
      <c r="EB29" s="21">
        <f t="shared" si="8"/>
        <v>22.617556007459399</v>
      </c>
      <c r="EC29" s="21">
        <v>25.443813868613137</v>
      </c>
      <c r="ED29" s="21">
        <v>32.066666666666663</v>
      </c>
      <c r="EE29" s="21">
        <v>6.0139860139860142</v>
      </c>
      <c r="EF29" s="21">
        <v>25.176876437382397</v>
      </c>
      <c r="EG29" s="21">
        <v>26.472035794183444</v>
      </c>
      <c r="EH29" s="21">
        <v>33.374013303769395</v>
      </c>
      <c r="EI29" s="21">
        <v>26.780129990714951</v>
      </c>
      <c r="EJ29" s="21">
        <v>20.195258288357746</v>
      </c>
      <c r="EK29" s="21">
        <v>25.098765432098762</v>
      </c>
      <c r="EL29" s="21">
        <v>5.3110819241503862</v>
      </c>
      <c r="EM29" s="21" t="s">
        <v>15</v>
      </c>
      <c r="EN29" s="21">
        <v>22.860488362130518</v>
      </c>
      <c r="EO29" s="21">
        <f t="shared" si="9"/>
        <v>29.665555555555557</v>
      </c>
      <c r="EP29" s="21">
        <v>26</v>
      </c>
      <c r="EQ29" s="21">
        <v>33.200000000000003</v>
      </c>
      <c r="ER29" s="21" t="s">
        <v>15</v>
      </c>
      <c r="ES29" s="21">
        <v>20.100000000000001</v>
      </c>
      <c r="ET29" s="21">
        <v>16</v>
      </c>
      <c r="EU29" s="21" t="s">
        <v>15</v>
      </c>
      <c r="EV29" s="21">
        <v>26.99</v>
      </c>
      <c r="EW29" s="21">
        <v>26.45</v>
      </c>
      <c r="EX29" s="21" t="s">
        <v>739</v>
      </c>
      <c r="EY29" s="21">
        <v>22.05</v>
      </c>
      <c r="EZ29" s="21">
        <v>60</v>
      </c>
      <c r="FA29" s="21">
        <v>36.200000000000003</v>
      </c>
    </row>
    <row r="30" spans="1:157" s="37" customFormat="1" ht="12.75">
      <c r="A30" s="767" t="s">
        <v>3177</v>
      </c>
      <c r="B30" s="404">
        <f t="shared" si="0"/>
        <v>55.118197822199896</v>
      </c>
      <c r="C30" s="404">
        <v>55.624299117304169</v>
      </c>
      <c r="D30" s="404">
        <v>47.21961193770121</v>
      </c>
      <c r="E30" s="404">
        <v>52.79262295081967</v>
      </c>
      <c r="F30" s="404">
        <v>62.43766834097692</v>
      </c>
      <c r="G30" s="404">
        <v>58.551105550500459</v>
      </c>
      <c r="H30" s="404">
        <v>62.805696397019283</v>
      </c>
      <c r="I30" s="404">
        <v>49.318026634060757</v>
      </c>
      <c r="J30" s="404">
        <v>51.912935481388736</v>
      </c>
      <c r="K30" s="404">
        <v>49.425136707388013</v>
      </c>
      <c r="L30" s="404">
        <v>51.629807201876972</v>
      </c>
      <c r="M30" s="404">
        <v>61.333090751099768</v>
      </c>
      <c r="N30" s="404">
        <v>58.368372796262726</v>
      </c>
      <c r="O30" s="404">
        <f t="shared" si="1"/>
        <v>64.92255739439419</v>
      </c>
      <c r="P30" s="404">
        <v>52.793259578830458</v>
      </c>
      <c r="Q30" s="404">
        <v>60.681207305747598</v>
      </c>
      <c r="R30" s="404">
        <v>79.616157934225342</v>
      </c>
      <c r="S30" s="404">
        <v>53.137694158827387</v>
      </c>
      <c r="T30" s="404">
        <v>58.693420546363988</v>
      </c>
      <c r="U30" s="404">
        <v>71.098349279106188</v>
      </c>
      <c r="V30" s="404">
        <v>76.097678252913497</v>
      </c>
      <c r="W30" s="404">
        <v>76.568782739294491</v>
      </c>
      <c r="X30" s="404">
        <v>72.461946982312426</v>
      </c>
      <c r="Y30" s="404">
        <v>63.950016690831852</v>
      </c>
      <c r="Z30" s="404">
        <v>59.0005547465841</v>
      </c>
      <c r="AA30" s="404">
        <v>54.971620517692969</v>
      </c>
      <c r="AB30" s="404">
        <f t="shared" si="2"/>
        <v>56.666212763086897</v>
      </c>
      <c r="AC30" s="404">
        <v>56.463255739945645</v>
      </c>
      <c r="AD30" s="404">
        <v>61.814311517465349</v>
      </c>
      <c r="AE30" s="404">
        <v>58.27938131236985</v>
      </c>
      <c r="AF30" s="404">
        <v>53.63977870436775</v>
      </c>
      <c r="AG30" s="404">
        <v>59.23149911618237</v>
      </c>
      <c r="AH30" s="404">
        <v>51.564917013024278</v>
      </c>
      <c r="AI30" s="404">
        <v>52.270438084202397</v>
      </c>
      <c r="AJ30" s="404">
        <v>55.708810403954928</v>
      </c>
      <c r="AK30" s="404">
        <v>50.901456565574996</v>
      </c>
      <c r="AL30" s="404">
        <v>63.549252448491593</v>
      </c>
      <c r="AM30" s="404">
        <v>58.382697103395358</v>
      </c>
      <c r="AN30" s="404">
        <v>58.188755148068246</v>
      </c>
      <c r="AO30" s="404">
        <f t="shared" si="3"/>
        <v>59.003030618335409</v>
      </c>
      <c r="AP30" s="404">
        <v>76.778832588496272</v>
      </c>
      <c r="AQ30" s="404">
        <v>74.966237087041023</v>
      </c>
      <c r="AR30" s="404">
        <v>56.282897785191366</v>
      </c>
      <c r="AS30" s="404">
        <v>62.608051005708802</v>
      </c>
      <c r="AT30" s="404">
        <v>37.520377606544209</v>
      </c>
      <c r="AU30" s="404">
        <v>66.206001583956407</v>
      </c>
      <c r="AV30" s="404">
        <v>61.851206168020582</v>
      </c>
      <c r="AW30" s="404">
        <v>56.086260016025641</v>
      </c>
      <c r="AX30" s="404">
        <v>57.756504758237533</v>
      </c>
      <c r="AY30" s="404">
        <v>57.308056221689313</v>
      </c>
      <c r="AZ30" s="404">
        <v>48.133843987609126</v>
      </c>
      <c r="BA30" s="404">
        <v>52.538098611504672</v>
      </c>
      <c r="BB30" s="404">
        <f t="shared" si="4"/>
        <v>51.291861505347072</v>
      </c>
      <c r="BC30" s="404">
        <v>62.04065543071161</v>
      </c>
      <c r="BD30" s="404">
        <v>61.145789101203114</v>
      </c>
      <c r="BE30" s="404">
        <v>48.760727141828653</v>
      </c>
      <c r="BF30" s="404">
        <v>55.452723116676616</v>
      </c>
      <c r="BG30" s="404">
        <v>55.283715125820571</v>
      </c>
      <c r="BH30" s="404">
        <v>47.534715045467202</v>
      </c>
      <c r="BI30" s="404">
        <v>48.227676365920033</v>
      </c>
      <c r="BJ30" s="404">
        <v>42.043468543629281</v>
      </c>
      <c r="BK30" s="404">
        <v>35.787927734401897</v>
      </c>
      <c r="BL30" s="404">
        <v>52.195394043760125</v>
      </c>
      <c r="BM30" s="404">
        <v>55.688468471130541</v>
      </c>
      <c r="BN30" s="404">
        <v>51.341077943615254</v>
      </c>
      <c r="BO30" s="404">
        <f t="shared" si="5"/>
        <v>41.547797629730347</v>
      </c>
      <c r="BP30" s="404">
        <v>54.761222434671772</v>
      </c>
      <c r="BQ30" s="404">
        <v>46.139944837340884</v>
      </c>
      <c r="BR30" s="404">
        <v>47.35240304586506</v>
      </c>
      <c r="BS30" s="404">
        <v>39.049156733270451</v>
      </c>
      <c r="BT30" s="404">
        <v>41.211241858721863</v>
      </c>
      <c r="BU30" s="404">
        <v>35.976549662828695</v>
      </c>
      <c r="BV30" s="404">
        <v>34.159075011286141</v>
      </c>
      <c r="BW30" s="404">
        <v>42.487362528122219</v>
      </c>
      <c r="BX30" s="404">
        <v>41.397162760903214</v>
      </c>
      <c r="BY30" s="404">
        <v>42.869090247948911</v>
      </c>
      <c r="BZ30" s="404">
        <v>38.482410172289498</v>
      </c>
      <c r="CA30" s="404">
        <v>34.687952263515491</v>
      </c>
      <c r="CB30" s="404">
        <f t="shared" si="6"/>
        <v>34.859270999173006</v>
      </c>
      <c r="CC30" s="404">
        <v>42.903488511147174</v>
      </c>
      <c r="CD30" s="404">
        <v>43.834067608044506</v>
      </c>
      <c r="CE30" s="404">
        <v>34.207861935981491</v>
      </c>
      <c r="CF30" s="404">
        <v>37.782811471212234</v>
      </c>
      <c r="CG30" s="404">
        <v>36.09289712764982</v>
      </c>
      <c r="CH30" s="404">
        <v>28.220056148231333</v>
      </c>
      <c r="CI30" s="404">
        <v>31.482619154474463</v>
      </c>
      <c r="CJ30" s="404">
        <v>33.85314241747519</v>
      </c>
      <c r="CK30" s="404">
        <v>36.658328048428942</v>
      </c>
      <c r="CL30" s="404">
        <v>34.136273421235245</v>
      </c>
      <c r="CM30" s="404">
        <v>29.42111252278627</v>
      </c>
      <c r="CN30" s="404">
        <v>29.718593623409426</v>
      </c>
      <c r="CO30" s="404">
        <f t="shared" si="10"/>
        <v>24.870317177413373</v>
      </c>
      <c r="CP30" s="404">
        <v>29.036907943914649</v>
      </c>
      <c r="CQ30" s="404">
        <v>30.056083804374538</v>
      </c>
      <c r="CR30" s="404">
        <v>28.229117898943763</v>
      </c>
      <c r="CS30" s="404">
        <v>29.294796109240554</v>
      </c>
      <c r="CT30" s="404">
        <v>21.952454277935153</v>
      </c>
      <c r="CU30" s="404">
        <v>23.692112594546579</v>
      </c>
      <c r="CV30" s="404">
        <v>25.589706560298179</v>
      </c>
      <c r="CW30" s="404">
        <v>18.252188555550841</v>
      </c>
      <c r="CX30" s="404">
        <v>21.844391570663987</v>
      </c>
      <c r="CY30" s="404">
        <v>29.873832226239522</v>
      </c>
      <c r="CZ30" s="404">
        <v>20.701668738857375</v>
      </c>
      <c r="DA30" s="404">
        <v>19.920545848395339</v>
      </c>
      <c r="DB30" s="404">
        <f t="shared" si="11"/>
        <v>25.542270763608894</v>
      </c>
      <c r="DC30" s="404">
        <v>27.775694815526396</v>
      </c>
      <c r="DD30" s="404">
        <v>27.852669626542234</v>
      </c>
      <c r="DE30" s="404">
        <v>26.080779692746244</v>
      </c>
      <c r="DF30" s="404">
        <v>26.673393671592162</v>
      </c>
      <c r="DG30" s="404">
        <v>20.567377526426387</v>
      </c>
      <c r="DH30" s="404">
        <v>18.503439921084958</v>
      </c>
      <c r="DI30" s="404">
        <v>29.305727822173669</v>
      </c>
      <c r="DJ30" s="404">
        <v>26.795640027176013</v>
      </c>
      <c r="DK30" s="404">
        <v>20.557862861532875</v>
      </c>
      <c r="DL30" s="404">
        <v>27.510875170022807</v>
      </c>
      <c r="DM30" s="404">
        <v>25.73325243186596</v>
      </c>
      <c r="DN30" s="404">
        <v>29.150535596617061</v>
      </c>
      <c r="DO30" s="404">
        <f t="shared" si="7"/>
        <v>22.895314947799221</v>
      </c>
      <c r="DP30" s="404">
        <v>28.30432118219872</v>
      </c>
      <c r="DQ30" s="404">
        <v>28.064769792711132</v>
      </c>
      <c r="DR30" s="404">
        <v>26.026100346178183</v>
      </c>
      <c r="DS30" s="404">
        <v>15.532917621320387</v>
      </c>
      <c r="DT30" s="404">
        <v>25.618331073427417</v>
      </c>
      <c r="DU30" s="404">
        <v>17.043603419498996</v>
      </c>
      <c r="DV30" s="404">
        <v>21.454383430745906</v>
      </c>
      <c r="DW30" s="404">
        <v>20.592230403491531</v>
      </c>
      <c r="DX30" s="404">
        <v>20.368527748891683</v>
      </c>
      <c r="DY30" s="404">
        <v>18.214922016539155</v>
      </c>
      <c r="DZ30" s="404">
        <v>26.733595839587704</v>
      </c>
      <c r="EA30" s="404">
        <v>26.790076498999852</v>
      </c>
      <c r="EB30" s="404">
        <f t="shared" si="8"/>
        <v>24.042507418439005</v>
      </c>
      <c r="EC30" s="404">
        <v>20.925865214724951</v>
      </c>
      <c r="ED30" s="404">
        <v>29.535519480519483</v>
      </c>
      <c r="EE30" s="404">
        <v>22.00357020119203</v>
      </c>
      <c r="EF30" s="404">
        <v>27.452937879607337</v>
      </c>
      <c r="EG30" s="404">
        <v>17.767392829643672</v>
      </c>
      <c r="EH30" s="404">
        <v>27.850761252757753</v>
      </c>
      <c r="EI30" s="404">
        <v>25.233138152436268</v>
      </c>
      <c r="EJ30" s="404">
        <v>27.663463416468375</v>
      </c>
      <c r="EK30" s="404">
        <v>16.623382182960373</v>
      </c>
      <c r="EL30" s="404">
        <v>23.282042380712362</v>
      </c>
      <c r="EM30" s="404">
        <v>24.25796611649637</v>
      </c>
      <c r="EN30" s="404">
        <v>25.914049913749153</v>
      </c>
      <c r="EO30" s="404">
        <f t="shared" si="9"/>
        <v>23.7075</v>
      </c>
      <c r="EP30" s="404">
        <v>17.8</v>
      </c>
      <c r="EQ30" s="404">
        <v>26.31</v>
      </c>
      <c r="ER30" s="404">
        <v>24.52</v>
      </c>
      <c r="ES30" s="404">
        <v>22.83</v>
      </c>
      <c r="ET30" s="404">
        <v>21.22</v>
      </c>
      <c r="EU30" s="404">
        <v>21.35</v>
      </c>
      <c r="EV30" s="404">
        <v>26.07</v>
      </c>
      <c r="EW30" s="404">
        <v>23.9</v>
      </c>
      <c r="EX30" s="404">
        <v>23.62</v>
      </c>
      <c r="EY30" s="404">
        <v>24.93</v>
      </c>
      <c r="EZ30" s="404">
        <v>27.15</v>
      </c>
      <c r="FA30" s="404">
        <v>24.79</v>
      </c>
    </row>
    <row r="31" spans="1:157" s="30" customFormat="1" ht="12.75">
      <c r="A31" s="792" t="s">
        <v>3187</v>
      </c>
      <c r="B31" s="21">
        <f t="shared" si="0"/>
        <v>52.046064920581323</v>
      </c>
      <c r="C31" s="21">
        <v>5.6137184115523473</v>
      </c>
      <c r="D31" s="21">
        <v>50</v>
      </c>
      <c r="E31" s="21">
        <v>57</v>
      </c>
      <c r="F31" s="21">
        <v>53.018823529411762</v>
      </c>
      <c r="G31" s="21" t="s">
        <v>15</v>
      </c>
      <c r="H31" s="21">
        <v>70</v>
      </c>
      <c r="I31" s="21">
        <v>52</v>
      </c>
      <c r="J31" s="21">
        <v>54.999999999999993</v>
      </c>
      <c r="K31" s="21">
        <v>65</v>
      </c>
      <c r="L31" s="21">
        <v>60</v>
      </c>
      <c r="M31" s="21">
        <v>50</v>
      </c>
      <c r="N31" s="21">
        <v>54.87417218543046</v>
      </c>
      <c r="O31" s="21">
        <f t="shared" si="1"/>
        <v>55.965307668539488</v>
      </c>
      <c r="P31" s="21">
        <v>50.414364640883974</v>
      </c>
      <c r="Q31" s="21">
        <v>58.684210526315795</v>
      </c>
      <c r="R31" s="21">
        <v>59</v>
      </c>
      <c r="S31" s="21">
        <v>68.461538461538453</v>
      </c>
      <c r="T31" s="21" t="s">
        <v>15</v>
      </c>
      <c r="U31" s="21">
        <v>60.116015262452301</v>
      </c>
      <c r="V31" s="21">
        <v>53.321528424976705</v>
      </c>
      <c r="W31" s="21">
        <v>53.477916194790481</v>
      </c>
      <c r="X31" s="21">
        <v>53.026315789473678</v>
      </c>
      <c r="Y31" s="21">
        <v>48</v>
      </c>
      <c r="Z31" s="21">
        <v>60.000000000000007</v>
      </c>
      <c r="AA31" s="21">
        <v>51.116495053502923</v>
      </c>
      <c r="AB31" s="21">
        <f t="shared" si="2"/>
        <v>60.756734263221851</v>
      </c>
      <c r="AC31" s="21">
        <v>41.25</v>
      </c>
      <c r="AD31" s="21">
        <v>53.510845986984819</v>
      </c>
      <c r="AE31" s="21">
        <v>60.843373493975903</v>
      </c>
      <c r="AF31" s="21">
        <v>55.841330774152276</v>
      </c>
      <c r="AG31" s="21">
        <v>63.145519077196084</v>
      </c>
      <c r="AH31" s="21">
        <v>47.98885276358569</v>
      </c>
      <c r="AI31" s="21">
        <v>54.263956516815767</v>
      </c>
      <c r="AJ31" s="21" t="s">
        <v>15</v>
      </c>
      <c r="AK31" s="21">
        <v>47.389289191820843</v>
      </c>
      <c r="AL31" s="21">
        <v>54.090909090909086</v>
      </c>
      <c r="AM31" s="21">
        <v>95</v>
      </c>
      <c r="AN31" s="21">
        <v>95</v>
      </c>
      <c r="AO31" s="21">
        <f t="shared" si="3"/>
        <v>51.127635316592574</v>
      </c>
      <c r="AP31" s="21" t="s">
        <v>15</v>
      </c>
      <c r="AQ31" s="21">
        <v>64.999999999999986</v>
      </c>
      <c r="AR31" s="21">
        <v>49.138263665594856</v>
      </c>
      <c r="AS31" s="21">
        <v>45.267857142857146</v>
      </c>
      <c r="AT31" s="21">
        <v>31.699118780011609</v>
      </c>
      <c r="AU31" s="21" t="s">
        <v>15</v>
      </c>
      <c r="AV31" s="21">
        <v>70</v>
      </c>
      <c r="AW31" s="21">
        <v>58.04347826086957</v>
      </c>
      <c r="AX31" s="21" t="s">
        <v>15</v>
      </c>
      <c r="AY31" s="21">
        <v>65</v>
      </c>
      <c r="AZ31" s="21">
        <v>36</v>
      </c>
      <c r="BA31" s="21">
        <v>40</v>
      </c>
      <c r="BB31" s="21">
        <f t="shared" si="4"/>
        <v>54.5901903146259</v>
      </c>
      <c r="BC31" s="21">
        <v>72.000000000000014</v>
      </c>
      <c r="BD31" s="21" t="s">
        <v>15</v>
      </c>
      <c r="BE31" s="21">
        <v>72.125</v>
      </c>
      <c r="BF31" s="21">
        <v>83.999999999999986</v>
      </c>
      <c r="BG31" s="21">
        <v>45</v>
      </c>
      <c r="BH31" s="21">
        <v>61.212370005473453</v>
      </c>
      <c r="BI31" s="21">
        <v>40.919371850462916</v>
      </c>
      <c r="BJ31" s="21">
        <v>45</v>
      </c>
      <c r="BK31" s="21">
        <v>35.645161290322577</v>
      </c>
      <c r="BL31" s="21">
        <v>45</v>
      </c>
      <c r="BM31" s="21" t="s">
        <v>15</v>
      </c>
      <c r="BN31" s="21">
        <v>45</v>
      </c>
      <c r="BO31" s="21">
        <f t="shared" si="5"/>
        <v>43.038902493340565</v>
      </c>
      <c r="BP31" s="21">
        <v>55</v>
      </c>
      <c r="BQ31" s="21">
        <v>42.278942570647217</v>
      </c>
      <c r="BR31" s="21">
        <v>58</v>
      </c>
      <c r="BS31" s="21">
        <v>38.583333333333336</v>
      </c>
      <c r="BT31" s="21">
        <v>38.330000000000005</v>
      </c>
      <c r="BU31" s="21">
        <v>42.61223162003904</v>
      </c>
      <c r="BV31" s="21">
        <v>39.808167297875841</v>
      </c>
      <c r="BW31" s="21" t="s">
        <v>15</v>
      </c>
      <c r="BX31" s="21">
        <v>35.638297872340424</v>
      </c>
      <c r="BY31" s="21">
        <v>34</v>
      </c>
      <c r="BZ31" s="21">
        <v>39.176954732510289</v>
      </c>
      <c r="CA31" s="21">
        <v>50</v>
      </c>
      <c r="CB31" s="21">
        <f t="shared" si="6"/>
        <v>38.383938129829566</v>
      </c>
      <c r="CC31" s="21">
        <v>50</v>
      </c>
      <c r="CD31" s="21">
        <v>50</v>
      </c>
      <c r="CE31" s="21" t="s">
        <v>15</v>
      </c>
      <c r="CF31" s="21">
        <v>29.148936170212767</v>
      </c>
      <c r="CG31" s="21">
        <v>40</v>
      </c>
      <c r="CH31" s="21">
        <v>24.663479363840374</v>
      </c>
      <c r="CI31" s="21">
        <v>31.409774436090224</v>
      </c>
      <c r="CJ31" s="21" t="s">
        <v>15</v>
      </c>
      <c r="CK31" s="21" t="s">
        <v>15</v>
      </c>
      <c r="CL31" s="21" t="s">
        <v>15</v>
      </c>
      <c r="CM31" s="21">
        <v>36.849315068493155</v>
      </c>
      <c r="CN31" s="21">
        <v>45.000000000000007</v>
      </c>
      <c r="CO31" s="21">
        <f t="shared" si="10"/>
        <v>26.551145138399132</v>
      </c>
      <c r="CP31" s="21" t="s">
        <v>15</v>
      </c>
      <c r="CQ31" s="21">
        <v>31.379310344827587</v>
      </c>
      <c r="CR31" s="21">
        <v>32.5</v>
      </c>
      <c r="CS31" s="21">
        <v>25</v>
      </c>
      <c r="CT31" s="21">
        <v>36</v>
      </c>
      <c r="CU31" s="21">
        <v>25.328467153284667</v>
      </c>
      <c r="CV31" s="21">
        <v>22.135341448318549</v>
      </c>
      <c r="CW31" s="21">
        <v>10</v>
      </c>
      <c r="CX31" s="21">
        <v>25.978260869565215</v>
      </c>
      <c r="CY31" s="21">
        <v>24</v>
      </c>
      <c r="CZ31" s="21">
        <v>35</v>
      </c>
      <c r="DA31" s="21">
        <v>24.741216706394443</v>
      </c>
      <c r="DB31" s="21">
        <f t="shared" si="11"/>
        <v>23.224372443568694</v>
      </c>
      <c r="DC31" s="21">
        <v>11.950089982003599</v>
      </c>
      <c r="DD31" s="21">
        <v>25.915961482346074</v>
      </c>
      <c r="DE31" s="21">
        <v>34.120689655172413</v>
      </c>
      <c r="DF31" s="21">
        <v>25.607456021650879</v>
      </c>
      <c r="DG31" s="21">
        <v>10.345516182678775</v>
      </c>
      <c r="DH31" s="21">
        <v>28.358140960163436</v>
      </c>
      <c r="DI31" s="21">
        <v>23.126638477801269</v>
      </c>
      <c r="DJ31" s="21">
        <v>10.320987654320987</v>
      </c>
      <c r="DK31" s="21">
        <v>31.452815533980583</v>
      </c>
      <c r="DL31" s="21">
        <v>32.7710843373494</v>
      </c>
      <c r="DM31" s="21">
        <v>23.224599609374998</v>
      </c>
      <c r="DN31" s="21">
        <v>21.498489425981873</v>
      </c>
      <c r="DO31" s="21">
        <f t="shared" si="7"/>
        <v>28.747488535170735</v>
      </c>
      <c r="DP31" s="21">
        <v>22.409999999999997</v>
      </c>
      <c r="DQ31" s="21">
        <v>22.742721893491126</v>
      </c>
      <c r="DR31" s="21">
        <v>23.136643571978446</v>
      </c>
      <c r="DS31" s="21">
        <v>33.333333333333336</v>
      </c>
      <c r="DT31" s="21">
        <v>26.874880871341045</v>
      </c>
      <c r="DU31" s="21">
        <v>35.72</v>
      </c>
      <c r="DV31" s="21">
        <v>34.999459459459466</v>
      </c>
      <c r="DW31" s="21">
        <v>31.336814621409921</v>
      </c>
      <c r="DX31" s="21">
        <v>24.286855100714753</v>
      </c>
      <c r="DY31" s="21">
        <v>35.156831683168313</v>
      </c>
      <c r="DZ31" s="21">
        <v>28.89872881355933</v>
      </c>
      <c r="EA31" s="21">
        <v>26.07359307359307</v>
      </c>
      <c r="EB31" s="21">
        <f t="shared" si="8"/>
        <v>29.048157683206121</v>
      </c>
      <c r="EC31" s="21">
        <v>34.027397260273972</v>
      </c>
      <c r="ED31" s="21">
        <v>24.635687732342006</v>
      </c>
      <c r="EE31" s="21">
        <v>24.879701492537311</v>
      </c>
      <c r="EF31" s="21">
        <v>32.71</v>
      </c>
      <c r="EG31" s="21">
        <v>25.307692307692307</v>
      </c>
      <c r="EH31" s="21" t="s">
        <v>15</v>
      </c>
      <c r="EI31" s="21">
        <v>31.866</v>
      </c>
      <c r="EJ31" s="21">
        <v>33</v>
      </c>
      <c r="EK31" s="21">
        <v>32.709999999999994</v>
      </c>
      <c r="EL31" s="21" t="s">
        <v>15</v>
      </c>
      <c r="EM31" s="21">
        <v>30.2</v>
      </c>
      <c r="EN31" s="21">
        <v>21.145098039215689</v>
      </c>
      <c r="EO31" s="21">
        <f t="shared" si="9"/>
        <v>26.915000000000003</v>
      </c>
      <c r="EP31" s="21">
        <v>17.100000000000001</v>
      </c>
      <c r="EQ31" s="21">
        <v>17.29</v>
      </c>
      <c r="ER31" s="21">
        <v>19.57</v>
      </c>
      <c r="ES31" s="21">
        <v>28</v>
      </c>
      <c r="ET31" s="21">
        <v>31</v>
      </c>
      <c r="EU31" s="21">
        <v>31</v>
      </c>
      <c r="EV31" s="21" t="s">
        <v>15</v>
      </c>
      <c r="EW31" s="21">
        <v>32.200000000000003</v>
      </c>
      <c r="EX31" s="21">
        <v>35</v>
      </c>
      <c r="EY31" s="21" t="s">
        <v>739</v>
      </c>
      <c r="EZ31" s="21">
        <v>35</v>
      </c>
      <c r="FA31" s="21">
        <v>22.99</v>
      </c>
    </row>
    <row r="32" spans="1:157" s="30" customFormat="1" ht="12.75">
      <c r="A32" s="753" t="s">
        <v>3042</v>
      </c>
      <c r="B32" s="21">
        <f t="shared" si="0"/>
        <v>64.635869565217391</v>
      </c>
      <c r="C32" s="21" t="s">
        <v>15</v>
      </c>
      <c r="D32" s="21">
        <v>82</v>
      </c>
      <c r="E32" s="21">
        <v>65</v>
      </c>
      <c r="F32" s="21">
        <v>64</v>
      </c>
      <c r="G32" s="21">
        <v>61.086956521739133</v>
      </c>
      <c r="H32" s="21" t="s">
        <v>15</v>
      </c>
      <c r="I32" s="21">
        <v>65</v>
      </c>
      <c r="J32" s="21">
        <v>65</v>
      </c>
      <c r="K32" s="21">
        <v>60.000000000000007</v>
      </c>
      <c r="L32" s="21" t="s">
        <v>15</v>
      </c>
      <c r="M32" s="21" t="s">
        <v>15</v>
      </c>
      <c r="N32" s="21">
        <v>55</v>
      </c>
      <c r="O32" s="21">
        <f t="shared" si="1"/>
        <v>48.432098765432102</v>
      </c>
      <c r="P32" s="21" t="s">
        <v>15</v>
      </c>
      <c r="Q32" s="21">
        <v>51</v>
      </c>
      <c r="R32" s="21" t="s">
        <v>15</v>
      </c>
      <c r="S32" s="21" t="s">
        <v>15</v>
      </c>
      <c r="T32" s="21">
        <v>0</v>
      </c>
      <c r="U32" s="21">
        <v>72.592592592592595</v>
      </c>
      <c r="V32" s="21">
        <v>37</v>
      </c>
      <c r="W32" s="21">
        <v>60</v>
      </c>
      <c r="X32" s="21" t="s">
        <v>15</v>
      </c>
      <c r="Y32" s="21">
        <v>70</v>
      </c>
      <c r="Z32" s="21" t="s">
        <v>15</v>
      </c>
      <c r="AA32" s="21" t="s">
        <v>15</v>
      </c>
      <c r="AB32" s="21">
        <f t="shared" si="2"/>
        <v>54.600624721106648</v>
      </c>
      <c r="AC32" s="21">
        <v>60</v>
      </c>
      <c r="AD32" s="21">
        <v>60.000000000000007</v>
      </c>
      <c r="AE32" s="21" t="s">
        <v>15</v>
      </c>
      <c r="AF32" s="21">
        <v>36.666666666666671</v>
      </c>
      <c r="AG32" s="21">
        <v>50</v>
      </c>
      <c r="AH32" s="21" t="s">
        <v>15</v>
      </c>
      <c r="AI32" s="21">
        <v>30.937081659973227</v>
      </c>
      <c r="AJ32" s="21" t="s">
        <v>15</v>
      </c>
      <c r="AK32" s="21" t="s">
        <v>15</v>
      </c>
      <c r="AL32" s="21" t="s">
        <v>15</v>
      </c>
      <c r="AM32" s="21" t="s">
        <v>15</v>
      </c>
      <c r="AN32" s="21">
        <v>90</v>
      </c>
      <c r="AO32" s="21">
        <f t="shared" si="3"/>
        <v>55.428270807061793</v>
      </c>
      <c r="AP32" s="21">
        <v>48</v>
      </c>
      <c r="AQ32" s="21">
        <v>48</v>
      </c>
      <c r="AR32" s="21">
        <v>60</v>
      </c>
      <c r="AS32" s="21" t="s">
        <v>15</v>
      </c>
      <c r="AT32" s="21">
        <v>47.999999999999993</v>
      </c>
      <c r="AU32" s="21">
        <v>66.887704918032782</v>
      </c>
      <c r="AV32" s="21">
        <v>47.538461538461533</v>
      </c>
      <c r="AW32" s="21">
        <v>60</v>
      </c>
      <c r="AX32" s="21" t="s">
        <v>15</v>
      </c>
      <c r="AY32" s="21" t="s">
        <v>15</v>
      </c>
      <c r="AZ32" s="21" t="s">
        <v>15</v>
      </c>
      <c r="BA32" s="21">
        <v>65</v>
      </c>
      <c r="BB32" s="21">
        <f t="shared" si="4"/>
        <v>49.499201845062814</v>
      </c>
      <c r="BC32" s="21" t="s">
        <v>15</v>
      </c>
      <c r="BD32" s="21">
        <v>70</v>
      </c>
      <c r="BE32" s="21">
        <v>60</v>
      </c>
      <c r="BF32" s="21">
        <v>55.368421052631575</v>
      </c>
      <c r="BG32" s="21">
        <v>55</v>
      </c>
      <c r="BH32" s="21">
        <v>53.5</v>
      </c>
      <c r="BI32" s="21">
        <v>47.999999999999993</v>
      </c>
      <c r="BJ32" s="21">
        <v>30.622799243059383</v>
      </c>
      <c r="BK32" s="21">
        <v>30.000000000000004</v>
      </c>
      <c r="BL32" s="21">
        <v>32</v>
      </c>
      <c r="BM32" s="21">
        <v>60.000000000000007</v>
      </c>
      <c r="BN32" s="21">
        <v>50</v>
      </c>
      <c r="BO32" s="21">
        <f t="shared" si="5"/>
        <v>37.96193150367553</v>
      </c>
      <c r="BP32" s="21" t="s">
        <v>15</v>
      </c>
      <c r="BQ32" s="21">
        <v>55</v>
      </c>
      <c r="BR32" s="21">
        <v>32.871428571428574</v>
      </c>
      <c r="BS32" s="21">
        <v>39.778947368421051</v>
      </c>
      <c r="BT32" s="21">
        <v>38.772348816827339</v>
      </c>
      <c r="BU32" s="21">
        <v>30</v>
      </c>
      <c r="BV32" s="21" t="s">
        <v>15</v>
      </c>
      <c r="BW32" s="21">
        <v>37.272727272727273</v>
      </c>
      <c r="BX32" s="21" t="s">
        <v>15</v>
      </c>
      <c r="BY32" s="21" t="s">
        <v>15</v>
      </c>
      <c r="BZ32" s="21">
        <v>40</v>
      </c>
      <c r="CA32" s="21">
        <v>30</v>
      </c>
      <c r="CB32" s="21">
        <f t="shared" si="6"/>
        <v>35.486342029065696</v>
      </c>
      <c r="CC32" s="21">
        <v>36</v>
      </c>
      <c r="CD32" s="21" t="s">
        <v>15</v>
      </c>
      <c r="CE32" s="21" t="s">
        <v>15</v>
      </c>
      <c r="CF32" s="21">
        <v>28.571428571428573</v>
      </c>
      <c r="CG32" s="21">
        <v>26.142857142857142</v>
      </c>
      <c r="CH32" s="21">
        <v>35.6875</v>
      </c>
      <c r="CI32" s="21" t="s">
        <v>15</v>
      </c>
      <c r="CJ32" s="21" t="s">
        <v>15</v>
      </c>
      <c r="CK32" s="21">
        <v>47.5</v>
      </c>
      <c r="CL32" s="21" t="s">
        <v>15</v>
      </c>
      <c r="CM32" s="21">
        <v>39.016266460108447</v>
      </c>
      <c r="CN32" s="21" t="s">
        <v>15</v>
      </c>
      <c r="CO32" s="21">
        <f t="shared" si="10"/>
        <v>29.816503463828358</v>
      </c>
      <c r="CP32" s="21" t="s">
        <v>15</v>
      </c>
      <c r="CQ32" s="21" t="s">
        <v>15</v>
      </c>
      <c r="CR32" s="21" t="s">
        <v>15</v>
      </c>
      <c r="CS32" s="21">
        <v>31.310404624277457</v>
      </c>
      <c r="CT32" s="21">
        <v>36.382022471910112</v>
      </c>
      <c r="CU32" s="21">
        <v>30.000000000000004</v>
      </c>
      <c r="CV32" s="21">
        <v>29.099999999999998</v>
      </c>
      <c r="CW32" s="21">
        <v>30</v>
      </c>
      <c r="CX32" s="21">
        <v>29.35483870967742</v>
      </c>
      <c r="CY32" s="21">
        <v>30.956190476190478</v>
      </c>
      <c r="CZ32" s="21" t="s">
        <v>15</v>
      </c>
      <c r="DA32" s="21">
        <v>21.428571428571427</v>
      </c>
      <c r="DB32" s="21">
        <f t="shared" si="11"/>
        <v>28.128208458208459</v>
      </c>
      <c r="DC32" s="21">
        <v>21.999999999999996</v>
      </c>
      <c r="DD32" s="21">
        <v>30</v>
      </c>
      <c r="DE32" s="21">
        <v>35.25</v>
      </c>
      <c r="DF32" s="21">
        <v>32</v>
      </c>
      <c r="DG32" s="21">
        <v>30</v>
      </c>
      <c r="DH32" s="21">
        <v>25.948717948717945</v>
      </c>
      <c r="DI32" s="21">
        <v>30.97</v>
      </c>
      <c r="DJ32" s="21">
        <v>30.095238095238098</v>
      </c>
      <c r="DK32" s="21">
        <v>30.000000000000004</v>
      </c>
      <c r="DL32" s="21">
        <v>23.454545454545457</v>
      </c>
      <c r="DM32" s="21">
        <v>22.82</v>
      </c>
      <c r="DN32" s="21">
        <v>25</v>
      </c>
      <c r="DO32" s="21">
        <f t="shared" si="7"/>
        <v>30.888598820920308</v>
      </c>
      <c r="DP32" s="21">
        <v>32.76</v>
      </c>
      <c r="DQ32" s="21">
        <v>25.081520467836256</v>
      </c>
      <c r="DR32" s="21">
        <v>30.36</v>
      </c>
      <c r="DS32" s="21">
        <v>31.976744186046513</v>
      </c>
      <c r="DT32" s="21">
        <v>33.478260869565219</v>
      </c>
      <c r="DU32" s="21">
        <v>26.991246882793011</v>
      </c>
      <c r="DV32" s="21">
        <v>32.392029520295203</v>
      </c>
      <c r="DW32" s="21">
        <v>32.411739130434782</v>
      </c>
      <c r="DX32" s="21">
        <v>31.110735294117646</v>
      </c>
      <c r="DY32" s="21">
        <v>29.23289678135405</v>
      </c>
      <c r="DZ32" s="21">
        <v>32.189189189189193</v>
      </c>
      <c r="EA32" s="21">
        <v>32.678823529411758</v>
      </c>
      <c r="EB32" s="21">
        <f t="shared" si="8"/>
        <v>31.853594944602538</v>
      </c>
      <c r="EC32" s="21">
        <v>34.889753954305796</v>
      </c>
      <c r="ED32" s="21">
        <v>32.625</v>
      </c>
      <c r="EE32" s="21">
        <v>33.306808266360505</v>
      </c>
      <c r="EF32" s="21">
        <v>32.160915538362346</v>
      </c>
      <c r="EG32" s="21">
        <v>28.320927743086528</v>
      </c>
      <c r="EH32" s="21">
        <v>31.666552706552711</v>
      </c>
      <c r="EI32" s="21">
        <v>32.55583901773533</v>
      </c>
      <c r="EJ32" s="21">
        <v>31.697536423841058</v>
      </c>
      <c r="EK32" s="21">
        <v>31.103080424886187</v>
      </c>
      <c r="EL32" s="21">
        <v>31.702052545155997</v>
      </c>
      <c r="EM32" s="21">
        <v>31.358905519176801</v>
      </c>
      <c r="EN32" s="21">
        <v>30.8557671957672</v>
      </c>
      <c r="EO32" s="21">
        <f t="shared" si="9"/>
        <v>30.963333333333328</v>
      </c>
      <c r="EP32" s="21">
        <v>31.11</v>
      </c>
      <c r="EQ32" s="21">
        <v>28.74</v>
      </c>
      <c r="ER32" s="21">
        <v>31.55</v>
      </c>
      <c r="ES32" s="21">
        <v>30.65</v>
      </c>
      <c r="ET32" s="21">
        <v>31.04</v>
      </c>
      <c r="EU32" s="21">
        <v>25.16</v>
      </c>
      <c r="EV32" s="21">
        <v>27.27</v>
      </c>
      <c r="EW32" s="21">
        <v>28.26</v>
      </c>
      <c r="EX32" s="21">
        <v>33.619999999999997</v>
      </c>
      <c r="EY32" s="21">
        <v>36.08</v>
      </c>
      <c r="EZ32" s="21">
        <v>33.75</v>
      </c>
      <c r="FA32" s="21">
        <v>34.33</v>
      </c>
    </row>
    <row r="33" spans="1:157" s="30" customFormat="1" ht="12.75">
      <c r="A33" s="792" t="s">
        <v>2901</v>
      </c>
      <c r="B33" s="21">
        <f t="shared" si="0"/>
        <v>63.392857142857146</v>
      </c>
      <c r="C33" s="21">
        <v>65</v>
      </c>
      <c r="D33" s="21">
        <v>70</v>
      </c>
      <c r="E33" s="21" t="s">
        <v>15</v>
      </c>
      <c r="F33" s="21">
        <v>63.75</v>
      </c>
      <c r="G33" s="21">
        <v>60.000000000000007</v>
      </c>
      <c r="H33" s="21" t="s">
        <v>15</v>
      </c>
      <c r="I33" s="21">
        <v>60</v>
      </c>
      <c r="J33" s="21" t="s">
        <v>15</v>
      </c>
      <c r="K33" s="21" t="s">
        <v>15</v>
      </c>
      <c r="L33" s="21">
        <v>70</v>
      </c>
      <c r="M33" s="21" t="s">
        <v>15</v>
      </c>
      <c r="N33" s="21">
        <v>55</v>
      </c>
      <c r="O33" s="21">
        <f t="shared" si="1"/>
        <v>61.582815734989651</v>
      </c>
      <c r="P33" s="21">
        <v>63</v>
      </c>
      <c r="Q33" s="21">
        <v>65</v>
      </c>
      <c r="R33" s="21" t="s">
        <v>15</v>
      </c>
      <c r="S33" s="21" t="s">
        <v>15</v>
      </c>
      <c r="T33" s="21" t="s">
        <v>15</v>
      </c>
      <c r="U33" s="21">
        <v>65.714285714285722</v>
      </c>
      <c r="V33" s="21" t="s">
        <v>15</v>
      </c>
      <c r="W33" s="21" t="s">
        <v>15</v>
      </c>
      <c r="X33" s="21" t="s">
        <v>15</v>
      </c>
      <c r="Y33" s="21">
        <v>60</v>
      </c>
      <c r="Z33" s="21">
        <v>65.782608695652186</v>
      </c>
      <c r="AA33" s="21">
        <v>50</v>
      </c>
      <c r="AB33" s="21">
        <f t="shared" si="2"/>
        <v>63.318399972377598</v>
      </c>
      <c r="AC33" s="21">
        <v>45</v>
      </c>
      <c r="AD33" s="21" t="s">
        <v>15</v>
      </c>
      <c r="AE33" s="21">
        <v>51.547199779020787</v>
      </c>
      <c r="AF33" s="21">
        <v>60</v>
      </c>
      <c r="AG33" s="21">
        <v>70</v>
      </c>
      <c r="AH33" s="21">
        <v>60</v>
      </c>
      <c r="AI33" s="21">
        <v>70</v>
      </c>
      <c r="AJ33" s="21">
        <v>70</v>
      </c>
      <c r="AK33" s="21">
        <v>80</v>
      </c>
      <c r="AL33" s="21" t="s">
        <v>15</v>
      </c>
      <c r="AM33" s="21" t="s">
        <v>15</v>
      </c>
      <c r="AN33" s="21" t="s">
        <v>15</v>
      </c>
      <c r="AO33" s="21">
        <f t="shared" si="3"/>
        <v>65</v>
      </c>
      <c r="AP33" s="21">
        <v>70</v>
      </c>
      <c r="AQ33" s="21" t="s">
        <v>15</v>
      </c>
      <c r="AR33" s="21" t="s">
        <v>15</v>
      </c>
      <c r="AS33" s="21">
        <v>75</v>
      </c>
      <c r="AT33" s="21" t="s">
        <v>15</v>
      </c>
      <c r="AU33" s="21" t="s">
        <v>15</v>
      </c>
      <c r="AV33" s="21">
        <v>55</v>
      </c>
      <c r="AW33" s="21">
        <v>60</v>
      </c>
      <c r="AX33" s="21" t="s">
        <v>15</v>
      </c>
      <c r="AY33" s="21" t="s">
        <v>15</v>
      </c>
      <c r="AZ33" s="21" t="s">
        <v>15</v>
      </c>
      <c r="BA33" s="21" t="s">
        <v>15</v>
      </c>
      <c r="BB33" s="21">
        <f t="shared" si="4"/>
        <v>50.167720580970261</v>
      </c>
      <c r="BC33" s="21" t="s">
        <v>15</v>
      </c>
      <c r="BD33" s="21" t="s">
        <v>15</v>
      </c>
      <c r="BE33" s="21">
        <v>50</v>
      </c>
      <c r="BF33" s="21" t="s">
        <v>15</v>
      </c>
      <c r="BG33" s="21">
        <v>70</v>
      </c>
      <c r="BH33" s="21">
        <v>70</v>
      </c>
      <c r="BI33" s="21">
        <v>47.5</v>
      </c>
      <c r="BJ33" s="21" t="s">
        <v>15</v>
      </c>
      <c r="BK33" s="21">
        <v>13.3386029048513</v>
      </c>
      <c r="BL33" s="21" t="s">
        <v>15</v>
      </c>
      <c r="BM33" s="21" t="s">
        <v>15</v>
      </c>
      <c r="BN33" s="21" t="s">
        <v>15</v>
      </c>
      <c r="BO33" s="21">
        <f t="shared" si="5"/>
        <v>48.364077669902912</v>
      </c>
      <c r="BP33" s="21" t="s">
        <v>15</v>
      </c>
      <c r="BQ33" s="21" t="s">
        <v>15</v>
      </c>
      <c r="BR33" s="21" t="s">
        <v>15</v>
      </c>
      <c r="BS33" s="21" t="s">
        <v>15</v>
      </c>
      <c r="BT33" s="21">
        <v>40.728155339805824</v>
      </c>
      <c r="BU33" s="21">
        <v>56.000000000000007</v>
      </c>
      <c r="BV33" s="21" t="s">
        <v>15</v>
      </c>
      <c r="BW33" s="21" t="s">
        <v>15</v>
      </c>
      <c r="BX33" s="21" t="s">
        <v>15</v>
      </c>
      <c r="BY33" s="21" t="s">
        <v>15</v>
      </c>
      <c r="BZ33" s="21" t="s">
        <v>15</v>
      </c>
      <c r="CA33" s="21" t="s">
        <v>15</v>
      </c>
      <c r="CB33" s="21">
        <f t="shared" si="6"/>
        <v>57.5</v>
      </c>
      <c r="CC33" s="21" t="s">
        <v>15</v>
      </c>
      <c r="CD33" s="21" t="s">
        <v>15</v>
      </c>
      <c r="CE33" s="21" t="s">
        <v>15</v>
      </c>
      <c r="CF33" s="21">
        <v>65</v>
      </c>
      <c r="CG33" s="21">
        <v>49.999999999999993</v>
      </c>
      <c r="CH33" s="21" t="s">
        <v>15</v>
      </c>
      <c r="CI33" s="21" t="s">
        <v>15</v>
      </c>
      <c r="CJ33" s="21" t="s">
        <v>15</v>
      </c>
      <c r="CK33" s="21" t="s">
        <v>15</v>
      </c>
      <c r="CL33" s="21" t="s">
        <v>15</v>
      </c>
      <c r="CM33" s="21" t="s">
        <v>15</v>
      </c>
      <c r="CN33" s="21" t="s">
        <v>15</v>
      </c>
      <c r="CO33" s="21">
        <f t="shared" si="10"/>
        <v>19.333333333333332</v>
      </c>
      <c r="CP33" s="21">
        <v>22</v>
      </c>
      <c r="CQ33" s="21" t="s">
        <v>15</v>
      </c>
      <c r="CR33" s="21" t="s">
        <v>15</v>
      </c>
      <c r="CS33" s="21" t="s">
        <v>15</v>
      </c>
      <c r="CT33" s="21" t="s">
        <v>15</v>
      </c>
      <c r="CU33" s="21" t="s">
        <v>15</v>
      </c>
      <c r="CV33" s="21">
        <v>20</v>
      </c>
      <c r="CW33" s="21">
        <v>16</v>
      </c>
      <c r="CX33" s="21" t="s">
        <v>15</v>
      </c>
      <c r="CY33" s="21" t="s">
        <v>15</v>
      </c>
      <c r="CZ33" s="21" t="s">
        <v>15</v>
      </c>
      <c r="DA33" s="21" t="s">
        <v>15</v>
      </c>
      <c r="DB33" s="21">
        <f t="shared" si="11"/>
        <v>26.898137085711756</v>
      </c>
      <c r="DC33" s="21" t="s">
        <v>15</v>
      </c>
      <c r="DD33" s="21" t="s">
        <v>15</v>
      </c>
      <c r="DE33" s="21">
        <v>17</v>
      </c>
      <c r="DF33" s="21">
        <v>16</v>
      </c>
      <c r="DG33" s="21">
        <v>16.083233771405812</v>
      </c>
      <c r="DH33" s="21">
        <v>16</v>
      </c>
      <c r="DI33" s="21">
        <v>33</v>
      </c>
      <c r="DJ33" s="21" t="s">
        <v>15</v>
      </c>
      <c r="DK33" s="21">
        <v>36</v>
      </c>
      <c r="DL33" s="21">
        <v>36.000000000000007</v>
      </c>
      <c r="DM33" s="21">
        <v>36</v>
      </c>
      <c r="DN33" s="21">
        <v>36.000000000000007</v>
      </c>
      <c r="DO33" s="21">
        <f t="shared" si="7"/>
        <v>25.685939240470045</v>
      </c>
      <c r="DP33" s="21" t="s">
        <v>15</v>
      </c>
      <c r="DQ33" s="21" t="s">
        <v>15</v>
      </c>
      <c r="DR33" s="21" t="s">
        <v>15</v>
      </c>
      <c r="DS33" s="21">
        <v>36</v>
      </c>
      <c r="DT33" s="21">
        <v>35.06666666666667</v>
      </c>
      <c r="DU33" s="21">
        <v>16.262553229240599</v>
      </c>
      <c r="DV33" s="21">
        <v>16.130293159609121</v>
      </c>
      <c r="DW33" s="21">
        <v>16</v>
      </c>
      <c r="DX33" s="21">
        <v>16.028000868243975</v>
      </c>
      <c r="DY33" s="21">
        <v>35</v>
      </c>
      <c r="DZ33" s="21">
        <v>35</v>
      </c>
      <c r="EA33" s="21" t="s">
        <v>15</v>
      </c>
      <c r="EB33" s="21">
        <f t="shared" si="8"/>
        <v>28.02328382066781</v>
      </c>
      <c r="EC33" s="21">
        <v>16</v>
      </c>
      <c r="ED33" s="21">
        <v>36</v>
      </c>
      <c r="EE33" s="21">
        <v>30.362637362637361</v>
      </c>
      <c r="EF33" s="21">
        <v>32.791666666666664</v>
      </c>
      <c r="EG33" s="21">
        <v>35.823529411764703</v>
      </c>
      <c r="EH33" s="21">
        <v>33.712884615384617</v>
      </c>
      <c r="EI33" s="21">
        <v>33.666666666666671</v>
      </c>
      <c r="EJ33" s="21">
        <v>29.26</v>
      </c>
      <c r="EK33" s="21">
        <v>16.726157740823187</v>
      </c>
      <c r="EL33" s="21">
        <v>15.935863384070558</v>
      </c>
      <c r="EM33" s="21">
        <v>28.000000000000004</v>
      </c>
      <c r="EN33" s="21">
        <v>28.000000000000004</v>
      </c>
      <c r="EO33" s="21">
        <f t="shared" si="9"/>
        <v>25.248750000000001</v>
      </c>
      <c r="EP33" s="21">
        <v>15.72</v>
      </c>
      <c r="EQ33" s="21">
        <v>33</v>
      </c>
      <c r="ER33" s="21">
        <v>33</v>
      </c>
      <c r="ES33" s="21">
        <v>28.6</v>
      </c>
      <c r="ET33" s="21" t="s">
        <v>15</v>
      </c>
      <c r="EU33" s="21">
        <v>14</v>
      </c>
      <c r="EV33" s="21">
        <v>29.67</v>
      </c>
      <c r="EW33" s="21">
        <v>14</v>
      </c>
      <c r="EX33" s="21" t="s">
        <v>739</v>
      </c>
      <c r="EY33" s="21" t="s">
        <v>739</v>
      </c>
      <c r="EZ33" s="21">
        <v>34</v>
      </c>
      <c r="FA33" s="21" t="s">
        <v>739</v>
      </c>
    </row>
    <row r="34" spans="1:157" s="30" customFormat="1" ht="12.75">
      <c r="A34" s="792" t="s">
        <v>3188</v>
      </c>
      <c r="B34" s="21">
        <f t="shared" si="0"/>
        <v>46.754073208615615</v>
      </c>
      <c r="C34" s="21">
        <v>52.566577301161757</v>
      </c>
      <c r="D34" s="21">
        <v>43</v>
      </c>
      <c r="E34" s="21">
        <v>33.938325991189423</v>
      </c>
      <c r="F34" s="21">
        <v>58.296093214530501</v>
      </c>
      <c r="G34" s="21">
        <v>54.41728447362847</v>
      </c>
      <c r="H34" s="21">
        <v>59.700604370060439</v>
      </c>
      <c r="I34" s="21">
        <v>40.55546512574265</v>
      </c>
      <c r="J34" s="21">
        <v>44.516621743036836</v>
      </c>
      <c r="K34" s="21">
        <v>41</v>
      </c>
      <c r="L34" s="21">
        <v>45.321107266435988</v>
      </c>
      <c r="M34" s="21">
        <v>45</v>
      </c>
      <c r="N34" s="21">
        <v>42.736799017601314</v>
      </c>
      <c r="O34" s="21">
        <f t="shared" si="1"/>
        <v>52.336196242695827</v>
      </c>
      <c r="P34" s="21">
        <v>46.23986800913783</v>
      </c>
      <c r="Q34" s="21">
        <v>60.490410958904114</v>
      </c>
      <c r="R34" s="21">
        <v>58</v>
      </c>
      <c r="S34" s="21">
        <v>51.048780487804883</v>
      </c>
      <c r="T34" s="21">
        <v>48.553251271073051</v>
      </c>
      <c r="U34" s="21">
        <v>51.58824983705302</v>
      </c>
      <c r="V34" s="21">
        <v>56.297290759554905</v>
      </c>
      <c r="W34" s="21">
        <v>50.076491585925545</v>
      </c>
      <c r="X34" s="21">
        <v>55.116131721550644</v>
      </c>
      <c r="Y34" s="21">
        <v>55.359877488514542</v>
      </c>
      <c r="Z34" s="21">
        <v>48.799449541284403</v>
      </c>
      <c r="AA34" s="21">
        <v>46.464553251547059</v>
      </c>
      <c r="AB34" s="21">
        <f t="shared" si="2"/>
        <v>48.383012661785607</v>
      </c>
      <c r="AC34" s="21">
        <v>41.629180195767063</v>
      </c>
      <c r="AD34" s="21">
        <v>47.536829870695918</v>
      </c>
      <c r="AE34" s="21">
        <v>43.999999999999993</v>
      </c>
      <c r="AF34" s="21">
        <v>41.826423923375003</v>
      </c>
      <c r="AG34" s="21">
        <v>61.736951585499469</v>
      </c>
      <c r="AH34" s="21">
        <v>48.295320155431661</v>
      </c>
      <c r="AI34" s="21">
        <v>50.530192981219002</v>
      </c>
      <c r="AJ34" s="21">
        <v>50.719316932380423</v>
      </c>
      <c r="AK34" s="21">
        <v>49.999999999999993</v>
      </c>
      <c r="AL34" s="21">
        <v>47.694049663368496</v>
      </c>
      <c r="AM34" s="21">
        <v>50.050120197759327</v>
      </c>
      <c r="AN34" s="21">
        <v>46.577766435930975</v>
      </c>
      <c r="AO34" s="21">
        <f t="shared" si="3"/>
        <v>66.106075382077009</v>
      </c>
      <c r="AP34" s="21" t="s">
        <v>15</v>
      </c>
      <c r="AQ34" s="21">
        <v>68.5</v>
      </c>
      <c r="AR34" s="21">
        <v>65</v>
      </c>
      <c r="AS34" s="21" t="s">
        <v>15</v>
      </c>
      <c r="AT34" s="21">
        <v>37.700000000000003</v>
      </c>
      <c r="AU34" s="21">
        <v>113.99999999999999</v>
      </c>
      <c r="AV34" s="21">
        <v>65.283018867924525</v>
      </c>
      <c r="AW34" s="21">
        <v>65.521231732776613</v>
      </c>
      <c r="AX34" s="21">
        <v>48.950427837992009</v>
      </c>
      <c r="AY34" s="21" t="s">
        <v>15</v>
      </c>
      <c r="AZ34" s="21">
        <v>70</v>
      </c>
      <c r="BA34" s="21">
        <v>60</v>
      </c>
      <c r="BB34" s="21">
        <f t="shared" si="4"/>
        <v>50.047302200929153</v>
      </c>
      <c r="BC34" s="21" t="s">
        <v>15</v>
      </c>
      <c r="BD34" s="21" t="s">
        <v>15</v>
      </c>
      <c r="BE34" s="21" t="s">
        <v>15</v>
      </c>
      <c r="BF34" s="21" t="s">
        <v>15</v>
      </c>
      <c r="BG34" s="21">
        <v>52.456980255516839</v>
      </c>
      <c r="BH34" s="21">
        <v>38.316831683168317</v>
      </c>
      <c r="BI34" s="21">
        <v>51.521739130434781</v>
      </c>
      <c r="BJ34" s="21">
        <v>51.016562499999992</v>
      </c>
      <c r="BK34" s="21">
        <v>50</v>
      </c>
      <c r="BL34" s="21">
        <v>51.378932001536676</v>
      </c>
      <c r="BM34" s="21">
        <v>49.182517667844529</v>
      </c>
      <c r="BN34" s="21">
        <v>56.504854368932037</v>
      </c>
      <c r="BO34" s="21">
        <f t="shared" si="5"/>
        <v>40.147329196479596</v>
      </c>
      <c r="BP34" s="21">
        <v>51.66234135667397</v>
      </c>
      <c r="BQ34" s="21">
        <v>40.305736193341737</v>
      </c>
      <c r="BR34" s="21">
        <v>36</v>
      </c>
      <c r="BS34" s="21">
        <v>45.935569948186519</v>
      </c>
      <c r="BT34" s="21">
        <v>48.314700105756167</v>
      </c>
      <c r="BU34" s="21">
        <v>29.778260869565219</v>
      </c>
      <c r="BV34" s="21">
        <v>23.488128025820334</v>
      </c>
      <c r="BW34" s="21">
        <v>36.806867881548982</v>
      </c>
      <c r="BX34" s="21">
        <v>39.632676822633293</v>
      </c>
      <c r="BY34" s="21">
        <v>43.408333333333331</v>
      </c>
      <c r="BZ34" s="21">
        <v>38.435335820895517</v>
      </c>
      <c r="CA34" s="21">
        <v>48</v>
      </c>
      <c r="CB34" s="21">
        <f t="shared" si="6"/>
        <v>32.544130725007101</v>
      </c>
      <c r="CC34" s="21">
        <v>41.666666666666664</v>
      </c>
      <c r="CD34" s="21">
        <v>36.293847980997626</v>
      </c>
      <c r="CE34" s="21">
        <v>30.908453495523819</v>
      </c>
      <c r="CF34" s="21">
        <v>33.067621920563099</v>
      </c>
      <c r="CG34" s="21">
        <v>34.983344744950365</v>
      </c>
      <c r="CH34" s="21">
        <v>32.407222222222217</v>
      </c>
      <c r="CI34" s="21">
        <v>27.488131641455183</v>
      </c>
      <c r="CJ34" s="21">
        <v>29.997088607594936</v>
      </c>
      <c r="CK34" s="21">
        <v>25.663739669421489</v>
      </c>
      <c r="CL34" s="21">
        <v>35.77567886658796</v>
      </c>
      <c r="CM34" s="21">
        <v>32.117891816920945</v>
      </c>
      <c r="CN34" s="21">
        <v>30.159881067180965</v>
      </c>
      <c r="CO34" s="21">
        <f t="shared" si="10"/>
        <v>27.051009572852561</v>
      </c>
      <c r="CP34" s="21">
        <v>31.938614615050021</v>
      </c>
      <c r="CQ34" s="21">
        <v>30.803614649681524</v>
      </c>
      <c r="CR34" s="21">
        <v>33.029268292682929</v>
      </c>
      <c r="CS34" s="21">
        <v>26.04414376321353</v>
      </c>
      <c r="CT34" s="21">
        <v>21.840999022209807</v>
      </c>
      <c r="CU34" s="21">
        <v>24.526595365560059</v>
      </c>
      <c r="CV34" s="21">
        <v>29.326523239945409</v>
      </c>
      <c r="CW34" s="21">
        <v>28.773206211463805</v>
      </c>
      <c r="CX34" s="21">
        <v>20.144582217608633</v>
      </c>
      <c r="CY34" s="21">
        <v>28.775603819202558</v>
      </c>
      <c r="CZ34" s="21">
        <v>28.641083924207081</v>
      </c>
      <c r="DA34" s="21">
        <v>20.767879753405317</v>
      </c>
      <c r="DB34" s="21">
        <f t="shared" si="11"/>
        <v>26.823129855036907</v>
      </c>
      <c r="DC34" s="21">
        <v>28.403493905125565</v>
      </c>
      <c r="DD34" s="21">
        <v>30.38707434052758</v>
      </c>
      <c r="DE34" s="21">
        <v>27.20169114470842</v>
      </c>
      <c r="DF34" s="21">
        <v>28.173124648547333</v>
      </c>
      <c r="DG34" s="21">
        <v>22.571995677910362</v>
      </c>
      <c r="DH34" s="21">
        <v>18.126201181961093</v>
      </c>
      <c r="DI34" s="21">
        <v>31.446361693031218</v>
      </c>
      <c r="DJ34" s="21">
        <v>30.197392471344017</v>
      </c>
      <c r="DK34" s="21">
        <v>19.267489060092448</v>
      </c>
      <c r="DL34" s="21">
        <v>30.290817736403724</v>
      </c>
      <c r="DM34" s="21">
        <v>25.828580365736286</v>
      </c>
      <c r="DN34" s="21">
        <v>29.983336035054837</v>
      </c>
      <c r="DO34" s="21">
        <f t="shared" si="7"/>
        <v>25.027724304545927</v>
      </c>
      <c r="DP34" s="21">
        <v>30.919702713948862</v>
      </c>
      <c r="DQ34" s="21">
        <v>28.532796375534858</v>
      </c>
      <c r="DR34" s="21">
        <v>30.204555429436247</v>
      </c>
      <c r="DS34" s="21">
        <v>19.918088068474788</v>
      </c>
      <c r="DT34" s="21">
        <v>24.644427280051442</v>
      </c>
      <c r="DU34" s="21">
        <v>15.666261746135142</v>
      </c>
      <c r="DV34" s="21">
        <v>26.912602165933013</v>
      </c>
      <c r="DW34" s="21">
        <v>20.247923877004133</v>
      </c>
      <c r="DX34" s="21">
        <v>30.734666389811736</v>
      </c>
      <c r="DY34" s="21">
        <v>17.039736438108751</v>
      </c>
      <c r="DZ34" s="21">
        <v>29.249787298154814</v>
      </c>
      <c r="EA34" s="21">
        <v>26.262143871957349</v>
      </c>
      <c r="EB34" s="21">
        <f t="shared" si="8"/>
        <v>25.847761660338609</v>
      </c>
      <c r="EC34" s="21">
        <v>29.384813181110534</v>
      </c>
      <c r="ED34" s="21">
        <v>32.098901533894114</v>
      </c>
      <c r="EE34" s="21">
        <v>23.639874477907235</v>
      </c>
      <c r="EF34" s="21">
        <v>26.692659720318069</v>
      </c>
      <c r="EG34" s="21">
        <v>16.743178957580707</v>
      </c>
      <c r="EH34" s="21">
        <v>27.374420548805574</v>
      </c>
      <c r="EI34" s="21">
        <v>25.459203026481713</v>
      </c>
      <c r="EJ34" s="21">
        <v>27.783889265728341</v>
      </c>
      <c r="EK34" s="21">
        <v>27.238864800779101</v>
      </c>
      <c r="EL34" s="21">
        <v>25.884649119174423</v>
      </c>
      <c r="EM34" s="21">
        <v>23.420729132025276</v>
      </c>
      <c r="EN34" s="21">
        <v>24.451956160258245</v>
      </c>
      <c r="EO34" s="21">
        <f t="shared" si="9"/>
        <v>23.688735156729905</v>
      </c>
      <c r="EP34" s="21">
        <v>17.95</v>
      </c>
      <c r="EQ34" s="21">
        <v>26.31</v>
      </c>
      <c r="ER34" s="21">
        <v>24.99</v>
      </c>
      <c r="ES34" s="21">
        <v>20.94</v>
      </c>
      <c r="ET34" s="21">
        <v>24.47</v>
      </c>
      <c r="EU34" s="21">
        <v>21.98</v>
      </c>
      <c r="EV34" s="21">
        <v>25.5</v>
      </c>
      <c r="EW34" s="21">
        <v>24.37</v>
      </c>
      <c r="EX34" s="21">
        <v>22.43</v>
      </c>
      <c r="EY34" s="21">
        <v>23.79</v>
      </c>
      <c r="EZ34" s="21">
        <v>25.91</v>
      </c>
      <c r="FA34" s="21">
        <v>25.624821880758876</v>
      </c>
    </row>
    <row r="35" spans="1:157" s="30" customFormat="1" ht="12.75">
      <c r="A35" s="792" t="s">
        <v>3189</v>
      </c>
      <c r="B35" s="21">
        <f t="shared" si="0"/>
        <v>52</v>
      </c>
      <c r="C35" s="21" t="s">
        <v>15</v>
      </c>
      <c r="D35" s="21" t="s">
        <v>15</v>
      </c>
      <c r="E35" s="21" t="s">
        <v>15</v>
      </c>
      <c r="F35" s="21">
        <v>50</v>
      </c>
      <c r="G35" s="21" t="s">
        <v>15</v>
      </c>
      <c r="H35" s="21">
        <v>28</v>
      </c>
      <c r="I35" s="21">
        <v>78</v>
      </c>
      <c r="J35" s="21" t="s">
        <v>15</v>
      </c>
      <c r="K35" s="21" t="s">
        <v>15</v>
      </c>
      <c r="L35" s="21" t="s">
        <v>15</v>
      </c>
      <c r="M35" s="21" t="s">
        <v>15</v>
      </c>
      <c r="N35" s="21" t="s">
        <v>15</v>
      </c>
      <c r="O35" s="21">
        <f t="shared" si="1"/>
        <v>50</v>
      </c>
      <c r="P35" s="21">
        <v>50</v>
      </c>
      <c r="Q35" s="21" t="s">
        <v>15</v>
      </c>
      <c r="R35" s="21" t="s">
        <v>15</v>
      </c>
      <c r="S35" s="21" t="s">
        <v>15</v>
      </c>
      <c r="T35" s="21" t="s">
        <v>15</v>
      </c>
      <c r="U35" s="21" t="s">
        <v>15</v>
      </c>
      <c r="V35" s="21" t="s">
        <v>15</v>
      </c>
      <c r="W35" s="21" t="s">
        <v>15</v>
      </c>
      <c r="X35" s="21" t="s">
        <v>15</v>
      </c>
      <c r="Y35" s="21" t="s">
        <v>15</v>
      </c>
      <c r="Z35" s="21" t="s">
        <v>15</v>
      </c>
      <c r="AA35" s="21" t="s">
        <v>15</v>
      </c>
      <c r="AB35" s="21">
        <f t="shared" si="2"/>
        <v>44.999999999999993</v>
      </c>
      <c r="AC35" s="21" t="s">
        <v>15</v>
      </c>
      <c r="AD35" s="21" t="s">
        <v>15</v>
      </c>
      <c r="AE35" s="21" t="s">
        <v>15</v>
      </c>
      <c r="AF35" s="21" t="s">
        <v>15</v>
      </c>
      <c r="AG35" s="21" t="s">
        <v>15</v>
      </c>
      <c r="AH35" s="21">
        <v>44.999999999999993</v>
      </c>
      <c r="AI35" s="21" t="s">
        <v>15</v>
      </c>
      <c r="AJ35" s="21" t="s">
        <v>15</v>
      </c>
      <c r="AK35" s="21" t="s">
        <v>15</v>
      </c>
      <c r="AL35" s="21" t="s">
        <v>15</v>
      </c>
      <c r="AM35" s="21" t="s">
        <v>15</v>
      </c>
      <c r="AN35" s="21" t="s">
        <v>15</v>
      </c>
      <c r="AO35" s="21" t="s">
        <v>15</v>
      </c>
      <c r="AP35" s="21" t="s">
        <v>15</v>
      </c>
      <c r="AQ35" s="21" t="s">
        <v>15</v>
      </c>
      <c r="AR35" s="21" t="s">
        <v>15</v>
      </c>
      <c r="AS35" s="21" t="s">
        <v>15</v>
      </c>
      <c r="AT35" s="21" t="s">
        <v>15</v>
      </c>
      <c r="AU35" s="21" t="s">
        <v>15</v>
      </c>
      <c r="AV35" s="21" t="s">
        <v>15</v>
      </c>
      <c r="AW35" s="21" t="s">
        <v>15</v>
      </c>
      <c r="AX35" s="21" t="s">
        <v>15</v>
      </c>
      <c r="AY35" s="21" t="s">
        <v>15</v>
      </c>
      <c r="AZ35" s="21" t="s">
        <v>15</v>
      </c>
      <c r="BA35" s="21" t="s">
        <v>15</v>
      </c>
      <c r="BB35" s="21">
        <f t="shared" si="4"/>
        <v>48.000000000000007</v>
      </c>
      <c r="BC35" s="21" t="s">
        <v>15</v>
      </c>
      <c r="BD35" s="21" t="s">
        <v>15</v>
      </c>
      <c r="BE35" s="21" t="s">
        <v>15</v>
      </c>
      <c r="BF35" s="21" t="s">
        <v>15</v>
      </c>
      <c r="BG35" s="21" t="s">
        <v>15</v>
      </c>
      <c r="BH35" s="21" t="s">
        <v>15</v>
      </c>
      <c r="BI35" s="21" t="s">
        <v>15</v>
      </c>
      <c r="BJ35" s="21">
        <v>48.000000000000007</v>
      </c>
      <c r="BK35" s="21" t="s">
        <v>15</v>
      </c>
      <c r="BL35" s="21" t="s">
        <v>15</v>
      </c>
      <c r="BM35" s="21" t="s">
        <v>15</v>
      </c>
      <c r="BN35" s="21" t="s">
        <v>15</v>
      </c>
      <c r="BO35" s="21">
        <f t="shared" si="5"/>
        <v>42.3</v>
      </c>
      <c r="BP35" s="21" t="s">
        <v>15</v>
      </c>
      <c r="BQ35" s="21">
        <v>52.999999999999993</v>
      </c>
      <c r="BR35" s="21" t="s">
        <v>15</v>
      </c>
      <c r="BS35" s="21">
        <v>50</v>
      </c>
      <c r="BT35" s="21" t="s">
        <v>15</v>
      </c>
      <c r="BU35" s="21" t="s">
        <v>15</v>
      </c>
      <c r="BV35" s="21" t="s">
        <v>15</v>
      </c>
      <c r="BW35" s="21" t="s">
        <v>15</v>
      </c>
      <c r="BX35" s="21" t="s">
        <v>15</v>
      </c>
      <c r="BY35" s="21" t="s">
        <v>15</v>
      </c>
      <c r="BZ35" s="21">
        <v>36</v>
      </c>
      <c r="CA35" s="21">
        <v>30.200000000000003</v>
      </c>
      <c r="CB35" s="21" t="s">
        <v>15</v>
      </c>
      <c r="CC35" s="21" t="s">
        <v>15</v>
      </c>
      <c r="CD35" s="21" t="s">
        <v>15</v>
      </c>
      <c r="CE35" s="21" t="s">
        <v>15</v>
      </c>
      <c r="CF35" s="21" t="s">
        <v>15</v>
      </c>
      <c r="CG35" s="21" t="s">
        <v>15</v>
      </c>
      <c r="CH35" s="21" t="s">
        <v>15</v>
      </c>
      <c r="CI35" s="21" t="s">
        <v>15</v>
      </c>
      <c r="CJ35" s="21" t="s">
        <v>15</v>
      </c>
      <c r="CK35" s="21" t="s">
        <v>15</v>
      </c>
      <c r="CL35" s="21" t="s">
        <v>15</v>
      </c>
      <c r="CM35" s="21" t="s">
        <v>15</v>
      </c>
      <c r="CN35" s="21" t="s">
        <v>15</v>
      </c>
      <c r="CO35" s="21">
        <f t="shared" si="10"/>
        <v>33.377218934911241</v>
      </c>
      <c r="CP35" s="21" t="s">
        <v>15</v>
      </c>
      <c r="CQ35" s="21" t="s">
        <v>15</v>
      </c>
      <c r="CR35" s="21" t="s">
        <v>15</v>
      </c>
      <c r="CS35" s="21" t="s">
        <v>15</v>
      </c>
      <c r="CT35" s="21">
        <v>32</v>
      </c>
      <c r="CU35" s="21" t="s">
        <v>15</v>
      </c>
      <c r="CV35" s="21">
        <v>30</v>
      </c>
      <c r="CW35" s="21" t="s">
        <v>15</v>
      </c>
      <c r="CX35" s="21">
        <v>31.508875739644971</v>
      </c>
      <c r="CY35" s="21">
        <v>40</v>
      </c>
      <c r="CZ35" s="21" t="s">
        <v>15</v>
      </c>
      <c r="DA35" s="21" t="s">
        <v>15</v>
      </c>
      <c r="DB35" s="21">
        <f t="shared" si="11"/>
        <v>32</v>
      </c>
      <c r="DC35" s="21" t="s">
        <v>15</v>
      </c>
      <c r="DD35" s="21">
        <v>37</v>
      </c>
      <c r="DE35" s="21">
        <v>27</v>
      </c>
      <c r="DF35" s="21" t="s">
        <v>15</v>
      </c>
      <c r="DG35" s="21" t="s">
        <v>15</v>
      </c>
      <c r="DH35" s="21" t="s">
        <v>15</v>
      </c>
      <c r="DI35" s="21">
        <v>32</v>
      </c>
      <c r="DJ35" s="21" t="s">
        <v>15</v>
      </c>
      <c r="DK35" s="21" t="s">
        <v>15</v>
      </c>
      <c r="DL35" s="21" t="s">
        <v>15</v>
      </c>
      <c r="DM35" s="21" t="s">
        <v>15</v>
      </c>
      <c r="DN35" s="21" t="s">
        <v>15</v>
      </c>
      <c r="DO35" s="21">
        <f t="shared" si="7"/>
        <v>28.666666666666668</v>
      </c>
      <c r="DP35" s="21" t="s">
        <v>15</v>
      </c>
      <c r="DQ35" s="21" t="s">
        <v>15</v>
      </c>
      <c r="DR35" s="21" t="s">
        <v>15</v>
      </c>
      <c r="DS35" s="21">
        <v>34</v>
      </c>
      <c r="DT35" s="21" t="s">
        <v>15</v>
      </c>
      <c r="DU35" s="21" t="s">
        <v>15</v>
      </c>
      <c r="DV35" s="21" t="s">
        <v>15</v>
      </c>
      <c r="DW35" s="21" t="s">
        <v>15</v>
      </c>
      <c r="DX35" s="21" t="s">
        <v>15</v>
      </c>
      <c r="DY35" s="21">
        <v>30</v>
      </c>
      <c r="DZ35" s="21">
        <v>22</v>
      </c>
      <c r="EA35" s="21" t="s">
        <v>15</v>
      </c>
      <c r="EB35" s="21">
        <f t="shared" si="8"/>
        <v>22.219389466621937</v>
      </c>
      <c r="EC35" s="21" t="s">
        <v>15</v>
      </c>
      <c r="ED35" s="21" t="s">
        <v>15</v>
      </c>
      <c r="EE35" s="21" t="s">
        <v>15</v>
      </c>
      <c r="EF35" s="21" t="s">
        <v>15</v>
      </c>
      <c r="EG35" s="21" t="s">
        <v>15</v>
      </c>
      <c r="EH35" s="21" t="s">
        <v>15</v>
      </c>
      <c r="EI35" s="21">
        <v>22</v>
      </c>
      <c r="EJ35" s="21">
        <v>22</v>
      </c>
      <c r="EK35" s="21" t="s">
        <v>15</v>
      </c>
      <c r="EL35" s="21">
        <v>22.658168399865811</v>
      </c>
      <c r="EM35" s="21" t="s">
        <v>15</v>
      </c>
      <c r="EN35" s="21" t="s">
        <v>15</v>
      </c>
      <c r="EO35" s="21">
        <f t="shared" si="9"/>
        <v>22.5</v>
      </c>
      <c r="EP35" s="21" t="s">
        <v>15</v>
      </c>
      <c r="EQ35" s="21" t="s">
        <v>15</v>
      </c>
      <c r="ER35" s="21" t="s">
        <v>15</v>
      </c>
      <c r="ES35" s="21" t="s">
        <v>15</v>
      </c>
      <c r="ET35" s="21" t="s">
        <v>15</v>
      </c>
      <c r="EU35" s="21" t="s">
        <v>15</v>
      </c>
      <c r="EV35" s="21" t="s">
        <v>15</v>
      </c>
      <c r="EW35" s="21" t="s">
        <v>739</v>
      </c>
      <c r="EX35" s="21">
        <v>30</v>
      </c>
      <c r="EY35" s="21">
        <v>20</v>
      </c>
      <c r="EZ35" s="21">
        <v>20</v>
      </c>
      <c r="FA35" s="21">
        <v>20</v>
      </c>
    </row>
    <row r="36" spans="1:157" s="30" customFormat="1" ht="12.75">
      <c r="A36" s="792" t="s">
        <v>3057</v>
      </c>
      <c r="B36" s="21">
        <f t="shared" si="0"/>
        <v>65.75</v>
      </c>
      <c r="C36" s="21">
        <v>80</v>
      </c>
      <c r="D36" s="21" t="s">
        <v>15</v>
      </c>
      <c r="E36" s="21" t="s">
        <v>15</v>
      </c>
      <c r="F36" s="21" t="s">
        <v>15</v>
      </c>
      <c r="G36" s="21">
        <v>60</v>
      </c>
      <c r="H36" s="21">
        <v>60</v>
      </c>
      <c r="I36" s="21">
        <v>70</v>
      </c>
      <c r="J36" s="21">
        <v>70</v>
      </c>
      <c r="K36" s="21">
        <v>70</v>
      </c>
      <c r="L36" s="21">
        <v>60</v>
      </c>
      <c r="M36" s="21" t="s">
        <v>15</v>
      </c>
      <c r="N36" s="21">
        <v>55.999999999999993</v>
      </c>
      <c r="O36" s="21">
        <f t="shared" si="1"/>
        <v>59.448802785496206</v>
      </c>
      <c r="P36" s="21">
        <v>66.463414634146346</v>
      </c>
      <c r="Q36" s="21">
        <v>68</v>
      </c>
      <c r="R36" s="21">
        <v>57.777777777777779</v>
      </c>
      <c r="S36" s="21">
        <v>27</v>
      </c>
      <c r="T36" s="21">
        <v>59.5</v>
      </c>
      <c r="U36" s="21">
        <v>65</v>
      </c>
      <c r="V36" s="21">
        <v>69.746835443037966</v>
      </c>
      <c r="W36" s="21">
        <v>55.999999999999993</v>
      </c>
      <c r="X36" s="21">
        <v>65</v>
      </c>
      <c r="Y36" s="21" t="s">
        <v>15</v>
      </c>
      <c r="Z36" s="21" t="s">
        <v>15</v>
      </c>
      <c r="AA36" s="21">
        <v>60</v>
      </c>
      <c r="AB36" s="21">
        <f t="shared" si="2"/>
        <v>62.892307692307689</v>
      </c>
      <c r="AC36" s="21" t="s">
        <v>15</v>
      </c>
      <c r="AD36" s="21" t="s">
        <v>15</v>
      </c>
      <c r="AE36" s="21">
        <v>53.46153846153846</v>
      </c>
      <c r="AF36" s="21">
        <v>65</v>
      </c>
      <c r="AG36" s="21">
        <v>55</v>
      </c>
      <c r="AH36" s="21" t="s">
        <v>15</v>
      </c>
      <c r="AI36" s="21" t="s">
        <v>15</v>
      </c>
      <c r="AJ36" s="21">
        <v>50</v>
      </c>
      <c r="AK36" s="21" t="s">
        <v>15</v>
      </c>
      <c r="AL36" s="21" t="s">
        <v>15</v>
      </c>
      <c r="AM36" s="21" t="s">
        <v>15</v>
      </c>
      <c r="AN36" s="21">
        <v>91.000000000000014</v>
      </c>
      <c r="AO36" s="21">
        <f t="shared" si="3"/>
        <v>64.666070303762197</v>
      </c>
      <c r="AP36" s="21" t="s">
        <v>15</v>
      </c>
      <c r="AQ36" s="21" t="s">
        <v>15</v>
      </c>
      <c r="AR36" s="21" t="s">
        <v>15</v>
      </c>
      <c r="AS36" s="21">
        <v>72.501440922190213</v>
      </c>
      <c r="AT36" s="21" t="s">
        <v>15</v>
      </c>
      <c r="AU36" s="21">
        <v>60</v>
      </c>
      <c r="AV36" s="21">
        <v>72.495577263287444</v>
      </c>
      <c r="AW36" s="21">
        <v>80</v>
      </c>
      <c r="AX36" s="21" t="s">
        <v>15</v>
      </c>
      <c r="AY36" s="21" t="s">
        <v>15</v>
      </c>
      <c r="AZ36" s="21" t="s">
        <v>15</v>
      </c>
      <c r="BA36" s="21">
        <v>38.333333333333329</v>
      </c>
      <c r="BB36" s="21">
        <f t="shared" si="4"/>
        <v>53.333333333333336</v>
      </c>
      <c r="BC36" s="21" t="s">
        <v>15</v>
      </c>
      <c r="BD36" s="21" t="s">
        <v>15</v>
      </c>
      <c r="BE36" s="21">
        <v>40</v>
      </c>
      <c r="BF36" s="21" t="s">
        <v>15</v>
      </c>
      <c r="BG36" s="21" t="s">
        <v>15</v>
      </c>
      <c r="BH36" s="21">
        <v>70</v>
      </c>
      <c r="BI36" s="21" t="s">
        <v>15</v>
      </c>
      <c r="BJ36" s="21" t="s">
        <v>15</v>
      </c>
      <c r="BK36" s="21" t="s">
        <v>15</v>
      </c>
      <c r="BL36" s="21" t="s">
        <v>15</v>
      </c>
      <c r="BM36" s="21" t="s">
        <v>15</v>
      </c>
      <c r="BN36" s="21">
        <v>50</v>
      </c>
      <c r="BO36" s="21">
        <f t="shared" si="5"/>
        <v>53.319672131147549</v>
      </c>
      <c r="BP36" s="21" t="s">
        <v>15</v>
      </c>
      <c r="BQ36" s="21">
        <v>54.999999999999993</v>
      </c>
      <c r="BR36" s="21">
        <v>55</v>
      </c>
      <c r="BS36" s="21">
        <v>45.73770491803279</v>
      </c>
      <c r="BT36" s="21">
        <v>60</v>
      </c>
      <c r="BU36" s="21">
        <v>50</v>
      </c>
      <c r="BV36" s="21">
        <v>57.5</v>
      </c>
      <c r="BW36" s="21">
        <v>50</v>
      </c>
      <c r="BX36" s="21" t="s">
        <v>15</v>
      </c>
      <c r="BY36" s="21" t="s">
        <v>15</v>
      </c>
      <c r="BZ36" s="21" t="s">
        <v>15</v>
      </c>
      <c r="CA36" s="21" t="s">
        <v>15</v>
      </c>
      <c r="CB36" s="21">
        <f t="shared" si="6"/>
        <v>43.714285714285715</v>
      </c>
      <c r="CC36" s="21">
        <v>60</v>
      </c>
      <c r="CD36" s="21">
        <v>60</v>
      </c>
      <c r="CE36" s="21" t="s">
        <v>15</v>
      </c>
      <c r="CF36" s="21">
        <v>50</v>
      </c>
      <c r="CG36" s="21" t="s">
        <v>15</v>
      </c>
      <c r="CH36" s="21" t="s">
        <v>15</v>
      </c>
      <c r="CI36" s="21" t="s">
        <v>15</v>
      </c>
      <c r="CJ36" s="21">
        <v>40</v>
      </c>
      <c r="CK36" s="21" t="s">
        <v>15</v>
      </c>
      <c r="CL36" s="21">
        <v>23</v>
      </c>
      <c r="CM36" s="21">
        <v>50</v>
      </c>
      <c r="CN36" s="21">
        <v>23</v>
      </c>
      <c r="CO36" s="21">
        <f t="shared" si="10"/>
        <v>33.906920077972707</v>
      </c>
      <c r="CP36" s="21">
        <v>28</v>
      </c>
      <c r="CQ36" s="21">
        <v>34</v>
      </c>
      <c r="CR36" s="21">
        <v>25</v>
      </c>
      <c r="CS36" s="21">
        <v>32</v>
      </c>
      <c r="CT36" s="21" t="s">
        <v>15</v>
      </c>
      <c r="CU36" s="21">
        <v>31</v>
      </c>
      <c r="CV36" s="21">
        <v>39.578947368421048</v>
      </c>
      <c r="CW36" s="21" t="s">
        <v>15</v>
      </c>
      <c r="CX36" s="21" t="s">
        <v>15</v>
      </c>
      <c r="CY36" s="21">
        <v>42</v>
      </c>
      <c r="CZ36" s="21">
        <v>38</v>
      </c>
      <c r="DA36" s="21">
        <v>35.583333333333329</v>
      </c>
      <c r="DB36" s="21">
        <f t="shared" si="11"/>
        <v>31.050926662994133</v>
      </c>
      <c r="DC36" s="21" t="s">
        <v>15</v>
      </c>
      <c r="DD36" s="21">
        <v>22.296856810244471</v>
      </c>
      <c r="DE36" s="21">
        <v>29.922910662824211</v>
      </c>
      <c r="DF36" s="21">
        <v>34.953333333333333</v>
      </c>
      <c r="DG36" s="21">
        <v>35.009191919191913</v>
      </c>
      <c r="DH36" s="21">
        <v>34.166666666666671</v>
      </c>
      <c r="DI36" s="21">
        <v>32</v>
      </c>
      <c r="DJ36" s="21">
        <v>28.318840579710145</v>
      </c>
      <c r="DK36" s="21">
        <v>32.54545454545454</v>
      </c>
      <c r="DL36" s="21">
        <v>31.013605442176875</v>
      </c>
      <c r="DM36" s="21">
        <v>26</v>
      </c>
      <c r="DN36" s="21">
        <v>35.333333333333336</v>
      </c>
      <c r="DO36" s="21">
        <f t="shared" si="7"/>
        <v>27.546907993966819</v>
      </c>
      <c r="DP36" s="21">
        <v>23.000000000000004</v>
      </c>
      <c r="DQ36" s="21" t="s">
        <v>15</v>
      </c>
      <c r="DR36" s="21">
        <v>36</v>
      </c>
      <c r="DS36" s="21">
        <v>23.000000000000004</v>
      </c>
      <c r="DT36" s="21" t="s">
        <v>15</v>
      </c>
      <c r="DU36" s="21" t="s">
        <v>15</v>
      </c>
      <c r="DV36" s="21" t="s">
        <v>15</v>
      </c>
      <c r="DW36" s="21" t="s">
        <v>15</v>
      </c>
      <c r="DX36" s="21" t="s">
        <v>15</v>
      </c>
      <c r="DY36" s="21">
        <v>35.53846153846154</v>
      </c>
      <c r="DZ36" s="21">
        <v>20.196078431372548</v>
      </c>
      <c r="EA36" s="21" t="s">
        <v>15</v>
      </c>
      <c r="EB36" s="21">
        <f t="shared" si="8"/>
        <v>25.526041666666668</v>
      </c>
      <c r="EC36" s="21">
        <v>18.000000000000004</v>
      </c>
      <c r="ED36" s="21">
        <v>26</v>
      </c>
      <c r="EE36" s="21">
        <v>28</v>
      </c>
      <c r="EF36" s="21" t="s">
        <v>15</v>
      </c>
      <c r="EG36" s="21">
        <v>21.15625</v>
      </c>
      <c r="EH36" s="21">
        <v>30.000000000000004</v>
      </c>
      <c r="EI36" s="21" t="s">
        <v>15</v>
      </c>
      <c r="EJ36" s="21" t="s">
        <v>15</v>
      </c>
      <c r="EK36" s="21" t="s">
        <v>15</v>
      </c>
      <c r="EL36" s="21">
        <v>30</v>
      </c>
      <c r="EM36" s="21" t="s">
        <v>15</v>
      </c>
      <c r="EN36" s="21" t="s">
        <v>15</v>
      </c>
      <c r="EO36" s="21">
        <f t="shared" si="9"/>
        <v>23.97</v>
      </c>
      <c r="EP36" s="21" t="s">
        <v>15</v>
      </c>
      <c r="EQ36" s="21" t="s">
        <v>15</v>
      </c>
      <c r="ER36" s="21">
        <v>24</v>
      </c>
      <c r="ES36" s="21" t="s">
        <v>15</v>
      </c>
      <c r="ET36" s="21">
        <v>20</v>
      </c>
      <c r="EU36" s="21" t="s">
        <v>15</v>
      </c>
      <c r="EV36" s="21" t="s">
        <v>15</v>
      </c>
      <c r="EW36" s="21" t="s">
        <v>739</v>
      </c>
      <c r="EX36" s="21">
        <v>25.88</v>
      </c>
      <c r="EY36" s="21">
        <v>26</v>
      </c>
      <c r="EZ36" s="21" t="s">
        <v>739</v>
      </c>
      <c r="FA36" s="21" t="s">
        <v>739</v>
      </c>
    </row>
    <row r="37" spans="1:157" s="30" customFormat="1" ht="12.75">
      <c r="A37" s="792" t="s">
        <v>3190</v>
      </c>
      <c r="B37" s="21" t="s">
        <v>15</v>
      </c>
      <c r="C37" s="21" t="s">
        <v>15</v>
      </c>
      <c r="D37" s="21" t="s">
        <v>15</v>
      </c>
      <c r="E37" s="21" t="s">
        <v>15</v>
      </c>
      <c r="F37" s="21" t="s">
        <v>15</v>
      </c>
      <c r="G37" s="21" t="s">
        <v>15</v>
      </c>
      <c r="H37" s="21" t="s">
        <v>15</v>
      </c>
      <c r="I37" s="21" t="s">
        <v>15</v>
      </c>
      <c r="J37" s="21" t="s">
        <v>15</v>
      </c>
      <c r="K37" s="21" t="s">
        <v>15</v>
      </c>
      <c r="L37" s="21" t="s">
        <v>15</v>
      </c>
      <c r="M37" s="21" t="s">
        <v>15</v>
      </c>
      <c r="N37" s="21" t="s">
        <v>15</v>
      </c>
      <c r="O37" s="21" t="s">
        <v>15</v>
      </c>
      <c r="P37" s="21" t="s">
        <v>15</v>
      </c>
      <c r="Q37" s="21" t="s">
        <v>15</v>
      </c>
      <c r="R37" s="21" t="s">
        <v>15</v>
      </c>
      <c r="S37" s="21" t="s">
        <v>15</v>
      </c>
      <c r="T37" s="21" t="s">
        <v>15</v>
      </c>
      <c r="U37" s="21" t="s">
        <v>15</v>
      </c>
      <c r="V37" s="21" t="s">
        <v>15</v>
      </c>
      <c r="W37" s="21" t="s">
        <v>15</v>
      </c>
      <c r="X37" s="21" t="s">
        <v>15</v>
      </c>
      <c r="Y37" s="21" t="s">
        <v>15</v>
      </c>
      <c r="Z37" s="21" t="s">
        <v>15</v>
      </c>
      <c r="AA37" s="21" t="s">
        <v>15</v>
      </c>
      <c r="AB37" s="21" t="s">
        <v>15</v>
      </c>
      <c r="AC37" s="21" t="s">
        <v>15</v>
      </c>
      <c r="AD37" s="21" t="s">
        <v>15</v>
      </c>
      <c r="AE37" s="21" t="s">
        <v>15</v>
      </c>
      <c r="AF37" s="21" t="s">
        <v>15</v>
      </c>
      <c r="AG37" s="21" t="s">
        <v>15</v>
      </c>
      <c r="AH37" s="21" t="s">
        <v>15</v>
      </c>
      <c r="AI37" s="21" t="s">
        <v>15</v>
      </c>
      <c r="AJ37" s="21" t="s">
        <v>15</v>
      </c>
      <c r="AK37" s="21" t="s">
        <v>15</v>
      </c>
      <c r="AL37" s="21" t="s">
        <v>15</v>
      </c>
      <c r="AM37" s="21" t="s">
        <v>15</v>
      </c>
      <c r="AN37" s="21" t="s">
        <v>15</v>
      </c>
      <c r="AO37" s="21" t="s">
        <v>15</v>
      </c>
      <c r="AP37" s="21" t="s">
        <v>15</v>
      </c>
      <c r="AQ37" s="21" t="s">
        <v>15</v>
      </c>
      <c r="AR37" s="21" t="s">
        <v>15</v>
      </c>
      <c r="AS37" s="21" t="s">
        <v>15</v>
      </c>
      <c r="AT37" s="21" t="s">
        <v>15</v>
      </c>
      <c r="AU37" s="21" t="s">
        <v>15</v>
      </c>
      <c r="AV37" s="21" t="s">
        <v>15</v>
      </c>
      <c r="AW37" s="21" t="s">
        <v>15</v>
      </c>
      <c r="AX37" s="21" t="s">
        <v>15</v>
      </c>
      <c r="AY37" s="21" t="s">
        <v>15</v>
      </c>
      <c r="AZ37" s="21" t="s">
        <v>15</v>
      </c>
      <c r="BA37" s="21" t="s">
        <v>15</v>
      </c>
      <c r="BB37" s="21" t="s">
        <v>15</v>
      </c>
      <c r="BC37" s="21" t="s">
        <v>15</v>
      </c>
      <c r="BD37" s="21" t="s">
        <v>15</v>
      </c>
      <c r="BE37" s="21" t="s">
        <v>15</v>
      </c>
      <c r="BF37" s="21" t="s">
        <v>15</v>
      </c>
      <c r="BG37" s="21" t="s">
        <v>15</v>
      </c>
      <c r="BH37" s="21" t="s">
        <v>15</v>
      </c>
      <c r="BI37" s="21" t="s">
        <v>15</v>
      </c>
      <c r="BJ37" s="21" t="s">
        <v>15</v>
      </c>
      <c r="BK37" s="21" t="s">
        <v>15</v>
      </c>
      <c r="BL37" s="21" t="s">
        <v>15</v>
      </c>
      <c r="BM37" s="21" t="s">
        <v>15</v>
      </c>
      <c r="BN37" s="21" t="s">
        <v>15</v>
      </c>
      <c r="BO37" s="21" t="s">
        <v>15</v>
      </c>
      <c r="BP37" s="21" t="s">
        <v>15</v>
      </c>
      <c r="BQ37" s="21" t="s">
        <v>15</v>
      </c>
      <c r="BR37" s="21" t="s">
        <v>15</v>
      </c>
      <c r="BS37" s="21" t="s">
        <v>15</v>
      </c>
      <c r="BT37" s="21" t="s">
        <v>15</v>
      </c>
      <c r="BU37" s="21" t="s">
        <v>15</v>
      </c>
      <c r="BV37" s="21" t="s">
        <v>15</v>
      </c>
      <c r="BW37" s="21" t="s">
        <v>15</v>
      </c>
      <c r="BX37" s="21" t="s">
        <v>15</v>
      </c>
      <c r="BY37" s="21" t="s">
        <v>15</v>
      </c>
      <c r="BZ37" s="21" t="s">
        <v>15</v>
      </c>
      <c r="CA37" s="21" t="s">
        <v>15</v>
      </c>
      <c r="CB37" s="21" t="s">
        <v>15</v>
      </c>
      <c r="CC37" s="21" t="s">
        <v>15</v>
      </c>
      <c r="CD37" s="21" t="s">
        <v>15</v>
      </c>
      <c r="CE37" s="21" t="s">
        <v>15</v>
      </c>
      <c r="CF37" s="21" t="s">
        <v>15</v>
      </c>
      <c r="CG37" s="21" t="s">
        <v>15</v>
      </c>
      <c r="CH37" s="21" t="s">
        <v>15</v>
      </c>
      <c r="CI37" s="21" t="s">
        <v>15</v>
      </c>
      <c r="CJ37" s="21" t="s">
        <v>15</v>
      </c>
      <c r="CK37" s="21" t="s">
        <v>15</v>
      </c>
      <c r="CL37" s="21" t="s">
        <v>15</v>
      </c>
      <c r="CM37" s="21" t="s">
        <v>15</v>
      </c>
      <c r="CN37" s="21" t="s">
        <v>15</v>
      </c>
      <c r="CO37" s="21">
        <f>AVERAGE(CP37:DA37)</f>
        <v>12.5</v>
      </c>
      <c r="CP37" s="21" t="s">
        <v>15</v>
      </c>
      <c r="CQ37" s="21" t="s">
        <v>15</v>
      </c>
      <c r="CR37" s="21" t="s">
        <v>15</v>
      </c>
      <c r="CS37" s="21" t="s">
        <v>15</v>
      </c>
      <c r="CT37" s="21" t="s">
        <v>15</v>
      </c>
      <c r="CU37" s="21">
        <v>0</v>
      </c>
      <c r="CV37" s="21">
        <v>25</v>
      </c>
      <c r="CW37" s="21" t="s">
        <v>15</v>
      </c>
      <c r="CX37" s="21" t="s">
        <v>15</v>
      </c>
      <c r="CY37" s="21" t="s">
        <v>15</v>
      </c>
      <c r="CZ37" s="21" t="s">
        <v>15</v>
      </c>
      <c r="DA37" s="21" t="s">
        <v>15</v>
      </c>
      <c r="DB37" s="21">
        <f t="shared" si="11"/>
        <v>25</v>
      </c>
      <c r="DC37" s="21" t="s">
        <v>15</v>
      </c>
      <c r="DD37" s="21" t="s">
        <v>15</v>
      </c>
      <c r="DE37" s="21" t="s">
        <v>15</v>
      </c>
      <c r="DF37" s="21">
        <v>20</v>
      </c>
      <c r="DG37" s="21" t="s">
        <v>15</v>
      </c>
      <c r="DH37" s="21" t="s">
        <v>15</v>
      </c>
      <c r="DI37" s="21" t="s">
        <v>15</v>
      </c>
      <c r="DJ37" s="21">
        <v>28</v>
      </c>
      <c r="DK37" s="21" t="s">
        <v>15</v>
      </c>
      <c r="DL37" s="21" t="s">
        <v>15</v>
      </c>
      <c r="DM37" s="21">
        <v>27</v>
      </c>
      <c r="DN37" s="21" t="s">
        <v>15</v>
      </c>
      <c r="DO37" s="21">
        <f t="shared" si="7"/>
        <v>32</v>
      </c>
      <c r="DP37" s="21" t="s">
        <v>15</v>
      </c>
      <c r="DQ37" s="21" t="s">
        <v>15</v>
      </c>
      <c r="DR37" s="21" t="s">
        <v>15</v>
      </c>
      <c r="DS37" s="21" t="s">
        <v>15</v>
      </c>
      <c r="DT37" s="21" t="s">
        <v>15</v>
      </c>
      <c r="DU37" s="21">
        <v>24</v>
      </c>
      <c r="DV37" s="21">
        <v>34</v>
      </c>
      <c r="DW37" s="21">
        <v>34</v>
      </c>
      <c r="DX37" s="21">
        <v>33.999999999999993</v>
      </c>
      <c r="DY37" s="21">
        <v>34</v>
      </c>
      <c r="DZ37" s="21" t="s">
        <v>15</v>
      </c>
      <c r="EA37" s="21" t="s">
        <v>15</v>
      </c>
      <c r="EB37" s="21" t="s">
        <v>15</v>
      </c>
      <c r="EC37" s="21" t="s">
        <v>15</v>
      </c>
      <c r="ED37" s="21" t="s">
        <v>15</v>
      </c>
      <c r="EE37" s="21" t="s">
        <v>15</v>
      </c>
      <c r="EF37" s="21" t="s">
        <v>15</v>
      </c>
      <c r="EG37" s="21" t="s">
        <v>15</v>
      </c>
      <c r="EH37" s="21" t="s">
        <v>15</v>
      </c>
      <c r="EI37" s="21" t="s">
        <v>15</v>
      </c>
      <c r="EJ37" s="21" t="s">
        <v>15</v>
      </c>
      <c r="EK37" s="21" t="s">
        <v>15</v>
      </c>
      <c r="EL37" s="21" t="s">
        <v>15</v>
      </c>
      <c r="EM37" s="21" t="s">
        <v>15</v>
      </c>
      <c r="EN37" s="21" t="s">
        <v>15</v>
      </c>
      <c r="EO37" s="21">
        <f t="shared" si="9"/>
        <v>30</v>
      </c>
      <c r="EP37" s="21" t="s">
        <v>15</v>
      </c>
      <c r="EQ37" s="21">
        <v>30</v>
      </c>
      <c r="ER37" s="21" t="s">
        <v>15</v>
      </c>
      <c r="ES37" s="21" t="s">
        <v>15</v>
      </c>
      <c r="ET37" s="21" t="s">
        <v>15</v>
      </c>
      <c r="EU37" s="21" t="s">
        <v>15</v>
      </c>
      <c r="EV37" s="21" t="s">
        <v>15</v>
      </c>
      <c r="EW37" s="21" t="s">
        <v>739</v>
      </c>
      <c r="EX37" s="21" t="s">
        <v>739</v>
      </c>
      <c r="EY37" s="21" t="s">
        <v>739</v>
      </c>
      <c r="EZ37" s="21" t="s">
        <v>739</v>
      </c>
      <c r="FA37" s="21" t="s">
        <v>739</v>
      </c>
    </row>
    <row r="38" spans="1:157" s="30" customFormat="1" ht="12.75">
      <c r="A38" s="725" t="s">
        <v>3191</v>
      </c>
      <c r="B38" s="21">
        <f t="shared" si="0"/>
        <v>66.81421096228874</v>
      </c>
      <c r="C38" s="21">
        <v>104.75161987041037</v>
      </c>
      <c r="D38" s="21">
        <v>38.591065292096225</v>
      </c>
      <c r="E38" s="21">
        <v>48.857142857142861</v>
      </c>
      <c r="F38" s="21">
        <v>61.945670628183358</v>
      </c>
      <c r="G38" s="21">
        <v>67.703194244604319</v>
      </c>
      <c r="H38" s="21">
        <v>44.558956710740802</v>
      </c>
      <c r="I38" s="21">
        <v>79.339149400218105</v>
      </c>
      <c r="J38" s="21">
        <v>51.424532676037586</v>
      </c>
      <c r="K38" s="21">
        <v>78.810114503816791</v>
      </c>
      <c r="L38" s="21">
        <v>93.027027027027032</v>
      </c>
      <c r="M38" s="21">
        <v>65.63389391979301</v>
      </c>
      <c r="N38" s="21">
        <v>67.128164417394359</v>
      </c>
      <c r="O38" s="21">
        <f t="shared" si="1"/>
        <v>62.983575913127027</v>
      </c>
      <c r="P38" s="21">
        <v>66.354909893343148</v>
      </c>
      <c r="Q38" s="21">
        <v>61.504841986455986</v>
      </c>
      <c r="R38" s="21">
        <v>66.744487603305785</v>
      </c>
      <c r="S38" s="21">
        <v>67.752916952642408</v>
      </c>
      <c r="T38" s="21">
        <v>33.445035649675432</v>
      </c>
      <c r="U38" s="21">
        <v>58.956671899529034</v>
      </c>
      <c r="V38" s="21">
        <v>77.085867987659142</v>
      </c>
      <c r="W38" s="21">
        <v>61.413659078289839</v>
      </c>
      <c r="X38" s="21">
        <v>64.247881927580806</v>
      </c>
      <c r="Y38" s="21">
        <v>69.481506457759906</v>
      </c>
      <c r="Z38" s="21">
        <v>71.89229770353613</v>
      </c>
      <c r="AA38" s="21">
        <v>56.922833817746628</v>
      </c>
      <c r="AB38" s="21">
        <f t="shared" si="2"/>
        <v>61.977202204921404</v>
      </c>
      <c r="AC38" s="21">
        <v>61.10709236569275</v>
      </c>
      <c r="AD38" s="21">
        <v>57.790787113439038</v>
      </c>
      <c r="AE38" s="21">
        <v>57.283023472359822</v>
      </c>
      <c r="AF38" s="21">
        <v>54.615660997633029</v>
      </c>
      <c r="AG38" s="21">
        <v>52.036414876722297</v>
      </c>
      <c r="AH38" s="21">
        <v>58.756968285205559</v>
      </c>
      <c r="AI38" s="21">
        <v>60.789953772189349</v>
      </c>
      <c r="AJ38" s="21">
        <v>58.965665704202756</v>
      </c>
      <c r="AK38" s="21">
        <v>62.17853251004103</v>
      </c>
      <c r="AL38" s="21">
        <v>73.244310573417295</v>
      </c>
      <c r="AM38" s="21">
        <v>69.919477234401342</v>
      </c>
      <c r="AN38" s="21">
        <v>77.038539553752528</v>
      </c>
      <c r="AO38" s="21">
        <f t="shared" si="3"/>
        <v>67.53468150854313</v>
      </c>
      <c r="AP38" s="21">
        <v>76.40910746945643</v>
      </c>
      <c r="AQ38" s="21">
        <v>75.075332424139106</v>
      </c>
      <c r="AR38" s="21">
        <v>72.872653994225217</v>
      </c>
      <c r="AS38" s="21">
        <v>70.137196227783818</v>
      </c>
      <c r="AT38" s="21">
        <v>51.517498336660005</v>
      </c>
      <c r="AU38" s="21">
        <v>59.274758943858686</v>
      </c>
      <c r="AV38" s="21">
        <v>62.686821130676556</v>
      </c>
      <c r="AW38" s="21">
        <v>62.339426819200384</v>
      </c>
      <c r="AX38" s="21">
        <v>70.280346373898254</v>
      </c>
      <c r="AY38" s="21">
        <v>70.910487726098197</v>
      </c>
      <c r="AZ38" s="21">
        <v>67.734610139341839</v>
      </c>
      <c r="BA38" s="21">
        <v>71.17793851717903</v>
      </c>
      <c r="BB38" s="21">
        <f t="shared" si="4"/>
        <v>58.500917149657887</v>
      </c>
      <c r="BC38" s="21">
        <v>62.7399790794979</v>
      </c>
      <c r="BD38" s="21">
        <v>66.281600484995451</v>
      </c>
      <c r="BE38" s="21">
        <v>62.807604470359578</v>
      </c>
      <c r="BF38" s="21">
        <v>59.913692242475626</v>
      </c>
      <c r="BG38" s="21">
        <v>63.270301498465422</v>
      </c>
      <c r="BH38" s="21">
        <v>60.698207982622861</v>
      </c>
      <c r="BI38" s="21">
        <v>52.410412468887053</v>
      </c>
      <c r="BJ38" s="21">
        <v>55.977552591072346</v>
      </c>
      <c r="BK38" s="21">
        <v>51.917507549068937</v>
      </c>
      <c r="BL38" s="21">
        <v>52.14454489418533</v>
      </c>
      <c r="BM38" s="21">
        <v>60.694556181281847</v>
      </c>
      <c r="BN38" s="21">
        <v>53.155046352982339</v>
      </c>
      <c r="BO38" s="21">
        <f t="shared" si="5"/>
        <v>48.519129587406518</v>
      </c>
      <c r="BP38" s="21">
        <v>59.696436819531506</v>
      </c>
      <c r="BQ38" s="21">
        <v>58.960665009322554</v>
      </c>
      <c r="BR38" s="21">
        <v>50.799772727272725</v>
      </c>
      <c r="BS38" s="21">
        <v>47.587500561167232</v>
      </c>
      <c r="BT38" s="21">
        <v>55.775792551554325</v>
      </c>
      <c r="BU38" s="21">
        <v>43.626819859107677</v>
      </c>
      <c r="BV38" s="21">
        <v>43.40219143016138</v>
      </c>
      <c r="BW38" s="21">
        <v>43.650521121200157</v>
      </c>
      <c r="BX38" s="21">
        <v>45.621072457345448</v>
      </c>
      <c r="BY38" s="21">
        <v>48.69134782092388</v>
      </c>
      <c r="BZ38" s="21">
        <v>41.135341249583846</v>
      </c>
      <c r="CA38" s="21">
        <v>43.282093441707509</v>
      </c>
      <c r="CB38" s="21">
        <f t="shared" si="6"/>
        <v>38.359519413692105</v>
      </c>
      <c r="CC38" s="21">
        <v>43.772306720033711</v>
      </c>
      <c r="CD38" s="21">
        <v>46.645272331154679</v>
      </c>
      <c r="CE38" s="21">
        <v>39.165460765447932</v>
      </c>
      <c r="CF38" s="21">
        <v>39.903447214527546</v>
      </c>
      <c r="CG38" s="21">
        <v>35.517913043478259</v>
      </c>
      <c r="CH38" s="21">
        <v>41.623743575872318</v>
      </c>
      <c r="CI38" s="21">
        <v>43.75849520153551</v>
      </c>
      <c r="CJ38" s="21">
        <v>38.677059517096424</v>
      </c>
      <c r="CK38" s="21">
        <v>40.196592827004217</v>
      </c>
      <c r="CL38" s="21">
        <v>36.36593236714976</v>
      </c>
      <c r="CM38" s="21">
        <v>26.58522688962309</v>
      </c>
      <c r="CN38" s="21">
        <v>28.102782511381847</v>
      </c>
      <c r="CO38" s="21">
        <f>AVERAGE(CP38:DA38)</f>
        <v>33.027320101259342</v>
      </c>
      <c r="CP38" s="21">
        <v>39.583414246623711</v>
      </c>
      <c r="CQ38" s="21">
        <v>31.061009588268469</v>
      </c>
      <c r="CR38" s="21">
        <v>38.433477599719268</v>
      </c>
      <c r="CS38" s="21">
        <v>33.511721737145471</v>
      </c>
      <c r="CT38" s="21">
        <v>32.826675496688743</v>
      </c>
      <c r="CU38" s="21">
        <v>32.725996912101373</v>
      </c>
      <c r="CV38" s="21">
        <v>33.058310554290053</v>
      </c>
      <c r="CW38" s="21">
        <v>32.396735243222459</v>
      </c>
      <c r="CX38" s="21">
        <v>31.78603517226377</v>
      </c>
      <c r="CY38" s="21">
        <v>32.319517056122002</v>
      </c>
      <c r="CZ38" s="21">
        <v>29.69373045540415</v>
      </c>
      <c r="DA38" s="21">
        <v>28.931217153262669</v>
      </c>
      <c r="DB38" s="21">
        <f t="shared" si="11"/>
        <v>31.722978882545977</v>
      </c>
      <c r="DC38" s="21">
        <v>33.168555284332342</v>
      </c>
      <c r="DD38" s="21">
        <v>28.691148491006242</v>
      </c>
      <c r="DE38" s="21">
        <v>33.824353818533353</v>
      </c>
      <c r="DF38" s="21">
        <v>28.632796280005032</v>
      </c>
      <c r="DG38" s="21">
        <v>33.346823225806446</v>
      </c>
      <c r="DH38" s="21">
        <v>32.893261253648795</v>
      </c>
      <c r="DI38" s="21">
        <v>33.25593404209156</v>
      </c>
      <c r="DJ38" s="21">
        <v>31.916529116663394</v>
      </c>
      <c r="DK38" s="21">
        <v>32.796347837364642</v>
      </c>
      <c r="DL38" s="21">
        <v>32.940671249494542</v>
      </c>
      <c r="DM38" s="21">
        <v>28.209555862732131</v>
      </c>
      <c r="DN38" s="21">
        <v>30.999770128873266</v>
      </c>
      <c r="DO38" s="21">
        <f t="shared" si="7"/>
        <v>28.566253299812974</v>
      </c>
      <c r="DP38" s="21">
        <v>31.391834765566109</v>
      </c>
      <c r="DQ38" s="21">
        <v>28.288107375883321</v>
      </c>
      <c r="DR38" s="21">
        <v>28.105063622754496</v>
      </c>
      <c r="DS38" s="21">
        <v>31.56843479419209</v>
      </c>
      <c r="DT38" s="21">
        <v>29.042923010805499</v>
      </c>
      <c r="DU38" s="21">
        <v>25.453401702075549</v>
      </c>
      <c r="DV38" s="21">
        <v>30.966433599249182</v>
      </c>
      <c r="DW38" s="21">
        <v>30.100797074268563</v>
      </c>
      <c r="DX38" s="21">
        <v>18.805760955724153</v>
      </c>
      <c r="DY38" s="21">
        <v>29.724974547176515</v>
      </c>
      <c r="DZ38" s="21">
        <v>31.160368324125226</v>
      </c>
      <c r="EA38" s="21">
        <v>28.186939825935053</v>
      </c>
      <c r="EB38" s="21">
        <f t="shared" si="8"/>
        <v>27.69544450990961</v>
      </c>
      <c r="EC38" s="21">
        <v>28.812787752787756</v>
      </c>
      <c r="ED38" s="21">
        <v>28.728780760626396</v>
      </c>
      <c r="EE38" s="21">
        <v>26.817253559543943</v>
      </c>
      <c r="EF38" s="21">
        <v>30.473046924723711</v>
      </c>
      <c r="EG38" s="21">
        <v>29.667813576683113</v>
      </c>
      <c r="EH38" s="21">
        <v>28.856957502168257</v>
      </c>
      <c r="EI38" s="21">
        <v>27.321659551760941</v>
      </c>
      <c r="EJ38" s="21">
        <v>25.987733601744672</v>
      </c>
      <c r="EK38" s="21">
        <v>27.023778355963898</v>
      </c>
      <c r="EL38" s="21">
        <v>25.555867768595043</v>
      </c>
      <c r="EM38" s="21">
        <v>24.720770695387767</v>
      </c>
      <c r="EN38" s="21">
        <v>28.378884068929842</v>
      </c>
      <c r="EO38" s="21">
        <f t="shared" si="9"/>
        <v>28.275833333333338</v>
      </c>
      <c r="EP38" s="21">
        <v>25.6</v>
      </c>
      <c r="EQ38" s="21">
        <v>27.86</v>
      </c>
      <c r="ER38" s="21">
        <v>25.78</v>
      </c>
      <c r="ES38" s="21">
        <v>28.22</v>
      </c>
      <c r="ET38" s="21">
        <v>27.44</v>
      </c>
      <c r="EU38" s="21">
        <v>29.03</v>
      </c>
      <c r="EV38" s="21">
        <v>27.39</v>
      </c>
      <c r="EW38" s="21">
        <v>25.21</v>
      </c>
      <c r="EX38" s="21">
        <v>24.43</v>
      </c>
      <c r="EY38" s="21">
        <v>33.380000000000003</v>
      </c>
      <c r="EZ38" s="21">
        <v>34.729999999999997</v>
      </c>
      <c r="FA38" s="21">
        <v>30.24</v>
      </c>
    </row>
    <row r="39" spans="1:157" s="30" customFormat="1" ht="12.75">
      <c r="A39" s="725" t="s">
        <v>2980</v>
      </c>
      <c r="B39" s="21">
        <f t="shared" si="0"/>
        <v>65.759804021186383</v>
      </c>
      <c r="C39" s="21">
        <v>70.047403619197482</v>
      </c>
      <c r="D39" s="21">
        <v>75</v>
      </c>
      <c r="E39" s="21">
        <v>66.190090570058601</v>
      </c>
      <c r="F39" s="21">
        <v>72.990473337327742</v>
      </c>
      <c r="G39" s="21">
        <v>62.737517630465433</v>
      </c>
      <c r="H39" s="21">
        <v>70.16747545582048</v>
      </c>
      <c r="I39" s="21">
        <v>64.690002926543755</v>
      </c>
      <c r="J39" s="21">
        <v>63.397001570962978</v>
      </c>
      <c r="K39" s="21">
        <v>49.530086580086575</v>
      </c>
      <c r="L39" s="21">
        <v>66.456765676567656</v>
      </c>
      <c r="M39" s="21">
        <v>62.91512081060015</v>
      </c>
      <c r="N39" s="21">
        <v>64.995710076605775</v>
      </c>
      <c r="O39" s="21">
        <f t="shared" si="1"/>
        <v>73.361875093000492</v>
      </c>
      <c r="P39" s="21">
        <v>62.849389416553606</v>
      </c>
      <c r="Q39" s="21">
        <v>61.137992831541219</v>
      </c>
      <c r="R39" s="21">
        <v>87.398630858346507</v>
      </c>
      <c r="S39" s="21">
        <v>56.24463519313305</v>
      </c>
      <c r="T39" s="21">
        <v>86.824128532491741</v>
      </c>
      <c r="U39" s="21">
        <v>82.013321229522035</v>
      </c>
      <c r="V39" s="21">
        <v>82.335228169903687</v>
      </c>
      <c r="W39" s="21">
        <v>86.300585535686025</v>
      </c>
      <c r="X39" s="21">
        <v>87.130376525999509</v>
      </c>
      <c r="Y39" s="21">
        <v>64.106486198113871</v>
      </c>
      <c r="Z39" s="21">
        <v>64.421597306866332</v>
      </c>
      <c r="AA39" s="21">
        <v>59.58012931784836</v>
      </c>
      <c r="AB39" s="21">
        <f t="shared" si="2"/>
        <v>61.651231047979088</v>
      </c>
      <c r="AC39" s="21">
        <v>61.931960194399444</v>
      </c>
      <c r="AD39" s="21">
        <v>64.216589974544732</v>
      </c>
      <c r="AE39" s="21">
        <v>61.759689922480625</v>
      </c>
      <c r="AF39" s="21">
        <v>55.941174489297566</v>
      </c>
      <c r="AG39" s="21">
        <v>48.02214088173092</v>
      </c>
      <c r="AH39" s="21">
        <v>56.709280303030297</v>
      </c>
      <c r="AI39" s="21">
        <v>55.453004622496145</v>
      </c>
      <c r="AJ39" s="21">
        <v>56.565382329432495</v>
      </c>
      <c r="AK39" s="21">
        <v>67.223138224787021</v>
      </c>
      <c r="AL39" s="21">
        <v>63.04915514592934</v>
      </c>
      <c r="AM39" s="21">
        <v>86.855199446622095</v>
      </c>
      <c r="AN39" s="21">
        <v>62.088057040998223</v>
      </c>
      <c r="AO39" s="21">
        <f t="shared" si="3"/>
        <v>56.003973519376046</v>
      </c>
      <c r="AP39" s="21">
        <v>82.139728884254438</v>
      </c>
      <c r="AQ39" s="21">
        <v>75.63128491620111</v>
      </c>
      <c r="AR39" s="21">
        <v>45.356099656357394</v>
      </c>
      <c r="AS39" s="21">
        <v>40.376628938513313</v>
      </c>
      <c r="AT39" s="21">
        <v>46.885433715220941</v>
      </c>
      <c r="AU39" s="21">
        <v>68.615738404812745</v>
      </c>
      <c r="AV39" s="21">
        <v>60.214436090225561</v>
      </c>
      <c r="AW39" s="21">
        <v>48.335502471169683</v>
      </c>
      <c r="AX39" s="21">
        <v>56.464879538513735</v>
      </c>
      <c r="AY39" s="21">
        <v>47.520781609195403</v>
      </c>
      <c r="AZ39" s="21">
        <v>37.083928571428572</v>
      </c>
      <c r="BA39" s="21">
        <v>63.423239436619717</v>
      </c>
      <c r="BB39" s="21">
        <f t="shared" si="4"/>
        <v>47.865774263021258</v>
      </c>
      <c r="BC39" s="21">
        <v>50.243902439024396</v>
      </c>
      <c r="BD39" s="21">
        <v>41.288636363636364</v>
      </c>
      <c r="BE39" s="21">
        <v>43.263221318702847</v>
      </c>
      <c r="BF39" s="21">
        <v>50.461208615875542</v>
      </c>
      <c r="BG39" s="21">
        <v>52.801638016380167</v>
      </c>
      <c r="BH39" s="21">
        <v>43.95789408344627</v>
      </c>
      <c r="BI39" s="21">
        <v>53.280668523676887</v>
      </c>
      <c r="BJ39" s="21">
        <v>38.343758445068083</v>
      </c>
      <c r="BK39" s="21">
        <v>45.26095533838707</v>
      </c>
      <c r="BL39" s="21">
        <v>55.559361582975548</v>
      </c>
      <c r="BM39" s="21">
        <v>51.387642388677939</v>
      </c>
      <c r="BN39" s="21">
        <v>48.540404040404042</v>
      </c>
      <c r="BO39" s="21">
        <f t="shared" si="5"/>
        <v>34.696146373041394</v>
      </c>
      <c r="BP39" s="21">
        <v>40.048453608247428</v>
      </c>
      <c r="BQ39" s="21">
        <v>39.852941176470587</v>
      </c>
      <c r="BR39" s="21">
        <v>35.481978798586574</v>
      </c>
      <c r="BS39" s="21">
        <v>34.228068916008624</v>
      </c>
      <c r="BT39" s="21">
        <v>36</v>
      </c>
      <c r="BU39" s="21">
        <v>35.992708333333326</v>
      </c>
      <c r="BV39" s="21">
        <v>24.656821378340368</v>
      </c>
      <c r="BW39" s="21">
        <v>35.149068322981371</v>
      </c>
      <c r="BX39" s="21">
        <v>35.273684210526319</v>
      </c>
      <c r="BY39" s="21">
        <v>35.951456844420008</v>
      </c>
      <c r="BZ39" s="21">
        <v>27.935147392290251</v>
      </c>
      <c r="CA39" s="21">
        <v>35.783427495291896</v>
      </c>
      <c r="CB39" s="21">
        <f t="shared" si="6"/>
        <v>33.15437518641545</v>
      </c>
      <c r="CC39" s="21">
        <v>36.666666666666671</v>
      </c>
      <c r="CD39" s="21">
        <v>22.713815789473681</v>
      </c>
      <c r="CE39" s="21">
        <v>42.1</v>
      </c>
      <c r="CF39" s="21">
        <v>32.245244956772332</v>
      </c>
      <c r="CG39" s="21">
        <v>28.704051673517327</v>
      </c>
      <c r="CH39" s="21">
        <v>30.38338192419825</v>
      </c>
      <c r="CI39" s="21">
        <v>29.910708508573272</v>
      </c>
      <c r="CJ39" s="21">
        <v>41.047664442326024</v>
      </c>
      <c r="CK39" s="21">
        <v>41.286046511627909</v>
      </c>
      <c r="CL39" s="21">
        <v>23.589743589743588</v>
      </c>
      <c r="CM39" s="21">
        <v>34.763893510815308</v>
      </c>
      <c r="CN39" s="21">
        <v>34.441284663271077</v>
      </c>
      <c r="CO39" s="21">
        <f t="shared" si="10"/>
        <v>28.237678483821558</v>
      </c>
      <c r="CP39" s="21">
        <v>36.274914089347071</v>
      </c>
      <c r="CQ39" s="21">
        <v>36.13676996424315</v>
      </c>
      <c r="CR39" s="21">
        <v>29.517950901092661</v>
      </c>
      <c r="CS39" s="21">
        <v>28.872771435511293</v>
      </c>
      <c r="CT39" s="21">
        <v>18.142211154073006</v>
      </c>
      <c r="CU39" s="21">
        <v>27.341181086913863</v>
      </c>
      <c r="CV39" s="21">
        <v>26.631663479923517</v>
      </c>
      <c r="CW39" s="21">
        <v>25.900521300262305</v>
      </c>
      <c r="CX39" s="21">
        <v>27.658538706871557</v>
      </c>
      <c r="CY39" s="21">
        <v>26.554675939972459</v>
      </c>
      <c r="CZ39" s="21">
        <v>29.915022513303317</v>
      </c>
      <c r="DA39" s="21">
        <v>25.905921234344486</v>
      </c>
      <c r="DB39" s="21">
        <f t="shared" si="11"/>
        <v>28.591559999152619</v>
      </c>
      <c r="DC39" s="21">
        <v>32.872918717630441</v>
      </c>
      <c r="DD39" s="21">
        <v>30.72210858105538</v>
      </c>
      <c r="DE39" s="21">
        <v>29.992349406009783</v>
      </c>
      <c r="DF39" s="21">
        <v>29.801390265662171</v>
      </c>
      <c r="DG39" s="21">
        <v>27.276689671113459</v>
      </c>
      <c r="DH39" s="21">
        <v>31.095236294896029</v>
      </c>
      <c r="DI39" s="21">
        <v>22.367729186356218</v>
      </c>
      <c r="DJ39" s="21">
        <v>34.19773641851107</v>
      </c>
      <c r="DK39" s="21">
        <v>23.201585156919244</v>
      </c>
      <c r="DL39" s="21">
        <v>21.059723844090264</v>
      </c>
      <c r="DM39" s="21">
        <v>33.168399999999998</v>
      </c>
      <c r="DN39" s="21">
        <v>27.342852447587269</v>
      </c>
      <c r="DO39" s="21">
        <f t="shared" si="7"/>
        <v>25.619973402644728</v>
      </c>
      <c r="DP39" s="21">
        <v>26.396893667861409</v>
      </c>
      <c r="DQ39" s="21">
        <v>34.360400667779636</v>
      </c>
      <c r="DR39" s="21">
        <v>22.054474734800962</v>
      </c>
      <c r="DS39" s="21">
        <v>12.383945224884902</v>
      </c>
      <c r="DT39" s="21">
        <v>29.159100580270788</v>
      </c>
      <c r="DU39" s="21">
        <v>28.684303128809432</v>
      </c>
      <c r="DV39" s="21">
        <v>13.621894814906371</v>
      </c>
      <c r="DW39" s="21">
        <v>19.959022932320323</v>
      </c>
      <c r="DX39" s="21">
        <v>31.267044917257689</v>
      </c>
      <c r="DY39" s="21">
        <v>31.069508196721308</v>
      </c>
      <c r="DZ39" s="21">
        <v>27.371870054144107</v>
      </c>
      <c r="EA39" s="21">
        <v>31.11122191197979</v>
      </c>
      <c r="EB39" s="21">
        <f t="shared" si="8"/>
        <v>24.240024787697767</v>
      </c>
      <c r="EC39" s="21">
        <v>30.851940035273373</v>
      </c>
      <c r="ED39" s="21">
        <v>26.006366469305075</v>
      </c>
      <c r="EE39" s="21">
        <v>15.292735042735041</v>
      </c>
      <c r="EF39" s="21">
        <v>26.673599025408979</v>
      </c>
      <c r="EG39" s="21">
        <v>31.836231003039511</v>
      </c>
      <c r="EH39" s="21">
        <v>26.632037533512065</v>
      </c>
      <c r="EI39" s="21">
        <v>20.299707936507936</v>
      </c>
      <c r="EJ39" s="21">
        <v>29.294044943820225</v>
      </c>
      <c r="EK39" s="21">
        <v>5.5031365682841429</v>
      </c>
      <c r="EL39" s="21">
        <v>20.031263920806079</v>
      </c>
      <c r="EM39" s="21">
        <v>28.4276363281631</v>
      </c>
      <c r="EN39" s="21">
        <v>30.031598645517729</v>
      </c>
      <c r="EO39" s="21">
        <f t="shared" si="9"/>
        <v>28.846666666666664</v>
      </c>
      <c r="EP39" s="21">
        <v>31.4</v>
      </c>
      <c r="EQ39" s="21">
        <v>31.66</v>
      </c>
      <c r="ER39" s="21">
        <v>28.15</v>
      </c>
      <c r="ES39" s="21">
        <v>31.76</v>
      </c>
      <c r="ET39" s="21">
        <v>15.78</v>
      </c>
      <c r="EU39" s="21">
        <v>28.95</v>
      </c>
      <c r="EV39" s="21">
        <v>29.52</v>
      </c>
      <c r="EW39" s="21">
        <v>31.03</v>
      </c>
      <c r="EX39" s="21">
        <v>24.97</v>
      </c>
      <c r="EY39" s="21">
        <v>28.27</v>
      </c>
      <c r="EZ39" s="21">
        <v>31.84</v>
      </c>
      <c r="FA39" s="21">
        <v>32.83</v>
      </c>
    </row>
    <row r="40" spans="1:157" s="37" customFormat="1" ht="12.75">
      <c r="A40" s="767" t="s">
        <v>3178</v>
      </c>
      <c r="B40" s="404">
        <f t="shared" si="0"/>
        <v>49.069081023622353</v>
      </c>
      <c r="C40" s="404">
        <v>61.865596790371114</v>
      </c>
      <c r="D40" s="404">
        <v>69.12277081798085</v>
      </c>
      <c r="E40" s="404">
        <v>64.619966642840112</v>
      </c>
      <c r="F40" s="404">
        <v>31.179037455755722</v>
      </c>
      <c r="G40" s="404">
        <v>47.426209279368216</v>
      </c>
      <c r="H40" s="404">
        <v>12.352941176470587</v>
      </c>
      <c r="I40" s="404">
        <v>59.015338941118259</v>
      </c>
      <c r="J40" s="404">
        <v>51.845818421548316</v>
      </c>
      <c r="K40" s="404">
        <v>42.044410413476257</v>
      </c>
      <c r="L40" s="404">
        <v>61.42175066312997</v>
      </c>
      <c r="M40" s="404">
        <v>60.393730407523513</v>
      </c>
      <c r="N40" s="404">
        <v>27.541401273885352</v>
      </c>
      <c r="O40" s="404">
        <f t="shared" si="1"/>
        <v>55.698771593083301</v>
      </c>
      <c r="P40" s="404">
        <v>56.87902136786083</v>
      </c>
      <c r="Q40" s="404">
        <v>54.515616127200452</v>
      </c>
      <c r="R40" s="404">
        <v>56.418622547133509</v>
      </c>
      <c r="S40" s="404">
        <v>50.001403508771922</v>
      </c>
      <c r="T40" s="404">
        <v>55.320482265526429</v>
      </c>
      <c r="U40" s="404">
        <v>54.212684365781705</v>
      </c>
      <c r="V40" s="404">
        <v>57.429491167798311</v>
      </c>
      <c r="W40" s="404">
        <v>61.024999999999999</v>
      </c>
      <c r="X40" s="404">
        <v>55.731638898333898</v>
      </c>
      <c r="Y40" s="404">
        <v>57.614902727357347</v>
      </c>
      <c r="Z40" s="404">
        <v>64.92373689227837</v>
      </c>
      <c r="AA40" s="404">
        <v>44.312659248956891</v>
      </c>
      <c r="AB40" s="404">
        <f t="shared" si="2"/>
        <v>48.848884272772942</v>
      </c>
      <c r="AC40" s="404">
        <v>51.023455608419439</v>
      </c>
      <c r="AD40" s="404">
        <v>40.557946141052405</v>
      </c>
      <c r="AE40" s="404">
        <v>44.814000676361175</v>
      </c>
      <c r="AF40" s="404">
        <v>39.671716657880047</v>
      </c>
      <c r="AG40" s="404">
        <v>50.96670045882793</v>
      </c>
      <c r="AH40" s="404">
        <v>43.22613450956041</v>
      </c>
      <c r="AI40" s="404">
        <v>50.394941456275156</v>
      </c>
      <c r="AJ40" s="404">
        <v>57.993176508071372</v>
      </c>
      <c r="AK40" s="404">
        <v>49.19418798553442</v>
      </c>
      <c r="AL40" s="404">
        <v>48.01584652940609</v>
      </c>
      <c r="AM40" s="404">
        <v>52.670768533897025</v>
      </c>
      <c r="AN40" s="404">
        <v>57.657736207989856</v>
      </c>
      <c r="AO40" s="404">
        <f t="shared" si="3"/>
        <v>50.293295006053633</v>
      </c>
      <c r="AP40" s="404">
        <v>48.145656779661017</v>
      </c>
      <c r="AQ40" s="404">
        <v>57.909495252373809</v>
      </c>
      <c r="AR40" s="404">
        <v>46.145745547253995</v>
      </c>
      <c r="AS40" s="404">
        <v>60.020563658068198</v>
      </c>
      <c r="AT40" s="404">
        <v>46.135447368019179</v>
      </c>
      <c r="AU40" s="404">
        <v>56.188781950142001</v>
      </c>
      <c r="AV40" s="404">
        <v>55.443387856944824</v>
      </c>
      <c r="AW40" s="404">
        <v>44.244812726897081</v>
      </c>
      <c r="AX40" s="404">
        <v>54.727597745461019</v>
      </c>
      <c r="AY40" s="404">
        <v>38.643974499262576</v>
      </c>
      <c r="AZ40" s="404">
        <v>53.672447291726833</v>
      </c>
      <c r="BA40" s="404">
        <v>42.241629396833069</v>
      </c>
      <c r="BB40" s="404">
        <f t="shared" si="4"/>
        <v>48.661163427423197</v>
      </c>
      <c r="BC40" s="404">
        <v>56.271465157766862</v>
      </c>
      <c r="BD40" s="404">
        <v>43.145432791484446</v>
      </c>
      <c r="BE40" s="404">
        <v>47.777534981976046</v>
      </c>
      <c r="BF40" s="404">
        <v>55.759826291032724</v>
      </c>
      <c r="BG40" s="404">
        <v>47.447861833484339</v>
      </c>
      <c r="BH40" s="404">
        <v>45.401606805293007</v>
      </c>
      <c r="BI40" s="404">
        <v>52.121441020852778</v>
      </c>
      <c r="BJ40" s="404">
        <v>46.383928385660489</v>
      </c>
      <c r="BK40" s="404">
        <v>40.274545715722184</v>
      </c>
      <c r="BL40" s="404">
        <v>50.280841952616157</v>
      </c>
      <c r="BM40" s="404">
        <v>49.91780952652271</v>
      </c>
      <c r="BN40" s="404">
        <v>49.151666666666671</v>
      </c>
      <c r="BO40" s="404">
        <f t="shared" si="5"/>
        <v>38.72426167141159</v>
      </c>
      <c r="BP40" s="404">
        <v>51.339621501608541</v>
      </c>
      <c r="BQ40" s="404">
        <v>45.350819271215457</v>
      </c>
      <c r="BR40" s="404">
        <v>46.058866525380473</v>
      </c>
      <c r="BS40" s="404">
        <v>39.59096810305288</v>
      </c>
      <c r="BT40" s="404">
        <v>40.430457266024668</v>
      </c>
      <c r="BU40" s="404">
        <v>40.097367019304031</v>
      </c>
      <c r="BV40" s="404">
        <v>24.872338780134019</v>
      </c>
      <c r="BW40" s="404">
        <v>33.853081726853112</v>
      </c>
      <c r="BX40" s="404">
        <v>38.479376853507588</v>
      </c>
      <c r="BY40" s="404">
        <v>36.537067902027808</v>
      </c>
      <c r="BZ40" s="404">
        <v>40.946819619597505</v>
      </c>
      <c r="CA40" s="404">
        <v>27.134355488232906</v>
      </c>
      <c r="CB40" s="404">
        <f t="shared" si="6"/>
        <v>34.019981849770566</v>
      </c>
      <c r="CC40" s="404">
        <v>30.29389330055421</v>
      </c>
      <c r="CD40" s="404">
        <v>26.489520045864445</v>
      </c>
      <c r="CE40" s="404">
        <v>27.266174354961635</v>
      </c>
      <c r="CF40" s="404">
        <v>37.225879749890183</v>
      </c>
      <c r="CG40" s="404">
        <v>35.038220389222126</v>
      </c>
      <c r="CH40" s="404">
        <v>32.688495652832536</v>
      </c>
      <c r="CI40" s="404">
        <v>31.790129653208474</v>
      </c>
      <c r="CJ40" s="404">
        <v>40.133058447003009</v>
      </c>
      <c r="CK40" s="404">
        <v>41.477948804364416</v>
      </c>
      <c r="CL40" s="404">
        <v>38.887042814380713</v>
      </c>
      <c r="CM40" s="404">
        <v>40.215428632312573</v>
      </c>
      <c r="CN40" s="404">
        <v>26.733990352652441</v>
      </c>
      <c r="CO40" s="404">
        <f t="shared" si="10"/>
        <v>29.277036257801864</v>
      </c>
      <c r="CP40" s="404">
        <v>35.157172908085506</v>
      </c>
      <c r="CQ40" s="404">
        <v>37.188115459009083</v>
      </c>
      <c r="CR40" s="404">
        <v>25.958204344730678</v>
      </c>
      <c r="CS40" s="404">
        <v>30.798690567290535</v>
      </c>
      <c r="CT40" s="404">
        <v>29.670011079459613</v>
      </c>
      <c r="CU40" s="404">
        <v>28.023592269861208</v>
      </c>
      <c r="CV40" s="404">
        <v>26.766391398897682</v>
      </c>
      <c r="CW40" s="404">
        <v>27.845726378115039</v>
      </c>
      <c r="CX40" s="404">
        <v>26.717070609879073</v>
      </c>
      <c r="CY40" s="404">
        <v>30.315844724210795</v>
      </c>
      <c r="CZ40" s="404">
        <v>27.369031154250443</v>
      </c>
      <c r="DA40" s="404">
        <v>25.514584199832676</v>
      </c>
      <c r="DB40" s="404">
        <f t="shared" si="11"/>
        <v>26.176014327592309</v>
      </c>
      <c r="DC40" s="404">
        <v>28.682383156116575</v>
      </c>
      <c r="DD40" s="404">
        <v>29.436617009134608</v>
      </c>
      <c r="DE40" s="404">
        <v>27.161241376943135</v>
      </c>
      <c r="DF40" s="404">
        <v>28.034632754123429</v>
      </c>
      <c r="DG40" s="404">
        <v>27.7935012982141</v>
      </c>
      <c r="DH40" s="404">
        <v>27.854449949746808</v>
      </c>
      <c r="DI40" s="404">
        <v>27.781453925098944</v>
      </c>
      <c r="DJ40" s="404">
        <v>23.926615506633897</v>
      </c>
      <c r="DK40" s="404">
        <v>23.267043956507397</v>
      </c>
      <c r="DL40" s="404">
        <v>21.902661143179877</v>
      </c>
      <c r="DM40" s="404">
        <v>24.664134361807115</v>
      </c>
      <c r="DN40" s="404">
        <v>23.607437493601815</v>
      </c>
      <c r="DO40" s="404">
        <f t="shared" si="7"/>
        <v>28.172443922724245</v>
      </c>
      <c r="DP40" s="404">
        <v>28.963987922006194</v>
      </c>
      <c r="DQ40" s="404">
        <v>28.225361932976597</v>
      </c>
      <c r="DR40" s="404">
        <v>29.028107353230986</v>
      </c>
      <c r="DS40" s="404">
        <v>30.224124763058551</v>
      </c>
      <c r="DT40" s="404">
        <v>28.338929659307439</v>
      </c>
      <c r="DU40" s="404">
        <v>27.20533524157063</v>
      </c>
      <c r="DV40" s="404">
        <v>25.969931123567545</v>
      </c>
      <c r="DW40" s="404">
        <v>26.42782818554301</v>
      </c>
      <c r="DX40" s="404">
        <v>24.914586284317544</v>
      </c>
      <c r="DY40" s="404">
        <v>30.655734121541098</v>
      </c>
      <c r="DZ40" s="404">
        <v>28.804701538346322</v>
      </c>
      <c r="EA40" s="404">
        <v>29.31069894722506</v>
      </c>
      <c r="EB40" s="404">
        <f t="shared" si="8"/>
        <v>29.031054771131725</v>
      </c>
      <c r="EC40" s="404">
        <v>29.403850266978388</v>
      </c>
      <c r="ED40" s="404">
        <v>30.17549495959738</v>
      </c>
      <c r="EE40" s="404">
        <v>30.303316513059894</v>
      </c>
      <c r="EF40" s="404">
        <v>30.116520161112302</v>
      </c>
      <c r="EG40" s="404">
        <v>28.503108305103872</v>
      </c>
      <c r="EH40" s="404">
        <v>27.452037114967023</v>
      </c>
      <c r="EI40" s="404">
        <v>28.300418529758225</v>
      </c>
      <c r="EJ40" s="404">
        <v>29.524878158120448</v>
      </c>
      <c r="EK40" s="404">
        <v>28.25698629756392</v>
      </c>
      <c r="EL40" s="404">
        <v>28.873844463489693</v>
      </c>
      <c r="EM40" s="404">
        <v>29.148907292961081</v>
      </c>
      <c r="EN40" s="404">
        <v>28.313295190868391</v>
      </c>
      <c r="EO40" s="404">
        <f t="shared" si="9"/>
        <v>26.999999999999996</v>
      </c>
      <c r="EP40" s="404">
        <v>25.24</v>
      </c>
      <c r="EQ40" s="404">
        <v>26.23</v>
      </c>
      <c r="ER40" s="404">
        <v>27.35</v>
      </c>
      <c r="ES40" s="404">
        <v>28.06</v>
      </c>
      <c r="ET40" s="404">
        <v>26.57</v>
      </c>
      <c r="EU40" s="404">
        <v>24.81</v>
      </c>
      <c r="EV40" s="404">
        <v>26.39</v>
      </c>
      <c r="EW40" s="404">
        <v>24.4</v>
      </c>
      <c r="EX40" s="404">
        <v>28.17</v>
      </c>
      <c r="EY40" s="404">
        <v>27.83</v>
      </c>
      <c r="EZ40" s="404">
        <v>29.89</v>
      </c>
      <c r="FA40" s="404">
        <v>29.06</v>
      </c>
    </row>
    <row r="41" spans="1:157" s="30" customFormat="1" ht="12.75">
      <c r="A41" s="792" t="s">
        <v>3187</v>
      </c>
      <c r="B41" s="21">
        <f t="shared" si="0"/>
        <v>64.562683615819196</v>
      </c>
      <c r="C41" s="21">
        <v>57</v>
      </c>
      <c r="D41" s="21">
        <v>67.82683615819208</v>
      </c>
      <c r="E41" s="21">
        <v>70</v>
      </c>
      <c r="F41" s="21" t="s">
        <v>15</v>
      </c>
      <c r="G41" s="21">
        <v>70</v>
      </c>
      <c r="H41" s="21" t="s">
        <v>15</v>
      </c>
      <c r="I41" s="21">
        <v>50</v>
      </c>
      <c r="J41" s="21">
        <v>90</v>
      </c>
      <c r="K41" s="21">
        <v>65</v>
      </c>
      <c r="L41" s="21">
        <v>65</v>
      </c>
      <c r="M41" s="21">
        <v>62.5</v>
      </c>
      <c r="N41" s="21">
        <v>48.29999999999999</v>
      </c>
      <c r="O41" s="21">
        <f t="shared" si="1"/>
        <v>54.521036275028301</v>
      </c>
      <c r="P41" s="21" t="s">
        <v>15</v>
      </c>
      <c r="Q41" s="21">
        <v>56</v>
      </c>
      <c r="R41" s="21">
        <v>48</v>
      </c>
      <c r="S41" s="21">
        <v>50</v>
      </c>
      <c r="T41" s="21">
        <v>64.011976047904199</v>
      </c>
      <c r="U41" s="21">
        <v>53.75</v>
      </c>
      <c r="V41" s="21">
        <v>60</v>
      </c>
      <c r="W41" s="21" t="s">
        <v>15</v>
      </c>
      <c r="X41" s="21">
        <v>60</v>
      </c>
      <c r="Y41" s="21">
        <v>50</v>
      </c>
      <c r="Z41" s="21" t="s">
        <v>15</v>
      </c>
      <c r="AA41" s="21">
        <v>48.927350427350433</v>
      </c>
      <c r="AB41" s="21">
        <f t="shared" si="2"/>
        <v>50.516756733221996</v>
      </c>
      <c r="AC41" s="21">
        <v>51.981335952848724</v>
      </c>
      <c r="AD41" s="21" t="s">
        <v>15</v>
      </c>
      <c r="AE41" s="21">
        <v>43</v>
      </c>
      <c r="AF41" s="21">
        <v>40.640703517587944</v>
      </c>
      <c r="AG41" s="21">
        <v>47.692153722978382</v>
      </c>
      <c r="AH41" s="21">
        <v>43.76085982982535</v>
      </c>
      <c r="AI41" s="21">
        <v>60</v>
      </c>
      <c r="AJ41" s="21">
        <v>67.575757575757578</v>
      </c>
      <c r="AK41" s="21">
        <v>50</v>
      </c>
      <c r="AL41" s="21" t="s">
        <v>15</v>
      </c>
      <c r="AM41" s="21">
        <v>49.999999999999993</v>
      </c>
      <c r="AN41" s="21" t="s">
        <v>15</v>
      </c>
      <c r="AO41" s="21">
        <f t="shared" si="3"/>
        <v>58.027146876339167</v>
      </c>
      <c r="AP41" s="21">
        <v>75</v>
      </c>
      <c r="AQ41" s="21">
        <v>75</v>
      </c>
      <c r="AR41" s="21">
        <v>75</v>
      </c>
      <c r="AS41" s="21">
        <v>57.142857142857139</v>
      </c>
      <c r="AT41" s="21">
        <v>46.868327402135229</v>
      </c>
      <c r="AU41" s="21">
        <v>40</v>
      </c>
      <c r="AV41" s="21">
        <v>70</v>
      </c>
      <c r="AW41" s="21" t="s">
        <v>15</v>
      </c>
      <c r="AX41" s="21">
        <v>40</v>
      </c>
      <c r="AY41" s="21">
        <v>36.260284218399399</v>
      </c>
      <c r="AZ41" s="21">
        <v>65</v>
      </c>
      <c r="BA41" s="21" t="s">
        <v>15</v>
      </c>
      <c r="BB41" s="21">
        <f t="shared" si="4"/>
        <v>47.202623826736186</v>
      </c>
      <c r="BC41" s="21" t="s">
        <v>15</v>
      </c>
      <c r="BD41" s="21" t="s">
        <v>15</v>
      </c>
      <c r="BE41" s="21" t="s">
        <v>15</v>
      </c>
      <c r="BF41" s="21" t="s">
        <v>15</v>
      </c>
      <c r="BG41" s="21">
        <v>35.26956521739131</v>
      </c>
      <c r="BH41" s="21">
        <v>54.439024390243901</v>
      </c>
      <c r="BI41" s="21">
        <v>40</v>
      </c>
      <c r="BJ41" s="21">
        <v>48.823529411764703</v>
      </c>
      <c r="BK41" s="21">
        <v>32.898876404494381</v>
      </c>
      <c r="BL41" s="21">
        <v>55.735449735449741</v>
      </c>
      <c r="BM41" s="21">
        <v>55.454545454545453</v>
      </c>
      <c r="BN41" s="21">
        <v>55</v>
      </c>
      <c r="BO41" s="21">
        <f t="shared" si="5"/>
        <v>38.699999999999996</v>
      </c>
      <c r="BP41" s="21" t="s">
        <v>15</v>
      </c>
      <c r="BQ41" s="21">
        <v>35</v>
      </c>
      <c r="BR41" s="21">
        <v>38.300000000000004</v>
      </c>
      <c r="BS41" s="21">
        <v>45</v>
      </c>
      <c r="BT41" s="21">
        <v>35</v>
      </c>
      <c r="BU41" s="21">
        <v>40</v>
      </c>
      <c r="BV41" s="21">
        <v>40</v>
      </c>
      <c r="BW41" s="21">
        <v>35.4</v>
      </c>
      <c r="BX41" s="21">
        <v>37</v>
      </c>
      <c r="BY41" s="21">
        <v>36</v>
      </c>
      <c r="BZ41" s="21">
        <v>50</v>
      </c>
      <c r="CA41" s="21">
        <v>34</v>
      </c>
      <c r="CB41" s="21">
        <f t="shared" si="6"/>
        <v>28.785841001252752</v>
      </c>
      <c r="CC41" s="21" t="s">
        <v>15</v>
      </c>
      <c r="CD41" s="21">
        <v>21.330578512396695</v>
      </c>
      <c r="CE41" s="21" t="s">
        <v>15</v>
      </c>
      <c r="CF41" s="21">
        <v>30</v>
      </c>
      <c r="CG41" s="21">
        <v>27.283018867924529</v>
      </c>
      <c r="CH41" s="21">
        <v>27</v>
      </c>
      <c r="CI41" s="21">
        <v>29.26485693323551</v>
      </c>
      <c r="CJ41" s="21">
        <v>34.482142857142854</v>
      </c>
      <c r="CK41" s="21" t="s">
        <v>15</v>
      </c>
      <c r="CL41" s="21">
        <v>21.93548387096774</v>
      </c>
      <c r="CM41" s="21">
        <v>36.5</v>
      </c>
      <c r="CN41" s="21">
        <v>31.276487969607423</v>
      </c>
      <c r="CO41" s="21">
        <f t="shared" si="10"/>
        <v>29.476249163574376</v>
      </c>
      <c r="CP41" s="21">
        <v>37.674999999999997</v>
      </c>
      <c r="CQ41" s="21">
        <v>36.149328023892487</v>
      </c>
      <c r="CR41" s="21">
        <v>33.117899977370449</v>
      </c>
      <c r="CS41" s="21">
        <v>28.59535243996902</v>
      </c>
      <c r="CT41" s="21">
        <v>29.737313432835823</v>
      </c>
      <c r="CU41" s="21">
        <v>22.449013157894736</v>
      </c>
      <c r="CV41" s="21">
        <v>30.64</v>
      </c>
      <c r="CW41" s="21">
        <v>25.871543415126897</v>
      </c>
      <c r="CX41" s="21">
        <v>28.923283983849259</v>
      </c>
      <c r="CY41" s="21">
        <v>23.636166511182267</v>
      </c>
      <c r="CZ41" s="21">
        <v>32.110089020771504</v>
      </c>
      <c r="DA41" s="21">
        <v>24.81</v>
      </c>
      <c r="DB41" s="21">
        <f t="shared" si="11"/>
        <v>24.783318005360311</v>
      </c>
      <c r="DC41" s="21">
        <v>21.940598669623061</v>
      </c>
      <c r="DD41" s="21">
        <v>34.344687499999999</v>
      </c>
      <c r="DE41" s="21">
        <v>24.396704959107453</v>
      </c>
      <c r="DF41" s="21">
        <v>24.321025824204902</v>
      </c>
      <c r="DG41" s="21">
        <v>22.869370685561929</v>
      </c>
      <c r="DH41" s="21">
        <v>24.354987407107988</v>
      </c>
      <c r="DI41" s="21">
        <v>23.020365250162904</v>
      </c>
      <c r="DJ41" s="21">
        <v>24.588243952276237</v>
      </c>
      <c r="DK41" s="21">
        <v>24.007036175710592</v>
      </c>
      <c r="DL41" s="21">
        <v>23.52486010098248</v>
      </c>
      <c r="DM41" s="21">
        <v>26.056067871634088</v>
      </c>
      <c r="DN41" s="21">
        <v>23.975867667952102</v>
      </c>
      <c r="DO41" s="21">
        <f t="shared" si="7"/>
        <v>25.982214636444372</v>
      </c>
      <c r="DP41" s="21">
        <v>25.871180479226204</v>
      </c>
      <c r="DQ41" s="21">
        <v>25.271142381664593</v>
      </c>
      <c r="DR41" s="21">
        <v>26.795311423270604</v>
      </c>
      <c r="DS41" s="21">
        <v>28.82049382716049</v>
      </c>
      <c r="DT41" s="21">
        <v>25.018508871886702</v>
      </c>
      <c r="DU41" s="21">
        <v>24.187653718864311</v>
      </c>
      <c r="DV41" s="21">
        <v>18.373026916304308</v>
      </c>
      <c r="DW41" s="21">
        <v>18.915976320061109</v>
      </c>
      <c r="DX41" s="21">
        <v>27.694939309056959</v>
      </c>
      <c r="DY41" s="21">
        <v>31.743333333333336</v>
      </c>
      <c r="DZ41" s="21">
        <v>33.939022646007153</v>
      </c>
      <c r="EA41" s="21">
        <v>25.155986410496723</v>
      </c>
      <c r="EB41" s="21">
        <f t="shared" si="8"/>
        <v>26.670014772993579</v>
      </c>
      <c r="EC41" s="21">
        <v>29.519991151910634</v>
      </c>
      <c r="ED41" s="21">
        <v>22.287062146892655</v>
      </c>
      <c r="EE41" s="21">
        <v>23.495128596893299</v>
      </c>
      <c r="EF41" s="21">
        <v>32.220942408376963</v>
      </c>
      <c r="EG41" s="21">
        <v>31.691246641590546</v>
      </c>
      <c r="EH41" s="21">
        <v>32.619999999999997</v>
      </c>
      <c r="EI41" s="21">
        <v>28.115031446540879</v>
      </c>
      <c r="EJ41" s="21">
        <v>26.209109760457633</v>
      </c>
      <c r="EK41" s="21">
        <v>23.722774159937483</v>
      </c>
      <c r="EL41" s="21">
        <v>21.18569430315361</v>
      </c>
      <c r="EM41" s="21">
        <v>26.344971469329533</v>
      </c>
      <c r="EN41" s="21">
        <v>22.628225190839693</v>
      </c>
      <c r="EO41" s="21">
        <f t="shared" si="9"/>
        <v>25.538333333333338</v>
      </c>
      <c r="EP41" s="21">
        <v>26.09</v>
      </c>
      <c r="EQ41" s="21">
        <v>20.69</v>
      </c>
      <c r="ER41" s="21">
        <v>23.44</v>
      </c>
      <c r="ES41" s="21">
        <v>24.71</v>
      </c>
      <c r="ET41" s="21">
        <v>23.43</v>
      </c>
      <c r="EU41" s="21">
        <v>29.11</v>
      </c>
      <c r="EV41" s="21">
        <v>31.87</v>
      </c>
      <c r="EW41" s="21">
        <v>31.43</v>
      </c>
      <c r="EX41" s="21">
        <v>24.4</v>
      </c>
      <c r="EY41" s="21">
        <v>15.74</v>
      </c>
      <c r="EZ41" s="21">
        <v>32.61</v>
      </c>
      <c r="FA41" s="21">
        <v>22.94</v>
      </c>
    </row>
    <row r="42" spans="1:157" s="30" customFormat="1" ht="12.75">
      <c r="A42" s="753" t="s">
        <v>3042</v>
      </c>
      <c r="B42" s="21">
        <f t="shared" si="0"/>
        <v>47.5</v>
      </c>
      <c r="C42" s="21" t="s">
        <v>15</v>
      </c>
      <c r="D42" s="21">
        <v>75</v>
      </c>
      <c r="E42" s="21">
        <v>70</v>
      </c>
      <c r="F42" s="21" t="s">
        <v>15</v>
      </c>
      <c r="G42" s="21" t="s">
        <v>15</v>
      </c>
      <c r="H42" s="21" t="s">
        <v>15</v>
      </c>
      <c r="I42" s="21" t="s">
        <v>15</v>
      </c>
      <c r="J42" s="21">
        <v>45.000000000000007</v>
      </c>
      <c r="K42" s="21" t="s">
        <v>15</v>
      </c>
      <c r="L42" s="21" t="s">
        <v>15</v>
      </c>
      <c r="M42" s="21" t="s">
        <v>15</v>
      </c>
      <c r="N42" s="21">
        <v>0</v>
      </c>
      <c r="O42" s="21">
        <f t="shared" si="1"/>
        <v>46</v>
      </c>
      <c r="P42" s="21">
        <v>57</v>
      </c>
      <c r="Q42" s="21" t="s">
        <v>15</v>
      </c>
      <c r="R42" s="21" t="s">
        <v>15</v>
      </c>
      <c r="S42" s="21" t="s">
        <v>15</v>
      </c>
      <c r="T42" s="21" t="s">
        <v>15</v>
      </c>
      <c r="U42" s="21" t="s">
        <v>15</v>
      </c>
      <c r="V42" s="21" t="s">
        <v>15</v>
      </c>
      <c r="W42" s="21" t="s">
        <v>15</v>
      </c>
      <c r="X42" s="21" t="s">
        <v>15</v>
      </c>
      <c r="Y42" s="21" t="s">
        <v>15</v>
      </c>
      <c r="Z42" s="21" t="s">
        <v>15</v>
      </c>
      <c r="AA42" s="21">
        <v>35</v>
      </c>
      <c r="AB42" s="21">
        <f t="shared" si="2"/>
        <v>54.789349652239913</v>
      </c>
      <c r="AC42" s="21" t="s">
        <v>15</v>
      </c>
      <c r="AD42" s="21">
        <v>45</v>
      </c>
      <c r="AE42" s="21">
        <v>57.25</v>
      </c>
      <c r="AF42" s="21">
        <v>60</v>
      </c>
      <c r="AG42" s="21">
        <v>40</v>
      </c>
      <c r="AH42" s="21">
        <v>60</v>
      </c>
      <c r="AI42" s="21">
        <v>60</v>
      </c>
      <c r="AJ42" s="21">
        <v>64.966887417218544</v>
      </c>
      <c r="AK42" s="21">
        <v>50</v>
      </c>
      <c r="AL42" s="21" t="s">
        <v>15</v>
      </c>
      <c r="AM42" s="21">
        <v>52.061224489795926</v>
      </c>
      <c r="AN42" s="21">
        <v>58.615384615384613</v>
      </c>
      <c r="AO42" s="21">
        <f t="shared" si="3"/>
        <v>47.569892581806023</v>
      </c>
      <c r="AP42" s="21">
        <v>60</v>
      </c>
      <c r="AQ42" s="21">
        <v>65</v>
      </c>
      <c r="AR42" s="21">
        <v>41.557463672391016</v>
      </c>
      <c r="AS42" s="21">
        <v>52.058823529411761</v>
      </c>
      <c r="AT42" s="21">
        <v>47.081632653061227</v>
      </c>
      <c r="AU42" s="21">
        <v>32</v>
      </c>
      <c r="AV42" s="21">
        <v>67</v>
      </c>
      <c r="AW42" s="21">
        <v>54.673469387755098</v>
      </c>
      <c r="AX42" s="21">
        <v>30</v>
      </c>
      <c r="AY42" s="21">
        <v>36.071342200725518</v>
      </c>
      <c r="AZ42" s="21" t="s">
        <v>15</v>
      </c>
      <c r="BA42" s="21">
        <v>37.826086956521735</v>
      </c>
      <c r="BB42" s="21">
        <f t="shared" si="4"/>
        <v>43.23195777994934</v>
      </c>
      <c r="BC42" s="21">
        <v>50</v>
      </c>
      <c r="BD42" s="21" t="s">
        <v>15</v>
      </c>
      <c r="BE42" s="21">
        <v>43.034146341463412</v>
      </c>
      <c r="BF42" s="21">
        <v>38.679245283018865</v>
      </c>
      <c r="BG42" s="21">
        <v>38.261728395061724</v>
      </c>
      <c r="BH42" s="21">
        <v>35.6</v>
      </c>
      <c r="BI42" s="21">
        <v>42.2</v>
      </c>
      <c r="BJ42" s="21">
        <v>77.3125</v>
      </c>
      <c r="BK42" s="21" t="s">
        <v>15</v>
      </c>
      <c r="BL42" s="21" t="s">
        <v>15</v>
      </c>
      <c r="BM42" s="21">
        <v>32</v>
      </c>
      <c r="BN42" s="21">
        <v>32</v>
      </c>
      <c r="BO42" s="21">
        <f t="shared" si="5"/>
        <v>37.126278800442854</v>
      </c>
      <c r="BP42" s="21">
        <v>40.048453608247428</v>
      </c>
      <c r="BQ42" s="21">
        <v>41.818181818181813</v>
      </c>
      <c r="BR42" s="21">
        <v>34.723766816143495</v>
      </c>
      <c r="BS42" s="21">
        <v>33.484036838066011</v>
      </c>
      <c r="BT42" s="21">
        <v>36.704225352112672</v>
      </c>
      <c r="BU42" s="21">
        <v>35.524999999999999</v>
      </c>
      <c r="BV42" s="21">
        <v>34.928571428571423</v>
      </c>
      <c r="BW42" s="21">
        <v>34.277777777777779</v>
      </c>
      <c r="BX42" s="21">
        <v>33.846153846153847</v>
      </c>
      <c r="BY42" s="21">
        <v>35.877190542420024</v>
      </c>
      <c r="BZ42" s="21">
        <v>44.4</v>
      </c>
      <c r="CA42" s="21">
        <v>39.881987577639748</v>
      </c>
      <c r="CB42" s="21">
        <f t="shared" si="6"/>
        <v>35.966000604553521</v>
      </c>
      <c r="CC42" s="21">
        <v>36.666666666666671</v>
      </c>
      <c r="CD42" s="21">
        <v>31.5</v>
      </c>
      <c r="CE42" s="21">
        <v>42.1</v>
      </c>
      <c r="CF42" s="21">
        <v>35.299999999999997</v>
      </c>
      <c r="CG42" s="21">
        <v>29.000000000000004</v>
      </c>
      <c r="CH42" s="21">
        <v>32.831838565022423</v>
      </c>
      <c r="CI42" s="21">
        <v>34.734246575342468</v>
      </c>
      <c r="CJ42" s="21">
        <v>42.830303030303035</v>
      </c>
      <c r="CK42" s="21">
        <v>41.286046511627909</v>
      </c>
      <c r="CL42" s="21">
        <v>30</v>
      </c>
      <c r="CM42" s="21">
        <v>34.466081871345033</v>
      </c>
      <c r="CN42" s="21">
        <v>40.87682403433476</v>
      </c>
      <c r="CO42" s="21">
        <f t="shared" si="10"/>
        <v>32.190171627124293</v>
      </c>
      <c r="CP42" s="21">
        <v>41.800000000000004</v>
      </c>
      <c r="CQ42" s="21">
        <v>36.026277372262776</v>
      </c>
      <c r="CR42" s="21">
        <v>27.746751006325475</v>
      </c>
      <c r="CS42" s="21">
        <v>33.303305785123968</v>
      </c>
      <c r="CT42" s="21">
        <v>33.918518518518518</v>
      </c>
      <c r="CU42" s="21">
        <v>32.977304964539002</v>
      </c>
      <c r="CV42" s="21">
        <v>31.980341880341882</v>
      </c>
      <c r="CW42" s="21">
        <v>29.156946182728408</v>
      </c>
      <c r="CX42" s="21">
        <v>27.311271249076128</v>
      </c>
      <c r="CY42" s="21">
        <v>31.998066425517919</v>
      </c>
      <c r="CZ42" s="21">
        <v>30.873295092415557</v>
      </c>
      <c r="DA42" s="21">
        <v>29.189981048641819</v>
      </c>
      <c r="DB42" s="21">
        <f t="shared" si="11"/>
        <v>28.000141568213223</v>
      </c>
      <c r="DC42" s="21">
        <v>28.575417236662105</v>
      </c>
      <c r="DD42" s="21">
        <v>28.167346938775513</v>
      </c>
      <c r="DE42" s="21">
        <v>23.580606647305583</v>
      </c>
      <c r="DF42" s="21">
        <v>27.359405548216643</v>
      </c>
      <c r="DG42" s="21">
        <v>27.329801043951882</v>
      </c>
      <c r="DH42" s="21">
        <v>29.84635294117647</v>
      </c>
      <c r="DI42" s="21">
        <v>30.180040241448694</v>
      </c>
      <c r="DJ42" s="21">
        <v>28.960117302052787</v>
      </c>
      <c r="DK42" s="21">
        <v>27.553656845753903</v>
      </c>
      <c r="DL42" s="21">
        <v>27.472067520946275</v>
      </c>
      <c r="DM42" s="21">
        <v>29.193983572895277</v>
      </c>
      <c r="DN42" s="21">
        <v>27.782902979373567</v>
      </c>
      <c r="DO42" s="21">
        <f t="shared" si="7"/>
        <v>27.741804323830241</v>
      </c>
      <c r="DP42" s="21">
        <v>26.771159737417943</v>
      </c>
      <c r="DQ42" s="21">
        <v>24.349629553827263</v>
      </c>
      <c r="DR42" s="21">
        <v>27.538365261813535</v>
      </c>
      <c r="DS42" s="21">
        <v>27.400651819663224</v>
      </c>
      <c r="DT42" s="21">
        <v>26.415976931142954</v>
      </c>
      <c r="DU42" s="21">
        <v>29.489769138497238</v>
      </c>
      <c r="DV42" s="21">
        <v>27.861254851228978</v>
      </c>
      <c r="DW42" s="21">
        <v>28.706825216527044</v>
      </c>
      <c r="DX42" s="21">
        <v>30.362545126353787</v>
      </c>
      <c r="DY42" s="21">
        <v>28.560546127738352</v>
      </c>
      <c r="DZ42" s="21">
        <v>27.392992125984254</v>
      </c>
      <c r="EA42" s="21">
        <v>28.051935995768314</v>
      </c>
      <c r="EB42" s="21">
        <f t="shared" si="8"/>
        <v>30.163775456388297</v>
      </c>
      <c r="EC42" s="21">
        <v>28.366456982274094</v>
      </c>
      <c r="ED42" s="21">
        <v>28.963310060998019</v>
      </c>
      <c r="EE42" s="21">
        <v>31.386577585348864</v>
      </c>
      <c r="EF42" s="21">
        <v>30.761612523349299</v>
      </c>
      <c r="EG42" s="21">
        <v>29.99442458315314</v>
      </c>
      <c r="EH42" s="21">
        <v>30.283556176832715</v>
      </c>
      <c r="EI42" s="21">
        <v>30.1933828320802</v>
      </c>
      <c r="EJ42" s="21">
        <v>30.245674834906946</v>
      </c>
      <c r="EK42" s="21">
        <v>31.082077933308117</v>
      </c>
      <c r="EL42" s="21">
        <v>30.132759847522234</v>
      </c>
      <c r="EM42" s="21">
        <v>30.460628589994045</v>
      </c>
      <c r="EN42" s="21">
        <v>30.09484352689196</v>
      </c>
      <c r="EO42" s="21">
        <f t="shared" si="9"/>
        <v>29.682500000000005</v>
      </c>
      <c r="EP42" s="21">
        <v>28.3</v>
      </c>
      <c r="EQ42" s="21">
        <v>27.73</v>
      </c>
      <c r="ER42" s="21">
        <v>27.55</v>
      </c>
      <c r="ES42" s="21">
        <v>28.49</v>
      </c>
      <c r="ET42" s="21">
        <v>28.75</v>
      </c>
      <c r="EU42" s="21">
        <v>28.4</v>
      </c>
      <c r="EV42" s="21">
        <v>29</v>
      </c>
      <c r="EW42" s="21">
        <v>30.89</v>
      </c>
      <c r="EX42" s="21">
        <v>30.66</v>
      </c>
      <c r="EY42" s="21">
        <v>32.450000000000003</v>
      </c>
      <c r="EZ42" s="21">
        <v>32.06</v>
      </c>
      <c r="FA42" s="21">
        <v>31.91</v>
      </c>
    </row>
    <row r="43" spans="1:157" s="30" customFormat="1" ht="12.75">
      <c r="A43" s="792" t="s">
        <v>2901</v>
      </c>
      <c r="B43" s="21">
        <f t="shared" si="0"/>
        <v>60</v>
      </c>
      <c r="C43" s="21" t="s">
        <v>15</v>
      </c>
      <c r="D43" s="21" t="s">
        <v>15</v>
      </c>
      <c r="E43" s="21" t="s">
        <v>15</v>
      </c>
      <c r="F43" s="21" t="s">
        <v>15</v>
      </c>
      <c r="G43" s="21" t="s">
        <v>15</v>
      </c>
      <c r="H43" s="21" t="s">
        <v>15</v>
      </c>
      <c r="I43" s="21" t="s">
        <v>15</v>
      </c>
      <c r="J43" s="21" t="s">
        <v>15</v>
      </c>
      <c r="K43" s="21" t="s">
        <v>15</v>
      </c>
      <c r="L43" s="21" t="s">
        <v>15</v>
      </c>
      <c r="M43" s="21" t="s">
        <v>15</v>
      </c>
      <c r="N43" s="21">
        <v>60</v>
      </c>
      <c r="O43" s="21">
        <f t="shared" si="1"/>
        <v>62.5</v>
      </c>
      <c r="P43" s="21" t="s">
        <v>15</v>
      </c>
      <c r="Q43" s="21" t="s">
        <v>15</v>
      </c>
      <c r="R43" s="21" t="s">
        <v>15</v>
      </c>
      <c r="S43" s="21" t="s">
        <v>15</v>
      </c>
      <c r="T43" s="21" t="s">
        <v>15</v>
      </c>
      <c r="U43" s="21" t="s">
        <v>15</v>
      </c>
      <c r="V43" s="21" t="s">
        <v>15</v>
      </c>
      <c r="W43" s="21" t="s">
        <v>15</v>
      </c>
      <c r="X43" s="21" t="s">
        <v>15</v>
      </c>
      <c r="Y43" s="21" t="s">
        <v>15</v>
      </c>
      <c r="Z43" s="21">
        <v>60</v>
      </c>
      <c r="AA43" s="21">
        <v>65</v>
      </c>
      <c r="AB43" s="21">
        <f t="shared" si="2"/>
        <v>58.863636363636367</v>
      </c>
      <c r="AC43" s="21">
        <v>55.454545454545453</v>
      </c>
      <c r="AD43" s="21" t="s">
        <v>15</v>
      </c>
      <c r="AE43" s="21" t="s">
        <v>15</v>
      </c>
      <c r="AF43" s="21" t="s">
        <v>15</v>
      </c>
      <c r="AG43" s="21" t="s">
        <v>15</v>
      </c>
      <c r="AH43" s="21">
        <v>50.000000000000007</v>
      </c>
      <c r="AI43" s="21" t="s">
        <v>15</v>
      </c>
      <c r="AJ43" s="21">
        <v>60</v>
      </c>
      <c r="AK43" s="21" t="s">
        <v>15</v>
      </c>
      <c r="AL43" s="21">
        <v>70</v>
      </c>
      <c r="AM43" s="21" t="s">
        <v>15</v>
      </c>
      <c r="AN43" s="21" t="s">
        <v>15</v>
      </c>
      <c r="AO43" s="21">
        <f t="shared" si="3"/>
        <v>60</v>
      </c>
      <c r="AP43" s="21">
        <v>60</v>
      </c>
      <c r="AQ43" s="21" t="s">
        <v>15</v>
      </c>
      <c r="AR43" s="21">
        <v>60</v>
      </c>
      <c r="AS43" s="21" t="s">
        <v>15</v>
      </c>
      <c r="AT43" s="21" t="s">
        <v>15</v>
      </c>
      <c r="AU43" s="21" t="s">
        <v>15</v>
      </c>
      <c r="AV43" s="21" t="s">
        <v>15</v>
      </c>
      <c r="AW43" s="21" t="s">
        <v>15</v>
      </c>
      <c r="AX43" s="21" t="s">
        <v>15</v>
      </c>
      <c r="AY43" s="21" t="s">
        <v>15</v>
      </c>
      <c r="AZ43" s="21" t="s">
        <v>15</v>
      </c>
      <c r="BA43" s="21" t="s">
        <v>15</v>
      </c>
      <c r="BB43" s="21">
        <f t="shared" si="4"/>
        <v>53.333333333333329</v>
      </c>
      <c r="BC43" s="21">
        <v>75</v>
      </c>
      <c r="BD43" s="21">
        <v>60</v>
      </c>
      <c r="BE43" s="21">
        <v>0</v>
      </c>
      <c r="BF43" s="21" t="s">
        <v>15</v>
      </c>
      <c r="BG43" s="21">
        <v>56.666666666666657</v>
      </c>
      <c r="BH43" s="21" t="s">
        <v>15</v>
      </c>
      <c r="BI43" s="21" t="s">
        <v>15</v>
      </c>
      <c r="BJ43" s="21" t="s">
        <v>15</v>
      </c>
      <c r="BK43" s="21" t="s">
        <v>15</v>
      </c>
      <c r="BL43" s="21" t="s">
        <v>15</v>
      </c>
      <c r="BM43" s="21" t="s">
        <v>15</v>
      </c>
      <c r="BN43" s="21">
        <v>75</v>
      </c>
      <c r="BO43" s="21">
        <f t="shared" si="5"/>
        <v>52.5</v>
      </c>
      <c r="BP43" s="21" t="s">
        <v>15</v>
      </c>
      <c r="BQ43" s="21">
        <v>60</v>
      </c>
      <c r="BR43" s="21" t="s">
        <v>15</v>
      </c>
      <c r="BS43" s="21" t="s">
        <v>15</v>
      </c>
      <c r="BT43" s="21" t="s">
        <v>15</v>
      </c>
      <c r="BU43" s="21" t="s">
        <v>15</v>
      </c>
      <c r="BV43" s="21" t="s">
        <v>15</v>
      </c>
      <c r="BW43" s="21" t="s">
        <v>15</v>
      </c>
      <c r="BX43" s="21" t="s">
        <v>15</v>
      </c>
      <c r="BY43" s="21" t="s">
        <v>15</v>
      </c>
      <c r="BZ43" s="21">
        <v>45</v>
      </c>
      <c r="CA43" s="21" t="s">
        <v>15</v>
      </c>
      <c r="CB43" s="21">
        <f t="shared" si="6"/>
        <v>39.203500483594972</v>
      </c>
      <c r="CC43" s="21">
        <v>60</v>
      </c>
      <c r="CD43" s="21">
        <v>40</v>
      </c>
      <c r="CE43" s="21" t="s">
        <v>15</v>
      </c>
      <c r="CF43" s="21">
        <v>29.999999999999996</v>
      </c>
      <c r="CG43" s="21" t="s">
        <v>15</v>
      </c>
      <c r="CH43" s="21" t="s">
        <v>15</v>
      </c>
      <c r="CI43" s="21" t="s">
        <v>15</v>
      </c>
      <c r="CJ43" s="21" t="s">
        <v>15</v>
      </c>
      <c r="CK43" s="21" t="s">
        <v>15</v>
      </c>
      <c r="CL43" s="21" t="s">
        <v>15</v>
      </c>
      <c r="CM43" s="21" t="s">
        <v>15</v>
      </c>
      <c r="CN43" s="21">
        <v>26.814001934379881</v>
      </c>
      <c r="CO43" s="21">
        <f t="shared" si="10"/>
        <v>24.90131302912647</v>
      </c>
      <c r="CP43" s="21">
        <v>26.999999999999996</v>
      </c>
      <c r="CQ43" s="21">
        <v>35</v>
      </c>
      <c r="CR43" s="21">
        <v>27.107462686567164</v>
      </c>
      <c r="CS43" s="21" t="s">
        <v>15</v>
      </c>
      <c r="CT43" s="21">
        <v>27.077227531615019</v>
      </c>
      <c r="CU43" s="21" t="s">
        <v>15</v>
      </c>
      <c r="CV43" s="21">
        <v>17.641921397379914</v>
      </c>
      <c r="CW43" s="21">
        <v>25</v>
      </c>
      <c r="CX43" s="21" t="s">
        <v>15</v>
      </c>
      <c r="CY43" s="21" t="s">
        <v>15</v>
      </c>
      <c r="CZ43" s="21">
        <v>18.999999999999996</v>
      </c>
      <c r="DA43" s="21">
        <v>21.383892617449664</v>
      </c>
      <c r="DB43" s="21">
        <f t="shared" si="11"/>
        <v>19.756985899775525</v>
      </c>
      <c r="DC43" s="21">
        <v>20.636281224818692</v>
      </c>
      <c r="DD43" s="21">
        <v>19</v>
      </c>
      <c r="DE43" s="21">
        <v>20.251700680272108</v>
      </c>
      <c r="DF43" s="21">
        <v>19.885792011019284</v>
      </c>
      <c r="DG43" s="21">
        <v>20.152813067150635</v>
      </c>
      <c r="DH43" s="21">
        <v>19.551724137931036</v>
      </c>
      <c r="DI43" s="21">
        <v>20.425541941564564</v>
      </c>
      <c r="DJ43" s="21">
        <v>19.432203389830509</v>
      </c>
      <c r="DK43" s="21">
        <v>19.04432855280313</v>
      </c>
      <c r="DL43" s="21">
        <v>20.142731902510004</v>
      </c>
      <c r="DM43" s="21">
        <v>19.391434892541088</v>
      </c>
      <c r="DN43" s="21">
        <v>19.169278996865202</v>
      </c>
      <c r="DO43" s="21">
        <f t="shared" si="7"/>
        <v>32.941039764181404</v>
      </c>
      <c r="DP43" s="21">
        <v>21.918899082568803</v>
      </c>
      <c r="DQ43" s="21">
        <v>34.797278911564632</v>
      </c>
      <c r="DR43" s="21">
        <v>29.308414634146345</v>
      </c>
      <c r="DS43" s="21">
        <v>35.164545454545447</v>
      </c>
      <c r="DT43" s="21">
        <v>35.281162790697671</v>
      </c>
      <c r="DU43" s="21">
        <v>35.372357723577238</v>
      </c>
      <c r="DV43" s="21">
        <v>35.729032258064521</v>
      </c>
      <c r="DW43" s="21">
        <v>35.083776824034338</v>
      </c>
      <c r="DX43" s="21">
        <v>34.983808290155437</v>
      </c>
      <c r="DY43" s="21">
        <v>34.890034364261169</v>
      </c>
      <c r="DZ43" s="21">
        <v>35.185185185185183</v>
      </c>
      <c r="EA43" s="21">
        <v>27.577981651376145</v>
      </c>
      <c r="EB43" s="21">
        <f t="shared" si="8"/>
        <v>30.944019561961142</v>
      </c>
      <c r="EC43" s="21">
        <v>24.289208633093523</v>
      </c>
      <c r="ED43" s="21">
        <v>25.592160493827162</v>
      </c>
      <c r="EE43" s="21">
        <v>32.827687499999996</v>
      </c>
      <c r="EF43" s="21">
        <v>32.050174672489078</v>
      </c>
      <c r="EG43" s="21">
        <v>30.995714285714286</v>
      </c>
      <c r="EH43" s="21">
        <v>33.334946374946377</v>
      </c>
      <c r="EI43" s="21">
        <v>32.643799621928167</v>
      </c>
      <c r="EJ43" s="21">
        <v>32.421195652173914</v>
      </c>
      <c r="EK43" s="21">
        <v>31.614509803921571</v>
      </c>
      <c r="EL43" s="21">
        <v>32.575890034364257</v>
      </c>
      <c r="EM43" s="21">
        <v>32.594893617021278</v>
      </c>
      <c r="EN43" s="21">
        <v>30.388054054054052</v>
      </c>
      <c r="EO43" s="21">
        <f t="shared" si="9"/>
        <v>31.465</v>
      </c>
      <c r="EP43" s="21">
        <v>32.21</v>
      </c>
      <c r="EQ43" s="21">
        <v>32.42</v>
      </c>
      <c r="ER43" s="21">
        <v>28.75</v>
      </c>
      <c r="ES43" s="21">
        <v>32.18</v>
      </c>
      <c r="ET43" s="21">
        <v>31.59</v>
      </c>
      <c r="EU43" s="21">
        <v>31.82</v>
      </c>
      <c r="EV43" s="21">
        <v>30.94</v>
      </c>
      <c r="EW43" s="21">
        <v>27.81</v>
      </c>
      <c r="EX43" s="21">
        <v>31.72</v>
      </c>
      <c r="EY43" s="21">
        <v>32.58</v>
      </c>
      <c r="EZ43" s="21">
        <v>32.67</v>
      </c>
      <c r="FA43" s="21">
        <v>32.89</v>
      </c>
    </row>
    <row r="44" spans="1:157" s="30" customFormat="1" ht="12.75">
      <c r="A44" s="792" t="s">
        <v>3188</v>
      </c>
      <c r="B44" s="21">
        <f t="shared" si="0"/>
        <v>47.333333333333336</v>
      </c>
      <c r="C44" s="21" t="s">
        <v>15</v>
      </c>
      <c r="D44" s="21" t="s">
        <v>15</v>
      </c>
      <c r="E44" s="21" t="s">
        <v>15</v>
      </c>
      <c r="F44" s="21">
        <v>12</v>
      </c>
      <c r="G44" s="21" t="s">
        <v>15</v>
      </c>
      <c r="H44" s="21" t="s">
        <v>15</v>
      </c>
      <c r="I44" s="21">
        <v>70</v>
      </c>
      <c r="J44" s="21" t="s">
        <v>15</v>
      </c>
      <c r="K44" s="21" t="s">
        <v>15</v>
      </c>
      <c r="L44" s="21" t="s">
        <v>15</v>
      </c>
      <c r="M44" s="21">
        <v>60</v>
      </c>
      <c r="N44" s="21" t="s">
        <v>15</v>
      </c>
      <c r="O44" s="21">
        <f t="shared" si="1"/>
        <v>60.06962560072207</v>
      </c>
      <c r="P44" s="21">
        <v>65</v>
      </c>
      <c r="Q44" s="21" t="s">
        <v>15</v>
      </c>
      <c r="R44" s="21">
        <v>65</v>
      </c>
      <c r="S44" s="21" t="s">
        <v>15</v>
      </c>
      <c r="T44" s="21">
        <v>51.999999999999993</v>
      </c>
      <c r="U44" s="21">
        <v>52.169459962756044</v>
      </c>
      <c r="V44" s="21">
        <v>70.041775456919069</v>
      </c>
      <c r="W44" s="21">
        <v>65.777777777777786</v>
      </c>
      <c r="X44" s="21">
        <v>50.270270270270274</v>
      </c>
      <c r="Y44" s="21" t="s">
        <v>15</v>
      </c>
      <c r="Z44" s="21">
        <v>70.367346938775512</v>
      </c>
      <c r="AA44" s="21">
        <v>50</v>
      </c>
      <c r="AB44" s="21">
        <f t="shared" si="2"/>
        <v>46.245787655893949</v>
      </c>
      <c r="AC44" s="21">
        <v>42.239182540683743</v>
      </c>
      <c r="AD44" s="21">
        <v>40</v>
      </c>
      <c r="AE44" s="21">
        <v>40.347765605981564</v>
      </c>
      <c r="AF44" s="21">
        <v>40.954142440456643</v>
      </c>
      <c r="AG44" s="21">
        <v>56.345839129267652</v>
      </c>
      <c r="AH44" s="21">
        <v>45</v>
      </c>
      <c r="AI44" s="21">
        <v>45.000000000000007</v>
      </c>
      <c r="AJ44" s="21">
        <v>48.816734498443864</v>
      </c>
      <c r="AK44" s="21">
        <v>45</v>
      </c>
      <c r="AL44" s="21">
        <v>60.000000000000007</v>
      </c>
      <c r="AM44" s="21">
        <v>45</v>
      </c>
      <c r="AN44" s="21" t="s">
        <v>15</v>
      </c>
      <c r="AO44" s="21">
        <f t="shared" si="3"/>
        <v>53.66796915341903</v>
      </c>
      <c r="AP44" s="21" t="s">
        <v>15</v>
      </c>
      <c r="AQ44" s="21" t="s">
        <v>15</v>
      </c>
      <c r="AR44" s="21">
        <v>53.6</v>
      </c>
      <c r="AS44" s="21" t="s">
        <v>15</v>
      </c>
      <c r="AT44" s="21">
        <v>50</v>
      </c>
      <c r="AU44" s="21">
        <v>56.753289473684205</v>
      </c>
      <c r="AV44" s="21" t="s">
        <v>15</v>
      </c>
      <c r="AW44" s="21">
        <v>52.880123469284484</v>
      </c>
      <c r="AX44" s="21">
        <v>56.445411749532468</v>
      </c>
      <c r="AY44" s="21" t="s">
        <v>15</v>
      </c>
      <c r="AZ44" s="21">
        <v>52.328990228013033</v>
      </c>
      <c r="BA44" s="21" t="s">
        <v>15</v>
      </c>
      <c r="BB44" s="21">
        <f t="shared" si="4"/>
        <v>51.527919464974168</v>
      </c>
      <c r="BC44" s="21">
        <v>47.499999999999993</v>
      </c>
      <c r="BD44" s="21">
        <v>47.705198358413135</v>
      </c>
      <c r="BE44" s="21">
        <v>47.5</v>
      </c>
      <c r="BF44" s="21">
        <v>56.930201693552917</v>
      </c>
      <c r="BG44" s="21">
        <v>57.5</v>
      </c>
      <c r="BH44" s="21">
        <v>47.629735339906595</v>
      </c>
      <c r="BI44" s="21">
        <v>54.225623582766438</v>
      </c>
      <c r="BJ44" s="21">
        <v>50.075081517075688</v>
      </c>
      <c r="BK44" s="21">
        <v>55.000000000000007</v>
      </c>
      <c r="BL44" s="21">
        <v>47.5</v>
      </c>
      <c r="BM44" s="21">
        <v>55.241273623001128</v>
      </c>
      <c r="BN44" s="21" t="s">
        <v>15</v>
      </c>
      <c r="BO44" s="21">
        <f t="shared" si="5"/>
        <v>38.798314017081452</v>
      </c>
      <c r="BP44" s="21">
        <v>47</v>
      </c>
      <c r="BQ44" s="21">
        <v>49.936482988165679</v>
      </c>
      <c r="BR44" s="21">
        <v>46.711140712472783</v>
      </c>
      <c r="BS44" s="21">
        <v>36.728712464006584</v>
      </c>
      <c r="BT44" s="21">
        <v>41.234219112014749</v>
      </c>
      <c r="BU44" s="21">
        <v>41.702148306572603</v>
      </c>
      <c r="BV44" s="21">
        <v>37.307378954321926</v>
      </c>
      <c r="BW44" s="21">
        <v>38.972764949674364</v>
      </c>
      <c r="BX44" s="21">
        <v>36.52923392688745</v>
      </c>
      <c r="BY44" s="21">
        <v>28.270491019744878</v>
      </c>
      <c r="BZ44" s="21">
        <v>33.733206423439356</v>
      </c>
      <c r="CA44" s="21">
        <v>27.453989347677055</v>
      </c>
      <c r="CB44" s="21">
        <f t="shared" si="6"/>
        <v>36.892637489824601</v>
      </c>
      <c r="CC44" s="21">
        <v>24.860492819843341</v>
      </c>
      <c r="CD44" s="21">
        <v>39.211369641182991</v>
      </c>
      <c r="CE44" s="21">
        <v>33.48191526719134</v>
      </c>
      <c r="CF44" s="21">
        <v>37.177438103995698</v>
      </c>
      <c r="CG44" s="21">
        <v>39.137054434926775</v>
      </c>
      <c r="CH44" s="21">
        <v>44.785915748918697</v>
      </c>
      <c r="CI44" s="21">
        <v>26.485870191091713</v>
      </c>
      <c r="CJ44" s="21">
        <v>36.058847217137739</v>
      </c>
      <c r="CK44" s="21">
        <v>42.661225359203748</v>
      </c>
      <c r="CL44" s="21">
        <v>41.673210149104385</v>
      </c>
      <c r="CM44" s="21">
        <v>40.106857941913226</v>
      </c>
      <c r="CN44" s="21">
        <v>37.071453003385571</v>
      </c>
      <c r="CO44" s="21">
        <f t="shared" si="10"/>
        <v>32.337344025159744</v>
      </c>
      <c r="CP44" s="21">
        <v>39.466201665517417</v>
      </c>
      <c r="CQ44" s="21">
        <v>37.904867024072324</v>
      </c>
      <c r="CR44" s="21">
        <v>37.211759028022492</v>
      </c>
      <c r="CS44" s="21">
        <v>34.323384518034175</v>
      </c>
      <c r="CT44" s="21">
        <v>31.641083908495034</v>
      </c>
      <c r="CU44" s="21">
        <v>28.190786696799108</v>
      </c>
      <c r="CV44" s="21">
        <v>33.130780660132302</v>
      </c>
      <c r="CW44" s="21">
        <v>27.463863570988288</v>
      </c>
      <c r="CX44" s="21">
        <v>31.816577502579975</v>
      </c>
      <c r="CY44" s="21">
        <v>31.867962357369713</v>
      </c>
      <c r="CZ44" s="21">
        <v>30.253850283707788</v>
      </c>
      <c r="DA44" s="21">
        <v>24.777011086198304</v>
      </c>
      <c r="DB44" s="21">
        <f t="shared" si="11"/>
        <v>27.002284353592913</v>
      </c>
      <c r="DC44" s="21">
        <v>29.897828507795101</v>
      </c>
      <c r="DD44" s="21">
        <v>31.651667105589684</v>
      </c>
      <c r="DE44" s="21">
        <v>28.840822870394117</v>
      </c>
      <c r="DF44" s="21">
        <v>29.744573775110521</v>
      </c>
      <c r="DG44" s="21">
        <v>28.263950183704342</v>
      </c>
      <c r="DH44" s="21">
        <v>28.366701488092108</v>
      </c>
      <c r="DI44" s="21">
        <v>30.362109403662824</v>
      </c>
      <c r="DJ44" s="21">
        <v>22.903232520454385</v>
      </c>
      <c r="DK44" s="21">
        <v>22.838738704093778</v>
      </c>
      <c r="DL44" s="21">
        <v>21.174799282498341</v>
      </c>
      <c r="DM44" s="21">
        <v>24.440611142515596</v>
      </c>
      <c r="DN44" s="21">
        <v>25.542377259204166</v>
      </c>
      <c r="DO44" s="21">
        <f t="shared" si="7"/>
        <v>29.304904504986137</v>
      </c>
      <c r="DP44" s="21">
        <v>29.829744532406597</v>
      </c>
      <c r="DQ44" s="21">
        <v>30.133370452885011</v>
      </c>
      <c r="DR44" s="21">
        <v>30.417529432452188</v>
      </c>
      <c r="DS44" s="21">
        <v>30.919682275318689</v>
      </c>
      <c r="DT44" s="21">
        <v>30.878926263800015</v>
      </c>
      <c r="DU44" s="21">
        <v>28.099822134611113</v>
      </c>
      <c r="DV44" s="21">
        <v>27.749341029146333</v>
      </c>
      <c r="DW44" s="21">
        <v>27.491828410980975</v>
      </c>
      <c r="DX44" s="21">
        <v>23.619002229033828</v>
      </c>
      <c r="DY44" s="21">
        <v>31.472860997064895</v>
      </c>
      <c r="DZ44" s="21">
        <v>29.544545961221104</v>
      </c>
      <c r="EA44" s="21">
        <v>31.502200340912825</v>
      </c>
      <c r="EB44" s="21">
        <f t="shared" si="8"/>
        <v>29.803744232242163</v>
      </c>
      <c r="EC44" s="21">
        <v>31.243665070886237</v>
      </c>
      <c r="ED44" s="21">
        <v>30.980530235457302</v>
      </c>
      <c r="EE44" s="21">
        <v>31.021907048223056</v>
      </c>
      <c r="EF44" s="21">
        <v>30.403612111367721</v>
      </c>
      <c r="EG44" s="21">
        <v>28.938415562726664</v>
      </c>
      <c r="EH44" s="21">
        <v>30.001394048517426</v>
      </c>
      <c r="EI44" s="21">
        <v>28.491220496214538</v>
      </c>
      <c r="EJ44" s="21">
        <v>29.837081610404017</v>
      </c>
      <c r="EK44" s="21">
        <v>29.722014959600678</v>
      </c>
      <c r="EL44" s="21">
        <v>29.459702296635349</v>
      </c>
      <c r="EM44" s="21">
        <v>29.052843107940138</v>
      </c>
      <c r="EN44" s="21">
        <v>28.492544238932808</v>
      </c>
      <c r="EO44" s="21">
        <f t="shared" si="9"/>
        <v>27.72666666666667</v>
      </c>
      <c r="EP44" s="21">
        <v>24.33</v>
      </c>
      <c r="EQ44" s="21">
        <v>26.08</v>
      </c>
      <c r="ER44" s="21">
        <v>28</v>
      </c>
      <c r="ES44" s="21">
        <v>27.8</v>
      </c>
      <c r="ET44" s="21">
        <v>29.47</v>
      </c>
      <c r="EU44" s="21">
        <v>28.17</v>
      </c>
      <c r="EV44" s="21">
        <v>26.28</v>
      </c>
      <c r="EW44" s="21">
        <v>28.63</v>
      </c>
      <c r="EX44" s="21">
        <v>27.77</v>
      </c>
      <c r="EY44" s="21">
        <v>28.74</v>
      </c>
      <c r="EZ44" s="21">
        <v>28.82</v>
      </c>
      <c r="FA44" s="21">
        <v>28.63</v>
      </c>
    </row>
    <row r="45" spans="1:157" s="30" customFormat="1" ht="12.75">
      <c r="A45" s="792" t="s">
        <v>3189</v>
      </c>
      <c r="B45" s="21">
        <f t="shared" si="0"/>
        <v>55</v>
      </c>
      <c r="C45" s="21" t="s">
        <v>15</v>
      </c>
      <c r="D45" s="21" t="s">
        <v>15</v>
      </c>
      <c r="E45" s="21" t="s">
        <v>15</v>
      </c>
      <c r="F45" s="21" t="s">
        <v>15</v>
      </c>
      <c r="G45" s="21">
        <v>55</v>
      </c>
      <c r="H45" s="21" t="s">
        <v>15</v>
      </c>
      <c r="I45" s="21" t="s">
        <v>15</v>
      </c>
      <c r="J45" s="21" t="s">
        <v>15</v>
      </c>
      <c r="K45" s="21" t="s">
        <v>15</v>
      </c>
      <c r="L45" s="21" t="s">
        <v>15</v>
      </c>
      <c r="M45" s="21" t="s">
        <v>15</v>
      </c>
      <c r="N45" s="21" t="s">
        <v>15</v>
      </c>
      <c r="O45" s="21">
        <f t="shared" si="1"/>
        <v>50</v>
      </c>
      <c r="P45" s="21" t="s">
        <v>15</v>
      </c>
      <c r="Q45" s="21">
        <v>50</v>
      </c>
      <c r="R45" s="21" t="s">
        <v>15</v>
      </c>
      <c r="S45" s="21" t="s">
        <v>15</v>
      </c>
      <c r="T45" s="21" t="s">
        <v>15</v>
      </c>
      <c r="U45" s="21" t="s">
        <v>15</v>
      </c>
      <c r="V45" s="21" t="s">
        <v>15</v>
      </c>
      <c r="W45" s="21" t="s">
        <v>15</v>
      </c>
      <c r="X45" s="21" t="s">
        <v>15</v>
      </c>
      <c r="Y45" s="21" t="s">
        <v>15</v>
      </c>
      <c r="Z45" s="21" t="s">
        <v>15</v>
      </c>
      <c r="AA45" s="21" t="s">
        <v>15</v>
      </c>
      <c r="AB45" s="21">
        <f t="shared" si="2"/>
        <v>50</v>
      </c>
      <c r="AC45" s="21" t="s">
        <v>15</v>
      </c>
      <c r="AD45" s="21" t="s">
        <v>15</v>
      </c>
      <c r="AE45" s="21" t="s">
        <v>15</v>
      </c>
      <c r="AF45" s="21" t="s">
        <v>15</v>
      </c>
      <c r="AG45" s="21" t="s">
        <v>15</v>
      </c>
      <c r="AH45" s="21">
        <v>50</v>
      </c>
      <c r="AI45" s="21" t="s">
        <v>15</v>
      </c>
      <c r="AJ45" s="21" t="s">
        <v>15</v>
      </c>
      <c r="AK45" s="21" t="s">
        <v>15</v>
      </c>
      <c r="AL45" s="21" t="s">
        <v>15</v>
      </c>
      <c r="AM45" s="21" t="s">
        <v>15</v>
      </c>
      <c r="AN45" s="21" t="s">
        <v>15</v>
      </c>
      <c r="AO45" s="21" t="s">
        <v>15</v>
      </c>
      <c r="AP45" s="21" t="s">
        <v>15</v>
      </c>
      <c r="AQ45" s="21" t="s">
        <v>15</v>
      </c>
      <c r="AR45" s="21" t="s">
        <v>15</v>
      </c>
      <c r="AS45" s="21" t="s">
        <v>15</v>
      </c>
      <c r="AT45" s="21" t="s">
        <v>15</v>
      </c>
      <c r="AU45" s="21" t="s">
        <v>15</v>
      </c>
      <c r="AV45" s="21" t="s">
        <v>15</v>
      </c>
      <c r="AW45" s="21" t="s">
        <v>15</v>
      </c>
      <c r="AX45" s="21" t="s">
        <v>15</v>
      </c>
      <c r="AY45" s="21" t="s">
        <v>15</v>
      </c>
      <c r="AZ45" s="21" t="s">
        <v>15</v>
      </c>
      <c r="BA45" s="21" t="s">
        <v>15</v>
      </c>
      <c r="BB45" s="21" t="s">
        <v>15</v>
      </c>
      <c r="BC45" s="21" t="s">
        <v>15</v>
      </c>
      <c r="BD45" s="21" t="s">
        <v>15</v>
      </c>
      <c r="BE45" s="21" t="s">
        <v>15</v>
      </c>
      <c r="BF45" s="21" t="s">
        <v>15</v>
      </c>
      <c r="BG45" s="21" t="s">
        <v>15</v>
      </c>
      <c r="BH45" s="21" t="s">
        <v>15</v>
      </c>
      <c r="BI45" s="21" t="s">
        <v>15</v>
      </c>
      <c r="BJ45" s="21" t="s">
        <v>15</v>
      </c>
      <c r="BK45" s="21" t="s">
        <v>15</v>
      </c>
      <c r="BL45" s="21" t="s">
        <v>15</v>
      </c>
      <c r="BM45" s="21" t="s">
        <v>15</v>
      </c>
      <c r="BN45" s="21" t="s">
        <v>15</v>
      </c>
      <c r="BO45" s="21">
        <f t="shared" si="5"/>
        <v>46.213328239394293</v>
      </c>
      <c r="BP45" s="21" t="s">
        <v>15</v>
      </c>
      <c r="BQ45" s="21" t="s">
        <v>15</v>
      </c>
      <c r="BR45" s="21" t="s">
        <v>15</v>
      </c>
      <c r="BS45" s="21" t="s">
        <v>15</v>
      </c>
      <c r="BT45" s="21">
        <v>50</v>
      </c>
      <c r="BU45" s="21" t="s">
        <v>15</v>
      </c>
      <c r="BV45" s="21">
        <v>30</v>
      </c>
      <c r="BW45" s="21">
        <v>50</v>
      </c>
      <c r="BX45" s="21" t="s">
        <v>15</v>
      </c>
      <c r="BY45" s="21">
        <v>56</v>
      </c>
      <c r="BZ45" s="21">
        <v>45.088573959255982</v>
      </c>
      <c r="CA45" s="21">
        <v>46.191395477109765</v>
      </c>
      <c r="CB45" s="21">
        <f t="shared" si="6"/>
        <v>47.047352884055158</v>
      </c>
      <c r="CC45" s="21">
        <v>57.000000000000007</v>
      </c>
      <c r="CD45" s="21">
        <v>40</v>
      </c>
      <c r="CE45" s="21">
        <v>50</v>
      </c>
      <c r="CF45" s="21">
        <v>40</v>
      </c>
      <c r="CG45" s="21" t="s">
        <v>15</v>
      </c>
      <c r="CH45" s="21">
        <v>50</v>
      </c>
      <c r="CI45" s="21">
        <v>50</v>
      </c>
      <c r="CJ45" s="21">
        <v>41.495789473684212</v>
      </c>
      <c r="CK45" s="21">
        <v>50</v>
      </c>
      <c r="CL45" s="21">
        <v>49.999999999999993</v>
      </c>
      <c r="CM45" s="21">
        <v>42.825092250922509</v>
      </c>
      <c r="CN45" s="21">
        <v>46.2</v>
      </c>
      <c r="CO45" s="21">
        <f t="shared" si="10"/>
        <v>34.3912283427848</v>
      </c>
      <c r="CP45" s="21">
        <v>41.388888888888893</v>
      </c>
      <c r="CQ45" s="21">
        <v>44.500000000000007</v>
      </c>
      <c r="CR45" s="21">
        <v>41.3</v>
      </c>
      <c r="CS45" s="21">
        <v>37.777777777777779</v>
      </c>
      <c r="CT45" s="21">
        <v>35</v>
      </c>
      <c r="CU45" s="21" t="s">
        <v>15</v>
      </c>
      <c r="CV45" s="21">
        <v>27.542372881355931</v>
      </c>
      <c r="CW45" s="21">
        <v>31.666666666666668</v>
      </c>
      <c r="CX45" s="21">
        <v>27.597173144876322</v>
      </c>
      <c r="CY45" s="21">
        <v>24</v>
      </c>
      <c r="CZ45" s="21">
        <v>40</v>
      </c>
      <c r="DA45" s="21">
        <v>27.530632411067199</v>
      </c>
      <c r="DB45" s="21">
        <f t="shared" si="11"/>
        <v>26.345910277093754</v>
      </c>
      <c r="DC45" s="21">
        <v>30.076923076923077</v>
      </c>
      <c r="DD45" s="21">
        <v>25.287124463519312</v>
      </c>
      <c r="DE45" s="21">
        <v>25.671568627450977</v>
      </c>
      <c r="DF45" s="21">
        <v>29.872727272727275</v>
      </c>
      <c r="DG45" s="21">
        <v>25.25</v>
      </c>
      <c r="DH45" s="21" t="s">
        <v>15</v>
      </c>
      <c r="DI45" s="21">
        <v>30.000000000000004</v>
      </c>
      <c r="DJ45" s="21">
        <v>27</v>
      </c>
      <c r="DK45" s="21">
        <v>27.146669607410676</v>
      </c>
      <c r="DL45" s="21">
        <v>23.000000000000004</v>
      </c>
      <c r="DM45" s="21">
        <v>26.5</v>
      </c>
      <c r="DN45" s="21">
        <v>20</v>
      </c>
      <c r="DO45" s="21">
        <f t="shared" si="7"/>
        <v>26.49219494041974</v>
      </c>
      <c r="DP45" s="21">
        <v>25</v>
      </c>
      <c r="DQ45" s="21">
        <v>27.417721518987342</v>
      </c>
      <c r="DR45" s="21">
        <v>30</v>
      </c>
      <c r="DS45" s="21">
        <v>25</v>
      </c>
      <c r="DT45" s="21" t="s">
        <v>15</v>
      </c>
      <c r="DU45" s="21">
        <v>21</v>
      </c>
      <c r="DV45" s="21">
        <v>25.898511904761907</v>
      </c>
      <c r="DW45" s="21">
        <v>25.126122448979597</v>
      </c>
      <c r="DX45" s="21" t="s">
        <v>15</v>
      </c>
      <c r="DY45" s="21">
        <v>28.025048076923074</v>
      </c>
      <c r="DZ45" s="21">
        <v>30</v>
      </c>
      <c r="EA45" s="21">
        <v>27.454545454545453</v>
      </c>
      <c r="EB45" s="21">
        <f t="shared" si="8"/>
        <v>29.00996075353218</v>
      </c>
      <c r="EC45" s="21">
        <v>35</v>
      </c>
      <c r="ED45" s="21">
        <v>30.000000000000004</v>
      </c>
      <c r="EE45" s="21">
        <v>30.29081632653061</v>
      </c>
      <c r="EF45" s="21">
        <v>30</v>
      </c>
      <c r="EG45" s="21">
        <v>25</v>
      </c>
      <c r="EH45" s="21">
        <v>24.256410256410259</v>
      </c>
      <c r="EI45" s="21">
        <v>29.952380952380953</v>
      </c>
      <c r="EJ45" s="21" t="s">
        <v>15</v>
      </c>
      <c r="EK45" s="21">
        <v>27.699999999999996</v>
      </c>
      <c r="EL45" s="21">
        <v>31.099999999999998</v>
      </c>
      <c r="EM45" s="21">
        <v>26.799999999999997</v>
      </c>
      <c r="EN45" s="21" t="s">
        <v>15</v>
      </c>
      <c r="EO45" s="21">
        <f t="shared" si="9"/>
        <v>24.244444444444444</v>
      </c>
      <c r="EP45" s="21" t="s">
        <v>15</v>
      </c>
      <c r="EQ45" s="21">
        <v>23.46</v>
      </c>
      <c r="ER45" s="21">
        <v>25</v>
      </c>
      <c r="ES45" s="21">
        <v>28</v>
      </c>
      <c r="ET45" s="21">
        <v>25.92</v>
      </c>
      <c r="EU45" s="21" t="s">
        <v>15</v>
      </c>
      <c r="EV45" s="21">
        <v>19.11</v>
      </c>
      <c r="EW45" s="21">
        <v>19.04</v>
      </c>
      <c r="EX45" s="21">
        <v>21.5</v>
      </c>
      <c r="EY45" s="21" t="s">
        <v>739</v>
      </c>
      <c r="EZ45" s="21">
        <v>29</v>
      </c>
      <c r="FA45" s="21">
        <v>27.17</v>
      </c>
    </row>
    <row r="46" spans="1:157" s="30" customFormat="1" ht="12.75">
      <c r="A46" s="792" t="s">
        <v>3057</v>
      </c>
      <c r="B46" s="21">
        <f t="shared" si="0"/>
        <v>51.851794871794866</v>
      </c>
      <c r="C46" s="21" t="s">
        <v>15</v>
      </c>
      <c r="D46" s="21" t="s">
        <v>15</v>
      </c>
      <c r="E46" s="21" t="s">
        <v>15</v>
      </c>
      <c r="F46" s="21">
        <v>42.199999999999996</v>
      </c>
      <c r="G46" s="21">
        <v>42.7</v>
      </c>
      <c r="H46" s="21" t="s">
        <v>15</v>
      </c>
      <c r="I46" s="21">
        <v>50</v>
      </c>
      <c r="J46" s="21" t="s">
        <v>15</v>
      </c>
      <c r="K46" s="21" t="s">
        <v>15</v>
      </c>
      <c r="L46" s="21" t="s">
        <v>15</v>
      </c>
      <c r="M46" s="21">
        <v>64.358974358974365</v>
      </c>
      <c r="N46" s="21">
        <v>60</v>
      </c>
      <c r="O46" s="21">
        <f t="shared" si="1"/>
        <v>55.675237030927555</v>
      </c>
      <c r="P46" s="21">
        <v>60</v>
      </c>
      <c r="Q46" s="21">
        <v>56.296296296296291</v>
      </c>
      <c r="R46" s="21">
        <v>50</v>
      </c>
      <c r="S46" s="21" t="s">
        <v>15</v>
      </c>
      <c r="T46" s="21">
        <v>62.096774193548384</v>
      </c>
      <c r="U46" s="21">
        <v>60</v>
      </c>
      <c r="V46" s="21">
        <v>55.757575757575751</v>
      </c>
      <c r="W46" s="21">
        <v>50</v>
      </c>
      <c r="X46" s="21" t="s">
        <v>15</v>
      </c>
      <c r="Y46" s="21" t="s">
        <v>15</v>
      </c>
      <c r="Z46" s="21" t="s">
        <v>15</v>
      </c>
      <c r="AA46" s="21">
        <v>51.251249999999992</v>
      </c>
      <c r="AB46" s="21">
        <f t="shared" si="2"/>
        <v>56.805730478589417</v>
      </c>
      <c r="AC46" s="21" t="s">
        <v>15</v>
      </c>
      <c r="AD46" s="21">
        <v>60</v>
      </c>
      <c r="AE46" s="21" t="s">
        <v>15</v>
      </c>
      <c r="AF46" s="21">
        <v>65</v>
      </c>
      <c r="AG46" s="21" t="s">
        <v>15</v>
      </c>
      <c r="AH46" s="21" t="s">
        <v>15</v>
      </c>
      <c r="AI46" s="21">
        <v>50</v>
      </c>
      <c r="AJ46" s="21">
        <v>50</v>
      </c>
      <c r="AK46" s="21">
        <v>50</v>
      </c>
      <c r="AL46" s="21" t="s">
        <v>15</v>
      </c>
      <c r="AM46" s="21" t="s">
        <v>15</v>
      </c>
      <c r="AN46" s="21">
        <v>65.834382871536519</v>
      </c>
      <c r="AO46" s="21">
        <f t="shared" si="3"/>
        <v>64.11184210526315</v>
      </c>
      <c r="AP46" s="21" t="s">
        <v>15</v>
      </c>
      <c r="AQ46" s="21">
        <v>58.223684210526315</v>
      </c>
      <c r="AR46" s="21" t="s">
        <v>15</v>
      </c>
      <c r="AS46" s="21" t="s">
        <v>15</v>
      </c>
      <c r="AT46" s="21" t="s">
        <v>15</v>
      </c>
      <c r="AU46" s="21">
        <v>70</v>
      </c>
      <c r="AV46" s="21" t="s">
        <v>15</v>
      </c>
      <c r="AW46" s="21" t="s">
        <v>15</v>
      </c>
      <c r="AX46" s="21" t="s">
        <v>15</v>
      </c>
      <c r="AY46" s="21" t="s">
        <v>15</v>
      </c>
      <c r="AZ46" s="21" t="s">
        <v>15</v>
      </c>
      <c r="BA46" s="21" t="s">
        <v>15</v>
      </c>
      <c r="BB46" s="21">
        <f t="shared" si="4"/>
        <v>19.353001698132054</v>
      </c>
      <c r="BC46" s="21" t="s">
        <v>15</v>
      </c>
      <c r="BD46" s="21" t="s">
        <v>15</v>
      </c>
      <c r="BE46" s="21">
        <v>53.399999999999991</v>
      </c>
      <c r="BF46" s="21" t="s">
        <v>15</v>
      </c>
      <c r="BG46" s="21" t="s">
        <v>15</v>
      </c>
      <c r="BH46" s="21">
        <v>10.957446808510639</v>
      </c>
      <c r="BI46" s="21">
        <v>5</v>
      </c>
      <c r="BJ46" s="21">
        <v>36.760563380281695</v>
      </c>
      <c r="BK46" s="21">
        <v>5</v>
      </c>
      <c r="BL46" s="21">
        <v>5</v>
      </c>
      <c r="BM46" s="21" t="s">
        <v>15</v>
      </c>
      <c r="BN46" s="21" t="s">
        <v>15</v>
      </c>
      <c r="BO46" s="21">
        <f t="shared" si="5"/>
        <v>43.31766879791914</v>
      </c>
      <c r="BP46" s="21">
        <v>55</v>
      </c>
      <c r="BQ46" s="21" t="s">
        <v>15</v>
      </c>
      <c r="BR46" s="21">
        <v>30</v>
      </c>
      <c r="BS46" s="21">
        <v>35.27526521496371</v>
      </c>
      <c r="BT46" s="21">
        <v>55.609756097560968</v>
      </c>
      <c r="BU46" s="21">
        <v>35</v>
      </c>
      <c r="BV46" s="21">
        <v>35</v>
      </c>
      <c r="BW46" s="21">
        <v>50</v>
      </c>
      <c r="BX46" s="21">
        <v>40.625</v>
      </c>
      <c r="BY46" s="21">
        <v>36.666666666666664</v>
      </c>
      <c r="BZ46" s="21">
        <v>60</v>
      </c>
      <c r="CA46" s="21" t="s">
        <v>15</v>
      </c>
      <c r="CB46" s="21">
        <f t="shared" si="6"/>
        <v>29.282594936708861</v>
      </c>
      <c r="CC46" s="21">
        <v>23.860759493670887</v>
      </c>
      <c r="CD46" s="21" t="s">
        <v>15</v>
      </c>
      <c r="CE46" s="21" t="s">
        <v>15</v>
      </c>
      <c r="CF46" s="21">
        <v>24</v>
      </c>
      <c r="CG46" s="21" t="s">
        <v>15</v>
      </c>
      <c r="CH46" s="21">
        <v>50</v>
      </c>
      <c r="CI46" s="21">
        <v>24</v>
      </c>
      <c r="CJ46" s="21">
        <v>39.999999999999993</v>
      </c>
      <c r="CK46" s="21" t="s">
        <v>15</v>
      </c>
      <c r="CL46" s="21">
        <v>36.9</v>
      </c>
      <c r="CM46" s="21">
        <v>11.499999999999998</v>
      </c>
      <c r="CN46" s="21">
        <v>24</v>
      </c>
      <c r="CO46" s="21">
        <f t="shared" si="10"/>
        <v>29.520243054081007</v>
      </c>
      <c r="CP46" s="21">
        <v>40</v>
      </c>
      <c r="CQ46" s="21">
        <v>40</v>
      </c>
      <c r="CR46" s="21">
        <v>28.493150684931507</v>
      </c>
      <c r="CS46" s="21">
        <v>36</v>
      </c>
      <c r="CT46" s="21">
        <v>18</v>
      </c>
      <c r="CU46" s="21">
        <v>32.391304347826086</v>
      </c>
      <c r="CV46" s="21" t="s">
        <v>15</v>
      </c>
      <c r="CW46" s="21">
        <v>34</v>
      </c>
      <c r="CX46" s="21">
        <v>23.916334661354583</v>
      </c>
      <c r="CY46" s="21">
        <v>33.223119422014442</v>
      </c>
      <c r="CZ46" s="21">
        <v>6.621621621621621</v>
      </c>
      <c r="DA46" s="21">
        <v>32.077142857142853</v>
      </c>
      <c r="DB46" s="21">
        <f t="shared" si="11"/>
        <v>27.980863622525224</v>
      </c>
      <c r="DC46" s="21">
        <v>28.71875</v>
      </c>
      <c r="DD46" s="21">
        <v>27.838656716417912</v>
      </c>
      <c r="DE46" s="21">
        <v>26.385212355212357</v>
      </c>
      <c r="DF46" s="21">
        <v>26.319917355371903</v>
      </c>
      <c r="DG46" s="21" t="s">
        <v>15</v>
      </c>
      <c r="DH46" s="21">
        <v>29.333333333333336</v>
      </c>
      <c r="DI46" s="21">
        <v>30.181818181818183</v>
      </c>
      <c r="DJ46" s="21">
        <v>30.409556313993171</v>
      </c>
      <c r="DK46" s="21">
        <v>27.072828282828283</v>
      </c>
      <c r="DL46" s="21">
        <v>28.555555555555554</v>
      </c>
      <c r="DM46" s="21">
        <v>28.038961038961038</v>
      </c>
      <c r="DN46" s="21">
        <v>24.93491071428571</v>
      </c>
      <c r="DO46" s="21">
        <f t="shared" si="7"/>
        <v>23.821284220760973</v>
      </c>
      <c r="DP46" s="21">
        <v>25.757575757575758</v>
      </c>
      <c r="DQ46" s="21">
        <v>26.923556040359969</v>
      </c>
      <c r="DR46" s="21">
        <v>24.682989183874142</v>
      </c>
      <c r="DS46" s="21">
        <v>23.936744990629958</v>
      </c>
      <c r="DT46" s="21">
        <v>19.841269841269842</v>
      </c>
      <c r="DU46" s="21">
        <v>19.929455445544555</v>
      </c>
      <c r="DV46" s="21">
        <v>28.57113383985973</v>
      </c>
      <c r="DW46" s="21">
        <v>18.495509259259261</v>
      </c>
      <c r="DX46" s="21">
        <v>26.205882352941174</v>
      </c>
      <c r="DY46" s="21">
        <v>23.379746835443036</v>
      </c>
      <c r="DZ46" s="21">
        <v>27.821547102374268</v>
      </c>
      <c r="EA46" s="21">
        <v>20.310000000000002</v>
      </c>
      <c r="EB46" s="21">
        <f t="shared" si="8"/>
        <v>24.668895125913153</v>
      </c>
      <c r="EC46" s="21">
        <v>24.405144694533764</v>
      </c>
      <c r="ED46" s="21">
        <v>25.129948186528502</v>
      </c>
      <c r="EE46" s="21">
        <v>20.077781313934985</v>
      </c>
      <c r="EF46" s="21">
        <v>24.887790197764406</v>
      </c>
      <c r="EG46" s="21">
        <v>22.701923076923077</v>
      </c>
      <c r="EH46" s="21">
        <v>26.964122807017542</v>
      </c>
      <c r="EI46" s="21">
        <v>18.952003676470586</v>
      </c>
      <c r="EJ46" s="21">
        <v>25.816326530612248</v>
      </c>
      <c r="EK46" s="21">
        <v>28.12</v>
      </c>
      <c r="EL46" s="21">
        <v>27.584905660377355</v>
      </c>
      <c r="EM46" s="21">
        <v>26.285714285714285</v>
      </c>
      <c r="EN46" s="21">
        <v>25.10108108108108</v>
      </c>
      <c r="EO46" s="21">
        <f t="shared" si="9"/>
        <v>22.636062292114953</v>
      </c>
      <c r="EP46" s="21">
        <v>22.495231316725977</v>
      </c>
      <c r="EQ46" s="21">
        <v>19.939915797914995</v>
      </c>
      <c r="ER46" s="21">
        <v>21</v>
      </c>
      <c r="ES46" s="21">
        <v>23.27</v>
      </c>
      <c r="ET46" s="21">
        <v>20.75</v>
      </c>
      <c r="EU46" s="21">
        <v>22.35</v>
      </c>
      <c r="EV46" s="21">
        <v>23.247232472324722</v>
      </c>
      <c r="EW46" s="21">
        <v>25.625194508009155</v>
      </c>
      <c r="EX46" s="21">
        <v>23.62</v>
      </c>
      <c r="EY46" s="21">
        <v>23.33</v>
      </c>
      <c r="EZ46" s="21">
        <v>22.79</v>
      </c>
      <c r="FA46" s="21">
        <v>23.215173410404624</v>
      </c>
    </row>
    <row r="47" spans="1:157" s="30" customFormat="1" ht="12.75">
      <c r="A47" s="792" t="s">
        <v>3190</v>
      </c>
      <c r="B47" s="21" t="s">
        <v>15</v>
      </c>
      <c r="C47" s="21" t="s">
        <v>15</v>
      </c>
      <c r="D47" s="21" t="s">
        <v>15</v>
      </c>
      <c r="E47" s="21" t="s">
        <v>15</v>
      </c>
      <c r="F47" s="21" t="s">
        <v>15</v>
      </c>
      <c r="G47" s="21" t="s">
        <v>15</v>
      </c>
      <c r="H47" s="21" t="s">
        <v>15</v>
      </c>
      <c r="I47" s="21" t="s">
        <v>15</v>
      </c>
      <c r="J47" s="21" t="s">
        <v>15</v>
      </c>
      <c r="K47" s="21" t="s">
        <v>15</v>
      </c>
      <c r="L47" s="21" t="s">
        <v>15</v>
      </c>
      <c r="M47" s="21" t="s">
        <v>15</v>
      </c>
      <c r="N47" s="21" t="s">
        <v>15</v>
      </c>
      <c r="O47" s="21" t="s">
        <v>15</v>
      </c>
      <c r="P47" s="21" t="s">
        <v>15</v>
      </c>
      <c r="Q47" s="21" t="s">
        <v>15</v>
      </c>
      <c r="R47" s="21" t="s">
        <v>15</v>
      </c>
      <c r="S47" s="21" t="s">
        <v>15</v>
      </c>
      <c r="T47" s="21" t="s">
        <v>15</v>
      </c>
      <c r="U47" s="21" t="s">
        <v>15</v>
      </c>
      <c r="V47" s="21" t="s">
        <v>15</v>
      </c>
      <c r="W47" s="21" t="s">
        <v>15</v>
      </c>
      <c r="X47" s="21" t="s">
        <v>15</v>
      </c>
      <c r="Y47" s="21" t="s">
        <v>15</v>
      </c>
      <c r="Z47" s="21" t="s">
        <v>15</v>
      </c>
      <c r="AA47" s="21" t="s">
        <v>15</v>
      </c>
      <c r="AB47" s="21" t="s">
        <v>15</v>
      </c>
      <c r="AC47" s="21" t="s">
        <v>15</v>
      </c>
      <c r="AD47" s="21" t="s">
        <v>15</v>
      </c>
      <c r="AE47" s="21" t="s">
        <v>15</v>
      </c>
      <c r="AF47" s="21" t="s">
        <v>15</v>
      </c>
      <c r="AG47" s="21" t="s">
        <v>15</v>
      </c>
      <c r="AH47" s="21" t="s">
        <v>15</v>
      </c>
      <c r="AI47" s="21" t="s">
        <v>15</v>
      </c>
      <c r="AJ47" s="21" t="s">
        <v>15</v>
      </c>
      <c r="AK47" s="21" t="s">
        <v>15</v>
      </c>
      <c r="AL47" s="21" t="s">
        <v>15</v>
      </c>
      <c r="AM47" s="21" t="s">
        <v>15</v>
      </c>
      <c r="AN47" s="21" t="s">
        <v>15</v>
      </c>
      <c r="AO47" s="21" t="s">
        <v>15</v>
      </c>
      <c r="AP47" s="21" t="s">
        <v>15</v>
      </c>
      <c r="AQ47" s="21" t="s">
        <v>15</v>
      </c>
      <c r="AR47" s="21" t="s">
        <v>15</v>
      </c>
      <c r="AS47" s="21" t="s">
        <v>15</v>
      </c>
      <c r="AT47" s="21" t="s">
        <v>15</v>
      </c>
      <c r="AU47" s="21" t="s">
        <v>15</v>
      </c>
      <c r="AV47" s="21" t="s">
        <v>15</v>
      </c>
      <c r="AW47" s="21" t="s">
        <v>15</v>
      </c>
      <c r="AX47" s="21" t="s">
        <v>15</v>
      </c>
      <c r="AY47" s="21" t="s">
        <v>15</v>
      </c>
      <c r="AZ47" s="21" t="s">
        <v>15</v>
      </c>
      <c r="BA47" s="21" t="s">
        <v>15</v>
      </c>
      <c r="BB47" s="21" t="s">
        <v>15</v>
      </c>
      <c r="BC47" s="21" t="s">
        <v>15</v>
      </c>
      <c r="BD47" s="21" t="s">
        <v>15</v>
      </c>
      <c r="BE47" s="21" t="s">
        <v>15</v>
      </c>
      <c r="BF47" s="21" t="s">
        <v>15</v>
      </c>
      <c r="BG47" s="21" t="s">
        <v>15</v>
      </c>
      <c r="BH47" s="21" t="s">
        <v>15</v>
      </c>
      <c r="BI47" s="21" t="s">
        <v>15</v>
      </c>
      <c r="BJ47" s="21" t="s">
        <v>15</v>
      </c>
      <c r="BK47" s="21" t="s">
        <v>15</v>
      </c>
      <c r="BL47" s="21" t="s">
        <v>15</v>
      </c>
      <c r="BM47" s="21" t="s">
        <v>15</v>
      </c>
      <c r="BN47" s="21" t="s">
        <v>15</v>
      </c>
      <c r="BO47" s="21" t="s">
        <v>15</v>
      </c>
      <c r="BP47" s="21" t="s">
        <v>15</v>
      </c>
      <c r="BQ47" s="21" t="s">
        <v>15</v>
      </c>
      <c r="BR47" s="21" t="s">
        <v>15</v>
      </c>
      <c r="BS47" s="21" t="s">
        <v>15</v>
      </c>
      <c r="BT47" s="21" t="s">
        <v>15</v>
      </c>
      <c r="BU47" s="21" t="s">
        <v>15</v>
      </c>
      <c r="BV47" s="21" t="s">
        <v>15</v>
      </c>
      <c r="BW47" s="21" t="s">
        <v>15</v>
      </c>
      <c r="BX47" s="21" t="s">
        <v>15</v>
      </c>
      <c r="BY47" s="21" t="s">
        <v>15</v>
      </c>
      <c r="BZ47" s="21" t="s">
        <v>15</v>
      </c>
      <c r="CA47" s="21" t="s">
        <v>15</v>
      </c>
      <c r="CB47" s="21" t="s">
        <v>15</v>
      </c>
      <c r="CC47" s="21" t="s">
        <v>15</v>
      </c>
      <c r="CD47" s="21" t="s">
        <v>15</v>
      </c>
      <c r="CE47" s="21" t="s">
        <v>15</v>
      </c>
      <c r="CF47" s="21" t="s">
        <v>15</v>
      </c>
      <c r="CG47" s="21" t="s">
        <v>15</v>
      </c>
      <c r="CH47" s="21" t="s">
        <v>15</v>
      </c>
      <c r="CI47" s="21" t="s">
        <v>15</v>
      </c>
      <c r="CJ47" s="21" t="s">
        <v>15</v>
      </c>
      <c r="CK47" s="21" t="s">
        <v>15</v>
      </c>
      <c r="CL47" s="21" t="s">
        <v>15</v>
      </c>
      <c r="CM47" s="21" t="s">
        <v>15</v>
      </c>
      <c r="CN47" s="21" t="s">
        <v>15</v>
      </c>
      <c r="CO47" s="21">
        <f t="shared" si="10"/>
        <v>28.900793650793648</v>
      </c>
      <c r="CP47" s="21" t="s">
        <v>15</v>
      </c>
      <c r="CQ47" s="21" t="s">
        <v>15</v>
      </c>
      <c r="CR47" s="21" t="s">
        <v>15</v>
      </c>
      <c r="CS47" s="21" t="s">
        <v>15</v>
      </c>
      <c r="CT47" s="21" t="s">
        <v>15</v>
      </c>
      <c r="CU47" s="21" t="s">
        <v>15</v>
      </c>
      <c r="CV47" s="21">
        <v>36</v>
      </c>
      <c r="CW47" s="21">
        <v>35.702380952380949</v>
      </c>
      <c r="CX47" s="21" t="s">
        <v>15</v>
      </c>
      <c r="CY47" s="21" t="s">
        <v>15</v>
      </c>
      <c r="CZ47" s="21">
        <v>15.000000000000002</v>
      </c>
      <c r="DA47" s="21" t="s">
        <v>15</v>
      </c>
      <c r="DB47" s="21">
        <f t="shared" si="11"/>
        <v>21.237198528582415</v>
      </c>
      <c r="DC47" s="21">
        <v>20</v>
      </c>
      <c r="DD47" s="21">
        <v>20</v>
      </c>
      <c r="DE47" s="21">
        <v>20.398841460519446</v>
      </c>
      <c r="DF47" s="21">
        <v>20</v>
      </c>
      <c r="DG47" s="21">
        <v>22.004357298474943</v>
      </c>
      <c r="DH47" s="21">
        <v>21.605494585362312</v>
      </c>
      <c r="DI47" s="21">
        <v>20.607666941467436</v>
      </c>
      <c r="DJ47" s="21">
        <v>20.755624999999998</v>
      </c>
      <c r="DK47" s="21">
        <v>22</v>
      </c>
      <c r="DL47" s="21" t="s">
        <v>15</v>
      </c>
      <c r="DM47" s="21" t="s">
        <v>15</v>
      </c>
      <c r="DN47" s="21">
        <v>25</v>
      </c>
      <c r="DO47" s="21">
        <f t="shared" si="7"/>
        <v>27.775993311036792</v>
      </c>
      <c r="DP47" s="21">
        <v>24</v>
      </c>
      <c r="DQ47" s="21">
        <v>24.999999999999996</v>
      </c>
      <c r="DR47" s="21">
        <v>30</v>
      </c>
      <c r="DS47" s="21">
        <v>26</v>
      </c>
      <c r="DT47" s="21">
        <v>30.000000000000004</v>
      </c>
      <c r="DU47" s="21" t="s">
        <v>15</v>
      </c>
      <c r="DV47" s="21">
        <v>19.979933110367892</v>
      </c>
      <c r="DW47" s="21">
        <v>34</v>
      </c>
      <c r="DX47" s="21">
        <v>34</v>
      </c>
      <c r="DY47" s="21">
        <v>33.78</v>
      </c>
      <c r="DZ47" s="21" t="s">
        <v>15</v>
      </c>
      <c r="EA47" s="21">
        <v>20.999999999999996</v>
      </c>
      <c r="EB47" s="21">
        <f t="shared" si="8"/>
        <v>24.2</v>
      </c>
      <c r="EC47" s="21" t="s">
        <v>15</v>
      </c>
      <c r="ED47" s="21" t="s">
        <v>15</v>
      </c>
      <c r="EE47" s="21" t="s">
        <v>15</v>
      </c>
      <c r="EF47" s="21" t="s">
        <v>15</v>
      </c>
      <c r="EG47" s="21">
        <v>21</v>
      </c>
      <c r="EH47" s="21">
        <v>28.000000000000004</v>
      </c>
      <c r="EI47" s="21" t="s">
        <v>15</v>
      </c>
      <c r="EJ47" s="21">
        <v>28.000000000000004</v>
      </c>
      <c r="EK47" s="21" t="s">
        <v>15</v>
      </c>
      <c r="EL47" s="21">
        <v>20</v>
      </c>
      <c r="EM47" s="21" t="s">
        <v>15</v>
      </c>
      <c r="EN47" s="21">
        <v>24</v>
      </c>
      <c r="EO47" s="21">
        <f t="shared" si="9"/>
        <v>22.179685534591197</v>
      </c>
      <c r="EP47" s="21">
        <v>17.147798742138363</v>
      </c>
      <c r="EQ47" s="21">
        <v>24</v>
      </c>
      <c r="ER47" s="21">
        <v>20</v>
      </c>
      <c r="ES47" s="21" t="s">
        <v>15</v>
      </c>
      <c r="ET47" s="21" t="s">
        <v>15</v>
      </c>
      <c r="EU47" s="21" t="s">
        <v>15</v>
      </c>
      <c r="EV47" s="21">
        <v>24</v>
      </c>
      <c r="EW47" s="21">
        <v>23</v>
      </c>
      <c r="EX47" s="21" t="s">
        <v>739</v>
      </c>
      <c r="EY47" s="21">
        <v>22.44</v>
      </c>
      <c r="EZ47" s="21" t="s">
        <v>739</v>
      </c>
      <c r="FA47" s="21">
        <v>24.67</v>
      </c>
    </row>
    <row r="48" spans="1:157" s="30" customFormat="1" ht="12.75">
      <c r="A48" s="725" t="s">
        <v>3191</v>
      </c>
      <c r="B48" s="21">
        <f t="shared" si="0"/>
        <v>47.251590056862405</v>
      </c>
      <c r="C48" s="21">
        <v>38.18181818181818</v>
      </c>
      <c r="D48" s="21">
        <v>72.897058823529406</v>
      </c>
      <c r="E48" s="21">
        <v>73.2</v>
      </c>
      <c r="F48" s="21">
        <v>32.433333333333337</v>
      </c>
      <c r="G48" s="21">
        <v>18.120331950207468</v>
      </c>
      <c r="H48" s="21">
        <v>4.666666666666667</v>
      </c>
      <c r="I48" s="21">
        <v>60.093167701863351</v>
      </c>
      <c r="J48" s="21">
        <v>50.031088082901555</v>
      </c>
      <c r="K48" s="21">
        <v>65.434782608695642</v>
      </c>
      <c r="L48" s="21">
        <v>63.687499999999993</v>
      </c>
      <c r="M48" s="21">
        <v>56.673333333333332</v>
      </c>
      <c r="N48" s="21">
        <v>31.6</v>
      </c>
      <c r="O48" s="21">
        <f t="shared" si="1"/>
        <v>55.732952328425171</v>
      </c>
      <c r="P48" s="21">
        <v>53.57974840813791</v>
      </c>
      <c r="Q48" s="21">
        <v>56.491002570694086</v>
      </c>
      <c r="R48" s="21">
        <v>57.000000000000007</v>
      </c>
      <c r="S48" s="21">
        <v>50.013888888888893</v>
      </c>
      <c r="T48" s="21">
        <v>59.999999999999993</v>
      </c>
      <c r="U48" s="21">
        <v>60.295724465558195</v>
      </c>
      <c r="V48" s="21">
        <v>48.246753246753244</v>
      </c>
      <c r="W48" s="21">
        <v>61</v>
      </c>
      <c r="X48" s="21">
        <v>69.041666666666657</v>
      </c>
      <c r="Y48" s="21">
        <v>71.072976262933651</v>
      </c>
      <c r="Z48" s="21">
        <v>38.204081632653057</v>
      </c>
      <c r="AA48" s="21">
        <v>43.849585798816562</v>
      </c>
      <c r="AB48" s="21">
        <f t="shared" si="2"/>
        <v>45.830872290532177</v>
      </c>
      <c r="AC48" s="21">
        <v>57.893872113676743</v>
      </c>
      <c r="AD48" s="21">
        <v>39.426701570680635</v>
      </c>
      <c r="AE48" s="21">
        <v>60.398744631648491</v>
      </c>
      <c r="AF48" s="21">
        <v>31.855172413793099</v>
      </c>
      <c r="AG48" s="21">
        <v>52.842218018444079</v>
      </c>
      <c r="AH48" s="21">
        <v>27.445375415282392</v>
      </c>
      <c r="AI48" s="21">
        <v>50.67164179104477</v>
      </c>
      <c r="AJ48" s="21">
        <v>57.244404823347253</v>
      </c>
      <c r="AK48" s="21">
        <v>52.797402458578297</v>
      </c>
      <c r="AL48" s="21">
        <v>41.519236070614433</v>
      </c>
      <c r="AM48" s="21">
        <v>67.016565052340965</v>
      </c>
      <c r="AN48" s="21">
        <v>10.859133126934983</v>
      </c>
      <c r="AO48" s="21">
        <f t="shared" si="3"/>
        <v>52.412229859392745</v>
      </c>
      <c r="AP48" s="21">
        <v>51.486725663716818</v>
      </c>
      <c r="AQ48" s="21">
        <v>51.468157695223653</v>
      </c>
      <c r="AR48" s="21">
        <v>47.64835164835165</v>
      </c>
      <c r="AS48" s="21">
        <v>61.815312366586028</v>
      </c>
      <c r="AT48" s="21">
        <v>53.646345372942939</v>
      </c>
      <c r="AU48" s="21">
        <v>57.905585106382979</v>
      </c>
      <c r="AV48" s="21">
        <v>57.09655442443227</v>
      </c>
      <c r="AW48" s="21">
        <v>33.038904899135446</v>
      </c>
      <c r="AX48" s="21">
        <v>58.922255192878339</v>
      </c>
      <c r="AY48" s="21">
        <v>53.024509803921561</v>
      </c>
      <c r="AZ48" s="21">
        <v>69.87309177855434</v>
      </c>
      <c r="BA48" s="21">
        <v>33.020964360586994</v>
      </c>
      <c r="BB48" s="21">
        <f t="shared" si="4"/>
        <v>46.710346885731418</v>
      </c>
      <c r="BC48" s="21">
        <v>41.631875881523278</v>
      </c>
      <c r="BD48" s="21">
        <v>33.589826302729527</v>
      </c>
      <c r="BE48" s="21">
        <v>46.246703296703295</v>
      </c>
      <c r="BF48" s="21">
        <v>58.401386748844381</v>
      </c>
      <c r="BG48" s="21">
        <v>57.635323913623033</v>
      </c>
      <c r="BH48" s="21">
        <v>39.972486144101353</v>
      </c>
      <c r="BI48" s="21">
        <v>57.045969543147216</v>
      </c>
      <c r="BJ48" s="21">
        <v>34.089637826961763</v>
      </c>
      <c r="BK48" s="21">
        <v>53.722123893805303</v>
      </c>
      <c r="BL48" s="21">
        <v>48.805763823805059</v>
      </c>
      <c r="BM48" s="21">
        <v>38.275833333333331</v>
      </c>
      <c r="BN48" s="21">
        <v>51.107231920199503</v>
      </c>
      <c r="BO48" s="21">
        <f t="shared" si="5"/>
        <v>45.80951699441632</v>
      </c>
      <c r="BP48" s="21">
        <v>58.905513784461149</v>
      </c>
      <c r="BQ48" s="21">
        <v>56.153417015341702</v>
      </c>
      <c r="BR48" s="21">
        <v>46.530342400866154</v>
      </c>
      <c r="BS48" s="21">
        <v>50.544230769230772</v>
      </c>
      <c r="BT48" s="21">
        <v>52.415094339622641</v>
      </c>
      <c r="BU48" s="21">
        <v>45.29102920723227</v>
      </c>
      <c r="BV48" s="21">
        <v>43.802933333333335</v>
      </c>
      <c r="BW48" s="21">
        <v>30.331289268660466</v>
      </c>
      <c r="BX48" s="21">
        <v>37.037340662842574</v>
      </c>
      <c r="BY48" s="21">
        <v>46.066935573236407</v>
      </c>
      <c r="BZ48" s="21">
        <v>44.80107632093933</v>
      </c>
      <c r="CA48" s="21">
        <v>37.835001257229074</v>
      </c>
      <c r="CB48" s="21">
        <f t="shared" si="6"/>
        <v>40.866394071382082</v>
      </c>
      <c r="CC48" s="21">
        <v>30.431737587248808</v>
      </c>
      <c r="CD48" s="21">
        <v>43.641193271977151</v>
      </c>
      <c r="CE48" s="21">
        <v>39.923411129059211</v>
      </c>
      <c r="CF48" s="21">
        <v>41.041388166342891</v>
      </c>
      <c r="CG48" s="21">
        <v>41.615666991415601</v>
      </c>
      <c r="CH48" s="21">
        <v>43.356917052900748</v>
      </c>
      <c r="CI48" s="21">
        <v>41.819576873466701</v>
      </c>
      <c r="CJ48" s="21">
        <v>42.418303338652841</v>
      </c>
      <c r="CK48" s="21">
        <v>41.627653826913459</v>
      </c>
      <c r="CL48" s="21">
        <v>42.196651244146018</v>
      </c>
      <c r="CM48" s="21">
        <v>40.730675323796959</v>
      </c>
      <c r="CN48" s="21">
        <v>41.593554050664657</v>
      </c>
      <c r="CO48" s="21">
        <f t="shared" si="10"/>
        <v>34.306261330930447</v>
      </c>
      <c r="CP48" s="21">
        <v>41.057861344260125</v>
      </c>
      <c r="CQ48" s="21">
        <v>36.71596554820259</v>
      </c>
      <c r="CR48" s="21">
        <v>35.372415117529577</v>
      </c>
      <c r="CS48" s="21">
        <v>37.472277862350779</v>
      </c>
      <c r="CT48" s="21">
        <v>35.090614983227731</v>
      </c>
      <c r="CU48" s="21">
        <v>38.385847871598038</v>
      </c>
      <c r="CV48" s="21">
        <v>28.438786885943454</v>
      </c>
      <c r="CW48" s="21">
        <v>32.787671498476591</v>
      </c>
      <c r="CX48" s="21">
        <v>33.023838880326579</v>
      </c>
      <c r="CY48" s="21">
        <v>32.034494387852163</v>
      </c>
      <c r="CZ48" s="21">
        <v>32.151134076398662</v>
      </c>
      <c r="DA48" s="21">
        <v>29.144227514999059</v>
      </c>
      <c r="DB48" s="21">
        <f t="shared" si="11"/>
        <v>29.489369144397429</v>
      </c>
      <c r="DC48" s="21">
        <v>30.581170820686015</v>
      </c>
      <c r="DD48" s="21">
        <v>30.941853812621154</v>
      </c>
      <c r="DE48" s="21">
        <v>30.161613285976347</v>
      </c>
      <c r="DF48" s="21">
        <v>30.869206277755755</v>
      </c>
      <c r="DG48" s="21">
        <v>30.207143817497659</v>
      </c>
      <c r="DH48" s="21">
        <v>28.699808954096092</v>
      </c>
      <c r="DI48" s="21">
        <v>29.764503510950203</v>
      </c>
      <c r="DJ48" s="21">
        <v>30.357233966040205</v>
      </c>
      <c r="DK48" s="21">
        <v>29.135539043866014</v>
      </c>
      <c r="DL48" s="21">
        <v>26.035671632453575</v>
      </c>
      <c r="DM48" s="21">
        <v>28.878030464830452</v>
      </c>
      <c r="DN48" s="21">
        <v>28.240654145995755</v>
      </c>
      <c r="DO48" s="21">
        <f t="shared" si="7"/>
        <v>29.147095388329518</v>
      </c>
      <c r="DP48" s="21">
        <v>28.477262518456033</v>
      </c>
      <c r="DQ48" s="21">
        <v>27.628094703220214</v>
      </c>
      <c r="DR48" s="21">
        <v>26.820061015551634</v>
      </c>
      <c r="DS48" s="21">
        <v>31.706986913921224</v>
      </c>
      <c r="DT48" s="21">
        <v>31.451467026416516</v>
      </c>
      <c r="DU48" s="21">
        <v>29.877132112904679</v>
      </c>
      <c r="DV48" s="21">
        <v>28.307535050127019</v>
      </c>
      <c r="DW48" s="21">
        <v>30.175768915081179</v>
      </c>
      <c r="DX48" s="21">
        <v>28.964621728100482</v>
      </c>
      <c r="DY48" s="21">
        <v>29.279756394551871</v>
      </c>
      <c r="DZ48" s="21">
        <v>26.822816622759976</v>
      </c>
      <c r="EA48" s="21">
        <v>30.253641658863305</v>
      </c>
      <c r="EB48" s="21">
        <f t="shared" si="8"/>
        <v>28.884816144223731</v>
      </c>
      <c r="EC48" s="21">
        <v>30.348569228674986</v>
      </c>
      <c r="ED48" s="21">
        <v>29.946518276416668</v>
      </c>
      <c r="EE48" s="21">
        <v>29.954687647670355</v>
      </c>
      <c r="EF48" s="21">
        <v>29.787521914155761</v>
      </c>
      <c r="EG48" s="21">
        <v>29.471266153544136</v>
      </c>
      <c r="EH48" s="21">
        <v>27.793957507185208</v>
      </c>
      <c r="EI48" s="21">
        <v>29.131831828537123</v>
      </c>
      <c r="EJ48" s="21">
        <v>27.747367749481636</v>
      </c>
      <c r="EK48" s="21">
        <v>28.101732252148746</v>
      </c>
      <c r="EL48" s="21">
        <v>29.070679620138353</v>
      </c>
      <c r="EM48" s="21">
        <v>28.503231862844554</v>
      </c>
      <c r="EN48" s="21">
        <v>26.760429689887221</v>
      </c>
      <c r="EO48" s="21">
        <f t="shared" si="9"/>
        <v>29.745000000000001</v>
      </c>
      <c r="EP48" s="21">
        <v>27.19</v>
      </c>
      <c r="EQ48" s="21">
        <v>27.96</v>
      </c>
      <c r="ER48" s="21">
        <v>27.37</v>
      </c>
      <c r="ES48" s="21">
        <v>29.61</v>
      </c>
      <c r="ET48" s="21">
        <v>29.56</v>
      </c>
      <c r="EU48" s="21">
        <v>30.26</v>
      </c>
      <c r="EV48" s="21">
        <v>30.17</v>
      </c>
      <c r="EW48" s="21">
        <v>30.03</v>
      </c>
      <c r="EX48" s="21">
        <v>27.81</v>
      </c>
      <c r="EY48" s="21">
        <v>32.31</v>
      </c>
      <c r="EZ48" s="21">
        <v>33.36</v>
      </c>
      <c r="FA48" s="21">
        <v>31.31</v>
      </c>
    </row>
    <row r="49" spans="1:157" s="30" customFormat="1" ht="12.75">
      <c r="A49" s="725" t="s">
        <v>3192</v>
      </c>
      <c r="B49" s="21">
        <f t="shared" si="0"/>
        <v>55.597075065825322</v>
      </c>
      <c r="C49" s="21">
        <v>65.505780346820814</v>
      </c>
      <c r="D49" s="21">
        <v>75</v>
      </c>
      <c r="E49" s="21">
        <v>53.526941917424764</v>
      </c>
      <c r="F49" s="21">
        <v>63.144036009002257</v>
      </c>
      <c r="G49" s="21">
        <v>61.000000000000007</v>
      </c>
      <c r="H49" s="21">
        <v>70</v>
      </c>
      <c r="I49" s="21">
        <v>58.2</v>
      </c>
      <c r="J49" s="21">
        <v>50.035421526157947</v>
      </c>
      <c r="K49" s="21">
        <v>40</v>
      </c>
      <c r="L49" s="21">
        <v>60</v>
      </c>
      <c r="M49" s="21">
        <v>58.578807947019861</v>
      </c>
      <c r="N49" s="21">
        <v>12.173913043478262</v>
      </c>
      <c r="O49" s="21">
        <f t="shared" si="1"/>
        <v>57.157410022289731</v>
      </c>
      <c r="P49" s="21">
        <v>61.666666666666671</v>
      </c>
      <c r="Q49" s="21">
        <v>50.000000000000007</v>
      </c>
      <c r="R49" s="21">
        <v>60.826771653543304</v>
      </c>
      <c r="S49" s="21" t="s">
        <v>15</v>
      </c>
      <c r="T49" s="21" t="s">
        <v>15</v>
      </c>
      <c r="U49" s="21">
        <v>56.116261957321562</v>
      </c>
      <c r="V49" s="21">
        <v>57.111632947976879</v>
      </c>
      <c r="W49" s="21">
        <v>60</v>
      </c>
      <c r="X49" s="21">
        <v>59.86025408348457</v>
      </c>
      <c r="Y49" s="21">
        <v>59.251764705882366</v>
      </c>
      <c r="Z49" s="21">
        <v>65.180722891566262</v>
      </c>
      <c r="AA49" s="21">
        <v>41.5600253164557</v>
      </c>
      <c r="AB49" s="21">
        <f t="shared" si="2"/>
        <v>50.132068514990294</v>
      </c>
      <c r="AC49" s="21">
        <v>58.518539420960543</v>
      </c>
      <c r="AD49" s="21">
        <v>59.999999999999993</v>
      </c>
      <c r="AE49" s="21">
        <v>45.954914337240758</v>
      </c>
      <c r="AF49" s="21">
        <v>39.529411764705884</v>
      </c>
      <c r="AG49" s="21">
        <v>16.289428654897542</v>
      </c>
      <c r="AH49" s="21">
        <v>52.831349708787037</v>
      </c>
      <c r="AI49" s="21">
        <v>57.699784017278617</v>
      </c>
      <c r="AJ49" s="21">
        <v>56.272849134779435</v>
      </c>
      <c r="AK49" s="21">
        <v>48.336254107338441</v>
      </c>
      <c r="AL49" s="21">
        <v>54.776119402985074</v>
      </c>
      <c r="AM49" s="21">
        <v>52</v>
      </c>
      <c r="AN49" s="21">
        <v>59.376171630910221</v>
      </c>
      <c r="AO49" s="21">
        <f t="shared" si="3"/>
        <v>52.341992830020665</v>
      </c>
      <c r="AP49" s="21">
        <v>46.825183374083124</v>
      </c>
      <c r="AQ49" s="21">
        <v>55.661795407098118</v>
      </c>
      <c r="AR49" s="21">
        <v>44.203228362051895</v>
      </c>
      <c r="AS49" s="21">
        <v>61.057057057057051</v>
      </c>
      <c r="AT49" s="21">
        <v>41.677789815817981</v>
      </c>
      <c r="AU49" s="21">
        <v>60.991124260355036</v>
      </c>
      <c r="AV49" s="21">
        <v>51.643523316062179</v>
      </c>
      <c r="AW49" s="21">
        <v>62</v>
      </c>
      <c r="AX49" s="21">
        <v>60.34100418410042</v>
      </c>
      <c r="AY49" s="21">
        <v>40.221819373157146</v>
      </c>
      <c r="AZ49" s="21">
        <v>49.417184265010356</v>
      </c>
      <c r="BA49" s="21">
        <v>54.064204545454551</v>
      </c>
      <c r="BB49" s="21">
        <f t="shared" si="4"/>
        <v>49.724837128852364</v>
      </c>
      <c r="BC49" s="21">
        <v>61.922157996146424</v>
      </c>
      <c r="BD49" s="21">
        <v>44.738738738738732</v>
      </c>
      <c r="BE49" s="21">
        <v>49.764722947490569</v>
      </c>
      <c r="BF49" s="21">
        <v>57.298259493670884</v>
      </c>
      <c r="BG49" s="21">
        <v>49.13002421307506</v>
      </c>
      <c r="BH49" s="21">
        <v>45.77734375</v>
      </c>
      <c r="BI49" s="21">
        <v>56.789735449735453</v>
      </c>
      <c r="BJ49" s="21">
        <v>39.065162907268167</v>
      </c>
      <c r="BK49" s="21">
        <v>36.681859110169498</v>
      </c>
      <c r="BL49" s="21">
        <v>56.917910447761187</v>
      </c>
      <c r="BM49" s="21">
        <v>49.453267615918215</v>
      </c>
      <c r="BN49" s="21">
        <v>49.158862876254183</v>
      </c>
      <c r="BO49" s="21">
        <f t="shared" si="5"/>
        <v>39.961477929221303</v>
      </c>
      <c r="BP49" s="21">
        <v>49.163396258844429</v>
      </c>
      <c r="BQ49" s="21">
        <v>38.106829268292685</v>
      </c>
      <c r="BR49" s="21">
        <v>50.565799115603284</v>
      </c>
      <c r="BS49" s="21">
        <v>46.832058219817135</v>
      </c>
      <c r="BT49" s="21">
        <v>37.018150102871459</v>
      </c>
      <c r="BU49" s="21">
        <v>33.525818181818188</v>
      </c>
      <c r="BV49" s="21">
        <v>13.825757575757576</v>
      </c>
      <c r="BW49" s="21">
        <v>28.061660079051382</v>
      </c>
      <c r="BX49" s="21">
        <v>54.838582677165348</v>
      </c>
      <c r="BY49" s="21">
        <v>58.405714285714282</v>
      </c>
      <c r="BZ49" s="21">
        <v>54.845871559633018</v>
      </c>
      <c r="CA49" s="21">
        <v>14.348097826086956</v>
      </c>
      <c r="CB49" s="21">
        <f t="shared" si="6"/>
        <v>33.492178704103885</v>
      </c>
      <c r="CC49" s="21">
        <v>34.501575009843812</v>
      </c>
      <c r="CD49" s="21">
        <v>20.303897649509075</v>
      </c>
      <c r="CE49" s="21">
        <v>16.117266187050362</v>
      </c>
      <c r="CF49" s="21">
        <v>34.120311783585507</v>
      </c>
      <c r="CG49" s="21">
        <v>42.442538071065997</v>
      </c>
      <c r="CH49" s="21">
        <v>24.6487566962501</v>
      </c>
      <c r="CI49" s="21">
        <v>35.31292339002762</v>
      </c>
      <c r="CJ49" s="21">
        <v>44.699999999999996</v>
      </c>
      <c r="CK49" s="21">
        <v>36.817420977011501</v>
      </c>
      <c r="CL49" s="21">
        <v>44.275510204081634</v>
      </c>
      <c r="CM49" s="21">
        <v>44.404742190440345</v>
      </c>
      <c r="CN49" s="21">
        <v>24.261202290380719</v>
      </c>
      <c r="CO49" s="21">
        <f t="shared" si="10"/>
        <v>27.694754020990235</v>
      </c>
      <c r="CP49" s="21">
        <v>36.28411214953271</v>
      </c>
      <c r="CQ49" s="21">
        <v>38.140078457012095</v>
      </c>
      <c r="CR49" s="21">
        <v>20.709533865165024</v>
      </c>
      <c r="CS49" s="21">
        <v>27.928232524447669</v>
      </c>
      <c r="CT49" s="21">
        <v>26.762654043475962</v>
      </c>
      <c r="CU49" s="21">
        <v>24.677298050139278</v>
      </c>
      <c r="CV49" s="21">
        <v>27.261258087463162</v>
      </c>
      <c r="CW49" s="21">
        <v>27.540388548057262</v>
      </c>
      <c r="CX49" s="21">
        <v>20.141944865371386</v>
      </c>
      <c r="CY49" s="21">
        <v>29.395681136291092</v>
      </c>
      <c r="CZ49" s="21">
        <v>27.053540385838463</v>
      </c>
      <c r="DA49" s="21">
        <v>26.442326139088731</v>
      </c>
      <c r="DB49" s="21">
        <f t="shared" si="11"/>
        <v>24.381030856812504</v>
      </c>
      <c r="DC49" s="21">
        <v>27.276336000000001</v>
      </c>
      <c r="DD49" s="21">
        <v>25.379356984478935</v>
      </c>
      <c r="DE49" s="21">
        <v>28.018318455470208</v>
      </c>
      <c r="DF49" s="21">
        <v>26.875652345289716</v>
      </c>
      <c r="DG49" s="21">
        <v>27.8840820185161</v>
      </c>
      <c r="DH49" s="21">
        <v>30.207801687640512</v>
      </c>
      <c r="DI49" s="21">
        <v>17.184925413615403</v>
      </c>
      <c r="DJ49" s="21">
        <v>23.800470368802994</v>
      </c>
      <c r="DK49" s="21">
        <v>23.112188518585366</v>
      </c>
      <c r="DL49" s="21">
        <v>24.754133638211378</v>
      </c>
      <c r="DM49" s="21">
        <v>21.410939282925955</v>
      </c>
      <c r="DN49" s="21">
        <v>16.668165568213489</v>
      </c>
      <c r="DO49" s="21">
        <f t="shared" si="7"/>
        <v>26.360191501014413</v>
      </c>
      <c r="DP49" s="21">
        <v>31.379303110328642</v>
      </c>
      <c r="DQ49" s="21">
        <v>23.569150956768247</v>
      </c>
      <c r="DR49" s="21">
        <v>27.588729915703141</v>
      </c>
      <c r="DS49" s="21">
        <v>28.075022755183131</v>
      </c>
      <c r="DT49" s="21">
        <v>22.259438891548964</v>
      </c>
      <c r="DU49" s="21">
        <v>24.749981808731803</v>
      </c>
      <c r="DV49" s="21">
        <v>24.694985179020598</v>
      </c>
      <c r="DW49" s="21">
        <v>26.577791683894116</v>
      </c>
      <c r="DX49" s="21">
        <v>29.537921813581313</v>
      </c>
      <c r="DY49" s="21">
        <v>28.92487659635529</v>
      </c>
      <c r="DZ49" s="21">
        <v>27.872127731917875</v>
      </c>
      <c r="EA49" s="21">
        <v>21.092967569139915</v>
      </c>
      <c r="EB49" s="21">
        <f t="shared" si="8"/>
        <v>25.43086962195629</v>
      </c>
      <c r="EC49" s="21">
        <v>24.68465205146865</v>
      </c>
      <c r="ED49" s="21">
        <v>28.44509084971369</v>
      </c>
      <c r="EE49" s="21">
        <v>29.809996924992884</v>
      </c>
      <c r="EF49" s="21">
        <v>26.958045459553908</v>
      </c>
      <c r="EG49" s="21">
        <v>24.103599544764119</v>
      </c>
      <c r="EH49" s="21">
        <v>14.860356688638726</v>
      </c>
      <c r="EI49" s="21">
        <v>26.57576239191329</v>
      </c>
      <c r="EJ49" s="21">
        <v>28.537438761987545</v>
      </c>
      <c r="EK49" s="21">
        <v>17.03999707002637</v>
      </c>
      <c r="EL49" s="21">
        <v>25.413938828795228</v>
      </c>
      <c r="EM49" s="21">
        <v>29.720058801584621</v>
      </c>
      <c r="EN49" s="21">
        <v>29.021498090036459</v>
      </c>
      <c r="EO49" s="21">
        <f t="shared" si="9"/>
        <v>23.537499999999994</v>
      </c>
      <c r="EP49" s="21">
        <v>28.97</v>
      </c>
      <c r="EQ49" s="21">
        <v>30.16</v>
      </c>
      <c r="ER49" s="21">
        <v>29.6</v>
      </c>
      <c r="ES49" s="21">
        <v>27.85</v>
      </c>
      <c r="ET49" s="21">
        <v>17.54</v>
      </c>
      <c r="EU49" s="21">
        <v>15.36</v>
      </c>
      <c r="EV49" s="21">
        <v>19.010000000000002</v>
      </c>
      <c r="EW49" s="21">
        <v>12.51</v>
      </c>
      <c r="EX49" s="21">
        <v>28.76</v>
      </c>
      <c r="EY49" s="21">
        <v>15.28</v>
      </c>
      <c r="EZ49" s="21">
        <v>29.74</v>
      </c>
      <c r="FA49" s="21">
        <v>27.67</v>
      </c>
    </row>
    <row r="50" spans="1:157" s="37" customFormat="1" ht="12.75">
      <c r="A50" s="767" t="s">
        <v>3179</v>
      </c>
      <c r="B50" s="404">
        <f t="shared" si="0"/>
        <v>33.259858409095635</v>
      </c>
      <c r="C50" s="404">
        <v>21</v>
      </c>
      <c r="D50" s="404">
        <v>18.31837505904582</v>
      </c>
      <c r="E50" s="404">
        <v>20.52725931390631</v>
      </c>
      <c r="F50" s="404">
        <v>32.451410658307211</v>
      </c>
      <c r="G50" s="404">
        <v>65</v>
      </c>
      <c r="H50" s="404">
        <v>48.18733738074588</v>
      </c>
      <c r="I50" s="404">
        <v>32.926521406727829</v>
      </c>
      <c r="J50" s="404">
        <v>38.355009476504804</v>
      </c>
      <c r="K50" s="404">
        <v>28.561875000000008</v>
      </c>
      <c r="L50" s="404">
        <v>14.242024013722128</v>
      </c>
      <c r="M50" s="404">
        <v>27.764845155791267</v>
      </c>
      <c r="N50" s="404">
        <v>51.783643444396361</v>
      </c>
      <c r="O50" s="404">
        <f t="shared" si="1"/>
        <v>29.191122906715105</v>
      </c>
      <c r="P50" s="404">
        <v>42.157894736842103</v>
      </c>
      <c r="Q50" s="404">
        <v>19.999999999999996</v>
      </c>
      <c r="R50" s="404">
        <v>16.607793664143539</v>
      </c>
      <c r="S50" s="404">
        <v>41.639344262295083</v>
      </c>
      <c r="T50" s="404">
        <v>9.7684055435333121</v>
      </c>
      <c r="U50" s="404">
        <v>10.647963800904977</v>
      </c>
      <c r="V50" s="404">
        <v>38.301685393258431</v>
      </c>
      <c r="W50" s="404">
        <v>35.904761904761905</v>
      </c>
      <c r="X50" s="404">
        <v>46.76</v>
      </c>
      <c r="Y50" s="404">
        <v>16.886056353233293</v>
      </c>
      <c r="Z50" s="404">
        <v>33.272652388797368</v>
      </c>
      <c r="AA50" s="404">
        <v>38.346916832811161</v>
      </c>
      <c r="AB50" s="404">
        <f t="shared" si="2"/>
        <v>23.535479842921188</v>
      </c>
      <c r="AC50" s="404">
        <v>22.337992376111817</v>
      </c>
      <c r="AD50" s="404">
        <v>10.439410107964324</v>
      </c>
      <c r="AE50" s="404">
        <v>24.924657534246574</v>
      </c>
      <c r="AF50" s="404">
        <v>19.979532163742689</v>
      </c>
      <c r="AG50" s="404">
        <v>35.498326667210847</v>
      </c>
      <c r="AH50" s="404">
        <v>6.4428341384863126</v>
      </c>
      <c r="AI50" s="404">
        <v>1.8236854799807043</v>
      </c>
      <c r="AJ50" s="404">
        <v>25.595238095238098</v>
      </c>
      <c r="AK50" s="404">
        <v>35.549739357080796</v>
      </c>
      <c r="AL50" s="404">
        <v>7.3558776167471818</v>
      </c>
      <c r="AM50" s="404">
        <v>74.971333807154707</v>
      </c>
      <c r="AN50" s="404">
        <v>17.507130771090161</v>
      </c>
      <c r="AO50" s="404">
        <f t="shared" si="3"/>
        <v>22.360206935737022</v>
      </c>
      <c r="AP50" s="404">
        <v>3.4375</v>
      </c>
      <c r="AQ50" s="404">
        <v>62.940955364134687</v>
      </c>
      <c r="AR50" s="404">
        <v>16.978431372549021</v>
      </c>
      <c r="AS50" s="404">
        <v>13.705026125901965</v>
      </c>
      <c r="AT50" s="404">
        <v>6.8606557377049189</v>
      </c>
      <c r="AU50" s="404">
        <v>8.1549037580201649</v>
      </c>
      <c r="AV50" s="404">
        <v>17.313788858110186</v>
      </c>
      <c r="AW50" s="404">
        <v>12.983193277310924</v>
      </c>
      <c r="AX50" s="404">
        <v>46.941176470588239</v>
      </c>
      <c r="AY50" s="404">
        <v>43.528619528619537</v>
      </c>
      <c r="AZ50" s="404">
        <v>24.065131837859113</v>
      </c>
      <c r="BA50" s="404">
        <v>11.413100898045432</v>
      </c>
      <c r="BB50" s="404">
        <f t="shared" si="4"/>
        <v>15.950975691685974</v>
      </c>
      <c r="BC50" s="404">
        <v>2.1655393378426488</v>
      </c>
      <c r="BD50" s="404">
        <v>11.775502440879984</v>
      </c>
      <c r="BE50" s="404">
        <v>2.2012402927537851</v>
      </c>
      <c r="BF50" s="404">
        <v>7.7744360902255636</v>
      </c>
      <c r="BG50" s="404">
        <v>9.3939393939393945</v>
      </c>
      <c r="BH50" s="404">
        <v>3.6929613386089528</v>
      </c>
      <c r="BI50" s="404">
        <v>5.5339990231725187</v>
      </c>
      <c r="BJ50" s="404">
        <v>17.779302805781608</v>
      </c>
      <c r="BK50" s="404">
        <v>2.807641860365107</v>
      </c>
      <c r="BL50" s="404">
        <v>39.445587856959094</v>
      </c>
      <c r="BM50" s="404">
        <v>39.970814132104458</v>
      </c>
      <c r="BN50" s="404">
        <v>48.870743727598558</v>
      </c>
      <c r="BO50" s="404">
        <f t="shared" si="5"/>
        <v>21.905472231211832</v>
      </c>
      <c r="BP50" s="404">
        <v>37.02834393012062</v>
      </c>
      <c r="BQ50" s="404">
        <v>30.068082347219974</v>
      </c>
      <c r="BR50" s="404">
        <v>11</v>
      </c>
      <c r="BS50" s="404">
        <v>30.658057425470531</v>
      </c>
      <c r="BT50" s="404">
        <v>33.727605244996553</v>
      </c>
      <c r="BU50" s="404">
        <v>2.4444605044446051</v>
      </c>
      <c r="BV50" s="404">
        <v>20.056585124783791</v>
      </c>
      <c r="BW50" s="404">
        <v>18.337123199813423</v>
      </c>
      <c r="BX50" s="404">
        <v>33.872439118670272</v>
      </c>
      <c r="BY50" s="404">
        <v>12.806205770277625</v>
      </c>
      <c r="BZ50" s="404">
        <v>22.47394926468619</v>
      </c>
      <c r="CA50" s="404">
        <v>10.392814844058426</v>
      </c>
      <c r="CB50" s="404">
        <f t="shared" si="6"/>
        <v>25.893847512988728</v>
      </c>
      <c r="CC50" s="404">
        <v>15.13542795232936</v>
      </c>
      <c r="CD50" s="404">
        <v>26.00447407667339</v>
      </c>
      <c r="CE50" s="404">
        <v>17.121989121989127</v>
      </c>
      <c r="CF50" s="404">
        <v>29.816892832289497</v>
      </c>
      <c r="CG50" s="404">
        <v>27.548122223717861</v>
      </c>
      <c r="CH50" s="404">
        <v>18.682946357085669</v>
      </c>
      <c r="CI50" s="404">
        <v>18.986183897093852</v>
      </c>
      <c r="CJ50" s="404">
        <v>11.28122109158187</v>
      </c>
      <c r="CK50" s="404">
        <v>44.778633540372667</v>
      </c>
      <c r="CL50" s="404">
        <v>39.03809795136101</v>
      </c>
      <c r="CM50" s="404">
        <v>39.307195188277824</v>
      </c>
      <c r="CN50" s="404">
        <v>23.024985923092654</v>
      </c>
      <c r="CO50" s="404">
        <f t="shared" si="10"/>
        <v>24.230288670840761</v>
      </c>
      <c r="CP50" s="404">
        <v>34.945697577276526</v>
      </c>
      <c r="CQ50" s="404">
        <v>11.733938380702172</v>
      </c>
      <c r="CR50" s="404">
        <v>24.453194353462859</v>
      </c>
      <c r="CS50" s="404">
        <v>24.41210247349823</v>
      </c>
      <c r="CT50" s="404">
        <v>16.096495134857669</v>
      </c>
      <c r="CU50" s="404">
        <v>27.016246953696179</v>
      </c>
      <c r="CV50" s="404">
        <v>23.131709723823906</v>
      </c>
      <c r="CW50" s="404">
        <v>26.641373113466557</v>
      </c>
      <c r="CX50" s="404">
        <v>26.040441228746591</v>
      </c>
      <c r="CY50" s="404">
        <v>25.942032401514794</v>
      </c>
      <c r="CZ50" s="404">
        <v>27.50048929663609</v>
      </c>
      <c r="DA50" s="404">
        <v>22.849743412407502</v>
      </c>
      <c r="DB50" s="404">
        <f t="shared" si="11"/>
        <v>23.908430444393471</v>
      </c>
      <c r="DC50" s="404">
        <v>27.062266897063598</v>
      </c>
      <c r="DD50" s="404">
        <v>23.877105727326175</v>
      </c>
      <c r="DE50" s="404">
        <v>21.740126157537194</v>
      </c>
      <c r="DF50" s="404">
        <v>23.761050158479318</v>
      </c>
      <c r="DG50" s="404">
        <v>23.025849163413419</v>
      </c>
      <c r="DH50" s="404">
        <v>24.159636183411941</v>
      </c>
      <c r="DI50" s="404">
        <v>22.856285844209346</v>
      </c>
      <c r="DJ50" s="404">
        <v>23.779227461678786</v>
      </c>
      <c r="DK50" s="404">
        <v>23.839553783331013</v>
      </c>
      <c r="DL50" s="404">
        <v>22.94319319904362</v>
      </c>
      <c r="DM50" s="404">
        <v>25.101652604510896</v>
      </c>
      <c r="DN50" s="404">
        <v>24.755218152716317</v>
      </c>
      <c r="DO50" s="404">
        <f t="shared" si="7"/>
        <v>23.692802762482643</v>
      </c>
      <c r="DP50" s="404">
        <v>21.964016276096498</v>
      </c>
      <c r="DQ50" s="404">
        <v>25.507134596756167</v>
      </c>
      <c r="DR50" s="404">
        <v>24.821294731035461</v>
      </c>
      <c r="DS50" s="404">
        <v>24.79088755737309</v>
      </c>
      <c r="DT50" s="404">
        <v>26.126812531806824</v>
      </c>
      <c r="DU50" s="404">
        <v>23.152162101415421</v>
      </c>
      <c r="DV50" s="404">
        <v>24.143780744297391</v>
      </c>
      <c r="DW50" s="404">
        <v>23.17247955673292</v>
      </c>
      <c r="DX50" s="404">
        <v>23.799138610786727</v>
      </c>
      <c r="DY50" s="404">
        <v>24.222180623642558</v>
      </c>
      <c r="DZ50" s="404">
        <v>20.446344663438904</v>
      </c>
      <c r="EA50" s="404">
        <v>22.167401156409785</v>
      </c>
      <c r="EB50" s="404">
        <f t="shared" si="8"/>
        <v>22.082225460137021</v>
      </c>
      <c r="EC50" s="404">
        <v>25.583220167850754</v>
      </c>
      <c r="ED50" s="404">
        <v>22.672288771296309</v>
      </c>
      <c r="EE50" s="404">
        <v>21.200808204981428</v>
      </c>
      <c r="EF50" s="404">
        <v>19.936788779478285</v>
      </c>
      <c r="EG50" s="404">
        <v>21.628098688110878</v>
      </c>
      <c r="EH50" s="404">
        <v>23.151107090276458</v>
      </c>
      <c r="EI50" s="404">
        <v>23.238191753154755</v>
      </c>
      <c r="EJ50" s="404">
        <v>22.981586129541846</v>
      </c>
      <c r="EK50" s="404">
        <v>19.280496994298652</v>
      </c>
      <c r="EL50" s="404">
        <v>23.666694326555962</v>
      </c>
      <c r="EM50" s="404">
        <v>22.394288230828405</v>
      </c>
      <c r="EN50" s="404">
        <v>19.253136385270519</v>
      </c>
      <c r="EO50" s="404">
        <f t="shared" si="9"/>
        <v>20.811666666666667</v>
      </c>
      <c r="EP50" s="404">
        <v>20.14</v>
      </c>
      <c r="EQ50" s="404">
        <v>20.03</v>
      </c>
      <c r="ER50" s="404">
        <v>19.82</v>
      </c>
      <c r="ES50" s="404">
        <v>20.059999999999999</v>
      </c>
      <c r="ET50" s="404">
        <v>21.22</v>
      </c>
      <c r="EU50" s="404">
        <v>21.12</v>
      </c>
      <c r="EV50" s="404">
        <v>21.02</v>
      </c>
      <c r="EW50" s="404">
        <v>21.03</v>
      </c>
      <c r="EX50" s="404">
        <v>20.97</v>
      </c>
      <c r="EY50" s="404">
        <v>21.27</v>
      </c>
      <c r="EZ50" s="404">
        <v>20.57</v>
      </c>
      <c r="FA50" s="404">
        <v>22.49</v>
      </c>
    </row>
    <row r="51" spans="1:157" s="30" customFormat="1" ht="12.75">
      <c r="A51" s="792" t="s">
        <v>3187</v>
      </c>
      <c r="B51" s="21">
        <f t="shared" si="0"/>
        <v>66</v>
      </c>
      <c r="C51" s="21" t="s">
        <v>15</v>
      </c>
      <c r="D51" s="21" t="s">
        <v>15</v>
      </c>
      <c r="E51" s="21" t="s">
        <v>15</v>
      </c>
      <c r="F51" s="21" t="s">
        <v>15</v>
      </c>
      <c r="G51" s="21" t="s">
        <v>15</v>
      </c>
      <c r="H51" s="21" t="s">
        <v>15</v>
      </c>
      <c r="I51" s="21">
        <v>42</v>
      </c>
      <c r="J51" s="21">
        <v>90</v>
      </c>
      <c r="K51" s="21" t="s">
        <v>15</v>
      </c>
      <c r="L51" s="21" t="s">
        <v>15</v>
      </c>
      <c r="M51" s="21" t="s">
        <v>15</v>
      </c>
      <c r="N51" s="21" t="s">
        <v>15</v>
      </c>
      <c r="O51" s="21">
        <f t="shared" si="1"/>
        <v>55</v>
      </c>
      <c r="P51" s="21" t="s">
        <v>15</v>
      </c>
      <c r="Q51" s="21" t="s">
        <v>15</v>
      </c>
      <c r="R51" s="21" t="s">
        <v>15</v>
      </c>
      <c r="S51" s="21" t="s">
        <v>15</v>
      </c>
      <c r="T51" s="21" t="s">
        <v>15</v>
      </c>
      <c r="U51" s="21" t="s">
        <v>15</v>
      </c>
      <c r="V51" s="21" t="s">
        <v>15</v>
      </c>
      <c r="W51" s="21" t="s">
        <v>15</v>
      </c>
      <c r="X51" s="21" t="s">
        <v>15</v>
      </c>
      <c r="Y51" s="21" t="s">
        <v>15</v>
      </c>
      <c r="Z51" s="21">
        <v>55</v>
      </c>
      <c r="AA51" s="21" t="s">
        <v>15</v>
      </c>
      <c r="AB51" s="21" t="s">
        <v>15</v>
      </c>
      <c r="AC51" s="21" t="s">
        <v>15</v>
      </c>
      <c r="AD51" s="21" t="s">
        <v>15</v>
      </c>
      <c r="AE51" s="21" t="s">
        <v>15</v>
      </c>
      <c r="AF51" s="21" t="s">
        <v>15</v>
      </c>
      <c r="AG51" s="21" t="s">
        <v>15</v>
      </c>
      <c r="AH51" s="21" t="s">
        <v>15</v>
      </c>
      <c r="AI51" s="21" t="s">
        <v>15</v>
      </c>
      <c r="AJ51" s="21" t="s">
        <v>15</v>
      </c>
      <c r="AK51" s="21" t="s">
        <v>15</v>
      </c>
      <c r="AL51" s="21" t="s">
        <v>15</v>
      </c>
      <c r="AM51" s="21" t="s">
        <v>15</v>
      </c>
      <c r="AN51" s="21" t="s">
        <v>15</v>
      </c>
      <c r="AO51" s="21">
        <f t="shared" si="3"/>
        <v>44</v>
      </c>
      <c r="AP51" s="21" t="s">
        <v>15</v>
      </c>
      <c r="AQ51" s="21" t="s">
        <v>15</v>
      </c>
      <c r="AR51" s="21">
        <v>70</v>
      </c>
      <c r="AS51" s="21" t="s">
        <v>15</v>
      </c>
      <c r="AT51" s="21" t="s">
        <v>15</v>
      </c>
      <c r="AU51" s="21" t="s">
        <v>15</v>
      </c>
      <c r="AV51" s="21">
        <v>17.999999999999996</v>
      </c>
      <c r="AW51" s="21" t="s">
        <v>15</v>
      </c>
      <c r="AX51" s="21" t="s">
        <v>15</v>
      </c>
      <c r="AY51" s="21" t="s">
        <v>15</v>
      </c>
      <c r="AZ51" s="21" t="s">
        <v>15</v>
      </c>
      <c r="BA51" s="21" t="s">
        <v>15</v>
      </c>
      <c r="BB51" s="21">
        <f t="shared" si="4"/>
        <v>50</v>
      </c>
      <c r="BC51" s="21" t="s">
        <v>15</v>
      </c>
      <c r="BD51" s="21" t="s">
        <v>15</v>
      </c>
      <c r="BE51" s="21" t="s">
        <v>15</v>
      </c>
      <c r="BF51" s="21" t="s">
        <v>15</v>
      </c>
      <c r="BG51" s="21" t="s">
        <v>15</v>
      </c>
      <c r="BH51" s="21" t="s">
        <v>15</v>
      </c>
      <c r="BI51" s="21" t="s">
        <v>15</v>
      </c>
      <c r="BJ51" s="21" t="s">
        <v>15</v>
      </c>
      <c r="BK51" s="21" t="s">
        <v>15</v>
      </c>
      <c r="BL51" s="21" t="s">
        <v>15</v>
      </c>
      <c r="BM51" s="21">
        <v>49.999999999999993</v>
      </c>
      <c r="BN51" s="21">
        <v>50</v>
      </c>
      <c r="BO51" s="21">
        <f t="shared" si="5"/>
        <v>32.089238845144358</v>
      </c>
      <c r="BP51" s="21" t="s">
        <v>15</v>
      </c>
      <c r="BQ51" s="21">
        <v>50</v>
      </c>
      <c r="BR51" s="21" t="s">
        <v>15</v>
      </c>
      <c r="BS51" s="21" t="s">
        <v>15</v>
      </c>
      <c r="BT51" s="21" t="s">
        <v>15</v>
      </c>
      <c r="BU51" s="21" t="s">
        <v>15</v>
      </c>
      <c r="BV51" s="21">
        <v>23.267716535433074</v>
      </c>
      <c r="BW51" s="21" t="s">
        <v>15</v>
      </c>
      <c r="BX51" s="21" t="s">
        <v>15</v>
      </c>
      <c r="BY51" s="21" t="s">
        <v>15</v>
      </c>
      <c r="BZ51" s="21">
        <v>23.000000000000004</v>
      </c>
      <c r="CA51" s="21" t="s">
        <v>15</v>
      </c>
      <c r="CB51" s="21">
        <f t="shared" si="6"/>
        <v>20</v>
      </c>
      <c r="CC51" s="21" t="s">
        <v>15</v>
      </c>
      <c r="CD51" s="21" t="s">
        <v>15</v>
      </c>
      <c r="CE51" s="21" t="s">
        <v>15</v>
      </c>
      <c r="CF51" s="21" t="s">
        <v>15</v>
      </c>
      <c r="CG51" s="21" t="s">
        <v>15</v>
      </c>
      <c r="CH51" s="21">
        <v>20</v>
      </c>
      <c r="CI51" s="21" t="s">
        <v>15</v>
      </c>
      <c r="CJ51" s="21" t="s">
        <v>15</v>
      </c>
      <c r="CK51" s="21" t="s">
        <v>15</v>
      </c>
      <c r="CL51" s="21" t="s">
        <v>15</v>
      </c>
      <c r="CM51" s="21" t="s">
        <v>15</v>
      </c>
      <c r="CN51" s="21" t="s">
        <v>15</v>
      </c>
      <c r="CO51" s="21">
        <f t="shared" si="10"/>
        <v>23.000475059382421</v>
      </c>
      <c r="CP51" s="21">
        <v>35</v>
      </c>
      <c r="CQ51" s="21" t="s">
        <v>15</v>
      </c>
      <c r="CR51" s="21" t="s">
        <v>15</v>
      </c>
      <c r="CS51" s="21" t="s">
        <v>15</v>
      </c>
      <c r="CT51" s="21">
        <v>10</v>
      </c>
      <c r="CU51" s="21" t="s">
        <v>15</v>
      </c>
      <c r="CV51" s="21">
        <v>21</v>
      </c>
      <c r="CW51" s="21">
        <v>22</v>
      </c>
      <c r="CX51" s="21" t="s">
        <v>15</v>
      </c>
      <c r="CY51" s="21">
        <v>27.002375296912113</v>
      </c>
      <c r="CZ51" s="21" t="s">
        <v>15</v>
      </c>
      <c r="DA51" s="21" t="s">
        <v>15</v>
      </c>
      <c r="DB51" s="21">
        <f t="shared" si="11"/>
        <v>25.087069765783085</v>
      </c>
      <c r="DC51" s="21">
        <v>28.000000000000004</v>
      </c>
      <c r="DD51" s="21">
        <v>25</v>
      </c>
      <c r="DE51" s="21">
        <v>20</v>
      </c>
      <c r="DF51" s="21">
        <v>26.411764705882351</v>
      </c>
      <c r="DG51" s="21">
        <v>32</v>
      </c>
      <c r="DH51" s="21">
        <v>25.801493710691823</v>
      </c>
      <c r="DI51" s="21">
        <v>16.657439241256668</v>
      </c>
      <c r="DJ51" s="21">
        <v>25</v>
      </c>
      <c r="DK51" s="21">
        <v>24</v>
      </c>
      <c r="DL51" s="21" t="s">
        <v>15</v>
      </c>
      <c r="DM51" s="21" t="s">
        <v>15</v>
      </c>
      <c r="DN51" s="21">
        <v>28</v>
      </c>
      <c r="DO51" s="21">
        <f t="shared" si="7"/>
        <v>23.372813948934876</v>
      </c>
      <c r="DP51" s="21" t="s">
        <v>15</v>
      </c>
      <c r="DQ51" s="21">
        <v>21.944223107569723</v>
      </c>
      <c r="DR51" s="21" t="s">
        <v>15</v>
      </c>
      <c r="DS51" s="21" t="s">
        <v>15</v>
      </c>
      <c r="DT51" s="21">
        <v>29.999999999999996</v>
      </c>
      <c r="DU51" s="21">
        <v>16</v>
      </c>
      <c r="DV51" s="21">
        <v>32.999999999999993</v>
      </c>
      <c r="DW51" s="21">
        <v>19.825640404040403</v>
      </c>
      <c r="DX51" s="21">
        <v>22.41075843972347</v>
      </c>
      <c r="DY51" s="21">
        <v>19.626298737571222</v>
      </c>
      <c r="DZ51" s="21">
        <v>28.111404087013845</v>
      </c>
      <c r="EA51" s="21">
        <v>19.437000764495235</v>
      </c>
      <c r="EB51" s="21">
        <f t="shared" si="8"/>
        <v>25.075109383526755</v>
      </c>
      <c r="EC51" s="21" t="s">
        <v>15</v>
      </c>
      <c r="ED51" s="21">
        <v>21.69230769230769</v>
      </c>
      <c r="EE51" s="21">
        <v>29.519999999999996</v>
      </c>
      <c r="EF51" s="21">
        <v>17.809523809523807</v>
      </c>
      <c r="EG51" s="21">
        <v>31.428571428571427</v>
      </c>
      <c r="EH51" s="21">
        <v>18.21</v>
      </c>
      <c r="EI51" s="21">
        <v>29.703243243243246</v>
      </c>
      <c r="EJ51" s="21">
        <v>33</v>
      </c>
      <c r="EK51" s="21">
        <v>26</v>
      </c>
      <c r="EL51" s="21">
        <v>19.079999999999998</v>
      </c>
      <c r="EM51" s="21">
        <v>27.243358778625954</v>
      </c>
      <c r="EN51" s="21">
        <v>22.139198266522207</v>
      </c>
      <c r="EO51" s="21">
        <f t="shared" si="9"/>
        <v>22.368333333333336</v>
      </c>
      <c r="EP51" s="21">
        <v>21.69</v>
      </c>
      <c r="EQ51" s="21">
        <v>18.82</v>
      </c>
      <c r="ER51" s="21">
        <v>19.22</v>
      </c>
      <c r="ES51" s="21">
        <v>19.36</v>
      </c>
      <c r="ET51" s="21">
        <v>21.67</v>
      </c>
      <c r="EU51" s="21">
        <v>20.09</v>
      </c>
      <c r="EV51" s="21">
        <v>28.12</v>
      </c>
      <c r="EW51" s="21">
        <v>19.82</v>
      </c>
      <c r="EX51" s="21">
        <v>24.56</v>
      </c>
      <c r="EY51" s="21">
        <v>18.54</v>
      </c>
      <c r="EZ51" s="21">
        <v>26.46</v>
      </c>
      <c r="FA51" s="21">
        <v>30.07</v>
      </c>
    </row>
    <row r="52" spans="1:157" s="30" customFormat="1" ht="12.75">
      <c r="A52" s="753" t="s">
        <v>3042</v>
      </c>
      <c r="B52" s="21">
        <f t="shared" si="0"/>
        <v>18</v>
      </c>
      <c r="C52" s="21" t="s">
        <v>15</v>
      </c>
      <c r="D52" s="21">
        <v>18</v>
      </c>
      <c r="E52" s="21">
        <v>18</v>
      </c>
      <c r="F52" s="21" t="s">
        <v>15</v>
      </c>
      <c r="G52" s="21" t="s">
        <v>15</v>
      </c>
      <c r="H52" s="21" t="s">
        <v>15</v>
      </c>
      <c r="I52" s="21" t="s">
        <v>15</v>
      </c>
      <c r="J52" s="21" t="s">
        <v>15</v>
      </c>
      <c r="K52" s="21" t="s">
        <v>15</v>
      </c>
      <c r="L52" s="21" t="s">
        <v>15</v>
      </c>
      <c r="M52" s="21" t="s">
        <v>15</v>
      </c>
      <c r="N52" s="21" t="s">
        <v>15</v>
      </c>
      <c r="O52" s="21" t="s">
        <v>15</v>
      </c>
      <c r="P52" s="21" t="s">
        <v>15</v>
      </c>
      <c r="Q52" s="21" t="s">
        <v>15</v>
      </c>
      <c r="R52" s="21" t="s">
        <v>15</v>
      </c>
      <c r="S52" s="21" t="s">
        <v>15</v>
      </c>
      <c r="T52" s="21" t="s">
        <v>15</v>
      </c>
      <c r="U52" s="21" t="s">
        <v>15</v>
      </c>
      <c r="V52" s="21" t="s">
        <v>15</v>
      </c>
      <c r="W52" s="21" t="s">
        <v>15</v>
      </c>
      <c r="X52" s="21" t="s">
        <v>15</v>
      </c>
      <c r="Y52" s="21" t="s">
        <v>15</v>
      </c>
      <c r="Z52" s="21" t="s">
        <v>15</v>
      </c>
      <c r="AA52" s="21" t="s">
        <v>15</v>
      </c>
      <c r="AB52" s="21" t="s">
        <v>15</v>
      </c>
      <c r="AC52" s="21" t="s">
        <v>15</v>
      </c>
      <c r="AD52" s="21" t="s">
        <v>15</v>
      </c>
      <c r="AE52" s="21" t="s">
        <v>15</v>
      </c>
      <c r="AF52" s="21" t="s">
        <v>15</v>
      </c>
      <c r="AG52" s="21" t="s">
        <v>15</v>
      </c>
      <c r="AH52" s="21" t="s">
        <v>15</v>
      </c>
      <c r="AI52" s="21" t="s">
        <v>15</v>
      </c>
      <c r="AJ52" s="21" t="s">
        <v>15</v>
      </c>
      <c r="AK52" s="21" t="s">
        <v>15</v>
      </c>
      <c r="AL52" s="21" t="s">
        <v>15</v>
      </c>
      <c r="AM52" s="21" t="s">
        <v>15</v>
      </c>
      <c r="AN52" s="21" t="s">
        <v>15</v>
      </c>
      <c r="AO52" s="21">
        <f t="shared" si="3"/>
        <v>33.5</v>
      </c>
      <c r="AP52" s="21" t="s">
        <v>15</v>
      </c>
      <c r="AQ52" s="21" t="s">
        <v>15</v>
      </c>
      <c r="AR52" s="21" t="s">
        <v>15</v>
      </c>
      <c r="AS52" s="21">
        <v>30</v>
      </c>
      <c r="AT52" s="21" t="s">
        <v>15</v>
      </c>
      <c r="AU52" s="21" t="s">
        <v>15</v>
      </c>
      <c r="AV52" s="21" t="s">
        <v>15</v>
      </c>
      <c r="AW52" s="21" t="s">
        <v>15</v>
      </c>
      <c r="AX52" s="21" t="s">
        <v>15</v>
      </c>
      <c r="AY52" s="21" t="s">
        <v>15</v>
      </c>
      <c r="AZ52" s="21" t="s">
        <v>15</v>
      </c>
      <c r="BA52" s="21">
        <v>36.999999999999993</v>
      </c>
      <c r="BB52" s="21" t="s">
        <v>15</v>
      </c>
      <c r="BC52" s="21" t="s">
        <v>15</v>
      </c>
      <c r="BD52" s="21" t="s">
        <v>15</v>
      </c>
      <c r="BE52" s="21" t="s">
        <v>15</v>
      </c>
      <c r="BF52" s="21" t="s">
        <v>15</v>
      </c>
      <c r="BG52" s="21" t="s">
        <v>15</v>
      </c>
      <c r="BH52" s="21" t="s">
        <v>15</v>
      </c>
      <c r="BI52" s="21" t="s">
        <v>15</v>
      </c>
      <c r="BJ52" s="21" t="s">
        <v>15</v>
      </c>
      <c r="BK52" s="21" t="s">
        <v>15</v>
      </c>
      <c r="BL52" s="21" t="s">
        <v>15</v>
      </c>
      <c r="BM52" s="21" t="s">
        <v>15</v>
      </c>
      <c r="BN52" s="21" t="s">
        <v>15</v>
      </c>
      <c r="BO52" s="21">
        <f t="shared" si="5"/>
        <v>16</v>
      </c>
      <c r="BP52" s="21" t="s">
        <v>15</v>
      </c>
      <c r="BQ52" s="21" t="s">
        <v>15</v>
      </c>
      <c r="BR52" s="21" t="s">
        <v>15</v>
      </c>
      <c r="BS52" s="21" t="s">
        <v>15</v>
      </c>
      <c r="BT52" s="21" t="s">
        <v>15</v>
      </c>
      <c r="BU52" s="21">
        <v>2</v>
      </c>
      <c r="BV52" s="21">
        <v>30</v>
      </c>
      <c r="BW52" s="21" t="s">
        <v>15</v>
      </c>
      <c r="BX52" s="21" t="s">
        <v>15</v>
      </c>
      <c r="BY52" s="21" t="s">
        <v>15</v>
      </c>
      <c r="BZ52" s="21" t="s">
        <v>15</v>
      </c>
      <c r="CA52" s="21" t="s">
        <v>15</v>
      </c>
      <c r="CB52" s="21">
        <f t="shared" si="6"/>
        <v>27.650000000000002</v>
      </c>
      <c r="CC52" s="21" t="s">
        <v>15</v>
      </c>
      <c r="CD52" s="21">
        <v>27.3</v>
      </c>
      <c r="CE52" s="21" t="s">
        <v>15</v>
      </c>
      <c r="CF52" s="21" t="s">
        <v>15</v>
      </c>
      <c r="CG52" s="21">
        <v>28.000000000000004</v>
      </c>
      <c r="CH52" s="21" t="s">
        <v>15</v>
      </c>
      <c r="CI52" s="21" t="s">
        <v>15</v>
      </c>
      <c r="CJ52" s="21" t="s">
        <v>15</v>
      </c>
      <c r="CK52" s="21" t="s">
        <v>15</v>
      </c>
      <c r="CL52" s="21" t="s">
        <v>15</v>
      </c>
      <c r="CM52" s="21" t="s">
        <v>15</v>
      </c>
      <c r="CN52" s="21" t="s">
        <v>15</v>
      </c>
      <c r="CO52" s="21">
        <f t="shared" si="10"/>
        <v>21.757469784030118</v>
      </c>
      <c r="CP52" s="21" t="s">
        <v>15</v>
      </c>
      <c r="CQ52" s="21" t="s">
        <v>15</v>
      </c>
      <c r="CR52" s="21">
        <v>29.000000000000004</v>
      </c>
      <c r="CS52" s="21">
        <v>30</v>
      </c>
      <c r="CT52" s="21">
        <v>10</v>
      </c>
      <c r="CU52" s="21">
        <v>26.807142857142857</v>
      </c>
      <c r="CV52" s="21" t="s">
        <v>15</v>
      </c>
      <c r="CW52" s="21" t="s">
        <v>15</v>
      </c>
      <c r="CX52" s="21" t="s">
        <v>15</v>
      </c>
      <c r="CY52" s="21">
        <v>27.999999999999996</v>
      </c>
      <c r="CZ52" s="21">
        <v>15</v>
      </c>
      <c r="DA52" s="21">
        <v>13.495145631067961</v>
      </c>
      <c r="DB52" s="21">
        <f t="shared" si="11"/>
        <v>24.839265280736196</v>
      </c>
      <c r="DC52" s="21">
        <v>27.999999999999996</v>
      </c>
      <c r="DD52" s="21">
        <v>27.999999999999996</v>
      </c>
      <c r="DE52" s="21">
        <v>27.999999999999996</v>
      </c>
      <c r="DF52" s="21">
        <v>17.546282245827012</v>
      </c>
      <c r="DG52" s="21">
        <v>24</v>
      </c>
      <c r="DH52" s="21">
        <v>27</v>
      </c>
      <c r="DI52" s="21" t="s">
        <v>15</v>
      </c>
      <c r="DJ52" s="21">
        <v>21.529411764705884</v>
      </c>
      <c r="DK52" s="21">
        <v>28.000000000000004</v>
      </c>
      <c r="DL52" s="21">
        <v>23.493670886075947</v>
      </c>
      <c r="DM52" s="21">
        <v>23.73</v>
      </c>
      <c r="DN52" s="21">
        <v>23.932553191489362</v>
      </c>
      <c r="DO52" s="21">
        <f t="shared" si="7"/>
        <v>25.262705916673131</v>
      </c>
      <c r="DP52" s="21">
        <v>24.006571428571426</v>
      </c>
      <c r="DQ52" s="21">
        <v>23.68</v>
      </c>
      <c r="DR52" s="21">
        <v>18.821529010238908</v>
      </c>
      <c r="DS52" s="21">
        <v>21.034482758620694</v>
      </c>
      <c r="DT52" s="21">
        <v>28.111825613079024</v>
      </c>
      <c r="DU52" s="21">
        <v>19.063424359317114</v>
      </c>
      <c r="DV52" s="21">
        <v>27.64084848484848</v>
      </c>
      <c r="DW52" s="21">
        <v>28.188611825192805</v>
      </c>
      <c r="DX52" s="21">
        <v>27.285477463712759</v>
      </c>
      <c r="DY52" s="21">
        <v>29.731054313099044</v>
      </c>
      <c r="DZ52" s="21">
        <v>27.694581589958151</v>
      </c>
      <c r="EA52" s="21">
        <v>27.89406415343915</v>
      </c>
      <c r="EB52" s="21">
        <f t="shared" si="8"/>
        <v>26.408204406700026</v>
      </c>
      <c r="EC52" s="21">
        <v>26.466748688987497</v>
      </c>
      <c r="ED52" s="21">
        <v>25.44336564351104</v>
      </c>
      <c r="EE52" s="21">
        <v>28.760850165812482</v>
      </c>
      <c r="EF52" s="21">
        <v>26.220983313468416</v>
      </c>
      <c r="EG52" s="21">
        <v>25.389311222905409</v>
      </c>
      <c r="EH52" s="21">
        <v>26.034754558204767</v>
      </c>
      <c r="EI52" s="21">
        <v>27.117865995352442</v>
      </c>
      <c r="EJ52" s="21">
        <v>27.366118097320939</v>
      </c>
      <c r="EK52" s="21">
        <v>26.684488425092962</v>
      </c>
      <c r="EL52" s="21">
        <v>27.247077100115074</v>
      </c>
      <c r="EM52" s="21">
        <v>27.568368488628025</v>
      </c>
      <c r="EN52" s="21">
        <v>22.598521181001288</v>
      </c>
      <c r="EO52" s="21">
        <f t="shared" si="9"/>
        <v>16.559166666666666</v>
      </c>
      <c r="EP52" s="21">
        <v>16.489999999999998</v>
      </c>
      <c r="EQ52" s="21">
        <v>15.76</v>
      </c>
      <c r="ER52" s="21">
        <v>15.49</v>
      </c>
      <c r="ES52" s="21">
        <v>16.45</v>
      </c>
      <c r="ET52" s="21">
        <v>16.47</v>
      </c>
      <c r="EU52" s="21">
        <v>17.829999999999998</v>
      </c>
      <c r="EV52" s="21">
        <v>17.329999999999998</v>
      </c>
      <c r="EW52" s="21">
        <v>17.55</v>
      </c>
      <c r="EX52" s="21">
        <v>16.54</v>
      </c>
      <c r="EY52" s="21">
        <v>15.77</v>
      </c>
      <c r="EZ52" s="21">
        <v>15.93</v>
      </c>
      <c r="FA52" s="21">
        <v>17.100000000000001</v>
      </c>
    </row>
    <row r="53" spans="1:157" s="30" customFormat="1" ht="12.75">
      <c r="A53" s="792" t="s">
        <v>2901</v>
      </c>
      <c r="B53" s="21" t="s">
        <v>15</v>
      </c>
      <c r="C53" s="21" t="s">
        <v>15</v>
      </c>
      <c r="D53" s="21" t="s">
        <v>15</v>
      </c>
      <c r="E53" s="21" t="s">
        <v>15</v>
      </c>
      <c r="F53" s="21" t="s">
        <v>15</v>
      </c>
      <c r="G53" s="21" t="s">
        <v>15</v>
      </c>
      <c r="H53" s="21" t="s">
        <v>15</v>
      </c>
      <c r="I53" s="21" t="s">
        <v>15</v>
      </c>
      <c r="J53" s="21" t="s">
        <v>15</v>
      </c>
      <c r="K53" s="21" t="s">
        <v>15</v>
      </c>
      <c r="L53" s="21" t="s">
        <v>15</v>
      </c>
      <c r="M53" s="21" t="s">
        <v>15</v>
      </c>
      <c r="N53" s="21" t="s">
        <v>15</v>
      </c>
      <c r="O53" s="21" t="s">
        <v>15</v>
      </c>
      <c r="P53" s="21" t="s">
        <v>15</v>
      </c>
      <c r="Q53" s="21" t="s">
        <v>15</v>
      </c>
      <c r="R53" s="21" t="s">
        <v>15</v>
      </c>
      <c r="S53" s="21" t="s">
        <v>15</v>
      </c>
      <c r="T53" s="21" t="s">
        <v>15</v>
      </c>
      <c r="U53" s="21" t="s">
        <v>15</v>
      </c>
      <c r="V53" s="21" t="s">
        <v>15</v>
      </c>
      <c r="W53" s="21" t="s">
        <v>15</v>
      </c>
      <c r="X53" s="21" t="s">
        <v>15</v>
      </c>
      <c r="Y53" s="21" t="s">
        <v>15</v>
      </c>
      <c r="Z53" s="21" t="s">
        <v>15</v>
      </c>
      <c r="AA53" s="21" t="s">
        <v>15</v>
      </c>
      <c r="AB53" s="21" t="s">
        <v>15</v>
      </c>
      <c r="AC53" s="21" t="s">
        <v>15</v>
      </c>
      <c r="AD53" s="21" t="s">
        <v>15</v>
      </c>
      <c r="AE53" s="21" t="s">
        <v>15</v>
      </c>
      <c r="AF53" s="21" t="s">
        <v>15</v>
      </c>
      <c r="AG53" s="21" t="s">
        <v>15</v>
      </c>
      <c r="AH53" s="21" t="s">
        <v>15</v>
      </c>
      <c r="AI53" s="21" t="s">
        <v>15</v>
      </c>
      <c r="AJ53" s="21" t="s">
        <v>15</v>
      </c>
      <c r="AK53" s="21" t="s">
        <v>15</v>
      </c>
      <c r="AL53" s="21" t="s">
        <v>15</v>
      </c>
      <c r="AM53" s="21" t="s">
        <v>15</v>
      </c>
      <c r="AN53" s="21" t="s">
        <v>15</v>
      </c>
      <c r="AO53" s="21" t="s">
        <v>15</v>
      </c>
      <c r="AP53" s="21" t="s">
        <v>15</v>
      </c>
      <c r="AQ53" s="21" t="s">
        <v>15</v>
      </c>
      <c r="AR53" s="21" t="s">
        <v>15</v>
      </c>
      <c r="AS53" s="21" t="s">
        <v>15</v>
      </c>
      <c r="AT53" s="21" t="s">
        <v>15</v>
      </c>
      <c r="AU53" s="21" t="s">
        <v>15</v>
      </c>
      <c r="AV53" s="21" t="s">
        <v>15</v>
      </c>
      <c r="AW53" s="21" t="s">
        <v>15</v>
      </c>
      <c r="AX53" s="21" t="s">
        <v>15</v>
      </c>
      <c r="AY53" s="21" t="s">
        <v>15</v>
      </c>
      <c r="AZ53" s="21" t="s">
        <v>15</v>
      </c>
      <c r="BA53" s="21" t="s">
        <v>15</v>
      </c>
      <c r="BB53" s="21">
        <f t="shared" si="4"/>
        <v>0</v>
      </c>
      <c r="BC53" s="21" t="s">
        <v>15</v>
      </c>
      <c r="BD53" s="21" t="s">
        <v>15</v>
      </c>
      <c r="BE53" s="21">
        <v>0</v>
      </c>
      <c r="BF53" s="21" t="s">
        <v>15</v>
      </c>
      <c r="BG53" s="21" t="s">
        <v>15</v>
      </c>
      <c r="BH53" s="21" t="s">
        <v>15</v>
      </c>
      <c r="BI53" s="21">
        <v>0</v>
      </c>
      <c r="BJ53" s="21" t="s">
        <v>15</v>
      </c>
      <c r="BK53" s="21" t="s">
        <v>15</v>
      </c>
      <c r="BL53" s="21" t="s">
        <v>15</v>
      </c>
      <c r="BM53" s="21" t="s">
        <v>15</v>
      </c>
      <c r="BN53" s="21" t="s">
        <v>15</v>
      </c>
      <c r="BO53" s="21">
        <f t="shared" si="5"/>
        <v>2</v>
      </c>
      <c r="BP53" s="21" t="s">
        <v>15</v>
      </c>
      <c r="BQ53" s="21" t="s">
        <v>15</v>
      </c>
      <c r="BR53" s="21" t="s">
        <v>15</v>
      </c>
      <c r="BS53" s="21" t="s">
        <v>15</v>
      </c>
      <c r="BT53" s="21" t="s">
        <v>15</v>
      </c>
      <c r="BU53" s="21">
        <v>2</v>
      </c>
      <c r="BV53" s="21" t="s">
        <v>15</v>
      </c>
      <c r="BW53" s="21" t="s">
        <v>15</v>
      </c>
      <c r="BX53" s="21" t="s">
        <v>15</v>
      </c>
      <c r="BY53" s="21" t="s">
        <v>15</v>
      </c>
      <c r="BZ53" s="21" t="s">
        <v>15</v>
      </c>
      <c r="CA53" s="21" t="s">
        <v>15</v>
      </c>
      <c r="CB53" s="21" t="s">
        <v>15</v>
      </c>
      <c r="CC53" s="21" t="s">
        <v>15</v>
      </c>
      <c r="CD53" s="21" t="s">
        <v>15</v>
      </c>
      <c r="CE53" s="21" t="s">
        <v>15</v>
      </c>
      <c r="CF53" s="21" t="s">
        <v>15</v>
      </c>
      <c r="CG53" s="21" t="s">
        <v>15</v>
      </c>
      <c r="CH53" s="21" t="s">
        <v>15</v>
      </c>
      <c r="CI53" s="21" t="s">
        <v>15</v>
      </c>
      <c r="CJ53" s="21" t="s">
        <v>15</v>
      </c>
      <c r="CK53" s="21" t="s">
        <v>15</v>
      </c>
      <c r="CL53" s="21" t="s">
        <v>15</v>
      </c>
      <c r="CM53" s="21" t="s">
        <v>15</v>
      </c>
      <c r="CN53" s="21" t="s">
        <v>15</v>
      </c>
      <c r="CO53" s="21">
        <f t="shared" si="10"/>
        <v>25</v>
      </c>
      <c r="CP53" s="21" t="s">
        <v>15</v>
      </c>
      <c r="CQ53" s="21" t="s">
        <v>15</v>
      </c>
      <c r="CR53" s="21" t="s">
        <v>15</v>
      </c>
      <c r="CS53" s="21" t="s">
        <v>15</v>
      </c>
      <c r="CT53" s="21" t="s">
        <v>15</v>
      </c>
      <c r="CU53" s="21">
        <v>25</v>
      </c>
      <c r="CV53" s="21" t="s">
        <v>15</v>
      </c>
      <c r="CW53" s="21" t="s">
        <v>15</v>
      </c>
      <c r="CX53" s="21" t="s">
        <v>15</v>
      </c>
      <c r="CY53" s="21" t="s">
        <v>15</v>
      </c>
      <c r="CZ53" s="21" t="s">
        <v>15</v>
      </c>
      <c r="DA53" s="21" t="s">
        <v>15</v>
      </c>
      <c r="DB53" s="21">
        <f t="shared" si="11"/>
        <v>22.841821946169773</v>
      </c>
      <c r="DC53" s="21" t="s">
        <v>15</v>
      </c>
      <c r="DD53" s="21">
        <v>25</v>
      </c>
      <c r="DE53" s="21" t="s">
        <v>15</v>
      </c>
      <c r="DF53" s="21">
        <v>0</v>
      </c>
      <c r="DG53" s="21">
        <v>29.999999999999996</v>
      </c>
      <c r="DH53" s="21">
        <v>28.490000000000002</v>
      </c>
      <c r="DI53" s="21">
        <v>26.710000000000004</v>
      </c>
      <c r="DJ53" s="21" t="s">
        <v>15</v>
      </c>
      <c r="DK53" s="21" t="s">
        <v>15</v>
      </c>
      <c r="DL53" s="21">
        <v>26.850931677018629</v>
      </c>
      <c r="DM53" s="21" t="s">
        <v>15</v>
      </c>
      <c r="DN53" s="21" t="s">
        <v>15</v>
      </c>
      <c r="DO53" s="21">
        <f t="shared" si="7"/>
        <v>31.632291666666667</v>
      </c>
      <c r="DP53" s="21" t="s">
        <v>15</v>
      </c>
      <c r="DQ53" s="21">
        <v>29.344827586206897</v>
      </c>
      <c r="DR53" s="21" t="s">
        <v>15</v>
      </c>
      <c r="DS53" s="21">
        <v>31.000000000000004</v>
      </c>
      <c r="DT53" s="21">
        <v>33.4</v>
      </c>
      <c r="DU53" s="21">
        <v>30</v>
      </c>
      <c r="DV53" s="21" t="s">
        <v>15</v>
      </c>
      <c r="DW53" s="21">
        <v>35.333333333333336</v>
      </c>
      <c r="DX53" s="21">
        <v>30.324999999999999</v>
      </c>
      <c r="DY53" s="21">
        <v>28.655172413793103</v>
      </c>
      <c r="DZ53" s="21">
        <v>35</v>
      </c>
      <c r="EA53" s="21" t="s">
        <v>15</v>
      </c>
      <c r="EB53" s="21">
        <f t="shared" si="8"/>
        <v>22.361297661219513</v>
      </c>
      <c r="EC53" s="21">
        <v>35.53553191489361</v>
      </c>
      <c r="ED53" s="21">
        <v>25.058823529411764</v>
      </c>
      <c r="EE53" s="21">
        <v>27.81712643678161</v>
      </c>
      <c r="EF53" s="21">
        <v>17.137421251574967</v>
      </c>
      <c r="EG53" s="21">
        <v>13.19606186089749</v>
      </c>
      <c r="EH53" s="21">
        <v>13.735658751838621</v>
      </c>
      <c r="EI53" s="21">
        <v>15.466034906352697</v>
      </c>
      <c r="EJ53" s="21">
        <v>32.065211267605633</v>
      </c>
      <c r="EK53" s="21">
        <v>13.351533204836166</v>
      </c>
      <c r="EL53" s="21">
        <v>31.786363636363639</v>
      </c>
      <c r="EM53" s="21">
        <v>29.708000000000002</v>
      </c>
      <c r="EN53" s="21">
        <v>13.477805174078004</v>
      </c>
      <c r="EO53" s="21">
        <f t="shared" si="9"/>
        <v>25.83583333333333</v>
      </c>
      <c r="EP53" s="21">
        <v>30.14</v>
      </c>
      <c r="EQ53" s="21">
        <v>28.7</v>
      </c>
      <c r="ER53" s="21">
        <v>28.55</v>
      </c>
      <c r="ES53" s="21">
        <v>22.15</v>
      </c>
      <c r="ET53" s="21">
        <v>22.77</v>
      </c>
      <c r="EU53" s="21">
        <v>21.58</v>
      </c>
      <c r="EV53" s="21">
        <v>24.37</v>
      </c>
      <c r="EW53" s="21">
        <v>22.74</v>
      </c>
      <c r="EX53" s="21">
        <v>26.13</v>
      </c>
      <c r="EY53" s="21">
        <v>28.1</v>
      </c>
      <c r="EZ53" s="21">
        <v>26.92</v>
      </c>
      <c r="FA53" s="21">
        <v>27.88</v>
      </c>
    </row>
    <row r="54" spans="1:157" s="30" customFormat="1" ht="12.75">
      <c r="A54" s="792" t="s">
        <v>3188</v>
      </c>
      <c r="B54" s="21">
        <f t="shared" si="0"/>
        <v>29.999999999999996</v>
      </c>
      <c r="C54" s="21" t="s">
        <v>15</v>
      </c>
      <c r="D54" s="21" t="s">
        <v>15</v>
      </c>
      <c r="E54" s="21">
        <v>29.999999999999996</v>
      </c>
      <c r="F54" s="21" t="s">
        <v>15</v>
      </c>
      <c r="G54" s="21" t="s">
        <v>15</v>
      </c>
      <c r="H54" s="21" t="s">
        <v>15</v>
      </c>
      <c r="I54" s="21" t="s">
        <v>15</v>
      </c>
      <c r="J54" s="21" t="s">
        <v>15</v>
      </c>
      <c r="K54" s="21" t="s">
        <v>15</v>
      </c>
      <c r="L54" s="21" t="s">
        <v>15</v>
      </c>
      <c r="M54" s="21" t="s">
        <v>15</v>
      </c>
      <c r="N54" s="21" t="s">
        <v>15</v>
      </c>
      <c r="O54" s="21" t="s">
        <v>15</v>
      </c>
      <c r="P54" s="21" t="s">
        <v>15</v>
      </c>
      <c r="Q54" s="21" t="s">
        <v>15</v>
      </c>
      <c r="R54" s="21" t="s">
        <v>15</v>
      </c>
      <c r="S54" s="21" t="s">
        <v>15</v>
      </c>
      <c r="T54" s="21" t="s">
        <v>15</v>
      </c>
      <c r="U54" s="21" t="s">
        <v>15</v>
      </c>
      <c r="V54" s="21" t="s">
        <v>15</v>
      </c>
      <c r="W54" s="21" t="s">
        <v>15</v>
      </c>
      <c r="X54" s="21" t="s">
        <v>15</v>
      </c>
      <c r="Y54" s="21" t="s">
        <v>15</v>
      </c>
      <c r="Z54" s="21" t="s">
        <v>15</v>
      </c>
      <c r="AA54" s="21" t="s">
        <v>15</v>
      </c>
      <c r="AB54" s="21">
        <f t="shared" si="2"/>
        <v>24.999999999999996</v>
      </c>
      <c r="AC54" s="21" t="s">
        <v>15</v>
      </c>
      <c r="AD54" s="21" t="s">
        <v>15</v>
      </c>
      <c r="AE54" s="21" t="s">
        <v>15</v>
      </c>
      <c r="AF54" s="21" t="s">
        <v>15</v>
      </c>
      <c r="AG54" s="21">
        <v>49.999999999999993</v>
      </c>
      <c r="AH54" s="21" t="s">
        <v>15</v>
      </c>
      <c r="AI54" s="21" t="s">
        <v>15</v>
      </c>
      <c r="AJ54" s="21" t="s">
        <v>15</v>
      </c>
      <c r="AK54" s="21" t="s">
        <v>15</v>
      </c>
      <c r="AL54" s="21">
        <v>0</v>
      </c>
      <c r="AM54" s="21" t="s">
        <v>15</v>
      </c>
      <c r="AN54" s="21" t="s">
        <v>15</v>
      </c>
      <c r="AO54" s="21">
        <f t="shared" si="3"/>
        <v>50</v>
      </c>
      <c r="AP54" s="21" t="s">
        <v>15</v>
      </c>
      <c r="AQ54" s="21" t="s">
        <v>15</v>
      </c>
      <c r="AR54" s="21" t="s">
        <v>15</v>
      </c>
      <c r="AS54" s="21" t="s">
        <v>15</v>
      </c>
      <c r="AT54" s="21" t="s">
        <v>15</v>
      </c>
      <c r="AU54" s="21" t="s">
        <v>15</v>
      </c>
      <c r="AV54" s="21" t="s">
        <v>15</v>
      </c>
      <c r="AW54" s="21" t="s">
        <v>15</v>
      </c>
      <c r="AX54" s="21">
        <v>50</v>
      </c>
      <c r="AY54" s="21" t="s">
        <v>15</v>
      </c>
      <c r="AZ54" s="21" t="s">
        <v>15</v>
      </c>
      <c r="BA54" s="21" t="s">
        <v>15</v>
      </c>
      <c r="BB54" s="21" t="s">
        <v>15</v>
      </c>
      <c r="BC54" s="21" t="s">
        <v>15</v>
      </c>
      <c r="BD54" s="21" t="s">
        <v>15</v>
      </c>
      <c r="BE54" s="21" t="s">
        <v>15</v>
      </c>
      <c r="BF54" s="21" t="s">
        <v>15</v>
      </c>
      <c r="BG54" s="21" t="s">
        <v>15</v>
      </c>
      <c r="BH54" s="21" t="s">
        <v>15</v>
      </c>
      <c r="BI54" s="21" t="s">
        <v>15</v>
      </c>
      <c r="BJ54" s="21" t="s">
        <v>15</v>
      </c>
      <c r="BK54" s="21" t="s">
        <v>15</v>
      </c>
      <c r="BL54" s="21" t="s">
        <v>15</v>
      </c>
      <c r="BM54" s="21" t="s">
        <v>15</v>
      </c>
      <c r="BN54" s="21" t="s">
        <v>15</v>
      </c>
      <c r="BO54" s="21">
        <f t="shared" si="5"/>
        <v>21.333333333333332</v>
      </c>
      <c r="BP54" s="21">
        <v>20</v>
      </c>
      <c r="BQ54" s="21" t="s">
        <v>15</v>
      </c>
      <c r="BR54" s="21" t="s">
        <v>15</v>
      </c>
      <c r="BS54" s="21" t="s">
        <v>15</v>
      </c>
      <c r="BT54" s="21" t="s">
        <v>15</v>
      </c>
      <c r="BU54" s="21" t="s">
        <v>15</v>
      </c>
      <c r="BV54" s="21">
        <v>22</v>
      </c>
      <c r="BW54" s="21">
        <v>22</v>
      </c>
      <c r="BX54" s="21" t="s">
        <v>15</v>
      </c>
      <c r="BY54" s="21" t="s">
        <v>15</v>
      </c>
      <c r="BZ54" s="21" t="s">
        <v>15</v>
      </c>
      <c r="CA54" s="21" t="s">
        <v>15</v>
      </c>
      <c r="CB54" s="21">
        <f t="shared" si="6"/>
        <v>26.2</v>
      </c>
      <c r="CC54" s="21" t="s">
        <v>15</v>
      </c>
      <c r="CD54" s="21" t="s">
        <v>15</v>
      </c>
      <c r="CE54" s="21" t="s">
        <v>15</v>
      </c>
      <c r="CF54" s="21">
        <v>30</v>
      </c>
      <c r="CG54" s="21" t="s">
        <v>15</v>
      </c>
      <c r="CH54" s="21" t="s">
        <v>15</v>
      </c>
      <c r="CI54" s="21">
        <v>18</v>
      </c>
      <c r="CJ54" s="21">
        <v>0</v>
      </c>
      <c r="CK54" s="21" t="s">
        <v>15</v>
      </c>
      <c r="CL54" s="21">
        <v>48</v>
      </c>
      <c r="CM54" s="21">
        <v>35</v>
      </c>
      <c r="CN54" s="21" t="s">
        <v>15</v>
      </c>
      <c r="CO54" s="21">
        <f t="shared" si="10"/>
        <v>32.18492121869189</v>
      </c>
      <c r="CP54" s="21" t="s">
        <v>15</v>
      </c>
      <c r="CQ54" s="21" t="s">
        <v>15</v>
      </c>
      <c r="CR54" s="21">
        <v>37</v>
      </c>
      <c r="CS54" s="21">
        <v>36.999999999999993</v>
      </c>
      <c r="CT54" s="21">
        <v>36.912369101345135</v>
      </c>
      <c r="CU54" s="21">
        <v>30.887088521234858</v>
      </c>
      <c r="CV54" s="21">
        <v>25.377194949114809</v>
      </c>
      <c r="CW54" s="21">
        <v>37</v>
      </c>
      <c r="CX54" s="21">
        <v>31.150826555312097</v>
      </c>
      <c r="CY54" s="21">
        <v>35.944928332840057</v>
      </c>
      <c r="CZ54" s="21">
        <v>27.822404371584696</v>
      </c>
      <c r="DA54" s="21">
        <v>22.754400355487235</v>
      </c>
      <c r="DB54" s="21">
        <f t="shared" si="11"/>
        <v>27.781059848308814</v>
      </c>
      <c r="DC54" s="21">
        <v>30.586141670353435</v>
      </c>
      <c r="DD54" s="21">
        <v>30.767908049397413</v>
      </c>
      <c r="DE54" s="21">
        <v>30.31202226838224</v>
      </c>
      <c r="DF54" s="21">
        <v>28.826511159652874</v>
      </c>
      <c r="DG54" s="21">
        <v>25.567510772923146</v>
      </c>
      <c r="DH54" s="21">
        <v>27.00256284847892</v>
      </c>
      <c r="DI54" s="21">
        <v>25.620076666650949</v>
      </c>
      <c r="DJ54" s="21">
        <v>25.446662786849704</v>
      </c>
      <c r="DK54" s="21">
        <v>26.608591134519394</v>
      </c>
      <c r="DL54" s="21">
        <v>26.498484818416355</v>
      </c>
      <c r="DM54" s="21">
        <v>27.555538426488457</v>
      </c>
      <c r="DN54" s="21">
        <v>28.58070757759285</v>
      </c>
      <c r="DO54" s="21">
        <f t="shared" si="7"/>
        <v>27.286753642960278</v>
      </c>
      <c r="DP54" s="21">
        <v>29.682216494845363</v>
      </c>
      <c r="DQ54" s="21">
        <v>26.747580071964816</v>
      </c>
      <c r="DR54" s="21">
        <v>26.654225136109197</v>
      </c>
      <c r="DS54" s="21">
        <v>25.379186691312395</v>
      </c>
      <c r="DT54" s="21">
        <v>28.224843447328574</v>
      </c>
      <c r="DU54" s="21">
        <v>30.563602764344363</v>
      </c>
      <c r="DV54" s="21">
        <v>23.819679135209334</v>
      </c>
      <c r="DW54" s="21">
        <v>28.501587465819231</v>
      </c>
      <c r="DX54" s="21">
        <v>24.628638866939632</v>
      </c>
      <c r="DY54" s="21">
        <v>27.875102247253455</v>
      </c>
      <c r="DZ54" s="21">
        <v>27.171376401205844</v>
      </c>
      <c r="EA54" s="21">
        <v>28.193004993191103</v>
      </c>
      <c r="EB54" s="21">
        <f t="shared" si="8"/>
        <v>23.861303583555067</v>
      </c>
      <c r="EC54" s="21">
        <v>28.499345174022253</v>
      </c>
      <c r="ED54" s="21">
        <v>24.077095243027731</v>
      </c>
      <c r="EE54" s="21">
        <v>21.905925344112703</v>
      </c>
      <c r="EF54" s="21">
        <v>18.61230272364346</v>
      </c>
      <c r="EG54" s="21">
        <v>22.006899854318544</v>
      </c>
      <c r="EH54" s="21">
        <v>24.968879956961011</v>
      </c>
      <c r="EI54" s="21">
        <v>24.156470975896447</v>
      </c>
      <c r="EJ54" s="21">
        <v>25.397101104701076</v>
      </c>
      <c r="EK54" s="21">
        <v>25.082863405002083</v>
      </c>
      <c r="EL54" s="21">
        <v>24.852157829043637</v>
      </c>
      <c r="EM54" s="21">
        <v>21.449033712836741</v>
      </c>
      <c r="EN54" s="21">
        <v>25.327567679095129</v>
      </c>
      <c r="EO54" s="21">
        <f t="shared" si="9"/>
        <v>24.665833333333328</v>
      </c>
      <c r="EP54" s="21">
        <v>23.64</v>
      </c>
      <c r="EQ54" s="21">
        <v>23.69</v>
      </c>
      <c r="ER54" s="21">
        <v>23.57</v>
      </c>
      <c r="ES54" s="21">
        <v>24.13</v>
      </c>
      <c r="ET54" s="21">
        <v>25.86</v>
      </c>
      <c r="EU54" s="21">
        <v>24.48</v>
      </c>
      <c r="EV54" s="21">
        <v>24.04</v>
      </c>
      <c r="EW54" s="21">
        <v>23.92</v>
      </c>
      <c r="EX54" s="21">
        <v>24.53</v>
      </c>
      <c r="EY54" s="21">
        <v>24.98</v>
      </c>
      <c r="EZ54" s="21">
        <v>26.5</v>
      </c>
      <c r="FA54" s="21">
        <v>26.65</v>
      </c>
    </row>
    <row r="55" spans="1:157" s="30" customFormat="1" ht="12.75">
      <c r="A55" s="792" t="s">
        <v>3189</v>
      </c>
      <c r="B55" s="21" t="s">
        <v>15</v>
      </c>
      <c r="C55" s="21" t="s">
        <v>15</v>
      </c>
      <c r="D55" s="21" t="s">
        <v>15</v>
      </c>
      <c r="E55" s="21" t="s">
        <v>15</v>
      </c>
      <c r="F55" s="21" t="s">
        <v>15</v>
      </c>
      <c r="G55" s="21" t="s">
        <v>15</v>
      </c>
      <c r="H55" s="21" t="s">
        <v>15</v>
      </c>
      <c r="I55" s="21" t="s">
        <v>15</v>
      </c>
      <c r="J55" s="21" t="s">
        <v>15</v>
      </c>
      <c r="K55" s="21" t="s">
        <v>15</v>
      </c>
      <c r="L55" s="21" t="s">
        <v>15</v>
      </c>
      <c r="M55" s="21" t="s">
        <v>15</v>
      </c>
      <c r="N55" s="21" t="s">
        <v>15</v>
      </c>
      <c r="O55" s="21" t="s">
        <v>15</v>
      </c>
      <c r="P55" s="21" t="s">
        <v>15</v>
      </c>
      <c r="Q55" s="21" t="s">
        <v>15</v>
      </c>
      <c r="R55" s="21" t="s">
        <v>15</v>
      </c>
      <c r="S55" s="21" t="s">
        <v>15</v>
      </c>
      <c r="T55" s="21" t="s">
        <v>15</v>
      </c>
      <c r="U55" s="21" t="s">
        <v>15</v>
      </c>
      <c r="V55" s="21" t="s">
        <v>15</v>
      </c>
      <c r="W55" s="21" t="s">
        <v>15</v>
      </c>
      <c r="X55" s="21" t="s">
        <v>15</v>
      </c>
      <c r="Y55" s="21" t="s">
        <v>15</v>
      </c>
      <c r="Z55" s="21" t="s">
        <v>15</v>
      </c>
      <c r="AA55" s="21" t="s">
        <v>15</v>
      </c>
      <c r="AB55" s="21" t="s">
        <v>15</v>
      </c>
      <c r="AC55" s="21" t="s">
        <v>15</v>
      </c>
      <c r="AD55" s="21" t="s">
        <v>15</v>
      </c>
      <c r="AE55" s="21" t="s">
        <v>15</v>
      </c>
      <c r="AF55" s="21" t="s">
        <v>15</v>
      </c>
      <c r="AG55" s="21" t="s">
        <v>15</v>
      </c>
      <c r="AH55" s="21" t="s">
        <v>15</v>
      </c>
      <c r="AI55" s="21" t="s">
        <v>15</v>
      </c>
      <c r="AJ55" s="21" t="s">
        <v>15</v>
      </c>
      <c r="AK55" s="21" t="s">
        <v>15</v>
      </c>
      <c r="AL55" s="21" t="s">
        <v>15</v>
      </c>
      <c r="AM55" s="21" t="s">
        <v>15</v>
      </c>
      <c r="AN55" s="21" t="s">
        <v>15</v>
      </c>
      <c r="AO55" s="21" t="s">
        <v>15</v>
      </c>
      <c r="AP55" s="21" t="s">
        <v>15</v>
      </c>
      <c r="AQ55" s="21" t="s">
        <v>15</v>
      </c>
      <c r="AR55" s="21" t="s">
        <v>15</v>
      </c>
      <c r="AS55" s="21" t="s">
        <v>15</v>
      </c>
      <c r="AT55" s="21" t="s">
        <v>15</v>
      </c>
      <c r="AU55" s="21" t="s">
        <v>15</v>
      </c>
      <c r="AV55" s="21" t="s">
        <v>15</v>
      </c>
      <c r="AW55" s="21" t="s">
        <v>15</v>
      </c>
      <c r="AX55" s="21" t="s">
        <v>15</v>
      </c>
      <c r="AY55" s="21" t="s">
        <v>15</v>
      </c>
      <c r="AZ55" s="21" t="s">
        <v>15</v>
      </c>
      <c r="BA55" s="21" t="s">
        <v>15</v>
      </c>
      <c r="BB55" s="21" t="s">
        <v>15</v>
      </c>
      <c r="BC55" s="21" t="s">
        <v>15</v>
      </c>
      <c r="BD55" s="21" t="s">
        <v>15</v>
      </c>
      <c r="BE55" s="21" t="s">
        <v>15</v>
      </c>
      <c r="BF55" s="21" t="s">
        <v>15</v>
      </c>
      <c r="BG55" s="21" t="s">
        <v>15</v>
      </c>
      <c r="BH55" s="21" t="s">
        <v>15</v>
      </c>
      <c r="BI55" s="21" t="s">
        <v>15</v>
      </c>
      <c r="BJ55" s="21" t="s">
        <v>15</v>
      </c>
      <c r="BK55" s="21" t="s">
        <v>15</v>
      </c>
      <c r="BL55" s="21" t="s">
        <v>15</v>
      </c>
      <c r="BM55" s="21" t="s">
        <v>15</v>
      </c>
      <c r="BN55" s="21" t="s">
        <v>15</v>
      </c>
      <c r="BO55" s="21" t="s">
        <v>15</v>
      </c>
      <c r="BP55" s="21" t="s">
        <v>15</v>
      </c>
      <c r="BQ55" s="21" t="s">
        <v>15</v>
      </c>
      <c r="BR55" s="21" t="s">
        <v>15</v>
      </c>
      <c r="BS55" s="21" t="s">
        <v>15</v>
      </c>
      <c r="BT55" s="21" t="s">
        <v>15</v>
      </c>
      <c r="BU55" s="21" t="s">
        <v>15</v>
      </c>
      <c r="BV55" s="21" t="s">
        <v>15</v>
      </c>
      <c r="BW55" s="21" t="s">
        <v>15</v>
      </c>
      <c r="BX55" s="21" t="s">
        <v>15</v>
      </c>
      <c r="BY55" s="21" t="s">
        <v>15</v>
      </c>
      <c r="BZ55" s="21" t="s">
        <v>15</v>
      </c>
      <c r="CA55" s="21" t="s">
        <v>15</v>
      </c>
      <c r="CB55" s="21" t="s">
        <v>15</v>
      </c>
      <c r="CC55" s="21" t="s">
        <v>15</v>
      </c>
      <c r="CD55" s="21" t="s">
        <v>15</v>
      </c>
      <c r="CE55" s="21" t="s">
        <v>15</v>
      </c>
      <c r="CF55" s="21" t="s">
        <v>15</v>
      </c>
      <c r="CG55" s="21" t="s">
        <v>15</v>
      </c>
      <c r="CH55" s="21" t="s">
        <v>15</v>
      </c>
      <c r="CI55" s="21" t="s">
        <v>15</v>
      </c>
      <c r="CJ55" s="21" t="s">
        <v>15</v>
      </c>
      <c r="CK55" s="21" t="s">
        <v>15</v>
      </c>
      <c r="CL55" s="21" t="s">
        <v>15</v>
      </c>
      <c r="CM55" s="21" t="s">
        <v>15</v>
      </c>
      <c r="CN55" s="21" t="s">
        <v>15</v>
      </c>
      <c r="CO55" s="21" t="s">
        <v>15</v>
      </c>
      <c r="CP55" s="21" t="s">
        <v>15</v>
      </c>
      <c r="CQ55" s="21" t="s">
        <v>15</v>
      </c>
      <c r="CR55" s="21" t="s">
        <v>15</v>
      </c>
      <c r="CS55" s="21" t="s">
        <v>15</v>
      </c>
      <c r="CT55" s="21" t="s">
        <v>15</v>
      </c>
      <c r="CU55" s="21" t="s">
        <v>15</v>
      </c>
      <c r="CV55" s="21" t="s">
        <v>15</v>
      </c>
      <c r="CW55" s="21" t="s">
        <v>15</v>
      </c>
      <c r="CX55" s="21" t="s">
        <v>15</v>
      </c>
      <c r="CY55" s="21" t="s">
        <v>15</v>
      </c>
      <c r="CZ55" s="21" t="s">
        <v>15</v>
      </c>
      <c r="DA55" s="21" t="s">
        <v>15</v>
      </c>
      <c r="DB55" s="21" t="s">
        <v>15</v>
      </c>
      <c r="DC55" s="21" t="s">
        <v>15</v>
      </c>
      <c r="DD55" s="21" t="s">
        <v>15</v>
      </c>
      <c r="DE55" s="21" t="s">
        <v>15</v>
      </c>
      <c r="DF55" s="21" t="s">
        <v>15</v>
      </c>
      <c r="DG55" s="21" t="s">
        <v>15</v>
      </c>
      <c r="DH55" s="21" t="s">
        <v>15</v>
      </c>
      <c r="DI55" s="21" t="s">
        <v>15</v>
      </c>
      <c r="DJ55" s="21" t="s">
        <v>15</v>
      </c>
      <c r="DK55" s="21" t="s">
        <v>15</v>
      </c>
      <c r="DL55" s="21" t="s">
        <v>15</v>
      </c>
      <c r="DM55" s="21" t="s">
        <v>15</v>
      </c>
      <c r="DN55" s="21" t="s">
        <v>15</v>
      </c>
      <c r="DO55" s="21">
        <f t="shared" si="7"/>
        <v>29</v>
      </c>
      <c r="DP55" s="21" t="s">
        <v>15</v>
      </c>
      <c r="DQ55" s="21" t="s">
        <v>15</v>
      </c>
      <c r="DR55" s="21" t="s">
        <v>15</v>
      </c>
      <c r="DS55" s="21" t="s">
        <v>15</v>
      </c>
      <c r="DT55" s="21" t="s">
        <v>15</v>
      </c>
      <c r="DU55" s="21" t="s">
        <v>15</v>
      </c>
      <c r="DV55" s="21">
        <v>34</v>
      </c>
      <c r="DW55" s="21">
        <v>20</v>
      </c>
      <c r="DX55" s="21" t="s">
        <v>15</v>
      </c>
      <c r="DY55" s="21" t="s">
        <v>15</v>
      </c>
      <c r="DZ55" s="21" t="s">
        <v>15</v>
      </c>
      <c r="EA55" s="21">
        <v>33</v>
      </c>
      <c r="EB55" s="21">
        <f t="shared" si="8"/>
        <v>23.444444444444443</v>
      </c>
      <c r="EC55" s="21" t="s">
        <v>15</v>
      </c>
      <c r="ED55" s="21" t="s">
        <v>15</v>
      </c>
      <c r="EE55" s="21" t="s">
        <v>15</v>
      </c>
      <c r="EF55" s="21" t="s">
        <v>15</v>
      </c>
      <c r="EG55" s="21" t="s">
        <v>15</v>
      </c>
      <c r="EH55" s="21" t="s">
        <v>15</v>
      </c>
      <c r="EI55" s="21" t="s">
        <v>15</v>
      </c>
      <c r="EJ55" s="21">
        <v>25</v>
      </c>
      <c r="EK55" s="21" t="s">
        <v>15</v>
      </c>
      <c r="EL55" s="21">
        <v>20</v>
      </c>
      <c r="EM55" s="21">
        <v>25.333333333333332</v>
      </c>
      <c r="EN55" s="21" t="s">
        <v>15</v>
      </c>
      <c r="EO55" s="21">
        <f t="shared" si="9"/>
        <v>15.65</v>
      </c>
      <c r="EP55" s="21">
        <v>13.31</v>
      </c>
      <c r="EQ55" s="21">
        <v>14.68</v>
      </c>
      <c r="ER55" s="21">
        <v>20</v>
      </c>
      <c r="ES55" s="21">
        <v>13.02</v>
      </c>
      <c r="ET55" s="21">
        <v>14</v>
      </c>
      <c r="EU55" s="21">
        <v>14</v>
      </c>
      <c r="EV55" s="21">
        <v>17.3</v>
      </c>
      <c r="EW55" s="21">
        <v>15.57</v>
      </c>
      <c r="EX55" s="21">
        <v>13.24</v>
      </c>
      <c r="EY55" s="21">
        <v>14.97</v>
      </c>
      <c r="EZ55" s="21">
        <v>16.190000000000001</v>
      </c>
      <c r="FA55" s="21">
        <v>21.52</v>
      </c>
    </row>
    <row r="56" spans="1:157" s="30" customFormat="1" ht="12.75">
      <c r="A56" s="792" t="s">
        <v>3057</v>
      </c>
      <c r="B56" s="21">
        <f t="shared" si="0"/>
        <v>27.638343471835586</v>
      </c>
      <c r="C56" s="21" t="s">
        <v>15</v>
      </c>
      <c r="D56" s="21" t="s">
        <v>15</v>
      </c>
      <c r="E56" s="21" t="s">
        <v>15</v>
      </c>
      <c r="F56" s="21" t="s">
        <v>15</v>
      </c>
      <c r="G56" s="21" t="s">
        <v>15</v>
      </c>
      <c r="H56" s="21" t="s">
        <v>15</v>
      </c>
      <c r="I56" s="21">
        <v>40.02000000000001</v>
      </c>
      <c r="J56" s="21" t="s">
        <v>15</v>
      </c>
      <c r="K56" s="21" t="s">
        <v>15</v>
      </c>
      <c r="L56" s="21">
        <v>14.757923497267761</v>
      </c>
      <c r="M56" s="21">
        <v>28.137106918238992</v>
      </c>
      <c r="N56" s="21" t="s">
        <v>15</v>
      </c>
      <c r="O56" s="21">
        <f t="shared" si="1"/>
        <v>47.75</v>
      </c>
      <c r="P56" s="21" t="s">
        <v>15</v>
      </c>
      <c r="Q56" s="21" t="s">
        <v>15</v>
      </c>
      <c r="R56" s="21" t="s">
        <v>15</v>
      </c>
      <c r="S56" s="21" t="s">
        <v>15</v>
      </c>
      <c r="T56" s="21">
        <v>64.999999999999986</v>
      </c>
      <c r="U56" s="21" t="s">
        <v>15</v>
      </c>
      <c r="V56" s="21" t="s">
        <v>15</v>
      </c>
      <c r="W56" s="21">
        <v>65</v>
      </c>
      <c r="X56" s="21" t="s">
        <v>15</v>
      </c>
      <c r="Y56" s="21" t="s">
        <v>15</v>
      </c>
      <c r="Z56" s="21">
        <v>11.000000000000002</v>
      </c>
      <c r="AA56" s="21">
        <v>50</v>
      </c>
      <c r="AB56" s="21">
        <f t="shared" si="2"/>
        <v>26.588563834499865</v>
      </c>
      <c r="AC56" s="21">
        <v>30</v>
      </c>
      <c r="AD56" s="21" t="s">
        <v>15</v>
      </c>
      <c r="AE56" s="21">
        <v>35</v>
      </c>
      <c r="AF56" s="21">
        <v>50</v>
      </c>
      <c r="AG56" s="21">
        <v>0</v>
      </c>
      <c r="AH56" s="21" t="s">
        <v>15</v>
      </c>
      <c r="AI56" s="21" t="s">
        <v>15</v>
      </c>
      <c r="AJ56" s="21" t="s">
        <v>15</v>
      </c>
      <c r="AK56" s="21" t="s">
        <v>15</v>
      </c>
      <c r="AL56" s="21" t="s">
        <v>15</v>
      </c>
      <c r="AM56" s="21" t="s">
        <v>15</v>
      </c>
      <c r="AN56" s="21">
        <v>17.942819172499334</v>
      </c>
      <c r="AO56" s="21">
        <f t="shared" si="3"/>
        <v>15.714285714285715</v>
      </c>
      <c r="AP56" s="21" t="s">
        <v>15</v>
      </c>
      <c r="AQ56" s="21" t="s">
        <v>15</v>
      </c>
      <c r="AR56" s="21">
        <v>11</v>
      </c>
      <c r="AS56" s="21">
        <v>11</v>
      </c>
      <c r="AT56" s="21">
        <v>11</v>
      </c>
      <c r="AU56" s="21">
        <v>11</v>
      </c>
      <c r="AV56" s="21">
        <v>11</v>
      </c>
      <c r="AW56" s="21">
        <v>5</v>
      </c>
      <c r="AX56" s="21">
        <v>11</v>
      </c>
      <c r="AY56" s="21">
        <v>54.714285714285715</v>
      </c>
      <c r="AZ56" s="21" t="s">
        <v>15</v>
      </c>
      <c r="BA56" s="21" t="s">
        <v>15</v>
      </c>
      <c r="BB56" s="21">
        <f t="shared" si="4"/>
        <v>14.418877377121103</v>
      </c>
      <c r="BC56" s="21">
        <v>11</v>
      </c>
      <c r="BD56" s="21">
        <v>11</v>
      </c>
      <c r="BE56" s="21">
        <v>5</v>
      </c>
      <c r="BF56" s="21">
        <v>10.45945945945946</v>
      </c>
      <c r="BG56" s="21" t="s">
        <v>15</v>
      </c>
      <c r="BH56" s="21">
        <v>11</v>
      </c>
      <c r="BI56" s="21" t="s">
        <v>15</v>
      </c>
      <c r="BJ56" s="21">
        <v>10.524193548387096</v>
      </c>
      <c r="BK56" s="21">
        <v>11</v>
      </c>
      <c r="BL56" s="21" t="s">
        <v>15</v>
      </c>
      <c r="BM56" s="21">
        <v>10.571428571428573</v>
      </c>
      <c r="BN56" s="21">
        <v>49.214814814814808</v>
      </c>
      <c r="BO56" s="21">
        <f t="shared" si="5"/>
        <v>7.9362413736055029</v>
      </c>
      <c r="BP56" s="21">
        <v>0</v>
      </c>
      <c r="BQ56" s="21">
        <v>25.930599369085176</v>
      </c>
      <c r="BR56" s="21">
        <v>11</v>
      </c>
      <c r="BS56" s="21">
        <v>11</v>
      </c>
      <c r="BT56" s="21">
        <v>18.500464252553389</v>
      </c>
      <c r="BU56" s="21">
        <v>1.9313501144164757</v>
      </c>
      <c r="BV56" s="21">
        <v>2</v>
      </c>
      <c r="BW56" s="21" t="s">
        <v>15</v>
      </c>
      <c r="BX56" s="21">
        <v>2</v>
      </c>
      <c r="BY56" s="21">
        <v>2</v>
      </c>
      <c r="BZ56" s="21" t="s">
        <v>15</v>
      </c>
      <c r="CA56" s="21">
        <v>5</v>
      </c>
      <c r="CB56" s="21">
        <f t="shared" si="6"/>
        <v>10.314549612157743</v>
      </c>
      <c r="CC56" s="21">
        <v>15</v>
      </c>
      <c r="CD56" s="21" t="s">
        <v>15</v>
      </c>
      <c r="CE56" s="21" t="s">
        <v>15</v>
      </c>
      <c r="CF56" s="21">
        <v>0</v>
      </c>
      <c r="CG56" s="21" t="s">
        <v>15</v>
      </c>
      <c r="CH56" s="21">
        <v>11.107142857142856</v>
      </c>
      <c r="CI56" s="21" t="s">
        <v>15</v>
      </c>
      <c r="CJ56" s="21">
        <v>20</v>
      </c>
      <c r="CK56" s="21" t="s">
        <v>15</v>
      </c>
      <c r="CL56" s="21">
        <v>5</v>
      </c>
      <c r="CM56" s="21">
        <v>9.4347044279613392</v>
      </c>
      <c r="CN56" s="21">
        <v>11.66</v>
      </c>
      <c r="CO56" s="21">
        <f>AVERAGE(CP56:DA56)</f>
        <v>20.891807239525001</v>
      </c>
      <c r="CP56" s="21">
        <v>25</v>
      </c>
      <c r="CQ56" s="21">
        <v>15</v>
      </c>
      <c r="CR56" s="21">
        <v>0</v>
      </c>
      <c r="CS56" s="21">
        <v>21.966019417475728</v>
      </c>
      <c r="CT56" s="21">
        <v>18.000000000000004</v>
      </c>
      <c r="CU56" s="21">
        <v>30</v>
      </c>
      <c r="CV56" s="21" t="s">
        <v>15</v>
      </c>
      <c r="CW56" s="21">
        <v>30</v>
      </c>
      <c r="CX56" s="21">
        <v>24.359223300970871</v>
      </c>
      <c r="CY56" s="21">
        <v>20.162400706090025</v>
      </c>
      <c r="CZ56" s="21" t="s">
        <v>15</v>
      </c>
      <c r="DA56" s="21">
        <v>24.430428970713329</v>
      </c>
      <c r="DB56" s="21">
        <f>AVERAGE(DC56:DN56)</f>
        <v>19.99179701112493</v>
      </c>
      <c r="DC56" s="21">
        <v>21.352572145545796</v>
      </c>
      <c r="DD56" s="21">
        <v>16.826011426115301</v>
      </c>
      <c r="DE56" s="21">
        <v>21.167001768624274</v>
      </c>
      <c r="DF56" s="21">
        <v>22.953216728197059</v>
      </c>
      <c r="DG56" s="21">
        <v>22</v>
      </c>
      <c r="DH56" s="21">
        <v>22.329091706888985</v>
      </c>
      <c r="DI56" s="21">
        <v>25.000000000000004</v>
      </c>
      <c r="DJ56" s="21">
        <v>24.290076335877863</v>
      </c>
      <c r="DK56" s="21" t="s">
        <v>15</v>
      </c>
      <c r="DL56" s="21">
        <v>22</v>
      </c>
      <c r="DM56" s="21" t="s">
        <v>15</v>
      </c>
      <c r="DN56" s="21">
        <v>2</v>
      </c>
      <c r="DO56" s="21">
        <f t="shared" si="7"/>
        <v>19.327284706811469</v>
      </c>
      <c r="DP56" s="21">
        <v>19.899256054796311</v>
      </c>
      <c r="DQ56" s="21">
        <v>22</v>
      </c>
      <c r="DR56" s="21" t="s">
        <v>15</v>
      </c>
      <c r="DS56" s="21">
        <v>19.89766606822262</v>
      </c>
      <c r="DT56" s="21">
        <v>24.205476011052497</v>
      </c>
      <c r="DU56" s="21">
        <v>22.324324324324323</v>
      </c>
      <c r="DV56" s="21">
        <v>18.000000000000004</v>
      </c>
      <c r="DW56" s="21">
        <v>21.504643962848291</v>
      </c>
      <c r="DX56" s="21">
        <v>5.9268292682926829</v>
      </c>
      <c r="DY56" s="21">
        <v>22.803579175704993</v>
      </c>
      <c r="DZ56" s="21">
        <v>19.788356909684438</v>
      </c>
      <c r="EA56" s="21">
        <v>16.25</v>
      </c>
      <c r="EB56" s="21">
        <f t="shared" si="8"/>
        <v>21.296432250031881</v>
      </c>
      <c r="EC56" s="21">
        <v>20.918496827720841</v>
      </c>
      <c r="ED56" s="21">
        <v>22.173654699138005</v>
      </c>
      <c r="EE56" s="21">
        <v>17.670289405042851</v>
      </c>
      <c r="EF56" s="21">
        <v>19.260585860482582</v>
      </c>
      <c r="EG56" s="21">
        <v>17.568428194604483</v>
      </c>
      <c r="EH56" s="21">
        <v>20.437477620847428</v>
      </c>
      <c r="EI56" s="21">
        <v>20.440000000000001</v>
      </c>
      <c r="EJ56" s="21">
        <v>26.44086021505376</v>
      </c>
      <c r="EK56" s="21">
        <v>24.87360594795539</v>
      </c>
      <c r="EL56" s="21">
        <v>25.368913857677899</v>
      </c>
      <c r="EM56" s="21">
        <v>20</v>
      </c>
      <c r="EN56" s="21">
        <v>20.404874371859297</v>
      </c>
      <c r="EO56" s="21">
        <f t="shared" si="9"/>
        <v>17.832795173091295</v>
      </c>
      <c r="EP56" s="21">
        <v>16</v>
      </c>
      <c r="EQ56" s="21">
        <v>24.194637287165548</v>
      </c>
      <c r="ER56" s="21">
        <v>19.57</v>
      </c>
      <c r="ES56" s="21">
        <v>21.428467577784239</v>
      </c>
      <c r="ET56" s="21">
        <v>18.04</v>
      </c>
      <c r="EU56" s="21">
        <v>18.465611257695691</v>
      </c>
      <c r="EV56" s="21">
        <v>11.52860751499842</v>
      </c>
      <c r="EW56" s="21">
        <v>19.767867036011079</v>
      </c>
      <c r="EX56" s="21">
        <v>18.350000000000001</v>
      </c>
      <c r="EY56" s="21">
        <v>16.737968148407422</v>
      </c>
      <c r="EZ56" s="21">
        <v>15.193967439751027</v>
      </c>
      <c r="FA56" s="21">
        <v>14.716415815282161</v>
      </c>
    </row>
    <row r="57" spans="1:157" s="30" customFormat="1" ht="12.75">
      <c r="A57" s="792" t="s">
        <v>3190</v>
      </c>
      <c r="B57" s="21" t="s">
        <v>15</v>
      </c>
      <c r="C57" s="21" t="s">
        <v>15</v>
      </c>
      <c r="D57" s="21" t="s">
        <v>15</v>
      </c>
      <c r="E57" s="21" t="s">
        <v>15</v>
      </c>
      <c r="F57" s="21" t="s">
        <v>15</v>
      </c>
      <c r="G57" s="21" t="s">
        <v>15</v>
      </c>
      <c r="H57" s="21" t="s">
        <v>15</v>
      </c>
      <c r="I57" s="21" t="s">
        <v>15</v>
      </c>
      <c r="J57" s="21" t="s">
        <v>15</v>
      </c>
      <c r="K57" s="21" t="s">
        <v>15</v>
      </c>
      <c r="L57" s="21" t="s">
        <v>15</v>
      </c>
      <c r="M57" s="21" t="s">
        <v>15</v>
      </c>
      <c r="N57" s="21" t="s">
        <v>15</v>
      </c>
      <c r="O57" s="21" t="s">
        <v>15</v>
      </c>
      <c r="P57" s="21" t="s">
        <v>15</v>
      </c>
      <c r="Q57" s="21" t="s">
        <v>15</v>
      </c>
      <c r="R57" s="21" t="s">
        <v>15</v>
      </c>
      <c r="S57" s="21" t="s">
        <v>15</v>
      </c>
      <c r="T57" s="21" t="s">
        <v>15</v>
      </c>
      <c r="U57" s="21" t="s">
        <v>15</v>
      </c>
      <c r="V57" s="21" t="s">
        <v>15</v>
      </c>
      <c r="W57" s="21" t="s">
        <v>15</v>
      </c>
      <c r="X57" s="21" t="s">
        <v>15</v>
      </c>
      <c r="Y57" s="21" t="s">
        <v>15</v>
      </c>
      <c r="Z57" s="21" t="s">
        <v>15</v>
      </c>
      <c r="AA57" s="21" t="s">
        <v>15</v>
      </c>
      <c r="AB57" s="21" t="s">
        <v>15</v>
      </c>
      <c r="AC57" s="21" t="s">
        <v>15</v>
      </c>
      <c r="AD57" s="21" t="s">
        <v>15</v>
      </c>
      <c r="AE57" s="21" t="s">
        <v>15</v>
      </c>
      <c r="AF57" s="21" t="s">
        <v>15</v>
      </c>
      <c r="AG57" s="21" t="s">
        <v>15</v>
      </c>
      <c r="AH57" s="21" t="s">
        <v>15</v>
      </c>
      <c r="AI57" s="21" t="s">
        <v>15</v>
      </c>
      <c r="AJ57" s="21" t="s">
        <v>15</v>
      </c>
      <c r="AK57" s="21" t="s">
        <v>15</v>
      </c>
      <c r="AL57" s="21" t="s">
        <v>15</v>
      </c>
      <c r="AM57" s="21" t="s">
        <v>15</v>
      </c>
      <c r="AN57" s="21" t="s">
        <v>15</v>
      </c>
      <c r="AO57" s="21" t="s">
        <v>15</v>
      </c>
      <c r="AP57" s="21" t="s">
        <v>15</v>
      </c>
      <c r="AQ57" s="21" t="s">
        <v>15</v>
      </c>
      <c r="AR57" s="21" t="s">
        <v>15</v>
      </c>
      <c r="AS57" s="21" t="s">
        <v>15</v>
      </c>
      <c r="AT57" s="21" t="s">
        <v>15</v>
      </c>
      <c r="AU57" s="21" t="s">
        <v>15</v>
      </c>
      <c r="AV57" s="21" t="s">
        <v>15</v>
      </c>
      <c r="AW57" s="21" t="s">
        <v>15</v>
      </c>
      <c r="AX57" s="21" t="s">
        <v>15</v>
      </c>
      <c r="AY57" s="21" t="s">
        <v>15</v>
      </c>
      <c r="AZ57" s="21"/>
      <c r="BA57" s="21" t="s">
        <v>15</v>
      </c>
      <c r="BB57" s="21" t="s">
        <v>15</v>
      </c>
      <c r="BC57" s="21" t="s">
        <v>15</v>
      </c>
      <c r="BD57" s="21" t="s">
        <v>15</v>
      </c>
      <c r="BE57" s="21" t="s">
        <v>15</v>
      </c>
      <c r="BF57" s="21" t="s">
        <v>15</v>
      </c>
      <c r="BG57" s="21" t="s">
        <v>15</v>
      </c>
      <c r="BH57" s="21" t="s">
        <v>15</v>
      </c>
      <c r="BI57" s="21" t="s">
        <v>15</v>
      </c>
      <c r="BJ57" s="21" t="s">
        <v>15</v>
      </c>
      <c r="BK57" s="21" t="s">
        <v>15</v>
      </c>
      <c r="BL57" s="21" t="s">
        <v>15</v>
      </c>
      <c r="BM57" s="21" t="s">
        <v>15</v>
      </c>
      <c r="BN57" s="21" t="s">
        <v>15</v>
      </c>
      <c r="BO57" s="21" t="s">
        <v>15</v>
      </c>
      <c r="BP57" s="21" t="s">
        <v>15</v>
      </c>
      <c r="BQ57" s="21" t="s">
        <v>15</v>
      </c>
      <c r="BR57" s="21" t="s">
        <v>15</v>
      </c>
      <c r="BS57" s="21" t="s">
        <v>15</v>
      </c>
      <c r="BT57" s="21" t="s">
        <v>15</v>
      </c>
      <c r="BU57" s="21" t="s">
        <v>15</v>
      </c>
      <c r="BV57" s="21" t="s">
        <v>15</v>
      </c>
      <c r="BW57" s="21" t="s">
        <v>15</v>
      </c>
      <c r="BX57" s="21" t="s">
        <v>15</v>
      </c>
      <c r="BY57" s="21" t="s">
        <v>15</v>
      </c>
      <c r="BZ57" s="21" t="s">
        <v>15</v>
      </c>
      <c r="CA57" s="21" t="s">
        <v>15</v>
      </c>
      <c r="CB57" s="21" t="s">
        <v>15</v>
      </c>
      <c r="CC57" s="21" t="s">
        <v>15</v>
      </c>
      <c r="CD57" s="21" t="s">
        <v>15</v>
      </c>
      <c r="CE57" s="21" t="s">
        <v>15</v>
      </c>
      <c r="CF57" s="21" t="s">
        <v>15</v>
      </c>
      <c r="CG57" s="21" t="s">
        <v>15</v>
      </c>
      <c r="CH57" s="21" t="s">
        <v>15</v>
      </c>
      <c r="CI57" s="21" t="s">
        <v>15</v>
      </c>
      <c r="CJ57" s="21" t="s">
        <v>15</v>
      </c>
      <c r="CK57" s="21" t="s">
        <v>15</v>
      </c>
      <c r="CL57" s="21" t="s">
        <v>15</v>
      </c>
      <c r="CM57" s="21" t="s">
        <v>15</v>
      </c>
      <c r="CN57" s="21" t="s">
        <v>15</v>
      </c>
      <c r="CO57" s="21">
        <f>AVERAGE(CP57:DA57)</f>
        <v>20.031517627064314</v>
      </c>
      <c r="CP57" s="21" t="s">
        <v>15</v>
      </c>
      <c r="CQ57" s="21" t="s">
        <v>15</v>
      </c>
      <c r="CR57" s="21" t="s">
        <v>15</v>
      </c>
      <c r="CS57" s="21">
        <v>15.49438202247191</v>
      </c>
      <c r="CT57" s="21">
        <v>28.75</v>
      </c>
      <c r="CU57" s="21">
        <v>18</v>
      </c>
      <c r="CV57" s="21">
        <v>20.333333333333332</v>
      </c>
      <c r="CW57" s="21">
        <v>11.64266502728041</v>
      </c>
      <c r="CX57" s="21">
        <v>18.642773566668364</v>
      </c>
      <c r="CY57" s="21">
        <v>22.268235294117648</v>
      </c>
      <c r="CZ57" s="21">
        <v>24.999999999999996</v>
      </c>
      <c r="DA57" s="21">
        <v>20.152269399707173</v>
      </c>
      <c r="DB57" s="21">
        <f>AVERAGE(DC57:DN57)</f>
        <v>19.576073784300249</v>
      </c>
      <c r="DC57" s="21">
        <v>18.745967741935484</v>
      </c>
      <c r="DD57" s="21">
        <v>19.263242749106624</v>
      </c>
      <c r="DE57" s="21">
        <v>19.065956674331353</v>
      </c>
      <c r="DF57" s="21">
        <v>20.326714238561529</v>
      </c>
      <c r="DG57" s="21">
        <v>19.471212590958</v>
      </c>
      <c r="DH57" s="21">
        <v>19.014104170963492</v>
      </c>
      <c r="DI57" s="21">
        <v>20.782273772658954</v>
      </c>
      <c r="DJ57" s="21">
        <v>19.686807247573817</v>
      </c>
      <c r="DK57" s="21">
        <v>20.162316945606694</v>
      </c>
      <c r="DL57" s="21">
        <v>19.618961215695169</v>
      </c>
      <c r="DM57" s="21">
        <v>17.027981202271391</v>
      </c>
      <c r="DN57" s="21">
        <v>21.747346861940443</v>
      </c>
      <c r="DO57" s="21">
        <f t="shared" si="7"/>
        <v>18.904720357103539</v>
      </c>
      <c r="DP57" s="21">
        <v>14.663010836923881</v>
      </c>
      <c r="DQ57" s="21">
        <v>19.166600712307083</v>
      </c>
      <c r="DR57" s="21">
        <v>20.093765586034912</v>
      </c>
      <c r="DS57" s="21">
        <v>22.009249315068494</v>
      </c>
      <c r="DT57" s="21">
        <v>13.859007153696078</v>
      </c>
      <c r="DU57" s="21">
        <v>14.187451222224468</v>
      </c>
      <c r="DV57" s="21">
        <v>19.850866557088793</v>
      </c>
      <c r="DW57" s="21">
        <v>20.799767323045486</v>
      </c>
      <c r="DX57" s="21">
        <v>20.650087659612506</v>
      </c>
      <c r="DY57" s="21">
        <v>21.317441282122136</v>
      </c>
      <c r="DZ57" s="21">
        <v>20.291214972034989</v>
      </c>
      <c r="EA57" s="21">
        <v>19.968181665083634</v>
      </c>
      <c r="EB57" s="21">
        <f t="shared" si="8"/>
        <v>17.799875098769281</v>
      </c>
      <c r="EC57" s="21">
        <v>22.065174739423664</v>
      </c>
      <c r="ED57" s="21">
        <v>18.327733496832202</v>
      </c>
      <c r="EE57" s="21">
        <v>16.785539388500737</v>
      </c>
      <c r="EF57" s="21">
        <v>18.983196969975545</v>
      </c>
      <c r="EG57" s="21">
        <v>16.466608502232361</v>
      </c>
      <c r="EH57" s="21">
        <v>18.129854434341613</v>
      </c>
      <c r="EI57" s="21">
        <v>18.633446854274958</v>
      </c>
      <c r="EJ57" s="21">
        <v>15.806795928468441</v>
      </c>
      <c r="EK57" s="21">
        <v>16.204596815613765</v>
      </c>
      <c r="EL57" s="21">
        <v>17.964257503949447</v>
      </c>
      <c r="EM57" s="21">
        <v>17.43689094387755</v>
      </c>
      <c r="EN57" s="21">
        <v>16.794405607741091</v>
      </c>
      <c r="EO57" s="21">
        <f t="shared" si="9"/>
        <v>18.172734857813452</v>
      </c>
      <c r="EP57" s="21">
        <v>16.849088095506151</v>
      </c>
      <c r="EQ57" s="21">
        <v>16.983401292963041</v>
      </c>
      <c r="ER57" s="21">
        <v>16.66</v>
      </c>
      <c r="ES57" s="21">
        <v>18.431275986427945</v>
      </c>
      <c r="ET57" s="21">
        <v>17.18</v>
      </c>
      <c r="EU57" s="21">
        <v>16.834188841625213</v>
      </c>
      <c r="EV57" s="21">
        <v>18.422652153465457</v>
      </c>
      <c r="EW57" s="21">
        <v>17.962781866203553</v>
      </c>
      <c r="EX57" s="21">
        <v>18</v>
      </c>
      <c r="EY57" s="21">
        <v>19.688163475603101</v>
      </c>
      <c r="EZ57" s="21">
        <v>20.766201947048774</v>
      </c>
      <c r="FA57" s="21">
        <v>20.295064634918202</v>
      </c>
    </row>
    <row r="58" spans="1:157" s="30" customFormat="1" ht="12.75">
      <c r="A58" s="725" t="s">
        <v>3191</v>
      </c>
      <c r="B58" s="21">
        <f t="shared" si="0"/>
        <v>34.940659365129022</v>
      </c>
      <c r="C58" s="21">
        <v>21</v>
      </c>
      <c r="D58" s="21">
        <v>36.21621621621621</v>
      </c>
      <c r="E58" s="21">
        <v>32.232388663967612</v>
      </c>
      <c r="F58" s="21">
        <v>32.451410658307211</v>
      </c>
      <c r="G58" s="21">
        <v>65</v>
      </c>
      <c r="H58" s="21">
        <v>48.18733738074588</v>
      </c>
      <c r="I58" s="21">
        <v>53.107557603686637</v>
      </c>
      <c r="J58" s="21">
        <v>60.27237354085603</v>
      </c>
      <c r="K58" s="21">
        <v>28.561875000000008</v>
      </c>
      <c r="L58" s="21">
        <v>5.9117647058823533</v>
      </c>
      <c r="M58" s="21">
        <v>10.589285714285714</v>
      </c>
      <c r="N58" s="21">
        <v>25.757702897600627</v>
      </c>
      <c r="O58" s="21">
        <f t="shared" si="1"/>
        <v>25.567724053126174</v>
      </c>
      <c r="P58" s="21">
        <v>42.157894736842103</v>
      </c>
      <c r="Q58" s="21">
        <v>19.999999999999996</v>
      </c>
      <c r="R58" s="21">
        <v>32.646153846153844</v>
      </c>
      <c r="S58" s="21">
        <v>33.333333333333336</v>
      </c>
      <c r="T58" s="21">
        <v>7.9290166040249295</v>
      </c>
      <c r="U58" s="21">
        <v>10.647963800904977</v>
      </c>
      <c r="V58" s="21">
        <v>35.390654205607483</v>
      </c>
      <c r="W58" s="21">
        <v>33.318518518518516</v>
      </c>
      <c r="X58" s="21">
        <v>46.76</v>
      </c>
      <c r="Y58" s="21">
        <v>16.886056353233293</v>
      </c>
      <c r="Z58" s="21">
        <v>12.448979591836736</v>
      </c>
      <c r="AA58" s="21">
        <v>15.294117647058824</v>
      </c>
      <c r="AB58" s="21">
        <f t="shared" si="2"/>
        <v>15.699676026985287</v>
      </c>
      <c r="AC58" s="21">
        <v>6.5369649805447461</v>
      </c>
      <c r="AD58" s="21">
        <v>10.439410107964324</v>
      </c>
      <c r="AE58" s="21">
        <v>11.526595744680851</v>
      </c>
      <c r="AF58" s="21">
        <v>8.0081799591002056</v>
      </c>
      <c r="AG58" s="21">
        <v>27.633644859813085</v>
      </c>
      <c r="AH58" s="21">
        <v>6.6572379367720478</v>
      </c>
      <c r="AI58" s="21">
        <v>1.8236854799807043</v>
      </c>
      <c r="AJ58" s="21">
        <v>25.595238095238098</v>
      </c>
      <c r="AK58" s="21">
        <v>0.6</v>
      </c>
      <c r="AL58" s="21">
        <v>13.676646706586824</v>
      </c>
      <c r="AM58" s="21">
        <v>74.971333807154707</v>
      </c>
      <c r="AN58" s="21">
        <v>0.92717464598786237</v>
      </c>
      <c r="AO58" s="21">
        <f t="shared" si="3"/>
        <v>17.876507203626904</v>
      </c>
      <c r="AP58" s="21">
        <v>3.4375</v>
      </c>
      <c r="AQ58" s="21">
        <v>62.79999999999999</v>
      </c>
      <c r="AR58" s="21">
        <v>9.9290540540540544</v>
      </c>
      <c r="AS58" s="21">
        <v>12.199481865284975</v>
      </c>
      <c r="AT58" s="21">
        <v>5</v>
      </c>
      <c r="AU58" s="21">
        <v>5.8886107634543174</v>
      </c>
      <c r="AV58" s="21">
        <v>6.5544729849424268</v>
      </c>
      <c r="AW58" s="21">
        <v>13.715596330275231</v>
      </c>
      <c r="AX58" s="21">
        <v>46.316725978647689</v>
      </c>
      <c r="AY58" s="21">
        <v>34.671191553544489</v>
      </c>
      <c r="AZ58" s="21">
        <v>8.3088376560999038</v>
      </c>
      <c r="BA58" s="21">
        <v>5.6966152572197499</v>
      </c>
      <c r="BB58" s="21">
        <f t="shared" si="4"/>
        <v>10.746688064602395</v>
      </c>
      <c r="BC58" s="21">
        <v>6.8044009779951091</v>
      </c>
      <c r="BD58" s="21">
        <v>11.888114426777028</v>
      </c>
      <c r="BE58" s="21">
        <v>3</v>
      </c>
      <c r="BF58" s="21">
        <v>4.406779661016949</v>
      </c>
      <c r="BG58" s="21">
        <v>9.3939393939393945</v>
      </c>
      <c r="BH58" s="21">
        <v>9.8256315679588013</v>
      </c>
      <c r="BI58" s="21">
        <v>7.505335982924854</v>
      </c>
      <c r="BJ58" s="21">
        <v>15.109452736318406</v>
      </c>
      <c r="BK58" s="21">
        <v>6.0250152532031729</v>
      </c>
      <c r="BL58" s="21">
        <v>17.66030736618972</v>
      </c>
      <c r="BM58" s="21">
        <v>31.256594724220626</v>
      </c>
      <c r="BN58" s="21">
        <v>6.0846846846846834</v>
      </c>
      <c r="BO58" s="21">
        <f t="shared" si="5"/>
        <v>11.447863442251171</v>
      </c>
      <c r="BP58" s="21">
        <v>1.7893043827905111</v>
      </c>
      <c r="BQ58" s="21">
        <v>14.080061585835258</v>
      </c>
      <c r="BR58" s="21" t="s">
        <v>15</v>
      </c>
      <c r="BS58" s="21">
        <v>15.434782608695651</v>
      </c>
      <c r="BT58" s="21">
        <v>5.595973154362416</v>
      </c>
      <c r="BU58" s="21">
        <v>2.5525346430450799</v>
      </c>
      <c r="BV58" s="21">
        <v>3.1235955056179776</v>
      </c>
      <c r="BW58" s="21">
        <v>10</v>
      </c>
      <c r="BX58" s="21">
        <v>22.423605497170573</v>
      </c>
      <c r="BY58" s="21">
        <v>13.651927215809039</v>
      </c>
      <c r="BZ58" s="21">
        <v>12.274713271436374</v>
      </c>
      <c r="CA58" s="21">
        <v>25</v>
      </c>
      <c r="CB58" s="21">
        <f t="shared" si="6"/>
        <v>23.800864210018151</v>
      </c>
      <c r="CC58" s="21">
        <v>16.785714285714285</v>
      </c>
      <c r="CD58" s="21">
        <v>25</v>
      </c>
      <c r="CE58" s="21">
        <v>17.121989121989127</v>
      </c>
      <c r="CF58" s="21">
        <v>39.691478942213521</v>
      </c>
      <c r="CG58" s="21">
        <v>20.174825174825177</v>
      </c>
      <c r="CH58" s="21">
        <v>24.999999999999996</v>
      </c>
      <c r="CI58" s="21">
        <v>27.857142857142858</v>
      </c>
      <c r="CJ58" s="21">
        <v>20.142721217887729</v>
      </c>
      <c r="CK58" s="21">
        <v>9.36</v>
      </c>
      <c r="CL58" s="21">
        <v>11.47649892044511</v>
      </c>
      <c r="CM58" s="21">
        <v>38</v>
      </c>
      <c r="CN58" s="21">
        <v>35</v>
      </c>
      <c r="CO58" s="21">
        <f>AVERAGE(CP58:DA58)</f>
        <v>24.095248611170415</v>
      </c>
      <c r="CP58" s="21">
        <v>38.18181818181818</v>
      </c>
      <c r="CQ58" s="21">
        <v>6.8913290420295343</v>
      </c>
      <c r="CR58" s="21">
        <v>27.7255</v>
      </c>
      <c r="CS58" s="21">
        <v>25.306201550387595</v>
      </c>
      <c r="CT58" s="21">
        <v>16.346863468634684</v>
      </c>
      <c r="CU58" s="21">
        <v>39.441860465116285</v>
      </c>
      <c r="CV58" s="21">
        <v>48</v>
      </c>
      <c r="CW58" s="21">
        <v>19.702097457627119</v>
      </c>
      <c r="CX58" s="21">
        <v>9.8455855855855869</v>
      </c>
      <c r="CY58" s="21">
        <v>6.9999999999999991</v>
      </c>
      <c r="CZ58" s="21">
        <v>26.045477582846004</v>
      </c>
      <c r="DA58" s="21">
        <v>24.65625</v>
      </c>
      <c r="DB58" s="21">
        <f>AVERAGE(DC58:DN58)</f>
        <v>25.510780357084951</v>
      </c>
      <c r="DC58" s="21">
        <v>26.350216055017952</v>
      </c>
      <c r="DD58" s="21">
        <v>31.88990825688073</v>
      </c>
      <c r="DE58" s="21">
        <v>24.554289791437977</v>
      </c>
      <c r="DF58" s="21">
        <v>26.519816894841686</v>
      </c>
      <c r="DG58" s="21">
        <v>25.367946294307195</v>
      </c>
      <c r="DH58" s="21">
        <v>26.180418207681363</v>
      </c>
      <c r="DI58" s="21">
        <v>29.191212053737111</v>
      </c>
      <c r="DJ58" s="21">
        <v>27.146300366300363</v>
      </c>
      <c r="DK58" s="21">
        <v>24.226207778617525</v>
      </c>
      <c r="DL58" s="21">
        <v>20.763101144092158</v>
      </c>
      <c r="DM58" s="21">
        <v>24.488022607163828</v>
      </c>
      <c r="DN58" s="21">
        <v>19.451924834941593</v>
      </c>
      <c r="DO58" s="21">
        <f t="shared" si="7"/>
        <v>26.373813822687818</v>
      </c>
      <c r="DP58" s="21">
        <v>30.27008181246066</v>
      </c>
      <c r="DQ58" s="21">
        <v>29.808911164378582</v>
      </c>
      <c r="DR58" s="21">
        <v>26.733810335036914</v>
      </c>
      <c r="DS58" s="21">
        <v>25.180696717698577</v>
      </c>
      <c r="DT58" s="21">
        <v>24.233388806166239</v>
      </c>
      <c r="DU58" s="21">
        <v>22.880319848577198</v>
      </c>
      <c r="DV58" s="21">
        <v>24.540956979474352</v>
      </c>
      <c r="DW58" s="21">
        <v>25.554684189618644</v>
      </c>
      <c r="DX58" s="21">
        <v>27.095420232917075</v>
      </c>
      <c r="DY58" s="21">
        <v>27.775874884160842</v>
      </c>
      <c r="DZ58" s="21">
        <v>25.859759654052247</v>
      </c>
      <c r="EA58" s="21">
        <v>26.551861247712466</v>
      </c>
      <c r="EB58" s="21">
        <f t="shared" si="8"/>
        <v>24.966686699687155</v>
      </c>
      <c r="EC58" s="21">
        <v>26.828675396309841</v>
      </c>
      <c r="ED58" s="21">
        <v>27.035474496048206</v>
      </c>
      <c r="EE58" s="21">
        <v>27.085370743112737</v>
      </c>
      <c r="EF58" s="21">
        <v>24.601757633704249</v>
      </c>
      <c r="EG58" s="21">
        <v>25.2471295184478</v>
      </c>
      <c r="EH58" s="21">
        <v>23.532515862079407</v>
      </c>
      <c r="EI58" s="21">
        <v>23.726101849283594</v>
      </c>
      <c r="EJ58" s="21">
        <v>25.987716051058673</v>
      </c>
      <c r="EK58" s="21">
        <v>23.351914744168653</v>
      </c>
      <c r="EL58" s="21">
        <v>24.644672628972213</v>
      </c>
      <c r="EM58" s="21">
        <v>23.965444882200764</v>
      </c>
      <c r="EN58" s="21">
        <v>23.593466590859702</v>
      </c>
      <c r="EO58" s="21">
        <f t="shared" si="9"/>
        <v>24.209999999999997</v>
      </c>
      <c r="EP58" s="21">
        <v>23.34</v>
      </c>
      <c r="EQ58" s="21">
        <v>22.38</v>
      </c>
      <c r="ER58" s="21">
        <v>23.3</v>
      </c>
      <c r="ES58" s="21">
        <v>24.07</v>
      </c>
      <c r="ET58" s="21">
        <v>23.66</v>
      </c>
      <c r="EU58" s="21">
        <v>22.34</v>
      </c>
      <c r="EV58" s="21">
        <v>22.97</v>
      </c>
      <c r="EW58" s="21">
        <v>22.07</v>
      </c>
      <c r="EX58" s="21">
        <v>22.66</v>
      </c>
      <c r="EY58" s="21">
        <v>27.18</v>
      </c>
      <c r="EZ58" s="21">
        <v>28.49</v>
      </c>
      <c r="FA58" s="21">
        <v>28.06</v>
      </c>
    </row>
    <row r="59" spans="1:157" s="30" customFormat="1" ht="13.5" thickBot="1">
      <c r="A59" s="726" t="s">
        <v>2980</v>
      </c>
      <c r="B59" s="294">
        <f t="shared" si="0"/>
        <v>40.957957957957952</v>
      </c>
      <c r="C59" s="294" t="s">
        <v>15</v>
      </c>
      <c r="D59" s="294" t="s">
        <v>15</v>
      </c>
      <c r="E59" s="294" t="s">
        <v>15</v>
      </c>
      <c r="F59" s="294" t="s">
        <v>15</v>
      </c>
      <c r="G59" s="294" t="s">
        <v>15</v>
      </c>
      <c r="H59" s="294" t="s">
        <v>15</v>
      </c>
      <c r="I59" s="294">
        <v>26.999999999999996</v>
      </c>
      <c r="J59" s="294">
        <v>20.873873873873872</v>
      </c>
      <c r="K59" s="294" t="s">
        <v>15</v>
      </c>
      <c r="L59" s="294" t="s">
        <v>15</v>
      </c>
      <c r="M59" s="294" t="s">
        <v>15</v>
      </c>
      <c r="N59" s="294">
        <v>75</v>
      </c>
      <c r="O59" s="294">
        <f t="shared" si="1"/>
        <v>45.727833864343019</v>
      </c>
      <c r="P59" s="294" t="s">
        <v>15</v>
      </c>
      <c r="Q59" s="294" t="s">
        <v>15</v>
      </c>
      <c r="R59" s="294">
        <v>15</v>
      </c>
      <c r="S59" s="294">
        <v>65</v>
      </c>
      <c r="T59" s="294" t="s">
        <v>15</v>
      </c>
      <c r="U59" s="294" t="s">
        <v>15</v>
      </c>
      <c r="V59" s="294">
        <v>64.999999999999986</v>
      </c>
      <c r="W59" s="294" t="s">
        <v>15</v>
      </c>
      <c r="X59" s="294" t="s">
        <v>15</v>
      </c>
      <c r="Y59" s="294" t="s">
        <v>15</v>
      </c>
      <c r="Z59" s="294" t="s">
        <v>15</v>
      </c>
      <c r="AA59" s="294">
        <v>37.911335457372083</v>
      </c>
      <c r="AB59" s="294">
        <f t="shared" si="2"/>
        <v>18.75</v>
      </c>
      <c r="AC59" s="294" t="s">
        <v>15</v>
      </c>
      <c r="AD59" s="294" t="s">
        <v>15</v>
      </c>
      <c r="AE59" s="294" t="s">
        <v>15</v>
      </c>
      <c r="AF59" s="294" t="s">
        <v>15</v>
      </c>
      <c r="AG59" s="294" t="s">
        <v>15</v>
      </c>
      <c r="AH59" s="294">
        <v>0</v>
      </c>
      <c r="AI59" s="294" t="s">
        <v>15</v>
      </c>
      <c r="AJ59" s="294" t="s">
        <v>15</v>
      </c>
      <c r="AK59" s="294">
        <v>37.5</v>
      </c>
      <c r="AL59" s="294" t="s">
        <v>15</v>
      </c>
      <c r="AM59" s="294" t="s">
        <v>15</v>
      </c>
      <c r="AN59" s="294" t="s">
        <v>15</v>
      </c>
      <c r="AO59" s="294">
        <f t="shared" si="3"/>
        <v>32.77333641404806</v>
      </c>
      <c r="AP59" s="294" t="s">
        <v>15</v>
      </c>
      <c r="AQ59" s="294">
        <v>70</v>
      </c>
      <c r="AR59" s="294">
        <v>0</v>
      </c>
      <c r="AS59" s="294">
        <v>11.186691312384472</v>
      </c>
      <c r="AT59" s="294">
        <v>11</v>
      </c>
      <c r="AU59" s="294">
        <v>60</v>
      </c>
      <c r="AV59" s="294" t="s">
        <v>15</v>
      </c>
      <c r="AW59" s="294" t="s">
        <v>15</v>
      </c>
      <c r="AX59" s="294">
        <v>75</v>
      </c>
      <c r="AY59" s="294" t="s">
        <v>15</v>
      </c>
      <c r="AZ59" s="294">
        <v>35</v>
      </c>
      <c r="BA59" s="294">
        <v>0</v>
      </c>
      <c r="BB59" s="294">
        <f t="shared" si="4"/>
        <v>21.535481197555164</v>
      </c>
      <c r="BC59" s="294">
        <v>0</v>
      </c>
      <c r="BD59" s="294" t="s">
        <v>15</v>
      </c>
      <c r="BE59" s="294" t="s">
        <v>15</v>
      </c>
      <c r="BF59" s="294" t="s">
        <v>15</v>
      </c>
      <c r="BG59" s="294" t="s">
        <v>15</v>
      </c>
      <c r="BH59" s="294">
        <v>0</v>
      </c>
      <c r="BI59" s="294" t="s">
        <v>15</v>
      </c>
      <c r="BJ59" s="294">
        <v>18</v>
      </c>
      <c r="BK59" s="294">
        <v>0</v>
      </c>
      <c r="BL59" s="294">
        <v>60</v>
      </c>
      <c r="BM59" s="294">
        <v>20</v>
      </c>
      <c r="BN59" s="294">
        <v>52.748368382886142</v>
      </c>
      <c r="BO59" s="294">
        <f t="shared" si="5"/>
        <v>24.44666357021211</v>
      </c>
      <c r="BP59" s="294">
        <v>45</v>
      </c>
      <c r="BQ59" s="294" t="s">
        <v>15</v>
      </c>
      <c r="BR59" s="294" t="s">
        <v>15</v>
      </c>
      <c r="BS59" s="294">
        <v>32.679981421272643</v>
      </c>
      <c r="BT59" s="294"/>
      <c r="BU59" s="294">
        <v>2</v>
      </c>
      <c r="BV59" s="294">
        <v>22</v>
      </c>
      <c r="BW59" s="294">
        <v>0</v>
      </c>
      <c r="BX59" s="294">
        <v>45</v>
      </c>
      <c r="BY59" s="294" t="s">
        <v>15</v>
      </c>
      <c r="BZ59" s="294" t="s">
        <v>15</v>
      </c>
      <c r="CA59" s="294" t="s">
        <v>15</v>
      </c>
      <c r="CB59" s="294">
        <f t="shared" si="6"/>
        <v>32.624391895652693</v>
      </c>
      <c r="CC59" s="294" t="s">
        <v>15</v>
      </c>
      <c r="CD59" s="294">
        <v>14.999999999999998</v>
      </c>
      <c r="CE59" s="294" t="s">
        <v>15</v>
      </c>
      <c r="CF59" s="294" t="s">
        <v>15</v>
      </c>
      <c r="CG59" s="294" t="s">
        <v>15</v>
      </c>
      <c r="CH59" s="294" t="s">
        <v>15</v>
      </c>
      <c r="CI59" s="294" t="s">
        <v>15</v>
      </c>
      <c r="CJ59" s="294" t="s">
        <v>15</v>
      </c>
      <c r="CK59" s="294">
        <v>45</v>
      </c>
      <c r="CL59" s="294">
        <v>40.037712895377119</v>
      </c>
      <c r="CM59" s="294">
        <v>40</v>
      </c>
      <c r="CN59" s="294">
        <v>23.084246582886344</v>
      </c>
      <c r="CO59" s="294">
        <f>AVERAGE(CP59:DA59)</f>
        <v>24.328895082397249</v>
      </c>
      <c r="CP59" s="294" t="s">
        <v>15</v>
      </c>
      <c r="CQ59" s="294">
        <v>11.924468922108577</v>
      </c>
      <c r="CR59" s="294">
        <v>18</v>
      </c>
      <c r="CS59" s="294">
        <v>18.386781384434883</v>
      </c>
      <c r="CT59" s="294">
        <v>22.244897959183675</v>
      </c>
      <c r="CU59" s="294">
        <v>27.274725274725274</v>
      </c>
      <c r="CV59" s="294">
        <v>20.771881461061337</v>
      </c>
      <c r="CW59" s="294">
        <v>26.382978723404253</v>
      </c>
      <c r="CX59" s="294">
        <v>35</v>
      </c>
      <c r="CY59" s="294">
        <v>31.065594541910333</v>
      </c>
      <c r="CZ59" s="294">
        <v>30.008147113594038</v>
      </c>
      <c r="DA59" s="294">
        <v>26.558370525947318</v>
      </c>
      <c r="DB59" s="294">
        <f>AVERAGE(DC59:DN59)</f>
        <v>23.486559631823368</v>
      </c>
      <c r="DC59" s="294">
        <v>19.824151329243357</v>
      </c>
      <c r="DD59" s="294">
        <v>29.448469079939667</v>
      </c>
      <c r="DE59" s="294">
        <v>16.238728708725851</v>
      </c>
      <c r="DF59" s="294">
        <v>22.282088736134977</v>
      </c>
      <c r="DG59" s="294">
        <v>25.695501622011292</v>
      </c>
      <c r="DH59" s="294">
        <v>26.641914712878016</v>
      </c>
      <c r="DI59" s="294">
        <v>20.587612929831238</v>
      </c>
      <c r="DJ59" s="294">
        <v>26.327069872276478</v>
      </c>
      <c r="DK59" s="294">
        <v>21.673944361558899</v>
      </c>
      <c r="DL59" s="294">
        <v>21.620482683982686</v>
      </c>
      <c r="DM59" s="294">
        <v>23.611540734487125</v>
      </c>
      <c r="DN59" s="294">
        <v>27.887210810810814</v>
      </c>
      <c r="DO59" s="294">
        <f t="shared" si="7"/>
        <v>24.169391151373095</v>
      </c>
      <c r="DP59" s="294">
        <v>27.312761394101873</v>
      </c>
      <c r="DQ59" s="294">
        <v>26.415857492591162</v>
      </c>
      <c r="DR59" s="294">
        <v>25.675028037383179</v>
      </c>
      <c r="DS59" s="294">
        <v>28.035221238938057</v>
      </c>
      <c r="DT59" s="294">
        <v>26.591340849124492</v>
      </c>
      <c r="DU59" s="294">
        <v>28.083772893772892</v>
      </c>
      <c r="DV59" s="294">
        <v>28.340361913357402</v>
      </c>
      <c r="DW59" s="294">
        <v>21.485837126960039</v>
      </c>
      <c r="DX59" s="294">
        <v>25.905732524736681</v>
      </c>
      <c r="DY59" s="294">
        <v>22.504511128003948</v>
      </c>
      <c r="DZ59" s="294">
        <v>13.020053321101967</v>
      </c>
      <c r="EA59" s="294">
        <v>16.662215896405449</v>
      </c>
      <c r="EB59" s="294">
        <f t="shared" si="8"/>
        <v>21.683561914767576</v>
      </c>
      <c r="EC59" s="294">
        <v>22.302247795598138</v>
      </c>
      <c r="ED59" s="294">
        <v>17.15266201618072</v>
      </c>
      <c r="EE59" s="294">
        <v>18.805455686107003</v>
      </c>
      <c r="EF59" s="294">
        <v>23.548706428259564</v>
      </c>
      <c r="EG59" s="294">
        <v>26.229080396017636</v>
      </c>
      <c r="EH59" s="294">
        <v>23.521410522083386</v>
      </c>
      <c r="EI59" s="294">
        <v>21.99956867889534</v>
      </c>
      <c r="EJ59" s="294">
        <v>14.115177066081101</v>
      </c>
      <c r="EK59" s="294">
        <v>20.692300830220994</v>
      </c>
      <c r="EL59" s="294">
        <v>25.616233475067645</v>
      </c>
      <c r="EM59" s="294">
        <v>21.982271174863392</v>
      </c>
      <c r="EN59" s="294">
        <v>24.237628907835973</v>
      </c>
      <c r="EO59" s="294">
        <f t="shared" si="9"/>
        <v>21.710833333333337</v>
      </c>
      <c r="EP59" s="294">
        <v>21.74</v>
      </c>
      <c r="EQ59" s="294">
        <v>23.24</v>
      </c>
      <c r="ER59" s="294">
        <v>25.55</v>
      </c>
      <c r="ES59" s="294">
        <v>17.7</v>
      </c>
      <c r="ET59" s="294">
        <v>21.5</v>
      </c>
      <c r="EU59" s="294">
        <v>23.25</v>
      </c>
      <c r="EV59" s="294">
        <v>20.68</v>
      </c>
      <c r="EW59" s="294">
        <v>21.67</v>
      </c>
      <c r="EX59" s="294">
        <v>20.16</v>
      </c>
      <c r="EY59" s="294">
        <v>23.2</v>
      </c>
      <c r="EZ59" s="294">
        <v>18.89</v>
      </c>
      <c r="FA59" s="294">
        <v>22.95</v>
      </c>
    </row>
    <row r="60" spans="1:157" s="30" customFormat="1" ht="5.0999999999999996" customHeight="1">
      <c r="A60" s="134"/>
      <c r="B60" s="134"/>
      <c r="C60" s="134"/>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4"/>
      <c r="AD60" s="134"/>
      <c r="AE60" s="134"/>
      <c r="AF60" s="134"/>
      <c r="AG60" s="134"/>
      <c r="AH60" s="134"/>
      <c r="AI60" s="134"/>
      <c r="AJ60" s="134"/>
      <c r="AK60" s="134"/>
      <c r="AL60" s="134"/>
      <c r="AM60" s="134"/>
      <c r="AN60" s="134"/>
      <c r="AO60" s="134"/>
      <c r="AP60" s="134"/>
      <c r="AQ60" s="134"/>
      <c r="AR60" s="134"/>
      <c r="AS60" s="134"/>
      <c r="AT60" s="134"/>
      <c r="AU60" s="134"/>
      <c r="AV60" s="134"/>
      <c r="AW60" s="134"/>
      <c r="AX60" s="6"/>
      <c r="AY60" s="134"/>
      <c r="AZ60" s="134"/>
      <c r="BA60" s="134"/>
      <c r="BB60" s="134"/>
      <c r="BC60" s="134"/>
      <c r="BD60" s="134"/>
      <c r="BE60" s="134"/>
      <c r="BF60" s="134"/>
      <c r="BG60" s="134"/>
      <c r="BH60" s="134"/>
      <c r="BI60" s="134"/>
      <c r="BJ60" s="134"/>
      <c r="BK60" s="134"/>
      <c r="BL60" s="134"/>
      <c r="BM60" s="134"/>
      <c r="BN60" s="134"/>
      <c r="BO60" s="134"/>
      <c r="BP60" s="134"/>
      <c r="BQ60" s="134"/>
      <c r="BR60" s="134"/>
      <c r="BS60" s="134"/>
      <c r="BT60" s="134"/>
      <c r="BU60" s="134"/>
      <c r="BV60" s="134"/>
      <c r="BW60" s="134"/>
      <c r="BX60" s="134"/>
      <c r="BY60" s="134"/>
      <c r="BZ60" s="134"/>
      <c r="CA60" s="134"/>
      <c r="CB60" s="134"/>
      <c r="CC60" s="134"/>
      <c r="CD60" s="134"/>
      <c r="CE60" s="134"/>
      <c r="CF60" s="134"/>
      <c r="CG60" s="134"/>
      <c r="CH60" s="134"/>
      <c r="CI60" s="134"/>
      <c r="CJ60" s="134"/>
      <c r="CK60" s="134"/>
      <c r="CL60" s="134"/>
      <c r="CM60" s="134"/>
      <c r="CN60" s="134"/>
      <c r="CO60" s="134"/>
      <c r="CP60" s="134"/>
      <c r="CQ60" s="134"/>
      <c r="CR60" s="134"/>
      <c r="CS60" s="134"/>
      <c r="CT60" s="134"/>
      <c r="CU60" s="134"/>
      <c r="CV60" s="134"/>
      <c r="CW60" s="134"/>
      <c r="CX60" s="134"/>
      <c r="CY60" s="134"/>
      <c r="CZ60" s="134"/>
      <c r="DA60" s="134"/>
      <c r="DB60" s="134"/>
      <c r="DC60" s="134"/>
      <c r="DD60" s="134"/>
      <c r="DE60" s="134"/>
      <c r="DF60" s="134"/>
      <c r="DG60" s="134"/>
      <c r="DH60" s="134"/>
      <c r="DI60" s="134"/>
      <c r="DJ60" s="134"/>
      <c r="DK60" s="134"/>
      <c r="DL60" s="134"/>
      <c r="DM60" s="134"/>
      <c r="DN60" s="134"/>
      <c r="DO60" s="134"/>
      <c r="DP60" s="134"/>
      <c r="DQ60" s="134"/>
      <c r="DR60" s="134"/>
      <c r="DS60" s="134"/>
      <c r="DT60" s="134"/>
      <c r="DU60" s="134"/>
      <c r="DV60" s="134"/>
      <c r="DW60" s="134"/>
      <c r="DX60" s="134"/>
      <c r="DY60" s="134"/>
      <c r="DZ60" s="134"/>
      <c r="EA60" s="134"/>
      <c r="EB60" s="134"/>
      <c r="EC60" s="134"/>
      <c r="ED60" s="134"/>
      <c r="EE60" s="134"/>
      <c r="EF60" s="134"/>
      <c r="EG60" s="134"/>
      <c r="EH60" s="134"/>
      <c r="EI60" s="134"/>
      <c r="EJ60" s="134"/>
      <c r="EK60" s="134"/>
      <c r="EL60" s="134"/>
      <c r="EM60" s="134"/>
      <c r="EN60" s="134"/>
      <c r="EO60" s="134"/>
      <c r="EP60" s="134"/>
      <c r="EQ60" s="134"/>
      <c r="ER60" s="134"/>
      <c r="ES60" s="134"/>
      <c r="ET60" s="134"/>
      <c r="EU60" s="134"/>
      <c r="EV60" s="134"/>
      <c r="EW60" s="134"/>
      <c r="EX60" s="134"/>
      <c r="EY60" s="134"/>
      <c r="EZ60" s="134"/>
      <c r="FA60" s="134"/>
    </row>
    <row r="61" spans="1:157" s="30" customFormat="1" ht="12.75">
      <c r="A61" s="134" t="s">
        <v>2797</v>
      </c>
      <c r="B61" s="365"/>
      <c r="C61" s="134"/>
      <c r="D61" s="134"/>
      <c r="E61" s="134"/>
      <c r="F61" s="134"/>
      <c r="G61" s="134"/>
      <c r="H61" s="134"/>
      <c r="I61" s="134"/>
      <c r="J61" s="134"/>
      <c r="K61" s="134"/>
      <c r="L61" s="134"/>
      <c r="M61" s="134"/>
      <c r="N61" s="134"/>
      <c r="O61" s="365"/>
      <c r="P61" s="134"/>
      <c r="Q61" s="134"/>
      <c r="R61" s="134"/>
      <c r="S61" s="134"/>
      <c r="T61" s="134"/>
      <c r="U61" s="134"/>
      <c r="V61" s="134"/>
      <c r="W61" s="134"/>
      <c r="X61" s="134"/>
      <c r="Y61" s="134"/>
      <c r="Z61" s="134"/>
      <c r="AA61" s="134"/>
      <c r="AB61" s="365"/>
      <c r="AC61" s="134"/>
      <c r="AD61" s="134"/>
      <c r="AE61" s="134"/>
      <c r="AF61" s="134"/>
      <c r="AG61" s="134"/>
      <c r="AH61" s="134"/>
      <c r="AI61" s="134"/>
      <c r="AJ61" s="134"/>
      <c r="AK61" s="134"/>
      <c r="AL61" s="134"/>
      <c r="AM61" s="134"/>
      <c r="AN61" s="134"/>
      <c r="AO61" s="365"/>
      <c r="AP61" s="134"/>
      <c r="AQ61" s="134"/>
      <c r="AR61" s="134"/>
      <c r="AS61" s="134"/>
      <c r="AT61" s="134"/>
      <c r="AU61" s="134"/>
      <c r="AV61" s="134"/>
      <c r="AW61" s="134"/>
      <c r="AX61" s="134"/>
      <c r="AY61" s="134"/>
      <c r="AZ61" s="134"/>
      <c r="BA61" s="134"/>
      <c r="BB61" s="365"/>
      <c r="BC61" s="134"/>
      <c r="BD61" s="134"/>
      <c r="BE61" s="134"/>
      <c r="BF61" s="134"/>
      <c r="BG61" s="134"/>
      <c r="BH61" s="134"/>
      <c r="BI61" s="134"/>
      <c r="BJ61" s="134"/>
      <c r="BK61" s="134"/>
      <c r="BL61" s="134"/>
      <c r="BM61" s="134"/>
      <c r="BN61" s="134"/>
      <c r="BO61" s="365"/>
      <c r="BP61" s="134"/>
      <c r="BQ61" s="134"/>
      <c r="BR61" s="134"/>
      <c r="BS61" s="134"/>
      <c r="BT61" s="134"/>
      <c r="BU61" s="134"/>
      <c r="BV61" s="134"/>
      <c r="BW61" s="134"/>
      <c r="BX61" s="134"/>
      <c r="BY61" s="134"/>
      <c r="BZ61" s="134"/>
      <c r="CA61" s="134"/>
      <c r="CB61" s="365"/>
      <c r="CC61" s="134"/>
      <c r="CD61" s="134"/>
      <c r="CE61" s="134"/>
      <c r="CF61" s="134"/>
      <c r="CG61" s="134"/>
      <c r="CH61" s="134"/>
      <c r="CI61" s="134"/>
      <c r="CJ61" s="134"/>
      <c r="CK61" s="134"/>
      <c r="CL61" s="134"/>
      <c r="CM61" s="134"/>
      <c r="CN61" s="134"/>
      <c r="CO61" s="365"/>
      <c r="CP61" s="134"/>
      <c r="CQ61" s="134"/>
      <c r="CR61" s="134"/>
      <c r="CS61" s="134"/>
      <c r="CT61" s="134"/>
      <c r="CU61" s="134"/>
      <c r="CV61" s="134"/>
      <c r="CW61" s="134"/>
      <c r="CX61" s="134"/>
      <c r="CY61" s="134"/>
      <c r="CZ61" s="134"/>
      <c r="DA61" s="134"/>
      <c r="DB61" s="365"/>
      <c r="DC61" s="134"/>
      <c r="DD61" s="134"/>
      <c r="DE61" s="134"/>
      <c r="DF61" s="134"/>
      <c r="DG61" s="134"/>
      <c r="DH61" s="134"/>
      <c r="DI61" s="134"/>
      <c r="DJ61" s="134"/>
      <c r="DK61" s="134"/>
      <c r="DL61" s="134"/>
      <c r="DM61" s="134"/>
      <c r="DN61" s="134"/>
      <c r="DO61" s="365"/>
      <c r="DP61" s="134"/>
      <c r="DQ61" s="134"/>
      <c r="DR61" s="134"/>
      <c r="DS61" s="134"/>
      <c r="DT61" s="134"/>
      <c r="DU61" s="134"/>
      <c r="DV61" s="134"/>
      <c r="DW61" s="134"/>
      <c r="DX61" s="134"/>
      <c r="DY61" s="134"/>
      <c r="DZ61" s="134"/>
      <c r="EA61" s="134"/>
      <c r="EB61" s="365"/>
      <c r="EC61" s="134"/>
      <c r="ED61" s="134"/>
      <c r="EE61" s="134"/>
      <c r="EF61" s="134"/>
      <c r="EG61" s="134"/>
      <c r="EH61" s="134"/>
      <c r="EI61" s="134"/>
      <c r="EJ61" s="134"/>
      <c r="EK61" s="134"/>
      <c r="EL61" s="134"/>
      <c r="EM61" s="134"/>
      <c r="EN61" s="134"/>
      <c r="EO61" s="365"/>
      <c r="EP61" s="134"/>
      <c r="EQ61" s="134"/>
      <c r="ER61" s="134"/>
      <c r="ES61" s="134"/>
      <c r="ET61" s="134"/>
      <c r="EU61" s="134"/>
      <c r="EV61" s="134"/>
      <c r="EW61" s="134"/>
      <c r="EX61" s="134"/>
      <c r="EY61" s="134"/>
      <c r="EZ61" s="134"/>
      <c r="FA61" s="134"/>
    </row>
  </sheetData>
  <mergeCells count="24">
    <mergeCell ref="AB5:AB6"/>
    <mergeCell ref="B5:B6"/>
    <mergeCell ref="C5:N5"/>
    <mergeCell ref="O5:O6"/>
    <mergeCell ref="P5:AA5"/>
    <mergeCell ref="DB5:DB6"/>
    <mergeCell ref="AC5:AN5"/>
    <mergeCell ref="AO5:AO6"/>
    <mergeCell ref="AP5:BA5"/>
    <mergeCell ref="BB5:BB6"/>
    <mergeCell ref="BC5:BN5"/>
    <mergeCell ref="BO5:BO6"/>
    <mergeCell ref="BP5:CA5"/>
    <mergeCell ref="CB5:CB6"/>
    <mergeCell ref="CC5:CN5"/>
    <mergeCell ref="CO5:CO6"/>
    <mergeCell ref="CP5:DA5"/>
    <mergeCell ref="EP5:FA5"/>
    <mergeCell ref="DC5:DN5"/>
    <mergeCell ref="DO5:DO6"/>
    <mergeCell ref="DP5:EA5"/>
    <mergeCell ref="EB5:EB6"/>
    <mergeCell ref="EC5:EN5"/>
    <mergeCell ref="EO5:EO6"/>
  </mergeCells>
  <hyperlinks>
    <hyperlink ref="A1" location="'Table of contents'!A1" display="вернуться на заглавную стр. (содержание)"/>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A61"/>
  <sheetViews>
    <sheetView zoomScale="80" zoomScaleNormal="80" workbookViewId="0">
      <pane xSplit="1" topLeftCell="B1" activePane="topRight" state="frozen"/>
      <selection pane="topRight" activeCell="A4" sqref="A4"/>
    </sheetView>
  </sheetViews>
  <sheetFormatPr defaultRowHeight="15"/>
  <cols>
    <col min="1" max="1" width="43.5703125" style="34" customWidth="1"/>
    <col min="2" max="16384" width="9.140625" style="34"/>
  </cols>
  <sheetData>
    <row r="1" spans="1:157" s="410" customFormat="1" ht="15" customHeight="1">
      <c r="A1" s="691" t="s">
        <v>2688</v>
      </c>
    </row>
    <row r="2" spans="1:157" ht="5.0999999999999996" customHeight="1">
      <c r="A2" s="65"/>
    </row>
    <row r="3" spans="1:157" s="260" customFormat="1" ht="18.75" customHeight="1">
      <c r="A3" s="381" t="s">
        <v>3859</v>
      </c>
    </row>
    <row r="4" spans="1:157" s="30" customFormat="1" ht="5.0999999999999996" customHeight="1" thickBot="1">
      <c r="A4" s="408"/>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row>
    <row r="5" spans="1:157" s="32" customFormat="1" ht="17.100000000000001" customHeight="1">
      <c r="A5" s="748"/>
      <c r="B5" s="1113">
        <v>1996</v>
      </c>
      <c r="C5" s="1109" t="s">
        <v>3</v>
      </c>
      <c r="D5" s="1109"/>
      <c r="E5" s="1109"/>
      <c r="F5" s="1109"/>
      <c r="G5" s="1109"/>
      <c r="H5" s="1109"/>
      <c r="I5" s="1109"/>
      <c r="J5" s="1109"/>
      <c r="K5" s="1109"/>
      <c r="L5" s="1109"/>
      <c r="M5" s="1109"/>
      <c r="N5" s="1110"/>
      <c r="O5" s="1113">
        <v>1997</v>
      </c>
      <c r="P5" s="1109" t="s">
        <v>4</v>
      </c>
      <c r="Q5" s="1109"/>
      <c r="R5" s="1109"/>
      <c r="S5" s="1109"/>
      <c r="T5" s="1109"/>
      <c r="U5" s="1109"/>
      <c r="V5" s="1109"/>
      <c r="W5" s="1109"/>
      <c r="X5" s="1109"/>
      <c r="Y5" s="1109"/>
      <c r="Z5" s="1109"/>
      <c r="AA5" s="1110"/>
      <c r="AB5" s="1113">
        <v>1998</v>
      </c>
      <c r="AC5" s="1109" t="s">
        <v>5</v>
      </c>
      <c r="AD5" s="1109"/>
      <c r="AE5" s="1109"/>
      <c r="AF5" s="1109"/>
      <c r="AG5" s="1109"/>
      <c r="AH5" s="1109"/>
      <c r="AI5" s="1109"/>
      <c r="AJ5" s="1109"/>
      <c r="AK5" s="1109"/>
      <c r="AL5" s="1109"/>
      <c r="AM5" s="1109"/>
      <c r="AN5" s="1110"/>
      <c r="AO5" s="1113">
        <v>1999</v>
      </c>
      <c r="AP5" s="1109" t="s">
        <v>6</v>
      </c>
      <c r="AQ5" s="1109"/>
      <c r="AR5" s="1109"/>
      <c r="AS5" s="1109"/>
      <c r="AT5" s="1109"/>
      <c r="AU5" s="1109"/>
      <c r="AV5" s="1109"/>
      <c r="AW5" s="1109"/>
      <c r="AX5" s="1109"/>
      <c r="AY5" s="1109"/>
      <c r="AZ5" s="1109"/>
      <c r="BA5" s="1110"/>
      <c r="BB5" s="1113">
        <v>2000</v>
      </c>
      <c r="BC5" s="1109" t="s">
        <v>7</v>
      </c>
      <c r="BD5" s="1109"/>
      <c r="BE5" s="1109"/>
      <c r="BF5" s="1109"/>
      <c r="BG5" s="1109"/>
      <c r="BH5" s="1109"/>
      <c r="BI5" s="1109"/>
      <c r="BJ5" s="1109"/>
      <c r="BK5" s="1109"/>
      <c r="BL5" s="1109"/>
      <c r="BM5" s="1109"/>
      <c r="BN5" s="1110"/>
      <c r="BO5" s="1113">
        <v>2001</v>
      </c>
      <c r="BP5" s="1109" t="s">
        <v>8</v>
      </c>
      <c r="BQ5" s="1109"/>
      <c r="BR5" s="1109"/>
      <c r="BS5" s="1109"/>
      <c r="BT5" s="1109"/>
      <c r="BU5" s="1109"/>
      <c r="BV5" s="1109"/>
      <c r="BW5" s="1109"/>
      <c r="BX5" s="1109"/>
      <c r="BY5" s="1109"/>
      <c r="BZ5" s="1109"/>
      <c r="CA5" s="1110"/>
      <c r="CB5" s="1113">
        <v>2002</v>
      </c>
      <c r="CC5" s="1109" t="s">
        <v>9</v>
      </c>
      <c r="CD5" s="1109"/>
      <c r="CE5" s="1109"/>
      <c r="CF5" s="1109"/>
      <c r="CG5" s="1109"/>
      <c r="CH5" s="1109"/>
      <c r="CI5" s="1109"/>
      <c r="CJ5" s="1109"/>
      <c r="CK5" s="1109"/>
      <c r="CL5" s="1109"/>
      <c r="CM5" s="1109"/>
      <c r="CN5" s="1110"/>
      <c r="CO5" s="1113" t="s">
        <v>10</v>
      </c>
      <c r="CP5" s="1109" t="s">
        <v>10</v>
      </c>
      <c r="CQ5" s="1109"/>
      <c r="CR5" s="1109"/>
      <c r="CS5" s="1109"/>
      <c r="CT5" s="1109"/>
      <c r="CU5" s="1109"/>
      <c r="CV5" s="1109"/>
      <c r="CW5" s="1109"/>
      <c r="CX5" s="1109"/>
      <c r="CY5" s="1109"/>
      <c r="CZ5" s="1109"/>
      <c r="DA5" s="1110"/>
      <c r="DB5" s="1126">
        <v>2004</v>
      </c>
      <c r="DC5" s="1109" t="s">
        <v>11</v>
      </c>
      <c r="DD5" s="1109"/>
      <c r="DE5" s="1109"/>
      <c r="DF5" s="1109"/>
      <c r="DG5" s="1109"/>
      <c r="DH5" s="1109"/>
      <c r="DI5" s="1109"/>
      <c r="DJ5" s="1109"/>
      <c r="DK5" s="1109"/>
      <c r="DL5" s="1109"/>
      <c r="DM5" s="1109"/>
      <c r="DN5" s="1110"/>
      <c r="DO5" s="1126">
        <v>2005</v>
      </c>
      <c r="DP5" s="1109" t="s">
        <v>12</v>
      </c>
      <c r="DQ5" s="1109"/>
      <c r="DR5" s="1109"/>
      <c r="DS5" s="1109"/>
      <c r="DT5" s="1109"/>
      <c r="DU5" s="1109"/>
      <c r="DV5" s="1109"/>
      <c r="DW5" s="1109"/>
      <c r="DX5" s="1109"/>
      <c r="DY5" s="1109"/>
      <c r="DZ5" s="1109"/>
      <c r="EA5" s="1110"/>
      <c r="EB5" s="1126">
        <v>2006</v>
      </c>
      <c r="EC5" s="1109" t="s">
        <v>13</v>
      </c>
      <c r="ED5" s="1109"/>
      <c r="EE5" s="1109"/>
      <c r="EF5" s="1109"/>
      <c r="EG5" s="1109"/>
      <c r="EH5" s="1109"/>
      <c r="EI5" s="1109"/>
      <c r="EJ5" s="1109"/>
      <c r="EK5" s="1109"/>
      <c r="EL5" s="1109"/>
      <c r="EM5" s="1109"/>
      <c r="EN5" s="1110"/>
      <c r="EO5" s="1126">
        <v>2007</v>
      </c>
      <c r="EP5" s="1109">
        <v>2007</v>
      </c>
      <c r="EQ5" s="1109"/>
      <c r="ER5" s="1109"/>
      <c r="ES5" s="1109"/>
      <c r="ET5" s="1109"/>
      <c r="EU5" s="1109"/>
      <c r="EV5" s="1109"/>
      <c r="EW5" s="1109"/>
      <c r="EX5" s="1109"/>
      <c r="EY5" s="1109"/>
      <c r="EZ5" s="1109"/>
      <c r="FA5" s="1110"/>
    </row>
    <row r="6" spans="1:157" s="32" customFormat="1" ht="17.100000000000001" customHeight="1" thickBot="1">
      <c r="A6" s="749"/>
      <c r="B6" s="1114"/>
      <c r="C6" s="673" t="s">
        <v>2646</v>
      </c>
      <c r="D6" s="673" t="s">
        <v>2647</v>
      </c>
      <c r="E6" s="673" t="s">
        <v>2648</v>
      </c>
      <c r="F6" s="673" t="s">
        <v>2649</v>
      </c>
      <c r="G6" s="673" t="s">
        <v>2650</v>
      </c>
      <c r="H6" s="673" t="s">
        <v>2651</v>
      </c>
      <c r="I6" s="673" t="s">
        <v>2652</v>
      </c>
      <c r="J6" s="673" t="s">
        <v>2653</v>
      </c>
      <c r="K6" s="673" t="s">
        <v>2654</v>
      </c>
      <c r="L6" s="673" t="s">
        <v>2655</v>
      </c>
      <c r="M6" s="673" t="s">
        <v>2656</v>
      </c>
      <c r="N6" s="673" t="s">
        <v>2657</v>
      </c>
      <c r="O6" s="1114"/>
      <c r="P6" s="673" t="s">
        <v>2646</v>
      </c>
      <c r="Q6" s="673" t="s">
        <v>2647</v>
      </c>
      <c r="R6" s="673" t="s">
        <v>2648</v>
      </c>
      <c r="S6" s="673" t="s">
        <v>2649</v>
      </c>
      <c r="T6" s="673" t="s">
        <v>2650</v>
      </c>
      <c r="U6" s="673" t="s">
        <v>2651</v>
      </c>
      <c r="V6" s="673" t="s">
        <v>2652</v>
      </c>
      <c r="W6" s="673" t="s">
        <v>2653</v>
      </c>
      <c r="X6" s="673" t="s">
        <v>2654</v>
      </c>
      <c r="Y6" s="673" t="s">
        <v>2655</v>
      </c>
      <c r="Z6" s="673" t="s">
        <v>2656</v>
      </c>
      <c r="AA6" s="673" t="s">
        <v>2657</v>
      </c>
      <c r="AB6" s="1114"/>
      <c r="AC6" s="673" t="s">
        <v>2646</v>
      </c>
      <c r="AD6" s="673" t="s">
        <v>2647</v>
      </c>
      <c r="AE6" s="673" t="s">
        <v>2648</v>
      </c>
      <c r="AF6" s="673" t="s">
        <v>2649</v>
      </c>
      <c r="AG6" s="673" t="s">
        <v>2650</v>
      </c>
      <c r="AH6" s="673" t="s">
        <v>2651</v>
      </c>
      <c r="AI6" s="673" t="s">
        <v>2652</v>
      </c>
      <c r="AJ6" s="673" t="s">
        <v>2653</v>
      </c>
      <c r="AK6" s="673" t="s">
        <v>2654</v>
      </c>
      <c r="AL6" s="673" t="s">
        <v>2655</v>
      </c>
      <c r="AM6" s="673" t="s">
        <v>2656</v>
      </c>
      <c r="AN6" s="673" t="s">
        <v>2657</v>
      </c>
      <c r="AO6" s="1114"/>
      <c r="AP6" s="673" t="s">
        <v>2646</v>
      </c>
      <c r="AQ6" s="673" t="s">
        <v>2647</v>
      </c>
      <c r="AR6" s="673" t="s">
        <v>2648</v>
      </c>
      <c r="AS6" s="673" t="s">
        <v>2649</v>
      </c>
      <c r="AT6" s="673" t="s">
        <v>2650</v>
      </c>
      <c r="AU6" s="673" t="s">
        <v>2651</v>
      </c>
      <c r="AV6" s="673" t="s">
        <v>2652</v>
      </c>
      <c r="AW6" s="673" t="s">
        <v>2653</v>
      </c>
      <c r="AX6" s="673" t="s">
        <v>2654</v>
      </c>
      <c r="AY6" s="673" t="s">
        <v>2655</v>
      </c>
      <c r="AZ6" s="673" t="s">
        <v>2656</v>
      </c>
      <c r="BA6" s="673" t="s">
        <v>2657</v>
      </c>
      <c r="BB6" s="1114"/>
      <c r="BC6" s="673" t="s">
        <v>2646</v>
      </c>
      <c r="BD6" s="673" t="s">
        <v>2647</v>
      </c>
      <c r="BE6" s="673" t="s">
        <v>2648</v>
      </c>
      <c r="BF6" s="673" t="s">
        <v>2649</v>
      </c>
      <c r="BG6" s="673" t="s">
        <v>2650</v>
      </c>
      <c r="BH6" s="673" t="s">
        <v>2651</v>
      </c>
      <c r="BI6" s="673" t="s">
        <v>2652</v>
      </c>
      <c r="BJ6" s="673" t="s">
        <v>2653</v>
      </c>
      <c r="BK6" s="673" t="s">
        <v>2654</v>
      </c>
      <c r="BL6" s="673" t="s">
        <v>2655</v>
      </c>
      <c r="BM6" s="673" t="s">
        <v>2656</v>
      </c>
      <c r="BN6" s="673" t="s">
        <v>2657</v>
      </c>
      <c r="BO6" s="1114"/>
      <c r="BP6" s="673" t="s">
        <v>2646</v>
      </c>
      <c r="BQ6" s="673" t="s">
        <v>2647</v>
      </c>
      <c r="BR6" s="673" t="s">
        <v>2648</v>
      </c>
      <c r="BS6" s="673" t="s">
        <v>2649</v>
      </c>
      <c r="BT6" s="673" t="s">
        <v>2650</v>
      </c>
      <c r="BU6" s="673" t="s">
        <v>2651</v>
      </c>
      <c r="BV6" s="673" t="s">
        <v>2652</v>
      </c>
      <c r="BW6" s="673" t="s">
        <v>2653</v>
      </c>
      <c r="BX6" s="673" t="s">
        <v>2654</v>
      </c>
      <c r="BY6" s="673" t="s">
        <v>2655</v>
      </c>
      <c r="BZ6" s="673" t="s">
        <v>2656</v>
      </c>
      <c r="CA6" s="673" t="s">
        <v>2657</v>
      </c>
      <c r="CB6" s="1114"/>
      <c r="CC6" s="673" t="s">
        <v>2646</v>
      </c>
      <c r="CD6" s="673" t="s">
        <v>2647</v>
      </c>
      <c r="CE6" s="673" t="s">
        <v>2648</v>
      </c>
      <c r="CF6" s="673" t="s">
        <v>2649</v>
      </c>
      <c r="CG6" s="673" t="s">
        <v>2650</v>
      </c>
      <c r="CH6" s="673" t="s">
        <v>2651</v>
      </c>
      <c r="CI6" s="673" t="s">
        <v>2652</v>
      </c>
      <c r="CJ6" s="673" t="s">
        <v>2653</v>
      </c>
      <c r="CK6" s="673" t="s">
        <v>2654</v>
      </c>
      <c r="CL6" s="673" t="s">
        <v>2655</v>
      </c>
      <c r="CM6" s="673" t="s">
        <v>2656</v>
      </c>
      <c r="CN6" s="673" t="s">
        <v>2657</v>
      </c>
      <c r="CO6" s="1114"/>
      <c r="CP6" s="673" t="s">
        <v>2646</v>
      </c>
      <c r="CQ6" s="673" t="s">
        <v>2647</v>
      </c>
      <c r="CR6" s="673" t="s">
        <v>2648</v>
      </c>
      <c r="CS6" s="673" t="s">
        <v>2649</v>
      </c>
      <c r="CT6" s="673" t="s">
        <v>2650</v>
      </c>
      <c r="CU6" s="673" t="s">
        <v>2651</v>
      </c>
      <c r="CV6" s="673" t="s">
        <v>2652</v>
      </c>
      <c r="CW6" s="673" t="s">
        <v>2653</v>
      </c>
      <c r="CX6" s="673" t="s">
        <v>2654</v>
      </c>
      <c r="CY6" s="673" t="s">
        <v>2655</v>
      </c>
      <c r="CZ6" s="673" t="s">
        <v>2656</v>
      </c>
      <c r="DA6" s="673" t="s">
        <v>2657</v>
      </c>
      <c r="DB6" s="1122"/>
      <c r="DC6" s="673" t="s">
        <v>2646</v>
      </c>
      <c r="DD6" s="673" t="s">
        <v>2647</v>
      </c>
      <c r="DE6" s="673" t="s">
        <v>2648</v>
      </c>
      <c r="DF6" s="673" t="s">
        <v>2649</v>
      </c>
      <c r="DG6" s="673" t="s">
        <v>2650</v>
      </c>
      <c r="DH6" s="673" t="s">
        <v>2651</v>
      </c>
      <c r="DI6" s="673" t="s">
        <v>2652</v>
      </c>
      <c r="DJ6" s="673" t="s">
        <v>2653</v>
      </c>
      <c r="DK6" s="673" t="s">
        <v>2654</v>
      </c>
      <c r="DL6" s="673" t="s">
        <v>2655</v>
      </c>
      <c r="DM6" s="673" t="s">
        <v>2656</v>
      </c>
      <c r="DN6" s="673" t="s">
        <v>2657</v>
      </c>
      <c r="DO6" s="1122"/>
      <c r="DP6" s="673" t="s">
        <v>2646</v>
      </c>
      <c r="DQ6" s="673" t="s">
        <v>2647</v>
      </c>
      <c r="DR6" s="673" t="s">
        <v>2648</v>
      </c>
      <c r="DS6" s="673" t="s">
        <v>2649</v>
      </c>
      <c r="DT6" s="673" t="s">
        <v>2650</v>
      </c>
      <c r="DU6" s="673" t="s">
        <v>2651</v>
      </c>
      <c r="DV6" s="673" t="s">
        <v>2652</v>
      </c>
      <c r="DW6" s="673" t="s">
        <v>2653</v>
      </c>
      <c r="DX6" s="673" t="s">
        <v>2654</v>
      </c>
      <c r="DY6" s="673" t="s">
        <v>2655</v>
      </c>
      <c r="DZ6" s="673" t="s">
        <v>2656</v>
      </c>
      <c r="EA6" s="673" t="s">
        <v>2657</v>
      </c>
      <c r="EB6" s="1122"/>
      <c r="EC6" s="673" t="s">
        <v>2646</v>
      </c>
      <c r="ED6" s="673" t="s">
        <v>2647</v>
      </c>
      <c r="EE6" s="673" t="s">
        <v>2648</v>
      </c>
      <c r="EF6" s="673" t="s">
        <v>2649</v>
      </c>
      <c r="EG6" s="673" t="s">
        <v>2650</v>
      </c>
      <c r="EH6" s="673" t="s">
        <v>2651</v>
      </c>
      <c r="EI6" s="673" t="s">
        <v>2652</v>
      </c>
      <c r="EJ6" s="673" t="s">
        <v>2653</v>
      </c>
      <c r="EK6" s="673" t="s">
        <v>2654</v>
      </c>
      <c r="EL6" s="673" t="s">
        <v>2655</v>
      </c>
      <c r="EM6" s="673" t="s">
        <v>2656</v>
      </c>
      <c r="EN6" s="673" t="s">
        <v>2657</v>
      </c>
      <c r="EO6" s="1122"/>
      <c r="EP6" s="673" t="s">
        <v>2646</v>
      </c>
      <c r="EQ6" s="673" t="s">
        <v>2647</v>
      </c>
      <c r="ER6" s="673" t="s">
        <v>2648</v>
      </c>
      <c r="ES6" s="673" t="s">
        <v>2649</v>
      </c>
      <c r="ET6" s="673" t="s">
        <v>2650</v>
      </c>
      <c r="EU6" s="673" t="s">
        <v>2651</v>
      </c>
      <c r="EV6" s="673" t="s">
        <v>2652</v>
      </c>
      <c r="EW6" s="673" t="s">
        <v>2653</v>
      </c>
      <c r="EX6" s="673" t="s">
        <v>2654</v>
      </c>
      <c r="EY6" s="673" t="s">
        <v>2655</v>
      </c>
      <c r="EZ6" s="673" t="s">
        <v>2656</v>
      </c>
      <c r="FA6" s="673" t="s">
        <v>2657</v>
      </c>
    </row>
    <row r="7" spans="1:157" s="32" customFormat="1" ht="5.0999999999999996" customHeight="1">
      <c r="A7" s="1"/>
      <c r="B7" s="4"/>
      <c r="C7" s="3"/>
      <c r="D7" s="3"/>
      <c r="E7" s="3"/>
      <c r="F7" s="3"/>
      <c r="G7" s="3"/>
      <c r="H7" s="3"/>
      <c r="I7" s="3"/>
      <c r="J7" s="3"/>
      <c r="K7" s="3"/>
      <c r="L7" s="3"/>
      <c r="M7" s="3"/>
      <c r="N7" s="3"/>
      <c r="O7" s="4"/>
      <c r="P7" s="3"/>
      <c r="Q7" s="3"/>
      <c r="R7" s="3"/>
      <c r="S7" s="3"/>
      <c r="T7" s="3"/>
      <c r="U7" s="3"/>
      <c r="V7" s="3"/>
      <c r="W7" s="3"/>
      <c r="X7" s="3"/>
      <c r="Y7" s="3"/>
      <c r="Z7" s="3"/>
      <c r="AA7" s="3"/>
      <c r="AB7" s="4"/>
      <c r="AC7" s="3"/>
      <c r="AD7" s="3"/>
      <c r="AE7" s="3"/>
      <c r="AF7" s="3"/>
      <c r="AG7" s="3"/>
      <c r="AH7" s="3"/>
      <c r="AI7" s="3"/>
      <c r="AJ7" s="3"/>
      <c r="AK7" s="3"/>
      <c r="AL7" s="3"/>
      <c r="AM7" s="3"/>
      <c r="AN7" s="3"/>
      <c r="AO7" s="4"/>
      <c r="AP7" s="3"/>
      <c r="AQ7" s="3"/>
      <c r="AR7" s="3"/>
      <c r="AS7" s="3"/>
      <c r="AT7" s="3"/>
      <c r="AU7" s="3"/>
      <c r="AV7" s="3"/>
      <c r="AW7" s="3"/>
      <c r="AX7" s="3"/>
      <c r="AY7" s="3"/>
      <c r="AZ7" s="3"/>
      <c r="BA7" s="3"/>
      <c r="BB7" s="4"/>
      <c r="BC7" s="3"/>
      <c r="BD7" s="3"/>
      <c r="BE7" s="3"/>
      <c r="BF7" s="3"/>
      <c r="BG7" s="3"/>
      <c r="BH7" s="3"/>
      <c r="BI7" s="3"/>
      <c r="BJ7" s="3"/>
      <c r="BK7" s="3"/>
      <c r="BL7" s="3"/>
      <c r="BM7" s="3"/>
      <c r="BN7" s="3"/>
      <c r="BO7" s="4"/>
      <c r="BP7" s="3"/>
      <c r="BQ7" s="3"/>
      <c r="BR7" s="3"/>
      <c r="BS7" s="3"/>
      <c r="BT7" s="3"/>
      <c r="BU7" s="3"/>
      <c r="BV7" s="3"/>
      <c r="BW7" s="3"/>
      <c r="BX7" s="3"/>
      <c r="BY7" s="3"/>
      <c r="BZ7" s="3"/>
      <c r="CA7" s="3"/>
      <c r="CB7" s="4"/>
      <c r="CC7" s="3"/>
      <c r="CD7" s="3"/>
      <c r="CE7" s="3"/>
      <c r="CF7" s="3"/>
      <c r="CG7" s="3"/>
      <c r="CH7" s="3"/>
      <c r="CI7" s="3"/>
      <c r="CJ7" s="3"/>
      <c r="CK7" s="3"/>
      <c r="CL7" s="3"/>
      <c r="CM7" s="3"/>
      <c r="CN7" s="3"/>
      <c r="CO7" s="4"/>
      <c r="CP7" s="3"/>
      <c r="CQ7" s="3"/>
      <c r="CR7" s="3"/>
      <c r="CS7" s="3"/>
      <c r="CT7" s="3"/>
      <c r="CU7" s="3"/>
      <c r="CV7" s="3"/>
      <c r="CW7" s="3"/>
      <c r="CX7" s="3"/>
      <c r="CY7" s="3"/>
      <c r="CZ7" s="3"/>
      <c r="DA7" s="3"/>
      <c r="DB7" s="2"/>
      <c r="DC7" s="3"/>
      <c r="DD7" s="3"/>
      <c r="DE7" s="3"/>
      <c r="DF7" s="3"/>
      <c r="DG7" s="3"/>
      <c r="DH7" s="3"/>
      <c r="DI7" s="3"/>
      <c r="DJ7" s="3"/>
      <c r="DK7" s="3"/>
      <c r="DL7" s="3"/>
      <c r="DM7" s="3"/>
      <c r="DN7" s="3"/>
      <c r="DO7" s="2"/>
      <c r="DP7" s="3"/>
      <c r="DQ7" s="3"/>
      <c r="DR7" s="3"/>
      <c r="DS7" s="3"/>
      <c r="DT7" s="3"/>
      <c r="DU7" s="3"/>
      <c r="DV7" s="3"/>
      <c r="DW7" s="3"/>
      <c r="DX7" s="3"/>
      <c r="DY7" s="3"/>
      <c r="DZ7" s="3"/>
      <c r="EA7" s="3"/>
      <c r="EB7" s="2"/>
      <c r="EC7" s="3"/>
      <c r="ED7" s="3"/>
      <c r="EE7" s="3"/>
      <c r="EF7" s="3"/>
      <c r="EG7" s="3"/>
      <c r="EH7" s="3"/>
      <c r="EI7" s="3"/>
      <c r="EJ7" s="3"/>
      <c r="EK7" s="3"/>
      <c r="EL7" s="3"/>
      <c r="EM7" s="3"/>
      <c r="EN7" s="3"/>
      <c r="EO7" s="2"/>
      <c r="EP7" s="3"/>
      <c r="EQ7" s="3"/>
      <c r="ER7" s="3"/>
      <c r="ES7" s="3"/>
      <c r="ET7" s="3"/>
      <c r="EU7" s="3"/>
      <c r="EV7" s="3"/>
      <c r="EW7" s="3"/>
      <c r="EX7" s="3"/>
      <c r="EY7" s="3"/>
      <c r="EZ7" s="3"/>
      <c r="FA7" s="3"/>
    </row>
    <row r="8" spans="1:157" s="30" customFormat="1" ht="12.75">
      <c r="A8" s="781" t="s">
        <v>3160</v>
      </c>
      <c r="B8" s="404">
        <f>AVERAGE(C8:N8)</f>
        <v>46.922116227027779</v>
      </c>
      <c r="C8" s="404">
        <v>49.966162588213741</v>
      </c>
      <c r="D8" s="404">
        <v>49.613336431891319</v>
      </c>
      <c r="E8" s="404">
        <v>42.672550567262235</v>
      </c>
      <c r="F8" s="404">
        <v>52.480777621773399</v>
      </c>
      <c r="G8" s="404">
        <v>37.606226105953027</v>
      </c>
      <c r="H8" s="404">
        <v>43.456039347262475</v>
      </c>
      <c r="I8" s="404">
        <v>26.53840338675537</v>
      </c>
      <c r="J8" s="404">
        <v>46.987727862969983</v>
      </c>
      <c r="K8" s="404">
        <v>66.576443962040955</v>
      </c>
      <c r="L8" s="404">
        <v>65.984924459376771</v>
      </c>
      <c r="M8" s="404">
        <v>44.004362192897759</v>
      </c>
      <c r="N8" s="404">
        <v>37.178440197936411</v>
      </c>
      <c r="O8" s="404">
        <f>AVERAGE(P8:AA8)</f>
        <v>50.127909565895607</v>
      </c>
      <c r="P8" s="404">
        <v>43.520510898813498</v>
      </c>
      <c r="Q8" s="404">
        <v>54.028630268842477</v>
      </c>
      <c r="R8" s="404">
        <v>54.114561275126356</v>
      </c>
      <c r="S8" s="404">
        <v>59.015159908412734</v>
      </c>
      <c r="T8" s="404">
        <v>41.274830541090353</v>
      </c>
      <c r="U8" s="404">
        <v>61.810823944351924</v>
      </c>
      <c r="V8" s="404">
        <v>48.858250582867939</v>
      </c>
      <c r="W8" s="404">
        <v>55.729226839363413</v>
      </c>
      <c r="X8" s="404">
        <v>50.098635615026055</v>
      </c>
      <c r="Y8" s="404">
        <v>51.913778808988269</v>
      </c>
      <c r="Z8" s="404">
        <v>46.520062496256848</v>
      </c>
      <c r="AA8" s="404">
        <v>34.650443611607429</v>
      </c>
      <c r="AB8" s="404">
        <f>AVERAGE(AC8:AN8)</f>
        <v>40.363451029996789</v>
      </c>
      <c r="AC8" s="404">
        <v>35.749315559542268</v>
      </c>
      <c r="AD8" s="404">
        <v>36.170178511711121</v>
      </c>
      <c r="AE8" s="404">
        <v>50.158157014650001</v>
      </c>
      <c r="AF8" s="404">
        <v>36.484562004155094</v>
      </c>
      <c r="AG8" s="404">
        <v>48.944160804123136</v>
      </c>
      <c r="AH8" s="404">
        <v>39.764023979917262</v>
      </c>
      <c r="AI8" s="404">
        <v>40.456094064470463</v>
      </c>
      <c r="AJ8" s="404">
        <v>42.371430244863276</v>
      </c>
      <c r="AK8" s="404">
        <v>38.626053498190068</v>
      </c>
      <c r="AL8" s="404">
        <v>43.134317864796444</v>
      </c>
      <c r="AM8" s="404">
        <v>46.002384903519768</v>
      </c>
      <c r="AN8" s="404">
        <v>26.500733910022518</v>
      </c>
      <c r="AO8" s="404">
        <f>AVERAGE(AP8:BA8)</f>
        <v>34.847117205669498</v>
      </c>
      <c r="AP8" s="404">
        <v>36.39118003212652</v>
      </c>
      <c r="AQ8" s="404">
        <v>40.873035703361218</v>
      </c>
      <c r="AR8" s="404">
        <v>36.881523262537549</v>
      </c>
      <c r="AS8" s="404">
        <v>35.217797455126473</v>
      </c>
      <c r="AT8" s="404">
        <v>34.287357871430117</v>
      </c>
      <c r="AU8" s="404">
        <v>31.920648390106894</v>
      </c>
      <c r="AV8" s="404">
        <v>31.237405482261593</v>
      </c>
      <c r="AW8" s="404">
        <v>38.07895401872053</v>
      </c>
      <c r="AX8" s="404">
        <v>33.404332993816979</v>
      </c>
      <c r="AY8" s="404">
        <v>34.689598668280865</v>
      </c>
      <c r="AZ8" s="404">
        <v>31.931223981669199</v>
      </c>
      <c r="BA8" s="404">
        <v>33.25234860859608</v>
      </c>
      <c r="BB8" s="404">
        <f>AVERAGE(BC8:BN8)</f>
        <v>30.562451104296883</v>
      </c>
      <c r="BC8" s="404">
        <v>30.333583705154851</v>
      </c>
      <c r="BD8" s="404">
        <v>29.75055466542867</v>
      </c>
      <c r="BE8" s="404">
        <v>29.669921776591423</v>
      </c>
      <c r="BF8" s="404">
        <v>33.530848698394841</v>
      </c>
      <c r="BG8" s="404">
        <v>33.754761710047035</v>
      </c>
      <c r="BH8" s="404">
        <v>32.742854803899682</v>
      </c>
      <c r="BI8" s="404">
        <v>31.123111069484132</v>
      </c>
      <c r="BJ8" s="404">
        <v>30.100964448244554</v>
      </c>
      <c r="BK8" s="404">
        <v>27.936031208862712</v>
      </c>
      <c r="BL8" s="404">
        <v>27.4932249706604</v>
      </c>
      <c r="BM8" s="404">
        <v>28.927167163239321</v>
      </c>
      <c r="BN8" s="404">
        <v>31.386389031554955</v>
      </c>
      <c r="BO8" s="404">
        <f>AVERAGE(BP8:CA8)</f>
        <v>25.011463976751244</v>
      </c>
      <c r="BP8" s="404">
        <v>26.792749899898858</v>
      </c>
      <c r="BQ8" s="404">
        <v>29.810209618495342</v>
      </c>
      <c r="BR8" s="404">
        <v>28.202752737005774</v>
      </c>
      <c r="BS8" s="404">
        <v>28.351006840619782</v>
      </c>
      <c r="BT8" s="404">
        <v>27.072329496020192</v>
      </c>
      <c r="BU8" s="404">
        <v>23.668624743303369</v>
      </c>
      <c r="BV8" s="404">
        <v>21.04854088062018</v>
      </c>
      <c r="BW8" s="404">
        <v>21.483676688696555</v>
      </c>
      <c r="BX8" s="404">
        <v>23.755681189786035</v>
      </c>
      <c r="BY8" s="404">
        <v>24.888988749219305</v>
      </c>
      <c r="BZ8" s="404">
        <v>25.610742710973629</v>
      </c>
      <c r="CA8" s="404">
        <v>19.452264166375929</v>
      </c>
      <c r="CB8" s="404">
        <f>AVERAGE(CC8:CN8)</f>
        <v>22.636365872752762</v>
      </c>
      <c r="CC8" s="404">
        <v>23.567309373300194</v>
      </c>
      <c r="CD8" s="404">
        <v>22.12850760836854</v>
      </c>
      <c r="CE8" s="404">
        <v>23.066603824440445</v>
      </c>
      <c r="CF8" s="404">
        <v>22.061124909529369</v>
      </c>
      <c r="CG8" s="404">
        <v>22.479226587458758</v>
      </c>
      <c r="CH8" s="404">
        <v>25.166849066017598</v>
      </c>
      <c r="CI8" s="404">
        <v>25.942357878085147</v>
      </c>
      <c r="CJ8" s="404">
        <v>24.687351169353239</v>
      </c>
      <c r="CK8" s="404">
        <v>21.458887545808263</v>
      </c>
      <c r="CL8" s="404">
        <v>22.686921911957391</v>
      </c>
      <c r="CM8" s="404">
        <v>20.131163301862625</v>
      </c>
      <c r="CN8" s="404">
        <v>18.26008729685158</v>
      </c>
      <c r="CO8" s="404">
        <f>AVERAGE(CP8:DA8)</f>
        <v>19.201925124889502</v>
      </c>
      <c r="CP8" s="404">
        <v>17.192129429931406</v>
      </c>
      <c r="CQ8" s="404">
        <v>18.645134153355009</v>
      </c>
      <c r="CR8" s="404">
        <v>19.460474581624336</v>
      </c>
      <c r="CS8" s="404">
        <v>19.104006599482737</v>
      </c>
      <c r="CT8" s="404">
        <v>19.181381058275047</v>
      </c>
      <c r="CU8" s="404">
        <v>17.411362006934077</v>
      </c>
      <c r="CV8" s="404">
        <v>20.076607643566245</v>
      </c>
      <c r="CW8" s="404">
        <v>20.528461827769046</v>
      </c>
      <c r="CX8" s="404">
        <v>18.213507338967567</v>
      </c>
      <c r="CY8" s="404">
        <v>21.129823481197771</v>
      </c>
      <c r="CZ8" s="404">
        <v>20.144715849161983</v>
      </c>
      <c r="DA8" s="404">
        <v>19.335497528408823</v>
      </c>
      <c r="DB8" s="404">
        <f>AVERAGE(DC8:DN8)</f>
        <v>18.926111719373626</v>
      </c>
      <c r="DC8" s="404">
        <v>19.15008258164519</v>
      </c>
      <c r="DD8" s="404">
        <v>19.146694097733839</v>
      </c>
      <c r="DE8" s="404">
        <v>18.394741650019888</v>
      </c>
      <c r="DF8" s="404">
        <v>19.889698305658182</v>
      </c>
      <c r="DG8" s="404">
        <v>18.819110792774822</v>
      </c>
      <c r="DH8" s="404">
        <v>19.371640518362955</v>
      </c>
      <c r="DI8" s="404">
        <v>19.127004507097759</v>
      </c>
      <c r="DJ8" s="404">
        <v>19.439063260569945</v>
      </c>
      <c r="DK8" s="404">
        <v>18.960967837521995</v>
      </c>
      <c r="DL8" s="404">
        <v>19.309353147525187</v>
      </c>
      <c r="DM8" s="404">
        <v>19.295079066215457</v>
      </c>
      <c r="DN8" s="404">
        <v>16.209904867358315</v>
      </c>
      <c r="DO8" s="404">
        <f>AVERAGE(DP8:EA8)</f>
        <v>16.839400275626975</v>
      </c>
      <c r="DP8" s="404">
        <v>17.139247416671818</v>
      </c>
      <c r="DQ8" s="404">
        <v>19.785634057544261</v>
      </c>
      <c r="DR8" s="404">
        <v>15.812875980236514</v>
      </c>
      <c r="DS8" s="404">
        <v>14.919366846827062</v>
      </c>
      <c r="DT8" s="404">
        <v>16.29179107415024</v>
      </c>
      <c r="DU8" s="404">
        <v>18.249129321323093</v>
      </c>
      <c r="DV8" s="404">
        <v>16.011748105923484</v>
      </c>
      <c r="DW8" s="404">
        <v>15.553962897500133</v>
      </c>
      <c r="DX8" s="404">
        <v>18.61835346174998</v>
      </c>
      <c r="DY8" s="404">
        <v>16.86460070191815</v>
      </c>
      <c r="DZ8" s="404">
        <v>16.60374148622444</v>
      </c>
      <c r="EA8" s="404">
        <v>16.222351957454553</v>
      </c>
      <c r="EB8" s="404">
        <f t="shared" ref="EB8" si="0">AVERAGE(EC8:EN8)</f>
        <v>17.300300728516103</v>
      </c>
      <c r="EC8" s="404">
        <v>15.565188131294013</v>
      </c>
      <c r="ED8" s="404">
        <v>17.030402600025688</v>
      </c>
      <c r="EE8" s="404">
        <v>16.450169636459083</v>
      </c>
      <c r="EF8" s="404">
        <v>16.67581754170903</v>
      </c>
      <c r="EG8" s="404">
        <v>17.275972037569105</v>
      </c>
      <c r="EH8" s="404">
        <v>16.805227510684166</v>
      </c>
      <c r="EI8" s="404">
        <v>18.001986303634947</v>
      </c>
      <c r="EJ8" s="404">
        <v>18.045313657265563</v>
      </c>
      <c r="EK8" s="404">
        <v>17.130155537292548</v>
      </c>
      <c r="EL8" s="404">
        <v>18.496646756371387</v>
      </c>
      <c r="EM8" s="404">
        <v>18.580188838027723</v>
      </c>
      <c r="EN8" s="404">
        <v>17.546540191859936</v>
      </c>
      <c r="EO8" s="404">
        <f t="shared" ref="EO8" si="1">AVERAGE(EP8:FA8)</f>
        <v>18.491666666666667</v>
      </c>
      <c r="EP8" s="404">
        <v>18.190000000000001</v>
      </c>
      <c r="EQ8" s="404">
        <v>18.5</v>
      </c>
      <c r="ER8" s="404">
        <v>18.55</v>
      </c>
      <c r="ES8" s="404">
        <v>18.190000000000001</v>
      </c>
      <c r="ET8" s="404">
        <v>18.68</v>
      </c>
      <c r="EU8" s="404">
        <v>18.350000000000001</v>
      </c>
      <c r="EV8" s="404">
        <v>18.309999999999999</v>
      </c>
      <c r="EW8" s="404">
        <v>18.05</v>
      </c>
      <c r="EX8" s="404">
        <v>18.07</v>
      </c>
      <c r="EY8" s="404">
        <v>19.59</v>
      </c>
      <c r="EZ8" s="404">
        <v>19.12</v>
      </c>
      <c r="FA8" s="404">
        <v>18.3</v>
      </c>
    </row>
    <row r="9" spans="1:157" s="418" customFormat="1" ht="12.75">
      <c r="A9" s="782" t="s">
        <v>2892</v>
      </c>
      <c r="B9" s="417"/>
      <c r="C9" s="404"/>
      <c r="D9" s="404"/>
      <c r="E9" s="404"/>
      <c r="F9" s="404"/>
      <c r="G9" s="404"/>
      <c r="H9" s="404"/>
      <c r="I9" s="404"/>
      <c r="J9" s="404"/>
      <c r="K9" s="404"/>
      <c r="L9" s="404"/>
      <c r="M9" s="404"/>
      <c r="N9" s="404"/>
      <c r="O9" s="415"/>
      <c r="P9" s="404"/>
      <c r="Q9" s="404"/>
      <c r="R9" s="404"/>
      <c r="S9" s="404"/>
      <c r="T9" s="404"/>
      <c r="U9" s="404"/>
      <c r="V9" s="404"/>
      <c r="W9" s="404"/>
      <c r="X9" s="404"/>
      <c r="Y9" s="404"/>
      <c r="Z9" s="404"/>
      <c r="AA9" s="404"/>
      <c r="AB9" s="415"/>
      <c r="AC9" s="404"/>
      <c r="AD9" s="404"/>
      <c r="AE9" s="404"/>
      <c r="AF9" s="404"/>
      <c r="AG9" s="404"/>
      <c r="AH9" s="404"/>
      <c r="AI9" s="404"/>
      <c r="AJ9" s="404"/>
      <c r="AK9" s="404"/>
      <c r="AL9" s="404"/>
      <c r="AM9" s="404"/>
      <c r="AN9" s="404"/>
      <c r="AO9" s="415"/>
      <c r="AP9" s="404"/>
      <c r="AQ9" s="404"/>
      <c r="AR9" s="404"/>
      <c r="AS9" s="404"/>
      <c r="AT9" s="404"/>
      <c r="AU9" s="404"/>
      <c r="AV9" s="404"/>
      <c r="AW9" s="404"/>
      <c r="AX9" s="404"/>
      <c r="AY9" s="404"/>
      <c r="AZ9" s="404"/>
      <c r="BA9" s="404"/>
      <c r="BB9" s="415"/>
      <c r="BC9" s="404"/>
      <c r="BD9" s="404"/>
      <c r="BE9" s="404"/>
      <c r="BF9" s="404"/>
      <c r="BG9" s="404"/>
      <c r="BH9" s="404"/>
      <c r="BI9" s="404"/>
      <c r="BJ9" s="404"/>
      <c r="BK9" s="404"/>
      <c r="BL9" s="404"/>
      <c r="BM9" s="404"/>
      <c r="BN9" s="404"/>
      <c r="BO9" s="415"/>
      <c r="BP9" s="404"/>
      <c r="BQ9" s="404"/>
      <c r="BR9" s="404"/>
      <c r="BS9" s="404"/>
      <c r="BT9" s="404"/>
      <c r="BU9" s="404"/>
      <c r="BV9" s="404"/>
      <c r="BW9" s="404"/>
      <c r="BX9" s="404"/>
      <c r="BY9" s="404"/>
      <c r="BZ9" s="404"/>
      <c r="CA9" s="404"/>
      <c r="CB9" s="415"/>
      <c r="CC9" s="404"/>
      <c r="CD9" s="404"/>
      <c r="CE9" s="404"/>
      <c r="CF9" s="404"/>
      <c r="CG9" s="404"/>
      <c r="CH9" s="404"/>
      <c r="CI9" s="404"/>
      <c r="CJ9" s="404"/>
      <c r="CK9" s="404"/>
      <c r="CL9" s="404"/>
      <c r="CM9" s="404"/>
      <c r="CN9" s="404"/>
      <c r="CO9" s="417"/>
      <c r="CP9" s="404"/>
      <c r="CQ9" s="404"/>
      <c r="CR9" s="404"/>
      <c r="CS9" s="404"/>
      <c r="CT9" s="404"/>
      <c r="CU9" s="404"/>
      <c r="CV9" s="404"/>
      <c r="CW9" s="404"/>
      <c r="CX9" s="404"/>
      <c r="CY9" s="404"/>
      <c r="CZ9" s="404"/>
      <c r="DA9" s="404"/>
      <c r="DB9" s="417"/>
      <c r="DC9" s="404"/>
      <c r="DD9" s="404"/>
      <c r="DE9" s="404"/>
      <c r="DF9" s="404"/>
      <c r="DG9" s="404"/>
      <c r="DH9" s="404"/>
      <c r="DI9" s="404"/>
      <c r="DJ9" s="404"/>
      <c r="DK9" s="404"/>
      <c r="DL9" s="404"/>
      <c r="DM9" s="404"/>
      <c r="DN9" s="404"/>
      <c r="DO9" s="417"/>
      <c r="DP9" s="404"/>
      <c r="DQ9" s="404"/>
      <c r="DR9" s="404"/>
      <c r="DS9" s="404"/>
      <c r="DT9" s="404"/>
      <c r="DU9" s="404"/>
      <c r="DV9" s="404"/>
      <c r="DW9" s="404"/>
      <c r="DX9" s="404"/>
      <c r="DY9" s="404"/>
      <c r="DZ9" s="404"/>
      <c r="EA9" s="404"/>
      <c r="EB9" s="417"/>
      <c r="EC9" s="404"/>
      <c r="ED9" s="404"/>
      <c r="EE9" s="404"/>
      <c r="EF9" s="404"/>
      <c r="EG9" s="404"/>
      <c r="EH9" s="404"/>
      <c r="EI9" s="404"/>
      <c r="EJ9" s="404"/>
      <c r="EK9" s="404"/>
      <c r="EL9" s="404"/>
      <c r="EM9" s="404"/>
      <c r="EN9" s="404"/>
      <c r="EO9" s="417"/>
      <c r="EP9" s="374"/>
      <c r="EQ9" s="374"/>
      <c r="ER9" s="374"/>
      <c r="ES9" s="374"/>
      <c r="ET9" s="374"/>
      <c r="EU9" s="374"/>
      <c r="EV9" s="374"/>
      <c r="EW9" s="374"/>
      <c r="EX9" s="374"/>
      <c r="EY9" s="374"/>
      <c r="EZ9" s="374"/>
      <c r="FA9" s="374"/>
    </row>
    <row r="10" spans="1:157" s="37" customFormat="1" ht="12.75">
      <c r="A10" s="793" t="s">
        <v>3175</v>
      </c>
      <c r="B10" s="404">
        <f>AVERAGE(C10:N10)</f>
        <v>46.608571691271621</v>
      </c>
      <c r="C10" s="404">
        <v>51.347639484978551</v>
      </c>
      <c r="D10" s="404">
        <v>60</v>
      </c>
      <c r="E10" s="404">
        <v>26.4</v>
      </c>
      <c r="F10" s="404">
        <v>25.278105114305912</v>
      </c>
      <c r="G10" s="404">
        <v>20.984641638225256</v>
      </c>
      <c r="H10" s="404" t="s">
        <v>15</v>
      </c>
      <c r="I10" s="404">
        <v>35</v>
      </c>
      <c r="J10" s="404">
        <v>44.054054054054056</v>
      </c>
      <c r="K10" s="404">
        <v>50</v>
      </c>
      <c r="L10" s="404">
        <v>83.609049313675641</v>
      </c>
      <c r="M10" s="404">
        <v>40.941011764705884</v>
      </c>
      <c r="N10" s="404">
        <v>75.079787234042556</v>
      </c>
      <c r="O10" s="404">
        <f t="shared" ref="O10:O59" si="2">AVERAGE(P10:AA10)</f>
        <v>43.980997228562984</v>
      </c>
      <c r="P10" s="404" t="s">
        <v>15</v>
      </c>
      <c r="Q10" s="404">
        <v>59.1501976284585</v>
      </c>
      <c r="R10" s="404">
        <v>41.346835443037975</v>
      </c>
      <c r="S10" s="404">
        <v>36.047953216374268</v>
      </c>
      <c r="T10" s="404">
        <v>36.319245965030262</v>
      </c>
      <c r="U10" s="404">
        <v>50</v>
      </c>
      <c r="V10" s="404">
        <v>77.430997876857745</v>
      </c>
      <c r="W10" s="404">
        <v>56.857039187227862</v>
      </c>
      <c r="X10" s="404">
        <v>32.81791100353751</v>
      </c>
      <c r="Y10" s="404">
        <v>35.135118648203502</v>
      </c>
      <c r="Z10" s="404">
        <v>28.37273462567439</v>
      </c>
      <c r="AA10" s="404">
        <v>30.312935919790757</v>
      </c>
      <c r="AB10" s="404">
        <f t="shared" ref="AB10:AB59" si="3">AVERAGE(AC10:AN10)</f>
        <v>29.134155049100926</v>
      </c>
      <c r="AC10" s="404">
        <v>29.263542791333766</v>
      </c>
      <c r="AD10" s="404">
        <v>29.519591310385874</v>
      </c>
      <c r="AE10" s="404">
        <v>34.354146427625189</v>
      </c>
      <c r="AF10" s="404">
        <v>21.498808651026394</v>
      </c>
      <c r="AG10" s="404">
        <v>32.780683527885863</v>
      </c>
      <c r="AH10" s="404">
        <v>36.664792147468667</v>
      </c>
      <c r="AI10" s="404">
        <v>39.896421509217319</v>
      </c>
      <c r="AJ10" s="404">
        <v>30.069264540241658</v>
      </c>
      <c r="AK10" s="404">
        <v>26.190076262419709</v>
      </c>
      <c r="AL10" s="404">
        <v>23.544797926240133</v>
      </c>
      <c r="AM10" s="404">
        <v>24.753262953213422</v>
      </c>
      <c r="AN10" s="404">
        <v>21.074472542153149</v>
      </c>
      <c r="AO10" s="404">
        <f t="shared" ref="AO10:AO59" si="4">AVERAGE(AP10:BA10)</f>
        <v>38.500572821264036</v>
      </c>
      <c r="AP10" s="404">
        <v>40.60078170390323</v>
      </c>
      <c r="AQ10" s="404">
        <v>38.332808882512147</v>
      </c>
      <c r="AR10" s="404">
        <v>48.867548592602226</v>
      </c>
      <c r="AS10" s="404">
        <v>42.426591160901147</v>
      </c>
      <c r="AT10" s="404">
        <v>33.109295675120634</v>
      </c>
      <c r="AU10" s="404">
        <v>46.97592281393058</v>
      </c>
      <c r="AV10" s="404">
        <v>38.583784436926052</v>
      </c>
      <c r="AW10" s="404">
        <v>35.592093462542756</v>
      </c>
      <c r="AX10" s="404">
        <v>31.372099349204539</v>
      </c>
      <c r="AY10" s="404">
        <v>35.677945489663067</v>
      </c>
      <c r="AZ10" s="404">
        <v>40.61994060553382</v>
      </c>
      <c r="BA10" s="404">
        <v>29.848061682328197</v>
      </c>
      <c r="BB10" s="404">
        <f t="shared" ref="BB10:BB59" si="5">AVERAGE(BC10:BN10)</f>
        <v>33.686531592978618</v>
      </c>
      <c r="BC10" s="404">
        <v>32.882454460878826</v>
      </c>
      <c r="BD10" s="404">
        <v>36.92754429731977</v>
      </c>
      <c r="BE10" s="404">
        <v>37.366111971104232</v>
      </c>
      <c r="BF10" s="404">
        <v>35.575289279908198</v>
      </c>
      <c r="BG10" s="404">
        <v>34.308322281753398</v>
      </c>
      <c r="BH10" s="404">
        <v>35.605359760289531</v>
      </c>
      <c r="BI10" s="404">
        <v>31.031783445354939</v>
      </c>
      <c r="BJ10" s="404">
        <v>31.36108278249921</v>
      </c>
      <c r="BK10" s="404">
        <v>31.363604815688227</v>
      </c>
      <c r="BL10" s="404">
        <v>29.206239230978507</v>
      </c>
      <c r="BM10" s="404">
        <v>27.065189490059208</v>
      </c>
      <c r="BN10" s="404">
        <v>41.545397299909361</v>
      </c>
      <c r="BO10" s="404">
        <f t="shared" ref="BO10:BO59" si="6">AVERAGE(BP10:CA10)</f>
        <v>21.984907233738181</v>
      </c>
      <c r="BP10" s="404">
        <v>29.296810228802151</v>
      </c>
      <c r="BQ10" s="404">
        <v>30.039720120976394</v>
      </c>
      <c r="BR10" s="404">
        <v>34.208040051324353</v>
      </c>
      <c r="BS10" s="404">
        <v>28.653482128328903</v>
      </c>
      <c r="BT10" s="404">
        <v>22.538961241762703</v>
      </c>
      <c r="BU10" s="404">
        <v>14.75306570970516</v>
      </c>
      <c r="BV10" s="404">
        <v>10.929853388151169</v>
      </c>
      <c r="BW10" s="404">
        <v>13.737525097915636</v>
      </c>
      <c r="BX10" s="404">
        <v>19.344852221011799</v>
      </c>
      <c r="BY10" s="404">
        <v>23.553559988914081</v>
      </c>
      <c r="BZ10" s="404">
        <v>25.0766484711753</v>
      </c>
      <c r="CA10" s="404">
        <v>11.686368156790454</v>
      </c>
      <c r="CB10" s="404">
        <f t="shared" ref="CB10:CB59" si="7">AVERAGE(CC10:CN10)</f>
        <v>21.851697747882596</v>
      </c>
      <c r="CC10" s="404">
        <v>23.566862348000154</v>
      </c>
      <c r="CD10" s="404">
        <v>21.591449020200233</v>
      </c>
      <c r="CE10" s="404">
        <v>39.24030950626382</v>
      </c>
      <c r="CF10" s="404">
        <v>17.235705018669705</v>
      </c>
      <c r="CG10" s="404">
        <v>21.173360842874295</v>
      </c>
      <c r="CH10" s="404">
        <v>25.305808790840803</v>
      </c>
      <c r="CI10" s="404">
        <v>26.831594042326415</v>
      </c>
      <c r="CJ10" s="404">
        <v>23.804725977668777</v>
      </c>
      <c r="CK10" s="404">
        <v>13.46726268414359</v>
      </c>
      <c r="CL10" s="404">
        <v>19.773555642936476</v>
      </c>
      <c r="CM10" s="404">
        <v>15.139190216639015</v>
      </c>
      <c r="CN10" s="404">
        <v>15.090548884027919</v>
      </c>
      <c r="CO10" s="404">
        <f>AVERAGE(CP10:DA10)</f>
        <v>15.514719888778226</v>
      </c>
      <c r="CP10" s="404">
        <v>12.649058696460639</v>
      </c>
      <c r="CQ10" s="404">
        <v>9.9859064790283192</v>
      </c>
      <c r="CR10" s="404">
        <v>10.778371488395337</v>
      </c>
      <c r="CS10" s="404">
        <v>9.9355870112991536</v>
      </c>
      <c r="CT10" s="404">
        <v>8.0508246200887648</v>
      </c>
      <c r="CU10" s="404">
        <v>9.7926358694080555</v>
      </c>
      <c r="CV10" s="404">
        <v>24.007923876024719</v>
      </c>
      <c r="CW10" s="404">
        <v>21.875711857203569</v>
      </c>
      <c r="CX10" s="404">
        <v>13.760816883757244</v>
      </c>
      <c r="CY10" s="404">
        <v>24.993260390923393</v>
      </c>
      <c r="CZ10" s="404">
        <v>23.132248722717961</v>
      </c>
      <c r="DA10" s="404">
        <v>17.214292770031534</v>
      </c>
      <c r="DB10" s="404">
        <f>AVERAGE(DC10:DN10)</f>
        <v>22.092207958970167</v>
      </c>
      <c r="DC10" s="404">
        <v>13.52346185397867</v>
      </c>
      <c r="DD10" s="404">
        <v>25.886713562506269</v>
      </c>
      <c r="DE10" s="404">
        <v>26.41254462748509</v>
      </c>
      <c r="DF10" s="404">
        <v>26.053688280632286</v>
      </c>
      <c r="DG10" s="404">
        <v>20.427850914686275</v>
      </c>
      <c r="DH10" s="404">
        <v>24.129817075938455</v>
      </c>
      <c r="DI10" s="404">
        <v>20.059664242638032</v>
      </c>
      <c r="DJ10" s="404">
        <v>22.474969534486966</v>
      </c>
      <c r="DK10" s="404">
        <v>22.77941670680152</v>
      </c>
      <c r="DL10" s="404">
        <v>21.687261585495111</v>
      </c>
      <c r="DM10" s="404">
        <v>21.468017513084899</v>
      </c>
      <c r="DN10" s="404">
        <v>20.203089609908428</v>
      </c>
      <c r="DO10" s="404">
        <f t="shared" ref="DO10:DO59" si="8">AVERAGE(DP10:EA10)</f>
        <v>12.051150072272378</v>
      </c>
      <c r="DP10" s="404">
        <v>7.2427930571178143</v>
      </c>
      <c r="DQ10" s="404">
        <v>25.35561676621251</v>
      </c>
      <c r="DR10" s="404">
        <v>10.729938843609732</v>
      </c>
      <c r="DS10" s="404">
        <v>10.378248653988052</v>
      </c>
      <c r="DT10" s="404">
        <v>9.7188450129684689</v>
      </c>
      <c r="DU10" s="404">
        <v>14.058167156160874</v>
      </c>
      <c r="DV10" s="404">
        <v>9.4635020496504243</v>
      </c>
      <c r="DW10" s="404">
        <v>11.751598079789456</v>
      </c>
      <c r="DX10" s="404">
        <v>11.781708130042027</v>
      </c>
      <c r="DY10" s="404">
        <v>11.28838602183909</v>
      </c>
      <c r="DZ10" s="404">
        <v>11.371417567407946</v>
      </c>
      <c r="EA10" s="404">
        <v>11.473579528482176</v>
      </c>
      <c r="EB10" s="404">
        <f t="shared" ref="EB10:EB59" si="9">AVERAGE(EC10:EN10)</f>
        <v>14.577473401068133</v>
      </c>
      <c r="EC10" s="404">
        <v>7.1971652287556509</v>
      </c>
      <c r="ED10" s="404">
        <v>8.595129468322332</v>
      </c>
      <c r="EE10" s="404">
        <v>8.9572115541108808</v>
      </c>
      <c r="EF10" s="404">
        <v>9.8286449267058469</v>
      </c>
      <c r="EG10" s="404">
        <v>11.314050639601042</v>
      </c>
      <c r="EH10" s="404">
        <v>10.037960879697462</v>
      </c>
      <c r="EI10" s="404">
        <v>20.106656854920395</v>
      </c>
      <c r="EJ10" s="404">
        <v>25.209062236723902</v>
      </c>
      <c r="EK10" s="404">
        <v>14.838668693134602</v>
      </c>
      <c r="EL10" s="404">
        <v>16.565701397715063</v>
      </c>
      <c r="EM10" s="404">
        <v>17.719211186293858</v>
      </c>
      <c r="EN10" s="404">
        <v>24.560217746836567</v>
      </c>
      <c r="EO10" s="404">
        <f t="shared" ref="EO10:EO59" si="10">AVERAGE(EP10:FA10)</f>
        <v>21.814999999999998</v>
      </c>
      <c r="EP10" s="404">
        <v>27.76</v>
      </c>
      <c r="EQ10" s="404">
        <v>16.95</v>
      </c>
      <c r="ER10" s="404">
        <v>18.940000000000001</v>
      </c>
      <c r="ES10" s="404">
        <v>19.670000000000002</v>
      </c>
      <c r="ET10" s="404">
        <v>19.170000000000002</v>
      </c>
      <c r="EU10" s="404">
        <v>18.350000000000001</v>
      </c>
      <c r="EV10" s="404">
        <v>18.59</v>
      </c>
      <c r="EW10" s="404">
        <v>20.149999999999999</v>
      </c>
      <c r="EX10" s="404">
        <v>25.92</v>
      </c>
      <c r="EY10" s="404">
        <v>22.6</v>
      </c>
      <c r="EZ10" s="404">
        <v>28.09</v>
      </c>
      <c r="FA10" s="404">
        <v>25.59</v>
      </c>
    </row>
    <row r="11" spans="1:157" s="30" customFormat="1" ht="12.75">
      <c r="A11" s="792" t="s">
        <v>3187</v>
      </c>
      <c r="B11" s="21">
        <f>AVERAGE(C11:N11)</f>
        <v>60</v>
      </c>
      <c r="C11" s="21" t="s">
        <v>15</v>
      </c>
      <c r="D11" s="21">
        <v>60</v>
      </c>
      <c r="E11" s="21" t="s">
        <v>15</v>
      </c>
      <c r="F11" s="21" t="s">
        <v>15</v>
      </c>
      <c r="G11" s="21" t="s">
        <v>15</v>
      </c>
      <c r="H11" s="21" t="s">
        <v>15</v>
      </c>
      <c r="I11" s="21" t="s">
        <v>15</v>
      </c>
      <c r="J11" s="21" t="s">
        <v>15</v>
      </c>
      <c r="K11" s="21" t="s">
        <v>15</v>
      </c>
      <c r="L11" s="21" t="s">
        <v>15</v>
      </c>
      <c r="M11" s="21" t="s">
        <v>15</v>
      </c>
      <c r="N11" s="21" t="s">
        <v>15</v>
      </c>
      <c r="O11" s="21">
        <f t="shared" si="2"/>
        <v>46</v>
      </c>
      <c r="P11" s="21" t="s">
        <v>15</v>
      </c>
      <c r="Q11" s="21" t="s">
        <v>15</v>
      </c>
      <c r="R11" s="21" t="s">
        <v>15</v>
      </c>
      <c r="S11" s="21" t="s">
        <v>15</v>
      </c>
      <c r="T11" s="21" t="s">
        <v>15</v>
      </c>
      <c r="U11" s="21" t="s">
        <v>15</v>
      </c>
      <c r="V11" s="21" t="s">
        <v>15</v>
      </c>
      <c r="W11" s="21" t="s">
        <v>15</v>
      </c>
      <c r="X11" s="21">
        <v>35</v>
      </c>
      <c r="Y11" s="21">
        <v>57</v>
      </c>
      <c r="Z11" s="21" t="s">
        <v>15</v>
      </c>
      <c r="AA11" s="21" t="s">
        <v>15</v>
      </c>
      <c r="AB11" s="21">
        <f t="shared" si="3"/>
        <v>46.5</v>
      </c>
      <c r="AC11" s="21" t="s">
        <v>15</v>
      </c>
      <c r="AD11" s="21" t="s">
        <v>15</v>
      </c>
      <c r="AE11" s="21">
        <v>35</v>
      </c>
      <c r="AF11" s="21" t="s">
        <v>15</v>
      </c>
      <c r="AG11" s="21">
        <v>45</v>
      </c>
      <c r="AH11" s="21">
        <v>36</v>
      </c>
      <c r="AI11" s="21" t="s">
        <v>15</v>
      </c>
      <c r="AJ11" s="21" t="s">
        <v>15</v>
      </c>
      <c r="AK11" s="21">
        <v>70</v>
      </c>
      <c r="AL11" s="21" t="s">
        <v>15</v>
      </c>
      <c r="AM11" s="21" t="s">
        <v>15</v>
      </c>
      <c r="AN11" s="21" t="s">
        <v>15</v>
      </c>
      <c r="AO11" s="21">
        <f t="shared" si="4"/>
        <v>35.262698454546573</v>
      </c>
      <c r="AP11" s="21" t="s">
        <v>15</v>
      </c>
      <c r="AQ11" s="21" t="s">
        <v>15</v>
      </c>
      <c r="AR11" s="21" t="s">
        <v>15</v>
      </c>
      <c r="AS11" s="21" t="s">
        <v>15</v>
      </c>
      <c r="AT11" s="21" t="s">
        <v>15</v>
      </c>
      <c r="AU11" s="21" t="s">
        <v>15</v>
      </c>
      <c r="AV11" s="21" t="s">
        <v>15</v>
      </c>
      <c r="AW11" s="21">
        <v>33.453042417671767</v>
      </c>
      <c r="AX11" s="21">
        <v>27.335052945967959</v>
      </c>
      <c r="AY11" s="21" t="s">
        <v>15</v>
      </c>
      <c r="AZ11" s="21">
        <v>45</v>
      </c>
      <c r="BA11" s="21" t="s">
        <v>15</v>
      </c>
      <c r="BB11" s="21">
        <f t="shared" si="5"/>
        <v>43.84687499999999</v>
      </c>
      <c r="BC11" s="21">
        <v>35</v>
      </c>
      <c r="BD11" s="21" t="s">
        <v>15</v>
      </c>
      <c r="BE11" s="21" t="s">
        <v>15</v>
      </c>
      <c r="BF11" s="21" t="s">
        <v>15</v>
      </c>
      <c r="BG11" s="21" t="s">
        <v>15</v>
      </c>
      <c r="BH11" s="21" t="s">
        <v>15</v>
      </c>
      <c r="BI11" s="21" t="s">
        <v>15</v>
      </c>
      <c r="BJ11" s="21">
        <v>31.28125</v>
      </c>
      <c r="BK11" s="21">
        <v>30.000000000000004</v>
      </c>
      <c r="BL11" s="21">
        <v>27.000000000000004</v>
      </c>
      <c r="BM11" s="21">
        <v>29.999999999999996</v>
      </c>
      <c r="BN11" s="21">
        <v>109.79999999999998</v>
      </c>
      <c r="BO11" s="21">
        <f t="shared" si="6"/>
        <v>21.051428571428573</v>
      </c>
      <c r="BP11" s="21">
        <v>30</v>
      </c>
      <c r="BQ11" s="21" t="s">
        <v>15</v>
      </c>
      <c r="BR11" s="21" t="s">
        <v>15</v>
      </c>
      <c r="BS11" s="21" t="s">
        <v>15</v>
      </c>
      <c r="BT11" s="21">
        <v>16</v>
      </c>
      <c r="BU11" s="21" t="s">
        <v>15</v>
      </c>
      <c r="BV11" s="21">
        <v>16</v>
      </c>
      <c r="BW11" s="21">
        <v>17.000000000000004</v>
      </c>
      <c r="BX11" s="21" t="s">
        <v>15</v>
      </c>
      <c r="BY11" s="21">
        <v>25</v>
      </c>
      <c r="BZ11" s="21">
        <v>20.36</v>
      </c>
      <c r="CA11" s="21">
        <v>23</v>
      </c>
      <c r="CB11" s="21">
        <f t="shared" si="7"/>
        <v>21.782449223721159</v>
      </c>
      <c r="CC11" s="21">
        <v>18.684431242355412</v>
      </c>
      <c r="CD11" s="21">
        <v>17</v>
      </c>
      <c r="CE11" s="21" t="s">
        <v>15</v>
      </c>
      <c r="CF11" s="21">
        <v>23.314245566641969</v>
      </c>
      <c r="CG11" s="21" t="s">
        <v>15</v>
      </c>
      <c r="CH11" s="21">
        <v>35</v>
      </c>
      <c r="CI11" s="21">
        <v>25.000000000000004</v>
      </c>
      <c r="CJ11" s="21" t="s">
        <v>15</v>
      </c>
      <c r="CK11" s="21" t="s">
        <v>15</v>
      </c>
      <c r="CL11" s="21">
        <v>25.999999999999996</v>
      </c>
      <c r="CM11" s="21">
        <v>17.200659517063311</v>
      </c>
      <c r="CN11" s="21">
        <v>12.060257463708572</v>
      </c>
      <c r="CO11" s="21">
        <f t="shared" ref="CO11:CO59" si="11">AVERAGE(CP11:DA11)</f>
        <v>20.11951490783629</v>
      </c>
      <c r="CP11" s="21">
        <v>18.600000000000005</v>
      </c>
      <c r="CQ11" s="21">
        <v>20</v>
      </c>
      <c r="CR11" s="21">
        <v>22.299999999999997</v>
      </c>
      <c r="CS11" s="21">
        <v>20.428145439373672</v>
      </c>
      <c r="CT11" s="21" t="s">
        <v>15</v>
      </c>
      <c r="CU11" s="21" t="s">
        <v>15</v>
      </c>
      <c r="CV11" s="21">
        <v>20</v>
      </c>
      <c r="CW11" s="21">
        <v>18.927726745387218</v>
      </c>
      <c r="CX11" s="21">
        <v>24.828236562036913</v>
      </c>
      <c r="CY11" s="21" t="s">
        <v>15</v>
      </c>
      <c r="CZ11" s="21">
        <v>16.499999999999996</v>
      </c>
      <c r="DA11" s="21">
        <v>19.491525423728813</v>
      </c>
      <c r="DB11" s="21">
        <f>AVERAGE(DC11:DN11)</f>
        <v>20.588987356796295</v>
      </c>
      <c r="DC11" s="21" t="s">
        <v>15</v>
      </c>
      <c r="DD11" s="21" t="s">
        <v>15</v>
      </c>
      <c r="DE11" s="21" t="s">
        <v>15</v>
      </c>
      <c r="DF11" s="21">
        <v>20.709725492533757</v>
      </c>
      <c r="DG11" s="21">
        <v>19.999999999999996</v>
      </c>
      <c r="DH11" s="21">
        <v>21.057236577855132</v>
      </c>
      <c r="DI11" s="21" t="s">
        <v>15</v>
      </c>
      <c r="DJ11" s="21" t="s">
        <v>15</v>
      </c>
      <c r="DK11" s="21" t="s">
        <v>15</v>
      </c>
      <c r="DL11" s="21" t="s">
        <v>15</v>
      </c>
      <c r="DM11" s="21" t="s">
        <v>15</v>
      </c>
      <c r="DN11" s="21" t="s">
        <v>15</v>
      </c>
      <c r="DO11" s="21">
        <f t="shared" si="8"/>
        <v>15.799300332259751</v>
      </c>
      <c r="DP11" s="21">
        <v>24.000000000000004</v>
      </c>
      <c r="DQ11" s="21" t="s">
        <v>15</v>
      </c>
      <c r="DR11" s="21">
        <v>18</v>
      </c>
      <c r="DS11" s="21">
        <v>12.999999999999998</v>
      </c>
      <c r="DT11" s="21">
        <v>13.440000000000001</v>
      </c>
      <c r="DU11" s="21">
        <v>18</v>
      </c>
      <c r="DV11" s="21" t="s">
        <v>15</v>
      </c>
      <c r="DW11" s="21">
        <v>13.600000000000001</v>
      </c>
      <c r="DX11" s="21">
        <v>15.090000000000002</v>
      </c>
      <c r="DY11" s="21">
        <v>18</v>
      </c>
      <c r="DZ11" s="21">
        <v>18.563003322597485</v>
      </c>
      <c r="EA11" s="21">
        <v>6.2999999999999989</v>
      </c>
      <c r="EB11" s="21">
        <f t="shared" si="9"/>
        <v>12.858675092601679</v>
      </c>
      <c r="EC11" s="21">
        <v>6.2610281632275022</v>
      </c>
      <c r="ED11" s="21">
        <v>8.490000000000002</v>
      </c>
      <c r="EE11" s="21">
        <v>7.7</v>
      </c>
      <c r="EF11" s="21">
        <v>12.309999999999999</v>
      </c>
      <c r="EG11" s="21">
        <v>12.260879260245144</v>
      </c>
      <c r="EH11" s="21">
        <v>18</v>
      </c>
      <c r="EI11" s="21">
        <v>17.28</v>
      </c>
      <c r="EJ11" s="21">
        <v>15.842193687747512</v>
      </c>
      <c r="EK11" s="21">
        <v>14</v>
      </c>
      <c r="EL11" s="21">
        <v>13.290000000000001</v>
      </c>
      <c r="EM11" s="21">
        <v>15.45</v>
      </c>
      <c r="EN11" s="21">
        <v>13.42</v>
      </c>
      <c r="EO11" s="21">
        <f t="shared" si="10"/>
        <v>14.981999999999999</v>
      </c>
      <c r="EP11" s="21" t="s">
        <v>15</v>
      </c>
      <c r="EQ11" s="21">
        <v>13</v>
      </c>
      <c r="ER11" s="21" t="s">
        <v>15</v>
      </c>
      <c r="ES11" s="21">
        <v>14</v>
      </c>
      <c r="ET11" s="21" t="s">
        <v>15</v>
      </c>
      <c r="EU11" s="21">
        <v>13</v>
      </c>
      <c r="EV11" s="21">
        <v>14.91</v>
      </c>
      <c r="EW11" s="21" t="s">
        <v>739</v>
      </c>
      <c r="EX11" s="21" t="s">
        <v>739</v>
      </c>
      <c r="EY11" s="21" t="s">
        <v>739</v>
      </c>
      <c r="EZ11" s="21" t="s">
        <v>739</v>
      </c>
      <c r="FA11" s="21">
        <v>20</v>
      </c>
    </row>
    <row r="12" spans="1:157" s="30" customFormat="1" ht="12.75">
      <c r="A12" s="753" t="s">
        <v>3042</v>
      </c>
      <c r="B12" s="21" t="s">
        <v>15</v>
      </c>
      <c r="C12" s="21" t="s">
        <v>15</v>
      </c>
      <c r="D12" s="21" t="s">
        <v>15</v>
      </c>
      <c r="E12" s="21" t="s">
        <v>15</v>
      </c>
      <c r="F12" s="21" t="s">
        <v>15</v>
      </c>
      <c r="G12" s="21" t="s">
        <v>15</v>
      </c>
      <c r="H12" s="21" t="s">
        <v>15</v>
      </c>
      <c r="I12" s="21" t="s">
        <v>15</v>
      </c>
      <c r="J12" s="21" t="s">
        <v>15</v>
      </c>
      <c r="K12" s="21" t="s">
        <v>15</v>
      </c>
      <c r="L12" s="21" t="s">
        <v>15</v>
      </c>
      <c r="M12" s="21" t="s">
        <v>15</v>
      </c>
      <c r="N12" s="21" t="s">
        <v>15</v>
      </c>
      <c r="O12" s="21" t="s">
        <v>15</v>
      </c>
      <c r="P12" s="21" t="s">
        <v>15</v>
      </c>
      <c r="Q12" s="21" t="s">
        <v>15</v>
      </c>
      <c r="R12" s="21" t="s">
        <v>15</v>
      </c>
      <c r="S12" s="21" t="s">
        <v>15</v>
      </c>
      <c r="T12" s="21" t="s">
        <v>15</v>
      </c>
      <c r="U12" s="21" t="s">
        <v>15</v>
      </c>
      <c r="V12" s="21" t="s">
        <v>15</v>
      </c>
      <c r="W12" s="21" t="s">
        <v>15</v>
      </c>
      <c r="X12" s="21" t="s">
        <v>15</v>
      </c>
      <c r="Y12" s="21" t="s">
        <v>15</v>
      </c>
      <c r="Z12" s="21" t="s">
        <v>15</v>
      </c>
      <c r="AA12" s="21" t="s">
        <v>15</v>
      </c>
      <c r="AB12" s="21">
        <f t="shared" si="3"/>
        <v>35.451713395638627</v>
      </c>
      <c r="AC12" s="21" t="s">
        <v>15</v>
      </c>
      <c r="AD12" s="21" t="s">
        <v>15</v>
      </c>
      <c r="AE12" s="21" t="s">
        <v>15</v>
      </c>
      <c r="AF12" s="21" t="s">
        <v>15</v>
      </c>
      <c r="AG12" s="21" t="s">
        <v>15</v>
      </c>
      <c r="AH12" s="21" t="s">
        <v>15</v>
      </c>
      <c r="AI12" s="21" t="s">
        <v>15</v>
      </c>
      <c r="AJ12" s="21" t="s">
        <v>15</v>
      </c>
      <c r="AK12" s="21" t="s">
        <v>15</v>
      </c>
      <c r="AL12" s="21">
        <v>35.451713395638627</v>
      </c>
      <c r="AM12" s="21" t="s">
        <v>15</v>
      </c>
      <c r="AN12" s="21" t="s">
        <v>15</v>
      </c>
      <c r="AO12" s="21" t="s">
        <v>15</v>
      </c>
      <c r="AP12" s="21" t="s">
        <v>15</v>
      </c>
      <c r="AQ12" s="21" t="s">
        <v>15</v>
      </c>
      <c r="AR12" s="21" t="s">
        <v>15</v>
      </c>
      <c r="AS12" s="21" t="s">
        <v>15</v>
      </c>
      <c r="AT12" s="21" t="s">
        <v>15</v>
      </c>
      <c r="AU12" s="21" t="s">
        <v>15</v>
      </c>
      <c r="AV12" s="21" t="s">
        <v>15</v>
      </c>
      <c r="AW12" s="21" t="s">
        <v>15</v>
      </c>
      <c r="AX12" s="21" t="s">
        <v>15</v>
      </c>
      <c r="AY12" s="21" t="s">
        <v>15</v>
      </c>
      <c r="AZ12" s="21" t="s">
        <v>15</v>
      </c>
      <c r="BA12" s="21" t="s">
        <v>15</v>
      </c>
      <c r="BB12" s="21">
        <f t="shared" si="5"/>
        <v>40</v>
      </c>
      <c r="BC12" s="21" t="s">
        <v>15</v>
      </c>
      <c r="BD12" s="21">
        <v>40</v>
      </c>
      <c r="BE12" s="21" t="s">
        <v>15</v>
      </c>
      <c r="BF12" s="21" t="s">
        <v>15</v>
      </c>
      <c r="BG12" s="21" t="s">
        <v>15</v>
      </c>
      <c r="BH12" s="21" t="s">
        <v>15</v>
      </c>
      <c r="BI12" s="21" t="s">
        <v>15</v>
      </c>
      <c r="BJ12" s="21" t="s">
        <v>15</v>
      </c>
      <c r="BK12" s="21" t="s">
        <v>15</v>
      </c>
      <c r="BL12" s="21" t="s">
        <v>15</v>
      </c>
      <c r="BM12" s="21" t="s">
        <v>15</v>
      </c>
      <c r="BN12" s="21" t="s">
        <v>15</v>
      </c>
      <c r="BO12" s="21" t="s">
        <v>15</v>
      </c>
      <c r="BP12" s="21" t="s">
        <v>15</v>
      </c>
      <c r="BQ12" s="21" t="s">
        <v>15</v>
      </c>
      <c r="BR12" s="21" t="s">
        <v>15</v>
      </c>
      <c r="BS12" s="21" t="s">
        <v>15</v>
      </c>
      <c r="BT12" s="21" t="s">
        <v>15</v>
      </c>
      <c r="BU12" s="21" t="s">
        <v>15</v>
      </c>
      <c r="BV12" s="21" t="s">
        <v>15</v>
      </c>
      <c r="BW12" s="21" t="s">
        <v>15</v>
      </c>
      <c r="BX12" s="21" t="s">
        <v>15</v>
      </c>
      <c r="BY12" s="21" t="s">
        <v>15</v>
      </c>
      <c r="BZ12" s="21" t="s">
        <v>15</v>
      </c>
      <c r="CA12" s="21" t="s">
        <v>15</v>
      </c>
      <c r="CB12" s="21" t="s">
        <v>15</v>
      </c>
      <c r="CC12" s="21" t="s">
        <v>15</v>
      </c>
      <c r="CD12" s="21" t="s">
        <v>15</v>
      </c>
      <c r="CE12" s="21" t="s">
        <v>15</v>
      </c>
      <c r="CF12" s="21" t="s">
        <v>15</v>
      </c>
      <c r="CG12" s="21" t="s">
        <v>15</v>
      </c>
      <c r="CH12" s="21" t="s">
        <v>15</v>
      </c>
      <c r="CI12" s="21" t="s">
        <v>15</v>
      </c>
      <c r="CJ12" s="21" t="s">
        <v>15</v>
      </c>
      <c r="CK12" s="21" t="s">
        <v>15</v>
      </c>
      <c r="CL12" s="21" t="s">
        <v>15</v>
      </c>
      <c r="CM12" s="21" t="s">
        <v>15</v>
      </c>
      <c r="CN12" s="21" t="s">
        <v>15</v>
      </c>
      <c r="CO12" s="21">
        <f t="shared" si="11"/>
        <v>20</v>
      </c>
      <c r="CP12" s="21" t="s">
        <v>15</v>
      </c>
      <c r="CQ12" s="21" t="s">
        <v>15</v>
      </c>
      <c r="CR12" s="21" t="s">
        <v>15</v>
      </c>
      <c r="CS12" s="21" t="s">
        <v>15</v>
      </c>
      <c r="CT12" s="21" t="s">
        <v>15</v>
      </c>
      <c r="CU12" s="21" t="s">
        <v>15</v>
      </c>
      <c r="CV12" s="21" t="s">
        <v>15</v>
      </c>
      <c r="CW12" s="21" t="s">
        <v>15</v>
      </c>
      <c r="CX12" s="21" t="s">
        <v>15</v>
      </c>
      <c r="CY12" s="21" t="s">
        <v>15</v>
      </c>
      <c r="CZ12" s="21" t="s">
        <v>15</v>
      </c>
      <c r="DA12" s="21">
        <v>20</v>
      </c>
      <c r="DB12" s="21">
        <f>AVERAGE(DC12:DN12)</f>
        <v>25.227288633818585</v>
      </c>
      <c r="DC12" s="21" t="s">
        <v>15</v>
      </c>
      <c r="DD12" s="21" t="s">
        <v>15</v>
      </c>
      <c r="DE12" s="21" t="s">
        <v>15</v>
      </c>
      <c r="DF12" s="21">
        <v>20.454577267637173</v>
      </c>
      <c r="DG12" s="21" t="s">
        <v>15</v>
      </c>
      <c r="DH12" s="21" t="s">
        <v>15</v>
      </c>
      <c r="DI12" s="21" t="s">
        <v>15</v>
      </c>
      <c r="DJ12" s="21" t="s">
        <v>15</v>
      </c>
      <c r="DK12" s="21">
        <v>29.999999999999996</v>
      </c>
      <c r="DL12" s="21" t="s">
        <v>15</v>
      </c>
      <c r="DM12" s="21" t="s">
        <v>15</v>
      </c>
      <c r="DN12" s="21" t="s">
        <v>15</v>
      </c>
      <c r="DO12" s="21">
        <f t="shared" si="8"/>
        <v>20.5</v>
      </c>
      <c r="DP12" s="21">
        <v>22.999999999999996</v>
      </c>
      <c r="DQ12" s="21" t="s">
        <v>15</v>
      </c>
      <c r="DR12" s="21" t="s">
        <v>15</v>
      </c>
      <c r="DS12" s="21" t="s">
        <v>15</v>
      </c>
      <c r="DT12" s="21" t="s">
        <v>15</v>
      </c>
      <c r="DU12" s="21" t="s">
        <v>15</v>
      </c>
      <c r="DV12" s="21" t="s">
        <v>15</v>
      </c>
      <c r="DW12" s="21" t="s">
        <v>15</v>
      </c>
      <c r="DX12" s="21" t="s">
        <v>15</v>
      </c>
      <c r="DY12" s="21">
        <v>18</v>
      </c>
      <c r="DZ12" s="21" t="s">
        <v>15</v>
      </c>
      <c r="EA12" s="21" t="s">
        <v>15</v>
      </c>
      <c r="EB12" s="21">
        <f t="shared" si="9"/>
        <v>18</v>
      </c>
      <c r="EC12" s="21" t="s">
        <v>15</v>
      </c>
      <c r="ED12" s="21" t="s">
        <v>15</v>
      </c>
      <c r="EE12" s="21" t="s">
        <v>15</v>
      </c>
      <c r="EF12" s="21" t="s">
        <v>15</v>
      </c>
      <c r="EG12" s="21">
        <v>18</v>
      </c>
      <c r="EH12" s="21" t="s">
        <v>15</v>
      </c>
      <c r="EI12" s="21" t="s">
        <v>15</v>
      </c>
      <c r="EJ12" s="21" t="s">
        <v>15</v>
      </c>
      <c r="EK12" s="21" t="s">
        <v>15</v>
      </c>
      <c r="EL12" s="21" t="s">
        <v>15</v>
      </c>
      <c r="EM12" s="21" t="s">
        <v>15</v>
      </c>
      <c r="EN12" s="21" t="s">
        <v>15</v>
      </c>
      <c r="EO12" s="21">
        <f t="shared" si="10"/>
        <v>20</v>
      </c>
      <c r="EP12" s="21" t="s">
        <v>15</v>
      </c>
      <c r="EQ12" s="21" t="s">
        <v>15</v>
      </c>
      <c r="ER12" s="21" t="s">
        <v>15</v>
      </c>
      <c r="ES12" s="21" t="s">
        <v>15</v>
      </c>
      <c r="ET12" s="21" t="s">
        <v>15</v>
      </c>
      <c r="EU12" s="21" t="s">
        <v>15</v>
      </c>
      <c r="EV12" s="21" t="s">
        <v>15</v>
      </c>
      <c r="EW12" s="21" t="s">
        <v>739</v>
      </c>
      <c r="EX12" s="21" t="s">
        <v>739</v>
      </c>
      <c r="EY12" s="21" t="s">
        <v>739</v>
      </c>
      <c r="EZ12" s="21" t="s">
        <v>739</v>
      </c>
      <c r="FA12" s="21">
        <v>20</v>
      </c>
    </row>
    <row r="13" spans="1:157" s="30" customFormat="1" ht="12.75">
      <c r="A13" s="792" t="s">
        <v>2901</v>
      </c>
      <c r="B13" s="21" t="s">
        <v>15</v>
      </c>
      <c r="C13" s="21" t="s">
        <v>15</v>
      </c>
      <c r="D13" s="21" t="s">
        <v>15</v>
      </c>
      <c r="E13" s="21" t="s">
        <v>15</v>
      </c>
      <c r="F13" s="21" t="s">
        <v>15</v>
      </c>
      <c r="G13" s="21" t="s">
        <v>15</v>
      </c>
      <c r="H13" s="21" t="s">
        <v>15</v>
      </c>
      <c r="I13" s="21" t="s">
        <v>15</v>
      </c>
      <c r="J13" s="21" t="s">
        <v>15</v>
      </c>
      <c r="K13" s="21" t="s">
        <v>15</v>
      </c>
      <c r="L13" s="21" t="s">
        <v>15</v>
      </c>
      <c r="M13" s="21" t="s">
        <v>15</v>
      </c>
      <c r="N13" s="21" t="s">
        <v>15</v>
      </c>
      <c r="O13" s="21">
        <f>AVERAGE(P13:AA13)</f>
        <v>30.685000000000002</v>
      </c>
      <c r="P13" s="21" t="s">
        <v>15</v>
      </c>
      <c r="Q13" s="21" t="s">
        <v>15</v>
      </c>
      <c r="R13" s="21" t="s">
        <v>15</v>
      </c>
      <c r="S13" s="21" t="s">
        <v>15</v>
      </c>
      <c r="T13" s="21">
        <v>35</v>
      </c>
      <c r="U13" s="21" t="s">
        <v>15</v>
      </c>
      <c r="V13" s="21" t="s">
        <v>15</v>
      </c>
      <c r="W13" s="21">
        <v>32.11</v>
      </c>
      <c r="X13" s="21">
        <v>30</v>
      </c>
      <c r="Y13" s="21">
        <v>30</v>
      </c>
      <c r="Z13" s="21">
        <v>30</v>
      </c>
      <c r="AA13" s="21">
        <v>27</v>
      </c>
      <c r="AB13" s="21">
        <f>AVERAGE(AC13:AN13)</f>
        <v>25.2</v>
      </c>
      <c r="AC13" s="21">
        <v>6</v>
      </c>
      <c r="AD13" s="21">
        <v>25</v>
      </c>
      <c r="AE13" s="21">
        <v>30</v>
      </c>
      <c r="AF13" s="21">
        <v>20</v>
      </c>
      <c r="AG13" s="21" t="s">
        <v>15</v>
      </c>
      <c r="AH13" s="21" t="s">
        <v>15</v>
      </c>
      <c r="AI13" s="21" t="s">
        <v>15</v>
      </c>
      <c r="AJ13" s="21">
        <v>45</v>
      </c>
      <c r="AK13" s="21" t="s">
        <v>15</v>
      </c>
      <c r="AL13" s="21" t="s">
        <v>15</v>
      </c>
      <c r="AM13" s="21" t="s">
        <v>15</v>
      </c>
      <c r="AN13" s="21" t="s">
        <v>15</v>
      </c>
      <c r="AO13" s="21">
        <f t="shared" si="4"/>
        <v>32.35715738794331</v>
      </c>
      <c r="AP13" s="21" t="s">
        <v>15</v>
      </c>
      <c r="AQ13" s="21" t="s">
        <v>15</v>
      </c>
      <c r="AR13" s="21" t="s">
        <v>15</v>
      </c>
      <c r="AS13" s="21" t="s">
        <v>15</v>
      </c>
      <c r="AT13" s="21">
        <v>25</v>
      </c>
      <c r="AU13" s="21">
        <v>45.428629551773241</v>
      </c>
      <c r="AV13" s="21" t="s">
        <v>15</v>
      </c>
      <c r="AW13" s="21" t="s">
        <v>15</v>
      </c>
      <c r="AX13" s="21">
        <v>35.000000000000007</v>
      </c>
      <c r="AY13" s="21" t="s">
        <v>15</v>
      </c>
      <c r="AZ13" s="21" t="s">
        <v>15</v>
      </c>
      <c r="BA13" s="21">
        <v>23.999999999999996</v>
      </c>
      <c r="BB13" s="21">
        <f>AVERAGE(BC13:BN13)</f>
        <v>30.540000000000003</v>
      </c>
      <c r="BC13" s="21">
        <v>30</v>
      </c>
      <c r="BD13" s="21" t="s">
        <v>15</v>
      </c>
      <c r="BE13" s="21" t="s">
        <v>15</v>
      </c>
      <c r="BF13" s="21">
        <v>29</v>
      </c>
      <c r="BG13" s="21">
        <v>35</v>
      </c>
      <c r="BH13" s="21">
        <v>34.51</v>
      </c>
      <c r="BI13" s="21" t="s">
        <v>15</v>
      </c>
      <c r="BJ13" s="21">
        <v>25.77</v>
      </c>
      <c r="BK13" s="21">
        <v>26.9</v>
      </c>
      <c r="BL13" s="21">
        <v>30.34</v>
      </c>
      <c r="BM13" s="21">
        <v>30</v>
      </c>
      <c r="BN13" s="21">
        <v>33.340000000000003</v>
      </c>
      <c r="BO13" s="21">
        <f>AVERAGE(BP13:CA13)</f>
        <v>22.767006741555257</v>
      </c>
      <c r="BP13" s="21" t="s">
        <v>15</v>
      </c>
      <c r="BQ13" s="21" t="s">
        <v>15</v>
      </c>
      <c r="BR13" s="21">
        <v>28</v>
      </c>
      <c r="BS13" s="21">
        <v>26.667114996637526</v>
      </c>
      <c r="BT13" s="21" t="s">
        <v>15</v>
      </c>
      <c r="BU13" s="21">
        <v>26.999687792694349</v>
      </c>
      <c r="BV13" s="21" t="s">
        <v>15</v>
      </c>
      <c r="BW13" s="21">
        <v>28.748821035583287</v>
      </c>
      <c r="BX13" s="21">
        <v>6</v>
      </c>
      <c r="BY13" s="21">
        <v>21.72043010752688</v>
      </c>
      <c r="BZ13" s="21">
        <v>22</v>
      </c>
      <c r="CA13" s="21">
        <v>22</v>
      </c>
      <c r="CB13" s="21">
        <f t="shared" si="7"/>
        <v>23.324630225080387</v>
      </c>
      <c r="CC13" s="21" t="s">
        <v>15</v>
      </c>
      <c r="CD13" s="21">
        <v>22</v>
      </c>
      <c r="CE13" s="21" t="s">
        <v>15</v>
      </c>
      <c r="CF13" s="21">
        <v>22</v>
      </c>
      <c r="CG13" s="21">
        <v>23</v>
      </c>
      <c r="CH13" s="21" t="s">
        <v>15</v>
      </c>
      <c r="CI13" s="21" t="s">
        <v>15</v>
      </c>
      <c r="CJ13" s="21">
        <v>25.623151125401929</v>
      </c>
      <c r="CK13" s="21" t="s">
        <v>15</v>
      </c>
      <c r="CL13" s="21" t="s">
        <v>15</v>
      </c>
      <c r="CM13" s="21" t="s">
        <v>15</v>
      </c>
      <c r="CN13" s="21">
        <v>24</v>
      </c>
      <c r="CO13" s="21">
        <f>AVERAGE(CP13:DA13)</f>
        <v>27.5</v>
      </c>
      <c r="CP13" s="21" t="s">
        <v>15</v>
      </c>
      <c r="CQ13" s="21">
        <v>30</v>
      </c>
      <c r="CR13" s="21" t="s">
        <v>15</v>
      </c>
      <c r="CS13" s="21" t="s">
        <v>15</v>
      </c>
      <c r="CT13" s="21" t="s">
        <v>15</v>
      </c>
      <c r="CU13" s="21" t="s">
        <v>15</v>
      </c>
      <c r="CV13" s="21" t="s">
        <v>15</v>
      </c>
      <c r="CW13" s="21" t="s">
        <v>15</v>
      </c>
      <c r="CX13" s="21" t="s">
        <v>15</v>
      </c>
      <c r="CY13" s="21" t="s">
        <v>15</v>
      </c>
      <c r="CZ13" s="21" t="s">
        <v>15</v>
      </c>
      <c r="DA13" s="21">
        <v>25</v>
      </c>
      <c r="DB13" s="21" t="s">
        <v>15</v>
      </c>
      <c r="DC13" s="21" t="s">
        <v>15</v>
      </c>
      <c r="DD13" s="21" t="s">
        <v>15</v>
      </c>
      <c r="DE13" s="21" t="s">
        <v>15</v>
      </c>
      <c r="DF13" s="21" t="s">
        <v>15</v>
      </c>
      <c r="DG13" s="21" t="s">
        <v>15</v>
      </c>
      <c r="DH13" s="21" t="s">
        <v>15</v>
      </c>
      <c r="DI13" s="21" t="s">
        <v>15</v>
      </c>
      <c r="DJ13" s="21" t="s">
        <v>15</v>
      </c>
      <c r="DK13" s="21" t="s">
        <v>15</v>
      </c>
      <c r="DL13" s="21" t="s">
        <v>15</v>
      </c>
      <c r="DM13" s="21" t="s">
        <v>15</v>
      </c>
      <c r="DN13" s="21" t="s">
        <v>15</v>
      </c>
      <c r="DO13" s="21">
        <f t="shared" si="8"/>
        <v>21</v>
      </c>
      <c r="DP13" s="21" t="s">
        <v>15</v>
      </c>
      <c r="DQ13" s="21" t="s">
        <v>15</v>
      </c>
      <c r="DR13" s="21" t="s">
        <v>15</v>
      </c>
      <c r="DS13" s="21" t="s">
        <v>15</v>
      </c>
      <c r="DT13" s="21">
        <v>21</v>
      </c>
      <c r="DU13" s="21">
        <v>21.000000000000004</v>
      </c>
      <c r="DV13" s="21" t="s">
        <v>15</v>
      </c>
      <c r="DW13" s="21" t="s">
        <v>15</v>
      </c>
      <c r="DX13" s="21" t="s">
        <v>15</v>
      </c>
      <c r="DY13" s="21" t="s">
        <v>15</v>
      </c>
      <c r="DZ13" s="21" t="s">
        <v>15</v>
      </c>
      <c r="EA13" s="21" t="s">
        <v>15</v>
      </c>
      <c r="EB13" s="21" t="s">
        <v>15</v>
      </c>
      <c r="EC13" s="21" t="s">
        <v>15</v>
      </c>
      <c r="ED13" s="21" t="s">
        <v>15</v>
      </c>
      <c r="EE13" s="21" t="s">
        <v>15</v>
      </c>
      <c r="EF13" s="21" t="s">
        <v>15</v>
      </c>
      <c r="EG13" s="21" t="s">
        <v>15</v>
      </c>
      <c r="EH13" s="21" t="s">
        <v>15</v>
      </c>
      <c r="EI13" s="21" t="s">
        <v>15</v>
      </c>
      <c r="EJ13" s="21" t="s">
        <v>15</v>
      </c>
      <c r="EK13" s="21" t="s">
        <v>15</v>
      </c>
      <c r="EL13" s="21" t="s">
        <v>15</v>
      </c>
      <c r="EM13" s="21" t="s">
        <v>15</v>
      </c>
      <c r="EN13" s="21" t="s">
        <v>15</v>
      </c>
      <c r="EO13" s="21" t="s">
        <v>15</v>
      </c>
      <c r="EP13" s="21" t="s">
        <v>15</v>
      </c>
      <c r="EQ13" s="21" t="s">
        <v>15</v>
      </c>
      <c r="ER13" s="21" t="s">
        <v>15</v>
      </c>
      <c r="ES13" s="21" t="s">
        <v>15</v>
      </c>
      <c r="ET13" s="21" t="s">
        <v>15</v>
      </c>
      <c r="EU13" s="21" t="s">
        <v>15</v>
      </c>
      <c r="EV13" s="21" t="s">
        <v>15</v>
      </c>
      <c r="EW13" s="21" t="s">
        <v>739</v>
      </c>
      <c r="EX13" s="21" t="s">
        <v>739</v>
      </c>
      <c r="EY13" s="21" t="s">
        <v>739</v>
      </c>
      <c r="EZ13" s="21" t="s">
        <v>739</v>
      </c>
      <c r="FA13" s="21" t="s">
        <v>739</v>
      </c>
    </row>
    <row r="14" spans="1:157" s="30" customFormat="1" ht="12.75">
      <c r="A14" s="792" t="s">
        <v>3188</v>
      </c>
      <c r="B14" s="21">
        <f>AVERAGE(C14:N14)</f>
        <v>46.252654387865654</v>
      </c>
      <c r="C14" s="21">
        <v>64.999999999999986</v>
      </c>
      <c r="D14" s="21" t="s">
        <v>15</v>
      </c>
      <c r="E14" s="21">
        <v>52</v>
      </c>
      <c r="F14" s="21">
        <v>44.26327193932827</v>
      </c>
      <c r="G14" s="21" t="s">
        <v>15</v>
      </c>
      <c r="H14" s="21" t="s">
        <v>15</v>
      </c>
      <c r="I14" s="21">
        <v>35</v>
      </c>
      <c r="J14" s="21" t="s">
        <v>15</v>
      </c>
      <c r="K14" s="21" t="s">
        <v>15</v>
      </c>
      <c r="L14" s="21">
        <v>35</v>
      </c>
      <c r="M14" s="21" t="s">
        <v>15</v>
      </c>
      <c r="N14" s="21" t="s">
        <v>15</v>
      </c>
      <c r="O14" s="21">
        <f t="shared" si="2"/>
        <v>20</v>
      </c>
      <c r="P14" s="21" t="s">
        <v>15</v>
      </c>
      <c r="Q14" s="21" t="s">
        <v>15</v>
      </c>
      <c r="R14" s="21" t="s">
        <v>15</v>
      </c>
      <c r="S14" s="21" t="s">
        <v>15</v>
      </c>
      <c r="T14" s="21" t="s">
        <v>15</v>
      </c>
      <c r="U14" s="21" t="s">
        <v>15</v>
      </c>
      <c r="V14" s="21" t="s">
        <v>15</v>
      </c>
      <c r="W14" s="21" t="s">
        <v>15</v>
      </c>
      <c r="X14" s="21" t="s">
        <v>15</v>
      </c>
      <c r="Y14" s="21" t="s">
        <v>15</v>
      </c>
      <c r="Z14" s="21">
        <v>20</v>
      </c>
      <c r="AA14" s="21" t="s">
        <v>15</v>
      </c>
      <c r="AB14" s="21">
        <f t="shared" si="3"/>
        <v>29.643511490170916</v>
      </c>
      <c r="AC14" s="21">
        <v>16.643481549970581</v>
      </c>
      <c r="AD14" s="21">
        <v>38</v>
      </c>
      <c r="AE14" s="21" t="s">
        <v>15</v>
      </c>
      <c r="AF14" s="21">
        <v>48</v>
      </c>
      <c r="AG14" s="21">
        <v>38.062979631670956</v>
      </c>
      <c r="AH14" s="21">
        <v>38.014011451667223</v>
      </c>
      <c r="AI14" s="21" t="s">
        <v>15</v>
      </c>
      <c r="AJ14" s="21" t="s">
        <v>15</v>
      </c>
      <c r="AK14" s="21">
        <v>20.427619288058573</v>
      </c>
      <c r="AL14" s="21" t="s">
        <v>15</v>
      </c>
      <c r="AM14" s="21">
        <v>18.999999999999996</v>
      </c>
      <c r="AN14" s="21">
        <v>19</v>
      </c>
      <c r="AO14" s="21">
        <f t="shared" si="4"/>
        <v>39.589184008376918</v>
      </c>
      <c r="AP14" s="21" t="s">
        <v>15</v>
      </c>
      <c r="AQ14" s="21" t="s">
        <v>15</v>
      </c>
      <c r="AR14" s="21" t="s">
        <v>15</v>
      </c>
      <c r="AS14" s="21" t="s">
        <v>15</v>
      </c>
      <c r="AT14" s="21">
        <v>25</v>
      </c>
      <c r="AU14" s="21">
        <v>59.999999999999993</v>
      </c>
      <c r="AV14" s="21">
        <v>37.51678040049223</v>
      </c>
      <c r="AW14" s="21">
        <v>36.116129855452876</v>
      </c>
      <c r="AX14" s="21">
        <v>30.1</v>
      </c>
      <c r="AY14" s="21">
        <v>37.980561811070288</v>
      </c>
      <c r="AZ14" s="21">
        <v>45</v>
      </c>
      <c r="BA14" s="21">
        <v>45</v>
      </c>
      <c r="BB14" s="21">
        <f t="shared" si="5"/>
        <v>30.719811053883458</v>
      </c>
      <c r="BC14" s="21">
        <v>43.999524940617576</v>
      </c>
      <c r="BD14" s="21">
        <v>36.659999999999997</v>
      </c>
      <c r="BE14" s="21">
        <v>35</v>
      </c>
      <c r="BF14" s="21">
        <v>34.4</v>
      </c>
      <c r="BG14" s="21" t="s">
        <v>15</v>
      </c>
      <c r="BH14" s="21">
        <v>35.88081444400698</v>
      </c>
      <c r="BI14" s="21">
        <v>30.250708018013832</v>
      </c>
      <c r="BJ14" s="21">
        <v>37.726874190079684</v>
      </c>
      <c r="BK14" s="21">
        <v>30</v>
      </c>
      <c r="BL14" s="21">
        <v>18.000000000000004</v>
      </c>
      <c r="BM14" s="21">
        <v>18.000000000000004</v>
      </c>
      <c r="BN14" s="21">
        <v>17.999999999999996</v>
      </c>
      <c r="BO14" s="21">
        <f t="shared" si="6"/>
        <v>27.967160317110768</v>
      </c>
      <c r="BP14" s="21" t="s">
        <v>15</v>
      </c>
      <c r="BQ14" s="21">
        <v>27</v>
      </c>
      <c r="BR14" s="21">
        <v>24</v>
      </c>
      <c r="BS14" s="21" t="s">
        <v>15</v>
      </c>
      <c r="BT14" s="21" t="s">
        <v>15</v>
      </c>
      <c r="BU14" s="21">
        <v>30</v>
      </c>
      <c r="BV14" s="21" t="s">
        <v>15</v>
      </c>
      <c r="BW14" s="21">
        <v>28.000000000000004</v>
      </c>
      <c r="BX14" s="21">
        <v>25.000000000000004</v>
      </c>
      <c r="BY14" s="21">
        <v>25.000000000000004</v>
      </c>
      <c r="BZ14" s="21">
        <v>40</v>
      </c>
      <c r="CA14" s="21">
        <v>24.737282536886152</v>
      </c>
      <c r="CB14" s="21">
        <f t="shared" si="7"/>
        <v>25.202865738079982</v>
      </c>
      <c r="CC14" s="21">
        <v>25.999999999999996</v>
      </c>
      <c r="CD14" s="21">
        <v>24.000000000000004</v>
      </c>
      <c r="CE14" s="21" t="s">
        <v>15</v>
      </c>
      <c r="CF14" s="21">
        <v>20</v>
      </c>
      <c r="CG14" s="21">
        <v>25.000000000000004</v>
      </c>
      <c r="CH14" s="21">
        <v>25.418348137010877</v>
      </c>
      <c r="CI14" s="21">
        <v>27.033375781088044</v>
      </c>
      <c r="CJ14" s="21">
        <v>34.005046518184386</v>
      </c>
      <c r="CK14" s="21">
        <v>28.25</v>
      </c>
      <c r="CL14" s="21">
        <v>22.879181722811513</v>
      </c>
      <c r="CM14" s="21">
        <v>22.652481466810027</v>
      </c>
      <c r="CN14" s="21">
        <v>21.993089492974953</v>
      </c>
      <c r="CO14" s="21">
        <f t="shared" si="11"/>
        <v>23.561881410750765</v>
      </c>
      <c r="CP14" s="21">
        <v>23.510661563696004</v>
      </c>
      <c r="CQ14" s="21">
        <v>23.58598290598291</v>
      </c>
      <c r="CR14" s="21" t="s">
        <v>15</v>
      </c>
      <c r="CS14" s="21">
        <v>24.821546841632877</v>
      </c>
      <c r="CT14" s="21">
        <v>25</v>
      </c>
      <c r="CU14" s="21">
        <v>20.161250615460364</v>
      </c>
      <c r="CV14" s="21">
        <v>25.246791802336713</v>
      </c>
      <c r="CW14" s="21">
        <v>22.43</v>
      </c>
      <c r="CX14" s="21">
        <v>26.933264339699569</v>
      </c>
      <c r="CY14" s="21">
        <v>23.400832933269321</v>
      </c>
      <c r="CZ14" s="21">
        <v>28.75949848024316</v>
      </c>
      <c r="DA14" s="21">
        <v>15.330866035937499</v>
      </c>
      <c r="DB14" s="21">
        <f>AVERAGE(DC14:DN14)</f>
        <v>21.44469162170029</v>
      </c>
      <c r="DC14" s="21">
        <v>30</v>
      </c>
      <c r="DD14" s="21">
        <v>24.97527395456363</v>
      </c>
      <c r="DE14" s="21">
        <v>24.012216469887143</v>
      </c>
      <c r="DF14" s="21">
        <v>25</v>
      </c>
      <c r="DG14" s="21">
        <v>20</v>
      </c>
      <c r="DH14" s="21">
        <v>20.464798248066352</v>
      </c>
      <c r="DI14" s="21">
        <v>18.818203130851618</v>
      </c>
      <c r="DJ14" s="21">
        <v>18.16108387799564</v>
      </c>
      <c r="DK14" s="21">
        <v>20.137241730751413</v>
      </c>
      <c r="DL14" s="21">
        <v>18.703273384919729</v>
      </c>
      <c r="DM14" s="21">
        <v>19.125316056555942</v>
      </c>
      <c r="DN14" s="21">
        <v>17.938892606812018</v>
      </c>
      <c r="DO14" s="21">
        <f t="shared" si="8"/>
        <v>18.191798512310029</v>
      </c>
      <c r="DP14" s="21">
        <v>2.5455347838502362</v>
      </c>
      <c r="DQ14" s="21">
        <v>21.743050977612381</v>
      </c>
      <c r="DR14" s="21">
        <v>19.806106321512249</v>
      </c>
      <c r="DS14" s="21">
        <v>18</v>
      </c>
      <c r="DT14" s="21">
        <v>19.785712728620322</v>
      </c>
      <c r="DU14" s="21">
        <v>18.333261733733178</v>
      </c>
      <c r="DV14" s="21">
        <v>19.892529129540783</v>
      </c>
      <c r="DW14" s="21">
        <v>19.340390172155214</v>
      </c>
      <c r="DX14" s="21">
        <v>15.014141668805385</v>
      </c>
      <c r="DY14" s="21">
        <v>24.297213178799321</v>
      </c>
      <c r="DZ14" s="21">
        <v>18.605591900880817</v>
      </c>
      <c r="EA14" s="21">
        <v>20.93804955221043</v>
      </c>
      <c r="EB14" s="21">
        <f t="shared" si="9"/>
        <v>20.68747044868886</v>
      </c>
      <c r="EC14" s="21">
        <v>16.499999999999996</v>
      </c>
      <c r="ED14" s="21">
        <v>18.581756857594844</v>
      </c>
      <c r="EE14" s="21">
        <v>23.258553726650639</v>
      </c>
      <c r="EF14" s="21">
        <v>24.270547603723813</v>
      </c>
      <c r="EG14" s="21">
        <v>23.367854753161975</v>
      </c>
      <c r="EH14" s="21">
        <v>23.088761315963787</v>
      </c>
      <c r="EI14" s="21">
        <v>18.498117124358398</v>
      </c>
      <c r="EJ14" s="21">
        <v>15.472153226965641</v>
      </c>
      <c r="EK14" s="21">
        <v>20.238514285714285</v>
      </c>
      <c r="EL14" s="21">
        <v>17.199292660077415</v>
      </c>
      <c r="EM14" s="21">
        <v>18.978683638463369</v>
      </c>
      <c r="EN14" s="21">
        <v>28.795410191592172</v>
      </c>
      <c r="EO14" s="21">
        <f t="shared" si="10"/>
        <v>18.485833333333328</v>
      </c>
      <c r="EP14" s="21">
        <v>20.93</v>
      </c>
      <c r="EQ14" s="21">
        <v>16.64</v>
      </c>
      <c r="ER14" s="21">
        <v>16.48</v>
      </c>
      <c r="ES14" s="21">
        <v>17.39</v>
      </c>
      <c r="ET14" s="21">
        <v>17.489999999999998</v>
      </c>
      <c r="EU14" s="21">
        <v>17.43</v>
      </c>
      <c r="EV14" s="21">
        <v>16.64</v>
      </c>
      <c r="EW14" s="21">
        <v>16.22</v>
      </c>
      <c r="EX14" s="21">
        <v>16.98</v>
      </c>
      <c r="EY14" s="21">
        <v>18.260000000000002</v>
      </c>
      <c r="EZ14" s="21">
        <v>27.33</v>
      </c>
      <c r="FA14" s="21">
        <v>20.04</v>
      </c>
    </row>
    <row r="15" spans="1:157" s="30" customFormat="1" ht="12.75">
      <c r="A15" s="792" t="s">
        <v>3189</v>
      </c>
      <c r="B15" s="21" t="s">
        <v>15</v>
      </c>
      <c r="C15" s="21" t="s">
        <v>15</v>
      </c>
      <c r="D15" s="21" t="s">
        <v>15</v>
      </c>
      <c r="E15" s="21" t="s">
        <v>15</v>
      </c>
      <c r="F15" s="21" t="s">
        <v>15</v>
      </c>
      <c r="G15" s="21" t="s">
        <v>15</v>
      </c>
      <c r="H15" s="21" t="s">
        <v>15</v>
      </c>
      <c r="I15" s="21" t="s">
        <v>15</v>
      </c>
      <c r="J15" s="21" t="s">
        <v>15</v>
      </c>
      <c r="K15" s="21" t="s">
        <v>15</v>
      </c>
      <c r="L15" s="21" t="s">
        <v>15</v>
      </c>
      <c r="M15" s="21" t="s">
        <v>15</v>
      </c>
      <c r="N15" s="21" t="s">
        <v>15</v>
      </c>
      <c r="O15" s="21" t="s">
        <v>15</v>
      </c>
      <c r="P15" s="21" t="s">
        <v>15</v>
      </c>
      <c r="Q15" s="21" t="s">
        <v>15</v>
      </c>
      <c r="R15" s="21" t="s">
        <v>15</v>
      </c>
      <c r="S15" s="21" t="s">
        <v>15</v>
      </c>
      <c r="T15" s="21" t="s">
        <v>15</v>
      </c>
      <c r="U15" s="21" t="s">
        <v>15</v>
      </c>
      <c r="V15" s="21" t="s">
        <v>15</v>
      </c>
      <c r="W15" s="21" t="s">
        <v>15</v>
      </c>
      <c r="X15" s="21" t="s">
        <v>15</v>
      </c>
      <c r="Y15" s="21" t="s">
        <v>15</v>
      </c>
      <c r="Z15" s="21" t="s">
        <v>15</v>
      </c>
      <c r="AA15" s="21" t="s">
        <v>15</v>
      </c>
      <c r="AB15" s="21">
        <f t="shared" si="3"/>
        <v>40</v>
      </c>
      <c r="AC15" s="21" t="s">
        <v>15</v>
      </c>
      <c r="AD15" s="21" t="s">
        <v>15</v>
      </c>
      <c r="AE15" s="21" t="s">
        <v>15</v>
      </c>
      <c r="AF15" s="21" t="s">
        <v>15</v>
      </c>
      <c r="AG15" s="21">
        <v>40</v>
      </c>
      <c r="AH15" s="21" t="s">
        <v>15</v>
      </c>
      <c r="AI15" s="21" t="s">
        <v>15</v>
      </c>
      <c r="AJ15" s="21" t="s">
        <v>15</v>
      </c>
      <c r="AK15" s="21" t="s">
        <v>15</v>
      </c>
      <c r="AL15" s="21" t="s">
        <v>15</v>
      </c>
      <c r="AM15" s="21" t="s">
        <v>15</v>
      </c>
      <c r="AN15" s="21" t="s">
        <v>15</v>
      </c>
      <c r="AO15" s="21">
        <f t="shared" si="4"/>
        <v>42.666666666666664</v>
      </c>
      <c r="AP15" s="21" t="s">
        <v>15</v>
      </c>
      <c r="AQ15" s="21">
        <v>27.999999999999996</v>
      </c>
      <c r="AR15" s="21" t="s">
        <v>15</v>
      </c>
      <c r="AS15" s="21" t="s">
        <v>15</v>
      </c>
      <c r="AT15" s="21" t="s">
        <v>15</v>
      </c>
      <c r="AU15" s="21" t="s">
        <v>15</v>
      </c>
      <c r="AV15" s="21" t="s">
        <v>15</v>
      </c>
      <c r="AW15" s="21" t="s">
        <v>15</v>
      </c>
      <c r="AX15" s="21" t="s">
        <v>15</v>
      </c>
      <c r="AY15" s="21" t="s">
        <v>15</v>
      </c>
      <c r="AZ15" s="21">
        <v>50</v>
      </c>
      <c r="BA15" s="21">
        <v>49.999999999999993</v>
      </c>
      <c r="BB15" s="21" t="s">
        <v>15</v>
      </c>
      <c r="BC15" s="21" t="s">
        <v>15</v>
      </c>
      <c r="BD15" s="21" t="s">
        <v>15</v>
      </c>
      <c r="BE15" s="21" t="s">
        <v>15</v>
      </c>
      <c r="BF15" s="21" t="s">
        <v>15</v>
      </c>
      <c r="BG15" s="21" t="s">
        <v>15</v>
      </c>
      <c r="BH15" s="21" t="s">
        <v>15</v>
      </c>
      <c r="BI15" s="21" t="s">
        <v>15</v>
      </c>
      <c r="BJ15" s="21" t="s">
        <v>15</v>
      </c>
      <c r="BK15" s="21" t="s">
        <v>15</v>
      </c>
      <c r="BL15" s="21" t="s">
        <v>15</v>
      </c>
      <c r="BM15" s="21" t="s">
        <v>15</v>
      </c>
      <c r="BN15" s="21" t="s">
        <v>15</v>
      </c>
      <c r="BO15" s="21">
        <f t="shared" si="6"/>
        <v>45</v>
      </c>
      <c r="BP15" s="21" t="s">
        <v>15</v>
      </c>
      <c r="BQ15" s="21" t="s">
        <v>15</v>
      </c>
      <c r="BR15" s="21" t="s">
        <v>15</v>
      </c>
      <c r="BS15" s="21" t="s">
        <v>15</v>
      </c>
      <c r="BT15" s="21" t="s">
        <v>15</v>
      </c>
      <c r="BU15" s="21" t="s">
        <v>15</v>
      </c>
      <c r="BV15" s="21" t="s">
        <v>15</v>
      </c>
      <c r="BW15" s="21" t="s">
        <v>15</v>
      </c>
      <c r="BX15" s="21">
        <v>45</v>
      </c>
      <c r="BY15" s="21" t="s">
        <v>15</v>
      </c>
      <c r="BZ15" s="21" t="s">
        <v>15</v>
      </c>
      <c r="CA15" s="21" t="s">
        <v>15</v>
      </c>
      <c r="CB15" s="21">
        <f t="shared" si="7"/>
        <v>24</v>
      </c>
      <c r="CC15" s="21" t="s">
        <v>15</v>
      </c>
      <c r="CD15" s="21" t="s">
        <v>15</v>
      </c>
      <c r="CE15" s="21" t="s">
        <v>15</v>
      </c>
      <c r="CF15" s="21" t="s">
        <v>15</v>
      </c>
      <c r="CG15" s="21" t="s">
        <v>15</v>
      </c>
      <c r="CH15" s="21" t="s">
        <v>15</v>
      </c>
      <c r="CI15" s="21" t="s">
        <v>15</v>
      </c>
      <c r="CJ15" s="21" t="s">
        <v>15</v>
      </c>
      <c r="CK15" s="21" t="s">
        <v>15</v>
      </c>
      <c r="CL15" s="21" t="s">
        <v>15</v>
      </c>
      <c r="CM15" s="21" t="s">
        <v>15</v>
      </c>
      <c r="CN15" s="21">
        <v>24</v>
      </c>
      <c r="CO15" s="21">
        <f t="shared" si="11"/>
        <v>27.333333333333332</v>
      </c>
      <c r="CP15" s="21" t="s">
        <v>15</v>
      </c>
      <c r="CQ15" s="21" t="s">
        <v>15</v>
      </c>
      <c r="CR15" s="21" t="s">
        <v>15</v>
      </c>
      <c r="CS15" s="21" t="s">
        <v>15</v>
      </c>
      <c r="CT15" s="21" t="s">
        <v>15</v>
      </c>
      <c r="CU15" s="21">
        <v>25</v>
      </c>
      <c r="CV15" s="21" t="s">
        <v>15</v>
      </c>
      <c r="CW15" s="21" t="s">
        <v>15</v>
      </c>
      <c r="CX15" s="21">
        <v>27</v>
      </c>
      <c r="CY15" s="21" t="s">
        <v>15</v>
      </c>
      <c r="CZ15" s="21" t="s">
        <v>15</v>
      </c>
      <c r="DA15" s="21">
        <v>29.999999999999996</v>
      </c>
      <c r="DB15" s="21">
        <f>AVERAGE(DC15:DN15)</f>
        <v>26.333333333333332</v>
      </c>
      <c r="DC15" s="21">
        <v>30</v>
      </c>
      <c r="DD15" s="21" t="s">
        <v>15</v>
      </c>
      <c r="DE15" s="21">
        <v>27</v>
      </c>
      <c r="DF15" s="21" t="s">
        <v>15</v>
      </c>
      <c r="DG15" s="21" t="s">
        <v>15</v>
      </c>
      <c r="DH15" s="21" t="s">
        <v>15</v>
      </c>
      <c r="DI15" s="21" t="s">
        <v>15</v>
      </c>
      <c r="DJ15" s="21" t="s">
        <v>15</v>
      </c>
      <c r="DK15" s="21" t="s">
        <v>15</v>
      </c>
      <c r="DL15" s="21" t="s">
        <v>15</v>
      </c>
      <c r="DM15" s="21">
        <v>22</v>
      </c>
      <c r="DN15" s="21" t="s">
        <v>15</v>
      </c>
      <c r="DO15" s="21">
        <f t="shared" si="8"/>
        <v>21.999999999999996</v>
      </c>
      <c r="DP15" s="21" t="s">
        <v>15</v>
      </c>
      <c r="DQ15" s="21" t="s">
        <v>15</v>
      </c>
      <c r="DR15" s="21" t="s">
        <v>15</v>
      </c>
      <c r="DS15" s="21">
        <v>21.999999999999996</v>
      </c>
      <c r="DT15" s="21" t="s">
        <v>15</v>
      </c>
      <c r="DU15" s="21" t="s">
        <v>15</v>
      </c>
      <c r="DV15" s="21" t="s">
        <v>15</v>
      </c>
      <c r="DW15" s="21" t="s">
        <v>15</v>
      </c>
      <c r="DX15" s="21" t="s">
        <v>15</v>
      </c>
      <c r="DY15" s="21" t="s">
        <v>15</v>
      </c>
      <c r="DZ15" s="21" t="s">
        <v>15</v>
      </c>
      <c r="EA15" s="21" t="s">
        <v>15</v>
      </c>
      <c r="EB15" s="21" t="s">
        <v>15</v>
      </c>
      <c r="EC15" s="21" t="s">
        <v>15</v>
      </c>
      <c r="ED15" s="21" t="s">
        <v>15</v>
      </c>
      <c r="EE15" s="21" t="s">
        <v>15</v>
      </c>
      <c r="EF15" s="21" t="s">
        <v>15</v>
      </c>
      <c r="EG15" s="21" t="s">
        <v>15</v>
      </c>
      <c r="EH15" s="21" t="s">
        <v>15</v>
      </c>
      <c r="EI15" s="21" t="s">
        <v>15</v>
      </c>
      <c r="EJ15" s="21" t="s">
        <v>15</v>
      </c>
      <c r="EK15" s="21" t="s">
        <v>15</v>
      </c>
      <c r="EL15" s="21" t="s">
        <v>15</v>
      </c>
      <c r="EM15" s="21" t="s">
        <v>15</v>
      </c>
      <c r="EN15" s="21" t="s">
        <v>15</v>
      </c>
      <c r="EO15" s="21" t="s">
        <v>15</v>
      </c>
      <c r="EP15" s="21" t="s">
        <v>15</v>
      </c>
      <c r="EQ15" s="21" t="s">
        <v>15</v>
      </c>
      <c r="ER15" s="21" t="s">
        <v>15</v>
      </c>
      <c r="ES15" s="21" t="s">
        <v>15</v>
      </c>
      <c r="ET15" s="21" t="s">
        <v>15</v>
      </c>
      <c r="EU15" s="21" t="s">
        <v>15</v>
      </c>
      <c r="EV15" s="21" t="s">
        <v>15</v>
      </c>
      <c r="EW15" s="21" t="s">
        <v>739</v>
      </c>
      <c r="EX15" s="21" t="s">
        <v>739</v>
      </c>
      <c r="EY15" s="21" t="s">
        <v>739</v>
      </c>
      <c r="EZ15" s="21" t="s">
        <v>739</v>
      </c>
      <c r="FA15" s="21" t="s">
        <v>739</v>
      </c>
    </row>
    <row r="16" spans="1:157" s="30" customFormat="1" ht="12.75">
      <c r="A16" s="792" t="s">
        <v>2898</v>
      </c>
      <c r="B16" s="21" t="s">
        <v>15</v>
      </c>
      <c r="C16" s="21" t="s">
        <v>15</v>
      </c>
      <c r="D16" s="21" t="s">
        <v>15</v>
      </c>
      <c r="E16" s="21" t="s">
        <v>15</v>
      </c>
      <c r="F16" s="21" t="s">
        <v>15</v>
      </c>
      <c r="G16" s="21" t="s">
        <v>15</v>
      </c>
      <c r="H16" s="21" t="s">
        <v>15</v>
      </c>
      <c r="I16" s="21" t="s">
        <v>15</v>
      </c>
      <c r="J16" s="21" t="s">
        <v>15</v>
      </c>
      <c r="K16" s="21" t="s">
        <v>15</v>
      </c>
      <c r="L16" s="21" t="s">
        <v>15</v>
      </c>
      <c r="M16" s="21" t="s">
        <v>15</v>
      </c>
      <c r="N16" s="21" t="s">
        <v>15</v>
      </c>
      <c r="O16" s="21" t="s">
        <v>15</v>
      </c>
      <c r="P16" s="21" t="s">
        <v>15</v>
      </c>
      <c r="Q16" s="21" t="s">
        <v>15</v>
      </c>
      <c r="R16" s="21" t="s">
        <v>15</v>
      </c>
      <c r="S16" s="21" t="s">
        <v>15</v>
      </c>
      <c r="T16" s="21" t="s">
        <v>15</v>
      </c>
      <c r="U16" s="21" t="s">
        <v>15</v>
      </c>
      <c r="V16" s="21" t="s">
        <v>15</v>
      </c>
      <c r="W16" s="21" t="s">
        <v>15</v>
      </c>
      <c r="X16" s="21" t="s">
        <v>15</v>
      </c>
      <c r="Y16" s="21" t="s">
        <v>15</v>
      </c>
      <c r="Z16" s="21" t="s">
        <v>15</v>
      </c>
      <c r="AA16" s="21" t="s">
        <v>15</v>
      </c>
      <c r="AB16" s="21">
        <f t="shared" si="3"/>
        <v>25.8</v>
      </c>
      <c r="AC16" s="21" t="s">
        <v>15</v>
      </c>
      <c r="AD16" s="21" t="s">
        <v>15</v>
      </c>
      <c r="AE16" s="21" t="s">
        <v>15</v>
      </c>
      <c r="AF16" s="21">
        <v>50</v>
      </c>
      <c r="AG16" s="21">
        <v>20</v>
      </c>
      <c r="AH16" s="21">
        <v>20</v>
      </c>
      <c r="AI16" s="21">
        <v>20</v>
      </c>
      <c r="AJ16" s="21" t="s">
        <v>15</v>
      </c>
      <c r="AK16" s="21" t="s">
        <v>15</v>
      </c>
      <c r="AL16" s="21">
        <v>19.000000000000004</v>
      </c>
      <c r="AM16" s="21" t="s">
        <v>15</v>
      </c>
      <c r="AN16" s="21" t="s">
        <v>15</v>
      </c>
      <c r="AO16" s="21">
        <f t="shared" si="4"/>
        <v>39.25</v>
      </c>
      <c r="AP16" s="21" t="s">
        <v>15</v>
      </c>
      <c r="AQ16" s="21">
        <v>55</v>
      </c>
      <c r="AR16" s="21" t="s">
        <v>15</v>
      </c>
      <c r="AS16" s="21">
        <v>47.999999999999993</v>
      </c>
      <c r="AT16" s="21" t="s">
        <v>15</v>
      </c>
      <c r="AU16" s="21" t="s">
        <v>15</v>
      </c>
      <c r="AV16" s="21" t="s">
        <v>15</v>
      </c>
      <c r="AW16" s="21" t="s">
        <v>15</v>
      </c>
      <c r="AX16" s="21">
        <v>22</v>
      </c>
      <c r="AY16" s="21" t="s">
        <v>15</v>
      </c>
      <c r="AZ16" s="21" t="s">
        <v>15</v>
      </c>
      <c r="BA16" s="21">
        <v>32</v>
      </c>
      <c r="BB16" s="21">
        <f t="shared" si="5"/>
        <v>24.000000000000004</v>
      </c>
      <c r="BC16" s="21" t="s">
        <v>15</v>
      </c>
      <c r="BD16" s="21" t="s">
        <v>15</v>
      </c>
      <c r="BE16" s="21" t="s">
        <v>15</v>
      </c>
      <c r="BF16" s="21" t="s">
        <v>15</v>
      </c>
      <c r="BG16" s="21" t="s">
        <v>15</v>
      </c>
      <c r="BH16" s="21" t="s">
        <v>15</v>
      </c>
      <c r="BI16" s="21" t="s">
        <v>15</v>
      </c>
      <c r="BJ16" s="21" t="s">
        <v>15</v>
      </c>
      <c r="BK16" s="21" t="s">
        <v>15</v>
      </c>
      <c r="BL16" s="21" t="s">
        <v>15</v>
      </c>
      <c r="BM16" s="21">
        <v>24.000000000000004</v>
      </c>
      <c r="BN16" s="21" t="s">
        <v>15</v>
      </c>
      <c r="BO16" s="21">
        <f t="shared" si="6"/>
        <v>25</v>
      </c>
      <c r="BP16" s="21" t="s">
        <v>15</v>
      </c>
      <c r="BQ16" s="21" t="s">
        <v>15</v>
      </c>
      <c r="BR16" s="21" t="s">
        <v>15</v>
      </c>
      <c r="BS16" s="21" t="s">
        <v>15</v>
      </c>
      <c r="BT16" s="21" t="s">
        <v>15</v>
      </c>
      <c r="BU16" s="21" t="s">
        <v>15</v>
      </c>
      <c r="BV16" s="21" t="s">
        <v>15</v>
      </c>
      <c r="BW16" s="21" t="s">
        <v>15</v>
      </c>
      <c r="BX16" s="21" t="s">
        <v>15</v>
      </c>
      <c r="BY16" s="21" t="s">
        <v>15</v>
      </c>
      <c r="BZ16" s="21">
        <v>25</v>
      </c>
      <c r="CA16" s="21" t="s">
        <v>15</v>
      </c>
      <c r="CB16" s="21" t="s">
        <v>15</v>
      </c>
      <c r="CC16" s="21" t="s">
        <v>15</v>
      </c>
      <c r="CD16" s="21" t="s">
        <v>15</v>
      </c>
      <c r="CE16" s="21" t="s">
        <v>15</v>
      </c>
      <c r="CF16" s="21" t="s">
        <v>15</v>
      </c>
      <c r="CG16" s="21" t="s">
        <v>15</v>
      </c>
      <c r="CH16" s="21" t="s">
        <v>15</v>
      </c>
      <c r="CI16" s="21" t="s">
        <v>15</v>
      </c>
      <c r="CJ16" s="21" t="s">
        <v>15</v>
      </c>
      <c r="CK16" s="21" t="s">
        <v>15</v>
      </c>
      <c r="CL16" s="21" t="s">
        <v>15</v>
      </c>
      <c r="CM16" s="21" t="s">
        <v>15</v>
      </c>
      <c r="CN16" s="21" t="s">
        <v>15</v>
      </c>
      <c r="CO16" s="21">
        <f t="shared" si="11"/>
        <v>20.000000000000004</v>
      </c>
      <c r="CP16" s="21" t="s">
        <v>15</v>
      </c>
      <c r="CQ16" s="21" t="s">
        <v>15</v>
      </c>
      <c r="CR16" s="21" t="s">
        <v>15</v>
      </c>
      <c r="CS16" s="21" t="s">
        <v>15</v>
      </c>
      <c r="CT16" s="21" t="s">
        <v>15</v>
      </c>
      <c r="CU16" s="21" t="s">
        <v>15</v>
      </c>
      <c r="CV16" s="21" t="s">
        <v>15</v>
      </c>
      <c r="CW16" s="21" t="s">
        <v>15</v>
      </c>
      <c r="CX16" s="21" t="s">
        <v>15</v>
      </c>
      <c r="CY16" s="21" t="s">
        <v>15</v>
      </c>
      <c r="CZ16" s="21" t="s">
        <v>15</v>
      </c>
      <c r="DA16" s="21">
        <v>20.000000000000004</v>
      </c>
      <c r="DB16" s="21" t="s">
        <v>15</v>
      </c>
      <c r="DC16" s="21" t="s">
        <v>15</v>
      </c>
      <c r="DD16" s="21" t="s">
        <v>15</v>
      </c>
      <c r="DE16" s="21" t="s">
        <v>15</v>
      </c>
      <c r="DF16" s="21" t="s">
        <v>15</v>
      </c>
      <c r="DG16" s="21" t="s">
        <v>15</v>
      </c>
      <c r="DH16" s="21" t="s">
        <v>15</v>
      </c>
      <c r="DI16" s="21" t="s">
        <v>15</v>
      </c>
      <c r="DJ16" s="21" t="s">
        <v>15</v>
      </c>
      <c r="DK16" s="21" t="s">
        <v>15</v>
      </c>
      <c r="DL16" s="21" t="s">
        <v>15</v>
      </c>
      <c r="DM16" s="21" t="s">
        <v>15</v>
      </c>
      <c r="DN16" s="21" t="s">
        <v>15</v>
      </c>
      <c r="DO16" s="21">
        <f t="shared" si="8"/>
        <v>10.189166666666667</v>
      </c>
      <c r="DP16" s="21">
        <v>20.000000000000004</v>
      </c>
      <c r="DQ16" s="21">
        <v>17.999999999999996</v>
      </c>
      <c r="DR16" s="21">
        <v>18</v>
      </c>
      <c r="DS16" s="21">
        <v>8</v>
      </c>
      <c r="DT16" s="21">
        <v>7.34</v>
      </c>
      <c r="DU16" s="21">
        <v>6</v>
      </c>
      <c r="DV16" s="21">
        <v>6.69</v>
      </c>
      <c r="DW16" s="21">
        <v>6</v>
      </c>
      <c r="DX16" s="21">
        <v>9.89</v>
      </c>
      <c r="DY16" s="21">
        <v>9.66</v>
      </c>
      <c r="DZ16" s="21">
        <v>6.69</v>
      </c>
      <c r="EA16" s="21">
        <v>6.0000000000000009</v>
      </c>
      <c r="EB16" s="21">
        <f t="shared" si="9"/>
        <v>9.5814109108358565</v>
      </c>
      <c r="EC16" s="21">
        <v>6.0000000000000009</v>
      </c>
      <c r="ED16" s="21">
        <v>6</v>
      </c>
      <c r="EE16" s="21">
        <v>6.1341091083585759</v>
      </c>
      <c r="EF16" s="21">
        <v>6</v>
      </c>
      <c r="EG16" s="21">
        <v>6.0000000000000009</v>
      </c>
      <c r="EH16" s="21">
        <v>6</v>
      </c>
      <c r="EI16" s="21">
        <v>6</v>
      </c>
      <c r="EJ16" s="21">
        <v>17.999999999999996</v>
      </c>
      <c r="EK16" s="21" t="s">
        <v>15</v>
      </c>
      <c r="EL16" s="21">
        <v>18</v>
      </c>
      <c r="EM16" s="21">
        <v>17.68</v>
      </c>
      <c r="EN16" s="21" t="s">
        <v>15</v>
      </c>
      <c r="EO16" s="21">
        <f t="shared" si="10"/>
        <v>19.982857142857142</v>
      </c>
      <c r="EP16" s="21" t="s">
        <v>15</v>
      </c>
      <c r="EQ16" s="21" t="s">
        <v>15</v>
      </c>
      <c r="ER16" s="21">
        <v>30</v>
      </c>
      <c r="ES16" s="21">
        <v>17</v>
      </c>
      <c r="ET16" s="21">
        <v>18</v>
      </c>
      <c r="EU16" s="21">
        <v>17.98</v>
      </c>
      <c r="EV16" s="21">
        <v>16.899999999999999</v>
      </c>
      <c r="EW16" s="21">
        <v>20</v>
      </c>
      <c r="EX16" s="21" t="s">
        <v>739</v>
      </c>
      <c r="EY16" s="21" t="s">
        <v>739</v>
      </c>
      <c r="EZ16" s="21">
        <v>20</v>
      </c>
      <c r="FA16" s="21" t="s">
        <v>739</v>
      </c>
    </row>
    <row r="17" spans="1:157" s="30" customFormat="1" ht="12.75">
      <c r="A17" s="792" t="s">
        <v>3190</v>
      </c>
      <c r="B17" s="21" t="s">
        <v>15</v>
      </c>
      <c r="C17" s="21" t="s">
        <v>15</v>
      </c>
      <c r="D17" s="21" t="s">
        <v>15</v>
      </c>
      <c r="E17" s="21" t="s">
        <v>15</v>
      </c>
      <c r="F17" s="21" t="s">
        <v>15</v>
      </c>
      <c r="G17" s="21" t="s">
        <v>15</v>
      </c>
      <c r="H17" s="21" t="s">
        <v>15</v>
      </c>
      <c r="I17" s="21" t="s">
        <v>15</v>
      </c>
      <c r="J17" s="21" t="s">
        <v>15</v>
      </c>
      <c r="K17" s="21" t="s">
        <v>15</v>
      </c>
      <c r="L17" s="21" t="s">
        <v>15</v>
      </c>
      <c r="M17" s="21" t="s">
        <v>15</v>
      </c>
      <c r="N17" s="21" t="s">
        <v>15</v>
      </c>
      <c r="O17" s="21" t="s">
        <v>15</v>
      </c>
      <c r="P17" s="21" t="s">
        <v>15</v>
      </c>
      <c r="Q17" s="21" t="s">
        <v>15</v>
      </c>
      <c r="R17" s="21" t="s">
        <v>15</v>
      </c>
      <c r="S17" s="21" t="s">
        <v>15</v>
      </c>
      <c r="T17" s="21" t="s">
        <v>15</v>
      </c>
      <c r="U17" s="21" t="s">
        <v>15</v>
      </c>
      <c r="V17" s="21" t="s">
        <v>15</v>
      </c>
      <c r="W17" s="21" t="s">
        <v>15</v>
      </c>
      <c r="X17" s="21" t="s">
        <v>15</v>
      </c>
      <c r="Y17" s="21" t="s">
        <v>15</v>
      </c>
      <c r="Z17" s="21" t="s">
        <v>15</v>
      </c>
      <c r="AA17" s="21" t="s">
        <v>15</v>
      </c>
      <c r="AB17" s="21" t="s">
        <v>15</v>
      </c>
      <c r="AC17" s="21" t="s">
        <v>15</v>
      </c>
      <c r="AD17" s="21" t="s">
        <v>15</v>
      </c>
      <c r="AE17" s="21" t="s">
        <v>15</v>
      </c>
      <c r="AF17" s="21" t="s">
        <v>15</v>
      </c>
      <c r="AG17" s="21" t="s">
        <v>15</v>
      </c>
      <c r="AH17" s="21" t="s">
        <v>15</v>
      </c>
      <c r="AI17" s="21" t="s">
        <v>15</v>
      </c>
      <c r="AJ17" s="21" t="s">
        <v>15</v>
      </c>
      <c r="AK17" s="21" t="s">
        <v>15</v>
      </c>
      <c r="AL17" s="21" t="s">
        <v>15</v>
      </c>
      <c r="AM17" s="21" t="s">
        <v>15</v>
      </c>
      <c r="AN17" s="21" t="s">
        <v>15</v>
      </c>
      <c r="AO17" s="21" t="s">
        <v>15</v>
      </c>
      <c r="AP17" s="21" t="s">
        <v>15</v>
      </c>
      <c r="AQ17" s="21" t="s">
        <v>15</v>
      </c>
      <c r="AR17" s="21" t="s">
        <v>15</v>
      </c>
      <c r="AS17" s="21" t="s">
        <v>15</v>
      </c>
      <c r="AT17" s="21" t="s">
        <v>15</v>
      </c>
      <c r="AU17" s="21" t="s">
        <v>15</v>
      </c>
      <c r="AV17" s="21" t="s">
        <v>15</v>
      </c>
      <c r="AW17" s="21" t="s">
        <v>15</v>
      </c>
      <c r="AX17" s="21" t="s">
        <v>15</v>
      </c>
      <c r="AY17" s="21" t="s">
        <v>15</v>
      </c>
      <c r="AZ17" s="21" t="s">
        <v>15</v>
      </c>
      <c r="BA17" s="21" t="s">
        <v>15</v>
      </c>
      <c r="BB17" s="21" t="s">
        <v>15</v>
      </c>
      <c r="BC17" s="21" t="s">
        <v>15</v>
      </c>
      <c r="BD17" s="21" t="s">
        <v>15</v>
      </c>
      <c r="BE17" s="21" t="s">
        <v>15</v>
      </c>
      <c r="BF17" s="21" t="s">
        <v>15</v>
      </c>
      <c r="BG17" s="21" t="s">
        <v>15</v>
      </c>
      <c r="BH17" s="21" t="s">
        <v>15</v>
      </c>
      <c r="BI17" s="21" t="s">
        <v>15</v>
      </c>
      <c r="BJ17" s="21" t="s">
        <v>15</v>
      </c>
      <c r="BK17" s="21" t="s">
        <v>15</v>
      </c>
      <c r="BL17" s="21" t="s">
        <v>15</v>
      </c>
      <c r="BM17" s="21" t="s">
        <v>15</v>
      </c>
      <c r="BN17" s="21" t="s">
        <v>15</v>
      </c>
      <c r="BO17" s="21" t="s">
        <v>15</v>
      </c>
      <c r="BP17" s="21" t="s">
        <v>15</v>
      </c>
      <c r="BQ17" s="21" t="s">
        <v>15</v>
      </c>
      <c r="BR17" s="21" t="s">
        <v>15</v>
      </c>
      <c r="BS17" s="21" t="s">
        <v>15</v>
      </c>
      <c r="BT17" s="21" t="s">
        <v>15</v>
      </c>
      <c r="BU17" s="21" t="s">
        <v>15</v>
      </c>
      <c r="BV17" s="21" t="s">
        <v>15</v>
      </c>
      <c r="BW17" s="21" t="s">
        <v>15</v>
      </c>
      <c r="BX17" s="21" t="s">
        <v>15</v>
      </c>
      <c r="BY17" s="21" t="s">
        <v>15</v>
      </c>
      <c r="BZ17" s="21" t="s">
        <v>15</v>
      </c>
      <c r="CA17" s="21" t="s">
        <v>15</v>
      </c>
      <c r="CB17" s="21" t="s">
        <v>15</v>
      </c>
      <c r="CC17" s="21" t="s">
        <v>15</v>
      </c>
      <c r="CD17" s="21" t="s">
        <v>15</v>
      </c>
      <c r="CE17" s="21" t="s">
        <v>15</v>
      </c>
      <c r="CF17" s="21" t="s">
        <v>15</v>
      </c>
      <c r="CG17" s="21" t="s">
        <v>15</v>
      </c>
      <c r="CH17" s="21" t="s">
        <v>15</v>
      </c>
      <c r="CI17" s="21" t="s">
        <v>15</v>
      </c>
      <c r="CJ17" s="21" t="s">
        <v>15</v>
      </c>
      <c r="CK17" s="21" t="s">
        <v>15</v>
      </c>
      <c r="CL17" s="21" t="s">
        <v>15</v>
      </c>
      <c r="CM17" s="21" t="s">
        <v>15</v>
      </c>
      <c r="CN17" s="21" t="s">
        <v>15</v>
      </c>
      <c r="CO17" s="21" t="s">
        <v>15</v>
      </c>
      <c r="CP17" s="21" t="s">
        <v>15</v>
      </c>
      <c r="CQ17" s="21" t="s">
        <v>15</v>
      </c>
      <c r="CR17" s="21" t="s">
        <v>15</v>
      </c>
      <c r="CS17" s="21" t="s">
        <v>15</v>
      </c>
      <c r="CT17" s="21" t="s">
        <v>15</v>
      </c>
      <c r="CU17" s="21" t="s">
        <v>15</v>
      </c>
      <c r="CV17" s="21" t="s">
        <v>15</v>
      </c>
      <c r="CW17" s="21" t="s">
        <v>15</v>
      </c>
      <c r="CX17" s="21" t="s">
        <v>15</v>
      </c>
      <c r="CY17" s="21" t="s">
        <v>15</v>
      </c>
      <c r="CZ17" s="21" t="s">
        <v>15</v>
      </c>
      <c r="DA17" s="21" t="s">
        <v>15</v>
      </c>
      <c r="DB17" s="21">
        <f t="shared" ref="DB17:DB22" si="12">AVERAGE(DC17:DN17)</f>
        <v>22.000000000000004</v>
      </c>
      <c r="DC17" s="21" t="s">
        <v>15</v>
      </c>
      <c r="DD17" s="21" t="s">
        <v>15</v>
      </c>
      <c r="DE17" s="21" t="s">
        <v>15</v>
      </c>
      <c r="DF17" s="21" t="s">
        <v>15</v>
      </c>
      <c r="DG17" s="21" t="s">
        <v>15</v>
      </c>
      <c r="DH17" s="21" t="s">
        <v>15</v>
      </c>
      <c r="DI17" s="21">
        <v>22.000000000000004</v>
      </c>
      <c r="DJ17" s="21" t="s">
        <v>15</v>
      </c>
      <c r="DK17" s="21" t="s">
        <v>15</v>
      </c>
      <c r="DL17" s="21" t="s">
        <v>15</v>
      </c>
      <c r="DM17" s="21" t="s">
        <v>15</v>
      </c>
      <c r="DN17" s="21" t="s">
        <v>15</v>
      </c>
      <c r="DO17" s="21">
        <f t="shared" si="8"/>
        <v>20.75</v>
      </c>
      <c r="DP17" s="21" t="s">
        <v>15</v>
      </c>
      <c r="DQ17" s="21" t="s">
        <v>15</v>
      </c>
      <c r="DR17" s="21" t="s">
        <v>15</v>
      </c>
      <c r="DS17" s="21" t="s">
        <v>15</v>
      </c>
      <c r="DT17" s="21" t="s">
        <v>15</v>
      </c>
      <c r="DU17" s="21" t="s">
        <v>15</v>
      </c>
      <c r="DV17" s="21" t="s">
        <v>15</v>
      </c>
      <c r="DW17" s="21" t="s">
        <v>15</v>
      </c>
      <c r="DX17" s="21" t="s">
        <v>15</v>
      </c>
      <c r="DY17" s="21">
        <v>18</v>
      </c>
      <c r="DZ17" s="21">
        <v>23.999999999999996</v>
      </c>
      <c r="EA17" s="21">
        <v>20.25</v>
      </c>
      <c r="EB17" s="21" t="s">
        <v>15</v>
      </c>
      <c r="EC17" s="21" t="s">
        <v>15</v>
      </c>
      <c r="ED17" s="21" t="s">
        <v>15</v>
      </c>
      <c r="EE17" s="21" t="s">
        <v>15</v>
      </c>
      <c r="EF17" s="21" t="s">
        <v>15</v>
      </c>
      <c r="EG17" s="21" t="s">
        <v>15</v>
      </c>
      <c r="EH17" s="21" t="s">
        <v>15</v>
      </c>
      <c r="EI17" s="21" t="s">
        <v>15</v>
      </c>
      <c r="EJ17" s="21" t="s">
        <v>15</v>
      </c>
      <c r="EK17" s="21" t="s">
        <v>15</v>
      </c>
      <c r="EL17" s="21" t="s">
        <v>15</v>
      </c>
      <c r="EM17" s="21" t="s">
        <v>15</v>
      </c>
      <c r="EN17" s="21" t="s">
        <v>15</v>
      </c>
      <c r="EO17" s="21" t="s">
        <v>15</v>
      </c>
      <c r="EP17" s="21" t="s">
        <v>15</v>
      </c>
      <c r="EQ17" s="21" t="s">
        <v>15</v>
      </c>
      <c r="ER17" s="21" t="s">
        <v>15</v>
      </c>
      <c r="ES17" s="21" t="s">
        <v>15</v>
      </c>
      <c r="ET17" s="21" t="s">
        <v>15</v>
      </c>
      <c r="EU17" s="21" t="s">
        <v>15</v>
      </c>
      <c r="EV17" s="21" t="s">
        <v>15</v>
      </c>
      <c r="EW17" s="21" t="s">
        <v>739</v>
      </c>
      <c r="EX17" s="21" t="s">
        <v>739</v>
      </c>
      <c r="EY17" s="21" t="s">
        <v>739</v>
      </c>
      <c r="EZ17" s="21" t="s">
        <v>739</v>
      </c>
      <c r="FA17" s="21" t="s">
        <v>739</v>
      </c>
    </row>
    <row r="18" spans="1:157" s="30" customFormat="1" ht="12.75">
      <c r="A18" s="725" t="s">
        <v>3191</v>
      </c>
      <c r="B18" s="21">
        <f>AVERAGE(C18:N18)</f>
        <v>46.432628247067392</v>
      </c>
      <c r="C18" s="21">
        <v>42.224343675417664</v>
      </c>
      <c r="D18" s="21" t="s">
        <v>15</v>
      </c>
      <c r="E18" s="21" t="s">
        <v>15</v>
      </c>
      <c r="F18" s="21" t="s">
        <v>15</v>
      </c>
      <c r="G18" s="21">
        <v>20</v>
      </c>
      <c r="H18" s="21" t="s">
        <v>15</v>
      </c>
      <c r="I18" s="21" t="s">
        <v>15</v>
      </c>
      <c r="J18" s="21">
        <v>44.054054054054056</v>
      </c>
      <c r="K18" s="21">
        <v>50</v>
      </c>
      <c r="L18" s="21">
        <v>90.000000000000014</v>
      </c>
      <c r="M18" s="21">
        <v>0</v>
      </c>
      <c r="N18" s="21">
        <v>78.750000000000014</v>
      </c>
      <c r="O18" s="21">
        <f t="shared" si="2"/>
        <v>53.065195149107048</v>
      </c>
      <c r="P18" s="21" t="s">
        <v>15</v>
      </c>
      <c r="Q18" s="21">
        <v>59.1501976284585</v>
      </c>
      <c r="R18" s="21">
        <v>60.000000000000007</v>
      </c>
      <c r="S18" s="21">
        <v>35.68571428571429</v>
      </c>
      <c r="T18" s="21">
        <v>41.334510595358225</v>
      </c>
      <c r="U18" s="21" t="s">
        <v>15</v>
      </c>
      <c r="V18" s="21">
        <v>85.363881401617263</v>
      </c>
      <c r="W18" s="21">
        <v>59.381818181818169</v>
      </c>
      <c r="X18" s="21">
        <v>45.990783410138249</v>
      </c>
      <c r="Y18" s="21">
        <v>59.499999999999993</v>
      </c>
      <c r="Z18" s="21">
        <v>44.662719703977793</v>
      </c>
      <c r="AA18" s="21">
        <v>39.582326283987911</v>
      </c>
      <c r="AB18" s="21">
        <f t="shared" si="3"/>
        <v>41.907354461469858</v>
      </c>
      <c r="AC18" s="21">
        <v>37.38095238095238</v>
      </c>
      <c r="AD18" s="21">
        <v>50.000000000000007</v>
      </c>
      <c r="AE18" s="21">
        <v>38.722160664819945</v>
      </c>
      <c r="AF18" s="21">
        <v>47.605095541401269</v>
      </c>
      <c r="AG18" s="21">
        <v>42.883721348117632</v>
      </c>
      <c r="AH18" s="21">
        <v>42.950980392156865</v>
      </c>
      <c r="AI18" s="21">
        <v>34.867037724180584</v>
      </c>
      <c r="AJ18" s="21">
        <v>20.805801796209728</v>
      </c>
      <c r="AK18" s="21">
        <v>48.170258332217912</v>
      </c>
      <c r="AL18" s="21">
        <v>52.639536526776887</v>
      </c>
      <c r="AM18" s="21">
        <v>33.479378338219348</v>
      </c>
      <c r="AN18" s="21">
        <v>53.38333049258565</v>
      </c>
      <c r="AO18" s="21">
        <f t="shared" si="4"/>
        <v>37.650154046932279</v>
      </c>
      <c r="AP18" s="21">
        <v>43.730113944655443</v>
      </c>
      <c r="AQ18" s="21">
        <v>22.673010380622841</v>
      </c>
      <c r="AR18" s="21">
        <v>49.382961892970144</v>
      </c>
      <c r="AS18" s="21">
        <v>40.642782909930716</v>
      </c>
      <c r="AT18" s="21">
        <v>44.773913043478252</v>
      </c>
      <c r="AU18" s="21">
        <v>43.848459265512879</v>
      </c>
      <c r="AV18" s="21">
        <v>49.28830769230769</v>
      </c>
      <c r="AW18" s="21">
        <v>17.178860259544855</v>
      </c>
      <c r="AX18" s="21">
        <v>35.758458341205369</v>
      </c>
      <c r="AY18" s="21">
        <v>38</v>
      </c>
      <c r="AZ18" s="21">
        <v>35.59536931893205</v>
      </c>
      <c r="BA18" s="21">
        <v>30.929611514027098</v>
      </c>
      <c r="BB18" s="21">
        <f t="shared" si="5"/>
        <v>34.254642453170931</v>
      </c>
      <c r="BC18" s="21">
        <v>25.080342367030266</v>
      </c>
      <c r="BD18" s="21">
        <v>37.69226244660738</v>
      </c>
      <c r="BE18" s="21">
        <v>47.612782420303311</v>
      </c>
      <c r="BF18" s="21">
        <v>40.628558239729195</v>
      </c>
      <c r="BG18" s="21">
        <v>34.785533958891875</v>
      </c>
      <c r="BH18" s="21">
        <v>37.241681260945711</v>
      </c>
      <c r="BI18" s="21">
        <v>32.179529802897171</v>
      </c>
      <c r="BJ18" s="21">
        <v>28.886119520125572</v>
      </c>
      <c r="BK18" s="21">
        <v>33.564118373638479</v>
      </c>
      <c r="BL18" s="21">
        <v>29.273962083033357</v>
      </c>
      <c r="BM18" s="21">
        <v>24.436318748573687</v>
      </c>
      <c r="BN18" s="21">
        <v>39.674500216275177</v>
      </c>
      <c r="BO18" s="21">
        <f t="shared" si="6"/>
        <v>27.838044553590134</v>
      </c>
      <c r="BP18" s="21">
        <v>25.146642201834858</v>
      </c>
      <c r="BQ18" s="21">
        <v>26.613785842367612</v>
      </c>
      <c r="BR18" s="21">
        <v>40.750558827064054</v>
      </c>
      <c r="BS18" s="21">
        <v>21.259177297578759</v>
      </c>
      <c r="BT18" s="21">
        <v>30.188547486033524</v>
      </c>
      <c r="BU18" s="21">
        <v>22.653436236677695</v>
      </c>
      <c r="BV18" s="21">
        <v>26.961227681480519</v>
      </c>
      <c r="BW18" s="21">
        <v>32.928258808658548</v>
      </c>
      <c r="BX18" s="21">
        <v>31.702187500000001</v>
      </c>
      <c r="BY18" s="21">
        <v>25.000000000000004</v>
      </c>
      <c r="BZ18" s="21">
        <v>21.508290060798995</v>
      </c>
      <c r="CA18" s="21">
        <v>29.344422700587081</v>
      </c>
      <c r="CB18" s="21">
        <f t="shared" si="7"/>
        <v>23.679582471839026</v>
      </c>
      <c r="CC18" s="21">
        <v>20.132759266192441</v>
      </c>
      <c r="CD18" s="21">
        <v>30.201852459016393</v>
      </c>
      <c r="CE18" s="21">
        <v>39.24030950626382</v>
      </c>
      <c r="CF18" s="21">
        <v>38.484394506866415</v>
      </c>
      <c r="CG18" s="21">
        <v>24.554299754299759</v>
      </c>
      <c r="CH18" s="21">
        <v>25.682702702702699</v>
      </c>
      <c r="CI18" s="21">
        <v>29.697128567943398</v>
      </c>
      <c r="CJ18" s="21">
        <v>12.145502401096229</v>
      </c>
      <c r="CK18" s="21">
        <v>12.443573647261909</v>
      </c>
      <c r="CL18" s="21">
        <v>15.052554584905876</v>
      </c>
      <c r="CM18" s="21">
        <v>11.230878004884946</v>
      </c>
      <c r="CN18" s="21">
        <v>25.289034260634477</v>
      </c>
      <c r="CO18" s="21">
        <f t="shared" si="11"/>
        <v>21.988680684599654</v>
      </c>
      <c r="CP18" s="21">
        <v>14.934611685620521</v>
      </c>
      <c r="CQ18" s="21">
        <v>34.700000000000003</v>
      </c>
      <c r="CR18" s="21">
        <v>16.280159328993314</v>
      </c>
      <c r="CS18" s="21">
        <v>29.241193181818179</v>
      </c>
      <c r="CT18" s="21">
        <v>13.523718049321488</v>
      </c>
      <c r="CU18" s="21">
        <v>14.913869204673952</v>
      </c>
      <c r="CV18" s="21">
        <v>26.138997620692297</v>
      </c>
      <c r="CW18" s="21">
        <v>22.144778541835727</v>
      </c>
      <c r="CX18" s="21">
        <v>12.237051992263055</v>
      </c>
      <c r="CY18" s="21">
        <v>22.600220669363733</v>
      </c>
      <c r="CZ18" s="21">
        <v>35</v>
      </c>
      <c r="DA18" s="21">
        <v>22.149567940613583</v>
      </c>
      <c r="DB18" s="21">
        <f t="shared" si="12"/>
        <v>26.412624157249827</v>
      </c>
      <c r="DC18" s="21">
        <v>20.191657271702368</v>
      </c>
      <c r="DD18" s="21">
        <v>21.000000000000004</v>
      </c>
      <c r="DE18" s="21">
        <v>27.232393004923136</v>
      </c>
      <c r="DF18" s="21">
        <v>34.59556772888417</v>
      </c>
      <c r="DG18" s="21">
        <v>20.155496802754548</v>
      </c>
      <c r="DH18" s="21">
        <v>30.104749431309024</v>
      </c>
      <c r="DI18" s="21">
        <v>21.129393107628363</v>
      </c>
      <c r="DJ18" s="21">
        <v>25.53324851078596</v>
      </c>
      <c r="DK18" s="21">
        <v>25.273503993985525</v>
      </c>
      <c r="DL18" s="21">
        <v>30.360623377029686</v>
      </c>
      <c r="DM18" s="21">
        <v>31.172896683504558</v>
      </c>
      <c r="DN18" s="21">
        <v>30.201959974490574</v>
      </c>
      <c r="DO18" s="21">
        <f t="shared" si="8"/>
        <v>29.943487018144534</v>
      </c>
      <c r="DP18" s="21">
        <v>26.200582187337833</v>
      </c>
      <c r="DQ18" s="21">
        <v>30.513226604641957</v>
      </c>
      <c r="DR18" s="21">
        <v>29.608433734939759</v>
      </c>
      <c r="DS18" s="21">
        <v>11.968674071656062</v>
      </c>
      <c r="DT18" s="21">
        <v>26.869999999999997</v>
      </c>
      <c r="DU18" s="21">
        <v>28.071304056319143</v>
      </c>
      <c r="DV18" s="21">
        <v>30.731721184095818</v>
      </c>
      <c r="DW18" s="21">
        <v>32.748293451146068</v>
      </c>
      <c r="DX18" s="21">
        <v>34.043911495970796</v>
      </c>
      <c r="DY18" s="21">
        <v>32.482948616864149</v>
      </c>
      <c r="DZ18" s="21">
        <v>41.666851420758967</v>
      </c>
      <c r="EA18" s="21">
        <v>34.41589739400375</v>
      </c>
      <c r="EB18" s="21">
        <f t="shared" si="9"/>
        <v>30.488415357550142</v>
      </c>
      <c r="EC18" s="21">
        <v>33.247393980361466</v>
      </c>
      <c r="ED18" s="21">
        <v>31.657288820037948</v>
      </c>
      <c r="EE18" s="21">
        <v>33.408189442525902</v>
      </c>
      <c r="EF18" s="21">
        <v>29.70062193828759</v>
      </c>
      <c r="EG18" s="21">
        <v>33.245462813511814</v>
      </c>
      <c r="EH18" s="21">
        <v>33.670485890091236</v>
      </c>
      <c r="EI18" s="21">
        <v>31.548523072134461</v>
      </c>
      <c r="EJ18" s="21">
        <v>33.68502406009155</v>
      </c>
      <c r="EK18" s="21">
        <v>34.182954366419082</v>
      </c>
      <c r="EL18" s="21">
        <v>20.069918249431435</v>
      </c>
      <c r="EM18" s="21">
        <v>27.886748469286989</v>
      </c>
      <c r="EN18" s="21">
        <v>23.558373188422188</v>
      </c>
      <c r="EO18" s="21">
        <f t="shared" si="10"/>
        <v>31.420143200683501</v>
      </c>
      <c r="EP18" s="21">
        <v>31.46</v>
      </c>
      <c r="EQ18" s="21">
        <v>34.15</v>
      </c>
      <c r="ER18" s="21">
        <v>32.97</v>
      </c>
      <c r="ES18" s="21">
        <v>27.48</v>
      </c>
      <c r="ET18" s="21">
        <v>26.63</v>
      </c>
      <c r="EU18" s="21">
        <v>23.96</v>
      </c>
      <c r="EV18" s="21">
        <v>33.891718408202046</v>
      </c>
      <c r="EW18" s="21">
        <v>33.1</v>
      </c>
      <c r="EX18" s="21">
        <v>33.869999999999997</v>
      </c>
      <c r="EY18" s="21">
        <v>32.33</v>
      </c>
      <c r="EZ18" s="21">
        <v>34.5</v>
      </c>
      <c r="FA18" s="21">
        <v>32.700000000000003</v>
      </c>
    </row>
    <row r="19" spans="1:157" s="30" customFormat="1" ht="12.75">
      <c r="A19" s="725" t="s">
        <v>3192</v>
      </c>
      <c r="B19" s="21">
        <f>AVERAGE(C19:N19)</f>
        <v>33.388333333333335</v>
      </c>
      <c r="C19" s="21" t="s">
        <v>15</v>
      </c>
      <c r="D19" s="21" t="s">
        <v>15</v>
      </c>
      <c r="E19" s="21">
        <v>20</v>
      </c>
      <c r="F19" s="21">
        <v>20.000000000000004</v>
      </c>
      <c r="G19" s="21">
        <v>21</v>
      </c>
      <c r="H19" s="21" t="s">
        <v>15</v>
      </c>
      <c r="I19" s="21" t="s">
        <v>15</v>
      </c>
      <c r="J19" s="21" t="s">
        <v>15</v>
      </c>
      <c r="K19" s="21" t="s">
        <v>15</v>
      </c>
      <c r="L19" s="21">
        <v>47.999999999999993</v>
      </c>
      <c r="M19" s="21">
        <v>41.330000000000005</v>
      </c>
      <c r="N19" s="21">
        <v>50</v>
      </c>
      <c r="O19" s="21">
        <f t="shared" si="2"/>
        <v>49.122988685165836</v>
      </c>
      <c r="P19" s="21" t="s">
        <v>15</v>
      </c>
      <c r="Q19" s="21" t="s">
        <v>15</v>
      </c>
      <c r="R19" s="21">
        <v>36</v>
      </c>
      <c r="S19" s="21">
        <v>36.994366197183098</v>
      </c>
      <c r="T19" s="21" t="s">
        <v>15</v>
      </c>
      <c r="U19" s="21">
        <v>50</v>
      </c>
      <c r="V19" s="21">
        <v>47.999999999999993</v>
      </c>
      <c r="W19" s="21">
        <v>90</v>
      </c>
      <c r="X19" s="21">
        <v>40</v>
      </c>
      <c r="Y19" s="21">
        <v>49.999999999999993</v>
      </c>
      <c r="Z19" s="21">
        <v>49.999999999999993</v>
      </c>
      <c r="AA19" s="21">
        <v>41.112531969309458</v>
      </c>
      <c r="AB19" s="21">
        <f t="shared" si="3"/>
        <v>37.778863024024822</v>
      </c>
      <c r="AC19" s="21">
        <v>37.655357489799883</v>
      </c>
      <c r="AD19" s="21">
        <v>35.217076700434156</v>
      </c>
      <c r="AE19" s="21">
        <v>42.188679245283012</v>
      </c>
      <c r="AF19" s="21">
        <v>2.1321232360228377</v>
      </c>
      <c r="AG19" s="21">
        <v>46</v>
      </c>
      <c r="AH19" s="21">
        <v>40.768072289156628</v>
      </c>
      <c r="AI19" s="21">
        <v>40.617811996418979</v>
      </c>
      <c r="AJ19" s="21">
        <v>48.171378091872789</v>
      </c>
      <c r="AK19" s="21">
        <v>38.495675065814218</v>
      </c>
      <c r="AL19" s="21">
        <v>50.601503759398497</v>
      </c>
      <c r="AM19" s="21">
        <v>42.498678414096915</v>
      </c>
      <c r="AN19" s="21">
        <v>29.000000000000004</v>
      </c>
      <c r="AO19" s="21">
        <f t="shared" si="4"/>
        <v>43.105461713370147</v>
      </c>
      <c r="AP19" s="21">
        <v>40.263311878291397</v>
      </c>
      <c r="AQ19" s="21">
        <v>41.851337806445528</v>
      </c>
      <c r="AR19" s="21">
        <v>39.999999999999993</v>
      </c>
      <c r="AS19" s="21">
        <v>70</v>
      </c>
      <c r="AT19" s="21">
        <v>39.473812780926323</v>
      </c>
      <c r="AU19" s="21">
        <v>47.4</v>
      </c>
      <c r="AV19" s="21">
        <v>40</v>
      </c>
      <c r="AW19" s="21">
        <v>39.236151282263172</v>
      </c>
      <c r="AX19" s="21">
        <v>49.999999999999993</v>
      </c>
      <c r="AY19" s="21">
        <v>31.682316118935837</v>
      </c>
      <c r="AZ19" s="21">
        <v>38</v>
      </c>
      <c r="BA19" s="21">
        <v>39.358610693579564</v>
      </c>
      <c r="BB19" s="21">
        <f t="shared" si="5"/>
        <v>35.304767058539234</v>
      </c>
      <c r="BC19" s="21">
        <v>34.205923836389289</v>
      </c>
      <c r="BD19" s="21">
        <v>30.166256157635466</v>
      </c>
      <c r="BE19" s="21">
        <v>36.598697916666666</v>
      </c>
      <c r="BF19" s="21">
        <v>35.914285714285718</v>
      </c>
      <c r="BG19" s="21">
        <v>33.164807355516629</v>
      </c>
      <c r="BH19" s="21">
        <v>35.432465688594419</v>
      </c>
      <c r="BI19" s="21">
        <v>39.581105169340454</v>
      </c>
      <c r="BJ19" s="21">
        <v>47.999999999999993</v>
      </c>
      <c r="BK19" s="21">
        <v>31.847091396069693</v>
      </c>
      <c r="BL19" s="21">
        <v>34.335432945303779</v>
      </c>
      <c r="BM19" s="21">
        <v>32.270158917010001</v>
      </c>
      <c r="BN19" s="21">
        <v>32.140979605658806</v>
      </c>
      <c r="BO19" s="21">
        <f t="shared" si="6"/>
        <v>21.045948528795925</v>
      </c>
      <c r="BP19" s="21">
        <v>35.736132511556242</v>
      </c>
      <c r="BQ19" s="21">
        <v>33.389584743070998</v>
      </c>
      <c r="BR19" s="21">
        <v>35</v>
      </c>
      <c r="BS19" s="21">
        <v>32.611102067393787</v>
      </c>
      <c r="BT19" s="21">
        <v>34.279548872180449</v>
      </c>
      <c r="BU19" s="21">
        <v>11.880112216135725</v>
      </c>
      <c r="BV19" s="21">
        <v>8.909115391577302</v>
      </c>
      <c r="BW19" s="21">
        <v>6.2551826994780013</v>
      </c>
      <c r="BX19" s="21">
        <v>0</v>
      </c>
      <c r="BY19" s="21">
        <v>20.038418079096047</v>
      </c>
      <c r="BZ19" s="21">
        <v>27.2041923036813</v>
      </c>
      <c r="CA19" s="21">
        <v>7.2479934613812835</v>
      </c>
      <c r="CB19" s="21">
        <f t="shared" si="7"/>
        <v>13.495804371880027</v>
      </c>
      <c r="CC19" s="21">
        <v>21.138790035587188</v>
      </c>
      <c r="CD19" s="21">
        <v>0</v>
      </c>
      <c r="CE19" s="21" t="s">
        <v>15</v>
      </c>
      <c r="CF19" s="21">
        <v>11.1</v>
      </c>
      <c r="CG19" s="21">
        <v>18</v>
      </c>
      <c r="CH19" s="21">
        <v>20.364523536165326</v>
      </c>
      <c r="CI19" s="21" t="s">
        <v>15</v>
      </c>
      <c r="CJ19" s="21">
        <v>25</v>
      </c>
      <c r="CK19" s="21" t="s">
        <v>15</v>
      </c>
      <c r="CL19" s="21" t="s">
        <v>15</v>
      </c>
      <c r="CM19" s="21">
        <v>6.3405804937042038</v>
      </c>
      <c r="CN19" s="21">
        <v>6.0225409095834994</v>
      </c>
      <c r="CO19" s="21">
        <f t="shared" si="11"/>
        <v>15.204979744049583</v>
      </c>
      <c r="CP19" s="21">
        <v>6.0000000000000009</v>
      </c>
      <c r="CQ19" s="21">
        <v>6</v>
      </c>
      <c r="CR19" s="21">
        <v>8.6671037877939927</v>
      </c>
      <c r="CS19" s="21">
        <v>4.4503514938488573</v>
      </c>
      <c r="CT19" s="21">
        <v>6.4060843458272743</v>
      </c>
      <c r="CU19" s="21">
        <v>7.8087092272742336</v>
      </c>
      <c r="CV19" s="21">
        <v>30.564775870561935</v>
      </c>
      <c r="CW19" s="21">
        <v>23.108085248653762</v>
      </c>
      <c r="CX19" s="21">
        <v>8.7498449928948272</v>
      </c>
      <c r="CY19" s="21">
        <v>25.805826886631248</v>
      </c>
      <c r="CZ19" s="21">
        <v>30.018376722817763</v>
      </c>
      <c r="DA19" s="21">
        <v>24.880598352291113</v>
      </c>
      <c r="DB19" s="21">
        <f t="shared" si="12"/>
        <v>24.099974188907041</v>
      </c>
      <c r="DC19" s="21">
        <v>12.006439153992339</v>
      </c>
      <c r="DD19" s="21">
        <v>28.592864388459301</v>
      </c>
      <c r="DE19" s="21" t="s">
        <v>15</v>
      </c>
      <c r="DF19" s="21">
        <v>28</v>
      </c>
      <c r="DG19" s="21">
        <v>32.452437191324883</v>
      </c>
      <c r="DH19" s="21">
        <v>18.399999999999999</v>
      </c>
      <c r="DI19" s="21">
        <v>25</v>
      </c>
      <c r="DJ19" s="21">
        <v>34.8792899408284</v>
      </c>
      <c r="DK19" s="21">
        <v>20</v>
      </c>
      <c r="DL19" s="21">
        <v>23.457003785830178</v>
      </c>
      <c r="DM19" s="21">
        <v>22.666666666666664</v>
      </c>
      <c r="DN19" s="21">
        <v>19.645014950875694</v>
      </c>
      <c r="DO19" s="21">
        <f t="shared" si="8"/>
        <v>9.988549769667797</v>
      </c>
      <c r="DP19" s="21" t="s">
        <v>15</v>
      </c>
      <c r="DQ19" s="21">
        <v>22.228813559322038</v>
      </c>
      <c r="DR19" s="21">
        <v>8.5770270921567082</v>
      </c>
      <c r="DS19" s="21">
        <v>8.8461538461538467</v>
      </c>
      <c r="DT19" s="21">
        <v>5.9999999999999991</v>
      </c>
      <c r="DU19" s="21">
        <v>12.809545689735232</v>
      </c>
      <c r="DV19" s="21">
        <v>9.02</v>
      </c>
      <c r="DW19" s="21">
        <v>9.4208995612047932</v>
      </c>
      <c r="DX19" s="21">
        <v>6.21</v>
      </c>
      <c r="DY19" s="21">
        <v>7.3660758307003231</v>
      </c>
      <c r="DZ19" s="21">
        <v>8.2991760037248561</v>
      </c>
      <c r="EA19" s="21">
        <v>11.096355883347977</v>
      </c>
      <c r="EB19" s="21">
        <f t="shared" si="9"/>
        <v>11.503534172143326</v>
      </c>
      <c r="EC19" s="21">
        <v>6.6687040423567927</v>
      </c>
      <c r="ED19" s="21">
        <v>6.330000000000001</v>
      </c>
      <c r="EE19" s="21">
        <v>7.2687014580626537</v>
      </c>
      <c r="EF19" s="21">
        <v>7.7970388681428489</v>
      </c>
      <c r="EG19" s="21">
        <v>8.7406899702992913</v>
      </c>
      <c r="EH19" s="21">
        <v>15.649999999999999</v>
      </c>
      <c r="EI19" s="21" t="s">
        <v>15</v>
      </c>
      <c r="EJ19" s="21">
        <v>30</v>
      </c>
      <c r="EK19" s="21">
        <v>9.5731390382850261</v>
      </c>
      <c r="EL19" s="21" t="s">
        <v>15</v>
      </c>
      <c r="EM19" s="21" t="s">
        <v>15</v>
      </c>
      <c r="EN19" s="21" t="s">
        <v>15</v>
      </c>
      <c r="EO19" s="21">
        <f t="shared" si="10"/>
        <v>18.368749999999999</v>
      </c>
      <c r="EP19" s="21" t="s">
        <v>15</v>
      </c>
      <c r="EQ19" s="21">
        <v>15.7</v>
      </c>
      <c r="ER19" s="21">
        <v>16.29</v>
      </c>
      <c r="ES19" s="21" t="s">
        <v>15</v>
      </c>
      <c r="ET19" s="21" t="s">
        <v>15</v>
      </c>
      <c r="EU19" s="21" t="s">
        <v>15</v>
      </c>
      <c r="EV19" s="21">
        <v>18</v>
      </c>
      <c r="EW19" s="21">
        <v>18</v>
      </c>
      <c r="EX19" s="21">
        <v>18</v>
      </c>
      <c r="EY19" s="21">
        <v>18</v>
      </c>
      <c r="EZ19" s="21">
        <v>21.43</v>
      </c>
      <c r="FA19" s="21">
        <v>21.53</v>
      </c>
    </row>
    <row r="20" spans="1:157" s="37" customFormat="1" ht="12.75">
      <c r="A20" s="793" t="s">
        <v>3176</v>
      </c>
      <c r="B20" s="404">
        <f>AVERAGE(C20:N20)</f>
        <v>52.661022905674265</v>
      </c>
      <c r="C20" s="404">
        <v>37.870524691358021</v>
      </c>
      <c r="D20" s="404">
        <v>73.535766423357671</v>
      </c>
      <c r="E20" s="404">
        <v>56.636399526253456</v>
      </c>
      <c r="F20" s="404">
        <v>64.070194680559368</v>
      </c>
      <c r="G20" s="404">
        <v>24.801699716713884</v>
      </c>
      <c r="H20" s="404">
        <v>45.549630609135598</v>
      </c>
      <c r="I20" s="404">
        <v>40.334600760456276</v>
      </c>
      <c r="J20" s="404">
        <v>59.172017899487486</v>
      </c>
      <c r="K20" s="404">
        <v>74.661682058913627</v>
      </c>
      <c r="L20" s="404">
        <v>71.76508321157479</v>
      </c>
      <c r="M20" s="404">
        <v>42.668391451068615</v>
      </c>
      <c r="N20" s="404">
        <v>40.866283839212471</v>
      </c>
      <c r="O20" s="404">
        <f t="shared" si="2"/>
        <v>49.497400822474539</v>
      </c>
      <c r="P20" s="404">
        <v>57.501215953307394</v>
      </c>
      <c r="Q20" s="404">
        <v>60.35940623537919</v>
      </c>
      <c r="R20" s="404">
        <v>69.610599762470315</v>
      </c>
      <c r="S20" s="404">
        <v>52.888215859030836</v>
      </c>
      <c r="T20" s="404">
        <v>54.897181591152332</v>
      </c>
      <c r="U20" s="404">
        <v>53.584823126664133</v>
      </c>
      <c r="V20" s="404">
        <v>33.331099960167485</v>
      </c>
      <c r="W20" s="404">
        <v>42.545408415841585</v>
      </c>
      <c r="X20" s="404">
        <v>50.395948141063599</v>
      </c>
      <c r="Y20" s="404">
        <v>49.875527796417693</v>
      </c>
      <c r="Z20" s="404">
        <v>41.519037691794523</v>
      </c>
      <c r="AA20" s="404">
        <v>27.460345336405293</v>
      </c>
      <c r="AB20" s="404">
        <f t="shared" si="3"/>
        <v>40.910834401087556</v>
      </c>
      <c r="AC20" s="404">
        <v>29.651859791920362</v>
      </c>
      <c r="AD20" s="404">
        <v>40.054914853816257</v>
      </c>
      <c r="AE20" s="404">
        <v>37.703560291885509</v>
      </c>
      <c r="AF20" s="404">
        <v>42.83550690405086</v>
      </c>
      <c r="AG20" s="404">
        <v>58.213801417280926</v>
      </c>
      <c r="AH20" s="404">
        <v>39.457679204100685</v>
      </c>
      <c r="AI20" s="404">
        <v>46.369696029576204</v>
      </c>
      <c r="AJ20" s="404">
        <v>44.938955264103484</v>
      </c>
      <c r="AK20" s="404">
        <v>46.352200400736578</v>
      </c>
      <c r="AL20" s="404">
        <v>23.827946308317269</v>
      </c>
      <c r="AM20" s="404">
        <v>37.912974434386307</v>
      </c>
      <c r="AN20" s="404">
        <v>43.610917912876232</v>
      </c>
      <c r="AO20" s="404">
        <f t="shared" si="4"/>
        <v>34.074372966974302</v>
      </c>
      <c r="AP20" s="404">
        <v>38.686093455231465</v>
      </c>
      <c r="AQ20" s="404">
        <v>43.696375569343331</v>
      </c>
      <c r="AR20" s="404">
        <v>35.756005467251853</v>
      </c>
      <c r="AS20" s="404">
        <v>29.444250675943817</v>
      </c>
      <c r="AT20" s="404">
        <v>30.337054274176989</v>
      </c>
      <c r="AU20" s="404">
        <v>19.116089277214929</v>
      </c>
      <c r="AV20" s="404">
        <v>27.921822724742182</v>
      </c>
      <c r="AW20" s="404">
        <v>40.376341978589075</v>
      </c>
      <c r="AX20" s="404">
        <v>35.843175882902685</v>
      </c>
      <c r="AY20" s="404">
        <v>35.426506525855913</v>
      </c>
      <c r="AZ20" s="404">
        <v>35.274346548558398</v>
      </c>
      <c r="BA20" s="404">
        <v>37.014413223880929</v>
      </c>
      <c r="BB20" s="404">
        <f t="shared" si="5"/>
        <v>31.476249006741956</v>
      </c>
      <c r="BC20" s="404">
        <v>30.940489618154597</v>
      </c>
      <c r="BD20" s="404">
        <v>28.860078695337414</v>
      </c>
      <c r="BE20" s="404">
        <v>33.975938075733872</v>
      </c>
      <c r="BF20" s="404">
        <v>36.661295148394856</v>
      </c>
      <c r="BG20" s="404">
        <v>36.262344458778969</v>
      </c>
      <c r="BH20" s="404">
        <v>37.510712570390432</v>
      </c>
      <c r="BI20" s="404">
        <v>36.008757380425997</v>
      </c>
      <c r="BJ20" s="404">
        <v>30.724320025871403</v>
      </c>
      <c r="BK20" s="404">
        <v>28.334834449568753</v>
      </c>
      <c r="BL20" s="404">
        <v>24.757472675225539</v>
      </c>
      <c r="BM20" s="404">
        <v>25.685278835340821</v>
      </c>
      <c r="BN20" s="404">
        <v>27.993466147680863</v>
      </c>
      <c r="BO20" s="404">
        <f t="shared" si="6"/>
        <v>27.50733184521722</v>
      </c>
      <c r="BP20" s="404">
        <v>26.510079404521914</v>
      </c>
      <c r="BQ20" s="404">
        <v>29.607943612512319</v>
      </c>
      <c r="BR20" s="404">
        <v>26.308882400687171</v>
      </c>
      <c r="BS20" s="404">
        <v>27.845969004468316</v>
      </c>
      <c r="BT20" s="404">
        <v>28.818709330147954</v>
      </c>
      <c r="BU20" s="404">
        <v>28.673224114891635</v>
      </c>
      <c r="BV20" s="404">
        <v>25.179457338827529</v>
      </c>
      <c r="BW20" s="404">
        <v>28.361569162529204</v>
      </c>
      <c r="BX20" s="404">
        <v>26.249973950459353</v>
      </c>
      <c r="BY20" s="404">
        <v>28.422262172090186</v>
      </c>
      <c r="BZ20" s="404">
        <v>28.414734598459841</v>
      </c>
      <c r="CA20" s="404">
        <v>25.695177053011218</v>
      </c>
      <c r="CB20" s="404">
        <f t="shared" si="7"/>
        <v>24.455283159392739</v>
      </c>
      <c r="CC20" s="404">
        <v>25.841365195583862</v>
      </c>
      <c r="CD20" s="404">
        <v>21.355208940160978</v>
      </c>
      <c r="CE20" s="404">
        <v>24.803449205952397</v>
      </c>
      <c r="CF20" s="404">
        <v>28.96786669938421</v>
      </c>
      <c r="CG20" s="404">
        <v>26.843329455788986</v>
      </c>
      <c r="CH20" s="404">
        <v>23.81903178890505</v>
      </c>
      <c r="CI20" s="404">
        <v>27.94960912820747</v>
      </c>
      <c r="CJ20" s="404">
        <v>27.823191678477908</v>
      </c>
      <c r="CK20" s="404">
        <v>23.278577887187254</v>
      </c>
      <c r="CL20" s="404">
        <v>21.150919615705824</v>
      </c>
      <c r="CM20" s="404">
        <v>21.477398938748944</v>
      </c>
      <c r="CN20" s="404">
        <v>20.153449378610016</v>
      </c>
      <c r="CO20" s="404">
        <f t="shared" si="11"/>
        <v>19.575764730317772</v>
      </c>
      <c r="CP20" s="404">
        <v>19.131842318063448</v>
      </c>
      <c r="CQ20" s="404">
        <v>23.626702446641691</v>
      </c>
      <c r="CR20" s="404">
        <v>22.703974764554843</v>
      </c>
      <c r="CS20" s="404">
        <v>21.005634728107307</v>
      </c>
      <c r="CT20" s="404">
        <v>22.230969433061937</v>
      </c>
      <c r="CU20" s="404">
        <v>20.678889268402582</v>
      </c>
      <c r="CV20" s="404">
        <v>12.891217256364643</v>
      </c>
      <c r="CW20" s="404">
        <v>13.535046910997094</v>
      </c>
      <c r="CX20" s="404">
        <v>19.671054610074499</v>
      </c>
      <c r="CY20" s="404">
        <v>19.282930298796803</v>
      </c>
      <c r="CZ20" s="404">
        <v>18.410043451438995</v>
      </c>
      <c r="DA20" s="404">
        <v>21.740871277309452</v>
      </c>
      <c r="DB20" s="404">
        <f t="shared" si="12"/>
        <v>19.44771720024718</v>
      </c>
      <c r="DC20" s="404">
        <v>25.671766736375318</v>
      </c>
      <c r="DD20" s="404">
        <v>17.129841172841662</v>
      </c>
      <c r="DE20" s="404">
        <v>17.704123876967042</v>
      </c>
      <c r="DF20" s="404">
        <v>21.262832399776624</v>
      </c>
      <c r="DG20" s="404">
        <v>20.88463073928154</v>
      </c>
      <c r="DH20" s="404">
        <v>21.813245635015541</v>
      </c>
      <c r="DI20" s="404">
        <v>18.991319281387923</v>
      </c>
      <c r="DJ20" s="404">
        <v>18.94731831269743</v>
      </c>
      <c r="DK20" s="404">
        <v>22.601437850857227</v>
      </c>
      <c r="DL20" s="404">
        <v>18.392519551557349</v>
      </c>
      <c r="DM20" s="404">
        <v>19.672767132341672</v>
      </c>
      <c r="DN20" s="404">
        <v>10.300803713866859</v>
      </c>
      <c r="DO20" s="404">
        <f t="shared" si="8"/>
        <v>17.710876656881233</v>
      </c>
      <c r="DP20" s="404">
        <v>19.084243420802213</v>
      </c>
      <c r="DQ20" s="404">
        <v>16.9858034774402</v>
      </c>
      <c r="DR20" s="404">
        <v>18.593319559679646</v>
      </c>
      <c r="DS20" s="404">
        <v>9.9057743431373009</v>
      </c>
      <c r="DT20" s="404">
        <v>10.811837665028715</v>
      </c>
      <c r="DU20" s="404">
        <v>18.997731164022504</v>
      </c>
      <c r="DV20" s="404">
        <v>18.986856322552388</v>
      </c>
      <c r="DW20" s="404">
        <v>18.756832504795081</v>
      </c>
      <c r="DX20" s="404">
        <v>18.314296639518133</v>
      </c>
      <c r="DY20" s="404">
        <v>19.186468631054513</v>
      </c>
      <c r="DZ20" s="404">
        <v>23.832684538963804</v>
      </c>
      <c r="EA20" s="404">
        <v>19.074671615580321</v>
      </c>
      <c r="EB20" s="404">
        <f t="shared" si="9"/>
        <v>16.995143981261226</v>
      </c>
      <c r="EC20" s="404">
        <v>16.552724958445019</v>
      </c>
      <c r="ED20" s="404">
        <v>22.31803125439955</v>
      </c>
      <c r="EE20" s="404">
        <v>17.084977201255199</v>
      </c>
      <c r="EF20" s="404">
        <v>15.647814826220777</v>
      </c>
      <c r="EG20" s="404">
        <v>19.956471602865587</v>
      </c>
      <c r="EH20" s="404">
        <v>16.769389302761297</v>
      </c>
      <c r="EI20" s="404">
        <v>10.664029934216217</v>
      </c>
      <c r="EJ20" s="404">
        <v>11.860496426538367</v>
      </c>
      <c r="EK20" s="404">
        <v>18.783892641973161</v>
      </c>
      <c r="EL20" s="404">
        <v>19.248314641365614</v>
      </c>
      <c r="EM20" s="404">
        <v>21.752817923710595</v>
      </c>
      <c r="EN20" s="404">
        <v>13.302767061383319</v>
      </c>
      <c r="EO20" s="404">
        <f t="shared" si="10"/>
        <v>17.975833333333334</v>
      </c>
      <c r="EP20" s="404">
        <v>15.25</v>
      </c>
      <c r="EQ20" s="404">
        <v>19.14</v>
      </c>
      <c r="ER20" s="404">
        <v>16.579999999999998</v>
      </c>
      <c r="ES20" s="404">
        <v>19.55</v>
      </c>
      <c r="ET20" s="404">
        <v>16.48</v>
      </c>
      <c r="EU20" s="404">
        <v>17.77</v>
      </c>
      <c r="EV20" s="404">
        <v>18.36</v>
      </c>
      <c r="EW20" s="404">
        <v>18.25</v>
      </c>
      <c r="EX20" s="404">
        <v>18.27</v>
      </c>
      <c r="EY20" s="404">
        <v>20.76</v>
      </c>
      <c r="EZ20" s="404">
        <v>19.27</v>
      </c>
      <c r="FA20" s="404">
        <v>16.03</v>
      </c>
    </row>
    <row r="21" spans="1:157" s="30" customFormat="1" ht="12.75">
      <c r="A21" s="792" t="s">
        <v>3187</v>
      </c>
      <c r="B21" s="21">
        <f>AVERAGE(C21:N21)</f>
        <v>60</v>
      </c>
      <c r="C21" s="21" t="s">
        <v>15</v>
      </c>
      <c r="D21" s="21" t="s">
        <v>15</v>
      </c>
      <c r="E21" s="21" t="s">
        <v>15</v>
      </c>
      <c r="F21" s="21" t="s">
        <v>15</v>
      </c>
      <c r="G21" s="21" t="s">
        <v>15</v>
      </c>
      <c r="H21" s="21" t="s">
        <v>15</v>
      </c>
      <c r="I21" s="21" t="s">
        <v>15</v>
      </c>
      <c r="J21" s="21" t="s">
        <v>15</v>
      </c>
      <c r="K21" s="21" t="s">
        <v>15</v>
      </c>
      <c r="L21" s="21">
        <v>60</v>
      </c>
      <c r="M21" s="21" t="s">
        <v>15</v>
      </c>
      <c r="N21" s="21" t="s">
        <v>15</v>
      </c>
      <c r="O21" s="21">
        <f t="shared" si="2"/>
        <v>49.147037830121349</v>
      </c>
      <c r="P21" s="21" t="s">
        <v>15</v>
      </c>
      <c r="Q21" s="21" t="s">
        <v>15</v>
      </c>
      <c r="R21" s="21">
        <v>60.000000000000007</v>
      </c>
      <c r="S21" s="21" t="s">
        <v>15</v>
      </c>
      <c r="T21" s="21" t="s">
        <v>15</v>
      </c>
      <c r="U21" s="21" t="s">
        <v>15</v>
      </c>
      <c r="V21" s="21" t="s">
        <v>15</v>
      </c>
      <c r="W21" s="21" t="s">
        <v>15</v>
      </c>
      <c r="X21" s="21" t="s">
        <v>15</v>
      </c>
      <c r="Y21" s="21" t="s">
        <v>15</v>
      </c>
      <c r="Z21" s="21">
        <v>42.441113490364025</v>
      </c>
      <c r="AA21" s="21">
        <v>45</v>
      </c>
      <c r="AB21" s="21">
        <f t="shared" si="3"/>
        <v>46.069307014662819</v>
      </c>
      <c r="AC21" s="21" t="s">
        <v>15</v>
      </c>
      <c r="AD21" s="21">
        <v>45.429354445797813</v>
      </c>
      <c r="AE21" s="21" t="s">
        <v>15</v>
      </c>
      <c r="AF21" s="21">
        <v>40</v>
      </c>
      <c r="AG21" s="21">
        <v>40</v>
      </c>
      <c r="AH21" s="21">
        <v>40</v>
      </c>
      <c r="AI21" s="21" t="s">
        <v>15</v>
      </c>
      <c r="AJ21" s="21" t="s">
        <v>15</v>
      </c>
      <c r="AK21" s="21" t="s">
        <v>15</v>
      </c>
      <c r="AL21" s="21">
        <v>55.986487642179085</v>
      </c>
      <c r="AM21" s="21" t="s">
        <v>15</v>
      </c>
      <c r="AN21" s="21">
        <v>54.999999999999993</v>
      </c>
      <c r="AO21" s="21">
        <f t="shared" si="4"/>
        <v>40.492872214194911</v>
      </c>
      <c r="AP21" s="21" t="s">
        <v>15</v>
      </c>
      <c r="AQ21" s="21" t="s">
        <v>15</v>
      </c>
      <c r="AR21" s="21">
        <v>55</v>
      </c>
      <c r="AS21" s="21" t="s">
        <v>15</v>
      </c>
      <c r="AT21" s="21">
        <v>50.000000000000007</v>
      </c>
      <c r="AU21" s="21">
        <v>40</v>
      </c>
      <c r="AV21" s="21" t="s">
        <v>15</v>
      </c>
      <c r="AW21" s="21" t="s">
        <v>15</v>
      </c>
      <c r="AX21" s="21">
        <v>29.34828545237022</v>
      </c>
      <c r="AY21" s="21">
        <v>31.034050328045844</v>
      </c>
      <c r="AZ21" s="21">
        <v>35</v>
      </c>
      <c r="BA21" s="21">
        <v>43.067769718948327</v>
      </c>
      <c r="BB21" s="21">
        <f t="shared" si="5"/>
        <v>30.204896447504758</v>
      </c>
      <c r="BC21" s="21">
        <v>26.20800220893971</v>
      </c>
      <c r="BD21" s="21">
        <v>20.807658323142501</v>
      </c>
      <c r="BE21" s="21">
        <v>29.879628435733778</v>
      </c>
      <c r="BF21" s="21">
        <v>36.555555555555557</v>
      </c>
      <c r="BG21" s="21">
        <v>36.642299503193755</v>
      </c>
      <c r="BH21" s="21" t="s">
        <v>15</v>
      </c>
      <c r="BI21" s="21">
        <v>35.000000000000007</v>
      </c>
      <c r="BJ21" s="21">
        <v>29.989999999999995</v>
      </c>
      <c r="BK21" s="21">
        <v>29.999999999999996</v>
      </c>
      <c r="BL21" s="21" t="s">
        <v>15</v>
      </c>
      <c r="BM21" s="21">
        <v>27.599609851255796</v>
      </c>
      <c r="BN21" s="21">
        <v>29.366210597226413</v>
      </c>
      <c r="BO21" s="21">
        <f t="shared" si="6"/>
        <v>29.365657369329082</v>
      </c>
      <c r="BP21" s="21">
        <v>30.472164948453607</v>
      </c>
      <c r="BQ21" s="21">
        <v>21.305803571428566</v>
      </c>
      <c r="BR21" s="21">
        <v>40</v>
      </c>
      <c r="BS21" s="21">
        <v>26.249999999999996</v>
      </c>
      <c r="BT21" s="21" t="s">
        <v>15</v>
      </c>
      <c r="BU21" s="21">
        <v>35.999999999999993</v>
      </c>
      <c r="BV21" s="21" t="s">
        <v>15</v>
      </c>
      <c r="BW21" s="21">
        <v>26.531633065421399</v>
      </c>
      <c r="BX21" s="21" t="s">
        <v>15</v>
      </c>
      <c r="BY21" s="21" t="s">
        <v>15</v>
      </c>
      <c r="BZ21" s="21" t="s">
        <v>15</v>
      </c>
      <c r="CA21" s="21">
        <v>25.000000000000004</v>
      </c>
      <c r="CB21" s="21">
        <f t="shared" si="7"/>
        <v>25.53534803908396</v>
      </c>
      <c r="CC21" s="21">
        <v>24.5</v>
      </c>
      <c r="CD21" s="21">
        <v>25.215646119189024</v>
      </c>
      <c r="CE21" s="21">
        <v>24</v>
      </c>
      <c r="CF21" s="21">
        <v>24</v>
      </c>
      <c r="CG21" s="21">
        <v>28.571002386634845</v>
      </c>
      <c r="CH21" s="21" t="s">
        <v>15</v>
      </c>
      <c r="CI21" s="21">
        <v>26.418995191972687</v>
      </c>
      <c r="CJ21" s="21" t="s">
        <v>15</v>
      </c>
      <c r="CK21" s="21">
        <v>22.912488653959102</v>
      </c>
      <c r="CL21" s="21">
        <v>24.999999999999996</v>
      </c>
      <c r="CM21" s="21" t="s">
        <v>15</v>
      </c>
      <c r="CN21" s="21">
        <v>29.2</v>
      </c>
      <c r="CO21" s="21">
        <f t="shared" si="11"/>
        <v>19.870598179712054</v>
      </c>
      <c r="CP21" s="21">
        <v>22</v>
      </c>
      <c r="CQ21" s="21" t="s">
        <v>15</v>
      </c>
      <c r="CR21" s="21">
        <v>19.311118043910618</v>
      </c>
      <c r="CS21" s="21">
        <v>21.09086707339619</v>
      </c>
      <c r="CT21" s="21">
        <v>20.298179191471341</v>
      </c>
      <c r="CU21" s="21">
        <v>19.765426124826103</v>
      </c>
      <c r="CV21" s="21">
        <v>18.369793183804255</v>
      </c>
      <c r="CW21" s="21" t="s">
        <v>15</v>
      </c>
      <c r="CX21" s="21">
        <v>25</v>
      </c>
      <c r="CY21" s="21" t="s">
        <v>15</v>
      </c>
      <c r="CZ21" s="21">
        <v>16.5</v>
      </c>
      <c r="DA21" s="21">
        <v>16.500000000000004</v>
      </c>
      <c r="DB21" s="21">
        <f t="shared" si="12"/>
        <v>19.365282892677314</v>
      </c>
      <c r="DC21" s="21">
        <v>23</v>
      </c>
      <c r="DD21" s="21">
        <v>16.53</v>
      </c>
      <c r="DE21" s="21">
        <v>16</v>
      </c>
      <c r="DF21" s="21">
        <v>21.999999999999996</v>
      </c>
      <c r="DG21" s="21">
        <v>22</v>
      </c>
      <c r="DH21" s="21">
        <v>25.000000000000004</v>
      </c>
      <c r="DI21" s="21">
        <v>18.209163346613543</v>
      </c>
      <c r="DJ21" s="21" t="s">
        <v>15</v>
      </c>
      <c r="DK21" s="21" t="s">
        <v>15</v>
      </c>
      <c r="DL21" s="21">
        <v>14.000000000000002</v>
      </c>
      <c r="DM21" s="21">
        <v>17.548382687482306</v>
      </c>
      <c r="DN21" s="21" t="s">
        <v>15</v>
      </c>
      <c r="DO21" s="21">
        <f t="shared" si="8"/>
        <v>18.350886102271772</v>
      </c>
      <c r="DP21" s="21">
        <v>18</v>
      </c>
      <c r="DQ21" s="21">
        <v>14.5</v>
      </c>
      <c r="DR21" s="21">
        <v>21</v>
      </c>
      <c r="DS21" s="21">
        <v>18.000000000000004</v>
      </c>
      <c r="DT21" s="21">
        <v>18</v>
      </c>
      <c r="DU21" s="21">
        <v>17</v>
      </c>
      <c r="DV21" s="21">
        <v>18.140633227261283</v>
      </c>
      <c r="DW21" s="21">
        <v>20.39</v>
      </c>
      <c r="DX21" s="21">
        <v>17.599999999999998</v>
      </c>
      <c r="DY21" s="21">
        <v>17.579999999999998</v>
      </c>
      <c r="DZ21" s="21">
        <v>22</v>
      </c>
      <c r="EA21" s="21">
        <v>18</v>
      </c>
      <c r="EB21" s="21">
        <f t="shared" si="9"/>
        <v>20.905980614439716</v>
      </c>
      <c r="EC21" s="21">
        <v>18</v>
      </c>
      <c r="ED21" s="21" t="s">
        <v>15</v>
      </c>
      <c r="EE21" s="21">
        <v>19.560000000000002</v>
      </c>
      <c r="EF21" s="21">
        <v>12.166657158458365</v>
      </c>
      <c r="EG21" s="21">
        <v>24.999999999999996</v>
      </c>
      <c r="EH21" s="21" t="s">
        <v>15</v>
      </c>
      <c r="EI21" s="21">
        <v>28.999999999999996</v>
      </c>
      <c r="EJ21" s="21">
        <v>20.807112622302412</v>
      </c>
      <c r="EK21" s="21">
        <v>21</v>
      </c>
      <c r="EL21" s="21">
        <v>22</v>
      </c>
      <c r="EM21" s="21">
        <v>21</v>
      </c>
      <c r="EN21" s="21">
        <v>20.526036363636365</v>
      </c>
      <c r="EO21" s="21">
        <f t="shared" si="10"/>
        <v>17.747500000000002</v>
      </c>
      <c r="EP21" s="21" t="s">
        <v>15</v>
      </c>
      <c r="EQ21" s="21" t="s">
        <v>15</v>
      </c>
      <c r="ER21" s="21" t="s">
        <v>15</v>
      </c>
      <c r="ES21" s="21">
        <v>15</v>
      </c>
      <c r="ET21" s="21" t="s">
        <v>15</v>
      </c>
      <c r="EU21" s="21">
        <v>20</v>
      </c>
      <c r="EV21" s="21" t="s">
        <v>15</v>
      </c>
      <c r="EW21" s="21" t="s">
        <v>739</v>
      </c>
      <c r="EX21" s="21">
        <v>15.99</v>
      </c>
      <c r="EY21" s="21" t="s">
        <v>739</v>
      </c>
      <c r="EZ21" s="21" t="s">
        <v>739</v>
      </c>
      <c r="FA21" s="21">
        <v>20</v>
      </c>
    </row>
    <row r="22" spans="1:157" s="30" customFormat="1" ht="12.75">
      <c r="A22" s="753" t="s">
        <v>3042</v>
      </c>
      <c r="B22" s="21" t="s">
        <v>15</v>
      </c>
      <c r="C22" s="21" t="s">
        <v>15</v>
      </c>
      <c r="D22" s="21" t="s">
        <v>15</v>
      </c>
      <c r="E22" s="21" t="s">
        <v>15</v>
      </c>
      <c r="F22" s="21" t="s">
        <v>15</v>
      </c>
      <c r="G22" s="21" t="s">
        <v>15</v>
      </c>
      <c r="H22" s="21" t="s">
        <v>15</v>
      </c>
      <c r="I22" s="21" t="s">
        <v>15</v>
      </c>
      <c r="J22" s="21" t="s">
        <v>15</v>
      </c>
      <c r="K22" s="21" t="s">
        <v>15</v>
      </c>
      <c r="L22" s="21" t="s">
        <v>15</v>
      </c>
      <c r="M22" s="21" t="s">
        <v>15</v>
      </c>
      <c r="N22" s="21" t="s">
        <v>15</v>
      </c>
      <c r="O22" s="21">
        <f t="shared" si="2"/>
        <v>60.000000000000007</v>
      </c>
      <c r="P22" s="21" t="s">
        <v>15</v>
      </c>
      <c r="Q22" s="21" t="s">
        <v>15</v>
      </c>
      <c r="R22" s="21" t="s">
        <v>15</v>
      </c>
      <c r="S22" s="21" t="s">
        <v>15</v>
      </c>
      <c r="T22" s="21" t="s">
        <v>15</v>
      </c>
      <c r="U22" s="21" t="s">
        <v>15</v>
      </c>
      <c r="V22" s="21">
        <v>60.000000000000007</v>
      </c>
      <c r="W22" s="21" t="s">
        <v>15</v>
      </c>
      <c r="X22" s="21" t="s">
        <v>15</v>
      </c>
      <c r="Y22" s="21" t="s">
        <v>15</v>
      </c>
      <c r="Z22" s="21" t="s">
        <v>15</v>
      </c>
      <c r="AA22" s="21" t="s">
        <v>15</v>
      </c>
      <c r="AB22" s="21" t="s">
        <v>15</v>
      </c>
      <c r="AC22" s="21" t="s">
        <v>15</v>
      </c>
      <c r="AD22" s="21" t="s">
        <v>15</v>
      </c>
      <c r="AE22" s="21" t="s">
        <v>15</v>
      </c>
      <c r="AF22" s="21" t="s">
        <v>15</v>
      </c>
      <c r="AG22" s="21" t="s">
        <v>15</v>
      </c>
      <c r="AH22" s="21" t="s">
        <v>15</v>
      </c>
      <c r="AI22" s="21" t="s">
        <v>15</v>
      </c>
      <c r="AJ22" s="21" t="s">
        <v>15</v>
      </c>
      <c r="AK22" s="21" t="s">
        <v>15</v>
      </c>
      <c r="AL22" s="21" t="s">
        <v>15</v>
      </c>
      <c r="AM22" s="21" t="s">
        <v>15</v>
      </c>
      <c r="AN22" s="21" t="s">
        <v>15</v>
      </c>
      <c r="AO22" s="21">
        <f t="shared" si="4"/>
        <v>38.000000000000007</v>
      </c>
      <c r="AP22" s="21" t="s">
        <v>15</v>
      </c>
      <c r="AQ22" s="21" t="s">
        <v>15</v>
      </c>
      <c r="AR22" s="21" t="s">
        <v>15</v>
      </c>
      <c r="AS22" s="21" t="s">
        <v>15</v>
      </c>
      <c r="AT22" s="21">
        <v>38.000000000000007</v>
      </c>
      <c r="AU22" s="21" t="s">
        <v>15</v>
      </c>
      <c r="AV22" s="21" t="s">
        <v>15</v>
      </c>
      <c r="AW22" s="21" t="s">
        <v>15</v>
      </c>
      <c r="AX22" s="21" t="s">
        <v>15</v>
      </c>
      <c r="AY22" s="21" t="s">
        <v>15</v>
      </c>
      <c r="AZ22" s="21" t="s">
        <v>15</v>
      </c>
      <c r="BA22" s="21" t="s">
        <v>15</v>
      </c>
      <c r="BB22" s="21">
        <f t="shared" si="5"/>
        <v>29.999971261890391</v>
      </c>
      <c r="BC22" s="21" t="s">
        <v>15</v>
      </c>
      <c r="BD22" s="21" t="s">
        <v>15</v>
      </c>
      <c r="BE22" s="21">
        <v>35</v>
      </c>
      <c r="BF22" s="21" t="s">
        <v>15</v>
      </c>
      <c r="BG22" s="21" t="s">
        <v>15</v>
      </c>
      <c r="BH22" s="21" t="s">
        <v>15</v>
      </c>
      <c r="BI22" s="21" t="s">
        <v>15</v>
      </c>
      <c r="BJ22" s="21" t="s">
        <v>15</v>
      </c>
      <c r="BK22" s="21">
        <v>30.000000000000004</v>
      </c>
      <c r="BL22" s="21">
        <v>24.999913785671176</v>
      </c>
      <c r="BM22" s="21" t="s">
        <v>15</v>
      </c>
      <c r="BN22" s="21" t="s">
        <v>15</v>
      </c>
      <c r="BO22" s="21">
        <f t="shared" si="6"/>
        <v>45</v>
      </c>
      <c r="BP22" s="21" t="s">
        <v>15</v>
      </c>
      <c r="BQ22" s="21" t="s">
        <v>15</v>
      </c>
      <c r="BR22" s="21" t="s">
        <v>15</v>
      </c>
      <c r="BS22" s="21" t="s">
        <v>15</v>
      </c>
      <c r="BT22" s="21">
        <v>45</v>
      </c>
      <c r="BU22" s="21" t="s">
        <v>15</v>
      </c>
      <c r="BV22" s="21" t="s">
        <v>15</v>
      </c>
      <c r="BW22" s="21" t="s">
        <v>15</v>
      </c>
      <c r="BX22" s="21" t="s">
        <v>15</v>
      </c>
      <c r="BY22" s="21" t="s">
        <v>15</v>
      </c>
      <c r="BZ22" s="21" t="s">
        <v>15</v>
      </c>
      <c r="CA22" s="21" t="s">
        <v>15</v>
      </c>
      <c r="CB22" s="21">
        <f t="shared" si="7"/>
        <v>23.000000000000004</v>
      </c>
      <c r="CC22" s="21" t="s">
        <v>15</v>
      </c>
      <c r="CD22" s="21" t="s">
        <v>15</v>
      </c>
      <c r="CE22" s="21" t="s">
        <v>15</v>
      </c>
      <c r="CF22" s="21" t="s">
        <v>15</v>
      </c>
      <c r="CG22" s="21" t="s">
        <v>15</v>
      </c>
      <c r="CH22" s="21" t="s">
        <v>15</v>
      </c>
      <c r="CI22" s="21" t="s">
        <v>15</v>
      </c>
      <c r="CJ22" s="21" t="s">
        <v>15</v>
      </c>
      <c r="CK22" s="21" t="s">
        <v>15</v>
      </c>
      <c r="CL22" s="21" t="s">
        <v>15</v>
      </c>
      <c r="CM22" s="21" t="s">
        <v>15</v>
      </c>
      <c r="CN22" s="21">
        <v>23.000000000000004</v>
      </c>
      <c r="CO22" s="21" t="s">
        <v>15</v>
      </c>
      <c r="CP22" s="21" t="s">
        <v>15</v>
      </c>
      <c r="CQ22" s="21" t="s">
        <v>15</v>
      </c>
      <c r="CR22" s="21" t="s">
        <v>15</v>
      </c>
      <c r="CS22" s="21" t="s">
        <v>15</v>
      </c>
      <c r="CT22" s="21" t="s">
        <v>15</v>
      </c>
      <c r="CU22" s="21" t="s">
        <v>15</v>
      </c>
      <c r="CV22" s="21" t="s">
        <v>15</v>
      </c>
      <c r="CW22" s="21" t="s">
        <v>15</v>
      </c>
      <c r="CX22" s="21" t="s">
        <v>15</v>
      </c>
      <c r="CY22" s="21" t="s">
        <v>15</v>
      </c>
      <c r="CZ22" s="21" t="s">
        <v>15</v>
      </c>
      <c r="DA22" s="21" t="s">
        <v>15</v>
      </c>
      <c r="DB22" s="21">
        <f t="shared" si="12"/>
        <v>25</v>
      </c>
      <c r="DC22" s="21" t="s">
        <v>15</v>
      </c>
      <c r="DD22" s="21">
        <v>24.999999999999996</v>
      </c>
      <c r="DE22" s="21">
        <v>25.000000000000004</v>
      </c>
      <c r="DF22" s="21" t="s">
        <v>15</v>
      </c>
      <c r="DG22" s="21" t="s">
        <v>15</v>
      </c>
      <c r="DH22" s="21" t="s">
        <v>15</v>
      </c>
      <c r="DI22" s="21" t="s">
        <v>15</v>
      </c>
      <c r="DJ22" s="21" t="s">
        <v>15</v>
      </c>
      <c r="DK22" s="21" t="s">
        <v>15</v>
      </c>
      <c r="DL22" s="21" t="s">
        <v>15</v>
      </c>
      <c r="DM22" s="21" t="s">
        <v>15</v>
      </c>
      <c r="DN22" s="21" t="s">
        <v>15</v>
      </c>
      <c r="DO22" s="21" t="s">
        <v>15</v>
      </c>
      <c r="DP22" s="21" t="s">
        <v>15</v>
      </c>
      <c r="DQ22" s="21" t="s">
        <v>15</v>
      </c>
      <c r="DR22" s="21" t="s">
        <v>15</v>
      </c>
      <c r="DS22" s="21" t="s">
        <v>15</v>
      </c>
      <c r="DT22" s="21" t="s">
        <v>15</v>
      </c>
      <c r="DU22" s="21" t="s">
        <v>15</v>
      </c>
      <c r="DV22" s="21" t="s">
        <v>15</v>
      </c>
      <c r="DW22" s="21" t="s">
        <v>15</v>
      </c>
      <c r="DX22" s="21" t="s">
        <v>15</v>
      </c>
      <c r="DY22" s="21" t="s">
        <v>15</v>
      </c>
      <c r="DZ22" s="21" t="s">
        <v>15</v>
      </c>
      <c r="EA22" s="21" t="s">
        <v>15</v>
      </c>
      <c r="EB22" s="21">
        <f t="shared" si="9"/>
        <v>21</v>
      </c>
      <c r="EC22" s="21">
        <v>27</v>
      </c>
      <c r="ED22" s="21" t="s">
        <v>15</v>
      </c>
      <c r="EE22" s="21">
        <v>18</v>
      </c>
      <c r="EF22" s="21">
        <v>17.999999999999996</v>
      </c>
      <c r="EG22" s="21" t="s">
        <v>15</v>
      </c>
      <c r="EH22" s="21" t="s">
        <v>15</v>
      </c>
      <c r="EI22" s="21" t="s">
        <v>15</v>
      </c>
      <c r="EJ22" s="21" t="s">
        <v>15</v>
      </c>
      <c r="EK22" s="21" t="s">
        <v>15</v>
      </c>
      <c r="EL22" s="21" t="s">
        <v>15</v>
      </c>
      <c r="EM22" s="21" t="s">
        <v>15</v>
      </c>
      <c r="EN22" s="21" t="s">
        <v>15</v>
      </c>
      <c r="EO22" s="21">
        <f t="shared" si="10"/>
        <v>27.5</v>
      </c>
      <c r="EP22" s="21" t="s">
        <v>15</v>
      </c>
      <c r="EQ22" s="21" t="s">
        <v>15</v>
      </c>
      <c r="ER22" s="21" t="s">
        <v>15</v>
      </c>
      <c r="ES22" s="21" t="s">
        <v>15</v>
      </c>
      <c r="ET22" s="21" t="s">
        <v>15</v>
      </c>
      <c r="EU22" s="21" t="s">
        <v>15</v>
      </c>
      <c r="EV22" s="21">
        <v>20</v>
      </c>
      <c r="EW22" s="21" t="s">
        <v>739</v>
      </c>
      <c r="EX22" s="21">
        <v>35</v>
      </c>
      <c r="EY22" s="21" t="s">
        <v>739</v>
      </c>
      <c r="EZ22" s="21" t="s">
        <v>739</v>
      </c>
      <c r="FA22" s="21" t="s">
        <v>739</v>
      </c>
    </row>
    <row r="23" spans="1:157" s="30" customFormat="1" ht="12.75">
      <c r="A23" s="792" t="s">
        <v>2901</v>
      </c>
      <c r="B23" s="21" t="s">
        <v>15</v>
      </c>
      <c r="C23" s="21" t="s">
        <v>15</v>
      </c>
      <c r="D23" s="21" t="s">
        <v>15</v>
      </c>
      <c r="E23" s="21" t="s">
        <v>15</v>
      </c>
      <c r="F23" s="21" t="s">
        <v>15</v>
      </c>
      <c r="G23" s="21" t="s">
        <v>15</v>
      </c>
      <c r="H23" s="21" t="s">
        <v>15</v>
      </c>
      <c r="I23" s="21" t="s">
        <v>15</v>
      </c>
      <c r="J23" s="21" t="s">
        <v>15</v>
      </c>
      <c r="K23" s="21" t="s">
        <v>15</v>
      </c>
      <c r="L23" s="21" t="s">
        <v>15</v>
      </c>
      <c r="M23" s="21" t="s">
        <v>15</v>
      </c>
      <c r="N23" s="21" t="s">
        <v>15</v>
      </c>
      <c r="O23" s="21">
        <f t="shared" si="2"/>
        <v>38.333333333333336</v>
      </c>
      <c r="P23" s="21" t="s">
        <v>15</v>
      </c>
      <c r="Q23" s="21" t="s">
        <v>15</v>
      </c>
      <c r="R23" s="21" t="s">
        <v>15</v>
      </c>
      <c r="S23" s="21" t="s">
        <v>15</v>
      </c>
      <c r="T23" s="21" t="s">
        <v>15</v>
      </c>
      <c r="U23" s="21" t="s">
        <v>15</v>
      </c>
      <c r="V23" s="21">
        <v>34.999999999999993</v>
      </c>
      <c r="W23" s="21" t="s">
        <v>15</v>
      </c>
      <c r="X23" s="21">
        <v>40</v>
      </c>
      <c r="Y23" s="21" t="s">
        <v>15</v>
      </c>
      <c r="Z23" s="21">
        <v>40</v>
      </c>
      <c r="AA23" s="21" t="s">
        <v>15</v>
      </c>
      <c r="AB23" s="21">
        <f t="shared" si="3"/>
        <v>36.25</v>
      </c>
      <c r="AC23" s="21">
        <v>24.999999999999996</v>
      </c>
      <c r="AD23" s="21">
        <v>40</v>
      </c>
      <c r="AE23" s="21" t="s">
        <v>15</v>
      </c>
      <c r="AF23" s="21" t="s">
        <v>15</v>
      </c>
      <c r="AG23" s="21">
        <v>40.000000000000007</v>
      </c>
      <c r="AH23" s="21" t="s">
        <v>15</v>
      </c>
      <c r="AI23" s="21">
        <v>40.000000000000007</v>
      </c>
      <c r="AJ23" s="21" t="s">
        <v>15</v>
      </c>
      <c r="AK23" s="21" t="s">
        <v>15</v>
      </c>
      <c r="AL23" s="21" t="s">
        <v>15</v>
      </c>
      <c r="AM23" s="21" t="s">
        <v>15</v>
      </c>
      <c r="AN23" s="21" t="s">
        <v>15</v>
      </c>
      <c r="AO23" s="21">
        <f t="shared" si="4"/>
        <v>34.434210411672211</v>
      </c>
      <c r="AP23" s="21" t="s">
        <v>15</v>
      </c>
      <c r="AQ23" s="21">
        <v>42</v>
      </c>
      <c r="AR23" s="21" t="s">
        <v>15</v>
      </c>
      <c r="AS23" s="21">
        <v>40</v>
      </c>
      <c r="AT23" s="21" t="s">
        <v>15</v>
      </c>
      <c r="AU23" s="21">
        <v>30</v>
      </c>
      <c r="AV23" s="21" t="s">
        <v>15</v>
      </c>
      <c r="AW23" s="21">
        <v>29.500294290759268</v>
      </c>
      <c r="AX23" s="21">
        <v>34.51191100850037</v>
      </c>
      <c r="AY23" s="21" t="s">
        <v>15</v>
      </c>
      <c r="AZ23" s="21">
        <v>30.000000000000004</v>
      </c>
      <c r="BA23" s="21">
        <v>35.027267582445859</v>
      </c>
      <c r="BB23" s="21">
        <f t="shared" si="5"/>
        <v>32.112255261009423</v>
      </c>
      <c r="BC23" s="21" t="s">
        <v>15</v>
      </c>
      <c r="BD23" s="21">
        <v>30.999999999999993</v>
      </c>
      <c r="BE23" s="21">
        <v>35.000000000000007</v>
      </c>
      <c r="BF23" s="21">
        <v>35.016046803175932</v>
      </c>
      <c r="BG23" s="21">
        <v>35.102420856610799</v>
      </c>
      <c r="BH23" s="21">
        <v>50</v>
      </c>
      <c r="BI23" s="21">
        <v>35</v>
      </c>
      <c r="BJ23" s="21">
        <v>30.891829689298042</v>
      </c>
      <c r="BK23" s="21">
        <v>25</v>
      </c>
      <c r="BL23" s="21" t="s">
        <v>15</v>
      </c>
      <c r="BM23" s="21">
        <v>11.999999999999998</v>
      </c>
      <c r="BN23" s="21" t="s">
        <v>15</v>
      </c>
      <c r="BO23" s="21">
        <f t="shared" si="6"/>
        <v>26.36316410640891</v>
      </c>
      <c r="BP23" s="21">
        <v>26.507443365695792</v>
      </c>
      <c r="BQ23" s="21" t="s">
        <v>15</v>
      </c>
      <c r="BR23" s="21">
        <v>27.3</v>
      </c>
      <c r="BS23" s="21">
        <v>28</v>
      </c>
      <c r="BT23" s="21">
        <v>25.714711642879305</v>
      </c>
      <c r="BU23" s="21">
        <v>25.846321949105089</v>
      </c>
      <c r="BV23" s="21">
        <v>24</v>
      </c>
      <c r="BW23" s="21">
        <v>28</v>
      </c>
      <c r="BX23" s="21" t="s">
        <v>15</v>
      </c>
      <c r="BY23" s="21">
        <v>28</v>
      </c>
      <c r="BZ23" s="21">
        <v>23.9</v>
      </c>
      <c r="CA23" s="21" t="s">
        <v>15</v>
      </c>
      <c r="CB23" s="21">
        <f t="shared" si="7"/>
        <v>23.820052331113224</v>
      </c>
      <c r="CC23" s="21">
        <v>22.280209324452901</v>
      </c>
      <c r="CD23" s="21" t="s">
        <v>15</v>
      </c>
      <c r="CE23" s="21">
        <v>25</v>
      </c>
      <c r="CF23" s="21" t="s">
        <v>15</v>
      </c>
      <c r="CG23" s="21">
        <v>28</v>
      </c>
      <c r="CH23" s="21" t="s">
        <v>15</v>
      </c>
      <c r="CI23" s="21" t="s">
        <v>15</v>
      </c>
      <c r="CJ23" s="21" t="s">
        <v>15</v>
      </c>
      <c r="CK23" s="21">
        <v>20</v>
      </c>
      <c r="CL23" s="21" t="s">
        <v>15</v>
      </c>
      <c r="CM23" s="21" t="s">
        <v>15</v>
      </c>
      <c r="CN23" s="21" t="s">
        <v>15</v>
      </c>
      <c r="CO23" s="21">
        <f t="shared" si="11"/>
        <v>30</v>
      </c>
      <c r="CP23" s="21" t="s">
        <v>15</v>
      </c>
      <c r="CQ23" s="21" t="s">
        <v>15</v>
      </c>
      <c r="CR23" s="21" t="s">
        <v>15</v>
      </c>
      <c r="CS23" s="21" t="s">
        <v>15</v>
      </c>
      <c r="CT23" s="21" t="s">
        <v>15</v>
      </c>
      <c r="CU23" s="21">
        <v>30</v>
      </c>
      <c r="CV23" s="21" t="s">
        <v>15</v>
      </c>
      <c r="CW23" s="21" t="s">
        <v>15</v>
      </c>
      <c r="CX23" s="21" t="s">
        <v>15</v>
      </c>
      <c r="CY23" s="21" t="s">
        <v>15</v>
      </c>
      <c r="CZ23" s="21" t="s">
        <v>15</v>
      </c>
      <c r="DA23" s="21" t="s">
        <v>15</v>
      </c>
      <c r="DB23" s="21" t="s">
        <v>15</v>
      </c>
      <c r="DC23" s="21" t="s">
        <v>15</v>
      </c>
      <c r="DD23" s="21" t="s">
        <v>15</v>
      </c>
      <c r="DE23" s="21" t="s">
        <v>15</v>
      </c>
      <c r="DF23" s="21" t="s">
        <v>15</v>
      </c>
      <c r="DG23" s="21" t="s">
        <v>15</v>
      </c>
      <c r="DH23" s="21" t="s">
        <v>15</v>
      </c>
      <c r="DI23" s="21" t="s">
        <v>15</v>
      </c>
      <c r="DJ23" s="21" t="s">
        <v>15</v>
      </c>
      <c r="DK23" s="21" t="s">
        <v>15</v>
      </c>
      <c r="DL23" s="21" t="s">
        <v>15</v>
      </c>
      <c r="DM23" s="21" t="s">
        <v>15</v>
      </c>
      <c r="DN23" s="21" t="s">
        <v>15</v>
      </c>
      <c r="DO23" s="21" t="s">
        <v>15</v>
      </c>
      <c r="DP23" s="21" t="s">
        <v>15</v>
      </c>
      <c r="DQ23" s="21" t="s">
        <v>15</v>
      </c>
      <c r="DR23" s="21" t="s">
        <v>15</v>
      </c>
      <c r="DS23" s="21" t="s">
        <v>15</v>
      </c>
      <c r="DT23" s="21" t="s">
        <v>15</v>
      </c>
      <c r="DU23" s="21" t="s">
        <v>15</v>
      </c>
      <c r="DV23" s="21" t="s">
        <v>15</v>
      </c>
      <c r="DW23" s="21" t="s">
        <v>15</v>
      </c>
      <c r="DX23" s="21" t="s">
        <v>15</v>
      </c>
      <c r="DY23" s="21" t="s">
        <v>15</v>
      </c>
      <c r="DZ23" s="21" t="s">
        <v>15</v>
      </c>
      <c r="EA23" s="21" t="s">
        <v>15</v>
      </c>
      <c r="EB23" s="21">
        <f t="shared" si="9"/>
        <v>22.5</v>
      </c>
      <c r="EC23" s="21" t="s">
        <v>15</v>
      </c>
      <c r="ED23" s="21" t="s">
        <v>15</v>
      </c>
      <c r="EE23" s="21" t="s">
        <v>15</v>
      </c>
      <c r="EF23" s="21" t="s">
        <v>15</v>
      </c>
      <c r="EG23" s="21" t="s">
        <v>15</v>
      </c>
      <c r="EH23" s="21" t="s">
        <v>15</v>
      </c>
      <c r="EI23" s="21" t="s">
        <v>15</v>
      </c>
      <c r="EJ23" s="21">
        <v>20.999999999999996</v>
      </c>
      <c r="EK23" s="21">
        <v>24</v>
      </c>
      <c r="EL23" s="21" t="s">
        <v>15</v>
      </c>
      <c r="EM23" s="21" t="s">
        <v>15</v>
      </c>
      <c r="EN23" s="21" t="s">
        <v>15</v>
      </c>
      <c r="EO23" s="21">
        <f t="shared" si="10"/>
        <v>5</v>
      </c>
      <c r="EP23" s="21" t="s">
        <v>15</v>
      </c>
      <c r="EQ23" s="21" t="s">
        <v>15</v>
      </c>
      <c r="ER23" s="21">
        <v>5</v>
      </c>
      <c r="ES23" s="21" t="s">
        <v>15</v>
      </c>
      <c r="ET23" s="21" t="s">
        <v>15</v>
      </c>
      <c r="EU23" s="21" t="s">
        <v>15</v>
      </c>
      <c r="EV23" s="21" t="s">
        <v>15</v>
      </c>
      <c r="EW23" s="21" t="s">
        <v>739</v>
      </c>
      <c r="EX23" s="21" t="s">
        <v>739</v>
      </c>
      <c r="EY23" s="21" t="s">
        <v>739</v>
      </c>
      <c r="EZ23" s="21" t="s">
        <v>739</v>
      </c>
      <c r="FA23" s="21" t="s">
        <v>739</v>
      </c>
    </row>
    <row r="24" spans="1:157" s="30" customFormat="1" ht="12.75">
      <c r="A24" s="792" t="s">
        <v>3188</v>
      </c>
      <c r="B24" s="21">
        <f>AVERAGE(C24:N24)</f>
        <v>43.237937804323899</v>
      </c>
      <c r="C24" s="21">
        <v>43.36437632135307</v>
      </c>
      <c r="D24" s="21" t="s">
        <v>15</v>
      </c>
      <c r="E24" s="21">
        <v>47.110701107011074</v>
      </c>
      <c r="F24" s="21">
        <v>54.999999999999993</v>
      </c>
      <c r="G24" s="21" t="s">
        <v>15</v>
      </c>
      <c r="H24" s="21">
        <v>44</v>
      </c>
      <c r="I24" s="21" t="s">
        <v>15</v>
      </c>
      <c r="J24" s="21">
        <v>42</v>
      </c>
      <c r="K24" s="21">
        <v>42</v>
      </c>
      <c r="L24" s="21">
        <v>33.0625</v>
      </c>
      <c r="M24" s="21">
        <v>42.351549942594716</v>
      </c>
      <c r="N24" s="21">
        <v>40.25231286795627</v>
      </c>
      <c r="O24" s="21">
        <f t="shared" si="2"/>
        <v>51.565355451361881</v>
      </c>
      <c r="P24" s="21">
        <v>45</v>
      </c>
      <c r="Q24" s="21">
        <v>50</v>
      </c>
      <c r="R24" s="21">
        <v>53</v>
      </c>
      <c r="S24" s="21" t="s">
        <v>15</v>
      </c>
      <c r="T24" s="21">
        <v>54.8</v>
      </c>
      <c r="U24" s="21">
        <v>60</v>
      </c>
      <c r="V24" s="21">
        <v>56.913106096975511</v>
      </c>
      <c r="W24" s="21">
        <v>42.300000000000004</v>
      </c>
      <c r="X24" s="21">
        <v>51.020313901345283</v>
      </c>
      <c r="Y24" s="21">
        <v>57.432629427792925</v>
      </c>
      <c r="Z24" s="21">
        <v>45.187505087505095</v>
      </c>
      <c r="AA24" s="21" t="s">
        <v>15</v>
      </c>
      <c r="AB24" s="21">
        <f t="shared" si="3"/>
        <v>44.937594638232028</v>
      </c>
      <c r="AC24" s="21" t="s">
        <v>15</v>
      </c>
      <c r="AD24" s="21">
        <v>34.954597402597408</v>
      </c>
      <c r="AE24" s="21">
        <v>38.466346026094122</v>
      </c>
      <c r="AF24" s="21">
        <v>44.159314665643777</v>
      </c>
      <c r="AG24" s="21">
        <v>63.920499011520896</v>
      </c>
      <c r="AH24" s="21">
        <v>36</v>
      </c>
      <c r="AI24" s="21">
        <v>40.000000000000007</v>
      </c>
      <c r="AJ24" s="21">
        <v>49.999999999999993</v>
      </c>
      <c r="AK24" s="21" t="s">
        <v>15</v>
      </c>
      <c r="AL24" s="21" t="s">
        <v>15</v>
      </c>
      <c r="AM24" s="21">
        <v>52</v>
      </c>
      <c r="AN24" s="21" t="s">
        <v>15</v>
      </c>
      <c r="AO24" s="21">
        <f t="shared" si="4"/>
        <v>39.618086348564674</v>
      </c>
      <c r="AP24" s="21">
        <v>56.667156178867749</v>
      </c>
      <c r="AQ24" s="21">
        <v>46.225373046299026</v>
      </c>
      <c r="AR24" s="21">
        <v>45.143281681171722</v>
      </c>
      <c r="AS24" s="21">
        <v>20.172696386509926</v>
      </c>
      <c r="AT24" s="21">
        <v>45.000000000000007</v>
      </c>
      <c r="AU24" s="21">
        <v>44.999999999999993</v>
      </c>
      <c r="AV24" s="21">
        <v>36</v>
      </c>
      <c r="AW24" s="21">
        <v>31.681257402125137</v>
      </c>
      <c r="AX24" s="21">
        <v>40.090000000000011</v>
      </c>
      <c r="AY24" s="21">
        <v>36.962459433145824</v>
      </c>
      <c r="AZ24" s="21">
        <v>41.869558564575868</v>
      </c>
      <c r="BA24" s="21">
        <v>30.605253490080823</v>
      </c>
      <c r="BB24" s="21">
        <f t="shared" si="5"/>
        <v>33.568561151153439</v>
      </c>
      <c r="BC24" s="21">
        <v>29.415538444029863</v>
      </c>
      <c r="BD24" s="21">
        <v>34.449898603296106</v>
      </c>
      <c r="BE24" s="21">
        <v>36.154601155689079</v>
      </c>
      <c r="BF24" s="21">
        <v>45.3</v>
      </c>
      <c r="BG24" s="21">
        <v>42.5</v>
      </c>
      <c r="BH24" s="21">
        <v>34.267467974062946</v>
      </c>
      <c r="BI24" s="21">
        <v>37.344492592002553</v>
      </c>
      <c r="BJ24" s="21">
        <v>32.387380272563433</v>
      </c>
      <c r="BK24" s="21">
        <v>28.666469893742622</v>
      </c>
      <c r="BL24" s="21">
        <v>30.141719107214406</v>
      </c>
      <c r="BM24" s="21">
        <v>25.37867090244173</v>
      </c>
      <c r="BN24" s="21">
        <v>26.816494868798561</v>
      </c>
      <c r="BO24" s="21">
        <f t="shared" si="6"/>
        <v>29.814532246308456</v>
      </c>
      <c r="BP24" s="21">
        <v>36.416381766381768</v>
      </c>
      <c r="BQ24" s="21">
        <v>31.745088573959261</v>
      </c>
      <c r="BR24" s="21">
        <v>37.09391911550771</v>
      </c>
      <c r="BS24" s="21">
        <v>29.602074310462736</v>
      </c>
      <c r="BT24" s="21">
        <v>29.528825559389954</v>
      </c>
      <c r="BU24" s="21">
        <v>32.606748659728794</v>
      </c>
      <c r="BV24" s="21">
        <v>27.910122358175752</v>
      </c>
      <c r="BW24" s="21">
        <v>26.784955507824485</v>
      </c>
      <c r="BX24" s="21">
        <v>25.433763069739111</v>
      </c>
      <c r="BY24" s="21">
        <v>31.043478260869563</v>
      </c>
      <c r="BZ24" s="21">
        <v>24.150451873674623</v>
      </c>
      <c r="CA24" s="21">
        <v>25.458577899987663</v>
      </c>
      <c r="CB24" s="21">
        <f t="shared" si="7"/>
        <v>25.091619564543404</v>
      </c>
      <c r="CC24" s="21">
        <v>28.500121593359381</v>
      </c>
      <c r="CD24" s="21">
        <v>24.843163234855268</v>
      </c>
      <c r="CE24" s="21">
        <v>24.44517308351422</v>
      </c>
      <c r="CF24" s="21">
        <v>34.642857142857146</v>
      </c>
      <c r="CG24" s="21">
        <v>25.967214507929285</v>
      </c>
      <c r="CH24" s="21">
        <v>25.277764678141946</v>
      </c>
      <c r="CI24" s="21">
        <v>27.361343624306997</v>
      </c>
      <c r="CJ24" s="21" t="s">
        <v>15</v>
      </c>
      <c r="CK24" s="21">
        <v>22</v>
      </c>
      <c r="CL24" s="21">
        <v>21.398953519978253</v>
      </c>
      <c r="CM24" s="21">
        <v>21.571223825034899</v>
      </c>
      <c r="CN24" s="21">
        <v>20</v>
      </c>
      <c r="CO24" s="21">
        <f t="shared" si="11"/>
        <v>23.154662177735634</v>
      </c>
      <c r="CP24" s="21">
        <v>20.225370646547944</v>
      </c>
      <c r="CQ24" s="21">
        <v>23.075199651517348</v>
      </c>
      <c r="CR24" s="21">
        <v>31.578157469406598</v>
      </c>
      <c r="CS24" s="21">
        <v>24.282589676290467</v>
      </c>
      <c r="CT24" s="21">
        <v>22.2656503188785</v>
      </c>
      <c r="CU24" s="21">
        <v>24.577833823735464</v>
      </c>
      <c r="CV24" s="21">
        <v>20.897690118260172</v>
      </c>
      <c r="CW24" s="21">
        <v>20.735829030923384</v>
      </c>
      <c r="CX24" s="21">
        <v>20.753106281020024</v>
      </c>
      <c r="CY24" s="21">
        <v>21.447014740632383</v>
      </c>
      <c r="CZ24" s="21">
        <v>21.137839349764722</v>
      </c>
      <c r="DA24" s="21">
        <v>26.879665025850603</v>
      </c>
      <c r="DB24" s="21">
        <f t="shared" ref="DB24:DB59" si="13">AVERAGE(DC24:DN24)</f>
        <v>20.707780336140978</v>
      </c>
      <c r="DC24" s="21">
        <v>25.742007060010089</v>
      </c>
      <c r="DD24" s="21">
        <v>25.947571981091535</v>
      </c>
      <c r="DE24" s="21">
        <v>18.127660652086345</v>
      </c>
      <c r="DF24" s="21">
        <v>19.113517168463634</v>
      </c>
      <c r="DG24" s="21">
        <v>21.657329285102261</v>
      </c>
      <c r="DH24" s="21">
        <v>22.134536174741779</v>
      </c>
      <c r="DI24" s="21">
        <v>20.751887631160571</v>
      </c>
      <c r="DJ24" s="21">
        <v>21.969787554720114</v>
      </c>
      <c r="DK24" s="21">
        <v>22.26784548614955</v>
      </c>
      <c r="DL24" s="21">
        <v>19.450574942220449</v>
      </c>
      <c r="DM24" s="21">
        <v>21.214205541345187</v>
      </c>
      <c r="DN24" s="21">
        <v>10.116440556600214</v>
      </c>
      <c r="DO24" s="21">
        <f t="shared" si="8"/>
        <v>19.896241308485934</v>
      </c>
      <c r="DP24" s="21">
        <v>18.474481375257334</v>
      </c>
      <c r="DQ24" s="21">
        <v>18.818065245450789</v>
      </c>
      <c r="DR24" s="21">
        <v>19.957349741961092</v>
      </c>
      <c r="DS24" s="21">
        <v>20.613485714285712</v>
      </c>
      <c r="DT24" s="21">
        <v>19.04239831594743</v>
      </c>
      <c r="DU24" s="21">
        <v>19.721421863310535</v>
      </c>
      <c r="DV24" s="21">
        <v>19.11033364001743</v>
      </c>
      <c r="DW24" s="21">
        <v>18.232589566310498</v>
      </c>
      <c r="DX24" s="21">
        <v>19.802200027623353</v>
      </c>
      <c r="DY24" s="21">
        <v>20.926013398608607</v>
      </c>
      <c r="DZ24" s="21">
        <v>24.385135075140408</v>
      </c>
      <c r="EA24" s="21">
        <v>19.671421737918017</v>
      </c>
      <c r="EB24" s="21">
        <f t="shared" si="9"/>
        <v>20.080445170357851</v>
      </c>
      <c r="EC24" s="21">
        <v>17.640520640320769</v>
      </c>
      <c r="ED24" s="21">
        <v>22.2636621699701</v>
      </c>
      <c r="EE24" s="21">
        <v>19.90146400740684</v>
      </c>
      <c r="EF24" s="21">
        <v>18.683467600700528</v>
      </c>
      <c r="EG24" s="21">
        <v>18.279439504176771</v>
      </c>
      <c r="EH24" s="21">
        <v>20.552036355060498</v>
      </c>
      <c r="EI24" s="21">
        <v>21.543023821098689</v>
      </c>
      <c r="EJ24" s="21">
        <v>18.693449397474669</v>
      </c>
      <c r="EK24" s="21">
        <v>24.056725070555036</v>
      </c>
      <c r="EL24" s="21">
        <v>21.592425662696886</v>
      </c>
      <c r="EM24" s="21">
        <v>21.408054195852539</v>
      </c>
      <c r="EN24" s="21">
        <v>16.351073618980919</v>
      </c>
      <c r="EO24" s="21">
        <f t="shared" si="10"/>
        <v>17.900833333333331</v>
      </c>
      <c r="EP24" s="21">
        <v>11.44</v>
      </c>
      <c r="EQ24" s="21">
        <v>17.62</v>
      </c>
      <c r="ER24" s="21">
        <v>17.87</v>
      </c>
      <c r="ES24" s="21">
        <v>21.54</v>
      </c>
      <c r="ET24" s="21">
        <v>16.670000000000002</v>
      </c>
      <c r="EU24" s="21">
        <v>18.309999999999999</v>
      </c>
      <c r="EV24" s="21">
        <v>19.41</v>
      </c>
      <c r="EW24" s="21">
        <v>19.43</v>
      </c>
      <c r="EX24" s="21">
        <v>17.32</v>
      </c>
      <c r="EY24" s="21">
        <v>20.85</v>
      </c>
      <c r="EZ24" s="21">
        <v>18.5</v>
      </c>
      <c r="FA24" s="21">
        <v>15.85</v>
      </c>
    </row>
    <row r="25" spans="1:157" s="30" customFormat="1" ht="12.75">
      <c r="A25" s="792" t="s">
        <v>3189</v>
      </c>
      <c r="B25" s="21" t="s">
        <v>15</v>
      </c>
      <c r="C25" s="21" t="s">
        <v>15</v>
      </c>
      <c r="D25" s="21" t="s">
        <v>15</v>
      </c>
      <c r="E25" s="21" t="s">
        <v>15</v>
      </c>
      <c r="F25" s="21" t="s">
        <v>15</v>
      </c>
      <c r="G25" s="21" t="s">
        <v>15</v>
      </c>
      <c r="H25" s="21" t="s">
        <v>15</v>
      </c>
      <c r="I25" s="21" t="s">
        <v>15</v>
      </c>
      <c r="J25" s="21" t="s">
        <v>15</v>
      </c>
      <c r="K25" s="21" t="s">
        <v>15</v>
      </c>
      <c r="L25" s="21" t="s">
        <v>15</v>
      </c>
      <c r="M25" s="21" t="s">
        <v>15</v>
      </c>
      <c r="N25" s="21" t="s">
        <v>15</v>
      </c>
      <c r="O25" s="21" t="s">
        <v>15</v>
      </c>
      <c r="P25" s="21" t="s">
        <v>15</v>
      </c>
      <c r="Q25" s="21" t="s">
        <v>15</v>
      </c>
      <c r="R25" s="21" t="s">
        <v>15</v>
      </c>
      <c r="S25" s="21" t="s">
        <v>15</v>
      </c>
      <c r="T25" s="21" t="s">
        <v>15</v>
      </c>
      <c r="U25" s="21" t="s">
        <v>15</v>
      </c>
      <c r="V25" s="21" t="s">
        <v>15</v>
      </c>
      <c r="W25" s="21" t="s">
        <v>15</v>
      </c>
      <c r="X25" s="21" t="s">
        <v>15</v>
      </c>
      <c r="Y25" s="21" t="s">
        <v>15</v>
      </c>
      <c r="Z25" s="21" t="s">
        <v>15</v>
      </c>
      <c r="AA25" s="21" t="s">
        <v>15</v>
      </c>
      <c r="AB25" s="21">
        <f t="shared" si="3"/>
        <v>40</v>
      </c>
      <c r="AC25" s="21" t="s">
        <v>15</v>
      </c>
      <c r="AD25" s="21" t="s">
        <v>15</v>
      </c>
      <c r="AE25" s="21" t="s">
        <v>15</v>
      </c>
      <c r="AF25" s="21" t="s">
        <v>15</v>
      </c>
      <c r="AG25" s="21" t="s">
        <v>15</v>
      </c>
      <c r="AH25" s="21">
        <v>40</v>
      </c>
      <c r="AI25" s="21" t="s">
        <v>15</v>
      </c>
      <c r="AJ25" s="21" t="s">
        <v>15</v>
      </c>
      <c r="AK25" s="21" t="s">
        <v>15</v>
      </c>
      <c r="AL25" s="21" t="s">
        <v>15</v>
      </c>
      <c r="AM25" s="21" t="s">
        <v>15</v>
      </c>
      <c r="AN25" s="21" t="s">
        <v>15</v>
      </c>
      <c r="AO25" s="21">
        <f t="shared" si="4"/>
        <v>42.666666666666664</v>
      </c>
      <c r="AP25" s="21" t="s">
        <v>15</v>
      </c>
      <c r="AQ25" s="21" t="s">
        <v>15</v>
      </c>
      <c r="AR25" s="21">
        <v>45</v>
      </c>
      <c r="AS25" s="21" t="s">
        <v>15</v>
      </c>
      <c r="AT25" s="21">
        <v>45</v>
      </c>
      <c r="AU25" s="21" t="s">
        <v>15</v>
      </c>
      <c r="AV25" s="21">
        <v>16</v>
      </c>
      <c r="AW25" s="21">
        <v>50</v>
      </c>
      <c r="AX25" s="21" t="s">
        <v>15</v>
      </c>
      <c r="AY25" s="21" t="s">
        <v>15</v>
      </c>
      <c r="AZ25" s="21">
        <v>50</v>
      </c>
      <c r="BA25" s="21">
        <v>50</v>
      </c>
      <c r="BB25" s="21">
        <f t="shared" si="5"/>
        <v>40</v>
      </c>
      <c r="BC25" s="21" t="s">
        <v>15</v>
      </c>
      <c r="BD25" s="21" t="s">
        <v>15</v>
      </c>
      <c r="BE25" s="21" t="s">
        <v>15</v>
      </c>
      <c r="BF25" s="21" t="s">
        <v>15</v>
      </c>
      <c r="BG25" s="21">
        <v>40</v>
      </c>
      <c r="BH25" s="21" t="s">
        <v>15</v>
      </c>
      <c r="BI25" s="21" t="s">
        <v>15</v>
      </c>
      <c r="BJ25" s="21" t="s">
        <v>15</v>
      </c>
      <c r="BK25" s="21" t="s">
        <v>15</v>
      </c>
      <c r="BL25" s="21" t="s">
        <v>15</v>
      </c>
      <c r="BM25" s="21" t="s">
        <v>15</v>
      </c>
      <c r="BN25" s="21" t="s">
        <v>15</v>
      </c>
      <c r="BO25" s="21">
        <f t="shared" si="6"/>
        <v>29.999999999999996</v>
      </c>
      <c r="BP25" s="21" t="s">
        <v>15</v>
      </c>
      <c r="BQ25" s="21" t="s">
        <v>15</v>
      </c>
      <c r="BR25" s="21" t="s">
        <v>15</v>
      </c>
      <c r="BS25" s="21">
        <v>29.999999999999996</v>
      </c>
      <c r="BT25" s="21" t="s">
        <v>15</v>
      </c>
      <c r="BU25" s="21" t="s">
        <v>15</v>
      </c>
      <c r="BV25" s="21" t="s">
        <v>15</v>
      </c>
      <c r="BW25" s="21" t="s">
        <v>15</v>
      </c>
      <c r="BX25" s="21" t="s">
        <v>15</v>
      </c>
      <c r="BY25" s="21" t="s">
        <v>15</v>
      </c>
      <c r="BZ25" s="21" t="s">
        <v>15</v>
      </c>
      <c r="CA25" s="21" t="s">
        <v>15</v>
      </c>
      <c r="CB25" s="21" t="s">
        <v>15</v>
      </c>
      <c r="CC25" s="21" t="s">
        <v>15</v>
      </c>
      <c r="CD25" s="21" t="s">
        <v>15</v>
      </c>
      <c r="CE25" s="21" t="s">
        <v>15</v>
      </c>
      <c r="CF25" s="21" t="s">
        <v>15</v>
      </c>
      <c r="CG25" s="21" t="s">
        <v>15</v>
      </c>
      <c r="CH25" s="21" t="s">
        <v>15</v>
      </c>
      <c r="CI25" s="21" t="s">
        <v>15</v>
      </c>
      <c r="CJ25" s="21" t="s">
        <v>15</v>
      </c>
      <c r="CK25" s="21" t="s">
        <v>15</v>
      </c>
      <c r="CL25" s="21" t="s">
        <v>15</v>
      </c>
      <c r="CM25" s="21" t="s">
        <v>15</v>
      </c>
      <c r="CN25" s="21" t="s">
        <v>15</v>
      </c>
      <c r="CO25" s="21">
        <f t="shared" si="11"/>
        <v>29.666666666666668</v>
      </c>
      <c r="CP25" s="21" t="s">
        <v>15</v>
      </c>
      <c r="CQ25" s="21" t="s">
        <v>15</v>
      </c>
      <c r="CR25" s="21" t="s">
        <v>15</v>
      </c>
      <c r="CS25" s="21">
        <v>24</v>
      </c>
      <c r="CT25" s="21">
        <v>30</v>
      </c>
      <c r="CU25" s="21" t="s">
        <v>15</v>
      </c>
      <c r="CV25" s="21" t="s">
        <v>15</v>
      </c>
      <c r="CW25" s="21" t="s">
        <v>15</v>
      </c>
      <c r="CX25" s="21">
        <v>35</v>
      </c>
      <c r="CY25" s="21" t="s">
        <v>15</v>
      </c>
      <c r="CZ25" s="21" t="s">
        <v>15</v>
      </c>
      <c r="DA25" s="21" t="s">
        <v>15</v>
      </c>
      <c r="DB25" s="21">
        <f t="shared" si="13"/>
        <v>25.564972857291991</v>
      </c>
      <c r="DC25" s="21">
        <v>27</v>
      </c>
      <c r="DD25" s="21" t="s">
        <v>15</v>
      </c>
      <c r="DE25" s="21" t="s">
        <v>15</v>
      </c>
      <c r="DF25" s="21">
        <v>21.694918571875977</v>
      </c>
      <c r="DG25" s="21" t="s">
        <v>15</v>
      </c>
      <c r="DH25" s="21" t="s">
        <v>15</v>
      </c>
      <c r="DI25" s="21" t="s">
        <v>15</v>
      </c>
      <c r="DJ25" s="21" t="s">
        <v>15</v>
      </c>
      <c r="DK25" s="21" t="s">
        <v>15</v>
      </c>
      <c r="DL25" s="21" t="s">
        <v>15</v>
      </c>
      <c r="DM25" s="21">
        <v>28</v>
      </c>
      <c r="DN25" s="21" t="s">
        <v>15</v>
      </c>
      <c r="DO25" s="21">
        <f t="shared" si="8"/>
        <v>22</v>
      </c>
      <c r="DP25" s="21">
        <v>22.000000000000004</v>
      </c>
      <c r="DQ25" s="21">
        <v>22</v>
      </c>
      <c r="DR25" s="21">
        <v>22</v>
      </c>
      <c r="DS25" s="21" t="s">
        <v>15</v>
      </c>
      <c r="DT25" s="21" t="s">
        <v>15</v>
      </c>
      <c r="DU25" s="21" t="s">
        <v>15</v>
      </c>
      <c r="DV25" s="21" t="s">
        <v>15</v>
      </c>
      <c r="DW25" s="21" t="s">
        <v>15</v>
      </c>
      <c r="DX25" s="21" t="s">
        <v>15</v>
      </c>
      <c r="DY25" s="21" t="s">
        <v>15</v>
      </c>
      <c r="DZ25" s="21" t="s">
        <v>15</v>
      </c>
      <c r="EA25" s="21" t="s">
        <v>15</v>
      </c>
      <c r="EB25" s="21">
        <f t="shared" si="9"/>
        <v>19</v>
      </c>
      <c r="EC25" s="21">
        <v>22.000000000000004</v>
      </c>
      <c r="ED25" s="21" t="s">
        <v>15</v>
      </c>
      <c r="EE25" s="21" t="s">
        <v>15</v>
      </c>
      <c r="EF25" s="21" t="s">
        <v>15</v>
      </c>
      <c r="EG25" s="21" t="s">
        <v>15</v>
      </c>
      <c r="EH25" s="21">
        <v>16</v>
      </c>
      <c r="EI25" s="21" t="s">
        <v>15</v>
      </c>
      <c r="EJ25" s="21" t="s">
        <v>15</v>
      </c>
      <c r="EK25" s="21" t="s">
        <v>15</v>
      </c>
      <c r="EL25" s="21" t="s">
        <v>15</v>
      </c>
      <c r="EM25" s="21" t="s">
        <v>15</v>
      </c>
      <c r="EN25" s="21" t="s">
        <v>15</v>
      </c>
      <c r="EO25" s="21">
        <f t="shared" si="10"/>
        <v>20</v>
      </c>
      <c r="EP25" s="21" t="s">
        <v>15</v>
      </c>
      <c r="EQ25" s="21" t="s">
        <v>15</v>
      </c>
      <c r="ER25" s="21" t="s">
        <v>15</v>
      </c>
      <c r="ES25" s="21" t="s">
        <v>15</v>
      </c>
      <c r="ET25" s="21" t="s">
        <v>15</v>
      </c>
      <c r="EU25" s="21">
        <v>20</v>
      </c>
      <c r="EV25" s="21" t="s">
        <v>15</v>
      </c>
      <c r="EW25" s="21" t="s">
        <v>739</v>
      </c>
      <c r="EX25" s="21" t="s">
        <v>739</v>
      </c>
      <c r="EY25" s="21" t="s">
        <v>739</v>
      </c>
      <c r="EZ25" s="21" t="s">
        <v>739</v>
      </c>
      <c r="FA25" s="21" t="s">
        <v>739</v>
      </c>
    </row>
    <row r="26" spans="1:157" s="30" customFormat="1" ht="12.75">
      <c r="A26" s="792" t="s">
        <v>2898</v>
      </c>
      <c r="B26" s="21" t="s">
        <v>15</v>
      </c>
      <c r="C26" s="21" t="s">
        <v>15</v>
      </c>
      <c r="D26" s="21" t="s">
        <v>15</v>
      </c>
      <c r="E26" s="21" t="s">
        <v>15</v>
      </c>
      <c r="F26" s="21" t="s">
        <v>15</v>
      </c>
      <c r="G26" s="21" t="s">
        <v>15</v>
      </c>
      <c r="H26" s="21" t="s">
        <v>15</v>
      </c>
      <c r="I26" s="21" t="s">
        <v>15</v>
      </c>
      <c r="J26" s="21" t="s">
        <v>15</v>
      </c>
      <c r="K26" s="21" t="s">
        <v>15</v>
      </c>
      <c r="L26" s="21" t="s">
        <v>15</v>
      </c>
      <c r="M26" s="21" t="s">
        <v>15</v>
      </c>
      <c r="N26" s="21" t="s">
        <v>15</v>
      </c>
      <c r="O26" s="21">
        <f t="shared" si="2"/>
        <v>39.739556692242111</v>
      </c>
      <c r="P26" s="21" t="s">
        <v>15</v>
      </c>
      <c r="Q26" s="21" t="s">
        <v>15</v>
      </c>
      <c r="R26" s="21" t="s">
        <v>15</v>
      </c>
      <c r="S26" s="21" t="s">
        <v>15</v>
      </c>
      <c r="T26" s="21" t="s">
        <v>15</v>
      </c>
      <c r="U26" s="21">
        <v>42</v>
      </c>
      <c r="V26" s="21" t="s">
        <v>15</v>
      </c>
      <c r="W26" s="21" t="s">
        <v>15</v>
      </c>
      <c r="X26" s="21" t="s">
        <v>15</v>
      </c>
      <c r="Y26" s="21">
        <v>40</v>
      </c>
      <c r="Z26" s="21" t="s">
        <v>15</v>
      </c>
      <c r="AA26" s="21">
        <v>37.21867007672634</v>
      </c>
      <c r="AB26" s="21">
        <f t="shared" si="3"/>
        <v>37.916666666666664</v>
      </c>
      <c r="AC26" s="21">
        <v>42</v>
      </c>
      <c r="AD26" s="21" t="s">
        <v>15</v>
      </c>
      <c r="AE26" s="21" t="s">
        <v>15</v>
      </c>
      <c r="AF26" s="21">
        <v>35</v>
      </c>
      <c r="AG26" s="21" t="s">
        <v>15</v>
      </c>
      <c r="AH26" s="21">
        <v>24.666666666666664</v>
      </c>
      <c r="AI26" s="21" t="s">
        <v>15</v>
      </c>
      <c r="AJ26" s="21" t="s">
        <v>15</v>
      </c>
      <c r="AK26" s="21">
        <v>50</v>
      </c>
      <c r="AL26" s="21" t="s">
        <v>15</v>
      </c>
      <c r="AM26" s="21" t="s">
        <v>15</v>
      </c>
      <c r="AN26" s="21" t="s">
        <v>15</v>
      </c>
      <c r="AO26" s="21">
        <f t="shared" si="4"/>
        <v>32.25</v>
      </c>
      <c r="AP26" s="21" t="s">
        <v>15</v>
      </c>
      <c r="AQ26" s="21" t="s">
        <v>15</v>
      </c>
      <c r="AR26" s="21">
        <v>45</v>
      </c>
      <c r="AS26" s="21">
        <v>22.000000000000004</v>
      </c>
      <c r="AT26" s="21" t="s">
        <v>15</v>
      </c>
      <c r="AU26" s="21" t="s">
        <v>15</v>
      </c>
      <c r="AV26" s="21">
        <v>22</v>
      </c>
      <c r="AW26" s="21">
        <v>40</v>
      </c>
      <c r="AX26" s="21" t="s">
        <v>15</v>
      </c>
      <c r="AY26" s="21" t="s">
        <v>15</v>
      </c>
      <c r="AZ26" s="21" t="s">
        <v>15</v>
      </c>
      <c r="BA26" s="21" t="s">
        <v>15</v>
      </c>
      <c r="BB26" s="21">
        <f t="shared" si="5"/>
        <v>18</v>
      </c>
      <c r="BC26" s="21" t="s">
        <v>15</v>
      </c>
      <c r="BD26" s="21" t="s">
        <v>15</v>
      </c>
      <c r="BE26" s="21" t="s">
        <v>15</v>
      </c>
      <c r="BF26" s="21" t="s">
        <v>15</v>
      </c>
      <c r="BG26" s="21" t="s">
        <v>15</v>
      </c>
      <c r="BH26" s="21" t="s">
        <v>15</v>
      </c>
      <c r="BI26" s="21" t="s">
        <v>15</v>
      </c>
      <c r="BJ26" s="21" t="s">
        <v>15</v>
      </c>
      <c r="BK26" s="21" t="s">
        <v>15</v>
      </c>
      <c r="BL26" s="21" t="s">
        <v>15</v>
      </c>
      <c r="BM26" s="21" t="s">
        <v>15</v>
      </c>
      <c r="BN26" s="21">
        <v>18</v>
      </c>
      <c r="BO26" s="21">
        <f t="shared" si="6"/>
        <v>31.666666666666668</v>
      </c>
      <c r="BP26" s="21">
        <v>35</v>
      </c>
      <c r="BQ26" s="21" t="s">
        <v>15</v>
      </c>
      <c r="BR26" s="21" t="s">
        <v>15</v>
      </c>
      <c r="BS26" s="21" t="s">
        <v>15</v>
      </c>
      <c r="BT26" s="21">
        <v>37.000000000000007</v>
      </c>
      <c r="BU26" s="21" t="s">
        <v>15</v>
      </c>
      <c r="BV26" s="21" t="s">
        <v>15</v>
      </c>
      <c r="BW26" s="21">
        <v>23.000000000000004</v>
      </c>
      <c r="BX26" s="21" t="s">
        <v>15</v>
      </c>
      <c r="BY26" s="21" t="s">
        <v>15</v>
      </c>
      <c r="BZ26" s="21" t="s">
        <v>15</v>
      </c>
      <c r="CA26" s="21" t="s">
        <v>15</v>
      </c>
      <c r="CB26" s="21">
        <f t="shared" si="7"/>
        <v>21.333333333333332</v>
      </c>
      <c r="CC26" s="21" t="s">
        <v>15</v>
      </c>
      <c r="CD26" s="21" t="s">
        <v>15</v>
      </c>
      <c r="CE26" s="21" t="s">
        <v>15</v>
      </c>
      <c r="CF26" s="21">
        <v>20</v>
      </c>
      <c r="CG26" s="21" t="s">
        <v>15</v>
      </c>
      <c r="CH26" s="21" t="s">
        <v>15</v>
      </c>
      <c r="CI26" s="21" t="s">
        <v>15</v>
      </c>
      <c r="CJ26" s="21" t="s">
        <v>15</v>
      </c>
      <c r="CK26" s="21" t="s">
        <v>15</v>
      </c>
      <c r="CL26" s="21">
        <v>22</v>
      </c>
      <c r="CM26" s="21">
        <v>22</v>
      </c>
      <c r="CN26" s="21" t="s">
        <v>15</v>
      </c>
      <c r="CO26" s="21">
        <f t="shared" si="11"/>
        <v>22.291251617076327</v>
      </c>
      <c r="CP26" s="21" t="s">
        <v>15</v>
      </c>
      <c r="CQ26" s="21">
        <v>18</v>
      </c>
      <c r="CR26" s="21">
        <v>24.999999999999996</v>
      </c>
      <c r="CS26" s="21">
        <v>22</v>
      </c>
      <c r="CT26" s="21">
        <v>22</v>
      </c>
      <c r="CU26" s="21" t="s">
        <v>15</v>
      </c>
      <c r="CV26" s="21" t="s">
        <v>15</v>
      </c>
      <c r="CW26" s="21" t="s">
        <v>15</v>
      </c>
      <c r="CX26" s="21" t="s">
        <v>15</v>
      </c>
      <c r="CY26" s="21">
        <v>24.456258085381631</v>
      </c>
      <c r="CZ26" s="21" t="s">
        <v>15</v>
      </c>
      <c r="DA26" s="21" t="s">
        <v>15</v>
      </c>
      <c r="DB26" s="21">
        <f t="shared" si="13"/>
        <v>20.047196478782197</v>
      </c>
      <c r="DC26" s="21" t="s">
        <v>15</v>
      </c>
      <c r="DD26" s="21" t="s">
        <v>15</v>
      </c>
      <c r="DE26" s="21" t="s">
        <v>15</v>
      </c>
      <c r="DF26" s="21">
        <v>25</v>
      </c>
      <c r="DG26" s="21">
        <v>20</v>
      </c>
      <c r="DH26" s="21">
        <v>21.927571830257587</v>
      </c>
      <c r="DI26" s="21">
        <v>18</v>
      </c>
      <c r="DJ26" s="21">
        <v>16</v>
      </c>
      <c r="DK26" s="21" t="s">
        <v>15</v>
      </c>
      <c r="DL26" s="21">
        <v>20</v>
      </c>
      <c r="DM26" s="21">
        <v>19.45</v>
      </c>
      <c r="DN26" s="21">
        <v>20</v>
      </c>
      <c r="DO26" s="21">
        <f t="shared" si="8"/>
        <v>17.878906600912515</v>
      </c>
      <c r="DP26" s="21" t="s">
        <v>15</v>
      </c>
      <c r="DQ26" s="21">
        <v>20</v>
      </c>
      <c r="DR26" s="21">
        <v>18.22</v>
      </c>
      <c r="DS26" s="21">
        <v>19.010000000000005</v>
      </c>
      <c r="DT26" s="21">
        <v>9.0500000000000007</v>
      </c>
      <c r="DU26" s="21">
        <v>19.010000000000002</v>
      </c>
      <c r="DV26" s="21">
        <v>19.079999999999998</v>
      </c>
      <c r="DW26" s="21">
        <v>17.686674180255697</v>
      </c>
      <c r="DX26" s="21">
        <v>16.996410950031432</v>
      </c>
      <c r="DY26" s="21">
        <v>18</v>
      </c>
      <c r="DZ26" s="21" t="s">
        <v>15</v>
      </c>
      <c r="EA26" s="21">
        <v>21.735980878838024</v>
      </c>
      <c r="EB26" s="21">
        <f t="shared" si="9"/>
        <v>17.133392119676977</v>
      </c>
      <c r="EC26" s="21" t="s">
        <v>15</v>
      </c>
      <c r="ED26" s="21" t="s">
        <v>15</v>
      </c>
      <c r="EE26" s="21">
        <v>17.05</v>
      </c>
      <c r="EF26" s="21">
        <v>17.650000000000002</v>
      </c>
      <c r="EG26" s="21">
        <v>17</v>
      </c>
      <c r="EH26" s="21">
        <v>17.084094830695136</v>
      </c>
      <c r="EI26" s="21">
        <v>17</v>
      </c>
      <c r="EJ26" s="21">
        <v>17.080799780881954</v>
      </c>
      <c r="EK26" s="21">
        <v>17</v>
      </c>
      <c r="EL26" s="21">
        <v>17.202242345838727</v>
      </c>
      <c r="EM26" s="21" t="s">
        <v>15</v>
      </c>
      <c r="EN26" s="21" t="s">
        <v>15</v>
      </c>
      <c r="EO26" s="21">
        <f t="shared" si="10"/>
        <v>18.666666666666668</v>
      </c>
      <c r="EP26" s="21" t="s">
        <v>15</v>
      </c>
      <c r="EQ26" s="21" t="s">
        <v>15</v>
      </c>
      <c r="ER26" s="21">
        <v>18</v>
      </c>
      <c r="ES26" s="21">
        <v>18</v>
      </c>
      <c r="ET26" s="21" t="s">
        <v>15</v>
      </c>
      <c r="EU26" s="21" t="s">
        <v>15</v>
      </c>
      <c r="EV26" s="21">
        <v>18</v>
      </c>
      <c r="EW26" s="21">
        <v>21</v>
      </c>
      <c r="EX26" s="21">
        <v>17</v>
      </c>
      <c r="EY26" s="21" t="s">
        <v>739</v>
      </c>
      <c r="EZ26" s="21">
        <v>20</v>
      </c>
      <c r="FA26" s="21" t="s">
        <v>739</v>
      </c>
    </row>
    <row r="27" spans="1:157" s="30" customFormat="1" ht="12.75">
      <c r="A27" s="792" t="s">
        <v>3190</v>
      </c>
      <c r="B27" s="21" t="s">
        <v>15</v>
      </c>
      <c r="C27" s="21" t="s">
        <v>15</v>
      </c>
      <c r="D27" s="21" t="s">
        <v>15</v>
      </c>
      <c r="E27" s="21" t="s">
        <v>15</v>
      </c>
      <c r="F27" s="21" t="s">
        <v>15</v>
      </c>
      <c r="G27" s="21" t="s">
        <v>15</v>
      </c>
      <c r="H27" s="21" t="s">
        <v>15</v>
      </c>
      <c r="I27" s="21" t="s">
        <v>15</v>
      </c>
      <c r="J27" s="21" t="s">
        <v>15</v>
      </c>
      <c r="K27" s="21" t="s">
        <v>15</v>
      </c>
      <c r="L27" s="21" t="s">
        <v>15</v>
      </c>
      <c r="M27" s="21" t="s">
        <v>15</v>
      </c>
      <c r="N27" s="21" t="s">
        <v>15</v>
      </c>
      <c r="O27" s="21" t="s">
        <v>15</v>
      </c>
      <c r="P27" s="21" t="s">
        <v>15</v>
      </c>
      <c r="Q27" s="21" t="s">
        <v>15</v>
      </c>
      <c r="R27" s="21" t="s">
        <v>15</v>
      </c>
      <c r="S27" s="21" t="s">
        <v>15</v>
      </c>
      <c r="T27" s="21" t="s">
        <v>15</v>
      </c>
      <c r="U27" s="21" t="s">
        <v>15</v>
      </c>
      <c r="V27" s="21" t="s">
        <v>15</v>
      </c>
      <c r="W27" s="21" t="s">
        <v>15</v>
      </c>
      <c r="X27" s="21" t="s">
        <v>15</v>
      </c>
      <c r="Y27" s="21" t="s">
        <v>15</v>
      </c>
      <c r="Z27" s="21" t="s">
        <v>15</v>
      </c>
      <c r="AA27" s="21" t="s">
        <v>15</v>
      </c>
      <c r="AB27" s="21" t="s">
        <v>15</v>
      </c>
      <c r="AC27" s="21" t="s">
        <v>15</v>
      </c>
      <c r="AD27" s="21" t="s">
        <v>15</v>
      </c>
      <c r="AE27" s="21" t="s">
        <v>15</v>
      </c>
      <c r="AF27" s="21" t="s">
        <v>15</v>
      </c>
      <c r="AG27" s="21" t="s">
        <v>15</v>
      </c>
      <c r="AH27" s="21" t="s">
        <v>15</v>
      </c>
      <c r="AI27" s="21" t="s">
        <v>15</v>
      </c>
      <c r="AJ27" s="21" t="s">
        <v>15</v>
      </c>
      <c r="AK27" s="21" t="s">
        <v>15</v>
      </c>
      <c r="AL27" s="21" t="s">
        <v>15</v>
      </c>
      <c r="AM27" s="21" t="s">
        <v>15</v>
      </c>
      <c r="AN27" s="21" t="s">
        <v>15</v>
      </c>
      <c r="AO27" s="21" t="s">
        <v>15</v>
      </c>
      <c r="AP27" s="21" t="s">
        <v>15</v>
      </c>
      <c r="AQ27" s="21" t="s">
        <v>15</v>
      </c>
      <c r="AR27" s="21" t="s">
        <v>15</v>
      </c>
      <c r="AS27" s="21" t="s">
        <v>15</v>
      </c>
      <c r="AT27" s="21" t="s">
        <v>15</v>
      </c>
      <c r="AU27" s="21" t="s">
        <v>15</v>
      </c>
      <c r="AV27" s="21" t="s">
        <v>15</v>
      </c>
      <c r="AW27" s="21" t="s">
        <v>15</v>
      </c>
      <c r="AX27" s="21" t="s">
        <v>15</v>
      </c>
      <c r="AY27" s="21" t="s">
        <v>15</v>
      </c>
      <c r="AZ27" s="21" t="s">
        <v>15</v>
      </c>
      <c r="BA27" s="21" t="s">
        <v>15</v>
      </c>
      <c r="BB27" s="21" t="s">
        <v>15</v>
      </c>
      <c r="BC27" s="21" t="s">
        <v>15</v>
      </c>
      <c r="BD27" s="21" t="s">
        <v>15</v>
      </c>
      <c r="BE27" s="21" t="s">
        <v>15</v>
      </c>
      <c r="BF27" s="21" t="s">
        <v>15</v>
      </c>
      <c r="BG27" s="21" t="s">
        <v>15</v>
      </c>
      <c r="BH27" s="21" t="s">
        <v>15</v>
      </c>
      <c r="BI27" s="21" t="s">
        <v>15</v>
      </c>
      <c r="BJ27" s="21" t="s">
        <v>15</v>
      </c>
      <c r="BK27" s="21" t="s">
        <v>15</v>
      </c>
      <c r="BL27" s="21" t="s">
        <v>15</v>
      </c>
      <c r="BM27" s="21" t="s">
        <v>15</v>
      </c>
      <c r="BN27" s="21" t="s">
        <v>15</v>
      </c>
      <c r="BO27" s="21" t="s">
        <v>15</v>
      </c>
      <c r="BP27" s="21" t="s">
        <v>15</v>
      </c>
      <c r="BQ27" s="21" t="s">
        <v>15</v>
      </c>
      <c r="BR27" s="21" t="s">
        <v>15</v>
      </c>
      <c r="BS27" s="21" t="s">
        <v>15</v>
      </c>
      <c r="BT27" s="21" t="s">
        <v>15</v>
      </c>
      <c r="BU27" s="21" t="s">
        <v>15</v>
      </c>
      <c r="BV27" s="21" t="s">
        <v>15</v>
      </c>
      <c r="BW27" s="21" t="s">
        <v>15</v>
      </c>
      <c r="BX27" s="21" t="s">
        <v>15</v>
      </c>
      <c r="BY27" s="21" t="s">
        <v>15</v>
      </c>
      <c r="BZ27" s="21" t="s">
        <v>15</v>
      </c>
      <c r="CA27" s="21" t="s">
        <v>15</v>
      </c>
      <c r="CB27" s="21" t="s">
        <v>15</v>
      </c>
      <c r="CC27" s="21" t="s">
        <v>15</v>
      </c>
      <c r="CD27" s="21" t="s">
        <v>15</v>
      </c>
      <c r="CE27" s="21" t="s">
        <v>15</v>
      </c>
      <c r="CF27" s="21" t="s">
        <v>15</v>
      </c>
      <c r="CG27" s="21" t="s">
        <v>15</v>
      </c>
      <c r="CH27" s="21" t="s">
        <v>15</v>
      </c>
      <c r="CI27" s="21" t="s">
        <v>15</v>
      </c>
      <c r="CJ27" s="21" t="s">
        <v>15</v>
      </c>
      <c r="CK27" s="21" t="s">
        <v>15</v>
      </c>
      <c r="CL27" s="21" t="s">
        <v>15</v>
      </c>
      <c r="CM27" s="21" t="s">
        <v>15</v>
      </c>
      <c r="CN27" s="21" t="s">
        <v>15</v>
      </c>
      <c r="CO27" s="21">
        <f t="shared" si="11"/>
        <v>25</v>
      </c>
      <c r="CP27" s="21" t="s">
        <v>15</v>
      </c>
      <c r="CQ27" s="21" t="s">
        <v>15</v>
      </c>
      <c r="CR27" s="21" t="s">
        <v>15</v>
      </c>
      <c r="CS27" s="21" t="s">
        <v>15</v>
      </c>
      <c r="CT27" s="21" t="s">
        <v>15</v>
      </c>
      <c r="CU27" s="21" t="s">
        <v>15</v>
      </c>
      <c r="CV27" s="21">
        <v>25</v>
      </c>
      <c r="CW27" s="21" t="s">
        <v>15</v>
      </c>
      <c r="CX27" s="21" t="s">
        <v>15</v>
      </c>
      <c r="CY27" s="21" t="s">
        <v>15</v>
      </c>
      <c r="CZ27" s="21" t="s">
        <v>15</v>
      </c>
      <c r="DA27" s="21" t="s">
        <v>15</v>
      </c>
      <c r="DB27" s="21">
        <f t="shared" si="13"/>
        <v>22.75</v>
      </c>
      <c r="DC27" s="21" t="s">
        <v>15</v>
      </c>
      <c r="DD27" s="21" t="s">
        <v>15</v>
      </c>
      <c r="DE27" s="21" t="s">
        <v>15</v>
      </c>
      <c r="DF27" s="21" t="s">
        <v>15</v>
      </c>
      <c r="DG27" s="21" t="s">
        <v>15</v>
      </c>
      <c r="DH27" s="21" t="s">
        <v>15</v>
      </c>
      <c r="DI27" s="21" t="s">
        <v>15</v>
      </c>
      <c r="DJ27" s="21">
        <v>20</v>
      </c>
      <c r="DK27" s="21" t="s">
        <v>15</v>
      </c>
      <c r="DL27" s="21">
        <v>28.000000000000004</v>
      </c>
      <c r="DM27" s="21">
        <v>25</v>
      </c>
      <c r="DN27" s="21">
        <v>18</v>
      </c>
      <c r="DO27" s="21">
        <f t="shared" si="8"/>
        <v>20</v>
      </c>
      <c r="DP27" s="21" t="s">
        <v>15</v>
      </c>
      <c r="DQ27" s="21" t="s">
        <v>15</v>
      </c>
      <c r="DR27" s="21" t="s">
        <v>15</v>
      </c>
      <c r="DS27" s="21" t="s">
        <v>15</v>
      </c>
      <c r="DT27" s="21" t="s">
        <v>15</v>
      </c>
      <c r="DU27" s="21" t="s">
        <v>15</v>
      </c>
      <c r="DV27" s="21" t="s">
        <v>15</v>
      </c>
      <c r="DW27" s="21" t="s">
        <v>15</v>
      </c>
      <c r="DX27" s="21">
        <v>20</v>
      </c>
      <c r="DY27" s="21" t="s">
        <v>15</v>
      </c>
      <c r="DZ27" s="21" t="s">
        <v>15</v>
      </c>
      <c r="EA27" s="21" t="s">
        <v>15</v>
      </c>
      <c r="EB27" s="21">
        <f t="shared" si="9"/>
        <v>22.25</v>
      </c>
      <c r="EC27" s="21" t="s">
        <v>15</v>
      </c>
      <c r="ED27" s="21" t="s">
        <v>15</v>
      </c>
      <c r="EE27" s="21" t="s">
        <v>15</v>
      </c>
      <c r="EF27" s="21" t="s">
        <v>15</v>
      </c>
      <c r="EG27" s="21" t="s">
        <v>15</v>
      </c>
      <c r="EH27" s="21">
        <v>14.999999999999998</v>
      </c>
      <c r="EI27" s="21" t="s">
        <v>15</v>
      </c>
      <c r="EJ27" s="21" t="s">
        <v>15</v>
      </c>
      <c r="EK27" s="21">
        <v>20</v>
      </c>
      <c r="EL27" s="21">
        <v>24.000000000000004</v>
      </c>
      <c r="EM27" s="21" t="s">
        <v>15</v>
      </c>
      <c r="EN27" s="21">
        <v>30</v>
      </c>
      <c r="EO27" s="21">
        <f t="shared" si="10"/>
        <v>21</v>
      </c>
      <c r="EP27" s="21" t="s">
        <v>15</v>
      </c>
      <c r="EQ27" s="21">
        <v>21</v>
      </c>
      <c r="ER27" s="21" t="s">
        <v>15</v>
      </c>
      <c r="ES27" s="21" t="s">
        <v>15</v>
      </c>
      <c r="ET27" s="21" t="s">
        <v>15</v>
      </c>
      <c r="EU27" s="21" t="s">
        <v>15</v>
      </c>
      <c r="EV27" s="21" t="s">
        <v>15</v>
      </c>
      <c r="EW27" s="21" t="s">
        <v>739</v>
      </c>
      <c r="EX27" s="21" t="s">
        <v>739</v>
      </c>
      <c r="EY27" s="21" t="s">
        <v>739</v>
      </c>
      <c r="EZ27" s="21" t="s">
        <v>739</v>
      </c>
      <c r="FA27" s="21" t="s">
        <v>739</v>
      </c>
    </row>
    <row r="28" spans="1:157" s="30" customFormat="1" ht="12.75">
      <c r="A28" s="725" t="s">
        <v>3191</v>
      </c>
      <c r="B28" s="21">
        <f>AVERAGE(C28:N28)</f>
        <v>66.840583046911291</v>
      </c>
      <c r="C28" s="21">
        <v>49.999999999999993</v>
      </c>
      <c r="D28" s="21">
        <v>115.63636363636364</v>
      </c>
      <c r="E28" s="21" t="s">
        <v>15</v>
      </c>
      <c r="F28" s="21">
        <v>44.999999999999993</v>
      </c>
      <c r="G28" s="21">
        <v>50</v>
      </c>
      <c r="H28" s="21">
        <v>70</v>
      </c>
      <c r="I28" s="21">
        <v>34</v>
      </c>
      <c r="J28" s="21">
        <v>67.834812539382469</v>
      </c>
      <c r="K28" s="21">
        <v>80.967177545691911</v>
      </c>
      <c r="L28" s="21">
        <v>89.767476747674763</v>
      </c>
      <c r="M28" s="21" t="s">
        <v>15</v>
      </c>
      <c r="N28" s="21">
        <v>65.2</v>
      </c>
      <c r="O28" s="21">
        <f t="shared" si="2"/>
        <v>53.093612229760225</v>
      </c>
      <c r="P28" s="21">
        <v>60</v>
      </c>
      <c r="Q28" s="21">
        <v>60.493300590237389</v>
      </c>
      <c r="R28" s="21">
        <v>74.77044755508129</v>
      </c>
      <c r="S28" s="21">
        <v>52.888215859030836</v>
      </c>
      <c r="T28" s="21">
        <v>58.862504846839855</v>
      </c>
      <c r="U28" s="21">
        <v>56.4302834514381</v>
      </c>
      <c r="V28" s="21">
        <v>50.785495617120802</v>
      </c>
      <c r="W28" s="21">
        <v>42.885444346028933</v>
      </c>
      <c r="X28" s="21">
        <v>52.798620420698569</v>
      </c>
      <c r="Y28" s="21">
        <v>49.108269943004146</v>
      </c>
      <c r="Z28" s="21">
        <v>51.09196428571429</v>
      </c>
      <c r="AA28" s="21">
        <v>27.008799841928472</v>
      </c>
      <c r="AB28" s="21">
        <f t="shared" si="3"/>
        <v>41.322039942002739</v>
      </c>
      <c r="AC28" s="21">
        <v>46.951763574967337</v>
      </c>
      <c r="AD28" s="21">
        <v>42.728650801970858</v>
      </c>
      <c r="AE28" s="21">
        <v>39.728337893776747</v>
      </c>
      <c r="AF28" s="21">
        <v>40.730580064308683</v>
      </c>
      <c r="AG28" s="21">
        <v>40.06537917275616</v>
      </c>
      <c r="AH28" s="21">
        <v>42.371218172740889</v>
      </c>
      <c r="AI28" s="21">
        <v>44.601830360103456</v>
      </c>
      <c r="AJ28" s="21">
        <v>45.671004535624746</v>
      </c>
      <c r="AK28" s="21">
        <v>45.268576188402783</v>
      </c>
      <c r="AL28" s="21">
        <v>28.537188697318008</v>
      </c>
      <c r="AM28" s="21">
        <v>41.087256763823525</v>
      </c>
      <c r="AN28" s="21">
        <v>38.122693078239642</v>
      </c>
      <c r="AO28" s="21">
        <f t="shared" si="4"/>
        <v>45.26145555762475</v>
      </c>
      <c r="AP28" s="21">
        <v>44.421181760807819</v>
      </c>
      <c r="AQ28" s="21">
        <v>43.417217836569236</v>
      </c>
      <c r="AR28" s="21">
        <v>34.390817934782611</v>
      </c>
      <c r="AS28" s="21">
        <v>43.938776643957773</v>
      </c>
      <c r="AT28" s="21">
        <v>47.296018081499696</v>
      </c>
      <c r="AU28" s="21">
        <v>38.348571577861087</v>
      </c>
      <c r="AV28" s="21">
        <v>47.600702921950067</v>
      </c>
      <c r="AW28" s="21">
        <v>77.250799995010169</v>
      </c>
      <c r="AX28" s="21">
        <v>42.45310657721074</v>
      </c>
      <c r="AY28" s="21">
        <v>42.714191761267074</v>
      </c>
      <c r="AZ28" s="21">
        <v>40.180434830430798</v>
      </c>
      <c r="BA28" s="21">
        <v>41.125646770149885</v>
      </c>
      <c r="BB28" s="21">
        <f t="shared" si="5"/>
        <v>36.524517388085108</v>
      </c>
      <c r="BC28" s="21">
        <v>41.880184385237584</v>
      </c>
      <c r="BD28" s="21">
        <v>36.845974071022852</v>
      </c>
      <c r="BE28" s="21">
        <v>34.331684384674602</v>
      </c>
      <c r="BF28" s="21">
        <v>38.729640294561925</v>
      </c>
      <c r="BG28" s="21">
        <v>39.795783737272338</v>
      </c>
      <c r="BH28" s="21">
        <v>37.941932918238415</v>
      </c>
      <c r="BI28" s="21">
        <v>35.259005385905191</v>
      </c>
      <c r="BJ28" s="21">
        <v>37.711675588677799</v>
      </c>
      <c r="BK28" s="21">
        <v>41.723714485242773</v>
      </c>
      <c r="BL28" s="21">
        <v>24.124834026814611</v>
      </c>
      <c r="BM28" s="21">
        <v>32.185417338059935</v>
      </c>
      <c r="BN28" s="21">
        <v>37.764362041313213</v>
      </c>
      <c r="BO28" s="21">
        <f t="shared" si="6"/>
        <v>30.294066427766982</v>
      </c>
      <c r="BP28" s="21">
        <v>30.553457616995864</v>
      </c>
      <c r="BQ28" s="21">
        <v>34.349708002314934</v>
      </c>
      <c r="BR28" s="21">
        <v>32.043096316722476</v>
      </c>
      <c r="BS28" s="21">
        <v>25.454568921943817</v>
      </c>
      <c r="BT28" s="21">
        <v>35.47361146016587</v>
      </c>
      <c r="BU28" s="21">
        <v>27.869318788693953</v>
      </c>
      <c r="BV28" s="21">
        <v>30.25889496053431</v>
      </c>
      <c r="BW28" s="21">
        <v>37.960450601150022</v>
      </c>
      <c r="BX28" s="21">
        <v>28.487846018066659</v>
      </c>
      <c r="BY28" s="21">
        <v>27.488262999962014</v>
      </c>
      <c r="BZ28" s="21">
        <v>28.698998302207134</v>
      </c>
      <c r="CA28" s="21">
        <v>24.89058314444673</v>
      </c>
      <c r="CB28" s="21">
        <f t="shared" si="7"/>
        <v>24.676094294940615</v>
      </c>
      <c r="CC28" s="21">
        <v>34.414610000000003</v>
      </c>
      <c r="CD28" s="21">
        <v>16.898265836463747</v>
      </c>
      <c r="CE28" s="21">
        <v>28.189107009495359</v>
      </c>
      <c r="CF28" s="21">
        <v>22.561513875500989</v>
      </c>
      <c r="CG28" s="21">
        <v>29.938448566610457</v>
      </c>
      <c r="CH28" s="21">
        <v>23.212394587173954</v>
      </c>
      <c r="CI28" s="21">
        <v>32.402644230769241</v>
      </c>
      <c r="CJ28" s="21">
        <v>22.965818458032661</v>
      </c>
      <c r="CK28" s="21">
        <v>23.567774018250795</v>
      </c>
      <c r="CL28" s="21">
        <v>25.993269001667862</v>
      </c>
      <c r="CM28" s="21">
        <v>13.796873013855343</v>
      </c>
      <c r="CN28" s="21">
        <v>22.17241294146703</v>
      </c>
      <c r="CO28" s="21">
        <f t="shared" si="11"/>
        <v>25.156552552537537</v>
      </c>
      <c r="CP28" s="21">
        <v>23.299679361851879</v>
      </c>
      <c r="CQ28" s="21">
        <v>21.466403162055336</v>
      </c>
      <c r="CR28" s="21">
        <v>22</v>
      </c>
      <c r="CS28" s="21">
        <v>23.564073226544622</v>
      </c>
      <c r="CT28" s="21">
        <v>30.615216844751728</v>
      </c>
      <c r="CU28" s="21">
        <v>25.937014925373134</v>
      </c>
      <c r="CV28" s="21">
        <v>24.680777777777774</v>
      </c>
      <c r="CW28" s="21">
        <v>20.752833753148614</v>
      </c>
      <c r="CX28" s="21">
        <v>25</v>
      </c>
      <c r="CY28" s="21">
        <v>40.749999999999993</v>
      </c>
      <c r="CZ28" s="21">
        <v>22</v>
      </c>
      <c r="DA28" s="21">
        <v>21.812631578947364</v>
      </c>
      <c r="DB28" s="21">
        <f t="shared" si="13"/>
        <v>22.283999232608664</v>
      </c>
      <c r="DC28" s="21">
        <v>29.999999999999996</v>
      </c>
      <c r="DD28" s="21">
        <v>21</v>
      </c>
      <c r="DE28" s="21">
        <v>26.350018105009049</v>
      </c>
      <c r="DF28" s="21">
        <v>24.918539172358379</v>
      </c>
      <c r="DG28" s="21">
        <v>22.53719787777559</v>
      </c>
      <c r="DH28" s="21">
        <v>21.360393761186398</v>
      </c>
      <c r="DI28" s="21">
        <v>14.955682630450323</v>
      </c>
      <c r="DJ28" s="21">
        <v>17.882789876991332</v>
      </c>
      <c r="DK28" s="21">
        <v>24.640244774995292</v>
      </c>
      <c r="DL28" s="21">
        <v>24.533226111636708</v>
      </c>
      <c r="DM28" s="21">
        <v>22.21254355400697</v>
      </c>
      <c r="DN28" s="21">
        <v>17.017354926893923</v>
      </c>
      <c r="DO28" s="21">
        <f t="shared" si="8"/>
        <v>22.620190248833364</v>
      </c>
      <c r="DP28" s="21">
        <v>21.030500642880103</v>
      </c>
      <c r="DQ28" s="21">
        <v>19.176481817314116</v>
      </c>
      <c r="DR28" s="21">
        <v>30.000000000000004</v>
      </c>
      <c r="DS28" s="21">
        <v>30</v>
      </c>
      <c r="DT28" s="21">
        <v>22.478049774216547</v>
      </c>
      <c r="DU28" s="21">
        <v>21.452271054920061</v>
      </c>
      <c r="DV28" s="21">
        <v>20.254529012810853</v>
      </c>
      <c r="DW28" s="21">
        <v>20.866039470891987</v>
      </c>
      <c r="DX28" s="21">
        <v>20.99128810520024</v>
      </c>
      <c r="DY28" s="21">
        <v>23.645953296445654</v>
      </c>
      <c r="DZ28" s="21">
        <v>23.547169811320757</v>
      </c>
      <c r="EA28" s="21">
        <v>18</v>
      </c>
      <c r="EB28" s="21">
        <f t="shared" si="9"/>
        <v>25.282056621299517</v>
      </c>
      <c r="EC28" s="21">
        <v>25.95</v>
      </c>
      <c r="ED28" s="21">
        <v>22.580000000000002</v>
      </c>
      <c r="EE28" s="21">
        <v>25.042056968074938</v>
      </c>
      <c r="EF28" s="21">
        <v>25.087455948672648</v>
      </c>
      <c r="EG28" s="21">
        <v>28.763745498199281</v>
      </c>
      <c r="EH28" s="21">
        <v>24.946475031472932</v>
      </c>
      <c r="EI28" s="21">
        <v>22</v>
      </c>
      <c r="EJ28" s="21">
        <v>20.376662212890501</v>
      </c>
      <c r="EK28" s="21">
        <v>22.910000000000004</v>
      </c>
      <c r="EL28" s="21">
        <v>21.300890297268747</v>
      </c>
      <c r="EM28" s="21">
        <v>24.499716612475019</v>
      </c>
      <c r="EN28" s="21">
        <v>39.927676886540148</v>
      </c>
      <c r="EO28" s="21">
        <f t="shared" si="10"/>
        <v>20.946666666666669</v>
      </c>
      <c r="EP28" s="21">
        <v>18.09</v>
      </c>
      <c r="EQ28" s="21">
        <v>21.43</v>
      </c>
      <c r="ER28" s="21">
        <v>26.87</v>
      </c>
      <c r="ES28" s="21">
        <v>18</v>
      </c>
      <c r="ET28" s="21">
        <v>20</v>
      </c>
      <c r="EU28" s="21">
        <v>12.14</v>
      </c>
      <c r="EV28" s="21" t="s">
        <v>15</v>
      </c>
      <c r="EW28" s="21">
        <v>25</v>
      </c>
      <c r="EX28" s="21" t="s">
        <v>739</v>
      </c>
      <c r="EY28" s="21" t="s">
        <v>739</v>
      </c>
      <c r="EZ28" s="21">
        <v>26.21</v>
      </c>
      <c r="FA28" s="21">
        <v>20.78</v>
      </c>
    </row>
    <row r="29" spans="1:157" s="30" customFormat="1" ht="12.75">
      <c r="A29" s="725" t="s">
        <v>3192</v>
      </c>
      <c r="B29" s="21">
        <f>AVERAGE(C29:N29)</f>
        <v>49.759728632564745</v>
      </c>
      <c r="C29" s="21">
        <v>22.470845481049558</v>
      </c>
      <c r="D29" s="21">
        <v>60.948166877370419</v>
      </c>
      <c r="E29" s="21">
        <v>67.593378607809854</v>
      </c>
      <c r="F29" s="21">
        <v>65.384895359417655</v>
      </c>
      <c r="G29" s="21">
        <v>20</v>
      </c>
      <c r="H29" s="21">
        <v>19.999999999999996</v>
      </c>
      <c r="I29" s="21">
        <v>48</v>
      </c>
      <c r="J29" s="21">
        <v>75.199999999999989</v>
      </c>
      <c r="K29" s="21" t="s">
        <v>15</v>
      </c>
      <c r="L29" s="21">
        <v>59.999999999999993</v>
      </c>
      <c r="M29" s="21">
        <v>58</v>
      </c>
      <c r="N29" s="21" t="s">
        <v>15</v>
      </c>
      <c r="O29" s="21">
        <f t="shared" si="2"/>
        <v>35.33003008212642</v>
      </c>
      <c r="P29" s="21" t="s">
        <v>15</v>
      </c>
      <c r="Q29" s="21" t="s">
        <v>15</v>
      </c>
      <c r="R29" s="21">
        <v>40</v>
      </c>
      <c r="S29" s="21" t="s">
        <v>15</v>
      </c>
      <c r="T29" s="21">
        <v>38.857142857142854</v>
      </c>
      <c r="U29" s="21">
        <v>47.325678496868477</v>
      </c>
      <c r="V29" s="21">
        <v>11.73</v>
      </c>
      <c r="W29" s="21" t="s">
        <v>15</v>
      </c>
      <c r="X29" s="21">
        <v>46.278942881500427</v>
      </c>
      <c r="Y29" s="21">
        <v>41.665688862814122</v>
      </c>
      <c r="Z29" s="21">
        <v>30.813333333333333</v>
      </c>
      <c r="AA29" s="21">
        <v>25.969454225352113</v>
      </c>
      <c r="AB29" s="21">
        <f t="shared" si="3"/>
        <v>39.242588527882297</v>
      </c>
      <c r="AC29" s="21">
        <v>27.979240601837468</v>
      </c>
      <c r="AD29" s="21">
        <v>39.214503943845422</v>
      </c>
      <c r="AE29" s="21">
        <v>36.75717148488831</v>
      </c>
      <c r="AF29" s="21">
        <v>43.065296813399911</v>
      </c>
      <c r="AG29" s="21">
        <v>38.47900886842006</v>
      </c>
      <c r="AH29" s="21">
        <v>42.821782178217823</v>
      </c>
      <c r="AI29" s="21">
        <v>52.469361565607954</v>
      </c>
      <c r="AJ29" s="21">
        <v>41.060895113502141</v>
      </c>
      <c r="AK29" s="21">
        <v>47.133363949483353</v>
      </c>
      <c r="AL29" s="21">
        <v>20.847410090588205</v>
      </c>
      <c r="AM29" s="21">
        <v>34.321144902098716</v>
      </c>
      <c r="AN29" s="21">
        <v>46.761882822698304</v>
      </c>
      <c r="AO29" s="21">
        <f t="shared" si="4"/>
        <v>29.343401693397336</v>
      </c>
      <c r="AP29" s="21">
        <v>11.86699878352546</v>
      </c>
      <c r="AQ29" s="21">
        <v>43.603223121520003</v>
      </c>
      <c r="AR29" s="21">
        <v>34.569518020982535</v>
      </c>
      <c r="AS29" s="21">
        <v>27.518235420349683</v>
      </c>
      <c r="AT29" s="21">
        <v>23.460611187480172</v>
      </c>
      <c r="AU29" s="21">
        <v>4.7383332950253214</v>
      </c>
      <c r="AV29" s="21">
        <v>31.105544800735419</v>
      </c>
      <c r="AW29" s="21">
        <v>31.34826888237134</v>
      </c>
      <c r="AX29" s="21">
        <v>31.908112118415577</v>
      </c>
      <c r="AY29" s="21">
        <v>32.60493819824103</v>
      </c>
      <c r="AZ29" s="21">
        <v>31.526362049172491</v>
      </c>
      <c r="BA29" s="21">
        <v>47.870674442949003</v>
      </c>
      <c r="BB29" s="21">
        <f t="shared" si="5"/>
        <v>30.006248719397462</v>
      </c>
      <c r="BC29" s="21">
        <v>35.012484219385613</v>
      </c>
      <c r="BD29" s="21">
        <v>33.737305063956541</v>
      </c>
      <c r="BE29" s="21">
        <v>38.011647109952193</v>
      </c>
      <c r="BF29" s="21">
        <v>33.666603675107531</v>
      </c>
      <c r="BG29" s="21">
        <v>26.027367786909934</v>
      </c>
      <c r="BH29" s="21">
        <v>33.809670329670332</v>
      </c>
      <c r="BI29" s="21">
        <v>34.539759335070087</v>
      </c>
      <c r="BJ29" s="21">
        <v>23.046460866853756</v>
      </c>
      <c r="BK29" s="21">
        <v>26.800424813780261</v>
      </c>
      <c r="BL29" s="21">
        <v>22.84169772079365</v>
      </c>
      <c r="BM29" s="21">
        <v>25.539273301737751</v>
      </c>
      <c r="BN29" s="21">
        <v>27.042290409551931</v>
      </c>
      <c r="BO29" s="21">
        <f t="shared" si="6"/>
        <v>28.458028855251694</v>
      </c>
      <c r="BP29" s="21">
        <v>23.864698044664106</v>
      </c>
      <c r="BQ29" s="21">
        <v>28.282800051400667</v>
      </c>
      <c r="BR29" s="21">
        <v>22.601694108689447</v>
      </c>
      <c r="BS29" s="21">
        <v>26.005196964972455</v>
      </c>
      <c r="BT29" s="21">
        <v>29.08958333333333</v>
      </c>
      <c r="BU29" s="21">
        <v>33.270080899028528</v>
      </c>
      <c r="BV29" s="21">
        <v>23.769100625721727</v>
      </c>
      <c r="BW29" s="21">
        <v>30.023596035865971</v>
      </c>
      <c r="BX29" s="21">
        <v>29.576384553643095</v>
      </c>
      <c r="BY29" s="21">
        <v>30</v>
      </c>
      <c r="BZ29" s="21">
        <v>35.013211645700942</v>
      </c>
      <c r="CA29" s="21">
        <v>30.000000000000004</v>
      </c>
      <c r="CB29" s="21">
        <f t="shared" si="7"/>
        <v>22.551668796474431</v>
      </c>
      <c r="CC29" s="21">
        <v>20.76923076923077</v>
      </c>
      <c r="CD29" s="21">
        <v>18.558152698847689</v>
      </c>
      <c r="CE29" s="21">
        <v>11.050000000000002</v>
      </c>
      <c r="CF29" s="21">
        <v>30.71414984425898</v>
      </c>
      <c r="CG29" s="21">
        <v>25</v>
      </c>
      <c r="CH29" s="21" t="s">
        <v>15</v>
      </c>
      <c r="CI29" s="21">
        <v>28.731218004122066</v>
      </c>
      <c r="CJ29" s="21">
        <v>29.120942456190196</v>
      </c>
      <c r="CK29" s="21">
        <v>23.980735001106929</v>
      </c>
      <c r="CL29" s="21">
        <v>19.115441269841273</v>
      </c>
      <c r="CM29" s="21">
        <v>22.079744212098582</v>
      </c>
      <c r="CN29" s="21">
        <v>18.948742505522247</v>
      </c>
      <c r="CO29" s="21">
        <f t="shared" si="11"/>
        <v>20.065167537204037</v>
      </c>
      <c r="CP29" s="21">
        <v>18</v>
      </c>
      <c r="CQ29" s="21">
        <v>23.99</v>
      </c>
      <c r="CR29" s="21">
        <v>24.14162524476578</v>
      </c>
      <c r="CS29" s="21">
        <v>19.254995186753952</v>
      </c>
      <c r="CT29" s="21">
        <v>24.304544181487184</v>
      </c>
      <c r="CU29" s="21">
        <v>33</v>
      </c>
      <c r="CV29" s="21">
        <v>7.8500000000000005</v>
      </c>
      <c r="CW29" s="21">
        <v>8.7776925706577487</v>
      </c>
      <c r="CX29" s="21">
        <v>18.04130219136081</v>
      </c>
      <c r="CY29" s="21">
        <v>17.042386334772669</v>
      </c>
      <c r="CZ29" s="21" t="s">
        <v>15</v>
      </c>
      <c r="DA29" s="21">
        <v>26.314297199446273</v>
      </c>
      <c r="DB29" s="21">
        <f t="shared" si="13"/>
        <v>23.550769631590981</v>
      </c>
      <c r="DC29" s="21">
        <v>45.000000000000007</v>
      </c>
      <c r="DD29" s="21">
        <v>16.666926433915211</v>
      </c>
      <c r="DE29" s="21">
        <v>21.986130165634936</v>
      </c>
      <c r="DF29" s="21">
        <v>21.321323200715241</v>
      </c>
      <c r="DG29" s="21">
        <v>17.945927875382317</v>
      </c>
      <c r="DH29" s="21">
        <v>20.842116912255172</v>
      </c>
      <c r="DI29" s="21">
        <v>17.520514526502552</v>
      </c>
      <c r="DJ29" s="21">
        <v>24.666666666666668</v>
      </c>
      <c r="DK29" s="21">
        <v>22.20878319282269</v>
      </c>
      <c r="DL29" s="21">
        <v>28.62</v>
      </c>
      <c r="DM29" s="21">
        <v>20.830846605196982</v>
      </c>
      <c r="DN29" s="21">
        <v>25</v>
      </c>
      <c r="DO29" s="21">
        <f t="shared" si="8"/>
        <v>18.47149373670446</v>
      </c>
      <c r="DP29" s="21">
        <v>22.999796043238835</v>
      </c>
      <c r="DQ29" s="21" t="s">
        <v>15</v>
      </c>
      <c r="DR29" s="21">
        <v>18</v>
      </c>
      <c r="DS29" s="21">
        <v>8.1815341396206307</v>
      </c>
      <c r="DT29" s="21">
        <v>5.9999999999999991</v>
      </c>
      <c r="DU29" s="21">
        <v>20.940805880036748</v>
      </c>
      <c r="DV29" s="21">
        <v>22.461631056274452</v>
      </c>
      <c r="DW29" s="21">
        <v>20.014766619519097</v>
      </c>
      <c r="DX29" s="21">
        <v>23</v>
      </c>
      <c r="DY29" s="21">
        <v>19.396910494709751</v>
      </c>
      <c r="DZ29" s="21">
        <v>22.333618733237056</v>
      </c>
      <c r="EA29" s="21">
        <v>19.857368137112505</v>
      </c>
      <c r="EB29" s="21">
        <f t="shared" si="9"/>
        <v>16.759168342181304</v>
      </c>
      <c r="EC29" s="21">
        <v>10.17</v>
      </c>
      <c r="ED29" s="21">
        <v>22.853160246861034</v>
      </c>
      <c r="EE29" s="21">
        <v>13.703751066530705</v>
      </c>
      <c r="EF29" s="21" t="s">
        <v>15</v>
      </c>
      <c r="EG29" s="21">
        <v>25.44</v>
      </c>
      <c r="EH29" s="21">
        <v>13.926826900911173</v>
      </c>
      <c r="EI29" s="21">
        <v>9.085219124721581</v>
      </c>
      <c r="EJ29" s="21">
        <v>9.0048137031712621</v>
      </c>
      <c r="EK29" s="21">
        <v>22.299052269999585</v>
      </c>
      <c r="EL29" s="21">
        <v>29.770657276995305</v>
      </c>
      <c r="EM29" s="21" t="s">
        <v>15</v>
      </c>
      <c r="EN29" s="21">
        <v>11.338202832622393</v>
      </c>
      <c r="EO29" s="21">
        <f t="shared" si="10"/>
        <v>19.636666666666667</v>
      </c>
      <c r="EP29" s="21">
        <v>20</v>
      </c>
      <c r="EQ29" s="21">
        <v>21.77</v>
      </c>
      <c r="ER29" s="21">
        <v>17.29</v>
      </c>
      <c r="ES29" s="21">
        <v>27</v>
      </c>
      <c r="ET29" s="21">
        <v>16.18</v>
      </c>
      <c r="EU29" s="21">
        <v>16</v>
      </c>
      <c r="EV29" s="21">
        <v>18.03</v>
      </c>
      <c r="EW29" s="21">
        <v>16</v>
      </c>
      <c r="EX29" s="21">
        <v>20.74</v>
      </c>
      <c r="EY29" s="21">
        <v>20</v>
      </c>
      <c r="EZ29" s="21">
        <v>20.73</v>
      </c>
      <c r="FA29" s="21">
        <v>21.9</v>
      </c>
    </row>
    <row r="30" spans="1:157" s="37" customFormat="1" ht="12.75">
      <c r="A30" s="793" t="s">
        <v>3177</v>
      </c>
      <c r="B30" s="404">
        <f>AVERAGE(C30:N30)</f>
        <v>49.862517814829062</v>
      </c>
      <c r="C30" s="404">
        <v>70.674360260913204</v>
      </c>
      <c r="D30" s="404">
        <v>48.017876358844845</v>
      </c>
      <c r="E30" s="404">
        <v>54.664483543320195</v>
      </c>
      <c r="F30" s="404">
        <v>57.944736683719526</v>
      </c>
      <c r="G30" s="404">
        <v>50.237702211951138</v>
      </c>
      <c r="H30" s="404">
        <v>36.761551155115512</v>
      </c>
      <c r="I30" s="404">
        <v>35.328480113636367</v>
      </c>
      <c r="J30" s="404">
        <v>48.848091455144356</v>
      </c>
      <c r="K30" s="404">
        <v>42.406265887137778</v>
      </c>
      <c r="L30" s="404">
        <v>61.112213267203963</v>
      </c>
      <c r="M30" s="404">
        <v>40.86693373754872</v>
      </c>
      <c r="N30" s="404">
        <v>51.487519103413135</v>
      </c>
      <c r="O30" s="404">
        <f t="shared" si="2"/>
        <v>57.447351682161333</v>
      </c>
      <c r="P30" s="404">
        <v>45.295344998349293</v>
      </c>
      <c r="Q30" s="404">
        <v>58.778780704350403</v>
      </c>
      <c r="R30" s="404">
        <v>43.959217177914113</v>
      </c>
      <c r="S30" s="404">
        <v>73.515047173059699</v>
      </c>
      <c r="T30" s="404">
        <v>60.971793650464932</v>
      </c>
      <c r="U30" s="404">
        <v>78.414912852805571</v>
      </c>
      <c r="V30" s="404">
        <v>63.489673223999013</v>
      </c>
      <c r="W30" s="404">
        <v>58.179131663073377</v>
      </c>
      <c r="X30" s="404">
        <v>60.051249994064605</v>
      </c>
      <c r="Y30" s="404">
        <v>55.873223168236123</v>
      </c>
      <c r="Z30" s="404">
        <v>52.261587613450047</v>
      </c>
      <c r="AA30" s="404">
        <v>38.578257966168835</v>
      </c>
      <c r="AB30" s="404">
        <f t="shared" si="3"/>
        <v>46.299592955284091</v>
      </c>
      <c r="AC30" s="404">
        <v>48.072372079012816</v>
      </c>
      <c r="AD30" s="404">
        <v>51.323469123913576</v>
      </c>
      <c r="AE30" s="404">
        <v>56.039886379336231</v>
      </c>
      <c r="AF30" s="404">
        <v>38.941550031253257</v>
      </c>
      <c r="AG30" s="404">
        <v>45.814320240340365</v>
      </c>
      <c r="AH30" s="404">
        <v>45.40036368114945</v>
      </c>
      <c r="AI30" s="404">
        <v>41.263703871325404</v>
      </c>
      <c r="AJ30" s="404">
        <v>47.462644700907411</v>
      </c>
      <c r="AK30" s="404">
        <v>46.539456353662345</v>
      </c>
      <c r="AL30" s="404">
        <v>49.042567630340621</v>
      </c>
      <c r="AM30" s="404">
        <v>49.368640696849646</v>
      </c>
      <c r="AN30" s="404">
        <v>36.326140675318051</v>
      </c>
      <c r="AO30" s="404">
        <f t="shared" si="4"/>
        <v>37.83377103640543</v>
      </c>
      <c r="AP30" s="404">
        <v>41.354623205868045</v>
      </c>
      <c r="AQ30" s="404">
        <v>44.135651102967948</v>
      </c>
      <c r="AR30" s="404">
        <v>41.064150970764643</v>
      </c>
      <c r="AS30" s="404">
        <v>39.541630454881648</v>
      </c>
      <c r="AT30" s="404">
        <v>36.618334390082943</v>
      </c>
      <c r="AU30" s="404">
        <v>40.442662971473752</v>
      </c>
      <c r="AV30" s="404">
        <v>39.387630093928649</v>
      </c>
      <c r="AW30" s="404">
        <v>37.073853734389893</v>
      </c>
      <c r="AX30" s="404">
        <v>34.266692201932891</v>
      </c>
      <c r="AY30" s="404">
        <v>34.220685625294799</v>
      </c>
      <c r="AZ30" s="404">
        <v>33.230166373867206</v>
      </c>
      <c r="BA30" s="404">
        <v>32.669171311412825</v>
      </c>
      <c r="BB30" s="404">
        <f t="shared" si="5"/>
        <v>32.77650840517088</v>
      </c>
      <c r="BC30" s="404">
        <v>34.287785988066545</v>
      </c>
      <c r="BD30" s="404">
        <v>38.742037620696948</v>
      </c>
      <c r="BE30" s="404">
        <v>33.97710044102579</v>
      </c>
      <c r="BF30" s="404">
        <v>37.735623705853889</v>
      </c>
      <c r="BG30" s="404">
        <v>36.079944710929851</v>
      </c>
      <c r="BH30" s="404">
        <v>32.08516735099181</v>
      </c>
      <c r="BI30" s="404">
        <v>31.948602847226102</v>
      </c>
      <c r="BJ30" s="404">
        <v>29.609428124084392</v>
      </c>
      <c r="BK30" s="404">
        <v>26.422132718198476</v>
      </c>
      <c r="BL30" s="404">
        <v>28.990470091674393</v>
      </c>
      <c r="BM30" s="404">
        <v>34.098878054422656</v>
      </c>
      <c r="BN30" s="404">
        <v>29.340929208879661</v>
      </c>
      <c r="BO30" s="404">
        <f t="shared" si="6"/>
        <v>28.399333787580662</v>
      </c>
      <c r="BP30" s="404">
        <v>26.303309653694235</v>
      </c>
      <c r="BQ30" s="404">
        <v>32.148627751706663</v>
      </c>
      <c r="BR30" s="404">
        <v>28.145865117465195</v>
      </c>
      <c r="BS30" s="404">
        <v>28.487321549805394</v>
      </c>
      <c r="BT30" s="404">
        <v>31.265296327508342</v>
      </c>
      <c r="BU30" s="404">
        <v>29.055468435318083</v>
      </c>
      <c r="BV30" s="404">
        <v>24.534976822816265</v>
      </c>
      <c r="BW30" s="404">
        <v>27.00756496933581</v>
      </c>
      <c r="BX30" s="404">
        <v>30.900701139283616</v>
      </c>
      <c r="BY30" s="404">
        <v>28.309301751769226</v>
      </c>
      <c r="BZ30" s="404">
        <v>27.721670348641183</v>
      </c>
      <c r="CA30" s="404">
        <v>26.911901583623937</v>
      </c>
      <c r="CB30" s="404">
        <f t="shared" si="7"/>
        <v>24.146251288173151</v>
      </c>
      <c r="CC30" s="404">
        <v>26.476213529758077</v>
      </c>
      <c r="CD30" s="404">
        <v>21.807948862633513</v>
      </c>
      <c r="CE30" s="404">
        <v>23.991256125253983</v>
      </c>
      <c r="CF30" s="404">
        <v>25.466938242597681</v>
      </c>
      <c r="CG30" s="404">
        <v>23.455435571770956</v>
      </c>
      <c r="CH30" s="404">
        <v>25.81890045142428</v>
      </c>
      <c r="CI30" s="404">
        <v>24.524172291071245</v>
      </c>
      <c r="CJ30" s="404">
        <v>25.685354664461183</v>
      </c>
      <c r="CK30" s="404">
        <v>23.379013884570146</v>
      </c>
      <c r="CL30" s="404">
        <v>22.84395833669414</v>
      </c>
      <c r="CM30" s="404">
        <v>22.765938808052628</v>
      </c>
      <c r="CN30" s="404">
        <v>23.539884689789986</v>
      </c>
      <c r="CO30" s="404">
        <f t="shared" si="11"/>
        <v>21.190986973505417</v>
      </c>
      <c r="CP30" s="404">
        <v>22.263126766914688</v>
      </c>
      <c r="CQ30" s="404">
        <v>22.500883254650443</v>
      </c>
      <c r="CR30" s="404">
        <v>22.368523746653661</v>
      </c>
      <c r="CS30" s="404">
        <v>19.889572833064388</v>
      </c>
      <c r="CT30" s="404">
        <v>20.526950330214643</v>
      </c>
      <c r="CU30" s="404">
        <v>21.864082013479603</v>
      </c>
      <c r="CV30" s="404">
        <v>17.875323379094866</v>
      </c>
      <c r="CW30" s="404">
        <v>21.172743324151806</v>
      </c>
      <c r="CX30" s="404">
        <v>21.541411611300177</v>
      </c>
      <c r="CY30" s="404">
        <v>20.375267506727148</v>
      </c>
      <c r="CZ30" s="404">
        <v>22.178627796194377</v>
      </c>
      <c r="DA30" s="404">
        <v>21.73533111961919</v>
      </c>
      <c r="DB30" s="404">
        <f t="shared" si="13"/>
        <v>18.57842927449984</v>
      </c>
      <c r="DC30" s="404">
        <v>18.641366262474563</v>
      </c>
      <c r="DD30" s="404">
        <v>20.226249972594925</v>
      </c>
      <c r="DE30" s="404">
        <v>18.157861702687175</v>
      </c>
      <c r="DF30" s="404">
        <v>20.346000730239208</v>
      </c>
      <c r="DG30" s="404">
        <v>18.35063604172321</v>
      </c>
      <c r="DH30" s="404">
        <v>19.303568496242075</v>
      </c>
      <c r="DI30" s="404">
        <v>18.044551146365723</v>
      </c>
      <c r="DJ30" s="404">
        <v>18.132713189050939</v>
      </c>
      <c r="DK30" s="404">
        <v>17.721839992456655</v>
      </c>
      <c r="DL30" s="404">
        <v>18.968920038115009</v>
      </c>
      <c r="DM30" s="404">
        <v>17.605785607977904</v>
      </c>
      <c r="DN30" s="404">
        <v>17.44165811407067</v>
      </c>
      <c r="DO30" s="404">
        <f t="shared" si="8"/>
        <v>17.035168937492962</v>
      </c>
      <c r="DP30" s="404">
        <v>17.591381374469979</v>
      </c>
      <c r="DQ30" s="404">
        <v>19.907576765710346</v>
      </c>
      <c r="DR30" s="404">
        <v>12.638807062315966</v>
      </c>
      <c r="DS30" s="404">
        <v>19.428240965526815</v>
      </c>
      <c r="DT30" s="404">
        <v>18.317423436051918</v>
      </c>
      <c r="DU30" s="404">
        <v>16.157262104993805</v>
      </c>
      <c r="DV30" s="404">
        <v>16.774922861377018</v>
      </c>
      <c r="DW30" s="404">
        <v>11.765197815967305</v>
      </c>
      <c r="DX30" s="404">
        <v>18.18319698566776</v>
      </c>
      <c r="DY30" s="404">
        <v>18.283303469392827</v>
      </c>
      <c r="DZ30" s="404">
        <v>17.754749671134441</v>
      </c>
      <c r="EA30" s="404">
        <v>17.619964737307356</v>
      </c>
      <c r="EB30" s="404">
        <f t="shared" si="9"/>
        <v>17.43086855952102</v>
      </c>
      <c r="EC30" s="404">
        <v>17.747618393503853</v>
      </c>
      <c r="ED30" s="404">
        <v>17.397459514957301</v>
      </c>
      <c r="EE30" s="404">
        <v>18.345186769063289</v>
      </c>
      <c r="EF30" s="404">
        <v>19.049080876079323</v>
      </c>
      <c r="EG30" s="404">
        <v>16.692155386708251</v>
      </c>
      <c r="EH30" s="404">
        <v>13.403601881675305</v>
      </c>
      <c r="EI30" s="404">
        <v>18.246228429956197</v>
      </c>
      <c r="EJ30" s="404">
        <v>18.517416634885407</v>
      </c>
      <c r="EK30" s="404">
        <v>17.000168984972106</v>
      </c>
      <c r="EL30" s="404">
        <v>18.049913701220557</v>
      </c>
      <c r="EM30" s="404">
        <v>18.053914467848568</v>
      </c>
      <c r="EN30" s="404">
        <v>16.667677673382119</v>
      </c>
      <c r="EO30" s="404">
        <f t="shared" si="10"/>
        <v>16.830833333333334</v>
      </c>
      <c r="EP30" s="404">
        <v>16.649999999999999</v>
      </c>
      <c r="EQ30" s="404">
        <v>16.62</v>
      </c>
      <c r="ER30" s="404">
        <v>17.66</v>
      </c>
      <c r="ES30" s="404">
        <v>17.28</v>
      </c>
      <c r="ET30" s="404">
        <v>16.75</v>
      </c>
      <c r="EU30" s="404">
        <v>16.850000000000001</v>
      </c>
      <c r="EV30" s="404">
        <v>16.690000000000001</v>
      </c>
      <c r="EW30" s="404">
        <v>16.87</v>
      </c>
      <c r="EX30" s="404">
        <v>16.07</v>
      </c>
      <c r="EY30" s="404">
        <v>17.46</v>
      </c>
      <c r="EZ30" s="404">
        <v>17.59</v>
      </c>
      <c r="FA30" s="404">
        <v>15.48</v>
      </c>
    </row>
    <row r="31" spans="1:157" s="30" customFormat="1" ht="12.75">
      <c r="A31" s="792" t="s">
        <v>3187</v>
      </c>
      <c r="B31" s="21">
        <f>AVERAGE(C31:N31)</f>
        <v>54.500000000000007</v>
      </c>
      <c r="C31" s="21">
        <v>84.000000000000014</v>
      </c>
      <c r="D31" s="21">
        <v>25</v>
      </c>
      <c r="E31" s="21" t="s">
        <v>15</v>
      </c>
      <c r="F31" s="21" t="s">
        <v>15</v>
      </c>
      <c r="G31" s="21" t="s">
        <v>15</v>
      </c>
      <c r="H31" s="21" t="s">
        <v>15</v>
      </c>
      <c r="I31" s="21" t="s">
        <v>15</v>
      </c>
      <c r="J31" s="21" t="s">
        <v>15</v>
      </c>
      <c r="K31" s="21" t="s">
        <v>15</v>
      </c>
      <c r="L31" s="21" t="s">
        <v>15</v>
      </c>
      <c r="M31" s="21" t="s">
        <v>15</v>
      </c>
      <c r="N31" s="21" t="s">
        <v>15</v>
      </c>
      <c r="O31" s="21">
        <f t="shared" si="2"/>
        <v>46.666666666666664</v>
      </c>
      <c r="P31" s="21" t="s">
        <v>15</v>
      </c>
      <c r="Q31" s="21" t="s">
        <v>15</v>
      </c>
      <c r="R31" s="21" t="s">
        <v>15</v>
      </c>
      <c r="S31" s="21" t="s">
        <v>15</v>
      </c>
      <c r="T31" s="21" t="s">
        <v>15</v>
      </c>
      <c r="U31" s="21">
        <v>60</v>
      </c>
      <c r="V31" s="21">
        <v>60</v>
      </c>
      <c r="W31" s="21" t="s">
        <v>15</v>
      </c>
      <c r="X31" s="21" t="s">
        <v>15</v>
      </c>
      <c r="Y31" s="21" t="s">
        <v>15</v>
      </c>
      <c r="Z31" s="21" t="s">
        <v>15</v>
      </c>
      <c r="AA31" s="21">
        <v>20</v>
      </c>
      <c r="AB31" s="21">
        <f t="shared" si="3"/>
        <v>30.199544079666079</v>
      </c>
      <c r="AC31" s="21" t="s">
        <v>15</v>
      </c>
      <c r="AD31" s="21" t="s">
        <v>15</v>
      </c>
      <c r="AE31" s="21">
        <v>15</v>
      </c>
      <c r="AF31" s="21">
        <v>36</v>
      </c>
      <c r="AG31" s="21" t="s">
        <v>15</v>
      </c>
      <c r="AH31" s="21">
        <v>30</v>
      </c>
      <c r="AI31" s="21">
        <v>35.39680855766256</v>
      </c>
      <c r="AJ31" s="21" t="s">
        <v>15</v>
      </c>
      <c r="AK31" s="21" t="s">
        <v>15</v>
      </c>
      <c r="AL31" s="21">
        <v>15</v>
      </c>
      <c r="AM31" s="21">
        <v>45</v>
      </c>
      <c r="AN31" s="21">
        <v>35</v>
      </c>
      <c r="AO31" s="21">
        <f t="shared" si="4"/>
        <v>28.342857142857138</v>
      </c>
      <c r="AP31" s="21">
        <v>29.999999999999996</v>
      </c>
      <c r="AQ31" s="21" t="s">
        <v>15</v>
      </c>
      <c r="AR31" s="21">
        <v>29.999999999999996</v>
      </c>
      <c r="AS31" s="21" t="s">
        <v>15</v>
      </c>
      <c r="AT31" s="21">
        <v>31.4</v>
      </c>
      <c r="AU31" s="21" t="s">
        <v>15</v>
      </c>
      <c r="AV31" s="21" t="s">
        <v>15</v>
      </c>
      <c r="AW31" s="21">
        <v>22</v>
      </c>
      <c r="AX31" s="21" t="s">
        <v>15</v>
      </c>
      <c r="AY31" s="21">
        <v>29.999999999999996</v>
      </c>
      <c r="AZ31" s="21">
        <v>30</v>
      </c>
      <c r="BA31" s="21">
        <v>25</v>
      </c>
      <c r="BB31" s="21">
        <f t="shared" si="5"/>
        <v>31.326994559071629</v>
      </c>
      <c r="BC31" s="21">
        <v>29.59818137134431</v>
      </c>
      <c r="BD31" s="21" t="s">
        <v>15</v>
      </c>
      <c r="BE31" s="21">
        <v>40</v>
      </c>
      <c r="BF31" s="21">
        <v>40</v>
      </c>
      <c r="BG31" s="21">
        <v>25</v>
      </c>
      <c r="BH31" s="21">
        <v>40</v>
      </c>
      <c r="BI31" s="21">
        <v>27.063931548588627</v>
      </c>
      <c r="BJ31" s="21">
        <v>23.297792115543984</v>
      </c>
      <c r="BK31" s="21">
        <v>29.999999999999996</v>
      </c>
      <c r="BL31" s="21">
        <v>29.463845875308753</v>
      </c>
      <c r="BM31" s="21" t="s">
        <v>15</v>
      </c>
      <c r="BN31" s="21">
        <v>28.846194679930573</v>
      </c>
      <c r="BO31" s="21">
        <f t="shared" si="6"/>
        <v>27.467602920809451</v>
      </c>
      <c r="BP31" s="21">
        <v>24.574788788358443</v>
      </c>
      <c r="BQ31" s="21">
        <v>31.664732660894405</v>
      </c>
      <c r="BR31" s="21">
        <v>29.7656761784975</v>
      </c>
      <c r="BS31" s="21">
        <v>29.542320751389003</v>
      </c>
      <c r="BT31" s="21">
        <v>27.834301611220589</v>
      </c>
      <c r="BU31" s="21">
        <v>26.459562154612261</v>
      </c>
      <c r="BV31" s="21">
        <v>25.517317299184128</v>
      </c>
      <c r="BW31" s="21">
        <v>26.454887553315242</v>
      </c>
      <c r="BX31" s="21">
        <v>30</v>
      </c>
      <c r="BY31" s="21">
        <v>25</v>
      </c>
      <c r="BZ31" s="21">
        <v>25.330045131432374</v>
      </c>
      <c r="CA31" s="21" t="s">
        <v>15</v>
      </c>
      <c r="CB31" s="21">
        <f t="shared" si="7"/>
        <v>20.949033749678978</v>
      </c>
      <c r="CC31" s="21">
        <v>25</v>
      </c>
      <c r="CD31" s="21">
        <v>25</v>
      </c>
      <c r="CE31" s="21">
        <v>11.129972183588317</v>
      </c>
      <c r="CF31" s="21">
        <v>25.916874783757429</v>
      </c>
      <c r="CG31" s="21">
        <v>17.027632873140959</v>
      </c>
      <c r="CH31" s="21">
        <v>21.13</v>
      </c>
      <c r="CI31" s="21">
        <v>22.44350947871148</v>
      </c>
      <c r="CJ31" s="21">
        <v>18.587933753943219</v>
      </c>
      <c r="CK31" s="21">
        <v>26.800000000000004</v>
      </c>
      <c r="CL31" s="21">
        <v>23.320598170071822</v>
      </c>
      <c r="CM31" s="21">
        <v>10.620000000000001</v>
      </c>
      <c r="CN31" s="21">
        <v>24.411883752934511</v>
      </c>
      <c r="CO31" s="21">
        <f t="shared" si="11"/>
        <v>17.329384173240417</v>
      </c>
      <c r="CP31" s="21">
        <v>20.937325303508267</v>
      </c>
      <c r="CQ31" s="21">
        <v>10.967912266450039</v>
      </c>
      <c r="CR31" s="21">
        <v>22.055308567553311</v>
      </c>
      <c r="CS31" s="21">
        <v>19.068562012431688</v>
      </c>
      <c r="CT31" s="21">
        <v>10.27</v>
      </c>
      <c r="CU31" s="21">
        <v>20.128133478024957</v>
      </c>
      <c r="CV31" s="21">
        <v>10.119999999999999</v>
      </c>
      <c r="CW31" s="21">
        <v>14.000000000000002</v>
      </c>
      <c r="CX31" s="21">
        <v>19.72</v>
      </c>
      <c r="CY31" s="21">
        <v>19.766795439593064</v>
      </c>
      <c r="CZ31" s="21">
        <v>22.636831817795528</v>
      </c>
      <c r="DA31" s="21">
        <v>18.281741193528191</v>
      </c>
      <c r="DB31" s="21">
        <f t="shared" si="13"/>
        <v>18.493017797648008</v>
      </c>
      <c r="DC31" s="21">
        <v>17.610726813208974</v>
      </c>
      <c r="DD31" s="21">
        <v>19.853493213136755</v>
      </c>
      <c r="DE31" s="21">
        <v>20.873080927216897</v>
      </c>
      <c r="DF31" s="21">
        <v>18.091701912639891</v>
      </c>
      <c r="DG31" s="21">
        <v>28.000000000000004</v>
      </c>
      <c r="DH31" s="21">
        <v>19.783673094019189</v>
      </c>
      <c r="DI31" s="21">
        <v>15.615233233626292</v>
      </c>
      <c r="DJ31" s="21">
        <v>16.376608667675345</v>
      </c>
      <c r="DK31" s="21">
        <v>16.79624967777573</v>
      </c>
      <c r="DL31" s="21">
        <v>17.460932347710092</v>
      </c>
      <c r="DM31" s="21">
        <v>17.034815701824517</v>
      </c>
      <c r="DN31" s="21">
        <v>14.419697982942369</v>
      </c>
      <c r="DO31" s="21">
        <f t="shared" si="8"/>
        <v>16.953509860899111</v>
      </c>
      <c r="DP31" s="21">
        <v>21.27</v>
      </c>
      <c r="DQ31" s="21" t="s">
        <v>15</v>
      </c>
      <c r="DR31" s="21">
        <v>14.728359245949763</v>
      </c>
      <c r="DS31" s="21">
        <v>18</v>
      </c>
      <c r="DT31" s="21">
        <v>14.5</v>
      </c>
      <c r="DU31" s="21">
        <v>14.154226682648355</v>
      </c>
      <c r="DV31" s="21">
        <v>15.768984111221448</v>
      </c>
      <c r="DW31" s="21">
        <v>21.800000000000004</v>
      </c>
      <c r="DX31" s="21">
        <v>15.255761926854396</v>
      </c>
      <c r="DY31" s="21">
        <v>16.203184771514632</v>
      </c>
      <c r="DZ31" s="21">
        <v>17</v>
      </c>
      <c r="EA31" s="21">
        <v>17.808091731701623</v>
      </c>
      <c r="EB31" s="21">
        <f t="shared" si="9"/>
        <v>17.448682993058725</v>
      </c>
      <c r="EC31" s="21">
        <v>16.555570735904563</v>
      </c>
      <c r="ED31" s="21">
        <v>18.000000000000004</v>
      </c>
      <c r="EE31" s="21">
        <v>14.499999999999998</v>
      </c>
      <c r="EF31" s="21">
        <v>21.7</v>
      </c>
      <c r="EG31" s="21">
        <v>14.500000000000002</v>
      </c>
      <c r="EH31" s="21">
        <v>16.707238694394281</v>
      </c>
      <c r="EI31" s="21">
        <v>17.784608735582506</v>
      </c>
      <c r="EJ31" s="21" t="s">
        <v>15</v>
      </c>
      <c r="EK31" s="21">
        <v>22</v>
      </c>
      <c r="EL31" s="21" t="s">
        <v>15</v>
      </c>
      <c r="EM31" s="21">
        <v>18.52941176470588</v>
      </c>
      <c r="EN31" s="21">
        <v>14.21</v>
      </c>
      <c r="EO31" s="21">
        <f t="shared" si="10"/>
        <v>18.731999999999999</v>
      </c>
      <c r="EP31" s="21">
        <v>14.15</v>
      </c>
      <c r="EQ31" s="21">
        <v>14</v>
      </c>
      <c r="ER31" s="21">
        <v>25</v>
      </c>
      <c r="ES31" s="21" t="s">
        <v>15</v>
      </c>
      <c r="ET31" s="21">
        <v>18</v>
      </c>
      <c r="EU31" s="21" t="s">
        <v>15</v>
      </c>
      <c r="EV31" s="21">
        <v>16.21</v>
      </c>
      <c r="EW31" s="21">
        <v>15.88</v>
      </c>
      <c r="EX31" s="21">
        <v>19</v>
      </c>
      <c r="EY31" s="21">
        <v>16.47</v>
      </c>
      <c r="EZ31" s="21">
        <v>31.61</v>
      </c>
      <c r="FA31" s="21">
        <v>17</v>
      </c>
    </row>
    <row r="32" spans="1:157" s="30" customFormat="1" ht="12.75">
      <c r="A32" s="753" t="s">
        <v>3042</v>
      </c>
      <c r="B32" s="21" t="s">
        <v>15</v>
      </c>
      <c r="C32" s="21" t="s">
        <v>15</v>
      </c>
      <c r="D32" s="21" t="s">
        <v>15</v>
      </c>
      <c r="E32" s="21" t="s">
        <v>15</v>
      </c>
      <c r="F32" s="21" t="s">
        <v>15</v>
      </c>
      <c r="G32" s="21" t="s">
        <v>15</v>
      </c>
      <c r="H32" s="21" t="s">
        <v>15</v>
      </c>
      <c r="I32" s="21" t="s">
        <v>15</v>
      </c>
      <c r="J32" s="21" t="s">
        <v>15</v>
      </c>
      <c r="K32" s="21" t="s">
        <v>15</v>
      </c>
      <c r="L32" s="21" t="s">
        <v>15</v>
      </c>
      <c r="M32" s="21" t="s">
        <v>15</v>
      </c>
      <c r="N32" s="21" t="s">
        <v>15</v>
      </c>
      <c r="O32" s="21" t="s">
        <v>15</v>
      </c>
      <c r="P32" s="21" t="s">
        <v>15</v>
      </c>
      <c r="Q32" s="21" t="s">
        <v>15</v>
      </c>
      <c r="R32" s="21" t="s">
        <v>15</v>
      </c>
      <c r="S32" s="21" t="s">
        <v>15</v>
      </c>
      <c r="T32" s="21" t="s">
        <v>15</v>
      </c>
      <c r="U32" s="21" t="s">
        <v>15</v>
      </c>
      <c r="V32" s="21" t="s">
        <v>15</v>
      </c>
      <c r="W32" s="21" t="s">
        <v>15</v>
      </c>
      <c r="X32" s="21" t="s">
        <v>15</v>
      </c>
      <c r="Y32" s="21" t="s">
        <v>15</v>
      </c>
      <c r="Z32" s="21" t="s">
        <v>15</v>
      </c>
      <c r="AA32" s="21" t="s">
        <v>15</v>
      </c>
      <c r="AB32" s="21">
        <f t="shared" si="3"/>
        <v>41.489197799015344</v>
      </c>
      <c r="AC32" s="21" t="s">
        <v>15</v>
      </c>
      <c r="AD32" s="21">
        <v>29.999999999999996</v>
      </c>
      <c r="AE32" s="21">
        <v>50</v>
      </c>
      <c r="AF32" s="21">
        <v>36.445988995076746</v>
      </c>
      <c r="AG32" s="21">
        <v>50.999999999999993</v>
      </c>
      <c r="AH32" s="21" t="s">
        <v>15</v>
      </c>
      <c r="AI32" s="21" t="s">
        <v>15</v>
      </c>
      <c r="AJ32" s="21" t="s">
        <v>15</v>
      </c>
      <c r="AK32" s="21" t="s">
        <v>15</v>
      </c>
      <c r="AL32" s="21" t="s">
        <v>15</v>
      </c>
      <c r="AM32" s="21">
        <v>39.999999999999993</v>
      </c>
      <c r="AN32" s="21" t="s">
        <v>15</v>
      </c>
      <c r="AO32" s="21">
        <f t="shared" si="4"/>
        <v>37.5</v>
      </c>
      <c r="AP32" s="21" t="s">
        <v>15</v>
      </c>
      <c r="AQ32" s="21" t="s">
        <v>15</v>
      </c>
      <c r="AR32" s="21">
        <v>40</v>
      </c>
      <c r="AS32" s="21" t="s">
        <v>15</v>
      </c>
      <c r="AT32" s="21" t="s">
        <v>15</v>
      </c>
      <c r="AU32" s="21" t="s">
        <v>15</v>
      </c>
      <c r="AV32" s="21" t="s">
        <v>15</v>
      </c>
      <c r="AW32" s="21" t="s">
        <v>15</v>
      </c>
      <c r="AX32" s="21" t="s">
        <v>15</v>
      </c>
      <c r="AY32" s="21" t="s">
        <v>15</v>
      </c>
      <c r="AZ32" s="21" t="s">
        <v>15</v>
      </c>
      <c r="BA32" s="21">
        <v>35</v>
      </c>
      <c r="BB32" s="21">
        <f t="shared" si="5"/>
        <v>31.4</v>
      </c>
      <c r="BC32" s="21" t="s">
        <v>15</v>
      </c>
      <c r="BD32" s="21">
        <v>30.000000000000004</v>
      </c>
      <c r="BE32" s="21">
        <v>40</v>
      </c>
      <c r="BF32" s="21">
        <v>16.999999999999996</v>
      </c>
      <c r="BG32" s="21" t="s">
        <v>15</v>
      </c>
      <c r="BH32" s="21" t="s">
        <v>15</v>
      </c>
      <c r="BI32" s="21" t="s">
        <v>15</v>
      </c>
      <c r="BJ32" s="21" t="s">
        <v>15</v>
      </c>
      <c r="BK32" s="21" t="s">
        <v>15</v>
      </c>
      <c r="BL32" s="21">
        <v>29.999999999999996</v>
      </c>
      <c r="BM32" s="21" t="s">
        <v>15</v>
      </c>
      <c r="BN32" s="21">
        <v>40</v>
      </c>
      <c r="BO32" s="21">
        <f t="shared" si="6"/>
        <v>32.584602325895858</v>
      </c>
      <c r="BP32" s="21">
        <v>45</v>
      </c>
      <c r="BQ32" s="21">
        <v>32</v>
      </c>
      <c r="BR32" s="21">
        <v>30</v>
      </c>
      <c r="BS32" s="21">
        <v>29.562296994733689</v>
      </c>
      <c r="BT32" s="21">
        <v>23.999999999999996</v>
      </c>
      <c r="BU32" s="21">
        <v>33.200000000000003</v>
      </c>
      <c r="BV32" s="21" t="s">
        <v>15</v>
      </c>
      <c r="BW32" s="21" t="s">
        <v>15</v>
      </c>
      <c r="BX32" s="21">
        <v>38</v>
      </c>
      <c r="BY32" s="21">
        <v>28.914521612433219</v>
      </c>
      <c r="BZ32" s="21" t="s">
        <v>15</v>
      </c>
      <c r="CA32" s="21" t="s">
        <v>15</v>
      </c>
      <c r="CB32" s="21">
        <f t="shared" si="7"/>
        <v>23.730806313426882</v>
      </c>
      <c r="CC32" s="21" t="s">
        <v>15</v>
      </c>
      <c r="CD32" s="21">
        <v>25.608260570980086</v>
      </c>
      <c r="CE32" s="21">
        <v>11.359999999999998</v>
      </c>
      <c r="CF32" s="21" t="s">
        <v>15</v>
      </c>
      <c r="CG32" s="21">
        <v>23.999999999999996</v>
      </c>
      <c r="CH32" s="21" t="s">
        <v>15</v>
      </c>
      <c r="CI32" s="21" t="s">
        <v>15</v>
      </c>
      <c r="CJ32" s="21" t="s">
        <v>15</v>
      </c>
      <c r="CK32" s="21" t="s">
        <v>15</v>
      </c>
      <c r="CL32" s="21">
        <v>22.685770996154325</v>
      </c>
      <c r="CM32" s="21">
        <v>35</v>
      </c>
      <c r="CN32" s="21" t="s">
        <v>15</v>
      </c>
      <c r="CO32" s="21">
        <f t="shared" si="11"/>
        <v>26.07194826192401</v>
      </c>
      <c r="CP32" s="21" t="s">
        <v>15</v>
      </c>
      <c r="CQ32" s="21" t="s">
        <v>15</v>
      </c>
      <c r="CR32" s="21" t="s">
        <v>15</v>
      </c>
      <c r="CS32" s="21" t="s">
        <v>15</v>
      </c>
      <c r="CT32" s="21" t="s">
        <v>15</v>
      </c>
      <c r="CU32" s="21" t="s">
        <v>15</v>
      </c>
      <c r="CV32" s="21" t="s">
        <v>15</v>
      </c>
      <c r="CW32" s="21" t="s">
        <v>15</v>
      </c>
      <c r="CX32" s="21" t="s">
        <v>15</v>
      </c>
      <c r="CY32" s="21" t="s">
        <v>15</v>
      </c>
      <c r="CZ32" s="21" t="s">
        <v>15</v>
      </c>
      <c r="DA32" s="21">
        <v>26.07194826192401</v>
      </c>
      <c r="DB32" s="21">
        <f t="shared" si="13"/>
        <v>22.566775605162576</v>
      </c>
      <c r="DC32" s="21">
        <v>24.999999999999996</v>
      </c>
      <c r="DD32" s="21" t="s">
        <v>15</v>
      </c>
      <c r="DE32" s="21" t="s">
        <v>15</v>
      </c>
      <c r="DF32" s="21">
        <v>22.000000000000004</v>
      </c>
      <c r="DG32" s="21">
        <v>25</v>
      </c>
      <c r="DH32" s="21">
        <v>19.999999999999996</v>
      </c>
      <c r="DI32" s="21">
        <v>24</v>
      </c>
      <c r="DJ32" s="21" t="s">
        <v>15</v>
      </c>
      <c r="DK32" s="21" t="s">
        <v>15</v>
      </c>
      <c r="DL32" s="21" t="s">
        <v>15</v>
      </c>
      <c r="DM32" s="21">
        <v>23</v>
      </c>
      <c r="DN32" s="21">
        <v>18.967429236138042</v>
      </c>
      <c r="DO32" s="21">
        <f t="shared" si="8"/>
        <v>22</v>
      </c>
      <c r="DP32" s="21" t="s">
        <v>15</v>
      </c>
      <c r="DQ32" s="21">
        <v>20</v>
      </c>
      <c r="DR32" s="21" t="s">
        <v>15</v>
      </c>
      <c r="DS32" s="21" t="s">
        <v>15</v>
      </c>
      <c r="DT32" s="21">
        <v>25</v>
      </c>
      <c r="DU32" s="21" t="s">
        <v>15</v>
      </c>
      <c r="DV32" s="21" t="s">
        <v>15</v>
      </c>
      <c r="DW32" s="21" t="s">
        <v>15</v>
      </c>
      <c r="DX32" s="21" t="s">
        <v>15</v>
      </c>
      <c r="DY32" s="21">
        <v>24.999999999999996</v>
      </c>
      <c r="DZ32" s="21" t="s">
        <v>15</v>
      </c>
      <c r="EA32" s="21">
        <v>18</v>
      </c>
      <c r="EB32" s="21">
        <f t="shared" si="9"/>
        <v>21.273407867140683</v>
      </c>
      <c r="EC32" s="21">
        <v>20.248638838475497</v>
      </c>
      <c r="ED32" s="21">
        <v>18</v>
      </c>
      <c r="EE32" s="21" t="s">
        <v>15</v>
      </c>
      <c r="EF32" s="21">
        <v>24.000391159788773</v>
      </c>
      <c r="EG32" s="21" t="s">
        <v>15</v>
      </c>
      <c r="EH32" s="21" t="s">
        <v>15</v>
      </c>
      <c r="EI32" s="21">
        <v>23</v>
      </c>
      <c r="EJ32" s="21">
        <v>21.118009337439155</v>
      </c>
      <c r="EK32" s="21" t="s">
        <v>15</v>
      </c>
      <c r="EL32" s="21" t="s">
        <v>15</v>
      </c>
      <c r="EM32" s="21" t="s">
        <v>15</v>
      </c>
      <c r="EN32" s="21" t="s">
        <v>15</v>
      </c>
      <c r="EO32" s="21">
        <f t="shared" si="10"/>
        <v>23.994</v>
      </c>
      <c r="EP32" s="21">
        <v>16</v>
      </c>
      <c r="EQ32" s="21">
        <v>20</v>
      </c>
      <c r="ER32" s="21">
        <v>25</v>
      </c>
      <c r="ES32" s="21" t="s">
        <v>15</v>
      </c>
      <c r="ET32" s="21">
        <v>18</v>
      </c>
      <c r="EU32" s="21">
        <v>21</v>
      </c>
      <c r="EV32" s="21" t="s">
        <v>15</v>
      </c>
      <c r="EW32" s="21">
        <v>25</v>
      </c>
      <c r="EX32" s="21">
        <v>20.69</v>
      </c>
      <c r="EY32" s="21">
        <v>39.25</v>
      </c>
      <c r="EZ32" s="21">
        <v>35</v>
      </c>
      <c r="FA32" s="21">
        <v>20</v>
      </c>
    </row>
    <row r="33" spans="1:157" s="30" customFormat="1" ht="12.75">
      <c r="A33" s="792" t="s">
        <v>2901</v>
      </c>
      <c r="B33" s="21" t="s">
        <v>15</v>
      </c>
      <c r="C33" s="21" t="s">
        <v>15</v>
      </c>
      <c r="D33" s="21" t="s">
        <v>15</v>
      </c>
      <c r="E33" s="21" t="s">
        <v>15</v>
      </c>
      <c r="F33" s="21" t="s">
        <v>15</v>
      </c>
      <c r="G33" s="21" t="s">
        <v>15</v>
      </c>
      <c r="H33" s="21" t="s">
        <v>15</v>
      </c>
      <c r="I33" s="21" t="s">
        <v>15</v>
      </c>
      <c r="J33" s="21" t="s">
        <v>15</v>
      </c>
      <c r="K33" s="21" t="s">
        <v>15</v>
      </c>
      <c r="L33" s="21" t="s">
        <v>15</v>
      </c>
      <c r="M33" s="21" t="s">
        <v>15</v>
      </c>
      <c r="N33" s="21" t="s">
        <v>15</v>
      </c>
      <c r="O33" s="21">
        <f t="shared" si="2"/>
        <v>42.17</v>
      </c>
      <c r="P33" s="21" t="s">
        <v>15</v>
      </c>
      <c r="Q33" s="21" t="s">
        <v>15</v>
      </c>
      <c r="R33" s="21" t="s">
        <v>15</v>
      </c>
      <c r="S33" s="21" t="s">
        <v>15</v>
      </c>
      <c r="T33" s="21" t="s">
        <v>15</v>
      </c>
      <c r="U33" s="21" t="s">
        <v>15</v>
      </c>
      <c r="V33" s="21" t="s">
        <v>15</v>
      </c>
      <c r="W33" s="21" t="s">
        <v>15</v>
      </c>
      <c r="X33" s="21" t="s">
        <v>15</v>
      </c>
      <c r="Y33" s="21" t="s">
        <v>15</v>
      </c>
      <c r="Z33" s="21">
        <v>48.339999999999996</v>
      </c>
      <c r="AA33" s="21">
        <v>36</v>
      </c>
      <c r="AB33" s="21">
        <f t="shared" si="3"/>
        <v>41.666666666666664</v>
      </c>
      <c r="AC33" s="21" t="s">
        <v>15</v>
      </c>
      <c r="AD33" s="21">
        <v>45</v>
      </c>
      <c r="AE33" s="21" t="s">
        <v>15</v>
      </c>
      <c r="AF33" s="21" t="s">
        <v>15</v>
      </c>
      <c r="AG33" s="21" t="s">
        <v>15</v>
      </c>
      <c r="AH33" s="21" t="s">
        <v>15</v>
      </c>
      <c r="AI33" s="21">
        <v>30</v>
      </c>
      <c r="AJ33" s="21">
        <v>50</v>
      </c>
      <c r="AK33" s="21" t="s">
        <v>15</v>
      </c>
      <c r="AL33" s="21" t="s">
        <v>15</v>
      </c>
      <c r="AM33" s="21" t="s">
        <v>15</v>
      </c>
      <c r="AN33" s="21" t="s">
        <v>15</v>
      </c>
      <c r="AO33" s="21">
        <f t="shared" si="4"/>
        <v>35.454527211430403</v>
      </c>
      <c r="AP33" s="21" t="s">
        <v>15</v>
      </c>
      <c r="AQ33" s="21" t="s">
        <v>15</v>
      </c>
      <c r="AR33" s="21" t="s">
        <v>15</v>
      </c>
      <c r="AS33" s="21" t="s">
        <v>15</v>
      </c>
      <c r="AT33" s="21" t="s">
        <v>15</v>
      </c>
      <c r="AU33" s="21" t="s">
        <v>15</v>
      </c>
      <c r="AV33" s="21" t="s">
        <v>15</v>
      </c>
      <c r="AW33" s="21" t="s">
        <v>15</v>
      </c>
      <c r="AX33" s="21" t="s">
        <v>15</v>
      </c>
      <c r="AY33" s="21" t="s">
        <v>15</v>
      </c>
      <c r="AZ33" s="21">
        <v>35.454527211430403</v>
      </c>
      <c r="BA33" s="21" t="s">
        <v>15</v>
      </c>
      <c r="BB33" s="21">
        <f t="shared" si="5"/>
        <v>34.325951350544692</v>
      </c>
      <c r="BC33" s="21" t="s">
        <v>15</v>
      </c>
      <c r="BD33" s="21" t="s">
        <v>15</v>
      </c>
      <c r="BE33" s="21" t="s">
        <v>15</v>
      </c>
      <c r="BF33" s="21">
        <v>36.000000000000007</v>
      </c>
      <c r="BG33" s="21" t="s">
        <v>15</v>
      </c>
      <c r="BH33" s="21">
        <v>32</v>
      </c>
      <c r="BI33" s="21">
        <v>32</v>
      </c>
      <c r="BJ33" s="21">
        <v>37.303805402178774</v>
      </c>
      <c r="BK33" s="21" t="s">
        <v>15</v>
      </c>
      <c r="BL33" s="21" t="s">
        <v>15</v>
      </c>
      <c r="BM33" s="21" t="s">
        <v>15</v>
      </c>
      <c r="BN33" s="21" t="s">
        <v>15</v>
      </c>
      <c r="BO33" s="21">
        <f t="shared" si="6"/>
        <v>24.5</v>
      </c>
      <c r="BP33" s="21" t="s">
        <v>15</v>
      </c>
      <c r="BQ33" s="21">
        <v>24.999999999999996</v>
      </c>
      <c r="BR33" s="21" t="s">
        <v>15</v>
      </c>
      <c r="BS33" s="21" t="s">
        <v>15</v>
      </c>
      <c r="BT33" s="21">
        <v>25</v>
      </c>
      <c r="BU33" s="21" t="s">
        <v>15</v>
      </c>
      <c r="BV33" s="21">
        <v>21</v>
      </c>
      <c r="BW33" s="21" t="s">
        <v>15</v>
      </c>
      <c r="BX33" s="21" t="s">
        <v>15</v>
      </c>
      <c r="BY33" s="21">
        <v>26.999999999999996</v>
      </c>
      <c r="BZ33" s="21" t="s">
        <v>15</v>
      </c>
      <c r="CA33" s="21" t="s">
        <v>15</v>
      </c>
      <c r="CB33" s="21">
        <f t="shared" si="7"/>
        <v>16</v>
      </c>
      <c r="CC33" s="21" t="s">
        <v>15</v>
      </c>
      <c r="CD33" s="21">
        <v>15</v>
      </c>
      <c r="CE33" s="21">
        <v>11.000000000000002</v>
      </c>
      <c r="CF33" s="21" t="s">
        <v>15</v>
      </c>
      <c r="CG33" s="21">
        <v>22</v>
      </c>
      <c r="CH33" s="21" t="s">
        <v>15</v>
      </c>
      <c r="CI33" s="21" t="s">
        <v>15</v>
      </c>
      <c r="CJ33" s="21" t="s">
        <v>15</v>
      </c>
      <c r="CK33" s="21" t="s">
        <v>15</v>
      </c>
      <c r="CL33" s="21" t="s">
        <v>15</v>
      </c>
      <c r="CM33" s="21" t="s">
        <v>15</v>
      </c>
      <c r="CN33" s="21" t="s">
        <v>15</v>
      </c>
      <c r="CO33" s="21">
        <f t="shared" si="11"/>
        <v>25</v>
      </c>
      <c r="CP33" s="21" t="s">
        <v>15</v>
      </c>
      <c r="CQ33" s="21">
        <v>25</v>
      </c>
      <c r="CR33" s="21" t="s">
        <v>15</v>
      </c>
      <c r="CS33" s="21" t="s">
        <v>15</v>
      </c>
      <c r="CT33" s="21" t="s">
        <v>15</v>
      </c>
      <c r="CU33" s="21" t="s">
        <v>15</v>
      </c>
      <c r="CV33" s="21" t="s">
        <v>15</v>
      </c>
      <c r="CW33" s="21">
        <v>25</v>
      </c>
      <c r="CX33" s="21" t="s">
        <v>15</v>
      </c>
      <c r="CY33" s="21" t="s">
        <v>15</v>
      </c>
      <c r="CZ33" s="21" t="s">
        <v>15</v>
      </c>
      <c r="DA33" s="21" t="s">
        <v>15</v>
      </c>
      <c r="DB33" s="21">
        <f t="shared" si="13"/>
        <v>24.890977112676055</v>
      </c>
      <c r="DC33" s="21" t="s">
        <v>15</v>
      </c>
      <c r="DD33" s="21" t="s">
        <v>15</v>
      </c>
      <c r="DE33" s="21" t="s">
        <v>15</v>
      </c>
      <c r="DF33" s="21">
        <v>25</v>
      </c>
      <c r="DG33" s="21" t="s">
        <v>15</v>
      </c>
      <c r="DH33" s="21" t="s">
        <v>15</v>
      </c>
      <c r="DI33" s="21" t="s">
        <v>15</v>
      </c>
      <c r="DJ33" s="21" t="s">
        <v>15</v>
      </c>
      <c r="DK33" s="21">
        <v>25.399999999999995</v>
      </c>
      <c r="DL33" s="21" t="s">
        <v>15</v>
      </c>
      <c r="DM33" s="21">
        <v>24.163908450704223</v>
      </c>
      <c r="DN33" s="21">
        <v>25</v>
      </c>
      <c r="DO33" s="21">
        <f t="shared" si="8"/>
        <v>26.166666666666668</v>
      </c>
      <c r="DP33" s="21">
        <v>25</v>
      </c>
      <c r="DQ33" s="21" t="s">
        <v>15</v>
      </c>
      <c r="DR33" s="21">
        <v>27.999999999999996</v>
      </c>
      <c r="DS33" s="21" t="s">
        <v>15</v>
      </c>
      <c r="DT33" s="21">
        <v>30</v>
      </c>
      <c r="DU33" s="21">
        <v>25</v>
      </c>
      <c r="DV33" s="21" t="s">
        <v>15</v>
      </c>
      <c r="DW33" s="21" t="s">
        <v>15</v>
      </c>
      <c r="DX33" s="21">
        <v>28</v>
      </c>
      <c r="DY33" s="21" t="s">
        <v>15</v>
      </c>
      <c r="DZ33" s="21">
        <v>20.999999999999996</v>
      </c>
      <c r="EA33" s="21" t="s">
        <v>15</v>
      </c>
      <c r="EB33" s="21">
        <f t="shared" si="9"/>
        <v>21.518871304895463</v>
      </c>
      <c r="EC33" s="21">
        <v>23.999999999999996</v>
      </c>
      <c r="ED33" s="21" t="s">
        <v>15</v>
      </c>
      <c r="EE33" s="21">
        <v>23.054323283304555</v>
      </c>
      <c r="EF33" s="21" t="s">
        <v>15</v>
      </c>
      <c r="EG33" s="21" t="s">
        <v>15</v>
      </c>
      <c r="EH33" s="21">
        <v>8.5777758509636826</v>
      </c>
      <c r="EI33" s="21">
        <v>25</v>
      </c>
      <c r="EJ33" s="21">
        <v>27</v>
      </c>
      <c r="EK33" s="21" t="s">
        <v>15</v>
      </c>
      <c r="EL33" s="21">
        <v>27.999999999999996</v>
      </c>
      <c r="EM33" s="21" t="s">
        <v>15</v>
      </c>
      <c r="EN33" s="21">
        <v>14.999999999999998</v>
      </c>
      <c r="EO33" s="21">
        <f t="shared" si="10"/>
        <v>22</v>
      </c>
      <c r="EP33" s="21" t="s">
        <v>15</v>
      </c>
      <c r="EQ33" s="21" t="s">
        <v>15</v>
      </c>
      <c r="ER33" s="21">
        <v>25</v>
      </c>
      <c r="ES33" s="21" t="s">
        <v>15</v>
      </c>
      <c r="ET33" s="21" t="s">
        <v>15</v>
      </c>
      <c r="EU33" s="21" t="s">
        <v>15</v>
      </c>
      <c r="EV33" s="21" t="s">
        <v>15</v>
      </c>
      <c r="EW33" s="21" t="s">
        <v>739</v>
      </c>
      <c r="EX33" s="21">
        <v>19</v>
      </c>
      <c r="EY33" s="21" t="s">
        <v>739</v>
      </c>
      <c r="EZ33" s="21" t="s">
        <v>739</v>
      </c>
      <c r="FA33" s="21" t="s">
        <v>739</v>
      </c>
    </row>
    <row r="34" spans="1:157" s="30" customFormat="1" ht="12.75">
      <c r="A34" s="792" t="s">
        <v>3188</v>
      </c>
      <c r="B34" s="21">
        <f>AVERAGE(C34:N34)</f>
        <v>39.666315144520318</v>
      </c>
      <c r="C34" s="21" t="s">
        <v>15</v>
      </c>
      <c r="D34" s="21">
        <v>38.999999999999993</v>
      </c>
      <c r="E34" s="21">
        <v>39</v>
      </c>
      <c r="F34" s="21">
        <v>44</v>
      </c>
      <c r="G34" s="21" t="s">
        <v>15</v>
      </c>
      <c r="H34" s="21" t="s">
        <v>15</v>
      </c>
      <c r="I34" s="21">
        <v>35</v>
      </c>
      <c r="J34" s="21" t="s">
        <v>15</v>
      </c>
      <c r="K34" s="21">
        <v>39</v>
      </c>
      <c r="L34" s="21">
        <v>36.799999999999997</v>
      </c>
      <c r="M34" s="21">
        <v>44.008979206049155</v>
      </c>
      <c r="N34" s="21">
        <v>40.521541950113381</v>
      </c>
      <c r="O34" s="21">
        <f t="shared" si="2"/>
        <v>40.729587909046643</v>
      </c>
      <c r="P34" s="21">
        <v>41</v>
      </c>
      <c r="Q34" s="21">
        <v>41.128908497985805</v>
      </c>
      <c r="R34" s="21">
        <v>43.463652482269509</v>
      </c>
      <c r="S34" s="21">
        <v>40.238113645148822</v>
      </c>
      <c r="T34" s="21">
        <v>44.888860002599763</v>
      </c>
      <c r="U34" s="21" t="s">
        <v>15</v>
      </c>
      <c r="V34" s="21">
        <v>36</v>
      </c>
      <c r="W34" s="21">
        <v>40</v>
      </c>
      <c r="X34" s="21">
        <v>40.000000000000007</v>
      </c>
      <c r="Y34" s="21">
        <v>39.068538249730636</v>
      </c>
      <c r="Z34" s="21">
        <v>42.237394121778536</v>
      </c>
      <c r="AA34" s="21">
        <v>39.999999999999993</v>
      </c>
      <c r="AB34" s="21">
        <f t="shared" si="3"/>
        <v>43.427375514962542</v>
      </c>
      <c r="AC34" s="21">
        <v>35.999999999999993</v>
      </c>
      <c r="AD34" s="21">
        <v>35.468958522393642</v>
      </c>
      <c r="AE34" s="21">
        <v>40</v>
      </c>
      <c r="AF34" s="21">
        <v>35.760432336938841</v>
      </c>
      <c r="AG34" s="21">
        <v>44.605818069878403</v>
      </c>
      <c r="AH34" s="21">
        <v>48.234418312233871</v>
      </c>
      <c r="AI34" s="21">
        <v>48.979378380315474</v>
      </c>
      <c r="AJ34" s="21">
        <v>49.928510926647469</v>
      </c>
      <c r="AK34" s="21">
        <v>50.000000000000007</v>
      </c>
      <c r="AL34" s="21">
        <v>50</v>
      </c>
      <c r="AM34" s="21">
        <v>50.026070763500925</v>
      </c>
      <c r="AN34" s="21">
        <v>32.124918867641924</v>
      </c>
      <c r="AO34" s="21">
        <f t="shared" si="4"/>
        <v>43.060756986271592</v>
      </c>
      <c r="AP34" s="21" t="s">
        <v>15</v>
      </c>
      <c r="AQ34" s="21" t="s">
        <v>15</v>
      </c>
      <c r="AR34" s="21">
        <v>50</v>
      </c>
      <c r="AS34" s="21">
        <v>30</v>
      </c>
      <c r="AT34" s="21" t="s">
        <v>15</v>
      </c>
      <c r="AU34" s="21">
        <v>70.000000000000014</v>
      </c>
      <c r="AV34" s="21">
        <v>36.537854974704899</v>
      </c>
      <c r="AW34" s="21">
        <v>44.999999999999993</v>
      </c>
      <c r="AX34" s="21">
        <v>41.765503685503688</v>
      </c>
      <c r="AY34" s="21">
        <v>36.182697229964162</v>
      </c>
      <c r="AZ34" s="21">
        <v>35</v>
      </c>
      <c r="BA34" s="21" t="s">
        <v>15</v>
      </c>
      <c r="BB34" s="21">
        <f t="shared" si="5"/>
        <v>32.856296768914909</v>
      </c>
      <c r="BC34" s="21" t="s">
        <v>15</v>
      </c>
      <c r="BD34" s="21">
        <v>35</v>
      </c>
      <c r="BE34" s="21">
        <v>35</v>
      </c>
      <c r="BF34" s="21">
        <v>35</v>
      </c>
      <c r="BG34" s="21">
        <v>33.37441290586073</v>
      </c>
      <c r="BH34" s="21">
        <v>31.2</v>
      </c>
      <c r="BI34" s="21">
        <v>34.616094257119897</v>
      </c>
      <c r="BJ34" s="21">
        <v>33.60832787682827</v>
      </c>
      <c r="BK34" s="21">
        <v>31.051507265697907</v>
      </c>
      <c r="BL34" s="21">
        <v>33.042571199715198</v>
      </c>
      <c r="BM34" s="21">
        <v>32.212465965735348</v>
      </c>
      <c r="BN34" s="21">
        <v>27.31388498710665</v>
      </c>
      <c r="BO34" s="21">
        <f t="shared" si="6"/>
        <v>28.310569530644333</v>
      </c>
      <c r="BP34" s="21">
        <v>16.449958342012081</v>
      </c>
      <c r="BQ34" s="21">
        <v>31.360576313079296</v>
      </c>
      <c r="BR34" s="21">
        <v>31.407610503611011</v>
      </c>
      <c r="BS34" s="21">
        <v>24.533249498327756</v>
      </c>
      <c r="BT34" s="21">
        <v>30.629285528322239</v>
      </c>
      <c r="BU34" s="21">
        <v>36.588518099547514</v>
      </c>
      <c r="BV34" s="21">
        <v>32.138890988607528</v>
      </c>
      <c r="BW34" s="21">
        <v>25.679276214409327</v>
      </c>
      <c r="BX34" s="21">
        <v>28.737383586964782</v>
      </c>
      <c r="BY34" s="21">
        <v>29.666122367717495</v>
      </c>
      <c r="BZ34" s="21">
        <v>28.693559904534609</v>
      </c>
      <c r="CA34" s="21">
        <v>23.84240302059839</v>
      </c>
      <c r="CB34" s="21">
        <f t="shared" si="7"/>
        <v>21.11619307996278</v>
      </c>
      <c r="CC34" s="21">
        <v>24.74160741670152</v>
      </c>
      <c r="CD34" s="21">
        <v>16.301180697148737</v>
      </c>
      <c r="CE34" s="21">
        <v>18.293639436105106</v>
      </c>
      <c r="CF34" s="21">
        <v>19.059846674604984</v>
      </c>
      <c r="CG34" s="21">
        <v>20.37804628349463</v>
      </c>
      <c r="CH34" s="21">
        <v>26.454506769825919</v>
      </c>
      <c r="CI34" s="21">
        <v>21.98611121893418</v>
      </c>
      <c r="CJ34" s="21">
        <v>26.140741287897441</v>
      </c>
      <c r="CK34" s="21">
        <v>21.340870934244464</v>
      </c>
      <c r="CL34" s="21">
        <v>21.018239495712322</v>
      </c>
      <c r="CM34" s="21">
        <v>18.88254756924961</v>
      </c>
      <c r="CN34" s="21">
        <v>18.796979175634441</v>
      </c>
      <c r="CO34" s="21">
        <f t="shared" si="11"/>
        <v>20.29494447884808</v>
      </c>
      <c r="CP34" s="21">
        <v>16.635112023259794</v>
      </c>
      <c r="CQ34" s="21">
        <v>20.035847791899766</v>
      </c>
      <c r="CR34" s="21">
        <v>21.247218974878546</v>
      </c>
      <c r="CS34" s="21">
        <v>15.49364222659287</v>
      </c>
      <c r="CT34" s="21">
        <v>17.059938647830474</v>
      </c>
      <c r="CU34" s="21">
        <v>16.720667274129109</v>
      </c>
      <c r="CV34" s="21">
        <v>18.502264614464398</v>
      </c>
      <c r="CW34" s="21">
        <v>27.564727595967152</v>
      </c>
      <c r="CX34" s="21">
        <v>23.473242033232026</v>
      </c>
      <c r="CY34" s="21">
        <v>22.786872447511112</v>
      </c>
      <c r="CZ34" s="21">
        <v>22.220400198117883</v>
      </c>
      <c r="DA34" s="21">
        <v>21.799399918293844</v>
      </c>
      <c r="DB34" s="21">
        <f t="shared" si="13"/>
        <v>18.4599634910338</v>
      </c>
      <c r="DC34" s="21">
        <v>19.685377008423316</v>
      </c>
      <c r="DD34" s="21">
        <v>19.919679328021058</v>
      </c>
      <c r="DE34" s="21">
        <v>17.334392666744556</v>
      </c>
      <c r="DF34" s="21">
        <v>20.379355395860969</v>
      </c>
      <c r="DG34" s="21">
        <v>17.735148753984802</v>
      </c>
      <c r="DH34" s="21">
        <v>18.755724514744145</v>
      </c>
      <c r="DI34" s="21">
        <v>18.145439604810992</v>
      </c>
      <c r="DJ34" s="21">
        <v>17.790496081549747</v>
      </c>
      <c r="DK34" s="21">
        <v>17.043280676665404</v>
      </c>
      <c r="DL34" s="21">
        <v>19.305020254833035</v>
      </c>
      <c r="DM34" s="21">
        <v>17.564033118134709</v>
      </c>
      <c r="DN34" s="21">
        <v>17.861614488632846</v>
      </c>
      <c r="DO34" s="21">
        <f t="shared" si="8"/>
        <v>17.505736443351591</v>
      </c>
      <c r="DP34" s="21">
        <v>16.762946732556461</v>
      </c>
      <c r="DQ34" s="21">
        <v>18.569509823964879</v>
      </c>
      <c r="DR34" s="21">
        <v>11.436110193733912</v>
      </c>
      <c r="DS34" s="21">
        <v>19.361695891592863</v>
      </c>
      <c r="DT34" s="21">
        <v>18.353811914726087</v>
      </c>
      <c r="DU34" s="21">
        <v>16.44069720722759</v>
      </c>
      <c r="DV34" s="21">
        <v>16.473834201626907</v>
      </c>
      <c r="DW34" s="21">
        <v>18.499271916021815</v>
      </c>
      <c r="DX34" s="21">
        <v>19.715059562355076</v>
      </c>
      <c r="DY34" s="21">
        <v>18.212774258528775</v>
      </c>
      <c r="DZ34" s="21">
        <v>18.272807855883826</v>
      </c>
      <c r="EA34" s="21">
        <v>17.970317762000878</v>
      </c>
      <c r="EB34" s="21">
        <f t="shared" si="9"/>
        <v>17.257793687080518</v>
      </c>
      <c r="EC34" s="21">
        <v>17.960270105720927</v>
      </c>
      <c r="ED34" s="21">
        <v>17.103300398177872</v>
      </c>
      <c r="EE34" s="21">
        <v>18.238955148505475</v>
      </c>
      <c r="EF34" s="21">
        <v>17.494072552419208</v>
      </c>
      <c r="EG34" s="21">
        <v>16.759302001287846</v>
      </c>
      <c r="EH34" s="21">
        <v>16.993112467408228</v>
      </c>
      <c r="EI34" s="21">
        <v>16.857255575662013</v>
      </c>
      <c r="EJ34" s="21">
        <v>18.579971762704957</v>
      </c>
      <c r="EK34" s="21">
        <v>17.085311061467046</v>
      </c>
      <c r="EL34" s="21">
        <v>17.359921739751616</v>
      </c>
      <c r="EM34" s="21">
        <v>16.405146323147392</v>
      </c>
      <c r="EN34" s="21">
        <v>16.256905108713635</v>
      </c>
      <c r="EO34" s="21">
        <f t="shared" si="10"/>
        <v>16.658333333333335</v>
      </c>
      <c r="EP34" s="21">
        <v>15.9</v>
      </c>
      <c r="EQ34" s="21">
        <v>16.63</v>
      </c>
      <c r="ER34" s="21">
        <v>16.71</v>
      </c>
      <c r="ES34" s="21">
        <v>17.510000000000002</v>
      </c>
      <c r="ET34" s="21">
        <v>16.57</v>
      </c>
      <c r="EU34" s="21">
        <v>16.96</v>
      </c>
      <c r="EV34" s="21">
        <v>17.13</v>
      </c>
      <c r="EW34" s="21">
        <v>16.37</v>
      </c>
      <c r="EX34" s="21">
        <v>15.54</v>
      </c>
      <c r="EY34" s="21">
        <v>17.71</v>
      </c>
      <c r="EZ34" s="21">
        <v>17.72</v>
      </c>
      <c r="FA34" s="21">
        <v>15.15</v>
      </c>
    </row>
    <row r="35" spans="1:157" s="30" customFormat="1" ht="12.75">
      <c r="A35" s="792" t="s">
        <v>3189</v>
      </c>
      <c r="B35" s="21" t="s">
        <v>15</v>
      </c>
      <c r="C35" s="21" t="s">
        <v>15</v>
      </c>
      <c r="D35" s="21" t="s">
        <v>15</v>
      </c>
      <c r="E35" s="21" t="s">
        <v>15</v>
      </c>
      <c r="F35" s="21" t="s">
        <v>15</v>
      </c>
      <c r="G35" s="21" t="s">
        <v>15</v>
      </c>
      <c r="H35" s="21" t="s">
        <v>15</v>
      </c>
      <c r="I35" s="21" t="s">
        <v>15</v>
      </c>
      <c r="J35" s="21" t="s">
        <v>15</v>
      </c>
      <c r="K35" s="21" t="s">
        <v>15</v>
      </c>
      <c r="L35" s="21" t="s">
        <v>15</v>
      </c>
      <c r="M35" s="21" t="s">
        <v>15</v>
      </c>
      <c r="N35" s="21" t="s">
        <v>15</v>
      </c>
      <c r="O35" s="21">
        <f t="shared" si="2"/>
        <v>40.000000000000007</v>
      </c>
      <c r="P35" s="21" t="s">
        <v>15</v>
      </c>
      <c r="Q35" s="21" t="s">
        <v>15</v>
      </c>
      <c r="R35" s="21" t="s">
        <v>15</v>
      </c>
      <c r="S35" s="21" t="s">
        <v>15</v>
      </c>
      <c r="T35" s="21" t="s">
        <v>15</v>
      </c>
      <c r="U35" s="21" t="s">
        <v>15</v>
      </c>
      <c r="V35" s="21" t="s">
        <v>15</v>
      </c>
      <c r="W35" s="21" t="s">
        <v>15</v>
      </c>
      <c r="X35" s="21" t="s">
        <v>15</v>
      </c>
      <c r="Y35" s="21" t="s">
        <v>15</v>
      </c>
      <c r="Z35" s="21" t="s">
        <v>15</v>
      </c>
      <c r="AA35" s="21">
        <v>40.000000000000007</v>
      </c>
      <c r="AB35" s="21">
        <f t="shared" si="3"/>
        <v>40</v>
      </c>
      <c r="AC35" s="21" t="s">
        <v>15</v>
      </c>
      <c r="AD35" s="21">
        <v>40</v>
      </c>
      <c r="AE35" s="21" t="s">
        <v>15</v>
      </c>
      <c r="AF35" s="21" t="s">
        <v>15</v>
      </c>
      <c r="AG35" s="21" t="s">
        <v>15</v>
      </c>
      <c r="AH35" s="21" t="s">
        <v>15</v>
      </c>
      <c r="AI35" s="21" t="s">
        <v>15</v>
      </c>
      <c r="AJ35" s="21" t="s">
        <v>15</v>
      </c>
      <c r="AK35" s="21" t="s">
        <v>15</v>
      </c>
      <c r="AL35" s="21" t="s">
        <v>15</v>
      </c>
      <c r="AM35" s="21" t="s">
        <v>15</v>
      </c>
      <c r="AN35" s="21" t="s">
        <v>15</v>
      </c>
      <c r="AO35" s="21">
        <f t="shared" si="4"/>
        <v>50</v>
      </c>
      <c r="AP35" s="21" t="s">
        <v>15</v>
      </c>
      <c r="AQ35" s="21" t="s">
        <v>15</v>
      </c>
      <c r="AR35" s="21" t="s">
        <v>15</v>
      </c>
      <c r="AS35" s="21" t="s">
        <v>15</v>
      </c>
      <c r="AT35" s="21" t="s">
        <v>15</v>
      </c>
      <c r="AU35" s="21" t="s">
        <v>15</v>
      </c>
      <c r="AV35" s="21" t="s">
        <v>15</v>
      </c>
      <c r="AW35" s="21" t="s">
        <v>15</v>
      </c>
      <c r="AX35" s="21" t="s">
        <v>15</v>
      </c>
      <c r="AY35" s="21">
        <v>50</v>
      </c>
      <c r="AZ35" s="21" t="s">
        <v>15</v>
      </c>
      <c r="BA35" s="21" t="s">
        <v>15</v>
      </c>
      <c r="BB35" s="21" t="s">
        <v>15</v>
      </c>
      <c r="BC35" s="21" t="s">
        <v>15</v>
      </c>
      <c r="BD35" s="21" t="s">
        <v>15</v>
      </c>
      <c r="BE35" s="21" t="s">
        <v>15</v>
      </c>
      <c r="BF35" s="21" t="s">
        <v>15</v>
      </c>
      <c r="BG35" s="21" t="s">
        <v>15</v>
      </c>
      <c r="BH35" s="21" t="s">
        <v>15</v>
      </c>
      <c r="BI35" s="21" t="s">
        <v>15</v>
      </c>
      <c r="BJ35" s="21" t="s">
        <v>15</v>
      </c>
      <c r="BK35" s="21" t="s">
        <v>15</v>
      </c>
      <c r="BL35" s="21" t="s">
        <v>15</v>
      </c>
      <c r="BM35" s="21" t="s">
        <v>15</v>
      </c>
      <c r="BN35" s="21" t="s">
        <v>15</v>
      </c>
      <c r="BO35" s="21">
        <f t="shared" si="6"/>
        <v>32.5</v>
      </c>
      <c r="BP35" s="21" t="s">
        <v>15</v>
      </c>
      <c r="BQ35" s="21" t="s">
        <v>15</v>
      </c>
      <c r="BR35" s="21" t="s">
        <v>15</v>
      </c>
      <c r="BS35" s="21" t="s">
        <v>15</v>
      </c>
      <c r="BT35" s="21" t="s">
        <v>15</v>
      </c>
      <c r="BU35" s="21" t="s">
        <v>15</v>
      </c>
      <c r="BV35" s="21" t="s">
        <v>15</v>
      </c>
      <c r="BW35" s="21">
        <v>40</v>
      </c>
      <c r="BX35" s="21">
        <v>30</v>
      </c>
      <c r="BY35" s="21">
        <v>30</v>
      </c>
      <c r="BZ35" s="21">
        <v>30</v>
      </c>
      <c r="CA35" s="21" t="s">
        <v>15</v>
      </c>
      <c r="CB35" s="21">
        <f t="shared" si="7"/>
        <v>25.939999999999998</v>
      </c>
      <c r="CC35" s="21" t="s">
        <v>15</v>
      </c>
      <c r="CD35" s="21" t="s">
        <v>15</v>
      </c>
      <c r="CE35" s="21" t="s">
        <v>15</v>
      </c>
      <c r="CF35" s="21" t="s">
        <v>15</v>
      </c>
      <c r="CG35" s="21" t="s">
        <v>15</v>
      </c>
      <c r="CH35" s="21" t="s">
        <v>15</v>
      </c>
      <c r="CI35" s="21" t="s">
        <v>15</v>
      </c>
      <c r="CJ35" s="21">
        <v>25.000000000000004</v>
      </c>
      <c r="CK35" s="21">
        <v>29.999999999999996</v>
      </c>
      <c r="CL35" s="21">
        <v>25</v>
      </c>
      <c r="CM35" s="21">
        <v>24.999999999999996</v>
      </c>
      <c r="CN35" s="21">
        <v>24.7</v>
      </c>
      <c r="CO35" s="21">
        <f t="shared" si="11"/>
        <v>24.720002150731595</v>
      </c>
      <c r="CP35" s="21">
        <v>24.999999999999996</v>
      </c>
      <c r="CQ35" s="21">
        <v>24</v>
      </c>
      <c r="CR35" s="21">
        <v>28.000000000000004</v>
      </c>
      <c r="CS35" s="21" t="s">
        <v>15</v>
      </c>
      <c r="CT35" s="21">
        <v>28</v>
      </c>
      <c r="CU35" s="21">
        <v>28.240015055121169</v>
      </c>
      <c r="CV35" s="21">
        <v>14</v>
      </c>
      <c r="CW35" s="21" t="s">
        <v>15</v>
      </c>
      <c r="CX35" s="21" t="s">
        <v>15</v>
      </c>
      <c r="CY35" s="21">
        <v>25.799999999999997</v>
      </c>
      <c r="CZ35" s="21" t="s">
        <v>15</v>
      </c>
      <c r="DA35" s="21" t="s">
        <v>15</v>
      </c>
      <c r="DB35" s="21">
        <f t="shared" si="13"/>
        <v>21.962587856997434</v>
      </c>
      <c r="DC35" s="21" t="s">
        <v>15</v>
      </c>
      <c r="DD35" s="21">
        <v>20</v>
      </c>
      <c r="DE35" s="21">
        <v>21.26349394696387</v>
      </c>
      <c r="DF35" s="21" t="s">
        <v>15</v>
      </c>
      <c r="DG35" s="21" t="s">
        <v>15</v>
      </c>
      <c r="DH35" s="21" t="s">
        <v>15</v>
      </c>
      <c r="DI35" s="21" t="s">
        <v>15</v>
      </c>
      <c r="DJ35" s="21">
        <v>22</v>
      </c>
      <c r="DK35" s="21" t="s">
        <v>15</v>
      </c>
      <c r="DL35" s="21">
        <v>24.512033195020749</v>
      </c>
      <c r="DM35" s="21">
        <v>22.000000000000004</v>
      </c>
      <c r="DN35" s="21">
        <v>21.999999999999996</v>
      </c>
      <c r="DO35" s="21">
        <f t="shared" si="8"/>
        <v>22.037500000000001</v>
      </c>
      <c r="DP35" s="21">
        <v>22</v>
      </c>
      <c r="DQ35" s="21" t="s">
        <v>15</v>
      </c>
      <c r="DR35" s="21" t="s">
        <v>15</v>
      </c>
      <c r="DS35" s="21" t="s">
        <v>15</v>
      </c>
      <c r="DT35" s="21" t="s">
        <v>15</v>
      </c>
      <c r="DU35" s="21" t="s">
        <v>15</v>
      </c>
      <c r="DV35" s="21" t="s">
        <v>15</v>
      </c>
      <c r="DW35" s="21" t="s">
        <v>15</v>
      </c>
      <c r="DX35" s="21" t="s">
        <v>15</v>
      </c>
      <c r="DY35" s="21">
        <v>22.15</v>
      </c>
      <c r="DZ35" s="21">
        <v>22</v>
      </c>
      <c r="EA35" s="21">
        <v>22</v>
      </c>
      <c r="EB35" s="21">
        <f t="shared" si="9"/>
        <v>22</v>
      </c>
      <c r="EC35" s="21" t="s">
        <v>15</v>
      </c>
      <c r="ED35" s="21">
        <v>22</v>
      </c>
      <c r="EE35" s="21" t="s">
        <v>15</v>
      </c>
      <c r="EF35" s="21" t="s">
        <v>15</v>
      </c>
      <c r="EG35" s="21" t="s">
        <v>15</v>
      </c>
      <c r="EH35" s="21" t="s">
        <v>15</v>
      </c>
      <c r="EI35" s="21" t="s">
        <v>15</v>
      </c>
      <c r="EJ35" s="21" t="s">
        <v>15</v>
      </c>
      <c r="EK35" s="21" t="s">
        <v>15</v>
      </c>
      <c r="EL35" s="21" t="s">
        <v>15</v>
      </c>
      <c r="EM35" s="21" t="s">
        <v>15</v>
      </c>
      <c r="EN35" s="21" t="s">
        <v>15</v>
      </c>
      <c r="EO35" s="21">
        <f t="shared" si="10"/>
        <v>20</v>
      </c>
      <c r="EP35" s="21" t="s">
        <v>15</v>
      </c>
      <c r="EQ35" s="21" t="s">
        <v>15</v>
      </c>
      <c r="ER35" s="21">
        <v>20</v>
      </c>
      <c r="ES35" s="21">
        <v>20</v>
      </c>
      <c r="ET35" s="21">
        <v>20</v>
      </c>
      <c r="EU35" s="21" t="s">
        <v>15</v>
      </c>
      <c r="EV35" s="21" t="s">
        <v>15</v>
      </c>
      <c r="EW35" s="21" t="s">
        <v>739</v>
      </c>
      <c r="EX35" s="21" t="s">
        <v>739</v>
      </c>
      <c r="EY35" s="21" t="s">
        <v>739</v>
      </c>
      <c r="EZ35" s="21" t="s">
        <v>739</v>
      </c>
      <c r="FA35" s="21" t="s">
        <v>739</v>
      </c>
    </row>
    <row r="36" spans="1:157" s="30" customFormat="1" ht="12.75">
      <c r="A36" s="792" t="s">
        <v>3057</v>
      </c>
      <c r="B36" s="21" t="s">
        <v>15</v>
      </c>
      <c r="C36" s="21" t="s">
        <v>15</v>
      </c>
      <c r="D36" s="21" t="s">
        <v>15</v>
      </c>
      <c r="E36" s="21" t="s">
        <v>15</v>
      </c>
      <c r="F36" s="21" t="s">
        <v>15</v>
      </c>
      <c r="G36" s="21" t="s">
        <v>15</v>
      </c>
      <c r="H36" s="21" t="s">
        <v>15</v>
      </c>
      <c r="I36" s="21" t="s">
        <v>15</v>
      </c>
      <c r="J36" s="21" t="s">
        <v>15</v>
      </c>
      <c r="K36" s="21" t="s">
        <v>15</v>
      </c>
      <c r="L36" s="21" t="s">
        <v>15</v>
      </c>
      <c r="M36" s="21" t="s">
        <v>15</v>
      </c>
      <c r="N36" s="21" t="s">
        <v>15</v>
      </c>
      <c r="O36" s="21">
        <f t="shared" si="2"/>
        <v>39</v>
      </c>
      <c r="P36" s="21" t="s">
        <v>15</v>
      </c>
      <c r="Q36" s="21" t="s">
        <v>15</v>
      </c>
      <c r="R36" s="21">
        <v>41</v>
      </c>
      <c r="S36" s="21" t="s">
        <v>15</v>
      </c>
      <c r="T36" s="21" t="s">
        <v>15</v>
      </c>
      <c r="U36" s="21" t="s">
        <v>15</v>
      </c>
      <c r="V36" s="21" t="s">
        <v>15</v>
      </c>
      <c r="W36" s="21" t="s">
        <v>15</v>
      </c>
      <c r="X36" s="21">
        <v>40</v>
      </c>
      <c r="Y36" s="21">
        <v>40</v>
      </c>
      <c r="Z36" s="21" t="s">
        <v>15</v>
      </c>
      <c r="AA36" s="21">
        <v>35</v>
      </c>
      <c r="AB36" s="21">
        <f t="shared" si="3"/>
        <v>36.768326055090711</v>
      </c>
      <c r="AC36" s="21" t="s">
        <v>15</v>
      </c>
      <c r="AD36" s="21">
        <v>45</v>
      </c>
      <c r="AE36" s="21">
        <v>35</v>
      </c>
      <c r="AF36" s="21">
        <v>38</v>
      </c>
      <c r="AG36" s="21" t="s">
        <v>15</v>
      </c>
      <c r="AH36" s="21">
        <v>31.428571428571427</v>
      </c>
      <c r="AI36" s="21">
        <v>24.493957833057447</v>
      </c>
      <c r="AJ36" s="21">
        <v>41.160731289278232</v>
      </c>
      <c r="AK36" s="21">
        <v>45.000000000000007</v>
      </c>
      <c r="AL36" s="21">
        <v>45</v>
      </c>
      <c r="AM36" s="21">
        <v>32</v>
      </c>
      <c r="AN36" s="21">
        <v>30.6</v>
      </c>
      <c r="AO36" s="21">
        <f t="shared" si="4"/>
        <v>37.488207121833284</v>
      </c>
      <c r="AP36" s="21">
        <v>42.20000000000001</v>
      </c>
      <c r="AQ36" s="21">
        <v>45.013623978201636</v>
      </c>
      <c r="AR36" s="21">
        <v>40</v>
      </c>
      <c r="AS36" s="21" t="s">
        <v>15</v>
      </c>
      <c r="AT36" s="21">
        <v>42.692032996464661</v>
      </c>
      <c r="AU36" s="21">
        <v>40.000000000000007</v>
      </c>
      <c r="AV36" s="21" t="s">
        <v>15</v>
      </c>
      <c r="AW36" s="21" t="s">
        <v>15</v>
      </c>
      <c r="AX36" s="21">
        <v>38</v>
      </c>
      <c r="AY36" s="21" t="s">
        <v>15</v>
      </c>
      <c r="AZ36" s="21">
        <v>22</v>
      </c>
      <c r="BA36" s="21">
        <v>30</v>
      </c>
      <c r="BB36" s="21">
        <f t="shared" si="5"/>
        <v>34.595547309833023</v>
      </c>
      <c r="BC36" s="21">
        <v>34.999999999999993</v>
      </c>
      <c r="BD36" s="21">
        <v>39.999999999999993</v>
      </c>
      <c r="BE36" s="21" t="s">
        <v>15</v>
      </c>
      <c r="BF36" s="21" t="s">
        <v>15</v>
      </c>
      <c r="BG36" s="21">
        <v>34</v>
      </c>
      <c r="BH36" s="21">
        <v>38</v>
      </c>
      <c r="BI36" s="21" t="s">
        <v>15</v>
      </c>
      <c r="BJ36" s="21">
        <v>30</v>
      </c>
      <c r="BK36" s="21">
        <v>25.168831168831169</v>
      </c>
      <c r="BL36" s="21" t="s">
        <v>15</v>
      </c>
      <c r="BM36" s="21" t="s">
        <v>15</v>
      </c>
      <c r="BN36" s="21">
        <v>40</v>
      </c>
      <c r="BO36" s="21">
        <f t="shared" si="6"/>
        <v>30.246487951112652</v>
      </c>
      <c r="BP36" s="21">
        <v>45</v>
      </c>
      <c r="BQ36" s="21">
        <v>28.999999999999996</v>
      </c>
      <c r="BR36" s="21">
        <v>52.000000000000007</v>
      </c>
      <c r="BS36" s="21">
        <v>20.164879511126486</v>
      </c>
      <c r="BT36" s="21">
        <v>20</v>
      </c>
      <c r="BU36" s="21">
        <v>29.999999999999996</v>
      </c>
      <c r="BV36" s="21">
        <v>29.999999999999996</v>
      </c>
      <c r="BW36" s="21">
        <v>25</v>
      </c>
      <c r="BX36" s="21" t="s">
        <v>15</v>
      </c>
      <c r="BY36" s="21" t="s">
        <v>15</v>
      </c>
      <c r="BZ36" s="21">
        <v>30</v>
      </c>
      <c r="CA36" s="21">
        <v>21.3</v>
      </c>
      <c r="CB36" s="21">
        <f t="shared" si="7"/>
        <v>23.518987341772153</v>
      </c>
      <c r="CC36" s="21" t="s">
        <v>15</v>
      </c>
      <c r="CD36" s="21" t="s">
        <v>15</v>
      </c>
      <c r="CE36" s="21" t="s">
        <v>15</v>
      </c>
      <c r="CF36" s="21" t="s">
        <v>15</v>
      </c>
      <c r="CG36" s="21">
        <v>25</v>
      </c>
      <c r="CH36" s="21">
        <v>24.999999999999996</v>
      </c>
      <c r="CI36" s="21">
        <v>22</v>
      </c>
      <c r="CJ36" s="21">
        <v>22.075949367088608</v>
      </c>
      <c r="CK36" s="21" t="s">
        <v>15</v>
      </c>
      <c r="CL36" s="21" t="s">
        <v>15</v>
      </c>
      <c r="CM36" s="21" t="s">
        <v>15</v>
      </c>
      <c r="CN36" s="21" t="s">
        <v>15</v>
      </c>
      <c r="CO36" s="21">
        <f t="shared" si="11"/>
        <v>21</v>
      </c>
      <c r="CP36" s="21" t="s">
        <v>15</v>
      </c>
      <c r="CQ36" s="21" t="s">
        <v>15</v>
      </c>
      <c r="CR36" s="21" t="s">
        <v>15</v>
      </c>
      <c r="CS36" s="21" t="s">
        <v>15</v>
      </c>
      <c r="CT36" s="21" t="s">
        <v>15</v>
      </c>
      <c r="CU36" s="21" t="s">
        <v>15</v>
      </c>
      <c r="CV36" s="21" t="s">
        <v>15</v>
      </c>
      <c r="CW36" s="21">
        <v>20</v>
      </c>
      <c r="CX36" s="21" t="s">
        <v>15</v>
      </c>
      <c r="CY36" s="21" t="s">
        <v>15</v>
      </c>
      <c r="CZ36" s="21" t="s">
        <v>15</v>
      </c>
      <c r="DA36" s="21">
        <v>22</v>
      </c>
      <c r="DB36" s="21">
        <f t="shared" si="13"/>
        <v>21.030515606459524</v>
      </c>
      <c r="DC36" s="21" t="s">
        <v>15</v>
      </c>
      <c r="DD36" s="21" t="s">
        <v>15</v>
      </c>
      <c r="DE36" s="21">
        <v>20.740835946737956</v>
      </c>
      <c r="DF36" s="21">
        <v>20.581372864969385</v>
      </c>
      <c r="DG36" s="21">
        <v>20</v>
      </c>
      <c r="DH36" s="21">
        <v>22</v>
      </c>
      <c r="DI36" s="21">
        <v>23</v>
      </c>
      <c r="DJ36" s="21">
        <v>21.093073235245498</v>
      </c>
      <c r="DK36" s="21">
        <v>20.189999999999998</v>
      </c>
      <c r="DL36" s="21">
        <v>19.648370532941321</v>
      </c>
      <c r="DM36" s="21">
        <v>20.49</v>
      </c>
      <c r="DN36" s="21">
        <v>22.56150348470107</v>
      </c>
      <c r="DO36" s="21">
        <f t="shared" si="8"/>
        <v>19.262432551329997</v>
      </c>
      <c r="DP36" s="21" t="s">
        <v>15</v>
      </c>
      <c r="DQ36" s="21">
        <v>21.615450868783704</v>
      </c>
      <c r="DR36" s="21">
        <v>23.571206171835811</v>
      </c>
      <c r="DS36" s="21">
        <v>17.391304347826086</v>
      </c>
      <c r="DT36" s="21">
        <v>17</v>
      </c>
      <c r="DU36" s="21">
        <v>18.493291082430062</v>
      </c>
      <c r="DV36" s="21">
        <v>18.045104510451047</v>
      </c>
      <c r="DW36" s="21" t="s">
        <v>15</v>
      </c>
      <c r="DX36" s="21">
        <v>24</v>
      </c>
      <c r="DY36" s="21">
        <v>18.137968531973247</v>
      </c>
      <c r="DZ36" s="21">
        <v>17.37</v>
      </c>
      <c r="EA36" s="21">
        <v>17</v>
      </c>
      <c r="EB36" s="21">
        <f t="shared" si="9"/>
        <v>18.356230921930372</v>
      </c>
      <c r="EC36" s="21">
        <v>17.309999999999995</v>
      </c>
      <c r="ED36" s="21">
        <v>17.830514294122938</v>
      </c>
      <c r="EE36" s="21">
        <v>17.455108359133128</v>
      </c>
      <c r="EF36" s="21">
        <v>25.07</v>
      </c>
      <c r="EG36" s="21">
        <v>17.104220233809865</v>
      </c>
      <c r="EH36" s="21">
        <v>15.209005859977383</v>
      </c>
      <c r="EI36" s="21">
        <v>17</v>
      </c>
      <c r="EJ36" s="21">
        <v>17.250802505301898</v>
      </c>
      <c r="EK36" s="21" t="s">
        <v>15</v>
      </c>
      <c r="EL36" s="21">
        <v>24</v>
      </c>
      <c r="EM36" s="21">
        <v>16.388888888888889</v>
      </c>
      <c r="EN36" s="21">
        <v>17.3</v>
      </c>
      <c r="EO36" s="21">
        <f t="shared" si="10"/>
        <v>16.82358962426401</v>
      </c>
      <c r="EP36" s="21">
        <v>16.82</v>
      </c>
      <c r="EQ36" s="21">
        <v>16.079999999999998</v>
      </c>
      <c r="ER36" s="21">
        <v>20</v>
      </c>
      <c r="ES36" s="21">
        <v>16</v>
      </c>
      <c r="ET36" s="21">
        <v>16</v>
      </c>
      <c r="EU36" s="21">
        <v>16.003075491168079</v>
      </c>
      <c r="EV36" s="21">
        <v>16.03</v>
      </c>
      <c r="EW36" s="21">
        <v>16.350000000000001</v>
      </c>
      <c r="EX36" s="21">
        <v>17.21</v>
      </c>
      <c r="EY36" s="21">
        <v>17</v>
      </c>
      <c r="EZ36" s="21">
        <v>17.21</v>
      </c>
      <c r="FA36" s="21">
        <v>17.18</v>
      </c>
    </row>
    <row r="37" spans="1:157" s="30" customFormat="1" ht="12.75">
      <c r="A37" s="792" t="s">
        <v>3190</v>
      </c>
      <c r="B37" s="21" t="s">
        <v>15</v>
      </c>
      <c r="C37" s="21" t="s">
        <v>15</v>
      </c>
      <c r="D37" s="21" t="s">
        <v>15</v>
      </c>
      <c r="E37" s="21" t="s">
        <v>15</v>
      </c>
      <c r="F37" s="21" t="s">
        <v>15</v>
      </c>
      <c r="G37" s="21" t="s">
        <v>15</v>
      </c>
      <c r="H37" s="21" t="s">
        <v>15</v>
      </c>
      <c r="I37" s="21" t="s">
        <v>15</v>
      </c>
      <c r="J37" s="21" t="s">
        <v>15</v>
      </c>
      <c r="K37" s="21" t="s">
        <v>15</v>
      </c>
      <c r="L37" s="21" t="s">
        <v>15</v>
      </c>
      <c r="M37" s="21" t="s">
        <v>15</v>
      </c>
      <c r="N37" s="21" t="s">
        <v>15</v>
      </c>
      <c r="O37" s="21" t="s">
        <v>15</v>
      </c>
      <c r="P37" s="21" t="s">
        <v>15</v>
      </c>
      <c r="Q37" s="21" t="s">
        <v>15</v>
      </c>
      <c r="R37" s="21" t="s">
        <v>15</v>
      </c>
      <c r="S37" s="21" t="s">
        <v>15</v>
      </c>
      <c r="T37" s="21" t="s">
        <v>15</v>
      </c>
      <c r="U37" s="21" t="s">
        <v>15</v>
      </c>
      <c r="V37" s="21" t="s">
        <v>15</v>
      </c>
      <c r="W37" s="21" t="s">
        <v>15</v>
      </c>
      <c r="X37" s="21" t="s">
        <v>15</v>
      </c>
      <c r="Y37" s="21" t="s">
        <v>15</v>
      </c>
      <c r="Z37" s="21" t="s">
        <v>15</v>
      </c>
      <c r="AA37" s="21" t="s">
        <v>15</v>
      </c>
      <c r="AB37" s="21" t="s">
        <v>15</v>
      </c>
      <c r="AC37" s="21" t="s">
        <v>15</v>
      </c>
      <c r="AD37" s="21" t="s">
        <v>15</v>
      </c>
      <c r="AE37" s="21" t="s">
        <v>15</v>
      </c>
      <c r="AF37" s="21" t="s">
        <v>15</v>
      </c>
      <c r="AG37" s="21" t="s">
        <v>15</v>
      </c>
      <c r="AH37" s="21" t="s">
        <v>15</v>
      </c>
      <c r="AI37" s="21" t="s">
        <v>15</v>
      </c>
      <c r="AJ37" s="21" t="s">
        <v>15</v>
      </c>
      <c r="AK37" s="21" t="s">
        <v>15</v>
      </c>
      <c r="AL37" s="21" t="s">
        <v>15</v>
      </c>
      <c r="AM37" s="21" t="s">
        <v>15</v>
      </c>
      <c r="AN37" s="21" t="s">
        <v>15</v>
      </c>
      <c r="AO37" s="21" t="s">
        <v>15</v>
      </c>
      <c r="AP37" s="21" t="s">
        <v>15</v>
      </c>
      <c r="AQ37" s="21" t="s">
        <v>15</v>
      </c>
      <c r="AR37" s="21" t="s">
        <v>15</v>
      </c>
      <c r="AS37" s="21" t="s">
        <v>15</v>
      </c>
      <c r="AT37" s="21" t="s">
        <v>15</v>
      </c>
      <c r="AU37" s="21" t="s">
        <v>15</v>
      </c>
      <c r="AV37" s="21" t="s">
        <v>15</v>
      </c>
      <c r="AW37" s="21" t="s">
        <v>15</v>
      </c>
      <c r="AX37" s="21" t="s">
        <v>15</v>
      </c>
      <c r="AY37" s="21" t="s">
        <v>15</v>
      </c>
      <c r="AZ37" s="21" t="s">
        <v>15</v>
      </c>
      <c r="BA37" s="21" t="s">
        <v>15</v>
      </c>
      <c r="BB37" s="21" t="s">
        <v>15</v>
      </c>
      <c r="BC37" s="21" t="s">
        <v>15</v>
      </c>
      <c r="BD37" s="21" t="s">
        <v>15</v>
      </c>
      <c r="BE37" s="21" t="s">
        <v>15</v>
      </c>
      <c r="BF37" s="21" t="s">
        <v>15</v>
      </c>
      <c r="BG37" s="21" t="s">
        <v>15</v>
      </c>
      <c r="BH37" s="21" t="s">
        <v>15</v>
      </c>
      <c r="BI37" s="21" t="s">
        <v>15</v>
      </c>
      <c r="BJ37" s="21" t="s">
        <v>15</v>
      </c>
      <c r="BK37" s="21" t="s">
        <v>15</v>
      </c>
      <c r="BL37" s="21" t="s">
        <v>15</v>
      </c>
      <c r="BM37" s="21" t="s">
        <v>15</v>
      </c>
      <c r="BN37" s="21" t="s">
        <v>15</v>
      </c>
      <c r="BO37" s="21" t="s">
        <v>15</v>
      </c>
      <c r="BP37" s="21" t="s">
        <v>15</v>
      </c>
      <c r="BQ37" s="21" t="s">
        <v>15</v>
      </c>
      <c r="BR37" s="21" t="s">
        <v>15</v>
      </c>
      <c r="BS37" s="21" t="s">
        <v>15</v>
      </c>
      <c r="BT37" s="21" t="s">
        <v>15</v>
      </c>
      <c r="BU37" s="21" t="s">
        <v>15</v>
      </c>
      <c r="BV37" s="21" t="s">
        <v>15</v>
      </c>
      <c r="BW37" s="21" t="s">
        <v>15</v>
      </c>
      <c r="BX37" s="21" t="s">
        <v>15</v>
      </c>
      <c r="BY37" s="21" t="s">
        <v>15</v>
      </c>
      <c r="BZ37" s="21" t="s">
        <v>15</v>
      </c>
      <c r="CA37" s="21" t="s">
        <v>15</v>
      </c>
      <c r="CB37" s="21" t="s">
        <v>15</v>
      </c>
      <c r="CC37" s="21" t="s">
        <v>15</v>
      </c>
      <c r="CD37" s="21" t="s">
        <v>15</v>
      </c>
      <c r="CE37" s="21" t="s">
        <v>15</v>
      </c>
      <c r="CF37" s="21" t="s">
        <v>15</v>
      </c>
      <c r="CG37" s="21" t="s">
        <v>15</v>
      </c>
      <c r="CH37" s="21" t="s">
        <v>15</v>
      </c>
      <c r="CI37" s="21" t="s">
        <v>15</v>
      </c>
      <c r="CJ37" s="21" t="s">
        <v>15</v>
      </c>
      <c r="CK37" s="21" t="s">
        <v>15</v>
      </c>
      <c r="CL37" s="21" t="s">
        <v>15</v>
      </c>
      <c r="CM37" s="21" t="s">
        <v>15</v>
      </c>
      <c r="CN37" s="21" t="s">
        <v>15</v>
      </c>
      <c r="CO37" s="21">
        <f t="shared" si="11"/>
        <v>24</v>
      </c>
      <c r="CP37" s="21" t="s">
        <v>15</v>
      </c>
      <c r="CQ37" s="21" t="s">
        <v>15</v>
      </c>
      <c r="CR37" s="21" t="s">
        <v>15</v>
      </c>
      <c r="CS37" s="21" t="s">
        <v>15</v>
      </c>
      <c r="CT37" s="21" t="s">
        <v>15</v>
      </c>
      <c r="CU37" s="21" t="s">
        <v>15</v>
      </c>
      <c r="CV37" s="21" t="s">
        <v>15</v>
      </c>
      <c r="CW37" s="21" t="s">
        <v>15</v>
      </c>
      <c r="CX37" s="21" t="s">
        <v>15</v>
      </c>
      <c r="CY37" s="21">
        <v>24</v>
      </c>
      <c r="CZ37" s="21" t="s">
        <v>15</v>
      </c>
      <c r="DA37" s="21" t="s">
        <v>15</v>
      </c>
      <c r="DB37" s="21">
        <f t="shared" si="13"/>
        <v>20.75</v>
      </c>
      <c r="DC37" s="21" t="s">
        <v>15</v>
      </c>
      <c r="DD37" s="21" t="s">
        <v>15</v>
      </c>
      <c r="DE37" s="21" t="s">
        <v>15</v>
      </c>
      <c r="DF37" s="21">
        <v>18</v>
      </c>
      <c r="DG37" s="21">
        <v>22</v>
      </c>
      <c r="DH37" s="21" t="s">
        <v>15</v>
      </c>
      <c r="DI37" s="21" t="s">
        <v>15</v>
      </c>
      <c r="DJ37" s="21" t="s">
        <v>15</v>
      </c>
      <c r="DK37" s="21">
        <v>18</v>
      </c>
      <c r="DL37" s="21" t="s">
        <v>15</v>
      </c>
      <c r="DM37" s="21">
        <v>24.999999999999996</v>
      </c>
      <c r="DN37" s="21" t="s">
        <v>15</v>
      </c>
      <c r="DO37" s="21">
        <f t="shared" si="8"/>
        <v>22.629220100168961</v>
      </c>
      <c r="DP37" s="21" t="s">
        <v>15</v>
      </c>
      <c r="DQ37" s="21" t="s">
        <v>15</v>
      </c>
      <c r="DR37" s="21" t="s">
        <v>15</v>
      </c>
      <c r="DS37" s="21" t="s">
        <v>15</v>
      </c>
      <c r="DT37" s="21">
        <v>25</v>
      </c>
      <c r="DU37" s="21" t="s">
        <v>15</v>
      </c>
      <c r="DV37" s="21">
        <v>27</v>
      </c>
      <c r="DW37" s="21" t="s">
        <v>15</v>
      </c>
      <c r="DX37" s="21" t="s">
        <v>15</v>
      </c>
      <c r="DY37" s="21" t="s">
        <v>15</v>
      </c>
      <c r="DZ37" s="21" t="s">
        <v>15</v>
      </c>
      <c r="EA37" s="21">
        <v>15.887660300506877</v>
      </c>
      <c r="EB37" s="21">
        <f t="shared" si="9"/>
        <v>16.953333333333333</v>
      </c>
      <c r="EC37" s="21" t="s">
        <v>15</v>
      </c>
      <c r="ED37" s="21" t="s">
        <v>15</v>
      </c>
      <c r="EE37" s="21" t="s">
        <v>15</v>
      </c>
      <c r="EF37" s="21" t="s">
        <v>15</v>
      </c>
      <c r="EG37" s="21">
        <v>14.859999999999998</v>
      </c>
      <c r="EH37" s="21">
        <v>15</v>
      </c>
      <c r="EI37" s="21" t="s">
        <v>15</v>
      </c>
      <c r="EJ37" s="21">
        <v>20.999999999999996</v>
      </c>
      <c r="EK37" s="21" t="s">
        <v>15</v>
      </c>
      <c r="EL37" s="21" t="s">
        <v>15</v>
      </c>
      <c r="EM37" s="21" t="s">
        <v>15</v>
      </c>
      <c r="EN37" s="21" t="s">
        <v>15</v>
      </c>
      <c r="EO37" s="21">
        <f t="shared" si="10"/>
        <v>17.5</v>
      </c>
      <c r="EP37" s="21" t="s">
        <v>15</v>
      </c>
      <c r="EQ37" s="21" t="s">
        <v>15</v>
      </c>
      <c r="ER37" s="21" t="s">
        <v>15</v>
      </c>
      <c r="ES37" s="21" t="s">
        <v>15</v>
      </c>
      <c r="ET37" s="21" t="s">
        <v>15</v>
      </c>
      <c r="EU37" s="21">
        <v>22</v>
      </c>
      <c r="EV37" s="21" t="s">
        <v>15</v>
      </c>
      <c r="EW37" s="21" t="s">
        <v>739</v>
      </c>
      <c r="EX37" s="21" t="s">
        <v>739</v>
      </c>
      <c r="EY37" s="21" t="s">
        <v>739</v>
      </c>
      <c r="EZ37" s="21">
        <v>13</v>
      </c>
      <c r="FA37" s="21" t="s">
        <v>739</v>
      </c>
    </row>
    <row r="38" spans="1:157" s="30" customFormat="1" ht="12.75">
      <c r="A38" s="725" t="s">
        <v>3191</v>
      </c>
      <c r="B38" s="21">
        <f>AVERAGE(C38:N38)</f>
        <v>45.091160737537813</v>
      </c>
      <c r="C38" s="21">
        <v>70.171561051004645</v>
      </c>
      <c r="D38" s="21">
        <v>52.214285714285708</v>
      </c>
      <c r="E38" s="21">
        <v>39.999999999999993</v>
      </c>
      <c r="F38" s="21">
        <v>33.899521531100483</v>
      </c>
      <c r="G38" s="21">
        <v>37.434017595307914</v>
      </c>
      <c r="H38" s="21">
        <v>35</v>
      </c>
      <c r="I38" s="21">
        <v>35.999999999999993</v>
      </c>
      <c r="J38" s="21">
        <v>37.358379228953581</v>
      </c>
      <c r="K38" s="21">
        <v>36</v>
      </c>
      <c r="L38" s="21">
        <v>80.265154744650019</v>
      </c>
      <c r="M38" s="21">
        <v>26.122538293216632</v>
      </c>
      <c r="N38" s="21">
        <v>56.628470691934773</v>
      </c>
      <c r="O38" s="21">
        <f t="shared" si="2"/>
        <v>53.025844672164652</v>
      </c>
      <c r="P38" s="21">
        <v>45</v>
      </c>
      <c r="Q38" s="21">
        <v>66.70499484181569</v>
      </c>
      <c r="R38" s="21">
        <v>36.069252077562332</v>
      </c>
      <c r="S38" s="21">
        <v>43.827889447236181</v>
      </c>
      <c r="T38" s="21">
        <v>52.366344294003866</v>
      </c>
      <c r="U38" s="21">
        <v>44.789277736411023</v>
      </c>
      <c r="V38" s="21">
        <v>80.651884700665192</v>
      </c>
      <c r="W38" s="21">
        <v>75.942094209420944</v>
      </c>
      <c r="X38" s="21">
        <v>49.000000000000007</v>
      </c>
      <c r="Y38" s="21">
        <v>48.486549707602336</v>
      </c>
      <c r="Z38" s="21">
        <v>58.642842171452529</v>
      </c>
      <c r="AA38" s="21">
        <v>34.829006879805746</v>
      </c>
      <c r="AB38" s="21">
        <f t="shared" si="3"/>
        <v>43.227159753233728</v>
      </c>
      <c r="AC38" s="21">
        <v>41.127099562422345</v>
      </c>
      <c r="AD38" s="21">
        <v>44.05411488929056</v>
      </c>
      <c r="AE38" s="21">
        <v>36.298585748170261</v>
      </c>
      <c r="AF38" s="21">
        <v>42.330278320249349</v>
      </c>
      <c r="AG38" s="21">
        <v>48.295442677992675</v>
      </c>
      <c r="AH38" s="21">
        <v>45.129577791924021</v>
      </c>
      <c r="AI38" s="21">
        <v>44.214659307713283</v>
      </c>
      <c r="AJ38" s="21">
        <v>43.167023125250637</v>
      </c>
      <c r="AK38" s="21">
        <v>41.535562473807111</v>
      </c>
      <c r="AL38" s="21">
        <v>46.066234625833538</v>
      </c>
      <c r="AM38" s="21">
        <v>45.188280789901775</v>
      </c>
      <c r="AN38" s="21">
        <v>41.319057726249163</v>
      </c>
      <c r="AO38" s="21">
        <f t="shared" si="4"/>
        <v>42.054031068396988</v>
      </c>
      <c r="AP38" s="21">
        <v>42.797235277145511</v>
      </c>
      <c r="AQ38" s="21">
        <v>46.495460863730045</v>
      </c>
      <c r="AR38" s="21">
        <v>43.983538656527251</v>
      </c>
      <c r="AS38" s="21">
        <v>41.832402171052159</v>
      </c>
      <c r="AT38" s="21">
        <v>43.729604941291583</v>
      </c>
      <c r="AU38" s="21">
        <v>39.730336675938702</v>
      </c>
      <c r="AV38" s="21">
        <v>41.786570256326925</v>
      </c>
      <c r="AW38" s="21">
        <v>39.499519917025232</v>
      </c>
      <c r="AX38" s="21">
        <v>43.915080275229364</v>
      </c>
      <c r="AY38" s="21">
        <v>39.764601363105392</v>
      </c>
      <c r="AZ38" s="21">
        <v>41.847257137395715</v>
      </c>
      <c r="BA38" s="21">
        <v>39.266765285996051</v>
      </c>
      <c r="BB38" s="21">
        <f t="shared" si="5"/>
        <v>35.196147522613742</v>
      </c>
      <c r="BC38" s="21">
        <v>38.063347335743053</v>
      </c>
      <c r="BD38" s="21">
        <v>39.387249460376196</v>
      </c>
      <c r="BE38" s="21">
        <v>38.489910207939509</v>
      </c>
      <c r="BF38" s="21">
        <v>39.129526302812309</v>
      </c>
      <c r="BG38" s="21">
        <v>37.919599701269611</v>
      </c>
      <c r="BH38" s="21">
        <v>32.1640563535531</v>
      </c>
      <c r="BI38" s="21">
        <v>35.098785335466793</v>
      </c>
      <c r="BJ38" s="21">
        <v>34.745891472868209</v>
      </c>
      <c r="BK38" s="21">
        <v>27.898972128087426</v>
      </c>
      <c r="BL38" s="21">
        <v>33.276777659171515</v>
      </c>
      <c r="BM38" s="21">
        <v>35.142592690378308</v>
      </c>
      <c r="BN38" s="21">
        <v>31.037061623698868</v>
      </c>
      <c r="BO38" s="21">
        <f t="shared" si="6"/>
        <v>30.99087864092019</v>
      </c>
      <c r="BP38" s="21">
        <v>31.723314628633776</v>
      </c>
      <c r="BQ38" s="21">
        <v>33.690895546924779</v>
      </c>
      <c r="BR38" s="21">
        <v>33.645442416328379</v>
      </c>
      <c r="BS38" s="21">
        <v>31.78066303802472</v>
      </c>
      <c r="BT38" s="21">
        <v>26.825041863926732</v>
      </c>
      <c r="BU38" s="21">
        <v>32.138927125053137</v>
      </c>
      <c r="BV38" s="21">
        <v>31.502728823194996</v>
      </c>
      <c r="BW38" s="21">
        <v>31.316271826993734</v>
      </c>
      <c r="BX38" s="21">
        <v>32.239087512109613</v>
      </c>
      <c r="BY38" s="21">
        <v>28.422966134682749</v>
      </c>
      <c r="BZ38" s="21">
        <v>28.724173926348094</v>
      </c>
      <c r="CA38" s="21">
        <v>29.881030848821613</v>
      </c>
      <c r="CB38" s="21">
        <f t="shared" si="7"/>
        <v>28.765632564098421</v>
      </c>
      <c r="CC38" s="21">
        <v>31.039424496591586</v>
      </c>
      <c r="CD38" s="21">
        <v>28.462234873396905</v>
      </c>
      <c r="CE38" s="21">
        <v>30.007769865392966</v>
      </c>
      <c r="CF38" s="21">
        <v>28.829223085206316</v>
      </c>
      <c r="CG38" s="21">
        <v>28.198943230107638</v>
      </c>
      <c r="CH38" s="21">
        <v>27.920512630646162</v>
      </c>
      <c r="CI38" s="21">
        <v>33.150173394579134</v>
      </c>
      <c r="CJ38" s="21">
        <v>28.572599956461797</v>
      </c>
      <c r="CK38" s="21">
        <v>24.017134793710522</v>
      </c>
      <c r="CL38" s="21">
        <v>27.408237483601305</v>
      </c>
      <c r="CM38" s="21">
        <v>29.970416879143293</v>
      </c>
      <c r="CN38" s="21">
        <v>27.610920080343487</v>
      </c>
      <c r="CO38" s="21">
        <f t="shared" si="11"/>
        <v>25.671444019332171</v>
      </c>
      <c r="CP38" s="21">
        <v>29.741963643832801</v>
      </c>
      <c r="CQ38" s="21">
        <v>27.867387918682635</v>
      </c>
      <c r="CR38" s="21">
        <v>26.86739275819242</v>
      </c>
      <c r="CS38" s="21">
        <v>24.766478916510923</v>
      </c>
      <c r="CT38" s="21">
        <v>26.273308187264259</v>
      </c>
      <c r="CU38" s="21">
        <v>26.563440720392702</v>
      </c>
      <c r="CV38" s="21">
        <v>24.713794549266247</v>
      </c>
      <c r="CW38" s="21">
        <v>25.114824532633651</v>
      </c>
      <c r="CX38" s="21">
        <v>25.395747950819672</v>
      </c>
      <c r="CY38" s="21">
        <v>22.584957245293154</v>
      </c>
      <c r="CZ38" s="21">
        <v>21.117696192200771</v>
      </c>
      <c r="DA38" s="21">
        <v>27.050335616896881</v>
      </c>
      <c r="DB38" s="21">
        <f t="shared" si="13"/>
        <v>22.733207743533868</v>
      </c>
      <c r="DC38" s="21">
        <v>26.526197358197358</v>
      </c>
      <c r="DD38" s="21">
        <v>19.769716247004173</v>
      </c>
      <c r="DE38" s="21">
        <v>22.494081713474809</v>
      </c>
      <c r="DF38" s="21">
        <v>25.333908775467837</v>
      </c>
      <c r="DG38" s="21">
        <v>24.073451330713915</v>
      </c>
      <c r="DH38" s="21">
        <v>24.19747025233675</v>
      </c>
      <c r="DI38" s="21">
        <v>21.93255676882988</v>
      </c>
      <c r="DJ38" s="21">
        <v>21.763884322075864</v>
      </c>
      <c r="DK38" s="21">
        <v>24.4080335596202</v>
      </c>
      <c r="DL38" s="21">
        <v>23.704801435875776</v>
      </c>
      <c r="DM38" s="21">
        <v>16.924133340414606</v>
      </c>
      <c r="DN38" s="21">
        <v>21.670257818395235</v>
      </c>
      <c r="DO38" s="21">
        <f t="shared" si="8"/>
        <v>23.457291624646192</v>
      </c>
      <c r="DP38" s="21">
        <v>28.961091659372261</v>
      </c>
      <c r="DQ38" s="21">
        <v>23.495221238938051</v>
      </c>
      <c r="DR38" s="21">
        <v>20.739374106347967</v>
      </c>
      <c r="DS38" s="21">
        <v>28.000485908649175</v>
      </c>
      <c r="DT38" s="21">
        <v>22.163216810683419</v>
      </c>
      <c r="DU38" s="21">
        <v>23.862485647788986</v>
      </c>
      <c r="DV38" s="21">
        <v>21.923446948873003</v>
      </c>
      <c r="DW38" s="21">
        <v>24.821771256331893</v>
      </c>
      <c r="DX38" s="21">
        <v>21.927882468122803</v>
      </c>
      <c r="DY38" s="21">
        <v>22.667389044585985</v>
      </c>
      <c r="DZ38" s="21">
        <v>23.513807096647717</v>
      </c>
      <c r="EA38" s="21">
        <v>19.411327309413107</v>
      </c>
      <c r="EB38" s="21">
        <f t="shared" si="9"/>
        <v>24.127701115808009</v>
      </c>
      <c r="EC38" s="21">
        <v>21.882406941853869</v>
      </c>
      <c r="ED38" s="21">
        <v>22.722035619769688</v>
      </c>
      <c r="EE38" s="21">
        <v>22.886215593299958</v>
      </c>
      <c r="EF38" s="21">
        <v>23.638738797869387</v>
      </c>
      <c r="EG38" s="21">
        <v>22.171031930816564</v>
      </c>
      <c r="EH38" s="21">
        <v>25.477846968720918</v>
      </c>
      <c r="EI38" s="21">
        <v>23.936547048547119</v>
      </c>
      <c r="EJ38" s="21">
        <v>25.308375836786745</v>
      </c>
      <c r="EK38" s="21">
        <v>24.571775867180548</v>
      </c>
      <c r="EL38" s="21">
        <v>26.851992438202959</v>
      </c>
      <c r="EM38" s="21">
        <v>24.954732535575683</v>
      </c>
      <c r="EN38" s="21">
        <v>25.130713811072642</v>
      </c>
      <c r="EO38" s="21">
        <f t="shared" si="10"/>
        <v>22.068333333333332</v>
      </c>
      <c r="EP38" s="21">
        <v>24.92</v>
      </c>
      <c r="EQ38" s="21">
        <v>19.100000000000001</v>
      </c>
      <c r="ER38" s="21">
        <v>25.39</v>
      </c>
      <c r="ES38" s="21">
        <v>23.38</v>
      </c>
      <c r="ET38" s="21">
        <v>26.17</v>
      </c>
      <c r="EU38" s="21">
        <v>22.33</v>
      </c>
      <c r="EV38" s="21">
        <v>23.77</v>
      </c>
      <c r="EW38" s="21">
        <v>22.87</v>
      </c>
      <c r="EX38" s="21">
        <v>19.09</v>
      </c>
      <c r="EY38" s="21">
        <v>18.170000000000002</v>
      </c>
      <c r="EZ38" s="21">
        <v>19.91</v>
      </c>
      <c r="FA38" s="21">
        <v>19.72</v>
      </c>
    </row>
    <row r="39" spans="1:157" s="30" customFormat="1" ht="12.75">
      <c r="A39" s="725" t="s">
        <v>3192</v>
      </c>
      <c r="B39" s="21">
        <f>AVERAGE(C39:N39)</f>
        <v>53.602605921036051</v>
      </c>
      <c r="C39" s="21">
        <v>69.252420701168617</v>
      </c>
      <c r="D39" s="21">
        <v>53.819624025676291</v>
      </c>
      <c r="E39" s="21">
        <v>62.035658787928348</v>
      </c>
      <c r="F39" s="21">
        <v>68.798769622401338</v>
      </c>
      <c r="G39" s="21">
        <v>51.861979166666664</v>
      </c>
      <c r="H39" s="21">
        <v>40</v>
      </c>
      <c r="I39" s="21">
        <v>35</v>
      </c>
      <c r="J39" s="21">
        <v>59.999999999999993</v>
      </c>
      <c r="K39" s="21">
        <v>51.270547174059892</v>
      </c>
      <c r="L39" s="21" t="s">
        <v>15</v>
      </c>
      <c r="M39" s="21">
        <v>37.589665653495437</v>
      </c>
      <c r="N39" s="21">
        <v>59.999999999999993</v>
      </c>
      <c r="O39" s="21">
        <f t="shared" si="2"/>
        <v>65.399107823730262</v>
      </c>
      <c r="P39" s="21">
        <v>55.391820881882566</v>
      </c>
      <c r="Q39" s="21">
        <v>55</v>
      </c>
      <c r="R39" s="21">
        <v>48.927565935811884</v>
      </c>
      <c r="S39" s="21">
        <v>89.959668971296878</v>
      </c>
      <c r="T39" s="21">
        <v>77.124756550991506</v>
      </c>
      <c r="U39" s="21">
        <v>83.178499866773251</v>
      </c>
      <c r="V39" s="21">
        <v>89.49535497190044</v>
      </c>
      <c r="W39" s="21">
        <v>55.547026157750587</v>
      </c>
      <c r="X39" s="21">
        <v>62.557937898647225</v>
      </c>
      <c r="Y39" s="21">
        <v>62.776281787472819</v>
      </c>
      <c r="Z39" s="21">
        <v>58.419348417490546</v>
      </c>
      <c r="AA39" s="21">
        <v>46.411032444745437</v>
      </c>
      <c r="AB39" s="21">
        <f t="shared" si="3"/>
        <v>46.785511675199466</v>
      </c>
      <c r="AC39" s="21">
        <v>60.974792701433095</v>
      </c>
      <c r="AD39" s="21">
        <v>59.924567523314586</v>
      </c>
      <c r="AE39" s="21">
        <v>62.818831700249937</v>
      </c>
      <c r="AF39" s="21">
        <v>40.993587565221297</v>
      </c>
      <c r="AG39" s="21">
        <v>42.10900875151416</v>
      </c>
      <c r="AH39" s="21">
        <v>34.611182701071755</v>
      </c>
      <c r="AI39" s="21">
        <v>43.774091125575488</v>
      </c>
      <c r="AJ39" s="21">
        <v>45.118768735585284</v>
      </c>
      <c r="AK39" s="21">
        <v>42.946047015562407</v>
      </c>
      <c r="AL39" s="21">
        <v>45.592598419690937</v>
      </c>
      <c r="AM39" s="21">
        <v>42.799483552262259</v>
      </c>
      <c r="AN39" s="21">
        <v>39.763180310912361</v>
      </c>
      <c r="AO39" s="21">
        <f t="shared" si="4"/>
        <v>35.611278801750707</v>
      </c>
      <c r="AP39" s="21">
        <v>41.855208444397057</v>
      </c>
      <c r="AQ39" s="21">
        <v>39.748378868110414</v>
      </c>
      <c r="AR39" s="21">
        <v>37.729872168647681</v>
      </c>
      <c r="AS39" s="21">
        <v>37.819998654195537</v>
      </c>
      <c r="AT39" s="21">
        <v>33.729046918861116</v>
      </c>
      <c r="AU39" s="21">
        <v>41.210937912813741</v>
      </c>
      <c r="AV39" s="21">
        <v>38.799192976620823</v>
      </c>
      <c r="AW39" s="21">
        <v>35.716206219229093</v>
      </c>
      <c r="AX39" s="21">
        <v>23.115768571661725</v>
      </c>
      <c r="AY39" s="21">
        <v>29.907749063349353</v>
      </c>
      <c r="AZ39" s="21">
        <v>34.638400043868749</v>
      </c>
      <c r="BA39" s="21">
        <v>33.0645857792532</v>
      </c>
      <c r="BB39" s="21">
        <f t="shared" si="5"/>
        <v>30.987899814276474</v>
      </c>
      <c r="BC39" s="21">
        <v>31.819393771455839</v>
      </c>
      <c r="BD39" s="21">
        <v>39.047741861531406</v>
      </c>
      <c r="BE39" s="21">
        <v>32.052565962330547</v>
      </c>
      <c r="BF39" s="21">
        <v>34.253470053262802</v>
      </c>
      <c r="BG39" s="21">
        <v>35.471714672595667</v>
      </c>
      <c r="BH39" s="21">
        <v>31.256416677100287</v>
      </c>
      <c r="BI39" s="21">
        <v>31.546573287290318</v>
      </c>
      <c r="BJ39" s="21">
        <v>24.733316970610264</v>
      </c>
      <c r="BK39" s="21">
        <v>23.881508261353716</v>
      </c>
      <c r="BL39" s="21">
        <v>25.292096253786852</v>
      </c>
      <c r="BM39" s="21">
        <v>32.5</v>
      </c>
      <c r="BN39" s="21">
        <v>30.000000000000004</v>
      </c>
      <c r="BO39" s="21">
        <f t="shared" si="6"/>
        <v>21.213798333040533</v>
      </c>
      <c r="BP39" s="21">
        <v>35</v>
      </c>
      <c r="BQ39" s="21">
        <v>25</v>
      </c>
      <c r="BR39" s="21">
        <v>26.689708034283328</v>
      </c>
      <c r="BS39" s="21">
        <v>24.285724584396668</v>
      </c>
      <c r="BT39" s="21">
        <v>20.628718446732893</v>
      </c>
      <c r="BU39" s="21">
        <v>23.526004165426958</v>
      </c>
      <c r="BV39" s="21">
        <v>20.872545200358143</v>
      </c>
      <c r="BW39" s="21">
        <v>13.035280647942669</v>
      </c>
      <c r="BX39" s="21">
        <v>13.870967741935482</v>
      </c>
      <c r="BY39" s="21">
        <v>17.428430404738403</v>
      </c>
      <c r="BZ39" s="21">
        <v>22.017934319663016</v>
      </c>
      <c r="CA39" s="21">
        <v>12.210266451008769</v>
      </c>
      <c r="CB39" s="21">
        <f t="shared" si="7"/>
        <v>19.486660112268662</v>
      </c>
      <c r="CC39" s="21">
        <v>16.733200738741299</v>
      </c>
      <c r="CD39" s="21">
        <v>15.080633252176282</v>
      </c>
      <c r="CE39" s="21">
        <v>18.607728244516586</v>
      </c>
      <c r="CF39" s="21">
        <v>16.049305455071622</v>
      </c>
      <c r="CG39" s="21">
        <v>17.591547362721769</v>
      </c>
      <c r="CH39" s="21">
        <v>15</v>
      </c>
      <c r="CI39" s="21">
        <v>23.798898566494042</v>
      </c>
      <c r="CJ39" s="21">
        <v>24.818473237580477</v>
      </c>
      <c r="CK39" s="21">
        <v>20.982444979998284</v>
      </c>
      <c r="CL39" s="21">
        <v>23.649537744456786</v>
      </c>
      <c r="CM39" s="21">
        <v>23.40412032508544</v>
      </c>
      <c r="CN39" s="21">
        <v>18.124031440381373</v>
      </c>
      <c r="CO39" s="21">
        <f t="shared" si="11"/>
        <v>18.880038157641625</v>
      </c>
      <c r="CP39" s="21">
        <v>18.95165498931161</v>
      </c>
      <c r="CQ39" s="21">
        <v>16.046689926926675</v>
      </c>
      <c r="CR39" s="21">
        <v>18.532652920329543</v>
      </c>
      <c r="CS39" s="21">
        <v>20.443199227882438</v>
      </c>
      <c r="CT39" s="21">
        <v>20.367514326829689</v>
      </c>
      <c r="CU39" s="21">
        <v>19.293966268623311</v>
      </c>
      <c r="CV39" s="21">
        <v>18.512872643995713</v>
      </c>
      <c r="CW39" s="21">
        <v>21.176097885107154</v>
      </c>
      <c r="CX39" s="21">
        <v>16.451375759710849</v>
      </c>
      <c r="CY39" s="21">
        <v>21.051285921569011</v>
      </c>
      <c r="CZ39" s="21">
        <v>19.139259488912494</v>
      </c>
      <c r="DA39" s="21">
        <v>16.593888532500984</v>
      </c>
      <c r="DB39" s="21">
        <f t="shared" si="13"/>
        <v>21.614766505675249</v>
      </c>
      <c r="DC39" s="21">
        <v>22.819625638116847</v>
      </c>
      <c r="DD39" s="21">
        <v>23.338487721571166</v>
      </c>
      <c r="DE39" s="21">
        <v>13.135189776282392</v>
      </c>
      <c r="DF39" s="21">
        <v>18.12</v>
      </c>
      <c r="DG39" s="21">
        <v>27</v>
      </c>
      <c r="DH39" s="21">
        <v>28.844173228346456</v>
      </c>
      <c r="DI39" s="21">
        <v>19.165801059622421</v>
      </c>
      <c r="DJ39" s="21">
        <v>21.904644339643141</v>
      </c>
      <c r="DK39" s="21">
        <v>18.464000236957464</v>
      </c>
      <c r="DL39" s="21">
        <v>25.439466719336369</v>
      </c>
      <c r="DM39" s="21">
        <v>22.203397239479383</v>
      </c>
      <c r="DN39" s="21">
        <v>18.942412108747348</v>
      </c>
      <c r="DO39" s="21">
        <f t="shared" si="8"/>
        <v>21.570222549264788</v>
      </c>
      <c r="DP39" s="21">
        <v>19.526906923816902</v>
      </c>
      <c r="DQ39" s="21">
        <v>20.137339240397438</v>
      </c>
      <c r="DR39" s="21">
        <v>21.49492646220499</v>
      </c>
      <c r="DS39" s="21">
        <v>36.999999999999993</v>
      </c>
      <c r="DT39" s="21">
        <v>23.72014518257809</v>
      </c>
      <c r="DU39" s="21">
        <v>17.646369929438517</v>
      </c>
      <c r="DV39" s="21">
        <v>22.544526748971194</v>
      </c>
      <c r="DW39" s="21">
        <v>8.3731373356515988</v>
      </c>
      <c r="DX39" s="21">
        <v>15.562658311112822</v>
      </c>
      <c r="DY39" s="21">
        <v>25.000000000000004</v>
      </c>
      <c r="DZ39" s="21">
        <v>25.783913066084331</v>
      </c>
      <c r="EA39" s="21">
        <v>22.052747390921667</v>
      </c>
      <c r="EB39" s="21">
        <f t="shared" si="9"/>
        <v>21.015501457707156</v>
      </c>
      <c r="EC39" s="21">
        <v>18.355541707308266</v>
      </c>
      <c r="ED39" s="21">
        <v>19.260000000000002</v>
      </c>
      <c r="EE39" s="21">
        <v>20.812747652875451</v>
      </c>
      <c r="EF39" s="21">
        <v>22.192464236845382</v>
      </c>
      <c r="EG39" s="21">
        <v>27.751688470066522</v>
      </c>
      <c r="EH39" s="21">
        <v>9.1889333790946868</v>
      </c>
      <c r="EI39" s="21">
        <v>26.152653141813513</v>
      </c>
      <c r="EJ39" s="21">
        <v>22.030000000000005</v>
      </c>
      <c r="EK39" s="21">
        <v>15.79321994094086</v>
      </c>
      <c r="EL39" s="21">
        <v>22.364108251996448</v>
      </c>
      <c r="EM39" s="21">
        <v>21.830201960948628</v>
      </c>
      <c r="EN39" s="21">
        <v>26.454458750596093</v>
      </c>
      <c r="EO39" s="21">
        <f t="shared" si="10"/>
        <v>20.355454545454549</v>
      </c>
      <c r="EP39" s="21">
        <v>19.3</v>
      </c>
      <c r="EQ39" s="21">
        <v>19.75</v>
      </c>
      <c r="ER39" s="21">
        <v>17.489999999999998</v>
      </c>
      <c r="ES39" s="21">
        <v>24.82</v>
      </c>
      <c r="ET39" s="21">
        <v>16.75</v>
      </c>
      <c r="EU39" s="21">
        <v>19.98</v>
      </c>
      <c r="EV39" s="21">
        <v>15.38</v>
      </c>
      <c r="EW39" s="21">
        <v>19.079999999999998</v>
      </c>
      <c r="EX39" s="21">
        <v>20.36</v>
      </c>
      <c r="EY39" s="21" t="s">
        <v>739</v>
      </c>
      <c r="EZ39" s="21">
        <v>25</v>
      </c>
      <c r="FA39" s="21">
        <v>26</v>
      </c>
    </row>
    <row r="40" spans="1:157" s="37" customFormat="1" ht="12.75">
      <c r="A40" s="793" t="s">
        <v>3178</v>
      </c>
      <c r="B40" s="404">
        <f>AVERAGE(C40:N40)</f>
        <v>39.524416713095519</v>
      </c>
      <c r="C40" s="404">
        <v>30</v>
      </c>
      <c r="D40" s="404">
        <v>12.310000000000002</v>
      </c>
      <c r="E40" s="404" t="s">
        <v>15</v>
      </c>
      <c r="F40" s="404">
        <v>60</v>
      </c>
      <c r="G40" s="404" t="s">
        <v>15</v>
      </c>
      <c r="H40" s="404" t="s">
        <v>15</v>
      </c>
      <c r="I40" s="404" t="s">
        <v>15</v>
      </c>
      <c r="J40" s="404">
        <v>12.27515743477702</v>
      </c>
      <c r="K40" s="404">
        <v>60.000000000000007</v>
      </c>
      <c r="L40" s="404">
        <v>36</v>
      </c>
      <c r="M40" s="404">
        <v>56.308371665133386</v>
      </c>
      <c r="N40" s="404">
        <v>49.301804604853764</v>
      </c>
      <c r="O40" s="404">
        <f t="shared" si="2"/>
        <v>45.231479074565328</v>
      </c>
      <c r="P40" s="404">
        <v>57.260614175268863</v>
      </c>
      <c r="Q40" s="404">
        <v>49.672131147540988</v>
      </c>
      <c r="R40" s="404">
        <v>56.423880597014922</v>
      </c>
      <c r="S40" s="404">
        <v>45.016694894749577</v>
      </c>
      <c r="T40" s="404">
        <v>38.465762828213485</v>
      </c>
      <c r="U40" s="404" t="s">
        <v>15</v>
      </c>
      <c r="V40" s="404">
        <v>47.704116638078901</v>
      </c>
      <c r="W40" s="404">
        <v>35.027180067950169</v>
      </c>
      <c r="X40" s="404">
        <v>44.693449781659389</v>
      </c>
      <c r="Y40" s="404">
        <v>44.635514100822881</v>
      </c>
      <c r="Z40" s="404">
        <v>40.174408742456365</v>
      </c>
      <c r="AA40" s="404">
        <v>38.472516846462995</v>
      </c>
      <c r="AB40" s="404">
        <f t="shared" si="3"/>
        <v>38.778129024205334</v>
      </c>
      <c r="AC40" s="404">
        <v>42.398306253077301</v>
      </c>
      <c r="AD40" s="404">
        <v>39.063205493593046</v>
      </c>
      <c r="AE40" s="404">
        <v>35.597311298661936</v>
      </c>
      <c r="AF40" s="404">
        <v>36.783811146609864</v>
      </c>
      <c r="AG40" s="404">
        <v>52.566173442455387</v>
      </c>
      <c r="AH40" s="404">
        <v>37.673574558815432</v>
      </c>
      <c r="AI40" s="404">
        <v>39.705840933317532</v>
      </c>
      <c r="AJ40" s="404">
        <v>36.473417511143687</v>
      </c>
      <c r="AK40" s="404">
        <v>37.79139068979616</v>
      </c>
      <c r="AL40" s="404">
        <v>46.87492842269652</v>
      </c>
      <c r="AM40" s="404">
        <v>35.332791740478292</v>
      </c>
      <c r="AN40" s="404">
        <v>25.076796799818858</v>
      </c>
      <c r="AO40" s="404">
        <f t="shared" si="4"/>
        <v>33.769818229182675</v>
      </c>
      <c r="AP40" s="404">
        <v>36.338812595942407</v>
      </c>
      <c r="AQ40" s="404">
        <v>38.08238860022044</v>
      </c>
      <c r="AR40" s="404">
        <v>38.420823729669415</v>
      </c>
      <c r="AS40" s="404">
        <v>37.096909677704588</v>
      </c>
      <c r="AT40" s="404">
        <v>43.272845916752281</v>
      </c>
      <c r="AU40" s="404">
        <v>40</v>
      </c>
      <c r="AV40" s="404">
        <v>19.777238641376272</v>
      </c>
      <c r="AW40" s="404">
        <v>30.785208336605358</v>
      </c>
      <c r="AX40" s="404">
        <v>31.390315402818498</v>
      </c>
      <c r="AY40" s="404">
        <v>34.662485251195427</v>
      </c>
      <c r="AZ40" s="404">
        <v>37.868156531747552</v>
      </c>
      <c r="BA40" s="404">
        <v>17.542634066159852</v>
      </c>
      <c r="BB40" s="404">
        <f t="shared" si="5"/>
        <v>29.598414111989552</v>
      </c>
      <c r="BC40" s="404">
        <v>30.775680374148084</v>
      </c>
      <c r="BD40" s="404">
        <v>30.863854218981544</v>
      </c>
      <c r="BE40" s="404">
        <v>26.756546527668636</v>
      </c>
      <c r="BF40" s="404">
        <v>29.076707105719237</v>
      </c>
      <c r="BG40" s="404">
        <v>29.770118212235225</v>
      </c>
      <c r="BH40" s="404">
        <v>30.390980492766925</v>
      </c>
      <c r="BI40" s="404">
        <v>29.780146442466414</v>
      </c>
      <c r="BJ40" s="404">
        <v>29.998493258150319</v>
      </c>
      <c r="BK40" s="404">
        <v>28.566301452098582</v>
      </c>
      <c r="BL40" s="404">
        <v>27.202635370913697</v>
      </c>
      <c r="BM40" s="404">
        <v>31.687150050441186</v>
      </c>
      <c r="BN40" s="404">
        <v>30.312355838284731</v>
      </c>
      <c r="BO40" s="404">
        <f t="shared" si="6"/>
        <v>25.102383383688807</v>
      </c>
      <c r="BP40" s="404">
        <v>27.301716095930349</v>
      </c>
      <c r="BQ40" s="404">
        <v>26.098082669070504</v>
      </c>
      <c r="BR40" s="404">
        <v>27.548661587937811</v>
      </c>
      <c r="BS40" s="404">
        <v>28.233873089324501</v>
      </c>
      <c r="BT40" s="404">
        <v>28.663677239236758</v>
      </c>
      <c r="BU40" s="404">
        <v>19.632355020154851</v>
      </c>
      <c r="BV40" s="404">
        <v>28.029904463707819</v>
      </c>
      <c r="BW40" s="404">
        <v>24.452316197973094</v>
      </c>
      <c r="BX40" s="404">
        <v>22.053847781881561</v>
      </c>
      <c r="BY40" s="404">
        <v>20.639359062315805</v>
      </c>
      <c r="BZ40" s="404">
        <v>25.163276352773241</v>
      </c>
      <c r="CA40" s="404">
        <v>23.411531043959357</v>
      </c>
      <c r="CB40" s="404">
        <f t="shared" si="7"/>
        <v>24.449329117286783</v>
      </c>
      <c r="CC40" s="404">
        <v>20.989425655375285</v>
      </c>
      <c r="CD40" s="404">
        <v>24.060885266886704</v>
      </c>
      <c r="CE40" s="404">
        <v>22.876511417895923</v>
      </c>
      <c r="CF40" s="404">
        <v>23.576546735589996</v>
      </c>
      <c r="CG40" s="404">
        <v>21.997220103922892</v>
      </c>
      <c r="CH40" s="404">
        <v>26.344214972829345</v>
      </c>
      <c r="CI40" s="404">
        <v>27.065091815333673</v>
      </c>
      <c r="CJ40" s="404">
        <v>24.840207895817041</v>
      </c>
      <c r="CK40" s="404">
        <v>26.890729564718335</v>
      </c>
      <c r="CL40" s="404">
        <v>25.504652221869414</v>
      </c>
      <c r="CM40" s="404">
        <v>26.041957747142316</v>
      </c>
      <c r="CN40" s="404">
        <v>23.204506010060499</v>
      </c>
      <c r="CO40" s="404">
        <f t="shared" si="11"/>
        <v>22.343686550776294</v>
      </c>
      <c r="CP40" s="404">
        <v>24.234425566398137</v>
      </c>
      <c r="CQ40" s="404">
        <v>24.74307234107755</v>
      </c>
      <c r="CR40" s="404">
        <v>25.239618265620237</v>
      </c>
      <c r="CS40" s="404">
        <v>23.855634220286614</v>
      </c>
      <c r="CT40" s="404">
        <v>23.760586331885012</v>
      </c>
      <c r="CU40" s="404">
        <v>22.298459997788388</v>
      </c>
      <c r="CV40" s="404">
        <v>22.679311709904159</v>
      </c>
      <c r="CW40" s="404">
        <v>21.81467700186051</v>
      </c>
      <c r="CX40" s="404">
        <v>18.474399038577658</v>
      </c>
      <c r="CY40" s="404">
        <v>21.735693409618762</v>
      </c>
      <c r="CZ40" s="404">
        <v>19.602932222734005</v>
      </c>
      <c r="DA40" s="404">
        <v>19.685428503564463</v>
      </c>
      <c r="DB40" s="404">
        <f t="shared" si="13"/>
        <v>19.961771511506448</v>
      </c>
      <c r="DC40" s="404">
        <v>19.579470994672096</v>
      </c>
      <c r="DD40" s="404">
        <v>19.44751024064076</v>
      </c>
      <c r="DE40" s="404">
        <v>18.111731662905601</v>
      </c>
      <c r="DF40" s="404">
        <v>20.52459095550001</v>
      </c>
      <c r="DG40" s="404">
        <v>18.370995356784626</v>
      </c>
      <c r="DH40" s="404">
        <v>20.440289618963572</v>
      </c>
      <c r="DI40" s="404">
        <v>20.307692421239441</v>
      </c>
      <c r="DJ40" s="404">
        <v>20.924375122845429</v>
      </c>
      <c r="DK40" s="404">
        <v>20.222826120984717</v>
      </c>
      <c r="DL40" s="404">
        <v>20.431002901601119</v>
      </c>
      <c r="DM40" s="404">
        <v>20.775145373838878</v>
      </c>
      <c r="DN40" s="404">
        <v>20.405627368101129</v>
      </c>
      <c r="DO40" s="404">
        <f t="shared" si="8"/>
        <v>19.561965466076195</v>
      </c>
      <c r="DP40" s="404">
        <v>21.801082761175934</v>
      </c>
      <c r="DQ40" s="404">
        <v>19.321490847972356</v>
      </c>
      <c r="DR40" s="404">
        <v>20.121459995987369</v>
      </c>
      <c r="DS40" s="404">
        <v>20.836536167504505</v>
      </c>
      <c r="DT40" s="404">
        <v>20.916392164264845</v>
      </c>
      <c r="DU40" s="404">
        <v>21.22799391677545</v>
      </c>
      <c r="DV40" s="404">
        <v>16.002023474863552</v>
      </c>
      <c r="DW40" s="404">
        <v>16.78977009265402</v>
      </c>
      <c r="DX40" s="404">
        <v>21.777088709803657</v>
      </c>
      <c r="DY40" s="404">
        <v>16.888370222507149</v>
      </c>
      <c r="DZ40" s="404">
        <v>17.514312618702402</v>
      </c>
      <c r="EA40" s="404">
        <v>21.5470646207031</v>
      </c>
      <c r="EB40" s="404">
        <f t="shared" si="9"/>
        <v>20.550076857701416</v>
      </c>
      <c r="EC40" s="404">
        <v>20.293523550855561</v>
      </c>
      <c r="ED40" s="404">
        <v>21.182988445316916</v>
      </c>
      <c r="EE40" s="404">
        <v>20.637664103472911</v>
      </c>
      <c r="EF40" s="404">
        <v>20.90496903852241</v>
      </c>
      <c r="EG40" s="404">
        <v>19.436809080527421</v>
      </c>
      <c r="EH40" s="404">
        <v>20.928279092373469</v>
      </c>
      <c r="EI40" s="404">
        <v>21.847183771046208</v>
      </c>
      <c r="EJ40" s="404">
        <v>21.759762558065457</v>
      </c>
      <c r="EK40" s="404">
        <v>19.309753105856927</v>
      </c>
      <c r="EL40" s="404">
        <v>20.035485325509004</v>
      </c>
      <c r="EM40" s="404">
        <v>20.24971461373271</v>
      </c>
      <c r="EN40" s="404">
        <v>20.014789607137978</v>
      </c>
      <c r="EO40" s="404">
        <f t="shared" si="10"/>
        <v>20.126666666666669</v>
      </c>
      <c r="EP40" s="404">
        <v>19.559999999999999</v>
      </c>
      <c r="EQ40" s="404">
        <v>21.03</v>
      </c>
      <c r="ER40" s="404">
        <v>21.28</v>
      </c>
      <c r="ES40" s="404">
        <v>21.87</v>
      </c>
      <c r="ET40" s="404">
        <v>20.72</v>
      </c>
      <c r="EU40" s="404">
        <v>20.34</v>
      </c>
      <c r="EV40" s="404">
        <v>19.28</v>
      </c>
      <c r="EW40" s="404">
        <v>19.71</v>
      </c>
      <c r="EX40" s="404">
        <v>19.22</v>
      </c>
      <c r="EY40" s="404">
        <v>20.9</v>
      </c>
      <c r="EZ40" s="404">
        <v>18.420000000000002</v>
      </c>
      <c r="FA40" s="404">
        <v>19.190000000000001</v>
      </c>
    </row>
    <row r="41" spans="1:157" s="30" customFormat="1" ht="12.75">
      <c r="A41" s="792" t="s">
        <v>3187</v>
      </c>
      <c r="B41" s="21">
        <f>AVERAGE(C41:N41)</f>
        <v>60</v>
      </c>
      <c r="C41" s="21" t="s">
        <v>15</v>
      </c>
      <c r="D41" s="21" t="s">
        <v>15</v>
      </c>
      <c r="E41" s="21" t="s">
        <v>15</v>
      </c>
      <c r="F41" s="21" t="s">
        <v>15</v>
      </c>
      <c r="G41" s="21" t="s">
        <v>15</v>
      </c>
      <c r="H41" s="21" t="s">
        <v>15</v>
      </c>
      <c r="I41" s="21" t="s">
        <v>15</v>
      </c>
      <c r="J41" s="21" t="s">
        <v>15</v>
      </c>
      <c r="K41" s="21" t="s">
        <v>15</v>
      </c>
      <c r="L41" s="21" t="s">
        <v>15</v>
      </c>
      <c r="M41" s="21">
        <v>60</v>
      </c>
      <c r="N41" s="21" t="s">
        <v>15</v>
      </c>
      <c r="O41" s="21">
        <f t="shared" si="2"/>
        <v>46.206946454413888</v>
      </c>
      <c r="P41" s="21">
        <v>60.000000000000007</v>
      </c>
      <c r="Q41" s="21" t="s">
        <v>15</v>
      </c>
      <c r="R41" s="21" t="s">
        <v>15</v>
      </c>
      <c r="S41" s="21" t="s">
        <v>15</v>
      </c>
      <c r="T41" s="21">
        <v>50.000000000000007</v>
      </c>
      <c r="U41" s="21" t="s">
        <v>15</v>
      </c>
      <c r="V41" s="21" t="s">
        <v>15</v>
      </c>
      <c r="W41" s="21">
        <v>35</v>
      </c>
      <c r="X41" s="21" t="s">
        <v>15</v>
      </c>
      <c r="Y41" s="21" t="s">
        <v>15</v>
      </c>
      <c r="Z41" s="21">
        <v>45</v>
      </c>
      <c r="AA41" s="21">
        <v>41.034732272069462</v>
      </c>
      <c r="AB41" s="21">
        <f t="shared" si="3"/>
        <v>33.323322755773283</v>
      </c>
      <c r="AC41" s="21" t="s">
        <v>15</v>
      </c>
      <c r="AD41" s="21" t="s">
        <v>15</v>
      </c>
      <c r="AE41" s="21">
        <v>35</v>
      </c>
      <c r="AF41" s="21">
        <v>32</v>
      </c>
      <c r="AG41" s="21" t="s">
        <v>15</v>
      </c>
      <c r="AH41" s="21">
        <v>42</v>
      </c>
      <c r="AI41" s="21" t="s">
        <v>15</v>
      </c>
      <c r="AJ41" s="21" t="s">
        <v>15</v>
      </c>
      <c r="AK41" s="21" t="s">
        <v>15</v>
      </c>
      <c r="AL41" s="21">
        <v>45</v>
      </c>
      <c r="AM41" s="21">
        <v>28.45121633465191</v>
      </c>
      <c r="AN41" s="21">
        <v>17.488720199987807</v>
      </c>
      <c r="AO41" s="21">
        <f t="shared" si="4"/>
        <v>36.666666666666671</v>
      </c>
      <c r="AP41" s="21" t="s">
        <v>15</v>
      </c>
      <c r="AQ41" s="21" t="s">
        <v>15</v>
      </c>
      <c r="AR41" s="21" t="s">
        <v>15</v>
      </c>
      <c r="AS41" s="21">
        <v>55.000000000000007</v>
      </c>
      <c r="AT41" s="21" t="s">
        <v>15</v>
      </c>
      <c r="AU41" s="21" t="s">
        <v>15</v>
      </c>
      <c r="AV41" s="21">
        <v>15.000000000000002</v>
      </c>
      <c r="AW41" s="21" t="s">
        <v>15</v>
      </c>
      <c r="AX41" s="21">
        <v>40</v>
      </c>
      <c r="AY41" s="21" t="s">
        <v>15</v>
      </c>
      <c r="AZ41" s="21" t="s">
        <v>15</v>
      </c>
      <c r="BA41" s="21" t="s">
        <v>15</v>
      </c>
      <c r="BB41" s="21">
        <f t="shared" si="5"/>
        <v>25.21419281742018</v>
      </c>
      <c r="BC41" s="21" t="s">
        <v>15</v>
      </c>
      <c r="BD41" s="21">
        <v>30</v>
      </c>
      <c r="BE41" s="21">
        <v>30</v>
      </c>
      <c r="BF41" s="21">
        <v>10.519425820869863</v>
      </c>
      <c r="BG41" s="21" t="s">
        <v>15</v>
      </c>
      <c r="BH41" s="21" t="s">
        <v>15</v>
      </c>
      <c r="BI41" s="21">
        <v>26.479923901071391</v>
      </c>
      <c r="BJ41" s="21">
        <v>16.999999999999996</v>
      </c>
      <c r="BK41" s="21" t="s">
        <v>15</v>
      </c>
      <c r="BL41" s="21" t="s">
        <v>15</v>
      </c>
      <c r="BM41" s="21">
        <v>32.5</v>
      </c>
      <c r="BN41" s="21">
        <v>30.000000000000004</v>
      </c>
      <c r="BO41" s="21">
        <f t="shared" si="6"/>
        <v>27.247711845281646</v>
      </c>
      <c r="BP41" s="21">
        <v>35</v>
      </c>
      <c r="BQ41" s="21">
        <v>25</v>
      </c>
      <c r="BR41" s="21">
        <v>26.689708034283328</v>
      </c>
      <c r="BS41" s="21">
        <v>24.999999999999996</v>
      </c>
      <c r="BT41" s="21">
        <v>26.796563037406546</v>
      </c>
      <c r="BU41" s="21" t="s">
        <v>15</v>
      </c>
      <c r="BV41" s="21" t="s">
        <v>15</v>
      </c>
      <c r="BW41" s="21">
        <v>24.999999999999996</v>
      </c>
      <c r="BX41" s="21" t="s">
        <v>15</v>
      </c>
      <c r="BY41" s="21" t="s">
        <v>15</v>
      </c>
      <c r="BZ41" s="21" t="s">
        <v>15</v>
      </c>
      <c r="CA41" s="21" t="s">
        <v>15</v>
      </c>
      <c r="CB41" s="21">
        <f t="shared" si="7"/>
        <v>22.562112827954358</v>
      </c>
      <c r="CC41" s="21">
        <v>25</v>
      </c>
      <c r="CD41" s="21">
        <v>15.936665344440035</v>
      </c>
      <c r="CE41" s="21">
        <v>20.6249348392702</v>
      </c>
      <c r="CF41" s="21" t="s">
        <v>15</v>
      </c>
      <c r="CG41" s="21">
        <v>17.800000000000004</v>
      </c>
      <c r="CH41" s="21" t="s">
        <v>15</v>
      </c>
      <c r="CI41" s="21">
        <v>26.250042763128274</v>
      </c>
      <c r="CJ41" s="21">
        <v>25.000000000000004</v>
      </c>
      <c r="CK41" s="21">
        <v>20.654997938607998</v>
      </c>
      <c r="CL41" s="21">
        <v>23.480730160303263</v>
      </c>
      <c r="CM41" s="21">
        <v>26.908641887316914</v>
      </c>
      <c r="CN41" s="21">
        <v>23.9651153464769</v>
      </c>
      <c r="CO41" s="21">
        <f t="shared" si="11"/>
        <v>18.427398798519295</v>
      </c>
      <c r="CP41" s="21">
        <v>17.609388197353493</v>
      </c>
      <c r="CQ41" s="21">
        <v>16.146710737969471</v>
      </c>
      <c r="CR41" s="21">
        <v>19.540941095018205</v>
      </c>
      <c r="CS41" s="21">
        <v>21.997252525252527</v>
      </c>
      <c r="CT41" s="21">
        <v>23.380385797353355</v>
      </c>
      <c r="CU41" s="21">
        <v>18.58733304610082</v>
      </c>
      <c r="CV41" s="21">
        <v>16.400472200336448</v>
      </c>
      <c r="CW41" s="21">
        <v>18.437086464057415</v>
      </c>
      <c r="CX41" s="21">
        <v>14.183873244785902</v>
      </c>
      <c r="CY41" s="21">
        <v>19.889066994726342</v>
      </c>
      <c r="CZ41" s="21">
        <v>18.491729807100036</v>
      </c>
      <c r="DA41" s="21">
        <v>16.464545472177509</v>
      </c>
      <c r="DB41" s="21">
        <f t="shared" si="13"/>
        <v>16.869193053348734</v>
      </c>
      <c r="DC41" s="21">
        <v>18.813542110095035</v>
      </c>
      <c r="DD41" s="21">
        <v>15.58428255749263</v>
      </c>
      <c r="DE41" s="21">
        <v>14.907099280579086</v>
      </c>
      <c r="DF41" s="21">
        <v>18.381815151630182</v>
      </c>
      <c r="DG41" s="21">
        <v>16.606649517370165</v>
      </c>
      <c r="DH41" s="21">
        <v>17.033455564531359</v>
      </c>
      <c r="DI41" s="21">
        <v>17.650820742370747</v>
      </c>
      <c r="DJ41" s="21">
        <v>17.998936338160505</v>
      </c>
      <c r="DK41" s="21">
        <v>17.405055143556446</v>
      </c>
      <c r="DL41" s="21">
        <v>16.169171939582593</v>
      </c>
      <c r="DM41" s="21">
        <v>16.254712150825558</v>
      </c>
      <c r="DN41" s="21">
        <v>15.624776143990566</v>
      </c>
      <c r="DO41" s="21">
        <f t="shared" si="8"/>
        <v>16.849688056535175</v>
      </c>
      <c r="DP41" s="21">
        <v>16.48382833378589</v>
      </c>
      <c r="DQ41" s="21">
        <v>15.352626996837916</v>
      </c>
      <c r="DR41" s="21">
        <v>16.466935012421327</v>
      </c>
      <c r="DS41" s="21">
        <v>17.458617887153423</v>
      </c>
      <c r="DT41" s="21">
        <v>16.044896578244824</v>
      </c>
      <c r="DU41" s="21">
        <v>18.641287375443365</v>
      </c>
      <c r="DV41" s="21">
        <v>18.162360185256382</v>
      </c>
      <c r="DW41" s="21">
        <v>16.486723193307817</v>
      </c>
      <c r="DX41" s="21">
        <v>18.28517105047122</v>
      </c>
      <c r="DY41" s="21">
        <v>19.475305915619838</v>
      </c>
      <c r="DZ41" s="21">
        <v>12.007700901182513</v>
      </c>
      <c r="EA41" s="21">
        <v>17.330803248697549</v>
      </c>
      <c r="EB41" s="21">
        <f t="shared" si="9"/>
        <v>15.976151976629938</v>
      </c>
      <c r="EC41" s="21">
        <v>16.372742827791203</v>
      </c>
      <c r="ED41" s="21">
        <v>15.762136241535616</v>
      </c>
      <c r="EE41" s="21">
        <v>15.157372087166783</v>
      </c>
      <c r="EF41" s="21">
        <v>16.871457313892549</v>
      </c>
      <c r="EG41" s="21">
        <v>14.66485946467445</v>
      </c>
      <c r="EH41" s="21">
        <v>15.642530839838727</v>
      </c>
      <c r="EI41" s="21">
        <v>17.792335720800594</v>
      </c>
      <c r="EJ41" s="21">
        <v>16.082581701090536</v>
      </c>
      <c r="EK41" s="21">
        <v>15.043595565826049</v>
      </c>
      <c r="EL41" s="21">
        <v>13.969373503088365</v>
      </c>
      <c r="EM41" s="21">
        <v>17.537452579129152</v>
      </c>
      <c r="EN41" s="21">
        <v>16.817385874725215</v>
      </c>
      <c r="EO41" s="21">
        <f t="shared" si="10"/>
        <v>16.324166666666667</v>
      </c>
      <c r="EP41" s="21">
        <v>18.239999999999998</v>
      </c>
      <c r="EQ41" s="21">
        <v>18.46</v>
      </c>
      <c r="ER41" s="21">
        <v>15.31</v>
      </c>
      <c r="ES41" s="21">
        <v>18.850000000000001</v>
      </c>
      <c r="ET41" s="21">
        <v>17.3</v>
      </c>
      <c r="EU41" s="21">
        <v>17.39</v>
      </c>
      <c r="EV41" s="21">
        <v>15.14</v>
      </c>
      <c r="EW41" s="21">
        <v>13.72</v>
      </c>
      <c r="EX41" s="21">
        <v>15.4</v>
      </c>
      <c r="EY41" s="21">
        <v>15.54</v>
      </c>
      <c r="EZ41" s="21">
        <v>14.17</v>
      </c>
      <c r="FA41" s="21">
        <v>16.37</v>
      </c>
    </row>
    <row r="42" spans="1:157" s="30" customFormat="1" ht="12.75">
      <c r="A42" s="753" t="s">
        <v>3042</v>
      </c>
      <c r="B42" s="21" t="s">
        <v>15</v>
      </c>
      <c r="C42" s="21" t="s">
        <v>15</v>
      </c>
      <c r="D42" s="21" t="s">
        <v>15</v>
      </c>
      <c r="E42" s="21" t="s">
        <v>15</v>
      </c>
      <c r="F42" s="21" t="s">
        <v>15</v>
      </c>
      <c r="G42" s="21" t="s">
        <v>15</v>
      </c>
      <c r="H42" s="21" t="s">
        <v>15</v>
      </c>
      <c r="I42" s="21" t="s">
        <v>15</v>
      </c>
      <c r="J42" s="21" t="s">
        <v>15</v>
      </c>
      <c r="K42" s="21" t="s">
        <v>15</v>
      </c>
      <c r="L42" s="21" t="s">
        <v>15</v>
      </c>
      <c r="M42" s="21" t="s">
        <v>15</v>
      </c>
      <c r="N42" s="21" t="s">
        <v>15</v>
      </c>
      <c r="O42" s="21">
        <f t="shared" si="2"/>
        <v>60</v>
      </c>
      <c r="P42" s="21" t="s">
        <v>15</v>
      </c>
      <c r="Q42" s="21" t="s">
        <v>15</v>
      </c>
      <c r="R42" s="21" t="s">
        <v>15</v>
      </c>
      <c r="S42" s="21" t="s">
        <v>15</v>
      </c>
      <c r="T42" s="21" t="s">
        <v>15</v>
      </c>
      <c r="U42" s="21" t="s">
        <v>15</v>
      </c>
      <c r="V42" s="21" t="s">
        <v>15</v>
      </c>
      <c r="W42" s="21" t="s">
        <v>15</v>
      </c>
      <c r="X42" s="21">
        <v>60</v>
      </c>
      <c r="Y42" s="21" t="s">
        <v>15</v>
      </c>
      <c r="Z42" s="21" t="s">
        <v>15</v>
      </c>
      <c r="AA42" s="21" t="s">
        <v>15</v>
      </c>
      <c r="AB42" s="21">
        <f t="shared" si="3"/>
        <v>46.5</v>
      </c>
      <c r="AC42" s="21" t="s">
        <v>15</v>
      </c>
      <c r="AD42" s="21" t="s">
        <v>15</v>
      </c>
      <c r="AE42" s="21">
        <v>33</v>
      </c>
      <c r="AF42" s="21" t="s">
        <v>15</v>
      </c>
      <c r="AG42" s="21" t="s">
        <v>15</v>
      </c>
      <c r="AH42" s="21" t="s">
        <v>15</v>
      </c>
      <c r="AI42" s="21" t="s">
        <v>15</v>
      </c>
      <c r="AJ42" s="21" t="s">
        <v>15</v>
      </c>
      <c r="AK42" s="21" t="s">
        <v>15</v>
      </c>
      <c r="AL42" s="21">
        <v>60</v>
      </c>
      <c r="AM42" s="21" t="s">
        <v>15</v>
      </c>
      <c r="AN42" s="21" t="s">
        <v>15</v>
      </c>
      <c r="AO42" s="21">
        <f t="shared" si="4"/>
        <v>28.435059111292293</v>
      </c>
      <c r="AP42" s="21" t="s">
        <v>15</v>
      </c>
      <c r="AQ42" s="21">
        <v>40</v>
      </c>
      <c r="AR42" s="21" t="s">
        <v>15</v>
      </c>
      <c r="AS42" s="21" t="s">
        <v>15</v>
      </c>
      <c r="AT42" s="21" t="s">
        <v>15</v>
      </c>
      <c r="AU42" s="21" t="s">
        <v>15</v>
      </c>
      <c r="AV42" s="21">
        <v>30.175295556461474</v>
      </c>
      <c r="AW42" s="21" t="s">
        <v>15</v>
      </c>
      <c r="AX42" s="21">
        <v>17</v>
      </c>
      <c r="AY42" s="21" t="s">
        <v>15</v>
      </c>
      <c r="AZ42" s="21">
        <v>30.000000000000004</v>
      </c>
      <c r="BA42" s="21">
        <v>24.999999999999996</v>
      </c>
      <c r="BB42" s="21">
        <f t="shared" si="5"/>
        <v>35</v>
      </c>
      <c r="BC42" s="21" t="s">
        <v>15</v>
      </c>
      <c r="BD42" s="21" t="s">
        <v>15</v>
      </c>
      <c r="BE42" s="21" t="s">
        <v>15</v>
      </c>
      <c r="BF42" s="21" t="s">
        <v>15</v>
      </c>
      <c r="BG42" s="21">
        <v>40</v>
      </c>
      <c r="BH42" s="21">
        <v>30</v>
      </c>
      <c r="BI42" s="21" t="s">
        <v>15</v>
      </c>
      <c r="BJ42" s="21" t="s">
        <v>15</v>
      </c>
      <c r="BK42" s="21" t="s">
        <v>15</v>
      </c>
      <c r="BL42" s="21" t="s">
        <v>15</v>
      </c>
      <c r="BM42" s="21" t="s">
        <v>15</v>
      </c>
      <c r="BN42" s="21" t="s">
        <v>15</v>
      </c>
      <c r="BO42" s="21">
        <f t="shared" si="6"/>
        <v>25.596030781692992</v>
      </c>
      <c r="BP42" s="21" t="s">
        <v>15</v>
      </c>
      <c r="BQ42" s="21" t="s">
        <v>15</v>
      </c>
      <c r="BR42" s="21" t="s">
        <v>15</v>
      </c>
      <c r="BS42" s="21">
        <v>24</v>
      </c>
      <c r="BT42" s="21" t="s">
        <v>15</v>
      </c>
      <c r="BU42" s="21">
        <v>30</v>
      </c>
      <c r="BV42" s="21">
        <v>35.4</v>
      </c>
      <c r="BW42" s="21">
        <v>9.1761846901579585</v>
      </c>
      <c r="BX42" s="21" t="s">
        <v>15</v>
      </c>
      <c r="BY42" s="21">
        <v>30</v>
      </c>
      <c r="BZ42" s="21" t="s">
        <v>15</v>
      </c>
      <c r="CA42" s="21">
        <v>25</v>
      </c>
      <c r="CB42" s="21">
        <f t="shared" si="7"/>
        <v>33.272034006543052</v>
      </c>
      <c r="CC42" s="21">
        <v>33</v>
      </c>
      <c r="CD42" s="21">
        <v>39.099999999999994</v>
      </c>
      <c r="CE42" s="21">
        <v>30</v>
      </c>
      <c r="CF42" s="21">
        <v>28.882037533512065</v>
      </c>
      <c r="CG42" s="21">
        <v>34.010336538461537</v>
      </c>
      <c r="CH42" s="21" t="s">
        <v>15</v>
      </c>
      <c r="CI42" s="21">
        <v>30</v>
      </c>
      <c r="CJ42" s="21">
        <v>36.799999999999997</v>
      </c>
      <c r="CK42" s="21">
        <v>36.4</v>
      </c>
      <c r="CL42" s="21">
        <v>24.800000000000004</v>
      </c>
      <c r="CM42" s="21">
        <v>35</v>
      </c>
      <c r="CN42" s="21">
        <v>38</v>
      </c>
      <c r="CO42" s="21">
        <f t="shared" si="11"/>
        <v>23.634856719180153</v>
      </c>
      <c r="CP42" s="21">
        <v>30</v>
      </c>
      <c r="CQ42" s="21">
        <v>16.397450379215748</v>
      </c>
      <c r="CR42" s="21">
        <v>23.44781144781145</v>
      </c>
      <c r="CS42" s="21">
        <v>17.443890588220484</v>
      </c>
      <c r="CT42" s="21">
        <v>26.124375347029428</v>
      </c>
      <c r="CU42" s="21">
        <v>21.847915401379016</v>
      </c>
      <c r="CV42" s="21">
        <v>21.118823529411763</v>
      </c>
      <c r="CW42" s="21">
        <v>19.295689131754706</v>
      </c>
      <c r="CX42" s="21">
        <v>28.5</v>
      </c>
      <c r="CY42" s="21">
        <v>27.782324805339268</v>
      </c>
      <c r="CZ42" s="21">
        <v>24.999999999999996</v>
      </c>
      <c r="DA42" s="21">
        <v>26.659999999999997</v>
      </c>
      <c r="DB42" s="21">
        <f t="shared" si="13"/>
        <v>22.80144770491745</v>
      </c>
      <c r="DC42" s="21">
        <v>25</v>
      </c>
      <c r="DD42" s="21">
        <v>28.11</v>
      </c>
      <c r="DE42" s="21">
        <v>26.652979020979021</v>
      </c>
      <c r="DF42" s="21">
        <v>22.000000000000004</v>
      </c>
      <c r="DG42" s="21">
        <v>20.63705369693562</v>
      </c>
      <c r="DH42" s="21">
        <v>22.213795318298605</v>
      </c>
      <c r="DI42" s="21">
        <v>22.109540078843629</v>
      </c>
      <c r="DJ42" s="21">
        <v>22.721762198010421</v>
      </c>
      <c r="DK42" s="21">
        <v>19.040038059566243</v>
      </c>
      <c r="DL42" s="21">
        <v>20.518007604857797</v>
      </c>
      <c r="DM42" s="21">
        <v>19.614196481518086</v>
      </c>
      <c r="DN42" s="21">
        <v>24.999999999999996</v>
      </c>
      <c r="DO42" s="21">
        <f t="shared" si="8"/>
        <v>22.864004545140748</v>
      </c>
      <c r="DP42" s="21">
        <v>24</v>
      </c>
      <c r="DQ42" s="21">
        <v>21.999999999999996</v>
      </c>
      <c r="DR42" s="21">
        <v>20.451641330689579</v>
      </c>
      <c r="DS42" s="21">
        <v>20.618480739140157</v>
      </c>
      <c r="DT42" s="21">
        <v>25.612703272363532</v>
      </c>
      <c r="DU42" s="21">
        <v>20.840474512033353</v>
      </c>
      <c r="DV42" s="21">
        <v>22.303987730061351</v>
      </c>
      <c r="DW42" s="21">
        <v>20.798576657177716</v>
      </c>
      <c r="DX42" s="21">
        <v>25.368088084670536</v>
      </c>
      <c r="DY42" s="21">
        <v>22.034494464208535</v>
      </c>
      <c r="DZ42" s="21">
        <v>27.483473527956459</v>
      </c>
      <c r="EA42" s="21">
        <v>22.856134223387766</v>
      </c>
      <c r="EB42" s="21">
        <f t="shared" si="9"/>
        <v>23.188274371282343</v>
      </c>
      <c r="EC42" s="21">
        <v>24.970304506699151</v>
      </c>
      <c r="ED42" s="21">
        <v>23.218721541155865</v>
      </c>
      <c r="EE42" s="21">
        <v>21.791120969117902</v>
      </c>
      <c r="EF42" s="21">
        <v>24.287145969498908</v>
      </c>
      <c r="EG42" s="21">
        <v>21.720103582679268</v>
      </c>
      <c r="EH42" s="21">
        <v>19.488756292033557</v>
      </c>
      <c r="EI42" s="21">
        <v>24.933703703703703</v>
      </c>
      <c r="EJ42" s="21">
        <v>23.646338735994782</v>
      </c>
      <c r="EK42" s="21">
        <v>23.014276786614253</v>
      </c>
      <c r="EL42" s="21">
        <v>24.842419673166496</v>
      </c>
      <c r="EM42" s="21">
        <v>22.96854531941489</v>
      </c>
      <c r="EN42" s="21">
        <v>23.37785537530932</v>
      </c>
      <c r="EO42" s="21">
        <f t="shared" si="10"/>
        <v>23.500833333333333</v>
      </c>
      <c r="EP42" s="21">
        <v>21.68</v>
      </c>
      <c r="EQ42" s="21">
        <v>19.29</v>
      </c>
      <c r="ER42" s="21">
        <v>23.57</v>
      </c>
      <c r="ES42" s="21">
        <v>24.12</v>
      </c>
      <c r="ET42" s="21">
        <v>19.399999999999999</v>
      </c>
      <c r="EU42" s="21">
        <v>18.440000000000001</v>
      </c>
      <c r="EV42" s="21">
        <v>20.67</v>
      </c>
      <c r="EW42" s="21">
        <v>23.91</v>
      </c>
      <c r="EX42" s="21">
        <v>22.85</v>
      </c>
      <c r="EY42" s="21">
        <v>30.88</v>
      </c>
      <c r="EZ42" s="21">
        <v>27.34</v>
      </c>
      <c r="FA42" s="21">
        <v>29.86</v>
      </c>
    </row>
    <row r="43" spans="1:157" s="30" customFormat="1" ht="12.75">
      <c r="A43" s="792" t="s">
        <v>2901</v>
      </c>
      <c r="B43" s="21">
        <f>AVERAGE(C43:N43)</f>
        <v>12.655000000000001</v>
      </c>
      <c r="C43" s="21" t="s">
        <v>15</v>
      </c>
      <c r="D43" s="21">
        <v>12.310000000000002</v>
      </c>
      <c r="E43" s="21" t="s">
        <v>15</v>
      </c>
      <c r="F43" s="21" t="s">
        <v>15</v>
      </c>
      <c r="G43" s="21" t="s">
        <v>15</v>
      </c>
      <c r="H43" s="21" t="s">
        <v>15</v>
      </c>
      <c r="I43" s="21" t="s">
        <v>15</v>
      </c>
      <c r="J43" s="21">
        <v>13</v>
      </c>
      <c r="K43" s="21" t="s">
        <v>15</v>
      </c>
      <c r="L43" s="21" t="s">
        <v>15</v>
      </c>
      <c r="M43" s="21" t="s">
        <v>15</v>
      </c>
      <c r="N43" s="21" t="s">
        <v>15</v>
      </c>
      <c r="O43" s="21" t="s">
        <v>15</v>
      </c>
      <c r="P43" s="21" t="s">
        <v>15</v>
      </c>
      <c r="Q43" s="21" t="s">
        <v>15</v>
      </c>
      <c r="R43" s="21" t="s">
        <v>15</v>
      </c>
      <c r="S43" s="21" t="s">
        <v>15</v>
      </c>
      <c r="T43" s="21" t="s">
        <v>15</v>
      </c>
      <c r="U43" s="21" t="s">
        <v>15</v>
      </c>
      <c r="V43" s="21" t="s">
        <v>15</v>
      </c>
      <c r="W43" s="21" t="s">
        <v>15</v>
      </c>
      <c r="X43" s="21" t="s">
        <v>15</v>
      </c>
      <c r="Y43" s="21" t="s">
        <v>15</v>
      </c>
      <c r="Z43" s="21" t="s">
        <v>15</v>
      </c>
      <c r="AA43" s="21" t="s">
        <v>15</v>
      </c>
      <c r="AB43" s="21">
        <f t="shared" si="3"/>
        <v>35</v>
      </c>
      <c r="AC43" s="21" t="s">
        <v>15</v>
      </c>
      <c r="AD43" s="21" t="s">
        <v>15</v>
      </c>
      <c r="AE43" s="21" t="s">
        <v>15</v>
      </c>
      <c r="AF43" s="21">
        <v>35</v>
      </c>
      <c r="AG43" s="21" t="s">
        <v>15</v>
      </c>
      <c r="AH43" s="21" t="s">
        <v>15</v>
      </c>
      <c r="AI43" s="21" t="s">
        <v>15</v>
      </c>
      <c r="AJ43" s="21" t="s">
        <v>15</v>
      </c>
      <c r="AK43" s="21" t="s">
        <v>15</v>
      </c>
      <c r="AL43" s="21" t="s">
        <v>15</v>
      </c>
      <c r="AM43" s="21" t="s">
        <v>15</v>
      </c>
      <c r="AN43" s="21" t="s">
        <v>15</v>
      </c>
      <c r="AO43" s="21">
        <f t="shared" si="4"/>
        <v>39.333333333333336</v>
      </c>
      <c r="AP43" s="21" t="s">
        <v>15</v>
      </c>
      <c r="AQ43" s="21" t="s">
        <v>15</v>
      </c>
      <c r="AR43" s="21" t="s">
        <v>15</v>
      </c>
      <c r="AS43" s="21">
        <v>45</v>
      </c>
      <c r="AT43" s="21">
        <v>44.999999999999993</v>
      </c>
      <c r="AU43" s="21" t="s">
        <v>15</v>
      </c>
      <c r="AV43" s="21" t="s">
        <v>15</v>
      </c>
      <c r="AW43" s="21" t="s">
        <v>15</v>
      </c>
      <c r="AX43" s="21" t="s">
        <v>15</v>
      </c>
      <c r="AY43" s="21" t="s">
        <v>15</v>
      </c>
      <c r="AZ43" s="21">
        <v>28</v>
      </c>
      <c r="BA43" s="21" t="s">
        <v>15</v>
      </c>
      <c r="BB43" s="21">
        <f t="shared" si="5"/>
        <v>32.962686762148238</v>
      </c>
      <c r="BC43" s="21" t="s">
        <v>15</v>
      </c>
      <c r="BD43" s="21" t="s">
        <v>15</v>
      </c>
      <c r="BE43" s="21">
        <v>30</v>
      </c>
      <c r="BF43" s="21" t="s">
        <v>15</v>
      </c>
      <c r="BG43" s="21">
        <v>30</v>
      </c>
      <c r="BH43" s="21" t="s">
        <v>15</v>
      </c>
      <c r="BI43" s="21">
        <v>34.888340177782396</v>
      </c>
      <c r="BJ43" s="21">
        <v>34.925093632958806</v>
      </c>
      <c r="BK43" s="21" t="s">
        <v>15</v>
      </c>
      <c r="BL43" s="21" t="s">
        <v>15</v>
      </c>
      <c r="BM43" s="21" t="s">
        <v>15</v>
      </c>
      <c r="BN43" s="21">
        <v>35</v>
      </c>
      <c r="BO43" s="21">
        <f t="shared" si="6"/>
        <v>26.174091662490845</v>
      </c>
      <c r="BP43" s="21" t="s">
        <v>15</v>
      </c>
      <c r="BQ43" s="21" t="s">
        <v>15</v>
      </c>
      <c r="BR43" s="21">
        <v>25</v>
      </c>
      <c r="BS43" s="21" t="s">
        <v>15</v>
      </c>
      <c r="BT43" s="21" t="s">
        <v>15</v>
      </c>
      <c r="BU43" s="21">
        <v>22.870458312454225</v>
      </c>
      <c r="BV43" s="21" t="s">
        <v>15</v>
      </c>
      <c r="BW43" s="21" t="s">
        <v>15</v>
      </c>
      <c r="BX43" s="21">
        <v>35</v>
      </c>
      <c r="BY43" s="21" t="s">
        <v>15</v>
      </c>
      <c r="BZ43" s="21">
        <v>24.000000000000004</v>
      </c>
      <c r="CA43" s="21">
        <v>24</v>
      </c>
      <c r="CB43" s="21">
        <f t="shared" si="7"/>
        <v>21.666666666666668</v>
      </c>
      <c r="CC43" s="21" t="s">
        <v>15</v>
      </c>
      <c r="CD43" s="21" t="s">
        <v>15</v>
      </c>
      <c r="CE43" s="21" t="s">
        <v>15</v>
      </c>
      <c r="CF43" s="21">
        <v>25</v>
      </c>
      <c r="CG43" s="21" t="s">
        <v>15</v>
      </c>
      <c r="CH43" s="21">
        <v>15.000000000000002</v>
      </c>
      <c r="CI43" s="21" t="s">
        <v>15</v>
      </c>
      <c r="CJ43" s="21" t="s">
        <v>15</v>
      </c>
      <c r="CK43" s="21" t="s">
        <v>15</v>
      </c>
      <c r="CL43" s="21" t="s">
        <v>15</v>
      </c>
      <c r="CM43" s="21" t="s">
        <v>15</v>
      </c>
      <c r="CN43" s="21">
        <v>25</v>
      </c>
      <c r="CO43" s="21">
        <f t="shared" si="11"/>
        <v>23.953619597873054</v>
      </c>
      <c r="CP43" s="21">
        <v>22.299999999999997</v>
      </c>
      <c r="CQ43" s="21">
        <v>28</v>
      </c>
      <c r="CR43" s="21">
        <v>30</v>
      </c>
      <c r="CS43" s="21">
        <v>22.407779339894223</v>
      </c>
      <c r="CT43" s="21">
        <v>20.443801254220936</v>
      </c>
      <c r="CU43" s="21">
        <v>25</v>
      </c>
      <c r="CV43" s="21">
        <v>30</v>
      </c>
      <c r="CW43" s="21">
        <v>20.384615384615387</v>
      </c>
      <c r="CX43" s="21" t="s">
        <v>15</v>
      </c>
      <c r="CY43" s="21" t="s">
        <v>15</v>
      </c>
      <c r="CZ43" s="21">
        <v>22.000000000000004</v>
      </c>
      <c r="DA43" s="21">
        <v>19.000000000000004</v>
      </c>
      <c r="DB43" s="21">
        <f t="shared" si="13"/>
        <v>23.066692064051505</v>
      </c>
      <c r="DC43" s="21">
        <v>16.7777893748043</v>
      </c>
      <c r="DD43" s="21">
        <v>19.331196489265587</v>
      </c>
      <c r="DE43" s="21">
        <v>15.814210306987082</v>
      </c>
      <c r="DF43" s="21">
        <v>25</v>
      </c>
      <c r="DG43" s="21">
        <v>27</v>
      </c>
      <c r="DH43" s="21">
        <v>25</v>
      </c>
      <c r="DI43" s="21">
        <v>25.456165359942982</v>
      </c>
      <c r="DJ43" s="21">
        <v>24.4</v>
      </c>
      <c r="DK43" s="21">
        <v>24.999999999999996</v>
      </c>
      <c r="DL43" s="21">
        <v>24.999999999999996</v>
      </c>
      <c r="DM43" s="21">
        <v>25.737939249553303</v>
      </c>
      <c r="DN43" s="21">
        <v>22.28300398806477</v>
      </c>
      <c r="DO43" s="21">
        <f t="shared" si="8"/>
        <v>23.952900417889168</v>
      </c>
      <c r="DP43" s="21">
        <v>26.257785368630802</v>
      </c>
      <c r="DQ43" s="21">
        <v>20.007850609010422</v>
      </c>
      <c r="DR43" s="21">
        <v>18.784509673927754</v>
      </c>
      <c r="DS43" s="21">
        <v>21.362382451308285</v>
      </c>
      <c r="DT43" s="21">
        <v>25.500305064063451</v>
      </c>
      <c r="DU43" s="21">
        <v>22.270207852193995</v>
      </c>
      <c r="DV43" s="21">
        <v>26.667570498915403</v>
      </c>
      <c r="DW43" s="21">
        <v>25.289433660196121</v>
      </c>
      <c r="DX43" s="21">
        <v>25.501222493887528</v>
      </c>
      <c r="DY43" s="21">
        <v>27.999999999999996</v>
      </c>
      <c r="DZ43" s="21">
        <v>25.718130841121489</v>
      </c>
      <c r="EA43" s="21">
        <v>22.075406501414765</v>
      </c>
      <c r="EB43" s="21">
        <f t="shared" si="9"/>
        <v>24.270922168985848</v>
      </c>
      <c r="EC43" s="21">
        <v>26.999999999999996</v>
      </c>
      <c r="ED43" s="21">
        <v>27.69</v>
      </c>
      <c r="EE43" s="21">
        <v>26</v>
      </c>
      <c r="EF43" s="21">
        <v>22.5</v>
      </c>
      <c r="EG43" s="21">
        <v>21.469969801103826</v>
      </c>
      <c r="EH43" s="21">
        <v>24.660570929216433</v>
      </c>
      <c r="EI43" s="21">
        <v>22.003432958274729</v>
      </c>
      <c r="EJ43" s="21">
        <v>19.540979002344915</v>
      </c>
      <c r="EK43" s="21">
        <v>25.512405825514637</v>
      </c>
      <c r="EL43" s="21">
        <v>25.933128625042645</v>
      </c>
      <c r="EM43" s="21">
        <v>25.607391304347825</v>
      </c>
      <c r="EN43" s="21">
        <v>23.333187581985136</v>
      </c>
      <c r="EO43" s="21">
        <f t="shared" si="10"/>
        <v>24.021999999999998</v>
      </c>
      <c r="EP43" s="21">
        <v>24.5</v>
      </c>
      <c r="EQ43" s="21">
        <v>24.6</v>
      </c>
      <c r="ER43" s="21">
        <v>24.61</v>
      </c>
      <c r="ES43" s="21">
        <v>22.04</v>
      </c>
      <c r="ET43" s="21">
        <v>19.55</v>
      </c>
      <c r="EU43" s="21">
        <v>24.23</v>
      </c>
      <c r="EV43" s="21">
        <v>23.47</v>
      </c>
      <c r="EW43" s="21">
        <v>25.25</v>
      </c>
      <c r="EX43" s="21">
        <v>24.6</v>
      </c>
      <c r="EY43" s="21">
        <v>27.37</v>
      </c>
      <c r="EZ43" s="21" t="s">
        <v>739</v>
      </c>
      <c r="FA43" s="21" t="s">
        <v>739</v>
      </c>
    </row>
    <row r="44" spans="1:157" s="30" customFormat="1" ht="12.75">
      <c r="A44" s="792" t="s">
        <v>3188</v>
      </c>
      <c r="B44" s="21">
        <f>AVERAGE(C44:N44)</f>
        <v>36</v>
      </c>
      <c r="C44" s="21" t="s">
        <v>15</v>
      </c>
      <c r="D44" s="21" t="s">
        <v>15</v>
      </c>
      <c r="E44" s="21" t="s">
        <v>15</v>
      </c>
      <c r="F44" s="21" t="s">
        <v>15</v>
      </c>
      <c r="G44" s="21" t="s">
        <v>15</v>
      </c>
      <c r="H44" s="21" t="s">
        <v>15</v>
      </c>
      <c r="I44" s="21" t="s">
        <v>15</v>
      </c>
      <c r="J44" s="21" t="s">
        <v>15</v>
      </c>
      <c r="K44" s="21" t="s">
        <v>15</v>
      </c>
      <c r="L44" s="21" t="s">
        <v>15</v>
      </c>
      <c r="M44" s="21" t="s">
        <v>15</v>
      </c>
      <c r="N44" s="21">
        <v>36</v>
      </c>
      <c r="O44" s="21">
        <f t="shared" si="2"/>
        <v>34.895847266410875</v>
      </c>
      <c r="P44" s="21" t="s">
        <v>15</v>
      </c>
      <c r="Q44" s="21">
        <v>36</v>
      </c>
      <c r="R44" s="21">
        <v>36</v>
      </c>
      <c r="S44" s="21">
        <v>36</v>
      </c>
      <c r="T44" s="21">
        <v>20</v>
      </c>
      <c r="U44" s="21" t="s">
        <v>15</v>
      </c>
      <c r="V44" s="21" t="s">
        <v>15</v>
      </c>
      <c r="W44" s="21" t="s">
        <v>15</v>
      </c>
      <c r="X44" s="21">
        <v>40</v>
      </c>
      <c r="Y44" s="21" t="s">
        <v>15</v>
      </c>
      <c r="Z44" s="21">
        <v>36.83992606284658</v>
      </c>
      <c r="AA44" s="21">
        <v>39.431004802029534</v>
      </c>
      <c r="AB44" s="21">
        <f t="shared" si="3"/>
        <v>43.139911694375648</v>
      </c>
      <c r="AC44" s="21">
        <v>45</v>
      </c>
      <c r="AD44" s="21">
        <v>49.999999999999993</v>
      </c>
      <c r="AE44" s="21">
        <v>38.955271954470135</v>
      </c>
      <c r="AF44" s="21">
        <v>37.712087867585979</v>
      </c>
      <c r="AG44" s="21">
        <v>54.207974116306822</v>
      </c>
      <c r="AH44" s="21">
        <v>37.857182516425546</v>
      </c>
      <c r="AI44" s="21">
        <v>38.513313466046803</v>
      </c>
      <c r="AJ44" s="21">
        <v>37.566237974013958</v>
      </c>
      <c r="AK44" s="21">
        <v>41.726960743282838</v>
      </c>
      <c r="AL44" s="21">
        <v>50</v>
      </c>
      <c r="AM44" s="21">
        <v>43</v>
      </c>
      <c r="AN44" s="21" t="s">
        <v>15</v>
      </c>
      <c r="AO44" s="21">
        <f t="shared" si="4"/>
        <v>30.375120397125286</v>
      </c>
      <c r="AP44" s="21" t="s">
        <v>15</v>
      </c>
      <c r="AQ44" s="21" t="s">
        <v>15</v>
      </c>
      <c r="AR44" s="21">
        <v>33.750240794250573</v>
      </c>
      <c r="AS44" s="21" t="s">
        <v>15</v>
      </c>
      <c r="AT44" s="21" t="s">
        <v>15</v>
      </c>
      <c r="AU44" s="21" t="s">
        <v>15</v>
      </c>
      <c r="AV44" s="21" t="s">
        <v>15</v>
      </c>
      <c r="AW44" s="21" t="s">
        <v>15</v>
      </c>
      <c r="AX44" s="21">
        <v>26.999999999999996</v>
      </c>
      <c r="AY44" s="21" t="s">
        <v>15</v>
      </c>
      <c r="AZ44" s="21" t="s">
        <v>15</v>
      </c>
      <c r="BA44" s="21" t="s">
        <v>15</v>
      </c>
      <c r="BB44" s="21">
        <f t="shared" si="5"/>
        <v>27.416489954001499</v>
      </c>
      <c r="BC44" s="21" t="s">
        <v>15</v>
      </c>
      <c r="BD44" s="21">
        <v>10.999999999999998</v>
      </c>
      <c r="BE44" s="21">
        <v>23.38095238095238</v>
      </c>
      <c r="BF44" s="21">
        <v>30</v>
      </c>
      <c r="BG44" s="21">
        <v>35</v>
      </c>
      <c r="BH44" s="21">
        <v>32.9</v>
      </c>
      <c r="BI44" s="21">
        <v>28.871211022480058</v>
      </c>
      <c r="BJ44" s="21">
        <v>32.020000000000003</v>
      </c>
      <c r="BK44" s="21">
        <v>29.992736136582536</v>
      </c>
      <c r="BL44" s="21">
        <v>27</v>
      </c>
      <c r="BM44" s="21" t="s">
        <v>15</v>
      </c>
      <c r="BN44" s="21">
        <v>24</v>
      </c>
      <c r="BO44" s="21">
        <f t="shared" si="6"/>
        <v>28.064946644868556</v>
      </c>
      <c r="BP44" s="21">
        <v>33.800000000000004</v>
      </c>
      <c r="BQ44" s="21">
        <v>35</v>
      </c>
      <c r="BR44" s="21">
        <v>25.442767565505566</v>
      </c>
      <c r="BS44" s="21">
        <v>29.832661831856033</v>
      </c>
      <c r="BT44" s="21">
        <v>29.7</v>
      </c>
      <c r="BU44" s="21">
        <v>30.242177407779526</v>
      </c>
      <c r="BV44" s="21">
        <v>27.445149803715537</v>
      </c>
      <c r="BW44" s="21">
        <v>24.033266282701508</v>
      </c>
      <c r="BX44" s="21">
        <v>26.668592256548077</v>
      </c>
      <c r="BY44" s="21">
        <v>25.399999999999995</v>
      </c>
      <c r="BZ44" s="21">
        <v>25.08086480889569</v>
      </c>
      <c r="CA44" s="21">
        <v>24.133879781420767</v>
      </c>
      <c r="CB44" s="21">
        <f t="shared" si="7"/>
        <v>24.509337512845246</v>
      </c>
      <c r="CC44" s="21">
        <v>24.125201973507991</v>
      </c>
      <c r="CD44" s="21">
        <v>25.262668711075779</v>
      </c>
      <c r="CE44" s="21">
        <v>24.267371009568098</v>
      </c>
      <c r="CF44" s="21">
        <v>26.473641604317425</v>
      </c>
      <c r="CG44" s="21">
        <v>24.774237575030014</v>
      </c>
      <c r="CH44" s="21">
        <v>25.476703428696222</v>
      </c>
      <c r="CI44" s="21">
        <v>25.979383493866266</v>
      </c>
      <c r="CJ44" s="21">
        <v>26.766921610053224</v>
      </c>
      <c r="CK44" s="21">
        <v>27.641265069075768</v>
      </c>
      <c r="CL44" s="21">
        <v>19.77737748009249</v>
      </c>
      <c r="CM44" s="21">
        <v>22.336384640236009</v>
      </c>
      <c r="CN44" s="21">
        <v>21.230893558623688</v>
      </c>
      <c r="CO44" s="21">
        <f t="shared" si="11"/>
        <v>22.90671617046721</v>
      </c>
      <c r="CP44" s="21">
        <v>25.400897688599507</v>
      </c>
      <c r="CQ44" s="21">
        <v>26.105546258395716</v>
      </c>
      <c r="CR44" s="21">
        <v>25.585655370833848</v>
      </c>
      <c r="CS44" s="21">
        <v>24.542314129375697</v>
      </c>
      <c r="CT44" s="21">
        <v>24.220134537485887</v>
      </c>
      <c r="CU44" s="21">
        <v>24.541483755771907</v>
      </c>
      <c r="CV44" s="21">
        <v>24.027771965672247</v>
      </c>
      <c r="CW44" s="21">
        <v>21.378610417414595</v>
      </c>
      <c r="CX44" s="21">
        <v>18.521507414958048</v>
      </c>
      <c r="CY44" s="21">
        <v>21.815718360313131</v>
      </c>
      <c r="CZ44" s="21">
        <v>19.005829470822352</v>
      </c>
      <c r="DA44" s="21">
        <v>19.735124675963597</v>
      </c>
      <c r="DB44" s="21">
        <f t="shared" si="13"/>
        <v>21.156591176100303</v>
      </c>
      <c r="DC44" s="21">
        <v>19.769747405447976</v>
      </c>
      <c r="DD44" s="21">
        <v>21.382496002900535</v>
      </c>
      <c r="DE44" s="21">
        <v>20.017184925148459</v>
      </c>
      <c r="DF44" s="21">
        <v>21.496896224205404</v>
      </c>
      <c r="DG44" s="21">
        <v>19.594408918765385</v>
      </c>
      <c r="DH44" s="21">
        <v>21.060855973053147</v>
      </c>
      <c r="DI44" s="21">
        <v>21.407724299964066</v>
      </c>
      <c r="DJ44" s="21">
        <v>21.761885740988941</v>
      </c>
      <c r="DK44" s="21">
        <v>20.542284583492759</v>
      </c>
      <c r="DL44" s="21">
        <v>22.514227972162857</v>
      </c>
      <c r="DM44" s="21">
        <v>22.655602256620917</v>
      </c>
      <c r="DN44" s="21">
        <v>21.675779810453221</v>
      </c>
      <c r="DO44" s="21">
        <f t="shared" si="8"/>
        <v>21.833675206412035</v>
      </c>
      <c r="DP44" s="21">
        <v>25.112760883996035</v>
      </c>
      <c r="DQ44" s="21">
        <v>20.671442121209974</v>
      </c>
      <c r="DR44" s="21">
        <v>21.942595698913404</v>
      </c>
      <c r="DS44" s="21">
        <v>21.614257336753074</v>
      </c>
      <c r="DT44" s="21">
        <v>22.039181432872173</v>
      </c>
      <c r="DU44" s="21">
        <v>21.891604993176788</v>
      </c>
      <c r="DV44" s="21">
        <v>22.644763637464852</v>
      </c>
      <c r="DW44" s="21">
        <v>21.90026326102571</v>
      </c>
      <c r="DX44" s="21">
        <v>23.262786972699438</v>
      </c>
      <c r="DY44" s="21">
        <v>20.4454400426708</v>
      </c>
      <c r="DZ44" s="21">
        <v>18.026723073984233</v>
      </c>
      <c r="EA44" s="21">
        <v>22.452283022177905</v>
      </c>
      <c r="EB44" s="21">
        <f t="shared" si="9"/>
        <v>20.783026858248977</v>
      </c>
      <c r="EC44" s="21">
        <v>20.051243275984667</v>
      </c>
      <c r="ED44" s="21">
        <v>21.983998888904853</v>
      </c>
      <c r="EE44" s="21">
        <v>21.824594850675116</v>
      </c>
      <c r="EF44" s="21">
        <v>20.454566575007462</v>
      </c>
      <c r="EG44" s="21">
        <v>19.34809561932434</v>
      </c>
      <c r="EH44" s="21">
        <v>22.003205057806731</v>
      </c>
      <c r="EI44" s="21">
        <v>22.05158324818003</v>
      </c>
      <c r="EJ44" s="21">
        <v>21.783628019937805</v>
      </c>
      <c r="EK44" s="21">
        <v>18.907632390819376</v>
      </c>
      <c r="EL44" s="21">
        <v>21.070096463896384</v>
      </c>
      <c r="EM44" s="21">
        <v>20.600060952105427</v>
      </c>
      <c r="EN44" s="21">
        <v>19.317616956345518</v>
      </c>
      <c r="EO44" s="21">
        <f t="shared" si="10"/>
        <v>20.28833333333333</v>
      </c>
      <c r="EP44" s="21">
        <v>19.57</v>
      </c>
      <c r="EQ44" s="21">
        <v>21.56</v>
      </c>
      <c r="ER44" s="21">
        <v>21.53</v>
      </c>
      <c r="ES44" s="21">
        <v>21.4</v>
      </c>
      <c r="ET44" s="21">
        <v>20.22</v>
      </c>
      <c r="EU44" s="21">
        <v>18.73</v>
      </c>
      <c r="EV44" s="21">
        <v>19.25</v>
      </c>
      <c r="EW44" s="21">
        <v>19.78</v>
      </c>
      <c r="EX44" s="21">
        <v>20.21</v>
      </c>
      <c r="EY44" s="21">
        <v>21.89</v>
      </c>
      <c r="EZ44" s="21">
        <v>18.72</v>
      </c>
      <c r="FA44" s="21">
        <v>20.6</v>
      </c>
    </row>
    <row r="45" spans="1:157" s="30" customFormat="1" ht="12.75">
      <c r="A45" s="792" t="s">
        <v>3189</v>
      </c>
      <c r="B45" s="21" t="s">
        <v>15</v>
      </c>
      <c r="C45" s="21" t="s">
        <v>15</v>
      </c>
      <c r="D45" s="21" t="s">
        <v>15</v>
      </c>
      <c r="E45" s="21" t="s">
        <v>15</v>
      </c>
      <c r="F45" s="21" t="s">
        <v>15</v>
      </c>
      <c r="G45" s="21" t="s">
        <v>15</v>
      </c>
      <c r="H45" s="21" t="s">
        <v>15</v>
      </c>
      <c r="I45" s="21" t="s">
        <v>15</v>
      </c>
      <c r="J45" s="21" t="s">
        <v>15</v>
      </c>
      <c r="K45" s="21" t="s">
        <v>15</v>
      </c>
      <c r="L45" s="21" t="s">
        <v>15</v>
      </c>
      <c r="M45" s="21" t="s">
        <v>15</v>
      </c>
      <c r="N45" s="21" t="s">
        <v>15</v>
      </c>
      <c r="O45" s="21" t="s">
        <v>15</v>
      </c>
      <c r="P45" s="21" t="s">
        <v>15</v>
      </c>
      <c r="Q45" s="21" t="s">
        <v>15</v>
      </c>
      <c r="R45" s="21" t="s">
        <v>15</v>
      </c>
      <c r="S45" s="21" t="s">
        <v>15</v>
      </c>
      <c r="T45" s="21" t="s">
        <v>15</v>
      </c>
      <c r="U45" s="21" t="s">
        <v>15</v>
      </c>
      <c r="V45" s="21" t="s">
        <v>15</v>
      </c>
      <c r="W45" s="21" t="s">
        <v>15</v>
      </c>
      <c r="X45" s="21" t="s">
        <v>15</v>
      </c>
      <c r="Y45" s="21" t="s">
        <v>15</v>
      </c>
      <c r="Z45" s="21" t="s">
        <v>15</v>
      </c>
      <c r="AA45" s="21" t="s">
        <v>15</v>
      </c>
      <c r="AB45" s="21" t="s">
        <v>15</v>
      </c>
      <c r="AC45" s="21" t="s">
        <v>15</v>
      </c>
      <c r="AD45" s="21" t="s">
        <v>15</v>
      </c>
      <c r="AE45" s="21" t="s">
        <v>15</v>
      </c>
      <c r="AF45" s="21" t="s">
        <v>15</v>
      </c>
      <c r="AG45" s="21" t="s">
        <v>15</v>
      </c>
      <c r="AH45" s="21" t="s">
        <v>15</v>
      </c>
      <c r="AI45" s="21" t="s">
        <v>15</v>
      </c>
      <c r="AJ45" s="21" t="s">
        <v>15</v>
      </c>
      <c r="AK45" s="21" t="s">
        <v>15</v>
      </c>
      <c r="AL45" s="21" t="s">
        <v>15</v>
      </c>
      <c r="AM45" s="21" t="s">
        <v>15</v>
      </c>
      <c r="AN45" s="21" t="s">
        <v>15</v>
      </c>
      <c r="AO45" s="21" t="s">
        <v>15</v>
      </c>
      <c r="AP45" s="21" t="s">
        <v>15</v>
      </c>
      <c r="AQ45" s="21" t="s">
        <v>15</v>
      </c>
      <c r="AR45" s="21" t="s">
        <v>15</v>
      </c>
      <c r="AS45" s="21" t="s">
        <v>15</v>
      </c>
      <c r="AT45" s="21" t="s">
        <v>15</v>
      </c>
      <c r="AU45" s="21" t="s">
        <v>15</v>
      </c>
      <c r="AV45" s="21" t="s">
        <v>15</v>
      </c>
      <c r="AW45" s="21" t="s">
        <v>15</v>
      </c>
      <c r="AX45" s="21" t="s">
        <v>15</v>
      </c>
      <c r="AY45" s="21" t="s">
        <v>15</v>
      </c>
      <c r="AZ45" s="21" t="s">
        <v>15</v>
      </c>
      <c r="BA45" s="21" t="s">
        <v>15</v>
      </c>
      <c r="BB45" s="21">
        <f t="shared" si="5"/>
        <v>40</v>
      </c>
      <c r="BC45" s="21" t="s">
        <v>15</v>
      </c>
      <c r="BD45" s="21" t="s">
        <v>15</v>
      </c>
      <c r="BE45" s="21" t="s">
        <v>15</v>
      </c>
      <c r="BF45" s="21" t="s">
        <v>15</v>
      </c>
      <c r="BG45" s="21" t="s">
        <v>15</v>
      </c>
      <c r="BH45" s="21" t="s">
        <v>15</v>
      </c>
      <c r="BI45" s="21" t="s">
        <v>15</v>
      </c>
      <c r="BJ45" s="21" t="s">
        <v>15</v>
      </c>
      <c r="BK45" s="21" t="s">
        <v>15</v>
      </c>
      <c r="BL45" s="21">
        <v>40</v>
      </c>
      <c r="BM45" s="21" t="s">
        <v>15</v>
      </c>
      <c r="BN45" s="21" t="s">
        <v>15</v>
      </c>
      <c r="BO45" s="21">
        <f t="shared" si="6"/>
        <v>36.342278078585267</v>
      </c>
      <c r="BP45" s="21" t="s">
        <v>15</v>
      </c>
      <c r="BQ45" s="21" t="s">
        <v>15</v>
      </c>
      <c r="BR45" s="21" t="s">
        <v>15</v>
      </c>
      <c r="BS45" s="21" t="s">
        <v>15</v>
      </c>
      <c r="BT45" s="21" t="s">
        <v>15</v>
      </c>
      <c r="BU45" s="21">
        <v>45</v>
      </c>
      <c r="BV45" s="21">
        <v>45</v>
      </c>
      <c r="BW45" s="21" t="s">
        <v>15</v>
      </c>
      <c r="BX45" s="21">
        <v>31.711390392926329</v>
      </c>
      <c r="BY45" s="21" t="s">
        <v>15</v>
      </c>
      <c r="BZ45" s="21">
        <v>29.999999999999996</v>
      </c>
      <c r="CA45" s="21">
        <v>30.000000000000004</v>
      </c>
      <c r="CB45" s="21">
        <f t="shared" si="7"/>
        <v>31.720628717209074</v>
      </c>
      <c r="CC45" s="21">
        <v>31.5</v>
      </c>
      <c r="CD45" s="21">
        <v>40</v>
      </c>
      <c r="CE45" s="21">
        <v>30</v>
      </c>
      <c r="CF45" s="21">
        <v>35</v>
      </c>
      <c r="CG45" s="21">
        <v>28.000000000000004</v>
      </c>
      <c r="CH45" s="21">
        <v>28.000000000000004</v>
      </c>
      <c r="CI45" s="21">
        <v>30</v>
      </c>
      <c r="CJ45" s="21" t="s">
        <v>15</v>
      </c>
      <c r="CK45" s="21" t="s">
        <v>15</v>
      </c>
      <c r="CL45" s="21">
        <v>27.985658454881701</v>
      </c>
      <c r="CM45" s="21" t="s">
        <v>15</v>
      </c>
      <c r="CN45" s="21">
        <v>35</v>
      </c>
      <c r="CO45" s="21">
        <f t="shared" si="11"/>
        <v>25.428705860448758</v>
      </c>
      <c r="CP45" s="21">
        <v>30.000000000000004</v>
      </c>
      <c r="CQ45" s="21">
        <v>30</v>
      </c>
      <c r="CR45" s="21">
        <v>32</v>
      </c>
      <c r="CS45" s="21" t="s">
        <v>15</v>
      </c>
      <c r="CT45" s="21">
        <v>20</v>
      </c>
      <c r="CU45" s="21">
        <v>30.793413173652695</v>
      </c>
      <c r="CV45" s="21">
        <v>24.893650024236546</v>
      </c>
      <c r="CW45" s="21">
        <v>25.040088754638173</v>
      </c>
      <c r="CX45" s="21">
        <v>20.455023077025391</v>
      </c>
      <c r="CY45" s="21">
        <v>21.913358423832953</v>
      </c>
      <c r="CZ45" s="21">
        <v>24.620231011550576</v>
      </c>
      <c r="DA45" s="21">
        <v>20</v>
      </c>
      <c r="DB45" s="21">
        <f t="shared" si="13"/>
        <v>21.708465520150988</v>
      </c>
      <c r="DC45" s="21">
        <v>30</v>
      </c>
      <c r="DD45" s="21" t="s">
        <v>15</v>
      </c>
      <c r="DE45" s="21">
        <v>22.272755949668777</v>
      </c>
      <c r="DF45" s="21">
        <v>23.437618581274599</v>
      </c>
      <c r="DG45" s="21">
        <v>18.000000000000004</v>
      </c>
      <c r="DH45" s="21">
        <v>19.831034255164678</v>
      </c>
      <c r="DI45" s="21">
        <v>19.087571108429582</v>
      </c>
      <c r="DJ45" s="21">
        <v>24.57</v>
      </c>
      <c r="DK45" s="21">
        <v>20.644345779787844</v>
      </c>
      <c r="DL45" s="21">
        <v>19.241329527184437</v>
      </c>
      <c r="DM45" s="21">
        <v>20</v>
      </c>
      <c r="DN45" s="21" t="s">
        <v>15</v>
      </c>
      <c r="DO45" s="21">
        <f t="shared" si="8"/>
        <v>21.606687764313413</v>
      </c>
      <c r="DP45" s="21">
        <v>21</v>
      </c>
      <c r="DQ45" s="21" t="s">
        <v>15</v>
      </c>
      <c r="DR45" s="21" t="s">
        <v>15</v>
      </c>
      <c r="DS45" s="21" t="s">
        <v>15</v>
      </c>
      <c r="DT45" s="21">
        <v>22.588252190147919</v>
      </c>
      <c r="DU45" s="21">
        <v>22</v>
      </c>
      <c r="DV45" s="21">
        <v>22.000000000000004</v>
      </c>
      <c r="DW45" s="21">
        <v>22</v>
      </c>
      <c r="DX45" s="21">
        <v>20.265249924359381</v>
      </c>
      <c r="DY45" s="21">
        <v>18</v>
      </c>
      <c r="DZ45" s="21" t="s">
        <v>15</v>
      </c>
      <c r="EA45" s="21">
        <v>25</v>
      </c>
      <c r="EB45" s="21">
        <f t="shared" si="9"/>
        <v>19.939754851736286</v>
      </c>
      <c r="EC45" s="21" t="s">
        <v>15</v>
      </c>
      <c r="ED45" s="21" t="s">
        <v>15</v>
      </c>
      <c r="EE45" s="21" t="s">
        <v>15</v>
      </c>
      <c r="EF45" s="21" t="s">
        <v>15</v>
      </c>
      <c r="EG45" s="21">
        <v>24.999999999999996</v>
      </c>
      <c r="EH45" s="21" t="s">
        <v>15</v>
      </c>
      <c r="EI45" s="21">
        <v>24.66862427304795</v>
      </c>
      <c r="EJ45" s="21">
        <v>19.999999999999996</v>
      </c>
      <c r="EK45" s="21">
        <v>13.561151507544693</v>
      </c>
      <c r="EL45" s="21">
        <v>17.418996012821513</v>
      </c>
      <c r="EM45" s="21">
        <v>20</v>
      </c>
      <c r="EN45" s="21">
        <v>18.929512168739862</v>
      </c>
      <c r="EO45" s="21">
        <f t="shared" si="10"/>
        <v>18.684999999999999</v>
      </c>
      <c r="EP45" s="21">
        <v>16.45</v>
      </c>
      <c r="EQ45" s="21">
        <v>17.29</v>
      </c>
      <c r="ER45" s="21">
        <v>25</v>
      </c>
      <c r="ES45" s="21">
        <v>16</v>
      </c>
      <c r="ET45" s="21" t="s">
        <v>15</v>
      </c>
      <c r="EU45" s="21" t="s">
        <v>15</v>
      </c>
      <c r="EV45" s="21" t="s">
        <v>15</v>
      </c>
      <c r="EW45" s="21" t="s">
        <v>739</v>
      </c>
      <c r="EX45" s="21" t="s">
        <v>739</v>
      </c>
      <c r="EY45" s="21" t="s">
        <v>739</v>
      </c>
      <c r="EZ45" s="21" t="s">
        <v>739</v>
      </c>
      <c r="FA45" s="21" t="s">
        <v>739</v>
      </c>
    </row>
    <row r="46" spans="1:157" s="30" customFormat="1" ht="12.75">
      <c r="A46" s="792" t="s">
        <v>2898</v>
      </c>
      <c r="B46" s="21" t="s">
        <v>15</v>
      </c>
      <c r="C46" s="21" t="s">
        <v>15</v>
      </c>
      <c r="D46" s="21" t="s">
        <v>15</v>
      </c>
      <c r="E46" s="21" t="s">
        <v>15</v>
      </c>
      <c r="F46" s="21" t="s">
        <v>15</v>
      </c>
      <c r="G46" s="21" t="s">
        <v>15</v>
      </c>
      <c r="H46" s="21" t="s">
        <v>15</v>
      </c>
      <c r="I46" s="21" t="s">
        <v>15</v>
      </c>
      <c r="J46" s="21" t="s">
        <v>15</v>
      </c>
      <c r="K46" s="21" t="s">
        <v>15</v>
      </c>
      <c r="L46" s="21" t="s">
        <v>15</v>
      </c>
      <c r="M46" s="21" t="s">
        <v>15</v>
      </c>
      <c r="N46" s="21" t="s">
        <v>15</v>
      </c>
      <c r="O46" s="21">
        <f t="shared" si="2"/>
        <v>45.333333333333336</v>
      </c>
      <c r="P46" s="21" t="s">
        <v>15</v>
      </c>
      <c r="Q46" s="21" t="s">
        <v>15</v>
      </c>
      <c r="R46" s="21" t="s">
        <v>15</v>
      </c>
      <c r="S46" s="21">
        <v>48</v>
      </c>
      <c r="T46" s="21">
        <v>48</v>
      </c>
      <c r="U46" s="21" t="s">
        <v>15</v>
      </c>
      <c r="V46" s="21" t="s">
        <v>15</v>
      </c>
      <c r="W46" s="21" t="s">
        <v>15</v>
      </c>
      <c r="X46" s="21" t="s">
        <v>15</v>
      </c>
      <c r="Y46" s="21" t="s">
        <v>15</v>
      </c>
      <c r="Z46" s="21">
        <v>40</v>
      </c>
      <c r="AA46" s="21" t="s">
        <v>15</v>
      </c>
      <c r="AB46" s="21">
        <f t="shared" si="3"/>
        <v>33.201329726223527</v>
      </c>
      <c r="AC46" s="21" t="s">
        <v>15</v>
      </c>
      <c r="AD46" s="21">
        <v>38</v>
      </c>
      <c r="AE46" s="21">
        <v>25</v>
      </c>
      <c r="AF46" s="21">
        <v>33.207978357341176</v>
      </c>
      <c r="AG46" s="21">
        <v>25.000000000000004</v>
      </c>
      <c r="AH46" s="21" t="s">
        <v>15</v>
      </c>
      <c r="AI46" s="21" t="s">
        <v>15</v>
      </c>
      <c r="AJ46" s="21">
        <v>38</v>
      </c>
      <c r="AK46" s="21" t="s">
        <v>15</v>
      </c>
      <c r="AL46" s="21" t="s">
        <v>15</v>
      </c>
      <c r="AM46" s="21" t="s">
        <v>15</v>
      </c>
      <c r="AN46" s="21">
        <v>40</v>
      </c>
      <c r="AO46" s="21">
        <f t="shared" si="4"/>
        <v>38.857142857142854</v>
      </c>
      <c r="AP46" s="21">
        <v>45</v>
      </c>
      <c r="AQ46" s="21">
        <v>35</v>
      </c>
      <c r="AR46" s="21">
        <v>40</v>
      </c>
      <c r="AS46" s="21">
        <v>39.999999999999993</v>
      </c>
      <c r="AT46" s="21" t="s">
        <v>15</v>
      </c>
      <c r="AU46" s="21" t="s">
        <v>15</v>
      </c>
      <c r="AV46" s="21" t="s">
        <v>15</v>
      </c>
      <c r="AW46" s="21">
        <v>40</v>
      </c>
      <c r="AX46" s="21">
        <v>26.999999999999996</v>
      </c>
      <c r="AY46" s="21" t="s">
        <v>15</v>
      </c>
      <c r="AZ46" s="21">
        <v>45</v>
      </c>
      <c r="BA46" s="21" t="s">
        <v>15</v>
      </c>
      <c r="BB46" s="21">
        <f t="shared" si="5"/>
        <v>34.356430807337311</v>
      </c>
      <c r="BC46" s="21" t="s">
        <v>15</v>
      </c>
      <c r="BD46" s="21" t="s">
        <v>15</v>
      </c>
      <c r="BE46" s="21">
        <v>39.999999999999993</v>
      </c>
      <c r="BF46" s="21" t="s">
        <v>15</v>
      </c>
      <c r="BG46" s="21" t="s">
        <v>15</v>
      </c>
      <c r="BH46" s="21">
        <v>35</v>
      </c>
      <c r="BI46" s="21">
        <v>32.807006909928475</v>
      </c>
      <c r="BJ46" s="21">
        <v>33.553810419201412</v>
      </c>
      <c r="BK46" s="21">
        <v>34.777767514894002</v>
      </c>
      <c r="BL46" s="21" t="s">
        <v>15</v>
      </c>
      <c r="BM46" s="21" t="s">
        <v>15</v>
      </c>
      <c r="BN46" s="21">
        <v>30</v>
      </c>
      <c r="BO46" s="21">
        <f t="shared" si="6"/>
        <v>26.256317590520052</v>
      </c>
      <c r="BP46" s="21">
        <v>29.999999999999996</v>
      </c>
      <c r="BQ46" s="21" t="s">
        <v>15</v>
      </c>
      <c r="BR46" s="21">
        <v>35</v>
      </c>
      <c r="BS46" s="21">
        <v>30.566379823564429</v>
      </c>
      <c r="BT46" s="21" t="s">
        <v>15</v>
      </c>
      <c r="BU46" s="21" t="s">
        <v>15</v>
      </c>
      <c r="BV46" s="21">
        <v>20</v>
      </c>
      <c r="BW46" s="21">
        <v>30</v>
      </c>
      <c r="BX46" s="21">
        <v>20</v>
      </c>
      <c r="BY46" s="21">
        <v>26.929936115843269</v>
      </c>
      <c r="BZ46" s="21">
        <v>23.921729163255279</v>
      </c>
      <c r="CA46" s="21">
        <v>19.888813212017489</v>
      </c>
      <c r="CB46" s="21">
        <f t="shared" si="7"/>
        <v>24.537231894921046</v>
      </c>
      <c r="CC46" s="21" t="s">
        <v>15</v>
      </c>
      <c r="CD46" s="21">
        <v>20.462402551733017</v>
      </c>
      <c r="CE46" s="21">
        <v>25</v>
      </c>
      <c r="CF46" s="21">
        <v>24.105230499689746</v>
      </c>
      <c r="CG46" s="21">
        <v>28.88992104040873</v>
      </c>
      <c r="CH46" s="21">
        <v>32.294117647058819</v>
      </c>
      <c r="CI46" s="21">
        <v>22</v>
      </c>
      <c r="CJ46" s="21">
        <v>14.915072837181649</v>
      </c>
      <c r="CK46" s="21">
        <v>23.135324746058114</v>
      </c>
      <c r="CL46" s="21">
        <v>26.747509446925452</v>
      </c>
      <c r="CM46" s="21">
        <v>29.925423728813563</v>
      </c>
      <c r="CN46" s="21">
        <v>22.434548346262449</v>
      </c>
      <c r="CO46" s="21">
        <f t="shared" si="11"/>
        <v>25.445484209365702</v>
      </c>
      <c r="CP46" s="21">
        <v>29.43965517241379</v>
      </c>
      <c r="CQ46" s="21">
        <v>16.881888643959329</v>
      </c>
      <c r="CR46" s="21">
        <v>32</v>
      </c>
      <c r="CS46" s="21">
        <v>31.381039197812214</v>
      </c>
      <c r="CT46" s="21">
        <v>30</v>
      </c>
      <c r="CU46" s="21">
        <v>28.997566909975671</v>
      </c>
      <c r="CV46" s="21">
        <v>20.078448684980192</v>
      </c>
      <c r="CW46" s="21">
        <v>19.5</v>
      </c>
      <c r="CX46" s="21">
        <v>22.000470477534694</v>
      </c>
      <c r="CY46" s="21">
        <v>23.75</v>
      </c>
      <c r="CZ46" s="21">
        <v>19.316741425712511</v>
      </c>
      <c r="DA46" s="21">
        <v>32</v>
      </c>
      <c r="DB46" s="21">
        <f t="shared" si="13"/>
        <v>19.406021605822829</v>
      </c>
      <c r="DC46" s="21">
        <v>18.579534234279155</v>
      </c>
      <c r="DD46" s="21">
        <v>16.312773592711249</v>
      </c>
      <c r="DE46" s="21">
        <v>21.376716961498442</v>
      </c>
      <c r="DF46" s="21">
        <v>18.999823095823096</v>
      </c>
      <c r="DG46" s="21">
        <v>22.44118254218321</v>
      </c>
      <c r="DH46" s="21">
        <v>21.828712634515746</v>
      </c>
      <c r="DI46" s="21">
        <v>18.839207690555011</v>
      </c>
      <c r="DJ46" s="21">
        <v>18.926560870621998</v>
      </c>
      <c r="DK46" s="21">
        <v>18.284233405784988</v>
      </c>
      <c r="DL46" s="21">
        <v>17.515440013386137</v>
      </c>
      <c r="DM46" s="21">
        <v>21.891860686015836</v>
      </c>
      <c r="DN46" s="21">
        <v>17.876213542499087</v>
      </c>
      <c r="DO46" s="21">
        <f t="shared" si="8"/>
        <v>20.024737943305109</v>
      </c>
      <c r="DP46" s="21">
        <v>16.616971100700113</v>
      </c>
      <c r="DQ46" s="21">
        <v>18.443910923043823</v>
      </c>
      <c r="DR46" s="21">
        <v>23.028675231991393</v>
      </c>
      <c r="DS46" s="21">
        <v>18.04781141140214</v>
      </c>
      <c r="DT46" s="21">
        <v>21.377620457604309</v>
      </c>
      <c r="DU46" s="21">
        <v>21.316262931311446</v>
      </c>
      <c r="DV46" s="21">
        <v>22.375367623368085</v>
      </c>
      <c r="DW46" s="21">
        <v>19.846029468698045</v>
      </c>
      <c r="DX46" s="21">
        <v>18.658281599567122</v>
      </c>
      <c r="DY46" s="21">
        <v>20.065845591201228</v>
      </c>
      <c r="DZ46" s="21">
        <v>20.163004045064014</v>
      </c>
      <c r="EA46" s="21">
        <v>20.357074935709587</v>
      </c>
      <c r="EB46" s="21">
        <f t="shared" si="9"/>
        <v>19.835673304341523</v>
      </c>
      <c r="EC46" s="21">
        <v>22.048124093187855</v>
      </c>
      <c r="ED46" s="21">
        <v>21.485856045205526</v>
      </c>
      <c r="EE46" s="21">
        <v>19.232455761760896</v>
      </c>
      <c r="EF46" s="21">
        <v>18.651869779522446</v>
      </c>
      <c r="EG46" s="21">
        <v>22.463283665424967</v>
      </c>
      <c r="EH46" s="21">
        <v>18.139268461662567</v>
      </c>
      <c r="EI46" s="21">
        <v>18.935766784015811</v>
      </c>
      <c r="EJ46" s="21">
        <v>21.624789736450477</v>
      </c>
      <c r="EK46" s="21">
        <v>20.151619835023816</v>
      </c>
      <c r="EL46" s="21">
        <v>21.223786332967567</v>
      </c>
      <c r="EM46" s="21">
        <v>17.216841856852081</v>
      </c>
      <c r="EN46" s="21">
        <v>16.854417300024306</v>
      </c>
      <c r="EO46" s="21">
        <f t="shared" si="10"/>
        <v>18.137487523966524</v>
      </c>
      <c r="EP46" s="21">
        <v>20.22</v>
      </c>
      <c r="EQ46" s="21">
        <v>23.95</v>
      </c>
      <c r="ER46" s="21">
        <v>17.283372093985612</v>
      </c>
      <c r="ES46" s="21">
        <v>15.32625763556671</v>
      </c>
      <c r="ET46" s="21">
        <v>17.32</v>
      </c>
      <c r="EU46" s="21">
        <v>17.909753123783997</v>
      </c>
      <c r="EV46" s="21">
        <v>17.170000000000002</v>
      </c>
      <c r="EW46" s="21">
        <v>15.777830022334548</v>
      </c>
      <c r="EX46" s="21">
        <v>17.010000000000002</v>
      </c>
      <c r="EY46" s="21">
        <v>23.602637411927407</v>
      </c>
      <c r="EZ46" s="21">
        <v>16.079999999999998</v>
      </c>
      <c r="FA46" s="21">
        <v>16</v>
      </c>
    </row>
    <row r="47" spans="1:157" s="30" customFormat="1" ht="12.75">
      <c r="A47" s="792" t="s">
        <v>3190</v>
      </c>
      <c r="B47" s="21" t="s">
        <v>15</v>
      </c>
      <c r="C47" s="21" t="s">
        <v>15</v>
      </c>
      <c r="D47" s="21" t="s">
        <v>15</v>
      </c>
      <c r="E47" s="21" t="s">
        <v>15</v>
      </c>
      <c r="F47" s="21" t="s">
        <v>15</v>
      </c>
      <c r="G47" s="21" t="s">
        <v>15</v>
      </c>
      <c r="H47" s="21" t="s">
        <v>15</v>
      </c>
      <c r="I47" s="21" t="s">
        <v>15</v>
      </c>
      <c r="J47" s="21" t="s">
        <v>15</v>
      </c>
      <c r="K47" s="21" t="s">
        <v>15</v>
      </c>
      <c r="L47" s="21" t="s">
        <v>15</v>
      </c>
      <c r="M47" s="21" t="s">
        <v>15</v>
      </c>
      <c r="N47" s="21" t="s">
        <v>15</v>
      </c>
      <c r="O47" s="21" t="s">
        <v>15</v>
      </c>
      <c r="P47" s="21" t="s">
        <v>15</v>
      </c>
      <c r="Q47" s="21" t="s">
        <v>15</v>
      </c>
      <c r="R47" s="21" t="s">
        <v>15</v>
      </c>
      <c r="S47" s="21" t="s">
        <v>15</v>
      </c>
      <c r="T47" s="21" t="s">
        <v>15</v>
      </c>
      <c r="U47" s="21" t="s">
        <v>15</v>
      </c>
      <c r="V47" s="21" t="s">
        <v>15</v>
      </c>
      <c r="W47" s="21" t="s">
        <v>15</v>
      </c>
      <c r="X47" s="21" t="s">
        <v>15</v>
      </c>
      <c r="Y47" s="21" t="s">
        <v>15</v>
      </c>
      <c r="Z47" s="21" t="s">
        <v>15</v>
      </c>
      <c r="AA47" s="21" t="s">
        <v>15</v>
      </c>
      <c r="AB47" s="21" t="s">
        <v>15</v>
      </c>
      <c r="AC47" s="21" t="s">
        <v>15</v>
      </c>
      <c r="AD47" s="21" t="s">
        <v>15</v>
      </c>
      <c r="AE47" s="21" t="s">
        <v>15</v>
      </c>
      <c r="AF47" s="21" t="s">
        <v>15</v>
      </c>
      <c r="AG47" s="21" t="s">
        <v>15</v>
      </c>
      <c r="AH47" s="21" t="s">
        <v>15</v>
      </c>
      <c r="AI47" s="21" t="s">
        <v>15</v>
      </c>
      <c r="AJ47" s="21" t="s">
        <v>15</v>
      </c>
      <c r="AK47" s="21" t="s">
        <v>15</v>
      </c>
      <c r="AL47" s="21" t="s">
        <v>15</v>
      </c>
      <c r="AM47" s="21" t="s">
        <v>15</v>
      </c>
      <c r="AN47" s="21" t="s">
        <v>15</v>
      </c>
      <c r="AO47" s="21" t="s">
        <v>15</v>
      </c>
      <c r="AP47" s="21" t="s">
        <v>15</v>
      </c>
      <c r="AQ47" s="21" t="s">
        <v>15</v>
      </c>
      <c r="AR47" s="21" t="s">
        <v>15</v>
      </c>
      <c r="AS47" s="21" t="s">
        <v>15</v>
      </c>
      <c r="AT47" s="21" t="s">
        <v>15</v>
      </c>
      <c r="AU47" s="21" t="s">
        <v>15</v>
      </c>
      <c r="AV47" s="21" t="s">
        <v>15</v>
      </c>
      <c r="AW47" s="21" t="s">
        <v>15</v>
      </c>
      <c r="AX47" s="21" t="s">
        <v>15</v>
      </c>
      <c r="AY47" s="21" t="s">
        <v>15</v>
      </c>
      <c r="AZ47" s="21" t="s">
        <v>15</v>
      </c>
      <c r="BA47" s="21" t="s">
        <v>15</v>
      </c>
      <c r="BB47" s="21" t="s">
        <v>15</v>
      </c>
      <c r="BC47" s="21" t="s">
        <v>15</v>
      </c>
      <c r="BD47" s="21" t="s">
        <v>15</v>
      </c>
      <c r="BE47" s="21" t="s">
        <v>15</v>
      </c>
      <c r="BF47" s="21" t="s">
        <v>15</v>
      </c>
      <c r="BG47" s="21" t="s">
        <v>15</v>
      </c>
      <c r="BH47" s="21" t="s">
        <v>15</v>
      </c>
      <c r="BI47" s="21" t="s">
        <v>15</v>
      </c>
      <c r="BJ47" s="21" t="s">
        <v>15</v>
      </c>
      <c r="BK47" s="21" t="s">
        <v>15</v>
      </c>
      <c r="BL47" s="21" t="s">
        <v>15</v>
      </c>
      <c r="BM47" s="21" t="s">
        <v>15</v>
      </c>
      <c r="BN47" s="21" t="s">
        <v>15</v>
      </c>
      <c r="BO47" s="21" t="s">
        <v>15</v>
      </c>
      <c r="BP47" s="21" t="s">
        <v>15</v>
      </c>
      <c r="BQ47" s="21" t="s">
        <v>15</v>
      </c>
      <c r="BR47" s="21" t="s">
        <v>15</v>
      </c>
      <c r="BS47" s="21" t="s">
        <v>15</v>
      </c>
      <c r="BT47" s="21" t="s">
        <v>15</v>
      </c>
      <c r="BU47" s="21" t="s">
        <v>15</v>
      </c>
      <c r="BV47" s="21" t="s">
        <v>15</v>
      </c>
      <c r="BW47" s="21" t="s">
        <v>15</v>
      </c>
      <c r="BX47" s="21" t="s">
        <v>15</v>
      </c>
      <c r="BY47" s="21" t="s">
        <v>15</v>
      </c>
      <c r="BZ47" s="21" t="s">
        <v>15</v>
      </c>
      <c r="CA47" s="21" t="s">
        <v>15</v>
      </c>
      <c r="CB47" s="21" t="s">
        <v>15</v>
      </c>
      <c r="CC47" s="21" t="s">
        <v>15</v>
      </c>
      <c r="CD47" s="21" t="s">
        <v>15</v>
      </c>
      <c r="CE47" s="21" t="s">
        <v>15</v>
      </c>
      <c r="CF47" s="21" t="s">
        <v>15</v>
      </c>
      <c r="CG47" s="21" t="s">
        <v>15</v>
      </c>
      <c r="CH47" s="21" t="s">
        <v>15</v>
      </c>
      <c r="CI47" s="21" t="s">
        <v>15</v>
      </c>
      <c r="CJ47" s="21" t="s">
        <v>15</v>
      </c>
      <c r="CK47" s="21" t="s">
        <v>15</v>
      </c>
      <c r="CL47" s="21" t="s">
        <v>15</v>
      </c>
      <c r="CM47" s="21" t="s">
        <v>15</v>
      </c>
      <c r="CN47" s="21" t="s">
        <v>15</v>
      </c>
      <c r="CO47" s="21">
        <f t="shared" si="11"/>
        <v>23.373478397257507</v>
      </c>
      <c r="CP47" s="21" t="s">
        <v>15</v>
      </c>
      <c r="CQ47" s="21" t="s">
        <v>15</v>
      </c>
      <c r="CR47" s="21" t="s">
        <v>15</v>
      </c>
      <c r="CS47" s="21">
        <v>25.252011859381618</v>
      </c>
      <c r="CT47" s="21">
        <v>20</v>
      </c>
      <c r="CU47" s="21">
        <v>21.869869261173609</v>
      </c>
      <c r="CV47" s="21">
        <v>25</v>
      </c>
      <c r="CW47" s="21">
        <v>22</v>
      </c>
      <c r="CX47" s="21">
        <v>25</v>
      </c>
      <c r="CY47" s="21">
        <v>22.480219111381619</v>
      </c>
      <c r="CZ47" s="21">
        <v>23.759205343380717</v>
      </c>
      <c r="DA47" s="21">
        <v>25</v>
      </c>
      <c r="DB47" s="21">
        <f t="shared" si="13"/>
        <v>20.423440855679079</v>
      </c>
      <c r="DC47" s="21">
        <v>22</v>
      </c>
      <c r="DD47" s="21">
        <v>24</v>
      </c>
      <c r="DE47" s="21">
        <v>23.000000000000004</v>
      </c>
      <c r="DF47" s="21">
        <v>20.423229212494501</v>
      </c>
      <c r="DG47" s="21">
        <v>18.547620532651404</v>
      </c>
      <c r="DH47" s="21">
        <v>18.519126979419958</v>
      </c>
      <c r="DI47" s="21">
        <v>19.68194717052522</v>
      </c>
      <c r="DJ47" s="21">
        <v>21.199241885809048</v>
      </c>
      <c r="DK47" s="21">
        <v>20.459920203119339</v>
      </c>
      <c r="DL47" s="21">
        <v>18</v>
      </c>
      <c r="DM47" s="21">
        <v>19.400024326625491</v>
      </c>
      <c r="DN47" s="21">
        <v>19.850179957504011</v>
      </c>
      <c r="DO47" s="21">
        <f t="shared" si="8"/>
        <v>20.481513122124127</v>
      </c>
      <c r="DP47" s="21">
        <v>24.185266602035874</v>
      </c>
      <c r="DQ47" s="21">
        <v>21.646957766642807</v>
      </c>
      <c r="DR47" s="21">
        <v>20.666397578203838</v>
      </c>
      <c r="DS47" s="21">
        <v>18.474212392031557</v>
      </c>
      <c r="DT47" s="21">
        <v>17.08788761350009</v>
      </c>
      <c r="DU47" s="21">
        <v>18.18</v>
      </c>
      <c r="DV47" s="21">
        <v>20.989495991891644</v>
      </c>
      <c r="DW47" s="21">
        <v>22.042077922077922</v>
      </c>
      <c r="DX47" s="21">
        <v>20.402069400630914</v>
      </c>
      <c r="DY47" s="21">
        <v>21.213412827729222</v>
      </c>
      <c r="DZ47" s="21">
        <v>20.890379370745656</v>
      </c>
      <c r="EA47" s="21">
        <v>20.000000000000004</v>
      </c>
      <c r="EB47" s="21">
        <f t="shared" si="9"/>
        <v>18.143566655744824</v>
      </c>
      <c r="EC47" s="21" t="s">
        <v>15</v>
      </c>
      <c r="ED47" s="21">
        <v>16.199922828341293</v>
      </c>
      <c r="EE47" s="21">
        <v>16.012771060207786</v>
      </c>
      <c r="EF47" s="21">
        <v>20.743580742226683</v>
      </c>
      <c r="EG47" s="21">
        <v>21</v>
      </c>
      <c r="EH47" s="21">
        <v>19.239950975091023</v>
      </c>
      <c r="EI47" s="21">
        <v>17.272739709785395</v>
      </c>
      <c r="EJ47" s="21">
        <v>14.33</v>
      </c>
      <c r="EK47" s="21">
        <v>16.733375809705848</v>
      </c>
      <c r="EL47" s="21">
        <v>17.470492366219471</v>
      </c>
      <c r="EM47" s="21">
        <v>24</v>
      </c>
      <c r="EN47" s="21">
        <v>16.576399721615591</v>
      </c>
      <c r="EO47" s="21">
        <f t="shared" si="10"/>
        <v>19.703372089845768</v>
      </c>
      <c r="EP47" s="21" t="s">
        <v>15</v>
      </c>
      <c r="EQ47" s="21" t="s">
        <v>15</v>
      </c>
      <c r="ER47" s="21">
        <v>18.513551732861117</v>
      </c>
      <c r="ES47" s="21">
        <v>20</v>
      </c>
      <c r="ET47" s="21">
        <v>16.7</v>
      </c>
      <c r="EU47" s="21">
        <v>20</v>
      </c>
      <c r="EV47" s="21" t="s">
        <v>15</v>
      </c>
      <c r="EW47" s="21">
        <v>19.800052896059242</v>
      </c>
      <c r="EX47" s="21" t="s">
        <v>739</v>
      </c>
      <c r="EY47" s="21">
        <v>18</v>
      </c>
      <c r="EZ47" s="21" t="s">
        <v>739</v>
      </c>
      <c r="FA47" s="21">
        <v>24.91</v>
      </c>
    </row>
    <row r="48" spans="1:157" s="30" customFormat="1" ht="12.75">
      <c r="A48" s="725" t="s">
        <v>3191</v>
      </c>
      <c r="B48" s="21">
        <f>AVERAGE(C48:N48)</f>
        <v>22.5</v>
      </c>
      <c r="C48" s="21" t="s">
        <v>15</v>
      </c>
      <c r="D48" s="21" t="s">
        <v>15</v>
      </c>
      <c r="E48" s="21" t="s">
        <v>15</v>
      </c>
      <c r="F48" s="21" t="s">
        <v>15</v>
      </c>
      <c r="G48" s="21" t="s">
        <v>15</v>
      </c>
      <c r="H48" s="21" t="s">
        <v>15</v>
      </c>
      <c r="I48" s="21" t="s">
        <v>15</v>
      </c>
      <c r="J48" s="21">
        <v>10</v>
      </c>
      <c r="K48" s="21" t="s">
        <v>15</v>
      </c>
      <c r="L48" s="21" t="s">
        <v>15</v>
      </c>
      <c r="M48" s="21">
        <v>35</v>
      </c>
      <c r="N48" s="21" t="s">
        <v>15</v>
      </c>
      <c r="O48" s="21">
        <f t="shared" si="2"/>
        <v>46.166299063705992</v>
      </c>
      <c r="P48" s="21" t="s">
        <v>15</v>
      </c>
      <c r="Q48" s="21">
        <v>50</v>
      </c>
      <c r="R48" s="21">
        <v>60</v>
      </c>
      <c r="S48" s="21">
        <v>54.718048780487806</v>
      </c>
      <c r="T48" s="21" t="s">
        <v>15</v>
      </c>
      <c r="U48" s="21" t="s">
        <v>15</v>
      </c>
      <c r="V48" s="21">
        <v>46</v>
      </c>
      <c r="W48" s="21">
        <v>36</v>
      </c>
      <c r="X48" s="21">
        <v>43</v>
      </c>
      <c r="Y48" s="21">
        <v>50</v>
      </c>
      <c r="Z48" s="21">
        <v>42.322472287537778</v>
      </c>
      <c r="AA48" s="21">
        <v>33.456170505328295</v>
      </c>
      <c r="AB48" s="21">
        <f t="shared" si="3"/>
        <v>39.493339435057941</v>
      </c>
      <c r="AC48" s="21">
        <v>45.561436257823651</v>
      </c>
      <c r="AD48" s="21">
        <v>34.719740908513614</v>
      </c>
      <c r="AE48" s="21">
        <v>45.723382577687211</v>
      </c>
      <c r="AF48" s="21">
        <v>35.907655336775804</v>
      </c>
      <c r="AG48" s="21">
        <v>41.929016466399645</v>
      </c>
      <c r="AH48" s="21">
        <v>36.194552259495431</v>
      </c>
      <c r="AI48" s="21">
        <v>41.616278104462125</v>
      </c>
      <c r="AJ48" s="21">
        <v>41.000145935045637</v>
      </c>
      <c r="AK48" s="21">
        <v>37.738434990376319</v>
      </c>
      <c r="AL48" s="21">
        <v>41.107966274910581</v>
      </c>
      <c r="AM48" s="21">
        <v>39.726400414937757</v>
      </c>
      <c r="AN48" s="21">
        <v>32.695063694267517</v>
      </c>
      <c r="AO48" s="21">
        <f t="shared" si="4"/>
        <v>35.47565391298631</v>
      </c>
      <c r="AP48" s="21">
        <v>18</v>
      </c>
      <c r="AQ48" s="21">
        <v>44.999783315276275</v>
      </c>
      <c r="AR48" s="21">
        <v>50.299965120334839</v>
      </c>
      <c r="AS48" s="21">
        <v>37.07185122569738</v>
      </c>
      <c r="AT48" s="21">
        <v>42.297937899976304</v>
      </c>
      <c r="AU48" s="21">
        <v>40</v>
      </c>
      <c r="AV48" s="21">
        <v>35.688259109311737</v>
      </c>
      <c r="AW48" s="21">
        <v>33.106149805271265</v>
      </c>
      <c r="AX48" s="21">
        <v>38.78003746320578</v>
      </c>
      <c r="AY48" s="21">
        <v>33.333591871558212</v>
      </c>
      <c r="AZ48" s="21">
        <v>40.428206764518187</v>
      </c>
      <c r="BA48" s="21">
        <v>11.702064380685794</v>
      </c>
      <c r="BB48" s="21">
        <f t="shared" si="5"/>
        <v>30.823013127416264</v>
      </c>
      <c r="BC48" s="21">
        <v>28.385367864772686</v>
      </c>
      <c r="BD48" s="21">
        <v>35.395206243032327</v>
      </c>
      <c r="BE48" s="21">
        <v>31.492841586970933</v>
      </c>
      <c r="BF48" s="21">
        <v>34.541213363292918</v>
      </c>
      <c r="BG48" s="21">
        <v>30.289645876730791</v>
      </c>
      <c r="BH48" s="21">
        <v>32.385318677690492</v>
      </c>
      <c r="BI48" s="21">
        <v>30.523509342732552</v>
      </c>
      <c r="BJ48" s="21">
        <v>30.154707840236686</v>
      </c>
      <c r="BK48" s="21">
        <v>31.297520331685536</v>
      </c>
      <c r="BL48" s="21">
        <v>26.388520238885203</v>
      </c>
      <c r="BM48" s="21">
        <v>30.399061462047111</v>
      </c>
      <c r="BN48" s="21">
        <v>28.623244700917997</v>
      </c>
      <c r="BO48" s="21">
        <f t="shared" si="6"/>
        <v>28.613900604319664</v>
      </c>
      <c r="BP48" s="21">
        <v>27.196598855689764</v>
      </c>
      <c r="BQ48" s="21">
        <v>30.313195793529736</v>
      </c>
      <c r="BR48" s="21">
        <v>26.89237012987013</v>
      </c>
      <c r="BS48" s="21">
        <v>25.558658632756668</v>
      </c>
      <c r="BT48" s="21">
        <v>29.912869818344674</v>
      </c>
      <c r="BU48" s="21">
        <v>31.510039623321152</v>
      </c>
      <c r="BV48" s="21">
        <v>28.505301190000306</v>
      </c>
      <c r="BW48" s="21">
        <v>31.356453297471006</v>
      </c>
      <c r="BX48" s="21">
        <v>30.555232099933022</v>
      </c>
      <c r="BY48" s="21">
        <v>30.440324067626666</v>
      </c>
      <c r="BZ48" s="21">
        <v>25.248956494027663</v>
      </c>
      <c r="CA48" s="21">
        <v>25.87680724926528</v>
      </c>
      <c r="CB48" s="21">
        <f t="shared" si="7"/>
        <v>29.202019969683334</v>
      </c>
      <c r="CC48" s="21">
        <v>28.771690394370808</v>
      </c>
      <c r="CD48" s="21">
        <v>33.405635774515169</v>
      </c>
      <c r="CE48" s="21">
        <v>24.782827332519663</v>
      </c>
      <c r="CF48" s="21">
        <v>29.201006145169803</v>
      </c>
      <c r="CG48" s="21">
        <v>30.300505899209316</v>
      </c>
      <c r="CH48" s="21">
        <v>27.855110610473101</v>
      </c>
      <c r="CI48" s="21">
        <v>30.785667528365767</v>
      </c>
      <c r="CJ48" s="21">
        <v>28.088773947724519</v>
      </c>
      <c r="CK48" s="21">
        <v>29.26957011635028</v>
      </c>
      <c r="CL48" s="21">
        <v>29.570080000000001</v>
      </c>
      <c r="CM48" s="21">
        <v>29.739442658909923</v>
      </c>
      <c r="CN48" s="21">
        <v>28.653929228591647</v>
      </c>
      <c r="CO48" s="21">
        <f t="shared" si="11"/>
        <v>25.402398859034431</v>
      </c>
      <c r="CP48" s="21">
        <v>29.439282701892584</v>
      </c>
      <c r="CQ48" s="21">
        <v>28.614070230481481</v>
      </c>
      <c r="CR48" s="21">
        <v>30.554665400668604</v>
      </c>
      <c r="CS48" s="21">
        <v>26.252805268453312</v>
      </c>
      <c r="CT48" s="21">
        <v>25.634687397626184</v>
      </c>
      <c r="CU48" s="21">
        <v>25.080042139238806</v>
      </c>
      <c r="CV48" s="21">
        <v>25.080061532837824</v>
      </c>
      <c r="CW48" s="21">
        <v>22.795765836254379</v>
      </c>
      <c r="CX48" s="21">
        <v>23.742423813598371</v>
      </c>
      <c r="CY48" s="21">
        <v>21.293148185922917</v>
      </c>
      <c r="CZ48" s="21">
        <v>21.669723650723345</v>
      </c>
      <c r="DA48" s="21">
        <v>24.672110150715284</v>
      </c>
      <c r="DB48" s="21">
        <f t="shared" si="13"/>
        <v>22.221462925389904</v>
      </c>
      <c r="DC48" s="21">
        <v>23.679863921275697</v>
      </c>
      <c r="DD48" s="21">
        <v>21.503879636606857</v>
      </c>
      <c r="DE48" s="21">
        <v>22.010732677925567</v>
      </c>
      <c r="DF48" s="21">
        <v>21.500740166283499</v>
      </c>
      <c r="DG48" s="21">
        <v>22.88833349804813</v>
      </c>
      <c r="DH48" s="21">
        <v>22.130551482961721</v>
      </c>
      <c r="DI48" s="21">
        <v>21.194492225929249</v>
      </c>
      <c r="DJ48" s="21">
        <v>23.281226513457352</v>
      </c>
      <c r="DK48" s="21">
        <v>22.100929837843722</v>
      </c>
      <c r="DL48" s="21">
        <v>22.412588625015221</v>
      </c>
      <c r="DM48" s="21">
        <v>22.10351584740528</v>
      </c>
      <c r="DN48" s="21">
        <v>21.850700671926614</v>
      </c>
      <c r="DO48" s="21">
        <f t="shared" si="8"/>
        <v>23.201402936566115</v>
      </c>
      <c r="DP48" s="21">
        <v>22.963004196580307</v>
      </c>
      <c r="DQ48" s="21">
        <v>23.055311935681416</v>
      </c>
      <c r="DR48" s="21">
        <v>22.532486680139627</v>
      </c>
      <c r="DS48" s="21">
        <v>24.090021077776999</v>
      </c>
      <c r="DT48" s="21">
        <v>24.727019160029425</v>
      </c>
      <c r="DU48" s="21">
        <v>23.064380107499705</v>
      </c>
      <c r="DV48" s="21">
        <v>22.731852520003795</v>
      </c>
      <c r="DW48" s="21">
        <v>23.636830250426868</v>
      </c>
      <c r="DX48" s="21">
        <v>22.349965368423835</v>
      </c>
      <c r="DY48" s="21">
        <v>22.707011982231549</v>
      </c>
      <c r="DZ48" s="21">
        <v>23.087823633687346</v>
      </c>
      <c r="EA48" s="21">
        <v>23.471128326312538</v>
      </c>
      <c r="EB48" s="21">
        <f t="shared" si="9"/>
        <v>24.270214886439756</v>
      </c>
      <c r="EC48" s="21">
        <v>21.969828880791869</v>
      </c>
      <c r="ED48" s="21">
        <v>23.24020596032593</v>
      </c>
      <c r="EE48" s="21">
        <v>23.577495384678851</v>
      </c>
      <c r="EF48" s="21">
        <v>23.637089504583376</v>
      </c>
      <c r="EG48" s="21">
        <v>23.263531282973887</v>
      </c>
      <c r="EH48" s="21">
        <v>24.475949282769232</v>
      </c>
      <c r="EI48" s="21">
        <v>24.659322638394507</v>
      </c>
      <c r="EJ48" s="21">
        <v>24.556661917880596</v>
      </c>
      <c r="EK48" s="21">
        <v>24.502235646544001</v>
      </c>
      <c r="EL48" s="21">
        <v>24.468288007155838</v>
      </c>
      <c r="EM48" s="21">
        <v>23.497689135472857</v>
      </c>
      <c r="EN48" s="21">
        <v>29.394280995706094</v>
      </c>
      <c r="EO48" s="21">
        <f t="shared" si="10"/>
        <v>24.417080160180195</v>
      </c>
      <c r="EP48" s="21">
        <v>22.34</v>
      </c>
      <c r="EQ48" s="21">
        <v>21.4</v>
      </c>
      <c r="ER48" s="21">
        <v>24.48</v>
      </c>
      <c r="ES48" s="21">
        <v>26.07</v>
      </c>
      <c r="ET48" s="21">
        <v>25.3</v>
      </c>
      <c r="EU48" s="21">
        <v>26.21</v>
      </c>
      <c r="EV48" s="21">
        <v>26.044961922162354</v>
      </c>
      <c r="EW48" s="21">
        <v>24.52</v>
      </c>
      <c r="EX48" s="21">
        <v>25.43</v>
      </c>
      <c r="EY48" s="21">
        <v>25.29</v>
      </c>
      <c r="EZ48" s="21">
        <v>23.29</v>
      </c>
      <c r="FA48" s="21">
        <v>22.63</v>
      </c>
    </row>
    <row r="49" spans="1:157" s="30" customFormat="1" ht="12.75">
      <c r="A49" s="725" t="s">
        <v>3192</v>
      </c>
      <c r="B49" s="21">
        <f>AVERAGE(C49:N49)</f>
        <v>48.717384450081028</v>
      </c>
      <c r="C49" s="21">
        <v>30</v>
      </c>
      <c r="D49" s="21" t="s">
        <v>15</v>
      </c>
      <c r="E49" s="21" t="s">
        <v>15</v>
      </c>
      <c r="F49" s="21">
        <v>60</v>
      </c>
      <c r="G49" s="21" t="s">
        <v>15</v>
      </c>
      <c r="H49" s="21" t="s">
        <v>15</v>
      </c>
      <c r="I49" s="21" t="s">
        <v>15</v>
      </c>
      <c r="J49" s="21" t="s">
        <v>15</v>
      </c>
      <c r="K49" s="21">
        <v>60.000000000000007</v>
      </c>
      <c r="L49" s="21">
        <v>36</v>
      </c>
      <c r="M49" s="21">
        <v>56.830622489959836</v>
      </c>
      <c r="N49" s="21">
        <v>49.473684210526315</v>
      </c>
      <c r="O49" s="21">
        <f t="shared" si="2"/>
        <v>46.689187889015514</v>
      </c>
      <c r="P49" s="21">
        <v>51.4</v>
      </c>
      <c r="Q49" s="21">
        <v>55</v>
      </c>
      <c r="R49" s="21">
        <v>55.000000000000007</v>
      </c>
      <c r="S49" s="21">
        <v>40</v>
      </c>
      <c r="T49" s="21" t="s">
        <v>15</v>
      </c>
      <c r="U49" s="21" t="s">
        <v>15</v>
      </c>
      <c r="V49" s="21">
        <v>48</v>
      </c>
      <c r="W49" s="21" t="s">
        <v>15</v>
      </c>
      <c r="X49" s="21" t="s">
        <v>15</v>
      </c>
      <c r="Y49" s="21">
        <v>44.113503112124135</v>
      </c>
      <c r="Z49" s="21">
        <v>42</v>
      </c>
      <c r="AA49" s="21">
        <v>38</v>
      </c>
      <c r="AB49" s="21">
        <f t="shared" si="3"/>
        <v>35.189950927026246</v>
      </c>
      <c r="AC49" s="21">
        <v>23.999999999999996</v>
      </c>
      <c r="AD49" s="21">
        <v>37.544555444555442</v>
      </c>
      <c r="AE49" s="21">
        <v>40.565191960012761</v>
      </c>
      <c r="AF49" s="21">
        <v>40.087850917320743</v>
      </c>
      <c r="AG49" s="21">
        <v>39.26</v>
      </c>
      <c r="AH49" s="21">
        <v>37.411313741433382</v>
      </c>
      <c r="AI49" s="21">
        <v>45.200704225352119</v>
      </c>
      <c r="AJ49" s="21">
        <v>34.514797180892721</v>
      </c>
      <c r="AK49" s="21">
        <v>36.747771344545541</v>
      </c>
      <c r="AL49" s="21">
        <v>17.103999999999999</v>
      </c>
      <c r="AM49" s="21">
        <v>34.455114422090375</v>
      </c>
      <c r="AN49" s="21">
        <v>35.388111888111894</v>
      </c>
      <c r="AO49" s="21">
        <f t="shared" si="4"/>
        <v>32.601679551280604</v>
      </c>
      <c r="AP49" s="21">
        <v>36.387376483381402</v>
      </c>
      <c r="AQ49" s="21">
        <v>32.116530858608719</v>
      </c>
      <c r="AR49" s="21">
        <v>33.23293172690763</v>
      </c>
      <c r="AS49" s="21">
        <v>33.134174311926607</v>
      </c>
      <c r="AT49" s="21">
        <v>35</v>
      </c>
      <c r="AU49" s="21" t="s">
        <v>15</v>
      </c>
      <c r="AV49" s="21">
        <v>35.303738317757009</v>
      </c>
      <c r="AW49" s="21">
        <v>30.000000000000004</v>
      </c>
      <c r="AX49" s="21">
        <v>22.946746621319249</v>
      </c>
      <c r="AY49" s="21">
        <v>40</v>
      </c>
      <c r="AZ49" s="21">
        <v>30.49697674418605</v>
      </c>
      <c r="BA49" s="21">
        <v>29.999999999999996</v>
      </c>
      <c r="BB49" s="21">
        <f t="shared" si="5"/>
        <v>30.165625396407219</v>
      </c>
      <c r="BC49" s="21">
        <v>32.439979123173281</v>
      </c>
      <c r="BD49" s="21">
        <v>32.368914345222599</v>
      </c>
      <c r="BE49" s="21">
        <v>31.289153666625719</v>
      </c>
      <c r="BF49" s="21">
        <v>31.034763526596432</v>
      </c>
      <c r="BG49" s="21">
        <v>28.597793764988008</v>
      </c>
      <c r="BH49" s="21">
        <v>29.728858935949514</v>
      </c>
      <c r="BI49" s="21">
        <v>29.606384545160058</v>
      </c>
      <c r="BJ49" s="21">
        <v>29.788500392861145</v>
      </c>
      <c r="BK49" s="21">
        <v>27.501727978538845</v>
      </c>
      <c r="BL49" s="21">
        <v>26.561379536510714</v>
      </c>
      <c r="BM49" s="21">
        <v>31.873057894280009</v>
      </c>
      <c r="BN49" s="21">
        <v>31.19699104698028</v>
      </c>
      <c r="BO49" s="21">
        <f t="shared" si="6"/>
        <v>24.155750748342683</v>
      </c>
      <c r="BP49" s="21">
        <v>26.077919171249523</v>
      </c>
      <c r="BQ49" s="21">
        <v>24.754216924515571</v>
      </c>
      <c r="BR49" s="21">
        <v>31.085067755761767</v>
      </c>
      <c r="BS49" s="21">
        <v>32.237951124298853</v>
      </c>
      <c r="BT49" s="21">
        <v>29.524584902430671</v>
      </c>
      <c r="BU49" s="21">
        <v>15.112397458853932</v>
      </c>
      <c r="BV49" s="21">
        <v>27.515280598345633</v>
      </c>
      <c r="BW49" s="21">
        <v>23.410088410824201</v>
      </c>
      <c r="BX49" s="21">
        <v>14.752859997464483</v>
      </c>
      <c r="BY49" s="21">
        <v>13.1</v>
      </c>
      <c r="BZ49" s="21">
        <v>24.54706368899917</v>
      </c>
      <c r="CA49" s="21">
        <v>27.751578947368415</v>
      </c>
      <c r="CB49" s="21">
        <f t="shared" si="7"/>
        <v>24.767428150724715</v>
      </c>
      <c r="CC49" s="21">
        <v>14.635141645223072</v>
      </c>
      <c r="CD49" s="21">
        <v>29.16963228765907</v>
      </c>
      <c r="CE49" s="21">
        <v>20.881833860569785</v>
      </c>
      <c r="CF49" s="21">
        <v>20.530490358675767</v>
      </c>
      <c r="CG49" s="21">
        <v>19.067384368834368</v>
      </c>
      <c r="CH49" s="21">
        <v>27.261557381046945</v>
      </c>
      <c r="CI49" s="21">
        <v>26.511004163752037</v>
      </c>
      <c r="CJ49" s="21">
        <v>27.279360096763046</v>
      </c>
      <c r="CK49" s="21">
        <v>31.677190499866143</v>
      </c>
      <c r="CL49" s="21">
        <v>25.349524414945492</v>
      </c>
      <c r="CM49" s="21">
        <v>28.321695879555154</v>
      </c>
      <c r="CN49" s="21">
        <v>26.524322851805728</v>
      </c>
      <c r="CO49" s="21">
        <f t="shared" si="11"/>
        <v>24.607041576245663</v>
      </c>
      <c r="CP49" s="21">
        <v>30.000000000000004</v>
      </c>
      <c r="CQ49" s="21">
        <v>28.264886754361065</v>
      </c>
      <c r="CR49" s="21">
        <v>25.176329908475648</v>
      </c>
      <c r="CS49" s="21">
        <v>24.309608625627764</v>
      </c>
      <c r="CT49" s="21">
        <v>23.584684508167751</v>
      </c>
      <c r="CU49" s="21">
        <v>21.703665136641316</v>
      </c>
      <c r="CV49" s="21">
        <v>26.760792689721779</v>
      </c>
      <c r="CW49" s="21">
        <v>24.527912580554776</v>
      </c>
      <c r="CX49" s="21">
        <v>17.275730639456061</v>
      </c>
      <c r="CY49" s="21">
        <v>25.206781819915857</v>
      </c>
      <c r="CZ49" s="21">
        <v>25.122116713140905</v>
      </c>
      <c r="DA49" s="21">
        <v>23.351989538885068</v>
      </c>
      <c r="DB49" s="21">
        <f t="shared" si="13"/>
        <v>20.83283912418527</v>
      </c>
      <c r="DC49" s="21">
        <v>22.111235221258873</v>
      </c>
      <c r="DD49" s="21">
        <v>20.266527757184598</v>
      </c>
      <c r="DE49" s="21">
        <v>19.7603393269526</v>
      </c>
      <c r="DF49" s="21">
        <v>22.026982981204366</v>
      </c>
      <c r="DG49" s="21">
        <v>19.063890765837552</v>
      </c>
      <c r="DH49" s="21">
        <v>20.782670657110604</v>
      </c>
      <c r="DI49" s="21">
        <v>20.736753189698913</v>
      </c>
      <c r="DJ49" s="21">
        <v>22.642135309960633</v>
      </c>
      <c r="DK49" s="21">
        <v>20.620534794977868</v>
      </c>
      <c r="DL49" s="21">
        <v>20.162287077454067</v>
      </c>
      <c r="DM49" s="21">
        <v>20.081536483819939</v>
      </c>
      <c r="DN49" s="21">
        <v>21.739175924763238</v>
      </c>
      <c r="DO49" s="21">
        <f t="shared" si="8"/>
        <v>18.597965846245739</v>
      </c>
      <c r="DP49" s="21">
        <v>21.0799152401529</v>
      </c>
      <c r="DQ49" s="21">
        <v>21.919683480542609</v>
      </c>
      <c r="DR49" s="21">
        <v>20.451756423608821</v>
      </c>
      <c r="DS49" s="21">
        <v>21.41340022362149</v>
      </c>
      <c r="DT49" s="21">
        <v>24.134760854650594</v>
      </c>
      <c r="DU49" s="21">
        <v>21.197597864248952</v>
      </c>
      <c r="DV49" s="21">
        <v>9.2787224378080495</v>
      </c>
      <c r="DW49" s="21">
        <v>8.7269207883208662</v>
      </c>
      <c r="DX49" s="21">
        <v>22.497091507918761</v>
      </c>
      <c r="DY49" s="21">
        <v>9.614562869867612</v>
      </c>
      <c r="DZ49" s="21">
        <v>20.384164249991528</v>
      </c>
      <c r="EA49" s="21">
        <v>22.477014214216677</v>
      </c>
      <c r="EB49" s="21">
        <f t="shared" si="9"/>
        <v>22.078150308718602</v>
      </c>
      <c r="EC49" s="21">
        <v>24.727063504916138</v>
      </c>
      <c r="ED49" s="21">
        <v>23.409770072852027</v>
      </c>
      <c r="EE49" s="21">
        <v>20.178352935129904</v>
      </c>
      <c r="EF49" s="21">
        <v>21.932170818337916</v>
      </c>
      <c r="EG49" s="21">
        <v>22.988108991130112</v>
      </c>
      <c r="EH49" s="21">
        <v>22.701659507199562</v>
      </c>
      <c r="EI49" s="21">
        <v>24.055785258681784</v>
      </c>
      <c r="EJ49" s="21">
        <v>23.511206249970442</v>
      </c>
      <c r="EK49" s="21">
        <v>21.561076149684602</v>
      </c>
      <c r="EL49" s="21">
        <v>19.624392019312864</v>
      </c>
      <c r="EM49" s="21">
        <v>20.196508716125614</v>
      </c>
      <c r="EN49" s="21">
        <v>20.051709481282256</v>
      </c>
      <c r="EO49" s="21">
        <f t="shared" si="10"/>
        <v>19.098333333333329</v>
      </c>
      <c r="EP49" s="21">
        <v>21.04</v>
      </c>
      <c r="EQ49" s="21">
        <v>18.829999999999998</v>
      </c>
      <c r="ER49" s="21">
        <v>18.45</v>
      </c>
      <c r="ES49" s="21">
        <v>19.05</v>
      </c>
      <c r="ET49" s="21">
        <v>18.149999999999999</v>
      </c>
      <c r="EU49" s="21">
        <v>20.04</v>
      </c>
      <c r="EV49" s="21">
        <v>19.940000000000001</v>
      </c>
      <c r="EW49" s="21">
        <v>19.47</v>
      </c>
      <c r="EX49" s="21">
        <v>18.16</v>
      </c>
      <c r="EY49" s="21">
        <v>18.23</v>
      </c>
      <c r="EZ49" s="21">
        <v>20.93</v>
      </c>
      <c r="FA49" s="21">
        <v>16.89</v>
      </c>
    </row>
    <row r="50" spans="1:157" s="37" customFormat="1" ht="12.75">
      <c r="A50" s="793" t="s">
        <v>3179</v>
      </c>
      <c r="B50" s="404">
        <f>AVERAGE(C50:N50)</f>
        <v>11.300165184243964</v>
      </c>
      <c r="C50" s="404" t="s">
        <v>15</v>
      </c>
      <c r="D50" s="404">
        <v>12.31</v>
      </c>
      <c r="E50" s="404" t="s">
        <v>15</v>
      </c>
      <c r="F50" s="404" t="s">
        <v>15</v>
      </c>
      <c r="G50" s="404" t="s">
        <v>15</v>
      </c>
      <c r="H50" s="404">
        <v>9</v>
      </c>
      <c r="I50" s="404">
        <v>9.0000000000000018</v>
      </c>
      <c r="J50" s="404">
        <v>9</v>
      </c>
      <c r="K50" s="404">
        <v>8.9999999999999982</v>
      </c>
      <c r="L50" s="404">
        <v>9</v>
      </c>
      <c r="M50" s="404" t="s">
        <v>15</v>
      </c>
      <c r="N50" s="404">
        <v>21.79115628970775</v>
      </c>
      <c r="O50" s="404">
        <f t="shared" si="2"/>
        <v>17.186294723329897</v>
      </c>
      <c r="P50" s="404">
        <v>25.367127893443683</v>
      </c>
      <c r="Q50" s="404">
        <v>9</v>
      </c>
      <c r="R50" s="404">
        <v>11.91291390728477</v>
      </c>
      <c r="S50" s="404">
        <v>9</v>
      </c>
      <c r="T50" s="404">
        <v>14.24211379583155</v>
      </c>
      <c r="U50" s="404">
        <v>13.372678875638842</v>
      </c>
      <c r="V50" s="404">
        <v>36</v>
      </c>
      <c r="W50" s="404">
        <v>9</v>
      </c>
      <c r="X50" s="404">
        <v>14.740077564155458</v>
      </c>
      <c r="Y50" s="404">
        <v>20.491380946125435</v>
      </c>
      <c r="Z50" s="404">
        <v>15</v>
      </c>
      <c r="AA50" s="404">
        <v>28.109243697478995</v>
      </c>
      <c r="AB50" s="404">
        <f t="shared" si="3"/>
        <v>24.193120022785102</v>
      </c>
      <c r="AC50" s="404">
        <v>14.6</v>
      </c>
      <c r="AD50" s="404">
        <v>15</v>
      </c>
      <c r="AE50" s="404">
        <v>45.000000000000007</v>
      </c>
      <c r="AF50" s="404">
        <v>13.150315370373233</v>
      </c>
      <c r="AG50" s="404">
        <v>18</v>
      </c>
      <c r="AH50" s="404">
        <v>20.915813978669267</v>
      </c>
      <c r="AI50" s="404">
        <v>30.792690518357958</v>
      </c>
      <c r="AJ50" s="404">
        <v>29.79650748396293</v>
      </c>
      <c r="AK50" s="404">
        <v>36.016061304415445</v>
      </c>
      <c r="AL50" s="404">
        <v>25.000000000000004</v>
      </c>
      <c r="AM50" s="404" t="s">
        <v>15</v>
      </c>
      <c r="AN50" s="404">
        <v>17.852931594857299</v>
      </c>
      <c r="AO50" s="404">
        <f t="shared" si="4"/>
        <v>17.123456366168636</v>
      </c>
      <c r="AP50" s="404">
        <v>1.5281899109792285</v>
      </c>
      <c r="AQ50" s="404">
        <v>10</v>
      </c>
      <c r="AR50" s="404">
        <v>14.2</v>
      </c>
      <c r="AS50" s="404">
        <v>36</v>
      </c>
      <c r="AT50" s="404" t="s">
        <v>15</v>
      </c>
      <c r="AU50" s="404">
        <v>5</v>
      </c>
      <c r="AV50" s="404">
        <v>10</v>
      </c>
      <c r="AW50" s="404" t="s">
        <v>15</v>
      </c>
      <c r="AX50" s="404">
        <v>25.406373750707147</v>
      </c>
      <c r="AY50" s="404">
        <v>24.000000000000004</v>
      </c>
      <c r="AZ50" s="404">
        <v>15.100000000000001</v>
      </c>
      <c r="BA50" s="404">
        <v>30</v>
      </c>
      <c r="BB50" s="404">
        <f t="shared" si="5"/>
        <v>21.544288849430149</v>
      </c>
      <c r="BC50" s="404">
        <v>15.35946287827187</v>
      </c>
      <c r="BD50" s="404">
        <v>4.9736197736197738</v>
      </c>
      <c r="BE50" s="404">
        <v>0.25175469278302431</v>
      </c>
      <c r="BF50" s="404">
        <v>15.200000000000001</v>
      </c>
      <c r="BG50" s="404" t="s">
        <v>15</v>
      </c>
      <c r="BH50" s="404">
        <v>40.000000000000007</v>
      </c>
      <c r="BI50" s="404">
        <v>22.089548530797565</v>
      </c>
      <c r="BJ50" s="404">
        <v>29.077712915667675</v>
      </c>
      <c r="BK50" s="404">
        <v>27.169266238620317</v>
      </c>
      <c r="BL50" s="404">
        <v>29.869209809264309</v>
      </c>
      <c r="BM50" s="404" t="s">
        <v>15</v>
      </c>
      <c r="BN50" s="404">
        <v>31.452313655276932</v>
      </c>
      <c r="BO50" s="404">
        <f t="shared" si="6"/>
        <v>23.509249781707737</v>
      </c>
      <c r="BP50" s="404">
        <v>30.239422084623321</v>
      </c>
      <c r="BQ50" s="404">
        <v>30</v>
      </c>
      <c r="BR50" s="404">
        <v>30</v>
      </c>
      <c r="BS50" s="404">
        <v>29.608872555453473</v>
      </c>
      <c r="BT50" s="404">
        <v>16.822009851375206</v>
      </c>
      <c r="BU50" s="404">
        <v>27.182371274845977</v>
      </c>
      <c r="BV50" s="404">
        <v>17.505795193573828</v>
      </c>
      <c r="BW50" s="404">
        <v>18.473377286797437</v>
      </c>
      <c r="BX50" s="404">
        <v>18.303662562455386</v>
      </c>
      <c r="BY50" s="404">
        <v>25.027834514230818</v>
      </c>
      <c r="BZ50" s="404">
        <v>23.11359942734784</v>
      </c>
      <c r="CA50" s="404">
        <v>15.834052629789548</v>
      </c>
      <c r="CB50" s="404">
        <f t="shared" si="7"/>
        <v>16.999823667934287</v>
      </c>
      <c r="CC50" s="404">
        <v>17.01219611831069</v>
      </c>
      <c r="CD50" s="404">
        <v>13.6915273745512</v>
      </c>
      <c r="CE50" s="404">
        <v>17.213324931466524</v>
      </c>
      <c r="CF50" s="404">
        <v>15.169505582424494</v>
      </c>
      <c r="CG50" s="404">
        <v>17.094882695032734</v>
      </c>
      <c r="CH50" s="404">
        <v>16.023054656026936</v>
      </c>
      <c r="CI50" s="404">
        <v>21.586005028650359</v>
      </c>
      <c r="CJ50" s="404">
        <v>23.955259587231307</v>
      </c>
      <c r="CK50" s="404">
        <v>14.623913183486829</v>
      </c>
      <c r="CL50" s="404">
        <v>14.943826986182655</v>
      </c>
      <c r="CM50" s="404">
        <v>17.429472780960559</v>
      </c>
      <c r="CN50" s="404">
        <v>15.254915090887188</v>
      </c>
      <c r="CO50" s="404">
        <f t="shared" si="11"/>
        <v>19.091680432794707</v>
      </c>
      <c r="CP50" s="404">
        <v>24.165889552673757</v>
      </c>
      <c r="CQ50" s="404">
        <v>18.347450030649878</v>
      </c>
      <c r="CR50" s="404">
        <v>16.040207819684614</v>
      </c>
      <c r="CS50" s="404">
        <v>20.056122080544537</v>
      </c>
      <c r="CT50" s="404">
        <v>18.568951029386234</v>
      </c>
      <c r="CU50" s="404">
        <v>16.708932662545656</v>
      </c>
      <c r="CV50" s="404">
        <v>19.717576226706004</v>
      </c>
      <c r="CW50" s="404">
        <v>19.176635429171668</v>
      </c>
      <c r="CX50" s="404">
        <v>17.978558208435867</v>
      </c>
      <c r="CY50" s="404">
        <v>21.553502719262831</v>
      </c>
      <c r="CZ50" s="404">
        <v>19.191718393146683</v>
      </c>
      <c r="DA50" s="404">
        <v>17.594621041328761</v>
      </c>
      <c r="DB50" s="404">
        <f t="shared" si="13"/>
        <v>18.026276337526152</v>
      </c>
      <c r="DC50" s="404">
        <v>18.628995112686255</v>
      </c>
      <c r="DD50" s="404">
        <v>17.780658443856513</v>
      </c>
      <c r="DE50" s="404">
        <v>19.152270331530175</v>
      </c>
      <c r="DF50" s="404">
        <v>17.684667430460596</v>
      </c>
      <c r="DG50" s="404">
        <v>19.308640221833702</v>
      </c>
      <c r="DH50" s="404">
        <v>17.455462362861958</v>
      </c>
      <c r="DI50" s="404">
        <v>17.644583216825275</v>
      </c>
      <c r="DJ50" s="404">
        <v>17.996664041286742</v>
      </c>
      <c r="DK50" s="404">
        <v>17.48718978437676</v>
      </c>
      <c r="DL50" s="404">
        <v>17.796393846099392</v>
      </c>
      <c r="DM50" s="404">
        <v>18.222475474031331</v>
      </c>
      <c r="DN50" s="404">
        <v>17.157315784465094</v>
      </c>
      <c r="DO50" s="404">
        <f t="shared" si="8"/>
        <v>18.473907860379711</v>
      </c>
      <c r="DP50" s="404">
        <v>17.972213082074191</v>
      </c>
      <c r="DQ50" s="404">
        <v>20.021634982582</v>
      </c>
      <c r="DR50" s="404">
        <v>18.414989606366795</v>
      </c>
      <c r="DS50" s="404">
        <v>18.975218015521758</v>
      </c>
      <c r="DT50" s="404">
        <v>19.001333667563724</v>
      </c>
      <c r="DU50" s="404">
        <v>18.974470918592317</v>
      </c>
      <c r="DV50" s="404">
        <v>17.887327816194333</v>
      </c>
      <c r="DW50" s="404">
        <v>19.403830542928059</v>
      </c>
      <c r="DX50" s="404">
        <v>18.769670803405376</v>
      </c>
      <c r="DY50" s="404">
        <v>19.091537286023659</v>
      </c>
      <c r="DZ50" s="404">
        <v>16.621930919259491</v>
      </c>
      <c r="EA50" s="404">
        <v>16.552736684044859</v>
      </c>
      <c r="EB50" s="404">
        <f t="shared" si="9"/>
        <v>17.927177813508269</v>
      </c>
      <c r="EC50" s="404">
        <v>17.830318860156655</v>
      </c>
      <c r="ED50" s="404">
        <v>18.207215122346199</v>
      </c>
      <c r="EE50" s="404">
        <v>18.768609227231195</v>
      </c>
      <c r="EF50" s="404">
        <v>18.284332537527479</v>
      </c>
      <c r="EG50" s="404">
        <v>18.423136850962351</v>
      </c>
      <c r="EH50" s="404">
        <v>17.624310842216598</v>
      </c>
      <c r="EI50" s="404">
        <v>17.796101606390422</v>
      </c>
      <c r="EJ50" s="404">
        <v>17.600691083347598</v>
      </c>
      <c r="EK50" s="404">
        <v>16.720192475365987</v>
      </c>
      <c r="EL50" s="404">
        <v>18.134530640212457</v>
      </c>
      <c r="EM50" s="404">
        <v>17.994010300347686</v>
      </c>
      <c r="EN50" s="404">
        <v>17.742684215994618</v>
      </c>
      <c r="EO50" s="404">
        <f t="shared" si="10"/>
        <v>18.282499999999999</v>
      </c>
      <c r="EP50" s="404">
        <v>17.86</v>
      </c>
      <c r="EQ50" s="404">
        <v>18.18</v>
      </c>
      <c r="ER50" s="404">
        <v>18.100000000000001</v>
      </c>
      <c r="ES50" s="404">
        <v>17.649999999999999</v>
      </c>
      <c r="ET50" s="404">
        <v>18.41</v>
      </c>
      <c r="EU50" s="404">
        <v>18.14</v>
      </c>
      <c r="EV50" s="404">
        <v>18.22</v>
      </c>
      <c r="EW50" s="404">
        <v>17.71</v>
      </c>
      <c r="EX50" s="404">
        <v>17.739999999999998</v>
      </c>
      <c r="EY50" s="404">
        <v>19.260000000000002</v>
      </c>
      <c r="EZ50" s="404">
        <v>19.32</v>
      </c>
      <c r="FA50" s="404">
        <v>18.8</v>
      </c>
    </row>
    <row r="51" spans="1:157" s="30" customFormat="1" ht="12.75">
      <c r="A51" s="792" t="s">
        <v>3187</v>
      </c>
      <c r="B51" s="21">
        <f>AVERAGE(C51:N51)</f>
        <v>8.9999999999999982</v>
      </c>
      <c r="C51" s="21" t="s">
        <v>15</v>
      </c>
      <c r="D51" s="21" t="s">
        <v>15</v>
      </c>
      <c r="E51" s="21" t="s">
        <v>15</v>
      </c>
      <c r="F51" s="21" t="s">
        <v>15</v>
      </c>
      <c r="G51" s="21" t="s">
        <v>15</v>
      </c>
      <c r="H51" s="21" t="s">
        <v>15</v>
      </c>
      <c r="I51" s="21" t="s">
        <v>15</v>
      </c>
      <c r="J51" s="21">
        <v>8.9999999999999982</v>
      </c>
      <c r="K51" s="21">
        <v>8.9999999999999982</v>
      </c>
      <c r="L51" s="21">
        <v>9</v>
      </c>
      <c r="M51" s="21" t="s">
        <v>15</v>
      </c>
      <c r="N51" s="21" t="s">
        <v>15</v>
      </c>
      <c r="O51" s="21">
        <f t="shared" si="2"/>
        <v>10.728779812606474</v>
      </c>
      <c r="P51" s="21" t="s">
        <v>15</v>
      </c>
      <c r="Q51" s="21">
        <v>9</v>
      </c>
      <c r="R51" s="21">
        <v>9</v>
      </c>
      <c r="S51" s="21">
        <v>9</v>
      </c>
      <c r="T51" s="21">
        <v>15</v>
      </c>
      <c r="U51" s="21">
        <v>13.372678875638842</v>
      </c>
      <c r="V51" s="21" t="s">
        <v>15</v>
      </c>
      <c r="W51" s="21" t="s">
        <v>15</v>
      </c>
      <c r="X51" s="21">
        <v>8.9999999999999982</v>
      </c>
      <c r="Y51" s="21" t="s">
        <v>15</v>
      </c>
      <c r="Z51" s="21" t="s">
        <v>15</v>
      </c>
      <c r="AA51" s="21" t="s">
        <v>15</v>
      </c>
      <c r="AB51" s="21">
        <f t="shared" si="3"/>
        <v>41.682414500003155</v>
      </c>
      <c r="AC51" s="21" t="s">
        <v>15</v>
      </c>
      <c r="AD51" s="21" t="s">
        <v>15</v>
      </c>
      <c r="AE51" s="21" t="s">
        <v>15</v>
      </c>
      <c r="AF51" s="21" t="s">
        <v>15</v>
      </c>
      <c r="AG51" s="21" t="s">
        <v>15</v>
      </c>
      <c r="AH51" s="21">
        <v>35</v>
      </c>
      <c r="AI51" s="21">
        <v>44.138463992980071</v>
      </c>
      <c r="AJ51" s="21">
        <v>42.591194007032563</v>
      </c>
      <c r="AK51" s="21">
        <v>45</v>
      </c>
      <c r="AL51" s="21" t="s">
        <v>15</v>
      </c>
      <c r="AM51" s="21" t="s">
        <v>15</v>
      </c>
      <c r="AN51" s="21" t="s">
        <v>15</v>
      </c>
      <c r="AO51" s="21">
        <f t="shared" si="4"/>
        <v>15.1</v>
      </c>
      <c r="AP51" s="21" t="s">
        <v>15</v>
      </c>
      <c r="AQ51" s="21" t="s">
        <v>15</v>
      </c>
      <c r="AR51" s="21" t="s">
        <v>15</v>
      </c>
      <c r="AS51" s="21" t="s">
        <v>15</v>
      </c>
      <c r="AT51" s="21" t="s">
        <v>15</v>
      </c>
      <c r="AU51" s="21" t="s">
        <v>15</v>
      </c>
      <c r="AV51" s="21" t="s">
        <v>15</v>
      </c>
      <c r="AW51" s="21" t="s">
        <v>15</v>
      </c>
      <c r="AX51" s="21" t="s">
        <v>15</v>
      </c>
      <c r="AY51" s="21" t="s">
        <v>15</v>
      </c>
      <c r="AZ51" s="21">
        <v>15.1</v>
      </c>
      <c r="BA51" s="21" t="s">
        <v>15</v>
      </c>
      <c r="BB51" s="21">
        <f t="shared" si="5"/>
        <v>10.254723954723953</v>
      </c>
      <c r="BC51" s="21">
        <v>15.199999999999998</v>
      </c>
      <c r="BD51" s="21">
        <v>4.9736197736197738</v>
      </c>
      <c r="BE51" s="21">
        <v>0</v>
      </c>
      <c r="BF51" s="21">
        <v>15.200000000000001</v>
      </c>
      <c r="BG51" s="21" t="s">
        <v>15</v>
      </c>
      <c r="BH51" s="21" t="s">
        <v>15</v>
      </c>
      <c r="BI51" s="21">
        <v>15.900000000000002</v>
      </c>
      <c r="BJ51" s="21" t="s">
        <v>15</v>
      </c>
      <c r="BK51" s="21" t="s">
        <v>15</v>
      </c>
      <c r="BL51" s="21" t="s">
        <v>15</v>
      </c>
      <c r="BM51" s="21" t="s">
        <v>15</v>
      </c>
      <c r="BN51" s="21" t="s">
        <v>15</v>
      </c>
      <c r="BO51" s="21">
        <f t="shared" si="6"/>
        <v>15.528518745896545</v>
      </c>
      <c r="BP51" s="21" t="s">
        <v>15</v>
      </c>
      <c r="BQ51" s="21" t="s">
        <v>15</v>
      </c>
      <c r="BR51" s="21" t="s">
        <v>15</v>
      </c>
      <c r="BS51" s="21" t="s">
        <v>15</v>
      </c>
      <c r="BT51" s="21">
        <v>13.632178390644093</v>
      </c>
      <c r="BU51" s="21">
        <v>14.899999999999999</v>
      </c>
      <c r="BV51" s="21">
        <v>19.807069514929772</v>
      </c>
      <c r="BW51" s="21">
        <v>13</v>
      </c>
      <c r="BX51" s="21">
        <v>13.870967741935482</v>
      </c>
      <c r="BY51" s="21">
        <v>15</v>
      </c>
      <c r="BZ51" s="21">
        <v>22.017934319663016</v>
      </c>
      <c r="CA51" s="21">
        <v>12</v>
      </c>
      <c r="CB51" s="21">
        <f t="shared" si="7"/>
        <v>15.094457239278142</v>
      </c>
      <c r="CC51" s="21">
        <v>14.999999999999998</v>
      </c>
      <c r="CD51" s="21">
        <v>13.304431949276479</v>
      </c>
      <c r="CE51" s="21">
        <v>15</v>
      </c>
      <c r="CF51" s="21">
        <v>14.280859200902475</v>
      </c>
      <c r="CG51" s="21">
        <v>15</v>
      </c>
      <c r="CH51" s="21">
        <v>12.357142857142856</v>
      </c>
      <c r="CI51" s="21">
        <v>20.334879746062754</v>
      </c>
      <c r="CJ51" s="21">
        <v>24</v>
      </c>
      <c r="CK51" s="21" t="s">
        <v>15</v>
      </c>
      <c r="CL51" s="21">
        <v>11.286181491464509</v>
      </c>
      <c r="CM51" s="21">
        <v>13.475534387210461</v>
      </c>
      <c r="CN51" s="21">
        <v>12.000000000000002</v>
      </c>
      <c r="CO51" s="21">
        <f t="shared" si="11"/>
        <v>17.195066474486591</v>
      </c>
      <c r="CP51" s="21" t="s">
        <v>15</v>
      </c>
      <c r="CQ51" s="21">
        <v>15</v>
      </c>
      <c r="CR51" s="21">
        <v>15.149740153433209</v>
      </c>
      <c r="CS51" s="21">
        <v>22.5</v>
      </c>
      <c r="CT51" s="21">
        <v>14.999999999999998</v>
      </c>
      <c r="CU51" s="21">
        <v>14.15515798235392</v>
      </c>
      <c r="CV51" s="21">
        <v>19.174504042276599</v>
      </c>
      <c r="CW51" s="21">
        <v>18.553279275361557</v>
      </c>
      <c r="CX51" s="21">
        <v>16.01554664725839</v>
      </c>
      <c r="CY51" s="21">
        <v>22.243918341652055</v>
      </c>
      <c r="CZ51" s="21">
        <v>16.993584777016768</v>
      </c>
      <c r="DA51" s="21">
        <v>14.36</v>
      </c>
      <c r="DB51" s="21">
        <f t="shared" si="13"/>
        <v>15.845751099283847</v>
      </c>
      <c r="DC51" s="21">
        <v>18.246826829925421</v>
      </c>
      <c r="DD51" s="21">
        <v>16.4430644525081</v>
      </c>
      <c r="DE51" s="21">
        <v>13.882537412615296</v>
      </c>
      <c r="DF51" s="21">
        <v>16.228420633982225</v>
      </c>
      <c r="DG51" s="21">
        <v>18.475565176073069</v>
      </c>
      <c r="DH51" s="21">
        <v>14.992443744969636</v>
      </c>
      <c r="DI51" s="21">
        <v>14.578795953103713</v>
      </c>
      <c r="DJ51" s="21">
        <v>16.446661307784861</v>
      </c>
      <c r="DK51" s="21">
        <v>17.551148891380453</v>
      </c>
      <c r="DL51" s="21">
        <v>14.961221913469581</v>
      </c>
      <c r="DM51" s="21">
        <v>12.56325084526293</v>
      </c>
      <c r="DN51" s="21">
        <v>15.779076030330907</v>
      </c>
      <c r="DO51" s="21">
        <f t="shared" si="8"/>
        <v>16.348796688201912</v>
      </c>
      <c r="DP51" s="21">
        <v>15.164127032485368</v>
      </c>
      <c r="DQ51" s="21">
        <v>19.979552576405432</v>
      </c>
      <c r="DR51" s="21">
        <v>16.321538946515151</v>
      </c>
      <c r="DS51" s="21">
        <v>14.109999999999998</v>
      </c>
      <c r="DT51" s="21">
        <v>17.244715041742406</v>
      </c>
      <c r="DU51" s="21">
        <v>17.098586227986658</v>
      </c>
      <c r="DV51" s="21">
        <v>14.99071167195383</v>
      </c>
      <c r="DW51" s="21">
        <v>15.654658544983526</v>
      </c>
      <c r="DX51" s="21">
        <v>15.857722665749259</v>
      </c>
      <c r="DY51" s="21">
        <v>18.449910842430306</v>
      </c>
      <c r="DZ51" s="21">
        <v>13.616534857446668</v>
      </c>
      <c r="EA51" s="21">
        <v>17.697501850724297</v>
      </c>
      <c r="EB51" s="21">
        <f t="shared" si="9"/>
        <v>16.367732001772044</v>
      </c>
      <c r="EC51" s="21">
        <v>15.177223203769138</v>
      </c>
      <c r="ED51" s="21">
        <v>20.120000000000005</v>
      </c>
      <c r="EE51" s="21">
        <v>19.000377484657939</v>
      </c>
      <c r="EF51" s="21">
        <v>17.403745589803901</v>
      </c>
      <c r="EG51" s="21">
        <v>15.968205554541704</v>
      </c>
      <c r="EH51" s="21">
        <v>14.623385072484146</v>
      </c>
      <c r="EI51" s="21">
        <v>15.976485151555314</v>
      </c>
      <c r="EJ51" s="21">
        <v>16.338655404052076</v>
      </c>
      <c r="EK51" s="21">
        <v>13.992363504599869</v>
      </c>
      <c r="EL51" s="21">
        <v>15.467333783384669</v>
      </c>
      <c r="EM51" s="21">
        <v>16.554935180517436</v>
      </c>
      <c r="EN51" s="21">
        <v>15.790074091898319</v>
      </c>
      <c r="EO51" s="21">
        <f t="shared" si="10"/>
        <v>17.059565126557501</v>
      </c>
      <c r="EP51" s="21">
        <v>17.149999999999999</v>
      </c>
      <c r="EQ51" s="21">
        <v>16.61</v>
      </c>
      <c r="ER51" s="21">
        <v>17.27</v>
      </c>
      <c r="ES51" s="21">
        <v>16.760000000000002</v>
      </c>
      <c r="ET51" s="21">
        <v>17.149999999999999</v>
      </c>
      <c r="EU51" s="21">
        <v>17.149999999999999</v>
      </c>
      <c r="EV51" s="21">
        <v>17.21</v>
      </c>
      <c r="EW51" s="21">
        <v>15.91</v>
      </c>
      <c r="EX51" s="21">
        <v>17.600000000000001</v>
      </c>
      <c r="EY51" s="21">
        <v>16.98</v>
      </c>
      <c r="EZ51" s="21">
        <v>17.21</v>
      </c>
      <c r="FA51" s="21">
        <v>17.714781518690025</v>
      </c>
    </row>
    <row r="52" spans="1:157" s="30" customFormat="1" ht="12.75">
      <c r="A52" s="753" t="s">
        <v>3042</v>
      </c>
      <c r="B52" s="21" t="s">
        <v>15</v>
      </c>
      <c r="C52" s="21" t="s">
        <v>15</v>
      </c>
      <c r="D52" s="21" t="s">
        <v>15</v>
      </c>
      <c r="E52" s="21" t="s">
        <v>15</v>
      </c>
      <c r="F52" s="21" t="s">
        <v>15</v>
      </c>
      <c r="G52" s="21" t="s">
        <v>15</v>
      </c>
      <c r="H52" s="21" t="s">
        <v>15</v>
      </c>
      <c r="I52" s="21" t="s">
        <v>15</v>
      </c>
      <c r="J52" s="21" t="s">
        <v>15</v>
      </c>
      <c r="K52" s="21" t="s">
        <v>15</v>
      </c>
      <c r="L52" s="21" t="s">
        <v>15</v>
      </c>
      <c r="M52" s="21" t="s">
        <v>15</v>
      </c>
      <c r="N52" s="21" t="s">
        <v>15</v>
      </c>
      <c r="O52" s="21">
        <f t="shared" si="2"/>
        <v>13</v>
      </c>
      <c r="P52" s="21" t="s">
        <v>15</v>
      </c>
      <c r="Q52" s="21" t="s">
        <v>15</v>
      </c>
      <c r="R52" s="21" t="s">
        <v>15</v>
      </c>
      <c r="S52" s="21" t="s">
        <v>15</v>
      </c>
      <c r="T52" s="21" t="s">
        <v>15</v>
      </c>
      <c r="U52" s="21" t="s">
        <v>15</v>
      </c>
      <c r="V52" s="21" t="s">
        <v>15</v>
      </c>
      <c r="W52" s="21">
        <v>9</v>
      </c>
      <c r="X52" s="21" t="s">
        <v>15</v>
      </c>
      <c r="Y52" s="21" t="s">
        <v>15</v>
      </c>
      <c r="Z52" s="21">
        <v>15</v>
      </c>
      <c r="AA52" s="21">
        <v>14.999999999999998</v>
      </c>
      <c r="AB52" s="21" t="s">
        <v>15</v>
      </c>
      <c r="AC52" s="21" t="s">
        <v>15</v>
      </c>
      <c r="AD52" s="21" t="s">
        <v>15</v>
      </c>
      <c r="AE52" s="21" t="s">
        <v>15</v>
      </c>
      <c r="AF52" s="21" t="s">
        <v>15</v>
      </c>
      <c r="AG52" s="21" t="s">
        <v>15</v>
      </c>
      <c r="AH52" s="21" t="s">
        <v>15</v>
      </c>
      <c r="AI52" s="21" t="s">
        <v>15</v>
      </c>
      <c r="AJ52" s="21" t="s">
        <v>15</v>
      </c>
      <c r="AK52" s="21" t="s">
        <v>15</v>
      </c>
      <c r="AL52" s="21" t="s">
        <v>15</v>
      </c>
      <c r="AM52" s="21" t="s">
        <v>15</v>
      </c>
      <c r="AN52" s="21" t="s">
        <v>15</v>
      </c>
      <c r="AO52" s="21">
        <f t="shared" si="4"/>
        <v>15.100000000000001</v>
      </c>
      <c r="AP52" s="21" t="s">
        <v>15</v>
      </c>
      <c r="AQ52" s="21" t="s">
        <v>15</v>
      </c>
      <c r="AR52" s="21" t="s">
        <v>15</v>
      </c>
      <c r="AS52" s="21" t="s">
        <v>15</v>
      </c>
      <c r="AT52" s="21" t="s">
        <v>15</v>
      </c>
      <c r="AU52" s="21" t="s">
        <v>15</v>
      </c>
      <c r="AV52" s="21" t="s">
        <v>15</v>
      </c>
      <c r="AW52" s="21" t="s">
        <v>15</v>
      </c>
      <c r="AX52" s="21" t="s">
        <v>15</v>
      </c>
      <c r="AY52" s="21" t="s">
        <v>15</v>
      </c>
      <c r="AZ52" s="21">
        <v>15.100000000000001</v>
      </c>
      <c r="BA52" s="21" t="s">
        <v>15</v>
      </c>
      <c r="BB52" s="21">
        <f t="shared" si="5"/>
        <v>15.233333333333333</v>
      </c>
      <c r="BC52" s="21">
        <v>15.1</v>
      </c>
      <c r="BD52" s="21" t="s">
        <v>15</v>
      </c>
      <c r="BE52" s="21">
        <v>15.099999999999998</v>
      </c>
      <c r="BF52" s="21" t="s">
        <v>15</v>
      </c>
      <c r="BG52" s="21" t="s">
        <v>15</v>
      </c>
      <c r="BH52" s="21" t="s">
        <v>15</v>
      </c>
      <c r="BI52" s="21" t="s">
        <v>15</v>
      </c>
      <c r="BJ52" s="21">
        <v>15.5</v>
      </c>
      <c r="BK52" s="21" t="s">
        <v>15</v>
      </c>
      <c r="BL52" s="21" t="s">
        <v>15</v>
      </c>
      <c r="BM52" s="21" t="s">
        <v>15</v>
      </c>
      <c r="BN52" s="21" t="s">
        <v>15</v>
      </c>
      <c r="BO52" s="21" t="s">
        <v>15</v>
      </c>
      <c r="BP52" s="21" t="s">
        <v>15</v>
      </c>
      <c r="BQ52" s="21" t="s">
        <v>15</v>
      </c>
      <c r="BR52" s="21" t="s">
        <v>15</v>
      </c>
      <c r="BS52" s="21" t="s">
        <v>15</v>
      </c>
      <c r="BT52" s="21" t="s">
        <v>15</v>
      </c>
      <c r="BU52" s="21" t="s">
        <v>15</v>
      </c>
      <c r="BV52" s="21" t="s">
        <v>15</v>
      </c>
      <c r="BW52" s="21" t="s">
        <v>15</v>
      </c>
      <c r="BX52" s="21" t="s">
        <v>15</v>
      </c>
      <c r="BY52" s="21" t="s">
        <v>15</v>
      </c>
      <c r="BZ52" s="21" t="s">
        <v>15</v>
      </c>
      <c r="CA52" s="21" t="s">
        <v>15</v>
      </c>
      <c r="CB52" s="21">
        <f t="shared" si="7"/>
        <v>10.000000000000002</v>
      </c>
      <c r="CC52" s="21" t="s">
        <v>15</v>
      </c>
      <c r="CD52" s="21" t="s">
        <v>15</v>
      </c>
      <c r="CE52" s="21" t="s">
        <v>15</v>
      </c>
      <c r="CF52" s="21" t="s">
        <v>15</v>
      </c>
      <c r="CG52" s="21" t="s">
        <v>15</v>
      </c>
      <c r="CH52" s="21" t="s">
        <v>15</v>
      </c>
      <c r="CI52" s="21">
        <v>10.000000000000002</v>
      </c>
      <c r="CJ52" s="21" t="s">
        <v>15</v>
      </c>
      <c r="CK52" s="21" t="s">
        <v>15</v>
      </c>
      <c r="CL52" s="21" t="s">
        <v>15</v>
      </c>
      <c r="CM52" s="21" t="s">
        <v>15</v>
      </c>
      <c r="CN52" s="21" t="s">
        <v>15</v>
      </c>
      <c r="CO52" s="21">
        <f t="shared" si="11"/>
        <v>19.201185074957561</v>
      </c>
      <c r="CP52" s="21" t="s">
        <v>15</v>
      </c>
      <c r="CQ52" s="21" t="s">
        <v>15</v>
      </c>
      <c r="CR52" s="21" t="s">
        <v>15</v>
      </c>
      <c r="CS52" s="21" t="s">
        <v>15</v>
      </c>
      <c r="CT52" s="21" t="s">
        <v>15</v>
      </c>
      <c r="CU52" s="21" t="s">
        <v>15</v>
      </c>
      <c r="CV52" s="21">
        <v>17.232562451985487</v>
      </c>
      <c r="CW52" s="21">
        <v>19.862158366641463</v>
      </c>
      <c r="CX52" s="21" t="s">
        <v>15</v>
      </c>
      <c r="CY52" s="21" t="s">
        <v>15</v>
      </c>
      <c r="CZ52" s="21">
        <v>20.508834406245722</v>
      </c>
      <c r="DA52" s="21" t="s">
        <v>15</v>
      </c>
      <c r="DB52" s="21">
        <f t="shared" si="13"/>
        <v>22.042317666026275</v>
      </c>
      <c r="DC52" s="21" t="s">
        <v>15</v>
      </c>
      <c r="DD52" s="21" t="s">
        <v>15</v>
      </c>
      <c r="DE52" s="21" t="s">
        <v>15</v>
      </c>
      <c r="DF52" s="21" t="s">
        <v>15</v>
      </c>
      <c r="DG52" s="21" t="s">
        <v>15</v>
      </c>
      <c r="DH52" s="21" t="s">
        <v>15</v>
      </c>
      <c r="DI52" s="21">
        <v>16.46205630354957</v>
      </c>
      <c r="DJ52" s="21">
        <v>21</v>
      </c>
      <c r="DK52" s="21">
        <v>26.530000000000005</v>
      </c>
      <c r="DL52" s="21">
        <v>22.259532026581788</v>
      </c>
      <c r="DM52" s="21">
        <v>23.960000000000008</v>
      </c>
      <c r="DN52" s="21" t="s">
        <v>15</v>
      </c>
      <c r="DO52" s="21">
        <f t="shared" si="8"/>
        <v>22.573881329709518</v>
      </c>
      <c r="DP52" s="21" t="s">
        <v>15</v>
      </c>
      <c r="DQ52" s="21" t="s">
        <v>15</v>
      </c>
      <c r="DR52" s="21" t="s">
        <v>15</v>
      </c>
      <c r="DS52" s="21">
        <v>21.288940910558605</v>
      </c>
      <c r="DT52" s="21">
        <v>23.29</v>
      </c>
      <c r="DU52" s="21">
        <v>23.768833405079636</v>
      </c>
      <c r="DV52" s="21">
        <v>24.550000000000004</v>
      </c>
      <c r="DW52" s="21">
        <v>23.473498799039231</v>
      </c>
      <c r="DX52" s="21">
        <v>24.107489294765358</v>
      </c>
      <c r="DY52" s="21">
        <v>20.01301658997847</v>
      </c>
      <c r="DZ52" s="21">
        <v>22.266269577598482</v>
      </c>
      <c r="EA52" s="21">
        <v>20.406883390365888</v>
      </c>
      <c r="EB52" s="21">
        <f t="shared" si="9"/>
        <v>20.129732387542518</v>
      </c>
      <c r="EC52" s="21">
        <v>25.395429178846658</v>
      </c>
      <c r="ED52" s="21">
        <v>20.539201087880336</v>
      </c>
      <c r="EE52" s="21">
        <v>22.211891131224611</v>
      </c>
      <c r="EF52" s="21">
        <v>20.017794804436658</v>
      </c>
      <c r="EG52" s="21" t="s">
        <v>15</v>
      </c>
      <c r="EH52" s="21">
        <v>15.260513793648743</v>
      </c>
      <c r="EI52" s="21">
        <v>20.761491675858707</v>
      </c>
      <c r="EJ52" s="21">
        <v>21.262359973095268</v>
      </c>
      <c r="EK52" s="21">
        <v>18.968882374608636</v>
      </c>
      <c r="EL52" s="21">
        <v>19.84484049970947</v>
      </c>
      <c r="EM52" s="21">
        <v>17.692844432709201</v>
      </c>
      <c r="EN52" s="21">
        <v>19.471807310949405</v>
      </c>
      <c r="EO52" s="21">
        <f t="shared" si="10"/>
        <v>19.734166666666663</v>
      </c>
      <c r="EP52" s="21">
        <v>21.24</v>
      </c>
      <c r="EQ52" s="21">
        <v>19.36</v>
      </c>
      <c r="ER52" s="21">
        <v>21.82</v>
      </c>
      <c r="ES52" s="21">
        <v>19.309999999999999</v>
      </c>
      <c r="ET52" s="21">
        <v>18.489999999999998</v>
      </c>
      <c r="EU52" s="21">
        <v>15.61</v>
      </c>
      <c r="EV52" s="21">
        <v>18.2</v>
      </c>
      <c r="EW52" s="21">
        <v>19.3</v>
      </c>
      <c r="EX52" s="21">
        <v>19.89</v>
      </c>
      <c r="EY52" s="21">
        <v>23.97</v>
      </c>
      <c r="EZ52" s="21">
        <v>20.190000000000001</v>
      </c>
      <c r="FA52" s="21">
        <v>19.43</v>
      </c>
    </row>
    <row r="53" spans="1:157" s="30" customFormat="1" ht="12.75">
      <c r="A53" s="792" t="s">
        <v>2901</v>
      </c>
      <c r="B53" s="21">
        <f>AVERAGE(C53:N53)</f>
        <v>9</v>
      </c>
      <c r="C53" s="21" t="s">
        <v>15</v>
      </c>
      <c r="D53" s="21" t="s">
        <v>15</v>
      </c>
      <c r="E53" s="21" t="s">
        <v>15</v>
      </c>
      <c r="F53" s="21" t="s">
        <v>15</v>
      </c>
      <c r="G53" s="21" t="s">
        <v>15</v>
      </c>
      <c r="H53" s="21" t="s">
        <v>15</v>
      </c>
      <c r="I53" s="21">
        <v>9.0000000000000018</v>
      </c>
      <c r="J53" s="21">
        <v>9</v>
      </c>
      <c r="K53" s="21" t="s">
        <v>15</v>
      </c>
      <c r="L53" s="21" t="s">
        <v>15</v>
      </c>
      <c r="M53" s="21" t="s">
        <v>15</v>
      </c>
      <c r="N53" s="21" t="s">
        <v>15</v>
      </c>
      <c r="O53" s="21">
        <f t="shared" si="2"/>
        <v>10.95</v>
      </c>
      <c r="P53" s="21">
        <v>9</v>
      </c>
      <c r="Q53" s="21" t="s">
        <v>15</v>
      </c>
      <c r="R53" s="21" t="s">
        <v>15</v>
      </c>
      <c r="S53" s="21" t="s">
        <v>15</v>
      </c>
      <c r="T53" s="21">
        <v>12.9</v>
      </c>
      <c r="U53" s="21" t="s">
        <v>15</v>
      </c>
      <c r="V53" s="21" t="s">
        <v>15</v>
      </c>
      <c r="W53" s="21" t="s">
        <v>15</v>
      </c>
      <c r="X53" s="21" t="s">
        <v>15</v>
      </c>
      <c r="Y53" s="21" t="s">
        <v>15</v>
      </c>
      <c r="Z53" s="21" t="s">
        <v>15</v>
      </c>
      <c r="AA53" s="21" t="s">
        <v>15</v>
      </c>
      <c r="AB53" s="21" t="s">
        <v>15</v>
      </c>
      <c r="AC53" s="21" t="s">
        <v>15</v>
      </c>
      <c r="AD53" s="21" t="s">
        <v>15</v>
      </c>
      <c r="AE53" s="21" t="s">
        <v>15</v>
      </c>
      <c r="AF53" s="21" t="s">
        <v>15</v>
      </c>
      <c r="AG53" s="21" t="s">
        <v>15</v>
      </c>
      <c r="AH53" s="21" t="s">
        <v>15</v>
      </c>
      <c r="AI53" s="21" t="s">
        <v>15</v>
      </c>
      <c r="AJ53" s="21" t="s">
        <v>15</v>
      </c>
      <c r="AK53" s="21" t="s">
        <v>15</v>
      </c>
      <c r="AL53" s="21" t="s">
        <v>15</v>
      </c>
      <c r="AM53" s="21" t="s">
        <v>15</v>
      </c>
      <c r="AN53" s="21" t="s">
        <v>15</v>
      </c>
      <c r="AO53" s="21">
        <f t="shared" si="4"/>
        <v>14.599999999999998</v>
      </c>
      <c r="AP53" s="21">
        <v>14.999999999999998</v>
      </c>
      <c r="AQ53" s="21" t="s">
        <v>15</v>
      </c>
      <c r="AR53" s="21">
        <v>14.2</v>
      </c>
      <c r="AS53" s="21" t="s">
        <v>15</v>
      </c>
      <c r="AT53" s="21" t="s">
        <v>15</v>
      </c>
      <c r="AU53" s="21" t="s">
        <v>15</v>
      </c>
      <c r="AV53" s="21" t="s">
        <v>15</v>
      </c>
      <c r="AW53" s="21" t="s">
        <v>15</v>
      </c>
      <c r="AX53" s="21" t="s">
        <v>15</v>
      </c>
      <c r="AY53" s="21" t="s">
        <v>15</v>
      </c>
      <c r="AZ53" s="21" t="s">
        <v>15</v>
      </c>
      <c r="BA53" s="21" t="s">
        <v>15</v>
      </c>
      <c r="BB53" s="21">
        <f t="shared" si="5"/>
        <v>15.8</v>
      </c>
      <c r="BC53" s="21" t="s">
        <v>15</v>
      </c>
      <c r="BD53" s="21" t="s">
        <v>15</v>
      </c>
      <c r="BE53" s="21" t="s">
        <v>15</v>
      </c>
      <c r="BF53" s="21" t="s">
        <v>15</v>
      </c>
      <c r="BG53" s="21" t="s">
        <v>15</v>
      </c>
      <c r="BH53" s="21" t="s">
        <v>15</v>
      </c>
      <c r="BI53" s="21" t="s">
        <v>15</v>
      </c>
      <c r="BJ53" s="21" t="s">
        <v>15</v>
      </c>
      <c r="BK53" s="21">
        <v>15.8</v>
      </c>
      <c r="BL53" s="21" t="s">
        <v>15</v>
      </c>
      <c r="BM53" s="21" t="s">
        <v>15</v>
      </c>
      <c r="BN53" s="21" t="s">
        <v>15</v>
      </c>
      <c r="BO53" s="21" t="s">
        <v>15</v>
      </c>
      <c r="BP53" s="21" t="s">
        <v>15</v>
      </c>
      <c r="BQ53" s="21" t="s">
        <v>15</v>
      </c>
      <c r="BR53" s="21" t="s">
        <v>15</v>
      </c>
      <c r="BS53" s="21" t="s">
        <v>15</v>
      </c>
      <c r="BT53" s="21" t="s">
        <v>15</v>
      </c>
      <c r="BU53" s="21" t="s">
        <v>15</v>
      </c>
      <c r="BV53" s="21" t="s">
        <v>15</v>
      </c>
      <c r="BW53" s="21" t="s">
        <v>15</v>
      </c>
      <c r="BX53" s="21" t="s">
        <v>15</v>
      </c>
      <c r="BY53" s="21" t="s">
        <v>15</v>
      </c>
      <c r="BZ53" s="21" t="s">
        <v>15</v>
      </c>
      <c r="CA53" s="21" t="s">
        <v>15</v>
      </c>
      <c r="CB53" s="21">
        <f t="shared" si="7"/>
        <v>15</v>
      </c>
      <c r="CC53" s="21" t="s">
        <v>15</v>
      </c>
      <c r="CD53" s="21" t="s">
        <v>15</v>
      </c>
      <c r="CE53" s="21" t="s">
        <v>15</v>
      </c>
      <c r="CF53" s="21" t="s">
        <v>15</v>
      </c>
      <c r="CG53" s="21" t="s">
        <v>15</v>
      </c>
      <c r="CH53" s="21" t="s">
        <v>15</v>
      </c>
      <c r="CI53" s="21" t="s">
        <v>15</v>
      </c>
      <c r="CJ53" s="21" t="s">
        <v>15</v>
      </c>
      <c r="CK53" s="21">
        <v>15</v>
      </c>
      <c r="CL53" s="21" t="s">
        <v>15</v>
      </c>
      <c r="CM53" s="21" t="s">
        <v>15</v>
      </c>
      <c r="CN53" s="21" t="s">
        <v>15</v>
      </c>
      <c r="CO53" s="21">
        <f t="shared" si="11"/>
        <v>21.486753085433925</v>
      </c>
      <c r="CP53" s="21" t="s">
        <v>15</v>
      </c>
      <c r="CQ53" s="21" t="s">
        <v>15</v>
      </c>
      <c r="CR53" s="21" t="s">
        <v>15</v>
      </c>
      <c r="CS53" s="21">
        <v>25.000000000000004</v>
      </c>
      <c r="CT53" s="21" t="s">
        <v>15</v>
      </c>
      <c r="CU53" s="21">
        <v>26.2</v>
      </c>
      <c r="CV53" s="21">
        <v>18.258979546865927</v>
      </c>
      <c r="CW53" s="21">
        <v>24.000000000000004</v>
      </c>
      <c r="CX53" s="21">
        <v>25</v>
      </c>
      <c r="CY53" s="21">
        <v>22</v>
      </c>
      <c r="CZ53" s="21">
        <v>16.435045136605488</v>
      </c>
      <c r="DA53" s="21">
        <v>15</v>
      </c>
      <c r="DB53" s="21">
        <f t="shared" si="13"/>
        <v>21.230938616494132</v>
      </c>
      <c r="DC53" s="21">
        <v>15.299527505906177</v>
      </c>
      <c r="DD53" s="21">
        <v>18</v>
      </c>
      <c r="DE53" s="21" t="s">
        <v>15</v>
      </c>
      <c r="DF53" s="21">
        <v>19.819213915814636</v>
      </c>
      <c r="DG53" s="21">
        <v>24</v>
      </c>
      <c r="DH53" s="21">
        <v>18.938948037582801</v>
      </c>
      <c r="DI53" s="21">
        <v>18.487435726113354</v>
      </c>
      <c r="DJ53" s="21" t="s">
        <v>15</v>
      </c>
      <c r="DK53" s="21">
        <v>24.38</v>
      </c>
      <c r="DL53" s="21">
        <v>23.384260979524345</v>
      </c>
      <c r="DM53" s="21">
        <v>24.999999999999996</v>
      </c>
      <c r="DN53" s="21">
        <v>25</v>
      </c>
      <c r="DO53" s="21">
        <f t="shared" si="8"/>
        <v>21.924986732474306</v>
      </c>
      <c r="DP53" s="21">
        <v>24.999999999999996</v>
      </c>
      <c r="DQ53" s="21">
        <v>25</v>
      </c>
      <c r="DR53" s="21">
        <v>18.174295031651639</v>
      </c>
      <c r="DS53" s="21">
        <v>25.93039756729361</v>
      </c>
      <c r="DT53" s="21">
        <v>23.494037011651816</v>
      </c>
      <c r="DU53" s="21">
        <v>12.880156348153836</v>
      </c>
      <c r="DV53" s="21">
        <v>24.500083240843505</v>
      </c>
      <c r="DW53" s="21">
        <v>24.784278289860755</v>
      </c>
      <c r="DX53" s="21">
        <v>24.05681282815382</v>
      </c>
      <c r="DY53" s="21">
        <v>22.813133208255163</v>
      </c>
      <c r="DZ53" s="21">
        <v>14.541660531353203</v>
      </c>
      <c r="EA53" s="21" t="s">
        <v>15</v>
      </c>
      <c r="EB53" s="21">
        <f t="shared" si="9"/>
        <v>20.482346688974488</v>
      </c>
      <c r="EC53" s="21">
        <v>19.473379187364667</v>
      </c>
      <c r="ED53" s="21">
        <v>21.751886000626371</v>
      </c>
      <c r="EE53" s="21">
        <v>15.46319793319547</v>
      </c>
      <c r="EF53" s="21">
        <v>24.26727848101266</v>
      </c>
      <c r="EG53" s="21">
        <v>21.137247235529301</v>
      </c>
      <c r="EH53" s="21">
        <v>23.081819621297093</v>
      </c>
      <c r="EI53" s="21">
        <v>19.247592172126716</v>
      </c>
      <c r="EJ53" s="21">
        <v>18.638932142965043</v>
      </c>
      <c r="EK53" s="21">
        <v>20.662974018980954</v>
      </c>
      <c r="EL53" s="21">
        <v>24.58725587044534</v>
      </c>
      <c r="EM53" s="21">
        <v>18.955646913138185</v>
      </c>
      <c r="EN53" s="21">
        <v>18.520950691012022</v>
      </c>
      <c r="EO53" s="21">
        <f t="shared" si="10"/>
        <v>20.564999999999998</v>
      </c>
      <c r="EP53" s="21">
        <v>21.95</v>
      </c>
      <c r="EQ53" s="21">
        <v>21.02</v>
      </c>
      <c r="ER53" s="21">
        <v>20.57</v>
      </c>
      <c r="ES53" s="21">
        <v>16.25</v>
      </c>
      <c r="ET53" s="21">
        <v>19.13</v>
      </c>
      <c r="EU53" s="21">
        <v>21.51</v>
      </c>
      <c r="EV53" s="21">
        <v>20.93</v>
      </c>
      <c r="EW53" s="21">
        <v>19.28</v>
      </c>
      <c r="EX53" s="21">
        <v>21.04</v>
      </c>
      <c r="EY53" s="21">
        <v>19.22</v>
      </c>
      <c r="EZ53" s="21">
        <v>22.7</v>
      </c>
      <c r="FA53" s="21">
        <v>23.18</v>
      </c>
    </row>
    <row r="54" spans="1:157" s="30" customFormat="1" ht="12.75">
      <c r="A54" s="792" t="s">
        <v>3188</v>
      </c>
      <c r="B54" s="21" t="s">
        <v>15</v>
      </c>
      <c r="C54" s="21" t="s">
        <v>15</v>
      </c>
      <c r="D54" s="21" t="s">
        <v>15</v>
      </c>
      <c r="E54" s="21" t="s">
        <v>15</v>
      </c>
      <c r="F54" s="21" t="s">
        <v>15</v>
      </c>
      <c r="G54" s="21" t="s">
        <v>15</v>
      </c>
      <c r="H54" s="21" t="s">
        <v>15</v>
      </c>
      <c r="I54" s="21" t="s">
        <v>15</v>
      </c>
      <c r="J54" s="21" t="s">
        <v>15</v>
      </c>
      <c r="K54" s="21" t="s">
        <v>15</v>
      </c>
      <c r="L54" s="21" t="s">
        <v>15</v>
      </c>
      <c r="M54" s="21" t="s">
        <v>15</v>
      </c>
      <c r="N54" s="21" t="s">
        <v>15</v>
      </c>
      <c r="O54" s="21" t="s">
        <v>15</v>
      </c>
      <c r="P54" s="21" t="s">
        <v>15</v>
      </c>
      <c r="Q54" s="21" t="s">
        <v>15</v>
      </c>
      <c r="R54" s="21" t="s">
        <v>15</v>
      </c>
      <c r="S54" s="21" t="s">
        <v>15</v>
      </c>
      <c r="T54" s="21" t="s">
        <v>15</v>
      </c>
      <c r="U54" s="21" t="s">
        <v>15</v>
      </c>
      <c r="V54" s="21" t="s">
        <v>15</v>
      </c>
      <c r="W54" s="21" t="s">
        <v>15</v>
      </c>
      <c r="X54" s="21" t="s">
        <v>15</v>
      </c>
      <c r="Y54" s="21" t="s">
        <v>15</v>
      </c>
      <c r="Z54" s="21" t="s">
        <v>15</v>
      </c>
      <c r="AA54" s="21" t="s">
        <v>15</v>
      </c>
      <c r="AB54" s="21">
        <f t="shared" si="3"/>
        <v>28.6</v>
      </c>
      <c r="AC54" s="21" t="s">
        <v>15</v>
      </c>
      <c r="AD54" s="21">
        <v>15.000000000000002</v>
      </c>
      <c r="AE54" s="21" t="s">
        <v>15</v>
      </c>
      <c r="AF54" s="21" t="s">
        <v>15</v>
      </c>
      <c r="AG54" s="21" t="s">
        <v>15</v>
      </c>
      <c r="AH54" s="21">
        <v>30</v>
      </c>
      <c r="AI54" s="21">
        <v>40.000000000000007</v>
      </c>
      <c r="AJ54" s="21">
        <v>40</v>
      </c>
      <c r="AK54" s="21" t="s">
        <v>15</v>
      </c>
      <c r="AL54" s="21" t="s">
        <v>15</v>
      </c>
      <c r="AM54" s="21" t="s">
        <v>15</v>
      </c>
      <c r="AN54" s="21">
        <v>18</v>
      </c>
      <c r="AO54" s="21" t="s">
        <v>15</v>
      </c>
      <c r="AP54" s="21" t="s">
        <v>15</v>
      </c>
      <c r="AQ54" s="21" t="s">
        <v>15</v>
      </c>
      <c r="AR54" s="21" t="s">
        <v>15</v>
      </c>
      <c r="AS54" s="21" t="s">
        <v>15</v>
      </c>
      <c r="AT54" s="21" t="s">
        <v>15</v>
      </c>
      <c r="AU54" s="21" t="s">
        <v>15</v>
      </c>
      <c r="AV54" s="21" t="s">
        <v>15</v>
      </c>
      <c r="AW54" s="21" t="s">
        <v>15</v>
      </c>
      <c r="AX54" s="21" t="s">
        <v>15</v>
      </c>
      <c r="AY54" s="21" t="s">
        <v>15</v>
      </c>
      <c r="AZ54" s="21" t="s">
        <v>15</v>
      </c>
      <c r="BA54" s="21" t="s">
        <v>15</v>
      </c>
      <c r="BB54" s="21">
        <f t="shared" si="5"/>
        <v>16</v>
      </c>
      <c r="BC54" s="21" t="s">
        <v>15</v>
      </c>
      <c r="BD54" s="21" t="s">
        <v>15</v>
      </c>
      <c r="BE54" s="21" t="s">
        <v>15</v>
      </c>
      <c r="BF54" s="21" t="s">
        <v>15</v>
      </c>
      <c r="BG54" s="21" t="s">
        <v>15</v>
      </c>
      <c r="BH54" s="21" t="s">
        <v>15</v>
      </c>
      <c r="BI54" s="21">
        <v>16</v>
      </c>
      <c r="BJ54" s="21" t="s">
        <v>15</v>
      </c>
      <c r="BK54" s="21" t="s">
        <v>15</v>
      </c>
      <c r="BL54" s="21" t="s">
        <v>15</v>
      </c>
      <c r="BM54" s="21" t="s">
        <v>15</v>
      </c>
      <c r="BN54" s="21" t="s">
        <v>15</v>
      </c>
      <c r="BO54" s="21">
        <f t="shared" si="6"/>
        <v>24.54754404425659</v>
      </c>
      <c r="BP54" s="21" t="s">
        <v>15</v>
      </c>
      <c r="BQ54" s="21" t="s">
        <v>15</v>
      </c>
      <c r="BR54" s="21" t="s">
        <v>15</v>
      </c>
      <c r="BS54" s="21">
        <v>30.000000000000004</v>
      </c>
      <c r="BT54" s="21">
        <v>27.330000000000002</v>
      </c>
      <c r="BU54" s="21">
        <v>27.78</v>
      </c>
      <c r="BV54" s="21">
        <v>17.537015795328145</v>
      </c>
      <c r="BW54" s="21">
        <v>26.63</v>
      </c>
      <c r="BX54" s="21">
        <v>29.999999999999996</v>
      </c>
      <c r="BY54" s="21" t="s">
        <v>15</v>
      </c>
      <c r="BZ54" s="21" t="s">
        <v>15</v>
      </c>
      <c r="CA54" s="21">
        <v>12.55579251446796</v>
      </c>
      <c r="CB54" s="21">
        <f t="shared" si="7"/>
        <v>22.066883048860426</v>
      </c>
      <c r="CC54" s="21">
        <v>10</v>
      </c>
      <c r="CD54" s="21">
        <v>10</v>
      </c>
      <c r="CE54" s="21">
        <v>27</v>
      </c>
      <c r="CF54" s="21">
        <v>25.713860797144555</v>
      </c>
      <c r="CG54" s="21">
        <v>25.000000000000004</v>
      </c>
      <c r="CH54" s="21">
        <v>28</v>
      </c>
      <c r="CI54" s="21" t="s">
        <v>15</v>
      </c>
      <c r="CJ54" s="21" t="s">
        <v>15</v>
      </c>
      <c r="CK54" s="21" t="s">
        <v>15</v>
      </c>
      <c r="CL54" s="21">
        <v>28</v>
      </c>
      <c r="CM54" s="21">
        <v>25.88808664259928</v>
      </c>
      <c r="CN54" s="21">
        <v>18.999999999999996</v>
      </c>
      <c r="CO54" s="21">
        <f t="shared" si="11"/>
        <v>23.375353227515472</v>
      </c>
      <c r="CP54" s="21">
        <v>30</v>
      </c>
      <c r="CQ54" s="21">
        <v>24.899296883198659</v>
      </c>
      <c r="CR54" s="21">
        <v>23.386172006745365</v>
      </c>
      <c r="CS54" s="21">
        <v>23.499999999999996</v>
      </c>
      <c r="CT54" s="21">
        <v>25</v>
      </c>
      <c r="CU54" s="21">
        <v>19.605250566104168</v>
      </c>
      <c r="CV54" s="21">
        <v>23.935857241256546</v>
      </c>
      <c r="CW54" s="21">
        <v>23.539742632682803</v>
      </c>
      <c r="CX54" s="21">
        <v>21.490027442517249</v>
      </c>
      <c r="CY54" s="21">
        <v>22.752606989184788</v>
      </c>
      <c r="CZ54" s="21">
        <v>21.892363574448765</v>
      </c>
      <c r="DA54" s="21">
        <v>20.50292139404732</v>
      </c>
      <c r="DB54" s="21">
        <f t="shared" si="13"/>
        <v>19.869961497359864</v>
      </c>
      <c r="DC54" s="21">
        <v>23.413256261190565</v>
      </c>
      <c r="DD54" s="21">
        <v>22.138604950685213</v>
      </c>
      <c r="DE54" s="21">
        <v>21.767124330669855</v>
      </c>
      <c r="DF54" s="21">
        <v>18.200035592691837</v>
      </c>
      <c r="DG54" s="21">
        <v>20.033857474310029</v>
      </c>
      <c r="DH54" s="21">
        <v>20.834669009374153</v>
      </c>
      <c r="DI54" s="21">
        <v>18.68666983290785</v>
      </c>
      <c r="DJ54" s="21">
        <v>17.895346558377934</v>
      </c>
      <c r="DK54" s="21">
        <v>16.464386087735633</v>
      </c>
      <c r="DL54" s="21">
        <v>17.931860960729679</v>
      </c>
      <c r="DM54" s="21">
        <v>19.829705536115608</v>
      </c>
      <c r="DN54" s="21">
        <v>21.244021373530014</v>
      </c>
      <c r="DO54" s="21">
        <f t="shared" si="8"/>
        <v>19.405794676334033</v>
      </c>
      <c r="DP54" s="21">
        <v>20.213585942893459</v>
      </c>
      <c r="DQ54" s="21">
        <v>21.494411991462496</v>
      </c>
      <c r="DR54" s="21">
        <v>19.279817023481289</v>
      </c>
      <c r="DS54" s="21">
        <v>20.318560656271206</v>
      </c>
      <c r="DT54" s="21">
        <v>21.489516934872356</v>
      </c>
      <c r="DU54" s="21">
        <v>18.630710959933005</v>
      </c>
      <c r="DV54" s="21">
        <v>20.543364279281274</v>
      </c>
      <c r="DW54" s="21">
        <v>20.685874131572515</v>
      </c>
      <c r="DX54" s="21">
        <v>19.93854244666062</v>
      </c>
      <c r="DY54" s="21">
        <v>19.586110519274399</v>
      </c>
      <c r="DZ54" s="21">
        <v>16.060556834979714</v>
      </c>
      <c r="EA54" s="21">
        <v>14.628484395326081</v>
      </c>
      <c r="EB54" s="21">
        <f t="shared" si="9"/>
        <v>19.102288128859076</v>
      </c>
      <c r="EC54" s="21">
        <v>17.666307144100699</v>
      </c>
      <c r="ED54" s="21">
        <v>17.561141020525262</v>
      </c>
      <c r="EE54" s="21">
        <v>19.628721173351508</v>
      </c>
      <c r="EF54" s="21">
        <v>18.696949181635517</v>
      </c>
      <c r="EG54" s="21">
        <v>19.467499635432823</v>
      </c>
      <c r="EH54" s="21">
        <v>19.170563551679049</v>
      </c>
      <c r="EI54" s="21">
        <v>19.918892111958041</v>
      </c>
      <c r="EJ54" s="21">
        <v>19.459584271510973</v>
      </c>
      <c r="EK54" s="21">
        <v>18.650946281786968</v>
      </c>
      <c r="EL54" s="21">
        <v>19.739462638500235</v>
      </c>
      <c r="EM54" s="21">
        <v>19.193317963528273</v>
      </c>
      <c r="EN54" s="21">
        <v>20.074072572299578</v>
      </c>
      <c r="EO54" s="21">
        <f t="shared" si="10"/>
        <v>19.89833333333333</v>
      </c>
      <c r="EP54" s="21">
        <v>20.010000000000002</v>
      </c>
      <c r="EQ54" s="21">
        <v>19.59</v>
      </c>
      <c r="ER54" s="21">
        <v>19.32</v>
      </c>
      <c r="ES54" s="21">
        <v>19.25</v>
      </c>
      <c r="ET54" s="21">
        <v>19.899999999999999</v>
      </c>
      <c r="EU54" s="21">
        <v>19.53</v>
      </c>
      <c r="EV54" s="21">
        <v>19.98</v>
      </c>
      <c r="EW54" s="21">
        <v>19.16</v>
      </c>
      <c r="EX54" s="21">
        <v>19.57</v>
      </c>
      <c r="EY54" s="21">
        <v>20.41</v>
      </c>
      <c r="EZ54" s="21">
        <v>20.91</v>
      </c>
      <c r="FA54" s="21">
        <v>21.15</v>
      </c>
    </row>
    <row r="55" spans="1:157" s="30" customFormat="1" ht="12.75">
      <c r="A55" s="792" t="s">
        <v>3189</v>
      </c>
      <c r="B55" s="21" t="s">
        <v>15</v>
      </c>
      <c r="C55" s="21" t="s">
        <v>15</v>
      </c>
      <c r="D55" s="21" t="s">
        <v>15</v>
      </c>
      <c r="E55" s="21" t="s">
        <v>15</v>
      </c>
      <c r="F55" s="21" t="s">
        <v>15</v>
      </c>
      <c r="G55" s="21" t="s">
        <v>15</v>
      </c>
      <c r="H55" s="21" t="s">
        <v>15</v>
      </c>
      <c r="I55" s="21" t="s">
        <v>15</v>
      </c>
      <c r="J55" s="21" t="s">
        <v>15</v>
      </c>
      <c r="K55" s="21" t="s">
        <v>15</v>
      </c>
      <c r="L55" s="21" t="s">
        <v>15</v>
      </c>
      <c r="M55" s="21" t="s">
        <v>15</v>
      </c>
      <c r="N55" s="21" t="s">
        <v>15</v>
      </c>
      <c r="O55" s="21" t="s">
        <v>15</v>
      </c>
      <c r="P55" s="21" t="s">
        <v>15</v>
      </c>
      <c r="Q55" s="21" t="s">
        <v>15</v>
      </c>
      <c r="R55" s="21" t="s">
        <v>15</v>
      </c>
      <c r="S55" s="21" t="s">
        <v>15</v>
      </c>
      <c r="T55" s="21" t="s">
        <v>15</v>
      </c>
      <c r="U55" s="21" t="s">
        <v>15</v>
      </c>
      <c r="V55" s="21" t="s">
        <v>15</v>
      </c>
      <c r="W55" s="21" t="s">
        <v>15</v>
      </c>
      <c r="X55" s="21" t="s">
        <v>15</v>
      </c>
      <c r="Y55" s="21" t="s">
        <v>15</v>
      </c>
      <c r="Z55" s="21" t="s">
        <v>15</v>
      </c>
      <c r="AA55" s="21" t="s">
        <v>15</v>
      </c>
      <c r="AB55" s="21" t="s">
        <v>15</v>
      </c>
      <c r="AC55" s="21" t="s">
        <v>15</v>
      </c>
      <c r="AD55" s="21" t="s">
        <v>15</v>
      </c>
      <c r="AE55" s="21" t="s">
        <v>15</v>
      </c>
      <c r="AF55" s="21" t="s">
        <v>15</v>
      </c>
      <c r="AG55" s="21" t="s">
        <v>15</v>
      </c>
      <c r="AH55" s="21" t="s">
        <v>15</v>
      </c>
      <c r="AI55" s="21" t="s">
        <v>15</v>
      </c>
      <c r="AJ55" s="21" t="s">
        <v>15</v>
      </c>
      <c r="AK55" s="21" t="s">
        <v>15</v>
      </c>
      <c r="AL55" s="21" t="s">
        <v>15</v>
      </c>
      <c r="AM55" s="21" t="s">
        <v>15</v>
      </c>
      <c r="AN55" s="21" t="s">
        <v>15</v>
      </c>
      <c r="AO55" s="21" t="s">
        <v>15</v>
      </c>
      <c r="AP55" s="21" t="s">
        <v>15</v>
      </c>
      <c r="AQ55" s="21" t="s">
        <v>15</v>
      </c>
      <c r="AR55" s="21" t="s">
        <v>15</v>
      </c>
      <c r="AS55" s="21" t="s">
        <v>15</v>
      </c>
      <c r="AT55" s="21" t="s">
        <v>15</v>
      </c>
      <c r="AU55" s="21" t="s">
        <v>15</v>
      </c>
      <c r="AV55" s="21" t="s">
        <v>15</v>
      </c>
      <c r="AW55" s="21" t="s">
        <v>15</v>
      </c>
      <c r="AX55" s="21" t="s">
        <v>15</v>
      </c>
      <c r="AY55" s="21" t="s">
        <v>15</v>
      </c>
      <c r="AZ55" s="21" t="s">
        <v>15</v>
      </c>
      <c r="BA55" s="21" t="s">
        <v>15</v>
      </c>
      <c r="BB55" s="21" t="s">
        <v>15</v>
      </c>
      <c r="BC55" s="21" t="s">
        <v>15</v>
      </c>
      <c r="BD55" s="21" t="s">
        <v>15</v>
      </c>
      <c r="BE55" s="21" t="s">
        <v>15</v>
      </c>
      <c r="BF55" s="21" t="s">
        <v>15</v>
      </c>
      <c r="BG55" s="21" t="s">
        <v>15</v>
      </c>
      <c r="BH55" s="21" t="s">
        <v>15</v>
      </c>
      <c r="BI55" s="21" t="s">
        <v>15</v>
      </c>
      <c r="BJ55" s="21" t="s">
        <v>15</v>
      </c>
      <c r="BK55" s="21" t="s">
        <v>15</v>
      </c>
      <c r="BL55" s="21" t="s">
        <v>15</v>
      </c>
      <c r="BM55" s="21" t="s">
        <v>15</v>
      </c>
      <c r="BN55" s="21" t="s">
        <v>15</v>
      </c>
      <c r="BO55" s="21" t="s">
        <v>15</v>
      </c>
      <c r="BP55" s="21" t="s">
        <v>15</v>
      </c>
      <c r="BQ55" s="21" t="s">
        <v>15</v>
      </c>
      <c r="BR55" s="21" t="s">
        <v>15</v>
      </c>
      <c r="BS55" s="21" t="s">
        <v>15</v>
      </c>
      <c r="BT55" s="21" t="s">
        <v>15</v>
      </c>
      <c r="BU55" s="21" t="s">
        <v>15</v>
      </c>
      <c r="BV55" s="21" t="s">
        <v>15</v>
      </c>
      <c r="BW55" s="21" t="s">
        <v>15</v>
      </c>
      <c r="BX55" s="21" t="s">
        <v>15</v>
      </c>
      <c r="BY55" s="21" t="s">
        <v>15</v>
      </c>
      <c r="BZ55" s="21" t="s">
        <v>15</v>
      </c>
      <c r="CA55" s="21" t="s">
        <v>15</v>
      </c>
      <c r="CB55" s="21" t="s">
        <v>15</v>
      </c>
      <c r="CC55" s="21" t="s">
        <v>15</v>
      </c>
      <c r="CD55" s="21" t="s">
        <v>15</v>
      </c>
      <c r="CE55" s="21" t="s">
        <v>15</v>
      </c>
      <c r="CF55" s="21" t="s">
        <v>15</v>
      </c>
      <c r="CG55" s="21" t="s">
        <v>15</v>
      </c>
      <c r="CH55" s="21" t="s">
        <v>15</v>
      </c>
      <c r="CI55" s="21" t="s">
        <v>15</v>
      </c>
      <c r="CJ55" s="21" t="s">
        <v>15</v>
      </c>
      <c r="CK55" s="21" t="s">
        <v>15</v>
      </c>
      <c r="CL55" s="21" t="s">
        <v>15</v>
      </c>
      <c r="CM55" s="21" t="s">
        <v>15</v>
      </c>
      <c r="CN55" s="21" t="s">
        <v>15</v>
      </c>
      <c r="CO55" s="21">
        <f t="shared" si="11"/>
        <v>25</v>
      </c>
      <c r="CP55" s="21" t="s">
        <v>15</v>
      </c>
      <c r="CQ55" s="21" t="s">
        <v>15</v>
      </c>
      <c r="CR55" s="21" t="s">
        <v>15</v>
      </c>
      <c r="CS55" s="21" t="s">
        <v>15</v>
      </c>
      <c r="CT55" s="21" t="s">
        <v>15</v>
      </c>
      <c r="CU55" s="21" t="s">
        <v>15</v>
      </c>
      <c r="CV55" s="21" t="s">
        <v>15</v>
      </c>
      <c r="CW55" s="21" t="s">
        <v>15</v>
      </c>
      <c r="CX55" s="21" t="s">
        <v>15</v>
      </c>
      <c r="CY55" s="21" t="s">
        <v>15</v>
      </c>
      <c r="CZ55" s="21" t="s">
        <v>15</v>
      </c>
      <c r="DA55" s="21">
        <v>25</v>
      </c>
      <c r="DB55" s="21">
        <f t="shared" si="13"/>
        <v>21.981580438077991</v>
      </c>
      <c r="DC55" s="21" t="s">
        <v>15</v>
      </c>
      <c r="DD55" s="21" t="s">
        <v>15</v>
      </c>
      <c r="DE55" s="21" t="s">
        <v>15</v>
      </c>
      <c r="DF55" s="21" t="s">
        <v>15</v>
      </c>
      <c r="DG55" s="21" t="s">
        <v>15</v>
      </c>
      <c r="DH55" s="21">
        <v>22</v>
      </c>
      <c r="DI55" s="21" t="s">
        <v>15</v>
      </c>
      <c r="DJ55" s="21">
        <v>24</v>
      </c>
      <c r="DK55" s="21">
        <v>24</v>
      </c>
      <c r="DL55" s="21" t="s">
        <v>15</v>
      </c>
      <c r="DM55" s="21">
        <v>17.907902190389954</v>
      </c>
      <c r="DN55" s="21">
        <v>22</v>
      </c>
      <c r="DO55" s="21">
        <f t="shared" si="8"/>
        <v>20.666666666666661</v>
      </c>
      <c r="DP55" s="21" t="s">
        <v>15</v>
      </c>
      <c r="DQ55" s="21">
        <v>21.999999999999996</v>
      </c>
      <c r="DR55" s="21" t="s">
        <v>15</v>
      </c>
      <c r="DS55" s="21" t="s">
        <v>15</v>
      </c>
      <c r="DT55" s="21" t="s">
        <v>15</v>
      </c>
      <c r="DU55" s="21" t="s">
        <v>15</v>
      </c>
      <c r="DV55" s="21" t="s">
        <v>15</v>
      </c>
      <c r="DW55" s="21" t="s">
        <v>15</v>
      </c>
      <c r="DX55" s="21" t="s">
        <v>15</v>
      </c>
      <c r="DY55" s="21">
        <v>22.999999999999996</v>
      </c>
      <c r="DZ55" s="21">
        <v>16.999999999999996</v>
      </c>
      <c r="EA55" s="21" t="s">
        <v>15</v>
      </c>
      <c r="EB55" s="21">
        <f t="shared" si="9"/>
        <v>18.097332664017596</v>
      </c>
      <c r="EC55" s="21">
        <v>20.799999999999997</v>
      </c>
      <c r="ED55" s="21">
        <v>20</v>
      </c>
      <c r="EE55" s="21">
        <v>18.05</v>
      </c>
      <c r="EF55" s="21">
        <v>20</v>
      </c>
      <c r="EG55" s="21">
        <v>19.999999999999996</v>
      </c>
      <c r="EH55" s="21">
        <v>20</v>
      </c>
      <c r="EI55" s="21">
        <v>17.262703073545552</v>
      </c>
      <c r="EJ55" s="21">
        <v>16</v>
      </c>
      <c r="EK55" s="21">
        <v>13.000000000000002</v>
      </c>
      <c r="EL55" s="21">
        <v>17.214291836297409</v>
      </c>
      <c r="EM55" s="21">
        <v>16.840997058368171</v>
      </c>
      <c r="EN55" s="21">
        <v>18.000000000000004</v>
      </c>
      <c r="EO55" s="21">
        <f t="shared" si="10"/>
        <v>17.969090909090909</v>
      </c>
      <c r="EP55" s="21" t="s">
        <v>15</v>
      </c>
      <c r="EQ55" s="21">
        <v>18</v>
      </c>
      <c r="ER55" s="21">
        <v>17.350000000000001</v>
      </c>
      <c r="ES55" s="21">
        <v>18</v>
      </c>
      <c r="ET55" s="21">
        <v>18</v>
      </c>
      <c r="EU55" s="21">
        <v>18.309999999999999</v>
      </c>
      <c r="EV55" s="21">
        <v>18</v>
      </c>
      <c r="EW55" s="21">
        <v>18</v>
      </c>
      <c r="EX55" s="21">
        <v>18</v>
      </c>
      <c r="EY55" s="21">
        <v>18</v>
      </c>
      <c r="EZ55" s="21">
        <v>18</v>
      </c>
      <c r="FA55" s="21">
        <v>18</v>
      </c>
    </row>
    <row r="56" spans="1:157" s="30" customFormat="1" ht="12.75">
      <c r="A56" s="792" t="s">
        <v>3057</v>
      </c>
      <c r="B56" s="21" t="s">
        <v>15</v>
      </c>
      <c r="C56" s="21" t="s">
        <v>15</v>
      </c>
      <c r="D56" s="21" t="s">
        <v>15</v>
      </c>
      <c r="E56" s="21" t="s">
        <v>15</v>
      </c>
      <c r="F56" s="21" t="s">
        <v>15</v>
      </c>
      <c r="G56" s="21" t="s">
        <v>15</v>
      </c>
      <c r="H56" s="21" t="s">
        <v>15</v>
      </c>
      <c r="I56" s="21" t="s">
        <v>15</v>
      </c>
      <c r="J56" s="21" t="s">
        <v>15</v>
      </c>
      <c r="K56" s="21" t="s">
        <v>15</v>
      </c>
      <c r="L56" s="21" t="s">
        <v>15</v>
      </c>
      <c r="M56" s="21" t="s">
        <v>15</v>
      </c>
      <c r="N56" s="21" t="s">
        <v>15</v>
      </c>
      <c r="O56" s="21">
        <f t="shared" si="2"/>
        <v>36</v>
      </c>
      <c r="P56" s="21" t="s">
        <v>15</v>
      </c>
      <c r="Q56" s="21" t="s">
        <v>15</v>
      </c>
      <c r="R56" s="21" t="s">
        <v>15</v>
      </c>
      <c r="S56" s="21" t="s">
        <v>15</v>
      </c>
      <c r="T56" s="21" t="s">
        <v>15</v>
      </c>
      <c r="U56" s="21" t="s">
        <v>15</v>
      </c>
      <c r="V56" s="21">
        <v>36</v>
      </c>
      <c r="W56" s="21" t="s">
        <v>15</v>
      </c>
      <c r="X56" s="21" t="s">
        <v>15</v>
      </c>
      <c r="Y56" s="21" t="s">
        <v>15</v>
      </c>
      <c r="Z56" s="21" t="s">
        <v>15</v>
      </c>
      <c r="AA56" s="21" t="s">
        <v>15</v>
      </c>
      <c r="AB56" s="21">
        <f t="shared" si="3"/>
        <v>16.919999999999998</v>
      </c>
      <c r="AC56" s="21" t="s">
        <v>15</v>
      </c>
      <c r="AD56" s="21" t="s">
        <v>15</v>
      </c>
      <c r="AE56" s="21" t="s">
        <v>15</v>
      </c>
      <c r="AF56" s="21">
        <v>12.6</v>
      </c>
      <c r="AG56" s="21" t="s">
        <v>15</v>
      </c>
      <c r="AH56" s="21">
        <v>18</v>
      </c>
      <c r="AI56" s="21">
        <v>18</v>
      </c>
      <c r="AJ56" s="21" t="s">
        <v>15</v>
      </c>
      <c r="AK56" s="21">
        <v>18</v>
      </c>
      <c r="AL56" s="21" t="s">
        <v>15</v>
      </c>
      <c r="AM56" s="21" t="s">
        <v>15</v>
      </c>
      <c r="AN56" s="21">
        <v>18</v>
      </c>
      <c r="AO56" s="21">
        <f t="shared" si="4"/>
        <v>5</v>
      </c>
      <c r="AP56" s="21" t="s">
        <v>15</v>
      </c>
      <c r="AQ56" s="21" t="s">
        <v>15</v>
      </c>
      <c r="AR56" s="21" t="s">
        <v>15</v>
      </c>
      <c r="AS56" s="21" t="s">
        <v>15</v>
      </c>
      <c r="AT56" s="21" t="s">
        <v>15</v>
      </c>
      <c r="AU56" s="21">
        <v>5</v>
      </c>
      <c r="AV56" s="21" t="s">
        <v>15</v>
      </c>
      <c r="AW56" s="21" t="s">
        <v>15</v>
      </c>
      <c r="AX56" s="21" t="s">
        <v>15</v>
      </c>
      <c r="AY56" s="21" t="s">
        <v>15</v>
      </c>
      <c r="AZ56" s="21" t="s">
        <v>15</v>
      </c>
      <c r="BA56" s="21" t="s">
        <v>15</v>
      </c>
      <c r="BB56" s="21">
        <f t="shared" si="5"/>
        <v>30.000000000000004</v>
      </c>
      <c r="BC56" s="21" t="s">
        <v>15</v>
      </c>
      <c r="BD56" s="21" t="s">
        <v>15</v>
      </c>
      <c r="BE56" s="21" t="s">
        <v>15</v>
      </c>
      <c r="BF56" s="21" t="s">
        <v>15</v>
      </c>
      <c r="BG56" s="21" t="s">
        <v>15</v>
      </c>
      <c r="BH56" s="21">
        <v>40.000000000000007</v>
      </c>
      <c r="BI56" s="21" t="s">
        <v>15</v>
      </c>
      <c r="BJ56" s="21">
        <v>20</v>
      </c>
      <c r="BK56" s="21" t="s">
        <v>15</v>
      </c>
      <c r="BL56" s="21" t="s">
        <v>15</v>
      </c>
      <c r="BM56" s="21" t="s">
        <v>15</v>
      </c>
      <c r="BN56" s="21" t="s">
        <v>15</v>
      </c>
      <c r="BO56" s="21">
        <f t="shared" si="6"/>
        <v>26.127142857142854</v>
      </c>
      <c r="BP56" s="21" t="s">
        <v>15</v>
      </c>
      <c r="BQ56" s="21" t="s">
        <v>15</v>
      </c>
      <c r="BR56" s="21" t="s">
        <v>15</v>
      </c>
      <c r="BS56" s="21" t="s">
        <v>15</v>
      </c>
      <c r="BT56" s="21">
        <v>40</v>
      </c>
      <c r="BU56" s="21" t="s">
        <v>15</v>
      </c>
      <c r="BV56" s="21">
        <v>25</v>
      </c>
      <c r="BW56" s="21">
        <v>25</v>
      </c>
      <c r="BX56" s="21">
        <v>24.3</v>
      </c>
      <c r="BY56" s="21">
        <v>24.669999999999998</v>
      </c>
      <c r="BZ56" s="21">
        <v>21.92</v>
      </c>
      <c r="CA56" s="21">
        <v>21.999999999999996</v>
      </c>
      <c r="CB56" s="21">
        <f t="shared" si="7"/>
        <v>18.436766202190963</v>
      </c>
      <c r="CC56" s="21">
        <v>13.640659103963241</v>
      </c>
      <c r="CD56" s="21">
        <v>20</v>
      </c>
      <c r="CE56" s="21">
        <v>15</v>
      </c>
      <c r="CF56" s="21">
        <v>15.284488709200277</v>
      </c>
      <c r="CG56" s="21">
        <v>25.000000000000004</v>
      </c>
      <c r="CH56" s="21">
        <v>22</v>
      </c>
      <c r="CI56" s="21" t="s">
        <v>15</v>
      </c>
      <c r="CJ56" s="21" t="s">
        <v>15</v>
      </c>
      <c r="CK56" s="21">
        <v>11.304089219330853</v>
      </c>
      <c r="CL56" s="21">
        <v>22.5</v>
      </c>
      <c r="CM56" s="21">
        <v>20</v>
      </c>
      <c r="CN56" s="21">
        <v>19.638424989415249</v>
      </c>
      <c r="CO56" s="21">
        <f t="shared" si="11"/>
        <v>19.431775194891987</v>
      </c>
      <c r="CP56" s="21">
        <v>20</v>
      </c>
      <c r="CQ56" s="21">
        <v>18.822426364243892</v>
      </c>
      <c r="CR56" s="21">
        <v>20.2</v>
      </c>
      <c r="CS56" s="21" t="s">
        <v>15</v>
      </c>
      <c r="CT56" s="21" t="s">
        <v>15</v>
      </c>
      <c r="CU56" s="21">
        <v>21</v>
      </c>
      <c r="CV56" s="21">
        <v>21.000000000000004</v>
      </c>
      <c r="CW56" s="21">
        <v>15</v>
      </c>
      <c r="CX56" s="21" t="s">
        <v>15</v>
      </c>
      <c r="CY56" s="21" t="s">
        <v>15</v>
      </c>
      <c r="CZ56" s="21" t="s">
        <v>15</v>
      </c>
      <c r="DA56" s="21">
        <v>20</v>
      </c>
      <c r="DB56" s="21">
        <f t="shared" si="13"/>
        <v>18.269429105308266</v>
      </c>
      <c r="DC56" s="21">
        <v>18.093302917463408</v>
      </c>
      <c r="DD56" s="21">
        <v>18.162592662991827</v>
      </c>
      <c r="DE56" s="21">
        <v>18.540543919974994</v>
      </c>
      <c r="DF56" s="21">
        <v>18.37157143035494</v>
      </c>
      <c r="DG56" s="21">
        <v>17.926876636464669</v>
      </c>
      <c r="DH56" s="21">
        <v>18.08729100608506</v>
      </c>
      <c r="DI56" s="21">
        <v>17.749607601943538</v>
      </c>
      <c r="DJ56" s="21">
        <v>19.830177870234735</v>
      </c>
      <c r="DK56" s="21">
        <v>19.703712741851142</v>
      </c>
      <c r="DL56" s="21">
        <v>17.625187013764211</v>
      </c>
      <c r="DM56" s="21">
        <v>19.298245614035089</v>
      </c>
      <c r="DN56" s="21">
        <v>15.844039848535568</v>
      </c>
      <c r="DO56" s="21">
        <f t="shared" si="8"/>
        <v>17.127499555037666</v>
      </c>
      <c r="DP56" s="21">
        <v>14.718006562756356</v>
      </c>
      <c r="DQ56" s="21">
        <v>15.367610998069599</v>
      </c>
      <c r="DR56" s="21">
        <v>20.117982331148468</v>
      </c>
      <c r="DS56" s="21">
        <v>17.162247408648312</v>
      </c>
      <c r="DT56" s="21">
        <v>16.679742903471585</v>
      </c>
      <c r="DU56" s="21">
        <v>14.999977805890316</v>
      </c>
      <c r="DV56" s="21">
        <v>17.455365328443808</v>
      </c>
      <c r="DW56" s="21">
        <v>18</v>
      </c>
      <c r="DX56" s="21">
        <v>17.651825228206011</v>
      </c>
      <c r="DY56" s="21">
        <v>20.134255431105768</v>
      </c>
      <c r="DZ56" s="21">
        <v>15.970655886247998</v>
      </c>
      <c r="EA56" s="21">
        <v>17.272324776463801</v>
      </c>
      <c r="EB56" s="21">
        <f t="shared" si="9"/>
        <v>16.249421410243855</v>
      </c>
      <c r="EC56" s="21">
        <v>17.405993572524476</v>
      </c>
      <c r="ED56" s="21">
        <v>15.425323638743015</v>
      </c>
      <c r="EE56" s="21">
        <v>16.823729668713334</v>
      </c>
      <c r="EF56" s="21">
        <v>17.414444121327051</v>
      </c>
      <c r="EG56" s="21">
        <v>16.936631716906948</v>
      </c>
      <c r="EH56" s="21">
        <v>16.787277131140556</v>
      </c>
      <c r="EI56" s="21">
        <v>15.209670658241647</v>
      </c>
      <c r="EJ56" s="21">
        <v>15.865585786061455</v>
      </c>
      <c r="EK56" s="21">
        <v>15.436761253234719</v>
      </c>
      <c r="EL56" s="21">
        <v>15.442642632080576</v>
      </c>
      <c r="EM56" s="21">
        <v>15.605450027355795</v>
      </c>
      <c r="EN56" s="21">
        <v>16.639546716596666</v>
      </c>
      <c r="EO56" s="21">
        <f t="shared" si="10"/>
        <v>15.780758305961307</v>
      </c>
      <c r="EP56" s="21">
        <v>15.049579399855256</v>
      </c>
      <c r="EQ56" s="21">
        <v>15.705386323550442</v>
      </c>
      <c r="ER56" s="21">
        <v>15.92</v>
      </c>
      <c r="ES56" s="21">
        <v>12.80495620552283</v>
      </c>
      <c r="ET56" s="21">
        <v>16.87</v>
      </c>
      <c r="EU56" s="21">
        <v>16.84182162910437</v>
      </c>
      <c r="EV56" s="21">
        <v>15.998721623975355</v>
      </c>
      <c r="EW56" s="21">
        <v>15.649332537798927</v>
      </c>
      <c r="EX56" s="21">
        <v>15.38</v>
      </c>
      <c r="EY56" s="21">
        <v>17.297887945580634</v>
      </c>
      <c r="EZ56" s="21">
        <v>16.833724934958607</v>
      </c>
      <c r="FA56" s="21">
        <v>15.017689071189229</v>
      </c>
    </row>
    <row r="57" spans="1:157" s="30" customFormat="1" ht="12.75">
      <c r="A57" s="792" t="s">
        <v>3190</v>
      </c>
      <c r="B57" s="21" t="s">
        <v>15</v>
      </c>
      <c r="C57" s="21" t="s">
        <v>15</v>
      </c>
      <c r="D57" s="21" t="s">
        <v>15</v>
      </c>
      <c r="E57" s="21" t="s">
        <v>15</v>
      </c>
      <c r="F57" s="21" t="s">
        <v>15</v>
      </c>
      <c r="G57" s="21" t="s">
        <v>15</v>
      </c>
      <c r="H57" s="21" t="s">
        <v>15</v>
      </c>
      <c r="I57" s="21" t="s">
        <v>15</v>
      </c>
      <c r="J57" s="21" t="s">
        <v>15</v>
      </c>
      <c r="K57" s="21" t="s">
        <v>15</v>
      </c>
      <c r="L57" s="21" t="s">
        <v>15</v>
      </c>
      <c r="M57" s="21" t="s">
        <v>15</v>
      </c>
      <c r="N57" s="21" t="s">
        <v>15</v>
      </c>
      <c r="O57" s="21" t="s">
        <v>15</v>
      </c>
      <c r="P57" s="21" t="s">
        <v>15</v>
      </c>
      <c r="Q57" s="21" t="s">
        <v>15</v>
      </c>
      <c r="R57" s="21" t="s">
        <v>15</v>
      </c>
      <c r="S57" s="21" t="s">
        <v>15</v>
      </c>
      <c r="T57" s="21" t="s">
        <v>15</v>
      </c>
      <c r="U57" s="21" t="s">
        <v>15</v>
      </c>
      <c r="V57" s="21" t="s">
        <v>15</v>
      </c>
      <c r="W57" s="21" t="s">
        <v>15</v>
      </c>
      <c r="X57" s="21" t="s">
        <v>15</v>
      </c>
      <c r="Y57" s="21" t="s">
        <v>15</v>
      </c>
      <c r="Z57" s="21" t="s">
        <v>15</v>
      </c>
      <c r="AA57" s="21" t="s">
        <v>15</v>
      </c>
      <c r="AB57" s="21" t="s">
        <v>15</v>
      </c>
      <c r="AC57" s="21" t="s">
        <v>15</v>
      </c>
      <c r="AD57" s="21" t="s">
        <v>15</v>
      </c>
      <c r="AE57" s="21" t="s">
        <v>15</v>
      </c>
      <c r="AF57" s="21" t="s">
        <v>15</v>
      </c>
      <c r="AG57" s="21" t="s">
        <v>15</v>
      </c>
      <c r="AH57" s="21" t="s">
        <v>15</v>
      </c>
      <c r="AI57" s="21" t="s">
        <v>15</v>
      </c>
      <c r="AJ57" s="21" t="s">
        <v>15</v>
      </c>
      <c r="AK57" s="21" t="s">
        <v>15</v>
      </c>
      <c r="AL57" s="21" t="s">
        <v>15</v>
      </c>
      <c r="AM57" s="21" t="s">
        <v>15</v>
      </c>
      <c r="AN57" s="21" t="s">
        <v>15</v>
      </c>
      <c r="AO57" s="21" t="s">
        <v>15</v>
      </c>
      <c r="AP57" s="21" t="s">
        <v>15</v>
      </c>
      <c r="AQ57" s="21" t="s">
        <v>15</v>
      </c>
      <c r="AR57" s="21" t="s">
        <v>15</v>
      </c>
      <c r="AS57" s="21" t="s">
        <v>15</v>
      </c>
      <c r="AT57" s="21" t="s">
        <v>15</v>
      </c>
      <c r="AU57" s="21" t="s">
        <v>15</v>
      </c>
      <c r="AV57" s="21" t="s">
        <v>15</v>
      </c>
      <c r="AW57" s="21" t="s">
        <v>15</v>
      </c>
      <c r="AX57" s="21" t="s">
        <v>15</v>
      </c>
      <c r="AY57" s="21" t="s">
        <v>15</v>
      </c>
      <c r="AZ57" s="21" t="s">
        <v>15</v>
      </c>
      <c r="BA57" s="21" t="s">
        <v>15</v>
      </c>
      <c r="BB57" s="21" t="s">
        <v>15</v>
      </c>
      <c r="BC57" s="21" t="s">
        <v>15</v>
      </c>
      <c r="BD57" s="21" t="s">
        <v>15</v>
      </c>
      <c r="BE57" s="21" t="s">
        <v>15</v>
      </c>
      <c r="BF57" s="21" t="s">
        <v>15</v>
      </c>
      <c r="BG57" s="21" t="s">
        <v>15</v>
      </c>
      <c r="BH57" s="21" t="s">
        <v>15</v>
      </c>
      <c r="BI57" s="21" t="s">
        <v>15</v>
      </c>
      <c r="BJ57" s="21" t="s">
        <v>15</v>
      </c>
      <c r="BK57" s="21" t="s">
        <v>15</v>
      </c>
      <c r="BL57" s="21" t="s">
        <v>15</v>
      </c>
      <c r="BM57" s="21" t="s">
        <v>15</v>
      </c>
      <c r="BN57" s="21" t="s">
        <v>15</v>
      </c>
      <c r="BO57" s="21" t="s">
        <v>15</v>
      </c>
      <c r="BP57" s="21" t="s">
        <v>15</v>
      </c>
      <c r="BQ57" s="21" t="s">
        <v>15</v>
      </c>
      <c r="BR57" s="21" t="s">
        <v>15</v>
      </c>
      <c r="BS57" s="21" t="s">
        <v>15</v>
      </c>
      <c r="BT57" s="21" t="s">
        <v>15</v>
      </c>
      <c r="BU57" s="21" t="s">
        <v>15</v>
      </c>
      <c r="BV57" s="21" t="s">
        <v>15</v>
      </c>
      <c r="BW57" s="21" t="s">
        <v>15</v>
      </c>
      <c r="BX57" s="21" t="s">
        <v>15</v>
      </c>
      <c r="BY57" s="21" t="s">
        <v>15</v>
      </c>
      <c r="BZ57" s="21" t="s">
        <v>15</v>
      </c>
      <c r="CA57" s="21" t="s">
        <v>15</v>
      </c>
      <c r="CB57" s="21" t="s">
        <v>15</v>
      </c>
      <c r="CC57" s="21" t="s">
        <v>15</v>
      </c>
      <c r="CD57" s="21" t="s">
        <v>15</v>
      </c>
      <c r="CE57" s="21" t="s">
        <v>15</v>
      </c>
      <c r="CF57" s="21" t="s">
        <v>15</v>
      </c>
      <c r="CG57" s="21" t="s">
        <v>15</v>
      </c>
      <c r="CH57" s="21" t="s">
        <v>15</v>
      </c>
      <c r="CI57" s="21" t="s">
        <v>15</v>
      </c>
      <c r="CJ57" s="21" t="s">
        <v>15</v>
      </c>
      <c r="CK57" s="21" t="s">
        <v>15</v>
      </c>
      <c r="CL57" s="21" t="s">
        <v>15</v>
      </c>
      <c r="CM57" s="21" t="s">
        <v>15</v>
      </c>
      <c r="CN57" s="21" t="s">
        <v>15</v>
      </c>
      <c r="CO57" s="21">
        <f t="shared" si="11"/>
        <v>19.495253081185979</v>
      </c>
      <c r="CP57" s="21" t="s">
        <v>15</v>
      </c>
      <c r="CQ57" s="21" t="s">
        <v>15</v>
      </c>
      <c r="CR57" s="21" t="s">
        <v>15</v>
      </c>
      <c r="CS57" s="21">
        <v>20</v>
      </c>
      <c r="CT57" s="21">
        <v>20.000000000000004</v>
      </c>
      <c r="CU57" s="21">
        <v>20.096104424584851</v>
      </c>
      <c r="CV57" s="21">
        <v>19.288820735847704</v>
      </c>
      <c r="CW57" s="21">
        <v>19.166680264338744</v>
      </c>
      <c r="CX57" s="21">
        <v>17.667295944991867</v>
      </c>
      <c r="CY57" s="21">
        <v>19.636774480462506</v>
      </c>
      <c r="CZ57" s="21">
        <v>19.467708764561014</v>
      </c>
      <c r="DA57" s="21">
        <v>20.133893115887112</v>
      </c>
      <c r="DB57" s="21">
        <f t="shared" si="13"/>
        <v>19.271392482120515</v>
      </c>
      <c r="DC57" s="21">
        <v>19.390851647259868</v>
      </c>
      <c r="DD57" s="21">
        <v>18.514826295585415</v>
      </c>
      <c r="DE57" s="21">
        <v>19.632024503339434</v>
      </c>
      <c r="DF57" s="21">
        <v>19.50519686508677</v>
      </c>
      <c r="DG57" s="21">
        <v>20.000000000000004</v>
      </c>
      <c r="DH57" s="21">
        <v>19.049024403802324</v>
      </c>
      <c r="DI57" s="21">
        <v>18.988607174353177</v>
      </c>
      <c r="DJ57" s="21">
        <v>19.107975896093919</v>
      </c>
      <c r="DK57" s="21">
        <v>19.437520007078234</v>
      </c>
      <c r="DL57" s="21">
        <v>18.809531032942175</v>
      </c>
      <c r="DM57" s="21">
        <v>19.987766757238333</v>
      </c>
      <c r="DN57" s="21">
        <v>18.833385202666488</v>
      </c>
      <c r="DO57" s="21">
        <f t="shared" si="8"/>
        <v>18.133952404848547</v>
      </c>
      <c r="DP57" s="21">
        <v>19.173904455855176</v>
      </c>
      <c r="DQ57" s="21">
        <v>20.202848865187629</v>
      </c>
      <c r="DR57" s="21">
        <v>17.691518419805277</v>
      </c>
      <c r="DS57" s="21">
        <v>17.888881847461825</v>
      </c>
      <c r="DT57" s="21">
        <v>16.912549938178319</v>
      </c>
      <c r="DU57" s="21">
        <v>18.627793985200874</v>
      </c>
      <c r="DV57" s="21">
        <v>20.211805542329305</v>
      </c>
      <c r="DW57" s="21">
        <v>18.906600977421423</v>
      </c>
      <c r="DX57" s="21">
        <v>17.517682936013671</v>
      </c>
      <c r="DY57" s="21">
        <v>16.218280711041647</v>
      </c>
      <c r="DZ57" s="21">
        <v>16.977592586908614</v>
      </c>
      <c r="EA57" s="21">
        <v>17.277968592778848</v>
      </c>
      <c r="EB57" s="21">
        <f t="shared" si="9"/>
        <v>16.461378911260965</v>
      </c>
      <c r="EC57" s="21">
        <v>16.620377979803962</v>
      </c>
      <c r="ED57" s="21">
        <v>16.91930163089836</v>
      </c>
      <c r="EE57" s="21">
        <v>17.899787883412174</v>
      </c>
      <c r="EF57" s="21">
        <v>16.425097920373762</v>
      </c>
      <c r="EG57" s="21">
        <v>16.347836998633401</v>
      </c>
      <c r="EH57" s="21">
        <v>16.296027666705982</v>
      </c>
      <c r="EI57" s="21">
        <v>16.273910976329617</v>
      </c>
      <c r="EJ57" s="21">
        <v>15.877668815205688</v>
      </c>
      <c r="EK57" s="21">
        <v>15.443475923392064</v>
      </c>
      <c r="EL57" s="21">
        <v>16.319479224882301</v>
      </c>
      <c r="EM57" s="21">
        <v>16.810949167720349</v>
      </c>
      <c r="EN57" s="21">
        <v>16.302632747773902</v>
      </c>
      <c r="EO57" s="21">
        <f t="shared" si="10"/>
        <v>16.669837611336323</v>
      </c>
      <c r="EP57" s="21">
        <v>16.727874408860234</v>
      </c>
      <c r="EQ57" s="21">
        <v>16.514626569323035</v>
      </c>
      <c r="ER57" s="21">
        <v>16.875965232906026</v>
      </c>
      <c r="ES57" s="21">
        <v>16.447641259870128</v>
      </c>
      <c r="ET57" s="21">
        <v>16.09</v>
      </c>
      <c r="EU57" s="21">
        <v>16.531412638533929</v>
      </c>
      <c r="EV57" s="21">
        <v>16.118924949369354</v>
      </c>
      <c r="EW57" s="21">
        <v>16.523019924169169</v>
      </c>
      <c r="EX57" s="21">
        <v>16.170000000000002</v>
      </c>
      <c r="EY57" s="21">
        <v>16.422647953251616</v>
      </c>
      <c r="EZ57" s="21">
        <v>17.068974299060873</v>
      </c>
      <c r="FA57" s="21">
        <v>18.546964100691515</v>
      </c>
    </row>
    <row r="58" spans="1:157" s="30" customFormat="1" ht="12.75">
      <c r="A58" s="725" t="s">
        <v>3191</v>
      </c>
      <c r="B58" s="21" t="s">
        <v>15</v>
      </c>
      <c r="C58" s="21" t="s">
        <v>15</v>
      </c>
      <c r="D58" s="21" t="s">
        <v>15</v>
      </c>
      <c r="E58" s="21" t="s">
        <v>15</v>
      </c>
      <c r="F58" s="21" t="s">
        <v>15</v>
      </c>
      <c r="G58" s="21" t="s">
        <v>15</v>
      </c>
      <c r="H58" s="21" t="s">
        <v>15</v>
      </c>
      <c r="I58" s="21" t="s">
        <v>15</v>
      </c>
      <c r="J58" s="21" t="s">
        <v>15</v>
      </c>
      <c r="K58" s="21" t="s">
        <v>15</v>
      </c>
      <c r="L58" s="21" t="s">
        <v>15</v>
      </c>
      <c r="M58" s="21" t="s">
        <v>15</v>
      </c>
      <c r="N58" s="21" t="s">
        <v>15</v>
      </c>
      <c r="O58" s="21">
        <f t="shared" si="2"/>
        <v>32.5</v>
      </c>
      <c r="P58" s="21" t="s">
        <v>15</v>
      </c>
      <c r="Q58" s="21" t="s">
        <v>15</v>
      </c>
      <c r="R58" s="21" t="s">
        <v>15</v>
      </c>
      <c r="S58" s="21" t="s">
        <v>15</v>
      </c>
      <c r="T58" s="21">
        <v>19.999999999999996</v>
      </c>
      <c r="U58" s="21" t="s">
        <v>15</v>
      </c>
      <c r="V58" s="21" t="s">
        <v>15</v>
      </c>
      <c r="W58" s="21" t="s">
        <v>15</v>
      </c>
      <c r="X58" s="21" t="s">
        <v>15</v>
      </c>
      <c r="Y58" s="21" t="s">
        <v>15</v>
      </c>
      <c r="Z58" s="21" t="s">
        <v>15</v>
      </c>
      <c r="AA58" s="21">
        <v>45</v>
      </c>
      <c r="AB58" s="21">
        <f t="shared" si="3"/>
        <v>24.849136747482202</v>
      </c>
      <c r="AC58" s="21" t="s">
        <v>15</v>
      </c>
      <c r="AD58" s="21" t="s">
        <v>15</v>
      </c>
      <c r="AE58" s="21">
        <v>45.000000000000007</v>
      </c>
      <c r="AF58" s="21">
        <v>9.2501392609883535</v>
      </c>
      <c r="AG58" s="21" t="s">
        <v>15</v>
      </c>
      <c r="AH58" s="21">
        <v>25</v>
      </c>
      <c r="AI58" s="21">
        <v>24.590165975103734</v>
      </c>
      <c r="AJ58" s="21">
        <v>19.886851103512591</v>
      </c>
      <c r="AK58" s="21">
        <v>33.531073446327682</v>
      </c>
      <c r="AL58" s="21">
        <v>25.000000000000004</v>
      </c>
      <c r="AM58" s="21" t="s">
        <v>15</v>
      </c>
      <c r="AN58" s="21">
        <v>16.534864193925237</v>
      </c>
      <c r="AO58" s="21">
        <f t="shared" si="4"/>
        <v>18.333333333333332</v>
      </c>
      <c r="AP58" s="21">
        <v>0</v>
      </c>
      <c r="AQ58" s="21" t="s">
        <v>15</v>
      </c>
      <c r="AR58" s="21" t="s">
        <v>15</v>
      </c>
      <c r="AS58" s="21">
        <v>36</v>
      </c>
      <c r="AT58" s="21" t="s">
        <v>15</v>
      </c>
      <c r="AU58" s="21" t="s">
        <v>15</v>
      </c>
      <c r="AV58" s="21">
        <v>10</v>
      </c>
      <c r="AW58" s="21" t="s">
        <v>15</v>
      </c>
      <c r="AX58" s="21">
        <v>10</v>
      </c>
      <c r="AY58" s="21">
        <v>24.000000000000004</v>
      </c>
      <c r="AZ58" s="21" t="s">
        <v>15</v>
      </c>
      <c r="BA58" s="21">
        <v>30</v>
      </c>
      <c r="BB58" s="21">
        <f t="shared" si="5"/>
        <v>26.143545213887464</v>
      </c>
      <c r="BC58" s="21" t="s">
        <v>15</v>
      </c>
      <c r="BD58" s="21" t="s">
        <v>15</v>
      </c>
      <c r="BE58" s="21" t="s">
        <v>15</v>
      </c>
      <c r="BF58" s="21" t="s">
        <v>15</v>
      </c>
      <c r="BG58" s="21" t="s">
        <v>15</v>
      </c>
      <c r="BH58" s="21" t="s">
        <v>15</v>
      </c>
      <c r="BI58" s="21">
        <v>35</v>
      </c>
      <c r="BJ58" s="21" t="s">
        <v>15</v>
      </c>
      <c r="BK58" s="21">
        <v>20</v>
      </c>
      <c r="BL58" s="21">
        <v>22.253164556962027</v>
      </c>
      <c r="BM58" s="21" t="s">
        <v>15</v>
      </c>
      <c r="BN58" s="21">
        <v>27.321016298587836</v>
      </c>
      <c r="BO58" s="21">
        <f t="shared" si="6"/>
        <v>28.144957202269136</v>
      </c>
      <c r="BP58" s="21">
        <v>39.999999999999993</v>
      </c>
      <c r="BQ58" s="21">
        <v>30</v>
      </c>
      <c r="BR58" s="21">
        <v>30</v>
      </c>
      <c r="BS58" s="21" t="s">
        <v>15</v>
      </c>
      <c r="BT58" s="21">
        <v>25.178642056690837</v>
      </c>
      <c r="BU58" s="21">
        <v>30.287891617273491</v>
      </c>
      <c r="BV58" s="21">
        <v>37.000000000000007</v>
      </c>
      <c r="BW58" s="21">
        <v>25.000000000000004</v>
      </c>
      <c r="BX58" s="21" t="s">
        <v>15</v>
      </c>
      <c r="BY58" s="21">
        <v>21.145933831376738</v>
      </c>
      <c r="BZ58" s="21">
        <v>20.302942033207106</v>
      </c>
      <c r="CA58" s="21">
        <v>22.534162484143177</v>
      </c>
      <c r="CB58" s="21">
        <f t="shared" si="7"/>
        <v>22.96564579198726</v>
      </c>
      <c r="CC58" s="21">
        <v>20</v>
      </c>
      <c r="CD58" s="21">
        <v>20</v>
      </c>
      <c r="CE58" s="21">
        <v>19.999999999999996</v>
      </c>
      <c r="CF58" s="21" t="s">
        <v>15</v>
      </c>
      <c r="CG58" s="21">
        <v>14.999999999999998</v>
      </c>
      <c r="CH58" s="21">
        <v>20.859123545432041</v>
      </c>
      <c r="CI58" s="21">
        <v>28.13289996388588</v>
      </c>
      <c r="CJ58" s="21">
        <v>30</v>
      </c>
      <c r="CK58" s="21">
        <v>30.000000000000004</v>
      </c>
      <c r="CL58" s="21">
        <v>19.744598708144629</v>
      </c>
      <c r="CM58" s="21">
        <v>27.609901685393261</v>
      </c>
      <c r="CN58" s="21">
        <v>21.275579809004093</v>
      </c>
      <c r="CO58" s="21">
        <f t="shared" si="11"/>
        <v>22.483530501237954</v>
      </c>
      <c r="CP58" s="21">
        <v>24.900205585060821</v>
      </c>
      <c r="CQ58" s="21" t="s">
        <v>15</v>
      </c>
      <c r="CR58" s="21">
        <v>26.999024865919061</v>
      </c>
      <c r="CS58" s="21">
        <v>23.771150334753496</v>
      </c>
      <c r="CT58" s="21">
        <v>24.00923367257532</v>
      </c>
      <c r="CU58" s="21">
        <v>24.246396396396392</v>
      </c>
      <c r="CV58" s="21">
        <v>20.729147238628123</v>
      </c>
      <c r="CW58" s="21">
        <v>20.833956917891189</v>
      </c>
      <c r="CX58" s="21">
        <v>20.692973546021996</v>
      </c>
      <c r="CY58" s="21">
        <v>21.371170390727688</v>
      </c>
      <c r="CZ58" s="21">
        <v>20.949294868269071</v>
      </c>
      <c r="DA58" s="21">
        <v>18.816281697374333</v>
      </c>
      <c r="DB58" s="21">
        <f t="shared" si="13"/>
        <v>20.030850246811848</v>
      </c>
      <c r="DC58" s="21">
        <v>24.363964383610728</v>
      </c>
      <c r="DD58" s="21">
        <v>21.323341809448852</v>
      </c>
      <c r="DE58" s="21">
        <v>22.247534181989625</v>
      </c>
      <c r="DF58" s="21">
        <v>19.1110510107391</v>
      </c>
      <c r="DG58" s="21">
        <v>19.922586575890982</v>
      </c>
      <c r="DH58" s="21">
        <v>19.713282732124284</v>
      </c>
      <c r="DI58" s="21">
        <v>18.624511258120979</v>
      </c>
      <c r="DJ58" s="21">
        <v>21.041451912252413</v>
      </c>
      <c r="DK58" s="21">
        <v>20.754452979515822</v>
      </c>
      <c r="DL58" s="21">
        <v>18.188978646759097</v>
      </c>
      <c r="DM58" s="21">
        <v>17.337008340798075</v>
      </c>
      <c r="DN58" s="21">
        <v>17.742039130492198</v>
      </c>
      <c r="DO58" s="21">
        <f t="shared" si="8"/>
        <v>20.291208299733182</v>
      </c>
      <c r="DP58" s="21">
        <v>19.664979455136955</v>
      </c>
      <c r="DQ58" s="21">
        <v>19.82213666739376</v>
      </c>
      <c r="DR58" s="21">
        <v>20.709731163296766</v>
      </c>
      <c r="DS58" s="21">
        <v>19.908756254467477</v>
      </c>
      <c r="DT58" s="21">
        <v>17.034249690756397</v>
      </c>
      <c r="DU58" s="21">
        <v>19.755328670034274</v>
      </c>
      <c r="DV58" s="21">
        <v>20.710267037727519</v>
      </c>
      <c r="DW58" s="21">
        <v>21.802363738905076</v>
      </c>
      <c r="DX58" s="21">
        <v>21.343012140300306</v>
      </c>
      <c r="DY58" s="21">
        <v>21.823054167474233</v>
      </c>
      <c r="DZ58" s="21">
        <v>20.366015668031508</v>
      </c>
      <c r="EA58" s="21">
        <v>20.554604943273905</v>
      </c>
      <c r="EB58" s="21">
        <f t="shared" si="9"/>
        <v>20.406498778594635</v>
      </c>
      <c r="EC58" s="21">
        <v>21.347318754047926</v>
      </c>
      <c r="ED58" s="21">
        <v>20.892227819370504</v>
      </c>
      <c r="EE58" s="21">
        <v>20.895311630055303</v>
      </c>
      <c r="EF58" s="21">
        <v>20.209910731143101</v>
      </c>
      <c r="EG58" s="21">
        <v>19.841977335241022</v>
      </c>
      <c r="EH58" s="21">
        <v>19.824804893067636</v>
      </c>
      <c r="EI58" s="21">
        <v>20.238564187640655</v>
      </c>
      <c r="EJ58" s="21">
        <v>20.727808836497555</v>
      </c>
      <c r="EK58" s="21">
        <v>20.157616093976277</v>
      </c>
      <c r="EL58" s="21">
        <v>20.14448433913347</v>
      </c>
      <c r="EM58" s="21">
        <v>20.667457616917122</v>
      </c>
      <c r="EN58" s="21">
        <v>19.930503106045016</v>
      </c>
      <c r="EO58" s="21">
        <f t="shared" si="10"/>
        <v>20.156666666666666</v>
      </c>
      <c r="EP58" s="21">
        <v>19.5</v>
      </c>
      <c r="EQ58" s="21">
        <v>19.7</v>
      </c>
      <c r="ER58" s="21">
        <v>19.87</v>
      </c>
      <c r="ES58" s="21">
        <v>20.190000000000001</v>
      </c>
      <c r="ET58" s="21">
        <v>20.68</v>
      </c>
      <c r="EU58" s="21">
        <v>20.43</v>
      </c>
      <c r="EV58" s="21">
        <v>19.87</v>
      </c>
      <c r="EW58" s="21">
        <v>19.63</v>
      </c>
      <c r="EX58" s="21">
        <v>19.88</v>
      </c>
      <c r="EY58" s="21">
        <v>21.1</v>
      </c>
      <c r="EZ58" s="21">
        <v>20.71</v>
      </c>
      <c r="FA58" s="21">
        <v>20.32</v>
      </c>
    </row>
    <row r="59" spans="1:157" s="30" customFormat="1" ht="13.5" thickBot="1">
      <c r="A59" s="726" t="s">
        <v>3192</v>
      </c>
      <c r="B59" s="294">
        <f>AVERAGE(C59:N59)</f>
        <v>14.367052096569251</v>
      </c>
      <c r="C59" s="294" t="s">
        <v>15</v>
      </c>
      <c r="D59" s="294">
        <v>12.31</v>
      </c>
      <c r="E59" s="294" t="s">
        <v>15</v>
      </c>
      <c r="F59" s="294" t="s">
        <v>15</v>
      </c>
      <c r="G59" s="294" t="s">
        <v>15</v>
      </c>
      <c r="H59" s="294">
        <v>9</v>
      </c>
      <c r="I59" s="294" t="s">
        <v>15</v>
      </c>
      <c r="J59" s="294" t="s">
        <v>15</v>
      </c>
      <c r="K59" s="294" t="s">
        <v>15</v>
      </c>
      <c r="L59" s="294" t="s">
        <v>15</v>
      </c>
      <c r="M59" s="294" t="s">
        <v>15</v>
      </c>
      <c r="N59" s="294">
        <v>21.79115628970775</v>
      </c>
      <c r="O59" s="294">
        <f t="shared" si="2"/>
        <v>22.506728276681436</v>
      </c>
      <c r="P59" s="294">
        <v>49.999999999999993</v>
      </c>
      <c r="Q59" s="294" t="s">
        <v>15</v>
      </c>
      <c r="R59" s="294">
        <v>12.799999999999999</v>
      </c>
      <c r="S59" s="294" t="s">
        <v>15</v>
      </c>
      <c r="T59" s="294">
        <v>14.242260437281749</v>
      </c>
      <c r="U59" s="294" t="s">
        <v>15</v>
      </c>
      <c r="V59" s="294" t="s">
        <v>15</v>
      </c>
      <c r="W59" s="294" t="s">
        <v>15</v>
      </c>
      <c r="X59" s="294">
        <v>15</v>
      </c>
      <c r="Y59" s="294">
        <v>20.491380946125435</v>
      </c>
      <c r="Z59" s="294" t="s">
        <v>15</v>
      </c>
      <c r="AA59" s="294" t="s">
        <v>15</v>
      </c>
      <c r="AB59" s="294">
        <f t="shared" si="3"/>
        <v>18.222222222222221</v>
      </c>
      <c r="AC59" s="294">
        <v>14.6</v>
      </c>
      <c r="AD59" s="294">
        <v>15</v>
      </c>
      <c r="AE59" s="294" t="s">
        <v>15</v>
      </c>
      <c r="AF59" s="294">
        <v>15</v>
      </c>
      <c r="AG59" s="294">
        <v>18</v>
      </c>
      <c r="AH59" s="294">
        <v>14.699999999999998</v>
      </c>
      <c r="AI59" s="294">
        <v>14.999999999999998</v>
      </c>
      <c r="AJ59" s="294">
        <v>14.7</v>
      </c>
      <c r="AK59" s="294">
        <v>36.999999999999993</v>
      </c>
      <c r="AL59" s="294" t="s">
        <v>15</v>
      </c>
      <c r="AM59" s="294" t="s">
        <v>15</v>
      </c>
      <c r="AN59" s="294">
        <v>20.000000000000004</v>
      </c>
      <c r="AO59" s="294">
        <f t="shared" si="4"/>
        <v>20.303030303030301</v>
      </c>
      <c r="AP59" s="294">
        <v>15</v>
      </c>
      <c r="AQ59" s="294">
        <v>10</v>
      </c>
      <c r="AR59" s="294" t="s">
        <v>15</v>
      </c>
      <c r="AS59" s="294" t="s">
        <v>15</v>
      </c>
      <c r="AT59" s="294" t="s">
        <v>15</v>
      </c>
      <c r="AU59" s="294" t="s">
        <v>15</v>
      </c>
      <c r="AV59" s="294" t="s">
        <v>15</v>
      </c>
      <c r="AW59" s="294" t="s">
        <v>15</v>
      </c>
      <c r="AX59" s="294">
        <v>35.909090909090907</v>
      </c>
      <c r="AY59" s="294" t="s">
        <v>15</v>
      </c>
      <c r="AZ59" s="294" t="s">
        <v>15</v>
      </c>
      <c r="BA59" s="294" t="s">
        <v>15</v>
      </c>
      <c r="BB59" s="294">
        <f t="shared" si="5"/>
        <v>30.586828923925101</v>
      </c>
      <c r="BC59" s="294">
        <v>30</v>
      </c>
      <c r="BD59" s="294" t="s">
        <v>15</v>
      </c>
      <c r="BE59" s="294" t="s">
        <v>15</v>
      </c>
      <c r="BF59" s="294" t="s">
        <v>15</v>
      </c>
      <c r="BG59" s="294" t="s">
        <v>15</v>
      </c>
      <c r="BH59" s="294" t="s">
        <v>15</v>
      </c>
      <c r="BI59" s="294" t="s">
        <v>15</v>
      </c>
      <c r="BJ59" s="294">
        <v>30</v>
      </c>
      <c r="BK59" s="294">
        <v>30.934144619625506</v>
      </c>
      <c r="BL59" s="294">
        <v>30</v>
      </c>
      <c r="BM59" s="294" t="s">
        <v>15</v>
      </c>
      <c r="BN59" s="294">
        <v>32</v>
      </c>
      <c r="BO59" s="294">
        <f t="shared" si="6"/>
        <v>26.55185040143483</v>
      </c>
      <c r="BP59" s="294">
        <v>30</v>
      </c>
      <c r="BQ59" s="294" t="s">
        <v>15</v>
      </c>
      <c r="BR59" s="294">
        <v>30</v>
      </c>
      <c r="BS59" s="294">
        <v>29.597662352691579</v>
      </c>
      <c r="BT59" s="294">
        <v>29.15678928944298</v>
      </c>
      <c r="BU59" s="294">
        <v>25.631421942326813</v>
      </c>
      <c r="BV59" s="294">
        <v>13.032456380243941</v>
      </c>
      <c r="BW59" s="294">
        <v>21.882245311376852</v>
      </c>
      <c r="BX59" s="294">
        <v>27.783136215334419</v>
      </c>
      <c r="BY59" s="294">
        <v>29.669647183191643</v>
      </c>
      <c r="BZ59" s="294">
        <v>26.481073043183201</v>
      </c>
      <c r="CA59" s="294">
        <v>28.835922697991666</v>
      </c>
      <c r="CB59" s="294">
        <f t="shared" si="7"/>
        <v>21.656081182297694</v>
      </c>
      <c r="CC59" s="294">
        <v>29.680623003893775</v>
      </c>
      <c r="CD59" s="294">
        <v>24.999999999999996</v>
      </c>
      <c r="CE59" s="294">
        <v>16.757202827733277</v>
      </c>
      <c r="CF59" s="294">
        <v>17.836500250471477</v>
      </c>
      <c r="CG59" s="294">
        <v>16.363636363636363</v>
      </c>
      <c r="CH59" s="294">
        <v>20.031491459943066</v>
      </c>
      <c r="CI59" s="294">
        <v>21.208039570337011</v>
      </c>
      <c r="CJ59" s="294">
        <v>23.461449061738197</v>
      </c>
      <c r="CK59" s="294">
        <v>25.269662921348313</v>
      </c>
      <c r="CL59" s="294">
        <v>28.794368728470864</v>
      </c>
      <c r="CM59" s="294">
        <v>24.999999999999996</v>
      </c>
      <c r="CN59" s="294">
        <v>10.470000000000002</v>
      </c>
      <c r="CO59" s="294">
        <f t="shared" si="11"/>
        <v>18.61430027291485</v>
      </c>
      <c r="CP59" s="294">
        <v>25</v>
      </c>
      <c r="CQ59" s="294">
        <v>15.000000000000002</v>
      </c>
      <c r="CR59" s="294">
        <v>14.872183899192807</v>
      </c>
      <c r="CS59" s="294">
        <v>15.261019613809543</v>
      </c>
      <c r="CT59" s="294">
        <v>20.708428537519225</v>
      </c>
      <c r="CU59" s="294">
        <v>18.082337591312157</v>
      </c>
      <c r="CV59" s="294">
        <v>17.845760338651903</v>
      </c>
      <c r="CW59" s="294">
        <v>18.40865420083421</v>
      </c>
      <c r="CX59" s="294">
        <v>19.249682779622862</v>
      </c>
      <c r="CY59" s="294">
        <v>20.727545113731274</v>
      </c>
      <c r="CZ59" s="294">
        <v>20.520025419420438</v>
      </c>
      <c r="DA59" s="294">
        <v>17.695965780883739</v>
      </c>
      <c r="DB59" s="294">
        <f t="shared" si="13"/>
        <v>18.510458175493998</v>
      </c>
      <c r="DC59" s="294">
        <v>16.423768316105225</v>
      </c>
      <c r="DD59" s="294">
        <v>21.332255575070516</v>
      </c>
      <c r="DE59" s="294">
        <v>18.126684074252868</v>
      </c>
      <c r="DF59" s="294">
        <v>16.689045387842153</v>
      </c>
      <c r="DG59" s="294">
        <v>19.265779475101819</v>
      </c>
      <c r="DH59" s="294">
        <v>16.1491577701388</v>
      </c>
      <c r="DI59" s="294">
        <v>17.214006144799527</v>
      </c>
      <c r="DJ59" s="294">
        <v>19.47432781983894</v>
      </c>
      <c r="DK59" s="294">
        <v>21.499363423777886</v>
      </c>
      <c r="DL59" s="294">
        <v>18.516038722519767</v>
      </c>
      <c r="DM59" s="294">
        <v>20.105389413241998</v>
      </c>
      <c r="DN59" s="294">
        <v>17.329681983238469</v>
      </c>
      <c r="DO59" s="294">
        <f t="shared" si="8"/>
        <v>19.038588238229185</v>
      </c>
      <c r="DP59" s="294">
        <v>19.292096481216547</v>
      </c>
      <c r="DQ59" s="294">
        <v>19.376921649453173</v>
      </c>
      <c r="DR59" s="294">
        <v>17.960750742858924</v>
      </c>
      <c r="DS59" s="294">
        <v>18.175920725177601</v>
      </c>
      <c r="DT59" s="294">
        <v>21.443556292408708</v>
      </c>
      <c r="DU59" s="294">
        <v>21.190919210417221</v>
      </c>
      <c r="DV59" s="294">
        <v>19.511127919808722</v>
      </c>
      <c r="DW59" s="294">
        <v>17.427413916505778</v>
      </c>
      <c r="DX59" s="294">
        <v>16.955292310838757</v>
      </c>
      <c r="DY59" s="294">
        <v>18.007834566913381</v>
      </c>
      <c r="DZ59" s="294">
        <v>19.38196537836577</v>
      </c>
      <c r="EA59" s="294">
        <v>19.739259664785646</v>
      </c>
      <c r="EB59" s="294">
        <f t="shared" si="9"/>
        <v>18.488743181335767</v>
      </c>
      <c r="EC59" s="294">
        <v>21.659570426892142</v>
      </c>
      <c r="ED59" s="294">
        <v>20.848933191178549</v>
      </c>
      <c r="EE59" s="294">
        <v>17.400160841726134</v>
      </c>
      <c r="EF59" s="294">
        <v>17.335043378447644</v>
      </c>
      <c r="EG59" s="294">
        <v>18.823747940662361</v>
      </c>
      <c r="EH59" s="294">
        <v>17.522702734300047</v>
      </c>
      <c r="EI59" s="294">
        <v>17.406739286687984</v>
      </c>
      <c r="EJ59" s="294">
        <v>17.414787558214805</v>
      </c>
      <c r="EK59" s="294">
        <v>18.077761468496448</v>
      </c>
      <c r="EL59" s="294">
        <v>18.584318800216998</v>
      </c>
      <c r="EM59" s="294">
        <v>18.153459529212725</v>
      </c>
      <c r="EN59" s="294">
        <v>18.637693019993339</v>
      </c>
      <c r="EO59" s="294">
        <f t="shared" si="10"/>
        <v>17.630833333333332</v>
      </c>
      <c r="EP59" s="294">
        <v>18.3</v>
      </c>
      <c r="EQ59" s="294">
        <v>17.170000000000002</v>
      </c>
      <c r="ER59" s="294">
        <v>17.13</v>
      </c>
      <c r="ES59" s="294">
        <v>16.78</v>
      </c>
      <c r="ET59" s="294">
        <v>17.95</v>
      </c>
      <c r="EU59" s="294">
        <v>17.36</v>
      </c>
      <c r="EV59" s="294">
        <v>17.88</v>
      </c>
      <c r="EW59" s="294">
        <v>18.25</v>
      </c>
      <c r="EX59" s="294">
        <v>17.649999999999999</v>
      </c>
      <c r="EY59" s="294">
        <v>17.87</v>
      </c>
      <c r="EZ59" s="294">
        <v>18.63</v>
      </c>
      <c r="FA59" s="294">
        <v>16.600000000000001</v>
      </c>
    </row>
    <row r="60" spans="1:157" s="30" customFormat="1" ht="5.0999999999999996" customHeight="1">
      <c r="A60" s="134"/>
      <c r="B60" s="134"/>
      <c r="C60" s="134"/>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4"/>
      <c r="AD60" s="134"/>
      <c r="AE60" s="134"/>
      <c r="AF60" s="134"/>
      <c r="AG60" s="134"/>
      <c r="AH60" s="134"/>
      <c r="AI60" s="134"/>
      <c r="AJ60" s="134"/>
      <c r="AK60" s="134"/>
      <c r="AL60" s="134"/>
      <c r="AM60" s="134"/>
      <c r="AN60" s="134"/>
      <c r="AO60" s="134"/>
      <c r="AP60" s="134"/>
      <c r="AQ60" s="134"/>
      <c r="AR60" s="134"/>
      <c r="AS60" s="134"/>
      <c r="AT60" s="134"/>
      <c r="AU60" s="134"/>
      <c r="AV60" s="134"/>
      <c r="AW60" s="134"/>
      <c r="AX60" s="134"/>
      <c r="AY60" s="134"/>
      <c r="AZ60" s="134"/>
      <c r="BA60" s="6"/>
      <c r="BB60" s="134"/>
      <c r="BC60" s="134"/>
      <c r="BD60" s="134"/>
      <c r="BE60" s="134"/>
      <c r="BF60" s="134"/>
      <c r="BG60" s="134"/>
      <c r="BH60" s="134"/>
      <c r="BI60" s="134"/>
      <c r="BJ60" s="134"/>
      <c r="BK60" s="134"/>
      <c r="BL60" s="134"/>
      <c r="BM60" s="134"/>
      <c r="BN60" s="134"/>
      <c r="BO60" s="134"/>
      <c r="BP60" s="134"/>
      <c r="BQ60" s="134"/>
      <c r="BR60" s="134"/>
      <c r="BS60" s="134"/>
      <c r="BT60" s="134"/>
      <c r="BU60" s="134"/>
      <c r="BV60" s="134"/>
      <c r="BW60" s="134"/>
      <c r="BX60" s="134"/>
      <c r="BY60" s="134"/>
      <c r="BZ60" s="134"/>
      <c r="CA60" s="134"/>
      <c r="CB60" s="134"/>
      <c r="CC60" s="134"/>
      <c r="CD60" s="134"/>
      <c r="CE60" s="134"/>
      <c r="CF60" s="134"/>
      <c r="CG60" s="134"/>
      <c r="CH60" s="134"/>
      <c r="CI60" s="134"/>
      <c r="CJ60" s="134"/>
      <c r="CK60" s="134"/>
      <c r="CL60" s="134"/>
      <c r="CM60" s="134"/>
      <c r="CN60" s="134"/>
      <c r="CO60" s="134"/>
      <c r="CP60" s="134"/>
      <c r="CQ60" s="134"/>
      <c r="CR60" s="134"/>
      <c r="CS60" s="134"/>
      <c r="CT60" s="134"/>
      <c r="CU60" s="134"/>
      <c r="CV60" s="134"/>
      <c r="CW60" s="134"/>
      <c r="CX60" s="134"/>
      <c r="CY60" s="134"/>
      <c r="CZ60" s="134"/>
      <c r="DA60" s="134"/>
      <c r="DB60" s="134"/>
      <c r="DC60" s="134"/>
      <c r="DD60" s="134"/>
      <c r="DE60" s="134"/>
      <c r="DF60" s="134"/>
      <c r="DG60" s="134"/>
      <c r="DH60" s="134"/>
      <c r="DI60" s="134"/>
      <c r="DJ60" s="134"/>
      <c r="DK60" s="134"/>
      <c r="DL60" s="134"/>
      <c r="DM60" s="134"/>
      <c r="DN60" s="134"/>
      <c r="DO60" s="134"/>
      <c r="DP60" s="134"/>
      <c r="DQ60" s="134"/>
      <c r="DR60" s="134"/>
      <c r="DS60" s="134"/>
      <c r="DT60" s="134"/>
      <c r="DU60" s="134"/>
      <c r="DV60" s="134"/>
      <c r="DW60" s="134"/>
      <c r="DX60" s="134"/>
      <c r="DY60" s="134"/>
      <c r="DZ60" s="134"/>
      <c r="EA60" s="134"/>
      <c r="EB60" s="134"/>
      <c r="EC60" s="134"/>
      <c r="ED60" s="134"/>
      <c r="EE60" s="134"/>
      <c r="EF60" s="134"/>
      <c r="EG60" s="134"/>
      <c r="EH60" s="134"/>
      <c r="EI60" s="134"/>
      <c r="EJ60" s="134"/>
      <c r="EK60" s="134"/>
      <c r="EL60" s="134"/>
      <c r="EM60" s="134"/>
      <c r="EN60" s="134"/>
      <c r="EO60" s="134"/>
      <c r="EP60" s="134"/>
      <c r="EQ60" s="134"/>
      <c r="ER60" s="134"/>
      <c r="ES60" s="134"/>
      <c r="ET60" s="134"/>
      <c r="EU60" s="134"/>
      <c r="EV60" s="134"/>
      <c r="EW60" s="134"/>
      <c r="EX60" s="134"/>
      <c r="EY60" s="134"/>
      <c r="EZ60" s="134"/>
      <c r="FA60" s="134"/>
    </row>
    <row r="61" spans="1:157" s="30" customFormat="1" ht="12.75">
      <c r="A61" s="134" t="s">
        <v>2797</v>
      </c>
      <c r="B61" s="365"/>
      <c r="C61" s="134"/>
      <c r="D61" s="134"/>
      <c r="E61" s="134"/>
      <c r="F61" s="134"/>
      <c r="G61" s="134"/>
      <c r="H61" s="134"/>
      <c r="I61" s="134"/>
      <c r="J61" s="134"/>
      <c r="K61" s="134"/>
      <c r="L61" s="134"/>
      <c r="M61" s="134"/>
      <c r="N61" s="134"/>
      <c r="O61" s="365"/>
      <c r="P61" s="134"/>
      <c r="Q61" s="134"/>
      <c r="R61" s="134"/>
      <c r="S61" s="134"/>
      <c r="T61" s="134"/>
      <c r="U61" s="134"/>
      <c r="V61" s="134"/>
      <c r="W61" s="134"/>
      <c r="X61" s="134"/>
      <c r="Y61" s="134"/>
      <c r="Z61" s="134"/>
      <c r="AA61" s="134"/>
      <c r="AB61" s="365"/>
      <c r="AC61" s="134"/>
      <c r="AD61" s="134"/>
      <c r="AE61" s="134"/>
      <c r="AF61" s="134"/>
      <c r="AG61" s="134"/>
      <c r="AH61" s="134"/>
      <c r="AI61" s="134"/>
      <c r="AJ61" s="134"/>
      <c r="AK61" s="134"/>
      <c r="AL61" s="134"/>
      <c r="AM61" s="134"/>
      <c r="AN61" s="134"/>
      <c r="AO61" s="365"/>
      <c r="AP61" s="134"/>
      <c r="AQ61" s="134"/>
      <c r="AR61" s="134"/>
      <c r="AS61" s="134"/>
      <c r="AT61" s="134"/>
      <c r="AU61" s="134"/>
      <c r="AV61" s="134"/>
      <c r="AW61" s="134"/>
      <c r="AX61" s="134"/>
      <c r="AY61" s="134"/>
      <c r="AZ61" s="134"/>
      <c r="BA61" s="134"/>
      <c r="BB61" s="365"/>
      <c r="BC61" s="134"/>
      <c r="BD61" s="134"/>
      <c r="BE61" s="134"/>
      <c r="BF61" s="134"/>
      <c r="BG61" s="134"/>
      <c r="BH61" s="134"/>
      <c r="BI61" s="134"/>
      <c r="BJ61" s="134"/>
      <c r="BK61" s="134"/>
      <c r="BL61" s="134"/>
      <c r="BM61" s="134"/>
      <c r="BN61" s="134"/>
      <c r="BO61" s="365"/>
      <c r="BP61" s="134"/>
      <c r="BQ61" s="134"/>
      <c r="BR61" s="134"/>
      <c r="BS61" s="134"/>
      <c r="BT61" s="134"/>
      <c r="BU61" s="134"/>
      <c r="BV61" s="134"/>
      <c r="BW61" s="134"/>
      <c r="BX61" s="134"/>
      <c r="BY61" s="134"/>
      <c r="BZ61" s="134"/>
      <c r="CA61" s="134"/>
      <c r="CB61" s="365"/>
      <c r="CC61" s="134"/>
      <c r="CD61" s="134"/>
      <c r="CE61" s="134"/>
      <c r="CF61" s="134"/>
      <c r="CG61" s="134"/>
      <c r="CH61" s="134"/>
      <c r="CI61" s="134"/>
      <c r="CJ61" s="134"/>
      <c r="CK61" s="134"/>
      <c r="CL61" s="134"/>
      <c r="CM61" s="134"/>
      <c r="CN61" s="134"/>
      <c r="CO61" s="365"/>
      <c r="CP61" s="134"/>
      <c r="CQ61" s="134"/>
      <c r="CR61" s="134"/>
      <c r="CS61" s="134"/>
      <c r="CT61" s="134"/>
      <c r="CU61" s="134"/>
      <c r="CV61" s="134"/>
      <c r="CW61" s="134"/>
      <c r="CX61" s="134"/>
      <c r="CY61" s="134"/>
      <c r="CZ61" s="134"/>
      <c r="DA61" s="134"/>
      <c r="DB61" s="365"/>
      <c r="DC61" s="134"/>
      <c r="DD61" s="134"/>
      <c r="DE61" s="134"/>
      <c r="DF61" s="134"/>
      <c r="DG61" s="134"/>
      <c r="DH61" s="134"/>
      <c r="DI61" s="134"/>
      <c r="DJ61" s="134"/>
      <c r="DK61" s="134"/>
      <c r="DL61" s="134"/>
      <c r="DM61" s="134"/>
      <c r="DN61" s="134"/>
      <c r="DO61" s="365"/>
      <c r="DP61" s="134"/>
      <c r="DQ61" s="134"/>
      <c r="DR61" s="134"/>
      <c r="DS61" s="134"/>
      <c r="DT61" s="134"/>
      <c r="DU61" s="134"/>
      <c r="DV61" s="134"/>
      <c r="DW61" s="134"/>
      <c r="DX61" s="134"/>
      <c r="DY61" s="134"/>
      <c r="DZ61" s="134"/>
      <c r="EA61" s="134"/>
      <c r="EB61" s="365"/>
      <c r="EC61" s="134"/>
      <c r="ED61" s="134"/>
      <c r="EE61" s="134"/>
      <c r="EF61" s="134"/>
      <c r="EG61" s="134"/>
      <c r="EH61" s="134"/>
      <c r="EI61" s="134"/>
      <c r="EJ61" s="134"/>
      <c r="EK61" s="134"/>
      <c r="EL61" s="134"/>
      <c r="EM61" s="134"/>
      <c r="EN61" s="134"/>
      <c r="EO61" s="365"/>
      <c r="EP61" s="134"/>
      <c r="EQ61" s="134"/>
      <c r="ER61" s="134"/>
      <c r="ES61" s="134"/>
      <c r="ET61" s="134"/>
      <c r="EU61" s="134"/>
      <c r="EV61" s="134"/>
      <c r="EW61" s="134"/>
      <c r="EX61" s="134"/>
      <c r="EY61" s="134"/>
      <c r="EZ61" s="134"/>
      <c r="FA61" s="134"/>
    </row>
  </sheetData>
  <mergeCells count="24">
    <mergeCell ref="AB5:AB6"/>
    <mergeCell ref="B5:B6"/>
    <mergeCell ref="C5:N5"/>
    <mergeCell ref="O5:O6"/>
    <mergeCell ref="P5:AA5"/>
    <mergeCell ref="DB5:DB6"/>
    <mergeCell ref="AC5:AN5"/>
    <mergeCell ref="AO5:AO6"/>
    <mergeCell ref="AP5:BA5"/>
    <mergeCell ref="BB5:BB6"/>
    <mergeCell ref="BC5:BN5"/>
    <mergeCell ref="BO5:BO6"/>
    <mergeCell ref="BP5:CA5"/>
    <mergeCell ref="CB5:CB6"/>
    <mergeCell ref="CC5:CN5"/>
    <mergeCell ref="CO5:CO6"/>
    <mergeCell ref="CP5:DA5"/>
    <mergeCell ref="EP5:FA5"/>
    <mergeCell ref="DC5:DN5"/>
    <mergeCell ref="DO5:DO6"/>
    <mergeCell ref="DP5:EA5"/>
    <mergeCell ref="EB5:EB6"/>
    <mergeCell ref="EC5:EN5"/>
    <mergeCell ref="EO5:EO6"/>
  </mergeCells>
  <hyperlinks>
    <hyperlink ref="A1" location="'Table of contents'!A1" display="вернуться на заглавную стр. (содержание)"/>
  </hyperlinks>
  <pageMargins left="0.7" right="0.7" top="0.75" bottom="0.75" header="0.3" footer="0.3"/>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A71"/>
  <sheetViews>
    <sheetView zoomScale="80" zoomScaleNormal="80" workbookViewId="0">
      <pane xSplit="1" topLeftCell="B1" activePane="topRight" state="frozen"/>
      <selection pane="topRight" activeCell="A3" sqref="A3"/>
    </sheetView>
  </sheetViews>
  <sheetFormatPr defaultRowHeight="15"/>
  <cols>
    <col min="1" max="1" width="43.42578125" style="34" customWidth="1"/>
    <col min="2" max="16384" width="9.140625" style="34"/>
  </cols>
  <sheetData>
    <row r="1" spans="1:157" s="410" customFormat="1" ht="15" customHeight="1">
      <c r="A1" s="691" t="s">
        <v>2688</v>
      </c>
    </row>
    <row r="2" spans="1:157" ht="5.0999999999999996" customHeight="1">
      <c r="A2" s="65"/>
    </row>
    <row r="3" spans="1:157" s="260" customFormat="1" ht="18.75" customHeight="1">
      <c r="A3" s="381" t="s">
        <v>3860</v>
      </c>
    </row>
    <row r="4" spans="1:157" s="32" customFormat="1" ht="5.0999999999999996" customHeight="1" thickBot="1">
      <c r="A4" s="39"/>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c r="EE4" s="40"/>
      <c r="EF4" s="40"/>
      <c r="EG4" s="40"/>
      <c r="EH4" s="40"/>
      <c r="EI4" s="40"/>
      <c r="EJ4" s="40"/>
      <c r="EK4" s="40"/>
      <c r="EL4" s="40"/>
      <c r="EM4" s="40"/>
      <c r="EN4" s="40"/>
      <c r="EO4" s="40"/>
      <c r="EP4" s="40"/>
      <c r="EQ4" s="40"/>
      <c r="ER4" s="40"/>
      <c r="ES4" s="40"/>
      <c r="ET4" s="40"/>
      <c r="EU4" s="40"/>
      <c r="EV4" s="40"/>
      <c r="EW4" s="40"/>
      <c r="EX4" s="40"/>
      <c r="EY4" s="40"/>
      <c r="EZ4" s="40"/>
      <c r="FA4" s="40"/>
    </row>
    <row r="5" spans="1:157" s="32" customFormat="1" ht="17.100000000000001" customHeight="1">
      <c r="A5" s="750"/>
      <c r="B5" s="1013">
        <v>1996</v>
      </c>
      <c r="C5" s="1011" t="s">
        <v>3</v>
      </c>
      <c r="D5" s="1011"/>
      <c r="E5" s="1011"/>
      <c r="F5" s="1011"/>
      <c r="G5" s="1011"/>
      <c r="H5" s="1011"/>
      <c r="I5" s="1011"/>
      <c r="J5" s="1011"/>
      <c r="K5" s="1011"/>
      <c r="L5" s="1011"/>
      <c r="M5" s="1011"/>
      <c r="N5" s="1012"/>
      <c r="O5" s="1013">
        <v>1997</v>
      </c>
      <c r="P5" s="1011" t="s">
        <v>4</v>
      </c>
      <c r="Q5" s="1011"/>
      <c r="R5" s="1011"/>
      <c r="S5" s="1011"/>
      <c r="T5" s="1011"/>
      <c r="U5" s="1011"/>
      <c r="V5" s="1011"/>
      <c r="W5" s="1011"/>
      <c r="X5" s="1011"/>
      <c r="Y5" s="1011"/>
      <c r="Z5" s="1011"/>
      <c r="AA5" s="1012"/>
      <c r="AB5" s="1013">
        <v>1998</v>
      </c>
      <c r="AC5" s="1011" t="s">
        <v>5</v>
      </c>
      <c r="AD5" s="1011"/>
      <c r="AE5" s="1011"/>
      <c r="AF5" s="1011"/>
      <c r="AG5" s="1011"/>
      <c r="AH5" s="1011"/>
      <c r="AI5" s="1011"/>
      <c r="AJ5" s="1011"/>
      <c r="AK5" s="1011"/>
      <c r="AL5" s="1011"/>
      <c r="AM5" s="1011"/>
      <c r="AN5" s="1012"/>
      <c r="AO5" s="1129">
        <v>1999</v>
      </c>
      <c r="AP5" s="1011" t="s">
        <v>6</v>
      </c>
      <c r="AQ5" s="1011"/>
      <c r="AR5" s="1011"/>
      <c r="AS5" s="1011"/>
      <c r="AT5" s="1011"/>
      <c r="AU5" s="1011"/>
      <c r="AV5" s="1011"/>
      <c r="AW5" s="1011"/>
      <c r="AX5" s="1011"/>
      <c r="AY5" s="1011"/>
      <c r="AZ5" s="1011"/>
      <c r="BA5" s="1012"/>
      <c r="BB5" s="1129">
        <v>2000</v>
      </c>
      <c r="BC5" s="1011" t="s">
        <v>7</v>
      </c>
      <c r="BD5" s="1011"/>
      <c r="BE5" s="1011"/>
      <c r="BF5" s="1011"/>
      <c r="BG5" s="1011"/>
      <c r="BH5" s="1011"/>
      <c r="BI5" s="1011"/>
      <c r="BJ5" s="1011"/>
      <c r="BK5" s="1011"/>
      <c r="BL5" s="1011"/>
      <c r="BM5" s="1011"/>
      <c r="BN5" s="1012"/>
      <c r="BO5" s="1129">
        <v>2001</v>
      </c>
      <c r="BP5" s="1011" t="s">
        <v>8</v>
      </c>
      <c r="BQ5" s="1011"/>
      <c r="BR5" s="1011"/>
      <c r="BS5" s="1011"/>
      <c r="BT5" s="1011"/>
      <c r="BU5" s="1011"/>
      <c r="BV5" s="1011"/>
      <c r="BW5" s="1011"/>
      <c r="BX5" s="1011"/>
      <c r="BY5" s="1011"/>
      <c r="BZ5" s="1011"/>
      <c r="CA5" s="1012"/>
      <c r="CB5" s="1129">
        <v>2002</v>
      </c>
      <c r="CC5" s="1011" t="s">
        <v>9</v>
      </c>
      <c r="CD5" s="1011"/>
      <c r="CE5" s="1011"/>
      <c r="CF5" s="1011"/>
      <c r="CG5" s="1011"/>
      <c r="CH5" s="1011"/>
      <c r="CI5" s="1011"/>
      <c r="CJ5" s="1011"/>
      <c r="CK5" s="1011"/>
      <c r="CL5" s="1011"/>
      <c r="CM5" s="1011"/>
      <c r="CN5" s="1012"/>
      <c r="CO5" s="1129">
        <v>2003</v>
      </c>
      <c r="CP5" s="1011" t="s">
        <v>10</v>
      </c>
      <c r="CQ5" s="1011"/>
      <c r="CR5" s="1011"/>
      <c r="CS5" s="1011"/>
      <c r="CT5" s="1011"/>
      <c r="CU5" s="1011"/>
      <c r="CV5" s="1011"/>
      <c r="CW5" s="1011"/>
      <c r="CX5" s="1011"/>
      <c r="CY5" s="1011"/>
      <c r="CZ5" s="1011"/>
      <c r="DA5" s="1012"/>
      <c r="DB5" s="1127">
        <v>2004</v>
      </c>
      <c r="DC5" s="1011" t="s">
        <v>11</v>
      </c>
      <c r="DD5" s="1011"/>
      <c r="DE5" s="1011"/>
      <c r="DF5" s="1011"/>
      <c r="DG5" s="1011"/>
      <c r="DH5" s="1011"/>
      <c r="DI5" s="1011"/>
      <c r="DJ5" s="1011"/>
      <c r="DK5" s="1011"/>
      <c r="DL5" s="1011"/>
      <c r="DM5" s="1011"/>
      <c r="DN5" s="1012"/>
      <c r="DO5" s="1127">
        <v>2005</v>
      </c>
      <c r="DP5" s="1011" t="s">
        <v>12</v>
      </c>
      <c r="DQ5" s="1011"/>
      <c r="DR5" s="1011"/>
      <c r="DS5" s="1011"/>
      <c r="DT5" s="1011"/>
      <c r="DU5" s="1011"/>
      <c r="DV5" s="1011"/>
      <c r="DW5" s="1011"/>
      <c r="DX5" s="1011"/>
      <c r="DY5" s="1011"/>
      <c r="DZ5" s="1011"/>
      <c r="EA5" s="1012"/>
      <c r="EB5" s="1127">
        <v>2006</v>
      </c>
      <c r="EC5" s="1011" t="s">
        <v>13</v>
      </c>
      <c r="ED5" s="1011"/>
      <c r="EE5" s="1011"/>
      <c r="EF5" s="1011"/>
      <c r="EG5" s="1011"/>
      <c r="EH5" s="1011"/>
      <c r="EI5" s="1011"/>
      <c r="EJ5" s="1011"/>
      <c r="EK5" s="1011"/>
      <c r="EL5" s="1011"/>
      <c r="EM5" s="1011"/>
      <c r="EN5" s="1012"/>
      <c r="EO5" s="1127">
        <v>2007</v>
      </c>
      <c r="EP5" s="1011">
        <v>2007</v>
      </c>
      <c r="EQ5" s="1011"/>
      <c r="ER5" s="1011"/>
      <c r="ES5" s="1011"/>
      <c r="ET5" s="1011"/>
      <c r="EU5" s="1011"/>
      <c r="EV5" s="1011"/>
      <c r="EW5" s="1011"/>
      <c r="EX5" s="1011"/>
      <c r="EY5" s="1011"/>
      <c r="EZ5" s="1011"/>
      <c r="FA5" s="1012"/>
    </row>
    <row r="6" spans="1:157" s="32" customFormat="1" ht="17.100000000000001" customHeight="1" thickBot="1">
      <c r="A6" s="745"/>
      <c r="B6" s="1014"/>
      <c r="C6" s="673" t="s">
        <v>2646</v>
      </c>
      <c r="D6" s="673" t="s">
        <v>2647</v>
      </c>
      <c r="E6" s="673" t="s">
        <v>2648</v>
      </c>
      <c r="F6" s="673" t="s">
        <v>2649</v>
      </c>
      <c r="G6" s="673" t="s">
        <v>2650</v>
      </c>
      <c r="H6" s="673" t="s">
        <v>2651</v>
      </c>
      <c r="I6" s="673" t="s">
        <v>2652</v>
      </c>
      <c r="J6" s="673" t="s">
        <v>2653</v>
      </c>
      <c r="K6" s="673" t="s">
        <v>2654</v>
      </c>
      <c r="L6" s="673" t="s">
        <v>2655</v>
      </c>
      <c r="M6" s="673" t="s">
        <v>2656</v>
      </c>
      <c r="N6" s="673" t="s">
        <v>2657</v>
      </c>
      <c r="O6" s="1014"/>
      <c r="P6" s="673" t="s">
        <v>2646</v>
      </c>
      <c r="Q6" s="673" t="s">
        <v>2647</v>
      </c>
      <c r="R6" s="673" t="s">
        <v>2648</v>
      </c>
      <c r="S6" s="673" t="s">
        <v>2649</v>
      </c>
      <c r="T6" s="673" t="s">
        <v>2650</v>
      </c>
      <c r="U6" s="673" t="s">
        <v>2651</v>
      </c>
      <c r="V6" s="673" t="s">
        <v>2652</v>
      </c>
      <c r="W6" s="673" t="s">
        <v>2653</v>
      </c>
      <c r="X6" s="673" t="s">
        <v>2654</v>
      </c>
      <c r="Y6" s="673" t="s">
        <v>2655</v>
      </c>
      <c r="Z6" s="673" t="s">
        <v>2656</v>
      </c>
      <c r="AA6" s="673" t="s">
        <v>2657</v>
      </c>
      <c r="AB6" s="1014"/>
      <c r="AC6" s="673" t="s">
        <v>2646</v>
      </c>
      <c r="AD6" s="673" t="s">
        <v>2647</v>
      </c>
      <c r="AE6" s="673" t="s">
        <v>2648</v>
      </c>
      <c r="AF6" s="673" t="s">
        <v>2649</v>
      </c>
      <c r="AG6" s="673" t="s">
        <v>2650</v>
      </c>
      <c r="AH6" s="673" t="s">
        <v>2651</v>
      </c>
      <c r="AI6" s="673" t="s">
        <v>2652</v>
      </c>
      <c r="AJ6" s="673" t="s">
        <v>2653</v>
      </c>
      <c r="AK6" s="673" t="s">
        <v>2654</v>
      </c>
      <c r="AL6" s="673" t="s">
        <v>2655</v>
      </c>
      <c r="AM6" s="673" t="s">
        <v>2656</v>
      </c>
      <c r="AN6" s="673" t="s">
        <v>2657</v>
      </c>
      <c r="AO6" s="1130"/>
      <c r="AP6" s="673" t="s">
        <v>2646</v>
      </c>
      <c r="AQ6" s="673" t="s">
        <v>2647</v>
      </c>
      <c r="AR6" s="673" t="s">
        <v>2648</v>
      </c>
      <c r="AS6" s="673" t="s">
        <v>2649</v>
      </c>
      <c r="AT6" s="673" t="s">
        <v>2650</v>
      </c>
      <c r="AU6" s="673" t="s">
        <v>2651</v>
      </c>
      <c r="AV6" s="673" t="s">
        <v>2652</v>
      </c>
      <c r="AW6" s="673" t="s">
        <v>2653</v>
      </c>
      <c r="AX6" s="673" t="s">
        <v>2654</v>
      </c>
      <c r="AY6" s="673" t="s">
        <v>2655</v>
      </c>
      <c r="AZ6" s="673" t="s">
        <v>2656</v>
      </c>
      <c r="BA6" s="673" t="s">
        <v>2657</v>
      </c>
      <c r="BB6" s="1130"/>
      <c r="BC6" s="673" t="s">
        <v>2646</v>
      </c>
      <c r="BD6" s="673" t="s">
        <v>2647</v>
      </c>
      <c r="BE6" s="673" t="s">
        <v>2648</v>
      </c>
      <c r="BF6" s="673" t="s">
        <v>2649</v>
      </c>
      <c r="BG6" s="673" t="s">
        <v>2650</v>
      </c>
      <c r="BH6" s="673" t="s">
        <v>2651</v>
      </c>
      <c r="BI6" s="673" t="s">
        <v>2652</v>
      </c>
      <c r="BJ6" s="673" t="s">
        <v>2653</v>
      </c>
      <c r="BK6" s="673" t="s">
        <v>2654</v>
      </c>
      <c r="BL6" s="673" t="s">
        <v>2655</v>
      </c>
      <c r="BM6" s="673" t="s">
        <v>2656</v>
      </c>
      <c r="BN6" s="673" t="s">
        <v>2657</v>
      </c>
      <c r="BO6" s="1130"/>
      <c r="BP6" s="673" t="s">
        <v>2646</v>
      </c>
      <c r="BQ6" s="673" t="s">
        <v>2647</v>
      </c>
      <c r="BR6" s="673" t="s">
        <v>2648</v>
      </c>
      <c r="BS6" s="673" t="s">
        <v>2649</v>
      </c>
      <c r="BT6" s="673" t="s">
        <v>2650</v>
      </c>
      <c r="BU6" s="673" t="s">
        <v>2651</v>
      </c>
      <c r="BV6" s="673" t="s">
        <v>2652</v>
      </c>
      <c r="BW6" s="673" t="s">
        <v>2653</v>
      </c>
      <c r="BX6" s="673" t="s">
        <v>2654</v>
      </c>
      <c r="BY6" s="673" t="s">
        <v>2655</v>
      </c>
      <c r="BZ6" s="673" t="s">
        <v>2656</v>
      </c>
      <c r="CA6" s="673" t="s">
        <v>2657</v>
      </c>
      <c r="CB6" s="1130"/>
      <c r="CC6" s="673" t="s">
        <v>2646</v>
      </c>
      <c r="CD6" s="673" t="s">
        <v>2647</v>
      </c>
      <c r="CE6" s="673" t="s">
        <v>2648</v>
      </c>
      <c r="CF6" s="673" t="s">
        <v>2649</v>
      </c>
      <c r="CG6" s="673" t="s">
        <v>2650</v>
      </c>
      <c r="CH6" s="673" t="s">
        <v>2651</v>
      </c>
      <c r="CI6" s="673" t="s">
        <v>2652</v>
      </c>
      <c r="CJ6" s="673" t="s">
        <v>2653</v>
      </c>
      <c r="CK6" s="673" t="s">
        <v>2654</v>
      </c>
      <c r="CL6" s="673" t="s">
        <v>2655</v>
      </c>
      <c r="CM6" s="673" t="s">
        <v>2656</v>
      </c>
      <c r="CN6" s="673" t="s">
        <v>2657</v>
      </c>
      <c r="CO6" s="1130"/>
      <c r="CP6" s="673" t="s">
        <v>2646</v>
      </c>
      <c r="CQ6" s="673" t="s">
        <v>2647</v>
      </c>
      <c r="CR6" s="673" t="s">
        <v>2648</v>
      </c>
      <c r="CS6" s="673" t="s">
        <v>2649</v>
      </c>
      <c r="CT6" s="673" t="s">
        <v>2650</v>
      </c>
      <c r="CU6" s="673" t="s">
        <v>2651</v>
      </c>
      <c r="CV6" s="673" t="s">
        <v>2652</v>
      </c>
      <c r="CW6" s="673" t="s">
        <v>2653</v>
      </c>
      <c r="CX6" s="673" t="s">
        <v>2654</v>
      </c>
      <c r="CY6" s="673" t="s">
        <v>2655</v>
      </c>
      <c r="CZ6" s="673" t="s">
        <v>2656</v>
      </c>
      <c r="DA6" s="673" t="s">
        <v>2657</v>
      </c>
      <c r="DB6" s="1128"/>
      <c r="DC6" s="673" t="s">
        <v>2646</v>
      </c>
      <c r="DD6" s="673" t="s">
        <v>2647</v>
      </c>
      <c r="DE6" s="673" t="s">
        <v>2648</v>
      </c>
      <c r="DF6" s="673" t="s">
        <v>2649</v>
      </c>
      <c r="DG6" s="673" t="s">
        <v>2650</v>
      </c>
      <c r="DH6" s="673" t="s">
        <v>2651</v>
      </c>
      <c r="DI6" s="673" t="s">
        <v>2652</v>
      </c>
      <c r="DJ6" s="673" t="s">
        <v>2653</v>
      </c>
      <c r="DK6" s="673" t="s">
        <v>2654</v>
      </c>
      <c r="DL6" s="673" t="s">
        <v>2655</v>
      </c>
      <c r="DM6" s="673" t="s">
        <v>2656</v>
      </c>
      <c r="DN6" s="673" t="s">
        <v>2657</v>
      </c>
      <c r="DO6" s="1128"/>
      <c r="DP6" s="673" t="s">
        <v>2646</v>
      </c>
      <c r="DQ6" s="673" t="s">
        <v>2647</v>
      </c>
      <c r="DR6" s="673" t="s">
        <v>2648</v>
      </c>
      <c r="DS6" s="673" t="s">
        <v>2649</v>
      </c>
      <c r="DT6" s="673" t="s">
        <v>2650</v>
      </c>
      <c r="DU6" s="673" t="s">
        <v>2651</v>
      </c>
      <c r="DV6" s="673" t="s">
        <v>2652</v>
      </c>
      <c r="DW6" s="673" t="s">
        <v>2653</v>
      </c>
      <c r="DX6" s="673" t="s">
        <v>2654</v>
      </c>
      <c r="DY6" s="673" t="s">
        <v>2655</v>
      </c>
      <c r="DZ6" s="673" t="s">
        <v>2656</v>
      </c>
      <c r="EA6" s="673" t="s">
        <v>2657</v>
      </c>
      <c r="EB6" s="1128"/>
      <c r="EC6" s="673" t="s">
        <v>2646</v>
      </c>
      <c r="ED6" s="673" t="s">
        <v>2647</v>
      </c>
      <c r="EE6" s="673" t="s">
        <v>2648</v>
      </c>
      <c r="EF6" s="673" t="s">
        <v>2649</v>
      </c>
      <c r="EG6" s="673" t="s">
        <v>2650</v>
      </c>
      <c r="EH6" s="673" t="s">
        <v>2651</v>
      </c>
      <c r="EI6" s="673" t="s">
        <v>2652</v>
      </c>
      <c r="EJ6" s="673" t="s">
        <v>2653</v>
      </c>
      <c r="EK6" s="673" t="s">
        <v>2654</v>
      </c>
      <c r="EL6" s="673" t="s">
        <v>2655</v>
      </c>
      <c r="EM6" s="673" t="s">
        <v>2656</v>
      </c>
      <c r="EN6" s="673" t="s">
        <v>2657</v>
      </c>
      <c r="EO6" s="1128"/>
      <c r="EP6" s="673" t="s">
        <v>2646</v>
      </c>
      <c r="EQ6" s="673" t="s">
        <v>2647</v>
      </c>
      <c r="ER6" s="673" t="s">
        <v>2648</v>
      </c>
      <c r="ES6" s="673" t="s">
        <v>2649</v>
      </c>
      <c r="ET6" s="673" t="s">
        <v>2650</v>
      </c>
      <c r="EU6" s="673" t="s">
        <v>2651</v>
      </c>
      <c r="EV6" s="673" t="s">
        <v>2652</v>
      </c>
      <c r="EW6" s="673" t="s">
        <v>2653</v>
      </c>
      <c r="EX6" s="673" t="s">
        <v>2654</v>
      </c>
      <c r="EY6" s="673" t="s">
        <v>2655</v>
      </c>
      <c r="EZ6" s="673" t="s">
        <v>2656</v>
      </c>
      <c r="FA6" s="673" t="s">
        <v>2657</v>
      </c>
    </row>
    <row r="7" spans="1:157" s="32" customFormat="1" ht="5.0999999999999996" customHeight="1">
      <c r="A7" s="1"/>
      <c r="B7" s="4"/>
      <c r="C7" s="3"/>
      <c r="D7" s="3"/>
      <c r="E7" s="3"/>
      <c r="F7" s="3"/>
      <c r="G7" s="3"/>
      <c r="H7" s="3"/>
      <c r="I7" s="3"/>
      <c r="J7" s="3"/>
      <c r="K7" s="3"/>
      <c r="L7" s="3"/>
      <c r="M7" s="3"/>
      <c r="N7" s="3"/>
      <c r="O7" s="4"/>
      <c r="P7" s="3"/>
      <c r="Q7" s="3"/>
      <c r="R7" s="3"/>
      <c r="S7" s="3"/>
      <c r="T7" s="3"/>
      <c r="U7" s="3"/>
      <c r="V7" s="3"/>
      <c r="W7" s="3"/>
      <c r="X7" s="3"/>
      <c r="Y7" s="3"/>
      <c r="Z7" s="3"/>
      <c r="AA7" s="3"/>
      <c r="AB7" s="4"/>
      <c r="AC7" s="3"/>
      <c r="AD7" s="3"/>
      <c r="AE7" s="3"/>
      <c r="AF7" s="3"/>
      <c r="AG7" s="3"/>
      <c r="AH7" s="3"/>
      <c r="AI7" s="3"/>
      <c r="AJ7" s="3"/>
      <c r="AK7" s="3"/>
      <c r="AL7" s="3"/>
      <c r="AM7" s="3"/>
      <c r="AN7" s="3"/>
      <c r="AO7" s="4"/>
      <c r="AP7" s="3"/>
      <c r="AQ7" s="3"/>
      <c r="AR7" s="3"/>
      <c r="AS7" s="3"/>
      <c r="AT7" s="3"/>
      <c r="AU7" s="3"/>
      <c r="AV7" s="3"/>
      <c r="AW7" s="3"/>
      <c r="AX7" s="3"/>
      <c r="AY7" s="3"/>
      <c r="AZ7" s="3"/>
      <c r="BA7" s="3"/>
      <c r="BB7" s="4"/>
      <c r="BC7" s="3"/>
      <c r="BD7" s="3"/>
      <c r="BE7" s="3"/>
      <c r="BF7" s="3"/>
      <c r="BG7" s="3"/>
      <c r="BH7" s="3"/>
      <c r="BI7" s="3"/>
      <c r="BJ7" s="3"/>
      <c r="BK7" s="3"/>
      <c r="BL7" s="3"/>
      <c r="BM7" s="3"/>
      <c r="BN7" s="3"/>
      <c r="BO7" s="4"/>
      <c r="BP7" s="3"/>
      <c r="BQ7" s="3"/>
      <c r="BR7" s="3"/>
      <c r="BS7" s="3"/>
      <c r="BT7" s="3"/>
      <c r="BU7" s="3"/>
      <c r="BV7" s="3"/>
      <c r="BW7" s="3"/>
      <c r="BX7" s="3"/>
      <c r="BY7" s="3"/>
      <c r="BZ7" s="3"/>
      <c r="CA7" s="3"/>
      <c r="CB7" s="4"/>
      <c r="CC7" s="3"/>
      <c r="CD7" s="3"/>
      <c r="CE7" s="3"/>
      <c r="CF7" s="3"/>
      <c r="CG7" s="3"/>
      <c r="CH7" s="3"/>
      <c r="CI7" s="3"/>
      <c r="CJ7" s="3"/>
      <c r="CK7" s="3"/>
      <c r="CL7" s="3"/>
      <c r="CM7" s="3"/>
      <c r="CN7" s="3"/>
      <c r="CO7" s="4"/>
      <c r="CP7" s="3"/>
      <c r="CQ7" s="3"/>
      <c r="CR7" s="3"/>
      <c r="CS7" s="3"/>
      <c r="CT7" s="3"/>
      <c r="CU7" s="3"/>
      <c r="CV7" s="3"/>
      <c r="CW7" s="3"/>
      <c r="CX7" s="3"/>
      <c r="CY7" s="3"/>
      <c r="CZ7" s="3"/>
      <c r="DA7" s="3"/>
      <c r="DB7" s="2"/>
      <c r="DC7" s="3"/>
      <c r="DD7" s="3"/>
      <c r="DE7" s="3"/>
      <c r="DF7" s="3"/>
      <c r="DG7" s="3"/>
      <c r="DH7" s="3"/>
      <c r="DI7" s="3"/>
      <c r="DJ7" s="3"/>
      <c r="DK7" s="3"/>
      <c r="DL7" s="3"/>
      <c r="DM7" s="3"/>
      <c r="DN7" s="3"/>
      <c r="DO7" s="2"/>
      <c r="DP7" s="3"/>
      <c r="DQ7" s="3"/>
      <c r="DR7" s="3"/>
      <c r="DS7" s="3"/>
      <c r="DT7" s="3"/>
      <c r="DU7" s="3"/>
      <c r="DV7" s="3"/>
      <c r="DW7" s="3"/>
      <c r="DX7" s="3"/>
      <c r="DY7" s="3"/>
      <c r="DZ7" s="3"/>
      <c r="EA7" s="3"/>
      <c r="EB7" s="2"/>
      <c r="EC7" s="3"/>
      <c r="ED7" s="3"/>
      <c r="EE7" s="3"/>
      <c r="EF7" s="3"/>
      <c r="EG7" s="3"/>
      <c r="EH7" s="3"/>
      <c r="EI7" s="3"/>
      <c r="EJ7" s="3"/>
      <c r="EK7" s="3"/>
      <c r="EL7" s="3"/>
      <c r="EM7" s="3"/>
      <c r="EN7" s="3"/>
      <c r="EO7" s="2"/>
      <c r="EP7" s="3"/>
      <c r="EQ7" s="3"/>
      <c r="ER7" s="3"/>
      <c r="ES7" s="3"/>
      <c r="ET7" s="3"/>
      <c r="EU7" s="3"/>
      <c r="EV7" s="3"/>
      <c r="EW7" s="3"/>
      <c r="EX7" s="3"/>
      <c r="EY7" s="3"/>
      <c r="EZ7" s="3"/>
      <c r="FA7" s="3"/>
    </row>
    <row r="8" spans="1:157" s="30" customFormat="1" ht="12.75" customHeight="1">
      <c r="A8" s="781" t="s">
        <v>3160</v>
      </c>
      <c r="B8" s="424">
        <f>N8</f>
        <v>46.854353535539282</v>
      </c>
      <c r="C8" s="424">
        <v>24.826393836513507</v>
      </c>
      <c r="D8" s="424">
        <v>25.873153243971913</v>
      </c>
      <c r="E8" s="424">
        <v>23.99365180630269</v>
      </c>
      <c r="F8" s="424">
        <v>22.940864258941389</v>
      </c>
      <c r="G8" s="424">
        <v>48.463353926602679</v>
      </c>
      <c r="H8" s="424">
        <v>45.659460002627313</v>
      </c>
      <c r="I8" s="424">
        <v>43.644114531678326</v>
      </c>
      <c r="J8" s="424">
        <v>40.715674122201598</v>
      </c>
      <c r="K8" s="424">
        <v>39.777875918217021</v>
      </c>
      <c r="L8" s="424">
        <v>40.097206333101319</v>
      </c>
      <c r="M8" s="424">
        <v>38.054926785892818</v>
      </c>
      <c r="N8" s="424">
        <v>46.854353535539282</v>
      </c>
      <c r="O8" s="424">
        <f>AA8</f>
        <v>58.030017098750378</v>
      </c>
      <c r="P8" s="424">
        <v>51.037165070777014</v>
      </c>
      <c r="Q8" s="424">
        <v>53.371551506109292</v>
      </c>
      <c r="R8" s="424">
        <v>55.744962427996221</v>
      </c>
      <c r="S8" s="424">
        <v>57.79243510623477</v>
      </c>
      <c r="T8" s="424">
        <v>62.131057822301543</v>
      </c>
      <c r="U8" s="424">
        <v>59.178049835292072</v>
      </c>
      <c r="V8" s="424">
        <v>58.559477717329713</v>
      </c>
      <c r="W8" s="424">
        <v>58.550630293204762</v>
      </c>
      <c r="X8" s="424">
        <v>58.894100458665569</v>
      </c>
      <c r="Y8" s="424">
        <v>57.585841506850663</v>
      </c>
      <c r="Z8" s="424">
        <v>59.512444416358832</v>
      </c>
      <c r="AA8" s="424">
        <v>58.030017098750378</v>
      </c>
      <c r="AB8" s="424">
        <f>AN8</f>
        <v>44.485208296008679</v>
      </c>
      <c r="AC8" s="424">
        <v>55.879036104377676</v>
      </c>
      <c r="AD8" s="424">
        <v>53.541728367098635</v>
      </c>
      <c r="AE8" s="424">
        <v>52.804361537380018</v>
      </c>
      <c r="AF8" s="424">
        <v>52.282442406820643</v>
      </c>
      <c r="AG8" s="424">
        <v>50.503605986550596</v>
      </c>
      <c r="AH8" s="424">
        <v>50.505790794367044</v>
      </c>
      <c r="AI8" s="424">
        <v>51.039750118633755</v>
      </c>
      <c r="AJ8" s="424">
        <v>49.294738859572881</v>
      </c>
      <c r="AK8" s="424">
        <v>47.990225374211896</v>
      </c>
      <c r="AL8" s="424">
        <v>45.256613273184378</v>
      </c>
      <c r="AM8" s="424">
        <v>45.641490776834722</v>
      </c>
      <c r="AN8" s="424">
        <v>44.485208296008679</v>
      </c>
      <c r="AO8" s="424">
        <f>BA8</f>
        <v>36.598021079306939</v>
      </c>
      <c r="AP8" s="424">
        <v>47.824507141071869</v>
      </c>
      <c r="AQ8" s="424">
        <v>48.101357528507847</v>
      </c>
      <c r="AR8" s="424">
        <v>42.61533059446532</v>
      </c>
      <c r="AS8" s="424">
        <v>44.799498769365563</v>
      </c>
      <c r="AT8" s="424">
        <v>43.941351239665281</v>
      </c>
      <c r="AU8" s="424">
        <v>44.809380623171016</v>
      </c>
      <c r="AV8" s="424">
        <v>40.573276683437314</v>
      </c>
      <c r="AW8" s="424">
        <v>39.796435210944871</v>
      </c>
      <c r="AX8" s="424">
        <v>39.744595825372031</v>
      </c>
      <c r="AY8" s="424">
        <v>38.389176191131611</v>
      </c>
      <c r="AZ8" s="424">
        <v>36.472881611768948</v>
      </c>
      <c r="BA8" s="424">
        <v>36.598021079306939</v>
      </c>
      <c r="BB8" s="424">
        <f>BN8</f>
        <v>38.663315260882996</v>
      </c>
      <c r="BC8" s="424">
        <v>35.698154015309392</v>
      </c>
      <c r="BD8" s="424">
        <v>32.797394705003185</v>
      </c>
      <c r="BE8" s="424">
        <v>32.462908569244483</v>
      </c>
      <c r="BF8" s="424">
        <v>32.686587283337467</v>
      </c>
      <c r="BG8" s="424">
        <v>33.08115680999498</v>
      </c>
      <c r="BH8" s="424">
        <v>32.067297932219283</v>
      </c>
      <c r="BI8" s="424">
        <v>32.523383518426677</v>
      </c>
      <c r="BJ8" s="424">
        <v>32.469566739545407</v>
      </c>
      <c r="BK8" s="424">
        <v>36.598519537039721</v>
      </c>
      <c r="BL8" s="424">
        <v>38.359058360542029</v>
      </c>
      <c r="BM8" s="424">
        <v>38.624554962085618</v>
      </c>
      <c r="BN8" s="424">
        <v>38.663315260882996</v>
      </c>
      <c r="BO8" s="424">
        <f>CA8</f>
        <v>33.167164999444331</v>
      </c>
      <c r="BP8" s="424">
        <v>39.79317288426428</v>
      </c>
      <c r="BQ8" s="424">
        <v>39.402429117757777</v>
      </c>
      <c r="BR8" s="424">
        <v>38.311816881694938</v>
      </c>
      <c r="BS8" s="424">
        <v>37.661628466284661</v>
      </c>
      <c r="BT8" s="424">
        <v>39.316224189708329</v>
      </c>
      <c r="BU8" s="424">
        <v>37.145661374650871</v>
      </c>
      <c r="BV8" s="424">
        <v>35.729254144272559</v>
      </c>
      <c r="BW8" s="424">
        <v>35.178548423120503</v>
      </c>
      <c r="BX8" s="424">
        <v>35.050229945597458</v>
      </c>
      <c r="BY8" s="424">
        <v>35.386542287977285</v>
      </c>
      <c r="BZ8" s="424">
        <v>35.36680584314572</v>
      </c>
      <c r="CA8" s="424">
        <v>33.167164999444331</v>
      </c>
      <c r="CB8" s="424">
        <f>CN8</f>
        <v>29.606034071300925</v>
      </c>
      <c r="CC8" s="424">
        <v>33.72422075699582</v>
      </c>
      <c r="CD8" s="424">
        <v>33.55666004065489</v>
      </c>
      <c r="CE8" s="424">
        <v>30.884383310139675</v>
      </c>
      <c r="CF8" s="424">
        <v>33.208888466102536</v>
      </c>
      <c r="CG8" s="424">
        <v>29.884330475027689</v>
      </c>
      <c r="CH8" s="424">
        <v>31.927313045496366</v>
      </c>
      <c r="CI8" s="424">
        <v>31.868718605732035</v>
      </c>
      <c r="CJ8" s="424">
        <v>31.582981980150269</v>
      </c>
      <c r="CK8" s="424">
        <v>31.620716602677568</v>
      </c>
      <c r="CL8" s="424">
        <v>31.679003620035747</v>
      </c>
      <c r="CM8" s="424">
        <v>32.492130248444226</v>
      </c>
      <c r="CN8" s="424">
        <v>29.606034071300925</v>
      </c>
      <c r="CO8" s="424">
        <f>DA8</f>
        <v>25.171346248379265</v>
      </c>
      <c r="CP8" s="424">
        <v>29.501605309306022</v>
      </c>
      <c r="CQ8" s="424">
        <v>27.998593796091971</v>
      </c>
      <c r="CR8" s="424">
        <v>28.019511243449198</v>
      </c>
      <c r="CS8" s="424">
        <v>27.056222055996166</v>
      </c>
      <c r="CT8" s="424">
        <v>26.885672380852451</v>
      </c>
      <c r="CU8" s="424">
        <v>26.758364602124388</v>
      </c>
      <c r="CV8" s="424">
        <v>26.862004723965349</v>
      </c>
      <c r="CW8" s="424">
        <v>26.347806469449868</v>
      </c>
      <c r="CX8" s="424">
        <v>25.850693140551741</v>
      </c>
      <c r="CY8" s="424">
        <v>25.87100047223397</v>
      </c>
      <c r="CZ8" s="424">
        <v>25.068713559815055</v>
      </c>
      <c r="DA8" s="424">
        <v>25.171346248379265</v>
      </c>
      <c r="DB8" s="424">
        <f>DN8</f>
        <v>24.080653980418202</v>
      </c>
      <c r="DC8" s="424">
        <v>25.220592515171326</v>
      </c>
      <c r="DD8" s="424">
        <v>25.226635010436386</v>
      </c>
      <c r="DE8" s="424">
        <v>24.913930702701883</v>
      </c>
      <c r="DF8" s="424">
        <v>24.502929054763403</v>
      </c>
      <c r="DG8" s="424">
        <v>24.311105326285091</v>
      </c>
      <c r="DH8" s="424">
        <v>24.157111786349166</v>
      </c>
      <c r="DI8" s="424">
        <v>24.203292178642837</v>
      </c>
      <c r="DJ8" s="424">
        <v>24.300005386702075</v>
      </c>
      <c r="DK8" s="424">
        <v>24.365501759023932</v>
      </c>
      <c r="DL8" s="424">
        <v>24.097472877152867</v>
      </c>
      <c r="DM8" s="424">
        <v>23.935184042086934</v>
      </c>
      <c r="DN8" s="424">
        <v>24.080653980418202</v>
      </c>
      <c r="DO8" s="424">
        <f>EA8</f>
        <v>24.879373760776332</v>
      </c>
      <c r="DP8" s="424">
        <v>23.914474445395822</v>
      </c>
      <c r="DQ8" s="424">
        <v>23.943821469684906</v>
      </c>
      <c r="DR8" s="424">
        <v>23.794592655799107</v>
      </c>
      <c r="DS8" s="424">
        <v>24.051261214197741</v>
      </c>
      <c r="DT8" s="424">
        <v>24.369775526001856</v>
      </c>
      <c r="DU8" s="424">
        <v>24.306195926840171</v>
      </c>
      <c r="DV8" s="424">
        <v>24.355160688484233</v>
      </c>
      <c r="DW8" s="424">
        <v>24.41988550645652</v>
      </c>
      <c r="DX8" s="424">
        <v>24.193848688948663</v>
      </c>
      <c r="DY8" s="424">
        <v>24.253666388978587</v>
      </c>
      <c r="DZ8" s="424">
        <v>24.270169338969549</v>
      </c>
      <c r="EA8" s="424">
        <v>24.879373760776332</v>
      </c>
      <c r="EB8" s="424">
        <f>EN8</f>
        <v>24.38083075149498</v>
      </c>
      <c r="EC8" s="424">
        <v>25.109798931106447</v>
      </c>
      <c r="ED8" s="424">
        <v>25.244622876516335</v>
      </c>
      <c r="EE8" s="424">
        <v>25.130859868558804</v>
      </c>
      <c r="EF8" s="424">
        <v>24.618186275226478</v>
      </c>
      <c r="EG8" s="424">
        <v>24.519126407836442</v>
      </c>
      <c r="EH8" s="424">
        <v>24.528509531699342</v>
      </c>
      <c r="EI8" s="424">
        <v>24.633741220240864</v>
      </c>
      <c r="EJ8" s="424">
        <v>24.731015730826986</v>
      </c>
      <c r="EK8" s="424">
        <v>24.497963677242151</v>
      </c>
      <c r="EL8" s="424">
        <v>24.701906204384109</v>
      </c>
      <c r="EM8" s="424">
        <v>24.808565982451075</v>
      </c>
      <c r="EN8" s="424">
        <v>24.38083075149498</v>
      </c>
      <c r="EO8" s="424">
        <f>FA8</f>
        <v>21.3</v>
      </c>
      <c r="EP8" s="413">
        <v>20.440000000000001</v>
      </c>
      <c r="EQ8" s="413">
        <v>20.399999999999999</v>
      </c>
      <c r="ER8" s="413">
        <v>20.52</v>
      </c>
      <c r="ES8" s="413">
        <v>20.61</v>
      </c>
      <c r="ET8" s="413">
        <v>20.59</v>
      </c>
      <c r="EU8" s="413">
        <v>20.59</v>
      </c>
      <c r="EV8" s="413">
        <v>20.66</v>
      </c>
      <c r="EW8" s="413">
        <v>20.61</v>
      </c>
      <c r="EX8" s="413">
        <v>20.56</v>
      </c>
      <c r="EY8" s="413">
        <v>20.73</v>
      </c>
      <c r="EZ8" s="413">
        <v>21.06</v>
      </c>
      <c r="FA8" s="413">
        <v>21.3</v>
      </c>
    </row>
    <row r="9" spans="1:157" s="429" customFormat="1" ht="12.75" customHeight="1">
      <c r="A9" s="782" t="s">
        <v>2892</v>
      </c>
      <c r="B9" s="425"/>
      <c r="C9" s="425"/>
      <c r="D9" s="425"/>
      <c r="E9" s="425"/>
      <c r="F9" s="425"/>
      <c r="G9" s="425"/>
      <c r="H9" s="425"/>
      <c r="I9" s="425"/>
      <c r="J9" s="425"/>
      <c r="K9" s="425"/>
      <c r="L9" s="425"/>
      <c r="M9" s="425"/>
      <c r="N9" s="425"/>
      <c r="O9" s="425"/>
      <c r="P9" s="425"/>
      <c r="Q9" s="425"/>
      <c r="R9" s="425"/>
      <c r="S9" s="425"/>
      <c r="T9" s="425"/>
      <c r="U9" s="425"/>
      <c r="V9" s="425"/>
      <c r="W9" s="425"/>
      <c r="X9" s="425"/>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5"/>
      <c r="BU9" s="425"/>
      <c r="BV9" s="425"/>
      <c r="BW9" s="425"/>
      <c r="BX9" s="425"/>
      <c r="BY9" s="425"/>
      <c r="BZ9" s="425"/>
      <c r="CA9" s="425"/>
      <c r="CB9" s="425"/>
      <c r="CC9" s="425"/>
      <c r="CD9" s="425"/>
      <c r="CE9" s="425"/>
      <c r="CF9" s="425"/>
      <c r="CG9" s="425"/>
      <c r="CH9" s="425"/>
      <c r="CI9" s="425"/>
      <c r="CJ9" s="425"/>
      <c r="CK9" s="425"/>
      <c r="CL9" s="425"/>
      <c r="CM9" s="425"/>
      <c r="CN9" s="425"/>
      <c r="CO9" s="425"/>
      <c r="CP9" s="425"/>
      <c r="CQ9" s="425"/>
      <c r="CR9" s="425"/>
      <c r="CS9" s="425"/>
      <c r="CT9" s="425"/>
      <c r="CU9" s="425"/>
      <c r="CV9" s="425"/>
      <c r="CW9" s="425"/>
      <c r="CX9" s="425"/>
      <c r="CY9" s="425"/>
      <c r="CZ9" s="425"/>
      <c r="DA9" s="425"/>
      <c r="DB9" s="425"/>
      <c r="DC9" s="425"/>
      <c r="DD9" s="425"/>
      <c r="DE9" s="425"/>
      <c r="DF9" s="425"/>
      <c r="DG9" s="425"/>
      <c r="DH9" s="425"/>
      <c r="DI9" s="425"/>
      <c r="DJ9" s="425"/>
      <c r="DK9" s="425"/>
      <c r="DL9" s="425"/>
      <c r="DM9" s="425"/>
      <c r="DN9" s="425"/>
      <c r="DO9" s="425"/>
      <c r="DP9" s="425"/>
      <c r="DQ9" s="425"/>
      <c r="DR9" s="425"/>
      <c r="DS9" s="425"/>
      <c r="DT9" s="425"/>
      <c r="DU9" s="425"/>
      <c r="DV9" s="425"/>
      <c r="DW9" s="425"/>
      <c r="DX9" s="425"/>
      <c r="DY9" s="425"/>
      <c r="DZ9" s="425"/>
      <c r="EA9" s="425"/>
      <c r="EB9" s="425"/>
      <c r="EC9" s="425"/>
      <c r="ED9" s="425"/>
      <c r="EE9" s="425"/>
      <c r="EF9" s="425"/>
      <c r="EG9" s="425"/>
      <c r="EH9" s="425"/>
      <c r="EI9" s="425"/>
      <c r="EJ9" s="425"/>
      <c r="EK9" s="425"/>
      <c r="EL9" s="425"/>
      <c r="EM9" s="425"/>
      <c r="EN9" s="425"/>
      <c r="EO9" s="425"/>
      <c r="EP9" s="425"/>
      <c r="EQ9" s="425"/>
      <c r="ER9" s="425"/>
      <c r="ES9" s="425"/>
      <c r="ET9" s="425"/>
      <c r="EU9" s="425"/>
      <c r="EV9" s="425"/>
      <c r="EW9" s="425"/>
      <c r="EX9" s="425"/>
      <c r="EY9" s="425"/>
      <c r="EZ9" s="425"/>
      <c r="FA9" s="425"/>
    </row>
    <row r="10" spans="1:157" s="32" customFormat="1" ht="12.75" customHeight="1">
      <c r="A10" s="793" t="s">
        <v>3175</v>
      </c>
      <c r="B10" s="424">
        <f t="shared" ref="B10:B69" si="0">N10</f>
        <v>67.976104272266468</v>
      </c>
      <c r="C10" s="424">
        <v>74.48433487416537</v>
      </c>
      <c r="D10" s="424">
        <v>75.269593895779835</v>
      </c>
      <c r="E10" s="424">
        <v>64.791802212101501</v>
      </c>
      <c r="F10" s="424">
        <v>84.675778799916372</v>
      </c>
      <c r="G10" s="424">
        <v>83.908252330886725</v>
      </c>
      <c r="H10" s="424">
        <v>71.725148607749901</v>
      </c>
      <c r="I10" s="424">
        <v>70.48960412193172</v>
      </c>
      <c r="J10" s="424">
        <v>72.991803778184035</v>
      </c>
      <c r="K10" s="424">
        <v>69.382129700017543</v>
      </c>
      <c r="L10" s="424">
        <v>73.208755460544666</v>
      </c>
      <c r="M10" s="424">
        <v>69.512866387514279</v>
      </c>
      <c r="N10" s="424">
        <v>67.976104272266468</v>
      </c>
      <c r="O10" s="424">
        <f t="shared" ref="O10:O69" si="1">AA10</f>
        <v>54.895543490796939</v>
      </c>
      <c r="P10" s="424">
        <v>60.086127010084489</v>
      </c>
      <c r="Q10" s="424">
        <v>65.638627187079408</v>
      </c>
      <c r="R10" s="424">
        <v>59.848390446521293</v>
      </c>
      <c r="S10" s="424">
        <v>65.299739583333334</v>
      </c>
      <c r="T10" s="424">
        <v>61.449489578902593</v>
      </c>
      <c r="U10" s="424">
        <v>65.671232876712324</v>
      </c>
      <c r="V10" s="424">
        <v>65.848068669527891</v>
      </c>
      <c r="W10" s="424">
        <v>61.515396264512873</v>
      </c>
      <c r="X10" s="424">
        <v>64.595025005152905</v>
      </c>
      <c r="Y10" s="424">
        <v>66.354763973356498</v>
      </c>
      <c r="Z10" s="424">
        <v>59.409123203616993</v>
      </c>
      <c r="AA10" s="424">
        <v>54.895543490796939</v>
      </c>
      <c r="AB10" s="424">
        <f t="shared" ref="AB10:AB69" si="2">AN10</f>
        <v>60.547762727136217</v>
      </c>
      <c r="AC10" s="424">
        <v>52.360582306830906</v>
      </c>
      <c r="AD10" s="424">
        <v>50.882186911979922</v>
      </c>
      <c r="AE10" s="424">
        <v>53.391500524658973</v>
      </c>
      <c r="AF10" s="424">
        <v>50.300791556728235</v>
      </c>
      <c r="AG10" s="424">
        <v>34.272301449187637</v>
      </c>
      <c r="AH10" s="424">
        <v>49.021838759689921</v>
      </c>
      <c r="AI10" s="424">
        <v>54.022629609417635</v>
      </c>
      <c r="AJ10" s="424">
        <v>58.413512606725256</v>
      </c>
      <c r="AK10" s="424">
        <v>49.749862443372521</v>
      </c>
      <c r="AL10" s="424">
        <v>62.564726199899255</v>
      </c>
      <c r="AM10" s="424">
        <v>51.364208665791331</v>
      </c>
      <c r="AN10" s="424">
        <v>60.547762727136217</v>
      </c>
      <c r="AO10" s="424">
        <f t="shared" ref="AO10:AO69" si="3">BA10</f>
        <v>55.556693027994761</v>
      </c>
      <c r="AP10" s="424">
        <v>54.564789254246001</v>
      </c>
      <c r="AQ10" s="424">
        <v>50.797095998779689</v>
      </c>
      <c r="AR10" s="424">
        <v>53.106780720164132</v>
      </c>
      <c r="AS10" s="424">
        <v>60.405395955110507</v>
      </c>
      <c r="AT10" s="424">
        <v>84.93320828423721</v>
      </c>
      <c r="AU10" s="424">
        <v>23.779342732076532</v>
      </c>
      <c r="AV10" s="424">
        <v>73.732396486097585</v>
      </c>
      <c r="AW10" s="424">
        <v>38.809996034654709</v>
      </c>
      <c r="AX10" s="424">
        <v>33.477300888248472</v>
      </c>
      <c r="AY10" s="424">
        <v>50.395165495892357</v>
      </c>
      <c r="AZ10" s="424">
        <v>67.739382981629447</v>
      </c>
      <c r="BA10" s="424">
        <v>55.556693027994761</v>
      </c>
      <c r="BB10" s="424">
        <f t="shared" ref="BB10:BB69" si="4">BN10</f>
        <v>42.14628109452736</v>
      </c>
      <c r="BC10" s="424">
        <v>59.11814010527705</v>
      </c>
      <c r="BD10" s="424">
        <v>51.401130929425371</v>
      </c>
      <c r="BE10" s="424">
        <v>62.348030813971462</v>
      </c>
      <c r="BF10" s="424">
        <v>62.401802816901409</v>
      </c>
      <c r="BG10" s="424">
        <v>52.66410522074483</v>
      </c>
      <c r="BH10" s="424">
        <v>53.766573529411765</v>
      </c>
      <c r="BI10" s="424">
        <v>32.781462967064265</v>
      </c>
      <c r="BJ10" s="424">
        <v>43.546069720773744</v>
      </c>
      <c r="BK10" s="424">
        <v>30.805940858894363</v>
      </c>
      <c r="BL10" s="424">
        <v>26.585918530544991</v>
      </c>
      <c r="BM10" s="424">
        <v>52.874094258052736</v>
      </c>
      <c r="BN10" s="424">
        <v>42.14628109452736</v>
      </c>
      <c r="BO10" s="424">
        <f t="shared" ref="BO10:BO69" si="5">CA10</f>
        <v>20.82085199519441</v>
      </c>
      <c r="BP10" s="424">
        <v>48.006239965285303</v>
      </c>
      <c r="BQ10" s="424">
        <v>31.803541539195443</v>
      </c>
      <c r="BR10" s="424">
        <v>22.059361935892703</v>
      </c>
      <c r="BS10" s="424">
        <v>20.079335241996159</v>
      </c>
      <c r="BT10" s="424">
        <v>26.044566409305421</v>
      </c>
      <c r="BU10" s="424">
        <v>30.544235936442025</v>
      </c>
      <c r="BV10" s="424">
        <v>32.669962378080214</v>
      </c>
      <c r="BW10" s="424">
        <v>24.948803651201359</v>
      </c>
      <c r="BX10" s="424">
        <v>26.113695782850879</v>
      </c>
      <c r="BY10" s="424">
        <v>30.187519604197316</v>
      </c>
      <c r="BZ10" s="424">
        <v>32.897770881087901</v>
      </c>
      <c r="CA10" s="424">
        <v>20.82085199519441</v>
      </c>
      <c r="CB10" s="424">
        <f t="shared" ref="CB10:CB69" si="6">CN10</f>
        <v>21.433508534815036</v>
      </c>
      <c r="CC10" s="424">
        <v>20.233353368337887</v>
      </c>
      <c r="CD10" s="424">
        <v>32.304905112316035</v>
      </c>
      <c r="CE10" s="424">
        <v>15.062515330082862</v>
      </c>
      <c r="CF10" s="424">
        <v>34.002022988505743</v>
      </c>
      <c r="CG10" s="424">
        <v>3.5658856609719054</v>
      </c>
      <c r="CH10" s="424">
        <v>17.731304345361423</v>
      </c>
      <c r="CI10" s="424">
        <v>31.797848438889183</v>
      </c>
      <c r="CJ10" s="424">
        <v>31.112958551691282</v>
      </c>
      <c r="CK10" s="424">
        <v>21.53254502455885</v>
      </c>
      <c r="CL10" s="424">
        <v>24.640406591864501</v>
      </c>
      <c r="CM10" s="424">
        <v>28.272066473988442</v>
      </c>
      <c r="CN10" s="424">
        <v>21.433508534815036</v>
      </c>
      <c r="CO10" s="424">
        <f t="shared" ref="CO10:CO69" si="7">DA10</f>
        <v>30.60744495986307</v>
      </c>
      <c r="CP10" s="424">
        <v>18.408257045875338</v>
      </c>
      <c r="CQ10" s="424">
        <v>22.915018300492903</v>
      </c>
      <c r="CR10" s="424">
        <v>21.866788275647021</v>
      </c>
      <c r="CS10" s="424">
        <v>28.005292479884172</v>
      </c>
      <c r="CT10" s="424">
        <v>28.88023159934556</v>
      </c>
      <c r="CU10" s="424">
        <v>29.07093271315609</v>
      </c>
      <c r="CV10" s="424">
        <v>24.784448449080035</v>
      </c>
      <c r="CW10" s="424">
        <v>22.171917630415756</v>
      </c>
      <c r="CX10" s="424">
        <v>30.41766875324981</v>
      </c>
      <c r="CY10" s="424">
        <v>25.095508238647707</v>
      </c>
      <c r="CZ10" s="424">
        <v>21.030367622370978</v>
      </c>
      <c r="DA10" s="424">
        <v>30.60744495986307</v>
      </c>
      <c r="DB10" s="424">
        <f t="shared" ref="DB10:DB69" si="8">DN10</f>
        <v>29.092475822872977</v>
      </c>
      <c r="DC10" s="424">
        <v>21.794549483851249</v>
      </c>
      <c r="DD10" s="424">
        <v>22.235758370652608</v>
      </c>
      <c r="DE10" s="424">
        <v>23.947650269820546</v>
      </c>
      <c r="DF10" s="424">
        <v>20.349902422002764</v>
      </c>
      <c r="DG10" s="424">
        <v>19.426447583873671</v>
      </c>
      <c r="DH10" s="424">
        <v>24.884862241661612</v>
      </c>
      <c r="DI10" s="424">
        <v>21.020586518976625</v>
      </c>
      <c r="DJ10" s="424">
        <v>21.811415493179648</v>
      </c>
      <c r="DK10" s="424">
        <v>21.795041789936047</v>
      </c>
      <c r="DL10" s="424">
        <v>26.735877852161856</v>
      </c>
      <c r="DM10" s="424">
        <v>21.778828254894233</v>
      </c>
      <c r="DN10" s="424">
        <v>29.092475822872977</v>
      </c>
      <c r="DO10" s="424">
        <f t="shared" ref="DO10:DO69" si="9">EA10</f>
        <v>24.847755238366567</v>
      </c>
      <c r="DP10" s="424">
        <v>29.458870966134821</v>
      </c>
      <c r="DQ10" s="424">
        <v>24.871528255748487</v>
      </c>
      <c r="DR10" s="424">
        <v>19.776163365609278</v>
      </c>
      <c r="DS10" s="424">
        <v>21.914213208432901</v>
      </c>
      <c r="DT10" s="424">
        <v>21.088253786611322</v>
      </c>
      <c r="DU10" s="424">
        <v>19.804829012895187</v>
      </c>
      <c r="DV10" s="424">
        <v>23.244499000196686</v>
      </c>
      <c r="DW10" s="424">
        <v>22.268433341642545</v>
      </c>
      <c r="DX10" s="424">
        <v>19.821780177115681</v>
      </c>
      <c r="DY10" s="424">
        <v>23.11847254707137</v>
      </c>
      <c r="DZ10" s="424">
        <v>22.536040289386897</v>
      </c>
      <c r="EA10" s="424">
        <v>24.847755238366567</v>
      </c>
      <c r="EB10" s="424">
        <f t="shared" ref="EB10:EB69" si="10">EN10</f>
        <v>27.745522975259004</v>
      </c>
      <c r="EC10" s="424">
        <v>26.536227663586136</v>
      </c>
      <c r="ED10" s="424">
        <v>26.369637725681514</v>
      </c>
      <c r="EE10" s="424">
        <v>19.570542895331194</v>
      </c>
      <c r="EF10" s="424">
        <v>22.899812396498021</v>
      </c>
      <c r="EG10" s="424">
        <v>25.053464765524378</v>
      </c>
      <c r="EH10" s="424">
        <v>22.192271184822722</v>
      </c>
      <c r="EI10" s="424">
        <v>22.935189265162251</v>
      </c>
      <c r="EJ10" s="424">
        <v>25.841323388306016</v>
      </c>
      <c r="EK10" s="424">
        <v>23.98384783725497</v>
      </c>
      <c r="EL10" s="424">
        <v>23.694777524285524</v>
      </c>
      <c r="EM10" s="424">
        <v>26.355169088117808</v>
      </c>
      <c r="EN10" s="424">
        <v>27.745522975259004</v>
      </c>
      <c r="EO10" s="424">
        <f t="shared" ref="EO10:EO69" si="11">FA10</f>
        <v>23.27</v>
      </c>
      <c r="EP10" s="412">
        <v>23.8</v>
      </c>
      <c r="EQ10" s="412">
        <v>23.23</v>
      </c>
      <c r="ER10" s="412">
        <v>25.45</v>
      </c>
      <c r="ES10" s="412">
        <v>22.89</v>
      </c>
      <c r="ET10" s="412">
        <v>20.51</v>
      </c>
      <c r="EU10" s="412">
        <v>24.64</v>
      </c>
      <c r="EV10" s="412">
        <v>23.26</v>
      </c>
      <c r="EW10" s="412">
        <v>25.52</v>
      </c>
      <c r="EX10" s="412">
        <v>22.18</v>
      </c>
      <c r="EY10" s="412">
        <v>21.53</v>
      </c>
      <c r="EZ10" s="412">
        <v>24.96</v>
      </c>
      <c r="FA10" s="412">
        <v>23.27</v>
      </c>
    </row>
    <row r="11" spans="1:157" s="32" customFormat="1" ht="12.75" customHeight="1">
      <c r="A11" s="792" t="s">
        <v>3187</v>
      </c>
      <c r="B11" s="425">
        <f t="shared" si="0"/>
        <v>80</v>
      </c>
      <c r="C11" s="425">
        <v>61.153846153846153</v>
      </c>
      <c r="D11" s="425">
        <v>60.348837209302324</v>
      </c>
      <c r="E11" s="425">
        <v>60.490196078431374</v>
      </c>
      <c r="F11" s="425">
        <v>70</v>
      </c>
      <c r="G11" s="425">
        <v>62</v>
      </c>
      <c r="H11" s="425">
        <v>60.74074074074074</v>
      </c>
      <c r="I11" s="425">
        <v>60</v>
      </c>
      <c r="J11" s="425">
        <v>74</v>
      </c>
      <c r="K11" s="425">
        <v>78.169934640522882</v>
      </c>
      <c r="L11" s="425">
        <v>84.968152866242036</v>
      </c>
      <c r="M11" s="425">
        <v>60</v>
      </c>
      <c r="N11" s="425">
        <v>80</v>
      </c>
      <c r="O11" s="425">
        <f t="shared" si="1"/>
        <v>60</v>
      </c>
      <c r="P11" s="425">
        <v>18.000000000000004</v>
      </c>
      <c r="Q11" s="425">
        <v>65</v>
      </c>
      <c r="R11" s="425">
        <v>0</v>
      </c>
      <c r="S11" s="425">
        <v>0</v>
      </c>
      <c r="T11" s="425">
        <v>0</v>
      </c>
      <c r="U11" s="425">
        <v>0</v>
      </c>
      <c r="V11" s="425">
        <v>0</v>
      </c>
      <c r="W11" s="425">
        <v>0</v>
      </c>
      <c r="X11" s="425">
        <v>65</v>
      </c>
      <c r="Y11" s="425">
        <v>62.34375</v>
      </c>
      <c r="Z11" s="425">
        <v>55.620437956204377</v>
      </c>
      <c r="AA11" s="425">
        <v>60</v>
      </c>
      <c r="AB11" s="425">
        <f t="shared" si="2"/>
        <v>99.999999999999986</v>
      </c>
      <c r="AC11" s="425">
        <v>65</v>
      </c>
      <c r="AD11" s="425">
        <v>65</v>
      </c>
      <c r="AE11" s="425">
        <v>56.206896551724135</v>
      </c>
      <c r="AF11" s="425">
        <v>49.146035725477908</v>
      </c>
      <c r="AG11" s="425">
        <v>0</v>
      </c>
      <c r="AH11" s="425">
        <v>0</v>
      </c>
      <c r="AI11" s="425">
        <v>0</v>
      </c>
      <c r="AJ11" s="425">
        <v>59.999999999999993</v>
      </c>
      <c r="AK11" s="425">
        <v>60</v>
      </c>
      <c r="AL11" s="425">
        <v>0</v>
      </c>
      <c r="AM11" s="425">
        <v>0</v>
      </c>
      <c r="AN11" s="425">
        <v>99.999999999999986</v>
      </c>
      <c r="AO11" s="425">
        <f t="shared" si="3"/>
        <v>0</v>
      </c>
      <c r="AP11" s="425">
        <v>49.999999999999993</v>
      </c>
      <c r="AQ11" s="425">
        <v>43</v>
      </c>
      <c r="AR11" s="425">
        <v>0</v>
      </c>
      <c r="AS11" s="425">
        <v>46.396648044692732</v>
      </c>
      <c r="AT11" s="425">
        <v>0</v>
      </c>
      <c r="AU11" s="425">
        <v>100</v>
      </c>
      <c r="AV11" s="425">
        <v>0</v>
      </c>
      <c r="AW11" s="425">
        <v>0</v>
      </c>
      <c r="AX11" s="425">
        <v>30</v>
      </c>
      <c r="AY11" s="425">
        <v>36</v>
      </c>
      <c r="AZ11" s="425">
        <v>0</v>
      </c>
      <c r="BA11" s="425">
        <v>0</v>
      </c>
      <c r="BB11" s="425">
        <f t="shared" si="4"/>
        <v>36.968396303789163</v>
      </c>
      <c r="BC11" s="425">
        <v>79.999999999999986</v>
      </c>
      <c r="BD11" s="425">
        <v>0</v>
      </c>
      <c r="BE11" s="425">
        <v>0</v>
      </c>
      <c r="BF11" s="425">
        <v>70</v>
      </c>
      <c r="BG11" s="425">
        <v>50</v>
      </c>
      <c r="BH11" s="425">
        <v>53.789473684210527</v>
      </c>
      <c r="BI11" s="425">
        <v>28.805846662989524</v>
      </c>
      <c r="BJ11" s="425">
        <v>30.833061091146682</v>
      </c>
      <c r="BK11" s="425">
        <v>36.55014701078079</v>
      </c>
      <c r="BL11" s="425">
        <v>64.244289044289047</v>
      </c>
      <c r="BM11" s="425">
        <v>44.450549450549445</v>
      </c>
      <c r="BN11" s="425">
        <v>36.968396303789163</v>
      </c>
      <c r="BO11" s="425">
        <f t="shared" si="5"/>
        <v>20</v>
      </c>
      <c r="BP11" s="425">
        <v>0</v>
      </c>
      <c r="BQ11" s="425">
        <v>30</v>
      </c>
      <c r="BR11" s="425">
        <v>44.999999999999993</v>
      </c>
      <c r="BS11" s="425">
        <v>55</v>
      </c>
      <c r="BT11" s="425">
        <v>39.674329501915707</v>
      </c>
      <c r="BU11" s="425">
        <v>34.647787610619467</v>
      </c>
      <c r="BV11" s="425">
        <v>37</v>
      </c>
      <c r="BW11" s="425">
        <v>55</v>
      </c>
      <c r="BX11" s="425">
        <v>0</v>
      </c>
      <c r="BY11" s="425">
        <v>0</v>
      </c>
      <c r="BZ11" s="425">
        <v>0</v>
      </c>
      <c r="CA11" s="425">
        <v>20</v>
      </c>
      <c r="CB11" s="425">
        <f t="shared" si="6"/>
        <v>20</v>
      </c>
      <c r="CC11" s="425">
        <v>40</v>
      </c>
      <c r="CD11" s="425">
        <v>40</v>
      </c>
      <c r="CE11" s="425">
        <v>30</v>
      </c>
      <c r="CF11" s="425">
        <v>30</v>
      </c>
      <c r="CG11" s="425">
        <v>0</v>
      </c>
      <c r="CH11" s="425">
        <v>0</v>
      </c>
      <c r="CI11" s="425">
        <v>41</v>
      </c>
      <c r="CJ11" s="425">
        <v>0</v>
      </c>
      <c r="CK11" s="425">
        <v>0</v>
      </c>
      <c r="CL11" s="425">
        <v>0</v>
      </c>
      <c r="CM11" s="425">
        <v>0</v>
      </c>
      <c r="CN11" s="425">
        <v>20</v>
      </c>
      <c r="CO11" s="425">
        <f t="shared" si="7"/>
        <v>28.050106143856148</v>
      </c>
      <c r="CP11" s="425">
        <v>64.851153964961838</v>
      </c>
      <c r="CQ11" s="425">
        <v>61.181066867017286</v>
      </c>
      <c r="CR11" s="425">
        <v>29.8145080137283</v>
      </c>
      <c r="CS11" s="425">
        <v>31.601686128899171</v>
      </c>
      <c r="CT11" s="425">
        <v>24.086078639744951</v>
      </c>
      <c r="CU11" s="425">
        <v>23.112282044169834</v>
      </c>
      <c r="CV11" s="425">
        <v>25.214991316429312</v>
      </c>
      <c r="CW11" s="425">
        <v>25.05188452512229</v>
      </c>
      <c r="CX11" s="425">
        <v>22.338458803661897</v>
      </c>
      <c r="CY11" s="425">
        <v>27.505560488346283</v>
      </c>
      <c r="CZ11" s="425">
        <v>25.944310176008404</v>
      </c>
      <c r="DA11" s="425">
        <v>28.050106143856148</v>
      </c>
      <c r="DB11" s="425">
        <f t="shared" si="8"/>
        <v>28.539592502037493</v>
      </c>
      <c r="DC11" s="425">
        <v>26.069649805447472</v>
      </c>
      <c r="DD11" s="425">
        <v>28.803416782568384</v>
      </c>
      <c r="DE11" s="425">
        <v>34.20432220039293</v>
      </c>
      <c r="DF11" s="425">
        <v>26.731998132101904</v>
      </c>
      <c r="DG11" s="425">
        <v>12.5850631421114</v>
      </c>
      <c r="DH11" s="425">
        <v>29.243370833045756</v>
      </c>
      <c r="DI11" s="425">
        <v>19.184401568518584</v>
      </c>
      <c r="DJ11" s="425">
        <v>26.461260316752178</v>
      </c>
      <c r="DK11" s="425">
        <v>31.71288966100941</v>
      </c>
      <c r="DL11" s="425">
        <v>34.482070038910507</v>
      </c>
      <c r="DM11" s="425">
        <v>21.404843362348092</v>
      </c>
      <c r="DN11" s="425">
        <v>28.539592502037493</v>
      </c>
      <c r="DO11" s="425">
        <f t="shared" si="9"/>
        <v>31.449325691166553</v>
      </c>
      <c r="DP11" s="425">
        <v>32.102294879703891</v>
      </c>
      <c r="DQ11" s="425">
        <v>24.625422549214552</v>
      </c>
      <c r="DR11" s="425">
        <v>12.174011868944968</v>
      </c>
      <c r="DS11" s="425">
        <v>22.712792637331034</v>
      </c>
      <c r="DT11" s="425">
        <v>23.061271644874548</v>
      </c>
      <c r="DU11" s="425">
        <v>22.828936718438463</v>
      </c>
      <c r="DV11" s="425">
        <v>19.600032743942371</v>
      </c>
      <c r="DW11" s="425">
        <v>23.220346456692912</v>
      </c>
      <c r="DX11" s="425">
        <v>25.14504893077202</v>
      </c>
      <c r="DY11" s="425">
        <v>24.554744525547441</v>
      </c>
      <c r="DZ11" s="425">
        <v>23.480975593139512</v>
      </c>
      <c r="EA11" s="425">
        <v>31.449325691166553</v>
      </c>
      <c r="EB11" s="425">
        <f t="shared" si="10"/>
        <v>28.513954713006846</v>
      </c>
      <c r="EC11" s="425">
        <v>21.266834170854267</v>
      </c>
      <c r="ED11" s="425">
        <v>24.492956143980134</v>
      </c>
      <c r="EE11" s="425">
        <v>22.208292527144987</v>
      </c>
      <c r="EF11" s="425">
        <v>23.549778446847011</v>
      </c>
      <c r="EG11" s="425">
        <v>21.366080225193524</v>
      </c>
      <c r="EH11" s="425">
        <v>16.085224214149385</v>
      </c>
      <c r="EI11" s="425">
        <v>17.119162156092081</v>
      </c>
      <c r="EJ11" s="425">
        <v>16.034286696009296</v>
      </c>
      <c r="EK11" s="425">
        <v>16.236098915906702</v>
      </c>
      <c r="EL11" s="425">
        <v>25.533897045158895</v>
      </c>
      <c r="EM11" s="425">
        <v>22.973875150685821</v>
      </c>
      <c r="EN11" s="425">
        <v>28.513954713006846</v>
      </c>
      <c r="EO11" s="425">
        <f t="shared" si="11"/>
        <v>31.89</v>
      </c>
      <c r="EP11" s="21">
        <v>32.840000000000003</v>
      </c>
      <c r="EQ11" s="21">
        <v>24.12</v>
      </c>
      <c r="ER11" s="21">
        <v>19.579999999999998</v>
      </c>
      <c r="ES11" s="21">
        <v>31.06</v>
      </c>
      <c r="ET11" s="21">
        <v>20.36</v>
      </c>
      <c r="EU11" s="21">
        <v>32.53</v>
      </c>
      <c r="EV11" s="21">
        <v>20.09</v>
      </c>
      <c r="EW11" s="21">
        <v>30.92</v>
      </c>
      <c r="EX11" s="21">
        <v>18.61</v>
      </c>
      <c r="EY11" s="21">
        <v>18.760000000000002</v>
      </c>
      <c r="EZ11" s="21">
        <v>20.239999999999998</v>
      </c>
      <c r="FA11" s="21">
        <v>31.89</v>
      </c>
    </row>
    <row r="12" spans="1:157" s="32" customFormat="1" ht="12.75" customHeight="1">
      <c r="A12" s="753" t="s">
        <v>3042</v>
      </c>
      <c r="B12" s="425">
        <f t="shared" si="0"/>
        <v>0</v>
      </c>
      <c r="C12" s="425">
        <v>0</v>
      </c>
      <c r="D12" s="425">
        <v>80</v>
      </c>
      <c r="E12" s="425">
        <v>126.23089983022071</v>
      </c>
      <c r="F12" s="425">
        <v>130</v>
      </c>
      <c r="G12" s="425">
        <v>130</v>
      </c>
      <c r="H12" s="425">
        <v>99.325842696629223</v>
      </c>
      <c r="I12" s="425">
        <v>130</v>
      </c>
      <c r="J12" s="425">
        <v>0</v>
      </c>
      <c r="K12" s="425">
        <v>0</v>
      </c>
      <c r="L12" s="425">
        <v>70</v>
      </c>
      <c r="M12" s="425">
        <v>0</v>
      </c>
      <c r="N12" s="425">
        <v>0</v>
      </c>
      <c r="O12" s="425">
        <f t="shared" si="1"/>
        <v>67.647058823529406</v>
      </c>
      <c r="P12" s="425">
        <v>0</v>
      </c>
      <c r="Q12" s="425">
        <v>0</v>
      </c>
      <c r="R12" s="425">
        <v>0</v>
      </c>
      <c r="S12" s="425">
        <v>0</v>
      </c>
      <c r="T12" s="425">
        <v>0</v>
      </c>
      <c r="U12" s="425">
        <v>0</v>
      </c>
      <c r="V12" s="425">
        <v>0</v>
      </c>
      <c r="W12" s="425">
        <v>0</v>
      </c>
      <c r="X12" s="425">
        <v>50</v>
      </c>
      <c r="Y12" s="425">
        <v>0</v>
      </c>
      <c r="Z12" s="425">
        <v>58.999999999999993</v>
      </c>
      <c r="AA12" s="425">
        <v>67.647058823529406</v>
      </c>
      <c r="AB12" s="425">
        <f t="shared" si="2"/>
        <v>51</v>
      </c>
      <c r="AC12" s="425">
        <v>0</v>
      </c>
      <c r="AD12" s="425">
        <v>60.000000000000007</v>
      </c>
      <c r="AE12" s="425">
        <v>60</v>
      </c>
      <c r="AF12" s="425">
        <v>0</v>
      </c>
      <c r="AG12" s="425">
        <v>0</v>
      </c>
      <c r="AH12" s="425">
        <v>0</v>
      </c>
      <c r="AI12" s="425">
        <v>60.000000000000007</v>
      </c>
      <c r="AJ12" s="425">
        <v>0</v>
      </c>
      <c r="AK12" s="425">
        <v>52.999999999999993</v>
      </c>
      <c r="AL12" s="425">
        <v>51</v>
      </c>
      <c r="AM12" s="425">
        <v>51</v>
      </c>
      <c r="AN12" s="425">
        <v>51</v>
      </c>
      <c r="AO12" s="425">
        <f t="shared" si="3"/>
        <v>0</v>
      </c>
      <c r="AP12" s="425">
        <v>51</v>
      </c>
      <c r="AQ12" s="425">
        <v>51</v>
      </c>
      <c r="AR12" s="425">
        <v>51</v>
      </c>
      <c r="AS12" s="425">
        <v>50.999999999999993</v>
      </c>
      <c r="AT12" s="425">
        <v>143.17568947906025</v>
      </c>
      <c r="AU12" s="425">
        <v>59.704663212435236</v>
      </c>
      <c r="AV12" s="425">
        <v>58.852348993288594</v>
      </c>
      <c r="AW12" s="425">
        <v>58.852348993288594</v>
      </c>
      <c r="AX12" s="425">
        <v>50.999999999999993</v>
      </c>
      <c r="AY12" s="425">
        <v>58.852348993288594</v>
      </c>
      <c r="AZ12" s="425">
        <v>50.999999999999993</v>
      </c>
      <c r="BA12" s="425">
        <v>0</v>
      </c>
      <c r="BB12" s="425">
        <f t="shared" si="4"/>
        <v>65</v>
      </c>
      <c r="BC12" s="425">
        <v>0</v>
      </c>
      <c r="BD12" s="425">
        <v>0</v>
      </c>
      <c r="BE12" s="425">
        <v>0</v>
      </c>
      <c r="BF12" s="425">
        <v>0</v>
      </c>
      <c r="BG12" s="425">
        <v>70</v>
      </c>
      <c r="BH12" s="425">
        <v>0</v>
      </c>
      <c r="BI12" s="425">
        <v>0</v>
      </c>
      <c r="BJ12" s="425">
        <v>0</v>
      </c>
      <c r="BK12" s="425">
        <v>72</v>
      </c>
      <c r="BL12" s="425">
        <v>65</v>
      </c>
      <c r="BM12" s="425">
        <v>61.828273674671507</v>
      </c>
      <c r="BN12" s="425">
        <v>65</v>
      </c>
      <c r="BO12" s="425">
        <f t="shared" si="5"/>
        <v>45.392156862745104</v>
      </c>
      <c r="BP12" s="425">
        <v>65</v>
      </c>
      <c r="BQ12" s="425">
        <v>62.692307692307693</v>
      </c>
      <c r="BR12" s="425">
        <v>64.999999999999986</v>
      </c>
      <c r="BS12" s="425">
        <v>64.999999999999986</v>
      </c>
      <c r="BT12" s="425">
        <v>44.411764705882348</v>
      </c>
      <c r="BU12" s="425">
        <v>36.774193548387096</v>
      </c>
      <c r="BV12" s="425">
        <v>65</v>
      </c>
      <c r="BW12" s="425">
        <v>65</v>
      </c>
      <c r="BX12" s="425">
        <v>65</v>
      </c>
      <c r="BY12" s="425">
        <v>65</v>
      </c>
      <c r="BZ12" s="425">
        <v>45.392156862745104</v>
      </c>
      <c r="CA12" s="425">
        <v>45.392156862745104</v>
      </c>
      <c r="CB12" s="425">
        <f t="shared" si="6"/>
        <v>45</v>
      </c>
      <c r="CC12" s="425">
        <v>45.392156862745104</v>
      </c>
      <c r="CD12" s="425">
        <v>60</v>
      </c>
      <c r="CE12" s="425">
        <v>60.000000000000007</v>
      </c>
      <c r="CF12" s="425">
        <v>40</v>
      </c>
      <c r="CG12" s="425">
        <v>0</v>
      </c>
      <c r="CH12" s="425">
        <v>0</v>
      </c>
      <c r="CI12" s="425">
        <v>0</v>
      </c>
      <c r="CJ12" s="425">
        <v>0</v>
      </c>
      <c r="CK12" s="425">
        <v>0</v>
      </c>
      <c r="CL12" s="425">
        <v>35</v>
      </c>
      <c r="CM12" s="425">
        <v>0</v>
      </c>
      <c r="CN12" s="425">
        <v>45</v>
      </c>
      <c r="CO12" s="425">
        <f t="shared" si="7"/>
        <v>33.127242524916944</v>
      </c>
      <c r="CP12" s="425">
        <v>0</v>
      </c>
      <c r="CQ12" s="425">
        <v>0</v>
      </c>
      <c r="CR12" s="425">
        <v>0</v>
      </c>
      <c r="CS12" s="425">
        <v>30.732683064744133</v>
      </c>
      <c r="CT12" s="425">
        <v>34.280909090909091</v>
      </c>
      <c r="CU12" s="425">
        <v>34.860676532769553</v>
      </c>
      <c r="CV12" s="425">
        <v>30.565462847654636</v>
      </c>
      <c r="CW12" s="425">
        <v>35.49334248455731</v>
      </c>
      <c r="CX12" s="425">
        <v>34.703434929850019</v>
      </c>
      <c r="CY12" s="425">
        <v>34.732906764168192</v>
      </c>
      <c r="CZ12" s="425">
        <v>35.380318379160634</v>
      </c>
      <c r="DA12" s="425">
        <v>33.127242524916944</v>
      </c>
      <c r="DB12" s="425">
        <f t="shared" si="8"/>
        <v>28.395158097400831</v>
      </c>
      <c r="DC12" s="425">
        <v>34.413431241655545</v>
      </c>
      <c r="DD12" s="425">
        <v>29.328740230973906</v>
      </c>
      <c r="DE12" s="425">
        <v>33.435147717099376</v>
      </c>
      <c r="DF12" s="425">
        <v>34.057583624969475</v>
      </c>
      <c r="DG12" s="425">
        <v>30.914202963628206</v>
      </c>
      <c r="DH12" s="425">
        <v>30.579218066172608</v>
      </c>
      <c r="DI12" s="425">
        <v>27.666173136285408</v>
      </c>
      <c r="DJ12" s="425">
        <v>27.215727883353367</v>
      </c>
      <c r="DK12" s="425">
        <v>32.083730636694476</v>
      </c>
      <c r="DL12" s="425">
        <v>30.616272851030725</v>
      </c>
      <c r="DM12" s="425">
        <v>28.364151952484615</v>
      </c>
      <c r="DN12" s="425">
        <v>28.395158097400831</v>
      </c>
      <c r="DO12" s="425">
        <f t="shared" si="9"/>
        <v>28.334806819303267</v>
      </c>
      <c r="DP12" s="425">
        <v>27.126257432187163</v>
      </c>
      <c r="DQ12" s="425">
        <v>24.554743477320098</v>
      </c>
      <c r="DR12" s="425">
        <v>26.351095703427955</v>
      </c>
      <c r="DS12" s="425">
        <v>27.709496757348603</v>
      </c>
      <c r="DT12" s="425">
        <v>27.982340893384428</v>
      </c>
      <c r="DU12" s="425">
        <v>29.517332186873031</v>
      </c>
      <c r="DV12" s="425">
        <v>29.174760035589049</v>
      </c>
      <c r="DW12" s="425">
        <v>26.970341099278698</v>
      </c>
      <c r="DX12" s="425">
        <v>27.279498861521507</v>
      </c>
      <c r="DY12" s="425">
        <v>28.888956394910227</v>
      </c>
      <c r="DZ12" s="425">
        <v>28.209066569484936</v>
      </c>
      <c r="EA12" s="425">
        <v>28.334806819303267</v>
      </c>
      <c r="EB12" s="425">
        <f t="shared" si="10"/>
        <v>27.00105698488758</v>
      </c>
      <c r="EC12" s="425">
        <v>27.555834149070062</v>
      </c>
      <c r="ED12" s="425">
        <v>27.712149085871072</v>
      </c>
      <c r="EE12" s="425">
        <v>25.752114634559948</v>
      </c>
      <c r="EF12" s="425">
        <v>25.707158955638437</v>
      </c>
      <c r="EG12" s="425">
        <v>30.458224724709112</v>
      </c>
      <c r="EH12" s="425">
        <v>17.647831282112552</v>
      </c>
      <c r="EI12" s="425">
        <v>25.127267630201843</v>
      </c>
      <c r="EJ12" s="425">
        <v>26.000863666575434</v>
      </c>
      <c r="EK12" s="425">
        <v>25.658293222880808</v>
      </c>
      <c r="EL12" s="425">
        <v>27.192205814913322</v>
      </c>
      <c r="EM12" s="425">
        <v>23.241178612306115</v>
      </c>
      <c r="EN12" s="425">
        <v>27.00105698488758</v>
      </c>
      <c r="EO12" s="425">
        <f t="shared" si="11"/>
        <v>18.79</v>
      </c>
      <c r="EP12" s="21">
        <v>18.21</v>
      </c>
      <c r="EQ12" s="21">
        <v>17.57</v>
      </c>
      <c r="ER12" s="21">
        <v>18.010000000000002</v>
      </c>
      <c r="ES12" s="21">
        <v>20.329999999999998</v>
      </c>
      <c r="ET12" s="21">
        <v>22.91</v>
      </c>
      <c r="EU12" s="21">
        <v>21.96</v>
      </c>
      <c r="EV12" s="21">
        <v>21.23</v>
      </c>
      <c r="EW12" s="21">
        <v>20.27</v>
      </c>
      <c r="EX12" s="21">
        <v>17.88</v>
      </c>
      <c r="EY12" s="21">
        <v>17.95</v>
      </c>
      <c r="EZ12" s="21">
        <v>21.48</v>
      </c>
      <c r="FA12" s="21">
        <v>18.79</v>
      </c>
    </row>
    <row r="13" spans="1:157" s="32" customFormat="1" ht="12.75" customHeight="1">
      <c r="A13" s="792" t="s">
        <v>2901</v>
      </c>
      <c r="B13" s="425">
        <f t="shared" si="0"/>
        <v>0</v>
      </c>
      <c r="C13" s="425" t="s">
        <v>15</v>
      </c>
      <c r="D13" s="425" t="s">
        <v>15</v>
      </c>
      <c r="E13" s="425" t="s">
        <v>15</v>
      </c>
      <c r="F13" s="425" t="s">
        <v>15</v>
      </c>
      <c r="G13" s="425" t="s">
        <v>15</v>
      </c>
      <c r="H13" s="425" t="s">
        <v>15</v>
      </c>
      <c r="I13" s="425" t="s">
        <v>15</v>
      </c>
      <c r="J13" s="425">
        <v>62</v>
      </c>
      <c r="K13" s="425">
        <v>65</v>
      </c>
      <c r="L13" s="425" t="s">
        <v>15</v>
      </c>
      <c r="M13" s="425">
        <v>75</v>
      </c>
      <c r="N13" s="425">
        <v>0</v>
      </c>
      <c r="O13" s="425">
        <f t="shared" si="1"/>
        <v>50</v>
      </c>
      <c r="P13" s="425" t="s">
        <v>15</v>
      </c>
      <c r="Q13" s="425">
        <v>61.666666666666664</v>
      </c>
      <c r="R13" s="425" t="s">
        <v>15</v>
      </c>
      <c r="S13" s="425" t="s">
        <v>15</v>
      </c>
      <c r="T13" s="425">
        <v>70</v>
      </c>
      <c r="U13" s="425">
        <v>64</v>
      </c>
      <c r="V13" s="425">
        <v>63</v>
      </c>
      <c r="W13" s="425">
        <v>69</v>
      </c>
      <c r="X13" s="425">
        <v>67</v>
      </c>
      <c r="Y13" s="425">
        <v>60</v>
      </c>
      <c r="Z13" s="425">
        <v>60</v>
      </c>
      <c r="AA13" s="425">
        <v>50</v>
      </c>
      <c r="AB13" s="425" t="str">
        <f t="shared" si="2"/>
        <v>-</v>
      </c>
      <c r="AC13" s="425">
        <v>50</v>
      </c>
      <c r="AD13" s="425">
        <v>50</v>
      </c>
      <c r="AE13" s="425">
        <v>50.421455938697314</v>
      </c>
      <c r="AF13" s="425">
        <v>61.999999999999993</v>
      </c>
      <c r="AG13" s="425">
        <v>65</v>
      </c>
      <c r="AH13" s="425">
        <v>60.50815558343789</v>
      </c>
      <c r="AI13" s="425">
        <v>75</v>
      </c>
      <c r="AJ13" s="425">
        <v>60.000000000000007</v>
      </c>
      <c r="AK13" s="425" t="s">
        <v>15</v>
      </c>
      <c r="AL13" s="425">
        <v>60</v>
      </c>
      <c r="AM13" s="425" t="s">
        <v>15</v>
      </c>
      <c r="AN13" s="425" t="s">
        <v>15</v>
      </c>
      <c r="AO13" s="425">
        <f t="shared" si="3"/>
        <v>58</v>
      </c>
      <c r="AP13" s="425" t="s">
        <v>2590</v>
      </c>
      <c r="AQ13" s="425">
        <v>55</v>
      </c>
      <c r="AR13" s="425">
        <v>55.000000000000007</v>
      </c>
      <c r="AS13" s="425">
        <v>180</v>
      </c>
      <c r="AT13" s="425" t="s">
        <v>2590</v>
      </c>
      <c r="AU13" s="425">
        <v>10</v>
      </c>
      <c r="AV13" s="425">
        <v>54.999999999999986</v>
      </c>
      <c r="AW13" s="425" t="s">
        <v>2590</v>
      </c>
      <c r="AX13" s="425" t="s">
        <v>2590</v>
      </c>
      <c r="AY13" s="425" t="s">
        <v>2590</v>
      </c>
      <c r="AZ13" s="425" t="s">
        <v>2590</v>
      </c>
      <c r="BA13" s="425">
        <v>58</v>
      </c>
      <c r="BB13" s="425" t="str">
        <f t="shared" si="4"/>
        <v xml:space="preserve">- </v>
      </c>
      <c r="BC13" s="425">
        <v>51</v>
      </c>
      <c r="BD13" s="425">
        <v>70</v>
      </c>
      <c r="BE13" s="425">
        <v>45.000000000000007</v>
      </c>
      <c r="BF13" s="425">
        <v>55</v>
      </c>
      <c r="BG13" s="425" t="s">
        <v>2590</v>
      </c>
      <c r="BH13" s="425">
        <v>48.434065934065934</v>
      </c>
      <c r="BI13" s="425" t="s">
        <v>2590</v>
      </c>
      <c r="BJ13" s="425" t="s">
        <v>2590</v>
      </c>
      <c r="BK13" s="425" t="s">
        <v>2590</v>
      </c>
      <c r="BL13" s="425" t="s">
        <v>2590</v>
      </c>
      <c r="BM13" s="425" t="s">
        <v>2590</v>
      </c>
      <c r="BN13" s="425" t="s">
        <v>2590</v>
      </c>
      <c r="BO13" s="425" t="str">
        <f t="shared" si="5"/>
        <v xml:space="preserve">- </v>
      </c>
      <c r="BP13" s="425" t="s">
        <v>2590</v>
      </c>
      <c r="BQ13" s="425" t="s">
        <v>2590</v>
      </c>
      <c r="BR13" s="425">
        <v>0</v>
      </c>
      <c r="BS13" s="425">
        <v>17.099999999999998</v>
      </c>
      <c r="BT13" s="425">
        <v>24.102990033222593</v>
      </c>
      <c r="BU13" s="425">
        <v>25.089409802649868</v>
      </c>
      <c r="BV13" s="425">
        <v>27.125</v>
      </c>
      <c r="BW13" s="425">
        <v>34.081632653061227</v>
      </c>
      <c r="BX13" s="425">
        <v>26.081081081081081</v>
      </c>
      <c r="BY13" s="425">
        <v>36.904761904761905</v>
      </c>
      <c r="BZ13" s="425">
        <v>42</v>
      </c>
      <c r="CA13" s="425" t="s">
        <v>2590</v>
      </c>
      <c r="CB13" s="425">
        <f t="shared" si="6"/>
        <v>17</v>
      </c>
      <c r="CC13" s="425">
        <v>15.703125</v>
      </c>
      <c r="CD13" s="425" t="s">
        <v>2590</v>
      </c>
      <c r="CE13" s="425" t="s">
        <v>2590</v>
      </c>
      <c r="CF13" s="425" t="s">
        <v>2590</v>
      </c>
      <c r="CG13" s="425">
        <v>20.333333333333332</v>
      </c>
      <c r="CH13" s="425">
        <v>25.31325301204819</v>
      </c>
      <c r="CI13" s="425">
        <v>30</v>
      </c>
      <c r="CJ13" s="425">
        <v>30</v>
      </c>
      <c r="CK13" s="425">
        <v>25.974358974358974</v>
      </c>
      <c r="CL13" s="425">
        <v>30</v>
      </c>
      <c r="CM13" s="425" t="s">
        <v>2590</v>
      </c>
      <c r="CN13" s="425">
        <v>17</v>
      </c>
      <c r="CO13" s="425">
        <f t="shared" si="7"/>
        <v>45</v>
      </c>
      <c r="CP13" s="425">
        <v>17</v>
      </c>
      <c r="CQ13" s="425">
        <v>17</v>
      </c>
      <c r="CR13" s="425">
        <v>17</v>
      </c>
      <c r="CS13" s="425">
        <v>18.027667984189723</v>
      </c>
      <c r="CT13" s="425">
        <v>17</v>
      </c>
      <c r="CU13" s="425">
        <v>16</v>
      </c>
      <c r="CV13" s="425">
        <v>18.333333333333332</v>
      </c>
      <c r="CW13" s="425">
        <v>16</v>
      </c>
      <c r="CX13" s="425" t="s">
        <v>15</v>
      </c>
      <c r="CY13" s="425" t="s">
        <v>15</v>
      </c>
      <c r="CZ13" s="425">
        <v>18.141365742473774</v>
      </c>
      <c r="DA13" s="425">
        <v>45</v>
      </c>
      <c r="DB13" s="425">
        <f t="shared" si="8"/>
        <v>20.012793624161073</v>
      </c>
      <c r="DC13" s="425">
        <v>22.719946240430076</v>
      </c>
      <c r="DD13" s="425">
        <v>16</v>
      </c>
      <c r="DE13" s="425">
        <v>16</v>
      </c>
      <c r="DF13" s="425">
        <v>22.345028424326934</v>
      </c>
      <c r="DG13" s="425" t="s">
        <v>15</v>
      </c>
      <c r="DH13" s="425">
        <v>17.28714676390155</v>
      </c>
      <c r="DI13" s="425">
        <v>26.713747645951038</v>
      </c>
      <c r="DJ13" s="425">
        <v>16.199316179371412</v>
      </c>
      <c r="DK13" s="425">
        <v>16.503032928942805</v>
      </c>
      <c r="DL13" s="425">
        <v>19.841622035195105</v>
      </c>
      <c r="DM13" s="425">
        <v>16.727259215219977</v>
      </c>
      <c r="DN13" s="425">
        <v>20.012793624161073</v>
      </c>
      <c r="DO13" s="425">
        <f t="shared" si="9"/>
        <v>18.942752472829405</v>
      </c>
      <c r="DP13" s="425">
        <v>20.082397003745317</v>
      </c>
      <c r="DQ13" s="425">
        <v>21.118037777624021</v>
      </c>
      <c r="DR13" s="425">
        <v>16.035911622395112</v>
      </c>
      <c r="DS13" s="425">
        <v>36</v>
      </c>
      <c r="DT13" s="425">
        <v>35.534999999999997</v>
      </c>
      <c r="DU13" s="425">
        <v>26.375932835820898</v>
      </c>
      <c r="DV13" s="425">
        <v>35.071561071195298</v>
      </c>
      <c r="DW13" s="425">
        <v>31.694411764705887</v>
      </c>
      <c r="DX13" s="425">
        <v>33.551532033426177</v>
      </c>
      <c r="DY13" s="425">
        <v>18.155529653753856</v>
      </c>
      <c r="DZ13" s="425">
        <v>31.919014084507044</v>
      </c>
      <c r="EA13" s="425">
        <v>18.942752472829405</v>
      </c>
      <c r="EB13" s="425">
        <f t="shared" si="10"/>
        <v>34.468790199081162</v>
      </c>
      <c r="EC13" s="425">
        <v>30.462686567164177</v>
      </c>
      <c r="ED13" s="425">
        <v>17.190974331286135</v>
      </c>
      <c r="EE13" s="425">
        <v>19.367003909096933</v>
      </c>
      <c r="EF13" s="425">
        <v>35.692307692307693</v>
      </c>
      <c r="EG13" s="425">
        <v>34.489999999999995</v>
      </c>
      <c r="EH13" s="425">
        <v>32.112786885245903</v>
      </c>
      <c r="EI13" s="425">
        <v>34.707957746478876</v>
      </c>
      <c r="EJ13" s="425">
        <v>30.699454971258252</v>
      </c>
      <c r="EK13" s="425">
        <v>34.596761619190403</v>
      </c>
      <c r="EL13" s="425">
        <v>34.883053173241855</v>
      </c>
      <c r="EM13" s="425">
        <v>30.866869565217392</v>
      </c>
      <c r="EN13" s="425">
        <v>34.468790199081162</v>
      </c>
      <c r="EO13" s="425">
        <f t="shared" si="11"/>
        <v>32.43</v>
      </c>
      <c r="EP13" s="21">
        <v>25.45</v>
      </c>
      <c r="EQ13" s="21">
        <v>27.69</v>
      </c>
      <c r="ER13" s="21">
        <v>27.24</v>
      </c>
      <c r="ES13" s="21">
        <v>26.52</v>
      </c>
      <c r="ET13" s="21">
        <v>28</v>
      </c>
      <c r="EU13" s="21">
        <v>26.49</v>
      </c>
      <c r="EV13" s="21">
        <v>26.3</v>
      </c>
      <c r="EW13" s="21">
        <v>29.37</v>
      </c>
      <c r="EX13" s="21">
        <v>18.39</v>
      </c>
      <c r="EY13" s="21">
        <v>16.27</v>
      </c>
      <c r="EZ13" s="21">
        <v>27.69</v>
      </c>
      <c r="FA13" s="21">
        <v>32.43</v>
      </c>
    </row>
    <row r="14" spans="1:157" s="32" customFormat="1" ht="12.75" customHeight="1">
      <c r="A14" s="792" t="s">
        <v>3188</v>
      </c>
      <c r="B14" s="425">
        <f t="shared" si="0"/>
        <v>60</v>
      </c>
      <c r="C14" s="425">
        <v>116.58119658119659</v>
      </c>
      <c r="D14" s="425">
        <v>75</v>
      </c>
      <c r="E14" s="425">
        <v>70</v>
      </c>
      <c r="F14" s="425">
        <v>70</v>
      </c>
      <c r="G14" s="425">
        <v>74.879505664263647</v>
      </c>
      <c r="H14" s="425">
        <v>50.160038797284194</v>
      </c>
      <c r="I14" s="425">
        <v>56.317232021709636</v>
      </c>
      <c r="J14" s="425">
        <v>62.306572769953057</v>
      </c>
      <c r="K14" s="425">
        <v>71.205790108564557</v>
      </c>
      <c r="L14" s="425">
        <v>73.968421052631584</v>
      </c>
      <c r="M14" s="425">
        <v>30</v>
      </c>
      <c r="N14" s="425">
        <v>60</v>
      </c>
      <c r="O14" s="425">
        <f t="shared" si="1"/>
        <v>103.40425531914894</v>
      </c>
      <c r="P14" s="425">
        <v>60</v>
      </c>
      <c r="Q14" s="425">
        <v>66.21621621621621</v>
      </c>
      <c r="R14" s="425">
        <v>0</v>
      </c>
      <c r="S14" s="425">
        <v>0</v>
      </c>
      <c r="T14" s="425">
        <v>0</v>
      </c>
      <c r="U14" s="425">
        <v>0</v>
      </c>
      <c r="V14" s="425">
        <v>60</v>
      </c>
      <c r="W14" s="425">
        <v>65</v>
      </c>
      <c r="X14" s="425">
        <v>62.21731373715064</v>
      </c>
      <c r="Y14" s="425">
        <v>90</v>
      </c>
      <c r="Z14" s="425">
        <v>64.022770398481981</v>
      </c>
      <c r="AA14" s="425">
        <v>103.40425531914894</v>
      </c>
      <c r="AB14" s="425">
        <f t="shared" si="2"/>
        <v>80</v>
      </c>
      <c r="AC14" s="425">
        <v>50</v>
      </c>
      <c r="AD14" s="425">
        <v>57.999999999999986</v>
      </c>
      <c r="AE14" s="425">
        <v>48.527643064985455</v>
      </c>
      <c r="AF14" s="425">
        <v>39.792717086834735</v>
      </c>
      <c r="AG14" s="425">
        <v>51.541353383458642</v>
      </c>
      <c r="AH14" s="425">
        <v>59.487334137515077</v>
      </c>
      <c r="AI14" s="425">
        <v>101.51592356687897</v>
      </c>
      <c r="AJ14" s="425">
        <v>68.518518518518519</v>
      </c>
      <c r="AK14" s="425">
        <v>50</v>
      </c>
      <c r="AL14" s="425">
        <v>64.999999999999986</v>
      </c>
      <c r="AM14" s="425">
        <v>41.133572926025757</v>
      </c>
      <c r="AN14" s="425">
        <v>80</v>
      </c>
      <c r="AO14" s="425">
        <f t="shared" si="3"/>
        <v>1.9088937093275486</v>
      </c>
      <c r="AP14" s="425">
        <v>70</v>
      </c>
      <c r="AQ14" s="425">
        <v>45</v>
      </c>
      <c r="AR14" s="425">
        <v>0</v>
      </c>
      <c r="AS14" s="425">
        <v>0</v>
      </c>
      <c r="AT14" s="425">
        <v>108</v>
      </c>
      <c r="AU14" s="425">
        <v>22.144742594056645</v>
      </c>
      <c r="AV14" s="425">
        <v>200</v>
      </c>
      <c r="AW14" s="425">
        <v>55</v>
      </c>
      <c r="AX14" s="425">
        <v>0</v>
      </c>
      <c r="AY14" s="425">
        <v>69.999999999999986</v>
      </c>
      <c r="AZ14" s="425">
        <v>67.021174205967284</v>
      </c>
      <c r="BA14" s="425">
        <v>1.9088937093275486</v>
      </c>
      <c r="BB14" s="425">
        <f t="shared" si="4"/>
        <v>65</v>
      </c>
      <c r="BC14" s="425">
        <v>60</v>
      </c>
      <c r="BD14" s="425">
        <v>60</v>
      </c>
      <c r="BE14" s="425">
        <v>0</v>
      </c>
      <c r="BF14" s="425">
        <v>0</v>
      </c>
      <c r="BG14" s="425">
        <v>48.119533527696788</v>
      </c>
      <c r="BH14" s="425">
        <v>60.610184372256363</v>
      </c>
      <c r="BI14" s="425">
        <v>65</v>
      </c>
      <c r="BJ14" s="425">
        <v>65</v>
      </c>
      <c r="BK14" s="425">
        <v>40.014991005396759</v>
      </c>
      <c r="BL14" s="425">
        <v>55.050167224080269</v>
      </c>
      <c r="BM14" s="425">
        <v>55.57692307692308</v>
      </c>
      <c r="BN14" s="425">
        <v>65</v>
      </c>
      <c r="BO14" s="425">
        <f t="shared" si="5"/>
        <v>0</v>
      </c>
      <c r="BP14" s="425">
        <v>65</v>
      </c>
      <c r="BQ14" s="425">
        <v>65</v>
      </c>
      <c r="BR14" s="425">
        <v>33.726474278544543</v>
      </c>
      <c r="BS14" s="425">
        <v>39.999999999999993</v>
      </c>
      <c r="BT14" s="425">
        <v>41.213812154696129</v>
      </c>
      <c r="BU14" s="425">
        <v>22</v>
      </c>
      <c r="BV14" s="425">
        <v>75</v>
      </c>
      <c r="BW14" s="425">
        <v>50.000000000000007</v>
      </c>
      <c r="BX14" s="425">
        <v>49.999999999999993</v>
      </c>
      <c r="BY14" s="425">
        <v>50</v>
      </c>
      <c r="BZ14" s="425">
        <v>40.000000000000007</v>
      </c>
      <c r="CA14" s="425">
        <v>0</v>
      </c>
      <c r="CB14" s="425">
        <f t="shared" si="6"/>
        <v>32.12637163199777</v>
      </c>
      <c r="CC14" s="425">
        <v>0</v>
      </c>
      <c r="CD14" s="425">
        <v>24</v>
      </c>
      <c r="CE14" s="425">
        <v>24</v>
      </c>
      <c r="CF14" s="425">
        <v>24</v>
      </c>
      <c r="CG14" s="425">
        <v>0</v>
      </c>
      <c r="CH14" s="425">
        <v>30.000000000000004</v>
      </c>
      <c r="CI14" s="425">
        <v>25.539137380191693</v>
      </c>
      <c r="CJ14" s="425">
        <v>26.4</v>
      </c>
      <c r="CK14" s="425">
        <v>25</v>
      </c>
      <c r="CL14" s="425">
        <v>25.589999999999996</v>
      </c>
      <c r="CM14" s="425">
        <v>26.827217125382262</v>
      </c>
      <c r="CN14" s="425">
        <v>32.12637163199777</v>
      </c>
      <c r="CO14" s="425">
        <f t="shared" si="7"/>
        <v>30.907056704340476</v>
      </c>
      <c r="CP14" s="425">
        <v>20.259954304907343</v>
      </c>
      <c r="CQ14" s="425">
        <v>32.598551624249943</v>
      </c>
      <c r="CR14" s="425">
        <v>36.756228627259404</v>
      </c>
      <c r="CS14" s="425">
        <v>32.338403691055731</v>
      </c>
      <c r="CT14" s="425">
        <v>30.096658109941696</v>
      </c>
      <c r="CU14" s="425">
        <v>29.478476299477578</v>
      </c>
      <c r="CV14" s="425">
        <v>26.238663896939997</v>
      </c>
      <c r="CW14" s="425">
        <v>22.565883108443284</v>
      </c>
      <c r="CX14" s="425">
        <v>37.573524632373982</v>
      </c>
      <c r="CY14" s="425">
        <v>25.182156683394343</v>
      </c>
      <c r="CZ14" s="425">
        <v>28.601899289654309</v>
      </c>
      <c r="DA14" s="425">
        <v>30.907056704340476</v>
      </c>
      <c r="DB14" s="425">
        <f t="shared" si="8"/>
        <v>32.773896699016412</v>
      </c>
      <c r="DC14" s="425">
        <v>20.073123783434664</v>
      </c>
      <c r="DD14" s="425">
        <v>20.41906530510753</v>
      </c>
      <c r="DE14" s="425">
        <v>26.668702095440246</v>
      </c>
      <c r="DF14" s="425">
        <v>19.990950937992899</v>
      </c>
      <c r="DG14" s="425">
        <v>19.978807404590523</v>
      </c>
      <c r="DH14" s="425">
        <v>25.826519929601357</v>
      </c>
      <c r="DI14" s="425">
        <v>18.482656170759189</v>
      </c>
      <c r="DJ14" s="425">
        <v>19.91304956435393</v>
      </c>
      <c r="DK14" s="425">
        <v>23.522054086951091</v>
      </c>
      <c r="DL14" s="425">
        <v>31.033531811236074</v>
      </c>
      <c r="DM14" s="425">
        <v>22.786828867954437</v>
      </c>
      <c r="DN14" s="425">
        <v>32.773896699016412</v>
      </c>
      <c r="DO14" s="425">
        <f t="shared" si="9"/>
        <v>24.255743959199403</v>
      </c>
      <c r="DP14" s="425">
        <v>32.484290235453194</v>
      </c>
      <c r="DQ14" s="425">
        <v>30.931145017263965</v>
      </c>
      <c r="DR14" s="425">
        <v>20.979468106570099</v>
      </c>
      <c r="DS14" s="425">
        <v>21.069586061256683</v>
      </c>
      <c r="DT14" s="425">
        <v>20.686812732257206</v>
      </c>
      <c r="DU14" s="425">
        <v>19.274291991420867</v>
      </c>
      <c r="DV14" s="425">
        <v>21.786236536236981</v>
      </c>
      <c r="DW14" s="425">
        <v>20.684411042828053</v>
      </c>
      <c r="DX14" s="425">
        <v>16.974585029711321</v>
      </c>
      <c r="DY14" s="425">
        <v>22.101232252358432</v>
      </c>
      <c r="DZ14" s="425">
        <v>20.903013767621623</v>
      </c>
      <c r="EA14" s="425">
        <v>24.255743959199403</v>
      </c>
      <c r="EB14" s="425">
        <f t="shared" si="10"/>
        <v>28.865492218214335</v>
      </c>
      <c r="EC14" s="425">
        <v>27.235064446868396</v>
      </c>
      <c r="ED14" s="425">
        <v>27.209030981920439</v>
      </c>
      <c r="EE14" s="425">
        <v>17.631841047986388</v>
      </c>
      <c r="EF14" s="425">
        <v>21.741335642266076</v>
      </c>
      <c r="EG14" s="425">
        <v>25.673445669914596</v>
      </c>
      <c r="EH14" s="425">
        <v>24.129337490065499</v>
      </c>
      <c r="EI14" s="425">
        <v>27.41377415654323</v>
      </c>
      <c r="EJ14" s="425">
        <v>29.449123593944957</v>
      </c>
      <c r="EK14" s="425">
        <v>28.561437127401195</v>
      </c>
      <c r="EL14" s="425">
        <v>22.689577400249252</v>
      </c>
      <c r="EM14" s="425">
        <v>29.112216943657135</v>
      </c>
      <c r="EN14" s="425">
        <v>28.865492218214335</v>
      </c>
      <c r="EO14" s="425">
        <f t="shared" si="11"/>
        <v>24.27</v>
      </c>
      <c r="EP14" s="21">
        <v>28.91</v>
      </c>
      <c r="EQ14" s="21">
        <v>27.23</v>
      </c>
      <c r="ER14" s="21">
        <v>28.13</v>
      </c>
      <c r="ES14" s="21">
        <v>28.27</v>
      </c>
      <c r="ET14" s="21">
        <v>24.92</v>
      </c>
      <c r="EU14" s="21">
        <v>26.33</v>
      </c>
      <c r="EV14" s="21">
        <v>27.01</v>
      </c>
      <c r="EW14" s="21">
        <v>26.75</v>
      </c>
      <c r="EX14" s="21">
        <v>24.35</v>
      </c>
      <c r="EY14" s="21">
        <v>22.79</v>
      </c>
      <c r="EZ14" s="21">
        <v>26.05</v>
      </c>
      <c r="FA14" s="21">
        <v>24.27</v>
      </c>
    </row>
    <row r="15" spans="1:157" s="32" customFormat="1" ht="12.75" customHeight="1">
      <c r="A15" s="792" t="s">
        <v>3189</v>
      </c>
      <c r="B15" s="425">
        <f t="shared" si="0"/>
        <v>0</v>
      </c>
      <c r="C15" s="425">
        <v>0</v>
      </c>
      <c r="D15" s="425">
        <v>0</v>
      </c>
      <c r="E15" s="425">
        <v>0</v>
      </c>
      <c r="F15" s="425">
        <v>0</v>
      </c>
      <c r="G15" s="425">
        <v>0</v>
      </c>
      <c r="H15" s="425">
        <v>60</v>
      </c>
      <c r="I15" s="425">
        <v>0</v>
      </c>
      <c r="J15" s="425">
        <v>0</v>
      </c>
      <c r="K15" s="425">
        <v>0</v>
      </c>
      <c r="L15" s="425">
        <v>0</v>
      </c>
      <c r="M15" s="425">
        <v>0</v>
      </c>
      <c r="N15" s="425">
        <v>0</v>
      </c>
      <c r="O15" s="425">
        <f t="shared" si="1"/>
        <v>0</v>
      </c>
      <c r="P15" s="425">
        <v>0</v>
      </c>
      <c r="Q15" s="425">
        <v>0</v>
      </c>
      <c r="R15" s="425">
        <v>0</v>
      </c>
      <c r="S15" s="425">
        <v>0</v>
      </c>
      <c r="T15" s="425">
        <v>0</v>
      </c>
      <c r="U15" s="425">
        <v>0</v>
      </c>
      <c r="V15" s="425">
        <v>0</v>
      </c>
      <c r="W15" s="425">
        <v>0</v>
      </c>
      <c r="X15" s="425">
        <v>0</v>
      </c>
      <c r="Y15" s="425">
        <v>0</v>
      </c>
      <c r="Z15" s="425">
        <v>0</v>
      </c>
      <c r="AA15" s="425">
        <v>0</v>
      </c>
      <c r="AB15" s="425">
        <f t="shared" si="2"/>
        <v>0</v>
      </c>
      <c r="AC15" s="425">
        <v>0</v>
      </c>
      <c r="AD15" s="425">
        <v>0</v>
      </c>
      <c r="AE15" s="425">
        <v>0</v>
      </c>
      <c r="AF15" s="425">
        <v>0</v>
      </c>
      <c r="AG15" s="425">
        <v>0</v>
      </c>
      <c r="AH15" s="425">
        <v>0</v>
      </c>
      <c r="AI15" s="425">
        <v>0</v>
      </c>
      <c r="AJ15" s="425">
        <v>0</v>
      </c>
      <c r="AK15" s="425">
        <v>0</v>
      </c>
      <c r="AL15" s="425">
        <v>0</v>
      </c>
      <c r="AM15" s="425">
        <v>0</v>
      </c>
      <c r="AN15" s="425">
        <v>0</v>
      </c>
      <c r="AO15" s="425">
        <f t="shared" si="3"/>
        <v>0</v>
      </c>
      <c r="AP15" s="425">
        <v>0</v>
      </c>
      <c r="AQ15" s="425">
        <v>0</v>
      </c>
      <c r="AR15" s="425">
        <v>0</v>
      </c>
      <c r="AS15" s="425">
        <v>0</v>
      </c>
      <c r="AT15" s="425">
        <v>0</v>
      </c>
      <c r="AU15" s="425">
        <v>0</v>
      </c>
      <c r="AV15" s="425">
        <v>0</v>
      </c>
      <c r="AW15" s="425">
        <v>0</v>
      </c>
      <c r="AX15" s="425">
        <v>0</v>
      </c>
      <c r="AY15" s="425">
        <v>0</v>
      </c>
      <c r="AZ15" s="425">
        <v>0</v>
      </c>
      <c r="BA15" s="425">
        <v>0</v>
      </c>
      <c r="BB15" s="425">
        <f t="shared" si="4"/>
        <v>0</v>
      </c>
      <c r="BC15" s="425">
        <v>0</v>
      </c>
      <c r="BD15" s="425">
        <v>0</v>
      </c>
      <c r="BE15" s="425">
        <v>0</v>
      </c>
      <c r="BF15" s="425">
        <v>0</v>
      </c>
      <c r="BG15" s="425">
        <v>0</v>
      </c>
      <c r="BH15" s="425">
        <v>0</v>
      </c>
      <c r="BI15" s="425">
        <v>0</v>
      </c>
      <c r="BJ15" s="425">
        <v>0</v>
      </c>
      <c r="BK15" s="425">
        <v>0</v>
      </c>
      <c r="BL15" s="425">
        <v>0</v>
      </c>
      <c r="BM15" s="425">
        <v>0</v>
      </c>
      <c r="BN15" s="425">
        <v>0</v>
      </c>
      <c r="BO15" s="425">
        <f t="shared" si="5"/>
        <v>0</v>
      </c>
      <c r="BP15" s="425">
        <v>0</v>
      </c>
      <c r="BQ15" s="425">
        <v>0</v>
      </c>
      <c r="BR15" s="425">
        <v>0</v>
      </c>
      <c r="BS15" s="425">
        <v>0</v>
      </c>
      <c r="BT15" s="425">
        <v>50</v>
      </c>
      <c r="BU15" s="425">
        <v>50</v>
      </c>
      <c r="BV15" s="425">
        <v>50</v>
      </c>
      <c r="BW15" s="425">
        <v>50</v>
      </c>
      <c r="BX15" s="425">
        <v>50</v>
      </c>
      <c r="BY15" s="425">
        <v>50</v>
      </c>
      <c r="BZ15" s="425">
        <v>50</v>
      </c>
      <c r="CA15" s="425">
        <v>0</v>
      </c>
      <c r="CB15" s="425">
        <f t="shared" si="6"/>
        <v>0</v>
      </c>
      <c r="CC15" s="425">
        <v>0</v>
      </c>
      <c r="CD15" s="425">
        <v>0</v>
      </c>
      <c r="CE15" s="425">
        <v>0</v>
      </c>
      <c r="CF15" s="425">
        <v>0</v>
      </c>
      <c r="CG15" s="425">
        <v>0</v>
      </c>
      <c r="CH15" s="425">
        <v>0</v>
      </c>
      <c r="CI15" s="425">
        <v>0</v>
      </c>
      <c r="CJ15" s="425">
        <v>0</v>
      </c>
      <c r="CK15" s="425">
        <v>0</v>
      </c>
      <c r="CL15" s="425">
        <v>0</v>
      </c>
      <c r="CM15" s="425">
        <v>0</v>
      </c>
      <c r="CN15" s="425">
        <v>0</v>
      </c>
      <c r="CO15" s="425">
        <f t="shared" si="7"/>
        <v>33.403829787234045</v>
      </c>
      <c r="CP15" s="425">
        <v>0</v>
      </c>
      <c r="CQ15" s="425">
        <v>0</v>
      </c>
      <c r="CR15" s="425">
        <v>0</v>
      </c>
      <c r="CS15" s="425">
        <v>50</v>
      </c>
      <c r="CT15" s="425">
        <v>31.057324840764334</v>
      </c>
      <c r="CU15" s="425">
        <v>32.406015037593988</v>
      </c>
      <c r="CV15" s="425">
        <v>35.092568490922105</v>
      </c>
      <c r="CW15" s="425">
        <v>32.127659574468083</v>
      </c>
      <c r="CX15" s="425">
        <v>53.300000000000004</v>
      </c>
      <c r="CY15" s="425">
        <v>43.18381742738589</v>
      </c>
      <c r="CZ15" s="425">
        <v>34.648192771084332</v>
      </c>
      <c r="DA15" s="425">
        <v>33.403829787234045</v>
      </c>
      <c r="DB15" s="425">
        <f t="shared" si="8"/>
        <v>22.254901960784316</v>
      </c>
      <c r="DC15" s="425">
        <v>36.471821974965223</v>
      </c>
      <c r="DD15" s="425">
        <v>41.48</v>
      </c>
      <c r="DE15" s="425">
        <v>38.313341067285386</v>
      </c>
      <c r="DF15" s="425">
        <v>40</v>
      </c>
      <c r="DG15" s="425">
        <v>53.909999999999989</v>
      </c>
      <c r="DH15" s="425">
        <v>32</v>
      </c>
      <c r="DI15" s="425">
        <v>31.756321839080456</v>
      </c>
      <c r="DJ15" s="425">
        <v>39.999999999999993</v>
      </c>
      <c r="DK15" s="425">
        <v>24</v>
      </c>
      <c r="DL15" s="425">
        <v>40</v>
      </c>
      <c r="DM15" s="425">
        <v>27.048434237995824</v>
      </c>
      <c r="DN15" s="425">
        <v>22.254901960784316</v>
      </c>
      <c r="DO15" s="425">
        <f t="shared" si="9"/>
        <v>30.188004341164458</v>
      </c>
      <c r="DP15" s="425">
        <v>23.642977495672238</v>
      </c>
      <c r="DQ15" s="425">
        <v>29.215427077280648</v>
      </c>
      <c r="DR15" s="425">
        <v>24.260744338516133</v>
      </c>
      <c r="DS15" s="425">
        <v>23.471602892437481</v>
      </c>
      <c r="DT15" s="425">
        <v>25</v>
      </c>
      <c r="DU15" s="425">
        <v>23</v>
      </c>
      <c r="DV15" s="425">
        <v>0</v>
      </c>
      <c r="DW15" s="425">
        <v>49.177016831108531</v>
      </c>
      <c r="DX15" s="425">
        <v>24.000000000000004</v>
      </c>
      <c r="DY15" s="425">
        <v>0</v>
      </c>
      <c r="DZ15" s="425">
        <v>20</v>
      </c>
      <c r="EA15" s="425">
        <v>30.188004341164458</v>
      </c>
      <c r="EB15" s="425">
        <f t="shared" si="10"/>
        <v>35</v>
      </c>
      <c r="EC15" s="425">
        <v>24</v>
      </c>
      <c r="ED15" s="425">
        <v>30</v>
      </c>
      <c r="EE15" s="425">
        <v>24.991047724887327</v>
      </c>
      <c r="EF15" s="425">
        <v>33</v>
      </c>
      <c r="EG15" s="425">
        <v>21.000000000000004</v>
      </c>
      <c r="EH15" s="425">
        <v>0</v>
      </c>
      <c r="EI15" s="425">
        <v>0</v>
      </c>
      <c r="EJ15" s="425">
        <v>34</v>
      </c>
      <c r="EK15" s="425">
        <v>24.755732910364035</v>
      </c>
      <c r="EL15" s="425">
        <v>28.1</v>
      </c>
      <c r="EM15" s="425">
        <v>22.066420664206642</v>
      </c>
      <c r="EN15" s="425">
        <v>35</v>
      </c>
      <c r="EO15" s="425">
        <f t="shared" si="11"/>
        <v>14.23</v>
      </c>
      <c r="EP15" s="21">
        <v>22.45</v>
      </c>
      <c r="EQ15" s="21">
        <v>21.93</v>
      </c>
      <c r="ER15" s="21">
        <v>27.69</v>
      </c>
      <c r="ES15" s="21">
        <v>14.62</v>
      </c>
      <c r="ET15" s="21">
        <v>20.97</v>
      </c>
      <c r="EU15" s="21">
        <v>13.71</v>
      </c>
      <c r="EV15" s="21">
        <v>15.57</v>
      </c>
      <c r="EW15" s="21">
        <v>18.75</v>
      </c>
      <c r="EX15" s="21">
        <v>16.850000000000001</v>
      </c>
      <c r="EY15" s="21">
        <v>15.17</v>
      </c>
      <c r="EZ15" s="21">
        <v>15.11</v>
      </c>
      <c r="FA15" s="21">
        <v>14.23</v>
      </c>
    </row>
    <row r="16" spans="1:157" s="32" customFormat="1" ht="12.75" customHeight="1">
      <c r="A16" s="792" t="s">
        <v>3057</v>
      </c>
      <c r="B16" s="425">
        <f t="shared" si="0"/>
        <v>71.421052631578959</v>
      </c>
      <c r="C16" s="425">
        <v>87.000000000000014</v>
      </c>
      <c r="D16" s="425">
        <v>74.317460317460316</v>
      </c>
      <c r="E16" s="425">
        <v>79.736842105263165</v>
      </c>
      <c r="F16" s="425">
        <v>85.428571428571431</v>
      </c>
      <c r="G16" s="425">
        <v>80.588235294117652</v>
      </c>
      <c r="H16" s="425">
        <v>79.491712707182316</v>
      </c>
      <c r="I16" s="425">
        <v>0</v>
      </c>
      <c r="J16" s="425">
        <v>78</v>
      </c>
      <c r="K16" s="425">
        <v>62.999999999999993</v>
      </c>
      <c r="L16" s="425">
        <v>0</v>
      </c>
      <c r="M16" s="425">
        <v>69.754901960784309</v>
      </c>
      <c r="N16" s="425">
        <v>71.421052631578959</v>
      </c>
      <c r="O16" s="425">
        <f t="shared" si="1"/>
        <v>0</v>
      </c>
      <c r="P16" s="425">
        <v>62</v>
      </c>
      <c r="Q16" s="425">
        <v>71</v>
      </c>
      <c r="R16" s="425">
        <v>75</v>
      </c>
      <c r="S16" s="425">
        <v>79.999999999999986</v>
      </c>
      <c r="T16" s="425">
        <v>79.999999999999986</v>
      </c>
      <c r="U16" s="425">
        <v>70</v>
      </c>
      <c r="V16" s="425">
        <v>0</v>
      </c>
      <c r="W16" s="425">
        <v>60</v>
      </c>
      <c r="X16" s="425">
        <v>0</v>
      </c>
      <c r="Y16" s="425">
        <v>65</v>
      </c>
      <c r="Z16" s="425">
        <v>0</v>
      </c>
      <c r="AA16" s="425">
        <v>0</v>
      </c>
      <c r="AB16" s="425">
        <f t="shared" si="2"/>
        <v>0</v>
      </c>
      <c r="AC16" s="425">
        <v>0</v>
      </c>
      <c r="AD16" s="425">
        <v>0</v>
      </c>
      <c r="AE16" s="425">
        <v>0</v>
      </c>
      <c r="AF16" s="425">
        <v>0</v>
      </c>
      <c r="AG16" s="425">
        <v>0</v>
      </c>
      <c r="AH16" s="425">
        <v>50</v>
      </c>
      <c r="AI16" s="425">
        <v>60</v>
      </c>
      <c r="AJ16" s="425">
        <v>0</v>
      </c>
      <c r="AK16" s="425">
        <v>0</v>
      </c>
      <c r="AL16" s="425">
        <v>64.999999999999986</v>
      </c>
      <c r="AM16" s="425">
        <v>50.000000000000007</v>
      </c>
      <c r="AN16" s="425">
        <v>0</v>
      </c>
      <c r="AO16" s="425">
        <f t="shared" si="3"/>
        <v>0</v>
      </c>
      <c r="AP16" s="425">
        <v>0</v>
      </c>
      <c r="AQ16" s="425">
        <v>0</v>
      </c>
      <c r="AR16" s="425">
        <v>0</v>
      </c>
      <c r="AS16" s="425">
        <v>0</v>
      </c>
      <c r="AT16" s="425">
        <v>0</v>
      </c>
      <c r="AU16" s="425">
        <v>31.111111111111111</v>
      </c>
      <c r="AV16" s="425">
        <v>0</v>
      </c>
      <c r="AW16" s="425">
        <v>0</v>
      </c>
      <c r="AX16" s="425">
        <v>0</v>
      </c>
      <c r="AY16" s="425">
        <v>0</v>
      </c>
      <c r="AZ16" s="425">
        <v>0</v>
      </c>
      <c r="BA16" s="425">
        <v>0</v>
      </c>
      <c r="BB16" s="425">
        <f t="shared" si="4"/>
        <v>0</v>
      </c>
      <c r="BC16" s="425">
        <v>60</v>
      </c>
      <c r="BD16" s="425">
        <v>0</v>
      </c>
      <c r="BE16" s="425">
        <v>0</v>
      </c>
      <c r="BF16" s="425">
        <v>0</v>
      </c>
      <c r="BG16" s="425">
        <v>63</v>
      </c>
      <c r="BH16" s="425">
        <v>25</v>
      </c>
      <c r="BI16" s="425">
        <v>0</v>
      </c>
      <c r="BJ16" s="425">
        <v>0</v>
      </c>
      <c r="BK16" s="425">
        <v>0</v>
      </c>
      <c r="BL16" s="425">
        <v>96</v>
      </c>
      <c r="BM16" s="425">
        <v>0</v>
      </c>
      <c r="BN16" s="425">
        <v>0</v>
      </c>
      <c r="BO16" s="425">
        <f t="shared" si="5"/>
        <v>0</v>
      </c>
      <c r="BP16" s="425">
        <v>0</v>
      </c>
      <c r="BQ16" s="425">
        <v>0</v>
      </c>
      <c r="BR16" s="425">
        <v>0</v>
      </c>
      <c r="BS16" s="425">
        <v>0</v>
      </c>
      <c r="BT16" s="425">
        <v>0</v>
      </c>
      <c r="BU16" s="425">
        <v>72.000000000000014</v>
      </c>
      <c r="BV16" s="425">
        <v>72.000000000000014</v>
      </c>
      <c r="BW16" s="425">
        <v>55</v>
      </c>
      <c r="BX16" s="425">
        <v>44.999999999999993</v>
      </c>
      <c r="BY16" s="425">
        <v>48.300000000000004</v>
      </c>
      <c r="BZ16" s="425">
        <v>48.300000000000004</v>
      </c>
      <c r="CA16" s="425">
        <v>0</v>
      </c>
      <c r="CB16" s="425">
        <f t="shared" si="6"/>
        <v>0</v>
      </c>
      <c r="CC16" s="425">
        <v>0</v>
      </c>
      <c r="CD16" s="425">
        <v>0</v>
      </c>
      <c r="CE16" s="425">
        <v>0</v>
      </c>
      <c r="CF16" s="425">
        <v>0</v>
      </c>
      <c r="CG16" s="425">
        <v>0</v>
      </c>
      <c r="CH16" s="425">
        <v>0</v>
      </c>
      <c r="CI16" s="425">
        <v>45</v>
      </c>
      <c r="CJ16" s="425">
        <v>45</v>
      </c>
      <c r="CK16" s="425">
        <v>0</v>
      </c>
      <c r="CL16" s="425">
        <v>0</v>
      </c>
      <c r="CM16" s="425">
        <v>0</v>
      </c>
      <c r="CN16" s="425">
        <v>0</v>
      </c>
      <c r="CO16" s="425">
        <f t="shared" si="7"/>
        <v>34.65459584295612</v>
      </c>
      <c r="CP16" s="425">
        <v>0</v>
      </c>
      <c r="CQ16" s="425">
        <v>50</v>
      </c>
      <c r="CR16" s="425">
        <v>50</v>
      </c>
      <c r="CS16" s="425">
        <v>40</v>
      </c>
      <c r="CT16" s="425">
        <v>39.68</v>
      </c>
      <c r="CU16" s="425">
        <v>41.576395196286207</v>
      </c>
      <c r="CV16" s="425">
        <v>40</v>
      </c>
      <c r="CW16" s="425">
        <v>31.764565826330536</v>
      </c>
      <c r="CX16" s="425">
        <v>26.309169363538299</v>
      </c>
      <c r="CY16" s="425">
        <v>35.060790273556229</v>
      </c>
      <c r="CZ16" s="425">
        <v>29.332129963898915</v>
      </c>
      <c r="DA16" s="425">
        <v>34.65459584295612</v>
      </c>
      <c r="DB16" s="425">
        <f t="shared" si="8"/>
        <v>28.807804850083134</v>
      </c>
      <c r="DC16" s="425">
        <v>34.724137931034484</v>
      </c>
      <c r="DD16" s="425">
        <v>30.989336492890999</v>
      </c>
      <c r="DE16" s="425">
        <v>18.818342391304345</v>
      </c>
      <c r="DF16" s="425">
        <v>37.6</v>
      </c>
      <c r="DG16" s="425">
        <v>39.190460992907802</v>
      </c>
      <c r="DH16" s="425">
        <v>15.138121546961324</v>
      </c>
      <c r="DI16" s="425">
        <v>15.386041439476555</v>
      </c>
      <c r="DJ16" s="425">
        <v>25.485874940722169</v>
      </c>
      <c r="DK16" s="425">
        <v>19.49223776223776</v>
      </c>
      <c r="DL16" s="425">
        <v>14.212324661311595</v>
      </c>
      <c r="DM16" s="425">
        <v>16.964773889107352</v>
      </c>
      <c r="DN16" s="425">
        <v>28.807804850083134</v>
      </c>
      <c r="DO16" s="425">
        <f t="shared" si="9"/>
        <v>30.610905900614135</v>
      </c>
      <c r="DP16" s="425">
        <v>26.923663225600112</v>
      </c>
      <c r="DQ16" s="425">
        <v>26.171654170260769</v>
      </c>
      <c r="DR16" s="425">
        <v>21.374191398521294</v>
      </c>
      <c r="DS16" s="425">
        <v>21.338289204076741</v>
      </c>
      <c r="DT16" s="425">
        <v>29.941889186841411</v>
      </c>
      <c r="DU16" s="425">
        <v>31.631483757682176</v>
      </c>
      <c r="DV16" s="425">
        <v>30.052140114825121</v>
      </c>
      <c r="DW16" s="425">
        <v>25.758418502504973</v>
      </c>
      <c r="DX16" s="425">
        <v>31.392549390429227</v>
      </c>
      <c r="DY16" s="425">
        <v>22.62405270291935</v>
      </c>
      <c r="DZ16" s="425">
        <v>27.840106573928651</v>
      </c>
      <c r="EA16" s="425">
        <v>30.610905900614135</v>
      </c>
      <c r="EB16" s="425">
        <f t="shared" si="10"/>
        <v>22.334567730004625</v>
      </c>
      <c r="EC16" s="425">
        <v>24.683353998760076</v>
      </c>
      <c r="ED16" s="425">
        <v>22.982898825312621</v>
      </c>
      <c r="EE16" s="425">
        <v>20.291953190975992</v>
      </c>
      <c r="EF16" s="425">
        <v>22.296681412693772</v>
      </c>
      <c r="EG16" s="425">
        <v>17.693830405955566</v>
      </c>
      <c r="EH16" s="425">
        <v>27.976516634050881</v>
      </c>
      <c r="EI16" s="425">
        <v>25.769538933883858</v>
      </c>
      <c r="EJ16" s="425">
        <v>23.35929515418502</v>
      </c>
      <c r="EK16" s="425">
        <v>28.991898983273202</v>
      </c>
      <c r="EL16" s="425">
        <v>25.171998624011007</v>
      </c>
      <c r="EM16" s="425">
        <v>9.702453673618086</v>
      </c>
      <c r="EN16" s="425">
        <v>22.334567730004625</v>
      </c>
      <c r="EO16" s="425">
        <f t="shared" si="11"/>
        <v>20.293401642322504</v>
      </c>
      <c r="EP16" s="21">
        <v>28.58</v>
      </c>
      <c r="EQ16" s="21">
        <v>19.604800685812258</v>
      </c>
      <c r="ER16" s="21">
        <v>25.42</v>
      </c>
      <c r="ES16" s="21">
        <v>21.018005851901865</v>
      </c>
      <c r="ET16" s="21">
        <v>17.61</v>
      </c>
      <c r="EU16" s="21">
        <v>35.954745587683064</v>
      </c>
      <c r="EV16" s="21">
        <v>24.06</v>
      </c>
      <c r="EW16" s="21">
        <v>24.41090358031688</v>
      </c>
      <c r="EX16" s="21">
        <v>23.55</v>
      </c>
      <c r="EY16" s="21">
        <v>19.730531338270097</v>
      </c>
      <c r="EZ16" s="21">
        <v>24.546299514200296</v>
      </c>
      <c r="FA16" s="21">
        <v>20.293401642322504</v>
      </c>
    </row>
    <row r="17" spans="1:157" s="32" customFormat="1" ht="12.75" customHeight="1">
      <c r="A17" s="792" t="s">
        <v>3190</v>
      </c>
      <c r="B17" s="425">
        <f t="shared" si="0"/>
        <v>0</v>
      </c>
      <c r="C17" s="425">
        <v>0</v>
      </c>
      <c r="D17" s="425">
        <v>0</v>
      </c>
      <c r="E17" s="425">
        <v>0</v>
      </c>
      <c r="F17" s="425">
        <v>0</v>
      </c>
      <c r="G17" s="425">
        <v>0</v>
      </c>
      <c r="H17" s="425">
        <v>0</v>
      </c>
      <c r="I17" s="425">
        <v>0</v>
      </c>
      <c r="J17" s="425">
        <v>0</v>
      </c>
      <c r="K17" s="425">
        <v>0</v>
      </c>
      <c r="L17" s="425">
        <v>0</v>
      </c>
      <c r="M17" s="425">
        <v>0</v>
      </c>
      <c r="N17" s="425">
        <v>0</v>
      </c>
      <c r="O17" s="425">
        <f t="shared" si="1"/>
        <v>0</v>
      </c>
      <c r="P17" s="425">
        <v>0</v>
      </c>
      <c r="Q17" s="425">
        <v>0</v>
      </c>
      <c r="R17" s="425">
        <v>0</v>
      </c>
      <c r="S17" s="425">
        <v>0</v>
      </c>
      <c r="T17" s="425">
        <v>0</v>
      </c>
      <c r="U17" s="425">
        <v>0</v>
      </c>
      <c r="V17" s="425">
        <v>0</v>
      </c>
      <c r="W17" s="425">
        <v>0</v>
      </c>
      <c r="X17" s="425">
        <v>0</v>
      </c>
      <c r="Y17" s="425">
        <v>0</v>
      </c>
      <c r="Z17" s="425">
        <v>0</v>
      </c>
      <c r="AA17" s="425">
        <v>0</v>
      </c>
      <c r="AB17" s="425">
        <f t="shared" si="2"/>
        <v>0</v>
      </c>
      <c r="AC17" s="425">
        <v>0</v>
      </c>
      <c r="AD17" s="425">
        <v>0</v>
      </c>
      <c r="AE17" s="425">
        <v>0</v>
      </c>
      <c r="AF17" s="425">
        <v>0</v>
      </c>
      <c r="AG17" s="425">
        <v>0</v>
      </c>
      <c r="AH17" s="425">
        <v>0</v>
      </c>
      <c r="AI17" s="425">
        <v>0</v>
      </c>
      <c r="AJ17" s="425">
        <v>0</v>
      </c>
      <c r="AK17" s="425">
        <v>0</v>
      </c>
      <c r="AL17" s="425">
        <v>0</v>
      </c>
      <c r="AM17" s="425">
        <v>0</v>
      </c>
      <c r="AN17" s="425">
        <v>0</v>
      </c>
      <c r="AO17" s="425">
        <f t="shared" si="3"/>
        <v>0</v>
      </c>
      <c r="AP17" s="425">
        <v>0</v>
      </c>
      <c r="AQ17" s="425">
        <v>0</v>
      </c>
      <c r="AR17" s="425">
        <v>0</v>
      </c>
      <c r="AS17" s="425">
        <v>0</v>
      </c>
      <c r="AT17" s="425">
        <v>0</v>
      </c>
      <c r="AU17" s="425">
        <v>0</v>
      </c>
      <c r="AV17" s="425">
        <v>0</v>
      </c>
      <c r="AW17" s="425">
        <v>0</v>
      </c>
      <c r="AX17" s="425">
        <v>0</v>
      </c>
      <c r="AY17" s="425">
        <v>0</v>
      </c>
      <c r="AZ17" s="425">
        <v>0</v>
      </c>
      <c r="BA17" s="425">
        <v>0</v>
      </c>
      <c r="BB17" s="425">
        <f t="shared" si="4"/>
        <v>0</v>
      </c>
      <c r="BC17" s="425">
        <v>0</v>
      </c>
      <c r="BD17" s="425">
        <v>0</v>
      </c>
      <c r="BE17" s="425">
        <v>0</v>
      </c>
      <c r="BF17" s="425">
        <v>0</v>
      </c>
      <c r="BG17" s="425">
        <v>0</v>
      </c>
      <c r="BH17" s="425">
        <v>0</v>
      </c>
      <c r="BI17" s="425">
        <v>0</v>
      </c>
      <c r="BJ17" s="425">
        <v>0</v>
      </c>
      <c r="BK17" s="425">
        <v>0</v>
      </c>
      <c r="BL17" s="425">
        <v>0</v>
      </c>
      <c r="BM17" s="425">
        <v>0</v>
      </c>
      <c r="BN17" s="425">
        <v>0</v>
      </c>
      <c r="BO17" s="425">
        <f t="shared" si="5"/>
        <v>0</v>
      </c>
      <c r="BP17" s="425">
        <v>0</v>
      </c>
      <c r="BQ17" s="425">
        <v>0</v>
      </c>
      <c r="BR17" s="425">
        <v>0</v>
      </c>
      <c r="BS17" s="425">
        <v>0</v>
      </c>
      <c r="BT17" s="425">
        <v>0</v>
      </c>
      <c r="BU17" s="425">
        <v>0</v>
      </c>
      <c r="BV17" s="425">
        <v>0</v>
      </c>
      <c r="BW17" s="425">
        <v>0</v>
      </c>
      <c r="BX17" s="425">
        <v>0</v>
      </c>
      <c r="BY17" s="425">
        <v>0</v>
      </c>
      <c r="BZ17" s="425">
        <v>0</v>
      </c>
      <c r="CA17" s="425">
        <v>0</v>
      </c>
      <c r="CB17" s="425">
        <f t="shared" si="6"/>
        <v>0</v>
      </c>
      <c r="CC17" s="425">
        <v>0</v>
      </c>
      <c r="CD17" s="425">
        <v>0</v>
      </c>
      <c r="CE17" s="425">
        <v>0</v>
      </c>
      <c r="CF17" s="425">
        <v>0</v>
      </c>
      <c r="CG17" s="425">
        <v>0</v>
      </c>
      <c r="CH17" s="425">
        <v>0</v>
      </c>
      <c r="CI17" s="425">
        <v>0</v>
      </c>
      <c r="CJ17" s="425">
        <v>0</v>
      </c>
      <c r="CK17" s="425">
        <v>0</v>
      </c>
      <c r="CL17" s="425">
        <v>0</v>
      </c>
      <c r="CM17" s="425">
        <v>0</v>
      </c>
      <c r="CN17" s="425">
        <v>0</v>
      </c>
      <c r="CO17" s="425">
        <f t="shared" si="7"/>
        <v>9.0839694656488543</v>
      </c>
      <c r="CP17" s="425">
        <v>0</v>
      </c>
      <c r="CQ17" s="425">
        <v>0</v>
      </c>
      <c r="CR17" s="425">
        <v>0</v>
      </c>
      <c r="CS17" s="425">
        <v>0</v>
      </c>
      <c r="CT17" s="425">
        <v>2</v>
      </c>
      <c r="CU17" s="425">
        <v>0</v>
      </c>
      <c r="CV17" s="425">
        <v>11.448946515397083</v>
      </c>
      <c r="CW17" s="425">
        <v>0</v>
      </c>
      <c r="CX17" s="425">
        <v>0</v>
      </c>
      <c r="CY17" s="425">
        <v>0</v>
      </c>
      <c r="CZ17" s="425">
        <v>11.07</v>
      </c>
      <c r="DA17" s="425">
        <v>9.0839694656488543</v>
      </c>
      <c r="DB17" s="425">
        <f t="shared" si="8"/>
        <v>17.770821791320405</v>
      </c>
      <c r="DC17" s="425">
        <v>4.4230769230769234</v>
      </c>
      <c r="DD17" s="425">
        <v>0</v>
      </c>
      <c r="DE17" s="425">
        <v>7.4952251023192344</v>
      </c>
      <c r="DF17" s="425">
        <v>36</v>
      </c>
      <c r="DG17" s="425">
        <v>10</v>
      </c>
      <c r="DH17" s="425">
        <v>23.5</v>
      </c>
      <c r="DI17" s="425">
        <v>21.316211878009632</v>
      </c>
      <c r="DJ17" s="425">
        <v>21</v>
      </c>
      <c r="DK17" s="425">
        <v>22.585568326947644</v>
      </c>
      <c r="DL17" s="425">
        <v>14.826343592099219</v>
      </c>
      <c r="DM17" s="425">
        <v>12.189763275751757</v>
      </c>
      <c r="DN17" s="425">
        <v>17.770821791320405</v>
      </c>
      <c r="DO17" s="425">
        <f t="shared" si="9"/>
        <v>19.999999999999996</v>
      </c>
      <c r="DP17" s="425">
        <v>20.899999999999995</v>
      </c>
      <c r="DQ17" s="425">
        <v>20.19860062603572</v>
      </c>
      <c r="DR17" s="425">
        <v>19.732134218197608</v>
      </c>
      <c r="DS17" s="425">
        <v>16.209612141652617</v>
      </c>
      <c r="DT17" s="425">
        <v>20.059196777771291</v>
      </c>
      <c r="DU17" s="425">
        <v>14.393060435699226</v>
      </c>
      <c r="DV17" s="425">
        <v>15.366509433962262</v>
      </c>
      <c r="DW17" s="425">
        <v>19.527906799664969</v>
      </c>
      <c r="DX17" s="425">
        <v>20</v>
      </c>
      <c r="DY17" s="425">
        <v>20.34</v>
      </c>
      <c r="DZ17" s="425">
        <v>24.401663871586006</v>
      </c>
      <c r="EA17" s="425">
        <v>19.999999999999996</v>
      </c>
      <c r="EB17" s="425">
        <f t="shared" si="10"/>
        <v>18.110971462368767</v>
      </c>
      <c r="EC17" s="425">
        <v>24.868339319955709</v>
      </c>
      <c r="ED17" s="425">
        <v>24.836846492795047</v>
      </c>
      <c r="EE17" s="425">
        <v>20.227768671717953</v>
      </c>
      <c r="EF17" s="425">
        <v>16.018145161290324</v>
      </c>
      <c r="EG17" s="425">
        <v>20.918022528160201</v>
      </c>
      <c r="EH17" s="425">
        <v>17.999999999999996</v>
      </c>
      <c r="EI17" s="425">
        <v>0</v>
      </c>
      <c r="EJ17" s="425">
        <v>0</v>
      </c>
      <c r="EK17" s="425">
        <v>13.970588235294118</v>
      </c>
      <c r="EL17" s="425">
        <v>20</v>
      </c>
      <c r="EM17" s="425">
        <v>21.175451807228917</v>
      </c>
      <c r="EN17" s="425">
        <v>18.110971462368767</v>
      </c>
      <c r="EO17" s="425">
        <f t="shared" si="11"/>
        <v>21.57</v>
      </c>
      <c r="EP17" s="21" t="s">
        <v>15</v>
      </c>
      <c r="EQ17" s="21">
        <v>20.627225732337738</v>
      </c>
      <c r="ER17" s="21">
        <v>21.91</v>
      </c>
      <c r="ES17" s="21">
        <v>23.987184051263796</v>
      </c>
      <c r="ET17" s="21">
        <v>18.55</v>
      </c>
      <c r="EU17" s="21">
        <v>18.026123936816525</v>
      </c>
      <c r="EV17" s="21">
        <v>24</v>
      </c>
      <c r="EW17" s="21">
        <v>22</v>
      </c>
      <c r="EX17" s="21" t="s">
        <v>739</v>
      </c>
      <c r="EY17" s="21">
        <v>18.391372786438623</v>
      </c>
      <c r="EZ17" s="21">
        <v>24</v>
      </c>
      <c r="FA17" s="21">
        <v>21.57</v>
      </c>
    </row>
    <row r="18" spans="1:157" s="32" customFormat="1" ht="12.75" customHeight="1">
      <c r="A18" s="725" t="s">
        <v>3191</v>
      </c>
      <c r="B18" s="425">
        <f t="shared" si="0"/>
        <v>74.717955239064096</v>
      </c>
      <c r="C18" s="425">
        <v>72.000000000000014</v>
      </c>
      <c r="D18" s="425">
        <v>77.71614266842802</v>
      </c>
      <c r="E18" s="425">
        <v>76.293532338308466</v>
      </c>
      <c r="F18" s="425">
        <v>63.409426987060989</v>
      </c>
      <c r="G18" s="425">
        <v>63.528195488721792</v>
      </c>
      <c r="H18" s="425">
        <v>72.101808886048516</v>
      </c>
      <c r="I18" s="425">
        <v>72.597708657335417</v>
      </c>
      <c r="J18" s="425">
        <v>81.008831321754499</v>
      </c>
      <c r="K18" s="425">
        <v>71.198225529479103</v>
      </c>
      <c r="L18" s="425">
        <v>75.781761922096834</v>
      </c>
      <c r="M18" s="425">
        <v>73.291501347048737</v>
      </c>
      <c r="N18" s="425">
        <v>74.717955239064096</v>
      </c>
      <c r="O18" s="425">
        <f t="shared" si="1"/>
        <v>61.332094175960343</v>
      </c>
      <c r="P18" s="425">
        <v>90.103684661525278</v>
      </c>
      <c r="Q18" s="425">
        <v>65.855513307984793</v>
      </c>
      <c r="R18" s="425">
        <v>18</v>
      </c>
      <c r="S18" s="425">
        <v>77.633802816901422</v>
      </c>
      <c r="T18" s="425">
        <v>51.81069958847737</v>
      </c>
      <c r="U18" s="425">
        <v>54</v>
      </c>
      <c r="V18" s="425">
        <v>0</v>
      </c>
      <c r="W18" s="425">
        <v>92.5573491928632</v>
      </c>
      <c r="X18" s="425">
        <v>75.69080459770116</v>
      </c>
      <c r="Y18" s="425">
        <v>79.775212636695031</v>
      </c>
      <c r="Z18" s="425">
        <v>82.858299180327862</v>
      </c>
      <c r="AA18" s="425">
        <v>61.332094175960343</v>
      </c>
      <c r="AB18" s="425">
        <f t="shared" si="2"/>
        <v>70.497225491844617</v>
      </c>
      <c r="AC18" s="425">
        <v>54.146567717996284</v>
      </c>
      <c r="AD18" s="425">
        <v>47.298366834170857</v>
      </c>
      <c r="AE18" s="425">
        <v>58.674829931972802</v>
      </c>
      <c r="AF18" s="425">
        <v>57.419558359621455</v>
      </c>
      <c r="AG18" s="425">
        <v>55.518962038366659</v>
      </c>
      <c r="AH18" s="425">
        <v>40.882671927846673</v>
      </c>
      <c r="AI18" s="425">
        <v>41.996336071448269</v>
      </c>
      <c r="AJ18" s="425">
        <v>55.676105796285874</v>
      </c>
      <c r="AK18" s="425">
        <v>29.632197414806111</v>
      </c>
      <c r="AL18" s="425">
        <v>64.801158301158296</v>
      </c>
      <c r="AM18" s="425">
        <v>62.538812785388124</v>
      </c>
      <c r="AN18" s="425">
        <v>70.497225491844617</v>
      </c>
      <c r="AO18" s="425">
        <f t="shared" si="3"/>
        <v>79.210530612244895</v>
      </c>
      <c r="AP18" s="425">
        <v>59.665290245362058</v>
      </c>
      <c r="AQ18" s="425">
        <v>74.75495579339227</v>
      </c>
      <c r="AR18" s="425">
        <v>79.868875696631918</v>
      </c>
      <c r="AS18" s="425">
        <v>92.803606649760511</v>
      </c>
      <c r="AT18" s="425">
        <v>66.611226219627056</v>
      </c>
      <c r="AU18" s="425">
        <v>63.560826771653545</v>
      </c>
      <c r="AV18" s="425">
        <v>71.486979373264589</v>
      </c>
      <c r="AW18" s="425">
        <v>37.02611654792662</v>
      </c>
      <c r="AX18" s="425">
        <v>40.09586424332344</v>
      </c>
      <c r="AY18" s="425">
        <v>125.23723982500331</v>
      </c>
      <c r="AZ18" s="425">
        <v>114.22622529644269</v>
      </c>
      <c r="BA18" s="425">
        <v>79.210530612244895</v>
      </c>
      <c r="BB18" s="425">
        <f t="shared" si="4"/>
        <v>38.094844391863028</v>
      </c>
      <c r="BC18" s="425">
        <v>74.340112766814343</v>
      </c>
      <c r="BD18" s="425">
        <v>27.245368171021379</v>
      </c>
      <c r="BE18" s="425">
        <v>65.645932325413966</v>
      </c>
      <c r="BF18" s="425">
        <v>66.67936507936507</v>
      </c>
      <c r="BG18" s="425">
        <v>59.607021342406426</v>
      </c>
      <c r="BH18" s="425">
        <v>61.860487804878041</v>
      </c>
      <c r="BI18" s="425">
        <v>77.128314844162702</v>
      </c>
      <c r="BJ18" s="425">
        <v>55.922129627783661</v>
      </c>
      <c r="BK18" s="425">
        <v>57.256478978279098</v>
      </c>
      <c r="BL18" s="425">
        <v>78.82985022150342</v>
      </c>
      <c r="BM18" s="425">
        <v>52.43551286787342</v>
      </c>
      <c r="BN18" s="425">
        <v>38.094844391863028</v>
      </c>
      <c r="BO18" s="425">
        <f t="shared" si="5"/>
        <v>39.468965672990059</v>
      </c>
      <c r="BP18" s="425">
        <v>34.613250194855802</v>
      </c>
      <c r="BQ18" s="425">
        <v>33.494160476575715</v>
      </c>
      <c r="BR18" s="425">
        <v>37.038069216757741</v>
      </c>
      <c r="BS18" s="425">
        <v>41.141758771604486</v>
      </c>
      <c r="BT18" s="425">
        <v>37.499643869946581</v>
      </c>
      <c r="BU18" s="425">
        <v>26.742212347988776</v>
      </c>
      <c r="BV18" s="425">
        <v>21.294669536591542</v>
      </c>
      <c r="BW18" s="425">
        <v>56.61239922157354</v>
      </c>
      <c r="BX18" s="425">
        <v>19.920774872007748</v>
      </c>
      <c r="BY18" s="425">
        <v>18.81549445440659</v>
      </c>
      <c r="BZ18" s="425">
        <v>15.823253193087904</v>
      </c>
      <c r="CA18" s="425">
        <v>39.468965672990059</v>
      </c>
      <c r="CB18" s="425">
        <f t="shared" si="6"/>
        <v>26.201848998459166</v>
      </c>
      <c r="CC18" s="425">
        <v>54.534638757596227</v>
      </c>
      <c r="CD18" s="425">
        <v>41.782781128059597</v>
      </c>
      <c r="CE18" s="425">
        <v>39.298387045053708</v>
      </c>
      <c r="CF18" s="425">
        <v>38.344307074891574</v>
      </c>
      <c r="CG18" s="425">
        <v>40.568242562621727</v>
      </c>
      <c r="CH18" s="425">
        <v>37.660580270793041</v>
      </c>
      <c r="CI18" s="425">
        <v>39.507743128964066</v>
      </c>
      <c r="CJ18" s="425">
        <v>72.395294117647055</v>
      </c>
      <c r="CK18" s="425">
        <v>72.040909090909111</v>
      </c>
      <c r="CL18" s="425">
        <v>52.05789680976762</v>
      </c>
      <c r="CM18" s="425">
        <v>35.169230769230765</v>
      </c>
      <c r="CN18" s="425">
        <v>26.201848998459166</v>
      </c>
      <c r="CO18" s="425">
        <f t="shared" si="7"/>
        <v>31.974457708989107</v>
      </c>
      <c r="CP18" s="425">
        <v>57.8</v>
      </c>
      <c r="CQ18" s="425">
        <v>12.773613193403296</v>
      </c>
      <c r="CR18" s="425">
        <v>29.633558341369337</v>
      </c>
      <c r="CS18" s="425">
        <v>33.05871154906616</v>
      </c>
      <c r="CT18" s="425">
        <v>28.626936822493221</v>
      </c>
      <c r="CU18" s="425">
        <v>30.933895379997857</v>
      </c>
      <c r="CV18" s="425">
        <v>39.876454030418657</v>
      </c>
      <c r="CW18" s="425">
        <v>33.018234610452069</v>
      </c>
      <c r="CX18" s="425">
        <v>34.553670916526336</v>
      </c>
      <c r="CY18" s="425">
        <v>34.719803048995416</v>
      </c>
      <c r="CZ18" s="425">
        <v>33.646734824999605</v>
      </c>
      <c r="DA18" s="425">
        <v>31.974457708989107</v>
      </c>
      <c r="DB18" s="425">
        <f t="shared" si="8"/>
        <v>30.869226847918441</v>
      </c>
      <c r="DC18" s="425">
        <v>32.690096787768276</v>
      </c>
      <c r="DD18" s="425">
        <v>30.769939775708796</v>
      </c>
      <c r="DE18" s="425">
        <v>33.831466560421028</v>
      </c>
      <c r="DF18" s="425">
        <v>30.930174423343392</v>
      </c>
      <c r="DG18" s="425">
        <v>31.499883535680929</v>
      </c>
      <c r="DH18" s="425">
        <v>32.896110564522559</v>
      </c>
      <c r="DI18" s="425">
        <v>33.051876189828661</v>
      </c>
      <c r="DJ18" s="425">
        <v>33.192832895313188</v>
      </c>
      <c r="DK18" s="425">
        <v>33.217277827173042</v>
      </c>
      <c r="DL18" s="425">
        <v>25.369311181303935</v>
      </c>
      <c r="DM18" s="425">
        <v>31.674119439325253</v>
      </c>
      <c r="DN18" s="425">
        <v>30.869226847918441</v>
      </c>
      <c r="DO18" s="425">
        <f t="shared" si="9"/>
        <v>32.979702955424543</v>
      </c>
      <c r="DP18" s="425">
        <v>31.238755497993147</v>
      </c>
      <c r="DQ18" s="425">
        <v>32.348242823479012</v>
      </c>
      <c r="DR18" s="425">
        <v>31.956481172069825</v>
      </c>
      <c r="DS18" s="425">
        <v>31.866194830071688</v>
      </c>
      <c r="DT18" s="425">
        <v>31.501871340297939</v>
      </c>
      <c r="DU18" s="425">
        <v>32.719449954372983</v>
      </c>
      <c r="DV18" s="425">
        <v>31.673610165886856</v>
      </c>
      <c r="DW18" s="425">
        <v>31.64182042077142</v>
      </c>
      <c r="DX18" s="425">
        <v>30.394346667005195</v>
      </c>
      <c r="DY18" s="425">
        <v>31.671883278607282</v>
      </c>
      <c r="DZ18" s="425">
        <v>31.698511709584807</v>
      </c>
      <c r="EA18" s="425">
        <v>32.979702955424543</v>
      </c>
      <c r="EB18" s="425">
        <f t="shared" si="10"/>
        <v>31.01161811005122</v>
      </c>
      <c r="EC18" s="425">
        <v>30.502456417347112</v>
      </c>
      <c r="ED18" s="425">
        <v>30.69650930053146</v>
      </c>
      <c r="EE18" s="425">
        <v>30.767205527185336</v>
      </c>
      <c r="EF18" s="425">
        <v>32.538931094571048</v>
      </c>
      <c r="EG18" s="425">
        <v>30.294845831207841</v>
      </c>
      <c r="EH18" s="425">
        <v>31.083259352712478</v>
      </c>
      <c r="EI18" s="425">
        <v>31.097948041502455</v>
      </c>
      <c r="EJ18" s="425">
        <v>31.125435556685947</v>
      </c>
      <c r="EK18" s="425">
        <v>26.959172589335889</v>
      </c>
      <c r="EL18" s="425">
        <v>28.182697830507614</v>
      </c>
      <c r="EM18" s="425">
        <v>30.580756575738857</v>
      </c>
      <c r="EN18" s="425">
        <v>31.01161811005122</v>
      </c>
      <c r="EO18" s="425">
        <f t="shared" si="11"/>
        <v>27.71</v>
      </c>
      <c r="EP18" s="20">
        <v>29.99</v>
      </c>
      <c r="EQ18" s="20">
        <v>30.49</v>
      </c>
      <c r="ER18" s="20">
        <v>29.13</v>
      </c>
      <c r="ES18" s="20">
        <v>28.89</v>
      </c>
      <c r="ET18" s="20">
        <v>32.049999999999997</v>
      </c>
      <c r="EU18" s="20">
        <v>33.53</v>
      </c>
      <c r="EV18" s="20">
        <v>31.89</v>
      </c>
      <c r="EW18" s="20">
        <v>26.73</v>
      </c>
      <c r="EX18" s="20">
        <v>28.69</v>
      </c>
      <c r="EY18" s="20">
        <v>28.18</v>
      </c>
      <c r="EZ18" s="20">
        <v>27.8</v>
      </c>
      <c r="FA18" s="20">
        <v>27.71</v>
      </c>
    </row>
    <row r="19" spans="1:157" s="32" customFormat="1" ht="12.75" customHeight="1">
      <c r="A19" s="725" t="s">
        <v>2980</v>
      </c>
      <c r="B19" s="425">
        <f t="shared" si="0"/>
        <v>66.981373690337605</v>
      </c>
      <c r="C19" s="425">
        <v>72.538651914398017</v>
      </c>
      <c r="D19" s="425">
        <v>76.341296928327637</v>
      </c>
      <c r="E19" s="425">
        <v>56.921977467630732</v>
      </c>
      <c r="F19" s="425">
        <v>88.333900709219861</v>
      </c>
      <c r="G19" s="425">
        <v>96.11666666666666</v>
      </c>
      <c r="H19" s="425">
        <v>72.963354980180483</v>
      </c>
      <c r="I19" s="425">
        <v>69.731892720306504</v>
      </c>
      <c r="J19" s="425">
        <v>60.337243401759522</v>
      </c>
      <c r="K19" s="425">
        <v>66.850202839756591</v>
      </c>
      <c r="L19" s="425">
        <v>69.111240130051101</v>
      </c>
      <c r="M19" s="425">
        <v>65.89777015437393</v>
      </c>
      <c r="N19" s="425">
        <v>66.981373690337605</v>
      </c>
      <c r="O19" s="425">
        <f t="shared" si="1"/>
        <v>54.65240396695193</v>
      </c>
      <c r="P19" s="425">
        <v>74.791954022988506</v>
      </c>
      <c r="Q19" s="425">
        <v>69.748251748251761</v>
      </c>
      <c r="R19" s="425">
        <v>58.000000000000007</v>
      </c>
      <c r="S19" s="425">
        <v>61.964541314248542</v>
      </c>
      <c r="T19" s="425">
        <v>61.051682979231316</v>
      </c>
      <c r="U19" s="425">
        <v>65.871351995235258</v>
      </c>
      <c r="V19" s="425">
        <v>69.019169329073492</v>
      </c>
      <c r="W19" s="425">
        <v>55.769023931164291</v>
      </c>
      <c r="X19" s="425">
        <v>64.391200112819064</v>
      </c>
      <c r="Y19" s="425">
        <v>63.764192139737993</v>
      </c>
      <c r="Z19" s="425">
        <v>48.758878504672893</v>
      </c>
      <c r="AA19" s="425">
        <v>54.65240396695193</v>
      </c>
      <c r="AB19" s="425">
        <f t="shared" si="2"/>
        <v>56.024754807083553</v>
      </c>
      <c r="AC19" s="425">
        <v>56.888095238095239</v>
      </c>
      <c r="AD19" s="425">
        <v>52.93571428571429</v>
      </c>
      <c r="AE19" s="425">
        <v>57.158057851239668</v>
      </c>
      <c r="AF19" s="425">
        <v>48.065730337078655</v>
      </c>
      <c r="AG19" s="425">
        <v>28.974773856542235</v>
      </c>
      <c r="AH19" s="425">
        <v>32.983446200150489</v>
      </c>
      <c r="AI19" s="425">
        <v>62.352941176470587</v>
      </c>
      <c r="AJ19" s="425">
        <v>57.262655205348622</v>
      </c>
      <c r="AK19" s="425">
        <v>58.880658436213999</v>
      </c>
      <c r="AL19" s="425">
        <v>59.23737719899475</v>
      </c>
      <c r="AM19" s="425">
        <v>67.631639250300907</v>
      </c>
      <c r="AN19" s="425">
        <v>56.024754807083553</v>
      </c>
      <c r="AO19" s="425">
        <f t="shared" si="3"/>
        <v>68.751188910249923</v>
      </c>
      <c r="AP19" s="425">
        <v>49.958007934373313</v>
      </c>
      <c r="AQ19" s="425">
        <v>52.598743604320639</v>
      </c>
      <c r="AR19" s="425">
        <v>43.833377662175103</v>
      </c>
      <c r="AS19" s="425">
        <v>26.749407949213357</v>
      </c>
      <c r="AT19" s="425">
        <v>79.898221172626876</v>
      </c>
      <c r="AU19" s="425">
        <v>51.924799444533463</v>
      </c>
      <c r="AV19" s="425">
        <v>48.503764298615295</v>
      </c>
      <c r="AW19" s="425">
        <v>39.142027689645239</v>
      </c>
      <c r="AX19" s="425">
        <v>29.28966827021727</v>
      </c>
      <c r="AY19" s="425">
        <v>66.018652971005082</v>
      </c>
      <c r="AZ19" s="425">
        <v>51.278654152775758</v>
      </c>
      <c r="BA19" s="425">
        <v>68.751188910249923</v>
      </c>
      <c r="BB19" s="425">
        <f t="shared" si="4"/>
        <v>54.289370800244349</v>
      </c>
      <c r="BC19" s="425">
        <v>60.175391385518068</v>
      </c>
      <c r="BD19" s="425">
        <v>68.901092542302067</v>
      </c>
      <c r="BE19" s="425">
        <v>70.714285714285722</v>
      </c>
      <c r="BF19" s="425">
        <v>60.999999999999993</v>
      </c>
      <c r="BG19" s="425">
        <v>44.528301886792455</v>
      </c>
      <c r="BH19" s="425">
        <v>58.406317411402149</v>
      </c>
      <c r="BI19" s="425">
        <v>30.554776595744681</v>
      </c>
      <c r="BJ19" s="425">
        <v>50.443072155821156</v>
      </c>
      <c r="BK19" s="425">
        <v>21.625202639019793</v>
      </c>
      <c r="BL19" s="425">
        <v>12.749223993288592</v>
      </c>
      <c r="BM19" s="425">
        <v>55.396804733727819</v>
      </c>
      <c r="BN19" s="425">
        <v>54.289370800244349</v>
      </c>
      <c r="BO19" s="425">
        <f t="shared" si="5"/>
        <v>20.105110233567899</v>
      </c>
      <c r="BP19" s="425">
        <v>50.628788195897869</v>
      </c>
      <c r="BQ19" s="425">
        <v>33.237947122861584</v>
      </c>
      <c r="BR19" s="425">
        <v>14.64296216048905</v>
      </c>
      <c r="BS19" s="425">
        <v>11.787559359793633</v>
      </c>
      <c r="BT19" s="425">
        <v>20.901143790849673</v>
      </c>
      <c r="BU19" s="425">
        <v>31.909085104260203</v>
      </c>
      <c r="BV19" s="425">
        <v>36.660541671392743</v>
      </c>
      <c r="BW19" s="425">
        <v>21.399754214471326</v>
      </c>
      <c r="BX19" s="425">
        <v>44.19352968460111</v>
      </c>
      <c r="BY19" s="425">
        <v>30.332474858964925</v>
      </c>
      <c r="BZ19" s="425">
        <v>27.659812090054952</v>
      </c>
      <c r="CA19" s="425">
        <v>20.105110233567899</v>
      </c>
      <c r="CB19" s="425">
        <f t="shared" si="6"/>
        <v>13.196385620490153</v>
      </c>
      <c r="CC19" s="425">
        <v>19.976290682361793</v>
      </c>
      <c r="CD19" s="425">
        <v>31.370057431518177</v>
      </c>
      <c r="CE19" s="425">
        <v>13.208732158487395</v>
      </c>
      <c r="CF19" s="425">
        <v>55.461722870385174</v>
      </c>
      <c r="CG19" s="425">
        <v>55.449919999999999</v>
      </c>
      <c r="CH19" s="425">
        <v>10.152747800099618</v>
      </c>
      <c r="CI19" s="425">
        <v>50.800000000000004</v>
      </c>
      <c r="CJ19" s="425">
        <v>56.319786096256685</v>
      </c>
      <c r="CK19" s="425">
        <v>13.364952492898421</v>
      </c>
      <c r="CL19" s="425">
        <v>15.363681345868384</v>
      </c>
      <c r="CM19" s="425">
        <v>62.482800000000005</v>
      </c>
      <c r="CN19" s="425">
        <v>13.196385620490153</v>
      </c>
      <c r="CO19" s="425">
        <f t="shared" si="7"/>
        <v>31.561007390120579</v>
      </c>
      <c r="CP19" s="425">
        <v>11.709637928476035</v>
      </c>
      <c r="CQ19" s="425">
        <v>65.867768595041326</v>
      </c>
      <c r="CR19" s="425">
        <v>50</v>
      </c>
      <c r="CS19" s="425">
        <v>43.29761665601314</v>
      </c>
      <c r="CT19" s="425">
        <v>37.272009669083936</v>
      </c>
      <c r="CU19" s="425">
        <v>33.421955772544514</v>
      </c>
      <c r="CV19" s="425">
        <v>23.993222744948739</v>
      </c>
      <c r="CW19" s="425">
        <v>21.113457054575093</v>
      </c>
      <c r="CX19" s="425">
        <v>18.604614775203011</v>
      </c>
      <c r="CY19" s="425">
        <v>21.202109292767275</v>
      </c>
      <c r="CZ19" s="425">
        <v>12.194416964424422</v>
      </c>
      <c r="DA19" s="425">
        <v>31.561007390120579</v>
      </c>
      <c r="DB19" s="425">
        <f t="shared" si="8"/>
        <v>25.080455834958645</v>
      </c>
      <c r="DC19" s="425">
        <v>34.657179377929275</v>
      </c>
      <c r="DD19" s="425">
        <v>31.772013834596688</v>
      </c>
      <c r="DE19" s="425">
        <v>22.787550651087763</v>
      </c>
      <c r="DF19" s="425">
        <v>17.687246670452197</v>
      </c>
      <c r="DG19" s="425">
        <v>16.037516273550217</v>
      </c>
      <c r="DH19" s="425">
        <v>23.167490640535956</v>
      </c>
      <c r="DI19" s="425">
        <v>29.740596809237761</v>
      </c>
      <c r="DJ19" s="425">
        <v>26.67959560691218</v>
      </c>
      <c r="DK19" s="425">
        <v>18.001121434783911</v>
      </c>
      <c r="DL19" s="425">
        <v>26.265363295965528</v>
      </c>
      <c r="DM19" s="425">
        <v>18.859771500068426</v>
      </c>
      <c r="DN19" s="425">
        <v>25.080455834958645</v>
      </c>
      <c r="DO19" s="425">
        <f t="shared" si="9"/>
        <v>21.925172608648023</v>
      </c>
      <c r="DP19" s="425">
        <v>25.663402085358097</v>
      </c>
      <c r="DQ19" s="425">
        <v>18.116403488390453</v>
      </c>
      <c r="DR19" s="425">
        <v>21.670118952330132</v>
      </c>
      <c r="DS19" s="425">
        <v>25.845799059355503</v>
      </c>
      <c r="DT19" s="425">
        <v>17.722531481355702</v>
      </c>
      <c r="DU19" s="425">
        <v>15.747795895088839</v>
      </c>
      <c r="DV19" s="425">
        <v>26.916901173563936</v>
      </c>
      <c r="DW19" s="425">
        <v>23.397475595088252</v>
      </c>
      <c r="DX19" s="425">
        <v>21.99871352893712</v>
      </c>
      <c r="DY19" s="425">
        <v>26.648806234502299</v>
      </c>
      <c r="DZ19" s="425">
        <v>26.97976729194869</v>
      </c>
      <c r="EA19" s="425">
        <v>21.925172608648023</v>
      </c>
      <c r="EB19" s="425">
        <f t="shared" si="10"/>
        <v>26.406630200211083</v>
      </c>
      <c r="EC19" s="425">
        <v>22.075273407544838</v>
      </c>
      <c r="ED19" s="425">
        <v>25.134041198365935</v>
      </c>
      <c r="EE19" s="425">
        <v>22.57899728219914</v>
      </c>
      <c r="EF19" s="425">
        <v>23.62683347703214</v>
      </c>
      <c r="EG19" s="425">
        <v>18.845122928010998</v>
      </c>
      <c r="EH19" s="425">
        <v>17.299616633775525</v>
      </c>
      <c r="EI19" s="425">
        <v>15.694482479439344</v>
      </c>
      <c r="EJ19" s="425">
        <v>24.978825397936593</v>
      </c>
      <c r="EK19" s="425">
        <v>24.407900004347631</v>
      </c>
      <c r="EL19" s="425">
        <v>26.303785028557542</v>
      </c>
      <c r="EM19" s="425">
        <v>23.404329652707535</v>
      </c>
      <c r="EN19" s="425">
        <v>26.406630200211083</v>
      </c>
      <c r="EO19" s="425">
        <f t="shared" si="11"/>
        <v>24.52</v>
      </c>
      <c r="EP19" s="20">
        <v>17.64</v>
      </c>
      <c r="EQ19" s="20">
        <v>17.32</v>
      </c>
      <c r="ER19" s="20">
        <v>23.17</v>
      </c>
      <c r="ES19" s="20">
        <v>12.15</v>
      </c>
      <c r="ET19" s="20">
        <v>13.44</v>
      </c>
      <c r="EU19" s="20">
        <v>18.71</v>
      </c>
      <c r="EV19" s="20">
        <v>13.8</v>
      </c>
      <c r="EW19" s="20">
        <v>21.84</v>
      </c>
      <c r="EX19" s="20">
        <v>18.670000000000002</v>
      </c>
      <c r="EY19" s="20">
        <v>21</v>
      </c>
      <c r="EZ19" s="20">
        <v>19.440000000000001</v>
      </c>
      <c r="FA19" s="20">
        <v>24.52</v>
      </c>
    </row>
    <row r="20" spans="1:157" s="32" customFormat="1" ht="12.75" customHeight="1">
      <c r="A20" s="724" t="s">
        <v>3176</v>
      </c>
      <c r="B20" s="424">
        <f t="shared" si="0"/>
        <v>66.702193343101683</v>
      </c>
      <c r="C20" s="424">
        <v>49.684857503000174</v>
      </c>
      <c r="D20" s="424">
        <v>51.87720672484182</v>
      </c>
      <c r="E20" s="424">
        <v>44.460518498078216</v>
      </c>
      <c r="F20" s="424">
        <v>42.989880992655081</v>
      </c>
      <c r="G20" s="424">
        <v>65.658932680666126</v>
      </c>
      <c r="H20" s="424">
        <v>67.546366310982307</v>
      </c>
      <c r="I20" s="424">
        <v>67.747774320796708</v>
      </c>
      <c r="J20" s="424">
        <v>69.021611325015201</v>
      </c>
      <c r="K20" s="424">
        <v>66.784950594487299</v>
      </c>
      <c r="L20" s="424">
        <v>63.543898702880902</v>
      </c>
      <c r="M20" s="424">
        <v>66.09369190129695</v>
      </c>
      <c r="N20" s="424">
        <v>66.702193343101683</v>
      </c>
      <c r="O20" s="424">
        <f t="shared" si="1"/>
        <v>54.906218554869355</v>
      </c>
      <c r="P20" s="424">
        <v>62.758820084907036</v>
      </c>
      <c r="Q20" s="424">
        <v>60.940367232864631</v>
      </c>
      <c r="R20" s="424">
        <v>70.795228081527014</v>
      </c>
      <c r="S20" s="424">
        <v>70.944577868852463</v>
      </c>
      <c r="T20" s="424">
        <v>75.523535525490544</v>
      </c>
      <c r="U20" s="424">
        <v>73.17141695901428</v>
      </c>
      <c r="V20" s="424">
        <v>71.659818874709742</v>
      </c>
      <c r="W20" s="424">
        <v>71.339302669057901</v>
      </c>
      <c r="X20" s="424">
        <v>69.212507184477431</v>
      </c>
      <c r="Y20" s="424">
        <v>65.537316620326322</v>
      </c>
      <c r="Z20" s="424">
        <v>63.368092344238292</v>
      </c>
      <c r="AA20" s="424">
        <v>54.906218554869355</v>
      </c>
      <c r="AB20" s="424">
        <f t="shared" si="2"/>
        <v>65.986928233182681</v>
      </c>
      <c r="AC20" s="424">
        <v>51.578679303756616</v>
      </c>
      <c r="AD20" s="424">
        <v>52.714064245274578</v>
      </c>
      <c r="AE20" s="424">
        <v>52.785627655065241</v>
      </c>
      <c r="AF20" s="424">
        <v>52.274313660949396</v>
      </c>
      <c r="AG20" s="424">
        <v>55.770687003590972</v>
      </c>
      <c r="AH20" s="424">
        <v>57.493052096926306</v>
      </c>
      <c r="AI20" s="424">
        <v>57.560592635607527</v>
      </c>
      <c r="AJ20" s="424">
        <v>62.121475103384157</v>
      </c>
      <c r="AK20" s="424">
        <v>56.898359452076413</v>
      </c>
      <c r="AL20" s="424">
        <v>61.581852603854003</v>
      </c>
      <c r="AM20" s="424">
        <v>71.003251749055551</v>
      </c>
      <c r="AN20" s="424">
        <v>65.986928233182681</v>
      </c>
      <c r="AO20" s="424">
        <f t="shared" si="3"/>
        <v>58.019825384346291</v>
      </c>
      <c r="AP20" s="424">
        <v>66.261405773314863</v>
      </c>
      <c r="AQ20" s="424">
        <v>65.35667473680418</v>
      </c>
      <c r="AR20" s="424">
        <v>59.282897890413714</v>
      </c>
      <c r="AS20" s="424">
        <v>63.404306115999162</v>
      </c>
      <c r="AT20" s="424">
        <v>56.111498908316236</v>
      </c>
      <c r="AU20" s="424">
        <v>58.027410846985852</v>
      </c>
      <c r="AV20" s="424">
        <v>48.070791291078315</v>
      </c>
      <c r="AW20" s="424">
        <v>54.989291764969778</v>
      </c>
      <c r="AX20" s="424">
        <v>57.146007042929583</v>
      </c>
      <c r="AY20" s="424">
        <v>57.364244644995999</v>
      </c>
      <c r="AZ20" s="424">
        <v>57.395741698570582</v>
      </c>
      <c r="BA20" s="424">
        <v>58.019825384346291</v>
      </c>
      <c r="BB20" s="424">
        <f t="shared" si="4"/>
        <v>50.689930896319126</v>
      </c>
      <c r="BC20" s="424">
        <v>54.552138657645244</v>
      </c>
      <c r="BD20" s="424">
        <v>52.457141095442751</v>
      </c>
      <c r="BE20" s="424">
        <v>50.324192824850869</v>
      </c>
      <c r="BF20" s="424">
        <v>50.926084876145616</v>
      </c>
      <c r="BG20" s="424">
        <v>50.33851337807009</v>
      </c>
      <c r="BH20" s="424">
        <v>51.26118633253283</v>
      </c>
      <c r="BI20" s="424">
        <v>48.994954385394529</v>
      </c>
      <c r="BJ20" s="424">
        <v>48.585664034610794</v>
      </c>
      <c r="BK20" s="424">
        <v>51.949253070709304</v>
      </c>
      <c r="BL20" s="424">
        <v>49.361864338657952</v>
      </c>
      <c r="BM20" s="424">
        <v>50.528960976268031</v>
      </c>
      <c r="BN20" s="424">
        <v>50.689930896319126</v>
      </c>
      <c r="BO20" s="424">
        <f t="shared" si="5"/>
        <v>39.833566188164426</v>
      </c>
      <c r="BP20" s="424">
        <v>49.506409562288567</v>
      </c>
      <c r="BQ20" s="424">
        <v>47.057916529258733</v>
      </c>
      <c r="BR20" s="424">
        <v>43.0181335206629</v>
      </c>
      <c r="BS20" s="424">
        <v>41.356509782633147</v>
      </c>
      <c r="BT20" s="424">
        <v>41.755629637174167</v>
      </c>
      <c r="BU20" s="424">
        <v>42.512292301618373</v>
      </c>
      <c r="BV20" s="424">
        <v>39.96816712548015</v>
      </c>
      <c r="BW20" s="424">
        <v>41.159724984375927</v>
      </c>
      <c r="BX20" s="424">
        <v>38.929398474035629</v>
      </c>
      <c r="BY20" s="424">
        <v>39.866921092404965</v>
      </c>
      <c r="BZ20" s="424">
        <v>43.627552946851544</v>
      </c>
      <c r="CA20" s="424">
        <v>39.833566188164426</v>
      </c>
      <c r="CB20" s="424">
        <f t="shared" si="6"/>
        <v>30.157171203316079</v>
      </c>
      <c r="CC20" s="424">
        <v>39.400702525429104</v>
      </c>
      <c r="CD20" s="424">
        <v>41.296053384600718</v>
      </c>
      <c r="CE20" s="424">
        <v>41.751877370430869</v>
      </c>
      <c r="CF20" s="424">
        <v>46.441701801237627</v>
      </c>
      <c r="CG20" s="424">
        <v>56.486153597604861</v>
      </c>
      <c r="CH20" s="424">
        <v>52.54437454581528</v>
      </c>
      <c r="CI20" s="424">
        <v>49.710898756170238</v>
      </c>
      <c r="CJ20" s="424">
        <v>51.448602826699485</v>
      </c>
      <c r="CK20" s="424">
        <v>49.114735526486456</v>
      </c>
      <c r="CL20" s="424">
        <v>38.063841269633457</v>
      </c>
      <c r="CM20" s="424">
        <v>35.42783356810228</v>
      </c>
      <c r="CN20" s="424">
        <v>30.157171203316079</v>
      </c>
      <c r="CO20" s="424">
        <f t="shared" si="7"/>
        <v>23.54345105394744</v>
      </c>
      <c r="CP20" s="424">
        <v>30.794631608472308</v>
      </c>
      <c r="CQ20" s="424">
        <v>30.399828189180433</v>
      </c>
      <c r="CR20" s="424">
        <v>33.329524807019851</v>
      </c>
      <c r="CS20" s="424">
        <v>29.857528155201685</v>
      </c>
      <c r="CT20" s="424">
        <v>26.549452773551121</v>
      </c>
      <c r="CU20" s="424">
        <v>24.057575612928421</v>
      </c>
      <c r="CV20" s="424">
        <v>25.162808684974543</v>
      </c>
      <c r="CW20" s="424">
        <v>26.611502204396345</v>
      </c>
      <c r="CX20" s="424">
        <v>24.408261106118026</v>
      </c>
      <c r="CY20" s="424">
        <v>27.253849078463855</v>
      </c>
      <c r="CZ20" s="424">
        <v>25.175320013291689</v>
      </c>
      <c r="DA20" s="424">
        <v>23.54345105394744</v>
      </c>
      <c r="DB20" s="424">
        <f t="shared" si="8"/>
        <v>27.217350945759126</v>
      </c>
      <c r="DC20" s="424">
        <v>24.398988601515931</v>
      </c>
      <c r="DD20" s="424">
        <v>23.062425247997613</v>
      </c>
      <c r="DE20" s="424">
        <v>21.940014840489347</v>
      </c>
      <c r="DF20" s="424">
        <v>23.309643474301001</v>
      </c>
      <c r="DG20" s="424">
        <v>24.113331032979033</v>
      </c>
      <c r="DH20" s="424">
        <v>22.422187032624016</v>
      </c>
      <c r="DI20" s="424">
        <v>22.105897437105348</v>
      </c>
      <c r="DJ20" s="424">
        <v>24.125303797619335</v>
      </c>
      <c r="DK20" s="424">
        <v>24.432918880515491</v>
      </c>
      <c r="DL20" s="424">
        <v>24.271644647976657</v>
      </c>
      <c r="DM20" s="424">
        <v>29.779166522141473</v>
      </c>
      <c r="DN20" s="424">
        <v>27.217350945759126</v>
      </c>
      <c r="DO20" s="424">
        <f t="shared" si="9"/>
        <v>27.5402225943552</v>
      </c>
      <c r="DP20" s="424">
        <v>22.645909853513313</v>
      </c>
      <c r="DQ20" s="424">
        <v>21.470318852472477</v>
      </c>
      <c r="DR20" s="424">
        <v>22.904663898619155</v>
      </c>
      <c r="DS20" s="424">
        <v>22.319277077862271</v>
      </c>
      <c r="DT20" s="424">
        <v>23.922021449060928</v>
      </c>
      <c r="DU20" s="424">
        <v>24.242481056022289</v>
      </c>
      <c r="DV20" s="424">
        <v>22.108204294743988</v>
      </c>
      <c r="DW20" s="424">
        <v>22.22935529641062</v>
      </c>
      <c r="DX20" s="424">
        <v>23.277428424491546</v>
      </c>
      <c r="DY20" s="424">
        <v>24.659053726884927</v>
      </c>
      <c r="DZ20" s="424">
        <v>25.808980280248814</v>
      </c>
      <c r="EA20" s="424">
        <v>27.5402225943552</v>
      </c>
      <c r="EB20" s="424">
        <f t="shared" si="10"/>
        <v>27.892268133203135</v>
      </c>
      <c r="EC20" s="424">
        <v>23.613061221595856</v>
      </c>
      <c r="ED20" s="424">
        <v>22.427594608232873</v>
      </c>
      <c r="EE20" s="424">
        <v>25.273498157419436</v>
      </c>
      <c r="EF20" s="424">
        <v>23.035661205779689</v>
      </c>
      <c r="EG20" s="424">
        <v>23.665688435205357</v>
      </c>
      <c r="EH20" s="424">
        <v>26.571573115926604</v>
      </c>
      <c r="EI20" s="424">
        <v>26.629168378483175</v>
      </c>
      <c r="EJ20" s="424">
        <v>24.752976220231915</v>
      </c>
      <c r="EK20" s="424">
        <v>25.686983908774991</v>
      </c>
      <c r="EL20" s="424">
        <v>27.149324950388113</v>
      </c>
      <c r="EM20" s="424">
        <v>28.228116393633083</v>
      </c>
      <c r="EN20" s="424">
        <v>27.892268133203135</v>
      </c>
      <c r="EO20" s="424">
        <f t="shared" si="11"/>
        <v>24.89</v>
      </c>
      <c r="EP20" s="412">
        <v>23.24</v>
      </c>
      <c r="EQ20" s="412">
        <v>23.89</v>
      </c>
      <c r="ER20" s="412">
        <v>22.69</v>
      </c>
      <c r="ES20" s="412">
        <v>24.82</v>
      </c>
      <c r="ET20" s="412">
        <v>24.05</v>
      </c>
      <c r="EU20" s="412">
        <v>24.23</v>
      </c>
      <c r="EV20" s="412">
        <v>24.33</v>
      </c>
      <c r="EW20" s="412">
        <v>22.45</v>
      </c>
      <c r="EX20" s="412">
        <v>23.68</v>
      </c>
      <c r="EY20" s="412">
        <v>24.6</v>
      </c>
      <c r="EZ20" s="412">
        <v>24.43</v>
      </c>
      <c r="FA20" s="412">
        <v>24.89</v>
      </c>
    </row>
    <row r="21" spans="1:157" s="32" customFormat="1" ht="12.75" customHeight="1">
      <c r="A21" s="792" t="s">
        <v>3187</v>
      </c>
      <c r="B21" s="425">
        <f t="shared" si="0"/>
        <v>42.661251791686581</v>
      </c>
      <c r="C21" s="425">
        <v>47.516858458624114</v>
      </c>
      <c r="D21" s="425">
        <v>49.201659966281923</v>
      </c>
      <c r="E21" s="425">
        <v>42.431024651649444</v>
      </c>
      <c r="F21" s="425">
        <v>40.685424592449777</v>
      </c>
      <c r="G21" s="425">
        <v>47.594650029911968</v>
      </c>
      <c r="H21" s="425">
        <v>47.289692342241182</v>
      </c>
      <c r="I21" s="425">
        <v>53.243025751072963</v>
      </c>
      <c r="J21" s="425">
        <v>55.868632707774793</v>
      </c>
      <c r="K21" s="425">
        <v>63.004484304932738</v>
      </c>
      <c r="L21" s="425">
        <v>59.890551917680071</v>
      </c>
      <c r="M21" s="425">
        <v>66.989010989010978</v>
      </c>
      <c r="N21" s="425">
        <v>42.661251791686581</v>
      </c>
      <c r="O21" s="425">
        <f t="shared" si="1"/>
        <v>47.644795896559096</v>
      </c>
      <c r="P21" s="425">
        <v>37.96908707442001</v>
      </c>
      <c r="Q21" s="425">
        <v>44.93181818181818</v>
      </c>
      <c r="R21" s="425">
        <v>56.599664991624792</v>
      </c>
      <c r="S21" s="425">
        <v>37.014218009478675</v>
      </c>
      <c r="T21" s="425">
        <v>69.999999999999986</v>
      </c>
      <c r="U21" s="425">
        <v>12.000000000000002</v>
      </c>
      <c r="V21" s="425">
        <v>48.288521511686398</v>
      </c>
      <c r="W21" s="425">
        <v>50.881808140028888</v>
      </c>
      <c r="X21" s="425">
        <v>50.832270003038083</v>
      </c>
      <c r="Y21" s="425">
        <v>60.013020833333343</v>
      </c>
      <c r="Z21" s="425">
        <v>55.813510941960033</v>
      </c>
      <c r="AA21" s="425">
        <v>47.644795896559096</v>
      </c>
      <c r="AB21" s="425">
        <f t="shared" si="2"/>
        <v>47.079572632110278</v>
      </c>
      <c r="AC21" s="425">
        <v>46.378364268497229</v>
      </c>
      <c r="AD21" s="425">
        <v>44.171171171171174</v>
      </c>
      <c r="AE21" s="425">
        <v>43.666183399782533</v>
      </c>
      <c r="AF21" s="425">
        <v>51.003184713375795</v>
      </c>
      <c r="AG21" s="425">
        <v>51.760696143976823</v>
      </c>
      <c r="AH21" s="425">
        <v>51.941655359565814</v>
      </c>
      <c r="AI21" s="425">
        <v>55.107359449270611</v>
      </c>
      <c r="AJ21" s="425">
        <v>63.20643388296152</v>
      </c>
      <c r="AK21" s="425">
        <v>56.730103806228378</v>
      </c>
      <c r="AL21" s="425">
        <v>70.535714285714292</v>
      </c>
      <c r="AM21" s="425">
        <v>85</v>
      </c>
      <c r="AN21" s="425">
        <v>47.079572632110278</v>
      </c>
      <c r="AO21" s="425">
        <f t="shared" si="3"/>
        <v>70</v>
      </c>
      <c r="AP21" s="425">
        <v>51.259823991717248</v>
      </c>
      <c r="AQ21" s="425">
        <v>65.956131360142237</v>
      </c>
      <c r="AR21" s="425">
        <v>47.166666666666664</v>
      </c>
      <c r="AS21" s="425">
        <v>50</v>
      </c>
      <c r="AT21" s="425">
        <v>56.364517692680558</v>
      </c>
      <c r="AU21" s="425">
        <v>50</v>
      </c>
      <c r="AV21" s="425">
        <v>50</v>
      </c>
      <c r="AW21" s="425">
        <v>58.7</v>
      </c>
      <c r="AX21" s="425">
        <v>50</v>
      </c>
      <c r="AY21" s="425">
        <v>52.2</v>
      </c>
      <c r="AZ21" s="425">
        <v>110.29090909090908</v>
      </c>
      <c r="BA21" s="425">
        <v>70</v>
      </c>
      <c r="BB21" s="425">
        <f t="shared" si="4"/>
        <v>45.841160058737152</v>
      </c>
      <c r="BC21" s="425">
        <v>70</v>
      </c>
      <c r="BD21" s="425">
        <v>0</v>
      </c>
      <c r="BE21" s="425">
        <v>50.4</v>
      </c>
      <c r="BF21" s="425">
        <v>24.599999999999998</v>
      </c>
      <c r="BG21" s="425">
        <v>19.2</v>
      </c>
      <c r="BH21" s="425">
        <v>17.848701742398358</v>
      </c>
      <c r="BI21" s="425">
        <v>11.150638870208473</v>
      </c>
      <c r="BJ21" s="425">
        <v>22.253851306095111</v>
      </c>
      <c r="BK21" s="425">
        <v>17.086268277177368</v>
      </c>
      <c r="BL21" s="425">
        <v>41.506495505648864</v>
      </c>
      <c r="BM21" s="425">
        <v>48.505068325514991</v>
      </c>
      <c r="BN21" s="425">
        <v>45.841160058737152</v>
      </c>
      <c r="BO21" s="425">
        <f t="shared" si="5"/>
        <v>36.632713428653936</v>
      </c>
      <c r="BP21" s="425">
        <v>43.962318347111946</v>
      </c>
      <c r="BQ21" s="425">
        <v>47.914115295988921</v>
      </c>
      <c r="BR21" s="425">
        <v>38.137690197056621</v>
      </c>
      <c r="BS21" s="425">
        <v>37.000304971027752</v>
      </c>
      <c r="BT21" s="425">
        <v>38.927902689854236</v>
      </c>
      <c r="BU21" s="425">
        <v>40.411328242957595</v>
      </c>
      <c r="BV21" s="425">
        <v>40.411328242957595</v>
      </c>
      <c r="BW21" s="425">
        <v>40.710771438251058</v>
      </c>
      <c r="BX21" s="425">
        <v>39.86556821626634</v>
      </c>
      <c r="BY21" s="425">
        <v>36.990841087392809</v>
      </c>
      <c r="BZ21" s="425">
        <v>36.241529193800687</v>
      </c>
      <c r="CA21" s="425">
        <v>36.632713428653936</v>
      </c>
      <c r="CB21" s="425">
        <f t="shared" si="6"/>
        <v>36.293457110426466</v>
      </c>
      <c r="CC21" s="425">
        <v>38.187690593887083</v>
      </c>
      <c r="CD21" s="425">
        <v>37.028120508435109</v>
      </c>
      <c r="CE21" s="425">
        <v>39.201486195693455</v>
      </c>
      <c r="CF21" s="425">
        <v>53.854389803222112</v>
      </c>
      <c r="CG21" s="425">
        <v>65.522864856020959</v>
      </c>
      <c r="CH21" s="425">
        <v>77.392041000458534</v>
      </c>
      <c r="CI21" s="425">
        <v>63.070708165523854</v>
      </c>
      <c r="CJ21" s="425">
        <v>63.390921606832414</v>
      </c>
      <c r="CK21" s="425">
        <v>61.797965393727758</v>
      </c>
      <c r="CL21" s="425">
        <v>34.474479495754295</v>
      </c>
      <c r="CM21" s="425">
        <v>40.574083553175576</v>
      </c>
      <c r="CN21" s="425">
        <v>36.293457110426466</v>
      </c>
      <c r="CO21" s="425">
        <f t="shared" si="7"/>
        <v>25.601723179544191</v>
      </c>
      <c r="CP21" s="425">
        <v>35.578426408789433</v>
      </c>
      <c r="CQ21" s="425">
        <v>31.763650546021847</v>
      </c>
      <c r="CR21" s="425">
        <v>43.458205293122752</v>
      </c>
      <c r="CS21" s="425">
        <v>28.12947641392936</v>
      </c>
      <c r="CT21" s="425">
        <v>24.29556684598526</v>
      </c>
      <c r="CU21" s="425">
        <v>25.388175824175825</v>
      </c>
      <c r="CV21" s="425">
        <v>24.808104027223759</v>
      </c>
      <c r="CW21" s="425">
        <v>28.367433445334708</v>
      </c>
      <c r="CX21" s="425">
        <v>15.640797453869261</v>
      </c>
      <c r="CY21" s="425">
        <v>27.222361269416631</v>
      </c>
      <c r="CZ21" s="425">
        <v>24.98050672077099</v>
      </c>
      <c r="DA21" s="425">
        <v>25.601723179544191</v>
      </c>
      <c r="DB21" s="425">
        <f t="shared" si="8"/>
        <v>25.478960143076133</v>
      </c>
      <c r="DC21" s="425">
        <v>25.468851076495685</v>
      </c>
      <c r="DD21" s="425">
        <v>33.41273031825795</v>
      </c>
      <c r="DE21" s="425">
        <v>23.094692178113974</v>
      </c>
      <c r="DF21" s="425">
        <v>27.13123976215072</v>
      </c>
      <c r="DG21" s="425">
        <v>26.230226446743085</v>
      </c>
      <c r="DH21" s="425">
        <v>21.341582671729373</v>
      </c>
      <c r="DI21" s="425">
        <v>30.896192129111913</v>
      </c>
      <c r="DJ21" s="425">
        <v>31.387048112538032</v>
      </c>
      <c r="DK21" s="425">
        <v>24.855122564424889</v>
      </c>
      <c r="DL21" s="425">
        <v>22.882480026088366</v>
      </c>
      <c r="DM21" s="425">
        <v>24.053816552451238</v>
      </c>
      <c r="DN21" s="425">
        <v>25.478960143076133</v>
      </c>
      <c r="DO21" s="425">
        <f t="shared" si="9"/>
        <v>30.862415497931597</v>
      </c>
      <c r="DP21" s="425">
        <v>13.422068332388784</v>
      </c>
      <c r="DQ21" s="425">
        <v>12.889993081616675</v>
      </c>
      <c r="DR21" s="425">
        <v>24.898962156087233</v>
      </c>
      <c r="DS21" s="425">
        <v>24.397251110382786</v>
      </c>
      <c r="DT21" s="425">
        <v>23.11735864053589</v>
      </c>
      <c r="DU21" s="425">
        <v>20.45419966550249</v>
      </c>
      <c r="DV21" s="425">
        <v>25.081642332091434</v>
      </c>
      <c r="DW21" s="425">
        <v>24.724536152315356</v>
      </c>
      <c r="DX21" s="425">
        <v>23.717432040880833</v>
      </c>
      <c r="DY21" s="425">
        <v>24.156552838254296</v>
      </c>
      <c r="DZ21" s="425">
        <v>32.238490632421502</v>
      </c>
      <c r="EA21" s="425">
        <v>30.862415497931597</v>
      </c>
      <c r="EB21" s="425">
        <f t="shared" si="10"/>
        <v>24.971253333333333</v>
      </c>
      <c r="EC21" s="425">
        <v>24.390261598201519</v>
      </c>
      <c r="ED21" s="425">
        <v>23.490647421355877</v>
      </c>
      <c r="EE21" s="425">
        <v>23.066005494547309</v>
      </c>
      <c r="EF21" s="425">
        <v>17.815127613758047</v>
      </c>
      <c r="EG21" s="425">
        <v>16.76854045630391</v>
      </c>
      <c r="EH21" s="425">
        <v>18.111186003537654</v>
      </c>
      <c r="EI21" s="425">
        <v>16.771502244503587</v>
      </c>
      <c r="EJ21" s="425">
        <v>17.322721158614087</v>
      </c>
      <c r="EK21" s="425">
        <v>24.546247650109848</v>
      </c>
      <c r="EL21" s="425">
        <v>24.410182806693768</v>
      </c>
      <c r="EM21" s="425">
        <v>29.992076001295477</v>
      </c>
      <c r="EN21" s="425">
        <v>24.971253333333333</v>
      </c>
      <c r="EO21" s="425">
        <f t="shared" si="11"/>
        <v>23.09</v>
      </c>
      <c r="EP21" s="20">
        <v>19.420000000000002</v>
      </c>
      <c r="EQ21" s="20">
        <v>19.03</v>
      </c>
      <c r="ER21" s="20">
        <v>18.27</v>
      </c>
      <c r="ES21" s="20">
        <v>23.07</v>
      </c>
      <c r="ET21" s="20">
        <v>23.49</v>
      </c>
      <c r="EU21" s="20">
        <v>25.66</v>
      </c>
      <c r="EV21" s="20">
        <v>31.27</v>
      </c>
      <c r="EW21" s="20">
        <v>19.38</v>
      </c>
      <c r="EX21" s="20">
        <v>25.13</v>
      </c>
      <c r="EY21" s="20">
        <v>25.18</v>
      </c>
      <c r="EZ21" s="20">
        <v>22.65</v>
      </c>
      <c r="FA21" s="20">
        <v>23.09</v>
      </c>
    </row>
    <row r="22" spans="1:157" s="32" customFormat="1" ht="12.75" customHeight="1">
      <c r="A22" s="753" t="s">
        <v>3042</v>
      </c>
      <c r="B22" s="425">
        <f t="shared" si="0"/>
        <v>0</v>
      </c>
      <c r="C22" s="425">
        <v>47.311840301653767</v>
      </c>
      <c r="D22" s="425">
        <v>49.695018226002432</v>
      </c>
      <c r="E22" s="425">
        <v>39.206487956256908</v>
      </c>
      <c r="F22" s="425">
        <v>37.693195597269401</v>
      </c>
      <c r="G22" s="425">
        <v>123.76523031203565</v>
      </c>
      <c r="H22" s="425">
        <v>119.87179487179486</v>
      </c>
      <c r="I22" s="425">
        <v>132.34215885947049</v>
      </c>
      <c r="J22" s="425">
        <v>139.93614303959131</v>
      </c>
      <c r="K22" s="425">
        <v>0</v>
      </c>
      <c r="L22" s="425">
        <v>52</v>
      </c>
      <c r="M22" s="425">
        <v>52</v>
      </c>
      <c r="N22" s="425">
        <v>0</v>
      </c>
      <c r="O22" s="425">
        <f t="shared" si="1"/>
        <v>66.981132075471692</v>
      </c>
      <c r="P22" s="425">
        <v>0</v>
      </c>
      <c r="Q22" s="425">
        <v>0</v>
      </c>
      <c r="R22" s="425">
        <v>70</v>
      </c>
      <c r="S22" s="425">
        <v>70</v>
      </c>
      <c r="T22" s="425">
        <v>0</v>
      </c>
      <c r="U22" s="425">
        <v>60</v>
      </c>
      <c r="V22" s="425">
        <v>63.78378378378379</v>
      </c>
      <c r="W22" s="425">
        <v>64.63576158940397</v>
      </c>
      <c r="X22" s="425">
        <v>0</v>
      </c>
      <c r="Y22" s="425">
        <v>66.180180180180173</v>
      </c>
      <c r="Z22" s="425">
        <v>65.421487603305778</v>
      </c>
      <c r="AA22" s="425">
        <v>66.981132075471692</v>
      </c>
      <c r="AB22" s="425">
        <f t="shared" si="2"/>
        <v>0</v>
      </c>
      <c r="AC22" s="425">
        <v>60.000000000000007</v>
      </c>
      <c r="AD22" s="425">
        <v>60</v>
      </c>
      <c r="AE22" s="425">
        <v>69.411764705882348</v>
      </c>
      <c r="AF22" s="425">
        <v>70</v>
      </c>
      <c r="AG22" s="425">
        <v>70</v>
      </c>
      <c r="AH22" s="425">
        <v>60</v>
      </c>
      <c r="AI22" s="425">
        <v>56.632040050062578</v>
      </c>
      <c r="AJ22" s="425">
        <v>56.741878841088671</v>
      </c>
      <c r="AK22" s="425">
        <v>61.024390243902438</v>
      </c>
      <c r="AL22" s="425">
        <v>0</v>
      </c>
      <c r="AM22" s="425">
        <v>0</v>
      </c>
      <c r="AN22" s="425">
        <v>0</v>
      </c>
      <c r="AO22" s="425">
        <f t="shared" si="3"/>
        <v>72</v>
      </c>
      <c r="AP22" s="425">
        <v>0</v>
      </c>
      <c r="AQ22" s="425">
        <v>80</v>
      </c>
      <c r="AR22" s="425">
        <v>0</v>
      </c>
      <c r="AS22" s="425">
        <v>0</v>
      </c>
      <c r="AT22" s="425">
        <v>72.465373961218845</v>
      </c>
      <c r="AU22" s="425">
        <v>71.84210526315789</v>
      </c>
      <c r="AV22" s="425">
        <v>0</v>
      </c>
      <c r="AW22" s="425">
        <v>0</v>
      </c>
      <c r="AX22" s="425">
        <v>0</v>
      </c>
      <c r="AY22" s="425">
        <v>72</v>
      </c>
      <c r="AZ22" s="425">
        <v>72</v>
      </c>
      <c r="BA22" s="425">
        <v>72</v>
      </c>
      <c r="BB22" s="425">
        <f t="shared" si="4"/>
        <v>31.791042890531237</v>
      </c>
      <c r="BC22" s="425">
        <v>0</v>
      </c>
      <c r="BD22" s="425">
        <v>0</v>
      </c>
      <c r="BE22" s="425">
        <v>29.741819141449682</v>
      </c>
      <c r="BF22" s="425">
        <v>31.509677419354837</v>
      </c>
      <c r="BG22" s="425">
        <v>43.203783604381009</v>
      </c>
      <c r="BH22" s="425">
        <v>50.233157135992315</v>
      </c>
      <c r="BI22" s="425">
        <v>42.512736773350753</v>
      </c>
      <c r="BJ22" s="425">
        <v>47.045527369826431</v>
      </c>
      <c r="BK22" s="425">
        <v>47.237890204520987</v>
      </c>
      <c r="BL22" s="425">
        <v>49.752400000000002</v>
      </c>
      <c r="BM22" s="425">
        <v>49.880219780219782</v>
      </c>
      <c r="BN22" s="425">
        <v>31.791042890531237</v>
      </c>
      <c r="BO22" s="425">
        <f t="shared" si="5"/>
        <v>46.325150678051237</v>
      </c>
      <c r="BP22" s="425">
        <v>31.109259644379748</v>
      </c>
      <c r="BQ22" s="425">
        <v>31.075978580782348</v>
      </c>
      <c r="BR22" s="425">
        <v>17.082373331943284</v>
      </c>
      <c r="BS22" s="425">
        <v>16.927179768816359</v>
      </c>
      <c r="BT22" s="425">
        <v>20.089802519577798</v>
      </c>
      <c r="BU22" s="425">
        <v>49.195515808036276</v>
      </c>
      <c r="BV22" s="425">
        <v>49.040090280716605</v>
      </c>
      <c r="BW22" s="425">
        <v>48.815609016859263</v>
      </c>
      <c r="BX22" s="425">
        <v>50.848414567856494</v>
      </c>
      <c r="BY22" s="425">
        <v>44.137433606953159</v>
      </c>
      <c r="BZ22" s="425">
        <v>45.226812602809062</v>
      </c>
      <c r="CA22" s="425">
        <v>46.325150678051237</v>
      </c>
      <c r="CB22" s="425">
        <f t="shared" si="6"/>
        <v>45.68778625954198</v>
      </c>
      <c r="CC22" s="425">
        <v>45.842258632065096</v>
      </c>
      <c r="CD22" s="425">
        <v>45.407514336563175</v>
      </c>
      <c r="CE22" s="425">
        <v>46.040550498482887</v>
      </c>
      <c r="CF22" s="425">
        <v>40.537519722309874</v>
      </c>
      <c r="CG22" s="425">
        <v>48.4177897574124</v>
      </c>
      <c r="CH22" s="425">
        <v>40.71369127516779</v>
      </c>
      <c r="CI22" s="425">
        <v>42.368953687821616</v>
      </c>
      <c r="CJ22" s="425">
        <v>42.056073211314477</v>
      </c>
      <c r="CK22" s="425">
        <v>41.982935153583618</v>
      </c>
      <c r="CL22" s="425">
        <v>42.756351791530946</v>
      </c>
      <c r="CM22" s="425">
        <v>44.992026143790852</v>
      </c>
      <c r="CN22" s="425">
        <v>45.68778625954198</v>
      </c>
      <c r="CO22" s="425">
        <f t="shared" si="7"/>
        <v>30.587532648711491</v>
      </c>
      <c r="CP22" s="425">
        <v>45.975903614457827</v>
      </c>
      <c r="CQ22" s="425">
        <v>47.089528795811525</v>
      </c>
      <c r="CR22" s="425">
        <v>45.357277734067672</v>
      </c>
      <c r="CS22" s="425">
        <v>35.021239892183289</v>
      </c>
      <c r="CT22" s="425">
        <v>32.715829463908818</v>
      </c>
      <c r="CU22" s="425">
        <v>32.560749621697127</v>
      </c>
      <c r="CV22" s="425">
        <v>36.022629887520083</v>
      </c>
      <c r="CW22" s="425">
        <v>34.819613526570045</v>
      </c>
      <c r="CX22" s="425">
        <v>35.144232299124909</v>
      </c>
      <c r="CY22" s="425">
        <v>34.398488499066538</v>
      </c>
      <c r="CZ22" s="425">
        <v>33.147040304387353</v>
      </c>
      <c r="DA22" s="425">
        <v>30.587532648711491</v>
      </c>
      <c r="DB22" s="425">
        <f t="shared" si="8"/>
        <v>24.834192635279006</v>
      </c>
      <c r="DC22" s="425">
        <v>29.555273388164984</v>
      </c>
      <c r="DD22" s="425">
        <v>31.794973768949674</v>
      </c>
      <c r="DE22" s="425">
        <v>32.869973133437263</v>
      </c>
      <c r="DF22" s="425">
        <v>30.909886631496235</v>
      </c>
      <c r="DG22" s="425">
        <v>27.8260166562801</v>
      </c>
      <c r="DH22" s="425">
        <v>28.136818409321965</v>
      </c>
      <c r="DI22" s="425">
        <v>29.108205389767303</v>
      </c>
      <c r="DJ22" s="425">
        <v>31.224044687769222</v>
      </c>
      <c r="DK22" s="425">
        <v>29.323183134093682</v>
      </c>
      <c r="DL22" s="425">
        <v>27.882484294200605</v>
      </c>
      <c r="DM22" s="425">
        <v>26.70725678250016</v>
      </c>
      <c r="DN22" s="425">
        <v>24.834192635279006</v>
      </c>
      <c r="DO22" s="425">
        <f t="shared" si="9"/>
        <v>28.493172909360815</v>
      </c>
      <c r="DP22" s="425">
        <v>24.793671402720115</v>
      </c>
      <c r="DQ22" s="425">
        <v>26.407966494775042</v>
      </c>
      <c r="DR22" s="425">
        <v>27.025144919741351</v>
      </c>
      <c r="DS22" s="425">
        <v>27.451418903761311</v>
      </c>
      <c r="DT22" s="425">
        <v>28.244643758439263</v>
      </c>
      <c r="DU22" s="425">
        <v>27.787256139399069</v>
      </c>
      <c r="DV22" s="425">
        <v>27.44771411131881</v>
      </c>
      <c r="DW22" s="425">
        <v>28.116772177743684</v>
      </c>
      <c r="DX22" s="425">
        <v>28.291999399199991</v>
      </c>
      <c r="DY22" s="425">
        <v>28.063581992774886</v>
      </c>
      <c r="DZ22" s="425">
        <v>28.514635750158231</v>
      </c>
      <c r="EA22" s="425">
        <v>28.493172909360815</v>
      </c>
      <c r="EB22" s="425">
        <f t="shared" si="10"/>
        <v>28.333719759648112</v>
      </c>
      <c r="EC22" s="425">
        <v>26.747292429889676</v>
      </c>
      <c r="ED22" s="425">
        <v>26.124594347966482</v>
      </c>
      <c r="EE22" s="425">
        <v>27.875202826874219</v>
      </c>
      <c r="EF22" s="425">
        <v>24.711605637377371</v>
      </c>
      <c r="EG22" s="425">
        <v>23.647737597858271</v>
      </c>
      <c r="EH22" s="425">
        <v>27.153831176624241</v>
      </c>
      <c r="EI22" s="425">
        <v>24.554623972190651</v>
      </c>
      <c r="EJ22" s="425">
        <v>25.168558363320724</v>
      </c>
      <c r="EK22" s="425">
        <v>26.824310771306493</v>
      </c>
      <c r="EL22" s="425">
        <v>26.637030960290481</v>
      </c>
      <c r="EM22" s="425">
        <v>27.473066270497082</v>
      </c>
      <c r="EN22" s="425">
        <v>28.333719759648112</v>
      </c>
      <c r="EO22" s="425">
        <f t="shared" si="11"/>
        <v>19.25</v>
      </c>
      <c r="EP22" s="20">
        <v>18.77</v>
      </c>
      <c r="EQ22" s="20">
        <v>22.35</v>
      </c>
      <c r="ER22" s="20">
        <v>22.71</v>
      </c>
      <c r="ES22" s="20">
        <v>23.56</v>
      </c>
      <c r="ET22" s="20">
        <v>22.68</v>
      </c>
      <c r="EU22" s="20">
        <v>22.24</v>
      </c>
      <c r="EV22" s="20">
        <v>20.36</v>
      </c>
      <c r="EW22" s="20">
        <v>18.82</v>
      </c>
      <c r="EX22" s="20">
        <v>20.11</v>
      </c>
      <c r="EY22" s="20">
        <v>20.99</v>
      </c>
      <c r="EZ22" s="20">
        <v>19.78</v>
      </c>
      <c r="FA22" s="20">
        <v>19.25</v>
      </c>
    </row>
    <row r="23" spans="1:157" s="32" customFormat="1" ht="12.75" customHeight="1">
      <c r="A23" s="792" t="s">
        <v>2901</v>
      </c>
      <c r="B23" s="425">
        <f t="shared" si="0"/>
        <v>69.314960629921259</v>
      </c>
      <c r="C23" s="425">
        <v>55</v>
      </c>
      <c r="D23" s="425">
        <v>61.999999999999993</v>
      </c>
      <c r="E23" s="425">
        <v>55</v>
      </c>
      <c r="F23" s="425">
        <v>55.154639175257728</v>
      </c>
      <c r="G23" s="425">
        <v>71</v>
      </c>
      <c r="H23" s="425">
        <v>70</v>
      </c>
      <c r="I23" s="425">
        <v>63.000000000000007</v>
      </c>
      <c r="J23" s="425">
        <v>60</v>
      </c>
      <c r="K23" s="425">
        <v>60</v>
      </c>
      <c r="L23" s="425" t="s">
        <v>15</v>
      </c>
      <c r="M23" s="425">
        <v>69.390243902439025</v>
      </c>
      <c r="N23" s="425">
        <v>69.314960629921259</v>
      </c>
      <c r="O23" s="425">
        <f t="shared" si="1"/>
        <v>60.999999999999993</v>
      </c>
      <c r="P23" s="425">
        <v>68.586572438162548</v>
      </c>
      <c r="Q23" s="425">
        <v>70</v>
      </c>
      <c r="R23" s="425">
        <v>70</v>
      </c>
      <c r="S23" s="425">
        <v>65.445445445445444</v>
      </c>
      <c r="T23" s="425">
        <v>66.300230946882223</v>
      </c>
      <c r="U23" s="425">
        <v>72.307692307692307</v>
      </c>
      <c r="V23" s="425">
        <v>69</v>
      </c>
      <c r="W23" s="425">
        <v>72.362318840579704</v>
      </c>
      <c r="X23" s="425">
        <v>71.606837606837615</v>
      </c>
      <c r="Y23" s="425">
        <v>65.268256333830109</v>
      </c>
      <c r="Z23" s="425">
        <v>67</v>
      </c>
      <c r="AA23" s="425">
        <v>60.999999999999993</v>
      </c>
      <c r="AB23" s="425">
        <f t="shared" si="2"/>
        <v>120</v>
      </c>
      <c r="AC23" s="425">
        <v>65.769230769230774</v>
      </c>
      <c r="AD23" s="425">
        <v>57.280246513136554</v>
      </c>
      <c r="AE23" s="425">
        <v>59.370995670995669</v>
      </c>
      <c r="AF23" s="425" t="s">
        <v>15</v>
      </c>
      <c r="AG23" s="425">
        <v>65</v>
      </c>
      <c r="AH23" s="425">
        <v>60</v>
      </c>
      <c r="AI23" s="425">
        <v>62.61904761904762</v>
      </c>
      <c r="AJ23" s="425">
        <v>70</v>
      </c>
      <c r="AK23" s="425">
        <v>70.152777777777771</v>
      </c>
      <c r="AL23" s="425">
        <v>66.389776357827486</v>
      </c>
      <c r="AM23" s="425">
        <v>75</v>
      </c>
      <c r="AN23" s="425">
        <v>120</v>
      </c>
      <c r="AO23" s="425">
        <f t="shared" si="3"/>
        <v>56.999999999999993</v>
      </c>
      <c r="AP23" s="425" t="s">
        <v>2590</v>
      </c>
      <c r="AQ23" s="425">
        <v>63.423326133909285</v>
      </c>
      <c r="AR23" s="425">
        <v>58.621314019658556</v>
      </c>
      <c r="AS23" s="425">
        <v>55.909980430528378</v>
      </c>
      <c r="AT23" s="425">
        <v>64.973381899691788</v>
      </c>
      <c r="AU23" s="425">
        <v>62.409726644359793</v>
      </c>
      <c r="AV23" s="425">
        <v>55.103934669636224</v>
      </c>
      <c r="AW23" s="425">
        <v>52.163388804841155</v>
      </c>
      <c r="AX23" s="425">
        <v>51.666666666666664</v>
      </c>
      <c r="AY23" s="425">
        <v>54.999999999999993</v>
      </c>
      <c r="AZ23" s="425">
        <v>57.334748332322611</v>
      </c>
      <c r="BA23" s="425">
        <v>56.999999999999993</v>
      </c>
      <c r="BB23" s="425">
        <f t="shared" si="4"/>
        <v>45</v>
      </c>
      <c r="BC23" s="425">
        <v>56.999999999999993</v>
      </c>
      <c r="BD23" s="425">
        <v>49.672057502246169</v>
      </c>
      <c r="BE23" s="425">
        <v>58.946961985327668</v>
      </c>
      <c r="BF23" s="425">
        <v>53.730348960169195</v>
      </c>
      <c r="BG23" s="425">
        <v>55.000000000000007</v>
      </c>
      <c r="BH23" s="425">
        <v>51.793737236215115</v>
      </c>
      <c r="BI23" s="425">
        <v>45.223880597014933</v>
      </c>
      <c r="BJ23" s="425">
        <v>45.223880597014933</v>
      </c>
      <c r="BK23" s="425">
        <v>45.223880597014933</v>
      </c>
      <c r="BL23" s="425">
        <v>45.165929203539832</v>
      </c>
      <c r="BM23" s="425">
        <v>45.06244796003331</v>
      </c>
      <c r="BN23" s="425">
        <v>45</v>
      </c>
      <c r="BO23" s="425">
        <f t="shared" si="5"/>
        <v>40.699999999999996</v>
      </c>
      <c r="BP23" s="425" t="s">
        <v>2590</v>
      </c>
      <c r="BQ23" s="425">
        <v>45</v>
      </c>
      <c r="BR23" s="425">
        <v>45</v>
      </c>
      <c r="BS23" s="425">
        <v>50.980000000000004</v>
      </c>
      <c r="BT23" s="425">
        <v>38.878921785240834</v>
      </c>
      <c r="BU23" s="425">
        <v>45</v>
      </c>
      <c r="BV23" s="425">
        <v>48.149515418502197</v>
      </c>
      <c r="BW23" s="425">
        <v>46.484626601309884</v>
      </c>
      <c r="BX23" s="425">
        <v>45.000000000000007</v>
      </c>
      <c r="BY23" s="425">
        <v>40.900000000000006</v>
      </c>
      <c r="BZ23" s="425">
        <v>40.6</v>
      </c>
      <c r="CA23" s="425">
        <v>40.699999999999996</v>
      </c>
      <c r="CB23" s="425">
        <f t="shared" si="6"/>
        <v>30.126960418222552</v>
      </c>
      <c r="CC23" s="425">
        <v>45</v>
      </c>
      <c r="CD23" s="425">
        <v>43.499999999999993</v>
      </c>
      <c r="CE23" s="425">
        <v>43.7</v>
      </c>
      <c r="CF23" s="425">
        <v>33.676781192359392</v>
      </c>
      <c r="CG23" s="425">
        <v>31.979709522508102</v>
      </c>
      <c r="CH23" s="425">
        <v>31.280322268772156</v>
      </c>
      <c r="CI23" s="425">
        <v>34.369999999999997</v>
      </c>
      <c r="CJ23" s="425">
        <v>36.240000000000009</v>
      </c>
      <c r="CK23" s="425">
        <v>36.24</v>
      </c>
      <c r="CL23" s="425">
        <v>36.159999999999997</v>
      </c>
      <c r="CM23" s="425">
        <v>33.214285714285715</v>
      </c>
      <c r="CN23" s="425">
        <v>30.126960418222552</v>
      </c>
      <c r="CO23" s="425">
        <f t="shared" si="7"/>
        <v>17.808589997477632</v>
      </c>
      <c r="CP23" s="425">
        <v>30</v>
      </c>
      <c r="CQ23" s="425" t="s">
        <v>15</v>
      </c>
      <c r="CR23" s="425" t="s">
        <v>15</v>
      </c>
      <c r="CS23" s="425" t="s">
        <v>15</v>
      </c>
      <c r="CT23" s="425">
        <v>18.181818181818183</v>
      </c>
      <c r="CU23" s="425">
        <v>17.272727272727273</v>
      </c>
      <c r="CV23" s="425">
        <v>16</v>
      </c>
      <c r="CW23" s="425" t="s">
        <v>15</v>
      </c>
      <c r="CX23" s="425">
        <v>17.215653153153156</v>
      </c>
      <c r="CY23" s="425">
        <v>17.609462029157513</v>
      </c>
      <c r="CZ23" s="425">
        <v>20.112359550561798</v>
      </c>
      <c r="DA23" s="425">
        <v>17.808589997477632</v>
      </c>
      <c r="DB23" s="425">
        <f t="shared" si="8"/>
        <v>22.672296149384422</v>
      </c>
      <c r="DC23" s="425">
        <v>16.686746987951807</v>
      </c>
      <c r="DD23" s="425">
        <v>16.537380178716489</v>
      </c>
      <c r="DE23" s="425">
        <v>21.923885228943213</v>
      </c>
      <c r="DF23" s="425">
        <v>17.013579835136035</v>
      </c>
      <c r="DG23" s="425">
        <v>17.050851477633888</v>
      </c>
      <c r="DH23" s="425">
        <v>16.165677280086346</v>
      </c>
      <c r="DI23" s="425">
        <v>16.207870286026598</v>
      </c>
      <c r="DJ23" s="425">
        <v>18.123661878085308</v>
      </c>
      <c r="DK23" s="425">
        <v>17.791153327261146</v>
      </c>
      <c r="DL23" s="425">
        <v>18.201129139475878</v>
      </c>
      <c r="DM23" s="425">
        <v>21.476392826914942</v>
      </c>
      <c r="DN23" s="425">
        <v>22.672296149384422</v>
      </c>
      <c r="DO23" s="425">
        <f t="shared" si="9"/>
        <v>16.953611016508631</v>
      </c>
      <c r="DP23" s="425">
        <v>19.658133614998679</v>
      </c>
      <c r="DQ23" s="425">
        <v>16.458278971205385</v>
      </c>
      <c r="DR23" s="425">
        <v>18.465710723192018</v>
      </c>
      <c r="DS23" s="425">
        <v>25.970881038518833</v>
      </c>
      <c r="DT23" s="425">
        <v>28.727070115503494</v>
      </c>
      <c r="DU23" s="425">
        <v>23.427372776168802</v>
      </c>
      <c r="DV23" s="425">
        <v>20.106692393085584</v>
      </c>
      <c r="DW23" s="425">
        <v>17.606771642746136</v>
      </c>
      <c r="DX23" s="425">
        <v>20.282829762227646</v>
      </c>
      <c r="DY23" s="425">
        <v>17.801436860589401</v>
      </c>
      <c r="DZ23" s="425">
        <v>21.128778256954643</v>
      </c>
      <c r="EA23" s="425">
        <v>16.953611016508631</v>
      </c>
      <c r="EB23" s="425">
        <f t="shared" si="10"/>
        <v>26.92518891285247</v>
      </c>
      <c r="EC23" s="425">
        <v>18.536396274531544</v>
      </c>
      <c r="ED23" s="425">
        <v>19.534644866071428</v>
      </c>
      <c r="EE23" s="425">
        <v>33.912517294388934</v>
      </c>
      <c r="EF23" s="425">
        <v>32.922869525547448</v>
      </c>
      <c r="EG23" s="425">
        <v>34.07744352814629</v>
      </c>
      <c r="EH23" s="425">
        <v>32.313621614875828</v>
      </c>
      <c r="EI23" s="425">
        <v>32.746141131595678</v>
      </c>
      <c r="EJ23" s="425">
        <v>34.578540422142574</v>
      </c>
      <c r="EK23" s="425">
        <v>31.838148022980732</v>
      </c>
      <c r="EL23" s="425">
        <v>25.43128571428571</v>
      </c>
      <c r="EM23" s="425">
        <v>17.808781733604938</v>
      </c>
      <c r="EN23" s="425">
        <v>26.92518891285247</v>
      </c>
      <c r="EO23" s="425">
        <f t="shared" si="11"/>
        <v>27.69</v>
      </c>
      <c r="EP23" s="21">
        <v>31.65</v>
      </c>
      <c r="EQ23" s="21">
        <v>16.350000000000001</v>
      </c>
      <c r="ER23" s="21">
        <v>16.98</v>
      </c>
      <c r="ES23" s="21">
        <v>31.92</v>
      </c>
      <c r="ET23" s="21">
        <v>32.07</v>
      </c>
      <c r="EU23" s="21">
        <v>30.89</v>
      </c>
      <c r="EV23" s="21">
        <v>23.46</v>
      </c>
      <c r="EW23" s="21">
        <v>17.47</v>
      </c>
      <c r="EX23" s="21">
        <v>19.600000000000001</v>
      </c>
      <c r="EY23" s="21">
        <v>30.29</v>
      </c>
      <c r="EZ23" s="21">
        <v>31.604765969554695</v>
      </c>
      <c r="FA23" s="21">
        <v>27.69</v>
      </c>
    </row>
    <row r="24" spans="1:157" s="32" customFormat="1" ht="12.75" customHeight="1">
      <c r="A24" s="792" t="s">
        <v>3188</v>
      </c>
      <c r="B24" s="425">
        <f t="shared" si="0"/>
        <v>56.186020293122894</v>
      </c>
      <c r="C24" s="425">
        <v>53.299896663954442</v>
      </c>
      <c r="D24" s="425">
        <v>54.002268233404038</v>
      </c>
      <c r="E24" s="425">
        <v>50.493581031442851</v>
      </c>
      <c r="F24" s="425">
        <v>47.93784351412242</v>
      </c>
      <c r="G24" s="425">
        <v>65.694833964542511</v>
      </c>
      <c r="H24" s="425">
        <v>76.00232474189589</v>
      </c>
      <c r="I24" s="425">
        <v>72.286534797519664</v>
      </c>
      <c r="J24" s="425">
        <v>61.035208243881499</v>
      </c>
      <c r="K24" s="425">
        <v>48.149347857245232</v>
      </c>
      <c r="L24" s="425">
        <v>36.997953336062224</v>
      </c>
      <c r="M24" s="425">
        <v>57.663268523384133</v>
      </c>
      <c r="N24" s="425">
        <v>56.186020293122894</v>
      </c>
      <c r="O24" s="425">
        <f t="shared" si="1"/>
        <v>52.858276516218702</v>
      </c>
      <c r="P24" s="425">
        <v>51.369060302578305</v>
      </c>
      <c r="Q24" s="425">
        <v>42.133063349725198</v>
      </c>
      <c r="R24" s="425">
        <v>75.249728555917471</v>
      </c>
      <c r="S24" s="425">
        <v>73.081081081081081</v>
      </c>
      <c r="T24" s="425">
        <v>74.436379163108441</v>
      </c>
      <c r="U24" s="425">
        <v>78.502986611740468</v>
      </c>
      <c r="V24" s="425">
        <v>78.498455001931248</v>
      </c>
      <c r="W24" s="425">
        <v>75.959026250183314</v>
      </c>
      <c r="X24" s="425">
        <v>68.850403022670022</v>
      </c>
      <c r="Y24" s="425">
        <v>69.126495878814879</v>
      </c>
      <c r="Z24" s="425">
        <v>64.652440268065277</v>
      </c>
      <c r="AA24" s="425">
        <v>52.858276516218702</v>
      </c>
      <c r="AB24" s="425">
        <f t="shared" si="2"/>
        <v>38.905263157894737</v>
      </c>
      <c r="AC24" s="425">
        <v>44.490162100506701</v>
      </c>
      <c r="AD24" s="425">
        <v>48.313003774503848</v>
      </c>
      <c r="AE24" s="425">
        <v>45.343445955418474</v>
      </c>
      <c r="AF24" s="425">
        <v>52.101266496617505</v>
      </c>
      <c r="AG24" s="425">
        <v>62.282039343149542</v>
      </c>
      <c r="AH24" s="425">
        <v>62.71746457433234</v>
      </c>
      <c r="AI24" s="425">
        <v>71.389085459767713</v>
      </c>
      <c r="AJ24" s="425">
        <v>65.35344140313579</v>
      </c>
      <c r="AK24" s="425">
        <v>55.705391776570984</v>
      </c>
      <c r="AL24" s="425">
        <v>53.345656192236603</v>
      </c>
      <c r="AM24" s="425">
        <v>66.666666666666657</v>
      </c>
      <c r="AN24" s="425">
        <v>38.905263157894737</v>
      </c>
      <c r="AO24" s="425">
        <f t="shared" si="3"/>
        <v>65.328495546024413</v>
      </c>
      <c r="AP24" s="425">
        <v>69.575884525421657</v>
      </c>
      <c r="AQ24" s="425">
        <v>77.623794434828909</v>
      </c>
      <c r="AR24" s="425">
        <v>80.62931400194644</v>
      </c>
      <c r="AS24" s="425">
        <v>68.914853001969689</v>
      </c>
      <c r="AT24" s="425">
        <v>52.600074774912251</v>
      </c>
      <c r="AU24" s="425">
        <v>59.316248326232504</v>
      </c>
      <c r="AV24" s="425">
        <v>38.025254949010197</v>
      </c>
      <c r="AW24" s="425">
        <v>63.220742387496628</v>
      </c>
      <c r="AX24" s="425">
        <v>50.686979128524342</v>
      </c>
      <c r="AY24" s="425">
        <v>48.219480542505089</v>
      </c>
      <c r="AZ24" s="425">
        <v>49.467783018867934</v>
      </c>
      <c r="BA24" s="425">
        <v>65.328495546024413</v>
      </c>
      <c r="BB24" s="425">
        <f t="shared" si="4"/>
        <v>49.729099774284016</v>
      </c>
      <c r="BC24" s="425">
        <v>45.322592067988673</v>
      </c>
      <c r="BD24" s="425">
        <v>41.645308083663082</v>
      </c>
      <c r="BE24" s="425">
        <v>50.84977492526815</v>
      </c>
      <c r="BF24" s="425">
        <v>48.712710843373493</v>
      </c>
      <c r="BG24" s="425">
        <v>50.176227744807115</v>
      </c>
      <c r="BH24" s="425">
        <v>52.660294117647062</v>
      </c>
      <c r="BI24" s="425">
        <v>52.517563512702559</v>
      </c>
      <c r="BJ24" s="425">
        <v>45.000438123483413</v>
      </c>
      <c r="BK24" s="425">
        <v>44.20473844591163</v>
      </c>
      <c r="BL24" s="425">
        <v>48.251903854944381</v>
      </c>
      <c r="BM24" s="425">
        <v>45.245018553640634</v>
      </c>
      <c r="BN24" s="425">
        <v>49.729099774284016</v>
      </c>
      <c r="BO24" s="425">
        <f t="shared" si="5"/>
        <v>35.293278726014016</v>
      </c>
      <c r="BP24" s="425">
        <v>51.730493249202794</v>
      </c>
      <c r="BQ24" s="425">
        <v>42.227324482717378</v>
      </c>
      <c r="BR24" s="425">
        <v>40.303664407571866</v>
      </c>
      <c r="BS24" s="425">
        <v>37.54116095524212</v>
      </c>
      <c r="BT24" s="425">
        <v>40.65212876339514</v>
      </c>
      <c r="BU24" s="425">
        <v>38.777391810861751</v>
      </c>
      <c r="BV24" s="425">
        <v>32.34724822399675</v>
      </c>
      <c r="BW24" s="425">
        <v>36.82736445424041</v>
      </c>
      <c r="BX24" s="425">
        <v>29.493181282335307</v>
      </c>
      <c r="BY24" s="425">
        <v>28.974457016166532</v>
      </c>
      <c r="BZ24" s="425">
        <v>41.270523375970512</v>
      </c>
      <c r="CA24" s="425">
        <v>35.293278726014016</v>
      </c>
      <c r="CB24" s="425">
        <f t="shared" si="6"/>
        <v>22.355200939742964</v>
      </c>
      <c r="CC24" s="425">
        <v>29.454816972693028</v>
      </c>
      <c r="CD24" s="425">
        <v>35.373426398228226</v>
      </c>
      <c r="CE24" s="425">
        <v>31.718124378140985</v>
      </c>
      <c r="CF24" s="425">
        <v>35.29392038750543</v>
      </c>
      <c r="CG24" s="425">
        <v>36.447947882736159</v>
      </c>
      <c r="CH24" s="425">
        <v>37.301082039162729</v>
      </c>
      <c r="CI24" s="425">
        <v>35.09396755162242</v>
      </c>
      <c r="CJ24" s="425">
        <v>29.083784562211981</v>
      </c>
      <c r="CK24" s="425">
        <v>38.485705923671276</v>
      </c>
      <c r="CL24" s="425">
        <v>25.018502947295424</v>
      </c>
      <c r="CM24" s="425">
        <v>20.980292841648588</v>
      </c>
      <c r="CN24" s="425">
        <v>22.355200939742964</v>
      </c>
      <c r="CO24" s="425">
        <f t="shared" si="7"/>
        <v>22.498403605739018</v>
      </c>
      <c r="CP24" s="425">
        <v>27.009503261073171</v>
      </c>
      <c r="CQ24" s="425">
        <v>32.813327594302706</v>
      </c>
      <c r="CR24" s="425">
        <v>22.115936655897464</v>
      </c>
      <c r="CS24" s="425">
        <v>28.611809286735351</v>
      </c>
      <c r="CT24" s="425">
        <v>27.763307351413562</v>
      </c>
      <c r="CU24" s="425">
        <v>25.077473841928924</v>
      </c>
      <c r="CV24" s="425">
        <v>27.290665693907609</v>
      </c>
      <c r="CW24" s="425">
        <v>27.781168602275468</v>
      </c>
      <c r="CX24" s="425">
        <v>26.812915144811484</v>
      </c>
      <c r="CY24" s="425">
        <v>30.077194895478936</v>
      </c>
      <c r="CZ24" s="425">
        <v>23.101158504635993</v>
      </c>
      <c r="DA24" s="425">
        <v>22.498403605739018</v>
      </c>
      <c r="DB24" s="425">
        <f t="shared" si="8"/>
        <v>30.647171997650453</v>
      </c>
      <c r="DC24" s="425">
        <v>24.304913487696606</v>
      </c>
      <c r="DD24" s="425">
        <v>25.0112121441726</v>
      </c>
      <c r="DE24" s="425">
        <v>22.485328456818461</v>
      </c>
      <c r="DF24" s="425">
        <v>24.733701167147299</v>
      </c>
      <c r="DG24" s="425">
        <v>23.1233150722951</v>
      </c>
      <c r="DH24" s="425">
        <v>20.723305480328325</v>
      </c>
      <c r="DI24" s="425">
        <v>21.397085151109099</v>
      </c>
      <c r="DJ24" s="425">
        <v>27.046253173655916</v>
      </c>
      <c r="DK24" s="425">
        <v>26.544009496828878</v>
      </c>
      <c r="DL24" s="425">
        <v>25.675322730853978</v>
      </c>
      <c r="DM24" s="425">
        <v>31.863536413555796</v>
      </c>
      <c r="DN24" s="425">
        <v>30.647171997650453</v>
      </c>
      <c r="DO24" s="425">
        <f t="shared" si="9"/>
        <v>28.752131432122599</v>
      </c>
      <c r="DP24" s="425">
        <v>24.83805978308914</v>
      </c>
      <c r="DQ24" s="425">
        <v>21.588045803146798</v>
      </c>
      <c r="DR24" s="425">
        <v>22.394440147652517</v>
      </c>
      <c r="DS24" s="425">
        <v>22.311225815297579</v>
      </c>
      <c r="DT24" s="425">
        <v>23.604876863448389</v>
      </c>
      <c r="DU24" s="425">
        <v>23.055522091646978</v>
      </c>
      <c r="DV24" s="425">
        <v>22.016223482007423</v>
      </c>
      <c r="DW24" s="425">
        <v>23.014575254110962</v>
      </c>
      <c r="DX24" s="425">
        <v>22.530788608564276</v>
      </c>
      <c r="DY24" s="425">
        <v>25.160902846825969</v>
      </c>
      <c r="DZ24" s="425">
        <v>26.730185111447895</v>
      </c>
      <c r="EA24" s="425">
        <v>28.752131432122599</v>
      </c>
      <c r="EB24" s="425">
        <f t="shared" si="10"/>
        <v>29.575114366370425</v>
      </c>
      <c r="EC24" s="425">
        <v>23.054681285987698</v>
      </c>
      <c r="ED24" s="425">
        <v>21.142923559936023</v>
      </c>
      <c r="EE24" s="425">
        <v>25.446394971152845</v>
      </c>
      <c r="EF24" s="425">
        <v>24.471543830315497</v>
      </c>
      <c r="EG24" s="425">
        <v>25.889873875493333</v>
      </c>
      <c r="EH24" s="425">
        <v>28.588907897557757</v>
      </c>
      <c r="EI24" s="425">
        <v>28.619874709292201</v>
      </c>
      <c r="EJ24" s="425">
        <v>25.53674095870031</v>
      </c>
      <c r="EK24" s="425">
        <v>26.213066071712834</v>
      </c>
      <c r="EL24" s="425">
        <v>29.129853992833464</v>
      </c>
      <c r="EM24" s="425">
        <v>29.13932503170539</v>
      </c>
      <c r="EN24" s="425">
        <v>29.575114366370425</v>
      </c>
      <c r="EO24" s="425">
        <f t="shared" si="11"/>
        <v>27.34</v>
      </c>
      <c r="EP24" s="20">
        <v>28.47</v>
      </c>
      <c r="EQ24" s="20">
        <v>28.72</v>
      </c>
      <c r="ER24" s="20">
        <v>26.77</v>
      </c>
      <c r="ES24" s="20">
        <v>26.03</v>
      </c>
      <c r="ET24" s="20">
        <v>24.81</v>
      </c>
      <c r="EU24" s="20">
        <v>25.71</v>
      </c>
      <c r="EV24" s="20">
        <v>25.77</v>
      </c>
      <c r="EW24" s="20">
        <v>24.17</v>
      </c>
      <c r="EX24" s="20">
        <v>25.05</v>
      </c>
      <c r="EY24" s="20">
        <v>25.8</v>
      </c>
      <c r="EZ24" s="20">
        <v>26.28</v>
      </c>
      <c r="FA24" s="20">
        <v>27.34</v>
      </c>
    </row>
    <row r="25" spans="1:157" s="32" customFormat="1" ht="12.75" customHeight="1">
      <c r="A25" s="792" t="s">
        <v>3189</v>
      </c>
      <c r="B25" s="425">
        <f t="shared" si="0"/>
        <v>0</v>
      </c>
      <c r="C25" s="425">
        <v>48.081916163474361</v>
      </c>
      <c r="D25" s="425">
        <v>50.066294289150783</v>
      </c>
      <c r="E25" s="425">
        <v>39.633611252715646</v>
      </c>
      <c r="F25" s="425">
        <v>37.598719708141196</v>
      </c>
      <c r="G25" s="425">
        <v>124.25196850393701</v>
      </c>
      <c r="H25" s="425">
        <v>140</v>
      </c>
      <c r="I25" s="425">
        <v>47.74647887323944</v>
      </c>
      <c r="J25" s="425">
        <v>140</v>
      </c>
      <c r="K25" s="425">
        <v>0</v>
      </c>
      <c r="L25" s="425">
        <v>0</v>
      </c>
      <c r="M25" s="425">
        <v>0</v>
      </c>
      <c r="N25" s="425">
        <v>0</v>
      </c>
      <c r="O25" s="425">
        <f t="shared" si="1"/>
        <v>0</v>
      </c>
      <c r="P25" s="425">
        <v>0</v>
      </c>
      <c r="Q25" s="425">
        <v>0</v>
      </c>
      <c r="R25" s="425">
        <v>0</v>
      </c>
      <c r="S25" s="425">
        <v>0</v>
      </c>
      <c r="T25" s="425">
        <v>0</v>
      </c>
      <c r="U25" s="425">
        <v>0</v>
      </c>
      <c r="V25" s="425">
        <v>0</v>
      </c>
      <c r="W25" s="425">
        <v>0</v>
      </c>
      <c r="X25" s="425">
        <v>0</v>
      </c>
      <c r="Y25" s="425">
        <v>0</v>
      </c>
      <c r="Z25" s="425">
        <v>0</v>
      </c>
      <c r="AA25" s="425">
        <v>0</v>
      </c>
      <c r="AB25" s="425">
        <f t="shared" si="2"/>
        <v>0</v>
      </c>
      <c r="AC25" s="425">
        <v>0</v>
      </c>
      <c r="AD25" s="425">
        <v>0</v>
      </c>
      <c r="AE25" s="425">
        <v>0</v>
      </c>
      <c r="AF25" s="425">
        <v>0</v>
      </c>
      <c r="AG25" s="425">
        <v>0</v>
      </c>
      <c r="AH25" s="425">
        <v>49.999999999999993</v>
      </c>
      <c r="AI25" s="425">
        <v>36</v>
      </c>
      <c r="AJ25" s="425">
        <v>36</v>
      </c>
      <c r="AK25" s="425">
        <v>36</v>
      </c>
      <c r="AL25" s="425">
        <v>36</v>
      </c>
      <c r="AM25" s="425">
        <v>0</v>
      </c>
      <c r="AN25" s="425">
        <v>0</v>
      </c>
      <c r="AO25" s="425">
        <f t="shared" si="3"/>
        <v>0</v>
      </c>
      <c r="AP25" s="425">
        <v>0</v>
      </c>
      <c r="AQ25" s="425">
        <v>0</v>
      </c>
      <c r="AR25" s="425">
        <v>0</v>
      </c>
      <c r="AS25" s="425">
        <v>60</v>
      </c>
      <c r="AT25" s="425">
        <v>0</v>
      </c>
      <c r="AU25" s="425">
        <v>0</v>
      </c>
      <c r="AV25" s="425">
        <v>0</v>
      </c>
      <c r="AW25" s="425">
        <v>0</v>
      </c>
      <c r="AX25" s="425">
        <v>0</v>
      </c>
      <c r="AY25" s="425">
        <v>0</v>
      </c>
      <c r="AZ25" s="425">
        <v>0</v>
      </c>
      <c r="BA25" s="425">
        <v>0</v>
      </c>
      <c r="BB25" s="425">
        <f t="shared" si="4"/>
        <v>0</v>
      </c>
      <c r="BC25" s="425">
        <v>0</v>
      </c>
      <c r="BD25" s="425">
        <v>60.000000000000007</v>
      </c>
      <c r="BE25" s="425">
        <v>60.000000000000007</v>
      </c>
      <c r="BF25" s="425">
        <v>0</v>
      </c>
      <c r="BG25" s="425">
        <v>0</v>
      </c>
      <c r="BH25" s="425">
        <v>0</v>
      </c>
      <c r="BI25" s="425">
        <v>0</v>
      </c>
      <c r="BJ25" s="425">
        <v>0</v>
      </c>
      <c r="BK25" s="425">
        <v>0</v>
      </c>
      <c r="BL25" s="425">
        <v>0</v>
      </c>
      <c r="BM25" s="425">
        <v>0</v>
      </c>
      <c r="BN25" s="425">
        <v>0</v>
      </c>
      <c r="BO25" s="425">
        <f t="shared" si="5"/>
        <v>75</v>
      </c>
      <c r="BP25" s="425">
        <v>0</v>
      </c>
      <c r="BQ25" s="425">
        <v>0</v>
      </c>
      <c r="BR25" s="425">
        <v>0</v>
      </c>
      <c r="BS25" s="425">
        <v>0</v>
      </c>
      <c r="BT25" s="425">
        <v>64.099999999999994</v>
      </c>
      <c r="BU25" s="425">
        <v>64.099999999999994</v>
      </c>
      <c r="BV25" s="425">
        <v>66.2</v>
      </c>
      <c r="BW25" s="425">
        <v>67.09999999999998</v>
      </c>
      <c r="BX25" s="425">
        <v>67.099999999999994</v>
      </c>
      <c r="BY25" s="425">
        <v>67.099999999999994</v>
      </c>
      <c r="BZ25" s="425">
        <v>68.099999999999994</v>
      </c>
      <c r="CA25" s="425">
        <v>75</v>
      </c>
      <c r="CB25" s="425">
        <f t="shared" si="6"/>
        <v>68.7</v>
      </c>
      <c r="CC25" s="425">
        <v>75</v>
      </c>
      <c r="CD25" s="425">
        <v>75</v>
      </c>
      <c r="CE25" s="425">
        <v>74.2</v>
      </c>
      <c r="CF25" s="425">
        <v>75</v>
      </c>
      <c r="CG25" s="425">
        <v>75</v>
      </c>
      <c r="CH25" s="425">
        <v>75</v>
      </c>
      <c r="CI25" s="425">
        <v>75</v>
      </c>
      <c r="CJ25" s="425">
        <v>68.7</v>
      </c>
      <c r="CK25" s="425">
        <v>68.7</v>
      </c>
      <c r="CL25" s="425">
        <v>68.7</v>
      </c>
      <c r="CM25" s="425">
        <v>68.7</v>
      </c>
      <c r="CN25" s="425">
        <v>68.7</v>
      </c>
      <c r="CO25" s="425">
        <f t="shared" si="7"/>
        <v>38.363109540636039</v>
      </c>
      <c r="CP25" s="425">
        <v>62.9</v>
      </c>
      <c r="CQ25" s="425">
        <v>62.9</v>
      </c>
      <c r="CR25" s="425">
        <v>62.9</v>
      </c>
      <c r="CS25" s="425">
        <v>31.316851168511683</v>
      </c>
      <c r="CT25" s="425">
        <v>37.515163219536511</v>
      </c>
      <c r="CU25" s="425">
        <v>36.30870467755328</v>
      </c>
      <c r="CV25" s="425">
        <v>50</v>
      </c>
      <c r="CW25" s="425">
        <v>48.7</v>
      </c>
      <c r="CX25" s="425">
        <v>42.422127552938221</v>
      </c>
      <c r="CY25" s="425">
        <v>34.834413309982487</v>
      </c>
      <c r="CZ25" s="425">
        <v>37.125803497085755</v>
      </c>
      <c r="DA25" s="425">
        <v>38.363109540636039</v>
      </c>
      <c r="DB25" s="425">
        <f t="shared" si="8"/>
        <v>26.365102445472569</v>
      </c>
      <c r="DC25" s="425">
        <v>31.522097953216374</v>
      </c>
      <c r="DD25" s="425">
        <v>30.52826144784343</v>
      </c>
      <c r="DE25" s="425">
        <v>27.806732186732187</v>
      </c>
      <c r="DF25" s="425">
        <v>35.004374999999996</v>
      </c>
      <c r="DG25" s="425">
        <v>31.153253012048193</v>
      </c>
      <c r="DH25" s="425">
        <v>32.536246418338109</v>
      </c>
      <c r="DI25" s="425">
        <v>24.684491017964074</v>
      </c>
      <c r="DJ25" s="425">
        <v>24.670276625172892</v>
      </c>
      <c r="DK25" s="425">
        <v>34.814893617021276</v>
      </c>
      <c r="DL25" s="425">
        <v>22.742574507027662</v>
      </c>
      <c r="DM25" s="425">
        <v>23.019296000000001</v>
      </c>
      <c r="DN25" s="425">
        <v>26.365102445472569</v>
      </c>
      <c r="DO25" s="425">
        <f t="shared" si="9"/>
        <v>28.759949141767326</v>
      </c>
      <c r="DP25" s="425">
        <v>23.142568861767948</v>
      </c>
      <c r="DQ25" s="425">
        <v>23.856357865989612</v>
      </c>
      <c r="DR25" s="425">
        <v>23.76580839553516</v>
      </c>
      <c r="DS25" s="425">
        <v>25</v>
      </c>
      <c r="DT25" s="425">
        <v>23</v>
      </c>
      <c r="DU25" s="425">
        <v>26.438171694937203</v>
      </c>
      <c r="DV25" s="425">
        <v>24.711102253098719</v>
      </c>
      <c r="DW25" s="425">
        <v>24.593406593406595</v>
      </c>
      <c r="DX25" s="425">
        <v>30</v>
      </c>
      <c r="DY25" s="425">
        <v>26.752875163114403</v>
      </c>
      <c r="DZ25" s="425">
        <v>27.510337772290324</v>
      </c>
      <c r="EA25" s="425">
        <v>28.759949141767326</v>
      </c>
      <c r="EB25" s="425">
        <f t="shared" si="10"/>
        <v>22.522153268410669</v>
      </c>
      <c r="EC25" s="425">
        <v>25.553403049084977</v>
      </c>
      <c r="ED25" s="425">
        <v>25.661145901486119</v>
      </c>
      <c r="EE25" s="425">
        <v>31.559999999999995</v>
      </c>
      <c r="EF25" s="425">
        <v>22.276662593820912</v>
      </c>
      <c r="EG25" s="425">
        <v>27</v>
      </c>
      <c r="EH25" s="425">
        <v>27.741361684727046</v>
      </c>
      <c r="EI25" s="425">
        <v>27.943441451629486</v>
      </c>
      <c r="EJ25" s="425">
        <v>24.972563459451763</v>
      </c>
      <c r="EK25" s="425">
        <v>22.631071428571431</v>
      </c>
      <c r="EL25" s="425">
        <v>22.644020618556702</v>
      </c>
      <c r="EM25" s="425">
        <v>26.920295489891135</v>
      </c>
      <c r="EN25" s="425">
        <v>22.522153268410669</v>
      </c>
      <c r="EO25" s="425">
        <f t="shared" si="11"/>
        <v>15.42</v>
      </c>
      <c r="EP25" s="20">
        <v>23</v>
      </c>
      <c r="EQ25" s="20">
        <v>16.93</v>
      </c>
      <c r="ER25" s="20">
        <v>20.28</v>
      </c>
      <c r="ES25" s="20">
        <v>21.38</v>
      </c>
      <c r="ET25" s="20">
        <v>19.71</v>
      </c>
      <c r="EU25" s="20">
        <v>23.02</v>
      </c>
      <c r="EV25" s="20">
        <v>20.84</v>
      </c>
      <c r="EW25" s="20">
        <v>18.11</v>
      </c>
      <c r="EX25" s="20">
        <v>16.79</v>
      </c>
      <c r="EY25" s="20">
        <v>16.600000000000001</v>
      </c>
      <c r="EZ25" s="20">
        <v>19.66</v>
      </c>
      <c r="FA25" s="20">
        <v>15.42</v>
      </c>
    </row>
    <row r="26" spans="1:157" s="32" customFormat="1" ht="12.75" customHeight="1">
      <c r="A26" s="792" t="s">
        <v>3057</v>
      </c>
      <c r="B26" s="425">
        <f t="shared" si="0"/>
        <v>72.389302937308202</v>
      </c>
      <c r="C26" s="425">
        <v>52.332619939361507</v>
      </c>
      <c r="D26" s="425">
        <v>56.528247141150366</v>
      </c>
      <c r="E26" s="425">
        <v>54.241902627826441</v>
      </c>
      <c r="F26" s="425">
        <v>60.730200633579742</v>
      </c>
      <c r="G26" s="425">
        <v>80.859529702970292</v>
      </c>
      <c r="H26" s="425">
        <v>81</v>
      </c>
      <c r="I26" s="425">
        <v>84.187765505522506</v>
      </c>
      <c r="J26" s="425">
        <v>63</v>
      </c>
      <c r="K26" s="425">
        <v>69.726027397260282</v>
      </c>
      <c r="L26" s="425">
        <v>69.837133550488602</v>
      </c>
      <c r="M26" s="425">
        <v>63.983739837398375</v>
      </c>
      <c r="N26" s="425">
        <v>72.389302937308202</v>
      </c>
      <c r="O26" s="425">
        <f t="shared" si="1"/>
        <v>64.81</v>
      </c>
      <c r="P26" s="425">
        <v>63.3</v>
      </c>
      <c r="Q26" s="425">
        <v>54.999999999999993</v>
      </c>
      <c r="R26" s="425">
        <v>55</v>
      </c>
      <c r="S26" s="425">
        <v>67</v>
      </c>
      <c r="T26" s="425">
        <v>70</v>
      </c>
      <c r="U26" s="425">
        <v>0</v>
      </c>
      <c r="V26" s="425">
        <v>0</v>
      </c>
      <c r="W26" s="425">
        <v>65.454545454545453</v>
      </c>
      <c r="X26" s="425">
        <v>67.988008474576276</v>
      </c>
      <c r="Y26" s="425">
        <v>60.137904564315356</v>
      </c>
      <c r="Z26" s="425">
        <v>62.035662650602411</v>
      </c>
      <c r="AA26" s="425">
        <v>64.81</v>
      </c>
      <c r="AB26" s="425">
        <f t="shared" si="2"/>
        <v>0</v>
      </c>
      <c r="AC26" s="425">
        <v>58.87826086956521</v>
      </c>
      <c r="AD26" s="425">
        <v>47.441860465116278</v>
      </c>
      <c r="AE26" s="425">
        <v>51.760563380281695</v>
      </c>
      <c r="AF26" s="425">
        <v>52.134471718249735</v>
      </c>
      <c r="AG26" s="425">
        <v>49.999999999999993</v>
      </c>
      <c r="AH26" s="425">
        <v>60</v>
      </c>
      <c r="AI26" s="425">
        <v>30</v>
      </c>
      <c r="AJ26" s="425">
        <v>51.762048192771076</v>
      </c>
      <c r="AK26" s="425">
        <v>43</v>
      </c>
      <c r="AL26" s="425">
        <v>36.999999999999993</v>
      </c>
      <c r="AM26" s="425">
        <v>0</v>
      </c>
      <c r="AN26" s="425">
        <v>0</v>
      </c>
      <c r="AO26" s="425">
        <f t="shared" si="3"/>
        <v>0</v>
      </c>
      <c r="AP26" s="425">
        <v>0</v>
      </c>
      <c r="AQ26" s="425">
        <v>85</v>
      </c>
      <c r="AR26" s="425">
        <v>0</v>
      </c>
      <c r="AS26" s="425">
        <v>0</v>
      </c>
      <c r="AT26" s="425">
        <v>0</v>
      </c>
      <c r="AU26" s="425">
        <v>0</v>
      </c>
      <c r="AV26" s="425">
        <v>0</v>
      </c>
      <c r="AW26" s="425">
        <v>0</v>
      </c>
      <c r="AX26" s="425">
        <v>0</v>
      </c>
      <c r="AY26" s="425">
        <v>0</v>
      </c>
      <c r="AZ26" s="425">
        <v>0</v>
      </c>
      <c r="BA26" s="425">
        <v>0</v>
      </c>
      <c r="BB26" s="425">
        <f t="shared" si="4"/>
        <v>62.981818181818177</v>
      </c>
      <c r="BC26" s="425">
        <v>0</v>
      </c>
      <c r="BD26" s="425">
        <v>60</v>
      </c>
      <c r="BE26" s="425">
        <v>0</v>
      </c>
      <c r="BF26" s="425">
        <v>0</v>
      </c>
      <c r="BG26" s="425">
        <v>0</v>
      </c>
      <c r="BH26" s="425">
        <v>61.670184696569926</v>
      </c>
      <c r="BI26" s="425">
        <v>61.485915492957751</v>
      </c>
      <c r="BJ26" s="425">
        <v>61.551470588235297</v>
      </c>
      <c r="BK26" s="425">
        <v>61.640109890109898</v>
      </c>
      <c r="BL26" s="425">
        <v>61.632596685082873</v>
      </c>
      <c r="BM26" s="425">
        <v>61.601694915254235</v>
      </c>
      <c r="BN26" s="425">
        <v>62.981818181818177</v>
      </c>
      <c r="BO26" s="425">
        <f t="shared" si="5"/>
        <v>31.206896551724135</v>
      </c>
      <c r="BP26" s="425">
        <v>62.981818181818177</v>
      </c>
      <c r="BQ26" s="425">
        <v>62.981818181818177</v>
      </c>
      <c r="BR26" s="425">
        <v>62.801801801801801</v>
      </c>
      <c r="BS26" s="425">
        <v>60.6</v>
      </c>
      <c r="BT26" s="425">
        <v>50.485057471264369</v>
      </c>
      <c r="BU26" s="425">
        <v>35.184907902554961</v>
      </c>
      <c r="BV26" s="425">
        <v>36.473584905660381</v>
      </c>
      <c r="BW26" s="425">
        <v>33.154050550874913</v>
      </c>
      <c r="BX26" s="425">
        <v>34.91890798786654</v>
      </c>
      <c r="BY26" s="425">
        <v>36.839488636363633</v>
      </c>
      <c r="BZ26" s="425">
        <v>36.849217638691329</v>
      </c>
      <c r="CA26" s="425">
        <v>31.206896551724135</v>
      </c>
      <c r="CB26" s="425">
        <f t="shared" si="6"/>
        <v>26.463414634146339</v>
      </c>
      <c r="CC26" s="425">
        <v>39.064665127020781</v>
      </c>
      <c r="CD26" s="425">
        <v>45.090460526315788</v>
      </c>
      <c r="CE26" s="425">
        <v>55.499999999999993</v>
      </c>
      <c r="CF26" s="425">
        <v>54.6</v>
      </c>
      <c r="CG26" s="425">
        <v>44.999999999999993</v>
      </c>
      <c r="CH26" s="425">
        <v>0</v>
      </c>
      <c r="CI26" s="425">
        <v>0</v>
      </c>
      <c r="CJ26" s="425">
        <v>47.999999999999993</v>
      </c>
      <c r="CK26" s="425">
        <v>0</v>
      </c>
      <c r="CL26" s="425">
        <v>0</v>
      </c>
      <c r="CM26" s="425">
        <v>15.000000000000002</v>
      </c>
      <c r="CN26" s="425">
        <v>26.463414634146339</v>
      </c>
      <c r="CO26" s="425">
        <f t="shared" si="7"/>
        <v>35.296649246849057</v>
      </c>
      <c r="CP26" s="425">
        <v>15</v>
      </c>
      <c r="CQ26" s="425">
        <v>15</v>
      </c>
      <c r="CR26" s="425">
        <v>35.311885729262215</v>
      </c>
      <c r="CS26" s="425">
        <v>41.393599101628304</v>
      </c>
      <c r="CT26" s="425">
        <v>41.631336405529957</v>
      </c>
      <c r="CU26" s="425">
        <v>32.46153846153846</v>
      </c>
      <c r="CV26" s="425">
        <v>28.656924231968031</v>
      </c>
      <c r="CW26" s="425">
        <v>24.480516087179808</v>
      </c>
      <c r="CX26" s="425">
        <v>32.888888888888893</v>
      </c>
      <c r="CY26" s="425">
        <v>32.783399724671213</v>
      </c>
      <c r="CZ26" s="425">
        <v>35.539693251533741</v>
      </c>
      <c r="DA26" s="425">
        <v>35.296649246849057</v>
      </c>
      <c r="DB26" s="425">
        <f t="shared" si="8"/>
        <v>29.806101908836041</v>
      </c>
      <c r="DC26" s="425">
        <v>33.604578313253008</v>
      </c>
      <c r="DD26" s="425">
        <v>35.770270270270267</v>
      </c>
      <c r="DE26" s="425">
        <v>36.39466920514041</v>
      </c>
      <c r="DF26" s="425">
        <v>37.747115479115479</v>
      </c>
      <c r="DG26" s="425">
        <v>35.55263157894737</v>
      </c>
      <c r="DH26" s="425">
        <v>27.376948745328352</v>
      </c>
      <c r="DI26" s="425">
        <v>30.701354093771869</v>
      </c>
      <c r="DJ26" s="425">
        <v>23.941806991629736</v>
      </c>
      <c r="DK26" s="425">
        <v>19.776612077316972</v>
      </c>
      <c r="DL26" s="425">
        <v>23.344696912970971</v>
      </c>
      <c r="DM26" s="425">
        <v>28.648355993158194</v>
      </c>
      <c r="DN26" s="425">
        <v>29.806101908836041</v>
      </c>
      <c r="DO26" s="425">
        <f t="shared" si="9"/>
        <v>25.795537243496529</v>
      </c>
      <c r="DP26" s="425">
        <v>22.832505284087592</v>
      </c>
      <c r="DQ26" s="425">
        <v>23.579935587646041</v>
      </c>
      <c r="DR26" s="425">
        <v>28.860880126767928</v>
      </c>
      <c r="DS26" s="425">
        <v>32.927445692883893</v>
      </c>
      <c r="DT26" s="425">
        <v>30.82286767357078</v>
      </c>
      <c r="DU26" s="425">
        <v>26.086932057001071</v>
      </c>
      <c r="DV26" s="425">
        <v>27.58454979005754</v>
      </c>
      <c r="DW26" s="425">
        <v>21.689750692520779</v>
      </c>
      <c r="DX26" s="425">
        <v>19.316890510734531</v>
      </c>
      <c r="DY26" s="425">
        <v>26.727027944524945</v>
      </c>
      <c r="DZ26" s="425">
        <v>27.258550558579209</v>
      </c>
      <c r="EA26" s="425">
        <v>25.795537243496529</v>
      </c>
      <c r="EB26" s="425">
        <f t="shared" si="10"/>
        <v>22.677345426522024</v>
      </c>
      <c r="EC26" s="425">
        <v>21.891725886862051</v>
      </c>
      <c r="ED26" s="425">
        <v>22.788272517596706</v>
      </c>
      <c r="EE26" s="425">
        <v>21.494296295196822</v>
      </c>
      <c r="EF26" s="425">
        <v>21.148680263115811</v>
      </c>
      <c r="EG26" s="425">
        <v>25.701249328186837</v>
      </c>
      <c r="EH26" s="425">
        <v>24.83261697392642</v>
      </c>
      <c r="EI26" s="425">
        <v>24.773014991671289</v>
      </c>
      <c r="EJ26" s="425">
        <v>26.73067188721021</v>
      </c>
      <c r="EK26" s="425">
        <v>22.577063902231409</v>
      </c>
      <c r="EL26" s="425">
        <v>20.874808056985319</v>
      </c>
      <c r="EM26" s="425">
        <v>22.290826926759873</v>
      </c>
      <c r="EN26" s="425">
        <v>22.677345426522024</v>
      </c>
      <c r="EO26" s="425">
        <f t="shared" si="11"/>
        <v>22.465477770404775</v>
      </c>
      <c r="EP26" s="20">
        <v>24.76144817873022</v>
      </c>
      <c r="EQ26" s="20">
        <v>22.681152808301107</v>
      </c>
      <c r="ER26" s="20">
        <v>22.02</v>
      </c>
      <c r="ES26" s="20">
        <v>29.035522279415588</v>
      </c>
      <c r="ET26" s="20">
        <v>26.53</v>
      </c>
      <c r="EU26" s="20">
        <v>23.434208973056936</v>
      </c>
      <c r="EV26" s="20">
        <v>23.945410447159063</v>
      </c>
      <c r="EW26" s="20">
        <v>22.786324491904924</v>
      </c>
      <c r="EX26" s="20">
        <v>21.9</v>
      </c>
      <c r="EY26" s="20">
        <v>24.005419850766437</v>
      </c>
      <c r="EZ26" s="20">
        <v>20.324912385538781</v>
      </c>
      <c r="FA26" s="20">
        <v>22.465477770404775</v>
      </c>
    </row>
    <row r="27" spans="1:157" s="32" customFormat="1" ht="12.75" customHeight="1">
      <c r="A27" s="792" t="s">
        <v>3190</v>
      </c>
      <c r="B27" s="425">
        <f t="shared" si="0"/>
        <v>0</v>
      </c>
      <c r="C27" s="425">
        <v>0</v>
      </c>
      <c r="D27" s="425">
        <v>0</v>
      </c>
      <c r="E27" s="425">
        <v>0</v>
      </c>
      <c r="F27" s="425">
        <v>0</v>
      </c>
      <c r="G27" s="425">
        <v>0</v>
      </c>
      <c r="H27" s="425">
        <v>0</v>
      </c>
      <c r="I27" s="425">
        <v>0</v>
      </c>
      <c r="J27" s="425">
        <v>0</v>
      </c>
      <c r="K27" s="425">
        <v>0</v>
      </c>
      <c r="L27" s="425">
        <v>0</v>
      </c>
      <c r="M27" s="425">
        <v>0</v>
      </c>
      <c r="N27" s="425">
        <v>0</v>
      </c>
      <c r="O27" s="425">
        <f t="shared" si="1"/>
        <v>0</v>
      </c>
      <c r="P27" s="425">
        <v>0</v>
      </c>
      <c r="Q27" s="425">
        <v>0</v>
      </c>
      <c r="R27" s="425">
        <v>0</v>
      </c>
      <c r="S27" s="425">
        <v>0</v>
      </c>
      <c r="T27" s="425">
        <v>0</v>
      </c>
      <c r="U27" s="425">
        <v>0</v>
      </c>
      <c r="V27" s="425">
        <v>0</v>
      </c>
      <c r="W27" s="425">
        <v>0</v>
      </c>
      <c r="X27" s="425">
        <v>0</v>
      </c>
      <c r="Y27" s="425">
        <v>0</v>
      </c>
      <c r="Z27" s="425">
        <v>0</v>
      </c>
      <c r="AA27" s="425">
        <v>0</v>
      </c>
      <c r="AB27" s="425">
        <f t="shared" si="2"/>
        <v>0</v>
      </c>
      <c r="AC27" s="425">
        <v>0</v>
      </c>
      <c r="AD27" s="425">
        <v>0</v>
      </c>
      <c r="AE27" s="425">
        <v>0</v>
      </c>
      <c r="AF27" s="425">
        <v>0</v>
      </c>
      <c r="AG27" s="425">
        <v>0</v>
      </c>
      <c r="AH27" s="425">
        <v>0</v>
      </c>
      <c r="AI27" s="425">
        <v>0</v>
      </c>
      <c r="AJ27" s="425">
        <v>0</v>
      </c>
      <c r="AK27" s="425">
        <v>0</v>
      </c>
      <c r="AL27" s="425">
        <v>0</v>
      </c>
      <c r="AM27" s="425">
        <v>0</v>
      </c>
      <c r="AN27" s="425">
        <v>0</v>
      </c>
      <c r="AO27" s="425">
        <f t="shared" si="3"/>
        <v>0</v>
      </c>
      <c r="AP27" s="425">
        <v>0</v>
      </c>
      <c r="AQ27" s="425">
        <v>0</v>
      </c>
      <c r="AR27" s="425">
        <v>0</v>
      </c>
      <c r="AS27" s="425">
        <v>0</v>
      </c>
      <c r="AT27" s="425">
        <v>0</v>
      </c>
      <c r="AU27" s="425">
        <v>0</v>
      </c>
      <c r="AV27" s="425">
        <v>0</v>
      </c>
      <c r="AW27" s="425">
        <v>0</v>
      </c>
      <c r="AX27" s="425">
        <v>0</v>
      </c>
      <c r="AY27" s="425">
        <v>0</v>
      </c>
      <c r="AZ27" s="425">
        <v>0</v>
      </c>
      <c r="BA27" s="425">
        <v>0</v>
      </c>
      <c r="BB27" s="425">
        <f t="shared" si="4"/>
        <v>0</v>
      </c>
      <c r="BC27" s="425">
        <v>0</v>
      </c>
      <c r="BD27" s="425">
        <v>0</v>
      </c>
      <c r="BE27" s="425">
        <v>0</v>
      </c>
      <c r="BF27" s="425">
        <v>0</v>
      </c>
      <c r="BG27" s="425">
        <v>0</v>
      </c>
      <c r="BH27" s="425">
        <v>0</v>
      </c>
      <c r="BI27" s="425">
        <v>0</v>
      </c>
      <c r="BJ27" s="425">
        <v>0</v>
      </c>
      <c r="BK27" s="425">
        <v>0</v>
      </c>
      <c r="BL27" s="425">
        <v>0</v>
      </c>
      <c r="BM27" s="425">
        <v>0</v>
      </c>
      <c r="BN27" s="425">
        <v>0</v>
      </c>
      <c r="BO27" s="425">
        <f t="shared" si="5"/>
        <v>0</v>
      </c>
      <c r="BP27" s="425">
        <v>0</v>
      </c>
      <c r="BQ27" s="425">
        <v>0</v>
      </c>
      <c r="BR27" s="425">
        <v>0</v>
      </c>
      <c r="BS27" s="425">
        <v>0</v>
      </c>
      <c r="BT27" s="425">
        <v>0</v>
      </c>
      <c r="BU27" s="425">
        <v>0</v>
      </c>
      <c r="BV27" s="425">
        <v>0</v>
      </c>
      <c r="BW27" s="425">
        <v>0</v>
      </c>
      <c r="BX27" s="425">
        <v>0</v>
      </c>
      <c r="BY27" s="425">
        <v>0</v>
      </c>
      <c r="BZ27" s="425">
        <v>0</v>
      </c>
      <c r="CA27" s="425">
        <v>0</v>
      </c>
      <c r="CB27" s="425">
        <f t="shared" si="6"/>
        <v>0</v>
      </c>
      <c r="CC27" s="425">
        <v>0</v>
      </c>
      <c r="CD27" s="425">
        <v>0</v>
      </c>
      <c r="CE27" s="425">
        <v>0</v>
      </c>
      <c r="CF27" s="425">
        <v>0</v>
      </c>
      <c r="CG27" s="425">
        <v>0</v>
      </c>
      <c r="CH27" s="425">
        <v>0</v>
      </c>
      <c r="CI27" s="425">
        <v>0</v>
      </c>
      <c r="CJ27" s="425">
        <v>0</v>
      </c>
      <c r="CK27" s="425">
        <v>0</v>
      </c>
      <c r="CL27" s="425">
        <v>0</v>
      </c>
      <c r="CM27" s="425">
        <v>0</v>
      </c>
      <c r="CN27" s="425">
        <v>0</v>
      </c>
      <c r="CO27" s="425">
        <f t="shared" si="7"/>
        <v>3.2413793103448274</v>
      </c>
      <c r="CP27" s="425">
        <v>0</v>
      </c>
      <c r="CQ27" s="425">
        <v>0</v>
      </c>
      <c r="CR27" s="425">
        <v>0</v>
      </c>
      <c r="CS27" s="425">
        <v>2</v>
      </c>
      <c r="CT27" s="425">
        <v>11.294790343074967</v>
      </c>
      <c r="CU27" s="425">
        <v>10.941717791411044</v>
      </c>
      <c r="CV27" s="425">
        <v>20</v>
      </c>
      <c r="CW27" s="425">
        <v>20</v>
      </c>
      <c r="CX27" s="425">
        <v>11.07</v>
      </c>
      <c r="CY27" s="425">
        <v>4.997484313561448</v>
      </c>
      <c r="CZ27" s="425">
        <v>17.489348752282414</v>
      </c>
      <c r="DA27" s="425">
        <v>3.2413793103448274</v>
      </c>
      <c r="DB27" s="425">
        <f t="shared" si="8"/>
        <v>20.268909749976764</v>
      </c>
      <c r="DC27" s="425">
        <v>8.3268133659331696</v>
      </c>
      <c r="DD27" s="425">
        <v>11.534313725490199</v>
      </c>
      <c r="DE27" s="425">
        <v>11.313829787234043</v>
      </c>
      <c r="DF27" s="425">
        <v>14.682843763303532</v>
      </c>
      <c r="DG27" s="425">
        <v>23.825936599423628</v>
      </c>
      <c r="DH27" s="425">
        <v>23.541036381043561</v>
      </c>
      <c r="DI27" s="425">
        <v>21.663908701854496</v>
      </c>
      <c r="DJ27" s="425">
        <v>16.735850396991225</v>
      </c>
      <c r="DK27" s="425">
        <v>14.451139511152146</v>
      </c>
      <c r="DL27" s="425">
        <v>18.457922929989202</v>
      </c>
      <c r="DM27" s="425">
        <v>19.453997299436605</v>
      </c>
      <c r="DN27" s="425">
        <v>20.268909749976764</v>
      </c>
      <c r="DO27" s="425">
        <f t="shared" si="9"/>
        <v>24.951709312518258</v>
      </c>
      <c r="DP27" s="425">
        <v>20.155629560627233</v>
      </c>
      <c r="DQ27" s="425">
        <v>18.745715373433931</v>
      </c>
      <c r="DR27" s="425">
        <v>20.863187805579521</v>
      </c>
      <c r="DS27" s="425">
        <v>18.730024650094006</v>
      </c>
      <c r="DT27" s="425">
        <v>14.699885173927727</v>
      </c>
      <c r="DU27" s="425">
        <v>18.135457421024523</v>
      </c>
      <c r="DV27" s="425">
        <v>19.254912784279089</v>
      </c>
      <c r="DW27" s="425">
        <v>20.463845223700119</v>
      </c>
      <c r="DX27" s="425">
        <v>24.497986414015017</v>
      </c>
      <c r="DY27" s="425">
        <v>21.960824656558056</v>
      </c>
      <c r="DZ27" s="425">
        <v>24.168170426065164</v>
      </c>
      <c r="EA27" s="425">
        <v>24.951709312518258</v>
      </c>
      <c r="EB27" s="425">
        <f t="shared" si="10"/>
        <v>20.214411937954058</v>
      </c>
      <c r="EC27" s="425">
        <v>21.904143941135892</v>
      </c>
      <c r="ED27" s="425">
        <v>19.876940035273371</v>
      </c>
      <c r="EE27" s="425">
        <v>22.233206052892097</v>
      </c>
      <c r="EF27" s="425">
        <v>18.850956566701136</v>
      </c>
      <c r="EG27" s="425">
        <v>18.183090379008746</v>
      </c>
      <c r="EH27" s="425">
        <v>0</v>
      </c>
      <c r="EI27" s="425">
        <v>18.741794310722103</v>
      </c>
      <c r="EJ27" s="425">
        <v>19.769800851703408</v>
      </c>
      <c r="EK27" s="425">
        <v>19.479641784403157</v>
      </c>
      <c r="EL27" s="425">
        <v>18.726593035050147</v>
      </c>
      <c r="EM27" s="425">
        <v>18.432116876510236</v>
      </c>
      <c r="EN27" s="425">
        <v>20.214411937954058</v>
      </c>
      <c r="EO27" s="425">
        <f t="shared" si="11"/>
        <v>21.28656099241902</v>
      </c>
      <c r="EP27" s="20">
        <v>20.817485703208298</v>
      </c>
      <c r="EQ27" s="20">
        <v>22.967604912998976</v>
      </c>
      <c r="ER27" s="20">
        <v>23.84</v>
      </c>
      <c r="ES27" s="20">
        <v>18.051637074442091</v>
      </c>
      <c r="ET27" s="20">
        <v>18.72</v>
      </c>
      <c r="EU27" s="20">
        <v>23.110775095298607</v>
      </c>
      <c r="EV27" s="20">
        <v>22</v>
      </c>
      <c r="EW27" s="20">
        <v>20.693746566175953</v>
      </c>
      <c r="EX27" s="20">
        <v>20.67</v>
      </c>
      <c r="EY27" s="20">
        <v>21.356120511762281</v>
      </c>
      <c r="EZ27" s="20">
        <v>21.28</v>
      </c>
      <c r="FA27" s="20">
        <v>21.28656099241902</v>
      </c>
    </row>
    <row r="28" spans="1:157" s="32" customFormat="1" ht="12.75" customHeight="1">
      <c r="A28" s="725" t="s">
        <v>3191</v>
      </c>
      <c r="B28" s="425">
        <f t="shared" si="0"/>
        <v>77.280228926629817</v>
      </c>
      <c r="C28" s="425">
        <v>81.184904632152595</v>
      </c>
      <c r="D28" s="425">
        <v>72.348088378906255</v>
      </c>
      <c r="E28" s="425">
        <v>74.697445910290241</v>
      </c>
      <c r="F28" s="425">
        <v>80.040537527616195</v>
      </c>
      <c r="G28" s="425">
        <v>80.685575549842909</v>
      </c>
      <c r="H28" s="425">
        <v>68.743065083400083</v>
      </c>
      <c r="I28" s="425">
        <v>68.883200948652316</v>
      </c>
      <c r="J28" s="425">
        <v>69.074730232558139</v>
      </c>
      <c r="K28" s="425">
        <v>74.650014039028505</v>
      </c>
      <c r="L28" s="425">
        <v>72.866088127478122</v>
      </c>
      <c r="M28" s="425">
        <v>73.084222042278995</v>
      </c>
      <c r="N28" s="425">
        <v>77.280228926629817</v>
      </c>
      <c r="O28" s="425">
        <f t="shared" si="1"/>
        <v>64.770761565046016</v>
      </c>
      <c r="P28" s="425">
        <v>69.651443069107088</v>
      </c>
      <c r="Q28" s="425">
        <v>78.120882408341004</v>
      </c>
      <c r="R28" s="425">
        <v>75.429213955443473</v>
      </c>
      <c r="S28" s="425">
        <v>77.994230217204091</v>
      </c>
      <c r="T28" s="425">
        <v>77.964152186938293</v>
      </c>
      <c r="U28" s="425">
        <v>75.669044369803757</v>
      </c>
      <c r="V28" s="425">
        <v>75.50310276679842</v>
      </c>
      <c r="W28" s="425">
        <v>72.487653392126703</v>
      </c>
      <c r="X28" s="425">
        <v>74.401843863286416</v>
      </c>
      <c r="Y28" s="425">
        <v>66.057711892679663</v>
      </c>
      <c r="Z28" s="425">
        <v>65.529638021919681</v>
      </c>
      <c r="AA28" s="425">
        <v>64.770761565046016</v>
      </c>
      <c r="AB28" s="425">
        <f t="shared" si="2"/>
        <v>76.811507856904043</v>
      </c>
      <c r="AC28" s="425">
        <v>56.248590701604485</v>
      </c>
      <c r="AD28" s="425">
        <v>56.1346405470766</v>
      </c>
      <c r="AE28" s="425">
        <v>54.449420768464641</v>
      </c>
      <c r="AF28" s="425">
        <v>52.980810764900021</v>
      </c>
      <c r="AG28" s="425">
        <v>53.019202747653956</v>
      </c>
      <c r="AH28" s="425">
        <v>59.555172440648477</v>
      </c>
      <c r="AI28" s="425">
        <v>62.966108108108088</v>
      </c>
      <c r="AJ28" s="425">
        <v>60.398118305433336</v>
      </c>
      <c r="AK28" s="425">
        <v>60.904321800615335</v>
      </c>
      <c r="AL28" s="425">
        <v>68.00898037434753</v>
      </c>
      <c r="AM28" s="425">
        <v>67.106438515422653</v>
      </c>
      <c r="AN28" s="425">
        <v>76.811507856904043</v>
      </c>
      <c r="AO28" s="425">
        <f t="shared" si="3"/>
        <v>71.768166127409074</v>
      </c>
      <c r="AP28" s="425">
        <v>80.48396087105516</v>
      </c>
      <c r="AQ28" s="425">
        <v>72.194957754568406</v>
      </c>
      <c r="AR28" s="425">
        <v>65.462663291957796</v>
      </c>
      <c r="AS28" s="425">
        <v>74.601484576037635</v>
      </c>
      <c r="AT28" s="425">
        <v>75.016721902100485</v>
      </c>
      <c r="AU28" s="425">
        <v>65.133459220423489</v>
      </c>
      <c r="AV28" s="425">
        <v>61.820429173454848</v>
      </c>
      <c r="AW28" s="425">
        <v>68.714128461189276</v>
      </c>
      <c r="AX28" s="425">
        <v>73.058748694781244</v>
      </c>
      <c r="AY28" s="425">
        <v>73.714559924462137</v>
      </c>
      <c r="AZ28" s="425">
        <v>74.893144704135466</v>
      </c>
      <c r="BA28" s="425">
        <v>71.768166127409074</v>
      </c>
      <c r="BB28" s="425">
        <f t="shared" si="4"/>
        <v>60.83398935115693</v>
      </c>
      <c r="BC28" s="425">
        <v>70.826807448387541</v>
      </c>
      <c r="BD28" s="425">
        <v>73.175062622039022</v>
      </c>
      <c r="BE28" s="425">
        <v>57.706580592528219</v>
      </c>
      <c r="BF28" s="425">
        <v>62.813687545845717</v>
      </c>
      <c r="BG28" s="425">
        <v>57.977726080088829</v>
      </c>
      <c r="BH28" s="425">
        <v>62.614493574707573</v>
      </c>
      <c r="BI28" s="425">
        <v>58.381416283696922</v>
      </c>
      <c r="BJ28" s="425">
        <v>59.24163814300951</v>
      </c>
      <c r="BK28" s="425">
        <v>61.035395659150403</v>
      </c>
      <c r="BL28" s="425">
        <v>51.485668547836021</v>
      </c>
      <c r="BM28" s="425">
        <v>58.938593602062809</v>
      </c>
      <c r="BN28" s="425">
        <v>60.83398935115693</v>
      </c>
      <c r="BO28" s="425">
        <f t="shared" si="5"/>
        <v>47.220318710125994</v>
      </c>
      <c r="BP28" s="425">
        <v>58.557399449035806</v>
      </c>
      <c r="BQ28" s="425">
        <v>53.730937332937323</v>
      </c>
      <c r="BR28" s="425">
        <v>50.167837212887328</v>
      </c>
      <c r="BS28" s="425">
        <v>49.187863608021395</v>
      </c>
      <c r="BT28" s="425">
        <v>54.432200067590401</v>
      </c>
      <c r="BU28" s="425">
        <v>51.853243400205812</v>
      </c>
      <c r="BV28" s="425">
        <v>51.109543984375811</v>
      </c>
      <c r="BW28" s="425">
        <v>50.298291547200719</v>
      </c>
      <c r="BX28" s="425">
        <v>52.058960501444801</v>
      </c>
      <c r="BY28" s="425">
        <v>49.386540363872328</v>
      </c>
      <c r="BZ28" s="425">
        <v>53.143614312285465</v>
      </c>
      <c r="CA28" s="425">
        <v>47.220318710125994</v>
      </c>
      <c r="CB28" s="425">
        <f t="shared" si="6"/>
        <v>46.987789965833485</v>
      </c>
      <c r="CC28" s="425">
        <v>55.263773504058072</v>
      </c>
      <c r="CD28" s="425">
        <v>54.089855255852385</v>
      </c>
      <c r="CE28" s="425">
        <v>57.402296878722893</v>
      </c>
      <c r="CF28" s="425">
        <v>49.089987587429817</v>
      </c>
      <c r="CG28" s="425">
        <v>74.097098634421528</v>
      </c>
      <c r="CH28" s="425">
        <v>55.674125782811458</v>
      </c>
      <c r="CI28" s="425">
        <v>55.677801679375719</v>
      </c>
      <c r="CJ28" s="425">
        <v>54.471572091028492</v>
      </c>
      <c r="CK28" s="425">
        <v>47.757757968034397</v>
      </c>
      <c r="CL28" s="425">
        <v>56.290551888522181</v>
      </c>
      <c r="CM28" s="425">
        <v>52.122139621326518</v>
      </c>
      <c r="CN28" s="425">
        <v>46.987789965833485</v>
      </c>
      <c r="CO28" s="425">
        <f t="shared" si="7"/>
        <v>31.324959125610853</v>
      </c>
      <c r="CP28" s="425">
        <v>47.049141580889497</v>
      </c>
      <c r="CQ28" s="425">
        <v>45.38084344565965</v>
      </c>
      <c r="CR28" s="425">
        <v>48.038827245975419</v>
      </c>
      <c r="CS28" s="425">
        <v>35.069615329702827</v>
      </c>
      <c r="CT28" s="425">
        <v>37.422552432168175</v>
      </c>
      <c r="CU28" s="425">
        <v>41.586141627809994</v>
      </c>
      <c r="CV28" s="425">
        <v>35.162304127026367</v>
      </c>
      <c r="CW28" s="425">
        <v>35.281490722405579</v>
      </c>
      <c r="CX28" s="425">
        <v>34.801268053595258</v>
      </c>
      <c r="CY28" s="425">
        <v>32.865894779843018</v>
      </c>
      <c r="CZ28" s="425">
        <v>32.994080082974982</v>
      </c>
      <c r="DA28" s="425">
        <v>31.324959125610853</v>
      </c>
      <c r="DB28" s="425">
        <f t="shared" si="8"/>
        <v>30.846433099585326</v>
      </c>
      <c r="DC28" s="425">
        <v>31.144852577379826</v>
      </c>
      <c r="DD28" s="425">
        <v>32.326146303935047</v>
      </c>
      <c r="DE28" s="425">
        <v>32.252619421299798</v>
      </c>
      <c r="DF28" s="425">
        <v>30.97482563679096</v>
      </c>
      <c r="DG28" s="425">
        <v>31.558995678491183</v>
      </c>
      <c r="DH28" s="425">
        <v>29.61155626931701</v>
      </c>
      <c r="DI28" s="425">
        <v>31.918729183221465</v>
      </c>
      <c r="DJ28" s="425">
        <v>30.971152822732773</v>
      </c>
      <c r="DK28" s="425">
        <v>31.22560914399547</v>
      </c>
      <c r="DL28" s="425">
        <v>32.314503621949164</v>
      </c>
      <c r="DM28" s="425">
        <v>30.612070415932902</v>
      </c>
      <c r="DN28" s="425">
        <v>30.846433099585326</v>
      </c>
      <c r="DO28" s="425">
        <f t="shared" si="9"/>
        <v>28.461577946916776</v>
      </c>
      <c r="DP28" s="425">
        <v>30.974212412462879</v>
      </c>
      <c r="DQ28" s="425">
        <v>31.496031244447831</v>
      </c>
      <c r="DR28" s="425">
        <v>30.755366585255356</v>
      </c>
      <c r="DS28" s="425">
        <v>31.285266654349453</v>
      </c>
      <c r="DT28" s="425">
        <v>31.460878816080832</v>
      </c>
      <c r="DU28" s="425">
        <v>30.90415324479412</v>
      </c>
      <c r="DV28" s="425">
        <v>29.68584163402079</v>
      </c>
      <c r="DW28" s="425">
        <v>29.500396473838865</v>
      </c>
      <c r="DX28" s="425">
        <v>30.704863419540114</v>
      </c>
      <c r="DY28" s="425">
        <v>30.360429391303516</v>
      </c>
      <c r="DZ28" s="425">
        <v>28.591249082629002</v>
      </c>
      <c r="EA28" s="425">
        <v>28.461577946916776</v>
      </c>
      <c r="EB28" s="425">
        <f t="shared" si="10"/>
        <v>29.286783766725577</v>
      </c>
      <c r="EC28" s="425">
        <v>29.85950433397068</v>
      </c>
      <c r="ED28" s="425">
        <v>30.754305833129649</v>
      </c>
      <c r="EE28" s="425">
        <v>28.079045299066287</v>
      </c>
      <c r="EF28" s="425">
        <v>28.31619091992858</v>
      </c>
      <c r="EG28" s="425">
        <v>28.924714971650406</v>
      </c>
      <c r="EH28" s="425">
        <v>30.970420017873092</v>
      </c>
      <c r="EI28" s="425">
        <v>29.494250718249006</v>
      </c>
      <c r="EJ28" s="425">
        <v>29.148250812608662</v>
      </c>
      <c r="EK28" s="425">
        <v>29.83898028913918</v>
      </c>
      <c r="EL28" s="425">
        <v>30.051066760179719</v>
      </c>
      <c r="EM28" s="425">
        <v>29.33437863154559</v>
      </c>
      <c r="EN28" s="425">
        <v>29.286783766725577</v>
      </c>
      <c r="EO28" s="425">
        <f t="shared" si="11"/>
        <v>27.81</v>
      </c>
      <c r="EP28" s="20">
        <v>29.36</v>
      </c>
      <c r="EQ28" s="20">
        <v>28.66</v>
      </c>
      <c r="ER28" s="20">
        <v>29.69</v>
      </c>
      <c r="ES28" s="20">
        <v>31.92</v>
      </c>
      <c r="ET28" s="20">
        <v>30.91</v>
      </c>
      <c r="EU28" s="20">
        <v>27.87</v>
      </c>
      <c r="EV28" s="20">
        <v>26.96</v>
      </c>
      <c r="EW28" s="20">
        <v>28.19</v>
      </c>
      <c r="EX28" s="20">
        <v>27.74</v>
      </c>
      <c r="EY28" s="20">
        <v>27.58</v>
      </c>
      <c r="EZ28" s="20">
        <v>27.19</v>
      </c>
      <c r="FA28" s="20">
        <v>27.81</v>
      </c>
    </row>
    <row r="29" spans="1:157" s="32" customFormat="1" ht="12.75" customHeight="1">
      <c r="A29" s="725" t="s">
        <v>3192</v>
      </c>
      <c r="B29" s="425">
        <f t="shared" si="0"/>
        <v>63.876083524684269</v>
      </c>
      <c r="C29" s="425">
        <v>49.842979150648581</v>
      </c>
      <c r="D29" s="425">
        <v>52.396431559399488</v>
      </c>
      <c r="E29" s="425">
        <v>48.901521103652676</v>
      </c>
      <c r="F29" s="425">
        <v>43.503082366127764</v>
      </c>
      <c r="G29" s="425">
        <v>60.999333399478921</v>
      </c>
      <c r="H29" s="425">
        <v>62.48137156424071</v>
      </c>
      <c r="I29" s="425">
        <v>64.318477802356099</v>
      </c>
      <c r="J29" s="425">
        <v>68.696639513051906</v>
      </c>
      <c r="K29" s="425">
        <v>67.310182262415239</v>
      </c>
      <c r="L29" s="425">
        <v>61.350056531187597</v>
      </c>
      <c r="M29" s="425">
        <v>61.296563855986868</v>
      </c>
      <c r="N29" s="425">
        <v>63.876083524684269</v>
      </c>
      <c r="O29" s="425">
        <f t="shared" si="1"/>
        <v>49.807362158378666</v>
      </c>
      <c r="P29" s="425">
        <v>64.271679339912637</v>
      </c>
      <c r="Q29" s="425">
        <v>63.269046049533863</v>
      </c>
      <c r="R29" s="425">
        <v>62.513669990350593</v>
      </c>
      <c r="S29" s="425">
        <v>62.529577464788737</v>
      </c>
      <c r="T29" s="425">
        <v>66.087360594795541</v>
      </c>
      <c r="U29" s="425">
        <v>65.327489341544293</v>
      </c>
      <c r="V29" s="425">
        <v>64.212927756653997</v>
      </c>
      <c r="W29" s="425">
        <v>74.409391634980977</v>
      </c>
      <c r="X29" s="425">
        <v>64.999771062271051</v>
      </c>
      <c r="Y29" s="425">
        <v>62.912031672460415</v>
      </c>
      <c r="Z29" s="425">
        <v>61.227474536432496</v>
      </c>
      <c r="AA29" s="425">
        <v>49.807362158378666</v>
      </c>
      <c r="AB29" s="425">
        <f t="shared" si="2"/>
        <v>67.186177480942149</v>
      </c>
      <c r="AC29" s="425">
        <v>50.519968671679194</v>
      </c>
      <c r="AD29" s="425">
        <v>53.15948888175037</v>
      </c>
      <c r="AE29" s="425">
        <v>55.509577595882718</v>
      </c>
      <c r="AF29" s="425">
        <v>51.465150305932433</v>
      </c>
      <c r="AG29" s="425">
        <v>54.155178046390063</v>
      </c>
      <c r="AH29" s="425">
        <v>51.61289575289576</v>
      </c>
      <c r="AI29" s="425">
        <v>52.075497209215939</v>
      </c>
      <c r="AJ29" s="425">
        <v>57.642126380138485</v>
      </c>
      <c r="AK29" s="425">
        <v>56.067684451590893</v>
      </c>
      <c r="AL29" s="425">
        <v>60.429251790451836</v>
      </c>
      <c r="AM29" s="425">
        <v>74.855880180703707</v>
      </c>
      <c r="AN29" s="425">
        <v>67.186177480942149</v>
      </c>
      <c r="AO29" s="425">
        <f t="shared" si="3"/>
        <v>39.31992162677399</v>
      </c>
      <c r="AP29" s="425">
        <v>59.863965060053033</v>
      </c>
      <c r="AQ29" s="425">
        <v>53.055596147638013</v>
      </c>
      <c r="AR29" s="425">
        <v>46.507971231645193</v>
      </c>
      <c r="AS29" s="425">
        <v>56.916806954401643</v>
      </c>
      <c r="AT29" s="425">
        <v>42.104352134003861</v>
      </c>
      <c r="AU29" s="425">
        <v>49.503865546218492</v>
      </c>
      <c r="AV29" s="425">
        <v>33.801156072754573</v>
      </c>
      <c r="AW29" s="425">
        <v>42.242847912737361</v>
      </c>
      <c r="AX29" s="425">
        <v>49.724744411050807</v>
      </c>
      <c r="AY29" s="425">
        <v>51.271099014454961</v>
      </c>
      <c r="AZ29" s="425">
        <v>46.711577350859443</v>
      </c>
      <c r="BA29" s="425">
        <v>39.31992162677399</v>
      </c>
      <c r="BB29" s="425">
        <f t="shared" si="4"/>
        <v>54.121042259349309</v>
      </c>
      <c r="BC29" s="425">
        <v>38.826827125790579</v>
      </c>
      <c r="BD29" s="425">
        <v>40.918468657972234</v>
      </c>
      <c r="BE29" s="425">
        <v>42.083956727974957</v>
      </c>
      <c r="BF29" s="425">
        <v>45.05991724137931</v>
      </c>
      <c r="BG29" s="425">
        <v>44.929560881008449</v>
      </c>
      <c r="BH29" s="425">
        <v>47.077560879145722</v>
      </c>
      <c r="BI29" s="425">
        <v>49.887180538472052</v>
      </c>
      <c r="BJ29" s="425">
        <v>47.726322711178547</v>
      </c>
      <c r="BK29" s="425">
        <v>56.461767955801108</v>
      </c>
      <c r="BL29" s="425">
        <v>55.953031991087059</v>
      </c>
      <c r="BM29" s="425">
        <v>50.872323781991327</v>
      </c>
      <c r="BN29" s="425">
        <v>54.121042259349309</v>
      </c>
      <c r="BO29" s="425">
        <f t="shared" si="5"/>
        <v>45.750556095590369</v>
      </c>
      <c r="BP29" s="425">
        <v>51.345493349215808</v>
      </c>
      <c r="BQ29" s="425">
        <v>50.269012897552393</v>
      </c>
      <c r="BR29" s="425">
        <v>48.728553522186019</v>
      </c>
      <c r="BS29" s="425">
        <v>46.902679152686659</v>
      </c>
      <c r="BT29" s="425">
        <v>49.593050835201389</v>
      </c>
      <c r="BU29" s="425">
        <v>41.205434660774046</v>
      </c>
      <c r="BV29" s="425">
        <v>41.379598112819131</v>
      </c>
      <c r="BW29" s="425">
        <v>40.062843882172402</v>
      </c>
      <c r="BX29" s="425">
        <v>42.603632184792325</v>
      </c>
      <c r="BY29" s="425">
        <v>45.420404280314635</v>
      </c>
      <c r="BZ29" s="425">
        <v>48.278492478429627</v>
      </c>
      <c r="CA29" s="425">
        <v>45.750556095590369</v>
      </c>
      <c r="CB29" s="425">
        <f t="shared" si="6"/>
        <v>27.224661617067049</v>
      </c>
      <c r="CC29" s="425">
        <v>47.238275266871121</v>
      </c>
      <c r="CD29" s="425">
        <v>54.921120064931301</v>
      </c>
      <c r="CE29" s="425">
        <v>52.753309481216462</v>
      </c>
      <c r="CF29" s="425">
        <v>52.790874867010388</v>
      </c>
      <c r="CG29" s="425">
        <v>52.407539353769678</v>
      </c>
      <c r="CH29" s="425">
        <v>51.759707335102995</v>
      </c>
      <c r="CI29" s="425">
        <v>35.03478529012704</v>
      </c>
      <c r="CJ29" s="425">
        <v>38.633835685747684</v>
      </c>
      <c r="CK29" s="425">
        <v>40.483560662781983</v>
      </c>
      <c r="CL29" s="425">
        <v>39.846009415421186</v>
      </c>
      <c r="CM29" s="425">
        <v>35.467564687778818</v>
      </c>
      <c r="CN29" s="425">
        <v>27.224661617067049</v>
      </c>
      <c r="CO29" s="425">
        <f t="shared" si="7"/>
        <v>34.584648229667209</v>
      </c>
      <c r="CP29" s="425">
        <v>26.410904209323277</v>
      </c>
      <c r="CQ29" s="425">
        <v>26.380583816321476</v>
      </c>
      <c r="CR29" s="425">
        <v>36.148175965665239</v>
      </c>
      <c r="CS29" s="425">
        <v>29.147378893682895</v>
      </c>
      <c r="CT29" s="425">
        <v>24.838330040547216</v>
      </c>
      <c r="CU29" s="425">
        <v>21.645167086723632</v>
      </c>
      <c r="CV29" s="425">
        <v>22.576928783268301</v>
      </c>
      <c r="CW29" s="425">
        <v>21.695703250905886</v>
      </c>
      <c r="CX29" s="425">
        <v>22.469007715906852</v>
      </c>
      <c r="CY29" s="425">
        <v>22.219721277634545</v>
      </c>
      <c r="CZ29" s="425">
        <v>36.748570954678016</v>
      </c>
      <c r="DA29" s="425">
        <v>34.584648229667209</v>
      </c>
      <c r="DB29" s="425">
        <f t="shared" si="8"/>
        <v>20.007293308141197</v>
      </c>
      <c r="DC29" s="425">
        <v>21.438001488523593</v>
      </c>
      <c r="DD29" s="425">
        <v>18.772218646107934</v>
      </c>
      <c r="DE29" s="425">
        <v>16.914832449419386</v>
      </c>
      <c r="DF29" s="425">
        <v>18.95258502286099</v>
      </c>
      <c r="DG29" s="425">
        <v>25.901057930398569</v>
      </c>
      <c r="DH29" s="425">
        <v>29.22878546099291</v>
      </c>
      <c r="DI29" s="425">
        <v>19.233081314190336</v>
      </c>
      <c r="DJ29" s="425">
        <v>18.929884569219588</v>
      </c>
      <c r="DK29" s="425">
        <v>19.171050330402917</v>
      </c>
      <c r="DL29" s="425">
        <v>19.467234877418612</v>
      </c>
      <c r="DM29" s="425">
        <v>28.941611898798765</v>
      </c>
      <c r="DN29" s="425">
        <v>20.007293308141197</v>
      </c>
      <c r="DO29" s="425">
        <f t="shared" si="9"/>
        <v>25.311460974771133</v>
      </c>
      <c r="DP29" s="425">
        <v>19.015805625537215</v>
      </c>
      <c r="DQ29" s="425">
        <v>22.691139693199833</v>
      </c>
      <c r="DR29" s="425">
        <v>19.607020927312721</v>
      </c>
      <c r="DS29" s="425">
        <v>16.411551185219388</v>
      </c>
      <c r="DT29" s="425">
        <v>18.416471110026947</v>
      </c>
      <c r="DU29" s="425">
        <v>24.924089266990755</v>
      </c>
      <c r="DV29" s="425">
        <v>17.623028385054095</v>
      </c>
      <c r="DW29" s="425">
        <v>16.626423829348781</v>
      </c>
      <c r="DX29" s="425">
        <v>21.692431247930703</v>
      </c>
      <c r="DY29" s="425">
        <v>19.866282558229088</v>
      </c>
      <c r="DZ29" s="425">
        <v>19.413631575168374</v>
      </c>
      <c r="EA29" s="425">
        <v>25.311460974771133</v>
      </c>
      <c r="EB29" s="425">
        <f t="shared" si="10"/>
        <v>24.046530831191234</v>
      </c>
      <c r="EC29" s="425">
        <v>24.830828889657663</v>
      </c>
      <c r="ED29" s="425">
        <v>26.835504472399776</v>
      </c>
      <c r="EE29" s="425">
        <v>23.167760519154282</v>
      </c>
      <c r="EF29" s="425">
        <v>17.762063597268011</v>
      </c>
      <c r="EG29" s="425">
        <v>18.159059366043596</v>
      </c>
      <c r="EH29" s="425">
        <v>21.617585185818907</v>
      </c>
      <c r="EI29" s="425">
        <v>23.40428147785931</v>
      </c>
      <c r="EJ29" s="425">
        <v>22.08067002560502</v>
      </c>
      <c r="EK29" s="425">
        <v>22.140286455987926</v>
      </c>
      <c r="EL29" s="425">
        <v>22.920901172156849</v>
      </c>
      <c r="EM29" s="425">
        <v>26.975812000919497</v>
      </c>
      <c r="EN29" s="425">
        <v>24.046530831191234</v>
      </c>
      <c r="EO29" s="425">
        <f t="shared" si="11"/>
        <v>24.33</v>
      </c>
      <c r="EP29" s="20">
        <v>13.7</v>
      </c>
      <c r="EQ29" s="20">
        <v>13.4</v>
      </c>
      <c r="ER29" s="20">
        <v>13.83</v>
      </c>
      <c r="ES29" s="20">
        <v>17.98</v>
      </c>
      <c r="ET29" s="20">
        <v>17.559999999999999</v>
      </c>
      <c r="EU29" s="20">
        <v>14.38</v>
      </c>
      <c r="EV29" s="20">
        <v>19.98</v>
      </c>
      <c r="EW29" s="20">
        <v>19.71</v>
      </c>
      <c r="EX29" s="20">
        <v>19.95</v>
      </c>
      <c r="EY29" s="20">
        <v>21.25</v>
      </c>
      <c r="EZ29" s="20">
        <v>24.76</v>
      </c>
      <c r="FA29" s="20">
        <v>24.33</v>
      </c>
    </row>
    <row r="30" spans="1:157" s="32" customFormat="1" ht="12.75" customHeight="1">
      <c r="A30" s="724" t="s">
        <v>3177</v>
      </c>
      <c r="B30" s="424">
        <f t="shared" si="0"/>
        <v>57.160919741789705</v>
      </c>
      <c r="C30" s="424">
        <v>63.456971073784473</v>
      </c>
      <c r="D30" s="424">
        <v>60.066223535868865</v>
      </c>
      <c r="E30" s="424">
        <v>59.1235455966861</v>
      </c>
      <c r="F30" s="424">
        <v>57.354413861716246</v>
      </c>
      <c r="G30" s="424">
        <v>54.894948011702773</v>
      </c>
      <c r="H30" s="424">
        <v>53.796069643633203</v>
      </c>
      <c r="I30" s="424">
        <v>50.458467727592854</v>
      </c>
      <c r="J30" s="424">
        <v>50.136243727397606</v>
      </c>
      <c r="K30" s="424">
        <v>53.735566756913407</v>
      </c>
      <c r="L30" s="424">
        <v>50.541891780691579</v>
      </c>
      <c r="M30" s="424">
        <v>48.961362302732887</v>
      </c>
      <c r="N30" s="424">
        <v>57.160919741789705</v>
      </c>
      <c r="O30" s="424">
        <f t="shared" si="1"/>
        <v>65.537551982335501</v>
      </c>
      <c r="P30" s="424">
        <v>56.461448852973007</v>
      </c>
      <c r="Q30" s="424">
        <v>55.674496757205112</v>
      </c>
      <c r="R30" s="424">
        <v>63.101163642429256</v>
      </c>
      <c r="S30" s="424">
        <v>56.383888549546583</v>
      </c>
      <c r="T30" s="424">
        <v>52.85736563560841</v>
      </c>
      <c r="U30" s="424">
        <v>55.669982897682509</v>
      </c>
      <c r="V30" s="424">
        <v>63.061274514192405</v>
      </c>
      <c r="W30" s="424">
        <v>64.471645678445867</v>
      </c>
      <c r="X30" s="424">
        <v>65.203765579435014</v>
      </c>
      <c r="Y30" s="424">
        <v>63.698565030804865</v>
      </c>
      <c r="Z30" s="424">
        <v>64.523903688165802</v>
      </c>
      <c r="AA30" s="424">
        <v>65.537551982335501</v>
      </c>
      <c r="AB30" s="424">
        <f t="shared" si="2"/>
        <v>59.471040104475847</v>
      </c>
      <c r="AC30" s="424">
        <v>61.721595543179504</v>
      </c>
      <c r="AD30" s="424">
        <v>59.813073085872631</v>
      </c>
      <c r="AE30" s="424">
        <v>58.603197374200569</v>
      </c>
      <c r="AF30" s="424">
        <v>57.455575810005115</v>
      </c>
      <c r="AG30" s="424">
        <v>54.09801506122627</v>
      </c>
      <c r="AH30" s="424">
        <v>54.483706658151718</v>
      </c>
      <c r="AI30" s="424">
        <v>53.998902931027722</v>
      </c>
      <c r="AJ30" s="424">
        <v>50.301998979682175</v>
      </c>
      <c r="AK30" s="424">
        <v>54.799492456719427</v>
      </c>
      <c r="AL30" s="424">
        <v>52.839900760004397</v>
      </c>
      <c r="AM30" s="424">
        <v>56.552467547032954</v>
      </c>
      <c r="AN30" s="424">
        <v>59.471040104475847</v>
      </c>
      <c r="AO30" s="424">
        <f t="shared" si="3"/>
        <v>37.799939489438202</v>
      </c>
      <c r="AP30" s="424">
        <v>57.530957786849221</v>
      </c>
      <c r="AQ30" s="424">
        <v>54.838492896496525</v>
      </c>
      <c r="AR30" s="424">
        <v>52.391805713318846</v>
      </c>
      <c r="AS30" s="424">
        <v>53.029050503241592</v>
      </c>
      <c r="AT30" s="424">
        <v>52.428693820654409</v>
      </c>
      <c r="AU30" s="424">
        <v>53.952188550039835</v>
      </c>
      <c r="AV30" s="424">
        <v>42.770434769917593</v>
      </c>
      <c r="AW30" s="424">
        <v>39.257231288784574</v>
      </c>
      <c r="AX30" s="424">
        <v>38.658715146373765</v>
      </c>
      <c r="AY30" s="424">
        <v>38.774066964190794</v>
      </c>
      <c r="AZ30" s="424">
        <v>36.002542965494854</v>
      </c>
      <c r="BA30" s="424">
        <v>37.799939489438202</v>
      </c>
      <c r="BB30" s="424">
        <f t="shared" si="4"/>
        <v>40.964868574995201</v>
      </c>
      <c r="BC30" s="424">
        <v>35.117288238361873</v>
      </c>
      <c r="BD30" s="424">
        <v>31.720179098638418</v>
      </c>
      <c r="BE30" s="424">
        <v>31.594306364135562</v>
      </c>
      <c r="BF30" s="424">
        <v>30.821911069684919</v>
      </c>
      <c r="BG30" s="424">
        <v>32.185624915275504</v>
      </c>
      <c r="BH30" s="424">
        <v>32.714547268038118</v>
      </c>
      <c r="BI30" s="424">
        <v>33.857119648941023</v>
      </c>
      <c r="BJ30" s="424">
        <v>33.720166404376478</v>
      </c>
      <c r="BK30" s="424">
        <v>40.32464204867739</v>
      </c>
      <c r="BL30" s="424">
        <v>40.593741144916017</v>
      </c>
      <c r="BM30" s="424">
        <v>41.039136323994498</v>
      </c>
      <c r="BN30" s="424">
        <v>40.964868574995201</v>
      </c>
      <c r="BO30" s="424">
        <f t="shared" si="5"/>
        <v>40.397434121921158</v>
      </c>
      <c r="BP30" s="424">
        <v>42.530248075515416</v>
      </c>
      <c r="BQ30" s="424">
        <v>43.023889032104044</v>
      </c>
      <c r="BR30" s="424">
        <v>42.611940515088904</v>
      </c>
      <c r="BS30" s="424">
        <v>42.263371606454712</v>
      </c>
      <c r="BT30" s="424">
        <v>45.672085414812265</v>
      </c>
      <c r="BU30" s="424">
        <v>43.884499472072129</v>
      </c>
      <c r="BV30" s="424">
        <v>42.576774571134088</v>
      </c>
      <c r="BW30" s="424">
        <v>42.781700979527237</v>
      </c>
      <c r="BX30" s="424">
        <v>42.597853301000143</v>
      </c>
      <c r="BY30" s="424">
        <v>42.658148548403979</v>
      </c>
      <c r="BZ30" s="424">
        <v>41.490525465430288</v>
      </c>
      <c r="CA30" s="424">
        <v>40.397434121921158</v>
      </c>
      <c r="CB30" s="424">
        <f t="shared" si="6"/>
        <v>35.819271071534494</v>
      </c>
      <c r="CC30" s="424">
        <v>40.381816126050929</v>
      </c>
      <c r="CD30" s="424">
        <v>40.832434745779558</v>
      </c>
      <c r="CE30" s="424">
        <v>39.394406477613082</v>
      </c>
      <c r="CF30" s="424">
        <v>39.081157719093284</v>
      </c>
      <c r="CG30" s="424">
        <v>38.448919849808739</v>
      </c>
      <c r="CH30" s="424">
        <v>37.47592911761356</v>
      </c>
      <c r="CI30" s="424">
        <v>38.216149047443984</v>
      </c>
      <c r="CJ30" s="424">
        <v>36.759132029695117</v>
      </c>
      <c r="CK30" s="424">
        <v>35.49312846665763</v>
      </c>
      <c r="CL30" s="424">
        <v>35.831437648410343</v>
      </c>
      <c r="CM30" s="424">
        <v>36.012492315099614</v>
      </c>
      <c r="CN30" s="424">
        <v>35.819271071534494</v>
      </c>
      <c r="CO30" s="424">
        <f t="shared" si="7"/>
        <v>24.432748477661971</v>
      </c>
      <c r="CP30" s="424">
        <v>33.602021872770045</v>
      </c>
      <c r="CQ30" s="424">
        <v>33.497801964623292</v>
      </c>
      <c r="CR30" s="424">
        <v>34.613482053161157</v>
      </c>
      <c r="CS30" s="424">
        <v>28.145861251030261</v>
      </c>
      <c r="CT30" s="424">
        <v>25.274637119929324</v>
      </c>
      <c r="CU30" s="424">
        <v>26.389137718724506</v>
      </c>
      <c r="CV30" s="424">
        <v>27.288458922820521</v>
      </c>
      <c r="CW30" s="424">
        <v>28.158637127882979</v>
      </c>
      <c r="CX30" s="424">
        <v>26.858835921234618</v>
      </c>
      <c r="CY30" s="424">
        <v>25.118358230149841</v>
      </c>
      <c r="CZ30" s="424">
        <v>25.731374180841026</v>
      </c>
      <c r="DA30" s="424">
        <v>24.432748477661971</v>
      </c>
      <c r="DB30" s="424">
        <f t="shared" si="8"/>
        <v>22.868428324304947</v>
      </c>
      <c r="DC30" s="424">
        <v>25.805257118405986</v>
      </c>
      <c r="DD30" s="424">
        <v>24.653531894441151</v>
      </c>
      <c r="DE30" s="424">
        <v>25.546623242270087</v>
      </c>
      <c r="DF30" s="424">
        <v>25.031313738330482</v>
      </c>
      <c r="DG30" s="424">
        <v>24.212672371645244</v>
      </c>
      <c r="DH30" s="424">
        <v>22.853036546488504</v>
      </c>
      <c r="DI30" s="424">
        <v>25.701311741230803</v>
      </c>
      <c r="DJ30" s="424">
        <v>25.899431545533893</v>
      </c>
      <c r="DK30" s="424">
        <v>27.886226436358704</v>
      </c>
      <c r="DL30" s="424">
        <v>24.25519021288201</v>
      </c>
      <c r="DM30" s="424">
        <v>23.009197073743866</v>
      </c>
      <c r="DN30" s="424">
        <v>22.868428324304947</v>
      </c>
      <c r="DO30" s="424">
        <f t="shared" si="9"/>
        <v>24.090733052556025</v>
      </c>
      <c r="DP30" s="424">
        <v>22.750771659694639</v>
      </c>
      <c r="DQ30" s="424">
        <v>23.244583385448458</v>
      </c>
      <c r="DR30" s="424">
        <v>23.233333007230591</v>
      </c>
      <c r="DS30" s="424">
        <v>24.695360801265892</v>
      </c>
      <c r="DT30" s="424">
        <v>24.864644545598765</v>
      </c>
      <c r="DU30" s="424">
        <v>24.104167241161196</v>
      </c>
      <c r="DV30" s="424">
        <v>24.501282723058846</v>
      </c>
      <c r="DW30" s="424">
        <v>25.036586687561439</v>
      </c>
      <c r="DX30" s="424">
        <v>25.759642634992851</v>
      </c>
      <c r="DY30" s="424">
        <v>24.376382300881875</v>
      </c>
      <c r="DZ30" s="424">
        <v>23.776675338254957</v>
      </c>
      <c r="EA30" s="424">
        <v>24.090733052556025</v>
      </c>
      <c r="EB30" s="424">
        <f t="shared" si="10"/>
        <v>25.629003839414317</v>
      </c>
      <c r="EC30" s="424">
        <v>24.688498747356832</v>
      </c>
      <c r="ED30" s="424">
        <v>25.433677646822961</v>
      </c>
      <c r="EE30" s="424">
        <v>25.921926733881261</v>
      </c>
      <c r="EF30" s="424">
        <v>26.905755533598402</v>
      </c>
      <c r="EG30" s="424">
        <v>26.701372069092667</v>
      </c>
      <c r="EH30" s="424">
        <v>26.615806335559888</v>
      </c>
      <c r="EI30" s="424">
        <v>26.37558552331425</v>
      </c>
      <c r="EJ30" s="424">
        <v>28.680062819687954</v>
      </c>
      <c r="EK30" s="424">
        <v>28.509370659871408</v>
      </c>
      <c r="EL30" s="424">
        <v>28.390941263737233</v>
      </c>
      <c r="EM30" s="424">
        <v>26.713050464583851</v>
      </c>
      <c r="EN30" s="424">
        <v>25.629003839414317</v>
      </c>
      <c r="EO30" s="424">
        <f t="shared" si="11"/>
        <v>24.47</v>
      </c>
      <c r="EP30" s="412">
        <v>25.31</v>
      </c>
      <c r="EQ30" s="412">
        <v>24.91</v>
      </c>
      <c r="ER30" s="412">
        <v>26.22</v>
      </c>
      <c r="ES30" s="412">
        <v>25.21</v>
      </c>
      <c r="ET30" s="412">
        <v>24.01</v>
      </c>
      <c r="EU30" s="412">
        <v>23.43</v>
      </c>
      <c r="EV30" s="412">
        <v>24.01</v>
      </c>
      <c r="EW30" s="412">
        <v>24.35</v>
      </c>
      <c r="EX30" s="412">
        <v>24.14</v>
      </c>
      <c r="EY30" s="412">
        <v>23.87</v>
      </c>
      <c r="EZ30" s="412">
        <v>24.63</v>
      </c>
      <c r="FA30" s="412">
        <v>24.47</v>
      </c>
    </row>
    <row r="31" spans="1:157" s="32" customFormat="1" ht="12.75" customHeight="1">
      <c r="A31" s="792" t="s">
        <v>3187</v>
      </c>
      <c r="B31" s="425">
        <f t="shared" si="0"/>
        <v>54.23684210526315</v>
      </c>
      <c r="C31" s="425">
        <v>38.181565109805135</v>
      </c>
      <c r="D31" s="425">
        <v>39.056622576553728</v>
      </c>
      <c r="E31" s="425">
        <v>50.153820671378092</v>
      </c>
      <c r="F31" s="425">
        <v>45.872868217054261</v>
      </c>
      <c r="G31" s="425">
        <v>52.889899623588455</v>
      </c>
      <c r="H31" s="425">
        <v>60.992590153136831</v>
      </c>
      <c r="I31" s="425">
        <v>49.691056762515252</v>
      </c>
      <c r="J31" s="425">
        <v>46.725102870269865</v>
      </c>
      <c r="K31" s="425">
        <v>55.125437572928824</v>
      </c>
      <c r="L31" s="425">
        <v>66.531986531986547</v>
      </c>
      <c r="M31" s="425">
        <v>53.156915924060442</v>
      </c>
      <c r="N31" s="425">
        <v>54.23684210526315</v>
      </c>
      <c r="O31" s="425">
        <f t="shared" si="1"/>
        <v>51.328043897375053</v>
      </c>
      <c r="P31" s="425">
        <v>51.957073621047769</v>
      </c>
      <c r="Q31" s="425">
        <v>52.384892086330936</v>
      </c>
      <c r="R31" s="425">
        <v>56.128190255220417</v>
      </c>
      <c r="S31" s="425">
        <v>63.723404255319146</v>
      </c>
      <c r="T31" s="425">
        <v>45.335421686746983</v>
      </c>
      <c r="U31" s="425">
        <v>61.103703770423877</v>
      </c>
      <c r="V31" s="425">
        <v>61.986298675430731</v>
      </c>
      <c r="W31" s="425">
        <v>58.21779046019553</v>
      </c>
      <c r="X31" s="425">
        <v>58.444301709695218</v>
      </c>
      <c r="Y31" s="425">
        <v>56.480752272168999</v>
      </c>
      <c r="Z31" s="425">
        <v>48.445764924091492</v>
      </c>
      <c r="AA31" s="425">
        <v>51.328043897375053</v>
      </c>
      <c r="AB31" s="425">
        <f t="shared" si="2"/>
        <v>52.674093626271251</v>
      </c>
      <c r="AC31" s="425">
        <v>50.85175262335342</v>
      </c>
      <c r="AD31" s="425">
        <v>52.54274272665765</v>
      </c>
      <c r="AE31" s="425">
        <v>52.352495501467942</v>
      </c>
      <c r="AF31" s="425">
        <v>56.488039029678816</v>
      </c>
      <c r="AG31" s="425">
        <v>60.394071281699787</v>
      </c>
      <c r="AH31" s="425">
        <v>57.049750632508292</v>
      </c>
      <c r="AI31" s="425">
        <v>61.252707144547585</v>
      </c>
      <c r="AJ31" s="425">
        <v>53.603040046769955</v>
      </c>
      <c r="AK31" s="425">
        <v>53.736622792061652</v>
      </c>
      <c r="AL31" s="425">
        <v>51.933999730748525</v>
      </c>
      <c r="AM31" s="425">
        <v>49.449117124647373</v>
      </c>
      <c r="AN31" s="425">
        <v>52.674093626271251</v>
      </c>
      <c r="AO31" s="425">
        <f t="shared" si="3"/>
        <v>39.128892233594229</v>
      </c>
      <c r="AP31" s="425">
        <v>53.573584905660375</v>
      </c>
      <c r="AQ31" s="425">
        <v>46.624180416456518</v>
      </c>
      <c r="AR31" s="425">
        <v>59.889213300892131</v>
      </c>
      <c r="AS31" s="425">
        <v>52.594505630368879</v>
      </c>
      <c r="AT31" s="425">
        <v>37.96977389178771</v>
      </c>
      <c r="AU31" s="425">
        <v>33.712462054011439</v>
      </c>
      <c r="AV31" s="425">
        <v>40.34487163326191</v>
      </c>
      <c r="AW31" s="425">
        <v>32.870331219168428</v>
      </c>
      <c r="AX31" s="425">
        <v>35.240376756314951</v>
      </c>
      <c r="AY31" s="425">
        <v>28.394056131134779</v>
      </c>
      <c r="AZ31" s="425">
        <v>32.025743232021263</v>
      </c>
      <c r="BA31" s="425">
        <v>39.128892233594229</v>
      </c>
      <c r="BB31" s="425">
        <f t="shared" si="4"/>
        <v>41.600425833924767</v>
      </c>
      <c r="BC31" s="425">
        <v>37.249360435369084</v>
      </c>
      <c r="BD31" s="425">
        <v>27.850416898276823</v>
      </c>
      <c r="BE31" s="425">
        <v>29.250287584898736</v>
      </c>
      <c r="BF31" s="425">
        <v>24.881790252757998</v>
      </c>
      <c r="BG31" s="425">
        <v>30.433495969452693</v>
      </c>
      <c r="BH31" s="425">
        <v>54.51453510436432</v>
      </c>
      <c r="BI31" s="425">
        <v>43.899735274652542</v>
      </c>
      <c r="BJ31" s="425">
        <v>44.837988151372265</v>
      </c>
      <c r="BK31" s="425">
        <v>43.524183006535942</v>
      </c>
      <c r="BL31" s="425">
        <v>43.626552164326327</v>
      </c>
      <c r="BM31" s="425">
        <v>43.441327538522323</v>
      </c>
      <c r="BN31" s="425">
        <v>41.600425833924767</v>
      </c>
      <c r="BO31" s="425">
        <f t="shared" si="5"/>
        <v>40.476465216223481</v>
      </c>
      <c r="BP31" s="425">
        <v>49.564325644401201</v>
      </c>
      <c r="BQ31" s="425">
        <v>47.472874429961571</v>
      </c>
      <c r="BR31" s="425">
        <v>45.07591151167555</v>
      </c>
      <c r="BS31" s="425">
        <v>47.347623334533665</v>
      </c>
      <c r="BT31" s="425">
        <v>45.864564315352695</v>
      </c>
      <c r="BU31" s="425">
        <v>45.447736973930219</v>
      </c>
      <c r="BV31" s="425">
        <v>46.976059577456539</v>
      </c>
      <c r="BW31" s="425">
        <v>45.409536347442526</v>
      </c>
      <c r="BX31" s="425">
        <v>43.226053766199634</v>
      </c>
      <c r="BY31" s="425">
        <v>42.259936856476479</v>
      </c>
      <c r="BZ31" s="425">
        <v>40.156731620103663</v>
      </c>
      <c r="CA31" s="425">
        <v>40.476465216223481</v>
      </c>
      <c r="CB31" s="425">
        <f t="shared" si="6"/>
        <v>32.202605323367393</v>
      </c>
      <c r="CC31" s="425">
        <v>40.343187903877798</v>
      </c>
      <c r="CD31" s="425">
        <v>43.606306613214272</v>
      </c>
      <c r="CE31" s="425">
        <v>42.289673404089285</v>
      </c>
      <c r="CF31" s="425">
        <v>42.385051552200125</v>
      </c>
      <c r="CG31" s="425">
        <v>43.364857519993791</v>
      </c>
      <c r="CH31" s="425">
        <v>28.737511146787316</v>
      </c>
      <c r="CI31" s="425">
        <v>28.94360477989278</v>
      </c>
      <c r="CJ31" s="425">
        <v>28.973148553174003</v>
      </c>
      <c r="CK31" s="425">
        <v>28.014297849664594</v>
      </c>
      <c r="CL31" s="425">
        <v>26.674180248707319</v>
      </c>
      <c r="CM31" s="425">
        <v>32.400004256322276</v>
      </c>
      <c r="CN31" s="425">
        <v>32.202605323367393</v>
      </c>
      <c r="CO31" s="425">
        <f t="shared" si="7"/>
        <v>23.276878421878013</v>
      </c>
      <c r="CP31" s="425">
        <v>31.929778192727245</v>
      </c>
      <c r="CQ31" s="425">
        <v>30.124611565271234</v>
      </c>
      <c r="CR31" s="425">
        <v>29.923761983096028</v>
      </c>
      <c r="CS31" s="425">
        <v>29.825079382764191</v>
      </c>
      <c r="CT31" s="425">
        <v>23.400503240202248</v>
      </c>
      <c r="CU31" s="425">
        <v>26.99781886165351</v>
      </c>
      <c r="CV31" s="425">
        <v>27.041113869408658</v>
      </c>
      <c r="CW31" s="425">
        <v>23.333311593667158</v>
      </c>
      <c r="CX31" s="425">
        <v>25.732195537065053</v>
      </c>
      <c r="CY31" s="425">
        <v>24.683898245624736</v>
      </c>
      <c r="CZ31" s="425">
        <v>23.952939922729158</v>
      </c>
      <c r="DA31" s="425">
        <v>23.276878421878013</v>
      </c>
      <c r="DB31" s="425">
        <f t="shared" si="8"/>
        <v>14.506212339483813</v>
      </c>
      <c r="DC31" s="425">
        <v>25.787383165894965</v>
      </c>
      <c r="DD31" s="425">
        <v>22.266520631474883</v>
      </c>
      <c r="DE31" s="425">
        <v>26.118060223584568</v>
      </c>
      <c r="DF31" s="425">
        <v>22.32981822023347</v>
      </c>
      <c r="DG31" s="425">
        <v>25.611277219039795</v>
      </c>
      <c r="DH31" s="425">
        <v>25.877038090926728</v>
      </c>
      <c r="DI31" s="425">
        <v>23.359589001409063</v>
      </c>
      <c r="DJ31" s="425">
        <v>19.714681118561415</v>
      </c>
      <c r="DK31" s="425">
        <v>23.492432562620426</v>
      </c>
      <c r="DL31" s="425">
        <v>15.869501711985013</v>
      </c>
      <c r="DM31" s="425">
        <v>16.116481425008907</v>
      </c>
      <c r="DN31" s="425">
        <v>14.506212339483813</v>
      </c>
      <c r="DO31" s="425">
        <f t="shared" si="9"/>
        <v>23.550192569680185</v>
      </c>
      <c r="DP31" s="425">
        <v>22.650517253813149</v>
      </c>
      <c r="DQ31" s="425">
        <v>22.309643726602783</v>
      </c>
      <c r="DR31" s="425">
        <v>21.37609841158342</v>
      </c>
      <c r="DS31" s="425">
        <v>22.022872738477794</v>
      </c>
      <c r="DT31" s="425">
        <v>25.006466180252033</v>
      </c>
      <c r="DU31" s="425">
        <v>24.165811881012701</v>
      </c>
      <c r="DV31" s="425">
        <v>24.29218521855595</v>
      </c>
      <c r="DW31" s="425">
        <v>24.749203248549058</v>
      </c>
      <c r="DX31" s="425">
        <v>28.27490972759907</v>
      </c>
      <c r="DY31" s="425">
        <v>24.841605516264341</v>
      </c>
      <c r="DZ31" s="425">
        <v>24.234834700668838</v>
      </c>
      <c r="EA31" s="425">
        <v>23.550192569680185</v>
      </c>
      <c r="EB31" s="425">
        <f t="shared" si="10"/>
        <v>19.11638023834379</v>
      </c>
      <c r="EC31" s="425">
        <v>19.449160317315922</v>
      </c>
      <c r="ED31" s="425">
        <v>17.840305111329673</v>
      </c>
      <c r="EE31" s="425">
        <v>17.661619713715918</v>
      </c>
      <c r="EF31" s="425">
        <v>19.085544178320539</v>
      </c>
      <c r="EG31" s="425">
        <v>25.353759108934991</v>
      </c>
      <c r="EH31" s="425">
        <v>24.999237958144171</v>
      </c>
      <c r="EI31" s="425">
        <v>26.192400704296887</v>
      </c>
      <c r="EJ31" s="425">
        <v>25.671926831550383</v>
      </c>
      <c r="EK31" s="425">
        <v>27.619019257954626</v>
      </c>
      <c r="EL31" s="425">
        <v>21.442150030565017</v>
      </c>
      <c r="EM31" s="425">
        <v>21.321210430176276</v>
      </c>
      <c r="EN31" s="425">
        <v>19.11638023834379</v>
      </c>
      <c r="EO31" s="425">
        <f t="shared" si="11"/>
        <v>23.39</v>
      </c>
      <c r="EP31" s="20">
        <v>20.27</v>
      </c>
      <c r="EQ31" s="20">
        <v>20.3</v>
      </c>
      <c r="ER31" s="20">
        <v>26.34</v>
      </c>
      <c r="ES31" s="20">
        <v>26.73</v>
      </c>
      <c r="ET31" s="20">
        <v>29.24</v>
      </c>
      <c r="EU31" s="20">
        <v>26.16</v>
      </c>
      <c r="EV31" s="20">
        <v>26.97</v>
      </c>
      <c r="EW31" s="20">
        <v>24.15</v>
      </c>
      <c r="EX31" s="20">
        <v>25.21</v>
      </c>
      <c r="EY31" s="20">
        <v>22.83</v>
      </c>
      <c r="EZ31" s="20">
        <v>25.1</v>
      </c>
      <c r="FA31" s="20">
        <v>23.39</v>
      </c>
    </row>
    <row r="32" spans="1:157" s="32" customFormat="1" ht="12.75" customHeight="1">
      <c r="A32" s="753" t="s">
        <v>3042</v>
      </c>
      <c r="B32" s="425">
        <f t="shared" si="0"/>
        <v>30.572569906790946</v>
      </c>
      <c r="C32" s="425">
        <v>70.867888138862099</v>
      </c>
      <c r="D32" s="425">
        <v>73.584797891036914</v>
      </c>
      <c r="E32" s="425">
        <v>71.243718592964825</v>
      </c>
      <c r="F32" s="425">
        <v>69.485172981878094</v>
      </c>
      <c r="G32" s="425">
        <v>37.511866235167204</v>
      </c>
      <c r="H32" s="425">
        <v>29.42137745974955</v>
      </c>
      <c r="I32" s="425">
        <v>18.921278789962187</v>
      </c>
      <c r="J32" s="425">
        <v>26.28925138362948</v>
      </c>
      <c r="K32" s="425">
        <v>14.576370997423629</v>
      </c>
      <c r="L32" s="425">
        <v>6.2827763496143954</v>
      </c>
      <c r="M32" s="425">
        <v>2.9766337564645045</v>
      </c>
      <c r="N32" s="425">
        <v>30.572569906790946</v>
      </c>
      <c r="O32" s="425">
        <f t="shared" si="1"/>
        <v>64.252733900364532</v>
      </c>
      <c r="P32" s="425">
        <v>70</v>
      </c>
      <c r="Q32" s="425">
        <v>55</v>
      </c>
      <c r="R32" s="425">
        <v>55</v>
      </c>
      <c r="S32" s="425">
        <v>55</v>
      </c>
      <c r="T32" s="425">
        <v>61.497504159733779</v>
      </c>
      <c r="U32" s="425">
        <v>61.073105298457406</v>
      </c>
      <c r="V32" s="425">
        <v>52.2887323943662</v>
      </c>
      <c r="W32" s="425">
        <v>52.690999291282772</v>
      </c>
      <c r="X32" s="425">
        <v>56.432006633499178</v>
      </c>
      <c r="Y32" s="425">
        <v>59.217349857006674</v>
      </c>
      <c r="Z32" s="425">
        <v>55.882352941176471</v>
      </c>
      <c r="AA32" s="425">
        <v>64.252733900364532</v>
      </c>
      <c r="AB32" s="425">
        <f t="shared" si="2"/>
        <v>65.662295081967216</v>
      </c>
      <c r="AC32" s="425">
        <v>63.933189655172406</v>
      </c>
      <c r="AD32" s="425">
        <v>63.810020876826727</v>
      </c>
      <c r="AE32" s="425">
        <v>60.542635658914726</v>
      </c>
      <c r="AF32" s="425">
        <v>32.562415654520919</v>
      </c>
      <c r="AG32" s="425">
        <v>51.087388282025827</v>
      </c>
      <c r="AH32" s="425">
        <v>54.099685898495622</v>
      </c>
      <c r="AI32" s="425">
        <v>37.765737874097006</v>
      </c>
      <c r="AJ32" s="425">
        <v>55.657142857142851</v>
      </c>
      <c r="AK32" s="425">
        <v>56.387539598732843</v>
      </c>
      <c r="AL32" s="425">
        <v>60.848314606741575</v>
      </c>
      <c r="AM32" s="425">
        <v>42.540983606557376</v>
      </c>
      <c r="AN32" s="425">
        <v>65.662295081967216</v>
      </c>
      <c r="AO32" s="425">
        <f t="shared" si="3"/>
        <v>62.078587962962963</v>
      </c>
      <c r="AP32" s="425">
        <v>74.628318584070797</v>
      </c>
      <c r="AQ32" s="425">
        <v>72.557868442964192</v>
      </c>
      <c r="AR32" s="425">
        <v>61.448577190230779</v>
      </c>
      <c r="AS32" s="425">
        <v>65.562096774193549</v>
      </c>
      <c r="AT32" s="425">
        <v>55.666666666666671</v>
      </c>
      <c r="AU32" s="425">
        <v>59.920873269435567</v>
      </c>
      <c r="AV32" s="425">
        <v>79.362509992006395</v>
      </c>
      <c r="AW32" s="425">
        <v>64.564198687910036</v>
      </c>
      <c r="AX32" s="425">
        <v>63.669291338582681</v>
      </c>
      <c r="AY32" s="425">
        <v>63.608255451713397</v>
      </c>
      <c r="AZ32" s="425">
        <v>64.550474226804141</v>
      </c>
      <c r="BA32" s="425">
        <v>62.078587962962963</v>
      </c>
      <c r="BB32" s="425">
        <f t="shared" si="4"/>
        <v>53.026245313336908</v>
      </c>
      <c r="BC32" s="425">
        <v>53.317799811142592</v>
      </c>
      <c r="BD32" s="425">
        <v>53.352943903569773</v>
      </c>
      <c r="BE32" s="425">
        <v>49.083178701089146</v>
      </c>
      <c r="BF32" s="425">
        <v>48.315133276010314</v>
      </c>
      <c r="BG32" s="425">
        <v>49.509368836291912</v>
      </c>
      <c r="BH32" s="425">
        <v>56.21144503911075</v>
      </c>
      <c r="BI32" s="425">
        <v>57.194867256637167</v>
      </c>
      <c r="BJ32" s="425">
        <v>39.612657503725899</v>
      </c>
      <c r="BK32" s="425">
        <v>35.910838260439618</v>
      </c>
      <c r="BL32" s="425">
        <v>35.339321443170327</v>
      </c>
      <c r="BM32" s="425">
        <v>34.617936365673316</v>
      </c>
      <c r="BN32" s="425">
        <v>53.026245313336908</v>
      </c>
      <c r="BO32" s="425">
        <f t="shared" si="5"/>
        <v>22.907576873246526</v>
      </c>
      <c r="BP32" s="425">
        <v>51.030777903043976</v>
      </c>
      <c r="BQ32" s="425">
        <v>49.973923444976073</v>
      </c>
      <c r="BR32" s="425">
        <v>40.765843373493979</v>
      </c>
      <c r="BS32" s="425">
        <v>43.223708427856018</v>
      </c>
      <c r="BT32" s="425">
        <v>42.678294834668996</v>
      </c>
      <c r="BU32" s="425">
        <v>27.98264794610656</v>
      </c>
      <c r="BV32" s="425">
        <v>25.934183124699636</v>
      </c>
      <c r="BW32" s="425">
        <v>26.162317586045763</v>
      </c>
      <c r="BX32" s="425">
        <v>25.159198826431517</v>
      </c>
      <c r="BY32" s="425">
        <v>24.476821409727453</v>
      </c>
      <c r="BZ32" s="425">
        <v>22.435211783374701</v>
      </c>
      <c r="CA32" s="425">
        <v>22.907576873246526</v>
      </c>
      <c r="CB32" s="425">
        <f t="shared" si="6"/>
        <v>36.533434748834807</v>
      </c>
      <c r="CC32" s="425">
        <v>22.133477168501962</v>
      </c>
      <c r="CD32" s="425">
        <v>22.227394064695549</v>
      </c>
      <c r="CE32" s="425">
        <v>22.280578803867378</v>
      </c>
      <c r="CF32" s="425">
        <v>21.786164850391341</v>
      </c>
      <c r="CG32" s="425">
        <v>21.450516351771757</v>
      </c>
      <c r="CH32" s="425">
        <v>21.70676563563628</v>
      </c>
      <c r="CI32" s="425">
        <v>21.936431239199507</v>
      </c>
      <c r="CJ32" s="425">
        <v>22.697292833222914</v>
      </c>
      <c r="CK32" s="425">
        <v>22.669390737614144</v>
      </c>
      <c r="CL32" s="425">
        <v>22.257401784892817</v>
      </c>
      <c r="CM32" s="425">
        <v>31.050329568008625</v>
      </c>
      <c r="CN32" s="425">
        <v>36.533434748834807</v>
      </c>
      <c r="CO32" s="425">
        <f t="shared" si="7"/>
        <v>30.473813279063851</v>
      </c>
      <c r="CP32" s="425">
        <v>37.038682979489025</v>
      </c>
      <c r="CQ32" s="425">
        <v>37.412165725047082</v>
      </c>
      <c r="CR32" s="425">
        <v>34.127574665293508</v>
      </c>
      <c r="CS32" s="425">
        <v>36.023856068914</v>
      </c>
      <c r="CT32" s="425">
        <v>35.22187451346722</v>
      </c>
      <c r="CU32" s="425">
        <v>34.562456570611076</v>
      </c>
      <c r="CV32" s="425">
        <v>32.563250185230913</v>
      </c>
      <c r="CW32" s="425">
        <v>31.702645376549093</v>
      </c>
      <c r="CX32" s="425">
        <v>30.081811255482567</v>
      </c>
      <c r="CY32" s="425">
        <v>29.979195198348751</v>
      </c>
      <c r="CZ32" s="425">
        <v>30.00900065506951</v>
      </c>
      <c r="DA32" s="425">
        <v>30.473813279063851</v>
      </c>
      <c r="DB32" s="425">
        <f t="shared" si="8"/>
        <v>27.368885638470001</v>
      </c>
      <c r="DC32" s="425">
        <v>29.131628352490416</v>
      </c>
      <c r="DD32" s="425">
        <v>28.736867810828635</v>
      </c>
      <c r="DE32" s="425">
        <v>27.876157284194701</v>
      </c>
      <c r="DF32" s="425">
        <v>28.842625606220007</v>
      </c>
      <c r="DG32" s="425">
        <v>31.816949878467867</v>
      </c>
      <c r="DH32" s="425">
        <v>30.017652715955556</v>
      </c>
      <c r="DI32" s="425">
        <v>28.519084609456154</v>
      </c>
      <c r="DJ32" s="425">
        <v>26.786096319647541</v>
      </c>
      <c r="DK32" s="425">
        <v>25.539589385893365</v>
      </c>
      <c r="DL32" s="425">
        <v>24.699560614641147</v>
      </c>
      <c r="DM32" s="425">
        <v>25.01379077913807</v>
      </c>
      <c r="DN32" s="425">
        <v>27.368885638470001</v>
      </c>
      <c r="DO32" s="425">
        <f t="shared" si="9"/>
        <v>27.426541935389196</v>
      </c>
      <c r="DP32" s="425">
        <v>28.151103983708794</v>
      </c>
      <c r="DQ32" s="425">
        <v>28.677580917244139</v>
      </c>
      <c r="DR32" s="425">
        <v>26.894201354651429</v>
      </c>
      <c r="DS32" s="425">
        <v>27.448421968714815</v>
      </c>
      <c r="DT32" s="425">
        <v>27.158712204507967</v>
      </c>
      <c r="DU32" s="425">
        <v>27.815714931373243</v>
      </c>
      <c r="DV32" s="425">
        <v>27.913997970110444</v>
      </c>
      <c r="DW32" s="425">
        <v>28.080534443898816</v>
      </c>
      <c r="DX32" s="425">
        <v>27.944706508169809</v>
      </c>
      <c r="DY32" s="425">
        <v>27.275406439719013</v>
      </c>
      <c r="DZ32" s="425">
        <v>27.552480711582877</v>
      </c>
      <c r="EA32" s="425">
        <v>27.426541935389196</v>
      </c>
      <c r="EB32" s="425">
        <f t="shared" si="10"/>
        <v>28.766705980238232</v>
      </c>
      <c r="EC32" s="425">
        <v>25.295261706996271</v>
      </c>
      <c r="ED32" s="425">
        <v>25.563061989181687</v>
      </c>
      <c r="EE32" s="425">
        <v>25.855281254136091</v>
      </c>
      <c r="EF32" s="425">
        <v>27.422088867330036</v>
      </c>
      <c r="EG32" s="425">
        <v>27.626507696438861</v>
      </c>
      <c r="EH32" s="425">
        <v>28.237412744933856</v>
      </c>
      <c r="EI32" s="425">
        <v>30.232137168012738</v>
      </c>
      <c r="EJ32" s="425">
        <v>28.478228632885589</v>
      </c>
      <c r="EK32" s="425">
        <v>28.138526415411992</v>
      </c>
      <c r="EL32" s="425">
        <v>29.605571796274113</v>
      </c>
      <c r="EM32" s="425">
        <v>29.32565943082189</v>
      </c>
      <c r="EN32" s="425">
        <v>28.766705980238232</v>
      </c>
      <c r="EO32" s="425">
        <f t="shared" si="11"/>
        <v>22.42</v>
      </c>
      <c r="EP32" s="20">
        <v>23.09</v>
      </c>
      <c r="EQ32" s="20">
        <v>22.31</v>
      </c>
      <c r="ER32" s="20">
        <v>22.81</v>
      </c>
      <c r="ES32" s="20">
        <v>21.09</v>
      </c>
      <c r="ET32" s="20">
        <v>19.37</v>
      </c>
      <c r="EU32" s="20">
        <v>19.809999999999999</v>
      </c>
      <c r="EV32" s="20">
        <v>19.78</v>
      </c>
      <c r="EW32" s="20">
        <v>20.28</v>
      </c>
      <c r="EX32" s="20">
        <v>19.5</v>
      </c>
      <c r="EY32" s="20">
        <v>19.61</v>
      </c>
      <c r="EZ32" s="20">
        <v>20.91</v>
      </c>
      <c r="FA32" s="20">
        <v>22.42</v>
      </c>
    </row>
    <row r="33" spans="1:157" s="32" customFormat="1" ht="12.75" customHeight="1">
      <c r="A33" s="792" t="s">
        <v>2901</v>
      </c>
      <c r="B33" s="425">
        <f t="shared" si="0"/>
        <v>55</v>
      </c>
      <c r="C33" s="425">
        <v>58.912204534491075</v>
      </c>
      <c r="D33" s="425">
        <v>61.000000000000007</v>
      </c>
      <c r="E33" s="425">
        <v>57</v>
      </c>
      <c r="F33" s="425">
        <v>55.793721973094172</v>
      </c>
      <c r="G33" s="425">
        <v>45.701492537313435</v>
      </c>
      <c r="H33" s="425">
        <v>62.730158730158735</v>
      </c>
      <c r="I33" s="425">
        <v>62.173913043478265</v>
      </c>
      <c r="J33" s="425">
        <v>60</v>
      </c>
      <c r="K33" s="425" t="s">
        <v>15</v>
      </c>
      <c r="L33" s="425">
        <v>70</v>
      </c>
      <c r="M33" s="425" t="s">
        <v>15</v>
      </c>
      <c r="N33" s="425">
        <v>55</v>
      </c>
      <c r="O33" s="425">
        <f t="shared" si="1"/>
        <v>63.724780134505949</v>
      </c>
      <c r="P33" s="425">
        <v>63</v>
      </c>
      <c r="Q33" s="425">
        <v>55.588235294117638</v>
      </c>
      <c r="R33" s="425">
        <v>63.764921946740131</v>
      </c>
      <c r="S33" s="425">
        <v>63.883942766295704</v>
      </c>
      <c r="T33" s="425">
        <v>57.387096774193544</v>
      </c>
      <c r="U33" s="425">
        <v>64.785714285714292</v>
      </c>
      <c r="V33" s="425">
        <v>62.000000000000007</v>
      </c>
      <c r="W33" s="425">
        <v>60</v>
      </c>
      <c r="X33" s="425" t="s">
        <v>15</v>
      </c>
      <c r="Y33" s="425">
        <v>76.666666666666671</v>
      </c>
      <c r="Z33" s="425">
        <v>68.084291187739453</v>
      </c>
      <c r="AA33" s="425">
        <v>63.724780134505949</v>
      </c>
      <c r="AB33" s="425">
        <f t="shared" si="2"/>
        <v>143.97039215686274</v>
      </c>
      <c r="AC33" s="425">
        <v>60.674796747967477</v>
      </c>
      <c r="AD33" s="425">
        <v>62</v>
      </c>
      <c r="AE33" s="425">
        <v>61.285900075864312</v>
      </c>
      <c r="AF33" s="425">
        <v>60.813953488372093</v>
      </c>
      <c r="AG33" s="425">
        <v>60.795031055900616</v>
      </c>
      <c r="AH33" s="425">
        <v>60</v>
      </c>
      <c r="AI33" s="425">
        <v>61.836734693877546</v>
      </c>
      <c r="AJ33" s="425">
        <v>60</v>
      </c>
      <c r="AK33" s="425">
        <v>70.379999999999981</v>
      </c>
      <c r="AL33" s="425">
        <v>70.260000000000005</v>
      </c>
      <c r="AM33" s="425">
        <v>63.056835860250487</v>
      </c>
      <c r="AN33" s="425">
        <v>143.97039215686274</v>
      </c>
      <c r="AO33" s="425" t="str">
        <f t="shared" si="3"/>
        <v xml:space="preserve">- </v>
      </c>
      <c r="AP33" s="425">
        <v>70.301724137931032</v>
      </c>
      <c r="AQ33" s="425">
        <v>68.46414073071719</v>
      </c>
      <c r="AR33" s="425">
        <v>68.82352941176471</v>
      </c>
      <c r="AS33" s="425">
        <v>61.288087663485342</v>
      </c>
      <c r="AT33" s="425">
        <v>64.073133762788927</v>
      </c>
      <c r="AU33" s="425">
        <v>70.749279538904901</v>
      </c>
      <c r="AV33" s="425">
        <v>50.999999999999993</v>
      </c>
      <c r="AW33" s="425">
        <v>60.964467005076138</v>
      </c>
      <c r="AX33" s="425">
        <v>61.104651162790702</v>
      </c>
      <c r="AY33" s="425">
        <v>49.913364055299539</v>
      </c>
      <c r="AZ33" s="425">
        <v>33.700000000000003</v>
      </c>
      <c r="BA33" s="425" t="s">
        <v>2590</v>
      </c>
      <c r="BB33" s="425">
        <f t="shared" si="4"/>
        <v>8.5428072940117055</v>
      </c>
      <c r="BC33" s="425" t="s">
        <v>2590</v>
      </c>
      <c r="BD33" s="425" t="s">
        <v>2590</v>
      </c>
      <c r="BE33" s="425">
        <v>50</v>
      </c>
      <c r="BF33" s="425">
        <v>50</v>
      </c>
      <c r="BG33" s="425">
        <v>50.882352941176471</v>
      </c>
      <c r="BH33" s="425">
        <v>52.19178082191781</v>
      </c>
      <c r="BI33" s="425">
        <v>50.569332867621377</v>
      </c>
      <c r="BJ33" s="425">
        <v>50.569332867621377</v>
      </c>
      <c r="BK33" s="425">
        <v>21.20748214840112</v>
      </c>
      <c r="BL33" s="425">
        <v>13.573959151610367</v>
      </c>
      <c r="BM33" s="425">
        <v>8.9311219946571683</v>
      </c>
      <c r="BN33" s="425">
        <v>8.5428072940117055</v>
      </c>
      <c r="BO33" s="425">
        <f t="shared" si="5"/>
        <v>57.199633027522928</v>
      </c>
      <c r="BP33" s="425">
        <v>6.2289941798508073</v>
      </c>
      <c r="BQ33" s="425">
        <v>8.4911721980109505</v>
      </c>
      <c r="BR33" s="425">
        <v>12.773155152126408</v>
      </c>
      <c r="BS33" s="425">
        <v>12.776376628835646</v>
      </c>
      <c r="BT33" s="425">
        <v>17.147245688752356</v>
      </c>
      <c r="BU33" s="425">
        <v>53.675958188153309</v>
      </c>
      <c r="BV33" s="425">
        <v>46.81818181818182</v>
      </c>
      <c r="BW33" s="425">
        <v>55</v>
      </c>
      <c r="BX33" s="425">
        <v>52.927837837837835</v>
      </c>
      <c r="BY33" s="425">
        <v>52.847663551401865</v>
      </c>
      <c r="BZ33" s="425">
        <v>56.981651376146786</v>
      </c>
      <c r="CA33" s="425">
        <v>57.199633027522928</v>
      </c>
      <c r="CB33" s="425">
        <f t="shared" si="6"/>
        <v>65</v>
      </c>
      <c r="CC33" s="425">
        <v>38.379615098703226</v>
      </c>
      <c r="CD33" s="425">
        <v>35.707971912432882</v>
      </c>
      <c r="CE33" s="425">
        <v>35.700000000000003</v>
      </c>
      <c r="CF33" s="425">
        <v>37.57</v>
      </c>
      <c r="CG33" s="425">
        <v>60.47150837988827</v>
      </c>
      <c r="CH33" s="425">
        <v>58.815190839694651</v>
      </c>
      <c r="CI33" s="425">
        <v>58.815190839694651</v>
      </c>
      <c r="CJ33" s="425">
        <v>58.815190839694651</v>
      </c>
      <c r="CK33" s="425">
        <v>62.04225352112676</v>
      </c>
      <c r="CL33" s="425">
        <v>61.565477509417235</v>
      </c>
      <c r="CM33" s="425">
        <v>65</v>
      </c>
      <c r="CN33" s="425">
        <v>65</v>
      </c>
      <c r="CO33" s="425">
        <f t="shared" si="7"/>
        <v>19</v>
      </c>
      <c r="CP33" s="425">
        <v>25.329663570945321</v>
      </c>
      <c r="CQ33" s="425">
        <v>65</v>
      </c>
      <c r="CR33" s="425" t="s">
        <v>15</v>
      </c>
      <c r="CS33" s="425" t="s">
        <v>15</v>
      </c>
      <c r="CT33" s="425" t="s">
        <v>15</v>
      </c>
      <c r="CU33" s="425">
        <v>26.656901701789483</v>
      </c>
      <c r="CV33" s="425">
        <v>21.444137673541174</v>
      </c>
      <c r="CW33" s="425">
        <v>18.53807925648638</v>
      </c>
      <c r="CX33" s="425">
        <v>23.422551092318535</v>
      </c>
      <c r="CY33" s="425">
        <v>23.475177304964539</v>
      </c>
      <c r="CZ33" s="425">
        <v>20</v>
      </c>
      <c r="DA33" s="425">
        <v>19</v>
      </c>
      <c r="DB33" s="425">
        <f t="shared" si="8"/>
        <v>19.296068852952413</v>
      </c>
      <c r="DC33" s="425">
        <v>19.724682853847831</v>
      </c>
      <c r="DD33" s="425">
        <v>18.422942206654994</v>
      </c>
      <c r="DE33" s="425">
        <v>18.171939239191587</v>
      </c>
      <c r="DF33" s="425">
        <v>20.751633986928105</v>
      </c>
      <c r="DG33" s="425">
        <v>16.274147576076544</v>
      </c>
      <c r="DH33" s="425">
        <v>17.217411514577275</v>
      </c>
      <c r="DI33" s="425">
        <v>17.563032750444577</v>
      </c>
      <c r="DJ33" s="425">
        <v>17.795371990965823</v>
      </c>
      <c r="DK33" s="425">
        <v>20.96107006952591</v>
      </c>
      <c r="DL33" s="425">
        <v>19.867184887366466</v>
      </c>
      <c r="DM33" s="425">
        <v>19.331009960491901</v>
      </c>
      <c r="DN33" s="425">
        <v>19.296068852952413</v>
      </c>
      <c r="DO33" s="425">
        <f t="shared" si="9"/>
        <v>21.462312446479761</v>
      </c>
      <c r="DP33" s="425">
        <v>20.229499781564002</v>
      </c>
      <c r="DQ33" s="425">
        <v>20.535793037002318</v>
      </c>
      <c r="DR33" s="425">
        <v>20.273248141402682</v>
      </c>
      <c r="DS33" s="425">
        <v>20.09901034257372</v>
      </c>
      <c r="DT33" s="425">
        <v>20.771913176966187</v>
      </c>
      <c r="DU33" s="425">
        <v>19.324193387338347</v>
      </c>
      <c r="DV33" s="425">
        <v>18.055062768251155</v>
      </c>
      <c r="DW33" s="425">
        <v>17.858223379740455</v>
      </c>
      <c r="DX33" s="425">
        <v>16.706218877182149</v>
      </c>
      <c r="DY33" s="425">
        <v>17.360418910157986</v>
      </c>
      <c r="DZ33" s="425">
        <v>17.565010701625308</v>
      </c>
      <c r="EA33" s="425">
        <v>21.462312446479761</v>
      </c>
      <c r="EB33" s="425">
        <f t="shared" si="10"/>
        <v>31.710081100033531</v>
      </c>
      <c r="EC33" s="425">
        <v>16.535070863596417</v>
      </c>
      <c r="ED33" s="425">
        <v>16.729776137790239</v>
      </c>
      <c r="EE33" s="425">
        <v>33.04413273889638</v>
      </c>
      <c r="EF33" s="425">
        <v>33.34952555885571</v>
      </c>
      <c r="EG33" s="425">
        <v>33.526314189978969</v>
      </c>
      <c r="EH33" s="425">
        <v>33.067581451843388</v>
      </c>
      <c r="EI33" s="425">
        <v>33.048210375670841</v>
      </c>
      <c r="EJ33" s="425">
        <v>28.83726862302483</v>
      </c>
      <c r="EK33" s="425">
        <v>19.64049739708161</v>
      </c>
      <c r="EL33" s="425">
        <v>23.47511046645322</v>
      </c>
      <c r="EM33" s="425">
        <v>31.225052063370384</v>
      </c>
      <c r="EN33" s="425">
        <v>31.710081100033531</v>
      </c>
      <c r="EO33" s="425">
        <f t="shared" si="11"/>
        <v>31.31</v>
      </c>
      <c r="EP33" s="298">
        <v>18.82</v>
      </c>
      <c r="EQ33" s="298">
        <v>32.22</v>
      </c>
      <c r="ER33" s="298">
        <v>31.99</v>
      </c>
      <c r="ES33" s="298">
        <v>31.48</v>
      </c>
      <c r="ET33" s="298">
        <v>31.49</v>
      </c>
      <c r="EU33" s="298">
        <v>19.32</v>
      </c>
      <c r="EV33" s="298">
        <v>31.2</v>
      </c>
      <c r="EW33" s="298">
        <v>30.94</v>
      </c>
      <c r="EX33" s="298">
        <v>29.9</v>
      </c>
      <c r="EY33" s="298">
        <v>29.34</v>
      </c>
      <c r="EZ33" s="298">
        <v>29.58</v>
      </c>
      <c r="FA33" s="298">
        <v>31.31</v>
      </c>
    </row>
    <row r="34" spans="1:157" s="32" customFormat="1" ht="12.75" customHeight="1">
      <c r="A34" s="792" t="s">
        <v>3188</v>
      </c>
      <c r="B34" s="425">
        <f t="shared" si="0"/>
        <v>42.27793762562407</v>
      </c>
      <c r="C34" s="425">
        <v>62.5301968635302</v>
      </c>
      <c r="D34" s="425">
        <v>56.880759289926175</v>
      </c>
      <c r="E34" s="425">
        <v>55.935500952054937</v>
      </c>
      <c r="F34" s="425">
        <v>54.207208412490303</v>
      </c>
      <c r="G34" s="425">
        <v>50.610541243882068</v>
      </c>
      <c r="H34" s="425">
        <v>51.06760356527905</v>
      </c>
      <c r="I34" s="425">
        <v>46.258536084542989</v>
      </c>
      <c r="J34" s="425">
        <v>44.112502905098687</v>
      </c>
      <c r="K34" s="425">
        <v>50.202236565241037</v>
      </c>
      <c r="L34" s="425">
        <v>45.889271193503703</v>
      </c>
      <c r="M34" s="425">
        <v>43.153101742872771</v>
      </c>
      <c r="N34" s="425">
        <v>42.27793762562407</v>
      </c>
      <c r="O34" s="425">
        <f t="shared" si="1"/>
        <v>50.9538520669064</v>
      </c>
      <c r="P34" s="425">
        <v>44.103029233255029</v>
      </c>
      <c r="Q34" s="425">
        <v>45.379630794569429</v>
      </c>
      <c r="R34" s="425">
        <v>51.290655578582857</v>
      </c>
      <c r="S34" s="425">
        <v>51.911437986949217</v>
      </c>
      <c r="T34" s="425">
        <v>47.609527868366435</v>
      </c>
      <c r="U34" s="425">
        <v>50.474284103266342</v>
      </c>
      <c r="V34" s="425">
        <v>50.560296667308805</v>
      </c>
      <c r="W34" s="425">
        <v>51.115572349441905</v>
      </c>
      <c r="X34" s="425">
        <v>52.115316481134577</v>
      </c>
      <c r="Y34" s="425">
        <v>50.955826553574525</v>
      </c>
      <c r="Z34" s="425">
        <v>52.136251007377098</v>
      </c>
      <c r="AA34" s="425">
        <v>50.9538520669064</v>
      </c>
      <c r="AB34" s="425">
        <f t="shared" si="2"/>
        <v>56.146510762503098</v>
      </c>
      <c r="AC34" s="425">
        <v>48.084909359017871</v>
      </c>
      <c r="AD34" s="425">
        <v>49.289787938369933</v>
      </c>
      <c r="AE34" s="425">
        <v>46.551178212379646</v>
      </c>
      <c r="AF34" s="425">
        <v>57.798832374020641</v>
      </c>
      <c r="AG34" s="425">
        <v>52.359999365713648</v>
      </c>
      <c r="AH34" s="425">
        <v>52.593521105634565</v>
      </c>
      <c r="AI34" s="425">
        <v>52.656170892458114</v>
      </c>
      <c r="AJ34" s="425">
        <v>47.484639040493619</v>
      </c>
      <c r="AK34" s="425">
        <v>54.316257594724284</v>
      </c>
      <c r="AL34" s="425">
        <v>49.952298476969844</v>
      </c>
      <c r="AM34" s="425">
        <v>51.228186417798177</v>
      </c>
      <c r="AN34" s="425">
        <v>56.146510762503098</v>
      </c>
      <c r="AO34" s="425">
        <f t="shared" si="3"/>
        <v>10.804575007525971</v>
      </c>
      <c r="AP34" s="425">
        <v>50.720713052870103</v>
      </c>
      <c r="AQ34" s="425">
        <v>49.184566112579702</v>
      </c>
      <c r="AR34" s="425">
        <v>48.375181722336855</v>
      </c>
      <c r="AS34" s="425">
        <v>45.866660631424303</v>
      </c>
      <c r="AT34" s="425">
        <v>44.274779486862052</v>
      </c>
      <c r="AU34" s="425">
        <v>51.635153480654644</v>
      </c>
      <c r="AV34" s="425">
        <v>14.970856542231266</v>
      </c>
      <c r="AW34" s="425">
        <v>9.5742910255828395</v>
      </c>
      <c r="AX34" s="425">
        <v>11.404190646477062</v>
      </c>
      <c r="AY34" s="425">
        <v>10.77880302161808</v>
      </c>
      <c r="AZ34" s="425">
        <v>10.51752449663042</v>
      </c>
      <c r="BA34" s="425">
        <v>10.804575007525971</v>
      </c>
      <c r="BB34" s="425">
        <f t="shared" si="4"/>
        <v>46.357156880903872</v>
      </c>
      <c r="BC34" s="425">
        <v>9.0748974592119946</v>
      </c>
      <c r="BD34" s="425">
        <v>9.6738105443634801</v>
      </c>
      <c r="BE34" s="425">
        <v>8.6684333021326125</v>
      </c>
      <c r="BF34" s="425">
        <v>4.639789072900812</v>
      </c>
      <c r="BG34" s="425">
        <v>5.0371099414979188</v>
      </c>
      <c r="BH34" s="425">
        <v>4.8048764540999631</v>
      </c>
      <c r="BI34" s="425">
        <v>5.1274045619612103</v>
      </c>
      <c r="BJ34" s="425">
        <v>5.8399217139872315</v>
      </c>
      <c r="BK34" s="425">
        <v>41.561169193934553</v>
      </c>
      <c r="BL34" s="425">
        <v>42.983968507288019</v>
      </c>
      <c r="BM34" s="425">
        <v>46.243245805526101</v>
      </c>
      <c r="BN34" s="425">
        <v>46.357156880903872</v>
      </c>
      <c r="BO34" s="425">
        <f t="shared" si="5"/>
        <v>34.763233542568663</v>
      </c>
      <c r="BP34" s="425">
        <v>46.49397561415099</v>
      </c>
      <c r="BQ34" s="425">
        <v>44.001169277941891</v>
      </c>
      <c r="BR34" s="425">
        <v>39.666043392329733</v>
      </c>
      <c r="BS34" s="425">
        <v>39.755125083209855</v>
      </c>
      <c r="BT34" s="425">
        <v>40.433181981364534</v>
      </c>
      <c r="BU34" s="425">
        <v>35.859830616858005</v>
      </c>
      <c r="BV34" s="425">
        <v>33.534996574120626</v>
      </c>
      <c r="BW34" s="425">
        <v>34.072244089859993</v>
      </c>
      <c r="BX34" s="425">
        <v>36.213662683546964</v>
      </c>
      <c r="BY34" s="425">
        <v>35.047080787008028</v>
      </c>
      <c r="BZ34" s="425">
        <v>34.233463730838082</v>
      </c>
      <c r="CA34" s="425">
        <v>34.763233542568663</v>
      </c>
      <c r="CB34" s="425">
        <f t="shared" si="6"/>
        <v>33.318896306790613</v>
      </c>
      <c r="CC34" s="425">
        <v>36.247783048649026</v>
      </c>
      <c r="CD34" s="425">
        <v>38.352214580926137</v>
      </c>
      <c r="CE34" s="425">
        <v>35.454185506298607</v>
      </c>
      <c r="CF34" s="425">
        <v>34.982693717406057</v>
      </c>
      <c r="CG34" s="425">
        <v>34.687208493460687</v>
      </c>
      <c r="CH34" s="425">
        <v>35.704717472452764</v>
      </c>
      <c r="CI34" s="425">
        <v>39.077456083366087</v>
      </c>
      <c r="CJ34" s="425">
        <v>34.967272473408904</v>
      </c>
      <c r="CK34" s="425">
        <v>33.493220228859052</v>
      </c>
      <c r="CL34" s="425">
        <v>34.044165716728415</v>
      </c>
      <c r="CM34" s="425">
        <v>33.738051435684298</v>
      </c>
      <c r="CN34" s="425">
        <v>33.318896306790613</v>
      </c>
      <c r="CO34" s="425">
        <f t="shared" si="7"/>
        <v>26.989778114757691</v>
      </c>
      <c r="CP34" s="425">
        <v>29.399741224081755</v>
      </c>
      <c r="CQ34" s="425">
        <v>30.503062360453548</v>
      </c>
      <c r="CR34" s="425">
        <v>33.410516337641518</v>
      </c>
      <c r="CS34" s="425">
        <v>28.782722767971471</v>
      </c>
      <c r="CT34" s="425">
        <v>25.799889504166966</v>
      </c>
      <c r="CU34" s="425">
        <v>27.97276656022817</v>
      </c>
      <c r="CV34" s="425">
        <v>28.232184834368976</v>
      </c>
      <c r="CW34" s="425">
        <v>30.744396476624825</v>
      </c>
      <c r="CX34" s="425">
        <v>26.62767309697794</v>
      </c>
      <c r="CY34" s="425">
        <v>24.109035305545824</v>
      </c>
      <c r="CZ34" s="425">
        <v>26.119004184686315</v>
      </c>
      <c r="DA34" s="425">
        <v>26.989778114757691</v>
      </c>
      <c r="DB34" s="425">
        <f t="shared" si="8"/>
        <v>22.619389409389623</v>
      </c>
      <c r="DC34" s="425">
        <v>28.752442184709295</v>
      </c>
      <c r="DD34" s="425">
        <v>26.273453996456837</v>
      </c>
      <c r="DE34" s="425">
        <v>25.125533207152394</v>
      </c>
      <c r="DF34" s="425">
        <v>24.380135536511485</v>
      </c>
      <c r="DG34" s="425">
        <v>24.757076669636643</v>
      </c>
      <c r="DH34" s="425">
        <v>24.749323716057049</v>
      </c>
      <c r="DI34" s="425">
        <v>27.974139250280075</v>
      </c>
      <c r="DJ34" s="425">
        <v>27.755371936256125</v>
      </c>
      <c r="DK34" s="425">
        <v>28.608316267780843</v>
      </c>
      <c r="DL34" s="425">
        <v>25.85020964052935</v>
      </c>
      <c r="DM34" s="425">
        <v>23.42089971118898</v>
      </c>
      <c r="DN34" s="425">
        <v>22.619389409389623</v>
      </c>
      <c r="DO34" s="425">
        <f t="shared" si="9"/>
        <v>23.723401516902573</v>
      </c>
      <c r="DP34" s="425">
        <v>22.101002132532233</v>
      </c>
      <c r="DQ34" s="425">
        <v>23.899206399757194</v>
      </c>
      <c r="DR34" s="425">
        <v>23.947885863448136</v>
      </c>
      <c r="DS34" s="425">
        <v>28.406661908554806</v>
      </c>
      <c r="DT34" s="425">
        <v>26.276827283171311</v>
      </c>
      <c r="DU34" s="425">
        <v>24.492240322045873</v>
      </c>
      <c r="DV34" s="425">
        <v>24.236082415913838</v>
      </c>
      <c r="DW34" s="425">
        <v>25.166183979687137</v>
      </c>
      <c r="DX34" s="425">
        <v>27.665910117874787</v>
      </c>
      <c r="DY34" s="425">
        <v>24.74739475737595</v>
      </c>
      <c r="DZ34" s="425">
        <v>23.709648357367648</v>
      </c>
      <c r="EA34" s="425">
        <v>23.723401516902573</v>
      </c>
      <c r="EB34" s="425">
        <f t="shared" si="10"/>
        <v>28.505370343130021</v>
      </c>
      <c r="EC34" s="425">
        <v>25.972190254566474</v>
      </c>
      <c r="ED34" s="425">
        <v>27.593010675805981</v>
      </c>
      <c r="EE34" s="425">
        <v>27.918856631794437</v>
      </c>
      <c r="EF34" s="425">
        <v>27.508815623301107</v>
      </c>
      <c r="EG34" s="425">
        <v>26.589526893158698</v>
      </c>
      <c r="EH34" s="425">
        <v>27.132044687305488</v>
      </c>
      <c r="EI34" s="425">
        <v>27.630920614446861</v>
      </c>
      <c r="EJ34" s="425">
        <v>29.706868917006084</v>
      </c>
      <c r="EK34" s="425">
        <v>29.235884384996197</v>
      </c>
      <c r="EL34" s="425">
        <v>29.486465777875175</v>
      </c>
      <c r="EM34" s="425">
        <v>29.159334577309238</v>
      </c>
      <c r="EN34" s="425">
        <v>28.505370343130021</v>
      </c>
      <c r="EO34" s="425">
        <f t="shared" si="11"/>
        <v>27.43</v>
      </c>
      <c r="EP34" s="20">
        <v>27.12</v>
      </c>
      <c r="EQ34" s="20">
        <v>26.67</v>
      </c>
      <c r="ER34" s="20">
        <v>27.54</v>
      </c>
      <c r="ES34" s="20">
        <v>26.55</v>
      </c>
      <c r="ET34" s="20">
        <v>25.49</v>
      </c>
      <c r="EU34" s="20">
        <v>25.22</v>
      </c>
      <c r="EV34" s="20">
        <v>25.524710419500636</v>
      </c>
      <c r="EW34" s="20">
        <v>26.17</v>
      </c>
      <c r="EX34" s="20">
        <v>26.33</v>
      </c>
      <c r="EY34" s="20">
        <v>25.9</v>
      </c>
      <c r="EZ34" s="20">
        <v>27.51</v>
      </c>
      <c r="FA34" s="20">
        <v>27.43</v>
      </c>
    </row>
    <row r="35" spans="1:157" s="32" customFormat="1" ht="12.75" customHeight="1">
      <c r="A35" s="792" t="s">
        <v>3189</v>
      </c>
      <c r="B35" s="425">
        <f t="shared" si="0"/>
        <v>0</v>
      </c>
      <c r="C35" s="425">
        <v>51.724601175482782</v>
      </c>
      <c r="D35" s="425">
        <v>91.61705426356589</v>
      </c>
      <c r="E35" s="425">
        <v>66</v>
      </c>
      <c r="F35" s="425">
        <v>61</v>
      </c>
      <c r="G35" s="425">
        <v>50</v>
      </c>
      <c r="H35" s="425">
        <v>35</v>
      </c>
      <c r="I35" s="425">
        <v>78</v>
      </c>
      <c r="J35" s="425">
        <v>65.999999999999986</v>
      </c>
      <c r="K35" s="425">
        <v>60</v>
      </c>
      <c r="L35" s="425">
        <v>60.000000000000007</v>
      </c>
      <c r="M35" s="425">
        <v>60.000000000000007</v>
      </c>
      <c r="N35" s="425">
        <v>0</v>
      </c>
      <c r="O35" s="425">
        <f t="shared" si="1"/>
        <v>0</v>
      </c>
      <c r="P35" s="425">
        <v>55.999999999999993</v>
      </c>
      <c r="Q35" s="425">
        <v>60</v>
      </c>
      <c r="R35" s="425">
        <v>0</v>
      </c>
      <c r="S35" s="425">
        <v>0</v>
      </c>
      <c r="T35" s="425">
        <v>0</v>
      </c>
      <c r="U35" s="425">
        <v>0</v>
      </c>
      <c r="V35" s="425">
        <v>0</v>
      </c>
      <c r="W35" s="425">
        <v>0</v>
      </c>
      <c r="X35" s="425">
        <v>0</v>
      </c>
      <c r="Y35" s="425">
        <v>0</v>
      </c>
      <c r="Z35" s="425">
        <v>0</v>
      </c>
      <c r="AA35" s="425">
        <v>0</v>
      </c>
      <c r="AB35" s="425">
        <f t="shared" si="2"/>
        <v>60</v>
      </c>
      <c r="AC35" s="425">
        <v>0</v>
      </c>
      <c r="AD35" s="425">
        <v>40</v>
      </c>
      <c r="AE35" s="425">
        <v>0</v>
      </c>
      <c r="AF35" s="425">
        <v>60</v>
      </c>
      <c r="AG35" s="425">
        <v>60</v>
      </c>
      <c r="AH35" s="425">
        <v>60</v>
      </c>
      <c r="AI35" s="425">
        <v>60</v>
      </c>
      <c r="AJ35" s="425">
        <v>60</v>
      </c>
      <c r="AK35" s="425">
        <v>0</v>
      </c>
      <c r="AL35" s="425">
        <v>0</v>
      </c>
      <c r="AM35" s="425">
        <v>60</v>
      </c>
      <c r="AN35" s="425">
        <v>60</v>
      </c>
      <c r="AO35" s="425">
        <f t="shared" si="3"/>
        <v>0</v>
      </c>
      <c r="AP35" s="425">
        <v>60</v>
      </c>
      <c r="AQ35" s="425">
        <v>0</v>
      </c>
      <c r="AR35" s="425">
        <v>0</v>
      </c>
      <c r="AS35" s="425">
        <v>0</v>
      </c>
      <c r="AT35" s="425">
        <v>0</v>
      </c>
      <c r="AU35" s="425">
        <v>0</v>
      </c>
      <c r="AV35" s="425">
        <v>0.42664670658682635</v>
      </c>
      <c r="AW35" s="425">
        <v>0</v>
      </c>
      <c r="AX35" s="425">
        <v>0</v>
      </c>
      <c r="AY35" s="425">
        <v>0</v>
      </c>
      <c r="AZ35" s="425">
        <v>0</v>
      </c>
      <c r="BA35" s="425">
        <v>0</v>
      </c>
      <c r="BB35" s="425">
        <f t="shared" si="4"/>
        <v>48</v>
      </c>
      <c r="BC35" s="425">
        <v>0</v>
      </c>
      <c r="BD35" s="425">
        <v>0</v>
      </c>
      <c r="BE35" s="425">
        <v>0</v>
      </c>
      <c r="BF35" s="425">
        <v>0</v>
      </c>
      <c r="BG35" s="425">
        <v>0</v>
      </c>
      <c r="BH35" s="425">
        <v>0</v>
      </c>
      <c r="BI35" s="425">
        <v>0</v>
      </c>
      <c r="BJ35" s="425">
        <v>48.000000000000007</v>
      </c>
      <c r="BK35" s="425">
        <v>47.999999999999993</v>
      </c>
      <c r="BL35" s="425">
        <v>48.000000000000007</v>
      </c>
      <c r="BM35" s="425">
        <v>48</v>
      </c>
      <c r="BN35" s="425">
        <v>48</v>
      </c>
      <c r="BO35" s="425">
        <f t="shared" si="5"/>
        <v>31.537648755860076</v>
      </c>
      <c r="BP35" s="425">
        <v>45</v>
      </c>
      <c r="BQ35" s="425">
        <v>52.999999999999993</v>
      </c>
      <c r="BR35" s="425">
        <v>52.999999999999993</v>
      </c>
      <c r="BS35" s="425">
        <v>50.272727272727266</v>
      </c>
      <c r="BT35" s="425">
        <v>54.701278772378515</v>
      </c>
      <c r="BU35" s="425">
        <v>55.348484848484851</v>
      </c>
      <c r="BV35" s="425">
        <v>61.369973190348524</v>
      </c>
      <c r="BW35" s="425">
        <v>63.846846846846844</v>
      </c>
      <c r="BX35" s="425">
        <v>63.674033149171272</v>
      </c>
      <c r="BY35" s="425">
        <v>61.576576576576578</v>
      </c>
      <c r="BZ35" s="425">
        <v>37.60018770530268</v>
      </c>
      <c r="CA35" s="425">
        <v>31.537648755860076</v>
      </c>
      <c r="CB35" s="425">
        <f t="shared" si="6"/>
        <v>31.267845862286798</v>
      </c>
      <c r="CC35" s="425">
        <v>31.267441860465116</v>
      </c>
      <c r="CD35" s="425">
        <v>31.243725268513284</v>
      </c>
      <c r="CE35" s="425">
        <v>31.128016991697233</v>
      </c>
      <c r="CF35" s="425">
        <v>31.102612134457281</v>
      </c>
      <c r="CG35" s="425">
        <v>31.277275732863128</v>
      </c>
      <c r="CH35" s="425">
        <v>30.483799867754026</v>
      </c>
      <c r="CI35" s="425">
        <v>31.386740331491712</v>
      </c>
      <c r="CJ35" s="425">
        <v>31.457161759841217</v>
      </c>
      <c r="CK35" s="425">
        <v>31.457161759841217</v>
      </c>
      <c r="CL35" s="425">
        <v>31.457161759841217</v>
      </c>
      <c r="CM35" s="425">
        <v>31.366234075485178</v>
      </c>
      <c r="CN35" s="425">
        <v>31.267845862286798</v>
      </c>
      <c r="CO35" s="425">
        <f t="shared" si="7"/>
        <v>30.83511450381679</v>
      </c>
      <c r="CP35" s="425">
        <v>31.774468085106388</v>
      </c>
      <c r="CQ35" s="425">
        <v>31.643095004897162</v>
      </c>
      <c r="CR35" s="425">
        <v>50.6</v>
      </c>
      <c r="CS35" s="425">
        <v>40.616654487477582</v>
      </c>
      <c r="CT35" s="425">
        <v>48.781038374717831</v>
      </c>
      <c r="CU35" s="425">
        <v>47.427152317880797</v>
      </c>
      <c r="CV35" s="425">
        <v>42.052855517633674</v>
      </c>
      <c r="CW35" s="425">
        <v>37.492770543331837</v>
      </c>
      <c r="CX35" s="425">
        <v>39.609790209790212</v>
      </c>
      <c r="CY35" s="425">
        <v>39.769489506522973</v>
      </c>
      <c r="CZ35" s="425">
        <v>31.897641025641029</v>
      </c>
      <c r="DA35" s="425">
        <v>30.83511450381679</v>
      </c>
      <c r="DB35" s="425">
        <f t="shared" si="8"/>
        <v>26.86209059465212</v>
      </c>
      <c r="DC35" s="425">
        <v>33.008752735229763</v>
      </c>
      <c r="DD35" s="425">
        <v>30.047812755433537</v>
      </c>
      <c r="DE35" s="425">
        <v>29.146717710676175</v>
      </c>
      <c r="DF35" s="425">
        <v>29.034970612930309</v>
      </c>
      <c r="DG35" s="425">
        <v>24.480369515011546</v>
      </c>
      <c r="DH35" s="425">
        <v>24.545059470622107</v>
      </c>
      <c r="DI35" s="425">
        <v>28.752864502833589</v>
      </c>
      <c r="DJ35" s="425">
        <v>26.88224691358025</v>
      </c>
      <c r="DK35" s="425">
        <v>26.242857142857144</v>
      </c>
      <c r="DL35" s="425">
        <v>28.342857142857145</v>
      </c>
      <c r="DM35" s="425">
        <v>27.10942011897744</v>
      </c>
      <c r="DN35" s="425">
        <v>26.86209059465212</v>
      </c>
      <c r="DO35" s="425">
        <f t="shared" si="9"/>
        <v>24.478102895133546</v>
      </c>
      <c r="DP35" s="425">
        <v>26.930487995315243</v>
      </c>
      <c r="DQ35" s="425">
        <v>30</v>
      </c>
      <c r="DR35" s="425">
        <v>33.333333333333336</v>
      </c>
      <c r="DS35" s="425">
        <v>24.856531049250535</v>
      </c>
      <c r="DT35" s="425">
        <v>24.299321664057683</v>
      </c>
      <c r="DU35" s="425">
        <v>23.037037037037038</v>
      </c>
      <c r="DV35" s="425">
        <v>26.457011413929653</v>
      </c>
      <c r="DW35" s="425">
        <v>27.010421092564492</v>
      </c>
      <c r="DX35" s="425">
        <v>27.258462525392922</v>
      </c>
      <c r="DY35" s="425">
        <v>24.789941963407429</v>
      </c>
      <c r="DZ35" s="425">
        <v>22.882049987604518</v>
      </c>
      <c r="EA35" s="425">
        <v>24.478102895133546</v>
      </c>
      <c r="EB35" s="425">
        <f t="shared" si="10"/>
        <v>30.13</v>
      </c>
      <c r="EC35" s="425">
        <v>22.471059870076669</v>
      </c>
      <c r="ED35" s="425">
        <v>22.691506410256409</v>
      </c>
      <c r="EE35" s="425">
        <v>22.844878309708481</v>
      </c>
      <c r="EF35" s="425">
        <v>29.539772727272727</v>
      </c>
      <c r="EG35" s="425">
        <v>25.484345544803315</v>
      </c>
      <c r="EH35" s="425">
        <v>24.954775560761504</v>
      </c>
      <c r="EI35" s="425">
        <v>23.817904040404041</v>
      </c>
      <c r="EJ35" s="425">
        <v>22.885102040816328</v>
      </c>
      <c r="EK35" s="425">
        <v>28.518072289156631</v>
      </c>
      <c r="EL35" s="425">
        <v>28.19169651770509</v>
      </c>
      <c r="EM35" s="425">
        <v>31.62</v>
      </c>
      <c r="EN35" s="425">
        <v>30.13</v>
      </c>
      <c r="EO35" s="425">
        <f t="shared" si="11"/>
        <v>18.84</v>
      </c>
      <c r="EP35" s="20">
        <v>15.35</v>
      </c>
      <c r="EQ35" s="20">
        <v>19.46</v>
      </c>
      <c r="ER35" s="20">
        <v>18.95</v>
      </c>
      <c r="ES35" s="20">
        <v>20.239999999999998</v>
      </c>
      <c r="ET35" s="20">
        <v>20.61</v>
      </c>
      <c r="EU35" s="20">
        <v>16.989999999999998</v>
      </c>
      <c r="EV35" s="20">
        <v>16.84</v>
      </c>
      <c r="EW35" s="20">
        <v>17.170000000000002</v>
      </c>
      <c r="EX35" s="20">
        <v>18.02</v>
      </c>
      <c r="EY35" s="20">
        <v>19.59</v>
      </c>
      <c r="EZ35" s="20">
        <v>20.494588759826353</v>
      </c>
      <c r="FA35" s="20">
        <v>18.84</v>
      </c>
    </row>
    <row r="36" spans="1:157" s="32" customFormat="1" ht="12.75" customHeight="1">
      <c r="A36" s="792" t="s">
        <v>3057</v>
      </c>
      <c r="B36" s="425">
        <f t="shared" si="0"/>
        <v>61.000000000000014</v>
      </c>
      <c r="C36" s="425">
        <v>95</v>
      </c>
      <c r="D36" s="425">
        <v>75.000000000000014</v>
      </c>
      <c r="E36" s="425">
        <v>77</v>
      </c>
      <c r="F36" s="425">
        <v>79.163934426229503</v>
      </c>
      <c r="G36" s="425">
        <v>66.818181818181813</v>
      </c>
      <c r="H36" s="425">
        <v>61.000000000000007</v>
      </c>
      <c r="I36" s="425">
        <v>69.189189189189193</v>
      </c>
      <c r="J36" s="425">
        <v>69.535257581293394</v>
      </c>
      <c r="K36" s="425">
        <v>68.415094339622641</v>
      </c>
      <c r="L36" s="425">
        <v>64.577827547592378</v>
      </c>
      <c r="M36" s="425">
        <v>64.316546762589937</v>
      </c>
      <c r="N36" s="425">
        <v>61.000000000000014</v>
      </c>
      <c r="O36" s="425">
        <f t="shared" si="1"/>
        <v>63.482729498164019</v>
      </c>
      <c r="P36" s="425">
        <v>60.05756929637527</v>
      </c>
      <c r="Q36" s="425">
        <v>65.08716136631331</v>
      </c>
      <c r="R36" s="425">
        <v>62.231001137656428</v>
      </c>
      <c r="S36" s="425">
        <v>36.929118835893284</v>
      </c>
      <c r="T36" s="425">
        <v>46.897111913357399</v>
      </c>
      <c r="U36" s="425">
        <v>59.234136397331362</v>
      </c>
      <c r="V36" s="425">
        <v>69.746835443037966</v>
      </c>
      <c r="W36" s="425">
        <v>58.875000000000007</v>
      </c>
      <c r="X36" s="425">
        <v>60.469387755102041</v>
      </c>
      <c r="Y36" s="425">
        <v>60.644444444444446</v>
      </c>
      <c r="Z36" s="425">
        <v>57.588888888888889</v>
      </c>
      <c r="AA36" s="425">
        <v>63.482729498164019</v>
      </c>
      <c r="AB36" s="425">
        <f t="shared" si="2"/>
        <v>55</v>
      </c>
      <c r="AC36" s="425">
        <v>65.044000000000011</v>
      </c>
      <c r="AD36" s="425">
        <v>36.901515151515156</v>
      </c>
      <c r="AE36" s="425">
        <v>53.282352941176462</v>
      </c>
      <c r="AF36" s="425">
        <v>56.306892067620282</v>
      </c>
      <c r="AG36" s="425">
        <v>48.584593572778829</v>
      </c>
      <c r="AH36" s="425">
        <v>46.309606081548033</v>
      </c>
      <c r="AI36" s="425">
        <v>53.03586497890295</v>
      </c>
      <c r="AJ36" s="425">
        <v>50.530303030303031</v>
      </c>
      <c r="AK36" s="425">
        <v>56.016691957511377</v>
      </c>
      <c r="AL36" s="425">
        <v>52.335766423357661</v>
      </c>
      <c r="AM36" s="425">
        <v>55</v>
      </c>
      <c r="AN36" s="425">
        <v>55</v>
      </c>
      <c r="AO36" s="425">
        <f t="shared" si="3"/>
        <v>49.947614699840216</v>
      </c>
      <c r="AP36" s="425">
        <v>85</v>
      </c>
      <c r="AQ36" s="425">
        <v>30</v>
      </c>
      <c r="AR36" s="425">
        <v>50</v>
      </c>
      <c r="AS36" s="425">
        <v>69.66750629722921</v>
      </c>
      <c r="AT36" s="425">
        <v>69.283592901122788</v>
      </c>
      <c r="AU36" s="425">
        <v>71.944598337950126</v>
      </c>
      <c r="AV36" s="425">
        <v>69.166910262789969</v>
      </c>
      <c r="AW36" s="425">
        <v>69.766519823788542</v>
      </c>
      <c r="AX36" s="425">
        <v>64.395920909232444</v>
      </c>
      <c r="AY36" s="425">
        <v>72.929989902389764</v>
      </c>
      <c r="AZ36" s="425">
        <v>72.061191626409013</v>
      </c>
      <c r="BA36" s="425">
        <v>49.947614699840216</v>
      </c>
      <c r="BB36" s="425">
        <f t="shared" si="4"/>
        <v>39.451235370611187</v>
      </c>
      <c r="BC36" s="425">
        <v>42.869651589242054</v>
      </c>
      <c r="BD36" s="425">
        <v>43.998223538119916</v>
      </c>
      <c r="BE36" s="425">
        <v>43.996150429375184</v>
      </c>
      <c r="BF36" s="425">
        <v>43.993041160793609</v>
      </c>
      <c r="BG36" s="425">
        <v>43.987857248630242</v>
      </c>
      <c r="BH36" s="425">
        <v>42.829215896885067</v>
      </c>
      <c r="BI36" s="425">
        <v>41.786815349294855</v>
      </c>
      <c r="BJ36" s="425">
        <v>41.51650550183394</v>
      </c>
      <c r="BK36" s="425">
        <v>41.51650550183394</v>
      </c>
      <c r="BL36" s="425">
        <v>41.237029501525946</v>
      </c>
      <c r="BM36" s="425">
        <v>39.338618346545864</v>
      </c>
      <c r="BN36" s="425">
        <v>39.451235370611187</v>
      </c>
      <c r="BO36" s="425">
        <f t="shared" si="5"/>
        <v>39.021311934309978</v>
      </c>
      <c r="BP36" s="425">
        <v>39.451235370611187</v>
      </c>
      <c r="BQ36" s="425">
        <v>45.482955421872589</v>
      </c>
      <c r="BR36" s="425">
        <v>46.788441692466456</v>
      </c>
      <c r="BS36" s="425">
        <v>41.713395638629279</v>
      </c>
      <c r="BT36" s="425">
        <v>42.955182376309139</v>
      </c>
      <c r="BU36" s="425">
        <v>39.660233297985151</v>
      </c>
      <c r="BV36" s="425">
        <v>40.718447731427617</v>
      </c>
      <c r="BW36" s="425">
        <v>40.316695117787646</v>
      </c>
      <c r="BX36" s="425">
        <v>40.297228874444066</v>
      </c>
      <c r="BY36" s="425">
        <v>39.953481894150414</v>
      </c>
      <c r="BZ36" s="425">
        <v>39.225983399494766</v>
      </c>
      <c r="CA36" s="425">
        <v>39.021311934309978</v>
      </c>
      <c r="CB36" s="425">
        <f t="shared" si="6"/>
        <v>24.097404202719403</v>
      </c>
      <c r="CC36" s="425">
        <v>44.314285714285717</v>
      </c>
      <c r="CD36" s="425">
        <v>47.786622073578592</v>
      </c>
      <c r="CE36" s="425">
        <v>46.919713261648752</v>
      </c>
      <c r="CF36" s="425">
        <v>45.368338380015139</v>
      </c>
      <c r="CG36" s="425">
        <v>45.224500525762352</v>
      </c>
      <c r="CH36" s="425">
        <v>45.000146666666666</v>
      </c>
      <c r="CI36" s="425">
        <v>53.595769230769228</v>
      </c>
      <c r="CJ36" s="425">
        <v>46.381993569131829</v>
      </c>
      <c r="CK36" s="425">
        <v>46.025523809523811</v>
      </c>
      <c r="CL36" s="425">
        <v>30.028943937418511</v>
      </c>
      <c r="CM36" s="425">
        <v>33.189386189258308</v>
      </c>
      <c r="CN36" s="425">
        <v>24.097404202719403</v>
      </c>
      <c r="CO36" s="425">
        <f t="shared" si="7"/>
        <v>36.244798890429962</v>
      </c>
      <c r="CP36" s="425">
        <v>25.486407766990293</v>
      </c>
      <c r="CQ36" s="425">
        <v>27.534050179211469</v>
      </c>
      <c r="CR36" s="425">
        <v>30.233292831105715</v>
      </c>
      <c r="CS36" s="425">
        <v>33.401833660772759</v>
      </c>
      <c r="CT36" s="425">
        <v>8.7766832174776557</v>
      </c>
      <c r="CU36" s="425">
        <v>8.0142179129407438</v>
      </c>
      <c r="CV36" s="425">
        <v>39.956043956043956</v>
      </c>
      <c r="CW36" s="425">
        <v>40.130000000000003</v>
      </c>
      <c r="CX36" s="425">
        <v>33.0590717299578</v>
      </c>
      <c r="CY36" s="425">
        <v>31.582222222222224</v>
      </c>
      <c r="CZ36" s="425">
        <v>34.699086161879897</v>
      </c>
      <c r="DA36" s="425">
        <v>36.244798890429962</v>
      </c>
      <c r="DB36" s="425">
        <f t="shared" si="8"/>
        <v>24.976570982805853</v>
      </c>
      <c r="DC36" s="425">
        <v>39.885269841269846</v>
      </c>
      <c r="DD36" s="425">
        <v>24.903506172839506</v>
      </c>
      <c r="DE36" s="425">
        <v>28.141229023300738</v>
      </c>
      <c r="DF36" s="425">
        <v>29.438603796693201</v>
      </c>
      <c r="DG36" s="425">
        <v>24.59309533099233</v>
      </c>
      <c r="DH36" s="425">
        <v>26.007186424003933</v>
      </c>
      <c r="DI36" s="425">
        <v>24.234205747126442</v>
      </c>
      <c r="DJ36" s="425">
        <v>28.48541304114298</v>
      </c>
      <c r="DK36" s="425">
        <v>27.511947651431285</v>
      </c>
      <c r="DL36" s="425">
        <v>23.910944018897744</v>
      </c>
      <c r="DM36" s="425">
        <v>24.293934047815334</v>
      </c>
      <c r="DN36" s="425">
        <v>24.976570982805853</v>
      </c>
      <c r="DO36" s="425">
        <f t="shared" si="9"/>
        <v>21.052173588413449</v>
      </c>
      <c r="DP36" s="425">
        <v>28.40835795427984</v>
      </c>
      <c r="DQ36" s="425">
        <v>29.489787501747518</v>
      </c>
      <c r="DR36" s="425">
        <v>27.334134528789001</v>
      </c>
      <c r="DS36" s="425">
        <v>27.711398777025554</v>
      </c>
      <c r="DT36" s="425">
        <v>24.378815105578568</v>
      </c>
      <c r="DU36" s="425">
        <v>22.222599581469186</v>
      </c>
      <c r="DV36" s="425">
        <v>23.102134851422441</v>
      </c>
      <c r="DW36" s="425">
        <v>23.90218870178845</v>
      </c>
      <c r="DX36" s="425">
        <v>23.922426936598665</v>
      </c>
      <c r="DY36" s="425">
        <v>22.140822852941948</v>
      </c>
      <c r="DZ36" s="425">
        <v>22.424402105584733</v>
      </c>
      <c r="EA36" s="425">
        <v>21.052173588413449</v>
      </c>
      <c r="EB36" s="425">
        <f t="shared" si="10"/>
        <v>22.868540460754808</v>
      </c>
      <c r="EC36" s="425">
        <v>21.204106886272488</v>
      </c>
      <c r="ED36" s="425">
        <v>19.53758880733637</v>
      </c>
      <c r="EE36" s="425">
        <v>23.379525878944488</v>
      </c>
      <c r="EF36" s="425">
        <v>24.613843032260387</v>
      </c>
      <c r="EG36" s="425">
        <v>24.674304442526612</v>
      </c>
      <c r="EH36" s="425">
        <v>23.865675325209949</v>
      </c>
      <c r="EI36" s="425">
        <v>22.04185422435464</v>
      </c>
      <c r="EJ36" s="425">
        <v>21.895001430077386</v>
      </c>
      <c r="EK36" s="425">
        <v>22.419068438723652</v>
      </c>
      <c r="EL36" s="425">
        <v>24.418946469687455</v>
      </c>
      <c r="EM36" s="425">
        <v>21.980801065374411</v>
      </c>
      <c r="EN36" s="425">
        <v>22.868540460754808</v>
      </c>
      <c r="EO36" s="425">
        <f t="shared" si="11"/>
        <v>19.538732037144516</v>
      </c>
      <c r="EP36" s="20">
        <v>26.511150782751994</v>
      </c>
      <c r="EQ36" s="20">
        <v>25.902250596491928</v>
      </c>
      <c r="ER36" s="20">
        <v>23.96</v>
      </c>
      <c r="ES36" s="20">
        <v>23.373993966066038</v>
      </c>
      <c r="ET36" s="20">
        <v>23.53</v>
      </c>
      <c r="EU36" s="20">
        <v>19.896347610049688</v>
      </c>
      <c r="EV36" s="20">
        <v>21.335429374656382</v>
      </c>
      <c r="EW36" s="20">
        <v>20.368570678203234</v>
      </c>
      <c r="EX36" s="20">
        <v>21.66</v>
      </c>
      <c r="EY36" s="20">
        <v>18.490284195394064</v>
      </c>
      <c r="EZ36" s="20">
        <v>18.897249482245329</v>
      </c>
      <c r="FA36" s="20">
        <v>19.538732037144516</v>
      </c>
    </row>
    <row r="37" spans="1:157" s="32" customFormat="1" ht="12.75" customHeight="1">
      <c r="A37" s="792" t="s">
        <v>3190</v>
      </c>
      <c r="B37" s="425">
        <f t="shared" si="0"/>
        <v>0</v>
      </c>
      <c r="C37" s="425">
        <v>0</v>
      </c>
      <c r="D37" s="425">
        <v>0</v>
      </c>
      <c r="E37" s="425">
        <v>0</v>
      </c>
      <c r="F37" s="425">
        <v>0</v>
      </c>
      <c r="G37" s="425">
        <v>0</v>
      </c>
      <c r="H37" s="425">
        <v>0</v>
      </c>
      <c r="I37" s="425">
        <v>0</v>
      </c>
      <c r="J37" s="425">
        <v>0</v>
      </c>
      <c r="K37" s="425">
        <v>0</v>
      </c>
      <c r="L37" s="425">
        <v>0</v>
      </c>
      <c r="M37" s="425">
        <v>0</v>
      </c>
      <c r="N37" s="425">
        <v>0</v>
      </c>
      <c r="O37" s="425">
        <f t="shared" si="1"/>
        <v>0</v>
      </c>
      <c r="P37" s="425">
        <v>0</v>
      </c>
      <c r="Q37" s="425">
        <v>0</v>
      </c>
      <c r="R37" s="425">
        <v>0</v>
      </c>
      <c r="S37" s="425">
        <v>0</v>
      </c>
      <c r="T37" s="425">
        <v>0</v>
      </c>
      <c r="U37" s="425">
        <v>0</v>
      </c>
      <c r="V37" s="425">
        <v>0</v>
      </c>
      <c r="W37" s="425">
        <v>0</v>
      </c>
      <c r="X37" s="425">
        <v>0</v>
      </c>
      <c r="Y37" s="425">
        <v>0</v>
      </c>
      <c r="Z37" s="425">
        <v>0</v>
      </c>
      <c r="AA37" s="425">
        <v>0</v>
      </c>
      <c r="AB37" s="425">
        <f t="shared" si="2"/>
        <v>0</v>
      </c>
      <c r="AC37" s="425">
        <v>0</v>
      </c>
      <c r="AD37" s="425">
        <v>0</v>
      </c>
      <c r="AE37" s="425">
        <v>0</v>
      </c>
      <c r="AF37" s="425">
        <v>0</v>
      </c>
      <c r="AG37" s="425">
        <v>0</v>
      </c>
      <c r="AH37" s="425">
        <v>0</v>
      </c>
      <c r="AI37" s="425">
        <v>0</v>
      </c>
      <c r="AJ37" s="425">
        <v>0</v>
      </c>
      <c r="AK37" s="425">
        <v>0</v>
      </c>
      <c r="AL37" s="425">
        <v>0</v>
      </c>
      <c r="AM37" s="425">
        <v>0</v>
      </c>
      <c r="AN37" s="425">
        <v>0</v>
      </c>
      <c r="AO37" s="425">
        <f t="shared" si="3"/>
        <v>0</v>
      </c>
      <c r="AP37" s="425">
        <v>0</v>
      </c>
      <c r="AQ37" s="425">
        <v>0</v>
      </c>
      <c r="AR37" s="425">
        <v>0</v>
      </c>
      <c r="AS37" s="425">
        <v>0</v>
      </c>
      <c r="AT37" s="425">
        <v>0</v>
      </c>
      <c r="AU37" s="425">
        <v>0</v>
      </c>
      <c r="AV37" s="425">
        <v>0</v>
      </c>
      <c r="AW37" s="425">
        <v>0</v>
      </c>
      <c r="AX37" s="425">
        <v>0</v>
      </c>
      <c r="AY37" s="425">
        <v>0</v>
      </c>
      <c r="AZ37" s="425">
        <v>0</v>
      </c>
      <c r="BA37" s="425">
        <v>0</v>
      </c>
      <c r="BB37" s="425">
        <f t="shared" si="4"/>
        <v>0</v>
      </c>
      <c r="BC37" s="425">
        <v>0</v>
      </c>
      <c r="BD37" s="425">
        <v>0</v>
      </c>
      <c r="BE37" s="425">
        <v>0</v>
      </c>
      <c r="BF37" s="425">
        <v>0</v>
      </c>
      <c r="BG37" s="425">
        <v>0</v>
      </c>
      <c r="BH37" s="425">
        <v>0</v>
      </c>
      <c r="BI37" s="425">
        <v>0</v>
      </c>
      <c r="BJ37" s="425">
        <v>0</v>
      </c>
      <c r="BK37" s="425">
        <v>0</v>
      </c>
      <c r="BL37" s="425">
        <v>0</v>
      </c>
      <c r="BM37" s="425">
        <v>0</v>
      </c>
      <c r="BN37" s="425">
        <v>0</v>
      </c>
      <c r="BO37" s="425">
        <f t="shared" si="5"/>
        <v>0</v>
      </c>
      <c r="BP37" s="425">
        <v>0</v>
      </c>
      <c r="BQ37" s="425">
        <v>0</v>
      </c>
      <c r="BR37" s="425">
        <v>0</v>
      </c>
      <c r="BS37" s="425">
        <v>0</v>
      </c>
      <c r="BT37" s="425">
        <v>0</v>
      </c>
      <c r="BU37" s="425">
        <v>0</v>
      </c>
      <c r="BV37" s="425">
        <v>0</v>
      </c>
      <c r="BW37" s="425">
        <v>0</v>
      </c>
      <c r="BX37" s="425">
        <v>0</v>
      </c>
      <c r="BY37" s="425">
        <v>0</v>
      </c>
      <c r="BZ37" s="425">
        <v>0</v>
      </c>
      <c r="CA37" s="425">
        <v>0</v>
      </c>
      <c r="CB37" s="425">
        <f t="shared" si="6"/>
        <v>0</v>
      </c>
      <c r="CC37" s="425">
        <v>0</v>
      </c>
      <c r="CD37" s="425">
        <v>0</v>
      </c>
      <c r="CE37" s="425">
        <v>0</v>
      </c>
      <c r="CF37" s="425">
        <v>0</v>
      </c>
      <c r="CG37" s="425">
        <v>0</v>
      </c>
      <c r="CH37" s="425">
        <v>0</v>
      </c>
      <c r="CI37" s="425">
        <v>0</v>
      </c>
      <c r="CJ37" s="425">
        <v>0</v>
      </c>
      <c r="CK37" s="425">
        <v>0</v>
      </c>
      <c r="CL37" s="425">
        <v>0</v>
      </c>
      <c r="CM37" s="425">
        <v>0</v>
      </c>
      <c r="CN37" s="425">
        <v>0</v>
      </c>
      <c r="CO37" s="425">
        <f t="shared" si="7"/>
        <v>5.8251016850668211</v>
      </c>
      <c r="CP37" s="425">
        <v>0</v>
      </c>
      <c r="CQ37" s="425">
        <v>0</v>
      </c>
      <c r="CR37" s="425">
        <v>0</v>
      </c>
      <c r="CS37" s="425">
        <v>0</v>
      </c>
      <c r="CT37" s="425">
        <v>0</v>
      </c>
      <c r="CU37" s="425">
        <v>0.18162757813642791</v>
      </c>
      <c r="CV37" s="425">
        <v>2.5563993377865271</v>
      </c>
      <c r="CW37" s="425">
        <v>2.2194961554026711</v>
      </c>
      <c r="CX37" s="425">
        <v>2.4748281537418917</v>
      </c>
      <c r="CY37" s="425">
        <v>2.2174442499429179</v>
      </c>
      <c r="CZ37" s="425">
        <v>4.7285464098073557</v>
      </c>
      <c r="DA37" s="425">
        <v>5.8251016850668211</v>
      </c>
      <c r="DB37" s="425">
        <f t="shared" si="8"/>
        <v>21.256731951025003</v>
      </c>
      <c r="DC37" s="425">
        <v>9.9514800801246377</v>
      </c>
      <c r="DD37" s="425">
        <v>10.389538885065384</v>
      </c>
      <c r="DE37" s="425">
        <v>15.048465266558967</v>
      </c>
      <c r="DF37" s="425">
        <v>18.478931140801645</v>
      </c>
      <c r="DG37" s="425">
        <v>20.967158051875352</v>
      </c>
      <c r="DH37" s="425">
        <v>16.17364376271717</v>
      </c>
      <c r="DI37" s="425">
        <v>17.501219199858699</v>
      </c>
      <c r="DJ37" s="425">
        <v>19.488452759253455</v>
      </c>
      <c r="DK37" s="425">
        <v>20.139069567164437</v>
      </c>
      <c r="DL37" s="425">
        <v>19.658183187896288</v>
      </c>
      <c r="DM37" s="425">
        <v>20.515374414796707</v>
      </c>
      <c r="DN37" s="425">
        <v>21.256731951025003</v>
      </c>
      <c r="DO37" s="425">
        <f t="shared" si="9"/>
        <v>22.127964501384582</v>
      </c>
      <c r="DP37" s="425">
        <v>20.75912261072261</v>
      </c>
      <c r="DQ37" s="425">
        <v>17.994297615080686</v>
      </c>
      <c r="DR37" s="425">
        <v>17.220313426909868</v>
      </c>
      <c r="DS37" s="425">
        <v>18.16339935649556</v>
      </c>
      <c r="DT37" s="425">
        <v>19.284157611096383</v>
      </c>
      <c r="DU37" s="425">
        <v>23.861844741235394</v>
      </c>
      <c r="DV37" s="425">
        <v>24.635804822958878</v>
      </c>
      <c r="DW37" s="425">
        <v>24.816527356159547</v>
      </c>
      <c r="DX37" s="425">
        <v>24.957174890017455</v>
      </c>
      <c r="DY37" s="425">
        <v>24.620499909156361</v>
      </c>
      <c r="DZ37" s="425">
        <v>23.819959496474159</v>
      </c>
      <c r="EA37" s="425">
        <v>22.127964501384582</v>
      </c>
      <c r="EB37" s="425">
        <f t="shared" si="10"/>
        <v>20.936825581960441</v>
      </c>
      <c r="EC37" s="425">
        <v>18.579423371184667</v>
      </c>
      <c r="ED37" s="425">
        <v>18.661725991278775</v>
      </c>
      <c r="EE37" s="425">
        <v>16.782789484812181</v>
      </c>
      <c r="EF37" s="425">
        <v>17.03582412626832</v>
      </c>
      <c r="EG37" s="425">
        <v>19.633251391056028</v>
      </c>
      <c r="EH37" s="425">
        <v>20.08641201120782</v>
      </c>
      <c r="EI37" s="425">
        <v>20.473758565966968</v>
      </c>
      <c r="EJ37" s="425">
        <v>20.246890400410678</v>
      </c>
      <c r="EK37" s="425">
        <v>20.825569906133108</v>
      </c>
      <c r="EL37" s="425">
        <v>20.879088805837341</v>
      </c>
      <c r="EM37" s="425">
        <v>20.835958800363528</v>
      </c>
      <c r="EN37" s="425">
        <v>20.936825581960441</v>
      </c>
      <c r="EO37" s="425">
        <f t="shared" si="11"/>
        <v>20</v>
      </c>
      <c r="EP37" s="20">
        <v>19.155935480872028</v>
      </c>
      <c r="EQ37" s="20">
        <v>20.363626259117748</v>
      </c>
      <c r="ER37" s="20">
        <v>20.37</v>
      </c>
      <c r="ES37" s="20">
        <v>21.31354694485842</v>
      </c>
      <c r="ET37" s="20">
        <v>21.23</v>
      </c>
      <c r="EU37" s="20">
        <v>21.20164146564456</v>
      </c>
      <c r="EV37" s="20">
        <v>21.599884120778178</v>
      </c>
      <c r="EW37" s="20">
        <v>21.51420005451077</v>
      </c>
      <c r="EX37" s="20">
        <v>21.57</v>
      </c>
      <c r="EY37" s="20">
        <v>20.174115994712494</v>
      </c>
      <c r="EZ37" s="20">
        <v>20.164228052472254</v>
      </c>
      <c r="FA37" s="20">
        <v>20</v>
      </c>
    </row>
    <row r="38" spans="1:157" s="32" customFormat="1" ht="12.75" customHeight="1">
      <c r="A38" s="725" t="s">
        <v>3191</v>
      </c>
      <c r="B38" s="425">
        <f t="shared" si="0"/>
        <v>77.292971895701015</v>
      </c>
      <c r="C38" s="425">
        <v>80.018362282878428</v>
      </c>
      <c r="D38" s="425">
        <v>68.382410648489326</v>
      </c>
      <c r="E38" s="425">
        <v>69.369215988912345</v>
      </c>
      <c r="F38" s="425">
        <v>56.037685543620384</v>
      </c>
      <c r="G38" s="425">
        <v>67.321082147961619</v>
      </c>
      <c r="H38" s="425">
        <v>45.342838196286472</v>
      </c>
      <c r="I38" s="425">
        <v>64.000057822914698</v>
      </c>
      <c r="J38" s="425">
        <v>66.432400203222528</v>
      </c>
      <c r="K38" s="425">
        <v>68.765383993532751</v>
      </c>
      <c r="L38" s="425">
        <v>69.63857749811099</v>
      </c>
      <c r="M38" s="425">
        <v>64.741964221127901</v>
      </c>
      <c r="N38" s="425">
        <v>77.292971895701015</v>
      </c>
      <c r="O38" s="425">
        <f t="shared" si="1"/>
        <v>67.174245875072728</v>
      </c>
      <c r="P38" s="425">
        <v>76.679367113219641</v>
      </c>
      <c r="Q38" s="425">
        <v>71.995375014019956</v>
      </c>
      <c r="R38" s="425">
        <v>71.303418370710219</v>
      </c>
      <c r="S38" s="425">
        <v>70.388384565075214</v>
      </c>
      <c r="T38" s="425">
        <v>67.384224689361076</v>
      </c>
      <c r="U38" s="425">
        <v>64.535100381820413</v>
      </c>
      <c r="V38" s="425">
        <v>55.59755882767368</v>
      </c>
      <c r="W38" s="425">
        <v>75.991200987483538</v>
      </c>
      <c r="X38" s="425">
        <v>65.637455234942053</v>
      </c>
      <c r="Y38" s="425">
        <v>60.843777811238226</v>
      </c>
      <c r="Z38" s="425">
        <v>65.704421198830048</v>
      </c>
      <c r="AA38" s="425">
        <v>67.174245875072728</v>
      </c>
      <c r="AB38" s="425">
        <f t="shared" si="2"/>
        <v>64.20201364506454</v>
      </c>
      <c r="AC38" s="425">
        <v>65.541007909611267</v>
      </c>
      <c r="AD38" s="425">
        <v>61.48033785369411</v>
      </c>
      <c r="AE38" s="425">
        <v>59.123884169033389</v>
      </c>
      <c r="AF38" s="425">
        <v>57.069652538095298</v>
      </c>
      <c r="AG38" s="425">
        <v>54.07917957631043</v>
      </c>
      <c r="AH38" s="425">
        <v>56.211510325260321</v>
      </c>
      <c r="AI38" s="425">
        <v>54.506499741025344</v>
      </c>
      <c r="AJ38" s="425">
        <v>56.815767534828247</v>
      </c>
      <c r="AK38" s="425">
        <v>56.391152348907539</v>
      </c>
      <c r="AL38" s="425">
        <v>61.097249489376864</v>
      </c>
      <c r="AM38" s="425">
        <v>63.587312224073905</v>
      </c>
      <c r="AN38" s="425">
        <v>64.20201364506454</v>
      </c>
      <c r="AO38" s="425">
        <f t="shared" si="3"/>
        <v>55.460702676596206</v>
      </c>
      <c r="AP38" s="425">
        <v>65.47062263096511</v>
      </c>
      <c r="AQ38" s="425">
        <v>63.90563431847027</v>
      </c>
      <c r="AR38" s="425">
        <v>64.032145184871169</v>
      </c>
      <c r="AS38" s="425">
        <v>65.551392893395132</v>
      </c>
      <c r="AT38" s="425">
        <v>63.384399477259976</v>
      </c>
      <c r="AU38" s="425">
        <v>63.653330703890113</v>
      </c>
      <c r="AV38" s="425">
        <v>65.198154143225906</v>
      </c>
      <c r="AW38" s="425">
        <v>62.886789918884929</v>
      </c>
      <c r="AX38" s="425">
        <v>63.532840759243598</v>
      </c>
      <c r="AY38" s="425">
        <v>63.92853393818924</v>
      </c>
      <c r="AZ38" s="425">
        <v>54.739573839174895</v>
      </c>
      <c r="BA38" s="425">
        <v>55.460702676596206</v>
      </c>
      <c r="BB38" s="425">
        <f t="shared" si="4"/>
        <v>45.61047957437102</v>
      </c>
      <c r="BC38" s="425">
        <v>51.686423165870984</v>
      </c>
      <c r="BD38" s="425">
        <v>48.979738619843765</v>
      </c>
      <c r="BE38" s="425">
        <v>49.441183071868195</v>
      </c>
      <c r="BF38" s="425">
        <v>50.605823954701798</v>
      </c>
      <c r="BG38" s="425">
        <v>50.367469014594782</v>
      </c>
      <c r="BH38" s="425">
        <v>48.962915704059462</v>
      </c>
      <c r="BI38" s="425">
        <v>49.335903706015081</v>
      </c>
      <c r="BJ38" s="425">
        <v>47.912327072796735</v>
      </c>
      <c r="BK38" s="425">
        <v>46.570395931027619</v>
      </c>
      <c r="BL38" s="425">
        <v>47.605291265633483</v>
      </c>
      <c r="BM38" s="425">
        <v>45.078929680902682</v>
      </c>
      <c r="BN38" s="425">
        <v>45.61047957437102</v>
      </c>
      <c r="BO38" s="425">
        <f t="shared" si="5"/>
        <v>48.706666000570344</v>
      </c>
      <c r="BP38" s="425">
        <v>45.713816043985553</v>
      </c>
      <c r="BQ38" s="425">
        <v>45.38568247193097</v>
      </c>
      <c r="BR38" s="425">
        <v>45.952035229532683</v>
      </c>
      <c r="BS38" s="425">
        <v>46.536095295886007</v>
      </c>
      <c r="BT38" s="425">
        <v>54.287232977663102</v>
      </c>
      <c r="BU38" s="425">
        <v>51.5098129260397</v>
      </c>
      <c r="BV38" s="425">
        <v>50.908491863060497</v>
      </c>
      <c r="BW38" s="425">
        <v>49.896453240780978</v>
      </c>
      <c r="BX38" s="425">
        <v>48.813463155651142</v>
      </c>
      <c r="BY38" s="425">
        <v>50.35746272952283</v>
      </c>
      <c r="BZ38" s="425">
        <v>48.533458346376428</v>
      </c>
      <c r="CA38" s="425">
        <v>48.706666000570344</v>
      </c>
      <c r="CB38" s="425">
        <f t="shared" si="6"/>
        <v>36.881088459607817</v>
      </c>
      <c r="CC38" s="425">
        <v>47.180402349046332</v>
      </c>
      <c r="CD38" s="425">
        <v>45.909242329551404</v>
      </c>
      <c r="CE38" s="425">
        <v>45.375120585594857</v>
      </c>
      <c r="CF38" s="425">
        <v>45.68940977703793</v>
      </c>
      <c r="CG38" s="425">
        <v>44.256028882355217</v>
      </c>
      <c r="CH38" s="425">
        <v>43.860148356600853</v>
      </c>
      <c r="CI38" s="425">
        <v>43.427334194282139</v>
      </c>
      <c r="CJ38" s="425">
        <v>42.371054147924056</v>
      </c>
      <c r="CK38" s="425">
        <v>40.521691073435441</v>
      </c>
      <c r="CL38" s="425">
        <v>42.254805286907626</v>
      </c>
      <c r="CM38" s="425">
        <v>39.105912674329119</v>
      </c>
      <c r="CN38" s="425">
        <v>36.881088459607817</v>
      </c>
      <c r="CO38" s="425">
        <f t="shared" si="7"/>
        <v>32.114146387700309</v>
      </c>
      <c r="CP38" s="425">
        <v>36.055179583055718</v>
      </c>
      <c r="CQ38" s="425">
        <v>35.104409151918297</v>
      </c>
      <c r="CR38" s="425">
        <v>38.650475761090632</v>
      </c>
      <c r="CS38" s="425">
        <v>37.894137636449933</v>
      </c>
      <c r="CT38" s="425">
        <v>35.496767803928122</v>
      </c>
      <c r="CU38" s="425">
        <v>34.64544320564216</v>
      </c>
      <c r="CV38" s="425">
        <v>34.793996784369625</v>
      </c>
      <c r="CW38" s="425">
        <v>34.468847944315819</v>
      </c>
      <c r="CX38" s="425">
        <v>31.037491986360561</v>
      </c>
      <c r="CY38" s="425">
        <v>31.776371756225114</v>
      </c>
      <c r="CZ38" s="425">
        <v>30.839256026029794</v>
      </c>
      <c r="DA38" s="425">
        <v>32.114146387700309</v>
      </c>
      <c r="DB38" s="425">
        <f t="shared" si="8"/>
        <v>30.811236515910927</v>
      </c>
      <c r="DC38" s="425">
        <v>31.770702234075038</v>
      </c>
      <c r="DD38" s="425">
        <v>29.883275634677403</v>
      </c>
      <c r="DE38" s="425">
        <v>30.779264079559908</v>
      </c>
      <c r="DF38" s="425">
        <v>30.938690342719703</v>
      </c>
      <c r="DG38" s="425">
        <v>30.901047079656099</v>
      </c>
      <c r="DH38" s="425">
        <v>29.26330015346646</v>
      </c>
      <c r="DI38" s="425">
        <v>31.678233288967515</v>
      </c>
      <c r="DJ38" s="425">
        <v>31.036360215961842</v>
      </c>
      <c r="DK38" s="425">
        <v>30.432727003315019</v>
      </c>
      <c r="DL38" s="425">
        <v>30.722845948910837</v>
      </c>
      <c r="DM38" s="425">
        <v>30.481405013300524</v>
      </c>
      <c r="DN38" s="425">
        <v>30.811236515910927</v>
      </c>
      <c r="DO38" s="425">
        <f t="shared" si="9"/>
        <v>29.190831500716836</v>
      </c>
      <c r="DP38" s="425">
        <v>30.57853290886429</v>
      </c>
      <c r="DQ38" s="425">
        <v>29.683298974933802</v>
      </c>
      <c r="DR38" s="425">
        <v>30.355352722300147</v>
      </c>
      <c r="DS38" s="425">
        <v>30.340983140138125</v>
      </c>
      <c r="DT38" s="425">
        <v>29.552704187091972</v>
      </c>
      <c r="DU38" s="425">
        <v>29.944791863856757</v>
      </c>
      <c r="DV38" s="425">
        <v>30.511880363783558</v>
      </c>
      <c r="DW38" s="425">
        <v>30.119401452318662</v>
      </c>
      <c r="DX38" s="425">
        <v>28.502490668699402</v>
      </c>
      <c r="DY38" s="425">
        <v>28.521874579077526</v>
      </c>
      <c r="DZ38" s="425">
        <v>29.691778600079285</v>
      </c>
      <c r="EA38" s="425">
        <v>29.190831500716836</v>
      </c>
      <c r="EB38" s="425">
        <f t="shared" si="10"/>
        <v>28.811452749121539</v>
      </c>
      <c r="EC38" s="425">
        <v>28.309849770583384</v>
      </c>
      <c r="ED38" s="425">
        <v>28.706807844670166</v>
      </c>
      <c r="EE38" s="425">
        <v>29.063900588479328</v>
      </c>
      <c r="EF38" s="425">
        <v>29.733920636636476</v>
      </c>
      <c r="EG38" s="425">
        <v>29.955312729140356</v>
      </c>
      <c r="EH38" s="425">
        <v>29.99386414586759</v>
      </c>
      <c r="EI38" s="425">
        <v>30.492642538288699</v>
      </c>
      <c r="EJ38" s="425">
        <v>30.038850854596909</v>
      </c>
      <c r="EK38" s="425">
        <v>30.331161050108474</v>
      </c>
      <c r="EL38" s="425">
        <v>29.73845286100924</v>
      </c>
      <c r="EM38" s="425">
        <v>28.74586492894511</v>
      </c>
      <c r="EN38" s="425">
        <v>28.811452749121539</v>
      </c>
      <c r="EO38" s="425">
        <f t="shared" si="11"/>
        <v>29.2</v>
      </c>
      <c r="EP38" s="20">
        <v>28.61</v>
      </c>
      <c r="EQ38" s="20">
        <v>29.02</v>
      </c>
      <c r="ER38" s="20">
        <v>28.13</v>
      </c>
      <c r="ES38" s="20">
        <v>27.96</v>
      </c>
      <c r="ET38" s="20">
        <v>27.75</v>
      </c>
      <c r="EU38" s="20">
        <v>27.93</v>
      </c>
      <c r="EV38" s="20">
        <v>28</v>
      </c>
      <c r="EW38" s="20">
        <v>27.8</v>
      </c>
      <c r="EX38" s="20">
        <v>28.07</v>
      </c>
      <c r="EY38" s="20">
        <v>28.46</v>
      </c>
      <c r="EZ38" s="20">
        <v>29.17</v>
      </c>
      <c r="FA38" s="20">
        <v>29.2</v>
      </c>
    </row>
    <row r="39" spans="1:157" s="32" customFormat="1" ht="12.75" customHeight="1">
      <c r="A39" s="725" t="s">
        <v>3192</v>
      </c>
      <c r="B39" s="425">
        <f t="shared" si="0"/>
        <v>56.870798392674807</v>
      </c>
      <c r="C39" s="425">
        <v>62.995937272282617</v>
      </c>
      <c r="D39" s="425">
        <v>64.597606458550402</v>
      </c>
      <c r="E39" s="425">
        <v>63.072746757149162</v>
      </c>
      <c r="F39" s="425">
        <v>62.931183119063732</v>
      </c>
      <c r="G39" s="425">
        <v>62.012238805970149</v>
      </c>
      <c r="H39" s="425">
        <v>63.203641809869161</v>
      </c>
      <c r="I39" s="425">
        <v>54.800366530732575</v>
      </c>
      <c r="J39" s="425">
        <v>54.606401201756412</v>
      </c>
      <c r="K39" s="425">
        <v>56.122287594456701</v>
      </c>
      <c r="L39" s="425">
        <v>56.760548572279234</v>
      </c>
      <c r="M39" s="425">
        <v>55.788579092022907</v>
      </c>
      <c r="N39" s="425">
        <v>56.870798392674807</v>
      </c>
      <c r="O39" s="425">
        <f t="shared" si="1"/>
        <v>71.118790798231075</v>
      </c>
      <c r="P39" s="425">
        <v>58.788253797070176</v>
      </c>
      <c r="Q39" s="425">
        <v>57.581020543406218</v>
      </c>
      <c r="R39" s="425">
        <v>55.110592308108409</v>
      </c>
      <c r="S39" s="425">
        <v>58.231143991338868</v>
      </c>
      <c r="T39" s="425">
        <v>57.741417379884986</v>
      </c>
      <c r="U39" s="425">
        <v>56.903558607160377</v>
      </c>
      <c r="V39" s="425">
        <v>78.353290851272007</v>
      </c>
      <c r="W39" s="425">
        <v>66.324250985683861</v>
      </c>
      <c r="X39" s="425">
        <v>71.044339689706518</v>
      </c>
      <c r="Y39" s="425">
        <v>69.042734990452416</v>
      </c>
      <c r="Z39" s="425">
        <v>70.358546519453668</v>
      </c>
      <c r="AA39" s="425">
        <v>71.118790798231075</v>
      </c>
      <c r="AB39" s="425">
        <f t="shared" si="2"/>
        <v>54.864987699113478</v>
      </c>
      <c r="AC39" s="425">
        <v>66.395726251344811</v>
      </c>
      <c r="AD39" s="425">
        <v>62.664796255929033</v>
      </c>
      <c r="AE39" s="425">
        <v>61.882779394629004</v>
      </c>
      <c r="AF39" s="425">
        <v>58.678805805564004</v>
      </c>
      <c r="AG39" s="425">
        <v>55.027095333182373</v>
      </c>
      <c r="AH39" s="425">
        <v>55.147332125940373</v>
      </c>
      <c r="AI39" s="425">
        <v>53.054289805552564</v>
      </c>
      <c r="AJ39" s="425">
        <v>53.049163540215105</v>
      </c>
      <c r="AK39" s="425">
        <v>56.039937424605341</v>
      </c>
      <c r="AL39" s="425">
        <v>54.828245351149462</v>
      </c>
      <c r="AM39" s="425">
        <v>60.833461300309601</v>
      </c>
      <c r="AN39" s="425">
        <v>54.864987699113478</v>
      </c>
      <c r="AO39" s="425">
        <f t="shared" si="3"/>
        <v>43.435378408492021</v>
      </c>
      <c r="AP39" s="425">
        <v>59.284094974512556</v>
      </c>
      <c r="AQ39" s="425">
        <v>62.789941391958983</v>
      </c>
      <c r="AR39" s="425">
        <v>49.147392178146539</v>
      </c>
      <c r="AS39" s="425">
        <v>46.754735255245336</v>
      </c>
      <c r="AT39" s="425">
        <v>55.425809831873792</v>
      </c>
      <c r="AU39" s="425">
        <v>56.388495483409351</v>
      </c>
      <c r="AV39" s="425">
        <v>57.216985451631707</v>
      </c>
      <c r="AW39" s="425">
        <v>54.049880839578492</v>
      </c>
      <c r="AX39" s="425">
        <v>53.788940174503431</v>
      </c>
      <c r="AY39" s="425">
        <v>50.822786561806367</v>
      </c>
      <c r="AZ39" s="425">
        <v>42.054554033508353</v>
      </c>
      <c r="BA39" s="425">
        <v>43.435378408492021</v>
      </c>
      <c r="BB39" s="425">
        <f t="shared" si="4"/>
        <v>39.445526480322116</v>
      </c>
      <c r="BC39" s="425">
        <v>44.513442655781546</v>
      </c>
      <c r="BD39" s="425">
        <v>37.990329612786091</v>
      </c>
      <c r="BE39" s="425">
        <v>36.940121711682693</v>
      </c>
      <c r="BF39" s="425">
        <v>37.432535427601486</v>
      </c>
      <c r="BG39" s="425">
        <v>39.235135642840234</v>
      </c>
      <c r="BH39" s="425">
        <v>38.674809343319033</v>
      </c>
      <c r="BI39" s="425">
        <v>38.475139129834041</v>
      </c>
      <c r="BJ39" s="425">
        <v>37.991300829399748</v>
      </c>
      <c r="BK39" s="425">
        <v>38.675217129705338</v>
      </c>
      <c r="BL39" s="425">
        <v>38.163141140982624</v>
      </c>
      <c r="BM39" s="425">
        <v>41.442191907423698</v>
      </c>
      <c r="BN39" s="425">
        <v>39.445526480322116</v>
      </c>
      <c r="BO39" s="425">
        <f t="shared" si="5"/>
        <v>42.933305216351989</v>
      </c>
      <c r="BP39" s="425">
        <v>39.370373611253598</v>
      </c>
      <c r="BQ39" s="425">
        <v>39.645655481362517</v>
      </c>
      <c r="BR39" s="425">
        <v>39.826431496186608</v>
      </c>
      <c r="BS39" s="425">
        <v>37.392642910638415</v>
      </c>
      <c r="BT39" s="425">
        <v>42.44364845140904</v>
      </c>
      <c r="BU39" s="425">
        <v>46.126900584795322</v>
      </c>
      <c r="BV39" s="425">
        <v>45.076961336472294</v>
      </c>
      <c r="BW39" s="425">
        <v>47.302860940968436</v>
      </c>
      <c r="BX39" s="425">
        <v>47.659759583962234</v>
      </c>
      <c r="BY39" s="425">
        <v>47.565252422566665</v>
      </c>
      <c r="BZ39" s="425">
        <v>46.42188042810244</v>
      </c>
      <c r="CA39" s="425">
        <v>42.933305216351989</v>
      </c>
      <c r="CB39" s="425">
        <f t="shared" si="6"/>
        <v>40.767832667616076</v>
      </c>
      <c r="CC39" s="425">
        <v>43.51061744073651</v>
      </c>
      <c r="CD39" s="425">
        <v>43.186600019834906</v>
      </c>
      <c r="CE39" s="425">
        <v>43.26350119262036</v>
      </c>
      <c r="CF39" s="425">
        <v>42.149406492302312</v>
      </c>
      <c r="CG39" s="425">
        <v>41.765151407884147</v>
      </c>
      <c r="CH39" s="425">
        <v>41.274447531150692</v>
      </c>
      <c r="CI39" s="425">
        <v>41.785694524298819</v>
      </c>
      <c r="CJ39" s="425">
        <v>41.496918553385306</v>
      </c>
      <c r="CK39" s="425">
        <v>41.653097020908156</v>
      </c>
      <c r="CL39" s="425">
        <v>41.460979622094598</v>
      </c>
      <c r="CM39" s="425">
        <v>39.522154004964733</v>
      </c>
      <c r="CN39" s="425">
        <v>40.767832667616076</v>
      </c>
      <c r="CO39" s="425">
        <f t="shared" si="7"/>
        <v>18.391767932654382</v>
      </c>
      <c r="CP39" s="425">
        <v>37.406148463231034</v>
      </c>
      <c r="CQ39" s="425">
        <v>36.530499839630508</v>
      </c>
      <c r="CR39" s="425">
        <v>34.794974320688901</v>
      </c>
      <c r="CS39" s="425">
        <v>23.254464907853109</v>
      </c>
      <c r="CT39" s="425">
        <v>23.118949255611319</v>
      </c>
      <c r="CU39" s="425">
        <v>23.446924071835973</v>
      </c>
      <c r="CV39" s="425">
        <v>23.809155697896752</v>
      </c>
      <c r="CW39" s="425">
        <v>37.834335868051838</v>
      </c>
      <c r="CX39" s="425">
        <v>27.074398899563043</v>
      </c>
      <c r="CY39" s="425">
        <v>25.031524989099431</v>
      </c>
      <c r="CZ39" s="425">
        <v>22.78526949060366</v>
      </c>
      <c r="DA39" s="425">
        <v>18.391767932654382</v>
      </c>
      <c r="DB39" s="425">
        <f t="shared" si="8"/>
        <v>24.671628147472834</v>
      </c>
      <c r="DC39" s="425">
        <v>18.63117066592547</v>
      </c>
      <c r="DD39" s="425">
        <v>21.518861651302707</v>
      </c>
      <c r="DE39" s="425">
        <v>27.146355909710955</v>
      </c>
      <c r="DF39" s="425">
        <v>24.162890726759134</v>
      </c>
      <c r="DG39" s="425">
        <v>19.732684946215695</v>
      </c>
      <c r="DH39" s="425">
        <v>17.710852962684594</v>
      </c>
      <c r="DI39" s="425">
        <v>19.883987820530802</v>
      </c>
      <c r="DJ39" s="425">
        <v>21.676352089341595</v>
      </c>
      <c r="DK39" s="425">
        <v>27.953075515488493</v>
      </c>
      <c r="DL39" s="425">
        <v>21.717953235485361</v>
      </c>
      <c r="DM39" s="425">
        <v>20.49755215507011</v>
      </c>
      <c r="DN39" s="425">
        <v>24.671628147472834</v>
      </c>
      <c r="DO39" s="425">
        <f t="shared" si="9"/>
        <v>25.187506124367147</v>
      </c>
      <c r="DP39" s="425">
        <v>19.372597962967848</v>
      </c>
      <c r="DQ39" s="425">
        <v>16.877514299522996</v>
      </c>
      <c r="DR39" s="425">
        <v>17.342367072413452</v>
      </c>
      <c r="DS39" s="425">
        <v>16.873077435440383</v>
      </c>
      <c r="DT39" s="425">
        <v>17.773006204856166</v>
      </c>
      <c r="DU39" s="425">
        <v>18.847507757210558</v>
      </c>
      <c r="DV39" s="425">
        <v>22.195685753361602</v>
      </c>
      <c r="DW39" s="425">
        <v>20.169392761611192</v>
      </c>
      <c r="DX39" s="425">
        <v>19.767227926653614</v>
      </c>
      <c r="DY39" s="425">
        <v>22.759579293091416</v>
      </c>
      <c r="DZ39" s="425">
        <v>22.878981442593368</v>
      </c>
      <c r="EA39" s="425">
        <v>25.187506124367147</v>
      </c>
      <c r="EB39" s="425">
        <f t="shared" si="10"/>
        <v>16.209663092055116</v>
      </c>
      <c r="EC39" s="425">
        <v>22.351723254449443</v>
      </c>
      <c r="ED39" s="425">
        <v>22.448508965273753</v>
      </c>
      <c r="EE39" s="425">
        <v>21.398779149362458</v>
      </c>
      <c r="EF39" s="425">
        <v>25.640124448991973</v>
      </c>
      <c r="EG39" s="425">
        <v>25.976938801381806</v>
      </c>
      <c r="EH39" s="425">
        <v>22.878174056054277</v>
      </c>
      <c r="EI39" s="425">
        <v>19.990808733001611</v>
      </c>
      <c r="EJ39" s="425">
        <v>26.132559833923231</v>
      </c>
      <c r="EK39" s="425">
        <v>27.085490682911839</v>
      </c>
      <c r="EL39" s="425">
        <v>22.816392785705652</v>
      </c>
      <c r="EM39" s="425">
        <v>16.282398299359098</v>
      </c>
      <c r="EN39" s="425">
        <v>16.209663092055116</v>
      </c>
      <c r="EO39" s="425">
        <f t="shared" si="11"/>
        <v>15.13</v>
      </c>
      <c r="EP39" s="20">
        <v>19.48</v>
      </c>
      <c r="EQ39" s="20">
        <v>18.46</v>
      </c>
      <c r="ER39" s="20">
        <v>21.81</v>
      </c>
      <c r="ES39" s="20">
        <v>21.57</v>
      </c>
      <c r="ET39" s="20">
        <v>22.65</v>
      </c>
      <c r="EU39" s="20">
        <v>19.079999999999998</v>
      </c>
      <c r="EV39" s="20">
        <v>21.36</v>
      </c>
      <c r="EW39" s="20">
        <v>21.04</v>
      </c>
      <c r="EX39" s="20">
        <v>22.61</v>
      </c>
      <c r="EY39" s="20">
        <v>22.83</v>
      </c>
      <c r="EZ39" s="20">
        <v>17</v>
      </c>
      <c r="FA39" s="20">
        <v>15.13</v>
      </c>
    </row>
    <row r="40" spans="1:157" s="32" customFormat="1" ht="12.75" customHeight="1">
      <c r="A40" s="724" t="s">
        <v>3178</v>
      </c>
      <c r="B40" s="424">
        <f t="shared" si="0"/>
        <v>41.989923642273425</v>
      </c>
      <c r="C40" s="424">
        <v>65.806556969931847</v>
      </c>
      <c r="D40" s="424">
        <v>67.245652085400934</v>
      </c>
      <c r="E40" s="424">
        <v>63.532752179610355</v>
      </c>
      <c r="F40" s="424">
        <v>56.201720853174557</v>
      </c>
      <c r="G40" s="424">
        <v>57.012103239652781</v>
      </c>
      <c r="H40" s="424">
        <v>40.522394262543465</v>
      </c>
      <c r="I40" s="424">
        <v>37.049547731757031</v>
      </c>
      <c r="J40" s="424">
        <v>32.082309942657972</v>
      </c>
      <c r="K40" s="424">
        <v>21.398120752063512</v>
      </c>
      <c r="L40" s="424">
        <v>45.066295659420788</v>
      </c>
      <c r="M40" s="424">
        <v>35.266449772052511</v>
      </c>
      <c r="N40" s="424">
        <v>41.989923642273425</v>
      </c>
      <c r="O40" s="424">
        <f t="shared" si="1"/>
        <v>52.908636277640497</v>
      </c>
      <c r="P40" s="424">
        <v>52.332496881743531</v>
      </c>
      <c r="Q40" s="424">
        <v>67.02427119581364</v>
      </c>
      <c r="R40" s="424">
        <v>54.522357791508171</v>
      </c>
      <c r="S40" s="424">
        <v>69.690629266190484</v>
      </c>
      <c r="T40" s="424">
        <v>78.675806399675309</v>
      </c>
      <c r="U40" s="424">
        <v>70.279681374808675</v>
      </c>
      <c r="V40" s="424">
        <v>59.722860742780767</v>
      </c>
      <c r="W40" s="424">
        <v>51.535346010300529</v>
      </c>
      <c r="X40" s="424">
        <v>55.033251168226187</v>
      </c>
      <c r="Y40" s="424">
        <v>53.441833519546471</v>
      </c>
      <c r="Z40" s="424">
        <v>56.968586352275658</v>
      </c>
      <c r="AA40" s="424">
        <v>52.908636277640497</v>
      </c>
      <c r="AB40" s="424">
        <f t="shared" si="2"/>
        <v>53.742328217633343</v>
      </c>
      <c r="AC40" s="424">
        <v>54.735651656946317</v>
      </c>
      <c r="AD40" s="424">
        <v>50.246525938122865</v>
      </c>
      <c r="AE40" s="424">
        <v>48.476469419828497</v>
      </c>
      <c r="AF40" s="424">
        <v>47.042598286492108</v>
      </c>
      <c r="AG40" s="424">
        <v>51.214054312729559</v>
      </c>
      <c r="AH40" s="424">
        <v>51.365279594221498</v>
      </c>
      <c r="AI40" s="424">
        <v>52.080772799163292</v>
      </c>
      <c r="AJ40" s="424">
        <v>46.193959943226616</v>
      </c>
      <c r="AK40" s="424">
        <v>44.577192011902241</v>
      </c>
      <c r="AL40" s="424">
        <v>42.338066912541954</v>
      </c>
      <c r="AM40" s="424">
        <v>46.15677023611282</v>
      </c>
      <c r="AN40" s="424">
        <v>53.742328217633343</v>
      </c>
      <c r="AO40" s="424">
        <f t="shared" si="3"/>
        <v>37.948319070496353</v>
      </c>
      <c r="AP40" s="424">
        <v>53.505361570599092</v>
      </c>
      <c r="AQ40" s="424">
        <v>52.967536015452829</v>
      </c>
      <c r="AR40" s="424">
        <v>45.132230615973249</v>
      </c>
      <c r="AS40" s="424">
        <v>54.344728344732218</v>
      </c>
      <c r="AT40" s="424">
        <v>52.264254294912796</v>
      </c>
      <c r="AU40" s="424">
        <v>49.259297589283769</v>
      </c>
      <c r="AV40" s="424">
        <v>39.613852750099838</v>
      </c>
      <c r="AW40" s="424">
        <v>41.462639910411362</v>
      </c>
      <c r="AX40" s="424">
        <v>40.20044338051764</v>
      </c>
      <c r="AY40" s="424">
        <v>37.708380495451998</v>
      </c>
      <c r="AZ40" s="424">
        <v>37.974059773827712</v>
      </c>
      <c r="BA40" s="424">
        <v>37.948319070496353</v>
      </c>
      <c r="BB40" s="424">
        <f t="shared" si="4"/>
        <v>44.727777980268414</v>
      </c>
      <c r="BC40" s="424">
        <v>39.720331547059544</v>
      </c>
      <c r="BD40" s="424">
        <v>37.402417450868754</v>
      </c>
      <c r="BE40" s="424">
        <v>36.790156503266296</v>
      </c>
      <c r="BF40" s="424">
        <v>37.086986155389035</v>
      </c>
      <c r="BG40" s="424">
        <v>35.256030548605999</v>
      </c>
      <c r="BH40" s="424">
        <v>33.874307479669945</v>
      </c>
      <c r="BI40" s="424">
        <v>34.409924663813371</v>
      </c>
      <c r="BJ40" s="424">
        <v>35.072210421026156</v>
      </c>
      <c r="BK40" s="424">
        <v>44.294237275373405</v>
      </c>
      <c r="BL40" s="424">
        <v>44.862859927637892</v>
      </c>
      <c r="BM40" s="424">
        <v>44.221099865145071</v>
      </c>
      <c r="BN40" s="424">
        <v>44.727777980268414</v>
      </c>
      <c r="BO40" s="424">
        <f t="shared" si="5"/>
        <v>34.6489645229545</v>
      </c>
      <c r="BP40" s="424">
        <v>44.316329874709091</v>
      </c>
      <c r="BQ40" s="424">
        <v>43.953664983547085</v>
      </c>
      <c r="BR40" s="424">
        <v>44.266729756632202</v>
      </c>
      <c r="BS40" s="424">
        <v>42.69759958183414</v>
      </c>
      <c r="BT40" s="424">
        <v>43.095044520875184</v>
      </c>
      <c r="BU40" s="424">
        <v>41.517616335766746</v>
      </c>
      <c r="BV40" s="424">
        <v>38.567507576608953</v>
      </c>
      <c r="BW40" s="424">
        <v>38.317992644510227</v>
      </c>
      <c r="BX40" s="424">
        <v>37.47384822107788</v>
      </c>
      <c r="BY40" s="424">
        <v>37.03992674271398</v>
      </c>
      <c r="BZ40" s="424">
        <v>36.516399362214074</v>
      </c>
      <c r="CA40" s="424">
        <v>34.6489645229545</v>
      </c>
      <c r="CB40" s="424">
        <f t="shared" si="6"/>
        <v>30.993769613182639</v>
      </c>
      <c r="CC40" s="424">
        <v>35.736258665679969</v>
      </c>
      <c r="CD40" s="424">
        <v>33.436938909665628</v>
      </c>
      <c r="CE40" s="424">
        <v>33.256661688485401</v>
      </c>
      <c r="CF40" s="424">
        <v>33.513308033644449</v>
      </c>
      <c r="CG40" s="424">
        <v>33.387461841272362</v>
      </c>
      <c r="CH40" s="424">
        <v>34.009142611848524</v>
      </c>
      <c r="CI40" s="424">
        <v>33.140590929410465</v>
      </c>
      <c r="CJ40" s="424">
        <v>32.864378532274557</v>
      </c>
      <c r="CK40" s="424">
        <v>33.016053408572851</v>
      </c>
      <c r="CL40" s="424">
        <v>32.718140896483689</v>
      </c>
      <c r="CM40" s="424">
        <v>33.251177834595708</v>
      </c>
      <c r="CN40" s="424">
        <v>30.993769613182639</v>
      </c>
      <c r="CO40" s="424">
        <f t="shared" si="7"/>
        <v>27.124251885891049</v>
      </c>
      <c r="CP40" s="424">
        <v>31.202242878801687</v>
      </c>
      <c r="CQ40" s="424">
        <v>32.293865476768374</v>
      </c>
      <c r="CR40" s="424">
        <v>31.067136610162976</v>
      </c>
      <c r="CS40" s="424">
        <v>28.073097274965129</v>
      </c>
      <c r="CT40" s="424">
        <v>28.524545006104482</v>
      </c>
      <c r="CU40" s="424">
        <v>28.570208984031439</v>
      </c>
      <c r="CV40" s="424">
        <v>28.151597727217482</v>
      </c>
      <c r="CW40" s="424">
        <v>27.365436292010539</v>
      </c>
      <c r="CX40" s="424">
        <v>26.925925921125472</v>
      </c>
      <c r="CY40" s="424">
        <v>28.105272014965475</v>
      </c>
      <c r="CZ40" s="424">
        <v>26.589154876869873</v>
      </c>
      <c r="DA40" s="424">
        <v>27.124251885891049</v>
      </c>
      <c r="DB40" s="424">
        <f t="shared" si="8"/>
        <v>24.512406241322257</v>
      </c>
      <c r="DC40" s="424">
        <v>26.910759883429126</v>
      </c>
      <c r="DD40" s="424">
        <v>28.821998723494875</v>
      </c>
      <c r="DE40" s="424">
        <v>27.324539773773356</v>
      </c>
      <c r="DF40" s="424">
        <v>26.805056481370393</v>
      </c>
      <c r="DG40" s="424">
        <v>26.75760120900506</v>
      </c>
      <c r="DH40" s="424">
        <v>26.728135369399098</v>
      </c>
      <c r="DI40" s="424">
        <v>26.440548286850415</v>
      </c>
      <c r="DJ40" s="424">
        <v>25.517383174183163</v>
      </c>
      <c r="DK40" s="424">
        <v>24.530932661075308</v>
      </c>
      <c r="DL40" s="424">
        <v>24.533663644371529</v>
      </c>
      <c r="DM40" s="424">
        <v>24.615863307057758</v>
      </c>
      <c r="DN40" s="424">
        <v>24.512406241322257</v>
      </c>
      <c r="DO40" s="424">
        <f t="shared" si="9"/>
        <v>27.252385410354478</v>
      </c>
      <c r="DP40" s="424">
        <v>25.931548510671057</v>
      </c>
      <c r="DQ40" s="424">
        <v>26.607602255912354</v>
      </c>
      <c r="DR40" s="424">
        <v>26.56958010174446</v>
      </c>
      <c r="DS40" s="424">
        <v>26.497038475567365</v>
      </c>
      <c r="DT40" s="424">
        <v>26.454841211796303</v>
      </c>
      <c r="DU40" s="424">
        <v>26.944378449183695</v>
      </c>
      <c r="DV40" s="424">
        <v>26.265646563414229</v>
      </c>
      <c r="DW40" s="424">
        <v>25.83614724277453</v>
      </c>
      <c r="DX40" s="424">
        <v>25.042254867226944</v>
      </c>
      <c r="DY40" s="424">
        <v>26.143405644059204</v>
      </c>
      <c r="DZ40" s="424">
        <v>26.758034952816139</v>
      </c>
      <c r="EA40" s="424">
        <v>27.252385410354478</v>
      </c>
      <c r="EB40" s="424">
        <f t="shared" si="10"/>
        <v>27.818706622664873</v>
      </c>
      <c r="EC40" s="424">
        <v>28.175538207925531</v>
      </c>
      <c r="ED40" s="424">
        <v>28.686221905273491</v>
      </c>
      <c r="EE40" s="424">
        <v>28.450819422574295</v>
      </c>
      <c r="EF40" s="424">
        <v>28.572670716285863</v>
      </c>
      <c r="EG40" s="424">
        <v>27.989528050874817</v>
      </c>
      <c r="EH40" s="424">
        <v>27.184470818842456</v>
      </c>
      <c r="EI40" s="424">
        <v>27.590908451260603</v>
      </c>
      <c r="EJ40" s="424">
        <v>27.219727461869947</v>
      </c>
      <c r="EK40" s="424">
        <v>26.872399335729607</v>
      </c>
      <c r="EL40" s="424">
        <v>26.971741455170044</v>
      </c>
      <c r="EM40" s="424">
        <v>27.595054601547066</v>
      </c>
      <c r="EN40" s="424">
        <v>27.818706622664873</v>
      </c>
      <c r="EO40" s="424">
        <f t="shared" si="11"/>
        <v>24.71</v>
      </c>
      <c r="EP40" s="412">
        <v>24.78</v>
      </c>
      <c r="EQ40" s="412">
        <v>23.89</v>
      </c>
      <c r="ER40" s="412">
        <v>24.18</v>
      </c>
      <c r="ES40" s="412">
        <v>24.14</v>
      </c>
      <c r="ET40" s="412">
        <v>24.49</v>
      </c>
      <c r="EU40" s="412">
        <v>24.31</v>
      </c>
      <c r="EV40" s="412">
        <v>24.4</v>
      </c>
      <c r="EW40" s="412">
        <v>24.11</v>
      </c>
      <c r="EX40" s="412">
        <v>24.02</v>
      </c>
      <c r="EY40" s="412">
        <v>24.03</v>
      </c>
      <c r="EZ40" s="412">
        <v>24.29</v>
      </c>
      <c r="FA40" s="412">
        <v>24.71</v>
      </c>
    </row>
    <row r="41" spans="1:157" s="32" customFormat="1" ht="12.75" customHeight="1">
      <c r="A41" s="792" t="s">
        <v>3187</v>
      </c>
      <c r="B41" s="425">
        <f t="shared" si="0"/>
        <v>59.234797738147009</v>
      </c>
      <c r="C41" s="425">
        <v>73.269072164948454</v>
      </c>
      <c r="D41" s="425">
        <v>58.174103323461651</v>
      </c>
      <c r="E41" s="425">
        <v>61.080853530031618</v>
      </c>
      <c r="F41" s="425">
        <v>59.620205307961939</v>
      </c>
      <c r="G41" s="425">
        <v>60.629403443962552</v>
      </c>
      <c r="H41" s="425">
        <v>51.898204095334002</v>
      </c>
      <c r="I41" s="425">
        <v>55.9046998726051</v>
      </c>
      <c r="J41" s="425">
        <v>51.469481968025775</v>
      </c>
      <c r="K41" s="425">
        <v>56.952929750728394</v>
      </c>
      <c r="L41" s="425">
        <v>47.167394616556628</v>
      </c>
      <c r="M41" s="425">
        <v>56.574836406900651</v>
      </c>
      <c r="N41" s="425">
        <v>59.234797738147009</v>
      </c>
      <c r="O41" s="425">
        <f t="shared" si="1"/>
        <v>51.438705075004776</v>
      </c>
      <c r="P41" s="425">
        <v>58.807833537331703</v>
      </c>
      <c r="Q41" s="425">
        <v>57.409842381786355</v>
      </c>
      <c r="R41" s="425">
        <v>53.29724770642202</v>
      </c>
      <c r="S41" s="425">
        <v>42.699154649428138</v>
      </c>
      <c r="T41" s="425">
        <v>57.544449692961742</v>
      </c>
      <c r="U41" s="425">
        <v>47.779530201342283</v>
      </c>
      <c r="V41" s="425">
        <v>43.91046153846154</v>
      </c>
      <c r="W41" s="425">
        <v>41.860848611838662</v>
      </c>
      <c r="X41" s="425">
        <v>38.044990548204161</v>
      </c>
      <c r="Y41" s="425">
        <v>41.245508982035929</v>
      </c>
      <c r="Z41" s="425">
        <v>51.158601379729106</v>
      </c>
      <c r="AA41" s="425">
        <v>51.438705075004776</v>
      </c>
      <c r="AB41" s="425">
        <f t="shared" si="2"/>
        <v>56.58921302578019</v>
      </c>
      <c r="AC41" s="425">
        <v>54.940020985565326</v>
      </c>
      <c r="AD41" s="425">
        <v>54.599597316929369</v>
      </c>
      <c r="AE41" s="425">
        <v>51.608895486596815</v>
      </c>
      <c r="AF41" s="425">
        <v>47.745279663371832</v>
      </c>
      <c r="AG41" s="425">
        <v>50.852078690402401</v>
      </c>
      <c r="AH41" s="425">
        <v>48.723976704125995</v>
      </c>
      <c r="AI41" s="425">
        <v>49.659559959996365</v>
      </c>
      <c r="AJ41" s="425">
        <v>45.741429750206287</v>
      </c>
      <c r="AK41" s="425">
        <v>47.254161331626122</v>
      </c>
      <c r="AL41" s="425">
        <v>44.595610342754057</v>
      </c>
      <c r="AM41" s="425">
        <v>46.525197055412228</v>
      </c>
      <c r="AN41" s="425">
        <v>56.58921302578019</v>
      </c>
      <c r="AO41" s="425">
        <f t="shared" si="3"/>
        <v>51.333489576358197</v>
      </c>
      <c r="AP41" s="425">
        <v>60.434214186369957</v>
      </c>
      <c r="AQ41" s="425">
        <v>55.488024451236456</v>
      </c>
      <c r="AR41" s="425">
        <v>62.869659718007703</v>
      </c>
      <c r="AS41" s="425">
        <v>58.099656357388312</v>
      </c>
      <c r="AT41" s="425">
        <v>53.365012809970708</v>
      </c>
      <c r="AU41" s="425">
        <v>52.362669725870234</v>
      </c>
      <c r="AV41" s="425">
        <v>54.753936620038502</v>
      </c>
      <c r="AW41" s="425">
        <v>54.438235427740672</v>
      </c>
      <c r="AX41" s="425">
        <v>53.96924566946636</v>
      </c>
      <c r="AY41" s="425">
        <v>52.742843974383845</v>
      </c>
      <c r="AZ41" s="425">
        <v>51.750658911206031</v>
      </c>
      <c r="BA41" s="425">
        <v>51.333489576358197</v>
      </c>
      <c r="BB41" s="425">
        <f t="shared" si="4"/>
        <v>44.150122024105983</v>
      </c>
      <c r="BC41" s="425">
        <v>51.108919115356656</v>
      </c>
      <c r="BD41" s="425">
        <v>47.668602930870691</v>
      </c>
      <c r="BE41" s="425">
        <v>33.729314094376747</v>
      </c>
      <c r="BF41" s="425">
        <v>34.361314722875825</v>
      </c>
      <c r="BG41" s="425">
        <v>36.226727212005642</v>
      </c>
      <c r="BH41" s="425">
        <v>38.104831226365206</v>
      </c>
      <c r="BI41" s="425">
        <v>38.50183834465691</v>
      </c>
      <c r="BJ41" s="425">
        <v>41.216086776901157</v>
      </c>
      <c r="BK41" s="425">
        <v>38.047690356959428</v>
      </c>
      <c r="BL41" s="425">
        <v>37.926723142418872</v>
      </c>
      <c r="BM41" s="425">
        <v>38.126326757663314</v>
      </c>
      <c r="BN41" s="425">
        <v>44.150122024105983</v>
      </c>
      <c r="BO41" s="425">
        <f t="shared" si="5"/>
        <v>38.408488560969104</v>
      </c>
      <c r="BP41" s="425">
        <v>43.025949268191056</v>
      </c>
      <c r="BQ41" s="425">
        <v>39.617182691123965</v>
      </c>
      <c r="BR41" s="425">
        <v>40.801186714957232</v>
      </c>
      <c r="BS41" s="425">
        <v>39.968191567868793</v>
      </c>
      <c r="BT41" s="425">
        <v>40.6243347555368</v>
      </c>
      <c r="BU41" s="425">
        <v>41.840302302007721</v>
      </c>
      <c r="BV41" s="425">
        <v>41.613263586380924</v>
      </c>
      <c r="BW41" s="425">
        <v>41.424324777425817</v>
      </c>
      <c r="BX41" s="425">
        <v>38.944122134680072</v>
      </c>
      <c r="BY41" s="425">
        <v>39.106416876296393</v>
      </c>
      <c r="BZ41" s="425">
        <v>38.277165693537341</v>
      </c>
      <c r="CA41" s="425">
        <v>38.408488560969104</v>
      </c>
      <c r="CB41" s="425">
        <f t="shared" si="6"/>
        <v>31.044856127928881</v>
      </c>
      <c r="CC41" s="425">
        <v>38.520201168662645</v>
      </c>
      <c r="CD41" s="425">
        <v>32.686458696512886</v>
      </c>
      <c r="CE41" s="425">
        <v>32.506988202595302</v>
      </c>
      <c r="CF41" s="425">
        <v>33.915163478685784</v>
      </c>
      <c r="CG41" s="425">
        <v>34.749487161468942</v>
      </c>
      <c r="CH41" s="425">
        <v>34.46761650953794</v>
      </c>
      <c r="CI41" s="425">
        <v>36.238548082184963</v>
      </c>
      <c r="CJ41" s="425">
        <v>34.312812074490623</v>
      </c>
      <c r="CK41" s="425">
        <v>39.124082443853744</v>
      </c>
      <c r="CL41" s="425">
        <v>34.864418313439948</v>
      </c>
      <c r="CM41" s="425">
        <v>34.495000558830249</v>
      </c>
      <c r="CN41" s="425">
        <v>31.044856127928881</v>
      </c>
      <c r="CO41" s="425">
        <f t="shared" si="7"/>
        <v>25.54488128242431</v>
      </c>
      <c r="CP41" s="425">
        <v>29.756445400846129</v>
      </c>
      <c r="CQ41" s="425">
        <v>27.427160502063021</v>
      </c>
      <c r="CR41" s="425">
        <v>28.820838081049438</v>
      </c>
      <c r="CS41" s="425">
        <v>24.754394475572596</v>
      </c>
      <c r="CT41" s="425">
        <v>24.743152223747085</v>
      </c>
      <c r="CU41" s="425">
        <v>24.95727787667408</v>
      </c>
      <c r="CV41" s="425">
        <v>24.838321262484943</v>
      </c>
      <c r="CW41" s="425">
        <v>24.245274123095893</v>
      </c>
      <c r="CX41" s="425">
        <v>24.229226765405976</v>
      </c>
      <c r="CY41" s="425">
        <v>24.14311862107057</v>
      </c>
      <c r="CZ41" s="425">
        <v>25.81254059050795</v>
      </c>
      <c r="DA41" s="425">
        <v>25.54488128242431</v>
      </c>
      <c r="DB41" s="425">
        <f t="shared" si="8"/>
        <v>22.992043700022887</v>
      </c>
      <c r="DC41" s="425">
        <v>23.212680662412275</v>
      </c>
      <c r="DD41" s="425">
        <v>24.460255317214024</v>
      </c>
      <c r="DE41" s="425">
        <v>25.501200696016028</v>
      </c>
      <c r="DF41" s="425">
        <v>13.815822207320675</v>
      </c>
      <c r="DG41" s="425">
        <v>13.90571341025198</v>
      </c>
      <c r="DH41" s="425">
        <v>14.806767056010345</v>
      </c>
      <c r="DI41" s="425">
        <v>15.692627874861788</v>
      </c>
      <c r="DJ41" s="425">
        <v>15.933653140818192</v>
      </c>
      <c r="DK41" s="425">
        <v>15.737600368712252</v>
      </c>
      <c r="DL41" s="425">
        <v>22.843639773652153</v>
      </c>
      <c r="DM41" s="425">
        <v>22.895681995935103</v>
      </c>
      <c r="DN41" s="425">
        <v>22.992043700022887</v>
      </c>
      <c r="DO41" s="425">
        <f t="shared" si="9"/>
        <v>19.126212061888218</v>
      </c>
      <c r="DP41" s="425">
        <v>22.818732956483458</v>
      </c>
      <c r="DQ41" s="425">
        <v>24.011428092829615</v>
      </c>
      <c r="DR41" s="425">
        <v>25.673418142278077</v>
      </c>
      <c r="DS41" s="425">
        <v>24.709083145659825</v>
      </c>
      <c r="DT41" s="425">
        <v>24.448574580380935</v>
      </c>
      <c r="DU41" s="425">
        <v>24.832806024347747</v>
      </c>
      <c r="DV41" s="425">
        <v>20.479285463634106</v>
      </c>
      <c r="DW41" s="425">
        <v>19.668730832162659</v>
      </c>
      <c r="DX41" s="425">
        <v>19.866444819209956</v>
      </c>
      <c r="DY41" s="425">
        <v>19.563845377880003</v>
      </c>
      <c r="DZ41" s="425">
        <v>18.950366774657251</v>
      </c>
      <c r="EA41" s="425">
        <v>19.126212061888218</v>
      </c>
      <c r="EB41" s="425">
        <f t="shared" si="10"/>
        <v>25.428989042451374</v>
      </c>
      <c r="EC41" s="425">
        <v>20.528750754084893</v>
      </c>
      <c r="ED41" s="425">
        <v>24.811380011899963</v>
      </c>
      <c r="EE41" s="425">
        <v>24.107052226041809</v>
      </c>
      <c r="EF41" s="425">
        <v>23.763351739113908</v>
      </c>
      <c r="EG41" s="425">
        <v>24.969999636218123</v>
      </c>
      <c r="EH41" s="425">
        <v>22.687199023693438</v>
      </c>
      <c r="EI41" s="425">
        <v>22.812117697456493</v>
      </c>
      <c r="EJ41" s="425">
        <v>22.50737432645187</v>
      </c>
      <c r="EK41" s="425">
        <v>23.118925760476493</v>
      </c>
      <c r="EL41" s="425">
        <v>24.031056120424662</v>
      </c>
      <c r="EM41" s="425">
        <v>24.206755304770919</v>
      </c>
      <c r="EN41" s="425">
        <v>25.428989042451374</v>
      </c>
      <c r="EO41" s="425">
        <f t="shared" si="11"/>
        <v>21.4</v>
      </c>
      <c r="EP41" s="20">
        <v>25.46</v>
      </c>
      <c r="EQ41" s="20">
        <v>23.6</v>
      </c>
      <c r="ER41" s="20">
        <v>26.48</v>
      </c>
      <c r="ES41" s="20">
        <v>25.27</v>
      </c>
      <c r="ET41" s="20">
        <v>24.57</v>
      </c>
      <c r="EU41" s="20">
        <v>25.6</v>
      </c>
      <c r="EV41" s="20">
        <v>26.12</v>
      </c>
      <c r="EW41" s="20">
        <v>24.09</v>
      </c>
      <c r="EX41" s="20">
        <v>22.82</v>
      </c>
      <c r="EY41" s="20">
        <v>21.4</v>
      </c>
      <c r="EZ41" s="20">
        <v>21.42</v>
      </c>
      <c r="FA41" s="20">
        <v>21.4</v>
      </c>
    </row>
    <row r="42" spans="1:157" s="32" customFormat="1" ht="12.75" customHeight="1">
      <c r="A42" s="753" t="s">
        <v>3042</v>
      </c>
      <c r="B42" s="425">
        <f t="shared" si="0"/>
        <v>2.6</v>
      </c>
      <c r="C42" s="425">
        <v>29.14549078226208</v>
      </c>
      <c r="D42" s="425">
        <v>33.300860897145448</v>
      </c>
      <c r="E42" s="425">
        <v>33.593118279569893</v>
      </c>
      <c r="F42" s="425">
        <v>34.559652585866566</v>
      </c>
      <c r="G42" s="425">
        <v>77.240505311666908</v>
      </c>
      <c r="H42" s="425">
        <v>11.823236087906439</v>
      </c>
      <c r="I42" s="425">
        <v>12.827969058091915</v>
      </c>
      <c r="J42" s="425">
        <v>11.578431615973514</v>
      </c>
      <c r="K42" s="425">
        <v>5.3724563206577587</v>
      </c>
      <c r="L42" s="425">
        <v>8.2570829450139787</v>
      </c>
      <c r="M42" s="425">
        <v>19.218737800910866</v>
      </c>
      <c r="N42" s="425">
        <v>2.6</v>
      </c>
      <c r="O42" s="425">
        <f t="shared" si="1"/>
        <v>55.45</v>
      </c>
      <c r="P42" s="425">
        <v>2.9519553072625704</v>
      </c>
      <c r="Q42" s="425">
        <v>44.426560000000002</v>
      </c>
      <c r="R42" s="425">
        <v>45.666129562643867</v>
      </c>
      <c r="S42" s="425">
        <v>54.9303091128061</v>
      </c>
      <c r="T42" s="425">
        <v>54.9303091128061</v>
      </c>
      <c r="U42" s="425">
        <v>18.122580645161293</v>
      </c>
      <c r="V42" s="425">
        <v>54.94698795180723</v>
      </c>
      <c r="W42" s="425">
        <v>53.464566929133859</v>
      </c>
      <c r="X42" s="425">
        <v>56.628748707342297</v>
      </c>
      <c r="Y42" s="425">
        <v>57.003104947215895</v>
      </c>
      <c r="Z42" s="425">
        <v>56.966005109058742</v>
      </c>
      <c r="AA42" s="425">
        <v>55.45</v>
      </c>
      <c r="AB42" s="425">
        <f t="shared" si="2"/>
        <v>61.066551724137931</v>
      </c>
      <c r="AC42" s="425">
        <v>56.142857142857146</v>
      </c>
      <c r="AD42" s="425">
        <v>56.063089915548936</v>
      </c>
      <c r="AE42" s="425">
        <v>55.510269360269355</v>
      </c>
      <c r="AF42" s="425">
        <v>55.106049062928541</v>
      </c>
      <c r="AG42" s="425">
        <v>55.986028257456823</v>
      </c>
      <c r="AH42" s="425">
        <v>56.008513607815772</v>
      </c>
      <c r="AI42" s="425">
        <v>48.855282199710565</v>
      </c>
      <c r="AJ42" s="425">
        <v>53.947134294811761</v>
      </c>
      <c r="AK42" s="425">
        <v>54.938232770946527</v>
      </c>
      <c r="AL42" s="425">
        <v>52.318157755426149</v>
      </c>
      <c r="AM42" s="425">
        <v>58.718439992219416</v>
      </c>
      <c r="AN42" s="425">
        <v>61.066551724137931</v>
      </c>
      <c r="AO42" s="425">
        <f t="shared" si="3"/>
        <v>41.461117847224934</v>
      </c>
      <c r="AP42" s="425">
        <v>60.495363804952554</v>
      </c>
      <c r="AQ42" s="425">
        <v>60.765883331600286</v>
      </c>
      <c r="AR42" s="425">
        <v>60.806673435480896</v>
      </c>
      <c r="AS42" s="425">
        <v>57.073715782358903</v>
      </c>
      <c r="AT42" s="425">
        <v>57.250385665124007</v>
      </c>
      <c r="AU42" s="425">
        <v>53.306354842659488</v>
      </c>
      <c r="AV42" s="425">
        <v>55.206189805027023</v>
      </c>
      <c r="AW42" s="425">
        <v>54.779238315060589</v>
      </c>
      <c r="AX42" s="425">
        <v>52.923908309455591</v>
      </c>
      <c r="AY42" s="425">
        <v>40.209770725781958</v>
      </c>
      <c r="AZ42" s="425">
        <v>39.962404151498724</v>
      </c>
      <c r="BA42" s="425">
        <v>41.461117847224934</v>
      </c>
      <c r="BB42" s="425">
        <f t="shared" si="4"/>
        <v>36.656624683078427</v>
      </c>
      <c r="BC42" s="425">
        <v>42.23588697931838</v>
      </c>
      <c r="BD42" s="425">
        <v>41.666359655365852</v>
      </c>
      <c r="BE42" s="425">
        <v>41.491864183204072</v>
      </c>
      <c r="BF42" s="425">
        <v>40.225626692890287</v>
      </c>
      <c r="BG42" s="425">
        <v>39.463661653481694</v>
      </c>
      <c r="BH42" s="425">
        <v>37.28434831043446</v>
      </c>
      <c r="BI42" s="425">
        <v>36.733538071473852</v>
      </c>
      <c r="BJ42" s="425">
        <v>38.072802380846618</v>
      </c>
      <c r="BK42" s="425">
        <v>38.003896282068865</v>
      </c>
      <c r="BL42" s="425">
        <v>37.882658976152371</v>
      </c>
      <c r="BM42" s="425">
        <v>37.454573091200963</v>
      </c>
      <c r="BN42" s="425">
        <v>36.656624683078427</v>
      </c>
      <c r="BO42" s="425">
        <f t="shared" si="5"/>
        <v>35.266520211681829</v>
      </c>
      <c r="BP42" s="425">
        <v>37.049840607658702</v>
      </c>
      <c r="BQ42" s="425">
        <v>37.341606487957954</v>
      </c>
      <c r="BR42" s="425">
        <v>36.630743602240315</v>
      </c>
      <c r="BS42" s="425">
        <v>34.688403581568032</v>
      </c>
      <c r="BT42" s="425">
        <v>35.417882389050348</v>
      </c>
      <c r="BU42" s="425">
        <v>34.912514546159812</v>
      </c>
      <c r="BV42" s="425">
        <v>35.076902721335451</v>
      </c>
      <c r="BW42" s="425">
        <v>35.040786419833189</v>
      </c>
      <c r="BX42" s="425">
        <v>35.036858934299879</v>
      </c>
      <c r="BY42" s="425">
        <v>35.017501525941</v>
      </c>
      <c r="BZ42" s="425">
        <v>35.225960203814658</v>
      </c>
      <c r="CA42" s="425">
        <v>35.266520211681829</v>
      </c>
      <c r="CB42" s="425">
        <f t="shared" si="6"/>
        <v>32.812449698736216</v>
      </c>
      <c r="CC42" s="425">
        <v>35.326065599436376</v>
      </c>
      <c r="CD42" s="425">
        <v>34.969951368282224</v>
      </c>
      <c r="CE42" s="425">
        <v>34.868869216026276</v>
      </c>
      <c r="CF42" s="425">
        <v>35.936543319610777</v>
      </c>
      <c r="CG42" s="425">
        <v>33.978040771416168</v>
      </c>
      <c r="CH42" s="425">
        <v>33.791695758509114</v>
      </c>
      <c r="CI42" s="425">
        <v>33.671214248289161</v>
      </c>
      <c r="CJ42" s="425">
        <v>33.56666666666667</v>
      </c>
      <c r="CK42" s="425">
        <v>33.683761822402971</v>
      </c>
      <c r="CL42" s="425">
        <v>33.985704267876969</v>
      </c>
      <c r="CM42" s="425">
        <v>34.879101293723046</v>
      </c>
      <c r="CN42" s="425">
        <v>32.812449698736216</v>
      </c>
      <c r="CO42" s="425">
        <f t="shared" si="7"/>
        <v>28.845044995332284</v>
      </c>
      <c r="CP42" s="425">
        <v>32.722662667614891</v>
      </c>
      <c r="CQ42" s="425">
        <v>33.907047471533815</v>
      </c>
      <c r="CR42" s="425">
        <v>31.808918015934211</v>
      </c>
      <c r="CS42" s="425">
        <v>30.661606535057864</v>
      </c>
      <c r="CT42" s="425">
        <v>30.488290621592149</v>
      </c>
      <c r="CU42" s="425">
        <v>31.078641732283462</v>
      </c>
      <c r="CV42" s="425">
        <v>30.896190421957748</v>
      </c>
      <c r="CW42" s="425">
        <v>30.365271560325766</v>
      </c>
      <c r="CX42" s="425">
        <v>29.112783361847729</v>
      </c>
      <c r="CY42" s="425">
        <v>29.951152328958063</v>
      </c>
      <c r="CZ42" s="425">
        <v>29.820073728936961</v>
      </c>
      <c r="DA42" s="425">
        <v>28.845044995332284</v>
      </c>
      <c r="DB42" s="425">
        <f t="shared" si="8"/>
        <v>28.112721951397141</v>
      </c>
      <c r="DC42" s="425">
        <v>29.273067471895381</v>
      </c>
      <c r="DD42" s="425">
        <v>29.74196747905976</v>
      </c>
      <c r="DE42" s="425">
        <v>26.420109432117165</v>
      </c>
      <c r="DF42" s="425">
        <v>25.850553075129774</v>
      </c>
      <c r="DG42" s="425">
        <v>25.885701211278342</v>
      </c>
      <c r="DH42" s="425">
        <v>25.428366370979738</v>
      </c>
      <c r="DI42" s="425">
        <v>25.366458251437948</v>
      </c>
      <c r="DJ42" s="425">
        <v>25.945184102943532</v>
      </c>
      <c r="DK42" s="425">
        <v>27.500446703927075</v>
      </c>
      <c r="DL42" s="425">
        <v>27.467722555356541</v>
      </c>
      <c r="DM42" s="425">
        <v>28.55931968259253</v>
      </c>
      <c r="DN42" s="425">
        <v>28.112721951397141</v>
      </c>
      <c r="DO42" s="425">
        <f t="shared" si="9"/>
        <v>26.703737418247599</v>
      </c>
      <c r="DP42" s="425">
        <v>27.672717644789671</v>
      </c>
      <c r="DQ42" s="425">
        <v>26.901324418045157</v>
      </c>
      <c r="DR42" s="425">
        <v>27.021492174818153</v>
      </c>
      <c r="DS42" s="425">
        <v>26.805133316742801</v>
      </c>
      <c r="DT42" s="425">
        <v>26.106544084522405</v>
      </c>
      <c r="DU42" s="425">
        <v>26.915019187272868</v>
      </c>
      <c r="DV42" s="425">
        <v>27.430174402325871</v>
      </c>
      <c r="DW42" s="425">
        <v>27.606223253571216</v>
      </c>
      <c r="DX42" s="425">
        <v>26.18117674338308</v>
      </c>
      <c r="DY42" s="425">
        <v>26.455426033764752</v>
      </c>
      <c r="DZ42" s="425">
        <v>26.325247259050869</v>
      </c>
      <c r="EA42" s="425">
        <v>26.703737418247599</v>
      </c>
      <c r="EB42" s="425">
        <f t="shared" si="10"/>
        <v>29.203032971934213</v>
      </c>
      <c r="EC42" s="425">
        <v>27.858052554653082</v>
      </c>
      <c r="ED42" s="425">
        <v>28.318075870014766</v>
      </c>
      <c r="EE42" s="425">
        <v>28.209367343494652</v>
      </c>
      <c r="EF42" s="425">
        <v>29.238418719425919</v>
      </c>
      <c r="EG42" s="425">
        <v>29.960401945114388</v>
      </c>
      <c r="EH42" s="425">
        <v>29.84635092322522</v>
      </c>
      <c r="EI42" s="425">
        <v>29.713159689903929</v>
      </c>
      <c r="EJ42" s="425">
        <v>29.391156638067908</v>
      </c>
      <c r="EK42" s="425">
        <v>29.618854729877999</v>
      </c>
      <c r="EL42" s="425">
        <v>29.375973103821032</v>
      </c>
      <c r="EM42" s="425">
        <v>29.450244823096511</v>
      </c>
      <c r="EN42" s="425">
        <v>29.203032971934213</v>
      </c>
      <c r="EO42" s="425">
        <f t="shared" si="11"/>
        <v>21.78</v>
      </c>
      <c r="EP42" s="20">
        <v>20.149999999999999</v>
      </c>
      <c r="EQ42" s="20">
        <v>19.27</v>
      </c>
      <c r="ER42" s="20">
        <v>19.53</v>
      </c>
      <c r="ES42" s="20">
        <v>19.84</v>
      </c>
      <c r="ET42" s="20">
        <v>20.75</v>
      </c>
      <c r="EU42" s="20">
        <v>20.82</v>
      </c>
      <c r="EV42" s="20">
        <v>21.28</v>
      </c>
      <c r="EW42" s="20">
        <v>22.13</v>
      </c>
      <c r="EX42" s="20">
        <v>22.55</v>
      </c>
      <c r="EY42" s="20">
        <v>22.07</v>
      </c>
      <c r="EZ42" s="20">
        <v>21.35</v>
      </c>
      <c r="FA42" s="20">
        <v>21.78</v>
      </c>
    </row>
    <row r="43" spans="1:157" s="32" customFormat="1" ht="12.75" customHeight="1">
      <c r="A43" s="792" t="s">
        <v>2901</v>
      </c>
      <c r="B43" s="425">
        <f t="shared" si="0"/>
        <v>60</v>
      </c>
      <c r="C43" s="425">
        <v>77.709787234042551</v>
      </c>
      <c r="D43" s="425">
        <v>52</v>
      </c>
      <c r="E43" s="425">
        <v>50.995139732685303</v>
      </c>
      <c r="F43" s="425">
        <v>69</v>
      </c>
      <c r="G43" s="425">
        <v>53.000000000000007</v>
      </c>
      <c r="H43" s="425">
        <v>46.000000000000007</v>
      </c>
      <c r="I43" s="425">
        <v>33.399162542824513</v>
      </c>
      <c r="J43" s="425">
        <v>60</v>
      </c>
      <c r="K43" s="425">
        <v>60</v>
      </c>
      <c r="L43" s="425">
        <v>60</v>
      </c>
      <c r="M43" s="425">
        <v>60</v>
      </c>
      <c r="N43" s="425">
        <v>60</v>
      </c>
      <c r="O43" s="425">
        <f t="shared" si="1"/>
        <v>60</v>
      </c>
      <c r="P43" s="425">
        <v>60.833333333333329</v>
      </c>
      <c r="Q43" s="425">
        <v>1.8840579710144929</v>
      </c>
      <c r="R43" s="425">
        <v>2.8467153284671531</v>
      </c>
      <c r="S43" s="425">
        <v>2.8467153284671531</v>
      </c>
      <c r="T43" s="425">
        <v>29.568904593639573</v>
      </c>
      <c r="U43" s="425">
        <v>0</v>
      </c>
      <c r="V43" s="425">
        <v>0</v>
      </c>
      <c r="W43" s="425">
        <v>0</v>
      </c>
      <c r="X43" s="425">
        <v>0</v>
      </c>
      <c r="Y43" s="425">
        <v>0</v>
      </c>
      <c r="Z43" s="425">
        <v>0</v>
      </c>
      <c r="AA43" s="425">
        <v>60</v>
      </c>
      <c r="AB43" s="425">
        <f t="shared" si="2"/>
        <v>132.3908695652174</v>
      </c>
      <c r="AC43" s="425">
        <v>54.613255420575115</v>
      </c>
      <c r="AD43" s="425">
        <v>38.766733296989521</v>
      </c>
      <c r="AE43" s="425">
        <v>52.307692307692307</v>
      </c>
      <c r="AF43" s="425">
        <v>46.714285714285708</v>
      </c>
      <c r="AG43" s="425">
        <v>33</v>
      </c>
      <c r="AH43" s="425">
        <v>57.857142857142861</v>
      </c>
      <c r="AI43" s="425">
        <v>52.372500000000002</v>
      </c>
      <c r="AJ43" s="425">
        <v>56.51913043478261</v>
      </c>
      <c r="AK43" s="425">
        <v>61.792307692307695</v>
      </c>
      <c r="AL43" s="425">
        <v>33.427462686567161</v>
      </c>
      <c r="AM43" s="425">
        <v>80.582773722627735</v>
      </c>
      <c r="AN43" s="425">
        <v>132.3908695652174</v>
      </c>
      <c r="AO43" s="425">
        <f t="shared" si="3"/>
        <v>30.476190476190474</v>
      </c>
      <c r="AP43" s="425">
        <v>62.187499999999993</v>
      </c>
      <c r="AQ43" s="425">
        <v>70</v>
      </c>
      <c r="AR43" s="425">
        <v>61.29032258064516</v>
      </c>
      <c r="AS43" s="425">
        <v>60.493827160493822</v>
      </c>
      <c r="AT43" s="425">
        <v>60.589970501474923</v>
      </c>
      <c r="AU43" s="425">
        <v>62.410865874363324</v>
      </c>
      <c r="AV43" s="425">
        <v>68.182153392330392</v>
      </c>
      <c r="AW43" s="425">
        <v>46.5</v>
      </c>
      <c r="AX43" s="425">
        <v>62</v>
      </c>
      <c r="AY43" s="425">
        <v>44.375</v>
      </c>
      <c r="AZ43" s="425">
        <v>50</v>
      </c>
      <c r="BA43" s="425">
        <v>30.476190476190474</v>
      </c>
      <c r="BB43" s="425">
        <f t="shared" si="4"/>
        <v>13.676639280731671</v>
      </c>
      <c r="BC43" s="425">
        <v>59.999999999999993</v>
      </c>
      <c r="BD43" s="425">
        <v>60</v>
      </c>
      <c r="BE43" s="425">
        <v>59.282028762762103</v>
      </c>
      <c r="BF43" s="425">
        <v>59.275521405049396</v>
      </c>
      <c r="BG43" s="425">
        <v>59.017474447741513</v>
      </c>
      <c r="BH43" s="425">
        <v>47.156806433084427</v>
      </c>
      <c r="BI43" s="425">
        <v>28.073572120038719</v>
      </c>
      <c r="BJ43" s="425">
        <v>28.12257564003103</v>
      </c>
      <c r="BK43" s="425">
        <v>27.472527472527471</v>
      </c>
      <c r="BL43" s="425">
        <v>24.29776904404115</v>
      </c>
      <c r="BM43" s="425">
        <v>10.467561883190424</v>
      </c>
      <c r="BN43" s="425">
        <v>13.676639280731671</v>
      </c>
      <c r="BO43" s="425">
        <f t="shared" si="5"/>
        <v>45</v>
      </c>
      <c r="BP43" s="425">
        <v>11.81228834059023</v>
      </c>
      <c r="BQ43" s="425">
        <v>14.065625000000001</v>
      </c>
      <c r="BR43" s="425">
        <v>14.065625000000001</v>
      </c>
      <c r="BS43" s="425">
        <v>14.065625000000001</v>
      </c>
      <c r="BT43" s="425">
        <v>5.5555555555555554</v>
      </c>
      <c r="BU43" s="425">
        <v>5.5555555555555554</v>
      </c>
      <c r="BV43" s="425">
        <v>5.5555555555555554</v>
      </c>
      <c r="BW43" s="425">
        <v>5.5555555555555554</v>
      </c>
      <c r="BX43" s="425">
        <v>75</v>
      </c>
      <c r="BY43" s="425">
        <v>75</v>
      </c>
      <c r="BZ43" s="425">
        <v>45</v>
      </c>
      <c r="CA43" s="425">
        <v>45</v>
      </c>
      <c r="CB43" s="425">
        <f t="shared" si="6"/>
        <v>26.626883616543761</v>
      </c>
      <c r="CC43" s="425">
        <v>52.5</v>
      </c>
      <c r="CD43" s="425">
        <v>42.717391304347821</v>
      </c>
      <c r="CE43" s="425">
        <v>42.717391304347821</v>
      </c>
      <c r="CF43" s="425">
        <v>40.492017937219735</v>
      </c>
      <c r="CG43" s="425">
        <v>42.090044843049327</v>
      </c>
      <c r="CH43" s="425">
        <v>41.388860759493674</v>
      </c>
      <c r="CI43" s="425">
        <v>42.244897959183675</v>
      </c>
      <c r="CJ43" s="425">
        <v>42.244897959183675</v>
      </c>
      <c r="CK43" s="425">
        <v>42.244897959183675</v>
      </c>
      <c r="CL43" s="425">
        <v>29.999999999999996</v>
      </c>
      <c r="CM43" s="425">
        <v>29.999999999999996</v>
      </c>
      <c r="CN43" s="425">
        <v>26.626883616543761</v>
      </c>
      <c r="CO43" s="425">
        <f t="shared" si="7"/>
        <v>18.355066508766285</v>
      </c>
      <c r="CP43" s="425">
        <v>26.613002452508628</v>
      </c>
      <c r="CQ43" s="425">
        <v>27.12761740444736</v>
      </c>
      <c r="CR43" s="425">
        <v>27.257946749855989</v>
      </c>
      <c r="CS43" s="425">
        <v>26.774145301036349</v>
      </c>
      <c r="CT43" s="425">
        <v>24.893297776478896</v>
      </c>
      <c r="CU43" s="425">
        <v>21.308411214953271</v>
      </c>
      <c r="CV43" s="425">
        <v>17.866379310344829</v>
      </c>
      <c r="CW43" s="425">
        <v>18.043335494354682</v>
      </c>
      <c r="CX43" s="425">
        <v>17.419354838709676</v>
      </c>
      <c r="CY43" s="425">
        <v>17.131147540983605</v>
      </c>
      <c r="CZ43" s="425">
        <v>17.73042836041359</v>
      </c>
      <c r="DA43" s="425">
        <v>18.355066508766285</v>
      </c>
      <c r="DB43" s="425">
        <f t="shared" si="8"/>
        <v>19.990072241572193</v>
      </c>
      <c r="DC43" s="425">
        <v>18.541047896421468</v>
      </c>
      <c r="DD43" s="425">
        <v>20.177391447639454</v>
      </c>
      <c r="DE43" s="425">
        <v>20.201139247276682</v>
      </c>
      <c r="DF43" s="425">
        <v>20.003660658738244</v>
      </c>
      <c r="DG43" s="425">
        <v>20.040965419919473</v>
      </c>
      <c r="DH43" s="425">
        <v>19.721261375355059</v>
      </c>
      <c r="DI43" s="425">
        <v>19.665617026176864</v>
      </c>
      <c r="DJ43" s="425">
        <v>19.60907821807659</v>
      </c>
      <c r="DK43" s="425">
        <v>19.545280690082357</v>
      </c>
      <c r="DL43" s="425">
        <v>19.771549770775149</v>
      </c>
      <c r="DM43" s="425">
        <v>19.790576817638247</v>
      </c>
      <c r="DN43" s="425">
        <v>19.990072241572193</v>
      </c>
      <c r="DO43" s="425">
        <f t="shared" si="9"/>
        <v>32.867488320765119</v>
      </c>
      <c r="DP43" s="425">
        <v>20.260147757170632</v>
      </c>
      <c r="DQ43" s="425">
        <v>20.292583625498885</v>
      </c>
      <c r="DR43" s="425">
        <v>19.699420027628811</v>
      </c>
      <c r="DS43" s="425">
        <v>19.892502942803251</v>
      </c>
      <c r="DT43" s="425">
        <v>19.864640774829454</v>
      </c>
      <c r="DU43" s="425">
        <v>19.981912747360202</v>
      </c>
      <c r="DV43" s="425">
        <v>20.308104324753966</v>
      </c>
      <c r="DW43" s="425">
        <v>20.540057855953812</v>
      </c>
      <c r="DX43" s="425">
        <v>23.314194710983106</v>
      </c>
      <c r="DY43" s="425">
        <v>33.700029562891537</v>
      </c>
      <c r="DZ43" s="425">
        <v>33.9414012880302</v>
      </c>
      <c r="EA43" s="425">
        <v>32.867488320765119</v>
      </c>
      <c r="EB43" s="425">
        <f t="shared" si="10"/>
        <v>31.806926498904453</v>
      </c>
      <c r="EC43" s="425">
        <v>30.070146809061864</v>
      </c>
      <c r="ED43" s="425">
        <v>28.345813037985842</v>
      </c>
      <c r="EE43" s="425">
        <v>28.133345777153149</v>
      </c>
      <c r="EF43" s="425">
        <v>28.161614226812375</v>
      </c>
      <c r="EG43" s="425">
        <v>28.17527850296668</v>
      </c>
      <c r="EH43" s="425">
        <v>29.864255349799624</v>
      </c>
      <c r="EI43" s="425">
        <v>31.709776605011012</v>
      </c>
      <c r="EJ43" s="425">
        <v>32.32306675823525</v>
      </c>
      <c r="EK43" s="425">
        <v>32.25767990490084</v>
      </c>
      <c r="EL43" s="425">
        <v>32.239367534522756</v>
      </c>
      <c r="EM43" s="425">
        <v>32.310607829227393</v>
      </c>
      <c r="EN43" s="425">
        <v>31.806926498904453</v>
      </c>
      <c r="EO43" s="425">
        <f t="shared" si="11"/>
        <v>30.88</v>
      </c>
      <c r="EP43" s="20">
        <v>32.090000000000003</v>
      </c>
      <c r="EQ43" s="20">
        <v>32.020000000000003</v>
      </c>
      <c r="ER43" s="20">
        <v>30.96</v>
      </c>
      <c r="ES43" s="20">
        <v>30.75</v>
      </c>
      <c r="ET43" s="20">
        <v>30.52</v>
      </c>
      <c r="EU43" s="20">
        <v>30.77</v>
      </c>
      <c r="EV43" s="20">
        <v>30.49</v>
      </c>
      <c r="EW43" s="20">
        <v>30.16</v>
      </c>
      <c r="EX43" s="20">
        <v>30.74</v>
      </c>
      <c r="EY43" s="20">
        <v>31.09</v>
      </c>
      <c r="EZ43" s="20">
        <v>31.19</v>
      </c>
      <c r="FA43" s="20">
        <v>30.88</v>
      </c>
    </row>
    <row r="44" spans="1:157" s="32" customFormat="1" ht="12.75" customHeight="1">
      <c r="A44" s="792" t="s">
        <v>3188</v>
      </c>
      <c r="B44" s="425">
        <f t="shared" si="0"/>
        <v>30.777020460908897</v>
      </c>
      <c r="C44" s="425">
        <v>31.515010351966875</v>
      </c>
      <c r="D44" s="425">
        <v>76.370236594385617</v>
      </c>
      <c r="E44" s="425">
        <v>64.611619878950094</v>
      </c>
      <c r="F44" s="425">
        <v>60.558940804894156</v>
      </c>
      <c r="G44" s="425">
        <v>50.238175502474434</v>
      </c>
      <c r="H44" s="425">
        <v>44.7044939832887</v>
      </c>
      <c r="I44" s="425">
        <v>28.27352157698455</v>
      </c>
      <c r="J44" s="425">
        <v>14.203093869311449</v>
      </c>
      <c r="K44" s="425">
        <v>9.4620853393128002</v>
      </c>
      <c r="L44" s="425">
        <v>64.582162124507533</v>
      </c>
      <c r="M44" s="425">
        <v>30.608086269614066</v>
      </c>
      <c r="N44" s="425">
        <v>30.777020460908897</v>
      </c>
      <c r="O44" s="425">
        <f t="shared" si="1"/>
        <v>47.379840592544888</v>
      </c>
      <c r="P44" s="425">
        <v>45.832141512495944</v>
      </c>
      <c r="Q44" s="425">
        <v>53.651384261918444</v>
      </c>
      <c r="R44" s="425">
        <v>44.755213940648723</v>
      </c>
      <c r="S44" s="425">
        <v>38.797298518704487</v>
      </c>
      <c r="T44" s="425">
        <v>58.148700525394055</v>
      </c>
      <c r="U44" s="425">
        <v>52.59163471512543</v>
      </c>
      <c r="V44" s="425">
        <v>58.826169979938001</v>
      </c>
      <c r="W44" s="425">
        <v>49.932499586634002</v>
      </c>
      <c r="X44" s="425">
        <v>50.272362901558552</v>
      </c>
      <c r="Y44" s="425">
        <v>48.889394139150234</v>
      </c>
      <c r="Z44" s="425">
        <v>46.627285129604367</v>
      </c>
      <c r="AA44" s="425">
        <v>47.379840592544888</v>
      </c>
      <c r="AB44" s="425">
        <f t="shared" si="2"/>
        <v>44.703574036649393</v>
      </c>
      <c r="AC44" s="425">
        <v>49.506547085201795</v>
      </c>
      <c r="AD44" s="425">
        <v>46.167170585214379</v>
      </c>
      <c r="AE44" s="425">
        <v>41.630680651189415</v>
      </c>
      <c r="AF44" s="425">
        <v>41.91999454076408</v>
      </c>
      <c r="AG44" s="425">
        <v>53.969892299545748</v>
      </c>
      <c r="AH44" s="425">
        <v>53.467085541812843</v>
      </c>
      <c r="AI44" s="425">
        <v>54.498947902021783</v>
      </c>
      <c r="AJ44" s="425">
        <v>42.038446006635454</v>
      </c>
      <c r="AK44" s="425">
        <v>34.283052418211241</v>
      </c>
      <c r="AL44" s="425">
        <v>32.696134774656436</v>
      </c>
      <c r="AM44" s="425">
        <v>35.385300101392836</v>
      </c>
      <c r="AN44" s="425">
        <v>44.703574036649393</v>
      </c>
      <c r="AO44" s="425">
        <f t="shared" si="3"/>
        <v>16.076278857545056</v>
      </c>
      <c r="AP44" s="425">
        <v>48.225778533261185</v>
      </c>
      <c r="AQ44" s="425">
        <v>45.122738593680147</v>
      </c>
      <c r="AR44" s="425">
        <v>15.127959636008576</v>
      </c>
      <c r="AS44" s="425">
        <v>47.096044116408947</v>
      </c>
      <c r="AT44" s="425">
        <v>44.163462242885323</v>
      </c>
      <c r="AU44" s="425">
        <v>42.071131139458927</v>
      </c>
      <c r="AV44" s="425">
        <v>14.39127595488856</v>
      </c>
      <c r="AW44" s="425">
        <v>17.349383943710091</v>
      </c>
      <c r="AX44" s="425">
        <v>13.127017255213076</v>
      </c>
      <c r="AY44" s="425">
        <v>12.43441517021717</v>
      </c>
      <c r="AZ44" s="425">
        <v>13.965515566662956</v>
      </c>
      <c r="BA44" s="425">
        <v>16.076278857545056</v>
      </c>
      <c r="BB44" s="425">
        <f t="shared" si="4"/>
        <v>48.545756452313015</v>
      </c>
      <c r="BC44" s="425">
        <v>13.217593018683219</v>
      </c>
      <c r="BD44" s="425">
        <v>14.261498378017459</v>
      </c>
      <c r="BE44" s="425">
        <v>16.918022931472386</v>
      </c>
      <c r="BF44" s="425">
        <v>18.959271677843393</v>
      </c>
      <c r="BG44" s="425">
        <v>17.050970031709905</v>
      </c>
      <c r="BH44" s="425">
        <v>15.869906708800883</v>
      </c>
      <c r="BI44" s="425">
        <v>18.237961900698597</v>
      </c>
      <c r="BJ44" s="425">
        <v>18.79489131076657</v>
      </c>
      <c r="BK44" s="425">
        <v>49.950908738034265</v>
      </c>
      <c r="BL44" s="425">
        <v>50.384874828728975</v>
      </c>
      <c r="BM44" s="425">
        <v>48.656737367436051</v>
      </c>
      <c r="BN44" s="425">
        <v>48.545756452313015</v>
      </c>
      <c r="BO44" s="425">
        <f t="shared" si="5"/>
        <v>34.865041737942008</v>
      </c>
      <c r="BP44" s="425">
        <v>48.262726122394156</v>
      </c>
      <c r="BQ44" s="425">
        <v>49.42761146576045</v>
      </c>
      <c r="BR44" s="425">
        <v>48.836692316250094</v>
      </c>
      <c r="BS44" s="425">
        <v>42.484973616060131</v>
      </c>
      <c r="BT44" s="425">
        <v>45.301386320831796</v>
      </c>
      <c r="BU44" s="425">
        <v>44.7995461883338</v>
      </c>
      <c r="BV44" s="425">
        <v>43.168330982341956</v>
      </c>
      <c r="BW44" s="425">
        <v>43.349079291586641</v>
      </c>
      <c r="BX44" s="425">
        <v>42.715626760017564</v>
      </c>
      <c r="BY44" s="425">
        <v>43.926960042268909</v>
      </c>
      <c r="BZ44" s="425">
        <v>38.201791887134171</v>
      </c>
      <c r="CA44" s="425">
        <v>34.865041737942008</v>
      </c>
      <c r="CB44" s="425">
        <f t="shared" si="6"/>
        <v>26.922142267169615</v>
      </c>
      <c r="CC44" s="425">
        <v>32.596210655916323</v>
      </c>
      <c r="CD44" s="425">
        <v>31.525256723716382</v>
      </c>
      <c r="CE44" s="425">
        <v>31.446379553828347</v>
      </c>
      <c r="CF44" s="425">
        <v>31.44641320470468</v>
      </c>
      <c r="CG44" s="425">
        <v>30.545408532726142</v>
      </c>
      <c r="CH44" s="425">
        <v>31.091495794261757</v>
      </c>
      <c r="CI44" s="425">
        <v>26.96798070618938</v>
      </c>
      <c r="CJ44" s="425">
        <v>26.966599785817163</v>
      </c>
      <c r="CK44" s="425">
        <v>27.323018735793344</v>
      </c>
      <c r="CL44" s="425">
        <v>28.178989441653016</v>
      </c>
      <c r="CM44" s="425">
        <v>28.078366090470887</v>
      </c>
      <c r="CN44" s="425">
        <v>26.922142267169615</v>
      </c>
      <c r="CO44" s="425">
        <f t="shared" si="7"/>
        <v>29.262506014651294</v>
      </c>
      <c r="CP44" s="425">
        <v>28.54921720010816</v>
      </c>
      <c r="CQ44" s="425">
        <v>29.729983661986232</v>
      </c>
      <c r="CR44" s="425">
        <v>30.482320342630977</v>
      </c>
      <c r="CS44" s="425">
        <v>31.413291939999166</v>
      </c>
      <c r="CT44" s="425">
        <v>30.666711516237122</v>
      </c>
      <c r="CU44" s="425">
        <v>31.199401311866431</v>
      </c>
      <c r="CV44" s="425">
        <v>32.167736040741211</v>
      </c>
      <c r="CW44" s="425">
        <v>30.411609743865345</v>
      </c>
      <c r="CX44" s="425">
        <v>29.476897588849312</v>
      </c>
      <c r="CY44" s="425">
        <v>31.315961918942293</v>
      </c>
      <c r="CZ44" s="425">
        <v>30.813563362204405</v>
      </c>
      <c r="DA44" s="425">
        <v>29.262506014651294</v>
      </c>
      <c r="DB44" s="425">
        <f t="shared" si="8"/>
        <v>25.108448183619341</v>
      </c>
      <c r="DC44" s="425">
        <v>28.973664599867941</v>
      </c>
      <c r="DD44" s="425">
        <v>31.284178105307301</v>
      </c>
      <c r="DE44" s="425">
        <v>28.837833615248659</v>
      </c>
      <c r="DF44" s="425">
        <v>30.295752963034271</v>
      </c>
      <c r="DG44" s="425">
        <v>29.900904293353786</v>
      </c>
      <c r="DH44" s="425">
        <v>29.418885067099644</v>
      </c>
      <c r="DI44" s="425">
        <v>28.951433452904237</v>
      </c>
      <c r="DJ44" s="425">
        <v>27.163387773513296</v>
      </c>
      <c r="DK44" s="425">
        <v>25.260318558967487</v>
      </c>
      <c r="DL44" s="425">
        <v>24.40361891478863</v>
      </c>
      <c r="DM44" s="425">
        <v>24.634216465387141</v>
      </c>
      <c r="DN44" s="425">
        <v>25.108448183619341</v>
      </c>
      <c r="DO44" s="425">
        <f t="shared" si="9"/>
        <v>28.871612073700806</v>
      </c>
      <c r="DP44" s="425">
        <v>27.300737338701378</v>
      </c>
      <c r="DQ44" s="425">
        <v>27.25384130631809</v>
      </c>
      <c r="DR44" s="425">
        <v>27.290500272789437</v>
      </c>
      <c r="DS44" s="425">
        <v>27.315306012251959</v>
      </c>
      <c r="DT44" s="425">
        <v>27.626013524173793</v>
      </c>
      <c r="DU44" s="425">
        <v>28.212407934345144</v>
      </c>
      <c r="DV44" s="425">
        <v>27.892524566204287</v>
      </c>
      <c r="DW44" s="425">
        <v>27.092401686647491</v>
      </c>
      <c r="DX44" s="425">
        <v>25.729317174736753</v>
      </c>
      <c r="DY44" s="425">
        <v>26.954891002059057</v>
      </c>
      <c r="DZ44" s="425">
        <v>27.924617083376493</v>
      </c>
      <c r="EA44" s="425">
        <v>28.871612073700806</v>
      </c>
      <c r="EB44" s="425">
        <f t="shared" si="10"/>
        <v>28.335614717769232</v>
      </c>
      <c r="EC44" s="425">
        <v>29.597592473648142</v>
      </c>
      <c r="ED44" s="425">
        <v>30.010061249321911</v>
      </c>
      <c r="EE44" s="425">
        <v>29.624123567465539</v>
      </c>
      <c r="EF44" s="425">
        <v>29.574433411389915</v>
      </c>
      <c r="EG44" s="425">
        <v>29.628121928640649</v>
      </c>
      <c r="EH44" s="425">
        <v>29.110969403863024</v>
      </c>
      <c r="EI44" s="425">
        <v>29.020498667022668</v>
      </c>
      <c r="EJ44" s="425">
        <v>28.814847021321352</v>
      </c>
      <c r="EK44" s="425">
        <v>28.724951952704636</v>
      </c>
      <c r="EL44" s="425">
        <v>28.589784569279175</v>
      </c>
      <c r="EM44" s="425">
        <v>28.535973182422552</v>
      </c>
      <c r="EN44" s="425">
        <v>28.335614717769232</v>
      </c>
      <c r="EO44" s="425">
        <f t="shared" si="11"/>
        <v>26.98</v>
      </c>
      <c r="EP44" s="20">
        <v>26.63</v>
      </c>
      <c r="EQ44" s="20">
        <v>25.71</v>
      </c>
      <c r="ER44" s="20">
        <v>26.16</v>
      </c>
      <c r="ES44" s="20">
        <v>26.16</v>
      </c>
      <c r="ET44" s="20">
        <v>26.69</v>
      </c>
      <c r="EU44" s="20">
        <v>26.77</v>
      </c>
      <c r="EV44" s="20">
        <v>26.63</v>
      </c>
      <c r="EW44" s="20">
        <v>26.79</v>
      </c>
      <c r="EX44" s="20">
        <v>26.61</v>
      </c>
      <c r="EY44" s="20">
        <v>26.8</v>
      </c>
      <c r="EZ44" s="20">
        <v>26.91</v>
      </c>
      <c r="FA44" s="20">
        <v>26.98</v>
      </c>
    </row>
    <row r="45" spans="1:157" s="32" customFormat="1" ht="12.75" customHeight="1">
      <c r="A45" s="792" t="s">
        <v>3189</v>
      </c>
      <c r="B45" s="425">
        <f t="shared" si="0"/>
        <v>50</v>
      </c>
      <c r="C45" s="425">
        <v>50</v>
      </c>
      <c r="D45" s="425">
        <v>46.588066139468012</v>
      </c>
      <c r="E45" s="425">
        <v>70.973684210526315</v>
      </c>
      <c r="F45" s="425">
        <v>72.891891891891888</v>
      </c>
      <c r="G45" s="425">
        <v>62.769230769230774</v>
      </c>
      <c r="H45" s="425">
        <v>60.96</v>
      </c>
      <c r="I45" s="425">
        <v>51.999999999999993</v>
      </c>
      <c r="J45" s="425">
        <v>60.96</v>
      </c>
      <c r="K45" s="425">
        <v>6.1111111111111107</v>
      </c>
      <c r="L45" s="425">
        <v>5.8888888888888884</v>
      </c>
      <c r="M45" s="425">
        <v>5.5555555555555554</v>
      </c>
      <c r="N45" s="425">
        <v>50</v>
      </c>
      <c r="O45" s="425">
        <f t="shared" si="1"/>
        <v>0</v>
      </c>
      <c r="P45" s="425">
        <v>50</v>
      </c>
      <c r="Q45" s="425">
        <v>55</v>
      </c>
      <c r="R45" s="425">
        <v>55</v>
      </c>
      <c r="S45" s="425">
        <v>55</v>
      </c>
      <c r="T45" s="425">
        <v>0</v>
      </c>
      <c r="U45" s="425">
        <v>0</v>
      </c>
      <c r="V45" s="425">
        <v>0</v>
      </c>
      <c r="W45" s="425">
        <v>0</v>
      </c>
      <c r="X45" s="425">
        <v>0</v>
      </c>
      <c r="Y45" s="425">
        <v>0</v>
      </c>
      <c r="Z45" s="425">
        <v>0</v>
      </c>
      <c r="AA45" s="425">
        <v>0</v>
      </c>
      <c r="AB45" s="425">
        <f t="shared" si="2"/>
        <v>50</v>
      </c>
      <c r="AC45" s="425">
        <v>0</v>
      </c>
      <c r="AD45" s="425">
        <v>0</v>
      </c>
      <c r="AE45" s="425">
        <v>0</v>
      </c>
      <c r="AF45" s="425">
        <v>0</v>
      </c>
      <c r="AG45" s="425">
        <v>0</v>
      </c>
      <c r="AH45" s="425">
        <v>50</v>
      </c>
      <c r="AI45" s="425">
        <v>50</v>
      </c>
      <c r="AJ45" s="425">
        <v>50</v>
      </c>
      <c r="AK45" s="425">
        <v>54</v>
      </c>
      <c r="AL45" s="425">
        <v>50</v>
      </c>
      <c r="AM45" s="425">
        <v>50</v>
      </c>
      <c r="AN45" s="425">
        <v>50</v>
      </c>
      <c r="AO45" s="425">
        <f t="shared" si="3"/>
        <v>0</v>
      </c>
      <c r="AP45" s="425">
        <v>50</v>
      </c>
      <c r="AQ45" s="425">
        <v>49.999999999999993</v>
      </c>
      <c r="AR45" s="425">
        <v>50</v>
      </c>
      <c r="AS45" s="425">
        <v>50</v>
      </c>
      <c r="AT45" s="425">
        <v>50</v>
      </c>
      <c r="AU45" s="425">
        <v>0</v>
      </c>
      <c r="AV45" s="425">
        <v>0</v>
      </c>
      <c r="AW45" s="425">
        <v>0</v>
      </c>
      <c r="AX45" s="425">
        <v>0</v>
      </c>
      <c r="AY45" s="425">
        <v>0</v>
      </c>
      <c r="AZ45" s="425">
        <v>0</v>
      </c>
      <c r="BA45" s="425">
        <v>0</v>
      </c>
      <c r="BB45" s="425">
        <f t="shared" si="4"/>
        <v>0</v>
      </c>
      <c r="BC45" s="425">
        <v>0</v>
      </c>
      <c r="BD45" s="425">
        <v>0</v>
      </c>
      <c r="BE45" s="425">
        <v>0</v>
      </c>
      <c r="BF45" s="425">
        <v>0</v>
      </c>
      <c r="BG45" s="425">
        <v>0</v>
      </c>
      <c r="BH45" s="425">
        <v>0</v>
      </c>
      <c r="BI45" s="425">
        <v>0</v>
      </c>
      <c r="BJ45" s="425">
        <v>0</v>
      </c>
      <c r="BK45" s="425">
        <v>0</v>
      </c>
      <c r="BL45" s="425">
        <v>0</v>
      </c>
      <c r="BM45" s="425">
        <v>0</v>
      </c>
      <c r="BN45" s="425">
        <v>0</v>
      </c>
      <c r="BO45" s="425">
        <f t="shared" si="5"/>
        <v>42.167663344407536</v>
      </c>
      <c r="BP45" s="425">
        <v>0</v>
      </c>
      <c r="BQ45" s="425">
        <v>48</v>
      </c>
      <c r="BR45" s="425">
        <v>48</v>
      </c>
      <c r="BS45" s="425">
        <v>48</v>
      </c>
      <c r="BT45" s="425">
        <v>66.263327948303726</v>
      </c>
      <c r="BU45" s="425">
        <v>67.600000000000009</v>
      </c>
      <c r="BV45" s="425">
        <v>34.9</v>
      </c>
      <c r="BW45" s="425">
        <v>32.700000000000003</v>
      </c>
      <c r="BX45" s="425">
        <v>32.700000000000003</v>
      </c>
      <c r="BY45" s="425">
        <v>33.300000000000004</v>
      </c>
      <c r="BZ45" s="425">
        <v>40.610116300535353</v>
      </c>
      <c r="CA45" s="425">
        <v>42.167663344407536</v>
      </c>
      <c r="CB45" s="425">
        <f t="shared" si="6"/>
        <v>43.57201735357917</v>
      </c>
      <c r="CC45" s="425">
        <v>42.487418655097613</v>
      </c>
      <c r="CD45" s="425">
        <v>42.350874831763122</v>
      </c>
      <c r="CE45" s="425">
        <v>47.18030221262817</v>
      </c>
      <c r="CF45" s="425">
        <v>46.488329686360316</v>
      </c>
      <c r="CG45" s="425">
        <v>46.405232216343322</v>
      </c>
      <c r="CH45" s="425">
        <v>45.891087220391888</v>
      </c>
      <c r="CI45" s="425">
        <v>45.331391139458709</v>
      </c>
      <c r="CJ45" s="425">
        <v>44.351237396883597</v>
      </c>
      <c r="CK45" s="425">
        <v>44.183883129123473</v>
      </c>
      <c r="CL45" s="425">
        <v>43.787166831194469</v>
      </c>
      <c r="CM45" s="425">
        <v>43.497003085059497</v>
      </c>
      <c r="CN45" s="425">
        <v>43.57201735357917</v>
      </c>
      <c r="CO45" s="425">
        <f t="shared" si="7"/>
        <v>26.768978475317375</v>
      </c>
      <c r="CP45" s="425">
        <v>41.955859374999996</v>
      </c>
      <c r="CQ45" s="425">
        <v>42.1257081197734</v>
      </c>
      <c r="CR45" s="425">
        <v>33.80079565392807</v>
      </c>
      <c r="CS45" s="425">
        <v>39.761999078765548</v>
      </c>
      <c r="CT45" s="425">
        <v>41.126851851851853</v>
      </c>
      <c r="CU45" s="425">
        <v>42.275728155339806</v>
      </c>
      <c r="CV45" s="425">
        <v>32.332000000000001</v>
      </c>
      <c r="CW45" s="425">
        <v>32.030437377440535</v>
      </c>
      <c r="CX45" s="425">
        <v>29.884313725490195</v>
      </c>
      <c r="CY45" s="425">
        <v>26.822314689374881</v>
      </c>
      <c r="CZ45" s="425">
        <v>26.836698755576425</v>
      </c>
      <c r="DA45" s="425">
        <v>26.768978475317375</v>
      </c>
      <c r="DB45" s="425">
        <f t="shared" si="8"/>
        <v>23.250620135754644</v>
      </c>
      <c r="DC45" s="425">
        <v>26.050046443296523</v>
      </c>
      <c r="DD45" s="425">
        <v>25.323544531044742</v>
      </c>
      <c r="DE45" s="425">
        <v>25.4542323904504</v>
      </c>
      <c r="DF45" s="425">
        <v>26.283708544206188</v>
      </c>
      <c r="DG45" s="425">
        <v>28.111635969664135</v>
      </c>
      <c r="DH45" s="425">
        <v>28.483521505376345</v>
      </c>
      <c r="DI45" s="425">
        <v>27.937766964044336</v>
      </c>
      <c r="DJ45" s="425">
        <v>29.245776145068</v>
      </c>
      <c r="DK45" s="425">
        <v>29.345323969508748</v>
      </c>
      <c r="DL45" s="425">
        <v>24.293043920745475</v>
      </c>
      <c r="DM45" s="425">
        <v>24.228900596145845</v>
      </c>
      <c r="DN45" s="425">
        <v>23.250620135754644</v>
      </c>
      <c r="DO45" s="425">
        <f t="shared" si="9"/>
        <v>24.916385844769479</v>
      </c>
      <c r="DP45" s="425">
        <v>23.533848697569184</v>
      </c>
      <c r="DQ45" s="425">
        <v>23.408005933791383</v>
      </c>
      <c r="DR45" s="425">
        <v>23.878817235020648</v>
      </c>
      <c r="DS45" s="425">
        <v>25.36986156781553</v>
      </c>
      <c r="DT45" s="425">
        <v>25.873618940248026</v>
      </c>
      <c r="DU45" s="425">
        <v>25.176755551591899</v>
      </c>
      <c r="DV45" s="425">
        <v>24.189114922708331</v>
      </c>
      <c r="DW45" s="425">
        <v>23.735845653503599</v>
      </c>
      <c r="DX45" s="425">
        <v>23.532039521086599</v>
      </c>
      <c r="DY45" s="425">
        <v>24.780102592799857</v>
      </c>
      <c r="DZ45" s="425">
        <v>24.748867938534634</v>
      </c>
      <c r="EA45" s="425">
        <v>24.916385844769479</v>
      </c>
      <c r="EB45" s="425">
        <f t="shared" si="10"/>
        <v>24.83131159969674</v>
      </c>
      <c r="EC45" s="425">
        <v>26.153464566929138</v>
      </c>
      <c r="ED45" s="425">
        <v>26.083325443786986</v>
      </c>
      <c r="EE45" s="425">
        <v>26.136988340362194</v>
      </c>
      <c r="EF45" s="425">
        <v>25.986175975119867</v>
      </c>
      <c r="EG45" s="425">
        <v>28.473017902813297</v>
      </c>
      <c r="EH45" s="425">
        <v>24.229769540962373</v>
      </c>
      <c r="EI45" s="425">
        <v>23.911804097311144</v>
      </c>
      <c r="EJ45" s="425">
        <v>22.268956318772926</v>
      </c>
      <c r="EK45" s="425">
        <v>22.658049809636982</v>
      </c>
      <c r="EL45" s="425">
        <v>24.826859045504996</v>
      </c>
      <c r="EM45" s="425">
        <v>24.9950594540278</v>
      </c>
      <c r="EN45" s="425">
        <v>24.83131159969674</v>
      </c>
      <c r="EO45" s="425">
        <f t="shared" si="11"/>
        <v>17.989999999999998</v>
      </c>
      <c r="EP45" s="20">
        <v>18.850000000000001</v>
      </c>
      <c r="EQ45" s="20">
        <v>18.18</v>
      </c>
      <c r="ER45" s="20">
        <v>18.43</v>
      </c>
      <c r="ES45" s="20">
        <v>17.7</v>
      </c>
      <c r="ET45" s="20">
        <v>18.670000000000002</v>
      </c>
      <c r="EU45" s="20">
        <v>19.579999999999998</v>
      </c>
      <c r="EV45" s="20">
        <v>19.170000000000002</v>
      </c>
      <c r="EW45" s="20">
        <v>18.43</v>
      </c>
      <c r="EX45" s="20">
        <v>17.66</v>
      </c>
      <c r="EY45" s="20">
        <v>17.05</v>
      </c>
      <c r="EZ45" s="20">
        <v>17.25</v>
      </c>
      <c r="FA45" s="20">
        <v>17.989999999999998</v>
      </c>
    </row>
    <row r="46" spans="1:157" s="32" customFormat="1" ht="12.75" customHeight="1">
      <c r="A46" s="792" t="s">
        <v>3057</v>
      </c>
      <c r="B46" s="425">
        <f t="shared" si="0"/>
        <v>56.242600896860992</v>
      </c>
      <c r="C46" s="425">
        <v>80.026737967914443</v>
      </c>
      <c r="D46" s="425">
        <v>79.782003887343265</v>
      </c>
      <c r="E46" s="425">
        <v>78.869619647262411</v>
      </c>
      <c r="F46" s="425">
        <v>19.553303218520611</v>
      </c>
      <c r="G46" s="425">
        <v>14.685458141067896</v>
      </c>
      <c r="H46" s="425">
        <v>2.2239121250528098</v>
      </c>
      <c r="I46" s="425">
        <v>11.877535964588715</v>
      </c>
      <c r="J46" s="425">
        <v>11.877535964588715</v>
      </c>
      <c r="K46" s="425">
        <v>47.89473684210526</v>
      </c>
      <c r="L46" s="425">
        <v>56.634844868735087</v>
      </c>
      <c r="M46" s="425">
        <v>63.274391657010426</v>
      </c>
      <c r="N46" s="425">
        <v>56.242600896860992</v>
      </c>
      <c r="O46" s="425">
        <f t="shared" si="1"/>
        <v>53.490980392156864</v>
      </c>
      <c r="P46" s="425">
        <v>67.83521739130434</v>
      </c>
      <c r="Q46" s="425">
        <v>71.472651622002815</v>
      </c>
      <c r="R46" s="425">
        <v>65.30913437342727</v>
      </c>
      <c r="S46" s="425">
        <v>58.218114992721979</v>
      </c>
      <c r="T46" s="425">
        <v>58.866924956369985</v>
      </c>
      <c r="U46" s="425">
        <v>59.025271251601872</v>
      </c>
      <c r="V46" s="425">
        <v>63.20126334519572</v>
      </c>
      <c r="W46" s="425">
        <v>63.214149377593358</v>
      </c>
      <c r="X46" s="425">
        <v>64.17756493506495</v>
      </c>
      <c r="Y46" s="425">
        <v>61.733107822410147</v>
      </c>
      <c r="Z46" s="425">
        <v>62.335714285714282</v>
      </c>
      <c r="AA46" s="425">
        <v>53.490980392156864</v>
      </c>
      <c r="AB46" s="425">
        <f t="shared" si="2"/>
        <v>62.076612903225801</v>
      </c>
      <c r="AC46" s="425">
        <v>56.940307242136058</v>
      </c>
      <c r="AD46" s="425">
        <v>58.251452572628622</v>
      </c>
      <c r="AE46" s="425">
        <v>57.14164640500173</v>
      </c>
      <c r="AF46" s="425">
        <v>57.027495291902071</v>
      </c>
      <c r="AG46" s="425">
        <v>57.238888888888887</v>
      </c>
      <c r="AH46" s="425">
        <v>57.142115768463071</v>
      </c>
      <c r="AI46" s="425">
        <v>57.372197133320249</v>
      </c>
      <c r="AJ46" s="425">
        <v>57.402131266650521</v>
      </c>
      <c r="AK46" s="425">
        <v>56.865800865800871</v>
      </c>
      <c r="AL46" s="425">
        <v>55.230358874878767</v>
      </c>
      <c r="AM46" s="425">
        <v>56.333495381623727</v>
      </c>
      <c r="AN46" s="425">
        <v>62.076612903225801</v>
      </c>
      <c r="AO46" s="425">
        <f t="shared" si="3"/>
        <v>55.692619489951014</v>
      </c>
      <c r="AP46" s="425">
        <v>65.668373151308288</v>
      </c>
      <c r="AQ46" s="425">
        <v>60.966883116883118</v>
      </c>
      <c r="AR46" s="425">
        <v>71.526679579977568</v>
      </c>
      <c r="AS46" s="425">
        <v>71.051776649746188</v>
      </c>
      <c r="AT46" s="425">
        <v>70.183956683044201</v>
      </c>
      <c r="AU46" s="425">
        <v>59.659485202403886</v>
      </c>
      <c r="AV46" s="425">
        <v>64.156413875064999</v>
      </c>
      <c r="AW46" s="425">
        <v>56.324228589420656</v>
      </c>
      <c r="AX46" s="425">
        <v>56.26513636727185</v>
      </c>
      <c r="AY46" s="425">
        <v>55.952085106382981</v>
      </c>
      <c r="AZ46" s="425">
        <v>55.952085106382981</v>
      </c>
      <c r="BA46" s="425">
        <v>55.692619489951014</v>
      </c>
      <c r="BB46" s="425">
        <f t="shared" si="4"/>
        <v>42.68874834656085</v>
      </c>
      <c r="BC46" s="425">
        <v>55.877543920681866</v>
      </c>
      <c r="BD46" s="425">
        <v>54.696202531645568</v>
      </c>
      <c r="BE46" s="425">
        <v>54.775561097256862</v>
      </c>
      <c r="BF46" s="425">
        <v>54.641943734015349</v>
      </c>
      <c r="BG46" s="425">
        <v>54.724910850738659</v>
      </c>
      <c r="BH46" s="425">
        <v>44.484187625097903</v>
      </c>
      <c r="BI46" s="425">
        <v>44.245843614396321</v>
      </c>
      <c r="BJ46" s="425">
        <v>43.71301978537894</v>
      </c>
      <c r="BK46" s="425">
        <v>43.248481337416209</v>
      </c>
      <c r="BL46" s="425">
        <v>42.955052121809082</v>
      </c>
      <c r="BM46" s="425">
        <v>42.68874834656085</v>
      </c>
      <c r="BN46" s="425">
        <v>42.68874834656085</v>
      </c>
      <c r="BO46" s="425">
        <f t="shared" si="5"/>
        <v>27.232244819613488</v>
      </c>
      <c r="BP46" s="425">
        <v>43.389564327734675</v>
      </c>
      <c r="BQ46" s="425">
        <v>47.39759107806691</v>
      </c>
      <c r="BR46" s="425">
        <v>45.478760826115916</v>
      </c>
      <c r="BS46" s="425">
        <v>43.401012017710308</v>
      </c>
      <c r="BT46" s="425">
        <v>40.713362021887775</v>
      </c>
      <c r="BU46" s="425">
        <v>22.913577510789683</v>
      </c>
      <c r="BV46" s="425">
        <v>22.758630658194086</v>
      </c>
      <c r="BW46" s="425">
        <v>23.152280066157356</v>
      </c>
      <c r="BX46" s="425">
        <v>23.665851608466415</v>
      </c>
      <c r="BY46" s="425">
        <v>30.878166098392597</v>
      </c>
      <c r="BZ46" s="425">
        <v>27.095084720815258</v>
      </c>
      <c r="CA46" s="425">
        <v>27.232244819613488</v>
      </c>
      <c r="CB46" s="425">
        <f t="shared" si="6"/>
        <v>11.916187270501835</v>
      </c>
      <c r="CC46" s="425">
        <v>26.129919797716408</v>
      </c>
      <c r="CD46" s="425">
        <v>25.882586351141391</v>
      </c>
      <c r="CE46" s="425">
        <v>29.575355070285237</v>
      </c>
      <c r="CF46" s="425">
        <v>29.492922368218206</v>
      </c>
      <c r="CG46" s="425">
        <v>28.696198728841409</v>
      </c>
      <c r="CH46" s="425">
        <v>34.919210465916912</v>
      </c>
      <c r="CI46" s="425">
        <v>34.909322209725147</v>
      </c>
      <c r="CJ46" s="425">
        <v>12.582606864603076</v>
      </c>
      <c r="CK46" s="425">
        <v>13.110403285247973</v>
      </c>
      <c r="CL46" s="425">
        <v>12.862083286564149</v>
      </c>
      <c r="CM46" s="425">
        <v>10.041296045336946</v>
      </c>
      <c r="CN46" s="425">
        <v>11.916187270501835</v>
      </c>
      <c r="CO46" s="425">
        <f t="shared" si="7"/>
        <v>22.558438590923515</v>
      </c>
      <c r="CP46" s="425">
        <v>10.144958751574757</v>
      </c>
      <c r="CQ46" s="425">
        <v>10.495432595573442</v>
      </c>
      <c r="CR46" s="425">
        <v>10.9771140131518</v>
      </c>
      <c r="CS46" s="425">
        <v>8.6070569366479539</v>
      </c>
      <c r="CT46" s="425">
        <v>32.299448384554772</v>
      </c>
      <c r="CU46" s="425">
        <v>35.730120481927706</v>
      </c>
      <c r="CV46" s="425">
        <v>36.572661064425773</v>
      </c>
      <c r="CW46" s="425">
        <v>36.010995260663506</v>
      </c>
      <c r="CX46" s="425">
        <v>27.455256298870548</v>
      </c>
      <c r="CY46" s="425">
        <v>28.180773405698776</v>
      </c>
      <c r="CZ46" s="425">
        <v>20.805385229830804</v>
      </c>
      <c r="DA46" s="425">
        <v>22.558438590923515</v>
      </c>
      <c r="DB46" s="425">
        <f t="shared" si="8"/>
        <v>25.564474005941864</v>
      </c>
      <c r="DC46" s="425">
        <v>23.705883362277845</v>
      </c>
      <c r="DD46" s="425">
        <v>24.466282301377138</v>
      </c>
      <c r="DE46" s="425">
        <v>25.10538674689257</v>
      </c>
      <c r="DF46" s="425">
        <v>22.945797554734146</v>
      </c>
      <c r="DG46" s="425">
        <v>24.142632071269485</v>
      </c>
      <c r="DH46" s="425">
        <v>24.953473756760072</v>
      </c>
      <c r="DI46" s="425">
        <v>23.960758224608934</v>
      </c>
      <c r="DJ46" s="425">
        <v>24.061819332493339</v>
      </c>
      <c r="DK46" s="425">
        <v>23.995630308806035</v>
      </c>
      <c r="DL46" s="425">
        <v>29.444390927708596</v>
      </c>
      <c r="DM46" s="425">
        <v>24.336137689865268</v>
      </c>
      <c r="DN46" s="425">
        <v>25.564474005941864</v>
      </c>
      <c r="DO46" s="425">
        <f t="shared" si="9"/>
        <v>22.512016511093389</v>
      </c>
      <c r="DP46" s="425">
        <v>23.337014750304281</v>
      </c>
      <c r="DQ46" s="425">
        <v>23.45664844884023</v>
      </c>
      <c r="DR46" s="425">
        <v>23.471613665294328</v>
      </c>
      <c r="DS46" s="425">
        <v>22.899383546223888</v>
      </c>
      <c r="DT46" s="425">
        <v>22.148016458707581</v>
      </c>
      <c r="DU46" s="425">
        <v>21.60191318249462</v>
      </c>
      <c r="DV46" s="425">
        <v>20.781248009847459</v>
      </c>
      <c r="DW46" s="425">
        <v>20.48826719440379</v>
      </c>
      <c r="DX46" s="425">
        <v>20.725655152790118</v>
      </c>
      <c r="DY46" s="425">
        <v>22.397699779930193</v>
      </c>
      <c r="DZ46" s="425">
        <v>22.076837498197033</v>
      </c>
      <c r="EA46" s="425">
        <v>22.512016511093389</v>
      </c>
      <c r="EB46" s="425">
        <f t="shared" si="10"/>
        <v>23.161449950520012</v>
      </c>
      <c r="EC46" s="425">
        <v>21.504461590847821</v>
      </c>
      <c r="ED46" s="425">
        <v>22.311882690534826</v>
      </c>
      <c r="EE46" s="425">
        <v>21.955371099890876</v>
      </c>
      <c r="EF46" s="425">
        <v>21.834824265908559</v>
      </c>
      <c r="EG46" s="425">
        <v>21.131317469508488</v>
      </c>
      <c r="EH46" s="425">
        <v>22.390714329877035</v>
      </c>
      <c r="EI46" s="425">
        <v>22.117617838671435</v>
      </c>
      <c r="EJ46" s="425">
        <v>22.225667459688079</v>
      </c>
      <c r="EK46" s="425">
        <v>22.556222088304157</v>
      </c>
      <c r="EL46" s="425">
        <v>22.104801460026874</v>
      </c>
      <c r="EM46" s="425">
        <v>22.843577236622071</v>
      </c>
      <c r="EN46" s="425">
        <v>23.161449950520012</v>
      </c>
      <c r="EO46" s="425">
        <f t="shared" si="11"/>
        <v>23.032831638418081</v>
      </c>
      <c r="EP46" s="20">
        <v>23.107750869492108</v>
      </c>
      <c r="EQ46" s="20">
        <v>21.216264922883344</v>
      </c>
      <c r="ER46" s="20">
        <v>20.68</v>
      </c>
      <c r="ES46" s="20">
        <v>19.050276781694219</v>
      </c>
      <c r="ET46" s="20">
        <v>18.75</v>
      </c>
      <c r="EU46" s="20">
        <v>19.337130329046762</v>
      </c>
      <c r="EV46" s="20">
        <v>19.498336546810197</v>
      </c>
      <c r="EW46" s="20">
        <v>19.06372791453088</v>
      </c>
      <c r="EX46" s="20">
        <v>19.27</v>
      </c>
      <c r="EY46" s="20">
        <v>22.429297798808001</v>
      </c>
      <c r="EZ46" s="20">
        <v>22.752572315358304</v>
      </c>
      <c r="FA46" s="20">
        <v>23.032831638418081</v>
      </c>
    </row>
    <row r="47" spans="1:157" s="32" customFormat="1" ht="12.75" customHeight="1">
      <c r="A47" s="792" t="s">
        <v>3190</v>
      </c>
      <c r="B47" s="425">
        <f t="shared" si="0"/>
        <v>0</v>
      </c>
      <c r="C47" s="425">
        <v>0</v>
      </c>
      <c r="D47" s="425">
        <v>0</v>
      </c>
      <c r="E47" s="425">
        <v>0</v>
      </c>
      <c r="F47" s="425">
        <v>0</v>
      </c>
      <c r="G47" s="425">
        <v>0</v>
      </c>
      <c r="H47" s="425">
        <v>0</v>
      </c>
      <c r="I47" s="425">
        <v>0</v>
      </c>
      <c r="J47" s="425">
        <v>0</v>
      </c>
      <c r="K47" s="425">
        <v>0</v>
      </c>
      <c r="L47" s="425">
        <v>0</v>
      </c>
      <c r="M47" s="425">
        <v>0</v>
      </c>
      <c r="N47" s="425">
        <v>0</v>
      </c>
      <c r="O47" s="425">
        <f t="shared" si="1"/>
        <v>0</v>
      </c>
      <c r="P47" s="425">
        <v>0</v>
      </c>
      <c r="Q47" s="425">
        <v>0</v>
      </c>
      <c r="R47" s="425">
        <v>0</v>
      </c>
      <c r="S47" s="425">
        <v>0</v>
      </c>
      <c r="T47" s="425">
        <v>0</v>
      </c>
      <c r="U47" s="425">
        <v>0</v>
      </c>
      <c r="V47" s="425">
        <v>0</v>
      </c>
      <c r="W47" s="425">
        <v>0</v>
      </c>
      <c r="X47" s="425">
        <v>0</v>
      </c>
      <c r="Y47" s="425">
        <v>0</v>
      </c>
      <c r="Z47" s="425">
        <v>0</v>
      </c>
      <c r="AA47" s="425">
        <v>0</v>
      </c>
      <c r="AB47" s="425">
        <f t="shared" si="2"/>
        <v>0</v>
      </c>
      <c r="AC47" s="425">
        <v>0</v>
      </c>
      <c r="AD47" s="425">
        <v>0</v>
      </c>
      <c r="AE47" s="425">
        <v>0</v>
      </c>
      <c r="AF47" s="425">
        <v>0</v>
      </c>
      <c r="AG47" s="425">
        <v>0</v>
      </c>
      <c r="AH47" s="425">
        <v>0</v>
      </c>
      <c r="AI47" s="425">
        <v>0</v>
      </c>
      <c r="AJ47" s="425">
        <v>0</v>
      </c>
      <c r="AK47" s="425">
        <v>0</v>
      </c>
      <c r="AL47" s="425">
        <v>0</v>
      </c>
      <c r="AM47" s="425">
        <v>0</v>
      </c>
      <c r="AN47" s="425">
        <v>0</v>
      </c>
      <c r="AO47" s="425">
        <f t="shared" si="3"/>
        <v>0</v>
      </c>
      <c r="AP47" s="425">
        <v>0</v>
      </c>
      <c r="AQ47" s="425">
        <v>0</v>
      </c>
      <c r="AR47" s="425">
        <v>0</v>
      </c>
      <c r="AS47" s="425">
        <v>0</v>
      </c>
      <c r="AT47" s="425">
        <v>0</v>
      </c>
      <c r="AU47" s="425">
        <v>0</v>
      </c>
      <c r="AV47" s="425">
        <v>0</v>
      </c>
      <c r="AW47" s="425">
        <v>0</v>
      </c>
      <c r="AX47" s="425">
        <v>0</v>
      </c>
      <c r="AY47" s="425">
        <v>0</v>
      </c>
      <c r="AZ47" s="425">
        <v>0</v>
      </c>
      <c r="BA47" s="425">
        <v>0</v>
      </c>
      <c r="BB47" s="425">
        <f t="shared" si="4"/>
        <v>0</v>
      </c>
      <c r="BC47" s="425">
        <v>0</v>
      </c>
      <c r="BD47" s="425">
        <v>0</v>
      </c>
      <c r="BE47" s="425">
        <v>0</v>
      </c>
      <c r="BF47" s="425">
        <v>0</v>
      </c>
      <c r="BG47" s="425">
        <v>0</v>
      </c>
      <c r="BH47" s="425">
        <v>0</v>
      </c>
      <c r="BI47" s="425">
        <v>0</v>
      </c>
      <c r="BJ47" s="425">
        <v>0</v>
      </c>
      <c r="BK47" s="425">
        <v>0</v>
      </c>
      <c r="BL47" s="425">
        <v>0</v>
      </c>
      <c r="BM47" s="425">
        <v>0</v>
      </c>
      <c r="BN47" s="425">
        <v>0</v>
      </c>
      <c r="BO47" s="425">
        <f t="shared" si="5"/>
        <v>0</v>
      </c>
      <c r="BP47" s="425">
        <v>0</v>
      </c>
      <c r="BQ47" s="425">
        <v>0</v>
      </c>
      <c r="BR47" s="425">
        <v>0</v>
      </c>
      <c r="BS47" s="425">
        <v>0</v>
      </c>
      <c r="BT47" s="425">
        <v>0</v>
      </c>
      <c r="BU47" s="425">
        <v>0</v>
      </c>
      <c r="BV47" s="425">
        <v>0</v>
      </c>
      <c r="BW47" s="425">
        <v>0</v>
      </c>
      <c r="BX47" s="425">
        <v>0</v>
      </c>
      <c r="BY47" s="425">
        <v>0</v>
      </c>
      <c r="BZ47" s="425">
        <v>0</v>
      </c>
      <c r="CA47" s="425">
        <v>0</v>
      </c>
      <c r="CB47" s="425">
        <f t="shared" si="6"/>
        <v>0</v>
      </c>
      <c r="CC47" s="425">
        <v>0</v>
      </c>
      <c r="CD47" s="425">
        <v>0</v>
      </c>
      <c r="CE47" s="425">
        <v>0</v>
      </c>
      <c r="CF47" s="425">
        <v>0</v>
      </c>
      <c r="CG47" s="425">
        <v>0</v>
      </c>
      <c r="CH47" s="425">
        <v>0</v>
      </c>
      <c r="CI47" s="425">
        <v>0</v>
      </c>
      <c r="CJ47" s="425">
        <v>0</v>
      </c>
      <c r="CK47" s="425">
        <v>0</v>
      </c>
      <c r="CL47" s="425">
        <v>0</v>
      </c>
      <c r="CM47" s="425">
        <v>0</v>
      </c>
      <c r="CN47" s="425">
        <v>0</v>
      </c>
      <c r="CO47" s="425">
        <f t="shared" si="7"/>
        <v>16.205306839635867</v>
      </c>
      <c r="CP47" s="425">
        <v>0</v>
      </c>
      <c r="CQ47" s="425">
        <v>0</v>
      </c>
      <c r="CR47" s="425">
        <v>0</v>
      </c>
      <c r="CS47" s="425">
        <v>11.739466082279112</v>
      </c>
      <c r="CT47" s="425">
        <v>9.806630362090381</v>
      </c>
      <c r="CU47" s="425">
        <v>12.508678175727907</v>
      </c>
      <c r="CV47" s="425">
        <v>12.181498512307277</v>
      </c>
      <c r="CW47" s="425">
        <v>13.933844406587166</v>
      </c>
      <c r="CX47" s="425">
        <v>15.826351135273427</v>
      </c>
      <c r="CY47" s="425">
        <v>20.464466561899776</v>
      </c>
      <c r="CZ47" s="425">
        <v>16.284837351844327</v>
      </c>
      <c r="DA47" s="425">
        <v>16.205306839635867</v>
      </c>
      <c r="DB47" s="425">
        <f t="shared" si="8"/>
        <v>19.790473105318672</v>
      </c>
      <c r="DC47" s="425">
        <v>17.192537937626955</v>
      </c>
      <c r="DD47" s="425">
        <v>17.782143422158502</v>
      </c>
      <c r="DE47" s="425">
        <v>18.595961541390601</v>
      </c>
      <c r="DF47" s="425">
        <v>18.66955296999388</v>
      </c>
      <c r="DG47" s="425">
        <v>19.627072603859808</v>
      </c>
      <c r="DH47" s="425">
        <v>20.031640051891547</v>
      </c>
      <c r="DI47" s="425">
        <v>20.278040687424046</v>
      </c>
      <c r="DJ47" s="425">
        <v>19.871982316534037</v>
      </c>
      <c r="DK47" s="425">
        <v>19.417058571372898</v>
      </c>
      <c r="DL47" s="425">
        <v>19.015714883571196</v>
      </c>
      <c r="DM47" s="425">
        <v>18.886960100149157</v>
      </c>
      <c r="DN47" s="425">
        <v>19.790473105318672</v>
      </c>
      <c r="DO47" s="425">
        <f t="shared" si="9"/>
        <v>18.718581133066859</v>
      </c>
      <c r="DP47" s="425">
        <v>21.710197863192562</v>
      </c>
      <c r="DQ47" s="425">
        <v>24.242290384130758</v>
      </c>
      <c r="DR47" s="425">
        <v>24.453936337059762</v>
      </c>
      <c r="DS47" s="425">
        <v>24.186578078517979</v>
      </c>
      <c r="DT47" s="425">
        <v>24.030259912115646</v>
      </c>
      <c r="DU47" s="425">
        <v>23.822497781426769</v>
      </c>
      <c r="DV47" s="425">
        <v>23.607532066893977</v>
      </c>
      <c r="DW47" s="425">
        <v>22.211224928449102</v>
      </c>
      <c r="DX47" s="425">
        <v>19.058408851904346</v>
      </c>
      <c r="DY47" s="425">
        <v>16.793089871830944</v>
      </c>
      <c r="DZ47" s="425">
        <v>16.709542025226927</v>
      </c>
      <c r="EA47" s="425">
        <v>18.718581133066859</v>
      </c>
      <c r="EB47" s="425">
        <f t="shared" si="10"/>
        <v>19.304402098049991</v>
      </c>
      <c r="EC47" s="425">
        <v>19.763762051977018</v>
      </c>
      <c r="ED47" s="425">
        <v>20.37567732075221</v>
      </c>
      <c r="EE47" s="425">
        <v>20.768066453364558</v>
      </c>
      <c r="EF47" s="425">
        <v>20.951734207330912</v>
      </c>
      <c r="EG47" s="425">
        <v>21.344053951634411</v>
      </c>
      <c r="EH47" s="425">
        <v>20.991758605927028</v>
      </c>
      <c r="EI47" s="425">
        <v>19.576500288734337</v>
      </c>
      <c r="EJ47" s="425">
        <v>21.683109166967498</v>
      </c>
      <c r="EK47" s="425">
        <v>22.026293205596879</v>
      </c>
      <c r="EL47" s="425">
        <v>20.234426491123074</v>
      </c>
      <c r="EM47" s="425">
        <v>18.754795582534921</v>
      </c>
      <c r="EN47" s="425">
        <v>19.304402098049991</v>
      </c>
      <c r="EO47" s="425">
        <f t="shared" si="11"/>
        <v>23.071897207244579</v>
      </c>
      <c r="EP47" s="20">
        <v>18.058186666666668</v>
      </c>
      <c r="EQ47" s="20">
        <v>20.2170780307607</v>
      </c>
      <c r="ER47" s="20">
        <v>19.920000000000002</v>
      </c>
      <c r="ES47" s="20">
        <v>19.904021555419469</v>
      </c>
      <c r="ET47" s="20">
        <v>19.190000000000001</v>
      </c>
      <c r="EU47" s="20">
        <v>18.551720009239773</v>
      </c>
      <c r="EV47" s="20">
        <v>19.780936634386205</v>
      </c>
      <c r="EW47" s="20">
        <v>21.590596522647569</v>
      </c>
      <c r="EX47" s="20">
        <v>21.64</v>
      </c>
      <c r="EY47" s="20">
        <v>22.681903984162336</v>
      </c>
      <c r="EZ47" s="20">
        <v>22.661063982183023</v>
      </c>
      <c r="FA47" s="20">
        <v>23.071897207244579</v>
      </c>
    </row>
    <row r="48" spans="1:157" s="32" customFormat="1" ht="12.75" customHeight="1">
      <c r="A48" s="725" t="s">
        <v>3191</v>
      </c>
      <c r="B48" s="425">
        <f t="shared" si="0"/>
        <v>52.841702590391868</v>
      </c>
      <c r="C48" s="425">
        <v>49.307267709291629</v>
      </c>
      <c r="D48" s="425">
        <v>65.622600868027646</v>
      </c>
      <c r="E48" s="425">
        <v>68.38399022303696</v>
      </c>
      <c r="F48" s="425">
        <v>41.427968655816755</v>
      </c>
      <c r="G48" s="425">
        <v>62.394606621400456</v>
      </c>
      <c r="H48" s="425">
        <v>28.372663962136574</v>
      </c>
      <c r="I48" s="425">
        <v>44.977935943060494</v>
      </c>
      <c r="J48" s="425">
        <v>65.53670969441518</v>
      </c>
      <c r="K48" s="425">
        <v>27.298018047051237</v>
      </c>
      <c r="L48" s="425">
        <v>20.628757421865135</v>
      </c>
      <c r="M48" s="425">
        <v>22.610629742525457</v>
      </c>
      <c r="N48" s="425">
        <v>52.841702590391868</v>
      </c>
      <c r="O48" s="425">
        <f t="shared" si="1"/>
        <v>58.582126848316662</v>
      </c>
      <c r="P48" s="425">
        <v>58.050291705652477</v>
      </c>
      <c r="Q48" s="425">
        <v>76.590382678343872</v>
      </c>
      <c r="R48" s="425">
        <v>65.457604927959906</v>
      </c>
      <c r="S48" s="425">
        <v>72.604187382612707</v>
      </c>
      <c r="T48" s="425">
        <v>85.751483117990119</v>
      </c>
      <c r="U48" s="425">
        <v>65.149122728980842</v>
      </c>
      <c r="V48" s="425">
        <v>59.567943456892642</v>
      </c>
      <c r="W48" s="425">
        <v>55.629049563520105</v>
      </c>
      <c r="X48" s="425">
        <v>54.541197168911751</v>
      </c>
      <c r="Y48" s="425">
        <v>62.883974653687005</v>
      </c>
      <c r="Z48" s="425">
        <v>62.711469128311244</v>
      </c>
      <c r="AA48" s="425">
        <v>58.582126848316662</v>
      </c>
      <c r="AB48" s="425">
        <f t="shared" si="2"/>
        <v>65.868115996780588</v>
      </c>
      <c r="AC48" s="425">
        <v>65.707973506022299</v>
      </c>
      <c r="AD48" s="425">
        <v>61.371618785801815</v>
      </c>
      <c r="AE48" s="425">
        <v>57.772437876636836</v>
      </c>
      <c r="AF48" s="425">
        <v>52.886477248376458</v>
      </c>
      <c r="AG48" s="425">
        <v>54.602907417329135</v>
      </c>
      <c r="AH48" s="425">
        <v>49.441336291751426</v>
      </c>
      <c r="AI48" s="425">
        <v>46.445483793297178</v>
      </c>
      <c r="AJ48" s="425">
        <v>41.54018851423573</v>
      </c>
      <c r="AK48" s="425">
        <v>52.236831494038235</v>
      </c>
      <c r="AL48" s="425">
        <v>54.758055649228517</v>
      </c>
      <c r="AM48" s="425">
        <v>55.56011439487925</v>
      </c>
      <c r="AN48" s="425">
        <v>65.868115996780588</v>
      </c>
      <c r="AO48" s="425">
        <f t="shared" si="3"/>
        <v>41.510509723897925</v>
      </c>
      <c r="AP48" s="425">
        <v>58.029148919332442</v>
      </c>
      <c r="AQ48" s="425">
        <v>56.062518806817508</v>
      </c>
      <c r="AR48" s="425">
        <v>50.378898009106081</v>
      </c>
      <c r="AS48" s="425">
        <v>48.599003925889306</v>
      </c>
      <c r="AT48" s="425">
        <v>46.418017179299206</v>
      </c>
      <c r="AU48" s="425">
        <v>43.925621059753361</v>
      </c>
      <c r="AV48" s="425">
        <v>46.930836089853308</v>
      </c>
      <c r="AW48" s="425">
        <v>48.740091025533339</v>
      </c>
      <c r="AX48" s="425">
        <v>46.982472097954037</v>
      </c>
      <c r="AY48" s="425">
        <v>45.357049796064381</v>
      </c>
      <c r="AZ48" s="425">
        <v>50.591368404025268</v>
      </c>
      <c r="BA48" s="425">
        <v>41.510509723897925</v>
      </c>
      <c r="BB48" s="425">
        <f t="shared" si="4"/>
        <v>46.696601343731636</v>
      </c>
      <c r="BC48" s="425">
        <v>43.167511233470762</v>
      </c>
      <c r="BD48" s="425">
        <v>43.637465083858373</v>
      </c>
      <c r="BE48" s="425">
        <v>48.729240194856423</v>
      </c>
      <c r="BF48" s="425">
        <v>49.203866993266701</v>
      </c>
      <c r="BG48" s="425">
        <v>45.263418994563033</v>
      </c>
      <c r="BH48" s="425">
        <v>42.240871432556752</v>
      </c>
      <c r="BI48" s="425">
        <v>43.189299650300377</v>
      </c>
      <c r="BJ48" s="425">
        <v>42.273152859108514</v>
      </c>
      <c r="BK48" s="425">
        <v>45.397417972015703</v>
      </c>
      <c r="BL48" s="425">
        <v>48.634774795593522</v>
      </c>
      <c r="BM48" s="425">
        <v>46.901838763555091</v>
      </c>
      <c r="BN48" s="425">
        <v>46.696601343731636</v>
      </c>
      <c r="BO48" s="425">
        <f t="shared" si="5"/>
        <v>41.394315164386761</v>
      </c>
      <c r="BP48" s="425">
        <v>45.122985047999585</v>
      </c>
      <c r="BQ48" s="425">
        <v>43.180073350386785</v>
      </c>
      <c r="BR48" s="425">
        <v>42.272538715027245</v>
      </c>
      <c r="BS48" s="425">
        <v>42.436559530588781</v>
      </c>
      <c r="BT48" s="425">
        <v>45.630778895702328</v>
      </c>
      <c r="BU48" s="425">
        <v>47.278184963218273</v>
      </c>
      <c r="BV48" s="425">
        <v>45.979334888718014</v>
      </c>
      <c r="BW48" s="425">
        <v>45.020073560609916</v>
      </c>
      <c r="BX48" s="425">
        <v>41.650975084811378</v>
      </c>
      <c r="BY48" s="425">
        <v>41.688561927042251</v>
      </c>
      <c r="BZ48" s="425">
        <v>42.041955581288875</v>
      </c>
      <c r="CA48" s="425">
        <v>41.394315164386761</v>
      </c>
      <c r="CB48" s="425">
        <f t="shared" si="6"/>
        <v>39.748935341609318</v>
      </c>
      <c r="CC48" s="425">
        <v>42.592922972534438</v>
      </c>
      <c r="CD48" s="425">
        <v>41.978237158255098</v>
      </c>
      <c r="CE48" s="425">
        <v>42.248869091956237</v>
      </c>
      <c r="CF48" s="425">
        <v>39.253607553241835</v>
      </c>
      <c r="CG48" s="425">
        <v>38.635164119374252</v>
      </c>
      <c r="CH48" s="425">
        <v>38.176222242895193</v>
      </c>
      <c r="CI48" s="425">
        <v>39.102844469540329</v>
      </c>
      <c r="CJ48" s="425">
        <v>42.744404367682549</v>
      </c>
      <c r="CK48" s="425">
        <v>39.16359355654221</v>
      </c>
      <c r="CL48" s="425">
        <v>38.868783036723059</v>
      </c>
      <c r="CM48" s="425">
        <v>40.869251512846787</v>
      </c>
      <c r="CN48" s="425">
        <v>39.748935341609318</v>
      </c>
      <c r="CO48" s="425">
        <f t="shared" si="7"/>
        <v>30.786316760562418</v>
      </c>
      <c r="CP48" s="425">
        <v>39.82454424630923</v>
      </c>
      <c r="CQ48" s="425">
        <v>39.254853990791261</v>
      </c>
      <c r="CR48" s="425">
        <v>38.960259902771092</v>
      </c>
      <c r="CS48" s="425">
        <v>37.75992759210218</v>
      </c>
      <c r="CT48" s="425">
        <v>34.543291165818069</v>
      </c>
      <c r="CU48" s="425">
        <v>32.484254427687333</v>
      </c>
      <c r="CV48" s="425">
        <v>31.050787189697008</v>
      </c>
      <c r="CW48" s="425">
        <v>30.444796920641622</v>
      </c>
      <c r="CX48" s="425">
        <v>31.429499174217739</v>
      </c>
      <c r="CY48" s="425">
        <v>30.849763823190465</v>
      </c>
      <c r="CZ48" s="425">
        <v>31.000840887183067</v>
      </c>
      <c r="DA48" s="425">
        <v>30.786316760562418</v>
      </c>
      <c r="DB48" s="425">
        <f t="shared" si="8"/>
        <v>28.987864484053187</v>
      </c>
      <c r="DC48" s="425">
        <v>30.456577869730484</v>
      </c>
      <c r="DD48" s="425">
        <v>30.139916361106227</v>
      </c>
      <c r="DE48" s="425">
        <v>29.727828557307085</v>
      </c>
      <c r="DF48" s="425">
        <v>30.091593306631552</v>
      </c>
      <c r="DG48" s="425">
        <v>30.549077519366904</v>
      </c>
      <c r="DH48" s="425">
        <v>29.67934330581069</v>
      </c>
      <c r="DI48" s="425">
        <v>29.896995426478099</v>
      </c>
      <c r="DJ48" s="425">
        <v>29.803253732229621</v>
      </c>
      <c r="DK48" s="425">
        <v>29.983202049891215</v>
      </c>
      <c r="DL48" s="425">
        <v>28.886385632547395</v>
      </c>
      <c r="DM48" s="425">
        <v>28.78619426668045</v>
      </c>
      <c r="DN48" s="425">
        <v>28.987864484053187</v>
      </c>
      <c r="DO48" s="425">
        <f t="shared" si="9"/>
        <v>28.401464676765162</v>
      </c>
      <c r="DP48" s="425">
        <v>28.248653054820924</v>
      </c>
      <c r="DQ48" s="425">
        <v>27.537574582253352</v>
      </c>
      <c r="DR48" s="425">
        <v>27.26923960073827</v>
      </c>
      <c r="DS48" s="425">
        <v>28.549623602828902</v>
      </c>
      <c r="DT48" s="425">
        <v>28.596271195569607</v>
      </c>
      <c r="DU48" s="425">
        <v>28.213720363169767</v>
      </c>
      <c r="DV48" s="425">
        <v>27.983452941108297</v>
      </c>
      <c r="DW48" s="425">
        <v>28.481222804983833</v>
      </c>
      <c r="DX48" s="425">
        <v>29.036878959647481</v>
      </c>
      <c r="DY48" s="425">
        <v>28.691898966948113</v>
      </c>
      <c r="DZ48" s="425">
        <v>28.321584293408812</v>
      </c>
      <c r="EA48" s="425">
        <v>28.401464676765162</v>
      </c>
      <c r="EB48" s="425">
        <f t="shared" si="10"/>
        <v>27.630256735457074</v>
      </c>
      <c r="EC48" s="425">
        <v>30.186539466984474</v>
      </c>
      <c r="ED48" s="425">
        <v>30.042340244505542</v>
      </c>
      <c r="EE48" s="425">
        <v>29.603095770769439</v>
      </c>
      <c r="EF48" s="425">
        <v>30.249146280195855</v>
      </c>
      <c r="EG48" s="425">
        <v>30.04465312127607</v>
      </c>
      <c r="EH48" s="425">
        <v>29.056070576626976</v>
      </c>
      <c r="EI48" s="425">
        <v>28.669373596233008</v>
      </c>
      <c r="EJ48" s="425">
        <v>28.380699196420363</v>
      </c>
      <c r="EK48" s="425">
        <v>27.892546781302684</v>
      </c>
      <c r="EL48" s="425">
        <v>27.87853395221595</v>
      </c>
      <c r="EM48" s="425">
        <v>27.876058156761609</v>
      </c>
      <c r="EN48" s="425">
        <v>27.630256735457074</v>
      </c>
      <c r="EO48" s="425">
        <f t="shared" si="11"/>
        <v>30.06</v>
      </c>
      <c r="EP48" s="20">
        <v>27.51</v>
      </c>
      <c r="EQ48" s="20">
        <v>27.5</v>
      </c>
      <c r="ER48" s="20">
        <v>27.46</v>
      </c>
      <c r="ES48" s="20">
        <v>27.74</v>
      </c>
      <c r="ET48" s="20">
        <v>27.98</v>
      </c>
      <c r="EU48" s="20">
        <v>28.25</v>
      </c>
      <c r="EV48" s="20">
        <v>28.48</v>
      </c>
      <c r="EW48" s="20">
        <v>28.94</v>
      </c>
      <c r="EX48" s="20">
        <v>28.56</v>
      </c>
      <c r="EY48" s="20">
        <v>29.09</v>
      </c>
      <c r="EZ48" s="20">
        <v>29.81</v>
      </c>
      <c r="FA48" s="20">
        <v>30.06</v>
      </c>
    </row>
    <row r="49" spans="1:157" s="32" customFormat="1" ht="12.75" customHeight="1">
      <c r="A49" s="725" t="s">
        <v>2980</v>
      </c>
      <c r="B49" s="425">
        <f t="shared" si="0"/>
        <v>50.783005374874733</v>
      </c>
      <c r="C49" s="425">
        <v>76.905446116252989</v>
      </c>
      <c r="D49" s="425">
        <v>64.629825102880659</v>
      </c>
      <c r="E49" s="425">
        <v>62.942835182338442</v>
      </c>
      <c r="F49" s="425">
        <v>57.946725823376724</v>
      </c>
      <c r="G49" s="425">
        <v>61.476172022894822</v>
      </c>
      <c r="H49" s="425">
        <v>52.603358836346274</v>
      </c>
      <c r="I49" s="425">
        <v>48.616117454129153</v>
      </c>
      <c r="J49" s="425">
        <v>46.837468383844701</v>
      </c>
      <c r="K49" s="425">
        <v>49.217773066009791</v>
      </c>
      <c r="L49" s="425">
        <v>49.091740614334476</v>
      </c>
      <c r="M49" s="425">
        <v>47.881011472723017</v>
      </c>
      <c r="N49" s="425">
        <v>50.783005374874733</v>
      </c>
      <c r="O49" s="425">
        <f t="shared" si="1"/>
        <v>50.762523967818076</v>
      </c>
      <c r="P49" s="425">
        <v>55.13725971370144</v>
      </c>
      <c r="Q49" s="425">
        <v>60.63523390926543</v>
      </c>
      <c r="R49" s="425">
        <v>63.819680484693883</v>
      </c>
      <c r="S49" s="425">
        <v>85.448424533030888</v>
      </c>
      <c r="T49" s="425">
        <v>85.758989845286834</v>
      </c>
      <c r="U49" s="425">
        <v>97.536832008391301</v>
      </c>
      <c r="V49" s="425">
        <v>69.525972222222222</v>
      </c>
      <c r="W49" s="425">
        <v>54.470890290921837</v>
      </c>
      <c r="X49" s="425">
        <v>68.397165271276933</v>
      </c>
      <c r="Y49" s="425">
        <v>61.624881729792484</v>
      </c>
      <c r="Z49" s="425">
        <v>62.197852371409482</v>
      </c>
      <c r="AA49" s="425">
        <v>50.762523967818076</v>
      </c>
      <c r="AB49" s="425">
        <f t="shared" si="2"/>
        <v>50.270882794086141</v>
      </c>
      <c r="AC49" s="425">
        <v>50.842443257676898</v>
      </c>
      <c r="AD49" s="425">
        <v>49.561280572551411</v>
      </c>
      <c r="AE49" s="425">
        <v>52.092247573427457</v>
      </c>
      <c r="AF49" s="425">
        <v>48.527677508452783</v>
      </c>
      <c r="AG49" s="425">
        <v>40.523988862711505</v>
      </c>
      <c r="AH49" s="425">
        <v>44.019122186098187</v>
      </c>
      <c r="AI49" s="425">
        <v>44.945577804018129</v>
      </c>
      <c r="AJ49" s="425">
        <v>48.185072593431734</v>
      </c>
      <c r="AK49" s="425">
        <v>45.653638202100602</v>
      </c>
      <c r="AL49" s="425">
        <v>45.512523676072675</v>
      </c>
      <c r="AM49" s="425">
        <v>47.520247009228662</v>
      </c>
      <c r="AN49" s="425">
        <v>50.270882794086141</v>
      </c>
      <c r="AO49" s="425">
        <f t="shared" si="3"/>
        <v>51.066843153388433</v>
      </c>
      <c r="AP49" s="425">
        <v>53.291307580733218</v>
      </c>
      <c r="AQ49" s="425">
        <v>53.354235381757768</v>
      </c>
      <c r="AR49" s="425">
        <v>53.236495004638982</v>
      </c>
      <c r="AS49" s="425">
        <v>54.708586775260507</v>
      </c>
      <c r="AT49" s="425">
        <v>51.527839346596238</v>
      </c>
      <c r="AU49" s="425">
        <v>50.343546271500067</v>
      </c>
      <c r="AV49" s="425">
        <v>47.283325260074271</v>
      </c>
      <c r="AW49" s="425">
        <v>51.245627828408168</v>
      </c>
      <c r="AX49" s="425">
        <v>52.430479508876722</v>
      </c>
      <c r="AY49" s="425">
        <v>49.92283998483385</v>
      </c>
      <c r="AZ49" s="425">
        <v>48.859252397054057</v>
      </c>
      <c r="BA49" s="425">
        <v>51.066843153388433</v>
      </c>
      <c r="BB49" s="425">
        <f t="shared" si="4"/>
        <v>45.260175865367351</v>
      </c>
      <c r="BC49" s="425">
        <v>56.315914677251406</v>
      </c>
      <c r="BD49" s="425">
        <v>48.380090210320255</v>
      </c>
      <c r="BE49" s="425">
        <v>46.501665833995432</v>
      </c>
      <c r="BF49" s="425">
        <v>46.877380087485975</v>
      </c>
      <c r="BG49" s="425">
        <v>44.816230193618004</v>
      </c>
      <c r="BH49" s="425">
        <v>45.643929365275376</v>
      </c>
      <c r="BI49" s="425">
        <v>47.00170525937893</v>
      </c>
      <c r="BJ49" s="425">
        <v>50.114938592140952</v>
      </c>
      <c r="BK49" s="425">
        <v>47.464158647819971</v>
      </c>
      <c r="BL49" s="425">
        <v>46.544285658582233</v>
      </c>
      <c r="BM49" s="425">
        <v>46.459106621266919</v>
      </c>
      <c r="BN49" s="425">
        <v>45.260175865367351</v>
      </c>
      <c r="BO49" s="425">
        <f t="shared" si="5"/>
        <v>27.71761453012498</v>
      </c>
      <c r="BP49" s="425">
        <v>45.790786451176245</v>
      </c>
      <c r="BQ49" s="425">
        <v>46.480650406504068</v>
      </c>
      <c r="BR49" s="425">
        <v>47.620570499918117</v>
      </c>
      <c r="BS49" s="425">
        <v>47.813322329974731</v>
      </c>
      <c r="BT49" s="425">
        <v>45.159026892954827</v>
      </c>
      <c r="BU49" s="425">
        <v>40.74484791679928</v>
      </c>
      <c r="BV49" s="425">
        <v>33.709447904172229</v>
      </c>
      <c r="BW49" s="425">
        <v>33.272172988971448</v>
      </c>
      <c r="BX49" s="425">
        <v>33.895433603803617</v>
      </c>
      <c r="BY49" s="425">
        <v>31.716509875903039</v>
      </c>
      <c r="BZ49" s="425">
        <v>32.349598651381065</v>
      </c>
      <c r="CA49" s="425">
        <v>27.71761453012498</v>
      </c>
      <c r="CB49" s="425">
        <f t="shared" si="6"/>
        <v>28.917987482665286</v>
      </c>
      <c r="CC49" s="425">
        <v>32.215674969457787</v>
      </c>
      <c r="CD49" s="425">
        <v>28.61809182421139</v>
      </c>
      <c r="CE49" s="425">
        <v>26.470077495350282</v>
      </c>
      <c r="CF49" s="425">
        <v>28.363521527675577</v>
      </c>
      <c r="CG49" s="425">
        <v>28.490221512353035</v>
      </c>
      <c r="CH49" s="425">
        <v>31.035400778379536</v>
      </c>
      <c r="CI49" s="425">
        <v>29.667683622834353</v>
      </c>
      <c r="CJ49" s="425">
        <v>29.924425638163662</v>
      </c>
      <c r="CK49" s="425">
        <v>30.378505828086354</v>
      </c>
      <c r="CL49" s="425">
        <v>31.126332790960959</v>
      </c>
      <c r="CM49" s="425">
        <v>31.97471963824087</v>
      </c>
      <c r="CN49" s="425">
        <v>28.917987482665286</v>
      </c>
      <c r="CO49" s="425">
        <f t="shared" si="7"/>
        <v>24.393629335549683</v>
      </c>
      <c r="CP49" s="425">
        <v>29.06852932169847</v>
      </c>
      <c r="CQ49" s="425">
        <v>31.5459333855507</v>
      </c>
      <c r="CR49" s="425">
        <v>27.918320144827494</v>
      </c>
      <c r="CS49" s="425">
        <v>24.389066220888775</v>
      </c>
      <c r="CT49" s="425">
        <v>26.174223585198504</v>
      </c>
      <c r="CU49" s="425">
        <v>25.23649169448645</v>
      </c>
      <c r="CV49" s="425">
        <v>24.418947770362713</v>
      </c>
      <c r="CW49" s="425">
        <v>24.615500642831496</v>
      </c>
      <c r="CX49" s="425">
        <v>23.100240257276038</v>
      </c>
      <c r="CY49" s="425">
        <v>25.183555680723689</v>
      </c>
      <c r="CZ49" s="425">
        <v>21.517147353614227</v>
      </c>
      <c r="DA49" s="425">
        <v>24.393629335549683</v>
      </c>
      <c r="DB49" s="425">
        <f t="shared" si="8"/>
        <v>19.5116654680245</v>
      </c>
      <c r="DC49" s="425">
        <v>24.660070212819502</v>
      </c>
      <c r="DD49" s="425">
        <v>25.70620886356874</v>
      </c>
      <c r="DE49" s="425">
        <v>25.665925573461415</v>
      </c>
      <c r="DF49" s="425">
        <v>25.864734303458469</v>
      </c>
      <c r="DG49" s="425">
        <v>24.588999634463825</v>
      </c>
      <c r="DH49" s="425">
        <v>24.946396654104422</v>
      </c>
      <c r="DI49" s="425">
        <v>23.230223865345192</v>
      </c>
      <c r="DJ49" s="425">
        <v>22.448008715572428</v>
      </c>
      <c r="DK49" s="425">
        <v>22.887436988516804</v>
      </c>
      <c r="DL49" s="425">
        <v>22.235007805641686</v>
      </c>
      <c r="DM49" s="425">
        <v>22.094115671990199</v>
      </c>
      <c r="DN49" s="425">
        <v>19.5116654680245</v>
      </c>
      <c r="DO49" s="425">
        <f t="shared" si="9"/>
        <v>24.503824679318004</v>
      </c>
      <c r="DP49" s="425">
        <v>21.864161675662853</v>
      </c>
      <c r="DQ49" s="425">
        <v>26.694384753555013</v>
      </c>
      <c r="DR49" s="425">
        <v>25.199824787114839</v>
      </c>
      <c r="DS49" s="425">
        <v>24.58827519368872</v>
      </c>
      <c r="DT49" s="425">
        <v>23.761730005256958</v>
      </c>
      <c r="DU49" s="425">
        <v>24.950187688827207</v>
      </c>
      <c r="DV49" s="425">
        <v>22.703394008869228</v>
      </c>
      <c r="DW49" s="425">
        <v>24.117727217586097</v>
      </c>
      <c r="DX49" s="425">
        <v>24.080182827403497</v>
      </c>
      <c r="DY49" s="425">
        <v>25.602304021344313</v>
      </c>
      <c r="DZ49" s="425">
        <v>25.743055132977986</v>
      </c>
      <c r="EA49" s="425">
        <v>24.503824679318004</v>
      </c>
      <c r="EB49" s="425">
        <f t="shared" si="10"/>
        <v>25.162902502522051</v>
      </c>
      <c r="EC49" s="425">
        <v>25.240733883023971</v>
      </c>
      <c r="ED49" s="425">
        <v>25.22617712540023</v>
      </c>
      <c r="EE49" s="425">
        <v>25.259798830435951</v>
      </c>
      <c r="EF49" s="425">
        <v>25.558589200090552</v>
      </c>
      <c r="EG49" s="425">
        <v>21.36848679516401</v>
      </c>
      <c r="EH49" s="425">
        <v>18.840115995343179</v>
      </c>
      <c r="EI49" s="425">
        <v>20.219242347426245</v>
      </c>
      <c r="EJ49" s="425">
        <v>19.466766901070265</v>
      </c>
      <c r="EK49" s="425">
        <v>18.774991222918469</v>
      </c>
      <c r="EL49" s="425">
        <v>19.719650962852086</v>
      </c>
      <c r="EM49" s="425">
        <v>22.321030636786883</v>
      </c>
      <c r="EN49" s="425">
        <v>25.162902502522051</v>
      </c>
      <c r="EO49" s="425">
        <f t="shared" si="11"/>
        <v>17.29</v>
      </c>
      <c r="EP49" s="20">
        <v>22.85</v>
      </c>
      <c r="EQ49" s="20">
        <v>24.12</v>
      </c>
      <c r="ER49" s="20">
        <v>24.21</v>
      </c>
      <c r="ES49" s="20">
        <v>24.05</v>
      </c>
      <c r="ET49" s="20">
        <v>21.3</v>
      </c>
      <c r="EU49" s="20">
        <v>19.12</v>
      </c>
      <c r="EV49" s="20">
        <v>18.3</v>
      </c>
      <c r="EW49" s="20">
        <v>15.56</v>
      </c>
      <c r="EX49" s="20">
        <v>15.46</v>
      </c>
      <c r="EY49" s="20">
        <v>15</v>
      </c>
      <c r="EZ49" s="20">
        <v>15.99</v>
      </c>
      <c r="FA49" s="20">
        <v>17.29</v>
      </c>
    </row>
    <row r="50" spans="1:157" s="32" customFormat="1" ht="12.75" customHeight="1">
      <c r="A50" s="724" t="s">
        <v>3179</v>
      </c>
      <c r="B50" s="424">
        <f t="shared" si="0"/>
        <v>14.582968618424745</v>
      </c>
      <c r="C50" s="424">
        <v>4.1255489036333346</v>
      </c>
      <c r="D50" s="424">
        <v>4.3417728457470002</v>
      </c>
      <c r="E50" s="424">
        <v>4.4471256567896758</v>
      </c>
      <c r="F50" s="424">
        <v>4.2580453543400587</v>
      </c>
      <c r="G50" s="424">
        <v>21.085074207189713</v>
      </c>
      <c r="H50" s="424">
        <v>21.701987709132261</v>
      </c>
      <c r="I50" s="424">
        <v>19.739237440453575</v>
      </c>
      <c r="J50" s="424">
        <v>17.003128303754192</v>
      </c>
      <c r="K50" s="424">
        <v>18.10554224849659</v>
      </c>
      <c r="L50" s="424">
        <v>17.942119538964178</v>
      </c>
      <c r="M50" s="424">
        <v>13.582013931442978</v>
      </c>
      <c r="N50" s="424">
        <v>14.582968618424745</v>
      </c>
      <c r="O50" s="424">
        <f t="shared" si="1"/>
        <v>30.005949339383815</v>
      </c>
      <c r="P50" s="424">
        <v>21.908441151715188</v>
      </c>
      <c r="Q50" s="424">
        <v>21.021363830657577</v>
      </c>
      <c r="R50" s="424">
        <v>21.738431126914531</v>
      </c>
      <c r="S50" s="424">
        <v>21.392449467455624</v>
      </c>
      <c r="T50" s="424">
        <v>21.957235331482906</v>
      </c>
      <c r="U50" s="424">
        <v>20.514743656450033</v>
      </c>
      <c r="V50" s="424">
        <v>18.931150010324181</v>
      </c>
      <c r="W50" s="424">
        <v>21.274488433629639</v>
      </c>
      <c r="X50" s="424">
        <v>19.564158870467992</v>
      </c>
      <c r="Y50" s="424">
        <v>19.184544412309524</v>
      </c>
      <c r="Z50" s="424">
        <v>24.112524765429328</v>
      </c>
      <c r="AA50" s="424">
        <v>30.005949339383815</v>
      </c>
      <c r="AB50" s="424">
        <f t="shared" si="2"/>
        <v>22.247832298218928</v>
      </c>
      <c r="AC50" s="424">
        <v>29.198787626881344</v>
      </c>
      <c r="AD50" s="424">
        <v>28.908693240226079</v>
      </c>
      <c r="AE50" s="424">
        <v>29.081957634090596</v>
      </c>
      <c r="AF50" s="424">
        <v>29.491963730162194</v>
      </c>
      <c r="AG50" s="424">
        <v>31.373799887137231</v>
      </c>
      <c r="AH50" s="424">
        <v>29.25551108044484</v>
      </c>
      <c r="AI50" s="424">
        <v>29.955245718094357</v>
      </c>
      <c r="AJ50" s="424">
        <v>30.58453314516635</v>
      </c>
      <c r="AK50" s="424">
        <v>26.152399946894555</v>
      </c>
      <c r="AL50" s="424">
        <v>25.089283987129079</v>
      </c>
      <c r="AM50" s="424">
        <v>25.668049362003078</v>
      </c>
      <c r="AN50" s="424">
        <v>22.247832298218928</v>
      </c>
      <c r="AO50" s="424">
        <f t="shared" si="3"/>
        <v>23.465330181966525</v>
      </c>
      <c r="AP50" s="424">
        <v>23.531106332923034</v>
      </c>
      <c r="AQ50" s="424">
        <v>23.337003112396776</v>
      </c>
      <c r="AR50" s="424">
        <v>15.873921889595502</v>
      </c>
      <c r="AS50" s="424">
        <v>20.52977242652355</v>
      </c>
      <c r="AT50" s="424">
        <v>20.592014764295779</v>
      </c>
      <c r="AU50" s="424">
        <v>32.515361638161629</v>
      </c>
      <c r="AV50" s="424">
        <v>31.44015823329611</v>
      </c>
      <c r="AW50" s="424">
        <v>29.155035819298448</v>
      </c>
      <c r="AX50" s="424">
        <v>33.618484874055085</v>
      </c>
      <c r="AY50" s="424">
        <v>27.221756456072505</v>
      </c>
      <c r="AZ50" s="424">
        <v>23.51762841660554</v>
      </c>
      <c r="BA50" s="424">
        <v>23.465330181966525</v>
      </c>
      <c r="BB50" s="424">
        <f t="shared" si="4"/>
        <v>18.344646349498412</v>
      </c>
      <c r="BC50" s="424">
        <v>21.430158212661123</v>
      </c>
      <c r="BD50" s="424">
        <v>16.804344224328148</v>
      </c>
      <c r="BE50" s="424">
        <v>16.935449106389502</v>
      </c>
      <c r="BF50" s="424">
        <v>17.612433482064954</v>
      </c>
      <c r="BG50" s="424">
        <v>21.131018065570579</v>
      </c>
      <c r="BH50" s="424">
        <v>17.616426384019746</v>
      </c>
      <c r="BI50" s="424">
        <v>18.46832796594683</v>
      </c>
      <c r="BJ50" s="424">
        <v>15.803888307920992</v>
      </c>
      <c r="BK50" s="424">
        <v>14.052690594505519</v>
      </c>
      <c r="BL50" s="424">
        <v>20.862614531123523</v>
      </c>
      <c r="BM50" s="424">
        <v>17.14744867749264</v>
      </c>
      <c r="BN50" s="424">
        <v>18.344646349498412</v>
      </c>
      <c r="BO50" s="424">
        <f t="shared" si="5"/>
        <v>13.841065515626916</v>
      </c>
      <c r="BP50" s="424">
        <v>20.118989756120431</v>
      </c>
      <c r="BQ50" s="424">
        <v>20.883490445580637</v>
      </c>
      <c r="BR50" s="424">
        <v>20.756218762189647</v>
      </c>
      <c r="BS50" s="424">
        <v>21.550807608280834</v>
      </c>
      <c r="BT50" s="424">
        <v>22.324641235044592</v>
      </c>
      <c r="BU50" s="424">
        <v>10.047566419753087</v>
      </c>
      <c r="BV50" s="424">
        <v>13.623428940637618</v>
      </c>
      <c r="BW50" s="424">
        <v>14.695230231656712</v>
      </c>
      <c r="BX50" s="424">
        <v>15.170911652899534</v>
      </c>
      <c r="BY50" s="424">
        <v>14.337382084971908</v>
      </c>
      <c r="BZ50" s="424">
        <v>13.514733744274643</v>
      </c>
      <c r="CA50" s="424">
        <v>13.841065515626916</v>
      </c>
      <c r="CB50" s="424">
        <f t="shared" si="6"/>
        <v>26.872230933575395</v>
      </c>
      <c r="CC50" s="424">
        <v>14.349768063355119</v>
      </c>
      <c r="CD50" s="424">
        <v>13.950541749238569</v>
      </c>
      <c r="CE50" s="424">
        <v>14.120226175928416</v>
      </c>
      <c r="CF50" s="424">
        <v>14.432878627259186</v>
      </c>
      <c r="CG50" s="424">
        <v>14.567878447410603</v>
      </c>
      <c r="CH50" s="424">
        <v>14.371063563789727</v>
      </c>
      <c r="CI50" s="424">
        <v>14.233394045032391</v>
      </c>
      <c r="CJ50" s="424">
        <v>14.738020833425091</v>
      </c>
      <c r="CK50" s="424">
        <v>21.991602175496087</v>
      </c>
      <c r="CL50" s="424">
        <v>25.553521328672947</v>
      </c>
      <c r="CM50" s="424">
        <v>28.567922296312986</v>
      </c>
      <c r="CN50" s="424">
        <v>26.872230933575395</v>
      </c>
      <c r="CO50" s="424">
        <f t="shared" si="7"/>
        <v>19.827779055046005</v>
      </c>
      <c r="CP50" s="424">
        <v>27.028371778852168</v>
      </c>
      <c r="CQ50" s="424">
        <v>20.672707643597668</v>
      </c>
      <c r="CR50" s="424">
        <v>20.838145649377459</v>
      </c>
      <c r="CS50" s="424">
        <v>19.361513728290902</v>
      </c>
      <c r="CT50" s="424">
        <v>18.47864114360501</v>
      </c>
      <c r="CU50" s="424">
        <v>19.392355477198034</v>
      </c>
      <c r="CV50" s="424">
        <v>17.447474492739719</v>
      </c>
      <c r="CW50" s="424">
        <v>17.984092438508551</v>
      </c>
      <c r="CX50" s="424">
        <v>18.535099859697102</v>
      </c>
      <c r="CY50" s="424">
        <v>19.872632794770812</v>
      </c>
      <c r="CZ50" s="424">
        <v>20.12111882147007</v>
      </c>
      <c r="DA50" s="424">
        <v>19.827779055046005</v>
      </c>
      <c r="DB50" s="424">
        <f t="shared" si="8"/>
        <v>21.504154565218521</v>
      </c>
      <c r="DC50" s="424">
        <v>20.419759829874671</v>
      </c>
      <c r="DD50" s="424">
        <v>21.177416001313116</v>
      </c>
      <c r="DE50" s="424">
        <v>20.520194906548593</v>
      </c>
      <c r="DF50" s="424">
        <v>21.17131134099759</v>
      </c>
      <c r="DG50" s="424">
        <v>20.869178409087013</v>
      </c>
      <c r="DH50" s="424">
        <v>21.293389628621448</v>
      </c>
      <c r="DI50" s="424">
        <v>21.391150885082197</v>
      </c>
      <c r="DJ50" s="424">
        <v>21.89941002107096</v>
      </c>
      <c r="DK50" s="424">
        <v>21.854479285494875</v>
      </c>
      <c r="DL50" s="424">
        <v>21.851550710191091</v>
      </c>
      <c r="DM50" s="424">
        <v>21.694281933779159</v>
      </c>
      <c r="DN50" s="424">
        <v>21.504154565218521</v>
      </c>
      <c r="DO50" s="424">
        <f t="shared" si="9"/>
        <v>21.30859288929949</v>
      </c>
      <c r="DP50" s="424">
        <v>21.196874122621526</v>
      </c>
      <c r="DQ50" s="424">
        <v>21.407112925373937</v>
      </c>
      <c r="DR50" s="424">
        <v>21.38166621686694</v>
      </c>
      <c r="DS50" s="424">
        <v>21.527358435565219</v>
      </c>
      <c r="DT50" s="424">
        <v>21.707586101194291</v>
      </c>
      <c r="DU50" s="424">
        <v>21.829334436415841</v>
      </c>
      <c r="DV50" s="424">
        <v>21.884878469223015</v>
      </c>
      <c r="DW50" s="424">
        <v>21.887453793180121</v>
      </c>
      <c r="DX50" s="424">
        <v>21.816193505634299</v>
      </c>
      <c r="DY50" s="424">
        <v>21.902259268817488</v>
      </c>
      <c r="DZ50" s="424">
        <v>21.48551035781998</v>
      </c>
      <c r="EA50" s="424">
        <v>21.30859288929949</v>
      </c>
      <c r="EB50" s="424">
        <f t="shared" si="10"/>
        <v>19.710544297203818</v>
      </c>
      <c r="EC50" s="424">
        <v>21.303067434800234</v>
      </c>
      <c r="ED50" s="424">
        <v>21.289379897289486</v>
      </c>
      <c r="EE50" s="424">
        <v>21.002613276456302</v>
      </c>
      <c r="EF50" s="424">
        <v>20.499686651571793</v>
      </c>
      <c r="EG50" s="424">
        <v>20.593191327152276</v>
      </c>
      <c r="EH50" s="424">
        <v>20.879937689026516</v>
      </c>
      <c r="EI50" s="424">
        <v>20.966386399101484</v>
      </c>
      <c r="EJ50" s="424">
        <v>20.762971526504806</v>
      </c>
      <c r="EK50" s="424">
        <v>20.301866705394495</v>
      </c>
      <c r="EL50" s="424">
        <v>20.257249200956693</v>
      </c>
      <c r="EM50" s="424">
        <v>20.299596207790643</v>
      </c>
      <c r="EN50" s="424">
        <v>19.710544297203818</v>
      </c>
      <c r="EO50" s="424">
        <f t="shared" si="11"/>
        <v>18.670000000000002</v>
      </c>
      <c r="EP50" s="412">
        <v>16.75</v>
      </c>
      <c r="EQ50" s="412">
        <v>17.05</v>
      </c>
      <c r="ER50" s="412">
        <v>17.21</v>
      </c>
      <c r="ES50" s="412">
        <v>17.350000000000001</v>
      </c>
      <c r="ET50" s="412">
        <v>17.559999999999999</v>
      </c>
      <c r="EU50" s="412">
        <v>17.75</v>
      </c>
      <c r="EV50" s="412">
        <v>17.87</v>
      </c>
      <c r="EW50" s="412">
        <v>17.97</v>
      </c>
      <c r="EX50" s="412">
        <v>18.05</v>
      </c>
      <c r="EY50" s="412">
        <v>18.28</v>
      </c>
      <c r="EZ50" s="412">
        <v>18.510000000000002</v>
      </c>
      <c r="FA50" s="412">
        <v>18.670000000000002</v>
      </c>
    </row>
    <row r="51" spans="1:157" s="32" customFormat="1" ht="12.75" customHeight="1">
      <c r="A51" s="792" t="s">
        <v>3187</v>
      </c>
      <c r="B51" s="425">
        <f t="shared" si="0"/>
        <v>41.622651858567551</v>
      </c>
      <c r="C51" s="425">
        <v>8.2439138661960296</v>
      </c>
      <c r="D51" s="425">
        <v>8.1868978945777027</v>
      </c>
      <c r="E51" s="425">
        <v>7.9748011329922832</v>
      </c>
      <c r="F51" s="425">
        <v>6.7070104396682746</v>
      </c>
      <c r="G51" s="425">
        <v>35.005665211737295</v>
      </c>
      <c r="H51" s="425">
        <v>35.977766655029846</v>
      </c>
      <c r="I51" s="425">
        <v>33.561432009346888</v>
      </c>
      <c r="J51" s="425">
        <v>34.633988943560325</v>
      </c>
      <c r="K51" s="425">
        <v>34.456149706260625</v>
      </c>
      <c r="L51" s="425">
        <v>34.521905274980142</v>
      </c>
      <c r="M51" s="425">
        <v>18.379168608839354</v>
      </c>
      <c r="N51" s="425">
        <v>41.622651858567551</v>
      </c>
      <c r="O51" s="425">
        <f t="shared" si="1"/>
        <v>56.040000000000006</v>
      </c>
      <c r="P51" s="425">
        <v>43.273460931333851</v>
      </c>
      <c r="Q51" s="425">
        <v>29.459586909365274</v>
      </c>
      <c r="R51" s="425">
        <v>18.810322939866367</v>
      </c>
      <c r="S51" s="425">
        <v>20.247527216174181</v>
      </c>
      <c r="T51" s="425">
        <v>19.082915887850465</v>
      </c>
      <c r="U51" s="425">
        <v>13.34860544217687</v>
      </c>
      <c r="V51" s="425">
        <v>37.89</v>
      </c>
      <c r="W51" s="425">
        <v>37.89</v>
      </c>
      <c r="X51" s="425">
        <v>37.89</v>
      </c>
      <c r="Y51" s="425">
        <v>57.070000000000007</v>
      </c>
      <c r="Z51" s="425">
        <v>54.71</v>
      </c>
      <c r="AA51" s="425">
        <v>56.040000000000006</v>
      </c>
      <c r="AB51" s="425">
        <f t="shared" si="2"/>
        <v>63.592814371257482</v>
      </c>
      <c r="AC51" s="425">
        <v>56.100000000000009</v>
      </c>
      <c r="AD51" s="425">
        <v>55</v>
      </c>
      <c r="AE51" s="425">
        <v>55</v>
      </c>
      <c r="AF51" s="425">
        <v>55</v>
      </c>
      <c r="AG51" s="425" t="s">
        <v>15</v>
      </c>
      <c r="AH51" s="425">
        <v>55</v>
      </c>
      <c r="AI51" s="425">
        <v>55.682497509133178</v>
      </c>
      <c r="AJ51" s="425">
        <v>57.032640949554896</v>
      </c>
      <c r="AK51" s="425">
        <v>55.682497509133178</v>
      </c>
      <c r="AL51" s="425">
        <v>57.032640949554896</v>
      </c>
      <c r="AM51" s="425">
        <v>55.852343425964328</v>
      </c>
      <c r="AN51" s="425">
        <v>63.592814371257482</v>
      </c>
      <c r="AO51" s="425">
        <f t="shared" si="3"/>
        <v>18.525500757448242</v>
      </c>
      <c r="AP51" s="425">
        <v>60.000000000000007</v>
      </c>
      <c r="AQ51" s="425">
        <v>55.852343425964328</v>
      </c>
      <c r="AR51" s="425">
        <v>57.360126083530346</v>
      </c>
      <c r="AS51" s="425">
        <v>57.680055401662059</v>
      </c>
      <c r="AT51" s="425">
        <v>50.819533208573141</v>
      </c>
      <c r="AU51" s="425">
        <v>57.962025316455708</v>
      </c>
      <c r="AV51" s="425">
        <v>25.693999480474503</v>
      </c>
      <c r="AW51" s="425">
        <v>22.921603943501754</v>
      </c>
      <c r="AX51" s="425">
        <v>23.769077637690778</v>
      </c>
      <c r="AY51" s="425">
        <v>23.76343567744734</v>
      </c>
      <c r="AZ51" s="425">
        <v>18.525500757448242</v>
      </c>
      <c r="BA51" s="425">
        <v>18.525500757448242</v>
      </c>
      <c r="BB51" s="425">
        <f t="shared" si="4"/>
        <v>11.911433791710742</v>
      </c>
      <c r="BC51" s="425">
        <v>18.565835311526961</v>
      </c>
      <c r="BD51" s="425">
        <v>18.472147872909908</v>
      </c>
      <c r="BE51" s="425">
        <v>17.822344149087126</v>
      </c>
      <c r="BF51" s="425">
        <v>17.869676562648202</v>
      </c>
      <c r="BG51" s="425">
        <v>17.869676562648202</v>
      </c>
      <c r="BH51" s="425">
        <v>9.0058099222952777</v>
      </c>
      <c r="BI51" s="425">
        <v>9.0079636494081079</v>
      </c>
      <c r="BJ51" s="425">
        <v>8.931251208663701</v>
      </c>
      <c r="BK51" s="425">
        <v>8.9244804371158164</v>
      </c>
      <c r="BL51" s="425">
        <v>12.678964618875536</v>
      </c>
      <c r="BM51" s="425">
        <v>14.945760616851587</v>
      </c>
      <c r="BN51" s="425">
        <v>11.911433791710742</v>
      </c>
      <c r="BO51" s="425">
        <f t="shared" si="5"/>
        <v>12.836280814576634</v>
      </c>
      <c r="BP51" s="425">
        <v>11.60389938377614</v>
      </c>
      <c r="BQ51" s="425">
        <v>11.263645068624323</v>
      </c>
      <c r="BR51" s="425">
        <v>10.88515563546466</v>
      </c>
      <c r="BS51" s="425">
        <v>8.7128712871287135</v>
      </c>
      <c r="BT51" s="425">
        <v>8.7128712871287135</v>
      </c>
      <c r="BU51" s="425">
        <v>8.7128712871287135</v>
      </c>
      <c r="BV51" s="425">
        <v>15.02851711026616</v>
      </c>
      <c r="BW51" s="425">
        <v>15.02851711026616</v>
      </c>
      <c r="BX51" s="425">
        <v>15.02851711026616</v>
      </c>
      <c r="BY51" s="425">
        <v>15.02851711026616</v>
      </c>
      <c r="BZ51" s="425">
        <v>12.836280814576634</v>
      </c>
      <c r="CA51" s="425">
        <v>12.836280814576634</v>
      </c>
      <c r="CB51" s="425">
        <f t="shared" si="6"/>
        <v>22.907747642371522</v>
      </c>
      <c r="CC51" s="425">
        <v>12.836280814576634</v>
      </c>
      <c r="CD51" s="425">
        <v>12.553609197895764</v>
      </c>
      <c r="CE51" s="425">
        <v>12.553609197895764</v>
      </c>
      <c r="CF51" s="425">
        <v>12.553609197895764</v>
      </c>
      <c r="CG51" s="425">
        <v>12.688377894679755</v>
      </c>
      <c r="CH51" s="425">
        <v>12.778314287247172</v>
      </c>
      <c r="CI51" s="425">
        <v>14.138862959092846</v>
      </c>
      <c r="CJ51" s="425">
        <v>14.138862959092846</v>
      </c>
      <c r="CK51" s="425">
        <v>14.135187894268356</v>
      </c>
      <c r="CL51" s="425">
        <v>13.284920201769619</v>
      </c>
      <c r="CM51" s="425">
        <v>22.24505300095036</v>
      </c>
      <c r="CN51" s="425">
        <v>22.907747642371522</v>
      </c>
      <c r="CO51" s="425">
        <f t="shared" si="7"/>
        <v>22.783364189645578</v>
      </c>
      <c r="CP51" s="425">
        <v>27.403785906178953</v>
      </c>
      <c r="CQ51" s="425">
        <v>27.40378590617896</v>
      </c>
      <c r="CR51" s="425">
        <v>27.368077742555737</v>
      </c>
      <c r="CS51" s="425">
        <v>32.436548223350258</v>
      </c>
      <c r="CT51" s="425">
        <v>32.523072554309245</v>
      </c>
      <c r="CU51" s="425">
        <v>32.60720411663808</v>
      </c>
      <c r="CV51" s="425">
        <v>20.81925754060325</v>
      </c>
      <c r="CW51" s="425">
        <v>19.175758972291025</v>
      </c>
      <c r="CX51" s="425">
        <v>19.217744482600231</v>
      </c>
      <c r="CY51" s="425">
        <v>22.649082578244627</v>
      </c>
      <c r="CZ51" s="425">
        <v>22.54893493399916</v>
      </c>
      <c r="DA51" s="425">
        <v>22.783364189645578</v>
      </c>
      <c r="DB51" s="425">
        <f t="shared" si="8"/>
        <v>20.28105550219308</v>
      </c>
      <c r="DC51" s="425">
        <v>22.925533148974864</v>
      </c>
      <c r="DD51" s="425">
        <v>24.034555770326296</v>
      </c>
      <c r="DE51" s="425">
        <v>19.306288152143832</v>
      </c>
      <c r="DF51" s="425">
        <v>19.87330928501914</v>
      </c>
      <c r="DG51" s="425">
        <v>20.371698597507137</v>
      </c>
      <c r="DH51" s="425">
        <v>21.005741420294832</v>
      </c>
      <c r="DI51" s="425">
        <v>20.29129512588878</v>
      </c>
      <c r="DJ51" s="425">
        <v>20.119441809542387</v>
      </c>
      <c r="DK51" s="425">
        <v>20.312599809033586</v>
      </c>
      <c r="DL51" s="425">
        <v>20.049078063338214</v>
      </c>
      <c r="DM51" s="425">
        <v>19.58099205837609</v>
      </c>
      <c r="DN51" s="425">
        <v>20.28105550219308</v>
      </c>
      <c r="DO51" s="425">
        <f t="shared" si="9"/>
        <v>20.440877549744247</v>
      </c>
      <c r="DP51" s="425">
        <v>19.938636428428886</v>
      </c>
      <c r="DQ51" s="425">
        <v>20.217700736570038</v>
      </c>
      <c r="DR51" s="425">
        <v>20.191153405908278</v>
      </c>
      <c r="DS51" s="425">
        <v>20.144715779815378</v>
      </c>
      <c r="DT51" s="425">
        <v>20.370423608842426</v>
      </c>
      <c r="DU51" s="425">
        <v>19.876702532390276</v>
      </c>
      <c r="DV51" s="425">
        <v>19.867698836843758</v>
      </c>
      <c r="DW51" s="425">
        <v>19.383437906734791</v>
      </c>
      <c r="DX51" s="425">
        <v>20.275858650194685</v>
      </c>
      <c r="DY51" s="425">
        <v>20.382090526885037</v>
      </c>
      <c r="DZ51" s="425">
        <v>20.554458971171464</v>
      </c>
      <c r="EA51" s="425">
        <v>20.440877549744247</v>
      </c>
      <c r="EB51" s="425">
        <f t="shared" si="10"/>
        <v>19.622782295128331</v>
      </c>
      <c r="EC51" s="425">
        <v>20.438201778899529</v>
      </c>
      <c r="ED51" s="425">
        <v>20.370676418268658</v>
      </c>
      <c r="EE51" s="425">
        <v>20.502050630749864</v>
      </c>
      <c r="EF51" s="425">
        <v>20.723045528116337</v>
      </c>
      <c r="EG51" s="425">
        <v>20.592188516746415</v>
      </c>
      <c r="EH51" s="425">
        <v>20.98665035820374</v>
      </c>
      <c r="EI51" s="425">
        <v>21.323372776816424</v>
      </c>
      <c r="EJ51" s="425">
        <v>21.513271007527379</v>
      </c>
      <c r="EK51" s="425">
        <v>19.423586802203417</v>
      </c>
      <c r="EL51" s="425">
        <v>19.163699969305672</v>
      </c>
      <c r="EM51" s="425">
        <v>19.215330238005603</v>
      </c>
      <c r="EN51" s="425">
        <v>19.622782295128331</v>
      </c>
      <c r="EO51" s="425">
        <f t="shared" si="11"/>
        <v>19.059999999999999</v>
      </c>
      <c r="EP51" s="20">
        <v>19.559999999999999</v>
      </c>
      <c r="EQ51" s="20">
        <v>19.3</v>
      </c>
      <c r="ER51" s="20">
        <v>19.079999999999998</v>
      </c>
      <c r="ES51" s="20">
        <v>18.850000000000001</v>
      </c>
      <c r="ET51" s="20">
        <v>18.88</v>
      </c>
      <c r="EU51" s="20">
        <v>18.93</v>
      </c>
      <c r="EV51" s="20">
        <v>19.21</v>
      </c>
      <c r="EW51" s="20">
        <v>19.28</v>
      </c>
      <c r="EX51" s="20">
        <v>19.12</v>
      </c>
      <c r="EY51" s="20">
        <v>19.010000000000002</v>
      </c>
      <c r="EZ51" s="20">
        <v>19.05</v>
      </c>
      <c r="FA51" s="20">
        <v>19.059999999999999</v>
      </c>
    </row>
    <row r="52" spans="1:157" s="32" customFormat="1" ht="12.75" customHeight="1">
      <c r="A52" s="753" t="s">
        <v>3042</v>
      </c>
      <c r="B52" s="425">
        <f t="shared" si="0"/>
        <v>20.034046692607003</v>
      </c>
      <c r="C52" s="425">
        <v>0.13475530433698385</v>
      </c>
      <c r="D52" s="425">
        <v>0.30765362343492308</v>
      </c>
      <c r="E52" s="425">
        <v>0.5504429320827916</v>
      </c>
      <c r="F52" s="425">
        <v>0.55194840256367339</v>
      </c>
      <c r="G52" s="425">
        <v>18.947636700648751</v>
      </c>
      <c r="H52" s="425">
        <v>19.70419517589329</v>
      </c>
      <c r="I52" s="425">
        <v>18.591064096318465</v>
      </c>
      <c r="J52" s="425">
        <v>19.472475468021436</v>
      </c>
      <c r="K52" s="425">
        <v>19.761546823322618</v>
      </c>
      <c r="L52" s="425">
        <v>19.911982812391713</v>
      </c>
      <c r="M52" s="425">
        <v>19.851850139829434</v>
      </c>
      <c r="N52" s="425">
        <v>20.034046692607003</v>
      </c>
      <c r="O52" s="425">
        <f t="shared" si="1"/>
        <v>29.621765096217654</v>
      </c>
      <c r="P52" s="425">
        <v>20.034721454320277</v>
      </c>
      <c r="Q52" s="425">
        <v>19.955856320164923</v>
      </c>
      <c r="R52" s="425">
        <v>19.873486724055695</v>
      </c>
      <c r="S52" s="425">
        <v>19.725538349591833</v>
      </c>
      <c r="T52" s="425">
        <v>19.725538349591833</v>
      </c>
      <c r="U52" s="425">
        <v>19.610762497973926</v>
      </c>
      <c r="V52" s="425">
        <v>19.156307363431466</v>
      </c>
      <c r="W52" s="425">
        <v>19.156307363431466</v>
      </c>
      <c r="X52" s="425">
        <v>19.145720464110493</v>
      </c>
      <c r="Y52" s="425">
        <v>19.240494583246342</v>
      </c>
      <c r="Z52" s="425">
        <v>19.217633410672857</v>
      </c>
      <c r="AA52" s="425">
        <v>29.621765096217654</v>
      </c>
      <c r="AB52" s="425" t="str">
        <f t="shared" si="2"/>
        <v>-</v>
      </c>
      <c r="AC52" s="425">
        <v>18</v>
      </c>
      <c r="AD52" s="425" t="s">
        <v>15</v>
      </c>
      <c r="AE52" s="425" t="s">
        <v>15</v>
      </c>
      <c r="AF52" s="425" t="s">
        <v>15</v>
      </c>
      <c r="AG52" s="425" t="s">
        <v>15</v>
      </c>
      <c r="AH52" s="425" t="s">
        <v>15</v>
      </c>
      <c r="AI52" s="425" t="s">
        <v>15</v>
      </c>
      <c r="AJ52" s="425" t="s">
        <v>15</v>
      </c>
      <c r="AK52" s="425" t="s">
        <v>15</v>
      </c>
      <c r="AL52" s="425" t="s">
        <v>15</v>
      </c>
      <c r="AM52" s="425" t="s">
        <v>15</v>
      </c>
      <c r="AN52" s="425" t="s">
        <v>15</v>
      </c>
      <c r="AO52" s="425">
        <f t="shared" si="3"/>
        <v>36.711647727272727</v>
      </c>
      <c r="AP52" s="425" t="s">
        <v>2590</v>
      </c>
      <c r="AQ52" s="425" t="s">
        <v>2590</v>
      </c>
      <c r="AR52" s="425" t="s">
        <v>2590</v>
      </c>
      <c r="AS52" s="425" t="s">
        <v>2590</v>
      </c>
      <c r="AT52" s="425">
        <v>45.267175572519086</v>
      </c>
      <c r="AU52" s="425">
        <v>45.443711967545639</v>
      </c>
      <c r="AV52" s="425">
        <v>45.443711967545639</v>
      </c>
      <c r="AW52" s="425">
        <v>45.443711967545639</v>
      </c>
      <c r="AX52" s="425">
        <v>45.443711967545639</v>
      </c>
      <c r="AY52" s="425">
        <v>30.896076352067873</v>
      </c>
      <c r="AZ52" s="425">
        <v>37.299741602067179</v>
      </c>
      <c r="BA52" s="425">
        <v>36.711647727272727</v>
      </c>
      <c r="BB52" s="425">
        <f t="shared" si="4"/>
        <v>36.766500277315586</v>
      </c>
      <c r="BC52" s="425">
        <v>36.711647727272727</v>
      </c>
      <c r="BD52" s="425">
        <v>36.711647727272727</v>
      </c>
      <c r="BE52" s="425">
        <v>36.711647727272727</v>
      </c>
      <c r="BF52" s="425">
        <v>44.247747747747752</v>
      </c>
      <c r="BG52" s="425">
        <v>34.395683453237417</v>
      </c>
      <c r="BH52" s="425">
        <v>37.394366197183096</v>
      </c>
      <c r="BI52" s="425">
        <v>37.717357910906294</v>
      </c>
      <c r="BJ52" s="425">
        <v>36.325925925925922</v>
      </c>
      <c r="BK52" s="425">
        <v>36.325925925925922</v>
      </c>
      <c r="BL52" s="425">
        <v>36.325925925925922</v>
      </c>
      <c r="BM52" s="425">
        <v>36.514111365369949</v>
      </c>
      <c r="BN52" s="425">
        <v>36.766500277315586</v>
      </c>
      <c r="BO52" s="425">
        <f t="shared" si="5"/>
        <v>21.368367263510756</v>
      </c>
      <c r="BP52" s="425">
        <v>36.766500277315586</v>
      </c>
      <c r="BQ52" s="425">
        <v>37.175867574153436</v>
      </c>
      <c r="BR52" s="425">
        <v>37.240969984738001</v>
      </c>
      <c r="BS52" s="425">
        <v>37.314148681055158</v>
      </c>
      <c r="BT52" s="425">
        <v>24.124979565146315</v>
      </c>
      <c r="BU52" s="425">
        <v>22.275049613646917</v>
      </c>
      <c r="BV52" s="425">
        <v>23.382323661966733</v>
      </c>
      <c r="BW52" s="425">
        <v>23.362018881626724</v>
      </c>
      <c r="BX52" s="425">
        <v>23.274803581216883</v>
      </c>
      <c r="BY52" s="425">
        <v>23.143579429077558</v>
      </c>
      <c r="BZ52" s="425">
        <v>23.143579429077558</v>
      </c>
      <c r="CA52" s="425">
        <v>21.368367263510756</v>
      </c>
      <c r="CB52" s="425">
        <f t="shared" si="6"/>
        <v>26.921925133689836</v>
      </c>
      <c r="CC52" s="425">
        <v>21.3243898430438</v>
      </c>
      <c r="CD52" s="425">
        <v>23.559434405069229</v>
      </c>
      <c r="CE52" s="425">
        <v>23.557010333489902</v>
      </c>
      <c r="CF52" s="425">
        <v>22.664093515659459</v>
      </c>
      <c r="CG52" s="425">
        <v>26.370610351171905</v>
      </c>
      <c r="CH52" s="425">
        <v>26.476507911011165</v>
      </c>
      <c r="CI52" s="425">
        <v>26.541102152772002</v>
      </c>
      <c r="CJ52" s="425">
        <v>30.029086185473851</v>
      </c>
      <c r="CK52" s="425">
        <v>30.328462987272417</v>
      </c>
      <c r="CL52" s="425">
        <v>26.925376553462002</v>
      </c>
      <c r="CM52" s="425">
        <v>26.960058309037898</v>
      </c>
      <c r="CN52" s="425">
        <v>26.921925133689836</v>
      </c>
      <c r="CO52" s="425">
        <f t="shared" si="7"/>
        <v>13.407692307692306</v>
      </c>
      <c r="CP52" s="425">
        <v>26.361357702349871</v>
      </c>
      <c r="CQ52" s="425">
        <v>10.021222497203107</v>
      </c>
      <c r="CR52" s="425">
        <v>13.863842173350584</v>
      </c>
      <c r="CS52" s="425">
        <v>27.319722073757351</v>
      </c>
      <c r="CT52" s="425">
        <v>24.045096004151528</v>
      </c>
      <c r="CU52" s="425">
        <v>24.769842551473555</v>
      </c>
      <c r="CV52" s="425">
        <v>24.769842551473555</v>
      </c>
      <c r="CW52" s="425">
        <v>24.765440582053355</v>
      </c>
      <c r="CX52" s="425">
        <v>22.012625250500996</v>
      </c>
      <c r="CY52" s="425">
        <v>19.038759689922479</v>
      </c>
      <c r="CZ52" s="425">
        <v>17.125517241379313</v>
      </c>
      <c r="DA52" s="425">
        <v>13.407692307692306</v>
      </c>
      <c r="DB52" s="425">
        <f t="shared" si="8"/>
        <v>20.631838696891819</v>
      </c>
      <c r="DC52" s="425">
        <v>14.450000000000001</v>
      </c>
      <c r="DD52" s="425">
        <v>15.22053872053872</v>
      </c>
      <c r="DE52" s="425">
        <v>15.756451612903225</v>
      </c>
      <c r="DF52" s="425">
        <v>16.931239599966379</v>
      </c>
      <c r="DG52" s="425">
        <v>17.10117805336948</v>
      </c>
      <c r="DH52" s="425">
        <v>17.418683786299752</v>
      </c>
      <c r="DI52" s="425">
        <v>17.220151237612139</v>
      </c>
      <c r="DJ52" s="425">
        <v>18.487107811244211</v>
      </c>
      <c r="DK52" s="425">
        <v>17.655076069275669</v>
      </c>
      <c r="DL52" s="425">
        <v>18.202982027012656</v>
      </c>
      <c r="DM52" s="425">
        <v>19.565524769101593</v>
      </c>
      <c r="DN52" s="425">
        <v>20.631838696891819</v>
      </c>
      <c r="DO52" s="425">
        <f t="shared" si="9"/>
        <v>23.304474703018499</v>
      </c>
      <c r="DP52" s="425">
        <v>21.436344574051972</v>
      </c>
      <c r="DQ52" s="425">
        <v>22.010705243500485</v>
      </c>
      <c r="DR52" s="425">
        <v>21.103744335664334</v>
      </c>
      <c r="DS52" s="425">
        <v>21.043540025944157</v>
      </c>
      <c r="DT52" s="425">
        <v>21.990847311154418</v>
      </c>
      <c r="DU52" s="425">
        <v>20.27712493442306</v>
      </c>
      <c r="DV52" s="425">
        <v>21.133290632798392</v>
      </c>
      <c r="DW52" s="425">
        <v>21.025650124253854</v>
      </c>
      <c r="DX52" s="425">
        <v>21.065434066123686</v>
      </c>
      <c r="DY52" s="425">
        <v>21.622859146217667</v>
      </c>
      <c r="DZ52" s="425">
        <v>22.048802459792714</v>
      </c>
      <c r="EA52" s="425">
        <v>23.304474703018499</v>
      </c>
      <c r="EB52" s="425">
        <f t="shared" si="10"/>
        <v>26.168160355903371</v>
      </c>
      <c r="EC52" s="425">
        <v>23.17629081687749</v>
      </c>
      <c r="ED52" s="425">
        <v>24.015059231620917</v>
      </c>
      <c r="EE52" s="425">
        <v>24.915388976744584</v>
      </c>
      <c r="EF52" s="425">
        <v>25.599177581564284</v>
      </c>
      <c r="EG52" s="425">
        <v>25.678306951226656</v>
      </c>
      <c r="EH52" s="425">
        <v>25.89340409686093</v>
      </c>
      <c r="EI52" s="425">
        <v>25.888864933856894</v>
      </c>
      <c r="EJ52" s="425">
        <v>25.717671032528933</v>
      </c>
      <c r="EK52" s="425">
        <v>25.753455043584093</v>
      </c>
      <c r="EL52" s="425">
        <v>25.232191125326619</v>
      </c>
      <c r="EM52" s="425">
        <v>25.392434466474146</v>
      </c>
      <c r="EN52" s="425">
        <v>26.168160355903371</v>
      </c>
      <c r="EO52" s="425">
        <f t="shared" si="11"/>
        <v>15.29</v>
      </c>
      <c r="EP52" s="20">
        <v>14.7</v>
      </c>
      <c r="EQ52" s="20">
        <v>14.78</v>
      </c>
      <c r="ER52" s="20">
        <v>14.77</v>
      </c>
      <c r="ES52" s="20">
        <v>14.83</v>
      </c>
      <c r="ET52" s="20">
        <v>14.9</v>
      </c>
      <c r="EU52" s="20">
        <v>14.97</v>
      </c>
      <c r="EV52" s="20">
        <v>15.03</v>
      </c>
      <c r="EW52" s="20">
        <v>15.1</v>
      </c>
      <c r="EX52" s="20">
        <v>15.15</v>
      </c>
      <c r="EY52" s="20">
        <v>15.18</v>
      </c>
      <c r="EZ52" s="20">
        <v>15.25</v>
      </c>
      <c r="FA52" s="20">
        <v>15.29</v>
      </c>
    </row>
    <row r="53" spans="1:157" s="32" customFormat="1" ht="12.75" customHeight="1">
      <c r="A53" s="792" t="s">
        <v>2901</v>
      </c>
      <c r="B53" s="425">
        <f t="shared" si="0"/>
        <v>60.000000000000007</v>
      </c>
      <c r="C53" s="425">
        <v>60.000000000000007</v>
      </c>
      <c r="D53" s="425">
        <v>74.705882352941174</v>
      </c>
      <c r="E53" s="425">
        <v>65.555555555555557</v>
      </c>
      <c r="F53" s="425">
        <v>60.000000000000007</v>
      </c>
      <c r="G53" s="425">
        <v>68.796296296296291</v>
      </c>
      <c r="H53" s="425">
        <v>75.437158469945359</v>
      </c>
      <c r="I53" s="425">
        <v>72.352941176470594</v>
      </c>
      <c r="J53" s="425">
        <v>72.588652482269509</v>
      </c>
      <c r="K53" s="425">
        <v>67.67326732673267</v>
      </c>
      <c r="L53" s="425">
        <v>60.000000000000007</v>
      </c>
      <c r="M53" s="425">
        <v>60.000000000000007</v>
      </c>
      <c r="N53" s="425">
        <v>60.000000000000007</v>
      </c>
      <c r="O53" s="425" t="str">
        <f t="shared" si="1"/>
        <v>-</v>
      </c>
      <c r="P53" s="425">
        <v>60.000000000000007</v>
      </c>
      <c r="Q53" s="425" t="s">
        <v>15</v>
      </c>
      <c r="R53" s="425">
        <v>17.153561589925225</v>
      </c>
      <c r="S53" s="425">
        <v>60.000000000000007</v>
      </c>
      <c r="T53" s="425">
        <v>60.000000000000007</v>
      </c>
      <c r="U53" s="425">
        <v>60.441176470588246</v>
      </c>
      <c r="V53" s="425">
        <v>60.46875</v>
      </c>
      <c r="W53" s="425">
        <v>60.46875</v>
      </c>
      <c r="X53" s="425">
        <v>60</v>
      </c>
      <c r="Y53" s="425">
        <v>60</v>
      </c>
      <c r="Z53" s="425">
        <v>60</v>
      </c>
      <c r="AA53" s="425" t="s">
        <v>15</v>
      </c>
      <c r="AB53" s="425">
        <f t="shared" si="2"/>
        <v>14</v>
      </c>
      <c r="AC53" s="425">
        <v>60.000000000000007</v>
      </c>
      <c r="AD53" s="425">
        <v>54.444444444444443</v>
      </c>
      <c r="AE53" s="425">
        <v>60</v>
      </c>
      <c r="AF53" s="425">
        <v>60</v>
      </c>
      <c r="AG53" s="425">
        <v>59.999999999999993</v>
      </c>
      <c r="AH53" s="425">
        <v>59.999999999999993</v>
      </c>
      <c r="AI53" s="425">
        <v>59.999999999999993</v>
      </c>
      <c r="AJ53" s="425">
        <v>59.999999999999993</v>
      </c>
      <c r="AK53" s="425" t="s">
        <v>15</v>
      </c>
      <c r="AL53" s="425" t="s">
        <v>15</v>
      </c>
      <c r="AM53" s="425" t="s">
        <v>15</v>
      </c>
      <c r="AN53" s="425">
        <v>14</v>
      </c>
      <c r="AO53" s="425" t="str">
        <f t="shared" si="3"/>
        <v xml:space="preserve">- </v>
      </c>
      <c r="AP53" s="425" t="s">
        <v>2590</v>
      </c>
      <c r="AQ53" s="425" t="s">
        <v>2590</v>
      </c>
      <c r="AR53" s="425" t="s">
        <v>2590</v>
      </c>
      <c r="AS53" s="425">
        <v>0</v>
      </c>
      <c r="AT53" s="425">
        <v>65</v>
      </c>
      <c r="AU53" s="425" t="s">
        <v>2590</v>
      </c>
      <c r="AV53" s="425">
        <v>67</v>
      </c>
      <c r="AW53" s="425" t="s">
        <v>2590</v>
      </c>
      <c r="AX53" s="425">
        <v>35.700000000000003</v>
      </c>
      <c r="AY53" s="425">
        <v>50</v>
      </c>
      <c r="AZ53" s="425" t="s">
        <v>2590</v>
      </c>
      <c r="BA53" s="425" t="s">
        <v>2590</v>
      </c>
      <c r="BB53" s="425">
        <f t="shared" si="4"/>
        <v>0</v>
      </c>
      <c r="BC53" s="425" t="s">
        <v>2590</v>
      </c>
      <c r="BD53" s="425" t="s">
        <v>2590</v>
      </c>
      <c r="BE53" s="425">
        <v>0</v>
      </c>
      <c r="BF53" s="425">
        <v>0</v>
      </c>
      <c r="BG53" s="425">
        <v>0</v>
      </c>
      <c r="BH53" s="425">
        <v>0</v>
      </c>
      <c r="BI53" s="425">
        <v>0</v>
      </c>
      <c r="BJ53" s="425">
        <v>0</v>
      </c>
      <c r="BK53" s="425">
        <v>0</v>
      </c>
      <c r="BL53" s="425">
        <v>0</v>
      </c>
      <c r="BM53" s="425">
        <v>0</v>
      </c>
      <c r="BN53" s="425">
        <v>0</v>
      </c>
      <c r="BO53" s="425">
        <f t="shared" si="5"/>
        <v>0.40830449826989612</v>
      </c>
      <c r="BP53" s="425">
        <v>0</v>
      </c>
      <c r="BQ53" s="425">
        <v>0</v>
      </c>
      <c r="BR53" s="425">
        <v>0</v>
      </c>
      <c r="BS53" s="425">
        <v>0</v>
      </c>
      <c r="BT53" s="425">
        <v>0</v>
      </c>
      <c r="BU53" s="425">
        <v>0.30280090840272522</v>
      </c>
      <c r="BV53" s="425">
        <v>0.30280090840272522</v>
      </c>
      <c r="BW53" s="425">
        <v>0.30280090840272522</v>
      </c>
      <c r="BX53" s="425">
        <v>0.34285714285714286</v>
      </c>
      <c r="BY53" s="425">
        <v>0.34285714285714286</v>
      </c>
      <c r="BZ53" s="425">
        <v>0.34285714285714286</v>
      </c>
      <c r="CA53" s="425">
        <v>0.40830449826989612</v>
      </c>
      <c r="CB53" s="425">
        <f t="shared" si="6"/>
        <v>2</v>
      </c>
      <c r="CC53" s="425">
        <v>0.40830449826989612</v>
      </c>
      <c r="CD53" s="425">
        <v>0.40277777777777773</v>
      </c>
      <c r="CE53" s="425">
        <v>0.39721254355400692</v>
      </c>
      <c r="CF53" s="425">
        <v>0.39160839160839156</v>
      </c>
      <c r="CG53" s="425">
        <v>0.38596491228070173</v>
      </c>
      <c r="CH53" s="425">
        <v>0.40458015267175568</v>
      </c>
      <c r="CI53" s="425">
        <v>0.4279835390946502</v>
      </c>
      <c r="CJ53" s="425">
        <v>0.47156726768377255</v>
      </c>
      <c r="CK53" s="425">
        <v>0.72340425531914898</v>
      </c>
      <c r="CL53" s="425">
        <v>0.72340425531914898</v>
      </c>
      <c r="CM53" s="425">
        <v>2</v>
      </c>
      <c r="CN53" s="425">
        <v>2</v>
      </c>
      <c r="CO53" s="425" t="str">
        <f t="shared" si="7"/>
        <v>-</v>
      </c>
      <c r="CP53" s="425">
        <v>2</v>
      </c>
      <c r="CQ53" s="425">
        <v>2</v>
      </c>
      <c r="CR53" s="425">
        <v>2</v>
      </c>
      <c r="CS53" s="425" t="s">
        <v>15</v>
      </c>
      <c r="CT53" s="425" t="s">
        <v>15</v>
      </c>
      <c r="CU53" s="425">
        <v>25</v>
      </c>
      <c r="CV53" s="425">
        <v>25</v>
      </c>
      <c r="CW53" s="425">
        <v>24.999999999999996</v>
      </c>
      <c r="CX53" s="425" t="s">
        <v>15</v>
      </c>
      <c r="CY53" s="425">
        <v>25</v>
      </c>
      <c r="CZ53" s="425">
        <v>25</v>
      </c>
      <c r="DA53" s="425" t="s">
        <v>15</v>
      </c>
      <c r="DB53" s="425">
        <f t="shared" si="8"/>
        <v>25.812904627416906</v>
      </c>
      <c r="DC53" s="425" t="s">
        <v>15</v>
      </c>
      <c r="DD53" s="425">
        <v>25</v>
      </c>
      <c r="DE53" s="425">
        <v>25</v>
      </c>
      <c r="DF53" s="425">
        <v>25.468585847739721</v>
      </c>
      <c r="DG53" s="425">
        <v>27.23</v>
      </c>
      <c r="DH53" s="425">
        <v>27.92</v>
      </c>
      <c r="DI53" s="425">
        <v>27.47</v>
      </c>
      <c r="DJ53" s="425">
        <v>27</v>
      </c>
      <c r="DK53" s="425">
        <v>27.58</v>
      </c>
      <c r="DL53" s="425">
        <v>26.998292620210851</v>
      </c>
      <c r="DM53" s="425">
        <v>26.581869100715693</v>
      </c>
      <c r="DN53" s="425">
        <v>25.812904627416906</v>
      </c>
      <c r="DO53" s="425">
        <f t="shared" si="9"/>
        <v>30.239367324468532</v>
      </c>
      <c r="DP53" s="425">
        <v>26.130543636976302</v>
      </c>
      <c r="DQ53" s="425">
        <v>21.672380018820576</v>
      </c>
      <c r="DR53" s="425">
        <v>21.621264251650189</v>
      </c>
      <c r="DS53" s="425">
        <v>27.857074055909756</v>
      </c>
      <c r="DT53" s="425">
        <v>28.835251730648203</v>
      </c>
      <c r="DU53" s="425">
        <v>29.111259901520015</v>
      </c>
      <c r="DV53" s="425">
        <v>30.364494318181819</v>
      </c>
      <c r="DW53" s="425">
        <v>32.103492333901194</v>
      </c>
      <c r="DX53" s="425">
        <v>30.5981499632443</v>
      </c>
      <c r="DY53" s="425">
        <v>29.73652774182414</v>
      </c>
      <c r="DZ53" s="425">
        <v>29.664624853985078</v>
      </c>
      <c r="EA53" s="425">
        <v>30.239367324468532</v>
      </c>
      <c r="EB53" s="425">
        <f t="shared" si="10"/>
        <v>13.808306318011233</v>
      </c>
      <c r="EC53" s="425">
        <v>31.035290749553834</v>
      </c>
      <c r="ED53" s="425">
        <v>28.177435955463018</v>
      </c>
      <c r="EE53" s="425">
        <v>27.202339496215416</v>
      </c>
      <c r="EF53" s="425">
        <v>23.277879560042575</v>
      </c>
      <c r="EG53" s="425">
        <v>17.966662866283226</v>
      </c>
      <c r="EH53" s="425">
        <v>16.342514666993573</v>
      </c>
      <c r="EI53" s="425">
        <v>15.984891363280385</v>
      </c>
      <c r="EJ53" s="425">
        <v>16.5754419115441</v>
      </c>
      <c r="EK53" s="425">
        <v>14.216009747262699</v>
      </c>
      <c r="EL53" s="425">
        <v>14.38464654212868</v>
      </c>
      <c r="EM53" s="425">
        <v>14.54328211830236</v>
      </c>
      <c r="EN53" s="425">
        <v>13.808306318011233</v>
      </c>
      <c r="EO53" s="425">
        <f t="shared" si="11"/>
        <v>16.190000000000001</v>
      </c>
      <c r="EP53" s="21">
        <v>13.92</v>
      </c>
      <c r="EQ53" s="21">
        <v>13.92</v>
      </c>
      <c r="ER53" s="21">
        <v>13.9</v>
      </c>
      <c r="ES53" s="21">
        <v>14.01</v>
      </c>
      <c r="ET53" s="21">
        <v>14.22</v>
      </c>
      <c r="EU53" s="21">
        <v>14.5</v>
      </c>
      <c r="EV53" s="21">
        <v>14.55</v>
      </c>
      <c r="EW53" s="21">
        <v>14.62</v>
      </c>
      <c r="EX53" s="21">
        <v>14.61</v>
      </c>
      <c r="EY53" s="21">
        <v>14.95</v>
      </c>
      <c r="EZ53" s="21">
        <v>15.54</v>
      </c>
      <c r="FA53" s="21">
        <v>16.190000000000001</v>
      </c>
    </row>
    <row r="54" spans="1:157" s="32" customFormat="1" ht="12.75" customHeight="1">
      <c r="A54" s="792" t="s">
        <v>3188</v>
      </c>
      <c r="B54" s="425">
        <f t="shared" si="0"/>
        <v>1.1349463706660015</v>
      </c>
      <c r="C54" s="425">
        <v>2.6344098753019338</v>
      </c>
      <c r="D54" s="425">
        <v>2.7812623094018658</v>
      </c>
      <c r="E54" s="425">
        <v>3.118694033191145</v>
      </c>
      <c r="F54" s="425">
        <v>2.4154190681247432</v>
      </c>
      <c r="G54" s="425">
        <v>34.389684467845058</v>
      </c>
      <c r="H54" s="425">
        <v>18.734240462165104</v>
      </c>
      <c r="I54" s="425">
        <v>19.026680277933284</v>
      </c>
      <c r="J54" s="425">
        <v>0.66641555355952842</v>
      </c>
      <c r="K54" s="425">
        <v>28.810572687224671</v>
      </c>
      <c r="L54" s="425">
        <v>2.7627124539151806</v>
      </c>
      <c r="M54" s="425">
        <v>0.43089406817306841</v>
      </c>
      <c r="N54" s="425">
        <v>1.1349463706660015</v>
      </c>
      <c r="O54" s="425">
        <f t="shared" si="1"/>
        <v>13.466360189255393</v>
      </c>
      <c r="P54" s="425">
        <v>4.1217630331753554</v>
      </c>
      <c r="Q54" s="425">
        <v>2.8657534246575342</v>
      </c>
      <c r="R54" s="425" t="s">
        <v>15</v>
      </c>
      <c r="S54" s="425">
        <v>4.8</v>
      </c>
      <c r="T54" s="425">
        <v>9.9</v>
      </c>
      <c r="U54" s="425">
        <v>17</v>
      </c>
      <c r="V54" s="425">
        <v>8.3000000000000007</v>
      </c>
      <c r="W54" s="425">
        <v>26.550000000000004</v>
      </c>
      <c r="X54" s="425">
        <v>9.9499999999999993</v>
      </c>
      <c r="Y54" s="425">
        <v>9.9</v>
      </c>
      <c r="Z54" s="425">
        <v>11.702972131442834</v>
      </c>
      <c r="AA54" s="425">
        <v>13.466360189255393</v>
      </c>
      <c r="AB54" s="425">
        <f t="shared" si="2"/>
        <v>3.0743575804867849</v>
      </c>
      <c r="AC54" s="425">
        <v>13.466360189255393</v>
      </c>
      <c r="AD54" s="425">
        <v>3.0404378230465188</v>
      </c>
      <c r="AE54" s="425">
        <v>3.0404378230465188</v>
      </c>
      <c r="AF54" s="425">
        <v>3.0404378230465188</v>
      </c>
      <c r="AG54" s="425">
        <v>30.798029937371371</v>
      </c>
      <c r="AH54" s="425">
        <v>40.092787138065312</v>
      </c>
      <c r="AI54" s="425">
        <v>22.080077469335059</v>
      </c>
      <c r="AJ54" s="425">
        <v>47.538395676138485</v>
      </c>
      <c r="AK54" s="425">
        <v>4.4916039118657594</v>
      </c>
      <c r="AL54" s="425">
        <v>2.7912419950557199</v>
      </c>
      <c r="AM54" s="425">
        <v>3.447802982369486</v>
      </c>
      <c r="AN54" s="425">
        <v>3.0743575804867849</v>
      </c>
      <c r="AO54" s="425">
        <f t="shared" si="3"/>
        <v>15.148241839573283</v>
      </c>
      <c r="AP54" s="425">
        <v>2.9647216192949801</v>
      </c>
      <c r="AQ54" s="425">
        <v>2.6539133138624531</v>
      </c>
      <c r="AR54" s="425">
        <v>2.9776869089548579</v>
      </c>
      <c r="AS54" s="425">
        <v>13.649316089597853</v>
      </c>
      <c r="AT54" s="425">
        <v>13.649316089597853</v>
      </c>
      <c r="AU54" s="425">
        <v>4.9633462715941397</v>
      </c>
      <c r="AV54" s="425">
        <v>3.6306058846752278</v>
      </c>
      <c r="AW54" s="425">
        <v>3.6306058846752278</v>
      </c>
      <c r="AX54" s="425">
        <v>33.986363329172676</v>
      </c>
      <c r="AY54" s="425">
        <v>17.615871734499386</v>
      </c>
      <c r="AZ54" s="425">
        <v>16.902962370627613</v>
      </c>
      <c r="BA54" s="425">
        <v>15.148241839573283</v>
      </c>
      <c r="BB54" s="425">
        <f t="shared" si="4"/>
        <v>0</v>
      </c>
      <c r="BC54" s="425">
        <v>13.924462972430881</v>
      </c>
      <c r="BD54" s="425">
        <v>2.3452157598499062</v>
      </c>
      <c r="BE54" s="425">
        <v>3.0114517559179945</v>
      </c>
      <c r="BF54" s="425">
        <v>1.2812886102594612</v>
      </c>
      <c r="BG54" s="425">
        <v>0</v>
      </c>
      <c r="BH54" s="425">
        <v>0</v>
      </c>
      <c r="BI54" s="425">
        <v>0</v>
      </c>
      <c r="BJ54" s="425">
        <v>0</v>
      </c>
      <c r="BK54" s="425">
        <v>0</v>
      </c>
      <c r="BL54" s="425">
        <v>0</v>
      </c>
      <c r="BM54" s="425">
        <v>0</v>
      </c>
      <c r="BN54" s="425">
        <v>0</v>
      </c>
      <c r="BO54" s="425">
        <f t="shared" si="5"/>
        <v>21.198111575609051</v>
      </c>
      <c r="BP54" s="425">
        <v>9.8999999999999986</v>
      </c>
      <c r="BQ54" s="425">
        <v>9.8999999999999986</v>
      </c>
      <c r="BR54" s="425">
        <v>9.8999999999999986</v>
      </c>
      <c r="BS54" s="425">
        <v>9.8999999999999986</v>
      </c>
      <c r="BT54" s="425">
        <v>9.8999999999999986</v>
      </c>
      <c r="BU54" s="425">
        <v>9.8999999999999986</v>
      </c>
      <c r="BV54" s="425">
        <v>20.495902364682166</v>
      </c>
      <c r="BW54" s="425">
        <v>21.198111575609051</v>
      </c>
      <c r="BX54" s="425">
        <v>21.198111575609051</v>
      </c>
      <c r="BY54" s="425">
        <v>21.198111575609051</v>
      </c>
      <c r="BZ54" s="425">
        <v>21.198111575609051</v>
      </c>
      <c r="CA54" s="425">
        <v>21.198111575609051</v>
      </c>
      <c r="CB54" s="425">
        <f t="shared" si="6"/>
        <v>19.444662639280441</v>
      </c>
      <c r="CC54" s="425">
        <v>21.198111575609051</v>
      </c>
      <c r="CD54" s="425">
        <v>21.198111575609051</v>
      </c>
      <c r="CE54" s="425">
        <v>21.198111575609051</v>
      </c>
      <c r="CF54" s="425">
        <v>21.743194684336373</v>
      </c>
      <c r="CG54" s="425">
        <v>21.744213923467036</v>
      </c>
      <c r="CH54" s="425">
        <v>21.744213923467036</v>
      </c>
      <c r="CI54" s="425">
        <v>19.788617299589674</v>
      </c>
      <c r="CJ54" s="425">
        <v>19.289430802672889</v>
      </c>
      <c r="CK54" s="425">
        <v>19.314352447326645</v>
      </c>
      <c r="CL54" s="425">
        <v>19.353921806048863</v>
      </c>
      <c r="CM54" s="425">
        <v>19.444776808482082</v>
      </c>
      <c r="CN54" s="425">
        <v>19.444662639280441</v>
      </c>
      <c r="CO54" s="425">
        <f t="shared" si="7"/>
        <v>24.509962374816713</v>
      </c>
      <c r="CP54" s="425">
        <v>19.586158300635908</v>
      </c>
      <c r="CQ54" s="425">
        <v>19.586882573610776</v>
      </c>
      <c r="CR54" s="425">
        <v>22.619534375035474</v>
      </c>
      <c r="CS54" s="425">
        <v>31.125566830622887</v>
      </c>
      <c r="CT54" s="425">
        <v>32.006467956664693</v>
      </c>
      <c r="CU54" s="425">
        <v>30.857990075745633</v>
      </c>
      <c r="CV54" s="425">
        <v>28.222342718577391</v>
      </c>
      <c r="CW54" s="425">
        <v>28.484310872133459</v>
      </c>
      <c r="CX54" s="425">
        <v>26.783901871577957</v>
      </c>
      <c r="CY54" s="425">
        <v>28.06921667017793</v>
      </c>
      <c r="CZ54" s="425">
        <v>26.981846764488058</v>
      </c>
      <c r="DA54" s="425">
        <v>24.509962374816713</v>
      </c>
      <c r="DB54" s="425">
        <f t="shared" si="8"/>
        <v>24.697645620227632</v>
      </c>
      <c r="DC54" s="425">
        <v>26.485282655884227</v>
      </c>
      <c r="DD54" s="425">
        <v>26.910047396763503</v>
      </c>
      <c r="DE54" s="425">
        <v>27.565298943837544</v>
      </c>
      <c r="DF54" s="425">
        <v>27.556112120791713</v>
      </c>
      <c r="DG54" s="425">
        <v>25.835458552775211</v>
      </c>
      <c r="DH54" s="425">
        <v>26.145196803230633</v>
      </c>
      <c r="DI54" s="425">
        <v>26.00832029657176</v>
      </c>
      <c r="DJ54" s="425">
        <v>25.880850218232858</v>
      </c>
      <c r="DK54" s="425">
        <v>25.862532468654681</v>
      </c>
      <c r="DL54" s="425">
        <v>26.252041188508144</v>
      </c>
      <c r="DM54" s="425">
        <v>26.030785997654309</v>
      </c>
      <c r="DN54" s="425">
        <v>24.697645620227632</v>
      </c>
      <c r="DO54" s="425">
        <f t="shared" si="9"/>
        <v>25.390342022865287</v>
      </c>
      <c r="DP54" s="425">
        <v>24.489442934220154</v>
      </c>
      <c r="DQ54" s="425">
        <v>25.373917938045867</v>
      </c>
      <c r="DR54" s="425">
        <v>25.259040453608421</v>
      </c>
      <c r="DS54" s="425">
        <v>24.75312214753788</v>
      </c>
      <c r="DT54" s="425">
        <v>24.865941260630279</v>
      </c>
      <c r="DU54" s="425">
        <v>26.324837979165078</v>
      </c>
      <c r="DV54" s="425">
        <v>25.143293044197943</v>
      </c>
      <c r="DW54" s="425">
        <v>25.700110174573279</v>
      </c>
      <c r="DX54" s="425">
        <v>24.454387473586081</v>
      </c>
      <c r="DY54" s="425">
        <v>24.077864776412895</v>
      </c>
      <c r="DZ54" s="425">
        <v>24.729100986744985</v>
      </c>
      <c r="EA54" s="425">
        <v>25.390342022865287</v>
      </c>
      <c r="EB54" s="425">
        <f t="shared" si="10"/>
        <v>22.16032687987461</v>
      </c>
      <c r="EC54" s="425">
        <v>25.948508362878705</v>
      </c>
      <c r="ED54" s="425">
        <v>25.446969030207121</v>
      </c>
      <c r="EE54" s="425">
        <v>23.962459875197368</v>
      </c>
      <c r="EF54" s="425">
        <v>21.7425776526634</v>
      </c>
      <c r="EG54" s="425">
        <v>21.58073566565394</v>
      </c>
      <c r="EH54" s="425">
        <v>21.700406346486488</v>
      </c>
      <c r="EI54" s="425">
        <v>21.811575764158519</v>
      </c>
      <c r="EJ54" s="425">
        <v>21.885952366373846</v>
      </c>
      <c r="EK54" s="425">
        <v>21.777151942982496</v>
      </c>
      <c r="EL54" s="425">
        <v>21.88833356505118</v>
      </c>
      <c r="EM54" s="425">
        <v>21.265173265429265</v>
      </c>
      <c r="EN54" s="425">
        <v>22.16032687987461</v>
      </c>
      <c r="EO54" s="425">
        <f t="shared" si="11"/>
        <v>23.62</v>
      </c>
      <c r="EP54" s="20">
        <v>20.88</v>
      </c>
      <c r="EQ54" s="20">
        <v>21.29</v>
      </c>
      <c r="ER54" s="20">
        <v>21.51</v>
      </c>
      <c r="ES54" s="20">
        <v>21.78</v>
      </c>
      <c r="ET54" s="20">
        <v>22.11</v>
      </c>
      <c r="EU54" s="20">
        <v>22.34</v>
      </c>
      <c r="EV54" s="20">
        <v>22.42</v>
      </c>
      <c r="EW54" s="20">
        <v>22.36</v>
      </c>
      <c r="EX54" s="20">
        <v>22.43</v>
      </c>
      <c r="EY54" s="20">
        <v>22.93</v>
      </c>
      <c r="EZ54" s="20">
        <v>23.29</v>
      </c>
      <c r="FA54" s="20">
        <v>23.62</v>
      </c>
    </row>
    <row r="55" spans="1:157" s="32" customFormat="1" ht="12.75" customHeight="1">
      <c r="A55" s="792" t="s">
        <v>3189</v>
      </c>
      <c r="B55" s="425">
        <f t="shared" si="0"/>
        <v>8.1534772182254205</v>
      </c>
      <c r="C55" s="425">
        <v>0.12076361142259916</v>
      </c>
      <c r="D55" s="425">
        <v>1.0280172071389254E-2</v>
      </c>
      <c r="E55" s="425">
        <v>8.7257910031006986E-3</v>
      </c>
      <c r="F55" s="425">
        <v>8.9976511945428217E-3</v>
      </c>
      <c r="G55" s="425">
        <v>200</v>
      </c>
      <c r="H55" s="425">
        <v>200</v>
      </c>
      <c r="I55" s="425">
        <v>200</v>
      </c>
      <c r="J55" s="425">
        <v>200</v>
      </c>
      <c r="K55" s="425">
        <v>200</v>
      </c>
      <c r="L55" s="425">
        <v>200</v>
      </c>
      <c r="M55" s="425">
        <v>200</v>
      </c>
      <c r="N55" s="425">
        <v>8.1534772182254205</v>
      </c>
      <c r="O55" s="425">
        <f t="shared" si="1"/>
        <v>0</v>
      </c>
      <c r="P55" s="425">
        <v>0.99502487562189057</v>
      </c>
      <c r="Q55" s="425">
        <v>6.7632850241545892</v>
      </c>
      <c r="R55" s="425">
        <v>1.0204081632653061</v>
      </c>
      <c r="S55" s="425">
        <v>1.0610079575596818</v>
      </c>
      <c r="T55" s="425">
        <v>1.0610079575596818</v>
      </c>
      <c r="U55" s="425">
        <v>1.0680907877169561</v>
      </c>
      <c r="V55" s="425">
        <v>0.80753701211305517</v>
      </c>
      <c r="W55" s="425">
        <v>0.81026333558406471</v>
      </c>
      <c r="X55" s="425">
        <v>0.67796610169491522</v>
      </c>
      <c r="Y55" s="425">
        <v>0</v>
      </c>
      <c r="Z55" s="425">
        <v>0</v>
      </c>
      <c r="AA55" s="425">
        <v>0</v>
      </c>
      <c r="AB55" s="425" t="str">
        <f t="shared" si="2"/>
        <v>-</v>
      </c>
      <c r="AC55" s="425">
        <v>0</v>
      </c>
      <c r="AD55" s="425">
        <v>0</v>
      </c>
      <c r="AE55" s="425">
        <v>0</v>
      </c>
      <c r="AF55" s="425">
        <v>0</v>
      </c>
      <c r="AG55" s="425">
        <v>0</v>
      </c>
      <c r="AH55" s="425">
        <v>0</v>
      </c>
      <c r="AI55" s="425" t="s">
        <v>15</v>
      </c>
      <c r="AJ55" s="425" t="s">
        <v>15</v>
      </c>
      <c r="AK55" s="425" t="s">
        <v>15</v>
      </c>
      <c r="AL55" s="425" t="s">
        <v>15</v>
      </c>
      <c r="AM55" s="425" t="s">
        <v>15</v>
      </c>
      <c r="AN55" s="425" t="s">
        <v>15</v>
      </c>
      <c r="AO55" s="425" t="str">
        <f t="shared" si="3"/>
        <v xml:space="preserve">- </v>
      </c>
      <c r="AP55" s="425" t="s">
        <v>2590</v>
      </c>
      <c r="AQ55" s="425" t="s">
        <v>2590</v>
      </c>
      <c r="AR55" s="425" t="s">
        <v>2590</v>
      </c>
      <c r="AS55" s="425" t="s">
        <v>2590</v>
      </c>
      <c r="AT55" s="425" t="s">
        <v>2590</v>
      </c>
      <c r="AU55" s="425" t="s">
        <v>2590</v>
      </c>
      <c r="AV55" s="425" t="s">
        <v>2590</v>
      </c>
      <c r="AW55" s="425" t="s">
        <v>2590</v>
      </c>
      <c r="AX55" s="425" t="s">
        <v>2590</v>
      </c>
      <c r="AY55" s="425" t="s">
        <v>2590</v>
      </c>
      <c r="AZ55" s="425" t="s">
        <v>2590</v>
      </c>
      <c r="BA55" s="425" t="s">
        <v>2590</v>
      </c>
      <c r="BB55" s="425" t="str">
        <f t="shared" si="4"/>
        <v xml:space="preserve">- </v>
      </c>
      <c r="BC55" s="425" t="s">
        <v>2590</v>
      </c>
      <c r="BD55" s="425" t="s">
        <v>2590</v>
      </c>
      <c r="BE55" s="425" t="s">
        <v>2590</v>
      </c>
      <c r="BF55" s="425" t="s">
        <v>2590</v>
      </c>
      <c r="BG55" s="425" t="s">
        <v>2590</v>
      </c>
      <c r="BH55" s="425" t="s">
        <v>2590</v>
      </c>
      <c r="BI55" s="425" t="s">
        <v>2590</v>
      </c>
      <c r="BJ55" s="425" t="s">
        <v>2590</v>
      </c>
      <c r="BK55" s="425" t="s">
        <v>2590</v>
      </c>
      <c r="BL55" s="425" t="s">
        <v>2590</v>
      </c>
      <c r="BM55" s="425" t="s">
        <v>2590</v>
      </c>
      <c r="BN55" s="425" t="s">
        <v>2590</v>
      </c>
      <c r="BO55" s="425" t="str">
        <f t="shared" si="5"/>
        <v xml:space="preserve">- </v>
      </c>
      <c r="BP55" s="425" t="s">
        <v>2590</v>
      </c>
      <c r="BQ55" s="425" t="s">
        <v>2590</v>
      </c>
      <c r="BR55" s="425" t="s">
        <v>2590</v>
      </c>
      <c r="BS55" s="425" t="s">
        <v>2590</v>
      </c>
      <c r="BT55" s="425" t="s">
        <v>2590</v>
      </c>
      <c r="BU55" s="425" t="s">
        <v>2590</v>
      </c>
      <c r="BV55" s="425" t="s">
        <v>2590</v>
      </c>
      <c r="BW55" s="425" t="s">
        <v>2590</v>
      </c>
      <c r="BX55" s="425" t="s">
        <v>2590</v>
      </c>
      <c r="BY55" s="425" t="s">
        <v>2590</v>
      </c>
      <c r="BZ55" s="425" t="s">
        <v>2590</v>
      </c>
      <c r="CA55" s="425" t="s">
        <v>2590</v>
      </c>
      <c r="CB55" s="425">
        <f t="shared" si="6"/>
        <v>44.999999999999993</v>
      </c>
      <c r="CC55" s="425" t="s">
        <v>2590</v>
      </c>
      <c r="CD55" s="425" t="s">
        <v>2590</v>
      </c>
      <c r="CE55" s="425" t="s">
        <v>2590</v>
      </c>
      <c r="CF55" s="425" t="s">
        <v>2590</v>
      </c>
      <c r="CG55" s="425" t="s">
        <v>2590</v>
      </c>
      <c r="CH55" s="425" t="s">
        <v>2590</v>
      </c>
      <c r="CI55" s="425" t="s">
        <v>2590</v>
      </c>
      <c r="CJ55" s="425">
        <v>44.999999999999993</v>
      </c>
      <c r="CK55" s="425">
        <v>44.999999999999993</v>
      </c>
      <c r="CL55" s="425">
        <v>44.999999999999993</v>
      </c>
      <c r="CM55" s="425">
        <v>44.999999999999993</v>
      </c>
      <c r="CN55" s="425">
        <v>44.999999999999993</v>
      </c>
      <c r="CO55" s="425" t="str">
        <f t="shared" si="7"/>
        <v>-</v>
      </c>
      <c r="CP55" s="425">
        <v>44.999999999999993</v>
      </c>
      <c r="CQ55" s="425">
        <v>44.999999999999993</v>
      </c>
      <c r="CR55" s="425">
        <v>40</v>
      </c>
      <c r="CS55" s="425" t="s">
        <v>15</v>
      </c>
      <c r="CT55" s="425" t="s">
        <v>15</v>
      </c>
      <c r="CU55" s="425" t="s">
        <v>15</v>
      </c>
      <c r="CV55" s="425" t="s">
        <v>15</v>
      </c>
      <c r="CW55" s="425" t="s">
        <v>15</v>
      </c>
      <c r="CX55" s="425" t="s">
        <v>15</v>
      </c>
      <c r="CY55" s="425" t="s">
        <v>15</v>
      </c>
      <c r="CZ55" s="425" t="s">
        <v>15</v>
      </c>
      <c r="DA55" s="425" t="s">
        <v>15</v>
      </c>
      <c r="DB55" s="425" t="str">
        <f t="shared" si="8"/>
        <v>-</v>
      </c>
      <c r="DC55" s="425" t="s">
        <v>15</v>
      </c>
      <c r="DD55" s="425" t="s">
        <v>15</v>
      </c>
      <c r="DE55" s="425" t="s">
        <v>15</v>
      </c>
      <c r="DF55" s="425" t="s">
        <v>15</v>
      </c>
      <c r="DG55" s="425" t="s">
        <v>15</v>
      </c>
      <c r="DH55" s="425" t="s">
        <v>15</v>
      </c>
      <c r="DI55" s="425" t="s">
        <v>15</v>
      </c>
      <c r="DJ55" s="425" t="s">
        <v>15</v>
      </c>
      <c r="DK55" s="425" t="s">
        <v>15</v>
      </c>
      <c r="DL55" s="425" t="s">
        <v>15</v>
      </c>
      <c r="DM55" s="425" t="s">
        <v>15</v>
      </c>
      <c r="DN55" s="425" t="s">
        <v>15</v>
      </c>
      <c r="DO55" s="425">
        <f t="shared" si="9"/>
        <v>20.770311196945087</v>
      </c>
      <c r="DP55" s="425" t="s">
        <v>2590</v>
      </c>
      <c r="DQ55" s="425" t="s">
        <v>2590</v>
      </c>
      <c r="DR55" s="425" t="s">
        <v>2590</v>
      </c>
      <c r="DS55" s="425" t="s">
        <v>2590</v>
      </c>
      <c r="DT55" s="425" t="s">
        <v>2590</v>
      </c>
      <c r="DU55" s="425" t="s">
        <v>2590</v>
      </c>
      <c r="DV55" s="425">
        <v>34</v>
      </c>
      <c r="DW55" s="425">
        <v>20.083499005964214</v>
      </c>
      <c r="DX55" s="425">
        <v>20.077161258360174</v>
      </c>
      <c r="DY55" s="425">
        <v>20.069599502860694</v>
      </c>
      <c r="DZ55" s="425">
        <v>20</v>
      </c>
      <c r="EA55" s="425">
        <v>20.770311196945087</v>
      </c>
      <c r="EB55" s="425">
        <f t="shared" si="10"/>
        <v>21.196004830574694</v>
      </c>
      <c r="EC55" s="425">
        <v>20.801724137931036</v>
      </c>
      <c r="ED55" s="425">
        <v>20.832978952146597</v>
      </c>
      <c r="EE55" s="425">
        <v>20.866644970710457</v>
      </c>
      <c r="EF55" s="425">
        <v>20.907000605088001</v>
      </c>
      <c r="EG55" s="425">
        <v>20.953032616238723</v>
      </c>
      <c r="EH55" s="425">
        <v>21.002878965922449</v>
      </c>
      <c r="EI55" s="425">
        <v>21.060586176727906</v>
      </c>
      <c r="EJ55" s="425">
        <v>28.150045468323743</v>
      </c>
      <c r="EK55" s="425">
        <v>27.005566259901521</v>
      </c>
      <c r="EL55" s="425">
        <v>20.885446840085041</v>
      </c>
      <c r="EM55" s="425">
        <v>21.17702425385982</v>
      </c>
      <c r="EN55" s="425">
        <v>21.196004830574694</v>
      </c>
      <c r="EO55" s="425">
        <f t="shared" si="11"/>
        <v>15.32</v>
      </c>
      <c r="EP55" s="21">
        <v>14.37</v>
      </c>
      <c r="EQ55" s="21">
        <v>14.21</v>
      </c>
      <c r="ER55" s="21">
        <v>14.09</v>
      </c>
      <c r="ES55" s="21">
        <v>13.46</v>
      </c>
      <c r="ET55" s="21">
        <v>13.34</v>
      </c>
      <c r="EU55" s="21">
        <v>13.39</v>
      </c>
      <c r="EV55" s="21">
        <v>13.95</v>
      </c>
      <c r="EW55" s="21">
        <v>14.22</v>
      </c>
      <c r="EX55" s="21">
        <v>14.21</v>
      </c>
      <c r="EY55" s="21">
        <v>14.26</v>
      </c>
      <c r="EZ55" s="21">
        <v>14.474547765092971</v>
      </c>
      <c r="FA55" s="21">
        <v>15.32</v>
      </c>
    </row>
    <row r="56" spans="1:157" s="32" customFormat="1" ht="12.75" customHeight="1">
      <c r="A56" s="792" t="s">
        <v>3057</v>
      </c>
      <c r="B56" s="425">
        <f t="shared" si="0"/>
        <v>27.914304889741128</v>
      </c>
      <c r="C56" s="425">
        <v>66.070086585069518</v>
      </c>
      <c r="D56" s="425">
        <v>64.407013739650097</v>
      </c>
      <c r="E56" s="425">
        <v>59.172986913189284</v>
      </c>
      <c r="F56" s="425">
        <v>62.147489974442635</v>
      </c>
      <c r="G56" s="425">
        <v>33.332302713987474</v>
      </c>
      <c r="H56" s="425">
        <v>32.054435831180022</v>
      </c>
      <c r="I56" s="425">
        <v>22.915273241043192</v>
      </c>
      <c r="J56" s="425">
        <v>18.761534610983983</v>
      </c>
      <c r="K56" s="425">
        <v>19.378932542624167</v>
      </c>
      <c r="L56" s="425">
        <v>30.06403262809075</v>
      </c>
      <c r="M56" s="425">
        <v>27.996866925064602</v>
      </c>
      <c r="N56" s="425">
        <v>27.914304889741128</v>
      </c>
      <c r="O56" s="425">
        <f t="shared" si="1"/>
        <v>22.892398587177571</v>
      </c>
      <c r="P56" s="425">
        <v>27.672690373246272</v>
      </c>
      <c r="Q56" s="425">
        <v>24.702430244941429</v>
      </c>
      <c r="R56" s="425">
        <v>22.950103644266132</v>
      </c>
      <c r="S56" s="425">
        <v>22.33975553505535</v>
      </c>
      <c r="T56" s="425">
        <v>21.012557297949339</v>
      </c>
      <c r="U56" s="425">
        <v>16.094488249058905</v>
      </c>
      <c r="V56" s="425">
        <v>13.528448955669223</v>
      </c>
      <c r="W56" s="425">
        <v>13.791867219917011</v>
      </c>
      <c r="X56" s="425">
        <v>14.024423345434233</v>
      </c>
      <c r="Y56" s="425">
        <v>13.263534136546182</v>
      </c>
      <c r="Z56" s="425">
        <v>10.549153468050246</v>
      </c>
      <c r="AA56" s="425">
        <v>22.892398587177571</v>
      </c>
      <c r="AB56" s="425">
        <f t="shared" si="2"/>
        <v>19.091983974571225</v>
      </c>
      <c r="AC56" s="425">
        <v>25.138333740532619</v>
      </c>
      <c r="AD56" s="425">
        <v>38.195944055944054</v>
      </c>
      <c r="AE56" s="425">
        <v>37.545540182513989</v>
      </c>
      <c r="AF56" s="425">
        <v>29.159469539991715</v>
      </c>
      <c r="AG56" s="425">
        <v>48.247676852239429</v>
      </c>
      <c r="AH56" s="425">
        <v>24.545896147403685</v>
      </c>
      <c r="AI56" s="425">
        <v>34.999106211827801</v>
      </c>
      <c r="AJ56" s="425">
        <v>35.438135463844084</v>
      </c>
      <c r="AK56" s="425">
        <v>35.469376364959963</v>
      </c>
      <c r="AL56" s="425">
        <v>35.600752823086573</v>
      </c>
      <c r="AM56" s="425">
        <v>37.324554826616691</v>
      </c>
      <c r="AN56" s="425">
        <v>19.091983974571225</v>
      </c>
      <c r="AO56" s="425">
        <f t="shared" si="3"/>
        <v>31.016046996445144</v>
      </c>
      <c r="AP56" s="425">
        <v>27.568722943722943</v>
      </c>
      <c r="AQ56" s="425">
        <v>26.91689393939394</v>
      </c>
      <c r="AR56" s="425">
        <v>30.742375366568915</v>
      </c>
      <c r="AS56" s="425">
        <v>31.354871794871798</v>
      </c>
      <c r="AT56" s="425">
        <v>30.254692495768293</v>
      </c>
      <c r="AU56" s="425">
        <v>33.484232980894085</v>
      </c>
      <c r="AV56" s="425">
        <v>23.931649942424741</v>
      </c>
      <c r="AW56" s="425">
        <v>22.552792164504378</v>
      </c>
      <c r="AX56" s="425">
        <v>22.337583382588871</v>
      </c>
      <c r="AY56" s="425">
        <v>32.752926749096055</v>
      </c>
      <c r="AZ56" s="425">
        <v>33.759352142110764</v>
      </c>
      <c r="BA56" s="425">
        <v>31.016046996445144</v>
      </c>
      <c r="BB56" s="425">
        <f t="shared" si="4"/>
        <v>28.126764942882875</v>
      </c>
      <c r="BC56" s="425">
        <v>32.677162218115342</v>
      </c>
      <c r="BD56" s="425">
        <v>30.689594386374047</v>
      </c>
      <c r="BE56" s="425">
        <v>27.491723655674242</v>
      </c>
      <c r="BF56" s="425">
        <v>27.623819848211344</v>
      </c>
      <c r="BG56" s="425">
        <v>32.896541701544109</v>
      </c>
      <c r="BH56" s="425">
        <v>32.913507530200633</v>
      </c>
      <c r="BI56" s="425">
        <v>31.055932436853254</v>
      </c>
      <c r="BJ56" s="425">
        <v>29.598279396880603</v>
      </c>
      <c r="BK56" s="425">
        <v>25.19708161913745</v>
      </c>
      <c r="BL56" s="425">
        <v>25.260209330989472</v>
      </c>
      <c r="BM56" s="425">
        <v>25.003895889238908</v>
      </c>
      <c r="BN56" s="425">
        <v>28.126764942882875</v>
      </c>
      <c r="BO56" s="425">
        <f t="shared" si="5"/>
        <v>10.797156729232043</v>
      </c>
      <c r="BP56" s="425">
        <v>27.530551692631704</v>
      </c>
      <c r="BQ56" s="425">
        <v>26.878392812105922</v>
      </c>
      <c r="BR56" s="425">
        <v>26.234512020015899</v>
      </c>
      <c r="BS56" s="425">
        <v>25.91948190034314</v>
      </c>
      <c r="BT56" s="425">
        <v>23.652208185158262</v>
      </c>
      <c r="BU56" s="425">
        <v>9.6364597384317623</v>
      </c>
      <c r="BV56" s="425">
        <v>9.588472073405935</v>
      </c>
      <c r="BW56" s="425">
        <v>9.4851083945856551</v>
      </c>
      <c r="BX56" s="425">
        <v>10.284798605649671</v>
      </c>
      <c r="BY56" s="425">
        <v>10.283551166546259</v>
      </c>
      <c r="BZ56" s="425">
        <v>10.759286376274328</v>
      </c>
      <c r="CA56" s="425">
        <v>10.797156729232043</v>
      </c>
      <c r="CB56" s="425">
        <f t="shared" si="6"/>
        <v>8.4425064788879887</v>
      </c>
      <c r="CC56" s="425">
        <v>15.875341683468307</v>
      </c>
      <c r="CD56" s="425">
        <v>11.606122665160131</v>
      </c>
      <c r="CE56" s="425">
        <v>11.662179221486683</v>
      </c>
      <c r="CF56" s="425">
        <v>11.663923626084038</v>
      </c>
      <c r="CG56" s="425">
        <v>11.34055704707041</v>
      </c>
      <c r="CH56" s="425">
        <v>11.132670790415713</v>
      </c>
      <c r="CI56" s="425">
        <v>11.197193510944061</v>
      </c>
      <c r="CJ56" s="425">
        <v>7.1427122295114076</v>
      </c>
      <c r="CK56" s="425">
        <v>3.5116288225134613</v>
      </c>
      <c r="CL56" s="425">
        <v>6.212031059270311</v>
      </c>
      <c r="CM56" s="425">
        <v>5.203588261513465</v>
      </c>
      <c r="CN56" s="425">
        <v>8.4425064788879887</v>
      </c>
      <c r="CO56" s="425">
        <f t="shared" si="7"/>
        <v>22.722403726453166</v>
      </c>
      <c r="CP56" s="425">
        <v>8.6783626896534525</v>
      </c>
      <c r="CQ56" s="425">
        <v>8.81130064232336</v>
      </c>
      <c r="CR56" s="425">
        <v>7.9471232306920641</v>
      </c>
      <c r="CS56" s="425">
        <v>13.085555342413199</v>
      </c>
      <c r="CT56" s="425">
        <v>12.930754466263105</v>
      </c>
      <c r="CU56" s="425">
        <v>20.261198666892614</v>
      </c>
      <c r="CV56" s="425">
        <v>25.418279098896246</v>
      </c>
      <c r="CW56" s="425">
        <v>26.602818548263027</v>
      </c>
      <c r="CX56" s="425">
        <v>25.750672342888841</v>
      </c>
      <c r="CY56" s="425">
        <v>21.843936290986797</v>
      </c>
      <c r="CZ56" s="425">
        <v>22.507888102156922</v>
      </c>
      <c r="DA56" s="425">
        <v>22.722403726453166</v>
      </c>
      <c r="DB56" s="425">
        <f t="shared" si="8"/>
        <v>24.48242642271914</v>
      </c>
      <c r="DC56" s="425">
        <v>22.625026046436346</v>
      </c>
      <c r="DD56" s="425">
        <v>21.580106398080719</v>
      </c>
      <c r="DE56" s="425">
        <v>21.42105030612516</v>
      </c>
      <c r="DF56" s="425">
        <v>22.33648470910569</v>
      </c>
      <c r="DG56" s="425">
        <v>22.284685900165531</v>
      </c>
      <c r="DH56" s="425">
        <v>21.892952285395079</v>
      </c>
      <c r="DI56" s="425">
        <v>22.583417056408155</v>
      </c>
      <c r="DJ56" s="425">
        <v>23.795345029355758</v>
      </c>
      <c r="DK56" s="425">
        <v>23.98221754210239</v>
      </c>
      <c r="DL56" s="425">
        <v>23.938626206372351</v>
      </c>
      <c r="DM56" s="425">
        <v>24.175842478470489</v>
      </c>
      <c r="DN56" s="425">
        <v>24.48242642271914</v>
      </c>
      <c r="DO56" s="425">
        <f t="shared" si="9"/>
        <v>21.653160642144922</v>
      </c>
      <c r="DP56" s="425">
        <v>22.62587979530489</v>
      </c>
      <c r="DQ56" s="425">
        <v>22.559427210225341</v>
      </c>
      <c r="DR56" s="425">
        <v>22.489972565272137</v>
      </c>
      <c r="DS56" s="425">
        <v>22.633465511249369</v>
      </c>
      <c r="DT56" s="425">
        <v>22.81074693346514</v>
      </c>
      <c r="DU56" s="425">
        <v>22.740871899265244</v>
      </c>
      <c r="DV56" s="425">
        <v>22.7756968763922</v>
      </c>
      <c r="DW56" s="425">
        <v>22.604072137199108</v>
      </c>
      <c r="DX56" s="425">
        <v>22.293087409632008</v>
      </c>
      <c r="DY56" s="425">
        <v>22.354835756490068</v>
      </c>
      <c r="DZ56" s="425">
        <v>21.640253149076678</v>
      </c>
      <c r="EA56" s="425">
        <v>21.653160642144922</v>
      </c>
      <c r="EB56" s="425">
        <f t="shared" si="10"/>
        <v>15.491461339830863</v>
      </c>
      <c r="EC56" s="425">
        <v>21.973637367083438</v>
      </c>
      <c r="ED56" s="425">
        <v>22.070812443508061</v>
      </c>
      <c r="EE56" s="425">
        <v>19.257909385374244</v>
      </c>
      <c r="EF56" s="425">
        <v>18.570375125007654</v>
      </c>
      <c r="EG56" s="425">
        <v>18.549328347668631</v>
      </c>
      <c r="EH56" s="425">
        <v>18.427870338809729</v>
      </c>
      <c r="EI56" s="425">
        <v>18.545903270218918</v>
      </c>
      <c r="EJ56" s="425">
        <v>17.27215581182568</v>
      </c>
      <c r="EK56" s="425">
        <v>14.723939616981202</v>
      </c>
      <c r="EL56" s="425">
        <v>14.657876883839981</v>
      </c>
      <c r="EM56" s="425">
        <v>14.787322777319448</v>
      </c>
      <c r="EN56" s="425">
        <v>15.491461339830863</v>
      </c>
      <c r="EO56" s="425">
        <f t="shared" si="11"/>
        <v>16.479914541465281</v>
      </c>
      <c r="EP56" s="21">
        <v>15.43154866704511</v>
      </c>
      <c r="EQ56" s="21">
        <v>15.740827313698961</v>
      </c>
      <c r="ER56" s="21">
        <v>16.14</v>
      </c>
      <c r="ES56" s="21">
        <v>16.442994696060431</v>
      </c>
      <c r="ET56" s="21">
        <v>19.920000000000002</v>
      </c>
      <c r="EU56" s="21">
        <v>19.248003725953989</v>
      </c>
      <c r="EV56" s="21">
        <v>17.661333059734289</v>
      </c>
      <c r="EW56" s="21">
        <v>17.949464902196972</v>
      </c>
      <c r="EX56" s="21">
        <v>17.989999999999998</v>
      </c>
      <c r="EY56" s="21">
        <v>17.482368540451851</v>
      </c>
      <c r="EZ56" s="21">
        <v>17.208762705506842</v>
      </c>
      <c r="FA56" s="21">
        <v>16.479914541465281</v>
      </c>
    </row>
    <row r="57" spans="1:157" s="32" customFormat="1" ht="12.75" customHeight="1">
      <c r="A57" s="792" t="s">
        <v>3190</v>
      </c>
      <c r="B57" s="425" t="str">
        <f t="shared" si="0"/>
        <v>-</v>
      </c>
      <c r="C57" s="425" t="s">
        <v>15</v>
      </c>
      <c r="D57" s="425" t="s">
        <v>15</v>
      </c>
      <c r="E57" s="425" t="s">
        <v>15</v>
      </c>
      <c r="F57" s="425" t="s">
        <v>15</v>
      </c>
      <c r="G57" s="425" t="s">
        <v>15</v>
      </c>
      <c r="H57" s="425" t="s">
        <v>15</v>
      </c>
      <c r="I57" s="425" t="s">
        <v>15</v>
      </c>
      <c r="J57" s="425" t="s">
        <v>15</v>
      </c>
      <c r="K57" s="425" t="s">
        <v>15</v>
      </c>
      <c r="L57" s="425" t="s">
        <v>15</v>
      </c>
      <c r="M57" s="425" t="s">
        <v>15</v>
      </c>
      <c r="N57" s="425" t="s">
        <v>15</v>
      </c>
      <c r="O57" s="425" t="str">
        <f t="shared" si="1"/>
        <v>-</v>
      </c>
      <c r="P57" s="425" t="s">
        <v>15</v>
      </c>
      <c r="Q57" s="425" t="s">
        <v>15</v>
      </c>
      <c r="R57" s="425" t="s">
        <v>15</v>
      </c>
      <c r="S57" s="425" t="s">
        <v>15</v>
      </c>
      <c r="T57" s="425" t="s">
        <v>15</v>
      </c>
      <c r="U57" s="425" t="s">
        <v>15</v>
      </c>
      <c r="V57" s="425" t="s">
        <v>15</v>
      </c>
      <c r="W57" s="425" t="s">
        <v>15</v>
      </c>
      <c r="X57" s="425" t="s">
        <v>15</v>
      </c>
      <c r="Y57" s="425" t="s">
        <v>15</v>
      </c>
      <c r="Z57" s="425" t="s">
        <v>15</v>
      </c>
      <c r="AA57" s="425" t="s">
        <v>15</v>
      </c>
      <c r="AB57" s="425" t="str">
        <f t="shared" si="2"/>
        <v>-</v>
      </c>
      <c r="AC57" s="425" t="s">
        <v>15</v>
      </c>
      <c r="AD57" s="425" t="s">
        <v>15</v>
      </c>
      <c r="AE57" s="425" t="s">
        <v>15</v>
      </c>
      <c r="AF57" s="425" t="s">
        <v>15</v>
      </c>
      <c r="AG57" s="425" t="s">
        <v>15</v>
      </c>
      <c r="AH57" s="425" t="s">
        <v>15</v>
      </c>
      <c r="AI57" s="425" t="s">
        <v>15</v>
      </c>
      <c r="AJ57" s="425" t="s">
        <v>15</v>
      </c>
      <c r="AK57" s="425" t="s">
        <v>15</v>
      </c>
      <c r="AL57" s="425" t="s">
        <v>15</v>
      </c>
      <c r="AM57" s="425" t="s">
        <v>15</v>
      </c>
      <c r="AN57" s="425" t="s">
        <v>15</v>
      </c>
      <c r="AO57" s="425" t="str">
        <f t="shared" si="3"/>
        <v xml:space="preserve">- </v>
      </c>
      <c r="AP57" s="425" t="s">
        <v>2590</v>
      </c>
      <c r="AQ57" s="425" t="s">
        <v>2590</v>
      </c>
      <c r="AR57" s="425" t="s">
        <v>2590</v>
      </c>
      <c r="AS57" s="425" t="s">
        <v>2590</v>
      </c>
      <c r="AT57" s="425" t="s">
        <v>2590</v>
      </c>
      <c r="AU57" s="425" t="s">
        <v>2590</v>
      </c>
      <c r="AV57" s="425" t="s">
        <v>2590</v>
      </c>
      <c r="AW57" s="425" t="s">
        <v>2590</v>
      </c>
      <c r="AX57" s="425" t="s">
        <v>2590</v>
      </c>
      <c r="AY57" s="425" t="s">
        <v>2590</v>
      </c>
      <c r="AZ57" s="425" t="s">
        <v>2590</v>
      </c>
      <c r="BA57" s="425" t="s">
        <v>2590</v>
      </c>
      <c r="BB57" s="425" t="str">
        <f t="shared" si="4"/>
        <v xml:space="preserve">- </v>
      </c>
      <c r="BC57" s="425" t="s">
        <v>2590</v>
      </c>
      <c r="BD57" s="425" t="s">
        <v>2590</v>
      </c>
      <c r="BE57" s="425" t="s">
        <v>2590</v>
      </c>
      <c r="BF57" s="425" t="s">
        <v>2590</v>
      </c>
      <c r="BG57" s="425" t="s">
        <v>2590</v>
      </c>
      <c r="BH57" s="425" t="s">
        <v>2590</v>
      </c>
      <c r="BI57" s="425" t="s">
        <v>2590</v>
      </c>
      <c r="BJ57" s="425" t="s">
        <v>2590</v>
      </c>
      <c r="BK57" s="425" t="s">
        <v>2590</v>
      </c>
      <c r="BL57" s="425" t="s">
        <v>2590</v>
      </c>
      <c r="BM57" s="425" t="s">
        <v>2590</v>
      </c>
      <c r="BN57" s="425" t="s">
        <v>2590</v>
      </c>
      <c r="BO57" s="425" t="str">
        <f t="shared" si="5"/>
        <v xml:space="preserve">- </v>
      </c>
      <c r="BP57" s="425" t="s">
        <v>2590</v>
      </c>
      <c r="BQ57" s="425" t="s">
        <v>2590</v>
      </c>
      <c r="BR57" s="425" t="s">
        <v>2590</v>
      </c>
      <c r="BS57" s="425" t="s">
        <v>2590</v>
      </c>
      <c r="BT57" s="425" t="s">
        <v>2590</v>
      </c>
      <c r="BU57" s="425" t="s">
        <v>2590</v>
      </c>
      <c r="BV57" s="425" t="s">
        <v>2590</v>
      </c>
      <c r="BW57" s="425" t="s">
        <v>2590</v>
      </c>
      <c r="BX57" s="425" t="s">
        <v>2590</v>
      </c>
      <c r="BY57" s="425" t="s">
        <v>2590</v>
      </c>
      <c r="BZ57" s="425" t="s">
        <v>2590</v>
      </c>
      <c r="CA57" s="425" t="s">
        <v>2590</v>
      </c>
      <c r="CB57" s="425" t="str">
        <f t="shared" si="6"/>
        <v xml:space="preserve">- </v>
      </c>
      <c r="CC57" s="425" t="s">
        <v>2590</v>
      </c>
      <c r="CD57" s="425" t="s">
        <v>2590</v>
      </c>
      <c r="CE57" s="425" t="s">
        <v>2590</v>
      </c>
      <c r="CF57" s="425" t="s">
        <v>2590</v>
      </c>
      <c r="CG57" s="425" t="s">
        <v>2590</v>
      </c>
      <c r="CH57" s="425" t="s">
        <v>2590</v>
      </c>
      <c r="CI57" s="425" t="s">
        <v>2590</v>
      </c>
      <c r="CJ57" s="425" t="s">
        <v>2590</v>
      </c>
      <c r="CK57" s="425" t="s">
        <v>2590</v>
      </c>
      <c r="CL57" s="425" t="s">
        <v>2590</v>
      </c>
      <c r="CM57" s="425" t="s">
        <v>2590</v>
      </c>
      <c r="CN57" s="425" t="s">
        <v>2590</v>
      </c>
      <c r="CO57" s="425">
        <f t="shared" si="7"/>
        <v>16.245068372362663</v>
      </c>
      <c r="CP57" s="425" t="s">
        <v>15</v>
      </c>
      <c r="CQ57" s="425" t="s">
        <v>15</v>
      </c>
      <c r="CR57" s="425" t="s">
        <v>15</v>
      </c>
      <c r="CS57" s="425">
        <v>9.593223063362025</v>
      </c>
      <c r="CT57" s="425">
        <v>8.9622521724178981</v>
      </c>
      <c r="CU57" s="425">
        <v>13.198739762796077</v>
      </c>
      <c r="CV57" s="425">
        <v>12.20339376571312</v>
      </c>
      <c r="CW57" s="425">
        <v>12.946993759714195</v>
      </c>
      <c r="CX57" s="425">
        <v>14.2530411331607</v>
      </c>
      <c r="CY57" s="425">
        <v>16.013087057062528</v>
      </c>
      <c r="CZ57" s="425">
        <v>15.967299991700907</v>
      </c>
      <c r="DA57" s="425">
        <v>16.245068372362663</v>
      </c>
      <c r="DB57" s="425">
        <f t="shared" si="8"/>
        <v>19.770187104562371</v>
      </c>
      <c r="DC57" s="425">
        <v>16.538829499518769</v>
      </c>
      <c r="DD57" s="425">
        <v>16.802892747303392</v>
      </c>
      <c r="DE57" s="425">
        <v>17.603715280396525</v>
      </c>
      <c r="DF57" s="425">
        <v>18.368626417817861</v>
      </c>
      <c r="DG57" s="425">
        <v>18.311301624129932</v>
      </c>
      <c r="DH57" s="425">
        <v>18.549865600839023</v>
      </c>
      <c r="DI57" s="425">
        <v>18.866006800709634</v>
      </c>
      <c r="DJ57" s="425">
        <v>19.567310298590918</v>
      </c>
      <c r="DK57" s="425">
        <v>19.514814555178347</v>
      </c>
      <c r="DL57" s="425">
        <v>19.482098665390275</v>
      </c>
      <c r="DM57" s="425">
        <v>19.202610487703588</v>
      </c>
      <c r="DN57" s="425">
        <v>19.770187104562371</v>
      </c>
      <c r="DO57" s="425">
        <f t="shared" si="9"/>
        <v>19.473527027758109</v>
      </c>
      <c r="DP57" s="425">
        <v>18.891839130967952</v>
      </c>
      <c r="DQ57" s="425">
        <v>18.838008957117484</v>
      </c>
      <c r="DR57" s="425">
        <v>18.569614429111542</v>
      </c>
      <c r="DS57" s="425">
        <v>18.677566927203507</v>
      </c>
      <c r="DT57" s="425">
        <v>18.355022456118906</v>
      </c>
      <c r="DU57" s="425">
        <v>18.110494952240906</v>
      </c>
      <c r="DV57" s="425">
        <v>18.071128453239016</v>
      </c>
      <c r="DW57" s="425">
        <v>18.411067065013821</v>
      </c>
      <c r="DX57" s="425">
        <v>18.785301262521411</v>
      </c>
      <c r="DY57" s="425">
        <v>19.292363053700853</v>
      </c>
      <c r="DZ57" s="425">
        <v>19.538023242402005</v>
      </c>
      <c r="EA57" s="425">
        <v>19.473527027758109</v>
      </c>
      <c r="EB57" s="425">
        <f t="shared" si="10"/>
        <v>17.55530062130909</v>
      </c>
      <c r="EC57" s="425">
        <v>19.597693177647436</v>
      </c>
      <c r="ED57" s="425">
        <v>19.390559907175003</v>
      </c>
      <c r="EE57" s="425">
        <v>18.976282883123503</v>
      </c>
      <c r="EF57" s="425">
        <v>19.051986046583099</v>
      </c>
      <c r="EG57" s="425">
        <v>18.564685651861812</v>
      </c>
      <c r="EH57" s="425">
        <v>18.473488324166276</v>
      </c>
      <c r="EI57" s="425">
        <v>18.451117842162041</v>
      </c>
      <c r="EJ57" s="425">
        <v>18.263268025630637</v>
      </c>
      <c r="EK57" s="425">
        <v>18.104623299813621</v>
      </c>
      <c r="EL57" s="425">
        <v>18.082095754937257</v>
      </c>
      <c r="EM57" s="425">
        <v>18.051553910409211</v>
      </c>
      <c r="EN57" s="425">
        <v>17.55530062130909</v>
      </c>
      <c r="EO57" s="425">
        <f t="shared" si="11"/>
        <v>17.708833741895937</v>
      </c>
      <c r="EP57" s="21">
        <v>17.295532133466153</v>
      </c>
      <c r="EQ57" s="21">
        <v>17.223969082458208</v>
      </c>
      <c r="ER57" s="21">
        <v>17.23</v>
      </c>
      <c r="ES57" s="21">
        <v>17.303699332389357</v>
      </c>
      <c r="ET57" s="21">
        <v>17.28</v>
      </c>
      <c r="EU57" s="21">
        <v>17.175069514461043</v>
      </c>
      <c r="EV57" s="21">
        <v>17.235729133790858</v>
      </c>
      <c r="EW57" s="21">
        <v>17.332211168946177</v>
      </c>
      <c r="EX57" s="21">
        <v>17.37</v>
      </c>
      <c r="EY57" s="21">
        <v>17.371796763168781</v>
      </c>
      <c r="EZ57" s="21">
        <v>17.562420745110796</v>
      </c>
      <c r="FA57" s="21">
        <v>17.708833741895937</v>
      </c>
    </row>
    <row r="58" spans="1:157" s="32" customFormat="1" ht="12.75" customHeight="1">
      <c r="A58" s="725" t="s">
        <v>3191</v>
      </c>
      <c r="B58" s="425">
        <f t="shared" si="0"/>
        <v>19.656932999970817</v>
      </c>
      <c r="C58" s="425">
        <v>9.8572587897264921</v>
      </c>
      <c r="D58" s="425">
        <v>9.7874707979835271</v>
      </c>
      <c r="E58" s="425">
        <v>11.246828663246323</v>
      </c>
      <c r="F58" s="425">
        <v>12.458275178138544</v>
      </c>
      <c r="G58" s="425">
        <v>16.658601987023523</v>
      </c>
      <c r="H58" s="425">
        <v>31.574932003626476</v>
      </c>
      <c r="I58" s="425">
        <v>24.740194110464994</v>
      </c>
      <c r="J58" s="425">
        <v>22.706346483704973</v>
      </c>
      <c r="K58" s="425">
        <v>12.842539101028605</v>
      </c>
      <c r="L58" s="425">
        <v>46.413362230192085</v>
      </c>
      <c r="M58" s="425">
        <v>24.220563002680969</v>
      </c>
      <c r="N58" s="425">
        <v>19.656932999970817</v>
      </c>
      <c r="O58" s="425">
        <f t="shared" si="1"/>
        <v>20.235502399106782</v>
      </c>
      <c r="P58" s="425">
        <v>24.893880758157383</v>
      </c>
      <c r="Q58" s="425">
        <v>25.513935061579541</v>
      </c>
      <c r="R58" s="425">
        <v>23.463469789059708</v>
      </c>
      <c r="S58" s="425">
        <v>25.464801480795934</v>
      </c>
      <c r="T58" s="425">
        <v>23.013512570373933</v>
      </c>
      <c r="U58" s="425">
        <v>20.476924616363263</v>
      </c>
      <c r="V58" s="425">
        <v>20.101876813835979</v>
      </c>
      <c r="W58" s="425">
        <v>20.133226580696473</v>
      </c>
      <c r="X58" s="425">
        <v>20.34019850594466</v>
      </c>
      <c r="Y58" s="425">
        <v>17.858210938184364</v>
      </c>
      <c r="Z58" s="425">
        <v>20.467644855144854</v>
      </c>
      <c r="AA58" s="425">
        <v>20.235502399106782</v>
      </c>
      <c r="AB58" s="425">
        <f t="shared" si="2"/>
        <v>38.078603386470178</v>
      </c>
      <c r="AC58" s="425">
        <v>19.085090285969557</v>
      </c>
      <c r="AD58" s="425">
        <v>19.140686862244898</v>
      </c>
      <c r="AE58" s="425">
        <v>20.880750562558973</v>
      </c>
      <c r="AF58" s="425">
        <v>24.05414225658134</v>
      </c>
      <c r="AG58" s="425">
        <v>25.050964095631379</v>
      </c>
      <c r="AH58" s="425">
        <v>23.305233309672353</v>
      </c>
      <c r="AI58" s="425">
        <v>17.993789886433685</v>
      </c>
      <c r="AJ58" s="425">
        <v>18.004903852037266</v>
      </c>
      <c r="AK58" s="425">
        <v>23.481267512637988</v>
      </c>
      <c r="AL58" s="425">
        <v>25.2627360606946</v>
      </c>
      <c r="AM58" s="425">
        <v>30.169759398496236</v>
      </c>
      <c r="AN58" s="425">
        <v>38.078603386470178</v>
      </c>
      <c r="AO58" s="425">
        <f t="shared" si="3"/>
        <v>20.649837515112416</v>
      </c>
      <c r="AP58" s="425">
        <v>38.92117541597635</v>
      </c>
      <c r="AQ58" s="425">
        <v>36.899009204894881</v>
      </c>
      <c r="AR58" s="425">
        <v>30.092311791080583</v>
      </c>
      <c r="AS58" s="425">
        <v>29.883773249306163</v>
      </c>
      <c r="AT58" s="425">
        <v>29.948060720778592</v>
      </c>
      <c r="AU58" s="425">
        <v>29.06257874152562</v>
      </c>
      <c r="AV58" s="425">
        <v>30.376765188508394</v>
      </c>
      <c r="AW58" s="425">
        <v>28.969363978760558</v>
      </c>
      <c r="AX58" s="425">
        <v>32.903272678188543</v>
      </c>
      <c r="AY58" s="425">
        <v>22.059886335265322</v>
      </c>
      <c r="AZ58" s="425">
        <v>20.558034054902084</v>
      </c>
      <c r="BA58" s="425">
        <v>20.649837515112416</v>
      </c>
      <c r="BB58" s="425">
        <f t="shared" si="4"/>
        <v>17.668308510684724</v>
      </c>
      <c r="BC58" s="425">
        <v>19.320702340797332</v>
      </c>
      <c r="BD58" s="425">
        <v>12.576816992436049</v>
      </c>
      <c r="BE58" s="425">
        <v>13.654425871971473</v>
      </c>
      <c r="BF58" s="425">
        <v>15.895444500192525</v>
      </c>
      <c r="BG58" s="425">
        <v>23.795452946196853</v>
      </c>
      <c r="BH58" s="425">
        <v>23.763154711265788</v>
      </c>
      <c r="BI58" s="425">
        <v>24.373103577077099</v>
      </c>
      <c r="BJ58" s="425">
        <v>16.359267159511415</v>
      </c>
      <c r="BK58" s="425">
        <v>16.296279109905694</v>
      </c>
      <c r="BL58" s="425">
        <v>34.794628810133176</v>
      </c>
      <c r="BM58" s="425">
        <v>18.82228530389051</v>
      </c>
      <c r="BN58" s="425">
        <v>17.668308510684724</v>
      </c>
      <c r="BO58" s="425">
        <f t="shared" si="5"/>
        <v>6.8072895432238587</v>
      </c>
      <c r="BP58" s="425">
        <v>18.14759857129604</v>
      </c>
      <c r="BQ58" s="425">
        <v>18.234571253305976</v>
      </c>
      <c r="BR58" s="425">
        <v>17.664506870869609</v>
      </c>
      <c r="BS58" s="425">
        <v>18.055482744166554</v>
      </c>
      <c r="BT58" s="425">
        <v>21.044684948893146</v>
      </c>
      <c r="BU58" s="425">
        <v>5.4231751332692077</v>
      </c>
      <c r="BV58" s="425">
        <v>4.7112418095707387</v>
      </c>
      <c r="BW58" s="425">
        <v>4.5462561171391798</v>
      </c>
      <c r="BX58" s="425">
        <v>5.1611898383548915</v>
      </c>
      <c r="BY58" s="425">
        <v>5.1619526377491223</v>
      </c>
      <c r="BZ58" s="425">
        <v>5.4192221478677158</v>
      </c>
      <c r="CA58" s="425">
        <v>6.8072895432238587</v>
      </c>
      <c r="CB58" s="425">
        <f t="shared" si="6"/>
        <v>7.3308499926367725</v>
      </c>
      <c r="CC58" s="425">
        <v>6.7934199674772504</v>
      </c>
      <c r="CD58" s="425">
        <v>5.7771514074951273</v>
      </c>
      <c r="CE58" s="425">
        <v>6.7828332787875159</v>
      </c>
      <c r="CF58" s="425">
        <v>7.9702395925155187</v>
      </c>
      <c r="CG58" s="425">
        <v>7.8164703974497955</v>
      </c>
      <c r="CH58" s="425">
        <v>8.0567008030995524</v>
      </c>
      <c r="CI58" s="425">
        <v>8.0836559114146187</v>
      </c>
      <c r="CJ58" s="425">
        <v>9.2681268441531603</v>
      </c>
      <c r="CK58" s="425">
        <v>7.9136887744075386</v>
      </c>
      <c r="CL58" s="425">
        <v>9.036825057058655</v>
      </c>
      <c r="CM58" s="425">
        <v>7.9207172529770027</v>
      </c>
      <c r="CN58" s="425">
        <v>7.3308499926367725</v>
      </c>
      <c r="CO58" s="425">
        <f t="shared" si="7"/>
        <v>10.276407472653533</v>
      </c>
      <c r="CP58" s="425">
        <v>7.3623586394609264</v>
      </c>
      <c r="CQ58" s="425">
        <v>7.9840832015645802</v>
      </c>
      <c r="CR58" s="425">
        <v>9.4410783823759523</v>
      </c>
      <c r="CS58" s="425">
        <v>2.4599095903519048</v>
      </c>
      <c r="CT58" s="425">
        <v>3.0696189747014833</v>
      </c>
      <c r="CU58" s="425">
        <v>3.014093219976929</v>
      </c>
      <c r="CV58" s="425">
        <v>3.1255179388739931</v>
      </c>
      <c r="CW58" s="425">
        <v>3.8020332489807402</v>
      </c>
      <c r="CX58" s="425">
        <v>12.543065831385457</v>
      </c>
      <c r="CY58" s="425">
        <v>13.076656807987973</v>
      </c>
      <c r="CZ58" s="425">
        <v>13.546107926431896</v>
      </c>
      <c r="DA58" s="425">
        <v>10.276407472653533</v>
      </c>
      <c r="DB58" s="425">
        <f t="shared" si="8"/>
        <v>17.409849798023853</v>
      </c>
      <c r="DC58" s="425">
        <v>11.466129846685154</v>
      </c>
      <c r="DD58" s="425">
        <v>14.56063110788739</v>
      </c>
      <c r="DE58" s="425">
        <v>16.45553205050906</v>
      </c>
      <c r="DF58" s="425">
        <v>19.012252114704488</v>
      </c>
      <c r="DG58" s="425">
        <v>19.426867863338451</v>
      </c>
      <c r="DH58" s="425">
        <v>20.000464265294454</v>
      </c>
      <c r="DI58" s="425">
        <v>20.840379497410197</v>
      </c>
      <c r="DJ58" s="425">
        <v>21.355647044499399</v>
      </c>
      <c r="DK58" s="425">
        <v>20.805735745484597</v>
      </c>
      <c r="DL58" s="425">
        <v>20.158350921433723</v>
      </c>
      <c r="DM58" s="425">
        <v>20.186204701273262</v>
      </c>
      <c r="DN58" s="425">
        <v>17.409849798023853</v>
      </c>
      <c r="DO58" s="425">
        <f t="shared" si="9"/>
        <v>23.371441657250053</v>
      </c>
      <c r="DP58" s="425">
        <v>17.495976145637165</v>
      </c>
      <c r="DQ58" s="425">
        <v>18.614089699110576</v>
      </c>
      <c r="DR58" s="425">
        <v>18.148871969462501</v>
      </c>
      <c r="DS58" s="425">
        <v>18.954740870882429</v>
      </c>
      <c r="DT58" s="425">
        <v>19.895634317055755</v>
      </c>
      <c r="DU58" s="425">
        <v>21.944089519387518</v>
      </c>
      <c r="DV58" s="425">
        <v>21.750337783728479</v>
      </c>
      <c r="DW58" s="425">
        <v>21.887154538893597</v>
      </c>
      <c r="DX58" s="425">
        <v>22.351488799947752</v>
      </c>
      <c r="DY58" s="425">
        <v>23.006674316988835</v>
      </c>
      <c r="DZ58" s="425">
        <v>23.23913064871703</v>
      </c>
      <c r="EA58" s="425">
        <v>23.371441657250053</v>
      </c>
      <c r="EB58" s="425">
        <f t="shared" si="10"/>
        <v>23.07318116354104</v>
      </c>
      <c r="EC58" s="425">
        <v>23.870276152934075</v>
      </c>
      <c r="ED58" s="425">
        <v>24.035956847525775</v>
      </c>
      <c r="EE58" s="425">
        <v>24.301737635306189</v>
      </c>
      <c r="EF58" s="425">
        <v>24.218880608398159</v>
      </c>
      <c r="EG58" s="425">
        <v>24.306439650955639</v>
      </c>
      <c r="EH58" s="425">
        <v>24.004868419332762</v>
      </c>
      <c r="EI58" s="425">
        <v>23.848009684767064</v>
      </c>
      <c r="EJ58" s="425">
        <v>23.834286883800903</v>
      </c>
      <c r="EK58" s="425">
        <v>23.563483589699402</v>
      </c>
      <c r="EL58" s="425">
        <v>23.205843178744203</v>
      </c>
      <c r="EM58" s="425">
        <v>23.09942521940583</v>
      </c>
      <c r="EN58" s="425">
        <v>23.07318116354104</v>
      </c>
      <c r="EO58" s="425">
        <f t="shared" si="11"/>
        <v>21.94</v>
      </c>
      <c r="EP58" s="20">
        <v>22.88</v>
      </c>
      <c r="EQ58" s="20">
        <v>22.64</v>
      </c>
      <c r="ER58" s="20">
        <v>22.54</v>
      </c>
      <c r="ES58" s="20">
        <v>22.49</v>
      </c>
      <c r="ET58" s="20">
        <v>22.48</v>
      </c>
      <c r="EU58" s="20">
        <v>22.24</v>
      </c>
      <c r="EV58" s="20">
        <v>22.08</v>
      </c>
      <c r="EW58" s="20">
        <v>21.85</v>
      </c>
      <c r="EX58" s="20">
        <v>21.75</v>
      </c>
      <c r="EY58" s="20">
        <v>21.81</v>
      </c>
      <c r="EZ58" s="20">
        <v>21.65</v>
      </c>
      <c r="FA58" s="20">
        <v>21.94</v>
      </c>
    </row>
    <row r="59" spans="1:157" s="32" customFormat="1" ht="12.75" customHeight="1">
      <c r="A59" s="725" t="s">
        <v>3192</v>
      </c>
      <c r="B59" s="425">
        <f t="shared" si="0"/>
        <v>5.4568231865520316</v>
      </c>
      <c r="C59" s="425">
        <v>0.84527138455996864</v>
      </c>
      <c r="D59" s="425">
        <v>1.2242579227519843</v>
      </c>
      <c r="E59" s="425">
        <v>1.4648548103588472</v>
      </c>
      <c r="F59" s="425">
        <v>1.4429379330401528</v>
      </c>
      <c r="G59" s="425">
        <v>5.1456774323515644</v>
      </c>
      <c r="H59" s="425">
        <v>5.8472815157181666</v>
      </c>
      <c r="I59" s="425">
        <v>7.8912522012543693</v>
      </c>
      <c r="J59" s="425">
        <v>7.1786068980406954</v>
      </c>
      <c r="K59" s="425">
        <v>7.3196002752595515</v>
      </c>
      <c r="L59" s="425">
        <v>9.4878572842158828</v>
      </c>
      <c r="M59" s="425">
        <v>8.8193261284170372</v>
      </c>
      <c r="N59" s="425">
        <v>5.4568231865520316</v>
      </c>
      <c r="O59" s="425">
        <f t="shared" si="1"/>
        <v>37.419327834095284</v>
      </c>
      <c r="P59" s="425">
        <v>18.848072765314424</v>
      </c>
      <c r="Q59" s="425">
        <v>21.49308039512005</v>
      </c>
      <c r="R59" s="425">
        <v>24.078105793657297</v>
      </c>
      <c r="S59" s="425">
        <v>26.720889597305352</v>
      </c>
      <c r="T59" s="425">
        <v>28.344447827852214</v>
      </c>
      <c r="U59" s="425">
        <v>25.019688923871716</v>
      </c>
      <c r="V59" s="425">
        <v>24.80191793943909</v>
      </c>
      <c r="W59" s="425">
        <v>20.877604026984088</v>
      </c>
      <c r="X59" s="425">
        <v>26.369319401890699</v>
      </c>
      <c r="Y59" s="425">
        <v>28.132039396025966</v>
      </c>
      <c r="Z59" s="425">
        <v>40.368225227950397</v>
      </c>
      <c r="AA59" s="425">
        <v>37.419327834095284</v>
      </c>
      <c r="AB59" s="425">
        <f t="shared" si="2"/>
        <v>42.195741350159203</v>
      </c>
      <c r="AC59" s="425">
        <v>36.239606843678978</v>
      </c>
      <c r="AD59" s="425">
        <v>34.686949783871192</v>
      </c>
      <c r="AE59" s="425">
        <v>34.481174859431555</v>
      </c>
      <c r="AF59" s="425">
        <v>34.190668941597011</v>
      </c>
      <c r="AG59" s="425">
        <v>33.928823920186602</v>
      </c>
      <c r="AH59" s="425">
        <v>30.157497488779104</v>
      </c>
      <c r="AI59" s="425">
        <v>32.138797594083265</v>
      </c>
      <c r="AJ59" s="425">
        <v>33.067409333039329</v>
      </c>
      <c r="AK59" s="425">
        <v>38.468804075782224</v>
      </c>
      <c r="AL59" s="425">
        <v>42.301326062096017</v>
      </c>
      <c r="AM59" s="425">
        <v>42.416050310462566</v>
      </c>
      <c r="AN59" s="425">
        <v>42.195741350159203</v>
      </c>
      <c r="AO59" s="425">
        <f t="shared" si="3"/>
        <v>32.234935100800882</v>
      </c>
      <c r="AP59" s="425">
        <v>41.38718016015725</v>
      </c>
      <c r="AQ59" s="425">
        <v>64.12018579626023</v>
      </c>
      <c r="AR59" s="425">
        <v>21.22745181809551</v>
      </c>
      <c r="AS59" s="425">
        <v>24.029366174293038</v>
      </c>
      <c r="AT59" s="425">
        <v>20.702533696323886</v>
      </c>
      <c r="AU59" s="425">
        <v>35.082389605829157</v>
      </c>
      <c r="AV59" s="425">
        <v>56.937295695052356</v>
      </c>
      <c r="AW59" s="425">
        <v>51.057278023739933</v>
      </c>
      <c r="AX59" s="425">
        <v>53.266452142090976</v>
      </c>
      <c r="AY59" s="425">
        <v>54.029800443458981</v>
      </c>
      <c r="AZ59" s="425">
        <v>32.856416321703129</v>
      </c>
      <c r="BA59" s="425">
        <v>32.234935100800882</v>
      </c>
      <c r="BB59" s="425">
        <f t="shared" si="4"/>
        <v>19.52905749221539</v>
      </c>
      <c r="BC59" s="425">
        <v>23.265779699539888</v>
      </c>
      <c r="BD59" s="425">
        <v>18.725248419150859</v>
      </c>
      <c r="BE59" s="425">
        <v>20.453757997677819</v>
      </c>
      <c r="BF59" s="425">
        <v>18.483879631829591</v>
      </c>
      <c r="BG59" s="425">
        <v>19.860605230727099</v>
      </c>
      <c r="BH59" s="425">
        <v>13.665173116089614</v>
      </c>
      <c r="BI59" s="425">
        <v>18.169085231447465</v>
      </c>
      <c r="BJ59" s="425">
        <v>17.643254772815169</v>
      </c>
      <c r="BK59" s="425">
        <v>12.440566719676161</v>
      </c>
      <c r="BL59" s="425">
        <v>16.760259297466952</v>
      </c>
      <c r="BM59" s="425">
        <v>15.885114621375456</v>
      </c>
      <c r="BN59" s="425">
        <v>19.52905749221539</v>
      </c>
      <c r="BO59" s="425">
        <f t="shared" si="5"/>
        <v>5.7976723366159355</v>
      </c>
      <c r="BP59" s="425">
        <v>25.148404462521626</v>
      </c>
      <c r="BQ59" s="425">
        <v>26.203232413928564</v>
      </c>
      <c r="BR59" s="425">
        <v>26.432654810919058</v>
      </c>
      <c r="BS59" s="425">
        <v>26.984000647092131</v>
      </c>
      <c r="BT59" s="425">
        <v>29.025544388609717</v>
      </c>
      <c r="BU59" s="425">
        <v>14.110641560875864</v>
      </c>
      <c r="BV59" s="425">
        <v>18.806744487678341</v>
      </c>
      <c r="BW59" s="425">
        <v>17.192370469450648</v>
      </c>
      <c r="BX59" s="425">
        <v>17.205391793808325</v>
      </c>
      <c r="BY59" s="425">
        <v>11.476741301531591</v>
      </c>
      <c r="BZ59" s="425">
        <v>4.9583078155179727</v>
      </c>
      <c r="CA59" s="425">
        <v>5.7976723366159355</v>
      </c>
      <c r="CB59" s="425">
        <f t="shared" si="6"/>
        <v>31.092955142599227</v>
      </c>
      <c r="CC59" s="425">
        <v>5.7981954680074379</v>
      </c>
      <c r="CD59" s="425">
        <v>0.69537651551666613</v>
      </c>
      <c r="CE59" s="425">
        <v>7.5995097376903642</v>
      </c>
      <c r="CF59" s="425">
        <v>6.7326475504693324</v>
      </c>
      <c r="CG59" s="425">
        <v>10.263270760854063</v>
      </c>
      <c r="CH59" s="425">
        <v>10.198677425091134</v>
      </c>
      <c r="CI59" s="425">
        <v>10.235566623151344</v>
      </c>
      <c r="CJ59" s="425">
        <v>8.3146078336087097</v>
      </c>
      <c r="CK59" s="425">
        <v>37.110994216698465</v>
      </c>
      <c r="CL59" s="425">
        <v>38.784728279956795</v>
      </c>
      <c r="CM59" s="425">
        <v>39.092103457546457</v>
      </c>
      <c r="CN59" s="425">
        <v>31.092955142599227</v>
      </c>
      <c r="CO59" s="425">
        <f t="shared" si="7"/>
        <v>19.767252714968794</v>
      </c>
      <c r="CP59" s="425">
        <v>30.943438374756962</v>
      </c>
      <c r="CQ59" s="425">
        <v>21.902480713397601</v>
      </c>
      <c r="CR59" s="425">
        <v>21.607190179047283</v>
      </c>
      <c r="CS59" s="425">
        <v>19.667033207839982</v>
      </c>
      <c r="CT59" s="425">
        <v>19.095390307384537</v>
      </c>
      <c r="CU59" s="425">
        <v>19.253669094725147</v>
      </c>
      <c r="CV59" s="425">
        <v>15.590508788505954</v>
      </c>
      <c r="CW59" s="425">
        <v>17.02277697442134</v>
      </c>
      <c r="CX59" s="425">
        <v>17.275965459748821</v>
      </c>
      <c r="CY59" s="425">
        <v>17.930353078953342</v>
      </c>
      <c r="CZ59" s="425">
        <v>17.404054761150764</v>
      </c>
      <c r="DA59" s="425">
        <v>19.767252714968794</v>
      </c>
      <c r="DB59" s="425">
        <f t="shared" si="8"/>
        <v>21.59911433736432</v>
      </c>
      <c r="DC59" s="425">
        <v>18.506895223253899</v>
      </c>
      <c r="DD59" s="425">
        <v>18.105571014492757</v>
      </c>
      <c r="DE59" s="425">
        <v>17.428968073081698</v>
      </c>
      <c r="DF59" s="425">
        <v>17.570206246784945</v>
      </c>
      <c r="DG59" s="425">
        <v>19.067504849283686</v>
      </c>
      <c r="DH59" s="425">
        <v>20.412741539760852</v>
      </c>
      <c r="DI59" s="425">
        <v>21.118929807829861</v>
      </c>
      <c r="DJ59" s="425">
        <v>21.523679951333325</v>
      </c>
      <c r="DK59" s="425">
        <v>21.559247108978688</v>
      </c>
      <c r="DL59" s="425">
        <v>21.342340297719467</v>
      </c>
      <c r="DM59" s="425">
        <v>21.293295459538747</v>
      </c>
      <c r="DN59" s="425">
        <v>21.59911433736432</v>
      </c>
      <c r="DO59" s="425">
        <f t="shared" si="9"/>
        <v>18.212077300972769</v>
      </c>
      <c r="DP59" s="425">
        <v>22.566866850549228</v>
      </c>
      <c r="DQ59" s="425">
        <v>21.764980418255387</v>
      </c>
      <c r="DR59" s="425">
        <v>22.553842104631862</v>
      </c>
      <c r="DS59" s="425">
        <v>23.281739030723305</v>
      </c>
      <c r="DT59" s="425">
        <v>22.874428122292962</v>
      </c>
      <c r="DU59" s="425">
        <v>22.570193006705527</v>
      </c>
      <c r="DV59" s="425">
        <v>23.163848707556415</v>
      </c>
      <c r="DW59" s="425">
        <v>23.352478495126554</v>
      </c>
      <c r="DX59" s="425">
        <v>23.611512451289098</v>
      </c>
      <c r="DY59" s="425">
        <v>23.001609061852356</v>
      </c>
      <c r="DZ59" s="425">
        <v>19.351959093829159</v>
      </c>
      <c r="EA59" s="425">
        <v>18.212077300972769</v>
      </c>
      <c r="EB59" s="425">
        <f t="shared" si="10"/>
        <v>18.038815754018788</v>
      </c>
      <c r="EC59" s="425">
        <v>17.479426528289451</v>
      </c>
      <c r="ED59" s="425">
        <v>16.840341167487917</v>
      </c>
      <c r="EE59" s="425">
        <v>16.740851632331676</v>
      </c>
      <c r="EF59" s="425">
        <v>17.017468113986403</v>
      </c>
      <c r="EG59" s="425">
        <v>17.60405068737461</v>
      </c>
      <c r="EH59" s="425">
        <v>18.938322927613278</v>
      </c>
      <c r="EI59" s="425">
        <v>19.128748050021994</v>
      </c>
      <c r="EJ59" s="425">
        <v>17.821485640977482</v>
      </c>
      <c r="EK59" s="425">
        <v>18.384489282219459</v>
      </c>
      <c r="EL59" s="425">
        <v>18.249762285680028</v>
      </c>
      <c r="EM59" s="425">
        <v>20.169106425051055</v>
      </c>
      <c r="EN59" s="425">
        <v>18.038815754018788</v>
      </c>
      <c r="EO59" s="425">
        <f t="shared" si="11"/>
        <v>19.57</v>
      </c>
      <c r="EP59" s="20">
        <v>16.059999999999999</v>
      </c>
      <c r="EQ59" s="20">
        <v>15.9</v>
      </c>
      <c r="ER59" s="20">
        <v>17.16</v>
      </c>
      <c r="ES59" s="20">
        <v>17.09</v>
      </c>
      <c r="ET59" s="20">
        <v>17.47</v>
      </c>
      <c r="EU59" s="20">
        <v>18.05</v>
      </c>
      <c r="EV59" s="20">
        <v>18.12</v>
      </c>
      <c r="EW59" s="20">
        <v>18.329999999999998</v>
      </c>
      <c r="EX59" s="20">
        <v>18.420000000000002</v>
      </c>
      <c r="EY59" s="20">
        <v>18.8</v>
      </c>
      <c r="EZ59" s="20">
        <v>18.829999999999998</v>
      </c>
      <c r="FA59" s="20">
        <v>19.57</v>
      </c>
    </row>
    <row r="60" spans="1:157" s="32" customFormat="1" ht="12.75" customHeight="1">
      <c r="A60" s="724" t="s">
        <v>3195</v>
      </c>
      <c r="B60" s="424">
        <f t="shared" si="0"/>
        <v>0</v>
      </c>
      <c r="C60" s="424">
        <v>0</v>
      </c>
      <c r="D60" s="424">
        <v>0</v>
      </c>
      <c r="E60" s="424">
        <v>0</v>
      </c>
      <c r="F60" s="424">
        <v>0</v>
      </c>
      <c r="G60" s="424">
        <v>0</v>
      </c>
      <c r="H60" s="424">
        <v>0</v>
      </c>
      <c r="I60" s="424">
        <v>0</v>
      </c>
      <c r="J60" s="424">
        <v>0</v>
      </c>
      <c r="K60" s="424">
        <v>0</v>
      </c>
      <c r="L60" s="424">
        <v>0</v>
      </c>
      <c r="M60" s="424">
        <v>0</v>
      </c>
      <c r="N60" s="424">
        <v>0</v>
      </c>
      <c r="O60" s="424">
        <f t="shared" si="1"/>
        <v>0</v>
      </c>
      <c r="P60" s="424">
        <v>0</v>
      </c>
      <c r="Q60" s="424">
        <v>0</v>
      </c>
      <c r="R60" s="424">
        <v>0</v>
      </c>
      <c r="S60" s="424">
        <v>0</v>
      </c>
      <c r="T60" s="424">
        <v>0</v>
      </c>
      <c r="U60" s="424">
        <v>0</v>
      </c>
      <c r="V60" s="424">
        <v>0</v>
      </c>
      <c r="W60" s="424">
        <v>0</v>
      </c>
      <c r="X60" s="424">
        <v>0</v>
      </c>
      <c r="Y60" s="424">
        <v>0</v>
      </c>
      <c r="Z60" s="424">
        <v>0</v>
      </c>
      <c r="AA60" s="424">
        <v>0</v>
      </c>
      <c r="AB60" s="424">
        <f t="shared" si="2"/>
        <v>0</v>
      </c>
      <c r="AC60" s="424">
        <v>0</v>
      </c>
      <c r="AD60" s="424">
        <v>0</v>
      </c>
      <c r="AE60" s="424">
        <v>0</v>
      </c>
      <c r="AF60" s="424">
        <v>0</v>
      </c>
      <c r="AG60" s="424">
        <v>0</v>
      </c>
      <c r="AH60" s="424">
        <v>0</v>
      </c>
      <c r="AI60" s="424">
        <v>0</v>
      </c>
      <c r="AJ60" s="424">
        <v>0</v>
      </c>
      <c r="AK60" s="424">
        <v>0</v>
      </c>
      <c r="AL60" s="424">
        <v>0</v>
      </c>
      <c r="AM60" s="424">
        <v>0</v>
      </c>
      <c r="AN60" s="424">
        <v>0</v>
      </c>
      <c r="AO60" s="424">
        <f t="shared" si="3"/>
        <v>0</v>
      </c>
      <c r="AP60" s="424">
        <v>0</v>
      </c>
      <c r="AQ60" s="424">
        <v>0</v>
      </c>
      <c r="AR60" s="424">
        <v>0</v>
      </c>
      <c r="AS60" s="424">
        <v>0</v>
      </c>
      <c r="AT60" s="424">
        <v>0</v>
      </c>
      <c r="AU60" s="424">
        <v>0</v>
      </c>
      <c r="AV60" s="424">
        <v>0</v>
      </c>
      <c r="AW60" s="424">
        <v>0</v>
      </c>
      <c r="AX60" s="424">
        <v>0</v>
      </c>
      <c r="AY60" s="424">
        <v>0</v>
      </c>
      <c r="AZ60" s="424">
        <v>0</v>
      </c>
      <c r="BA60" s="424">
        <v>0</v>
      </c>
      <c r="BB60" s="424">
        <f t="shared" si="4"/>
        <v>0</v>
      </c>
      <c r="BC60" s="424">
        <v>0</v>
      </c>
      <c r="BD60" s="424">
        <v>0</v>
      </c>
      <c r="BE60" s="424">
        <v>0</v>
      </c>
      <c r="BF60" s="424">
        <v>0</v>
      </c>
      <c r="BG60" s="424">
        <v>0</v>
      </c>
      <c r="BH60" s="424">
        <v>0</v>
      </c>
      <c r="BI60" s="424">
        <v>0</v>
      </c>
      <c r="BJ60" s="424">
        <v>0</v>
      </c>
      <c r="BK60" s="424">
        <v>0</v>
      </c>
      <c r="BL60" s="424">
        <v>0</v>
      </c>
      <c r="BM60" s="424">
        <v>0</v>
      </c>
      <c r="BN60" s="424">
        <v>0</v>
      </c>
      <c r="BO60" s="424">
        <f t="shared" si="5"/>
        <v>0</v>
      </c>
      <c r="BP60" s="424">
        <v>0</v>
      </c>
      <c r="BQ60" s="424">
        <v>0</v>
      </c>
      <c r="BR60" s="424">
        <v>0</v>
      </c>
      <c r="BS60" s="424">
        <v>0</v>
      </c>
      <c r="BT60" s="424">
        <v>0</v>
      </c>
      <c r="BU60" s="424">
        <v>0</v>
      </c>
      <c r="BV60" s="424">
        <v>0</v>
      </c>
      <c r="BW60" s="424">
        <v>0</v>
      </c>
      <c r="BX60" s="424">
        <v>0</v>
      </c>
      <c r="BY60" s="424">
        <v>0</v>
      </c>
      <c r="BZ60" s="424">
        <v>0</v>
      </c>
      <c r="CA60" s="424">
        <v>0</v>
      </c>
      <c r="CB60" s="424">
        <f t="shared" si="6"/>
        <v>0</v>
      </c>
      <c r="CC60" s="424">
        <v>0</v>
      </c>
      <c r="CD60" s="424">
        <v>0</v>
      </c>
      <c r="CE60" s="424">
        <v>0</v>
      </c>
      <c r="CF60" s="424">
        <v>0</v>
      </c>
      <c r="CG60" s="424">
        <v>0</v>
      </c>
      <c r="CH60" s="424">
        <v>0</v>
      </c>
      <c r="CI60" s="424">
        <v>0</v>
      </c>
      <c r="CJ60" s="424">
        <v>0</v>
      </c>
      <c r="CK60" s="424">
        <v>0</v>
      </c>
      <c r="CL60" s="424">
        <v>0</v>
      </c>
      <c r="CM60" s="424">
        <v>0</v>
      </c>
      <c r="CN60" s="424">
        <v>0</v>
      </c>
      <c r="CO60" s="424">
        <f t="shared" si="7"/>
        <v>29.776752181655286</v>
      </c>
      <c r="CP60" s="424">
        <v>0</v>
      </c>
      <c r="CQ60" s="424">
        <v>0</v>
      </c>
      <c r="CR60" s="424">
        <v>0</v>
      </c>
      <c r="CS60" s="424">
        <v>24.097883193121589</v>
      </c>
      <c r="CT60" s="424">
        <v>36.03473870866641</v>
      </c>
      <c r="CU60" s="424">
        <v>34.337307655408523</v>
      </c>
      <c r="CV60" s="424">
        <v>34.947264956001554</v>
      </c>
      <c r="CW60" s="424">
        <v>36.429124281079666</v>
      </c>
      <c r="CX60" s="424">
        <v>30.765907895804283</v>
      </c>
      <c r="CY60" s="424">
        <v>30.032015245812783</v>
      </c>
      <c r="CZ60" s="424">
        <v>28.488826769463412</v>
      </c>
      <c r="DA60" s="424">
        <v>29.776752181655286</v>
      </c>
      <c r="DB60" s="424">
        <f t="shared" si="8"/>
        <v>23.176581796259718</v>
      </c>
      <c r="DC60" s="424">
        <v>31.610909087883549</v>
      </c>
      <c r="DD60" s="424">
        <v>31.808918092066534</v>
      </c>
      <c r="DE60" s="424">
        <v>31.886578457382196</v>
      </c>
      <c r="DF60" s="424">
        <v>29.33312989873307</v>
      </c>
      <c r="DG60" s="424">
        <v>31.846185595623449</v>
      </c>
      <c r="DH60" s="424">
        <v>27.311910857790551</v>
      </c>
      <c r="DI60" s="424">
        <v>25.523633093792867</v>
      </c>
      <c r="DJ60" s="424">
        <v>22.376704350227016</v>
      </c>
      <c r="DK60" s="424">
        <v>22.971089757807963</v>
      </c>
      <c r="DL60" s="424">
        <v>24.196023146731633</v>
      </c>
      <c r="DM60" s="424">
        <v>23.108622234364507</v>
      </c>
      <c r="DN60" s="424">
        <v>23.176581796259718</v>
      </c>
      <c r="DO60" s="424">
        <f t="shared" si="9"/>
        <v>22.971101454266805</v>
      </c>
      <c r="DP60" s="424">
        <v>22.966957831824434</v>
      </c>
      <c r="DQ60" s="424">
        <v>23.662703946166321</v>
      </c>
      <c r="DR60" s="424">
        <v>23.866151437672901</v>
      </c>
      <c r="DS60" s="424">
        <v>20.931274519488507</v>
      </c>
      <c r="DT60" s="424">
        <v>23.375986700290039</v>
      </c>
      <c r="DU60" s="424">
        <v>23.602942694567652</v>
      </c>
      <c r="DV60" s="424">
        <v>25.327656896754295</v>
      </c>
      <c r="DW60" s="424">
        <v>29.014252715525814</v>
      </c>
      <c r="DX60" s="424">
        <v>28.333729044828726</v>
      </c>
      <c r="DY60" s="424">
        <v>19.570771161921925</v>
      </c>
      <c r="DZ60" s="424">
        <v>20.115362503036526</v>
      </c>
      <c r="EA60" s="424">
        <v>22.971101454266805</v>
      </c>
      <c r="EB60" s="424">
        <f t="shared" si="10"/>
        <v>20.808098716407802</v>
      </c>
      <c r="EC60" s="424">
        <v>25.745351793287274</v>
      </c>
      <c r="ED60" s="424">
        <v>26.548180705813728</v>
      </c>
      <c r="EE60" s="424">
        <v>29.021559685135706</v>
      </c>
      <c r="EF60" s="424">
        <v>19.689637882984769</v>
      </c>
      <c r="EG60" s="424">
        <v>19.86332747231469</v>
      </c>
      <c r="EH60" s="424">
        <v>19.862127274774871</v>
      </c>
      <c r="EI60" s="424">
        <v>19.079217385686974</v>
      </c>
      <c r="EJ60" s="424">
        <v>19.116555528311856</v>
      </c>
      <c r="EK60" s="424">
        <v>19.473903684162771</v>
      </c>
      <c r="EL60" s="424">
        <v>20.66908671952174</v>
      </c>
      <c r="EM60" s="424">
        <v>19.591212438815354</v>
      </c>
      <c r="EN60" s="424">
        <v>20.808098716407802</v>
      </c>
      <c r="EO60" s="424">
        <f t="shared" si="11"/>
        <v>22.79</v>
      </c>
      <c r="EP60" s="412">
        <v>21.16</v>
      </c>
      <c r="EQ60" s="412">
        <v>21</v>
      </c>
      <c r="ER60" s="412">
        <v>22.39</v>
      </c>
      <c r="ES60" s="412">
        <v>23.06</v>
      </c>
      <c r="ET60" s="412">
        <v>22.63</v>
      </c>
      <c r="EU60" s="412">
        <v>22.22</v>
      </c>
      <c r="EV60" s="412">
        <v>22.04</v>
      </c>
      <c r="EW60" s="412">
        <v>23.05</v>
      </c>
      <c r="EX60" s="412">
        <v>21.89</v>
      </c>
      <c r="EY60" s="412">
        <v>23.91</v>
      </c>
      <c r="EZ60" s="412">
        <v>23.67</v>
      </c>
      <c r="FA60" s="412">
        <v>22.79</v>
      </c>
    </row>
    <row r="61" spans="1:157" s="32" customFormat="1" ht="12.75" customHeight="1">
      <c r="A61" s="792" t="s">
        <v>3187</v>
      </c>
      <c r="B61" s="425">
        <f t="shared" si="0"/>
        <v>0</v>
      </c>
      <c r="C61" s="425">
        <v>0</v>
      </c>
      <c r="D61" s="425">
        <v>0</v>
      </c>
      <c r="E61" s="425">
        <v>0</v>
      </c>
      <c r="F61" s="425">
        <v>0</v>
      </c>
      <c r="G61" s="425">
        <v>0</v>
      </c>
      <c r="H61" s="425">
        <v>0</v>
      </c>
      <c r="I61" s="425">
        <v>0</v>
      </c>
      <c r="J61" s="425">
        <v>0</v>
      </c>
      <c r="K61" s="425">
        <v>0</v>
      </c>
      <c r="L61" s="425">
        <v>0</v>
      </c>
      <c r="M61" s="425">
        <v>0</v>
      </c>
      <c r="N61" s="425">
        <v>0</v>
      </c>
      <c r="O61" s="425">
        <f t="shared" si="1"/>
        <v>0</v>
      </c>
      <c r="P61" s="425">
        <v>0</v>
      </c>
      <c r="Q61" s="425">
        <v>0</v>
      </c>
      <c r="R61" s="425">
        <v>0</v>
      </c>
      <c r="S61" s="425">
        <v>0</v>
      </c>
      <c r="T61" s="425">
        <v>0</v>
      </c>
      <c r="U61" s="425">
        <v>0</v>
      </c>
      <c r="V61" s="425">
        <v>0</v>
      </c>
      <c r="W61" s="425">
        <v>0</v>
      </c>
      <c r="X61" s="425">
        <v>0</v>
      </c>
      <c r="Y61" s="425">
        <v>0</v>
      </c>
      <c r="Z61" s="425">
        <v>0</v>
      </c>
      <c r="AA61" s="425">
        <v>0</v>
      </c>
      <c r="AB61" s="425">
        <f t="shared" si="2"/>
        <v>0</v>
      </c>
      <c r="AC61" s="425">
        <v>0</v>
      </c>
      <c r="AD61" s="425">
        <v>0</v>
      </c>
      <c r="AE61" s="425">
        <v>0</v>
      </c>
      <c r="AF61" s="425">
        <v>0</v>
      </c>
      <c r="AG61" s="425">
        <v>0</v>
      </c>
      <c r="AH61" s="425">
        <v>0</v>
      </c>
      <c r="AI61" s="425">
        <v>0</v>
      </c>
      <c r="AJ61" s="425">
        <v>0</v>
      </c>
      <c r="AK61" s="425">
        <v>0</v>
      </c>
      <c r="AL61" s="425">
        <v>0</v>
      </c>
      <c r="AM61" s="425">
        <v>0</v>
      </c>
      <c r="AN61" s="425">
        <v>0</v>
      </c>
      <c r="AO61" s="425">
        <f t="shared" si="3"/>
        <v>0</v>
      </c>
      <c r="AP61" s="425">
        <v>0</v>
      </c>
      <c r="AQ61" s="425">
        <v>0</v>
      </c>
      <c r="AR61" s="425">
        <v>0</v>
      </c>
      <c r="AS61" s="425">
        <v>0</v>
      </c>
      <c r="AT61" s="425">
        <v>0</v>
      </c>
      <c r="AU61" s="425">
        <v>0</v>
      </c>
      <c r="AV61" s="425">
        <v>0</v>
      </c>
      <c r="AW61" s="425">
        <v>0</v>
      </c>
      <c r="AX61" s="425">
        <v>0</v>
      </c>
      <c r="AY61" s="425">
        <v>0</v>
      </c>
      <c r="AZ61" s="425">
        <v>0</v>
      </c>
      <c r="BA61" s="425">
        <v>0</v>
      </c>
      <c r="BB61" s="425">
        <f t="shared" si="4"/>
        <v>0</v>
      </c>
      <c r="BC61" s="425">
        <v>0</v>
      </c>
      <c r="BD61" s="425">
        <v>0</v>
      </c>
      <c r="BE61" s="425">
        <v>0</v>
      </c>
      <c r="BF61" s="425">
        <v>0</v>
      </c>
      <c r="BG61" s="425">
        <v>0</v>
      </c>
      <c r="BH61" s="425">
        <v>0</v>
      </c>
      <c r="BI61" s="425">
        <v>0</v>
      </c>
      <c r="BJ61" s="425">
        <v>0</v>
      </c>
      <c r="BK61" s="425">
        <v>0</v>
      </c>
      <c r="BL61" s="425">
        <v>0</v>
      </c>
      <c r="BM61" s="425">
        <v>0</v>
      </c>
      <c r="BN61" s="425">
        <v>0</v>
      </c>
      <c r="BO61" s="425">
        <f t="shared" si="5"/>
        <v>0</v>
      </c>
      <c r="BP61" s="425">
        <v>0</v>
      </c>
      <c r="BQ61" s="425">
        <v>0</v>
      </c>
      <c r="BR61" s="425">
        <v>0</v>
      </c>
      <c r="BS61" s="425">
        <v>0</v>
      </c>
      <c r="BT61" s="425">
        <v>0</v>
      </c>
      <c r="BU61" s="425">
        <v>0</v>
      </c>
      <c r="BV61" s="425">
        <v>0</v>
      </c>
      <c r="BW61" s="425">
        <v>0</v>
      </c>
      <c r="BX61" s="425">
        <v>0</v>
      </c>
      <c r="BY61" s="425">
        <v>0</v>
      </c>
      <c r="BZ61" s="425">
        <v>0</v>
      </c>
      <c r="CA61" s="425">
        <v>0</v>
      </c>
      <c r="CB61" s="425">
        <f t="shared" si="6"/>
        <v>0</v>
      </c>
      <c r="CC61" s="425">
        <v>0</v>
      </c>
      <c r="CD61" s="425">
        <v>0</v>
      </c>
      <c r="CE61" s="425">
        <v>0</v>
      </c>
      <c r="CF61" s="425">
        <v>0</v>
      </c>
      <c r="CG61" s="425">
        <v>0</v>
      </c>
      <c r="CH61" s="425">
        <v>0</v>
      </c>
      <c r="CI61" s="425">
        <v>0</v>
      </c>
      <c r="CJ61" s="425">
        <v>0</v>
      </c>
      <c r="CK61" s="425">
        <v>0</v>
      </c>
      <c r="CL61" s="425">
        <v>0</v>
      </c>
      <c r="CM61" s="425">
        <v>0</v>
      </c>
      <c r="CN61" s="425">
        <v>0</v>
      </c>
      <c r="CO61" s="425">
        <f t="shared" si="7"/>
        <v>42.876832027405314</v>
      </c>
      <c r="CP61" s="425">
        <v>0</v>
      </c>
      <c r="CQ61" s="425">
        <v>0</v>
      </c>
      <c r="CR61" s="425">
        <v>0</v>
      </c>
      <c r="CS61" s="425">
        <v>20.918779278342765</v>
      </c>
      <c r="CT61" s="425">
        <v>33.952486566934169</v>
      </c>
      <c r="CU61" s="425">
        <v>33.987538671812878</v>
      </c>
      <c r="CV61" s="425">
        <v>34.327237046075282</v>
      </c>
      <c r="CW61" s="425">
        <v>46.065617753041501</v>
      </c>
      <c r="CX61" s="425">
        <v>36.875966230601954</v>
      </c>
      <c r="CY61" s="425">
        <v>40.996360581289743</v>
      </c>
      <c r="CZ61" s="425">
        <v>42.707342081621242</v>
      </c>
      <c r="DA61" s="425">
        <v>42.876832027405314</v>
      </c>
      <c r="DB61" s="425">
        <f t="shared" si="8"/>
        <v>23.95031906524083</v>
      </c>
      <c r="DC61" s="425">
        <v>39.817430330654517</v>
      </c>
      <c r="DD61" s="425">
        <v>45.330869597541643</v>
      </c>
      <c r="DE61" s="425">
        <v>44.237147876118591</v>
      </c>
      <c r="DF61" s="425">
        <v>51.42699324576926</v>
      </c>
      <c r="DG61" s="425">
        <v>53.073359244993199</v>
      </c>
      <c r="DH61" s="425">
        <v>54.071866520472696</v>
      </c>
      <c r="DI61" s="425">
        <v>39.350462976956955</v>
      </c>
      <c r="DJ61" s="425">
        <v>34.892375263111077</v>
      </c>
      <c r="DK61" s="425">
        <v>32.835667914541325</v>
      </c>
      <c r="DL61" s="425">
        <v>35.618067550085662</v>
      </c>
      <c r="DM61" s="425">
        <v>24.143627086571602</v>
      </c>
      <c r="DN61" s="425">
        <v>23.95031906524083</v>
      </c>
      <c r="DO61" s="425">
        <f t="shared" si="9"/>
        <v>13.581931333574268</v>
      </c>
      <c r="DP61" s="425">
        <v>23.37642771903533</v>
      </c>
      <c r="DQ61" s="425">
        <v>41.483228307017129</v>
      </c>
      <c r="DR61" s="425">
        <v>36.098595213319456</v>
      </c>
      <c r="DS61" s="425">
        <v>9.3806768362382034</v>
      </c>
      <c r="DT61" s="425">
        <v>19.791513186853493</v>
      </c>
      <c r="DU61" s="425">
        <v>7.3151752675876809</v>
      </c>
      <c r="DV61" s="425">
        <v>16.403408488004533</v>
      </c>
      <c r="DW61" s="425">
        <v>31.814700216323036</v>
      </c>
      <c r="DX61" s="425">
        <v>28.823855398108865</v>
      </c>
      <c r="DY61" s="425">
        <v>7.3507175844732853</v>
      </c>
      <c r="DZ61" s="425">
        <v>6.6619342836261044</v>
      </c>
      <c r="EA61" s="425">
        <v>13.581931333574268</v>
      </c>
      <c r="EB61" s="425">
        <f t="shared" si="10"/>
        <v>22.90600966390047</v>
      </c>
      <c r="EC61" s="425">
        <v>19.555807145079626</v>
      </c>
      <c r="ED61" s="425">
        <v>25.07416090864341</v>
      </c>
      <c r="EE61" s="425">
        <v>30.32161594329364</v>
      </c>
      <c r="EF61" s="425">
        <v>9.1833281119100789</v>
      </c>
      <c r="EG61" s="425">
        <v>11.663087869824604</v>
      </c>
      <c r="EH61" s="425">
        <v>10.999770762578178</v>
      </c>
      <c r="EI61" s="425">
        <v>11.669103687301433</v>
      </c>
      <c r="EJ61" s="425">
        <v>11.681191687871078</v>
      </c>
      <c r="EK61" s="425">
        <v>8.6462455938664924</v>
      </c>
      <c r="EL61" s="425">
        <v>9.2786818617153983</v>
      </c>
      <c r="EM61" s="425">
        <v>8.255577538854034</v>
      </c>
      <c r="EN61" s="425">
        <v>22.90600966390047</v>
      </c>
      <c r="EO61" s="425">
        <f t="shared" si="11"/>
        <v>19.12</v>
      </c>
      <c r="EP61" s="21">
        <v>22.88</v>
      </c>
      <c r="EQ61" s="21">
        <v>23.41</v>
      </c>
      <c r="ER61" s="21">
        <v>23.07</v>
      </c>
      <c r="ES61" s="21">
        <v>23.09</v>
      </c>
      <c r="ET61" s="21">
        <v>23.1</v>
      </c>
      <c r="EU61" s="21">
        <v>23.61</v>
      </c>
      <c r="EV61" s="21">
        <v>23.39</v>
      </c>
      <c r="EW61" s="21">
        <v>23.17</v>
      </c>
      <c r="EX61" s="21">
        <v>22.94</v>
      </c>
      <c r="EY61" s="21">
        <v>22.7</v>
      </c>
      <c r="EZ61" s="21">
        <v>18.91</v>
      </c>
      <c r="FA61" s="21">
        <v>19.12</v>
      </c>
    </row>
    <row r="62" spans="1:157" s="32" customFormat="1" ht="12.75" customHeight="1">
      <c r="A62" s="753" t="s">
        <v>3042</v>
      </c>
      <c r="B62" s="425">
        <f t="shared" si="0"/>
        <v>0</v>
      </c>
      <c r="C62" s="425">
        <v>0</v>
      </c>
      <c r="D62" s="425">
        <v>0</v>
      </c>
      <c r="E62" s="425">
        <v>0</v>
      </c>
      <c r="F62" s="425">
        <v>0</v>
      </c>
      <c r="G62" s="425">
        <v>0</v>
      </c>
      <c r="H62" s="425">
        <v>0</v>
      </c>
      <c r="I62" s="425">
        <v>0</v>
      </c>
      <c r="J62" s="425">
        <v>0</v>
      </c>
      <c r="K62" s="425">
        <v>0</v>
      </c>
      <c r="L62" s="425">
        <v>0</v>
      </c>
      <c r="M62" s="425">
        <v>0</v>
      </c>
      <c r="N62" s="425">
        <v>0</v>
      </c>
      <c r="O62" s="425">
        <f t="shared" si="1"/>
        <v>0</v>
      </c>
      <c r="P62" s="425">
        <v>0</v>
      </c>
      <c r="Q62" s="425">
        <v>0</v>
      </c>
      <c r="R62" s="425">
        <v>0</v>
      </c>
      <c r="S62" s="425">
        <v>0</v>
      </c>
      <c r="T62" s="425">
        <v>0</v>
      </c>
      <c r="U62" s="425">
        <v>0</v>
      </c>
      <c r="V62" s="425">
        <v>0</v>
      </c>
      <c r="W62" s="425">
        <v>0</v>
      </c>
      <c r="X62" s="425">
        <v>0</v>
      </c>
      <c r="Y62" s="425">
        <v>0</v>
      </c>
      <c r="Z62" s="425">
        <v>0</v>
      </c>
      <c r="AA62" s="425">
        <v>0</v>
      </c>
      <c r="AB62" s="425">
        <f t="shared" si="2"/>
        <v>0</v>
      </c>
      <c r="AC62" s="425">
        <v>0</v>
      </c>
      <c r="AD62" s="425">
        <v>0</v>
      </c>
      <c r="AE62" s="425">
        <v>0</v>
      </c>
      <c r="AF62" s="425">
        <v>0</v>
      </c>
      <c r="AG62" s="425">
        <v>0</v>
      </c>
      <c r="AH62" s="425">
        <v>0</v>
      </c>
      <c r="AI62" s="425">
        <v>0</v>
      </c>
      <c r="AJ62" s="425">
        <v>0</v>
      </c>
      <c r="AK62" s="425">
        <v>0</v>
      </c>
      <c r="AL62" s="425">
        <v>0</v>
      </c>
      <c r="AM62" s="425">
        <v>0</v>
      </c>
      <c r="AN62" s="425">
        <v>0</v>
      </c>
      <c r="AO62" s="425">
        <f t="shared" si="3"/>
        <v>0</v>
      </c>
      <c r="AP62" s="425">
        <v>0</v>
      </c>
      <c r="AQ62" s="425">
        <v>0</v>
      </c>
      <c r="AR62" s="425">
        <v>0</v>
      </c>
      <c r="AS62" s="425">
        <v>0</v>
      </c>
      <c r="AT62" s="425">
        <v>0</v>
      </c>
      <c r="AU62" s="425">
        <v>0</v>
      </c>
      <c r="AV62" s="425">
        <v>0</v>
      </c>
      <c r="AW62" s="425">
        <v>0</v>
      </c>
      <c r="AX62" s="425">
        <v>0</v>
      </c>
      <c r="AY62" s="425">
        <v>0</v>
      </c>
      <c r="AZ62" s="425">
        <v>0</v>
      </c>
      <c r="BA62" s="425">
        <v>0</v>
      </c>
      <c r="BB62" s="425">
        <f t="shared" si="4"/>
        <v>0</v>
      </c>
      <c r="BC62" s="425">
        <v>0</v>
      </c>
      <c r="BD62" s="425">
        <v>0</v>
      </c>
      <c r="BE62" s="425">
        <v>0</v>
      </c>
      <c r="BF62" s="425">
        <v>0</v>
      </c>
      <c r="BG62" s="425">
        <v>0</v>
      </c>
      <c r="BH62" s="425">
        <v>0</v>
      </c>
      <c r="BI62" s="425">
        <v>0</v>
      </c>
      <c r="BJ62" s="425">
        <v>0</v>
      </c>
      <c r="BK62" s="425">
        <v>0</v>
      </c>
      <c r="BL62" s="425">
        <v>0</v>
      </c>
      <c r="BM62" s="425">
        <v>0</v>
      </c>
      <c r="BN62" s="425">
        <v>0</v>
      </c>
      <c r="BO62" s="425">
        <f t="shared" si="5"/>
        <v>0</v>
      </c>
      <c r="BP62" s="425">
        <v>0</v>
      </c>
      <c r="BQ62" s="425">
        <v>0</v>
      </c>
      <c r="BR62" s="425">
        <v>0</v>
      </c>
      <c r="BS62" s="425">
        <v>0</v>
      </c>
      <c r="BT62" s="425">
        <v>0</v>
      </c>
      <c r="BU62" s="425">
        <v>0</v>
      </c>
      <c r="BV62" s="425">
        <v>0</v>
      </c>
      <c r="BW62" s="425">
        <v>0</v>
      </c>
      <c r="BX62" s="425">
        <v>0</v>
      </c>
      <c r="BY62" s="425">
        <v>0</v>
      </c>
      <c r="BZ62" s="425">
        <v>0</v>
      </c>
      <c r="CA62" s="425">
        <v>0</v>
      </c>
      <c r="CB62" s="425">
        <f t="shared" si="6"/>
        <v>0</v>
      </c>
      <c r="CC62" s="425">
        <v>0</v>
      </c>
      <c r="CD62" s="425">
        <v>0</v>
      </c>
      <c r="CE62" s="425">
        <v>0</v>
      </c>
      <c r="CF62" s="425">
        <v>0</v>
      </c>
      <c r="CG62" s="425">
        <v>0</v>
      </c>
      <c r="CH62" s="425">
        <v>0</v>
      </c>
      <c r="CI62" s="425">
        <v>0</v>
      </c>
      <c r="CJ62" s="425">
        <v>0</v>
      </c>
      <c r="CK62" s="425">
        <v>0</v>
      </c>
      <c r="CL62" s="425">
        <v>0</v>
      </c>
      <c r="CM62" s="425">
        <v>0</v>
      </c>
      <c r="CN62" s="425">
        <v>0</v>
      </c>
      <c r="CO62" s="425">
        <f t="shared" si="7"/>
        <v>28.698584376002565</v>
      </c>
      <c r="CP62" s="425">
        <v>0</v>
      </c>
      <c r="CQ62" s="425">
        <v>0</v>
      </c>
      <c r="CR62" s="425">
        <v>0</v>
      </c>
      <c r="CS62" s="425">
        <v>24.323629737918179</v>
      </c>
      <c r="CT62" s="425">
        <v>30.993410214168033</v>
      </c>
      <c r="CU62" s="425">
        <v>31.146705853539064</v>
      </c>
      <c r="CV62" s="425">
        <v>29.92941738447265</v>
      </c>
      <c r="CW62" s="425">
        <v>27.891867390502291</v>
      </c>
      <c r="CX62" s="425">
        <v>26.79306403626833</v>
      </c>
      <c r="CY62" s="425">
        <v>25.35948283924062</v>
      </c>
      <c r="CZ62" s="425">
        <v>26.7089654085134</v>
      </c>
      <c r="DA62" s="425">
        <v>28.698584376002565</v>
      </c>
      <c r="DB62" s="425">
        <f t="shared" si="8"/>
        <v>29.00517042219149</v>
      </c>
      <c r="DC62" s="425">
        <v>28.4604425942156</v>
      </c>
      <c r="DD62" s="425">
        <v>29.675297136271716</v>
      </c>
      <c r="DE62" s="425">
        <v>29.011540519877673</v>
      </c>
      <c r="DF62" s="425">
        <v>29.086733281740798</v>
      </c>
      <c r="DG62" s="425">
        <v>29.746962359093807</v>
      </c>
      <c r="DH62" s="425">
        <v>29.409256526150724</v>
      </c>
      <c r="DI62" s="425">
        <v>28.487813607930807</v>
      </c>
      <c r="DJ62" s="425">
        <v>29.837641263271546</v>
      </c>
      <c r="DK62" s="425">
        <v>28.060617787895442</v>
      </c>
      <c r="DL62" s="425">
        <v>29.168702455464608</v>
      </c>
      <c r="DM62" s="425">
        <v>29.738611917076657</v>
      </c>
      <c r="DN62" s="425">
        <v>29.00517042219149</v>
      </c>
      <c r="DO62" s="425">
        <f t="shared" si="9"/>
        <v>29.718687850533122</v>
      </c>
      <c r="DP62" s="425">
        <v>29.196843169125611</v>
      </c>
      <c r="DQ62" s="425">
        <v>27.716167588778667</v>
      </c>
      <c r="DR62" s="425">
        <v>28.208785550750449</v>
      </c>
      <c r="DS62" s="425">
        <v>27.410552043451165</v>
      </c>
      <c r="DT62" s="425">
        <v>29.203612348622702</v>
      </c>
      <c r="DU62" s="425">
        <v>25.536381029819292</v>
      </c>
      <c r="DV62" s="425">
        <v>27.420479030284191</v>
      </c>
      <c r="DW62" s="425">
        <v>27.580037086929771</v>
      </c>
      <c r="DX62" s="425">
        <v>27.965669103867775</v>
      </c>
      <c r="DY62" s="425">
        <v>27.721236380981068</v>
      </c>
      <c r="DZ62" s="425">
        <v>26.848192548312113</v>
      </c>
      <c r="EA62" s="425">
        <v>29.718687850533122</v>
      </c>
      <c r="EB62" s="425">
        <f t="shared" si="10"/>
        <v>21.551805910616292</v>
      </c>
      <c r="EC62" s="425">
        <v>29.007461291549131</v>
      </c>
      <c r="ED62" s="425">
        <v>28.114937365996074</v>
      </c>
      <c r="EE62" s="425">
        <v>29.121575476760508</v>
      </c>
      <c r="EF62" s="425">
        <v>29.046190779014303</v>
      </c>
      <c r="EG62" s="425">
        <v>27.186977697750205</v>
      </c>
      <c r="EH62" s="425">
        <v>27.689352111319756</v>
      </c>
      <c r="EI62" s="425">
        <v>26.71052707335846</v>
      </c>
      <c r="EJ62" s="425">
        <v>27.018778494401733</v>
      </c>
      <c r="EK62" s="425">
        <v>27.363233150374437</v>
      </c>
      <c r="EL62" s="425">
        <v>26.10668497134548</v>
      </c>
      <c r="EM62" s="425">
        <v>25.904926167117072</v>
      </c>
      <c r="EN62" s="425">
        <v>21.551805910616292</v>
      </c>
      <c r="EO62" s="425">
        <f t="shared" si="11"/>
        <v>20.92</v>
      </c>
      <c r="EP62" s="21">
        <v>18.690000000000001</v>
      </c>
      <c r="EQ62" s="21">
        <v>17.510000000000002</v>
      </c>
      <c r="ER62" s="21">
        <v>19.600000000000001</v>
      </c>
      <c r="ES62" s="21">
        <v>19.329999999999998</v>
      </c>
      <c r="ET62" s="21">
        <v>19.059999999999999</v>
      </c>
      <c r="EU62" s="21">
        <v>19.260000000000002</v>
      </c>
      <c r="EV62" s="21">
        <v>19.41</v>
      </c>
      <c r="EW62" s="21">
        <v>20.51</v>
      </c>
      <c r="EX62" s="21">
        <v>20.239999999999998</v>
      </c>
      <c r="EY62" s="21">
        <v>19.87</v>
      </c>
      <c r="EZ62" s="21">
        <v>19.920000000000002</v>
      </c>
      <c r="FA62" s="21">
        <v>20.92</v>
      </c>
    </row>
    <row r="63" spans="1:157" s="32" customFormat="1" ht="12.75" customHeight="1">
      <c r="A63" s="792" t="s">
        <v>2901</v>
      </c>
      <c r="B63" s="425" t="str">
        <f t="shared" si="0"/>
        <v>-</v>
      </c>
      <c r="C63" s="425" t="s">
        <v>15</v>
      </c>
      <c r="D63" s="425" t="s">
        <v>15</v>
      </c>
      <c r="E63" s="425" t="s">
        <v>15</v>
      </c>
      <c r="F63" s="425" t="s">
        <v>15</v>
      </c>
      <c r="G63" s="425" t="s">
        <v>15</v>
      </c>
      <c r="H63" s="425" t="s">
        <v>15</v>
      </c>
      <c r="I63" s="425" t="s">
        <v>15</v>
      </c>
      <c r="J63" s="425" t="s">
        <v>15</v>
      </c>
      <c r="K63" s="425" t="s">
        <v>15</v>
      </c>
      <c r="L63" s="425" t="s">
        <v>15</v>
      </c>
      <c r="M63" s="425" t="s">
        <v>15</v>
      </c>
      <c r="N63" s="425" t="s">
        <v>15</v>
      </c>
      <c r="O63" s="425" t="str">
        <f t="shared" si="1"/>
        <v>-</v>
      </c>
      <c r="P63" s="425" t="s">
        <v>15</v>
      </c>
      <c r="Q63" s="425" t="s">
        <v>15</v>
      </c>
      <c r="R63" s="425" t="s">
        <v>15</v>
      </c>
      <c r="S63" s="425" t="s">
        <v>15</v>
      </c>
      <c r="T63" s="425" t="s">
        <v>15</v>
      </c>
      <c r="U63" s="425" t="s">
        <v>15</v>
      </c>
      <c r="V63" s="425" t="s">
        <v>15</v>
      </c>
      <c r="W63" s="425" t="s">
        <v>15</v>
      </c>
      <c r="X63" s="425" t="s">
        <v>15</v>
      </c>
      <c r="Y63" s="425" t="s">
        <v>15</v>
      </c>
      <c r="Z63" s="425" t="s">
        <v>15</v>
      </c>
      <c r="AA63" s="425" t="s">
        <v>15</v>
      </c>
      <c r="AB63" s="425" t="str">
        <f t="shared" si="2"/>
        <v>-</v>
      </c>
      <c r="AC63" s="425" t="s">
        <v>15</v>
      </c>
      <c r="AD63" s="425" t="s">
        <v>15</v>
      </c>
      <c r="AE63" s="425" t="s">
        <v>15</v>
      </c>
      <c r="AF63" s="425" t="s">
        <v>15</v>
      </c>
      <c r="AG63" s="425" t="s">
        <v>15</v>
      </c>
      <c r="AH63" s="425" t="s">
        <v>15</v>
      </c>
      <c r="AI63" s="425" t="s">
        <v>15</v>
      </c>
      <c r="AJ63" s="425" t="s">
        <v>15</v>
      </c>
      <c r="AK63" s="425" t="s">
        <v>15</v>
      </c>
      <c r="AL63" s="425" t="s">
        <v>15</v>
      </c>
      <c r="AM63" s="425" t="s">
        <v>15</v>
      </c>
      <c r="AN63" s="425" t="s">
        <v>15</v>
      </c>
      <c r="AO63" s="425" t="str">
        <f t="shared" si="3"/>
        <v xml:space="preserve">- </v>
      </c>
      <c r="AP63" s="425" t="s">
        <v>2590</v>
      </c>
      <c r="AQ63" s="425" t="s">
        <v>2590</v>
      </c>
      <c r="AR63" s="425" t="s">
        <v>2590</v>
      </c>
      <c r="AS63" s="425" t="s">
        <v>2590</v>
      </c>
      <c r="AT63" s="425" t="s">
        <v>2590</v>
      </c>
      <c r="AU63" s="425" t="s">
        <v>2590</v>
      </c>
      <c r="AV63" s="425" t="s">
        <v>2590</v>
      </c>
      <c r="AW63" s="425" t="s">
        <v>2590</v>
      </c>
      <c r="AX63" s="425" t="s">
        <v>2590</v>
      </c>
      <c r="AY63" s="425" t="s">
        <v>2590</v>
      </c>
      <c r="AZ63" s="425" t="s">
        <v>2590</v>
      </c>
      <c r="BA63" s="425" t="s">
        <v>2590</v>
      </c>
      <c r="BB63" s="425" t="str">
        <f t="shared" si="4"/>
        <v xml:space="preserve">- </v>
      </c>
      <c r="BC63" s="425" t="s">
        <v>2590</v>
      </c>
      <c r="BD63" s="425" t="s">
        <v>2590</v>
      </c>
      <c r="BE63" s="425" t="s">
        <v>2590</v>
      </c>
      <c r="BF63" s="425" t="s">
        <v>2590</v>
      </c>
      <c r="BG63" s="425" t="s">
        <v>2590</v>
      </c>
      <c r="BH63" s="425" t="s">
        <v>2590</v>
      </c>
      <c r="BI63" s="425" t="s">
        <v>2590</v>
      </c>
      <c r="BJ63" s="425" t="s">
        <v>2590</v>
      </c>
      <c r="BK63" s="425" t="s">
        <v>2590</v>
      </c>
      <c r="BL63" s="425" t="s">
        <v>2590</v>
      </c>
      <c r="BM63" s="425" t="s">
        <v>2590</v>
      </c>
      <c r="BN63" s="425" t="s">
        <v>2590</v>
      </c>
      <c r="BO63" s="425" t="str">
        <f t="shared" si="5"/>
        <v xml:space="preserve">- </v>
      </c>
      <c r="BP63" s="425" t="s">
        <v>2590</v>
      </c>
      <c r="BQ63" s="425" t="s">
        <v>2590</v>
      </c>
      <c r="BR63" s="425" t="s">
        <v>2590</v>
      </c>
      <c r="BS63" s="425" t="s">
        <v>2590</v>
      </c>
      <c r="BT63" s="425" t="s">
        <v>2590</v>
      </c>
      <c r="BU63" s="425" t="s">
        <v>2590</v>
      </c>
      <c r="BV63" s="425" t="s">
        <v>2590</v>
      </c>
      <c r="BW63" s="425" t="s">
        <v>2590</v>
      </c>
      <c r="BX63" s="425" t="s">
        <v>2590</v>
      </c>
      <c r="BY63" s="425" t="s">
        <v>2590</v>
      </c>
      <c r="BZ63" s="425" t="s">
        <v>2590</v>
      </c>
      <c r="CA63" s="425" t="s">
        <v>2590</v>
      </c>
      <c r="CB63" s="425" t="str">
        <f t="shared" si="6"/>
        <v xml:space="preserve">- </v>
      </c>
      <c r="CC63" s="425" t="s">
        <v>2590</v>
      </c>
      <c r="CD63" s="425" t="s">
        <v>2590</v>
      </c>
      <c r="CE63" s="425" t="s">
        <v>2590</v>
      </c>
      <c r="CF63" s="425" t="s">
        <v>2590</v>
      </c>
      <c r="CG63" s="425" t="s">
        <v>2590</v>
      </c>
      <c r="CH63" s="425" t="s">
        <v>2590</v>
      </c>
      <c r="CI63" s="425" t="s">
        <v>2590</v>
      </c>
      <c r="CJ63" s="425" t="s">
        <v>2590</v>
      </c>
      <c r="CK63" s="425" t="s">
        <v>2590</v>
      </c>
      <c r="CL63" s="425" t="s">
        <v>2590</v>
      </c>
      <c r="CM63" s="425" t="s">
        <v>2590</v>
      </c>
      <c r="CN63" s="425" t="s">
        <v>2590</v>
      </c>
      <c r="CO63" s="425" t="str">
        <f t="shared" si="7"/>
        <v>-</v>
      </c>
      <c r="CP63" s="425" t="s">
        <v>15</v>
      </c>
      <c r="CQ63" s="425" t="s">
        <v>15</v>
      </c>
      <c r="CR63" s="425" t="s">
        <v>15</v>
      </c>
      <c r="CS63" s="425" t="s">
        <v>15</v>
      </c>
      <c r="CT63" s="425" t="s">
        <v>15</v>
      </c>
      <c r="CU63" s="425" t="s">
        <v>15</v>
      </c>
      <c r="CV63" s="425" t="s">
        <v>15</v>
      </c>
      <c r="CW63" s="425" t="s">
        <v>15</v>
      </c>
      <c r="CX63" s="425" t="s">
        <v>15</v>
      </c>
      <c r="CY63" s="425" t="s">
        <v>15</v>
      </c>
      <c r="CZ63" s="425">
        <v>16</v>
      </c>
      <c r="DA63" s="425" t="s">
        <v>15</v>
      </c>
      <c r="DB63" s="425" t="str">
        <f t="shared" si="8"/>
        <v>-</v>
      </c>
      <c r="DC63" s="425" t="s">
        <v>15</v>
      </c>
      <c r="DD63" s="425">
        <v>19</v>
      </c>
      <c r="DE63" s="425" t="s">
        <v>15</v>
      </c>
      <c r="DF63" s="425">
        <v>16</v>
      </c>
      <c r="DG63" s="425" t="s">
        <v>15</v>
      </c>
      <c r="DH63" s="425" t="s">
        <v>15</v>
      </c>
      <c r="DI63" s="425">
        <v>27</v>
      </c>
      <c r="DJ63" s="425" t="s">
        <v>15</v>
      </c>
      <c r="DK63" s="425">
        <v>27</v>
      </c>
      <c r="DL63" s="425" t="s">
        <v>15</v>
      </c>
      <c r="DM63" s="425">
        <v>34.539848484848484</v>
      </c>
      <c r="DN63" s="425" t="s">
        <v>15</v>
      </c>
      <c r="DO63" s="425">
        <f t="shared" si="9"/>
        <v>27</v>
      </c>
      <c r="DP63" s="425" t="s">
        <v>2590</v>
      </c>
      <c r="DQ63" s="425">
        <v>27</v>
      </c>
      <c r="DR63" s="425" t="s">
        <v>2590</v>
      </c>
      <c r="DS63" s="425">
        <v>27</v>
      </c>
      <c r="DT63" s="425">
        <v>27</v>
      </c>
      <c r="DU63" s="425">
        <v>27</v>
      </c>
      <c r="DV63" s="425">
        <v>31</v>
      </c>
      <c r="DW63" s="425">
        <v>38</v>
      </c>
      <c r="DX63" s="425">
        <v>35.029197080291972</v>
      </c>
      <c r="DY63" s="425">
        <v>33.25</v>
      </c>
      <c r="DZ63" s="425">
        <v>27</v>
      </c>
      <c r="EA63" s="425">
        <v>27</v>
      </c>
      <c r="EB63" s="425" t="str">
        <f t="shared" si="10"/>
        <v xml:space="preserve">- </v>
      </c>
      <c r="EC63" s="425" t="s">
        <v>2590</v>
      </c>
      <c r="ED63" s="425" t="s">
        <v>2590</v>
      </c>
      <c r="EE63" s="425" t="s">
        <v>2590</v>
      </c>
      <c r="EF63" s="425">
        <v>19</v>
      </c>
      <c r="EG63" s="425" t="s">
        <v>2590</v>
      </c>
      <c r="EH63" s="425" t="s">
        <v>2590</v>
      </c>
      <c r="EI63" s="425">
        <v>54</v>
      </c>
      <c r="EJ63" s="425">
        <v>33</v>
      </c>
      <c r="EK63" s="425">
        <v>35</v>
      </c>
      <c r="EL63" s="425">
        <v>33.000000000000007</v>
      </c>
      <c r="EM63" s="425" t="s">
        <v>2590</v>
      </c>
      <c r="EN63" s="425" t="s">
        <v>2590</v>
      </c>
      <c r="EO63" s="425" t="str">
        <f>FA63</f>
        <v>-</v>
      </c>
      <c r="EP63" s="21">
        <v>15</v>
      </c>
      <c r="EQ63" s="21">
        <v>15</v>
      </c>
      <c r="ER63" s="21">
        <v>25.54</v>
      </c>
      <c r="ES63" s="21">
        <v>34</v>
      </c>
      <c r="ET63" s="21" t="s">
        <v>15</v>
      </c>
      <c r="EU63" s="21" t="s">
        <v>15</v>
      </c>
      <c r="EV63" s="21">
        <v>34</v>
      </c>
      <c r="EW63" s="21">
        <v>34</v>
      </c>
      <c r="EX63" s="21" t="s">
        <v>15</v>
      </c>
      <c r="EY63" s="21">
        <v>32</v>
      </c>
      <c r="EZ63" s="21">
        <v>32</v>
      </c>
      <c r="FA63" s="21" t="s">
        <v>15</v>
      </c>
    </row>
    <row r="64" spans="1:157" s="32" customFormat="1" ht="12.75" customHeight="1">
      <c r="A64" s="792" t="s">
        <v>3188</v>
      </c>
      <c r="B64" s="425">
        <f t="shared" si="0"/>
        <v>0</v>
      </c>
      <c r="C64" s="425">
        <v>0</v>
      </c>
      <c r="D64" s="425">
        <v>0</v>
      </c>
      <c r="E64" s="425">
        <v>0</v>
      </c>
      <c r="F64" s="425">
        <v>0</v>
      </c>
      <c r="G64" s="425">
        <v>0</v>
      </c>
      <c r="H64" s="425">
        <v>0</v>
      </c>
      <c r="I64" s="425">
        <v>0</v>
      </c>
      <c r="J64" s="425">
        <v>0</v>
      </c>
      <c r="K64" s="425">
        <v>0</v>
      </c>
      <c r="L64" s="425">
        <v>0</v>
      </c>
      <c r="M64" s="425">
        <v>0</v>
      </c>
      <c r="N64" s="425">
        <v>0</v>
      </c>
      <c r="O64" s="425">
        <f t="shared" si="1"/>
        <v>0</v>
      </c>
      <c r="P64" s="425">
        <v>0</v>
      </c>
      <c r="Q64" s="425">
        <v>0</v>
      </c>
      <c r="R64" s="425">
        <v>0</v>
      </c>
      <c r="S64" s="425">
        <v>0</v>
      </c>
      <c r="T64" s="425">
        <v>0</v>
      </c>
      <c r="U64" s="425">
        <v>0</v>
      </c>
      <c r="V64" s="425">
        <v>0</v>
      </c>
      <c r="W64" s="425">
        <v>0</v>
      </c>
      <c r="X64" s="425">
        <v>0</v>
      </c>
      <c r="Y64" s="425">
        <v>0</v>
      </c>
      <c r="Z64" s="425">
        <v>0</v>
      </c>
      <c r="AA64" s="425">
        <v>0</v>
      </c>
      <c r="AB64" s="425">
        <f t="shared" si="2"/>
        <v>0</v>
      </c>
      <c r="AC64" s="425">
        <v>0</v>
      </c>
      <c r="AD64" s="425">
        <v>0</v>
      </c>
      <c r="AE64" s="425">
        <v>0</v>
      </c>
      <c r="AF64" s="425">
        <v>0</v>
      </c>
      <c r="AG64" s="425">
        <v>0</v>
      </c>
      <c r="AH64" s="425">
        <v>0</v>
      </c>
      <c r="AI64" s="425">
        <v>0</v>
      </c>
      <c r="AJ64" s="425">
        <v>0</v>
      </c>
      <c r="AK64" s="425">
        <v>0</v>
      </c>
      <c r="AL64" s="425">
        <v>0</v>
      </c>
      <c r="AM64" s="425">
        <v>0</v>
      </c>
      <c r="AN64" s="425">
        <v>0</v>
      </c>
      <c r="AO64" s="425">
        <f t="shared" si="3"/>
        <v>0</v>
      </c>
      <c r="AP64" s="425">
        <v>0</v>
      </c>
      <c r="AQ64" s="425">
        <v>0</v>
      </c>
      <c r="AR64" s="425">
        <v>0</v>
      </c>
      <c r="AS64" s="425">
        <v>0</v>
      </c>
      <c r="AT64" s="425">
        <v>0</v>
      </c>
      <c r="AU64" s="425">
        <v>0</v>
      </c>
      <c r="AV64" s="425">
        <v>0</v>
      </c>
      <c r="AW64" s="425">
        <v>0</v>
      </c>
      <c r="AX64" s="425">
        <v>0</v>
      </c>
      <c r="AY64" s="425">
        <v>0</v>
      </c>
      <c r="AZ64" s="425">
        <v>0</v>
      </c>
      <c r="BA64" s="425">
        <v>0</v>
      </c>
      <c r="BB64" s="425">
        <f t="shared" si="4"/>
        <v>0</v>
      </c>
      <c r="BC64" s="425">
        <v>0</v>
      </c>
      <c r="BD64" s="425">
        <v>0</v>
      </c>
      <c r="BE64" s="425">
        <v>0</v>
      </c>
      <c r="BF64" s="425">
        <v>0</v>
      </c>
      <c r="BG64" s="425">
        <v>0</v>
      </c>
      <c r="BH64" s="425">
        <v>0</v>
      </c>
      <c r="BI64" s="425">
        <v>0</v>
      </c>
      <c r="BJ64" s="425">
        <v>0</v>
      </c>
      <c r="BK64" s="425">
        <v>0</v>
      </c>
      <c r="BL64" s="425">
        <v>0</v>
      </c>
      <c r="BM64" s="425">
        <v>0</v>
      </c>
      <c r="BN64" s="425">
        <v>0</v>
      </c>
      <c r="BO64" s="425">
        <f t="shared" si="5"/>
        <v>0</v>
      </c>
      <c r="BP64" s="425">
        <v>0</v>
      </c>
      <c r="BQ64" s="425">
        <v>0</v>
      </c>
      <c r="BR64" s="425">
        <v>0</v>
      </c>
      <c r="BS64" s="425">
        <v>0</v>
      </c>
      <c r="BT64" s="425">
        <v>0</v>
      </c>
      <c r="BU64" s="425">
        <v>0</v>
      </c>
      <c r="BV64" s="425">
        <v>0</v>
      </c>
      <c r="BW64" s="425">
        <v>0</v>
      </c>
      <c r="BX64" s="425">
        <v>0</v>
      </c>
      <c r="BY64" s="425">
        <v>0</v>
      </c>
      <c r="BZ64" s="425">
        <v>0</v>
      </c>
      <c r="CA64" s="425">
        <v>0</v>
      </c>
      <c r="CB64" s="425">
        <f t="shared" si="6"/>
        <v>0</v>
      </c>
      <c r="CC64" s="425">
        <v>0</v>
      </c>
      <c r="CD64" s="425">
        <v>0</v>
      </c>
      <c r="CE64" s="425">
        <v>0</v>
      </c>
      <c r="CF64" s="425">
        <v>0</v>
      </c>
      <c r="CG64" s="425">
        <v>0</v>
      </c>
      <c r="CH64" s="425">
        <v>0</v>
      </c>
      <c r="CI64" s="425">
        <v>0</v>
      </c>
      <c r="CJ64" s="425">
        <v>0</v>
      </c>
      <c r="CK64" s="425">
        <v>0</v>
      </c>
      <c r="CL64" s="425">
        <v>0</v>
      </c>
      <c r="CM64" s="425">
        <v>0</v>
      </c>
      <c r="CN64" s="425">
        <v>0</v>
      </c>
      <c r="CO64" s="425">
        <f>DA64</f>
        <v>32.227569151176084</v>
      </c>
      <c r="CP64" s="425">
        <v>0</v>
      </c>
      <c r="CQ64" s="425">
        <v>0</v>
      </c>
      <c r="CR64" s="425">
        <v>0</v>
      </c>
      <c r="CS64" s="425">
        <v>28.92592427285576</v>
      </c>
      <c r="CT64" s="425">
        <v>40.808020866591264</v>
      </c>
      <c r="CU64" s="425">
        <v>33.069327307450507</v>
      </c>
      <c r="CV64" s="425">
        <v>35.640504485775878</v>
      </c>
      <c r="CW64" s="425">
        <v>34.555374413894512</v>
      </c>
      <c r="CX64" s="425">
        <v>33.896649709181204</v>
      </c>
      <c r="CY64" s="425">
        <v>33.696936092615246</v>
      </c>
      <c r="CZ64" s="425">
        <v>30.299212486934259</v>
      </c>
      <c r="DA64" s="425">
        <v>32.227569151176084</v>
      </c>
      <c r="DB64" s="425">
        <f t="shared" si="8"/>
        <v>23.101051203030217</v>
      </c>
      <c r="DC64" s="425">
        <v>33.759490742193911</v>
      </c>
      <c r="DD64" s="425">
        <v>31.968115200410523</v>
      </c>
      <c r="DE64" s="425">
        <v>31.808140069923752</v>
      </c>
      <c r="DF64" s="425">
        <v>27.302166975782143</v>
      </c>
      <c r="DG64" s="425">
        <v>30.697966285815912</v>
      </c>
      <c r="DH64" s="425">
        <v>22.881996074523236</v>
      </c>
      <c r="DI64" s="425">
        <v>22.45630414086412</v>
      </c>
      <c r="DJ64" s="425">
        <v>19.793632080642787</v>
      </c>
      <c r="DK64" s="425">
        <v>20.288059213306649</v>
      </c>
      <c r="DL64" s="425">
        <v>22.040906441214968</v>
      </c>
      <c r="DM64" s="425">
        <v>22.481731632463873</v>
      </c>
      <c r="DN64" s="425">
        <v>23.101051203030217</v>
      </c>
      <c r="DO64" s="425">
        <f t="shared" si="9"/>
        <v>24.037258370361986</v>
      </c>
      <c r="DP64" s="425">
        <v>22.817012711764178</v>
      </c>
      <c r="DQ64" s="425">
        <v>21.951371509926446</v>
      </c>
      <c r="DR64" s="425">
        <v>22.750466729872237</v>
      </c>
      <c r="DS64" s="425">
        <v>22.318787487282908</v>
      </c>
      <c r="DT64" s="425">
        <v>23.019458515605688</v>
      </c>
      <c r="DU64" s="425">
        <v>25.893975481937044</v>
      </c>
      <c r="DV64" s="425">
        <v>23.725299855588634</v>
      </c>
      <c r="DW64" s="425">
        <v>22.462790668654762</v>
      </c>
      <c r="DX64" s="425">
        <v>23.145806629881044</v>
      </c>
      <c r="DY64" s="425">
        <v>21.834159455842997</v>
      </c>
      <c r="DZ64" s="425">
        <v>23.075809500679632</v>
      </c>
      <c r="EA64" s="425">
        <v>24.037258370361986</v>
      </c>
      <c r="EB64" s="425">
        <f t="shared" si="10"/>
        <v>20.663786598159515</v>
      </c>
      <c r="EC64" s="425">
        <v>24.357805810173989</v>
      </c>
      <c r="ED64" s="425">
        <v>22.564874649893003</v>
      </c>
      <c r="EE64" s="425">
        <v>23.674304153267943</v>
      </c>
      <c r="EF64" s="425">
        <v>21.754150636854433</v>
      </c>
      <c r="EG64" s="425">
        <v>22.184718655741403</v>
      </c>
      <c r="EH64" s="425">
        <v>22.12076908834117</v>
      </c>
      <c r="EI64" s="425">
        <v>20.68013026014323</v>
      </c>
      <c r="EJ64" s="425">
        <v>20.832785336429698</v>
      </c>
      <c r="EK64" s="425">
        <v>21.842486848625128</v>
      </c>
      <c r="EL64" s="425">
        <v>26.187132967983846</v>
      </c>
      <c r="EM64" s="425">
        <v>21.398694041225468</v>
      </c>
      <c r="EN64" s="425">
        <v>20.663786598159515</v>
      </c>
      <c r="EO64" s="425">
        <f t="shared" si="11"/>
        <v>27.84</v>
      </c>
      <c r="EP64" s="21">
        <v>25.66</v>
      </c>
      <c r="EQ64" s="21">
        <v>28.13</v>
      </c>
      <c r="ER64" s="21">
        <v>29.27</v>
      </c>
      <c r="ES64" s="21">
        <v>30.02</v>
      </c>
      <c r="ET64" s="21">
        <v>30.43</v>
      </c>
      <c r="EU64" s="21">
        <v>29.83</v>
      </c>
      <c r="EV64" s="21">
        <v>30.8</v>
      </c>
      <c r="EW64" s="21">
        <v>30.34</v>
      </c>
      <c r="EX64" s="21">
        <v>28.93</v>
      </c>
      <c r="EY64" s="21">
        <v>31.06</v>
      </c>
      <c r="EZ64" s="21">
        <v>30.91</v>
      </c>
      <c r="FA64" s="21">
        <v>27.84</v>
      </c>
    </row>
    <row r="65" spans="1:157" s="32" customFormat="1" ht="12.75" customHeight="1">
      <c r="A65" s="792" t="s">
        <v>3189</v>
      </c>
      <c r="B65" s="425">
        <f t="shared" si="0"/>
        <v>0</v>
      </c>
      <c r="C65" s="425">
        <v>0</v>
      </c>
      <c r="D65" s="425">
        <v>0</v>
      </c>
      <c r="E65" s="425">
        <v>0</v>
      </c>
      <c r="F65" s="425">
        <v>0</v>
      </c>
      <c r="G65" s="425">
        <v>0</v>
      </c>
      <c r="H65" s="425">
        <v>0</v>
      </c>
      <c r="I65" s="425">
        <v>0</v>
      </c>
      <c r="J65" s="425">
        <v>0</v>
      </c>
      <c r="K65" s="425">
        <v>0</v>
      </c>
      <c r="L65" s="425">
        <v>0</v>
      </c>
      <c r="M65" s="425">
        <v>0</v>
      </c>
      <c r="N65" s="425">
        <v>0</v>
      </c>
      <c r="O65" s="425">
        <f t="shared" si="1"/>
        <v>0</v>
      </c>
      <c r="P65" s="425">
        <v>0</v>
      </c>
      <c r="Q65" s="425">
        <v>0</v>
      </c>
      <c r="R65" s="425">
        <v>0</v>
      </c>
      <c r="S65" s="425">
        <v>0</v>
      </c>
      <c r="T65" s="425">
        <v>0</v>
      </c>
      <c r="U65" s="425">
        <v>0</v>
      </c>
      <c r="V65" s="425">
        <v>0</v>
      </c>
      <c r="W65" s="425">
        <v>0</v>
      </c>
      <c r="X65" s="425">
        <v>0</v>
      </c>
      <c r="Y65" s="425">
        <v>0</v>
      </c>
      <c r="Z65" s="425">
        <v>0</v>
      </c>
      <c r="AA65" s="425">
        <v>0</v>
      </c>
      <c r="AB65" s="425">
        <f t="shared" si="2"/>
        <v>0</v>
      </c>
      <c r="AC65" s="425">
        <v>0</v>
      </c>
      <c r="AD65" s="425">
        <v>0</v>
      </c>
      <c r="AE65" s="425">
        <v>0</v>
      </c>
      <c r="AF65" s="425">
        <v>0</v>
      </c>
      <c r="AG65" s="425">
        <v>0</v>
      </c>
      <c r="AH65" s="425">
        <v>0</v>
      </c>
      <c r="AI65" s="425">
        <v>0</v>
      </c>
      <c r="AJ65" s="425">
        <v>0</v>
      </c>
      <c r="AK65" s="425">
        <v>0</v>
      </c>
      <c r="AL65" s="425">
        <v>0</v>
      </c>
      <c r="AM65" s="425">
        <v>0</v>
      </c>
      <c r="AN65" s="425">
        <v>0</v>
      </c>
      <c r="AO65" s="425">
        <f t="shared" si="3"/>
        <v>0</v>
      </c>
      <c r="AP65" s="425">
        <v>0</v>
      </c>
      <c r="AQ65" s="425">
        <v>0</v>
      </c>
      <c r="AR65" s="425">
        <v>0</v>
      </c>
      <c r="AS65" s="425">
        <v>0</v>
      </c>
      <c r="AT65" s="425">
        <v>0</v>
      </c>
      <c r="AU65" s="425">
        <v>0</v>
      </c>
      <c r="AV65" s="425">
        <v>0</v>
      </c>
      <c r="AW65" s="425">
        <v>0</v>
      </c>
      <c r="AX65" s="425">
        <v>0</v>
      </c>
      <c r="AY65" s="425">
        <v>0</v>
      </c>
      <c r="AZ65" s="425">
        <v>0</v>
      </c>
      <c r="BA65" s="425">
        <v>0</v>
      </c>
      <c r="BB65" s="425">
        <f t="shared" si="4"/>
        <v>0</v>
      </c>
      <c r="BC65" s="425">
        <v>0</v>
      </c>
      <c r="BD65" s="425">
        <v>0</v>
      </c>
      <c r="BE65" s="425">
        <v>0</v>
      </c>
      <c r="BF65" s="425">
        <v>0</v>
      </c>
      <c r="BG65" s="425">
        <v>0</v>
      </c>
      <c r="BH65" s="425">
        <v>0</v>
      </c>
      <c r="BI65" s="425">
        <v>0</v>
      </c>
      <c r="BJ65" s="425">
        <v>0</v>
      </c>
      <c r="BK65" s="425">
        <v>0</v>
      </c>
      <c r="BL65" s="425">
        <v>0</v>
      </c>
      <c r="BM65" s="425">
        <v>0</v>
      </c>
      <c r="BN65" s="425">
        <v>0</v>
      </c>
      <c r="BO65" s="425">
        <f t="shared" si="5"/>
        <v>0</v>
      </c>
      <c r="BP65" s="425">
        <v>0</v>
      </c>
      <c r="BQ65" s="425">
        <v>0</v>
      </c>
      <c r="BR65" s="425">
        <v>0</v>
      </c>
      <c r="BS65" s="425">
        <v>0</v>
      </c>
      <c r="BT65" s="425">
        <v>0</v>
      </c>
      <c r="BU65" s="425">
        <v>0</v>
      </c>
      <c r="BV65" s="425">
        <v>0</v>
      </c>
      <c r="BW65" s="425">
        <v>0</v>
      </c>
      <c r="BX65" s="425">
        <v>0</v>
      </c>
      <c r="BY65" s="425">
        <v>0</v>
      </c>
      <c r="BZ65" s="425">
        <v>0</v>
      </c>
      <c r="CA65" s="425">
        <v>0</v>
      </c>
      <c r="CB65" s="425">
        <f t="shared" si="6"/>
        <v>0</v>
      </c>
      <c r="CC65" s="425">
        <v>0</v>
      </c>
      <c r="CD65" s="425">
        <v>0</v>
      </c>
      <c r="CE65" s="425">
        <v>0</v>
      </c>
      <c r="CF65" s="425">
        <v>0</v>
      </c>
      <c r="CG65" s="425">
        <v>0</v>
      </c>
      <c r="CH65" s="425">
        <v>0</v>
      </c>
      <c r="CI65" s="425">
        <v>0</v>
      </c>
      <c r="CJ65" s="425">
        <v>0</v>
      </c>
      <c r="CK65" s="425">
        <v>0</v>
      </c>
      <c r="CL65" s="425">
        <v>0</v>
      </c>
      <c r="CM65" s="425">
        <v>0</v>
      </c>
      <c r="CN65" s="425">
        <v>0</v>
      </c>
      <c r="CO65" s="425">
        <f t="shared" si="7"/>
        <v>56.79</v>
      </c>
      <c r="CP65" s="425">
        <v>0</v>
      </c>
      <c r="CQ65" s="425">
        <v>0</v>
      </c>
      <c r="CR65" s="425">
        <v>0</v>
      </c>
      <c r="CS65" s="425">
        <v>48.468252788104095</v>
      </c>
      <c r="CT65" s="425">
        <v>68.8</v>
      </c>
      <c r="CU65" s="425">
        <v>68.8</v>
      </c>
      <c r="CV65" s="425">
        <v>55</v>
      </c>
      <c r="CW65" s="425">
        <v>56.100000000000009</v>
      </c>
      <c r="CX65" s="425">
        <v>48.102597402597397</v>
      </c>
      <c r="CY65" s="425">
        <v>57.11</v>
      </c>
      <c r="CZ65" s="425">
        <v>54.310000000000009</v>
      </c>
      <c r="DA65" s="425">
        <v>56.79</v>
      </c>
      <c r="DB65" s="425">
        <f t="shared" si="8"/>
        <v>25.868702290076335</v>
      </c>
      <c r="DC65" s="425">
        <v>46.378412371134011</v>
      </c>
      <c r="DD65" s="425">
        <v>45.983185078909614</v>
      </c>
      <c r="DE65" s="425">
        <v>46.912189800562174</v>
      </c>
      <c r="DF65" s="425">
        <v>27.082920899725515</v>
      </c>
      <c r="DG65" s="425">
        <v>26.682482719100321</v>
      </c>
      <c r="DH65" s="425">
        <v>27.15447743520021</v>
      </c>
      <c r="DI65" s="425">
        <v>27.719233635504146</v>
      </c>
      <c r="DJ65" s="425">
        <v>28.46834585088844</v>
      </c>
      <c r="DK65" s="425">
        <v>28.180137432777446</v>
      </c>
      <c r="DL65" s="425">
        <v>28.611762456685387</v>
      </c>
      <c r="DM65" s="425">
        <v>27.943350930447405</v>
      </c>
      <c r="DN65" s="425">
        <v>25.868702290076335</v>
      </c>
      <c r="DO65" s="425">
        <f t="shared" si="9"/>
        <v>23.898167587476976</v>
      </c>
      <c r="DP65" s="425">
        <v>25.729460154241647</v>
      </c>
      <c r="DQ65" s="425">
        <v>25.502621107266439</v>
      </c>
      <c r="DR65" s="425">
        <v>26.612599190283397</v>
      </c>
      <c r="DS65" s="425">
        <v>25.936199820129183</v>
      </c>
      <c r="DT65" s="425">
        <v>25.351115221987317</v>
      </c>
      <c r="DU65" s="425">
        <v>25.300502867225408</v>
      </c>
      <c r="DV65" s="425">
        <v>25.940866773675761</v>
      </c>
      <c r="DW65" s="425">
        <v>24.530393958130912</v>
      </c>
      <c r="DX65" s="425">
        <v>24.385085049239031</v>
      </c>
      <c r="DY65" s="425">
        <v>24.00436131386861</v>
      </c>
      <c r="DZ65" s="425">
        <v>24.001687956204382</v>
      </c>
      <c r="EA65" s="425">
        <v>23.898167587476976</v>
      </c>
      <c r="EB65" s="425">
        <f t="shared" si="10"/>
        <v>29.798028630353027</v>
      </c>
      <c r="EC65" s="425">
        <v>26.176989307822179</v>
      </c>
      <c r="ED65" s="425">
        <v>26.159785794813985</v>
      </c>
      <c r="EE65" s="425">
        <v>26.159785794813985</v>
      </c>
      <c r="EF65" s="425">
        <v>26.409838655082932</v>
      </c>
      <c r="EG65" s="425">
        <v>11.716418676244228</v>
      </c>
      <c r="EH65" s="425">
        <v>11.666079151858323</v>
      </c>
      <c r="EI65" s="425">
        <v>11.691603411001681</v>
      </c>
      <c r="EJ65" s="425">
        <v>10.252821576763488</v>
      </c>
      <c r="EK65" s="425">
        <v>19.029265597628349</v>
      </c>
      <c r="EL65" s="425">
        <v>24.199567288095597</v>
      </c>
      <c r="EM65" s="425">
        <v>25.064477495369648</v>
      </c>
      <c r="EN65" s="425">
        <v>29.798028630353027</v>
      </c>
      <c r="EO65" s="425">
        <f t="shared" si="11"/>
        <v>23.66</v>
      </c>
      <c r="EP65" s="21">
        <v>26.86</v>
      </c>
      <c r="EQ65" s="21">
        <v>26.7</v>
      </c>
      <c r="ER65" s="21">
        <v>32.75</v>
      </c>
      <c r="ES65" s="21">
        <v>35.590000000000003</v>
      </c>
      <c r="ET65" s="21">
        <v>28.29</v>
      </c>
      <c r="EU65" s="21">
        <v>22.9</v>
      </c>
      <c r="EV65" s="21">
        <v>21.6</v>
      </c>
      <c r="EW65" s="21">
        <v>23.36</v>
      </c>
      <c r="EX65" s="21">
        <v>23.65</v>
      </c>
      <c r="EY65" s="21">
        <v>23.8</v>
      </c>
      <c r="EZ65" s="21">
        <v>23.13</v>
      </c>
      <c r="FA65" s="21">
        <v>23.66</v>
      </c>
    </row>
    <row r="66" spans="1:157" s="32" customFormat="1" ht="12.75" customHeight="1">
      <c r="A66" s="792" t="s">
        <v>3057</v>
      </c>
      <c r="B66" s="425">
        <f t="shared" si="0"/>
        <v>0</v>
      </c>
      <c r="C66" s="425">
        <v>0</v>
      </c>
      <c r="D66" s="425">
        <v>0</v>
      </c>
      <c r="E66" s="425">
        <v>0</v>
      </c>
      <c r="F66" s="425">
        <v>0</v>
      </c>
      <c r="G66" s="425">
        <v>0</v>
      </c>
      <c r="H66" s="425">
        <v>0</v>
      </c>
      <c r="I66" s="425">
        <v>0</v>
      </c>
      <c r="J66" s="425">
        <v>0</v>
      </c>
      <c r="K66" s="425">
        <v>0</v>
      </c>
      <c r="L66" s="425">
        <v>0</v>
      </c>
      <c r="M66" s="425">
        <v>0</v>
      </c>
      <c r="N66" s="425">
        <v>0</v>
      </c>
      <c r="O66" s="425">
        <f t="shared" si="1"/>
        <v>0</v>
      </c>
      <c r="P66" s="425">
        <v>0</v>
      </c>
      <c r="Q66" s="425">
        <v>0</v>
      </c>
      <c r="R66" s="425">
        <v>0</v>
      </c>
      <c r="S66" s="425">
        <v>0</v>
      </c>
      <c r="T66" s="425">
        <v>0</v>
      </c>
      <c r="U66" s="425">
        <v>0</v>
      </c>
      <c r="V66" s="425">
        <v>0</v>
      </c>
      <c r="W66" s="425">
        <v>0</v>
      </c>
      <c r="X66" s="425">
        <v>0</v>
      </c>
      <c r="Y66" s="425">
        <v>0</v>
      </c>
      <c r="Z66" s="425">
        <v>0</v>
      </c>
      <c r="AA66" s="425">
        <v>0</v>
      </c>
      <c r="AB66" s="425">
        <f t="shared" si="2"/>
        <v>0</v>
      </c>
      <c r="AC66" s="425">
        <v>0</v>
      </c>
      <c r="AD66" s="425">
        <v>0</v>
      </c>
      <c r="AE66" s="425">
        <v>0</v>
      </c>
      <c r="AF66" s="425">
        <v>0</v>
      </c>
      <c r="AG66" s="425">
        <v>0</v>
      </c>
      <c r="AH66" s="425">
        <v>0</v>
      </c>
      <c r="AI66" s="425">
        <v>0</v>
      </c>
      <c r="AJ66" s="425">
        <v>0</v>
      </c>
      <c r="AK66" s="425">
        <v>0</v>
      </c>
      <c r="AL66" s="425">
        <v>0</v>
      </c>
      <c r="AM66" s="425">
        <v>0</v>
      </c>
      <c r="AN66" s="425">
        <v>0</v>
      </c>
      <c r="AO66" s="425">
        <f t="shared" si="3"/>
        <v>0</v>
      </c>
      <c r="AP66" s="425">
        <v>0</v>
      </c>
      <c r="AQ66" s="425">
        <v>0</v>
      </c>
      <c r="AR66" s="425">
        <v>0</v>
      </c>
      <c r="AS66" s="425">
        <v>0</v>
      </c>
      <c r="AT66" s="425">
        <v>0</v>
      </c>
      <c r="AU66" s="425">
        <v>0</v>
      </c>
      <c r="AV66" s="425">
        <v>0</v>
      </c>
      <c r="AW66" s="425">
        <v>0</v>
      </c>
      <c r="AX66" s="425">
        <v>0</v>
      </c>
      <c r="AY66" s="425">
        <v>0</v>
      </c>
      <c r="AZ66" s="425">
        <v>0</v>
      </c>
      <c r="BA66" s="425">
        <v>0</v>
      </c>
      <c r="BB66" s="425">
        <f t="shared" si="4"/>
        <v>0</v>
      </c>
      <c r="BC66" s="425">
        <v>0</v>
      </c>
      <c r="BD66" s="425">
        <v>0</v>
      </c>
      <c r="BE66" s="425">
        <v>0</v>
      </c>
      <c r="BF66" s="425">
        <v>0</v>
      </c>
      <c r="BG66" s="425">
        <v>0</v>
      </c>
      <c r="BH66" s="425">
        <v>0</v>
      </c>
      <c r="BI66" s="425">
        <v>0</v>
      </c>
      <c r="BJ66" s="425">
        <v>0</v>
      </c>
      <c r="BK66" s="425">
        <v>0</v>
      </c>
      <c r="BL66" s="425">
        <v>0</v>
      </c>
      <c r="BM66" s="425">
        <v>0</v>
      </c>
      <c r="BN66" s="425">
        <v>0</v>
      </c>
      <c r="BO66" s="425">
        <f t="shared" si="5"/>
        <v>0</v>
      </c>
      <c r="BP66" s="425">
        <v>0</v>
      </c>
      <c r="BQ66" s="425">
        <v>0</v>
      </c>
      <c r="BR66" s="425">
        <v>0</v>
      </c>
      <c r="BS66" s="425">
        <v>0</v>
      </c>
      <c r="BT66" s="425">
        <v>0</v>
      </c>
      <c r="BU66" s="425">
        <v>0</v>
      </c>
      <c r="BV66" s="425">
        <v>0</v>
      </c>
      <c r="BW66" s="425">
        <v>0</v>
      </c>
      <c r="BX66" s="425">
        <v>0</v>
      </c>
      <c r="BY66" s="425">
        <v>0</v>
      </c>
      <c r="BZ66" s="425">
        <v>0</v>
      </c>
      <c r="CA66" s="425">
        <v>0</v>
      </c>
      <c r="CB66" s="425">
        <f t="shared" si="6"/>
        <v>0</v>
      </c>
      <c r="CC66" s="425">
        <v>0</v>
      </c>
      <c r="CD66" s="425">
        <v>0</v>
      </c>
      <c r="CE66" s="425">
        <v>0</v>
      </c>
      <c r="CF66" s="425">
        <v>0</v>
      </c>
      <c r="CG66" s="425">
        <v>0</v>
      </c>
      <c r="CH66" s="425">
        <v>0</v>
      </c>
      <c r="CI66" s="425">
        <v>0</v>
      </c>
      <c r="CJ66" s="425">
        <v>0</v>
      </c>
      <c r="CK66" s="425">
        <v>0</v>
      </c>
      <c r="CL66" s="425">
        <v>0</v>
      </c>
      <c r="CM66" s="425">
        <v>0</v>
      </c>
      <c r="CN66" s="425">
        <v>0</v>
      </c>
      <c r="CO66" s="425">
        <f t="shared" si="7"/>
        <v>27.009237875288683</v>
      </c>
      <c r="CP66" s="425">
        <v>0</v>
      </c>
      <c r="CQ66" s="425">
        <v>0</v>
      </c>
      <c r="CR66" s="425">
        <v>0</v>
      </c>
      <c r="CS66" s="425">
        <v>40.694117647058825</v>
      </c>
      <c r="CT66" s="425">
        <v>43.845283018867931</v>
      </c>
      <c r="CU66" s="425">
        <v>44.287356321839084</v>
      </c>
      <c r="CV66" s="425">
        <v>115.84559585492228</v>
      </c>
      <c r="CW66" s="425">
        <v>41.283185840707965</v>
      </c>
      <c r="CX66" s="425">
        <v>43.501659751037344</v>
      </c>
      <c r="CY66" s="425">
        <v>43.784930933444954</v>
      </c>
      <c r="CZ66" s="425">
        <v>46.922325354176849</v>
      </c>
      <c r="DA66" s="425">
        <v>27.009237875288683</v>
      </c>
      <c r="DB66" s="7">
        <f t="shared" si="8"/>
        <v>0</v>
      </c>
      <c r="DC66" s="425">
        <v>25.885032537960953</v>
      </c>
      <c r="DD66" s="425">
        <v>26.896551724137929</v>
      </c>
      <c r="DE66" s="425">
        <v>14.999999999999998</v>
      </c>
      <c r="DF66" s="425">
        <v>15</v>
      </c>
      <c r="DG66" s="425">
        <v>0</v>
      </c>
      <c r="DH66" s="425">
        <v>0</v>
      </c>
      <c r="DI66" s="425">
        <v>0</v>
      </c>
      <c r="DJ66" s="425">
        <v>35</v>
      </c>
      <c r="DK66" s="425">
        <v>0</v>
      </c>
      <c r="DL66" s="425">
        <v>30</v>
      </c>
      <c r="DM66" s="425">
        <v>30</v>
      </c>
      <c r="DN66" s="7">
        <v>0</v>
      </c>
      <c r="DO66" s="425">
        <f>EA66</f>
        <v>6.1667452931337658</v>
      </c>
      <c r="DP66" s="425">
        <v>11</v>
      </c>
      <c r="DQ66" s="425">
        <v>22.58369936554417</v>
      </c>
      <c r="DR66" s="425">
        <v>22.290784201488265</v>
      </c>
      <c r="DS66" s="425">
        <v>23.103263299061243</v>
      </c>
      <c r="DT66" s="425">
        <v>21.657492354740061</v>
      </c>
      <c r="DU66" s="425">
        <v>19.912733042443474</v>
      </c>
      <c r="DV66" s="425">
        <v>19.51721328172744</v>
      </c>
      <c r="DW66" s="425">
        <v>22.891072891072891</v>
      </c>
      <c r="DX66" s="425">
        <v>18.170212765957444</v>
      </c>
      <c r="DY66" s="425">
        <v>19.408062930186826</v>
      </c>
      <c r="DZ66" s="425">
        <v>7.3441117926636066</v>
      </c>
      <c r="EA66" s="425">
        <v>6.1667452931337658</v>
      </c>
      <c r="EB66" s="425">
        <f t="shared" si="10"/>
        <v>15.38370556061987</v>
      </c>
      <c r="EC66" s="425">
        <v>26.721447661469938</v>
      </c>
      <c r="ED66" s="425">
        <v>26.231709124044215</v>
      </c>
      <c r="EE66" s="425">
        <v>26.024910560487612</v>
      </c>
      <c r="EF66" s="425">
        <v>20.035454837735408</v>
      </c>
      <c r="EG66" s="425">
        <v>20.387752433090025</v>
      </c>
      <c r="EH66" s="425">
        <v>19.92409503596274</v>
      </c>
      <c r="EI66" s="425">
        <v>18.741215067781493</v>
      </c>
      <c r="EJ66" s="425">
        <v>20.467004722323871</v>
      </c>
      <c r="EK66" s="425">
        <v>21.101390134529147</v>
      </c>
      <c r="EL66" s="425">
        <v>28.681533804238139</v>
      </c>
      <c r="EM66" s="425">
        <v>28.477073612500334</v>
      </c>
      <c r="EN66" s="425">
        <v>15.38370556061987</v>
      </c>
      <c r="EO66" s="425">
        <f t="shared" si="11"/>
        <v>19.932594105360874</v>
      </c>
      <c r="EP66" s="21">
        <v>16.469660392798687</v>
      </c>
      <c r="EQ66" s="21">
        <v>14.581745486349721</v>
      </c>
      <c r="ER66" s="21">
        <v>13.98</v>
      </c>
      <c r="ES66" s="21">
        <v>13.446744068652196</v>
      </c>
      <c r="ET66" s="21">
        <v>13.48</v>
      </c>
      <c r="EU66" s="21">
        <v>13.117555227646969</v>
      </c>
      <c r="EV66" s="21">
        <v>13.117555227646969</v>
      </c>
      <c r="EW66" s="21">
        <v>16.908766600242469</v>
      </c>
      <c r="EX66" s="21">
        <v>18</v>
      </c>
      <c r="EY66" s="21">
        <v>18.446835733202768</v>
      </c>
      <c r="EZ66" s="21">
        <v>17.875819336830453</v>
      </c>
      <c r="FA66" s="21">
        <v>19.932594105360874</v>
      </c>
    </row>
    <row r="67" spans="1:157" s="32" customFormat="1" ht="12.75" customHeight="1">
      <c r="A67" s="792" t="s">
        <v>3190</v>
      </c>
      <c r="B67" s="425">
        <f t="shared" si="0"/>
        <v>0</v>
      </c>
      <c r="C67" s="425">
        <v>0</v>
      </c>
      <c r="D67" s="425">
        <v>0</v>
      </c>
      <c r="E67" s="425">
        <v>0</v>
      </c>
      <c r="F67" s="425">
        <v>0</v>
      </c>
      <c r="G67" s="425">
        <v>0</v>
      </c>
      <c r="H67" s="425">
        <v>0</v>
      </c>
      <c r="I67" s="425">
        <v>0</v>
      </c>
      <c r="J67" s="425">
        <v>0</v>
      </c>
      <c r="K67" s="425">
        <v>0</v>
      </c>
      <c r="L67" s="425">
        <v>0</v>
      </c>
      <c r="M67" s="425">
        <v>0</v>
      </c>
      <c r="N67" s="425">
        <v>0</v>
      </c>
      <c r="O67" s="425">
        <f t="shared" si="1"/>
        <v>0</v>
      </c>
      <c r="P67" s="425">
        <v>0</v>
      </c>
      <c r="Q67" s="425">
        <v>0</v>
      </c>
      <c r="R67" s="425">
        <v>0</v>
      </c>
      <c r="S67" s="425">
        <v>0</v>
      </c>
      <c r="T67" s="425">
        <v>0</v>
      </c>
      <c r="U67" s="425">
        <v>0</v>
      </c>
      <c r="V67" s="425">
        <v>0</v>
      </c>
      <c r="W67" s="425">
        <v>0</v>
      </c>
      <c r="X67" s="425">
        <v>0</v>
      </c>
      <c r="Y67" s="425">
        <v>0</v>
      </c>
      <c r="Z67" s="425">
        <v>0</v>
      </c>
      <c r="AA67" s="425">
        <v>0</v>
      </c>
      <c r="AB67" s="425">
        <f t="shared" si="2"/>
        <v>0</v>
      </c>
      <c r="AC67" s="425">
        <v>0</v>
      </c>
      <c r="AD67" s="425">
        <v>0</v>
      </c>
      <c r="AE67" s="425">
        <v>0</v>
      </c>
      <c r="AF67" s="425">
        <v>0</v>
      </c>
      <c r="AG67" s="425">
        <v>0</v>
      </c>
      <c r="AH67" s="425">
        <v>0</v>
      </c>
      <c r="AI67" s="425">
        <v>0</v>
      </c>
      <c r="AJ67" s="425">
        <v>0</v>
      </c>
      <c r="AK67" s="425">
        <v>0</v>
      </c>
      <c r="AL67" s="425">
        <v>0</v>
      </c>
      <c r="AM67" s="425">
        <v>0</v>
      </c>
      <c r="AN67" s="425">
        <v>0</v>
      </c>
      <c r="AO67" s="425">
        <f t="shared" si="3"/>
        <v>0</v>
      </c>
      <c r="AP67" s="425">
        <v>0</v>
      </c>
      <c r="AQ67" s="425">
        <v>0</v>
      </c>
      <c r="AR67" s="425">
        <v>0</v>
      </c>
      <c r="AS67" s="425">
        <v>0</v>
      </c>
      <c r="AT67" s="425">
        <v>0</v>
      </c>
      <c r="AU67" s="425">
        <v>0</v>
      </c>
      <c r="AV67" s="425">
        <v>0</v>
      </c>
      <c r="AW67" s="425">
        <v>0</v>
      </c>
      <c r="AX67" s="425">
        <v>0</v>
      </c>
      <c r="AY67" s="425">
        <v>0</v>
      </c>
      <c r="AZ67" s="425">
        <v>0</v>
      </c>
      <c r="BA67" s="425">
        <v>0</v>
      </c>
      <c r="BB67" s="425">
        <f t="shared" si="4"/>
        <v>0</v>
      </c>
      <c r="BC67" s="425">
        <v>0</v>
      </c>
      <c r="BD67" s="425">
        <v>0</v>
      </c>
      <c r="BE67" s="425">
        <v>0</v>
      </c>
      <c r="BF67" s="425">
        <v>0</v>
      </c>
      <c r="BG67" s="425">
        <v>0</v>
      </c>
      <c r="BH67" s="425">
        <v>0</v>
      </c>
      <c r="BI67" s="425">
        <v>0</v>
      </c>
      <c r="BJ67" s="425">
        <v>0</v>
      </c>
      <c r="BK67" s="425">
        <v>0</v>
      </c>
      <c r="BL67" s="425">
        <v>0</v>
      </c>
      <c r="BM67" s="425">
        <v>0</v>
      </c>
      <c r="BN67" s="425">
        <v>0</v>
      </c>
      <c r="BO67" s="425">
        <f t="shared" si="5"/>
        <v>0</v>
      </c>
      <c r="BP67" s="425">
        <v>0</v>
      </c>
      <c r="BQ67" s="425">
        <v>0</v>
      </c>
      <c r="BR67" s="425">
        <v>0</v>
      </c>
      <c r="BS67" s="425">
        <v>0</v>
      </c>
      <c r="BT67" s="425">
        <v>0</v>
      </c>
      <c r="BU67" s="425">
        <v>0</v>
      </c>
      <c r="BV67" s="425">
        <v>0</v>
      </c>
      <c r="BW67" s="425">
        <v>0</v>
      </c>
      <c r="BX67" s="425">
        <v>0</v>
      </c>
      <c r="BY67" s="425">
        <v>0</v>
      </c>
      <c r="BZ67" s="425">
        <v>0</v>
      </c>
      <c r="CA67" s="425">
        <v>0</v>
      </c>
      <c r="CB67" s="425">
        <f t="shared" si="6"/>
        <v>0</v>
      </c>
      <c r="CC67" s="425">
        <v>0</v>
      </c>
      <c r="CD67" s="425">
        <v>0</v>
      </c>
      <c r="CE67" s="425">
        <v>0</v>
      </c>
      <c r="CF67" s="425">
        <v>0</v>
      </c>
      <c r="CG67" s="425">
        <v>0</v>
      </c>
      <c r="CH67" s="425">
        <v>0</v>
      </c>
      <c r="CI67" s="425">
        <v>0</v>
      </c>
      <c r="CJ67" s="425">
        <v>0</v>
      </c>
      <c r="CK67" s="425">
        <v>0</v>
      </c>
      <c r="CL67" s="425">
        <v>0</v>
      </c>
      <c r="CM67" s="425">
        <v>0</v>
      </c>
      <c r="CN67" s="425">
        <v>0</v>
      </c>
      <c r="CO67" s="425">
        <f>DA67</f>
        <v>0.74391988555078692</v>
      </c>
      <c r="CP67" s="425">
        <v>0</v>
      </c>
      <c r="CQ67" s="425">
        <v>0</v>
      </c>
      <c r="CR67" s="425">
        <v>0</v>
      </c>
      <c r="CS67" s="425">
        <v>10</v>
      </c>
      <c r="CT67" s="425">
        <v>10</v>
      </c>
      <c r="CU67" s="425">
        <v>8.7684245004913191</v>
      </c>
      <c r="CV67" s="425">
        <v>8.3236736513597869</v>
      </c>
      <c r="CW67" s="425">
        <v>4.7553266214001404</v>
      </c>
      <c r="CX67" s="425">
        <v>4.6607369162168508</v>
      </c>
      <c r="CY67" s="425">
        <v>4.68964949423665</v>
      </c>
      <c r="CZ67" s="425">
        <v>0.63341999527298509</v>
      </c>
      <c r="DA67" s="425">
        <v>0.74391988555078692</v>
      </c>
      <c r="DB67" s="425">
        <f t="shared" si="8"/>
        <v>21.875549215406565</v>
      </c>
      <c r="DC67" s="425">
        <v>0</v>
      </c>
      <c r="DD67" s="425">
        <v>0</v>
      </c>
      <c r="DE67" s="425">
        <v>13.91299287065328</v>
      </c>
      <c r="DF67" s="425">
        <v>14.654513941220799</v>
      </c>
      <c r="DG67" s="425">
        <v>25.090353106635185</v>
      </c>
      <c r="DH67" s="425">
        <v>23.138976330163867</v>
      </c>
      <c r="DI67" s="425">
        <v>24.423235979641348</v>
      </c>
      <c r="DJ67" s="425">
        <v>20.159053362925796</v>
      </c>
      <c r="DK67" s="425">
        <v>24.454431448992853</v>
      </c>
      <c r="DL67" s="425">
        <v>16.924699175404662</v>
      </c>
      <c r="DM67" s="425">
        <v>22.008256331418401</v>
      </c>
      <c r="DN67" s="425">
        <v>21.875549215406565</v>
      </c>
      <c r="DO67" s="425">
        <f t="shared" si="9"/>
        <v>22.227571822569526</v>
      </c>
      <c r="DP67" s="425">
        <v>22.155140931372546</v>
      </c>
      <c r="DQ67" s="425">
        <v>1.1746235093696764</v>
      </c>
      <c r="DR67" s="425">
        <v>2.5480149304377329</v>
      </c>
      <c r="DS67" s="425">
        <v>17.208668670939929</v>
      </c>
      <c r="DT67" s="425">
        <v>18.451958910891094</v>
      </c>
      <c r="DU67" s="425">
        <v>20.16010564359188</v>
      </c>
      <c r="DV67" s="425">
        <v>20.829852198113972</v>
      </c>
      <c r="DW67" s="425">
        <v>21.320478066592997</v>
      </c>
      <c r="DX67" s="425">
        <v>21.132832722121972</v>
      </c>
      <c r="DY67" s="425">
        <v>22.154184680882299</v>
      </c>
      <c r="DZ67" s="425">
        <v>22.210559751221677</v>
      </c>
      <c r="EA67" s="425">
        <v>22.227571822569526</v>
      </c>
      <c r="EB67" s="425">
        <f t="shared" si="10"/>
        <v>19.255962478794533</v>
      </c>
      <c r="EC67" s="425">
        <v>22.203716530849828</v>
      </c>
      <c r="ED67" s="425">
        <v>22.404839033428559</v>
      </c>
      <c r="EE67" s="425">
        <v>23.050827535377362</v>
      </c>
      <c r="EF67" s="425">
        <v>22.724912197437114</v>
      </c>
      <c r="EG67" s="425">
        <v>5.2536723163841792</v>
      </c>
      <c r="EH67" s="425">
        <v>19.935235158057058</v>
      </c>
      <c r="EI67" s="425">
        <v>16.646390857899966</v>
      </c>
      <c r="EJ67" s="425">
        <v>8.0478708375378396</v>
      </c>
      <c r="EK67" s="425">
        <v>7.0068027210884365</v>
      </c>
      <c r="EL67" s="425">
        <v>10.772474489795918</v>
      </c>
      <c r="EM67" s="425">
        <v>19.264759531849329</v>
      </c>
      <c r="EN67" s="425">
        <v>19.255962478794533</v>
      </c>
      <c r="EO67" s="425">
        <f t="shared" si="11"/>
        <v>6.4386937769562547</v>
      </c>
      <c r="EP67" s="21">
        <v>19.186891869732055</v>
      </c>
      <c r="EQ67" s="21">
        <v>8.2835310734463281</v>
      </c>
      <c r="ER67" s="21">
        <v>5.78</v>
      </c>
      <c r="ES67" s="21">
        <v>7.6789489051094897</v>
      </c>
      <c r="ET67" s="21">
        <v>21.91</v>
      </c>
      <c r="EU67" s="21">
        <v>12.139917695473249</v>
      </c>
      <c r="EV67" s="21">
        <v>13.847103004291844</v>
      </c>
      <c r="EW67" s="21">
        <v>15.216561994172872</v>
      </c>
      <c r="EX67" s="21">
        <v>11.01</v>
      </c>
      <c r="EY67" s="21">
        <v>8.1576601109430147</v>
      </c>
      <c r="EZ67" s="21">
        <v>10.158308308308307</v>
      </c>
      <c r="FA67" s="21">
        <v>6.4386937769562547</v>
      </c>
    </row>
    <row r="68" spans="1:157" s="32" customFormat="1" ht="12.75" customHeight="1">
      <c r="A68" s="725" t="s">
        <v>3191</v>
      </c>
      <c r="B68" s="425">
        <f t="shared" si="0"/>
        <v>0</v>
      </c>
      <c r="C68" s="425">
        <v>0</v>
      </c>
      <c r="D68" s="425">
        <v>0</v>
      </c>
      <c r="E68" s="425">
        <v>0</v>
      </c>
      <c r="F68" s="425">
        <v>0</v>
      </c>
      <c r="G68" s="425">
        <v>0</v>
      </c>
      <c r="H68" s="425">
        <v>0</v>
      </c>
      <c r="I68" s="425">
        <v>0</v>
      </c>
      <c r="J68" s="425">
        <v>0</v>
      </c>
      <c r="K68" s="425">
        <v>0</v>
      </c>
      <c r="L68" s="425">
        <v>0</v>
      </c>
      <c r="M68" s="425">
        <v>0</v>
      </c>
      <c r="N68" s="425">
        <v>0</v>
      </c>
      <c r="O68" s="425">
        <f t="shared" si="1"/>
        <v>0</v>
      </c>
      <c r="P68" s="425">
        <v>0</v>
      </c>
      <c r="Q68" s="425">
        <v>0</v>
      </c>
      <c r="R68" s="425">
        <v>0</v>
      </c>
      <c r="S68" s="425">
        <v>0</v>
      </c>
      <c r="T68" s="425">
        <v>0</v>
      </c>
      <c r="U68" s="425">
        <v>0</v>
      </c>
      <c r="V68" s="425">
        <v>0</v>
      </c>
      <c r="W68" s="425">
        <v>0</v>
      </c>
      <c r="X68" s="425">
        <v>0</v>
      </c>
      <c r="Y68" s="425">
        <v>0</v>
      </c>
      <c r="Z68" s="425">
        <v>0</v>
      </c>
      <c r="AA68" s="425">
        <v>0</v>
      </c>
      <c r="AB68" s="425">
        <f t="shared" si="2"/>
        <v>0</v>
      </c>
      <c r="AC68" s="425">
        <v>0</v>
      </c>
      <c r="AD68" s="425">
        <v>0</v>
      </c>
      <c r="AE68" s="425">
        <v>0</v>
      </c>
      <c r="AF68" s="425">
        <v>0</v>
      </c>
      <c r="AG68" s="425">
        <v>0</v>
      </c>
      <c r="AH68" s="425">
        <v>0</v>
      </c>
      <c r="AI68" s="425">
        <v>0</v>
      </c>
      <c r="AJ68" s="425">
        <v>0</v>
      </c>
      <c r="AK68" s="425">
        <v>0</v>
      </c>
      <c r="AL68" s="425">
        <v>0</v>
      </c>
      <c r="AM68" s="425">
        <v>0</v>
      </c>
      <c r="AN68" s="425">
        <v>0</v>
      </c>
      <c r="AO68" s="425">
        <f t="shared" si="3"/>
        <v>0</v>
      </c>
      <c r="AP68" s="425">
        <v>0</v>
      </c>
      <c r="AQ68" s="425">
        <v>0</v>
      </c>
      <c r="AR68" s="425">
        <v>0</v>
      </c>
      <c r="AS68" s="425">
        <v>0</v>
      </c>
      <c r="AT68" s="425">
        <v>0</v>
      </c>
      <c r="AU68" s="425">
        <v>0</v>
      </c>
      <c r="AV68" s="425">
        <v>0</v>
      </c>
      <c r="AW68" s="425">
        <v>0</v>
      </c>
      <c r="AX68" s="425">
        <v>0</v>
      </c>
      <c r="AY68" s="425">
        <v>0</v>
      </c>
      <c r="AZ68" s="425">
        <v>0</v>
      </c>
      <c r="BA68" s="425">
        <v>0</v>
      </c>
      <c r="BB68" s="425">
        <f t="shared" si="4"/>
        <v>0</v>
      </c>
      <c r="BC68" s="425">
        <v>0</v>
      </c>
      <c r="BD68" s="425">
        <v>0</v>
      </c>
      <c r="BE68" s="425">
        <v>0</v>
      </c>
      <c r="BF68" s="425">
        <v>0</v>
      </c>
      <c r="BG68" s="425">
        <v>0</v>
      </c>
      <c r="BH68" s="425">
        <v>0</v>
      </c>
      <c r="BI68" s="425">
        <v>0</v>
      </c>
      <c r="BJ68" s="425">
        <v>0</v>
      </c>
      <c r="BK68" s="425">
        <v>0</v>
      </c>
      <c r="BL68" s="425">
        <v>0</v>
      </c>
      <c r="BM68" s="425">
        <v>0</v>
      </c>
      <c r="BN68" s="425">
        <v>0</v>
      </c>
      <c r="BO68" s="425">
        <f t="shared" si="5"/>
        <v>0</v>
      </c>
      <c r="BP68" s="425">
        <v>0</v>
      </c>
      <c r="BQ68" s="425">
        <v>0</v>
      </c>
      <c r="BR68" s="425">
        <v>0</v>
      </c>
      <c r="BS68" s="425">
        <v>0</v>
      </c>
      <c r="BT68" s="425">
        <v>0</v>
      </c>
      <c r="BU68" s="425">
        <v>0</v>
      </c>
      <c r="BV68" s="425">
        <v>0</v>
      </c>
      <c r="BW68" s="425">
        <v>0</v>
      </c>
      <c r="BX68" s="425">
        <v>0</v>
      </c>
      <c r="BY68" s="425">
        <v>0</v>
      </c>
      <c r="BZ68" s="425">
        <v>0</v>
      </c>
      <c r="CA68" s="425">
        <v>0</v>
      </c>
      <c r="CB68" s="425">
        <f t="shared" si="6"/>
        <v>0</v>
      </c>
      <c r="CC68" s="425">
        <v>0</v>
      </c>
      <c r="CD68" s="425">
        <v>0</v>
      </c>
      <c r="CE68" s="425">
        <v>0</v>
      </c>
      <c r="CF68" s="425">
        <v>0</v>
      </c>
      <c r="CG68" s="425">
        <v>0</v>
      </c>
      <c r="CH68" s="425">
        <v>0</v>
      </c>
      <c r="CI68" s="425">
        <v>0</v>
      </c>
      <c r="CJ68" s="425">
        <v>0</v>
      </c>
      <c r="CK68" s="425">
        <v>0</v>
      </c>
      <c r="CL68" s="425">
        <v>0</v>
      </c>
      <c r="CM68" s="425">
        <v>0</v>
      </c>
      <c r="CN68" s="425">
        <v>0</v>
      </c>
      <c r="CO68" s="425">
        <f t="shared" si="7"/>
        <v>36.039963440509226</v>
      </c>
      <c r="CP68" s="425">
        <v>0</v>
      </c>
      <c r="CQ68" s="425">
        <v>0</v>
      </c>
      <c r="CR68" s="425">
        <v>0</v>
      </c>
      <c r="CS68" s="425">
        <v>26.913718360740347</v>
      </c>
      <c r="CT68" s="425">
        <v>44.264955460406512</v>
      </c>
      <c r="CU68" s="425">
        <v>39.52863929889299</v>
      </c>
      <c r="CV68" s="425">
        <v>42.454030348886306</v>
      </c>
      <c r="CW68" s="425">
        <v>42.031875289969385</v>
      </c>
      <c r="CX68" s="425">
        <v>44.066258972150429</v>
      </c>
      <c r="CY68" s="425">
        <v>40.016742996803913</v>
      </c>
      <c r="CZ68" s="425">
        <v>40.416647132955255</v>
      </c>
      <c r="DA68" s="425">
        <v>36.039963440509226</v>
      </c>
      <c r="DB68" s="425">
        <f t="shared" si="8"/>
        <v>29.442478263678051</v>
      </c>
      <c r="DC68" s="425">
        <v>38.154924295364552</v>
      </c>
      <c r="DD68" s="425">
        <v>35.321461533475926</v>
      </c>
      <c r="DE68" s="425">
        <v>32.528051966072887</v>
      </c>
      <c r="DF68" s="425">
        <v>34.457644148154273</v>
      </c>
      <c r="DG68" s="425">
        <v>30.227482558057257</v>
      </c>
      <c r="DH68" s="425">
        <v>30.318377108100641</v>
      </c>
      <c r="DI68" s="425">
        <v>36.263734332682489</v>
      </c>
      <c r="DJ68" s="425">
        <v>34.373286624203821</v>
      </c>
      <c r="DK68" s="425">
        <v>32.564969889929955</v>
      </c>
      <c r="DL68" s="425">
        <v>32.54727825706005</v>
      </c>
      <c r="DM68" s="425">
        <v>30.632883767766646</v>
      </c>
      <c r="DN68" s="425">
        <v>29.442478263678051</v>
      </c>
      <c r="DO68" s="425">
        <f t="shared" si="9"/>
        <v>39.547299645615091</v>
      </c>
      <c r="DP68" s="425">
        <v>26.061613339342045</v>
      </c>
      <c r="DQ68" s="425">
        <v>29.743807058957362</v>
      </c>
      <c r="DR68" s="425">
        <v>30.935148851225559</v>
      </c>
      <c r="DS68" s="425">
        <v>41.979668870928244</v>
      </c>
      <c r="DT68" s="425">
        <v>42.955665538635095</v>
      </c>
      <c r="DU68" s="425">
        <v>43.825932570533929</v>
      </c>
      <c r="DV68" s="425">
        <v>52.252350605733483</v>
      </c>
      <c r="DW68" s="425">
        <v>60.118382277050102</v>
      </c>
      <c r="DX68" s="425">
        <v>56.852744347152608</v>
      </c>
      <c r="DY68" s="425">
        <v>29.900166277603709</v>
      </c>
      <c r="DZ68" s="425">
        <v>32.155524816744681</v>
      </c>
      <c r="EA68" s="425">
        <v>39.547299645615091</v>
      </c>
      <c r="EB68" s="425">
        <f t="shared" si="10"/>
        <v>24.607206255888453</v>
      </c>
      <c r="EC68" s="425">
        <v>48.545497751197729</v>
      </c>
      <c r="ED68" s="425">
        <v>51.190639035725077</v>
      </c>
      <c r="EE68" s="425">
        <v>55.849253476105616</v>
      </c>
      <c r="EF68" s="425">
        <v>24.547594885826719</v>
      </c>
      <c r="EG68" s="425">
        <v>26.530057491915198</v>
      </c>
      <c r="EH68" s="425">
        <v>26.506035079232461</v>
      </c>
      <c r="EI68" s="425">
        <v>24.779656127601662</v>
      </c>
      <c r="EJ68" s="425">
        <v>23.892807447693773</v>
      </c>
      <c r="EK68" s="425">
        <v>24.282465664144457</v>
      </c>
      <c r="EL68" s="425">
        <v>24.023162824318284</v>
      </c>
      <c r="EM68" s="425">
        <v>23.696335555206431</v>
      </c>
      <c r="EN68" s="425">
        <v>24.607206255888453</v>
      </c>
      <c r="EO68" s="425">
        <f t="shared" si="11"/>
        <v>23.34</v>
      </c>
      <c r="EP68" s="20">
        <v>20.67</v>
      </c>
      <c r="EQ68" s="20">
        <v>21.09</v>
      </c>
      <c r="ER68" s="20">
        <v>20.51</v>
      </c>
      <c r="ES68" s="20">
        <v>27.06</v>
      </c>
      <c r="ET68" s="20">
        <v>22.05</v>
      </c>
      <c r="EU68" s="20">
        <v>20.47</v>
      </c>
      <c r="EV68" s="20">
        <v>24.13</v>
      </c>
      <c r="EW68" s="20">
        <v>25.27</v>
      </c>
      <c r="EX68" s="20">
        <v>24.94</v>
      </c>
      <c r="EY68" s="20">
        <v>24.87</v>
      </c>
      <c r="EZ68" s="20">
        <v>25.07</v>
      </c>
      <c r="FA68" s="20">
        <v>23.34</v>
      </c>
    </row>
    <row r="69" spans="1:157" s="32" customFormat="1" ht="12.75" customHeight="1" thickBot="1">
      <c r="A69" s="726" t="s">
        <v>3192</v>
      </c>
      <c r="B69" s="427" t="str">
        <f t="shared" si="0"/>
        <v>-</v>
      </c>
      <c r="C69" s="427" t="s">
        <v>15</v>
      </c>
      <c r="D69" s="427" t="s">
        <v>15</v>
      </c>
      <c r="E69" s="427" t="s">
        <v>15</v>
      </c>
      <c r="F69" s="427" t="s">
        <v>15</v>
      </c>
      <c r="G69" s="427" t="s">
        <v>15</v>
      </c>
      <c r="H69" s="427" t="s">
        <v>15</v>
      </c>
      <c r="I69" s="427" t="s">
        <v>15</v>
      </c>
      <c r="J69" s="427" t="s">
        <v>15</v>
      </c>
      <c r="K69" s="427" t="s">
        <v>15</v>
      </c>
      <c r="L69" s="427" t="s">
        <v>15</v>
      </c>
      <c r="M69" s="427" t="s">
        <v>15</v>
      </c>
      <c r="N69" s="427" t="s">
        <v>15</v>
      </c>
      <c r="O69" s="427" t="str">
        <f t="shared" si="1"/>
        <v>-</v>
      </c>
      <c r="P69" s="427" t="s">
        <v>15</v>
      </c>
      <c r="Q69" s="427" t="s">
        <v>15</v>
      </c>
      <c r="R69" s="427" t="s">
        <v>15</v>
      </c>
      <c r="S69" s="427" t="s">
        <v>15</v>
      </c>
      <c r="T69" s="427" t="s">
        <v>15</v>
      </c>
      <c r="U69" s="427" t="s">
        <v>15</v>
      </c>
      <c r="V69" s="427" t="s">
        <v>15</v>
      </c>
      <c r="W69" s="427" t="s">
        <v>15</v>
      </c>
      <c r="X69" s="427" t="s">
        <v>15</v>
      </c>
      <c r="Y69" s="427" t="s">
        <v>15</v>
      </c>
      <c r="Z69" s="427" t="s">
        <v>15</v>
      </c>
      <c r="AA69" s="427" t="s">
        <v>15</v>
      </c>
      <c r="AB69" s="427" t="str">
        <f t="shared" si="2"/>
        <v>-</v>
      </c>
      <c r="AC69" s="427" t="s">
        <v>15</v>
      </c>
      <c r="AD69" s="427" t="s">
        <v>15</v>
      </c>
      <c r="AE69" s="427" t="s">
        <v>15</v>
      </c>
      <c r="AF69" s="427" t="s">
        <v>15</v>
      </c>
      <c r="AG69" s="427" t="s">
        <v>15</v>
      </c>
      <c r="AH69" s="427" t="s">
        <v>15</v>
      </c>
      <c r="AI69" s="427" t="s">
        <v>15</v>
      </c>
      <c r="AJ69" s="427" t="s">
        <v>15</v>
      </c>
      <c r="AK69" s="427" t="s">
        <v>15</v>
      </c>
      <c r="AL69" s="427" t="s">
        <v>15</v>
      </c>
      <c r="AM69" s="427" t="s">
        <v>15</v>
      </c>
      <c r="AN69" s="427" t="s">
        <v>15</v>
      </c>
      <c r="AO69" s="427" t="str">
        <f t="shared" si="3"/>
        <v xml:space="preserve">- </v>
      </c>
      <c r="AP69" s="427" t="s">
        <v>2590</v>
      </c>
      <c r="AQ69" s="427" t="s">
        <v>2590</v>
      </c>
      <c r="AR69" s="427" t="s">
        <v>2590</v>
      </c>
      <c r="AS69" s="427" t="s">
        <v>2590</v>
      </c>
      <c r="AT69" s="427" t="s">
        <v>2590</v>
      </c>
      <c r="AU69" s="427" t="s">
        <v>2590</v>
      </c>
      <c r="AV69" s="427" t="s">
        <v>2590</v>
      </c>
      <c r="AW69" s="427" t="s">
        <v>2590</v>
      </c>
      <c r="AX69" s="427" t="s">
        <v>2590</v>
      </c>
      <c r="AY69" s="427" t="s">
        <v>2590</v>
      </c>
      <c r="AZ69" s="427" t="s">
        <v>2590</v>
      </c>
      <c r="BA69" s="427" t="s">
        <v>2590</v>
      </c>
      <c r="BB69" s="427" t="str">
        <f t="shared" si="4"/>
        <v xml:space="preserve">- </v>
      </c>
      <c r="BC69" s="427" t="s">
        <v>2590</v>
      </c>
      <c r="BD69" s="427" t="s">
        <v>2590</v>
      </c>
      <c r="BE69" s="427" t="s">
        <v>2590</v>
      </c>
      <c r="BF69" s="427" t="s">
        <v>2590</v>
      </c>
      <c r="BG69" s="427" t="s">
        <v>2590</v>
      </c>
      <c r="BH69" s="427" t="s">
        <v>2590</v>
      </c>
      <c r="BI69" s="427" t="s">
        <v>2590</v>
      </c>
      <c r="BJ69" s="427" t="s">
        <v>2590</v>
      </c>
      <c r="BK69" s="427" t="s">
        <v>2590</v>
      </c>
      <c r="BL69" s="427" t="s">
        <v>2590</v>
      </c>
      <c r="BM69" s="427" t="s">
        <v>2590</v>
      </c>
      <c r="BN69" s="427" t="s">
        <v>2590</v>
      </c>
      <c r="BO69" s="427" t="str">
        <f t="shared" si="5"/>
        <v xml:space="preserve">- </v>
      </c>
      <c r="BP69" s="427" t="s">
        <v>2590</v>
      </c>
      <c r="BQ69" s="427" t="s">
        <v>2590</v>
      </c>
      <c r="BR69" s="427" t="s">
        <v>2590</v>
      </c>
      <c r="BS69" s="427" t="s">
        <v>2590</v>
      </c>
      <c r="BT69" s="427" t="s">
        <v>2590</v>
      </c>
      <c r="BU69" s="427" t="s">
        <v>2590</v>
      </c>
      <c r="BV69" s="427" t="s">
        <v>2590</v>
      </c>
      <c r="BW69" s="427" t="s">
        <v>2590</v>
      </c>
      <c r="BX69" s="427" t="s">
        <v>2590</v>
      </c>
      <c r="BY69" s="427" t="s">
        <v>2590</v>
      </c>
      <c r="BZ69" s="427" t="s">
        <v>2590</v>
      </c>
      <c r="CA69" s="427" t="s">
        <v>2590</v>
      </c>
      <c r="CB69" s="427" t="str">
        <f t="shared" si="6"/>
        <v xml:space="preserve">- </v>
      </c>
      <c r="CC69" s="427" t="s">
        <v>2590</v>
      </c>
      <c r="CD69" s="427" t="s">
        <v>2590</v>
      </c>
      <c r="CE69" s="427" t="s">
        <v>2590</v>
      </c>
      <c r="CF69" s="427" t="s">
        <v>2590</v>
      </c>
      <c r="CG69" s="427" t="s">
        <v>2590</v>
      </c>
      <c r="CH69" s="427" t="s">
        <v>2590</v>
      </c>
      <c r="CI69" s="427" t="s">
        <v>2590</v>
      </c>
      <c r="CJ69" s="427" t="s">
        <v>2590</v>
      </c>
      <c r="CK69" s="427" t="s">
        <v>2590</v>
      </c>
      <c r="CL69" s="427" t="s">
        <v>2590</v>
      </c>
      <c r="CM69" s="427" t="s">
        <v>2590</v>
      </c>
      <c r="CN69" s="427" t="s">
        <v>2590</v>
      </c>
      <c r="CO69" s="427">
        <f t="shared" si="7"/>
        <v>15.447722118189784</v>
      </c>
      <c r="CP69" s="427" t="s">
        <v>15</v>
      </c>
      <c r="CQ69" s="427" t="s">
        <v>15</v>
      </c>
      <c r="CR69" s="427" t="s">
        <v>15</v>
      </c>
      <c r="CS69" s="427">
        <v>19.299968464566334</v>
      </c>
      <c r="CT69" s="427">
        <v>32.47437017783038</v>
      </c>
      <c r="CU69" s="427">
        <v>37.000125753252163</v>
      </c>
      <c r="CV69" s="427">
        <v>32.924262834562768</v>
      </c>
      <c r="CW69" s="427">
        <v>32.015423538230884</v>
      </c>
      <c r="CX69" s="427">
        <v>17.738218238911422</v>
      </c>
      <c r="CY69" s="427">
        <v>14.953743998000821</v>
      </c>
      <c r="CZ69" s="427">
        <v>15.857512608204747</v>
      </c>
      <c r="DA69" s="427">
        <v>15.447722118189784</v>
      </c>
      <c r="DB69" s="427">
        <f t="shared" si="8"/>
        <v>17.12947411588749</v>
      </c>
      <c r="DC69" s="427">
        <v>19.095234137340622</v>
      </c>
      <c r="DD69" s="427">
        <v>22.915933544174482</v>
      </c>
      <c r="DE69" s="427">
        <v>24.474089578994537</v>
      </c>
      <c r="DF69" s="427">
        <v>21.316912659284306</v>
      </c>
      <c r="DG69" s="427">
        <v>24.019624102542142</v>
      </c>
      <c r="DH69" s="427">
        <v>22.408342048966009</v>
      </c>
      <c r="DI69" s="427">
        <v>20.361578331263697</v>
      </c>
      <c r="DJ69" s="427">
        <v>21.16995294820568</v>
      </c>
      <c r="DK69" s="427">
        <v>22.195743551187444</v>
      </c>
      <c r="DL69" s="427">
        <v>18.963759275027368</v>
      </c>
      <c r="DM69" s="427">
        <v>17.958240642966089</v>
      </c>
      <c r="DN69" s="427">
        <v>17.12947411588749</v>
      </c>
      <c r="DO69" s="427">
        <f t="shared" si="9"/>
        <v>16.579437040072694</v>
      </c>
      <c r="DP69" s="427">
        <v>18.845872377146822</v>
      </c>
      <c r="DQ69" s="427">
        <v>18.254279130701402</v>
      </c>
      <c r="DR69" s="427">
        <v>18.629860395446375</v>
      </c>
      <c r="DS69" s="427">
        <v>21.354180430629633</v>
      </c>
      <c r="DT69" s="427">
        <v>18.140229173427866</v>
      </c>
      <c r="DU69" s="427">
        <v>27.232707391726141</v>
      </c>
      <c r="DV69" s="427">
        <v>29.977776401136939</v>
      </c>
      <c r="DW69" s="427">
        <v>32.62793729716396</v>
      </c>
      <c r="DX69" s="427">
        <v>30.174301904651202</v>
      </c>
      <c r="DY69" s="427">
        <v>14.468830545244177</v>
      </c>
      <c r="DZ69" s="427">
        <v>15.592225264891175</v>
      </c>
      <c r="EA69" s="427">
        <v>16.579437040072694</v>
      </c>
      <c r="EB69" s="427">
        <f t="shared" si="10"/>
        <v>15.687508195617037</v>
      </c>
      <c r="EC69" s="427">
        <v>11.306023859303899</v>
      </c>
      <c r="ED69" s="427">
        <v>10.565863033581845</v>
      </c>
      <c r="EE69" s="427">
        <v>16.476109141013858</v>
      </c>
      <c r="EF69" s="427">
        <v>15.239890298989028</v>
      </c>
      <c r="EG69" s="427">
        <v>15.117376471277156</v>
      </c>
      <c r="EH69" s="427">
        <v>17.340940423782349</v>
      </c>
      <c r="EI69" s="427">
        <v>18.704770428498044</v>
      </c>
      <c r="EJ69" s="427">
        <v>18.21610192827789</v>
      </c>
      <c r="EK69" s="427">
        <v>19.808085934841948</v>
      </c>
      <c r="EL69" s="427">
        <v>19.39698791557522</v>
      </c>
      <c r="EM69" s="427">
        <v>18.621190707372982</v>
      </c>
      <c r="EN69" s="427">
        <v>15.687508195617037</v>
      </c>
      <c r="EO69" s="427">
        <f t="shared" si="11"/>
        <v>16.600000000000001</v>
      </c>
      <c r="EP69" s="428">
        <v>16.739999999999998</v>
      </c>
      <c r="EQ69" s="428">
        <v>17.13</v>
      </c>
      <c r="ER69" s="428">
        <v>15.55</v>
      </c>
      <c r="ES69" s="428">
        <v>15.37</v>
      </c>
      <c r="ET69" s="428">
        <v>15.54</v>
      </c>
      <c r="EU69" s="428">
        <v>18.440000000000001</v>
      </c>
      <c r="EV69" s="428">
        <v>17.71</v>
      </c>
      <c r="EW69" s="428">
        <v>19.170000000000002</v>
      </c>
      <c r="EX69" s="428">
        <v>16.170000000000002</v>
      </c>
      <c r="EY69" s="428">
        <v>18.87</v>
      </c>
      <c r="EZ69" s="428">
        <v>17.43</v>
      </c>
      <c r="FA69" s="428">
        <v>16.600000000000001</v>
      </c>
    </row>
    <row r="70" spans="1:157" s="32" customFormat="1" ht="5.0999999999999996" customHeight="1">
      <c r="A70" s="430"/>
    </row>
    <row r="71" spans="1:157" s="32" customFormat="1" ht="11.25" customHeight="1">
      <c r="A71" s="134" t="s">
        <v>2797</v>
      </c>
      <c r="B71" s="42"/>
      <c r="C71" s="42"/>
      <c r="D71" s="42"/>
      <c r="E71" s="42"/>
      <c r="F71" s="42"/>
      <c r="G71" s="42"/>
      <c r="H71" s="42"/>
      <c r="I71" s="42"/>
      <c r="J71" s="42"/>
      <c r="K71" s="42"/>
      <c r="L71" s="42"/>
      <c r="M71" s="42"/>
      <c r="O71" s="42"/>
      <c r="P71" s="42"/>
      <c r="Q71" s="42"/>
      <c r="R71" s="42"/>
      <c r="S71" s="42"/>
      <c r="T71" s="42"/>
      <c r="U71" s="42"/>
      <c r="V71" s="42"/>
      <c r="W71" s="42"/>
      <c r="X71" s="42"/>
      <c r="Y71" s="42"/>
      <c r="Z71" s="42"/>
      <c r="AB71" s="42"/>
      <c r="AC71" s="42"/>
      <c r="AD71" s="42"/>
      <c r="AE71" s="42"/>
      <c r="AF71" s="42"/>
      <c r="AG71" s="42"/>
      <c r="AH71" s="42"/>
      <c r="AI71" s="42"/>
      <c r="AJ71" s="42"/>
      <c r="AK71" s="42"/>
      <c r="AL71" s="42"/>
      <c r="AM71" s="42"/>
      <c r="AO71" s="42"/>
      <c r="AP71" s="42"/>
      <c r="AQ71" s="42"/>
      <c r="AR71" s="42"/>
      <c r="AS71" s="42"/>
      <c r="AT71" s="42"/>
      <c r="AU71" s="42"/>
      <c r="AV71" s="42"/>
      <c r="AW71" s="42"/>
      <c r="AX71" s="42"/>
      <c r="AY71" s="42"/>
      <c r="AZ71" s="42"/>
      <c r="BB71" s="42"/>
      <c r="BC71" s="42"/>
      <c r="BD71" s="42"/>
      <c r="BE71" s="42"/>
      <c r="BF71" s="42"/>
      <c r="BG71" s="42"/>
      <c r="BH71" s="42"/>
      <c r="BI71" s="42"/>
      <c r="BJ71" s="42"/>
      <c r="BK71" s="42"/>
      <c r="BL71" s="42"/>
      <c r="BM71" s="42"/>
      <c r="BO71" s="42"/>
      <c r="BP71" s="42"/>
      <c r="BQ71" s="42"/>
      <c r="BR71" s="42"/>
      <c r="BS71" s="42"/>
      <c r="BT71" s="42"/>
      <c r="BU71" s="42"/>
      <c r="BV71" s="42"/>
      <c r="BW71" s="42"/>
      <c r="BX71" s="42"/>
      <c r="BY71" s="42"/>
      <c r="BZ71" s="42"/>
      <c r="CB71" s="42"/>
      <c r="CC71" s="42"/>
      <c r="CD71" s="42"/>
      <c r="CE71" s="42"/>
      <c r="CF71" s="42"/>
      <c r="CG71" s="42"/>
      <c r="CH71" s="42"/>
      <c r="CI71" s="42"/>
      <c r="CJ71" s="42"/>
      <c r="CK71" s="42"/>
      <c r="CL71" s="42"/>
      <c r="CM71" s="42"/>
      <c r="CO71" s="42"/>
      <c r="CP71" s="42"/>
      <c r="CQ71" s="42"/>
      <c r="CR71" s="42"/>
      <c r="CS71" s="42"/>
      <c r="CT71" s="42"/>
      <c r="CU71" s="42"/>
      <c r="CV71" s="42"/>
      <c r="CW71" s="42"/>
      <c r="CX71" s="42"/>
      <c r="CY71" s="42"/>
      <c r="CZ71" s="42"/>
      <c r="DB71" s="42"/>
      <c r="DC71" s="42"/>
      <c r="DD71" s="42"/>
      <c r="DE71" s="42"/>
      <c r="DF71" s="42"/>
      <c r="DG71" s="42"/>
      <c r="DH71" s="42"/>
      <c r="DI71" s="42"/>
      <c r="DJ71" s="42"/>
      <c r="DK71" s="42"/>
      <c r="DL71" s="42"/>
      <c r="DM71" s="42"/>
      <c r="DO71" s="42"/>
      <c r="DP71" s="42"/>
      <c r="DQ71" s="42"/>
      <c r="DR71" s="42"/>
      <c r="DS71" s="42"/>
      <c r="DT71" s="42"/>
      <c r="DU71" s="42"/>
      <c r="DV71" s="42"/>
      <c r="DW71" s="42"/>
      <c r="DX71" s="42"/>
      <c r="DY71" s="42"/>
      <c r="DZ71" s="42"/>
      <c r="EB71" s="42"/>
      <c r="EC71" s="42"/>
      <c r="ED71" s="42"/>
      <c r="EE71" s="42"/>
      <c r="EF71" s="42"/>
      <c r="EG71" s="42"/>
      <c r="EH71" s="42"/>
      <c r="EI71" s="42"/>
      <c r="EJ71" s="42"/>
      <c r="EK71" s="42"/>
      <c r="EL71" s="42"/>
      <c r="EM71" s="42"/>
      <c r="EO71" s="42"/>
      <c r="EP71" s="42"/>
      <c r="EQ71" s="42"/>
      <c r="ER71" s="42"/>
      <c r="ES71" s="42"/>
      <c r="ET71" s="42"/>
      <c r="EU71" s="42"/>
      <c r="EV71" s="42"/>
      <c r="EW71" s="42"/>
      <c r="EX71" s="42"/>
      <c r="EY71" s="42"/>
      <c r="EZ71" s="42"/>
    </row>
  </sheetData>
  <mergeCells count="24">
    <mergeCell ref="AB5:AB6"/>
    <mergeCell ref="B5:B6"/>
    <mergeCell ref="C5:N5"/>
    <mergeCell ref="O5:O6"/>
    <mergeCell ref="P5:AA5"/>
    <mergeCell ref="DB5:DB6"/>
    <mergeCell ref="AC5:AN5"/>
    <mergeCell ref="AO5:AO6"/>
    <mergeCell ref="AP5:BA5"/>
    <mergeCell ref="BB5:BB6"/>
    <mergeCell ref="BC5:BN5"/>
    <mergeCell ref="BO5:BO6"/>
    <mergeCell ref="BP5:CA5"/>
    <mergeCell ref="CB5:CB6"/>
    <mergeCell ref="CC5:CN5"/>
    <mergeCell ref="CO5:CO6"/>
    <mergeCell ref="CP5:DA5"/>
    <mergeCell ref="EP5:FA5"/>
    <mergeCell ref="DC5:DN5"/>
    <mergeCell ref="DO5:DO6"/>
    <mergeCell ref="DP5:EA5"/>
    <mergeCell ref="EB5:EB6"/>
    <mergeCell ref="EC5:EN5"/>
    <mergeCell ref="EO5:EO6"/>
  </mergeCells>
  <hyperlinks>
    <hyperlink ref="A1" location="'Table of contents'!A1" display="вернуться на заглавную стр. (содержание)"/>
  </hyperlinks>
  <pageMargins left="0.7" right="0.7" top="0.75" bottom="0.75" header="0.3" footer="0.3"/>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A71"/>
  <sheetViews>
    <sheetView zoomScale="80" zoomScaleNormal="80" workbookViewId="0">
      <pane xSplit="1" topLeftCell="B1" activePane="topRight" state="frozen"/>
      <selection pane="topRight" activeCell="A16" sqref="A16"/>
    </sheetView>
  </sheetViews>
  <sheetFormatPr defaultRowHeight="15"/>
  <cols>
    <col min="1" max="1" width="40.7109375" style="34" customWidth="1"/>
    <col min="2" max="16384" width="9.140625" style="34"/>
  </cols>
  <sheetData>
    <row r="1" spans="1:157" s="410" customFormat="1" ht="15" customHeight="1">
      <c r="A1" s="691" t="s">
        <v>2688</v>
      </c>
    </row>
    <row r="2" spans="1:157" ht="5.0999999999999996" customHeight="1">
      <c r="A2" s="65"/>
    </row>
    <row r="3" spans="1:157" s="260" customFormat="1" ht="18.75" customHeight="1">
      <c r="A3" s="381" t="s">
        <v>3861</v>
      </c>
    </row>
    <row r="4" spans="1:157" s="131" customFormat="1" ht="5.0999999999999996" customHeight="1" thickBot="1">
      <c r="A4" s="408"/>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row>
    <row r="5" spans="1:157" s="131" customFormat="1" ht="17.100000000000001" customHeight="1">
      <c r="A5" s="748"/>
      <c r="B5" s="1113">
        <v>1996</v>
      </c>
      <c r="C5" s="1119" t="s">
        <v>3</v>
      </c>
      <c r="D5" s="1119"/>
      <c r="E5" s="1119"/>
      <c r="F5" s="1119"/>
      <c r="G5" s="1119"/>
      <c r="H5" s="1119"/>
      <c r="I5" s="1119"/>
      <c r="J5" s="1119"/>
      <c r="K5" s="1119"/>
      <c r="L5" s="1119"/>
      <c r="M5" s="1119"/>
      <c r="N5" s="1120"/>
      <c r="O5" s="1113">
        <v>1997</v>
      </c>
      <c r="P5" s="1119" t="s">
        <v>4</v>
      </c>
      <c r="Q5" s="1119"/>
      <c r="R5" s="1119"/>
      <c r="S5" s="1119"/>
      <c r="T5" s="1119"/>
      <c r="U5" s="1119"/>
      <c r="V5" s="1119"/>
      <c r="W5" s="1119"/>
      <c r="X5" s="1119"/>
      <c r="Y5" s="1119"/>
      <c r="Z5" s="1119"/>
      <c r="AA5" s="1120"/>
      <c r="AB5" s="1113">
        <v>1998</v>
      </c>
      <c r="AC5" s="1119" t="s">
        <v>5</v>
      </c>
      <c r="AD5" s="1119"/>
      <c r="AE5" s="1119"/>
      <c r="AF5" s="1119"/>
      <c r="AG5" s="1119"/>
      <c r="AH5" s="1119"/>
      <c r="AI5" s="1119"/>
      <c r="AJ5" s="1119"/>
      <c r="AK5" s="1119"/>
      <c r="AL5" s="1119"/>
      <c r="AM5" s="1119"/>
      <c r="AN5" s="1120"/>
      <c r="AO5" s="1116">
        <v>1999</v>
      </c>
      <c r="AP5" s="1119" t="s">
        <v>6</v>
      </c>
      <c r="AQ5" s="1119"/>
      <c r="AR5" s="1119"/>
      <c r="AS5" s="1119"/>
      <c r="AT5" s="1119"/>
      <c r="AU5" s="1119"/>
      <c r="AV5" s="1119"/>
      <c r="AW5" s="1119"/>
      <c r="AX5" s="1119"/>
      <c r="AY5" s="1119"/>
      <c r="AZ5" s="1119"/>
      <c r="BA5" s="1120"/>
      <c r="BB5" s="1116">
        <v>2000</v>
      </c>
      <c r="BC5" s="1119" t="s">
        <v>7</v>
      </c>
      <c r="BD5" s="1119"/>
      <c r="BE5" s="1119"/>
      <c r="BF5" s="1119"/>
      <c r="BG5" s="1119"/>
      <c r="BH5" s="1119"/>
      <c r="BI5" s="1119"/>
      <c r="BJ5" s="1119"/>
      <c r="BK5" s="1119"/>
      <c r="BL5" s="1119"/>
      <c r="BM5" s="1119"/>
      <c r="BN5" s="1120"/>
      <c r="BO5" s="1116">
        <v>2001</v>
      </c>
      <c r="BP5" s="1119" t="s">
        <v>8</v>
      </c>
      <c r="BQ5" s="1119"/>
      <c r="BR5" s="1119"/>
      <c r="BS5" s="1119"/>
      <c r="BT5" s="1119"/>
      <c r="BU5" s="1119"/>
      <c r="BV5" s="1119"/>
      <c r="BW5" s="1119"/>
      <c r="BX5" s="1119"/>
      <c r="BY5" s="1119"/>
      <c r="BZ5" s="1119"/>
      <c r="CA5" s="1120"/>
      <c r="CB5" s="1116">
        <v>2002</v>
      </c>
      <c r="CC5" s="1119" t="s">
        <v>9</v>
      </c>
      <c r="CD5" s="1119"/>
      <c r="CE5" s="1119"/>
      <c r="CF5" s="1119"/>
      <c r="CG5" s="1119"/>
      <c r="CH5" s="1119"/>
      <c r="CI5" s="1119"/>
      <c r="CJ5" s="1119"/>
      <c r="CK5" s="1119"/>
      <c r="CL5" s="1119"/>
      <c r="CM5" s="1119"/>
      <c r="CN5" s="1120"/>
      <c r="CO5" s="1113">
        <v>2003</v>
      </c>
      <c r="CP5" s="1119" t="s">
        <v>10</v>
      </c>
      <c r="CQ5" s="1119"/>
      <c r="CR5" s="1119"/>
      <c r="CS5" s="1119"/>
      <c r="CT5" s="1119"/>
      <c r="CU5" s="1119"/>
      <c r="CV5" s="1119"/>
      <c r="CW5" s="1119"/>
      <c r="CX5" s="1119"/>
      <c r="CY5" s="1119"/>
      <c r="CZ5" s="1119"/>
      <c r="DA5" s="1120"/>
      <c r="DB5" s="1126">
        <v>2004</v>
      </c>
      <c r="DC5" s="1119" t="s">
        <v>11</v>
      </c>
      <c r="DD5" s="1119"/>
      <c r="DE5" s="1119"/>
      <c r="DF5" s="1119"/>
      <c r="DG5" s="1119"/>
      <c r="DH5" s="1119"/>
      <c r="DI5" s="1119"/>
      <c r="DJ5" s="1119"/>
      <c r="DK5" s="1119"/>
      <c r="DL5" s="1119"/>
      <c r="DM5" s="1119"/>
      <c r="DN5" s="1120"/>
      <c r="DO5" s="1126">
        <v>2005</v>
      </c>
      <c r="DP5" s="1119" t="s">
        <v>12</v>
      </c>
      <c r="DQ5" s="1119"/>
      <c r="DR5" s="1119"/>
      <c r="DS5" s="1119"/>
      <c r="DT5" s="1119"/>
      <c r="DU5" s="1119"/>
      <c r="DV5" s="1119"/>
      <c r="DW5" s="1119"/>
      <c r="DX5" s="1119"/>
      <c r="DY5" s="1119"/>
      <c r="DZ5" s="1119"/>
      <c r="EA5" s="1120"/>
      <c r="EB5" s="1126">
        <v>2006</v>
      </c>
      <c r="EC5" s="1119" t="s">
        <v>13</v>
      </c>
      <c r="ED5" s="1119"/>
      <c r="EE5" s="1119"/>
      <c r="EF5" s="1119"/>
      <c r="EG5" s="1119"/>
      <c r="EH5" s="1119"/>
      <c r="EI5" s="1119"/>
      <c r="EJ5" s="1119"/>
      <c r="EK5" s="1119"/>
      <c r="EL5" s="1119"/>
      <c r="EM5" s="1119"/>
      <c r="EN5" s="1120"/>
      <c r="EO5" s="1126">
        <v>2007</v>
      </c>
      <c r="EP5" s="1109">
        <v>2007</v>
      </c>
      <c r="EQ5" s="1109"/>
      <c r="ER5" s="1109"/>
      <c r="ES5" s="1109"/>
      <c r="ET5" s="1109"/>
      <c r="EU5" s="1109"/>
      <c r="EV5" s="1109"/>
      <c r="EW5" s="1109"/>
      <c r="EX5" s="1109"/>
      <c r="EY5" s="1109"/>
      <c r="EZ5" s="1109"/>
      <c r="FA5" s="1110"/>
    </row>
    <row r="6" spans="1:157" s="131" customFormat="1" ht="17.100000000000001" customHeight="1" thickBot="1">
      <c r="A6" s="749"/>
      <c r="B6" s="1114"/>
      <c r="C6" s="673" t="s">
        <v>2646</v>
      </c>
      <c r="D6" s="673" t="s">
        <v>2647</v>
      </c>
      <c r="E6" s="673" t="s">
        <v>2648</v>
      </c>
      <c r="F6" s="673" t="s">
        <v>2649</v>
      </c>
      <c r="G6" s="673" t="s">
        <v>2650</v>
      </c>
      <c r="H6" s="673" t="s">
        <v>2651</v>
      </c>
      <c r="I6" s="673" t="s">
        <v>2652</v>
      </c>
      <c r="J6" s="673" t="s">
        <v>2653</v>
      </c>
      <c r="K6" s="673" t="s">
        <v>2654</v>
      </c>
      <c r="L6" s="673" t="s">
        <v>2655</v>
      </c>
      <c r="M6" s="673" t="s">
        <v>2656</v>
      </c>
      <c r="N6" s="673" t="s">
        <v>2657</v>
      </c>
      <c r="O6" s="1114"/>
      <c r="P6" s="673" t="s">
        <v>2646</v>
      </c>
      <c r="Q6" s="673" t="s">
        <v>2647</v>
      </c>
      <c r="R6" s="673" t="s">
        <v>2648</v>
      </c>
      <c r="S6" s="673" t="s">
        <v>2649</v>
      </c>
      <c r="T6" s="673" t="s">
        <v>2650</v>
      </c>
      <c r="U6" s="673" t="s">
        <v>2651</v>
      </c>
      <c r="V6" s="673" t="s">
        <v>2652</v>
      </c>
      <c r="W6" s="673" t="s">
        <v>2653</v>
      </c>
      <c r="X6" s="673" t="s">
        <v>2654</v>
      </c>
      <c r="Y6" s="673" t="s">
        <v>2655</v>
      </c>
      <c r="Z6" s="673" t="s">
        <v>2656</v>
      </c>
      <c r="AA6" s="673" t="s">
        <v>2657</v>
      </c>
      <c r="AB6" s="1114"/>
      <c r="AC6" s="673" t="s">
        <v>2646</v>
      </c>
      <c r="AD6" s="673" t="s">
        <v>2647</v>
      </c>
      <c r="AE6" s="673" t="s">
        <v>2648</v>
      </c>
      <c r="AF6" s="673" t="s">
        <v>2649</v>
      </c>
      <c r="AG6" s="673" t="s">
        <v>2650</v>
      </c>
      <c r="AH6" s="673" t="s">
        <v>2651</v>
      </c>
      <c r="AI6" s="673" t="s">
        <v>2652</v>
      </c>
      <c r="AJ6" s="673" t="s">
        <v>2653</v>
      </c>
      <c r="AK6" s="673" t="s">
        <v>2654</v>
      </c>
      <c r="AL6" s="673" t="s">
        <v>2655</v>
      </c>
      <c r="AM6" s="673" t="s">
        <v>2656</v>
      </c>
      <c r="AN6" s="673" t="s">
        <v>2657</v>
      </c>
      <c r="AO6" s="1117"/>
      <c r="AP6" s="673" t="s">
        <v>2646</v>
      </c>
      <c r="AQ6" s="673" t="s">
        <v>2647</v>
      </c>
      <c r="AR6" s="673" t="s">
        <v>2648</v>
      </c>
      <c r="AS6" s="673" t="s">
        <v>2649</v>
      </c>
      <c r="AT6" s="673" t="s">
        <v>2650</v>
      </c>
      <c r="AU6" s="673" t="s">
        <v>2651</v>
      </c>
      <c r="AV6" s="673" t="s">
        <v>2652</v>
      </c>
      <c r="AW6" s="673" t="s">
        <v>2653</v>
      </c>
      <c r="AX6" s="673" t="s">
        <v>2654</v>
      </c>
      <c r="AY6" s="673" t="s">
        <v>2655</v>
      </c>
      <c r="AZ6" s="673" t="s">
        <v>2656</v>
      </c>
      <c r="BA6" s="673" t="s">
        <v>2657</v>
      </c>
      <c r="BB6" s="1117"/>
      <c r="BC6" s="673" t="s">
        <v>2646</v>
      </c>
      <c r="BD6" s="673" t="s">
        <v>2647</v>
      </c>
      <c r="BE6" s="673" t="s">
        <v>2648</v>
      </c>
      <c r="BF6" s="673" t="s">
        <v>2649</v>
      </c>
      <c r="BG6" s="673" t="s">
        <v>2650</v>
      </c>
      <c r="BH6" s="673" t="s">
        <v>2651</v>
      </c>
      <c r="BI6" s="673" t="s">
        <v>2652</v>
      </c>
      <c r="BJ6" s="673" t="s">
        <v>2653</v>
      </c>
      <c r="BK6" s="673" t="s">
        <v>2654</v>
      </c>
      <c r="BL6" s="673" t="s">
        <v>2655</v>
      </c>
      <c r="BM6" s="673" t="s">
        <v>2656</v>
      </c>
      <c r="BN6" s="673" t="s">
        <v>2657</v>
      </c>
      <c r="BO6" s="1117"/>
      <c r="BP6" s="673" t="s">
        <v>2646</v>
      </c>
      <c r="BQ6" s="673" t="s">
        <v>2647</v>
      </c>
      <c r="BR6" s="673" t="s">
        <v>2648</v>
      </c>
      <c r="BS6" s="673" t="s">
        <v>2649</v>
      </c>
      <c r="BT6" s="673" t="s">
        <v>2650</v>
      </c>
      <c r="BU6" s="673" t="s">
        <v>2651</v>
      </c>
      <c r="BV6" s="673" t="s">
        <v>2652</v>
      </c>
      <c r="BW6" s="673" t="s">
        <v>2653</v>
      </c>
      <c r="BX6" s="673" t="s">
        <v>2654</v>
      </c>
      <c r="BY6" s="673" t="s">
        <v>2655</v>
      </c>
      <c r="BZ6" s="673" t="s">
        <v>2656</v>
      </c>
      <c r="CA6" s="673" t="s">
        <v>2657</v>
      </c>
      <c r="CB6" s="1117"/>
      <c r="CC6" s="673" t="s">
        <v>2646</v>
      </c>
      <c r="CD6" s="673" t="s">
        <v>2647</v>
      </c>
      <c r="CE6" s="673" t="s">
        <v>2648</v>
      </c>
      <c r="CF6" s="673" t="s">
        <v>2649</v>
      </c>
      <c r="CG6" s="673" t="s">
        <v>2650</v>
      </c>
      <c r="CH6" s="673" t="s">
        <v>2651</v>
      </c>
      <c r="CI6" s="673" t="s">
        <v>2652</v>
      </c>
      <c r="CJ6" s="673" t="s">
        <v>2653</v>
      </c>
      <c r="CK6" s="673" t="s">
        <v>2654</v>
      </c>
      <c r="CL6" s="673" t="s">
        <v>2655</v>
      </c>
      <c r="CM6" s="673" t="s">
        <v>2656</v>
      </c>
      <c r="CN6" s="673" t="s">
        <v>2657</v>
      </c>
      <c r="CO6" s="1114"/>
      <c r="CP6" s="673" t="s">
        <v>2646</v>
      </c>
      <c r="CQ6" s="673" t="s">
        <v>2647</v>
      </c>
      <c r="CR6" s="673" t="s">
        <v>2648</v>
      </c>
      <c r="CS6" s="673" t="s">
        <v>2649</v>
      </c>
      <c r="CT6" s="673" t="s">
        <v>2650</v>
      </c>
      <c r="CU6" s="673" t="s">
        <v>2651</v>
      </c>
      <c r="CV6" s="673" t="s">
        <v>2652</v>
      </c>
      <c r="CW6" s="673" t="s">
        <v>2653</v>
      </c>
      <c r="CX6" s="673" t="s">
        <v>2654</v>
      </c>
      <c r="CY6" s="673" t="s">
        <v>2655</v>
      </c>
      <c r="CZ6" s="673" t="s">
        <v>2656</v>
      </c>
      <c r="DA6" s="673" t="s">
        <v>2657</v>
      </c>
      <c r="DB6" s="1122"/>
      <c r="DC6" s="673" t="s">
        <v>2646</v>
      </c>
      <c r="DD6" s="673" t="s">
        <v>2647</v>
      </c>
      <c r="DE6" s="673" t="s">
        <v>2648</v>
      </c>
      <c r="DF6" s="673" t="s">
        <v>2649</v>
      </c>
      <c r="DG6" s="673" t="s">
        <v>2650</v>
      </c>
      <c r="DH6" s="673" t="s">
        <v>2651</v>
      </c>
      <c r="DI6" s="673" t="s">
        <v>2652</v>
      </c>
      <c r="DJ6" s="673" t="s">
        <v>2653</v>
      </c>
      <c r="DK6" s="673" t="s">
        <v>2654</v>
      </c>
      <c r="DL6" s="673" t="s">
        <v>2655</v>
      </c>
      <c r="DM6" s="673" t="s">
        <v>2656</v>
      </c>
      <c r="DN6" s="673" t="s">
        <v>2657</v>
      </c>
      <c r="DO6" s="1122"/>
      <c r="DP6" s="673" t="s">
        <v>2646</v>
      </c>
      <c r="DQ6" s="673" t="s">
        <v>2647</v>
      </c>
      <c r="DR6" s="673" t="s">
        <v>2648</v>
      </c>
      <c r="DS6" s="673" t="s">
        <v>2649</v>
      </c>
      <c r="DT6" s="673" t="s">
        <v>2650</v>
      </c>
      <c r="DU6" s="673" t="s">
        <v>2651</v>
      </c>
      <c r="DV6" s="673" t="s">
        <v>2652</v>
      </c>
      <c r="DW6" s="673" t="s">
        <v>2653</v>
      </c>
      <c r="DX6" s="673" t="s">
        <v>2654</v>
      </c>
      <c r="DY6" s="673" t="s">
        <v>2655</v>
      </c>
      <c r="DZ6" s="673" t="s">
        <v>2656</v>
      </c>
      <c r="EA6" s="673" t="s">
        <v>2657</v>
      </c>
      <c r="EB6" s="1122"/>
      <c r="EC6" s="673" t="s">
        <v>2646</v>
      </c>
      <c r="ED6" s="673" t="s">
        <v>2647</v>
      </c>
      <c r="EE6" s="673" t="s">
        <v>2648</v>
      </c>
      <c r="EF6" s="673" t="s">
        <v>2649</v>
      </c>
      <c r="EG6" s="673" t="s">
        <v>2650</v>
      </c>
      <c r="EH6" s="673" t="s">
        <v>2651</v>
      </c>
      <c r="EI6" s="673" t="s">
        <v>2652</v>
      </c>
      <c r="EJ6" s="673" t="s">
        <v>2653</v>
      </c>
      <c r="EK6" s="673" t="s">
        <v>2654</v>
      </c>
      <c r="EL6" s="673" t="s">
        <v>2655</v>
      </c>
      <c r="EM6" s="673" t="s">
        <v>2656</v>
      </c>
      <c r="EN6" s="673" t="s">
        <v>2657</v>
      </c>
      <c r="EO6" s="1122"/>
      <c r="EP6" s="673" t="s">
        <v>2646</v>
      </c>
      <c r="EQ6" s="673" t="s">
        <v>2647</v>
      </c>
      <c r="ER6" s="673" t="s">
        <v>2648</v>
      </c>
      <c r="ES6" s="673" t="s">
        <v>2649</v>
      </c>
      <c r="ET6" s="673" t="s">
        <v>2650</v>
      </c>
      <c r="EU6" s="673" t="s">
        <v>2651</v>
      </c>
      <c r="EV6" s="673" t="s">
        <v>2652</v>
      </c>
      <c r="EW6" s="673" t="s">
        <v>2653</v>
      </c>
      <c r="EX6" s="673" t="s">
        <v>2654</v>
      </c>
      <c r="EY6" s="673" t="s">
        <v>2655</v>
      </c>
      <c r="EZ6" s="673" t="s">
        <v>2656</v>
      </c>
      <c r="FA6" s="673" t="s">
        <v>2657</v>
      </c>
    </row>
    <row r="7" spans="1:157" s="131" customFormat="1" ht="5.0999999999999996" customHeight="1">
      <c r="A7" s="1"/>
      <c r="B7" s="4"/>
      <c r="C7" s="3"/>
      <c r="D7" s="3"/>
      <c r="E7" s="3"/>
      <c r="F7" s="3"/>
      <c r="G7" s="3"/>
      <c r="H7" s="3"/>
      <c r="I7" s="3"/>
      <c r="J7" s="3"/>
      <c r="K7" s="3"/>
      <c r="L7" s="3"/>
      <c r="M7" s="3"/>
      <c r="N7" s="3"/>
      <c r="O7" s="4"/>
      <c r="P7" s="3"/>
      <c r="Q7" s="3"/>
      <c r="R7" s="3"/>
      <c r="S7" s="3"/>
      <c r="T7" s="3"/>
      <c r="U7" s="3"/>
      <c r="V7" s="3"/>
      <c r="W7" s="3"/>
      <c r="X7" s="3"/>
      <c r="Y7" s="3"/>
      <c r="Z7" s="3"/>
      <c r="AA7" s="3"/>
      <c r="AB7" s="4"/>
      <c r="AC7" s="3"/>
      <c r="AD7" s="3"/>
      <c r="AE7" s="3"/>
      <c r="AF7" s="3"/>
      <c r="AG7" s="3"/>
      <c r="AH7" s="3"/>
      <c r="AI7" s="3"/>
      <c r="AJ7" s="3"/>
      <c r="AK7" s="3"/>
      <c r="AL7" s="3"/>
      <c r="AM7" s="3"/>
      <c r="AN7" s="3"/>
      <c r="AO7" s="4"/>
      <c r="AP7" s="3"/>
      <c r="AQ7" s="3"/>
      <c r="AR7" s="3"/>
      <c r="AS7" s="3"/>
      <c r="AT7" s="3"/>
      <c r="AU7" s="3"/>
      <c r="AV7" s="3"/>
      <c r="AW7" s="3"/>
      <c r="AX7" s="3"/>
      <c r="AY7" s="3"/>
      <c r="AZ7" s="3"/>
      <c r="BA7" s="3"/>
      <c r="BB7" s="4"/>
      <c r="BC7" s="3"/>
      <c r="BD7" s="3"/>
      <c r="BE7" s="3"/>
      <c r="BF7" s="3"/>
      <c r="BG7" s="3"/>
      <c r="BH7" s="3"/>
      <c r="BI7" s="3"/>
      <c r="BJ7" s="3"/>
      <c r="BK7" s="3"/>
      <c r="BL7" s="3"/>
      <c r="BM7" s="3"/>
      <c r="BN7" s="3"/>
      <c r="BO7" s="4"/>
      <c r="BP7" s="3"/>
      <c r="BQ7" s="3"/>
      <c r="BR7" s="3"/>
      <c r="BS7" s="3"/>
      <c r="BT7" s="3"/>
      <c r="BU7" s="3"/>
      <c r="BV7" s="3"/>
      <c r="BW7" s="3"/>
      <c r="BX7" s="3"/>
      <c r="BY7" s="3"/>
      <c r="BZ7" s="3"/>
      <c r="CA7" s="3"/>
      <c r="CB7" s="4"/>
      <c r="CC7" s="3"/>
      <c r="CD7" s="3"/>
      <c r="CE7" s="3"/>
      <c r="CF7" s="3"/>
      <c r="CG7" s="3"/>
      <c r="CH7" s="3"/>
      <c r="CI7" s="3"/>
      <c r="CJ7" s="3"/>
      <c r="CK7" s="3"/>
      <c r="CL7" s="3"/>
      <c r="CM7" s="3"/>
      <c r="CN7" s="3"/>
      <c r="CO7" s="4"/>
      <c r="CP7" s="3"/>
      <c r="CQ7" s="3"/>
      <c r="CR7" s="3"/>
      <c r="CS7" s="3"/>
      <c r="CT7" s="3"/>
      <c r="CU7" s="3"/>
      <c r="CV7" s="3"/>
      <c r="CW7" s="3"/>
      <c r="CX7" s="3"/>
      <c r="CY7" s="3"/>
      <c r="CZ7" s="3"/>
      <c r="DA7" s="3"/>
      <c r="DB7" s="2"/>
      <c r="DC7" s="3"/>
      <c r="DD7" s="3"/>
      <c r="DE7" s="3"/>
      <c r="DF7" s="3"/>
      <c r="DG7" s="3"/>
      <c r="DH7" s="3"/>
      <c r="DI7" s="3"/>
      <c r="DJ7" s="3"/>
      <c r="DK7" s="3"/>
      <c r="DL7" s="3"/>
      <c r="DM7" s="3"/>
      <c r="DN7" s="3"/>
      <c r="DO7" s="2"/>
      <c r="DP7" s="3"/>
      <c r="DQ7" s="3"/>
      <c r="DR7" s="3"/>
      <c r="DS7" s="3"/>
      <c r="DT7" s="3"/>
      <c r="DU7" s="3"/>
      <c r="DV7" s="3"/>
      <c r="DW7" s="3"/>
      <c r="DX7" s="3"/>
      <c r="DY7" s="3"/>
      <c r="DZ7" s="3"/>
      <c r="EA7" s="3"/>
      <c r="EB7" s="2"/>
      <c r="EC7" s="3"/>
      <c r="ED7" s="3"/>
      <c r="EE7" s="3"/>
      <c r="EF7" s="3"/>
      <c r="EG7" s="3"/>
      <c r="EH7" s="3"/>
      <c r="EI7" s="3"/>
      <c r="EJ7" s="3"/>
      <c r="EK7" s="3"/>
      <c r="EL7" s="3"/>
      <c r="EM7" s="3"/>
      <c r="EN7" s="3"/>
      <c r="EO7" s="2"/>
      <c r="EP7" s="3"/>
      <c r="EQ7" s="3"/>
      <c r="ER7" s="3"/>
      <c r="ES7" s="3"/>
      <c r="ET7" s="3"/>
      <c r="EU7" s="3"/>
      <c r="EV7" s="3"/>
      <c r="EW7" s="3"/>
      <c r="EX7" s="3"/>
      <c r="EY7" s="3"/>
      <c r="EZ7" s="3"/>
      <c r="FA7" s="3"/>
    </row>
    <row r="8" spans="1:157" s="134" customFormat="1" ht="12.75">
      <c r="A8" s="781" t="s">
        <v>3160</v>
      </c>
      <c r="B8" s="424">
        <f>N8</f>
        <v>56.628305984694272</v>
      </c>
      <c r="C8" s="424">
        <v>42.72171835826596</v>
      </c>
      <c r="D8" s="424">
        <v>37.682677256549262</v>
      </c>
      <c r="E8" s="424">
        <v>40.797803982304274</v>
      </c>
      <c r="F8" s="424">
        <v>43.225454637808092</v>
      </c>
      <c r="G8" s="424">
        <v>48.012646742925696</v>
      </c>
      <c r="H8" s="424">
        <v>49.568022358923564</v>
      </c>
      <c r="I8" s="424">
        <v>48.347430171728561</v>
      </c>
      <c r="J8" s="424">
        <v>45.312454332684702</v>
      </c>
      <c r="K8" s="424">
        <v>50.223743222413638</v>
      </c>
      <c r="L8" s="424">
        <v>55.151490484779586</v>
      </c>
      <c r="M8" s="424">
        <v>56.701380149645793</v>
      </c>
      <c r="N8" s="424">
        <v>56.628305984694272</v>
      </c>
      <c r="O8" s="424">
        <f>AA8</f>
        <v>46.345390975566055</v>
      </c>
      <c r="P8" s="424">
        <v>55.349132339206697</v>
      </c>
      <c r="Q8" s="424">
        <v>51.23869056649449</v>
      </c>
      <c r="R8" s="424">
        <v>51.167856800260921</v>
      </c>
      <c r="S8" s="424">
        <v>51.3320642536722</v>
      </c>
      <c r="T8" s="424">
        <v>49.747232109106434</v>
      </c>
      <c r="U8" s="424">
        <v>49.26990335607713</v>
      </c>
      <c r="V8" s="424">
        <v>38.62749156653355</v>
      </c>
      <c r="W8" s="424">
        <v>40.865806652053884</v>
      </c>
      <c r="X8" s="424">
        <v>45.030649524563898</v>
      </c>
      <c r="Y8" s="424">
        <v>44.449576340311644</v>
      </c>
      <c r="Z8" s="424">
        <v>47.557281157992918</v>
      </c>
      <c r="AA8" s="424">
        <v>46.345390975566055</v>
      </c>
      <c r="AB8" s="424">
        <f>AN8</f>
        <v>34.307814363551174</v>
      </c>
      <c r="AC8" s="424">
        <v>43.364252249185874</v>
      </c>
      <c r="AD8" s="424">
        <v>43.302442195745598</v>
      </c>
      <c r="AE8" s="424">
        <v>42.278940928011842</v>
      </c>
      <c r="AF8" s="424">
        <v>38.853874791023642</v>
      </c>
      <c r="AG8" s="424">
        <v>37.204833446577403</v>
      </c>
      <c r="AH8" s="424">
        <v>36.712104341240725</v>
      </c>
      <c r="AI8" s="424">
        <v>36.760031564084109</v>
      </c>
      <c r="AJ8" s="424">
        <v>37.602046195993033</v>
      </c>
      <c r="AK8" s="424">
        <v>36.912540267019018</v>
      </c>
      <c r="AL8" s="424">
        <v>36.863140615803616</v>
      </c>
      <c r="AM8" s="424">
        <v>37.717023735780018</v>
      </c>
      <c r="AN8" s="424">
        <v>34.307814363551174</v>
      </c>
      <c r="AO8" s="424">
        <f>BA8</f>
        <v>26.19587100219681</v>
      </c>
      <c r="AP8" s="424">
        <v>38.24500550679187</v>
      </c>
      <c r="AQ8" s="424">
        <v>37.456501449725423</v>
      </c>
      <c r="AR8" s="424">
        <v>36.04720766713455</v>
      </c>
      <c r="AS8" s="424">
        <v>29.192002906908677</v>
      </c>
      <c r="AT8" s="424">
        <v>29.267451441353224</v>
      </c>
      <c r="AU8" s="424">
        <v>28.26010634500771</v>
      </c>
      <c r="AV8" s="424">
        <v>26.834719961880761</v>
      </c>
      <c r="AW8" s="424">
        <v>26.852012400988659</v>
      </c>
      <c r="AX8" s="424">
        <v>26.765008344562496</v>
      </c>
      <c r="AY8" s="424">
        <v>26.342155669835183</v>
      </c>
      <c r="AZ8" s="424">
        <v>26.298766957273486</v>
      </c>
      <c r="BA8" s="424">
        <v>26.19587100219681</v>
      </c>
      <c r="BB8" s="424">
        <f>BN8</f>
        <v>27.132755381627049</v>
      </c>
      <c r="BC8" s="424">
        <v>24.225817409962684</v>
      </c>
      <c r="BD8" s="424">
        <v>22.616590595660007</v>
      </c>
      <c r="BE8" s="424">
        <v>22.693754191045048</v>
      </c>
      <c r="BF8" s="424">
        <v>22.886206777437849</v>
      </c>
      <c r="BG8" s="424">
        <v>23.136522112504625</v>
      </c>
      <c r="BH8" s="424">
        <v>24.114788739802847</v>
      </c>
      <c r="BI8" s="424">
        <v>24.434275759711635</v>
      </c>
      <c r="BJ8" s="424">
        <v>24.264686477459993</v>
      </c>
      <c r="BK8" s="424">
        <v>26.952760286754376</v>
      </c>
      <c r="BL8" s="424">
        <v>26.90925379791565</v>
      </c>
      <c r="BM8" s="424">
        <v>26.728228729779715</v>
      </c>
      <c r="BN8" s="424">
        <v>27.132755381627049</v>
      </c>
      <c r="BO8" s="424">
        <f>CA8</f>
        <v>23.407560001130587</v>
      </c>
      <c r="BP8" s="424">
        <v>26.203489288034</v>
      </c>
      <c r="BQ8" s="424">
        <v>25.840963363866784</v>
      </c>
      <c r="BR8" s="424">
        <v>25.4608077549155</v>
      </c>
      <c r="BS8" s="424">
        <v>25.382093568947266</v>
      </c>
      <c r="BT8" s="424">
        <v>24.92259639478894</v>
      </c>
      <c r="BU8" s="424">
        <v>25.643668617392557</v>
      </c>
      <c r="BV8" s="424">
        <v>24.710026497323078</v>
      </c>
      <c r="BW8" s="424">
        <v>24.277796172719491</v>
      </c>
      <c r="BX8" s="424">
        <v>23.974345988678092</v>
      </c>
      <c r="BY8" s="424">
        <v>24.224580864345516</v>
      </c>
      <c r="BZ8" s="424">
        <v>24.346300309957414</v>
      </c>
      <c r="CA8" s="424">
        <v>23.407560001130587</v>
      </c>
      <c r="CB8" s="424">
        <f>CN8</f>
        <v>22.187815787213133</v>
      </c>
      <c r="CC8" s="424">
        <v>23.859182388383633</v>
      </c>
      <c r="CD8" s="424">
        <v>23.522609657399272</v>
      </c>
      <c r="CE8" s="424">
        <v>23.293981419481359</v>
      </c>
      <c r="CF8" s="424">
        <v>22.766789826329859</v>
      </c>
      <c r="CG8" s="424">
        <v>23.104575813289454</v>
      </c>
      <c r="CH8" s="424">
        <v>23.112144923100669</v>
      </c>
      <c r="CI8" s="424">
        <v>23.098452056261134</v>
      </c>
      <c r="CJ8" s="424">
        <v>23.242104594022255</v>
      </c>
      <c r="CK8" s="424">
        <v>23.232026095542434</v>
      </c>
      <c r="CL8" s="424">
        <v>23.194511283696094</v>
      </c>
      <c r="CM8" s="424">
        <v>23.062873769478465</v>
      </c>
      <c r="CN8" s="424">
        <v>22.187815787213133</v>
      </c>
      <c r="CO8" s="424">
        <f>DA8</f>
        <v>20.439217271814275</v>
      </c>
      <c r="CP8" s="424">
        <v>21.815684913118414</v>
      </c>
      <c r="CQ8" s="424">
        <v>21.971636317356069</v>
      </c>
      <c r="CR8" s="424">
        <v>21.972044934824595</v>
      </c>
      <c r="CS8" s="424">
        <v>21.426967292620382</v>
      </c>
      <c r="CT8" s="424">
        <v>21.444734008163202</v>
      </c>
      <c r="CU8" s="424">
        <v>21.569590568213727</v>
      </c>
      <c r="CV8" s="424">
        <v>21.862755595406686</v>
      </c>
      <c r="CW8" s="424">
        <v>21.861327141629832</v>
      </c>
      <c r="CX8" s="424">
        <v>21.450535702007308</v>
      </c>
      <c r="CY8" s="424">
        <v>21.21049063423413</v>
      </c>
      <c r="CZ8" s="424">
        <v>21.028026826081639</v>
      </c>
      <c r="DA8" s="424">
        <v>20.439217271814275</v>
      </c>
      <c r="DB8" s="424">
        <f>DN8</f>
        <v>18.039378252134849</v>
      </c>
      <c r="DC8" s="424">
        <v>20.548694635742638</v>
      </c>
      <c r="DD8" s="424">
        <v>20.274293746277408</v>
      </c>
      <c r="DE8" s="424">
        <v>19.863491439473368</v>
      </c>
      <c r="DF8" s="424">
        <v>19.475949021805953</v>
      </c>
      <c r="DG8" s="424">
        <v>19.469427796664274</v>
      </c>
      <c r="DH8" s="424">
        <v>19.325977197363517</v>
      </c>
      <c r="DI8" s="424">
        <v>19.189214718649371</v>
      </c>
      <c r="DJ8" s="424">
        <v>19.091846001420656</v>
      </c>
      <c r="DK8" s="424">
        <v>19.02131423903494</v>
      </c>
      <c r="DL8" s="424">
        <v>18.962562876848846</v>
      </c>
      <c r="DM8" s="424">
        <v>18.865923861846795</v>
      </c>
      <c r="DN8" s="424">
        <v>18.039378252134849</v>
      </c>
      <c r="DO8" s="424">
        <f>EA8</f>
        <v>18.687397318743468</v>
      </c>
      <c r="DP8" s="424">
        <v>18.399520413692272</v>
      </c>
      <c r="DQ8" s="424">
        <v>18.61354974219774</v>
      </c>
      <c r="DR8" s="424">
        <v>19.037062862647243</v>
      </c>
      <c r="DS8" s="424">
        <v>19.285945329327593</v>
      </c>
      <c r="DT8" s="424">
        <v>19.667351911133952</v>
      </c>
      <c r="DU8" s="424">
        <v>19.546926250951881</v>
      </c>
      <c r="DV8" s="424">
        <v>19.655337818422399</v>
      </c>
      <c r="DW8" s="424">
        <v>19.378363214659664</v>
      </c>
      <c r="DX8" s="424">
        <v>19.517468871081213</v>
      </c>
      <c r="DY8" s="424">
        <v>19.272549426916761</v>
      </c>
      <c r="DZ8" s="424">
        <v>19.088388915145909</v>
      </c>
      <c r="EA8" s="424">
        <v>18.687397318743468</v>
      </c>
      <c r="EB8" s="424">
        <f>EN8</f>
        <v>17.969538485616923</v>
      </c>
      <c r="EC8" s="424">
        <v>18.784304187319009</v>
      </c>
      <c r="ED8" s="424">
        <v>18.138049594603757</v>
      </c>
      <c r="EE8" s="424">
        <v>18.178940185335208</v>
      </c>
      <c r="EF8" s="424">
        <v>17.958410111084468</v>
      </c>
      <c r="EG8" s="424">
        <v>18.080223628721924</v>
      </c>
      <c r="EH8" s="424">
        <v>17.989779582327074</v>
      </c>
      <c r="EI8" s="424">
        <v>18.025999906553295</v>
      </c>
      <c r="EJ8" s="424">
        <v>18.041940608529661</v>
      </c>
      <c r="EK8" s="424">
        <v>17.868360473584112</v>
      </c>
      <c r="EL8" s="424">
        <v>17.994194538473803</v>
      </c>
      <c r="EM8" s="424">
        <v>18.116101573575495</v>
      </c>
      <c r="EN8" s="424">
        <v>17.969538485616923</v>
      </c>
      <c r="EO8" s="424">
        <f>FA8</f>
        <v>18.05</v>
      </c>
      <c r="EP8" s="413">
        <v>17.84</v>
      </c>
      <c r="EQ8" s="413">
        <v>17.88</v>
      </c>
      <c r="ER8" s="413">
        <v>17.829999999999998</v>
      </c>
      <c r="ES8" s="413">
        <v>17.829999999999998</v>
      </c>
      <c r="ET8" s="413">
        <v>17.899999999999999</v>
      </c>
      <c r="EU8" s="413">
        <v>18</v>
      </c>
      <c r="EV8" s="413">
        <v>17.940000000000001</v>
      </c>
      <c r="EW8" s="413">
        <v>17.91479480608632</v>
      </c>
      <c r="EX8" s="413">
        <v>17.95</v>
      </c>
      <c r="EY8" s="413">
        <v>17.989999999999998</v>
      </c>
      <c r="EZ8" s="413">
        <v>18.059999999999999</v>
      </c>
      <c r="FA8" s="413">
        <v>18.05</v>
      </c>
    </row>
    <row r="9" spans="1:157" s="426" customFormat="1" ht="12.75">
      <c r="A9" s="782" t="s">
        <v>2892</v>
      </c>
      <c r="B9" s="425"/>
      <c r="C9" s="425"/>
      <c r="D9" s="425"/>
      <c r="E9" s="425"/>
      <c r="F9" s="425"/>
      <c r="G9" s="425"/>
      <c r="H9" s="425"/>
      <c r="I9" s="425"/>
      <c r="J9" s="425"/>
      <c r="K9" s="425"/>
      <c r="L9" s="425"/>
      <c r="M9" s="425"/>
      <c r="N9" s="425"/>
      <c r="O9" s="425"/>
      <c r="P9" s="425"/>
      <c r="Q9" s="425"/>
      <c r="R9" s="425"/>
      <c r="S9" s="425"/>
      <c r="T9" s="425"/>
      <c r="U9" s="425"/>
      <c r="V9" s="425"/>
      <c r="W9" s="425"/>
      <c r="X9" s="425"/>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5"/>
      <c r="BU9" s="425"/>
      <c r="BV9" s="425"/>
      <c r="BW9" s="425"/>
      <c r="BX9" s="425"/>
      <c r="BY9" s="425"/>
      <c r="BZ9" s="425"/>
      <c r="CA9" s="425"/>
      <c r="CB9" s="425"/>
      <c r="CC9" s="425"/>
      <c r="CD9" s="425"/>
      <c r="CE9" s="425"/>
      <c r="CF9" s="425"/>
      <c r="CG9" s="425"/>
      <c r="CH9" s="425"/>
      <c r="CI9" s="425"/>
      <c r="CJ9" s="425"/>
      <c r="CK9" s="425"/>
      <c r="CL9" s="425"/>
      <c r="CM9" s="425"/>
      <c r="CN9" s="425"/>
      <c r="CO9" s="425"/>
      <c r="CP9" s="425"/>
      <c r="CQ9" s="425"/>
      <c r="CR9" s="425"/>
      <c r="CS9" s="425"/>
      <c r="CT9" s="425"/>
      <c r="CU9" s="425"/>
      <c r="CV9" s="425"/>
      <c r="CW9" s="425"/>
      <c r="CX9" s="425"/>
      <c r="CY9" s="425"/>
      <c r="CZ9" s="425"/>
      <c r="DA9" s="425"/>
      <c r="DB9" s="425"/>
      <c r="DC9" s="425"/>
      <c r="DD9" s="425"/>
      <c r="DE9" s="425"/>
      <c r="DF9" s="425"/>
      <c r="DG9" s="425"/>
      <c r="DH9" s="425"/>
      <c r="DI9" s="425"/>
      <c r="DJ9" s="425"/>
      <c r="DK9" s="425"/>
      <c r="DL9" s="425"/>
      <c r="DM9" s="425"/>
      <c r="DN9" s="425"/>
      <c r="DO9" s="425"/>
      <c r="DP9" s="425"/>
      <c r="DQ9" s="425"/>
      <c r="DR9" s="425"/>
      <c r="DS9" s="425"/>
      <c r="DT9" s="425"/>
      <c r="DU9" s="425"/>
      <c r="DV9" s="425"/>
      <c r="DW9" s="425"/>
      <c r="DX9" s="425"/>
      <c r="DY9" s="425"/>
      <c r="DZ9" s="425"/>
      <c r="EA9" s="425"/>
      <c r="EB9" s="425"/>
      <c r="EC9" s="425"/>
      <c r="ED9" s="425"/>
      <c r="EE9" s="425"/>
      <c r="EF9" s="425"/>
      <c r="EG9" s="425"/>
      <c r="EH9" s="425"/>
      <c r="EI9" s="425"/>
      <c r="EJ9" s="425"/>
      <c r="EK9" s="425"/>
      <c r="EL9" s="425"/>
      <c r="EM9" s="425"/>
      <c r="EN9" s="425"/>
      <c r="EO9" s="425"/>
      <c r="EP9" s="425"/>
      <c r="EQ9" s="425"/>
      <c r="ER9" s="425"/>
      <c r="ES9" s="425"/>
      <c r="ET9" s="425"/>
      <c r="EU9" s="425"/>
      <c r="EV9" s="425"/>
      <c r="EW9" s="425"/>
      <c r="EX9" s="425"/>
      <c r="EY9" s="425"/>
      <c r="EZ9" s="425"/>
      <c r="FA9" s="425"/>
    </row>
    <row r="10" spans="1:157" s="131" customFormat="1" ht="12.75">
      <c r="A10" s="793" t="s">
        <v>3175</v>
      </c>
      <c r="B10" s="424">
        <f t="shared" ref="B10:B69" si="0">N10</f>
        <v>57.689441855854064</v>
      </c>
      <c r="C10" s="424">
        <v>25.272883952508614</v>
      </c>
      <c r="D10" s="424">
        <v>24.90500218027783</v>
      </c>
      <c r="E10" s="424">
        <v>32.142498745609629</v>
      </c>
      <c r="F10" s="424">
        <v>30.837605145967338</v>
      </c>
      <c r="G10" s="424">
        <v>30.033181880765525</v>
      </c>
      <c r="H10" s="424">
        <v>0</v>
      </c>
      <c r="I10" s="424">
        <v>35</v>
      </c>
      <c r="J10" s="424">
        <v>37.606361829025843</v>
      </c>
      <c r="K10" s="424">
        <v>25.660009010361918</v>
      </c>
      <c r="L10" s="424">
        <v>70.798853253775874</v>
      </c>
      <c r="M10" s="424">
        <v>76.566583693330543</v>
      </c>
      <c r="N10" s="424">
        <v>57.689441855854064</v>
      </c>
      <c r="O10" s="424">
        <f t="shared" ref="O10:O69" si="1">AA10</f>
        <v>39.37038888095578</v>
      </c>
      <c r="P10" s="424">
        <v>78.639928057553959</v>
      </c>
      <c r="Q10" s="424">
        <v>41.593103448275862</v>
      </c>
      <c r="R10" s="424">
        <v>36.07692307692308</v>
      </c>
      <c r="S10" s="424">
        <v>40.203342618384404</v>
      </c>
      <c r="T10" s="424">
        <v>39.904944289693596</v>
      </c>
      <c r="U10" s="424">
        <v>89.999999999999986</v>
      </c>
      <c r="V10" s="424">
        <v>27.116983068240121</v>
      </c>
      <c r="W10" s="424">
        <v>31.15121572110581</v>
      </c>
      <c r="X10" s="424">
        <v>27.386878933583514</v>
      </c>
      <c r="Y10" s="424">
        <v>27.338667916060466</v>
      </c>
      <c r="Z10" s="424">
        <v>28.601876185373239</v>
      </c>
      <c r="AA10" s="424">
        <v>39.37038888095578</v>
      </c>
      <c r="AB10" s="424">
        <f t="shared" ref="AB10:AB69" si="2">AN10</f>
        <v>29.260220073697671</v>
      </c>
      <c r="AC10" s="424">
        <v>33.032104902692602</v>
      </c>
      <c r="AD10" s="424">
        <v>38.804953533975628</v>
      </c>
      <c r="AE10" s="424">
        <v>43.117325145694295</v>
      </c>
      <c r="AF10" s="424">
        <v>55.869496021220165</v>
      </c>
      <c r="AG10" s="424">
        <v>35.574477622584219</v>
      </c>
      <c r="AH10" s="424">
        <v>35.398347484942811</v>
      </c>
      <c r="AI10" s="424">
        <v>45.377476467724271</v>
      </c>
      <c r="AJ10" s="424">
        <v>39.977719220994452</v>
      </c>
      <c r="AK10" s="424">
        <v>28.964334958039458</v>
      </c>
      <c r="AL10" s="424">
        <v>44.856588868940747</v>
      </c>
      <c r="AM10" s="424">
        <v>28.77790172145777</v>
      </c>
      <c r="AN10" s="424">
        <v>29.260220073697671</v>
      </c>
      <c r="AO10" s="424">
        <f t="shared" ref="AO10:AO69" si="3">BA10</f>
        <v>39.819497940756854</v>
      </c>
      <c r="AP10" s="424">
        <v>42.464148080716122</v>
      </c>
      <c r="AQ10" s="424">
        <v>40.171082531895031</v>
      </c>
      <c r="AR10" s="424">
        <v>44.22956574587235</v>
      </c>
      <c r="AS10" s="424">
        <v>57.964313922596389</v>
      </c>
      <c r="AT10" s="424">
        <v>22.401882094069467</v>
      </c>
      <c r="AU10" s="424">
        <v>18.832900284593528</v>
      </c>
      <c r="AV10" s="424">
        <v>47.090374593875509</v>
      </c>
      <c r="AW10" s="424">
        <v>26.628395145504378</v>
      </c>
      <c r="AX10" s="424">
        <v>36.781386048362762</v>
      </c>
      <c r="AY10" s="424">
        <v>34.053992893294442</v>
      </c>
      <c r="AZ10" s="424">
        <v>43.732964474518276</v>
      </c>
      <c r="BA10" s="424">
        <v>39.819497940756854</v>
      </c>
      <c r="BB10" s="424">
        <f t="shared" ref="BB10:BB69" si="4">BN10</f>
        <v>32.053349848923688</v>
      </c>
      <c r="BC10" s="424">
        <v>34.420805093932074</v>
      </c>
      <c r="BD10" s="424">
        <v>32.10586368320498</v>
      </c>
      <c r="BE10" s="424">
        <v>33.745068855088185</v>
      </c>
      <c r="BF10" s="424">
        <v>37.304372496172419</v>
      </c>
      <c r="BG10" s="424">
        <v>40.562242368267555</v>
      </c>
      <c r="BH10" s="424">
        <v>40.400806988097315</v>
      </c>
      <c r="BI10" s="424">
        <v>37.575771455339201</v>
      </c>
      <c r="BJ10" s="424">
        <v>33.557173263629565</v>
      </c>
      <c r="BK10" s="424">
        <v>31.41709298128977</v>
      </c>
      <c r="BL10" s="424">
        <v>31.274284760969103</v>
      </c>
      <c r="BM10" s="424">
        <v>29.044910841897501</v>
      </c>
      <c r="BN10" s="424">
        <v>32.053349848923688</v>
      </c>
      <c r="BO10" s="424">
        <f t="shared" ref="BO10:BO69" si="5">CA10</f>
        <v>12.104046882708992</v>
      </c>
      <c r="BP10" s="424">
        <v>34.911115647732288</v>
      </c>
      <c r="BQ10" s="424">
        <v>34.167454804711241</v>
      </c>
      <c r="BR10" s="424">
        <v>31.015116042374459</v>
      </c>
      <c r="BS10" s="424">
        <v>30.912036066579958</v>
      </c>
      <c r="BT10" s="424">
        <v>24.679052314504915</v>
      </c>
      <c r="BU10" s="424">
        <v>21.512654814073684</v>
      </c>
      <c r="BV10" s="424">
        <v>20.17472055597262</v>
      </c>
      <c r="BW10" s="424">
        <v>27.483761237527577</v>
      </c>
      <c r="BX10" s="424">
        <v>24.197072347761836</v>
      </c>
      <c r="BY10" s="424">
        <v>29.090749714472185</v>
      </c>
      <c r="BZ10" s="424">
        <v>26.18279390334623</v>
      </c>
      <c r="CA10" s="424">
        <v>12.104046882708992</v>
      </c>
      <c r="CB10" s="424">
        <f t="shared" ref="CB10:CB69" si="6">CN10</f>
        <v>12.462709759067835</v>
      </c>
      <c r="CC10" s="424">
        <v>22.248895471563721</v>
      </c>
      <c r="CD10" s="424">
        <v>26.708066050130959</v>
      </c>
      <c r="CE10" s="424">
        <v>29.33600152384658</v>
      </c>
      <c r="CF10" s="424">
        <v>20.463178625914043</v>
      </c>
      <c r="CG10" s="424">
        <v>22.251049349523676</v>
      </c>
      <c r="CH10" s="424">
        <v>25.050030458227102</v>
      </c>
      <c r="CI10" s="424">
        <v>32.351942674648136</v>
      </c>
      <c r="CJ10" s="424">
        <v>28.916079518561091</v>
      </c>
      <c r="CK10" s="424">
        <v>26.792888842660009</v>
      </c>
      <c r="CL10" s="424">
        <v>22.811830827393145</v>
      </c>
      <c r="CM10" s="424">
        <v>14.6262898861235</v>
      </c>
      <c r="CN10" s="424">
        <v>12.462709759067835</v>
      </c>
      <c r="CO10" s="424">
        <f t="shared" ref="CO10:CO68" si="7">DA10</f>
        <v>19.438154466332996</v>
      </c>
      <c r="CP10" s="424">
        <v>14.857450969793167</v>
      </c>
      <c r="CQ10" s="424">
        <v>11.794841551460456</v>
      </c>
      <c r="CR10" s="424">
        <v>9.9202956525233486</v>
      </c>
      <c r="CS10" s="424">
        <v>17.901043814524051</v>
      </c>
      <c r="CT10" s="424">
        <v>17.516162726917266</v>
      </c>
      <c r="CU10" s="424">
        <v>19.011078138503606</v>
      </c>
      <c r="CV10" s="424">
        <v>25.146784086966495</v>
      </c>
      <c r="CW10" s="424">
        <v>25.228680033253081</v>
      </c>
      <c r="CX10" s="424">
        <v>19.084935304203096</v>
      </c>
      <c r="CY10" s="424">
        <v>24.789383051788391</v>
      </c>
      <c r="CZ10" s="424">
        <v>22.842850285500408</v>
      </c>
      <c r="DA10" s="424">
        <v>19.438154466332996</v>
      </c>
      <c r="DB10" s="424">
        <f t="shared" ref="DB10:DB68" si="8">DN10</f>
        <v>20.026674241087576</v>
      </c>
      <c r="DC10" s="424">
        <v>22.502267250510243</v>
      </c>
      <c r="DD10" s="424">
        <v>23.304667814058991</v>
      </c>
      <c r="DE10" s="424">
        <v>23.206606272760979</v>
      </c>
      <c r="DF10" s="424">
        <v>22.487097070887774</v>
      </c>
      <c r="DG10" s="424">
        <v>22.280664768822824</v>
      </c>
      <c r="DH10" s="424">
        <v>22.241049792137972</v>
      </c>
      <c r="DI10" s="424">
        <v>21.246117829972349</v>
      </c>
      <c r="DJ10" s="424">
        <v>19.857185998829845</v>
      </c>
      <c r="DK10" s="424">
        <v>21.17697102163244</v>
      </c>
      <c r="DL10" s="424">
        <v>21.487768865672905</v>
      </c>
      <c r="DM10" s="424">
        <v>20.522227881138441</v>
      </c>
      <c r="DN10" s="424">
        <v>20.026674241087576</v>
      </c>
      <c r="DO10" s="424">
        <f t="shared" ref="DO10:DO69" si="9">EA10</f>
        <v>13.248916538604862</v>
      </c>
      <c r="DP10" s="424">
        <v>12.441312589707385</v>
      </c>
      <c r="DQ10" s="424">
        <v>13.041429445196821</v>
      </c>
      <c r="DR10" s="424">
        <v>16.197444674476426</v>
      </c>
      <c r="DS10" s="424">
        <v>16.924799125732676</v>
      </c>
      <c r="DT10" s="424">
        <v>16.659340912999756</v>
      </c>
      <c r="DU10" s="424">
        <v>13.541363129716368</v>
      </c>
      <c r="DV10" s="424">
        <v>13.113417395415341</v>
      </c>
      <c r="DW10" s="424">
        <v>16.53404642041167</v>
      </c>
      <c r="DX10" s="424">
        <v>16.234831722365403</v>
      </c>
      <c r="DY10" s="424">
        <v>15.679391507259917</v>
      </c>
      <c r="DZ10" s="424">
        <v>16.207091970068337</v>
      </c>
      <c r="EA10" s="424">
        <v>13.248916538604862</v>
      </c>
      <c r="EB10" s="424">
        <f t="shared" ref="EB10:EB69" si="10">EN10</f>
        <v>18.817164218533978</v>
      </c>
      <c r="EC10" s="424">
        <v>13.247338207834394</v>
      </c>
      <c r="ED10" s="424">
        <v>13.456687123605139</v>
      </c>
      <c r="EE10" s="424">
        <v>12.434549933681065</v>
      </c>
      <c r="EF10" s="424">
        <v>13.326671933198734</v>
      </c>
      <c r="EG10" s="424">
        <v>15.262659617214755</v>
      </c>
      <c r="EH10" s="424">
        <v>17.151974033012536</v>
      </c>
      <c r="EI10" s="424">
        <v>19.809285869942734</v>
      </c>
      <c r="EJ10" s="424">
        <v>19.109615200506035</v>
      </c>
      <c r="EK10" s="424">
        <v>17.102183645529696</v>
      </c>
      <c r="EL10" s="424">
        <v>15.760036399665116</v>
      </c>
      <c r="EM10" s="424">
        <v>15.656127104943103</v>
      </c>
      <c r="EN10" s="424">
        <v>18.817164218533978</v>
      </c>
      <c r="EO10" s="424">
        <f t="shared" ref="EO10:EO69" si="11">FA10</f>
        <v>18.03</v>
      </c>
      <c r="EP10" s="413">
        <v>15.61</v>
      </c>
      <c r="EQ10" s="413">
        <v>20.51</v>
      </c>
      <c r="ER10" s="413">
        <v>18.579999999999998</v>
      </c>
      <c r="ES10" s="413">
        <v>15.07</v>
      </c>
      <c r="ET10" s="413">
        <v>19.16</v>
      </c>
      <c r="EU10" s="413">
        <v>18.43</v>
      </c>
      <c r="EV10" s="413">
        <v>19.920000000000002</v>
      </c>
      <c r="EW10" s="413">
        <v>17.190000000000001</v>
      </c>
      <c r="EX10" s="413">
        <v>20.81</v>
      </c>
      <c r="EY10" s="413">
        <v>19.14</v>
      </c>
      <c r="EZ10" s="413">
        <v>19.38</v>
      </c>
      <c r="FA10" s="413">
        <v>18.03</v>
      </c>
    </row>
    <row r="11" spans="1:157" s="131" customFormat="1" ht="12.75">
      <c r="A11" s="792" t="s">
        <v>3187</v>
      </c>
      <c r="B11" s="425">
        <f t="shared" si="0"/>
        <v>0</v>
      </c>
      <c r="C11" s="425">
        <v>0</v>
      </c>
      <c r="D11" s="425">
        <v>0</v>
      </c>
      <c r="E11" s="425">
        <v>0</v>
      </c>
      <c r="F11" s="425">
        <v>0</v>
      </c>
      <c r="G11" s="425">
        <v>0</v>
      </c>
      <c r="H11" s="425">
        <v>0</v>
      </c>
      <c r="I11" s="425">
        <v>0</v>
      </c>
      <c r="J11" s="425">
        <v>0</v>
      </c>
      <c r="K11" s="425">
        <v>0</v>
      </c>
      <c r="L11" s="425">
        <v>0</v>
      </c>
      <c r="M11" s="425">
        <v>0</v>
      </c>
      <c r="N11" s="425">
        <v>0</v>
      </c>
      <c r="O11" s="425">
        <f t="shared" si="1"/>
        <v>70</v>
      </c>
      <c r="P11" s="425">
        <v>0</v>
      </c>
      <c r="Q11" s="425">
        <v>0</v>
      </c>
      <c r="R11" s="425">
        <v>0</v>
      </c>
      <c r="S11" s="425">
        <v>0</v>
      </c>
      <c r="T11" s="425">
        <v>0</v>
      </c>
      <c r="U11" s="425">
        <v>0</v>
      </c>
      <c r="V11" s="425">
        <v>0</v>
      </c>
      <c r="W11" s="425">
        <v>0</v>
      </c>
      <c r="X11" s="425">
        <v>35</v>
      </c>
      <c r="Y11" s="425">
        <v>57</v>
      </c>
      <c r="Z11" s="425">
        <v>79.999999999999986</v>
      </c>
      <c r="AA11" s="425">
        <v>70</v>
      </c>
      <c r="AB11" s="425">
        <f t="shared" si="2"/>
        <v>38.012203389830503</v>
      </c>
      <c r="AC11" s="425">
        <v>70</v>
      </c>
      <c r="AD11" s="425">
        <v>70</v>
      </c>
      <c r="AE11" s="425">
        <v>0</v>
      </c>
      <c r="AF11" s="425">
        <v>0</v>
      </c>
      <c r="AG11" s="425">
        <v>45</v>
      </c>
      <c r="AH11" s="425">
        <v>37.074815956171889</v>
      </c>
      <c r="AI11" s="425">
        <v>36.69486890783336</v>
      </c>
      <c r="AJ11" s="425">
        <v>36.339515875510841</v>
      </c>
      <c r="AK11" s="425">
        <v>63.573170731707314</v>
      </c>
      <c r="AL11" s="425">
        <v>35.999999999999993</v>
      </c>
      <c r="AM11" s="425">
        <v>36.000000000000007</v>
      </c>
      <c r="AN11" s="425">
        <v>38.012203389830503</v>
      </c>
      <c r="AO11" s="425">
        <f t="shared" si="3"/>
        <v>35.999999999999993</v>
      </c>
      <c r="AP11" s="425">
        <v>36.653428033048264</v>
      </c>
      <c r="AQ11" s="425">
        <v>36</v>
      </c>
      <c r="AR11" s="425">
        <v>36</v>
      </c>
      <c r="AS11" s="425">
        <v>36</v>
      </c>
      <c r="AT11" s="425">
        <v>36</v>
      </c>
      <c r="AU11" s="425">
        <v>36.000000000000007</v>
      </c>
      <c r="AV11" s="425">
        <v>36</v>
      </c>
      <c r="AW11" s="425">
        <v>36</v>
      </c>
      <c r="AX11" s="425">
        <v>31.190290178571427</v>
      </c>
      <c r="AY11" s="425">
        <v>31.479250334672024</v>
      </c>
      <c r="AZ11" s="425">
        <v>29.638823936953315</v>
      </c>
      <c r="BA11" s="425">
        <v>35.999999999999993</v>
      </c>
      <c r="BB11" s="425">
        <f t="shared" si="4"/>
        <v>35.042206690642601</v>
      </c>
      <c r="BC11" s="425">
        <v>36</v>
      </c>
      <c r="BD11" s="425">
        <v>35.999999999999993</v>
      </c>
      <c r="BE11" s="425">
        <v>31.571300769368399</v>
      </c>
      <c r="BF11" s="425">
        <v>36</v>
      </c>
      <c r="BG11" s="425">
        <v>41.332469063052436</v>
      </c>
      <c r="BH11" s="425">
        <v>36</v>
      </c>
      <c r="BI11" s="425">
        <v>36.000000000000007</v>
      </c>
      <c r="BJ11" s="425">
        <v>33.177459257804827</v>
      </c>
      <c r="BK11" s="425">
        <v>34.891705069124427</v>
      </c>
      <c r="BL11" s="425">
        <v>31.357270391499362</v>
      </c>
      <c r="BM11" s="425">
        <v>33.633585164835168</v>
      </c>
      <c r="BN11" s="425">
        <v>35.042206690642601</v>
      </c>
      <c r="BO11" s="425">
        <f t="shared" si="5"/>
        <v>23.029129770992373</v>
      </c>
      <c r="BP11" s="425">
        <v>31.70814522451407</v>
      </c>
      <c r="BQ11" s="425">
        <v>33.634161740228429</v>
      </c>
      <c r="BR11" s="425">
        <v>36</v>
      </c>
      <c r="BS11" s="425">
        <v>36.000000000000007</v>
      </c>
      <c r="BT11" s="425">
        <v>16.495505359452231</v>
      </c>
      <c r="BU11" s="425">
        <v>180.00000000000003</v>
      </c>
      <c r="BV11" s="425">
        <v>21.599574359804755</v>
      </c>
      <c r="BW11" s="425">
        <v>34.131599010440169</v>
      </c>
      <c r="BX11" s="425">
        <v>18.265843849674106</v>
      </c>
      <c r="BY11" s="425">
        <v>28.04204081632653</v>
      </c>
      <c r="BZ11" s="425">
        <v>21.99053175892989</v>
      </c>
      <c r="CA11" s="425">
        <v>23.029129770992373</v>
      </c>
      <c r="CB11" s="425">
        <f t="shared" si="6"/>
        <v>12.545369635520428</v>
      </c>
      <c r="CC11" s="425">
        <v>18.835394981359659</v>
      </c>
      <c r="CD11" s="425">
        <v>19.294964028776981</v>
      </c>
      <c r="CE11" s="425">
        <v>180</v>
      </c>
      <c r="CF11" s="425">
        <v>23.809456777120634</v>
      </c>
      <c r="CG11" s="425">
        <v>21.189720614771947</v>
      </c>
      <c r="CH11" s="425">
        <v>27.087549249921381</v>
      </c>
      <c r="CI11" s="425">
        <v>30.79610771667798</v>
      </c>
      <c r="CJ11" s="425">
        <v>25</v>
      </c>
      <c r="CK11" s="425">
        <v>25</v>
      </c>
      <c r="CL11" s="425">
        <v>25.999999999999996</v>
      </c>
      <c r="CM11" s="425">
        <v>18.350080449811692</v>
      </c>
      <c r="CN11" s="425">
        <v>12.545369635520428</v>
      </c>
      <c r="CO11" s="425">
        <f t="shared" si="7"/>
        <v>17.556558481187313</v>
      </c>
      <c r="CP11" s="425">
        <v>18.600000000000005</v>
      </c>
      <c r="CQ11" s="425">
        <v>19.148924530975549</v>
      </c>
      <c r="CR11" s="425">
        <v>21</v>
      </c>
      <c r="CS11" s="425">
        <v>20.628581082156813</v>
      </c>
      <c r="CT11" s="425">
        <v>21.766912215823741</v>
      </c>
      <c r="CU11" s="425">
        <v>22.213582006752816</v>
      </c>
      <c r="CV11" s="425">
        <v>24.271172847819962</v>
      </c>
      <c r="CW11" s="425">
        <v>21.157754824807942</v>
      </c>
      <c r="CX11" s="425">
        <v>23.8399033753346</v>
      </c>
      <c r="CY11" s="425">
        <v>20.512228855133284</v>
      </c>
      <c r="CZ11" s="425">
        <v>21.212837824816113</v>
      </c>
      <c r="DA11" s="425">
        <v>17.556558481187313</v>
      </c>
      <c r="DB11" s="425">
        <f t="shared" si="8"/>
        <v>18.798639809433656</v>
      </c>
      <c r="DC11" s="425">
        <v>19.572616735982152</v>
      </c>
      <c r="DD11" s="425">
        <v>20.597529137389746</v>
      </c>
      <c r="DE11" s="425">
        <v>18.44531545624935</v>
      </c>
      <c r="DF11" s="425">
        <v>20.656934179699387</v>
      </c>
      <c r="DG11" s="425">
        <v>20.090513863661641</v>
      </c>
      <c r="DH11" s="425">
        <v>21.140770373434624</v>
      </c>
      <c r="DI11" s="425">
        <v>20.854432456381947</v>
      </c>
      <c r="DJ11" s="425">
        <v>16.631936748900213</v>
      </c>
      <c r="DK11" s="425">
        <v>17.610784727379563</v>
      </c>
      <c r="DL11" s="425">
        <v>18.008984310168479</v>
      </c>
      <c r="DM11" s="425">
        <v>17.195728216525989</v>
      </c>
      <c r="DN11" s="425">
        <v>18.798639809433656</v>
      </c>
      <c r="DO11" s="425">
        <f t="shared" si="9"/>
        <v>12.845331783559207</v>
      </c>
      <c r="DP11" s="425">
        <v>15.164243128512821</v>
      </c>
      <c r="DQ11" s="425">
        <v>15.036374395752922</v>
      </c>
      <c r="DR11" s="425">
        <v>17.522064814166722</v>
      </c>
      <c r="DS11" s="425">
        <v>16.502714854513965</v>
      </c>
      <c r="DT11" s="425">
        <v>14.07997123184202</v>
      </c>
      <c r="DU11" s="425">
        <v>19.347842158859468</v>
      </c>
      <c r="DV11" s="425">
        <v>18.358145752757817</v>
      </c>
      <c r="DW11" s="425">
        <v>17.510188367966446</v>
      </c>
      <c r="DX11" s="425">
        <v>17.699156551046162</v>
      </c>
      <c r="DY11" s="425">
        <v>16.389790845462265</v>
      </c>
      <c r="DZ11" s="425">
        <v>15.46155453014903</v>
      </c>
      <c r="EA11" s="425">
        <v>12.845331783559207</v>
      </c>
      <c r="EB11" s="425">
        <f t="shared" si="10"/>
        <v>13.790792977264038</v>
      </c>
      <c r="EC11" s="425">
        <v>14.67509698777341</v>
      </c>
      <c r="ED11" s="425">
        <v>14.161296714254402</v>
      </c>
      <c r="EE11" s="425">
        <v>13.680349960956086</v>
      </c>
      <c r="EF11" s="425">
        <v>15.645500378281437</v>
      </c>
      <c r="EG11" s="425">
        <v>15.416496738266748</v>
      </c>
      <c r="EH11" s="425">
        <v>18.561845722711162</v>
      </c>
      <c r="EI11" s="425">
        <v>18.796830766676354</v>
      </c>
      <c r="EJ11" s="425">
        <v>15.061383186434931</v>
      </c>
      <c r="EK11" s="425">
        <v>17.693949531625403</v>
      </c>
      <c r="EL11" s="425">
        <v>11.799852822896886</v>
      </c>
      <c r="EM11" s="425">
        <v>16.072101768434532</v>
      </c>
      <c r="EN11" s="425">
        <v>13.790792977264038</v>
      </c>
      <c r="EO11" s="425">
        <f t="shared" si="11"/>
        <v>15.72</v>
      </c>
      <c r="EP11" s="23">
        <v>14.83</v>
      </c>
      <c r="EQ11" s="23">
        <v>18.48</v>
      </c>
      <c r="ER11" s="23">
        <v>17.329999999999998</v>
      </c>
      <c r="ES11" s="23">
        <v>14.59</v>
      </c>
      <c r="ET11" s="23">
        <v>16.350000000000001</v>
      </c>
      <c r="EU11" s="23">
        <v>19.11</v>
      </c>
      <c r="EV11" s="23">
        <v>15.03</v>
      </c>
      <c r="EW11" s="23">
        <v>13.65</v>
      </c>
      <c r="EX11" s="23">
        <v>17.190000000000001</v>
      </c>
      <c r="EY11" s="23">
        <v>14.31</v>
      </c>
      <c r="EZ11" s="23">
        <v>16.22</v>
      </c>
      <c r="FA11" s="23">
        <v>15.72</v>
      </c>
    </row>
    <row r="12" spans="1:157" s="131" customFormat="1" ht="12.75">
      <c r="A12" s="753" t="s">
        <v>3042</v>
      </c>
      <c r="B12" s="425">
        <f t="shared" si="0"/>
        <v>0</v>
      </c>
      <c r="C12" s="425">
        <v>0</v>
      </c>
      <c r="D12" s="425">
        <v>0</v>
      </c>
      <c r="E12" s="425">
        <v>0</v>
      </c>
      <c r="F12" s="425">
        <v>0</v>
      </c>
      <c r="G12" s="425">
        <v>0</v>
      </c>
      <c r="H12" s="425">
        <v>0</v>
      </c>
      <c r="I12" s="425">
        <v>0</v>
      </c>
      <c r="J12" s="425">
        <v>0</v>
      </c>
      <c r="K12" s="425">
        <v>0</v>
      </c>
      <c r="L12" s="425">
        <v>0</v>
      </c>
      <c r="M12" s="425">
        <v>0</v>
      </c>
      <c r="N12" s="425">
        <v>0</v>
      </c>
      <c r="O12" s="425">
        <f t="shared" si="1"/>
        <v>0</v>
      </c>
      <c r="P12" s="425">
        <v>0</v>
      </c>
      <c r="Q12" s="425">
        <v>0</v>
      </c>
      <c r="R12" s="425">
        <v>0</v>
      </c>
      <c r="S12" s="425">
        <v>0</v>
      </c>
      <c r="T12" s="425">
        <v>0</v>
      </c>
      <c r="U12" s="425">
        <v>0</v>
      </c>
      <c r="V12" s="425">
        <v>60.000000000000007</v>
      </c>
      <c r="W12" s="425">
        <v>60</v>
      </c>
      <c r="X12" s="425">
        <v>0</v>
      </c>
      <c r="Y12" s="425">
        <v>0</v>
      </c>
      <c r="Z12" s="425">
        <v>0</v>
      </c>
      <c r="AA12" s="425">
        <v>0</v>
      </c>
      <c r="AB12" s="425">
        <f t="shared" si="2"/>
        <v>37.310126582278478</v>
      </c>
      <c r="AC12" s="425">
        <v>0</v>
      </c>
      <c r="AD12" s="425">
        <v>0</v>
      </c>
      <c r="AE12" s="425">
        <v>0</v>
      </c>
      <c r="AF12" s="425">
        <v>0</v>
      </c>
      <c r="AG12" s="425">
        <v>0</v>
      </c>
      <c r="AH12" s="425">
        <v>0</v>
      </c>
      <c r="AI12" s="425">
        <v>0</v>
      </c>
      <c r="AJ12" s="425">
        <v>0</v>
      </c>
      <c r="AK12" s="425">
        <v>0</v>
      </c>
      <c r="AL12" s="425">
        <v>35.000000000000007</v>
      </c>
      <c r="AM12" s="425">
        <v>35.563271604938272</v>
      </c>
      <c r="AN12" s="425">
        <v>37.310126582278478</v>
      </c>
      <c r="AO12" s="425">
        <f t="shared" si="3"/>
        <v>44.999999999999993</v>
      </c>
      <c r="AP12" s="425">
        <v>40</v>
      </c>
      <c r="AQ12" s="425">
        <v>40</v>
      </c>
      <c r="AR12" s="425">
        <v>39.999999999999993</v>
      </c>
      <c r="AS12" s="425">
        <v>40</v>
      </c>
      <c r="AT12" s="425">
        <v>45.000000000000007</v>
      </c>
      <c r="AU12" s="425">
        <v>31.623711340206189</v>
      </c>
      <c r="AV12" s="425">
        <v>45</v>
      </c>
      <c r="AW12" s="425">
        <v>45</v>
      </c>
      <c r="AX12" s="425">
        <v>45.000000000000007</v>
      </c>
      <c r="AY12" s="425">
        <v>44.999999999999993</v>
      </c>
      <c r="AZ12" s="425">
        <v>44.999999999999993</v>
      </c>
      <c r="BA12" s="425">
        <v>44.999999999999993</v>
      </c>
      <c r="BB12" s="425">
        <f t="shared" si="4"/>
        <v>0</v>
      </c>
      <c r="BC12" s="425">
        <v>45</v>
      </c>
      <c r="BD12" s="425">
        <v>40.183607895139488</v>
      </c>
      <c r="BE12" s="425">
        <v>45.000000000000007</v>
      </c>
      <c r="BF12" s="425">
        <v>45.000000000000007</v>
      </c>
      <c r="BG12" s="425">
        <v>45</v>
      </c>
      <c r="BH12" s="425">
        <v>0</v>
      </c>
      <c r="BI12" s="425">
        <v>0</v>
      </c>
      <c r="BJ12" s="425">
        <v>0</v>
      </c>
      <c r="BK12" s="425">
        <v>0</v>
      </c>
      <c r="BL12" s="425">
        <v>0</v>
      </c>
      <c r="BM12" s="425">
        <v>35</v>
      </c>
      <c r="BN12" s="425">
        <v>0</v>
      </c>
      <c r="BO12" s="425">
        <f t="shared" si="5"/>
        <v>0</v>
      </c>
      <c r="BP12" s="425">
        <v>0</v>
      </c>
      <c r="BQ12" s="425">
        <v>0</v>
      </c>
      <c r="BR12" s="425">
        <v>0</v>
      </c>
      <c r="BS12" s="425">
        <v>0</v>
      </c>
      <c r="BT12" s="425">
        <v>30</v>
      </c>
      <c r="BU12" s="425">
        <v>30</v>
      </c>
      <c r="BV12" s="425">
        <v>0</v>
      </c>
      <c r="BW12" s="425">
        <v>0</v>
      </c>
      <c r="BX12" s="425">
        <v>0</v>
      </c>
      <c r="BY12" s="425">
        <v>0</v>
      </c>
      <c r="BZ12" s="425">
        <v>0</v>
      </c>
      <c r="CA12" s="425">
        <v>0</v>
      </c>
      <c r="CB12" s="425">
        <f t="shared" si="6"/>
        <v>30</v>
      </c>
      <c r="CC12" s="425">
        <v>0</v>
      </c>
      <c r="CD12" s="425">
        <v>0</v>
      </c>
      <c r="CE12" s="425">
        <v>0</v>
      </c>
      <c r="CF12" s="425">
        <v>30.000000000000004</v>
      </c>
      <c r="CG12" s="425">
        <v>30</v>
      </c>
      <c r="CH12" s="425">
        <v>0</v>
      </c>
      <c r="CI12" s="425">
        <v>30.000000000000004</v>
      </c>
      <c r="CJ12" s="425">
        <v>30.000000000000004</v>
      </c>
      <c r="CK12" s="425">
        <v>30</v>
      </c>
      <c r="CL12" s="425">
        <v>30</v>
      </c>
      <c r="CM12" s="425">
        <v>30.000000000000004</v>
      </c>
      <c r="CN12" s="425">
        <v>30</v>
      </c>
      <c r="CO12" s="425">
        <f t="shared" si="7"/>
        <v>20</v>
      </c>
      <c r="CP12" s="425">
        <v>30</v>
      </c>
      <c r="CQ12" s="425">
        <v>23.451332920024797</v>
      </c>
      <c r="CR12" s="425">
        <v>23.449984321103791</v>
      </c>
      <c r="CS12" s="425">
        <v>25.214093959731546</v>
      </c>
      <c r="CT12" s="425">
        <v>0</v>
      </c>
      <c r="CU12" s="425">
        <v>30</v>
      </c>
      <c r="CV12" s="425">
        <v>31.300000000000004</v>
      </c>
      <c r="CW12" s="425">
        <v>30.7</v>
      </c>
      <c r="CX12" s="425">
        <v>25.448604860486046</v>
      </c>
      <c r="CY12" s="425">
        <v>24.657316750463089</v>
      </c>
      <c r="CZ12" s="425">
        <v>19.999999999999996</v>
      </c>
      <c r="DA12" s="425">
        <v>20</v>
      </c>
      <c r="DB12" s="425">
        <f t="shared" si="8"/>
        <v>19.232947834645667</v>
      </c>
      <c r="DC12" s="425">
        <v>34.999999999999993</v>
      </c>
      <c r="DD12" s="425">
        <v>21.7</v>
      </c>
      <c r="DE12" s="425">
        <v>17.156991903389599</v>
      </c>
      <c r="DF12" s="425">
        <v>23.905373980857853</v>
      </c>
      <c r="DG12" s="425">
        <v>20.915175774904156</v>
      </c>
      <c r="DH12" s="425">
        <v>26.29</v>
      </c>
      <c r="DI12" s="425">
        <v>29.999999999999996</v>
      </c>
      <c r="DJ12" s="425">
        <v>21.007831900668581</v>
      </c>
      <c r="DK12" s="425">
        <v>25.672881293642039</v>
      </c>
      <c r="DL12" s="425">
        <v>22.939530988274708</v>
      </c>
      <c r="DM12" s="425">
        <v>21.103782291109926</v>
      </c>
      <c r="DN12" s="425">
        <v>19.232947834645667</v>
      </c>
      <c r="DO12" s="425">
        <f t="shared" si="9"/>
        <v>21.203878702397745</v>
      </c>
      <c r="DP12" s="425">
        <v>22.946870665571076</v>
      </c>
      <c r="DQ12" s="425">
        <v>22.868223379240845</v>
      </c>
      <c r="DR12" s="425">
        <v>21.62</v>
      </c>
      <c r="DS12" s="425">
        <v>22.23650462414038</v>
      </c>
      <c r="DT12" s="425">
        <v>18.64209312054216</v>
      </c>
      <c r="DU12" s="425">
        <v>23.461877995642702</v>
      </c>
      <c r="DV12" s="425">
        <v>23.017828160868138</v>
      </c>
      <c r="DW12" s="425">
        <v>26.709834323226008</v>
      </c>
      <c r="DX12" s="425">
        <v>23.529933487565067</v>
      </c>
      <c r="DY12" s="425">
        <v>20.07344792024751</v>
      </c>
      <c r="DZ12" s="425">
        <v>25.764919960797123</v>
      </c>
      <c r="EA12" s="425">
        <v>21.203878702397745</v>
      </c>
      <c r="EB12" s="425">
        <f t="shared" si="10"/>
        <v>24.784691599218529</v>
      </c>
      <c r="EC12" s="425">
        <v>22.320412371134022</v>
      </c>
      <c r="ED12" s="425">
        <v>25.843031981418616</v>
      </c>
      <c r="EE12" s="425">
        <v>22.821205550737201</v>
      </c>
      <c r="EF12" s="425">
        <v>25.059640787949014</v>
      </c>
      <c r="EG12" s="425">
        <v>18.740643324793623</v>
      </c>
      <c r="EH12" s="425">
        <v>25.220530973451332</v>
      </c>
      <c r="EI12" s="425">
        <v>30.000000000000004</v>
      </c>
      <c r="EJ12" s="425">
        <v>24.51506556825824</v>
      </c>
      <c r="EK12" s="425">
        <v>25.990830636461705</v>
      </c>
      <c r="EL12" s="425">
        <v>24.407678471575025</v>
      </c>
      <c r="EM12" s="425">
        <v>24.442475308641978</v>
      </c>
      <c r="EN12" s="425">
        <v>24.784691599218529</v>
      </c>
      <c r="EO12" s="425">
        <f t="shared" si="11"/>
        <v>23.55</v>
      </c>
      <c r="EP12" s="21">
        <v>22.18</v>
      </c>
      <c r="EQ12" s="21">
        <v>26.71</v>
      </c>
      <c r="ER12" s="21">
        <v>22.71</v>
      </c>
      <c r="ES12" s="21">
        <v>24.72</v>
      </c>
      <c r="ET12" s="21">
        <v>19.16</v>
      </c>
      <c r="EU12" s="21">
        <v>23.83</v>
      </c>
      <c r="EV12" s="21">
        <v>25.84</v>
      </c>
      <c r="EW12" s="21">
        <v>23.16</v>
      </c>
      <c r="EX12" s="21">
        <v>26.2</v>
      </c>
      <c r="EY12" s="21">
        <v>22.13</v>
      </c>
      <c r="EZ12" s="21">
        <v>21.08</v>
      </c>
      <c r="FA12" s="21">
        <v>23.55</v>
      </c>
    </row>
    <row r="13" spans="1:157" s="131" customFormat="1" ht="12.75">
      <c r="A13" s="792" t="s">
        <v>2901</v>
      </c>
      <c r="B13" s="425" t="str">
        <f t="shared" si="0"/>
        <v>-</v>
      </c>
      <c r="C13" s="425" t="s">
        <v>15</v>
      </c>
      <c r="D13" s="425" t="s">
        <v>15</v>
      </c>
      <c r="E13" s="425" t="s">
        <v>15</v>
      </c>
      <c r="F13" s="425" t="s">
        <v>15</v>
      </c>
      <c r="G13" s="425" t="s">
        <v>15</v>
      </c>
      <c r="H13" s="425" t="s">
        <v>15</v>
      </c>
      <c r="I13" s="425" t="s">
        <v>15</v>
      </c>
      <c r="J13" s="425" t="s">
        <v>15</v>
      </c>
      <c r="K13" s="425" t="s">
        <v>15</v>
      </c>
      <c r="L13" s="425" t="s">
        <v>15</v>
      </c>
      <c r="M13" s="425" t="s">
        <v>15</v>
      </c>
      <c r="N13" s="425" t="s">
        <v>15</v>
      </c>
      <c r="O13" s="425">
        <f t="shared" si="1"/>
        <v>20.000000000000004</v>
      </c>
      <c r="P13" s="425" t="s">
        <v>15</v>
      </c>
      <c r="Q13" s="425" t="s">
        <v>15</v>
      </c>
      <c r="R13" s="425" t="s">
        <v>15</v>
      </c>
      <c r="S13" s="425" t="s">
        <v>15</v>
      </c>
      <c r="T13" s="425">
        <v>35</v>
      </c>
      <c r="U13" s="425" t="s">
        <v>15</v>
      </c>
      <c r="V13" s="425" t="s">
        <v>15</v>
      </c>
      <c r="W13" s="425">
        <v>34.057160804020107</v>
      </c>
      <c r="X13" s="425">
        <v>36.428278183758927</v>
      </c>
      <c r="Y13" s="425">
        <v>35.422410745846584</v>
      </c>
      <c r="Z13" s="425" t="s">
        <v>15</v>
      </c>
      <c r="AA13" s="425">
        <v>20.000000000000004</v>
      </c>
      <c r="AB13" s="425" t="str">
        <f t="shared" si="2"/>
        <v>-</v>
      </c>
      <c r="AC13" s="425" t="s">
        <v>15</v>
      </c>
      <c r="AD13" s="425">
        <v>25.000000000000004</v>
      </c>
      <c r="AE13" s="425" t="s">
        <v>15</v>
      </c>
      <c r="AF13" s="425">
        <v>50.000000000000007</v>
      </c>
      <c r="AG13" s="425">
        <v>42.043366619115552</v>
      </c>
      <c r="AH13" s="425" t="s">
        <v>15</v>
      </c>
      <c r="AI13" s="425" t="s">
        <v>15</v>
      </c>
      <c r="AJ13" s="425">
        <v>45</v>
      </c>
      <c r="AK13" s="425" t="s">
        <v>15</v>
      </c>
      <c r="AL13" s="425" t="s">
        <v>15</v>
      </c>
      <c r="AM13" s="425" t="s">
        <v>15</v>
      </c>
      <c r="AN13" s="425" t="s">
        <v>15</v>
      </c>
      <c r="AO13" s="425">
        <f t="shared" si="3"/>
        <v>36</v>
      </c>
      <c r="AP13" s="425" t="s">
        <v>2590</v>
      </c>
      <c r="AQ13" s="425">
        <v>50</v>
      </c>
      <c r="AR13" s="425" t="s">
        <v>2590</v>
      </c>
      <c r="AS13" s="425" t="s">
        <v>2590</v>
      </c>
      <c r="AT13" s="425" t="s">
        <v>2590</v>
      </c>
      <c r="AU13" s="425">
        <v>45.428629551773241</v>
      </c>
      <c r="AV13" s="425" t="s">
        <v>2590</v>
      </c>
      <c r="AW13" s="425">
        <v>30</v>
      </c>
      <c r="AX13" s="425">
        <v>35.000000000000007</v>
      </c>
      <c r="AY13" s="425">
        <v>27.000000000000004</v>
      </c>
      <c r="AZ13" s="425">
        <v>27</v>
      </c>
      <c r="BA13" s="425">
        <v>36</v>
      </c>
      <c r="BB13" s="425">
        <f t="shared" si="4"/>
        <v>27.999999999999996</v>
      </c>
      <c r="BC13" s="425">
        <v>26.500267236771776</v>
      </c>
      <c r="BD13" s="425">
        <v>23.999999999999996</v>
      </c>
      <c r="BE13" s="425">
        <v>26.631213414029169</v>
      </c>
      <c r="BF13" s="425">
        <v>27.3</v>
      </c>
      <c r="BG13" s="425">
        <v>27.000000000000004</v>
      </c>
      <c r="BH13" s="425">
        <v>28.255495705342849</v>
      </c>
      <c r="BI13" s="425">
        <v>27.223756906077352</v>
      </c>
      <c r="BJ13" s="425">
        <v>26.000000000000004</v>
      </c>
      <c r="BK13" s="425">
        <v>26.4</v>
      </c>
      <c r="BL13" s="425">
        <v>27.930107216415472</v>
      </c>
      <c r="BM13" s="425">
        <v>29.043053921902185</v>
      </c>
      <c r="BN13" s="425">
        <v>27.999999999999996</v>
      </c>
      <c r="BO13" s="425">
        <f t="shared" si="5"/>
        <v>23.384793964016254</v>
      </c>
      <c r="BP13" s="425">
        <v>26.9</v>
      </c>
      <c r="BQ13" s="425">
        <v>26</v>
      </c>
      <c r="BR13" s="425">
        <v>28.667600964842539</v>
      </c>
      <c r="BS13" s="425">
        <v>26.457035755478664</v>
      </c>
      <c r="BT13" s="425">
        <v>28.000000000000004</v>
      </c>
      <c r="BU13" s="425">
        <v>27.538306354772082</v>
      </c>
      <c r="BV13" s="425">
        <v>27.120700245700245</v>
      </c>
      <c r="BW13" s="425">
        <v>64.770352075354722</v>
      </c>
      <c r="BX13" s="425">
        <v>31.834723469780567</v>
      </c>
      <c r="BY13" s="425">
        <v>33.846301864101029</v>
      </c>
      <c r="BZ13" s="425">
        <v>22</v>
      </c>
      <c r="CA13" s="425">
        <v>23.384793964016254</v>
      </c>
      <c r="CB13" s="425">
        <f t="shared" si="6"/>
        <v>24</v>
      </c>
      <c r="CC13" s="425" t="s">
        <v>2590</v>
      </c>
      <c r="CD13" s="425">
        <v>23.250013056875751</v>
      </c>
      <c r="CE13" s="425">
        <v>24</v>
      </c>
      <c r="CF13" s="425">
        <v>24.800055482349677</v>
      </c>
      <c r="CG13" s="425">
        <v>23</v>
      </c>
      <c r="CH13" s="425" t="s">
        <v>2590</v>
      </c>
      <c r="CI13" s="425" t="s">
        <v>2590</v>
      </c>
      <c r="CJ13" s="425">
        <v>24.62578765499018</v>
      </c>
      <c r="CK13" s="425">
        <v>27.999999999999996</v>
      </c>
      <c r="CL13" s="425">
        <v>20</v>
      </c>
      <c r="CM13" s="425" t="s">
        <v>2590</v>
      </c>
      <c r="CN13" s="425">
        <v>24</v>
      </c>
      <c r="CO13" s="425">
        <f t="shared" si="7"/>
        <v>17</v>
      </c>
      <c r="CP13" s="425">
        <v>24</v>
      </c>
      <c r="CQ13" s="425">
        <v>30.000000000000004</v>
      </c>
      <c r="CR13" s="425" t="s">
        <v>15</v>
      </c>
      <c r="CS13" s="425" t="s">
        <v>15</v>
      </c>
      <c r="CT13" s="425">
        <v>20</v>
      </c>
      <c r="CU13" s="425" t="s">
        <v>15</v>
      </c>
      <c r="CV13" s="425">
        <v>17</v>
      </c>
      <c r="CW13" s="425">
        <v>30</v>
      </c>
      <c r="CX13" s="425" t="s">
        <v>15</v>
      </c>
      <c r="CY13" s="425" t="s">
        <v>15</v>
      </c>
      <c r="CZ13" s="425" t="s">
        <v>15</v>
      </c>
      <c r="DA13" s="425">
        <v>17</v>
      </c>
      <c r="DB13" s="425">
        <f t="shared" si="8"/>
        <v>11.707584840744408</v>
      </c>
      <c r="DC13" s="425">
        <v>29.999999999999996</v>
      </c>
      <c r="DD13" s="425">
        <v>30.000000000000004</v>
      </c>
      <c r="DE13" s="425">
        <v>17.733253445176754</v>
      </c>
      <c r="DF13" s="425">
        <v>20.912369681600453</v>
      </c>
      <c r="DG13" s="425">
        <v>25</v>
      </c>
      <c r="DH13" s="425">
        <v>24.999999999999996</v>
      </c>
      <c r="DI13" s="425">
        <v>27.900788834951459</v>
      </c>
      <c r="DJ13" s="425" t="s">
        <v>15</v>
      </c>
      <c r="DK13" s="425">
        <v>10.658641239570917</v>
      </c>
      <c r="DL13" s="425">
        <v>25</v>
      </c>
      <c r="DM13" s="425">
        <v>19.006049179832036</v>
      </c>
      <c r="DN13" s="425">
        <v>11.707584840744408</v>
      </c>
      <c r="DO13" s="425">
        <f t="shared" si="9"/>
        <v>25.780141843971627</v>
      </c>
      <c r="DP13" s="425">
        <v>15.276579925650559</v>
      </c>
      <c r="DQ13" s="425">
        <v>15.587904920646423</v>
      </c>
      <c r="DR13" s="425">
        <v>13.772910683012258</v>
      </c>
      <c r="DS13" s="425">
        <v>25</v>
      </c>
      <c r="DT13" s="425">
        <v>24.375524377411431</v>
      </c>
      <c r="DU13" s="425">
        <v>12.435920837009958</v>
      </c>
      <c r="DV13" s="425">
        <v>24.999999999999996</v>
      </c>
      <c r="DW13" s="425">
        <v>16.789211608967005</v>
      </c>
      <c r="DX13" s="425">
        <v>17.679999999999996</v>
      </c>
      <c r="DY13" s="425">
        <v>21.188475266889412</v>
      </c>
      <c r="DZ13" s="425">
        <v>21.374861602881861</v>
      </c>
      <c r="EA13" s="425">
        <v>25.780141843971627</v>
      </c>
      <c r="EB13" s="425">
        <f t="shared" si="10"/>
        <v>24.459999999999997</v>
      </c>
      <c r="EC13" s="425">
        <v>20.213499359091742</v>
      </c>
      <c r="ED13" s="425">
        <v>20.356989966555183</v>
      </c>
      <c r="EE13" s="425">
        <v>25.916020671834623</v>
      </c>
      <c r="EF13" s="425" t="s">
        <v>2590</v>
      </c>
      <c r="EG13" s="425">
        <v>26.348164737141776</v>
      </c>
      <c r="EH13" s="425">
        <v>28</v>
      </c>
      <c r="EI13" s="425">
        <v>25.025061124694378</v>
      </c>
      <c r="EJ13" s="425">
        <v>23.290339650504553</v>
      </c>
      <c r="EK13" s="425">
        <v>24.074579354251927</v>
      </c>
      <c r="EL13" s="425">
        <v>8.59</v>
      </c>
      <c r="EM13" s="425">
        <v>22.007893604718397</v>
      </c>
      <c r="EN13" s="425">
        <v>24.459999999999997</v>
      </c>
      <c r="EO13" s="425">
        <f t="shared" si="11"/>
        <v>22.13</v>
      </c>
      <c r="EP13" s="21">
        <v>24.34</v>
      </c>
      <c r="EQ13" s="21">
        <v>24.44</v>
      </c>
      <c r="ER13" s="21">
        <v>27.51</v>
      </c>
      <c r="ES13" s="21">
        <v>6.08</v>
      </c>
      <c r="ET13" s="21">
        <v>16.53</v>
      </c>
      <c r="EU13" s="21">
        <v>24.76</v>
      </c>
      <c r="EV13" s="21">
        <v>25.04</v>
      </c>
      <c r="EW13" s="21">
        <v>24.8</v>
      </c>
      <c r="EX13" s="21">
        <v>24.02</v>
      </c>
      <c r="EY13" s="21">
        <v>23.1</v>
      </c>
      <c r="EZ13" s="21">
        <v>25.87</v>
      </c>
      <c r="FA13" s="21">
        <v>22.13</v>
      </c>
    </row>
    <row r="14" spans="1:157" s="131" customFormat="1" ht="12.75">
      <c r="A14" s="792" t="s">
        <v>3188</v>
      </c>
      <c r="B14" s="425">
        <f t="shared" si="0"/>
        <v>0</v>
      </c>
      <c r="C14" s="425">
        <v>0</v>
      </c>
      <c r="D14" s="425">
        <v>0</v>
      </c>
      <c r="E14" s="425">
        <v>36</v>
      </c>
      <c r="F14" s="425">
        <v>35</v>
      </c>
      <c r="G14" s="425">
        <v>44.308447937131632</v>
      </c>
      <c r="H14" s="425">
        <v>0</v>
      </c>
      <c r="I14" s="425">
        <v>35</v>
      </c>
      <c r="J14" s="425">
        <v>0</v>
      </c>
      <c r="K14" s="425">
        <v>0</v>
      </c>
      <c r="L14" s="425">
        <v>35</v>
      </c>
      <c r="M14" s="425">
        <v>0</v>
      </c>
      <c r="N14" s="425">
        <v>0</v>
      </c>
      <c r="O14" s="425">
        <f t="shared" si="1"/>
        <v>0</v>
      </c>
      <c r="P14" s="425">
        <v>0</v>
      </c>
      <c r="Q14" s="425">
        <v>0</v>
      </c>
      <c r="R14" s="425">
        <v>0</v>
      </c>
      <c r="S14" s="425">
        <v>40</v>
      </c>
      <c r="T14" s="425">
        <v>0</v>
      </c>
      <c r="U14" s="425">
        <v>0</v>
      </c>
      <c r="V14" s="425">
        <v>0</v>
      </c>
      <c r="W14" s="425">
        <v>0</v>
      </c>
      <c r="X14" s="425">
        <v>0</v>
      </c>
      <c r="Y14" s="425">
        <v>0</v>
      </c>
      <c r="Z14" s="425">
        <v>20</v>
      </c>
      <c r="AA14" s="425">
        <v>0</v>
      </c>
      <c r="AB14" s="425">
        <f t="shared" si="2"/>
        <v>20.143996193788656</v>
      </c>
      <c r="AC14" s="425">
        <v>20.754119373595138</v>
      </c>
      <c r="AD14" s="425">
        <v>41.181257706535142</v>
      </c>
      <c r="AE14" s="425">
        <v>52</v>
      </c>
      <c r="AF14" s="425">
        <v>66.566511332344845</v>
      </c>
      <c r="AG14" s="425">
        <v>37.028431445327001</v>
      </c>
      <c r="AH14" s="425">
        <v>41.663979551710575</v>
      </c>
      <c r="AI14" s="425">
        <v>49.058247674987761</v>
      </c>
      <c r="AJ14" s="425">
        <v>95.546470114015889</v>
      </c>
      <c r="AK14" s="425">
        <v>21.190561351217092</v>
      </c>
      <c r="AL14" s="425">
        <v>0</v>
      </c>
      <c r="AM14" s="425">
        <v>18.999999999999996</v>
      </c>
      <c r="AN14" s="425">
        <v>20.143996193788656</v>
      </c>
      <c r="AO14" s="425">
        <f t="shared" si="3"/>
        <v>36.467456457814976</v>
      </c>
      <c r="AP14" s="425">
        <v>0</v>
      </c>
      <c r="AQ14" s="425">
        <v>0</v>
      </c>
      <c r="AR14" s="425">
        <v>48</v>
      </c>
      <c r="AS14" s="425">
        <v>48.000000000000007</v>
      </c>
      <c r="AT14" s="425">
        <v>14.831804263777421</v>
      </c>
      <c r="AU14" s="425">
        <v>2.6382251648557014</v>
      </c>
      <c r="AV14" s="425">
        <v>39.133475811152131</v>
      </c>
      <c r="AW14" s="425">
        <v>20.371439961541618</v>
      </c>
      <c r="AX14" s="425">
        <v>31.085483098580841</v>
      </c>
      <c r="AY14" s="425">
        <v>30.642557162545867</v>
      </c>
      <c r="AZ14" s="425">
        <v>29.485240595167369</v>
      </c>
      <c r="BA14" s="425">
        <v>36.467456457814976</v>
      </c>
      <c r="BB14" s="425">
        <f t="shared" si="4"/>
        <v>17.999999999999996</v>
      </c>
      <c r="BC14" s="425">
        <v>41.142464498396699</v>
      </c>
      <c r="BD14" s="425">
        <v>37.575681578020429</v>
      </c>
      <c r="BE14" s="425">
        <v>38.32101107414212</v>
      </c>
      <c r="BF14" s="425">
        <v>34.600399683583831</v>
      </c>
      <c r="BG14" s="425">
        <v>0</v>
      </c>
      <c r="BH14" s="425">
        <v>34</v>
      </c>
      <c r="BI14" s="425">
        <v>34.133971291866033</v>
      </c>
      <c r="BJ14" s="425">
        <v>33.717697368421057</v>
      </c>
      <c r="BK14" s="425">
        <v>29.272727272727273</v>
      </c>
      <c r="BL14" s="425">
        <v>18.000000000000004</v>
      </c>
      <c r="BM14" s="425">
        <v>18.000000000000004</v>
      </c>
      <c r="BN14" s="425">
        <v>17.999999999999996</v>
      </c>
      <c r="BO14" s="425">
        <f t="shared" si="5"/>
        <v>23.666666666666668</v>
      </c>
      <c r="BP14" s="425">
        <v>0</v>
      </c>
      <c r="BQ14" s="425">
        <v>0</v>
      </c>
      <c r="BR14" s="425">
        <v>24</v>
      </c>
      <c r="BS14" s="425">
        <v>28</v>
      </c>
      <c r="BT14" s="425">
        <v>0</v>
      </c>
      <c r="BU14" s="425">
        <v>30</v>
      </c>
      <c r="BV14" s="425">
        <v>27</v>
      </c>
      <c r="BW14" s="425">
        <v>28.000000000000004</v>
      </c>
      <c r="BX14" s="425">
        <v>25.000000000000004</v>
      </c>
      <c r="BY14" s="425">
        <v>24.999999999999996</v>
      </c>
      <c r="BZ14" s="425">
        <v>33.26051965969188</v>
      </c>
      <c r="CA14" s="425">
        <v>23.666666666666668</v>
      </c>
      <c r="CB14" s="425">
        <f t="shared" si="6"/>
        <v>22.034127684613122</v>
      </c>
      <c r="CC14" s="425">
        <v>23.999999999999996</v>
      </c>
      <c r="CD14" s="425">
        <v>34.000000000000007</v>
      </c>
      <c r="CE14" s="425">
        <v>24.000000000000004</v>
      </c>
      <c r="CF14" s="425">
        <v>20</v>
      </c>
      <c r="CG14" s="425">
        <v>25</v>
      </c>
      <c r="CH14" s="425">
        <v>25.77382803520965</v>
      </c>
      <c r="CI14" s="425">
        <v>24.999999999999996</v>
      </c>
      <c r="CJ14" s="425">
        <v>34.999999999999993</v>
      </c>
      <c r="CK14" s="425">
        <v>0</v>
      </c>
      <c r="CL14" s="425">
        <v>22.052559414990856</v>
      </c>
      <c r="CM14" s="425">
        <v>22.57148161901225</v>
      </c>
      <c r="CN14" s="425">
        <v>22.034127684613122</v>
      </c>
      <c r="CO14" s="425">
        <f t="shared" si="7"/>
        <v>17.204565358665441</v>
      </c>
      <c r="CP14" s="425">
        <v>23.555218538627194</v>
      </c>
      <c r="CQ14" s="425">
        <v>27.499999999999996</v>
      </c>
      <c r="CR14" s="425">
        <v>27.5</v>
      </c>
      <c r="CS14" s="425">
        <v>26.992263383798971</v>
      </c>
      <c r="CT14" s="425">
        <v>26.566075911663336</v>
      </c>
      <c r="CU14" s="425">
        <v>27.203529569050122</v>
      </c>
      <c r="CV14" s="425">
        <v>26.510627237038417</v>
      </c>
      <c r="CW14" s="425">
        <v>26.473114171051087</v>
      </c>
      <c r="CX14" s="425">
        <v>23.035238578232494</v>
      </c>
      <c r="CY14" s="425">
        <v>26.978070482803165</v>
      </c>
      <c r="CZ14" s="425">
        <v>23.257150329781584</v>
      </c>
      <c r="DA14" s="425">
        <v>17.204565358665441</v>
      </c>
      <c r="DB14" s="425">
        <f t="shared" si="8"/>
        <v>19.778809063573881</v>
      </c>
      <c r="DC14" s="425">
        <v>28.116238471337581</v>
      </c>
      <c r="DD14" s="425">
        <v>25.404958185062963</v>
      </c>
      <c r="DE14" s="425">
        <v>25.710773464123971</v>
      </c>
      <c r="DF14" s="425">
        <v>25.405084028569714</v>
      </c>
      <c r="DG14" s="425">
        <v>25.425975996047772</v>
      </c>
      <c r="DH14" s="425">
        <v>22.179137748500178</v>
      </c>
      <c r="DI14" s="425">
        <v>25.198649763417897</v>
      </c>
      <c r="DJ14" s="425">
        <v>22.163734237537842</v>
      </c>
      <c r="DK14" s="425">
        <v>22.664185649213451</v>
      </c>
      <c r="DL14" s="425">
        <v>22.76086332622906</v>
      </c>
      <c r="DM14" s="425">
        <v>21.281917381000845</v>
      </c>
      <c r="DN14" s="425">
        <v>19.778809063573881</v>
      </c>
      <c r="DO14" s="425">
        <f t="shared" si="9"/>
        <v>22.027259132919369</v>
      </c>
      <c r="DP14" s="425">
        <v>10.661724668979341</v>
      </c>
      <c r="DQ14" s="425">
        <v>11.345697180358679</v>
      </c>
      <c r="DR14" s="425">
        <v>20.851709403827144</v>
      </c>
      <c r="DS14" s="425">
        <v>19.72746025830272</v>
      </c>
      <c r="DT14" s="425">
        <v>21.566862296293788</v>
      </c>
      <c r="DU14" s="425">
        <v>21.724132199839833</v>
      </c>
      <c r="DV14" s="425">
        <v>13.019551880626064</v>
      </c>
      <c r="DW14" s="425">
        <v>22.230883501419015</v>
      </c>
      <c r="DX14" s="425">
        <v>21.447310480601836</v>
      </c>
      <c r="DY14" s="425">
        <v>22.136311050405517</v>
      </c>
      <c r="DZ14" s="425">
        <v>21.703473664612378</v>
      </c>
      <c r="EA14" s="425">
        <v>22.027259132919369</v>
      </c>
      <c r="EB14" s="425">
        <f t="shared" si="10"/>
        <v>24.901738317184481</v>
      </c>
      <c r="EC14" s="425">
        <v>22.954727434547205</v>
      </c>
      <c r="ED14" s="425">
        <v>20.043296409152845</v>
      </c>
      <c r="EE14" s="425">
        <v>20.123442721191427</v>
      </c>
      <c r="EF14" s="425">
        <v>18.918944128478451</v>
      </c>
      <c r="EG14" s="425">
        <v>19.255148409407223</v>
      </c>
      <c r="EH14" s="425">
        <v>18.841843119115062</v>
      </c>
      <c r="EI14" s="425">
        <v>20.564434721995838</v>
      </c>
      <c r="EJ14" s="425">
        <v>23.268639444777307</v>
      </c>
      <c r="EK14" s="425">
        <v>22.394634847220868</v>
      </c>
      <c r="EL14" s="425">
        <v>16.397875905254764</v>
      </c>
      <c r="EM14" s="425">
        <v>21.997170457010686</v>
      </c>
      <c r="EN14" s="425">
        <v>24.901738317184481</v>
      </c>
      <c r="EO14" s="425">
        <f t="shared" si="11"/>
        <v>19.28</v>
      </c>
      <c r="EP14" s="21">
        <v>19.22</v>
      </c>
      <c r="EQ14" s="21">
        <v>19.48</v>
      </c>
      <c r="ER14" s="21">
        <v>17.440000000000001</v>
      </c>
      <c r="ES14" s="21">
        <v>17.739999999999998</v>
      </c>
      <c r="ET14" s="21">
        <v>19.2</v>
      </c>
      <c r="EU14" s="21">
        <v>18.559999999999999</v>
      </c>
      <c r="EV14" s="21">
        <v>20.72</v>
      </c>
      <c r="EW14" s="21">
        <v>19.2</v>
      </c>
      <c r="EX14" s="21">
        <v>21.01</v>
      </c>
      <c r="EY14" s="21">
        <v>18.57</v>
      </c>
      <c r="EZ14" s="21">
        <v>21.28</v>
      </c>
      <c r="FA14" s="21">
        <v>19.28</v>
      </c>
    </row>
    <row r="15" spans="1:157" s="131" customFormat="1" ht="15" customHeight="1">
      <c r="A15" s="792" t="s">
        <v>3189</v>
      </c>
      <c r="B15" s="425">
        <f t="shared" si="0"/>
        <v>0</v>
      </c>
      <c r="C15" s="425">
        <v>0</v>
      </c>
      <c r="D15" s="425">
        <v>0</v>
      </c>
      <c r="E15" s="425">
        <v>0</v>
      </c>
      <c r="F15" s="425">
        <v>0</v>
      </c>
      <c r="G15" s="425">
        <v>0</v>
      </c>
      <c r="H15" s="425">
        <v>0</v>
      </c>
      <c r="I15" s="425">
        <v>0</v>
      </c>
      <c r="J15" s="425">
        <v>0</v>
      </c>
      <c r="K15" s="425">
        <v>0</v>
      </c>
      <c r="L15" s="425">
        <v>0</v>
      </c>
      <c r="M15" s="425">
        <v>0</v>
      </c>
      <c r="N15" s="425">
        <v>0</v>
      </c>
      <c r="O15" s="425">
        <f t="shared" si="1"/>
        <v>0</v>
      </c>
      <c r="P15" s="425">
        <v>0</v>
      </c>
      <c r="Q15" s="425">
        <v>0</v>
      </c>
      <c r="R15" s="425">
        <v>0</v>
      </c>
      <c r="S15" s="425">
        <v>0</v>
      </c>
      <c r="T15" s="425">
        <v>0</v>
      </c>
      <c r="U15" s="425">
        <v>0</v>
      </c>
      <c r="V15" s="425">
        <v>0</v>
      </c>
      <c r="W15" s="425">
        <v>0</v>
      </c>
      <c r="X15" s="425">
        <v>0</v>
      </c>
      <c r="Y15" s="425">
        <v>0</v>
      </c>
      <c r="Z15" s="425">
        <v>0</v>
      </c>
      <c r="AA15" s="425">
        <v>0</v>
      </c>
      <c r="AB15" s="425">
        <f t="shared" si="2"/>
        <v>0</v>
      </c>
      <c r="AC15" s="425">
        <v>0</v>
      </c>
      <c r="AD15" s="425">
        <v>0</v>
      </c>
      <c r="AE15" s="425">
        <v>0</v>
      </c>
      <c r="AF15" s="425">
        <v>0</v>
      </c>
      <c r="AG15" s="425">
        <v>0</v>
      </c>
      <c r="AH15" s="425">
        <v>0</v>
      </c>
      <c r="AI15" s="425">
        <v>0</v>
      </c>
      <c r="AJ15" s="425">
        <v>0</v>
      </c>
      <c r="AK15" s="425">
        <v>0</v>
      </c>
      <c r="AL15" s="425">
        <v>0</v>
      </c>
      <c r="AM15" s="425">
        <v>0</v>
      </c>
      <c r="AN15" s="425">
        <v>0</v>
      </c>
      <c r="AO15" s="425">
        <f t="shared" si="3"/>
        <v>50.000000000000014</v>
      </c>
      <c r="AP15" s="425">
        <v>0</v>
      </c>
      <c r="AQ15" s="425">
        <v>28</v>
      </c>
      <c r="AR15" s="425">
        <v>0</v>
      </c>
      <c r="AS15" s="425">
        <v>0</v>
      </c>
      <c r="AT15" s="425">
        <v>0</v>
      </c>
      <c r="AU15" s="425">
        <v>0</v>
      </c>
      <c r="AV15" s="425">
        <v>0</v>
      </c>
      <c r="AW15" s="425">
        <v>0</v>
      </c>
      <c r="AX15" s="425">
        <v>24.999999999999996</v>
      </c>
      <c r="AY15" s="425">
        <v>0</v>
      </c>
      <c r="AZ15" s="425">
        <v>50</v>
      </c>
      <c r="BA15" s="425">
        <v>50.000000000000014</v>
      </c>
      <c r="BB15" s="425">
        <f t="shared" si="4"/>
        <v>0</v>
      </c>
      <c r="BC15" s="425">
        <v>50</v>
      </c>
      <c r="BD15" s="425">
        <v>50.000000000000007</v>
      </c>
      <c r="BE15" s="425">
        <v>50</v>
      </c>
      <c r="BF15" s="425">
        <v>0</v>
      </c>
      <c r="BG15" s="425">
        <v>0</v>
      </c>
      <c r="BH15" s="425">
        <v>0</v>
      </c>
      <c r="BI15" s="425">
        <v>0</v>
      </c>
      <c r="BJ15" s="425">
        <v>0</v>
      </c>
      <c r="BK15" s="425">
        <v>0</v>
      </c>
      <c r="BL15" s="425">
        <v>0</v>
      </c>
      <c r="BM15" s="425">
        <v>0</v>
      </c>
      <c r="BN15" s="425">
        <v>0</v>
      </c>
      <c r="BO15" s="425">
        <f t="shared" si="5"/>
        <v>0</v>
      </c>
      <c r="BP15" s="425">
        <v>0</v>
      </c>
      <c r="BQ15" s="425">
        <v>0</v>
      </c>
      <c r="BR15" s="425">
        <v>0</v>
      </c>
      <c r="BS15" s="425">
        <v>0</v>
      </c>
      <c r="BT15" s="425">
        <v>0</v>
      </c>
      <c r="BU15" s="425">
        <v>0</v>
      </c>
      <c r="BV15" s="425">
        <v>0</v>
      </c>
      <c r="BW15" s="425">
        <v>0</v>
      </c>
      <c r="BX15" s="425">
        <v>45</v>
      </c>
      <c r="BY15" s="425">
        <v>0</v>
      </c>
      <c r="BZ15" s="425">
        <v>0</v>
      </c>
      <c r="CA15" s="425">
        <v>0</v>
      </c>
      <c r="CB15" s="425">
        <f t="shared" si="6"/>
        <v>24.000000000000004</v>
      </c>
      <c r="CC15" s="425">
        <v>0</v>
      </c>
      <c r="CD15" s="425">
        <v>0</v>
      </c>
      <c r="CE15" s="425">
        <v>0</v>
      </c>
      <c r="CF15" s="425">
        <v>0</v>
      </c>
      <c r="CG15" s="425">
        <v>0</v>
      </c>
      <c r="CH15" s="425">
        <v>0</v>
      </c>
      <c r="CI15" s="425">
        <v>0</v>
      </c>
      <c r="CJ15" s="425">
        <v>0</v>
      </c>
      <c r="CK15" s="425">
        <v>0</v>
      </c>
      <c r="CL15" s="425">
        <v>0</v>
      </c>
      <c r="CM15" s="425">
        <v>0</v>
      </c>
      <c r="CN15" s="425">
        <v>24.000000000000004</v>
      </c>
      <c r="CO15" s="425">
        <f t="shared" si="7"/>
        <v>29.767034820887257</v>
      </c>
      <c r="CP15" s="425">
        <v>24</v>
      </c>
      <c r="CQ15" s="425">
        <v>0</v>
      </c>
      <c r="CR15" s="425">
        <v>0</v>
      </c>
      <c r="CS15" s="425">
        <v>25.329020675993561</v>
      </c>
      <c r="CT15" s="425">
        <v>24.479644341105299</v>
      </c>
      <c r="CU15" s="425">
        <v>29.213833212171568</v>
      </c>
      <c r="CV15" s="425">
        <v>24.404675922595501</v>
      </c>
      <c r="CW15" s="425">
        <v>26.536417817563851</v>
      </c>
      <c r="CX15" s="425">
        <v>27</v>
      </c>
      <c r="CY15" s="425">
        <v>28.461538461538463</v>
      </c>
      <c r="CZ15" s="425">
        <v>27.177290836653391</v>
      </c>
      <c r="DA15" s="425">
        <v>29.767034820887257</v>
      </c>
      <c r="DB15" s="425">
        <f t="shared" si="8"/>
        <v>10.9</v>
      </c>
      <c r="DC15" s="425">
        <v>29.341794824738482</v>
      </c>
      <c r="DD15" s="425">
        <v>28.275717510480494</v>
      </c>
      <c r="DE15" s="425">
        <v>25.862965020089806</v>
      </c>
      <c r="DF15" s="425">
        <v>20.06556425554329</v>
      </c>
      <c r="DG15" s="425">
        <v>25.19630815913688</v>
      </c>
      <c r="DH15" s="425">
        <v>21.889880009055922</v>
      </c>
      <c r="DI15" s="425">
        <v>22.158678905853595</v>
      </c>
      <c r="DJ15" s="425">
        <v>21.250272408388682</v>
      </c>
      <c r="DK15" s="425">
        <v>21.747826086956522</v>
      </c>
      <c r="DL15" s="425">
        <v>0</v>
      </c>
      <c r="DM15" s="425">
        <v>25</v>
      </c>
      <c r="DN15" s="425">
        <v>10.9</v>
      </c>
      <c r="DO15" s="425">
        <f t="shared" si="9"/>
        <v>12.8</v>
      </c>
      <c r="DP15" s="425">
        <v>22</v>
      </c>
      <c r="DQ15" s="425">
        <v>22</v>
      </c>
      <c r="DR15" s="425">
        <v>23.205198646563424</v>
      </c>
      <c r="DS15" s="425">
        <v>20.007903692961058</v>
      </c>
      <c r="DT15" s="425">
        <v>25</v>
      </c>
      <c r="DU15" s="425">
        <v>22.044090790503521</v>
      </c>
      <c r="DV15" s="425">
        <v>23.690358040710407</v>
      </c>
      <c r="DW15" s="425">
        <v>19.111791536447335</v>
      </c>
      <c r="DX15" s="425">
        <v>12.4</v>
      </c>
      <c r="DY15" s="425">
        <v>24</v>
      </c>
      <c r="DZ15" s="425">
        <v>0</v>
      </c>
      <c r="EA15" s="425">
        <v>12.8</v>
      </c>
      <c r="EB15" s="425">
        <f t="shared" si="10"/>
        <v>0</v>
      </c>
      <c r="EC15" s="425">
        <v>24</v>
      </c>
      <c r="ED15" s="425">
        <v>22</v>
      </c>
      <c r="EE15" s="425">
        <v>23.866154360173738</v>
      </c>
      <c r="EF15" s="425">
        <v>25</v>
      </c>
      <c r="EG15" s="425">
        <v>0</v>
      </c>
      <c r="EH15" s="425">
        <v>0</v>
      </c>
      <c r="EI15" s="425">
        <v>24.999999999999996</v>
      </c>
      <c r="EJ15" s="425">
        <v>28</v>
      </c>
      <c r="EK15" s="425">
        <v>18.000000000000004</v>
      </c>
      <c r="EL15" s="425">
        <v>0</v>
      </c>
      <c r="EM15" s="425">
        <v>0</v>
      </c>
      <c r="EN15" s="425">
        <v>0</v>
      </c>
      <c r="EO15" s="425" t="str">
        <f t="shared" si="11"/>
        <v>-</v>
      </c>
      <c r="EP15" s="21">
        <v>22</v>
      </c>
      <c r="EQ15" s="21" t="s">
        <v>15</v>
      </c>
      <c r="ER15" s="21" t="s">
        <v>15</v>
      </c>
      <c r="ES15" s="21">
        <v>25</v>
      </c>
      <c r="ET15" s="21">
        <v>25</v>
      </c>
      <c r="EU15" s="21">
        <v>30</v>
      </c>
      <c r="EV15" s="21" t="s">
        <v>15</v>
      </c>
      <c r="EW15" s="21">
        <v>14.09</v>
      </c>
      <c r="EX15" s="21">
        <v>24</v>
      </c>
      <c r="EY15" s="21" t="s">
        <v>15</v>
      </c>
      <c r="EZ15" s="21" t="s">
        <v>15</v>
      </c>
      <c r="FA15" s="21" t="s">
        <v>15</v>
      </c>
    </row>
    <row r="16" spans="1:157" s="131" customFormat="1" ht="12.75">
      <c r="A16" s="792" t="s">
        <v>2898</v>
      </c>
      <c r="B16" s="425">
        <f t="shared" si="0"/>
        <v>0</v>
      </c>
      <c r="C16" s="425">
        <v>0</v>
      </c>
      <c r="D16" s="425">
        <v>0</v>
      </c>
      <c r="E16" s="425">
        <v>0</v>
      </c>
      <c r="F16" s="425">
        <v>0</v>
      </c>
      <c r="G16" s="425">
        <v>0</v>
      </c>
      <c r="H16" s="425">
        <v>0</v>
      </c>
      <c r="I16" s="425">
        <v>0</v>
      </c>
      <c r="J16" s="425">
        <v>0</v>
      </c>
      <c r="K16" s="425">
        <v>0</v>
      </c>
      <c r="L16" s="425">
        <v>0</v>
      </c>
      <c r="M16" s="425">
        <v>0</v>
      </c>
      <c r="N16" s="425">
        <v>0</v>
      </c>
      <c r="O16" s="425">
        <f t="shared" si="1"/>
        <v>0</v>
      </c>
      <c r="P16" s="425">
        <v>0</v>
      </c>
      <c r="Q16" s="425">
        <v>0</v>
      </c>
      <c r="R16" s="425">
        <v>0</v>
      </c>
      <c r="S16" s="425">
        <v>0</v>
      </c>
      <c r="T16" s="425">
        <v>0</v>
      </c>
      <c r="U16" s="425">
        <v>0</v>
      </c>
      <c r="V16" s="425">
        <v>0</v>
      </c>
      <c r="W16" s="425">
        <v>0</v>
      </c>
      <c r="X16" s="425">
        <v>10</v>
      </c>
      <c r="Y16" s="425">
        <v>10.000000000000002</v>
      </c>
      <c r="Z16" s="425">
        <v>0</v>
      </c>
      <c r="AA16" s="425">
        <v>0</v>
      </c>
      <c r="AB16" s="425">
        <f t="shared" si="2"/>
        <v>0</v>
      </c>
      <c r="AC16" s="425">
        <v>0</v>
      </c>
      <c r="AD16" s="425">
        <v>0</v>
      </c>
      <c r="AE16" s="425">
        <v>30.000000000000004</v>
      </c>
      <c r="AF16" s="425">
        <v>50</v>
      </c>
      <c r="AG16" s="425">
        <v>20.606304493628439</v>
      </c>
      <c r="AH16" s="425">
        <v>20</v>
      </c>
      <c r="AI16" s="425">
        <v>20</v>
      </c>
      <c r="AJ16" s="425">
        <v>20.000000000000004</v>
      </c>
      <c r="AK16" s="425">
        <v>20</v>
      </c>
      <c r="AL16" s="425">
        <v>0</v>
      </c>
      <c r="AM16" s="425">
        <v>0</v>
      </c>
      <c r="AN16" s="425">
        <v>0</v>
      </c>
      <c r="AO16" s="425">
        <f t="shared" si="3"/>
        <v>32</v>
      </c>
      <c r="AP16" s="425">
        <v>0</v>
      </c>
      <c r="AQ16" s="425">
        <v>55</v>
      </c>
      <c r="AR16" s="425">
        <v>29.999999999999996</v>
      </c>
      <c r="AS16" s="425">
        <v>47.999999999999993</v>
      </c>
      <c r="AT16" s="425">
        <v>0</v>
      </c>
      <c r="AU16" s="425">
        <v>0</v>
      </c>
      <c r="AV16" s="425">
        <v>0</v>
      </c>
      <c r="AW16" s="425">
        <v>0</v>
      </c>
      <c r="AX16" s="425">
        <v>22.608764044943818</v>
      </c>
      <c r="AY16" s="425">
        <v>0</v>
      </c>
      <c r="AZ16" s="425">
        <v>0</v>
      </c>
      <c r="BA16" s="425">
        <v>32</v>
      </c>
      <c r="BB16" s="425">
        <f t="shared" si="4"/>
        <v>0</v>
      </c>
      <c r="BC16" s="425">
        <v>32</v>
      </c>
      <c r="BD16" s="425">
        <v>0</v>
      </c>
      <c r="BE16" s="425">
        <v>0</v>
      </c>
      <c r="BF16" s="425">
        <v>0</v>
      </c>
      <c r="BG16" s="425">
        <v>0</v>
      </c>
      <c r="BH16" s="425">
        <v>0</v>
      </c>
      <c r="BI16" s="425">
        <v>0</v>
      </c>
      <c r="BJ16" s="425">
        <v>0</v>
      </c>
      <c r="BK16" s="425">
        <v>0</v>
      </c>
      <c r="BL16" s="425">
        <v>0</v>
      </c>
      <c r="BM16" s="425">
        <v>24.000000000000004</v>
      </c>
      <c r="BN16" s="425">
        <v>0</v>
      </c>
      <c r="BO16" s="425">
        <f t="shared" si="5"/>
        <v>0</v>
      </c>
      <c r="BP16" s="425">
        <v>0</v>
      </c>
      <c r="BQ16" s="425">
        <v>0</v>
      </c>
      <c r="BR16" s="425">
        <v>0</v>
      </c>
      <c r="BS16" s="425">
        <v>0</v>
      </c>
      <c r="BT16" s="425">
        <v>0</v>
      </c>
      <c r="BU16" s="425">
        <v>0</v>
      </c>
      <c r="BV16" s="425">
        <v>0</v>
      </c>
      <c r="BW16" s="425">
        <v>0</v>
      </c>
      <c r="BX16" s="425">
        <v>0</v>
      </c>
      <c r="BY16" s="425">
        <v>0</v>
      </c>
      <c r="BZ16" s="425">
        <v>25</v>
      </c>
      <c r="CA16" s="425">
        <v>0</v>
      </c>
      <c r="CB16" s="425">
        <f t="shared" si="6"/>
        <v>0</v>
      </c>
      <c r="CC16" s="425">
        <v>0</v>
      </c>
      <c r="CD16" s="425">
        <v>0</v>
      </c>
      <c r="CE16" s="425">
        <v>0</v>
      </c>
      <c r="CF16" s="425">
        <v>0</v>
      </c>
      <c r="CG16" s="425">
        <v>0</v>
      </c>
      <c r="CH16" s="425">
        <v>44.999999999999993</v>
      </c>
      <c r="CI16" s="425">
        <v>43.7</v>
      </c>
      <c r="CJ16" s="425">
        <v>44.4</v>
      </c>
      <c r="CK16" s="425">
        <v>0</v>
      </c>
      <c r="CL16" s="425">
        <v>0</v>
      </c>
      <c r="CM16" s="425">
        <v>0</v>
      </c>
      <c r="CN16" s="425">
        <v>0</v>
      </c>
      <c r="CO16" s="425">
        <f t="shared" si="7"/>
        <v>25</v>
      </c>
      <c r="CP16" s="425">
        <v>0</v>
      </c>
      <c r="CQ16" s="425">
        <v>0</v>
      </c>
      <c r="CR16" s="425">
        <v>0</v>
      </c>
      <c r="CS16" s="425">
        <v>14.49912855661174</v>
      </c>
      <c r="CT16" s="425">
        <v>26</v>
      </c>
      <c r="CU16" s="425">
        <v>25.22246721429601</v>
      </c>
      <c r="CV16" s="425">
        <v>22.130838762294047</v>
      </c>
      <c r="CW16" s="425">
        <v>0</v>
      </c>
      <c r="CX16" s="425">
        <v>25.328973158101054</v>
      </c>
      <c r="CY16" s="425">
        <v>25.530475495038871</v>
      </c>
      <c r="CZ16" s="425">
        <v>20.095928645106486</v>
      </c>
      <c r="DA16" s="425">
        <v>25</v>
      </c>
      <c r="DB16" s="425">
        <f t="shared" si="8"/>
        <v>18.974819725223288</v>
      </c>
      <c r="DC16" s="425">
        <v>15.217347127286162</v>
      </c>
      <c r="DD16" s="425">
        <v>25.000000000000004</v>
      </c>
      <c r="DE16" s="425">
        <v>24.999999999999996</v>
      </c>
      <c r="DF16" s="425">
        <v>16.32</v>
      </c>
      <c r="DG16" s="425">
        <v>0</v>
      </c>
      <c r="DH16" s="425">
        <v>24.723562073496378</v>
      </c>
      <c r="DI16" s="425">
        <v>19.602887244358573</v>
      </c>
      <c r="DJ16" s="425">
        <v>20.946720421349838</v>
      </c>
      <c r="DK16" s="425">
        <v>20.238340317723349</v>
      </c>
      <c r="DL16" s="425">
        <v>21.371489588894818</v>
      </c>
      <c r="DM16" s="425">
        <v>22.446343448436227</v>
      </c>
      <c r="DN16" s="425">
        <v>18.974819725223288</v>
      </c>
      <c r="DO16" s="425">
        <f t="shared" si="9"/>
        <v>7.8952177060684798</v>
      </c>
      <c r="DP16" s="425">
        <v>19.361486274919113</v>
      </c>
      <c r="DQ16" s="425">
        <v>18.404962584338577</v>
      </c>
      <c r="DR16" s="425">
        <v>19.158067429114119</v>
      </c>
      <c r="DS16" s="425">
        <v>12.851731673621114</v>
      </c>
      <c r="DT16" s="425">
        <v>13.051557081220897</v>
      </c>
      <c r="DU16" s="425">
        <v>9.2344831006961243</v>
      </c>
      <c r="DV16" s="425">
        <v>9.8136291701428569</v>
      </c>
      <c r="DW16" s="425">
        <v>9.4767867953270049</v>
      </c>
      <c r="DX16" s="425">
        <v>10.738902911131198</v>
      </c>
      <c r="DY16" s="425">
        <v>12.643541352064554</v>
      </c>
      <c r="DZ16" s="425">
        <v>11.145715169727513</v>
      </c>
      <c r="EA16" s="425">
        <v>7.8952177060684798</v>
      </c>
      <c r="EB16" s="425">
        <f t="shared" si="10"/>
        <v>19.136594063418094</v>
      </c>
      <c r="EC16" s="425">
        <v>7.3924025508261346</v>
      </c>
      <c r="ED16" s="425">
        <v>8.5381243545517798</v>
      </c>
      <c r="EE16" s="425">
        <v>7.7069044934297297</v>
      </c>
      <c r="EF16" s="425">
        <v>6.2846310019855141</v>
      </c>
      <c r="EG16" s="425">
        <v>12.064114648238359</v>
      </c>
      <c r="EH16" s="425">
        <v>13.72637820944178</v>
      </c>
      <c r="EI16" s="425">
        <v>21.102798783815388</v>
      </c>
      <c r="EJ16" s="425">
        <v>19.076107630773681</v>
      </c>
      <c r="EK16" s="425">
        <v>18.714623775887667</v>
      </c>
      <c r="EL16" s="425">
        <v>18.586563389228893</v>
      </c>
      <c r="EM16" s="425">
        <v>17.88492120860256</v>
      </c>
      <c r="EN16" s="425">
        <v>19.136594063418094</v>
      </c>
      <c r="EO16" s="425">
        <f t="shared" si="11"/>
        <v>24.211823353293411</v>
      </c>
      <c r="EP16" s="21">
        <v>24.280851480303404</v>
      </c>
      <c r="EQ16" s="21">
        <v>24.114735658042743</v>
      </c>
      <c r="ER16" s="21">
        <v>25.25</v>
      </c>
      <c r="ES16" s="21">
        <v>22.761651169488388</v>
      </c>
      <c r="ET16" s="21">
        <v>18.940000000000001</v>
      </c>
      <c r="EU16" s="21">
        <v>18.383271208129468</v>
      </c>
      <c r="EV16" s="21">
        <v>17.040076801193027</v>
      </c>
      <c r="EW16" s="21">
        <v>20.166797362324004</v>
      </c>
      <c r="EX16" s="21">
        <v>17.738125300555907</v>
      </c>
      <c r="EY16" s="21">
        <v>21.432880774755574</v>
      </c>
      <c r="EZ16" s="21">
        <v>18.433918128654973</v>
      </c>
      <c r="FA16" s="21">
        <v>24.211823353293411</v>
      </c>
    </row>
    <row r="17" spans="1:157" s="131" customFormat="1" ht="12.75">
      <c r="A17" s="792" t="s">
        <v>3190</v>
      </c>
      <c r="B17" s="425">
        <f t="shared" si="0"/>
        <v>0</v>
      </c>
      <c r="C17" s="425">
        <v>0</v>
      </c>
      <c r="D17" s="425">
        <v>0</v>
      </c>
      <c r="E17" s="425">
        <v>0</v>
      </c>
      <c r="F17" s="425">
        <v>0</v>
      </c>
      <c r="G17" s="425">
        <v>0</v>
      </c>
      <c r="H17" s="425">
        <v>0</v>
      </c>
      <c r="I17" s="425">
        <v>0</v>
      </c>
      <c r="J17" s="425">
        <v>0</v>
      </c>
      <c r="K17" s="425">
        <v>0</v>
      </c>
      <c r="L17" s="425">
        <v>0</v>
      </c>
      <c r="M17" s="425">
        <v>0</v>
      </c>
      <c r="N17" s="425">
        <v>0</v>
      </c>
      <c r="O17" s="425">
        <f t="shared" si="1"/>
        <v>0</v>
      </c>
      <c r="P17" s="425">
        <v>0</v>
      </c>
      <c r="Q17" s="425">
        <v>0</v>
      </c>
      <c r="R17" s="425">
        <v>0</v>
      </c>
      <c r="S17" s="425">
        <v>0</v>
      </c>
      <c r="T17" s="425">
        <v>0</v>
      </c>
      <c r="U17" s="425">
        <v>0</v>
      </c>
      <c r="V17" s="425">
        <v>0</v>
      </c>
      <c r="W17" s="425">
        <v>0</v>
      </c>
      <c r="X17" s="425">
        <v>0</v>
      </c>
      <c r="Y17" s="425">
        <v>0</v>
      </c>
      <c r="Z17" s="425">
        <v>0</v>
      </c>
      <c r="AA17" s="425">
        <v>0</v>
      </c>
      <c r="AB17" s="425">
        <f t="shared" si="2"/>
        <v>0</v>
      </c>
      <c r="AC17" s="425">
        <v>0</v>
      </c>
      <c r="AD17" s="425">
        <v>0</v>
      </c>
      <c r="AE17" s="425">
        <v>0</v>
      </c>
      <c r="AF17" s="425">
        <v>0</v>
      </c>
      <c r="AG17" s="425">
        <v>0</v>
      </c>
      <c r="AH17" s="425">
        <v>0</v>
      </c>
      <c r="AI17" s="425">
        <v>0</v>
      </c>
      <c r="AJ17" s="425">
        <v>0</v>
      </c>
      <c r="AK17" s="425">
        <v>0</v>
      </c>
      <c r="AL17" s="425">
        <v>0</v>
      </c>
      <c r="AM17" s="425">
        <v>0</v>
      </c>
      <c r="AN17" s="425">
        <v>0</v>
      </c>
      <c r="AO17" s="425">
        <f t="shared" si="3"/>
        <v>0</v>
      </c>
      <c r="AP17" s="425">
        <v>0</v>
      </c>
      <c r="AQ17" s="425">
        <v>0</v>
      </c>
      <c r="AR17" s="425">
        <v>0</v>
      </c>
      <c r="AS17" s="425">
        <v>0</v>
      </c>
      <c r="AT17" s="425">
        <v>0</v>
      </c>
      <c r="AU17" s="425">
        <v>0</v>
      </c>
      <c r="AV17" s="425">
        <v>0</v>
      </c>
      <c r="AW17" s="425">
        <v>0</v>
      </c>
      <c r="AX17" s="425">
        <v>0</v>
      </c>
      <c r="AY17" s="425">
        <v>0</v>
      </c>
      <c r="AZ17" s="425">
        <v>0</v>
      </c>
      <c r="BA17" s="425">
        <v>0</v>
      </c>
      <c r="BB17" s="425">
        <f t="shared" si="4"/>
        <v>0</v>
      </c>
      <c r="BC17" s="425">
        <v>0</v>
      </c>
      <c r="BD17" s="425">
        <v>0</v>
      </c>
      <c r="BE17" s="425">
        <v>0</v>
      </c>
      <c r="BF17" s="425">
        <v>0</v>
      </c>
      <c r="BG17" s="425">
        <v>0</v>
      </c>
      <c r="BH17" s="425">
        <v>0</v>
      </c>
      <c r="BI17" s="425">
        <v>0</v>
      </c>
      <c r="BJ17" s="425">
        <v>0</v>
      </c>
      <c r="BK17" s="425">
        <v>0</v>
      </c>
      <c r="BL17" s="425">
        <v>0</v>
      </c>
      <c r="BM17" s="425">
        <v>0</v>
      </c>
      <c r="BN17" s="425">
        <v>0</v>
      </c>
      <c r="BO17" s="425">
        <f t="shared" si="5"/>
        <v>0</v>
      </c>
      <c r="BP17" s="425">
        <v>0</v>
      </c>
      <c r="BQ17" s="425">
        <v>0</v>
      </c>
      <c r="BR17" s="425">
        <v>0</v>
      </c>
      <c r="BS17" s="425">
        <v>0</v>
      </c>
      <c r="BT17" s="425">
        <v>0</v>
      </c>
      <c r="BU17" s="425">
        <v>0</v>
      </c>
      <c r="BV17" s="425">
        <v>0</v>
      </c>
      <c r="BW17" s="425">
        <v>0</v>
      </c>
      <c r="BX17" s="425">
        <v>0</v>
      </c>
      <c r="BY17" s="425">
        <v>0</v>
      </c>
      <c r="BZ17" s="425">
        <v>0</v>
      </c>
      <c r="CA17" s="425">
        <v>0</v>
      </c>
      <c r="CB17" s="425">
        <f t="shared" si="6"/>
        <v>0</v>
      </c>
      <c r="CC17" s="425">
        <v>0</v>
      </c>
      <c r="CD17" s="425">
        <v>0</v>
      </c>
      <c r="CE17" s="425">
        <v>0</v>
      </c>
      <c r="CF17" s="425">
        <v>0</v>
      </c>
      <c r="CG17" s="425">
        <v>0</v>
      </c>
      <c r="CH17" s="425">
        <v>0</v>
      </c>
      <c r="CI17" s="425">
        <v>0</v>
      </c>
      <c r="CJ17" s="425">
        <v>0</v>
      </c>
      <c r="CK17" s="425">
        <v>0</v>
      </c>
      <c r="CL17" s="425">
        <v>0</v>
      </c>
      <c r="CM17" s="425">
        <v>0</v>
      </c>
      <c r="CN17" s="425">
        <v>0</v>
      </c>
      <c r="CO17" s="425">
        <f t="shared" si="7"/>
        <v>31.224476584022035</v>
      </c>
      <c r="CP17" s="425">
        <v>0</v>
      </c>
      <c r="CQ17" s="425">
        <v>0</v>
      </c>
      <c r="CR17" s="425">
        <v>0</v>
      </c>
      <c r="CS17" s="425">
        <v>20</v>
      </c>
      <c r="CT17" s="425">
        <v>30</v>
      </c>
      <c r="CU17" s="425">
        <v>0</v>
      </c>
      <c r="CV17" s="425">
        <v>20</v>
      </c>
      <c r="CW17" s="425">
        <v>25</v>
      </c>
      <c r="CX17" s="425">
        <v>23.25</v>
      </c>
      <c r="CY17" s="425">
        <v>23</v>
      </c>
      <c r="CZ17" s="425">
        <v>28.100874882408281</v>
      </c>
      <c r="DA17" s="425">
        <v>31.224476584022035</v>
      </c>
      <c r="DB17" s="425">
        <f t="shared" si="8"/>
        <v>19.579875195007801</v>
      </c>
      <c r="DC17" s="425">
        <v>16.93909144369303</v>
      </c>
      <c r="DD17" s="425">
        <v>25</v>
      </c>
      <c r="DE17" s="425">
        <v>28.01794813979707</v>
      </c>
      <c r="DF17" s="425">
        <v>20</v>
      </c>
      <c r="DG17" s="425">
        <v>20.329999999999998</v>
      </c>
      <c r="DH17" s="425">
        <v>17.500000000000004</v>
      </c>
      <c r="DI17" s="425">
        <v>21.34951820798398</v>
      </c>
      <c r="DJ17" s="425">
        <v>9.7135893738311427</v>
      </c>
      <c r="DK17" s="425">
        <v>19.734309175294538</v>
      </c>
      <c r="DL17" s="425">
        <v>22.12911015736767</v>
      </c>
      <c r="DM17" s="425">
        <v>22.015499254843519</v>
      </c>
      <c r="DN17" s="425">
        <v>19.579875195007801</v>
      </c>
      <c r="DO17" s="425">
        <f t="shared" si="9"/>
        <v>20.000000000000004</v>
      </c>
      <c r="DP17" s="425">
        <v>18.402965828497742</v>
      </c>
      <c r="DQ17" s="425">
        <v>18.446526552222043</v>
      </c>
      <c r="DR17" s="425">
        <v>18.043633762517885</v>
      </c>
      <c r="DS17" s="425">
        <v>19.915322432482085</v>
      </c>
      <c r="DT17" s="425">
        <v>20.726644244331126</v>
      </c>
      <c r="DU17" s="425">
        <v>20.202557929581701</v>
      </c>
      <c r="DV17" s="425">
        <v>21.273369148119723</v>
      </c>
      <c r="DW17" s="425">
        <v>20.579967105263158</v>
      </c>
      <c r="DX17" s="425">
        <v>17</v>
      </c>
      <c r="DY17" s="425">
        <v>18.307313064913725</v>
      </c>
      <c r="DZ17" s="425">
        <v>24.258406360424029</v>
      </c>
      <c r="EA17" s="425">
        <v>20.000000000000004</v>
      </c>
      <c r="EB17" s="425">
        <f t="shared" si="10"/>
        <v>20.928519872087708</v>
      </c>
      <c r="EC17" s="425">
        <v>20</v>
      </c>
      <c r="ED17" s="425">
        <v>20.000000000000004</v>
      </c>
      <c r="EE17" s="425">
        <v>20</v>
      </c>
      <c r="EF17" s="425">
        <v>18.98</v>
      </c>
      <c r="EG17" s="425">
        <v>20.425743702710474</v>
      </c>
      <c r="EH17" s="425">
        <v>0</v>
      </c>
      <c r="EI17" s="425">
        <v>15.004282816139455</v>
      </c>
      <c r="EJ17" s="425">
        <v>15.073094813415871</v>
      </c>
      <c r="EK17" s="425">
        <v>19.364994756384458</v>
      </c>
      <c r="EL17" s="425">
        <v>15.831600849500628</v>
      </c>
      <c r="EM17" s="425">
        <v>16.115580814638729</v>
      </c>
      <c r="EN17" s="425">
        <v>20.928519872087708</v>
      </c>
      <c r="EO17" s="425">
        <f t="shared" si="11"/>
        <v>15.022372593409868</v>
      </c>
      <c r="EP17" s="21">
        <v>17.609198974438662</v>
      </c>
      <c r="EQ17" s="21">
        <v>20.399699008498587</v>
      </c>
      <c r="ER17" s="21">
        <v>20.22</v>
      </c>
      <c r="ES17" s="21">
        <v>21</v>
      </c>
      <c r="ET17" s="21">
        <v>18.96</v>
      </c>
      <c r="EU17" s="21">
        <v>21.285791538543101</v>
      </c>
      <c r="EV17" s="21">
        <v>15.086153207390492</v>
      </c>
      <c r="EW17" s="21">
        <v>15.296689036372399</v>
      </c>
      <c r="EX17" s="21">
        <v>20.425804740007074</v>
      </c>
      <c r="EY17" s="21">
        <v>17.505451553178357</v>
      </c>
      <c r="EZ17" s="21">
        <v>20</v>
      </c>
      <c r="FA17" s="21">
        <v>15.022372593409868</v>
      </c>
    </row>
    <row r="18" spans="1:157" s="131" customFormat="1" ht="12.75">
      <c r="A18" s="725" t="s">
        <v>3191</v>
      </c>
      <c r="B18" s="425">
        <f t="shared" si="0"/>
        <v>38.999999999999993</v>
      </c>
      <c r="C18" s="425">
        <v>50</v>
      </c>
      <c r="D18" s="425">
        <v>34.138171667829731</v>
      </c>
      <c r="E18" s="425">
        <v>32</v>
      </c>
      <c r="F18" s="425">
        <v>0</v>
      </c>
      <c r="G18" s="425">
        <v>20</v>
      </c>
      <c r="H18" s="425">
        <v>0</v>
      </c>
      <c r="I18" s="425">
        <v>0</v>
      </c>
      <c r="J18" s="425">
        <v>37.097264437689965</v>
      </c>
      <c r="K18" s="425">
        <v>40.000000000000007</v>
      </c>
      <c r="L18" s="425">
        <v>0</v>
      </c>
      <c r="M18" s="425">
        <v>40</v>
      </c>
      <c r="N18" s="425">
        <v>38.999999999999993</v>
      </c>
      <c r="O18" s="425">
        <f t="shared" si="1"/>
        <v>47.019426751592349</v>
      </c>
      <c r="P18" s="425">
        <v>37</v>
      </c>
      <c r="Q18" s="425">
        <v>41.593103448275862</v>
      </c>
      <c r="R18" s="425">
        <v>38</v>
      </c>
      <c r="S18" s="425">
        <v>39.000000000000007</v>
      </c>
      <c r="T18" s="425">
        <v>43.720812182741113</v>
      </c>
      <c r="U18" s="425">
        <v>89.999999999999986</v>
      </c>
      <c r="V18" s="425">
        <v>44.616470588235295</v>
      </c>
      <c r="W18" s="425">
        <v>52.952380952380949</v>
      </c>
      <c r="X18" s="425">
        <v>61.834532374100718</v>
      </c>
      <c r="Y18" s="425">
        <v>47.6</v>
      </c>
      <c r="Z18" s="425">
        <v>51.553049907578554</v>
      </c>
      <c r="AA18" s="425">
        <v>47.019426751592349</v>
      </c>
      <c r="AB18" s="425">
        <f t="shared" si="2"/>
        <v>47.478754790856705</v>
      </c>
      <c r="AC18" s="425">
        <v>46.660749680658938</v>
      </c>
      <c r="AD18" s="425">
        <v>46.058727569331161</v>
      </c>
      <c r="AE18" s="425">
        <v>41.346036118763386</v>
      </c>
      <c r="AF18" s="425">
        <v>48.511934156378601</v>
      </c>
      <c r="AG18" s="425">
        <v>47.473019531024946</v>
      </c>
      <c r="AH18" s="425">
        <v>32.89204545454546</v>
      </c>
      <c r="AI18" s="425">
        <v>45.369086559586002</v>
      </c>
      <c r="AJ18" s="425">
        <v>46.968743978639651</v>
      </c>
      <c r="AK18" s="425">
        <v>44.165177832919767</v>
      </c>
      <c r="AL18" s="425">
        <v>48.184330689738047</v>
      </c>
      <c r="AM18" s="425">
        <v>39.983359041290932</v>
      </c>
      <c r="AN18" s="425">
        <v>47.478754790856705</v>
      </c>
      <c r="AO18" s="425">
        <f t="shared" si="3"/>
        <v>41.252952820418713</v>
      </c>
      <c r="AP18" s="425">
        <v>47.819275836588204</v>
      </c>
      <c r="AQ18" s="425">
        <v>40.813504611330693</v>
      </c>
      <c r="AR18" s="425">
        <v>43.821955116874292</v>
      </c>
      <c r="AS18" s="425">
        <v>76.13809211006496</v>
      </c>
      <c r="AT18" s="425">
        <v>39.875648788927343</v>
      </c>
      <c r="AU18" s="425">
        <v>43.397921171613916</v>
      </c>
      <c r="AV18" s="425">
        <v>74.964999043153782</v>
      </c>
      <c r="AW18" s="425">
        <v>27.794505139906885</v>
      </c>
      <c r="AX18" s="425">
        <v>54.904261895192036</v>
      </c>
      <c r="AY18" s="425">
        <v>54.636486897306497</v>
      </c>
      <c r="AZ18" s="425">
        <v>61.485094850948528</v>
      </c>
      <c r="BA18" s="425">
        <v>41.252952820418713</v>
      </c>
      <c r="BB18" s="425">
        <f t="shared" si="4"/>
        <v>36.12219740537649</v>
      </c>
      <c r="BC18" s="425">
        <v>33.129730615640597</v>
      </c>
      <c r="BD18" s="425">
        <v>27.096585068717403</v>
      </c>
      <c r="BE18" s="425">
        <v>33.575391423841424</v>
      </c>
      <c r="BF18" s="425">
        <v>46.464174692476398</v>
      </c>
      <c r="BG18" s="425">
        <v>47.153852884559299</v>
      </c>
      <c r="BH18" s="425">
        <v>55.491297276784913</v>
      </c>
      <c r="BI18" s="425">
        <v>41.932456260251499</v>
      </c>
      <c r="BJ18" s="425">
        <v>38.816344276841171</v>
      </c>
      <c r="BK18" s="425">
        <v>36.173005455916773</v>
      </c>
      <c r="BL18" s="425">
        <v>35.94236825293433</v>
      </c>
      <c r="BM18" s="425">
        <v>27.687214531553245</v>
      </c>
      <c r="BN18" s="425">
        <v>36.12219740537649</v>
      </c>
      <c r="BO18" s="425">
        <f t="shared" si="5"/>
        <v>27.019968779775777</v>
      </c>
      <c r="BP18" s="425">
        <v>36.477194600590792</v>
      </c>
      <c r="BQ18" s="425">
        <v>32.932024853996111</v>
      </c>
      <c r="BR18" s="425">
        <v>27.217885677761036</v>
      </c>
      <c r="BS18" s="425">
        <v>26.458938237547894</v>
      </c>
      <c r="BT18" s="425">
        <v>27.687095190776638</v>
      </c>
      <c r="BU18" s="425">
        <v>26.860613423020929</v>
      </c>
      <c r="BV18" s="425">
        <v>32.213806005099649</v>
      </c>
      <c r="BW18" s="425">
        <v>26.504597101267013</v>
      </c>
      <c r="BX18" s="425">
        <v>31.896551873043283</v>
      </c>
      <c r="BY18" s="425">
        <v>34.612814122533756</v>
      </c>
      <c r="BZ18" s="425">
        <v>23.458497899324946</v>
      </c>
      <c r="CA18" s="425">
        <v>27.019968779775777</v>
      </c>
      <c r="CB18" s="425">
        <f t="shared" si="6"/>
        <v>32.090115427433062</v>
      </c>
      <c r="CC18" s="425">
        <v>30.932588762495691</v>
      </c>
      <c r="CD18" s="425">
        <v>30.931251076598226</v>
      </c>
      <c r="CE18" s="425">
        <v>34.292286542006849</v>
      </c>
      <c r="CF18" s="425">
        <v>39.850885368126747</v>
      </c>
      <c r="CG18" s="425">
        <v>31.491546235949752</v>
      </c>
      <c r="CH18" s="425">
        <v>26.894761711894155</v>
      </c>
      <c r="CI18" s="425">
        <v>36.433297236594079</v>
      </c>
      <c r="CJ18" s="425">
        <v>28.993456457925639</v>
      </c>
      <c r="CK18" s="425">
        <v>24.422431406888499</v>
      </c>
      <c r="CL18" s="425">
        <v>22.357484603247315</v>
      </c>
      <c r="CM18" s="425">
        <v>30.03289007092199</v>
      </c>
      <c r="CN18" s="425">
        <v>32.090115427433062</v>
      </c>
      <c r="CO18" s="425">
        <f t="shared" si="7"/>
        <v>27.520205203627839</v>
      </c>
      <c r="CP18" s="425">
        <v>26.448826851189057</v>
      </c>
      <c r="CQ18" s="425">
        <v>28.887778576563623</v>
      </c>
      <c r="CR18" s="425">
        <v>30.074908708919015</v>
      </c>
      <c r="CS18" s="425">
        <v>27.074519591050212</v>
      </c>
      <c r="CT18" s="425">
        <v>21.589915987460813</v>
      </c>
      <c r="CU18" s="425">
        <v>23.257227363364262</v>
      </c>
      <c r="CV18" s="425">
        <v>23.631130521374921</v>
      </c>
      <c r="CW18" s="425">
        <v>25.783800174744311</v>
      </c>
      <c r="CX18" s="425">
        <v>24.635250078509365</v>
      </c>
      <c r="CY18" s="425">
        <v>26.108334198909379</v>
      </c>
      <c r="CZ18" s="425">
        <v>25.35106660907385</v>
      </c>
      <c r="DA18" s="425">
        <v>27.520205203627839</v>
      </c>
      <c r="DB18" s="425">
        <f t="shared" si="8"/>
        <v>25.21222623708584</v>
      </c>
      <c r="DC18" s="425">
        <v>27.355528625996829</v>
      </c>
      <c r="DD18" s="425">
        <v>27.034590896828146</v>
      </c>
      <c r="DE18" s="425">
        <v>23.852329474342927</v>
      </c>
      <c r="DF18" s="425">
        <v>23.148111996506938</v>
      </c>
      <c r="DG18" s="425">
        <v>24.325779667964746</v>
      </c>
      <c r="DH18" s="425">
        <v>25.903439321674615</v>
      </c>
      <c r="DI18" s="425">
        <v>23.19860351861707</v>
      </c>
      <c r="DJ18" s="425">
        <v>27.290762977492868</v>
      </c>
      <c r="DK18" s="425">
        <v>23.285455897537915</v>
      </c>
      <c r="DL18" s="425">
        <v>26.518882292296201</v>
      </c>
      <c r="DM18" s="425">
        <v>24.528474168224292</v>
      </c>
      <c r="DN18" s="425">
        <v>25.21222623708584</v>
      </c>
      <c r="DO18" s="425">
        <f t="shared" si="9"/>
        <v>24.090285966427579</v>
      </c>
      <c r="DP18" s="425">
        <v>22.663026602611588</v>
      </c>
      <c r="DQ18" s="425">
        <v>25.9592253943533</v>
      </c>
      <c r="DR18" s="425">
        <v>23.855027054813053</v>
      </c>
      <c r="DS18" s="425">
        <v>12.373402806795099</v>
      </c>
      <c r="DT18" s="425">
        <v>22.224338355008925</v>
      </c>
      <c r="DU18" s="425">
        <v>22.448111791895087</v>
      </c>
      <c r="DV18" s="425">
        <v>23.252926405032699</v>
      </c>
      <c r="DW18" s="425">
        <v>22.715864849935549</v>
      </c>
      <c r="DX18" s="425">
        <v>23.927632529194835</v>
      </c>
      <c r="DY18" s="425">
        <v>21.697809684891713</v>
      </c>
      <c r="DZ18" s="425">
        <v>21.993254224675201</v>
      </c>
      <c r="EA18" s="425">
        <v>24.090285966427579</v>
      </c>
      <c r="EB18" s="425">
        <f t="shared" si="10"/>
        <v>19.372953420818309</v>
      </c>
      <c r="EC18" s="425">
        <v>23.526424531322263</v>
      </c>
      <c r="ED18" s="425">
        <v>25.582402030015679</v>
      </c>
      <c r="EE18" s="425">
        <v>22.442908106330247</v>
      </c>
      <c r="EF18" s="425">
        <v>23.244849751852602</v>
      </c>
      <c r="EG18" s="425">
        <v>23.836844742106628</v>
      </c>
      <c r="EH18" s="425">
        <v>23.980622671517896</v>
      </c>
      <c r="EI18" s="425">
        <v>23.02681180142368</v>
      </c>
      <c r="EJ18" s="425">
        <v>24.823343683769529</v>
      </c>
      <c r="EK18" s="425">
        <v>25.475194521069152</v>
      </c>
      <c r="EL18" s="425">
        <v>19.910998892251872</v>
      </c>
      <c r="EM18" s="425">
        <v>22.055295297274402</v>
      </c>
      <c r="EN18" s="425">
        <v>19.372953420818309</v>
      </c>
      <c r="EO18" s="425">
        <f t="shared" si="11"/>
        <v>22.17</v>
      </c>
      <c r="EP18" s="23">
        <v>30.04</v>
      </c>
      <c r="EQ18" s="23">
        <v>27.15</v>
      </c>
      <c r="ER18" s="23">
        <v>25.47</v>
      </c>
      <c r="ES18" s="23">
        <v>20.04</v>
      </c>
      <c r="ET18" s="23">
        <v>28.59</v>
      </c>
      <c r="EU18" s="23">
        <v>14.79</v>
      </c>
      <c r="EV18" s="23">
        <v>24.44</v>
      </c>
      <c r="EW18" s="23">
        <v>27.79</v>
      </c>
      <c r="EX18" s="23">
        <v>25.99</v>
      </c>
      <c r="EY18" s="23">
        <v>24.51</v>
      </c>
      <c r="EZ18" s="23">
        <v>27.52</v>
      </c>
      <c r="FA18" s="23">
        <v>22.17</v>
      </c>
    </row>
    <row r="19" spans="1:157" s="131" customFormat="1" ht="12.75">
      <c r="A19" s="725" t="s">
        <v>2980</v>
      </c>
      <c r="B19" s="425">
        <f t="shared" si="0"/>
        <v>58.203463379851271</v>
      </c>
      <c r="C19" s="425">
        <v>25</v>
      </c>
      <c r="D19" s="425">
        <v>24</v>
      </c>
      <c r="E19" s="425">
        <v>31.934362227780149</v>
      </c>
      <c r="F19" s="425">
        <v>30.557093060103515</v>
      </c>
      <c r="G19" s="425">
        <v>27.73962688967514</v>
      </c>
      <c r="H19" s="425" t="s">
        <v>15</v>
      </c>
      <c r="I19" s="425" t="s">
        <v>15</v>
      </c>
      <c r="J19" s="425">
        <v>38</v>
      </c>
      <c r="K19" s="425">
        <v>25.000000000000004</v>
      </c>
      <c r="L19" s="425">
        <v>71.084813457381827</v>
      </c>
      <c r="M19" s="425">
        <v>76.601263462465838</v>
      </c>
      <c r="N19" s="425">
        <v>58.203463379851271</v>
      </c>
      <c r="O19" s="425">
        <f t="shared" si="1"/>
        <v>40.882178804026047</v>
      </c>
      <c r="P19" s="425">
        <v>85.3</v>
      </c>
      <c r="Q19" s="425" t="s">
        <v>15</v>
      </c>
      <c r="R19" s="425">
        <v>36.000000000000007</v>
      </c>
      <c r="S19" s="425">
        <v>43</v>
      </c>
      <c r="T19" s="425">
        <v>50</v>
      </c>
      <c r="U19" s="425" t="s">
        <v>15</v>
      </c>
      <c r="V19" s="425">
        <v>20</v>
      </c>
      <c r="W19" s="425">
        <v>23</v>
      </c>
      <c r="X19" s="425">
        <v>25.256999549668464</v>
      </c>
      <c r="Y19" s="425">
        <v>25.480134842282691</v>
      </c>
      <c r="Z19" s="425">
        <v>23.824427480916032</v>
      </c>
      <c r="AA19" s="425">
        <v>40.882178804026047</v>
      </c>
      <c r="AB19" s="425">
        <f t="shared" si="2"/>
        <v>42.098559097630584</v>
      </c>
      <c r="AC19" s="425">
        <v>39.325994519512427</v>
      </c>
      <c r="AD19" s="425">
        <v>42.942666957660407</v>
      </c>
      <c r="AE19" s="425">
        <v>38.626339691189827</v>
      </c>
      <c r="AF19" s="425">
        <v>38.88858246001103</v>
      </c>
      <c r="AG19" s="425">
        <v>42.514851485148505</v>
      </c>
      <c r="AH19" s="425">
        <v>43.297086472909939</v>
      </c>
      <c r="AI19" s="425">
        <v>40.390132911392399</v>
      </c>
      <c r="AJ19" s="425">
        <v>45.730553501462396</v>
      </c>
      <c r="AK19" s="425">
        <v>38.803554141889087</v>
      </c>
      <c r="AL19" s="425">
        <v>48.03865546218487</v>
      </c>
      <c r="AM19" s="425">
        <v>41.181486363175509</v>
      </c>
      <c r="AN19" s="425">
        <v>42.098559097630584</v>
      </c>
      <c r="AO19" s="425">
        <f t="shared" si="3"/>
        <v>45.676370493009564</v>
      </c>
      <c r="AP19" s="425">
        <v>40.950413433405423</v>
      </c>
      <c r="AQ19" s="425">
        <v>42.626942421740111</v>
      </c>
      <c r="AR19" s="425">
        <v>45.073130649137219</v>
      </c>
      <c r="AS19" s="425">
        <v>62.447951176983437</v>
      </c>
      <c r="AT19" s="425">
        <v>38.691968261679214</v>
      </c>
      <c r="AU19" s="425">
        <v>37.809039882513048</v>
      </c>
      <c r="AV19" s="425">
        <v>47.171670249556037</v>
      </c>
      <c r="AW19" s="425">
        <v>45.489967777163585</v>
      </c>
      <c r="AX19" s="425">
        <v>47.577377886838939</v>
      </c>
      <c r="AY19" s="425">
        <v>39.880845013663787</v>
      </c>
      <c r="AZ19" s="425">
        <v>67.62922616329223</v>
      </c>
      <c r="BA19" s="425">
        <v>45.676370493009564</v>
      </c>
      <c r="BB19" s="425">
        <f t="shared" si="4"/>
        <v>35.940640076789002</v>
      </c>
      <c r="BC19" s="425">
        <v>41.128899770950163</v>
      </c>
      <c r="BD19" s="425">
        <v>47.822667143367887</v>
      </c>
      <c r="BE19" s="425">
        <v>33.282260923171769</v>
      </c>
      <c r="BF19" s="425">
        <v>44.26479750778816</v>
      </c>
      <c r="BG19" s="425">
        <v>46.058312447786129</v>
      </c>
      <c r="BH19" s="425">
        <v>45.532222222222224</v>
      </c>
      <c r="BI19" s="425">
        <v>54.843795620437952</v>
      </c>
      <c r="BJ19" s="425">
        <v>47.600000000000009</v>
      </c>
      <c r="BK19" s="425">
        <v>29.850581073602655</v>
      </c>
      <c r="BL19" s="425">
        <v>35.967350146459957</v>
      </c>
      <c r="BM19" s="425">
        <v>39.892426278198151</v>
      </c>
      <c r="BN19" s="425">
        <v>35.940640076789002</v>
      </c>
      <c r="BO19" s="425">
        <f t="shared" si="5"/>
        <v>7.3807545989031809</v>
      </c>
      <c r="BP19" s="425">
        <v>39.307546690382416</v>
      </c>
      <c r="BQ19" s="425">
        <v>37.423031683501051</v>
      </c>
      <c r="BR19" s="425">
        <v>34.042987124055692</v>
      </c>
      <c r="BS19" s="425">
        <v>35.745246140594979</v>
      </c>
      <c r="BT19" s="425">
        <v>34.719127924642969</v>
      </c>
      <c r="BU19" s="425">
        <v>13.238602391629296</v>
      </c>
      <c r="BV19" s="425">
        <v>9.9811872312229593</v>
      </c>
      <c r="BW19" s="425">
        <v>9.9363531473013964</v>
      </c>
      <c r="BX19" s="425">
        <v>6.1028338706940435</v>
      </c>
      <c r="BY19" s="425">
        <v>28.446854219948847</v>
      </c>
      <c r="BZ19" s="425">
        <v>25.252266863251013</v>
      </c>
      <c r="CA19" s="425">
        <v>7.3807545989031809</v>
      </c>
      <c r="CB19" s="425">
        <f t="shared" si="6"/>
        <v>6.0184597374301987</v>
      </c>
      <c r="CC19" s="425">
        <v>21.021843805049908</v>
      </c>
      <c r="CD19" s="425">
        <v>17.845641400601185</v>
      </c>
      <c r="CE19" s="425">
        <v>17.148112123087802</v>
      </c>
      <c r="CF19" s="425">
        <v>10.833270396502035</v>
      </c>
      <c r="CG19" s="425">
        <v>18.53457076566125</v>
      </c>
      <c r="CH19" s="425">
        <v>18.427586206896549</v>
      </c>
      <c r="CI19" s="425">
        <v>38.699999999999996</v>
      </c>
      <c r="CJ19" s="425">
        <v>31.899999999999995</v>
      </c>
      <c r="CK19" s="425">
        <v>33.600000000000009</v>
      </c>
      <c r="CL19" s="425">
        <v>33.600000000000009</v>
      </c>
      <c r="CM19" s="425">
        <v>6.4953568495865888</v>
      </c>
      <c r="CN19" s="425">
        <v>6.0184597374301987</v>
      </c>
      <c r="CO19" s="425">
        <f t="shared" si="7"/>
        <v>23.714706109898824</v>
      </c>
      <c r="CP19" s="425">
        <v>6.4021113779813428</v>
      </c>
      <c r="CQ19" s="425">
        <v>6.4479078389830509</v>
      </c>
      <c r="CR19" s="425">
        <v>7.4547264592707432</v>
      </c>
      <c r="CS19" s="425">
        <v>12.01562769927342</v>
      </c>
      <c r="CT19" s="425">
        <v>9.2970267621918339</v>
      </c>
      <c r="CU19" s="425">
        <v>11.745485488918419</v>
      </c>
      <c r="CV19" s="425">
        <v>26.529911869673942</v>
      </c>
      <c r="CW19" s="425">
        <v>24.324175171340499</v>
      </c>
      <c r="CX19" s="425">
        <v>9.6050368730503273</v>
      </c>
      <c r="CY19" s="425">
        <v>25.02061886964276</v>
      </c>
      <c r="CZ19" s="425">
        <v>22.602859583920715</v>
      </c>
      <c r="DA19" s="425">
        <v>23.714706109898824</v>
      </c>
      <c r="DB19" s="425">
        <f t="shared" si="8"/>
        <v>21.063709161060139</v>
      </c>
      <c r="DC19" s="425">
        <v>24.842762117032354</v>
      </c>
      <c r="DD19" s="425">
        <v>21.420953437112551</v>
      </c>
      <c r="DE19" s="425">
        <v>21.549326138457491</v>
      </c>
      <c r="DF19" s="425">
        <v>21.879520619712842</v>
      </c>
      <c r="DG19" s="425">
        <v>21.081424230200351</v>
      </c>
      <c r="DH19" s="425">
        <v>21.864670388694716</v>
      </c>
      <c r="DI19" s="425">
        <v>16.726011229872082</v>
      </c>
      <c r="DJ19" s="425">
        <v>20.123074265687585</v>
      </c>
      <c r="DK19" s="425">
        <v>21.196733691967896</v>
      </c>
      <c r="DL19" s="425">
        <v>21.712853849700327</v>
      </c>
      <c r="DM19" s="425">
        <v>20.52559247001286</v>
      </c>
      <c r="DN19" s="425">
        <v>21.063709161060139</v>
      </c>
      <c r="DO19" s="425">
        <f t="shared" si="9"/>
        <v>11.918791780816825</v>
      </c>
      <c r="DP19" s="425">
        <v>18.933099385849957</v>
      </c>
      <c r="DQ19" s="425">
        <v>20.602284665828549</v>
      </c>
      <c r="DR19" s="425">
        <v>9.1949380171240733</v>
      </c>
      <c r="DS19" s="425">
        <v>16.091037057210471</v>
      </c>
      <c r="DT19" s="425">
        <v>12.085571918666117</v>
      </c>
      <c r="DU19" s="425">
        <v>10.402496911494806</v>
      </c>
      <c r="DV19" s="425">
        <v>12.987620435260416</v>
      </c>
      <c r="DW19" s="425">
        <v>13.151929968889769</v>
      </c>
      <c r="DX19" s="425">
        <v>8.6776225614070572</v>
      </c>
      <c r="DY19" s="425">
        <v>8.14165615797336</v>
      </c>
      <c r="DZ19" s="425">
        <v>11.761529794282707</v>
      </c>
      <c r="EA19" s="425">
        <v>11.918791780816825</v>
      </c>
      <c r="EB19" s="425">
        <f t="shared" si="10"/>
        <v>27.12217246452791</v>
      </c>
      <c r="EC19" s="425">
        <v>9.8124236227442569</v>
      </c>
      <c r="ED19" s="425">
        <v>7.9267751546066005</v>
      </c>
      <c r="EE19" s="425">
        <v>9.1641933260999284</v>
      </c>
      <c r="EF19" s="425">
        <v>8.271367688731651</v>
      </c>
      <c r="EG19" s="425">
        <v>11.631937807277772</v>
      </c>
      <c r="EH19" s="425">
        <v>15.631084261207638</v>
      </c>
      <c r="EI19" s="425">
        <v>15.675043665442464</v>
      </c>
      <c r="EJ19" s="425">
        <v>20.09090314519436</v>
      </c>
      <c r="EK19" s="425">
        <v>11.30847129013276</v>
      </c>
      <c r="EL19" s="425">
        <v>21.452909225969393</v>
      </c>
      <c r="EM19" s="425">
        <v>9.3993615673436643</v>
      </c>
      <c r="EN19" s="425">
        <v>27.12217246452791</v>
      </c>
      <c r="EO19" s="425">
        <f t="shared" si="11"/>
        <v>19.989999999999998</v>
      </c>
      <c r="EP19" s="23">
        <v>10.52</v>
      </c>
      <c r="EQ19" s="23">
        <v>17.78</v>
      </c>
      <c r="ER19" s="23">
        <v>19.23</v>
      </c>
      <c r="ES19" s="23">
        <v>11.73</v>
      </c>
      <c r="ET19" s="23">
        <v>21.67</v>
      </c>
      <c r="EU19" s="23">
        <v>19.600000000000001</v>
      </c>
      <c r="EV19" s="23">
        <v>17.75</v>
      </c>
      <c r="EW19" s="23">
        <v>18.3</v>
      </c>
      <c r="EX19" s="23">
        <v>18.38</v>
      </c>
      <c r="EY19" s="23">
        <v>21.51</v>
      </c>
      <c r="EZ19" s="23">
        <v>16.079999999999998</v>
      </c>
      <c r="FA19" s="23">
        <v>19.989999999999998</v>
      </c>
    </row>
    <row r="20" spans="1:157" s="131" customFormat="1" ht="12.75">
      <c r="A20" s="724" t="s">
        <v>3176</v>
      </c>
      <c r="B20" s="424">
        <f t="shared" si="0"/>
        <v>61.401820614963285</v>
      </c>
      <c r="C20" s="424">
        <v>46.787671720407154</v>
      </c>
      <c r="D20" s="424">
        <v>40.473581129378132</v>
      </c>
      <c r="E20" s="424">
        <v>43.294714587737843</v>
      </c>
      <c r="F20" s="424">
        <v>61.712186599401292</v>
      </c>
      <c r="G20" s="424">
        <v>66.307976963713514</v>
      </c>
      <c r="H20" s="424">
        <v>52.142221826171465</v>
      </c>
      <c r="I20" s="424">
        <v>47.78430617030245</v>
      </c>
      <c r="J20" s="424">
        <v>52.629850890665253</v>
      </c>
      <c r="K20" s="424">
        <v>55.954224842048966</v>
      </c>
      <c r="L20" s="424">
        <v>67.292155460642007</v>
      </c>
      <c r="M20" s="424">
        <v>41.786078823480395</v>
      </c>
      <c r="N20" s="424">
        <v>61.401820614963285</v>
      </c>
      <c r="O20" s="424">
        <f t="shared" si="1"/>
        <v>49.812089435269897</v>
      </c>
      <c r="P20" s="424">
        <v>63.840595738812667</v>
      </c>
      <c r="Q20" s="424">
        <v>61.320200302836483</v>
      </c>
      <c r="R20" s="424">
        <v>68.51388896665641</v>
      </c>
      <c r="S20" s="424">
        <v>41.294479956522871</v>
      </c>
      <c r="T20" s="424">
        <v>43.300960166082788</v>
      </c>
      <c r="U20" s="424">
        <v>44.220540858432614</v>
      </c>
      <c r="V20" s="424">
        <v>54.985834617154524</v>
      </c>
      <c r="W20" s="424">
        <v>48.605048792534937</v>
      </c>
      <c r="X20" s="424">
        <v>46.27968029643673</v>
      </c>
      <c r="Y20" s="424">
        <v>48.844807277132247</v>
      </c>
      <c r="Z20" s="424">
        <v>48.574408758241091</v>
      </c>
      <c r="AA20" s="424">
        <v>49.812089435269897</v>
      </c>
      <c r="AB20" s="424">
        <f t="shared" si="2"/>
        <v>41.844744161000484</v>
      </c>
      <c r="AC20" s="424">
        <v>34.855042314022249</v>
      </c>
      <c r="AD20" s="424">
        <v>38.654158077453992</v>
      </c>
      <c r="AE20" s="424">
        <v>41.217527272909365</v>
      </c>
      <c r="AF20" s="424">
        <v>40.073560096606634</v>
      </c>
      <c r="AG20" s="424">
        <v>49.000735903936537</v>
      </c>
      <c r="AH20" s="424">
        <v>44.8269970185655</v>
      </c>
      <c r="AI20" s="424">
        <v>45.082983967929117</v>
      </c>
      <c r="AJ20" s="424">
        <v>43.997990450275864</v>
      </c>
      <c r="AK20" s="424">
        <v>46.699713903997171</v>
      </c>
      <c r="AL20" s="424">
        <v>37.329748992101543</v>
      </c>
      <c r="AM20" s="424">
        <v>41.275494504924012</v>
      </c>
      <c r="AN20" s="424">
        <v>41.844744161000484</v>
      </c>
      <c r="AO20" s="424">
        <f t="shared" si="3"/>
        <v>37.39777490405946</v>
      </c>
      <c r="AP20" s="424">
        <v>38.683815936645068</v>
      </c>
      <c r="AQ20" s="424">
        <v>37.729131161374667</v>
      </c>
      <c r="AR20" s="424">
        <v>37.040806188230071</v>
      </c>
      <c r="AS20" s="424">
        <v>39.785485120792963</v>
      </c>
      <c r="AT20" s="424">
        <v>39.167114542043855</v>
      </c>
      <c r="AU20" s="424">
        <v>30.827761865368135</v>
      </c>
      <c r="AV20" s="424">
        <v>31.607056760184733</v>
      </c>
      <c r="AW20" s="424">
        <v>38.577555520637851</v>
      </c>
      <c r="AX20" s="424">
        <v>36.713887963048428</v>
      </c>
      <c r="AY20" s="424">
        <v>37.532359944833495</v>
      </c>
      <c r="AZ20" s="424">
        <v>34.837654104588701</v>
      </c>
      <c r="BA20" s="424">
        <v>37.39777490405946</v>
      </c>
      <c r="BB20" s="424">
        <f t="shared" si="4"/>
        <v>29.626961952607648</v>
      </c>
      <c r="BC20" s="424">
        <v>35.614622431823747</v>
      </c>
      <c r="BD20" s="424">
        <v>34.524442052422877</v>
      </c>
      <c r="BE20" s="424">
        <v>35.059406179091376</v>
      </c>
      <c r="BF20" s="424">
        <v>35.221009687784893</v>
      </c>
      <c r="BG20" s="424">
        <v>34.318820513591312</v>
      </c>
      <c r="BH20" s="424">
        <v>33.790982484243372</v>
      </c>
      <c r="BI20" s="424">
        <v>33.0067512662865</v>
      </c>
      <c r="BJ20" s="424">
        <v>33.303439471138375</v>
      </c>
      <c r="BK20" s="424">
        <v>32.329321410397611</v>
      </c>
      <c r="BL20" s="424">
        <v>30.502252345701717</v>
      </c>
      <c r="BM20" s="424">
        <v>29.586742365218125</v>
      </c>
      <c r="BN20" s="424">
        <v>29.626961952607648</v>
      </c>
      <c r="BO20" s="424">
        <f t="shared" si="5"/>
        <v>28.013440767110549</v>
      </c>
      <c r="BP20" s="424">
        <v>29.351055985586729</v>
      </c>
      <c r="BQ20" s="424">
        <v>29.096163179189972</v>
      </c>
      <c r="BR20" s="424">
        <v>28.041531715906903</v>
      </c>
      <c r="BS20" s="424">
        <v>27.737837542521532</v>
      </c>
      <c r="BT20" s="424">
        <v>27.875780093364913</v>
      </c>
      <c r="BU20" s="424">
        <v>29.475769350119219</v>
      </c>
      <c r="BV20" s="424">
        <v>28.702003802059444</v>
      </c>
      <c r="BW20" s="424">
        <v>28.102492410388781</v>
      </c>
      <c r="BX20" s="424">
        <v>28.182009450732906</v>
      </c>
      <c r="BY20" s="424">
        <v>28.566056422137869</v>
      </c>
      <c r="BZ20" s="424">
        <v>28.329813030613916</v>
      </c>
      <c r="CA20" s="424">
        <v>28.013440767110549</v>
      </c>
      <c r="CB20" s="424">
        <f t="shared" si="6"/>
        <v>23.215123021794966</v>
      </c>
      <c r="CC20" s="424">
        <v>26.99844925824998</v>
      </c>
      <c r="CD20" s="424">
        <v>25.392769719234821</v>
      </c>
      <c r="CE20" s="424">
        <v>24.947958221339427</v>
      </c>
      <c r="CF20" s="424">
        <v>26.899012990606376</v>
      </c>
      <c r="CG20" s="424">
        <v>27.362564426651652</v>
      </c>
      <c r="CH20" s="424">
        <v>27.724210479320952</v>
      </c>
      <c r="CI20" s="424">
        <v>27.076427608356667</v>
      </c>
      <c r="CJ20" s="424">
        <v>27.607493084503524</v>
      </c>
      <c r="CK20" s="424">
        <v>26.774086363796062</v>
      </c>
      <c r="CL20" s="424">
        <v>24.459581061459023</v>
      </c>
      <c r="CM20" s="424">
        <v>24.641802079772713</v>
      </c>
      <c r="CN20" s="424">
        <v>23.215123021794966</v>
      </c>
      <c r="CO20" s="424">
        <f t="shared" si="7"/>
        <v>22.032303772763239</v>
      </c>
      <c r="CP20" s="424">
        <v>21.422943413094707</v>
      </c>
      <c r="CQ20" s="424">
        <v>21.866834568893111</v>
      </c>
      <c r="CR20" s="424">
        <v>22.332800468321619</v>
      </c>
      <c r="CS20" s="424">
        <v>24.328333654558541</v>
      </c>
      <c r="CT20" s="424">
        <v>24.569643577281546</v>
      </c>
      <c r="CU20" s="424">
        <v>24.330382184536219</v>
      </c>
      <c r="CV20" s="424">
        <v>23.034040336517471</v>
      </c>
      <c r="CW20" s="424">
        <v>24.061239207315637</v>
      </c>
      <c r="CX20" s="424">
        <v>23.174766133525925</v>
      </c>
      <c r="CY20" s="424">
        <v>21.917272602303445</v>
      </c>
      <c r="CZ20" s="424">
        <v>21.764876209250041</v>
      </c>
      <c r="DA20" s="424">
        <v>22.032303772763239</v>
      </c>
      <c r="DB20" s="424">
        <f t="shared" si="8"/>
        <v>15.163953167582706</v>
      </c>
      <c r="DC20" s="424">
        <v>23.340335385511811</v>
      </c>
      <c r="DD20" s="424">
        <v>22.135049027286509</v>
      </c>
      <c r="DE20" s="424">
        <v>22.201442496589664</v>
      </c>
      <c r="DF20" s="424">
        <v>21.182112181266323</v>
      </c>
      <c r="DG20" s="424">
        <v>21.671531843686129</v>
      </c>
      <c r="DH20" s="424">
        <v>21.33066711676932</v>
      </c>
      <c r="DI20" s="424">
        <v>20.992684817979555</v>
      </c>
      <c r="DJ20" s="424">
        <v>21.661063048007399</v>
      </c>
      <c r="DK20" s="424">
        <v>21.490440349226084</v>
      </c>
      <c r="DL20" s="424">
        <v>18.900464299413461</v>
      </c>
      <c r="DM20" s="424">
        <v>18.270243773071225</v>
      </c>
      <c r="DN20" s="424">
        <v>15.163953167582706</v>
      </c>
      <c r="DO20" s="424">
        <f t="shared" si="9"/>
        <v>16.699304499021501</v>
      </c>
      <c r="DP20" s="424">
        <v>19.152816039789808</v>
      </c>
      <c r="DQ20" s="424">
        <v>19.312937449297735</v>
      </c>
      <c r="DR20" s="424">
        <v>19.093993045214713</v>
      </c>
      <c r="DS20" s="424">
        <v>17.128073249697856</v>
      </c>
      <c r="DT20" s="424">
        <v>14.921601175731599</v>
      </c>
      <c r="DU20" s="424">
        <v>17.821173197834526</v>
      </c>
      <c r="DV20" s="424">
        <v>20.519393593088477</v>
      </c>
      <c r="DW20" s="424">
        <v>19.899436362127595</v>
      </c>
      <c r="DX20" s="424">
        <v>19.596136164072579</v>
      </c>
      <c r="DY20" s="424">
        <v>19.590529333351153</v>
      </c>
      <c r="DZ20" s="424">
        <v>19.275804002385769</v>
      </c>
      <c r="EA20" s="424">
        <v>16.699304499021501</v>
      </c>
      <c r="EB20" s="424">
        <f t="shared" si="10"/>
        <v>17.420571184861512</v>
      </c>
      <c r="EC20" s="424">
        <v>19.588355953979438</v>
      </c>
      <c r="ED20" s="424">
        <v>19.580475701265257</v>
      </c>
      <c r="EE20" s="424">
        <v>18.898439781103374</v>
      </c>
      <c r="EF20" s="424">
        <v>18.546185038169018</v>
      </c>
      <c r="EG20" s="424">
        <v>19.695168443602668</v>
      </c>
      <c r="EH20" s="424">
        <v>17.350237215987207</v>
      </c>
      <c r="EI20" s="424">
        <v>16.319286114358498</v>
      </c>
      <c r="EJ20" s="424">
        <v>16.776670399595609</v>
      </c>
      <c r="EK20" s="424">
        <v>16.013339852609153</v>
      </c>
      <c r="EL20" s="424">
        <v>17.125823268732514</v>
      </c>
      <c r="EM20" s="424">
        <v>18.438539923412272</v>
      </c>
      <c r="EN20" s="424">
        <v>17.420571184861512</v>
      </c>
      <c r="EO20" s="424">
        <f t="shared" si="11"/>
        <v>18.62</v>
      </c>
      <c r="EP20" s="413">
        <v>19.55</v>
      </c>
      <c r="EQ20" s="413">
        <v>17.260000000000002</v>
      </c>
      <c r="ER20" s="413">
        <v>16.309999999999999</v>
      </c>
      <c r="ES20" s="413">
        <v>18.920000000000002</v>
      </c>
      <c r="ET20" s="413">
        <v>19.13</v>
      </c>
      <c r="EU20" s="413">
        <v>19.16</v>
      </c>
      <c r="EV20" s="413">
        <v>18.690000000000001</v>
      </c>
      <c r="EW20" s="413">
        <v>19.96</v>
      </c>
      <c r="EX20" s="413">
        <v>18.600000000000001</v>
      </c>
      <c r="EY20" s="413">
        <v>18.38</v>
      </c>
      <c r="EZ20" s="413">
        <v>18.28</v>
      </c>
      <c r="FA20" s="413">
        <v>18.62</v>
      </c>
    </row>
    <row r="21" spans="1:157" s="131" customFormat="1" ht="12.75">
      <c r="A21" s="792" t="s">
        <v>3187</v>
      </c>
      <c r="B21" s="425">
        <f t="shared" si="0"/>
        <v>0</v>
      </c>
      <c r="C21" s="425">
        <v>0</v>
      </c>
      <c r="D21" s="425">
        <v>0</v>
      </c>
      <c r="E21" s="425">
        <v>0</v>
      </c>
      <c r="F21" s="425">
        <v>0</v>
      </c>
      <c r="G21" s="425">
        <v>0</v>
      </c>
      <c r="H21" s="425">
        <v>0</v>
      </c>
      <c r="I21" s="425">
        <v>0</v>
      </c>
      <c r="J21" s="425">
        <v>0</v>
      </c>
      <c r="K21" s="425">
        <v>0</v>
      </c>
      <c r="L21" s="425">
        <v>60</v>
      </c>
      <c r="M21" s="425">
        <v>60.000000000000007</v>
      </c>
      <c r="N21" s="425">
        <v>0</v>
      </c>
      <c r="O21" s="425">
        <f t="shared" si="1"/>
        <v>43.484452194129616</v>
      </c>
      <c r="P21" s="425">
        <v>0</v>
      </c>
      <c r="Q21" s="425">
        <v>0</v>
      </c>
      <c r="R21" s="425">
        <v>60.000000000000007</v>
      </c>
      <c r="S21" s="425">
        <v>0</v>
      </c>
      <c r="T21" s="425">
        <v>0</v>
      </c>
      <c r="U21" s="425">
        <v>0</v>
      </c>
      <c r="V21" s="425">
        <v>0</v>
      </c>
      <c r="W21" s="425">
        <v>0</v>
      </c>
      <c r="X21" s="425">
        <v>0</v>
      </c>
      <c r="Y21" s="425">
        <v>51.040189125295512</v>
      </c>
      <c r="Z21" s="425">
        <v>46.424870466321245</v>
      </c>
      <c r="AA21" s="425">
        <v>43.484452194129616</v>
      </c>
      <c r="AB21" s="425">
        <f t="shared" si="2"/>
        <v>59.42339166561753</v>
      </c>
      <c r="AC21" s="425">
        <v>42.655232305688237</v>
      </c>
      <c r="AD21" s="425">
        <v>43.431372549019613</v>
      </c>
      <c r="AE21" s="425">
        <v>41.662817551963045</v>
      </c>
      <c r="AF21" s="425">
        <v>44.098524132429198</v>
      </c>
      <c r="AG21" s="425">
        <v>40.183453782786671</v>
      </c>
      <c r="AH21" s="425">
        <v>51.358630603144789</v>
      </c>
      <c r="AI21" s="425">
        <v>43.570381231671554</v>
      </c>
      <c r="AJ21" s="425">
        <v>43.598566308243726</v>
      </c>
      <c r="AK21" s="425">
        <v>43.217450579413764</v>
      </c>
      <c r="AL21" s="425">
        <v>50.992329817833181</v>
      </c>
      <c r="AM21" s="425">
        <v>55.999175371083005</v>
      </c>
      <c r="AN21" s="425">
        <v>59.42339166561753</v>
      </c>
      <c r="AO21" s="425">
        <f t="shared" si="3"/>
        <v>43.279799052803966</v>
      </c>
      <c r="AP21" s="425">
        <v>44.611852892949166</v>
      </c>
      <c r="AQ21" s="425">
        <v>47.750810014727541</v>
      </c>
      <c r="AR21" s="425">
        <v>41.129943502824858</v>
      </c>
      <c r="AS21" s="425">
        <v>43.997363216875414</v>
      </c>
      <c r="AT21" s="425">
        <v>43.516311166875781</v>
      </c>
      <c r="AU21" s="425">
        <v>28.793103448275861</v>
      </c>
      <c r="AV21" s="425">
        <v>52.115249472944477</v>
      </c>
      <c r="AW21" s="425">
        <v>38.443037974683541</v>
      </c>
      <c r="AX21" s="425">
        <v>31.006465101318753</v>
      </c>
      <c r="AY21" s="425">
        <v>34.859571039729914</v>
      </c>
      <c r="AZ21" s="425">
        <v>45.125785923865408</v>
      </c>
      <c r="BA21" s="425">
        <v>43.279799052803966</v>
      </c>
      <c r="BB21" s="425">
        <f t="shared" si="4"/>
        <v>22.53333922105449</v>
      </c>
      <c r="BC21" s="425">
        <v>30.671686385885103</v>
      </c>
      <c r="BD21" s="425">
        <v>25.452203321934899</v>
      </c>
      <c r="BE21" s="425">
        <v>24.825910397894845</v>
      </c>
      <c r="BF21" s="425">
        <v>27.013846170193773</v>
      </c>
      <c r="BG21" s="425">
        <v>22.850067091773106</v>
      </c>
      <c r="BH21" s="425">
        <v>22.713263660966199</v>
      </c>
      <c r="BI21" s="425">
        <v>24.352956088317264</v>
      </c>
      <c r="BJ21" s="425">
        <v>24.283736667972661</v>
      </c>
      <c r="BK21" s="425">
        <v>23.453481787037685</v>
      </c>
      <c r="BL21" s="425">
        <v>21.450000000000003</v>
      </c>
      <c r="BM21" s="425">
        <v>23.22849954335209</v>
      </c>
      <c r="BN21" s="425">
        <v>22.53333922105449</v>
      </c>
      <c r="BO21" s="425">
        <f t="shared" si="5"/>
        <v>23.854759785556084</v>
      </c>
      <c r="BP21" s="425">
        <v>23.731892387649033</v>
      </c>
      <c r="BQ21" s="425">
        <v>23.475196975585625</v>
      </c>
      <c r="BR21" s="425">
        <v>26.273422137889344</v>
      </c>
      <c r="BS21" s="425">
        <v>29.680997361341504</v>
      </c>
      <c r="BT21" s="425">
        <v>21.871829868860321</v>
      </c>
      <c r="BU21" s="425">
        <v>25.944256645681381</v>
      </c>
      <c r="BV21" s="425">
        <v>26.549261636444637</v>
      </c>
      <c r="BW21" s="425">
        <v>26.311845698286689</v>
      </c>
      <c r="BX21" s="425">
        <v>25.459782886988581</v>
      </c>
      <c r="BY21" s="425">
        <v>21.256657155086319</v>
      </c>
      <c r="BZ21" s="425">
        <v>20.349548403692797</v>
      </c>
      <c r="CA21" s="425">
        <v>23.854759785556084</v>
      </c>
      <c r="CB21" s="425">
        <f t="shared" si="6"/>
        <v>30.475983983519271</v>
      </c>
      <c r="CC21" s="425">
        <v>24.458748608348952</v>
      </c>
      <c r="CD21" s="425">
        <v>23.104283596123242</v>
      </c>
      <c r="CE21" s="425">
        <v>22.839655826724147</v>
      </c>
      <c r="CF21" s="425">
        <v>25.254014365721623</v>
      </c>
      <c r="CG21" s="425">
        <v>30.96559036905613</v>
      </c>
      <c r="CH21" s="425">
        <v>29.615720124109838</v>
      </c>
      <c r="CI21" s="425">
        <v>29.259284756370135</v>
      </c>
      <c r="CJ21" s="425">
        <v>28.481476904826629</v>
      </c>
      <c r="CK21" s="425">
        <v>27.084674896776075</v>
      </c>
      <c r="CL21" s="425">
        <v>28.152291232457969</v>
      </c>
      <c r="CM21" s="425">
        <v>34.032714456067261</v>
      </c>
      <c r="CN21" s="425">
        <v>30.475983983519271</v>
      </c>
      <c r="CO21" s="425">
        <f t="shared" si="7"/>
        <v>19.632937084524283</v>
      </c>
      <c r="CP21" s="425">
        <v>24.432717562598491</v>
      </c>
      <c r="CQ21" s="425">
        <v>24.233486900914535</v>
      </c>
      <c r="CR21" s="425">
        <v>20.342915787095819</v>
      </c>
      <c r="CS21" s="425">
        <v>22.466219931666799</v>
      </c>
      <c r="CT21" s="425">
        <v>23.00780866170879</v>
      </c>
      <c r="CU21" s="425">
        <v>20.396451492716697</v>
      </c>
      <c r="CV21" s="425">
        <v>24.568136406238182</v>
      </c>
      <c r="CW21" s="425">
        <v>24.425131204068805</v>
      </c>
      <c r="CX21" s="425">
        <v>21.717863831861678</v>
      </c>
      <c r="CY21" s="425">
        <v>21.043090458985677</v>
      </c>
      <c r="CZ21" s="425">
        <v>19.544660839753977</v>
      </c>
      <c r="DA21" s="425">
        <v>19.632937084524283</v>
      </c>
      <c r="DB21" s="425">
        <f t="shared" si="8"/>
        <v>16.766182290135333</v>
      </c>
      <c r="DC21" s="425">
        <v>20.170203476522584</v>
      </c>
      <c r="DD21" s="425">
        <v>18.11228002538444</v>
      </c>
      <c r="DE21" s="425">
        <v>19.283852042411716</v>
      </c>
      <c r="DF21" s="425">
        <v>19.093157659256669</v>
      </c>
      <c r="DG21" s="425">
        <v>21.380467774669988</v>
      </c>
      <c r="DH21" s="425">
        <v>21.785060119946621</v>
      </c>
      <c r="DI21" s="425">
        <v>17.572609479315918</v>
      </c>
      <c r="DJ21" s="425">
        <v>21.777254222294435</v>
      </c>
      <c r="DK21" s="425">
        <v>18.302611160663737</v>
      </c>
      <c r="DL21" s="425">
        <v>17.391429305277576</v>
      </c>
      <c r="DM21" s="425">
        <v>17.239477135410656</v>
      </c>
      <c r="DN21" s="425">
        <v>16.766182290135333</v>
      </c>
      <c r="DO21" s="425">
        <f t="shared" si="9"/>
        <v>15.478907547597709</v>
      </c>
      <c r="DP21" s="425">
        <v>16.132624095881283</v>
      </c>
      <c r="DQ21" s="425">
        <v>16.225296053950316</v>
      </c>
      <c r="DR21" s="425">
        <v>15.404246114576042</v>
      </c>
      <c r="DS21" s="425">
        <v>15.991739601197887</v>
      </c>
      <c r="DT21" s="425">
        <v>19.138062392444073</v>
      </c>
      <c r="DU21" s="425">
        <v>17.490717213077641</v>
      </c>
      <c r="DV21" s="425">
        <v>16.900490839887986</v>
      </c>
      <c r="DW21" s="425">
        <v>16.519934204710207</v>
      </c>
      <c r="DX21" s="425">
        <v>15.644105808398796</v>
      </c>
      <c r="DY21" s="425">
        <v>15.727060309835572</v>
      </c>
      <c r="DZ21" s="425">
        <v>15.048160890602878</v>
      </c>
      <c r="EA21" s="425">
        <v>15.478907547597709</v>
      </c>
      <c r="EB21" s="425">
        <f t="shared" si="10"/>
        <v>15.579471703662117</v>
      </c>
      <c r="EC21" s="425">
        <v>17.714189943972183</v>
      </c>
      <c r="ED21" s="425">
        <v>16.803886031967917</v>
      </c>
      <c r="EE21" s="425">
        <v>17.240099731200889</v>
      </c>
      <c r="EF21" s="425">
        <v>16.322401898946072</v>
      </c>
      <c r="EG21" s="425">
        <v>17.351217603163889</v>
      </c>
      <c r="EH21" s="425">
        <v>15.764586533767369</v>
      </c>
      <c r="EI21" s="425">
        <v>15.746289813486369</v>
      </c>
      <c r="EJ21" s="425">
        <v>13.175085522598692</v>
      </c>
      <c r="EK21" s="425">
        <v>13.293413662016174</v>
      </c>
      <c r="EL21" s="425">
        <v>16.427681998922349</v>
      </c>
      <c r="EM21" s="425">
        <v>14.146573471154197</v>
      </c>
      <c r="EN21" s="425">
        <v>15.579471703662117</v>
      </c>
      <c r="EO21" s="425">
        <f t="shared" si="11"/>
        <v>14.72</v>
      </c>
      <c r="EP21" s="23">
        <v>17.07</v>
      </c>
      <c r="EQ21" s="23">
        <v>16.3</v>
      </c>
      <c r="ER21" s="23">
        <v>15.08</v>
      </c>
      <c r="ES21" s="23">
        <v>15.9</v>
      </c>
      <c r="ET21" s="23">
        <v>15.37</v>
      </c>
      <c r="EU21" s="23">
        <v>13.83</v>
      </c>
      <c r="EV21" s="23">
        <v>14.36</v>
      </c>
      <c r="EW21" s="23">
        <v>14.88</v>
      </c>
      <c r="EX21" s="23">
        <v>15.57</v>
      </c>
      <c r="EY21" s="23">
        <v>15.12</v>
      </c>
      <c r="EZ21" s="23">
        <v>14.71</v>
      </c>
      <c r="FA21" s="23">
        <v>14.72</v>
      </c>
    </row>
    <row r="22" spans="1:157" s="131" customFormat="1" ht="12.75">
      <c r="A22" s="753" t="s">
        <v>3042</v>
      </c>
      <c r="B22" s="425">
        <f t="shared" si="0"/>
        <v>0</v>
      </c>
      <c r="C22" s="425">
        <v>0</v>
      </c>
      <c r="D22" s="425">
        <v>0</v>
      </c>
      <c r="E22" s="425">
        <v>0</v>
      </c>
      <c r="F22" s="425">
        <v>0</v>
      </c>
      <c r="G22" s="425">
        <v>0</v>
      </c>
      <c r="H22" s="425">
        <v>0</v>
      </c>
      <c r="I22" s="425">
        <v>0</v>
      </c>
      <c r="J22" s="425">
        <v>45.000000000000007</v>
      </c>
      <c r="K22" s="425">
        <v>0</v>
      </c>
      <c r="L22" s="425">
        <v>0</v>
      </c>
      <c r="M22" s="425">
        <v>0</v>
      </c>
      <c r="N22" s="425">
        <v>0</v>
      </c>
      <c r="O22" s="425">
        <f t="shared" si="1"/>
        <v>0</v>
      </c>
      <c r="P22" s="425">
        <v>0</v>
      </c>
      <c r="Q22" s="425">
        <v>0</v>
      </c>
      <c r="R22" s="425">
        <v>0</v>
      </c>
      <c r="S22" s="425">
        <v>0</v>
      </c>
      <c r="T22" s="425">
        <v>0</v>
      </c>
      <c r="U22" s="425">
        <v>0</v>
      </c>
      <c r="V22" s="425">
        <v>60.000000000000007</v>
      </c>
      <c r="W22" s="425">
        <v>60</v>
      </c>
      <c r="X22" s="425">
        <v>0</v>
      </c>
      <c r="Y22" s="425">
        <v>0</v>
      </c>
      <c r="Z22" s="425">
        <v>0</v>
      </c>
      <c r="AA22" s="425">
        <v>0</v>
      </c>
      <c r="AB22" s="425">
        <f t="shared" si="2"/>
        <v>36</v>
      </c>
      <c r="AC22" s="425">
        <v>0</v>
      </c>
      <c r="AD22" s="425">
        <v>0</v>
      </c>
      <c r="AE22" s="425">
        <v>0</v>
      </c>
      <c r="AF22" s="425">
        <v>0</v>
      </c>
      <c r="AG22" s="425">
        <v>0</v>
      </c>
      <c r="AH22" s="425">
        <v>0</v>
      </c>
      <c r="AI22" s="425">
        <v>0</v>
      </c>
      <c r="AJ22" s="425">
        <v>35</v>
      </c>
      <c r="AK22" s="425">
        <v>39.999999999999993</v>
      </c>
      <c r="AL22" s="425">
        <v>36</v>
      </c>
      <c r="AM22" s="425">
        <v>35.000000000000007</v>
      </c>
      <c r="AN22" s="425">
        <v>36</v>
      </c>
      <c r="AO22" s="425">
        <f t="shared" si="3"/>
        <v>0</v>
      </c>
      <c r="AP22" s="425">
        <v>37</v>
      </c>
      <c r="AQ22" s="425">
        <v>35</v>
      </c>
      <c r="AR22" s="425">
        <v>34.999999999999993</v>
      </c>
      <c r="AS22" s="425">
        <v>35</v>
      </c>
      <c r="AT22" s="425">
        <v>45</v>
      </c>
      <c r="AU22" s="425">
        <v>45</v>
      </c>
      <c r="AV22" s="425">
        <v>0</v>
      </c>
      <c r="AW22" s="425">
        <v>0</v>
      </c>
      <c r="AX22" s="425">
        <v>0</v>
      </c>
      <c r="AY22" s="425">
        <v>0</v>
      </c>
      <c r="AZ22" s="425">
        <v>0</v>
      </c>
      <c r="BA22" s="425">
        <v>0</v>
      </c>
      <c r="BB22" s="425">
        <f t="shared" si="4"/>
        <v>34.496082398381461</v>
      </c>
      <c r="BC22" s="425">
        <v>0</v>
      </c>
      <c r="BD22" s="425">
        <v>0</v>
      </c>
      <c r="BE22" s="425">
        <v>0</v>
      </c>
      <c r="BF22" s="425">
        <v>0</v>
      </c>
      <c r="BG22" s="425">
        <v>0</v>
      </c>
      <c r="BH22" s="425">
        <v>40</v>
      </c>
      <c r="BI22" s="425">
        <v>55.300000000000004</v>
      </c>
      <c r="BJ22" s="425">
        <v>40</v>
      </c>
      <c r="BK22" s="425">
        <v>31.799544419134399</v>
      </c>
      <c r="BL22" s="425">
        <v>26.894906743185082</v>
      </c>
      <c r="BM22" s="425">
        <v>33.065555429707651</v>
      </c>
      <c r="BN22" s="425">
        <v>34.496082398381461</v>
      </c>
      <c r="BO22" s="425">
        <f t="shared" si="5"/>
        <v>9.2927505002308752</v>
      </c>
      <c r="BP22" s="425">
        <v>4.2764823209428826</v>
      </c>
      <c r="BQ22" s="425">
        <v>4.2718190045248869</v>
      </c>
      <c r="BR22" s="425">
        <v>3.543930166463662</v>
      </c>
      <c r="BS22" s="425">
        <v>3.5043566775244295</v>
      </c>
      <c r="BT22" s="425">
        <v>5.4262014581163527</v>
      </c>
      <c r="BU22" s="425">
        <v>5.3329387240394253</v>
      </c>
      <c r="BV22" s="425">
        <v>5.8035805215340499</v>
      </c>
      <c r="BW22" s="425">
        <v>2.6824975296442686</v>
      </c>
      <c r="BX22" s="425">
        <v>2.6839900713620848</v>
      </c>
      <c r="BY22" s="425">
        <v>2.6802628737157139</v>
      </c>
      <c r="BZ22" s="425">
        <v>2.6841552342108512</v>
      </c>
      <c r="CA22" s="425">
        <v>9.2927505002308752</v>
      </c>
      <c r="CB22" s="425">
        <f t="shared" si="6"/>
        <v>23.451800379027162</v>
      </c>
      <c r="CC22" s="425">
        <v>9.28495197438634</v>
      </c>
      <c r="CD22" s="425">
        <v>9.2720571296936178</v>
      </c>
      <c r="CE22" s="425">
        <v>6.6350932976319985</v>
      </c>
      <c r="CF22" s="425">
        <v>6.499958585272922</v>
      </c>
      <c r="CG22" s="425">
        <v>5.1564147627416528</v>
      </c>
      <c r="CH22" s="425">
        <v>3.9787677725118491</v>
      </c>
      <c r="CI22" s="425">
        <v>9.8102857142857136</v>
      </c>
      <c r="CJ22" s="425">
        <v>28.600000000000005</v>
      </c>
      <c r="CK22" s="425">
        <v>28.4</v>
      </c>
      <c r="CL22" s="425">
        <v>32</v>
      </c>
      <c r="CM22" s="425">
        <v>32</v>
      </c>
      <c r="CN22" s="425">
        <v>23.451800379027162</v>
      </c>
      <c r="CO22" s="425">
        <f t="shared" si="7"/>
        <v>30.108782985427336</v>
      </c>
      <c r="CP22" s="425">
        <v>23.437726420986884</v>
      </c>
      <c r="CQ22" s="425">
        <v>32.1</v>
      </c>
      <c r="CR22" s="425">
        <v>32.1</v>
      </c>
      <c r="CS22" s="425">
        <v>30.000000000000004</v>
      </c>
      <c r="CT22" s="425">
        <v>30.2</v>
      </c>
      <c r="CU22" s="425">
        <v>29.862524271844659</v>
      </c>
      <c r="CV22" s="425">
        <v>26.678298496004466</v>
      </c>
      <c r="CW22" s="425">
        <v>24.577789098318902</v>
      </c>
      <c r="CX22" s="425">
        <v>26.228057889822594</v>
      </c>
      <c r="CY22" s="425">
        <v>25.721046865489956</v>
      </c>
      <c r="CZ22" s="425">
        <v>34.76</v>
      </c>
      <c r="DA22" s="425">
        <v>30.108782985427336</v>
      </c>
      <c r="DB22" s="425">
        <f t="shared" si="8"/>
        <v>22.056566347015295</v>
      </c>
      <c r="DC22" s="425">
        <v>17.521911331368873</v>
      </c>
      <c r="DD22" s="425">
        <v>19.337422715446294</v>
      </c>
      <c r="DE22" s="425">
        <v>23.035854113753558</v>
      </c>
      <c r="DF22" s="425">
        <v>21.030200374638131</v>
      </c>
      <c r="DG22" s="425">
        <v>26.9</v>
      </c>
      <c r="DH22" s="425">
        <v>26.519999999999996</v>
      </c>
      <c r="DI22" s="425">
        <v>22.013856961391895</v>
      </c>
      <c r="DJ22" s="425">
        <v>24.173973166843787</v>
      </c>
      <c r="DK22" s="425">
        <v>21.64297435897436</v>
      </c>
      <c r="DL22" s="425">
        <v>20.522270018621974</v>
      </c>
      <c r="DM22" s="425">
        <v>21.633255043893421</v>
      </c>
      <c r="DN22" s="425">
        <v>22.056566347015295</v>
      </c>
      <c r="DO22" s="425">
        <f t="shared" si="9"/>
        <v>23.799621860867894</v>
      </c>
      <c r="DP22" s="425">
        <v>18.210501372176481</v>
      </c>
      <c r="DQ22" s="425">
        <v>21.92355795570165</v>
      </c>
      <c r="DR22" s="425">
        <v>19.421073845140999</v>
      </c>
      <c r="DS22" s="425">
        <v>19.773967141985494</v>
      </c>
      <c r="DT22" s="425">
        <v>22.572531278178538</v>
      </c>
      <c r="DU22" s="425">
        <v>23.477441951372054</v>
      </c>
      <c r="DV22" s="425">
        <v>24.279000085316952</v>
      </c>
      <c r="DW22" s="425">
        <v>23.917473413683091</v>
      </c>
      <c r="DX22" s="425">
        <v>24.953464957618358</v>
      </c>
      <c r="DY22" s="425">
        <v>25.881168640141208</v>
      </c>
      <c r="DZ22" s="425">
        <v>21.676514504409557</v>
      </c>
      <c r="EA22" s="425">
        <v>23.799621860867894</v>
      </c>
      <c r="EB22" s="425">
        <f t="shared" si="10"/>
        <v>23.609608357186801</v>
      </c>
      <c r="EC22" s="425">
        <v>23.668670004782133</v>
      </c>
      <c r="ED22" s="425">
        <v>24.028166155389631</v>
      </c>
      <c r="EE22" s="425">
        <v>20.811118473804449</v>
      </c>
      <c r="EF22" s="425">
        <v>20.010369457787135</v>
      </c>
      <c r="EG22" s="425">
        <v>24.349674942666262</v>
      </c>
      <c r="EH22" s="425">
        <v>25.362669899501022</v>
      </c>
      <c r="EI22" s="425">
        <v>24.951413006209762</v>
      </c>
      <c r="EJ22" s="425">
        <v>25.088078622527711</v>
      </c>
      <c r="EK22" s="425">
        <v>24.725289467223178</v>
      </c>
      <c r="EL22" s="425">
        <v>23.741952967730132</v>
      </c>
      <c r="EM22" s="425">
        <v>23.189867597885879</v>
      </c>
      <c r="EN22" s="425">
        <v>23.609608357186801</v>
      </c>
      <c r="EO22" s="425">
        <f t="shared" si="11"/>
        <v>24.19</v>
      </c>
      <c r="EP22" s="23">
        <v>23.87</v>
      </c>
      <c r="EQ22" s="23">
        <v>23.43</v>
      </c>
      <c r="ER22" s="23">
        <v>20.34</v>
      </c>
      <c r="ES22" s="23">
        <v>20.82</v>
      </c>
      <c r="ET22" s="23">
        <v>24.73</v>
      </c>
      <c r="EU22" s="23">
        <v>25.39</v>
      </c>
      <c r="EV22" s="23">
        <v>23.85</v>
      </c>
      <c r="EW22" s="23">
        <v>22.99</v>
      </c>
      <c r="EX22" s="23">
        <v>22.25</v>
      </c>
      <c r="EY22" s="23">
        <v>24.26</v>
      </c>
      <c r="EZ22" s="23">
        <v>22.22</v>
      </c>
      <c r="FA22" s="23">
        <v>24.19</v>
      </c>
    </row>
    <row r="23" spans="1:157" s="131" customFormat="1" ht="12.75">
      <c r="A23" s="792" t="s">
        <v>2901</v>
      </c>
      <c r="B23" s="425" t="str">
        <f t="shared" si="0"/>
        <v>-</v>
      </c>
      <c r="C23" s="425" t="s">
        <v>15</v>
      </c>
      <c r="D23" s="425" t="s">
        <v>15</v>
      </c>
      <c r="E23" s="425" t="s">
        <v>15</v>
      </c>
      <c r="F23" s="425" t="s">
        <v>15</v>
      </c>
      <c r="G23" s="425" t="s">
        <v>15</v>
      </c>
      <c r="H23" s="425" t="s">
        <v>15</v>
      </c>
      <c r="I23" s="425" t="s">
        <v>15</v>
      </c>
      <c r="J23" s="425" t="s">
        <v>15</v>
      </c>
      <c r="K23" s="425" t="s">
        <v>15</v>
      </c>
      <c r="L23" s="425" t="s">
        <v>15</v>
      </c>
      <c r="M23" s="425" t="s">
        <v>15</v>
      </c>
      <c r="N23" s="425" t="s">
        <v>15</v>
      </c>
      <c r="O23" s="425">
        <f t="shared" si="1"/>
        <v>40</v>
      </c>
      <c r="P23" s="425" t="s">
        <v>15</v>
      </c>
      <c r="Q23" s="425" t="s">
        <v>15</v>
      </c>
      <c r="R23" s="425" t="s">
        <v>15</v>
      </c>
      <c r="S23" s="425" t="s">
        <v>15</v>
      </c>
      <c r="T23" s="425" t="s">
        <v>15</v>
      </c>
      <c r="U23" s="425">
        <v>37</v>
      </c>
      <c r="V23" s="425">
        <v>35.847275405007359</v>
      </c>
      <c r="W23" s="425">
        <v>33</v>
      </c>
      <c r="X23" s="425" t="s">
        <v>15</v>
      </c>
      <c r="Y23" s="425" t="s">
        <v>15</v>
      </c>
      <c r="Z23" s="425" t="s">
        <v>15</v>
      </c>
      <c r="AA23" s="425">
        <v>40</v>
      </c>
      <c r="AB23" s="425">
        <f t="shared" si="2"/>
        <v>42.214818460606516</v>
      </c>
      <c r="AC23" s="425">
        <v>30.740581916421881</v>
      </c>
      <c r="AD23" s="425">
        <v>36</v>
      </c>
      <c r="AE23" s="425">
        <v>36</v>
      </c>
      <c r="AF23" s="425">
        <v>37.696969696969695</v>
      </c>
      <c r="AG23" s="425">
        <v>40.000000000000007</v>
      </c>
      <c r="AH23" s="425">
        <v>39.999999999999993</v>
      </c>
      <c r="AI23" s="425">
        <v>40.000000000000007</v>
      </c>
      <c r="AJ23" s="425">
        <v>40</v>
      </c>
      <c r="AK23" s="425">
        <v>40.494888191927011</v>
      </c>
      <c r="AL23" s="425">
        <v>40</v>
      </c>
      <c r="AM23" s="425">
        <v>40.258295713687346</v>
      </c>
      <c r="AN23" s="425">
        <v>42.214818460606516</v>
      </c>
      <c r="AO23" s="425">
        <f t="shared" si="3"/>
        <v>27.082124153574167</v>
      </c>
      <c r="AP23" s="425">
        <v>40</v>
      </c>
      <c r="AQ23" s="425">
        <v>42</v>
      </c>
      <c r="AR23" s="425">
        <v>42.000000000000007</v>
      </c>
      <c r="AS23" s="425">
        <v>40</v>
      </c>
      <c r="AT23" s="425">
        <v>40</v>
      </c>
      <c r="AU23" s="425">
        <v>35.484098128516209</v>
      </c>
      <c r="AV23" s="425">
        <v>30.000000000000004</v>
      </c>
      <c r="AW23" s="425">
        <v>33.088752957470135</v>
      </c>
      <c r="AX23" s="425">
        <v>32.459224522475118</v>
      </c>
      <c r="AY23" s="425">
        <v>31.499999999999996</v>
      </c>
      <c r="AZ23" s="425">
        <v>34.752463307903803</v>
      </c>
      <c r="BA23" s="425">
        <v>27.082124153574167</v>
      </c>
      <c r="BB23" s="425">
        <f t="shared" si="4"/>
        <v>29.602117217574122</v>
      </c>
      <c r="BC23" s="425">
        <v>33.997536243455649</v>
      </c>
      <c r="BD23" s="425">
        <v>33.642372168825261</v>
      </c>
      <c r="BE23" s="425">
        <v>33.895287080816836</v>
      </c>
      <c r="BF23" s="425">
        <v>32.603301754690925</v>
      </c>
      <c r="BG23" s="425">
        <v>35.261665304909755</v>
      </c>
      <c r="BH23" s="425">
        <v>35.274199966838005</v>
      </c>
      <c r="BI23" s="425">
        <v>35.229493087557607</v>
      </c>
      <c r="BJ23" s="425">
        <v>32.866605894864783</v>
      </c>
      <c r="BK23" s="425">
        <v>30.287079935101232</v>
      </c>
      <c r="BL23" s="425">
        <v>29.341916238175614</v>
      </c>
      <c r="BM23" s="425">
        <v>27.396562504012017</v>
      </c>
      <c r="BN23" s="425">
        <v>29.602117217574122</v>
      </c>
      <c r="BO23" s="425">
        <f t="shared" si="5"/>
        <v>27.196778009650021</v>
      </c>
      <c r="BP23" s="425">
        <v>39.834751763556291</v>
      </c>
      <c r="BQ23" s="425">
        <v>27.406358421980734</v>
      </c>
      <c r="BR23" s="425">
        <v>26.119583677222444</v>
      </c>
      <c r="BS23" s="425">
        <v>27.354679072212861</v>
      </c>
      <c r="BT23" s="425">
        <v>26.409905539859519</v>
      </c>
      <c r="BU23" s="425">
        <v>26.319502827971093</v>
      </c>
      <c r="BV23" s="425">
        <v>26.122496301989074</v>
      </c>
      <c r="BW23" s="425">
        <v>26.606199021207175</v>
      </c>
      <c r="BX23" s="425">
        <v>27.340553745928339</v>
      </c>
      <c r="BY23" s="425">
        <v>27.516083997440521</v>
      </c>
      <c r="BZ23" s="425">
        <v>26.518095714941378</v>
      </c>
      <c r="CA23" s="425">
        <v>27.196778009650021</v>
      </c>
      <c r="CB23" s="425">
        <f t="shared" si="6"/>
        <v>182.5</v>
      </c>
      <c r="CC23" s="425">
        <v>26.131970267631171</v>
      </c>
      <c r="CD23" s="425">
        <v>25.591332205029019</v>
      </c>
      <c r="CE23" s="425">
        <v>25.711324944485565</v>
      </c>
      <c r="CF23" s="425">
        <v>33.120723362658843</v>
      </c>
      <c r="CG23" s="425">
        <v>30.747767018827254</v>
      </c>
      <c r="CH23" s="425">
        <v>29.443819727288826</v>
      </c>
      <c r="CI23" s="425">
        <v>37.952119988462641</v>
      </c>
      <c r="CJ23" s="425">
        <v>180</v>
      </c>
      <c r="CK23" s="425">
        <v>34.280510018214933</v>
      </c>
      <c r="CL23" s="425">
        <v>180</v>
      </c>
      <c r="CM23" s="425">
        <v>180.00000000000003</v>
      </c>
      <c r="CN23" s="425">
        <v>182.5</v>
      </c>
      <c r="CO23" s="425">
        <f t="shared" si="7"/>
        <v>28.210563713879676</v>
      </c>
      <c r="CP23" s="425">
        <v>24.000000000000004</v>
      </c>
      <c r="CQ23" s="425" t="s">
        <v>15</v>
      </c>
      <c r="CR23" s="425" t="s">
        <v>15</v>
      </c>
      <c r="CS23" s="425" t="s">
        <v>15</v>
      </c>
      <c r="CT23" s="425" t="s">
        <v>15</v>
      </c>
      <c r="CU23" s="425">
        <v>30</v>
      </c>
      <c r="CV23" s="425">
        <v>30</v>
      </c>
      <c r="CW23" s="425" t="s">
        <v>15</v>
      </c>
      <c r="CX23" s="425">
        <v>30</v>
      </c>
      <c r="CY23" s="425">
        <v>11.458247438080727</v>
      </c>
      <c r="CZ23" s="425">
        <v>18.937580057526361</v>
      </c>
      <c r="DA23" s="425">
        <v>28.210563713879676</v>
      </c>
      <c r="DB23" s="425">
        <f t="shared" si="8"/>
        <v>16.037873933425512</v>
      </c>
      <c r="DC23" s="425">
        <v>28.784956055244837</v>
      </c>
      <c r="DD23" s="425">
        <v>23.946898124683223</v>
      </c>
      <c r="DE23" s="425">
        <v>22.178050443081116</v>
      </c>
      <c r="DF23" s="425">
        <v>12.091305281236583</v>
      </c>
      <c r="DG23" s="425">
        <v>13.300854273867211</v>
      </c>
      <c r="DH23" s="425">
        <v>14.501986498408192</v>
      </c>
      <c r="DI23" s="425">
        <v>12.797277915995901</v>
      </c>
      <c r="DJ23" s="425">
        <v>11.948199694122787</v>
      </c>
      <c r="DK23" s="425">
        <v>19.025373323827292</v>
      </c>
      <c r="DL23" s="425">
        <v>17.91634513334931</v>
      </c>
      <c r="DM23" s="425">
        <v>14.23745623976829</v>
      </c>
      <c r="DN23" s="425">
        <v>16.037873933425512</v>
      </c>
      <c r="DO23" s="425">
        <f t="shared" si="9"/>
        <v>20.567023204723331</v>
      </c>
      <c r="DP23" s="425">
        <v>25.669266770670824</v>
      </c>
      <c r="DQ23" s="425">
        <v>26.760804020100498</v>
      </c>
      <c r="DR23" s="425">
        <v>24.66117070411914</v>
      </c>
      <c r="DS23" s="425">
        <v>15.306565728232489</v>
      </c>
      <c r="DT23" s="425">
        <v>14.445977523857357</v>
      </c>
      <c r="DU23" s="425">
        <v>16.05814749578802</v>
      </c>
      <c r="DV23" s="425">
        <v>16.882630910511917</v>
      </c>
      <c r="DW23" s="425">
        <v>20.042448293963254</v>
      </c>
      <c r="DX23" s="425">
        <v>21.08597518031911</v>
      </c>
      <c r="DY23" s="425">
        <v>21.14594075865196</v>
      </c>
      <c r="DZ23" s="425">
        <v>21.091287895390462</v>
      </c>
      <c r="EA23" s="425">
        <v>20.567023204723331</v>
      </c>
      <c r="EB23" s="425">
        <f t="shared" si="10"/>
        <v>24.326415955546736</v>
      </c>
      <c r="EC23" s="425">
        <v>21.938641765704585</v>
      </c>
      <c r="ED23" s="425">
        <v>25.43736534318252</v>
      </c>
      <c r="EE23" s="425">
        <v>25.823609267376334</v>
      </c>
      <c r="EF23" s="425">
        <v>26.413859234766175</v>
      </c>
      <c r="EG23" s="425">
        <v>26.255715086932135</v>
      </c>
      <c r="EH23" s="425">
        <v>23.904706379978848</v>
      </c>
      <c r="EI23" s="425">
        <v>23.968438500391269</v>
      </c>
      <c r="EJ23" s="425">
        <v>11.22148719695196</v>
      </c>
      <c r="EK23" s="425">
        <v>16.720740682987678</v>
      </c>
      <c r="EL23" s="425">
        <v>22.179356576862123</v>
      </c>
      <c r="EM23" s="425">
        <v>24.631641848771999</v>
      </c>
      <c r="EN23" s="425">
        <v>24.326415955546736</v>
      </c>
      <c r="EO23" s="425">
        <f t="shared" si="11"/>
        <v>22.82</v>
      </c>
      <c r="EP23" s="21">
        <v>25.86</v>
      </c>
      <c r="EQ23" s="21">
        <v>23.24</v>
      </c>
      <c r="ER23" s="21">
        <v>11.4</v>
      </c>
      <c r="ES23" s="21">
        <v>17.170000000000002</v>
      </c>
      <c r="ET23" s="21">
        <v>20.56</v>
      </c>
      <c r="EU23" s="21">
        <v>21.39</v>
      </c>
      <c r="EV23" s="21">
        <v>22.84</v>
      </c>
      <c r="EW23" s="21">
        <v>24.03</v>
      </c>
      <c r="EX23" s="21">
        <v>25</v>
      </c>
      <c r="EY23" s="21">
        <v>22.55</v>
      </c>
      <c r="EZ23" s="21">
        <v>23.62</v>
      </c>
      <c r="FA23" s="21">
        <v>22.82</v>
      </c>
    </row>
    <row r="24" spans="1:157" s="131" customFormat="1" ht="12.75">
      <c r="A24" s="792" t="s">
        <v>3188</v>
      </c>
      <c r="B24" s="425">
        <f t="shared" si="0"/>
        <v>39.629961851737292</v>
      </c>
      <c r="C24" s="425">
        <v>56.119253099011459</v>
      </c>
      <c r="D24" s="425">
        <v>43.35304424003504</v>
      </c>
      <c r="E24" s="425">
        <v>48.142282554047256</v>
      </c>
      <c r="F24" s="425">
        <v>48.214995807881188</v>
      </c>
      <c r="G24" s="425">
        <v>47.344981157930796</v>
      </c>
      <c r="H24" s="425">
        <v>45.778172138420587</v>
      </c>
      <c r="I24" s="425">
        <v>45.778172138420587</v>
      </c>
      <c r="J24" s="425">
        <v>43.289946576007765</v>
      </c>
      <c r="K24" s="425">
        <v>41.404895864179252</v>
      </c>
      <c r="L24" s="425">
        <v>37.732170542635657</v>
      </c>
      <c r="M24" s="425">
        <v>38.78114827896669</v>
      </c>
      <c r="N24" s="425">
        <v>39.629961851737292</v>
      </c>
      <c r="O24" s="425">
        <f t="shared" si="1"/>
        <v>43.046481820559777</v>
      </c>
      <c r="P24" s="425">
        <v>40.993712242633457</v>
      </c>
      <c r="Q24" s="425">
        <v>40.471602860748845</v>
      </c>
      <c r="R24" s="425">
        <v>51.058705970522105</v>
      </c>
      <c r="S24" s="425">
        <v>53</v>
      </c>
      <c r="T24" s="425">
        <v>46.5</v>
      </c>
      <c r="U24" s="425">
        <v>35.5</v>
      </c>
      <c r="V24" s="425">
        <v>49.73561114500712</v>
      </c>
      <c r="W24" s="425">
        <v>48.283423423423422</v>
      </c>
      <c r="X24" s="425">
        <v>48.608876371758761</v>
      </c>
      <c r="Y24" s="425">
        <v>51.4</v>
      </c>
      <c r="Z24" s="425">
        <v>52.871978288815875</v>
      </c>
      <c r="AA24" s="425">
        <v>43.046481820559777</v>
      </c>
      <c r="AB24" s="425">
        <f t="shared" si="2"/>
        <v>48.294824882383693</v>
      </c>
      <c r="AC24" s="425">
        <v>43.495899870522223</v>
      </c>
      <c r="AD24" s="425">
        <v>41.472701726214368</v>
      </c>
      <c r="AE24" s="425">
        <v>38.420614144039128</v>
      </c>
      <c r="AF24" s="425">
        <v>39.020246945602544</v>
      </c>
      <c r="AG24" s="425">
        <v>53.406682317431034</v>
      </c>
      <c r="AH24" s="425">
        <v>47.17366736796108</v>
      </c>
      <c r="AI24" s="425">
        <v>47.009476882151127</v>
      </c>
      <c r="AJ24" s="425">
        <v>47.438037136624224</v>
      </c>
      <c r="AK24" s="425">
        <v>46.356904853620954</v>
      </c>
      <c r="AL24" s="425">
        <v>39.518144611186905</v>
      </c>
      <c r="AM24" s="425">
        <v>42.949804566961532</v>
      </c>
      <c r="AN24" s="425">
        <v>48.294824882383693</v>
      </c>
      <c r="AO24" s="425">
        <f t="shared" si="3"/>
        <v>34.342763649238492</v>
      </c>
      <c r="AP24" s="425">
        <v>31.127104329854824</v>
      </c>
      <c r="AQ24" s="425">
        <v>29.215014220083134</v>
      </c>
      <c r="AR24" s="425">
        <v>39.358102890209494</v>
      </c>
      <c r="AS24" s="425">
        <v>24.98052641575272</v>
      </c>
      <c r="AT24" s="425">
        <v>37.206399336148195</v>
      </c>
      <c r="AU24" s="425">
        <v>25.344437572894918</v>
      </c>
      <c r="AV24" s="425">
        <v>18.663251085114673</v>
      </c>
      <c r="AW24" s="425">
        <v>34.290411519652231</v>
      </c>
      <c r="AX24" s="425">
        <v>36.818894154818324</v>
      </c>
      <c r="AY24" s="425">
        <v>36.44130028421759</v>
      </c>
      <c r="AZ24" s="425">
        <v>36.740448726761684</v>
      </c>
      <c r="BA24" s="425">
        <v>34.342763649238492</v>
      </c>
      <c r="BB24" s="425">
        <f t="shared" si="4"/>
        <v>28.999472922233071</v>
      </c>
      <c r="BC24" s="425">
        <v>33.914246778261031</v>
      </c>
      <c r="BD24" s="425">
        <v>34.410265659636735</v>
      </c>
      <c r="BE24" s="425">
        <v>37.233608387890861</v>
      </c>
      <c r="BF24" s="425">
        <v>37.001830014247915</v>
      </c>
      <c r="BG24" s="425">
        <v>39.912440148719291</v>
      </c>
      <c r="BH24" s="425">
        <v>40.259894657684079</v>
      </c>
      <c r="BI24" s="425">
        <v>36.46573817464418</v>
      </c>
      <c r="BJ24" s="425">
        <v>37.041599050211659</v>
      </c>
      <c r="BK24" s="425">
        <v>37.287917249379085</v>
      </c>
      <c r="BL24" s="425">
        <v>38.259428191690205</v>
      </c>
      <c r="BM24" s="425">
        <v>31.33277985559284</v>
      </c>
      <c r="BN24" s="425">
        <v>28.999472922233071</v>
      </c>
      <c r="BO24" s="425">
        <f t="shared" si="5"/>
        <v>27.464541031740929</v>
      </c>
      <c r="BP24" s="425">
        <v>28.066787605782459</v>
      </c>
      <c r="BQ24" s="425">
        <v>30.048981435438421</v>
      </c>
      <c r="BR24" s="425">
        <v>30.923046152981829</v>
      </c>
      <c r="BS24" s="425">
        <v>30.692717685183407</v>
      </c>
      <c r="BT24" s="425">
        <v>30.49503910223325</v>
      </c>
      <c r="BU24" s="425">
        <v>32.858044430778691</v>
      </c>
      <c r="BV24" s="425">
        <v>34.579446970549007</v>
      </c>
      <c r="BW24" s="425">
        <v>32.469584522279014</v>
      </c>
      <c r="BX24" s="425">
        <v>29.772217708766576</v>
      </c>
      <c r="BY24" s="425">
        <v>30.827021878835065</v>
      </c>
      <c r="BZ24" s="425">
        <v>28.741628433582004</v>
      </c>
      <c r="CA24" s="425">
        <v>27.464541031740929</v>
      </c>
      <c r="CB24" s="425">
        <f t="shared" si="6"/>
        <v>22.314558493948905</v>
      </c>
      <c r="CC24" s="425">
        <v>27.438020101280465</v>
      </c>
      <c r="CD24" s="425">
        <v>27.017651221828547</v>
      </c>
      <c r="CE24" s="425">
        <v>28.612095942343498</v>
      </c>
      <c r="CF24" s="425">
        <v>30.669594998207955</v>
      </c>
      <c r="CG24" s="425">
        <v>27.296679368535656</v>
      </c>
      <c r="CH24" s="425">
        <v>28.159137157522192</v>
      </c>
      <c r="CI24" s="425">
        <v>27.33188539207973</v>
      </c>
      <c r="CJ24" s="425">
        <v>27.129135802469136</v>
      </c>
      <c r="CK24" s="425">
        <v>26.727806443493581</v>
      </c>
      <c r="CL24" s="425">
        <v>23.133289177374486</v>
      </c>
      <c r="CM24" s="425">
        <v>22.952438133571846</v>
      </c>
      <c r="CN24" s="425">
        <v>22.314558493948905</v>
      </c>
      <c r="CO24" s="425">
        <f t="shared" si="7"/>
        <v>26.26441644892947</v>
      </c>
      <c r="CP24" s="425">
        <v>21.702083830905181</v>
      </c>
      <c r="CQ24" s="425">
        <v>22.225938643910293</v>
      </c>
      <c r="CR24" s="425">
        <v>23.782429529098227</v>
      </c>
      <c r="CS24" s="425">
        <v>24.891147027705038</v>
      </c>
      <c r="CT24" s="425">
        <v>24.213552438590561</v>
      </c>
      <c r="CU24" s="425">
        <v>24.130458091054713</v>
      </c>
      <c r="CV24" s="425">
        <v>24.330247934460154</v>
      </c>
      <c r="CW24" s="425">
        <v>24.129297126799905</v>
      </c>
      <c r="CX24" s="425">
        <v>23.500906120827459</v>
      </c>
      <c r="CY24" s="425">
        <v>23.412609981968387</v>
      </c>
      <c r="CZ24" s="425">
        <v>25.561116558437185</v>
      </c>
      <c r="DA24" s="425">
        <v>26.26441644892947</v>
      </c>
      <c r="DB24" s="425">
        <f t="shared" si="8"/>
        <v>13.315944587580423</v>
      </c>
      <c r="DC24" s="425">
        <v>25.347535439308611</v>
      </c>
      <c r="DD24" s="425">
        <v>26.43893397022439</v>
      </c>
      <c r="DE24" s="425">
        <v>25.326944229660771</v>
      </c>
      <c r="DF24" s="425">
        <v>23.386987095838769</v>
      </c>
      <c r="DG24" s="425">
        <v>22.643511146356506</v>
      </c>
      <c r="DH24" s="425">
        <v>22.331876414110543</v>
      </c>
      <c r="DI24" s="425">
        <v>22.56903513142851</v>
      </c>
      <c r="DJ24" s="425">
        <v>23.176262313435306</v>
      </c>
      <c r="DK24" s="425">
        <v>23.67704003285014</v>
      </c>
      <c r="DL24" s="425">
        <v>17.743652121240782</v>
      </c>
      <c r="DM24" s="425">
        <v>18.327299953267733</v>
      </c>
      <c r="DN24" s="425">
        <v>13.315944587580423</v>
      </c>
      <c r="DO24" s="425">
        <f t="shared" si="9"/>
        <v>20.263791253728471</v>
      </c>
      <c r="DP24" s="425">
        <v>19.463122260194513</v>
      </c>
      <c r="DQ24" s="425">
        <v>20.181183214108032</v>
      </c>
      <c r="DR24" s="425">
        <v>20.645782253772719</v>
      </c>
      <c r="DS24" s="425">
        <v>20.18302961106928</v>
      </c>
      <c r="DT24" s="425">
        <v>16.084886185719519</v>
      </c>
      <c r="DU24" s="425">
        <v>16.992541318908916</v>
      </c>
      <c r="DV24" s="425">
        <v>22.196070746970594</v>
      </c>
      <c r="DW24" s="425">
        <v>22.053033522623192</v>
      </c>
      <c r="DX24" s="425">
        <v>22.299264386209519</v>
      </c>
      <c r="DY24" s="425">
        <v>21.816457533768844</v>
      </c>
      <c r="DZ24" s="425">
        <v>21.165996233906707</v>
      </c>
      <c r="EA24" s="425">
        <v>20.263791253728471</v>
      </c>
      <c r="EB24" s="425">
        <f t="shared" si="10"/>
        <v>19.885878294708583</v>
      </c>
      <c r="EC24" s="425">
        <v>19.981866534246631</v>
      </c>
      <c r="ED24" s="425">
        <v>20.192972774195994</v>
      </c>
      <c r="EE24" s="425">
        <v>20.118704755046455</v>
      </c>
      <c r="EF24" s="425">
        <v>20.292439035200342</v>
      </c>
      <c r="EG24" s="425">
        <v>20.787198085146791</v>
      </c>
      <c r="EH24" s="425">
        <v>22.452085030778544</v>
      </c>
      <c r="EI24" s="425">
        <v>22.879292178791886</v>
      </c>
      <c r="EJ24" s="425">
        <v>19.147166889999578</v>
      </c>
      <c r="EK24" s="425">
        <v>18.524041784380973</v>
      </c>
      <c r="EL24" s="425">
        <v>20.619594735320334</v>
      </c>
      <c r="EM24" s="425">
        <v>19.894394142280948</v>
      </c>
      <c r="EN24" s="425">
        <v>19.885878294708583</v>
      </c>
      <c r="EO24" s="425">
        <f t="shared" si="11"/>
        <v>18.45</v>
      </c>
      <c r="EP24" s="23">
        <v>19.3</v>
      </c>
      <c r="EQ24" s="23">
        <v>19.43</v>
      </c>
      <c r="ER24" s="23">
        <v>17.7</v>
      </c>
      <c r="ES24" s="23">
        <v>19.23</v>
      </c>
      <c r="ET24" s="23">
        <v>19.72</v>
      </c>
      <c r="EU24" s="23">
        <v>20.95</v>
      </c>
      <c r="EV24" s="23">
        <v>20.190000000000001</v>
      </c>
      <c r="EW24" s="23">
        <v>20.239999999999998</v>
      </c>
      <c r="EX24" s="23">
        <v>18.7</v>
      </c>
      <c r="EY24" s="23">
        <v>18.98</v>
      </c>
      <c r="EZ24" s="23">
        <v>18.73</v>
      </c>
      <c r="FA24" s="23">
        <v>18.45</v>
      </c>
    </row>
    <row r="25" spans="1:157" s="131" customFormat="1" ht="12.75">
      <c r="A25" s="792" t="s">
        <v>3189</v>
      </c>
      <c r="B25" s="425">
        <f t="shared" si="0"/>
        <v>0</v>
      </c>
      <c r="C25" s="425">
        <v>0</v>
      </c>
      <c r="D25" s="425">
        <v>0</v>
      </c>
      <c r="E25" s="425">
        <v>0</v>
      </c>
      <c r="F25" s="425">
        <v>0</v>
      </c>
      <c r="G25" s="425">
        <v>0</v>
      </c>
      <c r="H25" s="425">
        <v>0</v>
      </c>
      <c r="I25" s="425">
        <v>0</v>
      </c>
      <c r="J25" s="425">
        <v>0</v>
      </c>
      <c r="K25" s="425">
        <v>0</v>
      </c>
      <c r="L25" s="425">
        <v>0</v>
      </c>
      <c r="M25" s="425">
        <v>0</v>
      </c>
      <c r="N25" s="425">
        <v>0</v>
      </c>
      <c r="O25" s="425">
        <f t="shared" si="1"/>
        <v>0</v>
      </c>
      <c r="P25" s="425">
        <v>0</v>
      </c>
      <c r="Q25" s="425">
        <v>0</v>
      </c>
      <c r="R25" s="425">
        <v>0</v>
      </c>
      <c r="S25" s="425">
        <v>0</v>
      </c>
      <c r="T25" s="425">
        <v>0</v>
      </c>
      <c r="U25" s="425">
        <v>0</v>
      </c>
      <c r="V25" s="425">
        <v>0</v>
      </c>
      <c r="W25" s="425">
        <v>0</v>
      </c>
      <c r="X25" s="425">
        <v>0</v>
      </c>
      <c r="Y25" s="425">
        <v>0</v>
      </c>
      <c r="Z25" s="425">
        <v>0</v>
      </c>
      <c r="AA25" s="425">
        <v>0</v>
      </c>
      <c r="AB25" s="425">
        <f t="shared" si="2"/>
        <v>0</v>
      </c>
      <c r="AC25" s="425">
        <v>0</v>
      </c>
      <c r="AD25" s="425">
        <v>0</v>
      </c>
      <c r="AE25" s="425">
        <v>40</v>
      </c>
      <c r="AF25" s="425">
        <v>40</v>
      </c>
      <c r="AG25" s="425">
        <v>40</v>
      </c>
      <c r="AH25" s="425">
        <v>40</v>
      </c>
      <c r="AI25" s="425">
        <v>0</v>
      </c>
      <c r="AJ25" s="425">
        <v>0</v>
      </c>
      <c r="AK25" s="425">
        <v>0</v>
      </c>
      <c r="AL25" s="425">
        <v>0</v>
      </c>
      <c r="AM25" s="425">
        <v>0</v>
      </c>
      <c r="AN25" s="425">
        <v>0</v>
      </c>
      <c r="AO25" s="425">
        <f t="shared" si="3"/>
        <v>50</v>
      </c>
      <c r="AP25" s="425">
        <v>0</v>
      </c>
      <c r="AQ25" s="425">
        <v>0</v>
      </c>
      <c r="AR25" s="425">
        <v>45</v>
      </c>
      <c r="AS25" s="425">
        <v>45</v>
      </c>
      <c r="AT25" s="425">
        <v>44.999999999999993</v>
      </c>
      <c r="AU25" s="425">
        <v>0</v>
      </c>
      <c r="AV25" s="425">
        <v>16</v>
      </c>
      <c r="AW25" s="425">
        <v>50</v>
      </c>
      <c r="AX25" s="425">
        <v>40</v>
      </c>
      <c r="AY25" s="425">
        <v>45</v>
      </c>
      <c r="AZ25" s="425">
        <v>48</v>
      </c>
      <c r="BA25" s="425">
        <v>50</v>
      </c>
      <c r="BB25" s="425">
        <f t="shared" si="4"/>
        <v>0</v>
      </c>
      <c r="BC25" s="425">
        <v>49</v>
      </c>
      <c r="BD25" s="425">
        <v>49</v>
      </c>
      <c r="BE25" s="425">
        <v>48.999999999999993</v>
      </c>
      <c r="BF25" s="425">
        <v>60</v>
      </c>
      <c r="BG25" s="425">
        <v>42</v>
      </c>
      <c r="BH25" s="425">
        <v>42</v>
      </c>
      <c r="BI25" s="425">
        <v>42</v>
      </c>
      <c r="BJ25" s="425">
        <v>42</v>
      </c>
      <c r="BK25" s="425">
        <v>40</v>
      </c>
      <c r="BL25" s="425">
        <v>0</v>
      </c>
      <c r="BM25" s="425">
        <v>0</v>
      </c>
      <c r="BN25" s="425">
        <v>0</v>
      </c>
      <c r="BO25" s="425">
        <f t="shared" si="5"/>
        <v>42.29999999999999</v>
      </c>
      <c r="BP25" s="425">
        <v>0</v>
      </c>
      <c r="BQ25" s="425">
        <v>0</v>
      </c>
      <c r="BR25" s="425">
        <v>0</v>
      </c>
      <c r="BS25" s="425">
        <v>29.999999999999996</v>
      </c>
      <c r="BT25" s="425">
        <v>30.875510204081628</v>
      </c>
      <c r="BU25" s="425">
        <v>30.855529103099798</v>
      </c>
      <c r="BV25" s="425">
        <v>42.9</v>
      </c>
      <c r="BW25" s="425">
        <v>42.899999999999991</v>
      </c>
      <c r="BX25" s="425">
        <v>43.100000000000009</v>
      </c>
      <c r="BY25" s="425">
        <v>42.999999999999993</v>
      </c>
      <c r="BZ25" s="425">
        <v>42.29999999999999</v>
      </c>
      <c r="CA25" s="425">
        <v>42.29999999999999</v>
      </c>
      <c r="CB25" s="425">
        <f t="shared" si="6"/>
        <v>40.700000000000003</v>
      </c>
      <c r="CC25" s="425">
        <v>42</v>
      </c>
      <c r="CD25" s="425">
        <v>42</v>
      </c>
      <c r="CE25" s="425">
        <v>42.2</v>
      </c>
      <c r="CF25" s="425">
        <v>42.2</v>
      </c>
      <c r="CG25" s="425">
        <v>41.399999999999991</v>
      </c>
      <c r="CH25" s="425">
        <v>41.4</v>
      </c>
      <c r="CI25" s="425">
        <v>41.1</v>
      </c>
      <c r="CJ25" s="425">
        <v>41.4</v>
      </c>
      <c r="CK25" s="425">
        <v>40.1</v>
      </c>
      <c r="CL25" s="425">
        <v>40.700000000000003</v>
      </c>
      <c r="CM25" s="425">
        <v>40.700000000000003</v>
      </c>
      <c r="CN25" s="425">
        <v>40.700000000000003</v>
      </c>
      <c r="CO25" s="425">
        <f t="shared" si="7"/>
        <v>29.543886462882099</v>
      </c>
      <c r="CP25" s="425">
        <v>40.200000000000003</v>
      </c>
      <c r="CQ25" s="425">
        <v>24.197263980757668</v>
      </c>
      <c r="CR25" s="425">
        <v>24.197080291970806</v>
      </c>
      <c r="CS25" s="425">
        <v>26.38808047121487</v>
      </c>
      <c r="CT25" s="425">
        <v>27.101124310371471</v>
      </c>
      <c r="CU25" s="425">
        <v>25.343219077745545</v>
      </c>
      <c r="CV25" s="425">
        <v>26.907717277472724</v>
      </c>
      <c r="CW25" s="425">
        <v>26.245773426244451</v>
      </c>
      <c r="CX25" s="425">
        <v>27.553060240963855</v>
      </c>
      <c r="CY25" s="425">
        <v>29.053974402467233</v>
      </c>
      <c r="CZ25" s="425">
        <v>29.755865673301457</v>
      </c>
      <c r="DA25" s="425">
        <v>29.543886462882099</v>
      </c>
      <c r="DB25" s="425">
        <f t="shared" si="8"/>
        <v>22.000000000000004</v>
      </c>
      <c r="DC25" s="425">
        <v>27.085241308459224</v>
      </c>
      <c r="DD25" s="425">
        <v>22.582070656684639</v>
      </c>
      <c r="DE25" s="425">
        <v>20.428054329174298</v>
      </c>
      <c r="DF25" s="425">
        <v>21.903826013045329</v>
      </c>
      <c r="DG25" s="425">
        <v>23.731381475544431</v>
      </c>
      <c r="DH25" s="425">
        <v>21.228081044032901</v>
      </c>
      <c r="DI25" s="425">
        <v>21.240693464914504</v>
      </c>
      <c r="DJ25" s="425">
        <v>21.739647860172216</v>
      </c>
      <c r="DK25" s="425">
        <v>24.999999999999996</v>
      </c>
      <c r="DL25" s="425">
        <v>14.502072595679355</v>
      </c>
      <c r="DM25" s="425">
        <v>10.9</v>
      </c>
      <c r="DN25" s="425">
        <v>22.000000000000004</v>
      </c>
      <c r="DO25" s="425">
        <f t="shared" si="9"/>
        <v>24</v>
      </c>
      <c r="DP25" s="425">
        <v>22.730609556379754</v>
      </c>
      <c r="DQ25" s="425">
        <v>20.54485754887725</v>
      </c>
      <c r="DR25" s="425">
        <v>19.892909535452322</v>
      </c>
      <c r="DS25" s="425">
        <v>14.278697243230054</v>
      </c>
      <c r="DT25" s="425">
        <v>21.81685323865501</v>
      </c>
      <c r="DU25" s="425">
        <v>20.874469451868521</v>
      </c>
      <c r="DV25" s="425">
        <v>20.200822389276333</v>
      </c>
      <c r="DW25" s="425">
        <v>22.530894580444318</v>
      </c>
      <c r="DX25" s="425">
        <v>22.602363378506144</v>
      </c>
      <c r="DY25" s="425">
        <v>17.841459325330295</v>
      </c>
      <c r="DZ25" s="425">
        <v>17.3808768517133</v>
      </c>
      <c r="EA25" s="425">
        <v>24</v>
      </c>
      <c r="EB25" s="425">
        <f t="shared" si="10"/>
        <v>22</v>
      </c>
      <c r="EC25" s="425">
        <v>22.744832834864347</v>
      </c>
      <c r="ED25" s="425">
        <v>23.382903423398901</v>
      </c>
      <c r="EE25" s="425">
        <v>25.000000000000004</v>
      </c>
      <c r="EF25" s="425">
        <v>11.029411764705884</v>
      </c>
      <c r="EG25" s="425">
        <v>0</v>
      </c>
      <c r="EH25" s="425">
        <v>15.495849581368491</v>
      </c>
      <c r="EI25" s="425">
        <v>16.208892596230172</v>
      </c>
      <c r="EJ25" s="425">
        <v>16.155936608471315</v>
      </c>
      <c r="EK25" s="425">
        <v>14.2</v>
      </c>
      <c r="EL25" s="425">
        <v>14.199999999999998</v>
      </c>
      <c r="EM25" s="425">
        <v>22.000000000000004</v>
      </c>
      <c r="EN25" s="425">
        <v>22</v>
      </c>
      <c r="EO25" s="425">
        <f t="shared" si="11"/>
        <v>13.26</v>
      </c>
      <c r="EP25" s="23">
        <v>23</v>
      </c>
      <c r="EQ25" s="23">
        <v>24.86</v>
      </c>
      <c r="ER25" s="23">
        <v>25</v>
      </c>
      <c r="ES25" s="23">
        <v>23.9</v>
      </c>
      <c r="ET25" s="23">
        <v>20.67</v>
      </c>
      <c r="EU25" s="23">
        <v>13.77</v>
      </c>
      <c r="EV25" s="23">
        <v>14.3</v>
      </c>
      <c r="EW25" s="23">
        <v>24</v>
      </c>
      <c r="EX25" s="23">
        <v>25</v>
      </c>
      <c r="EY25" s="23">
        <v>25</v>
      </c>
      <c r="EZ25" s="23">
        <v>13.72</v>
      </c>
      <c r="FA25" s="23">
        <v>13.26</v>
      </c>
    </row>
    <row r="26" spans="1:157" s="131" customFormat="1" ht="12.75">
      <c r="A26" s="792" t="s">
        <v>3057</v>
      </c>
      <c r="B26" s="425">
        <f t="shared" si="0"/>
        <v>0</v>
      </c>
      <c r="C26" s="425">
        <v>0</v>
      </c>
      <c r="D26" s="425">
        <v>0</v>
      </c>
      <c r="E26" s="425">
        <v>0</v>
      </c>
      <c r="F26" s="425">
        <v>0</v>
      </c>
      <c r="G26" s="425">
        <v>0</v>
      </c>
      <c r="H26" s="425">
        <v>0</v>
      </c>
      <c r="I26" s="425">
        <v>0</v>
      </c>
      <c r="J26" s="425">
        <v>0</v>
      </c>
      <c r="K26" s="425">
        <v>0</v>
      </c>
      <c r="L26" s="425">
        <v>0</v>
      </c>
      <c r="M26" s="425">
        <v>0</v>
      </c>
      <c r="N26" s="425">
        <v>0</v>
      </c>
      <c r="O26" s="425">
        <f t="shared" si="1"/>
        <v>37.200772200772199</v>
      </c>
      <c r="P26" s="425">
        <v>0</v>
      </c>
      <c r="Q26" s="425">
        <v>0</v>
      </c>
      <c r="R26" s="425">
        <v>0</v>
      </c>
      <c r="S26" s="425">
        <v>0</v>
      </c>
      <c r="T26" s="425">
        <v>0</v>
      </c>
      <c r="U26" s="425">
        <v>42.000000000000007</v>
      </c>
      <c r="V26" s="425">
        <v>42.000000000000007</v>
      </c>
      <c r="W26" s="425">
        <v>0</v>
      </c>
      <c r="X26" s="425">
        <v>0</v>
      </c>
      <c r="Y26" s="425">
        <v>0</v>
      </c>
      <c r="Z26" s="425">
        <v>39.999999999999993</v>
      </c>
      <c r="AA26" s="425">
        <v>37.200772200772199</v>
      </c>
      <c r="AB26" s="425">
        <f t="shared" si="2"/>
        <v>0</v>
      </c>
      <c r="AC26" s="425">
        <v>45.047780305836284</v>
      </c>
      <c r="AD26" s="425">
        <v>40.545229754790846</v>
      </c>
      <c r="AE26" s="425">
        <v>41.331486611265007</v>
      </c>
      <c r="AF26" s="425">
        <v>37.222877358490571</v>
      </c>
      <c r="AG26" s="425">
        <v>38.727581192438194</v>
      </c>
      <c r="AH26" s="425">
        <v>29.905526702043577</v>
      </c>
      <c r="AI26" s="425">
        <v>23.459990641085636</v>
      </c>
      <c r="AJ26" s="425">
        <v>24.808333333333334</v>
      </c>
      <c r="AK26" s="425">
        <v>50</v>
      </c>
      <c r="AL26" s="425">
        <v>45.435706695005315</v>
      </c>
      <c r="AM26" s="425">
        <v>50</v>
      </c>
      <c r="AN26" s="425">
        <v>0</v>
      </c>
      <c r="AO26" s="425">
        <f t="shared" si="3"/>
        <v>37.710437710437709</v>
      </c>
      <c r="AP26" s="425">
        <v>22</v>
      </c>
      <c r="AQ26" s="425">
        <v>22</v>
      </c>
      <c r="AR26" s="425">
        <v>23.353235999128351</v>
      </c>
      <c r="AS26" s="425">
        <v>37.333333333333336</v>
      </c>
      <c r="AT26" s="425">
        <v>23.586663892312373</v>
      </c>
      <c r="AU26" s="425">
        <v>23.996121091295208</v>
      </c>
      <c r="AV26" s="425">
        <v>22.441535389394275</v>
      </c>
      <c r="AW26" s="425">
        <v>24.060467055879901</v>
      </c>
      <c r="AX26" s="425">
        <v>40</v>
      </c>
      <c r="AY26" s="425">
        <v>32.301603832534887</v>
      </c>
      <c r="AZ26" s="425">
        <v>36.961555307262572</v>
      </c>
      <c r="BA26" s="425">
        <v>37.710437710437709</v>
      </c>
      <c r="BB26" s="425">
        <f t="shared" si="4"/>
        <v>29.475741629561092</v>
      </c>
      <c r="BC26" s="425">
        <v>39.999999999999993</v>
      </c>
      <c r="BD26" s="425">
        <v>40</v>
      </c>
      <c r="BE26" s="425">
        <v>39.999999999999993</v>
      </c>
      <c r="BF26" s="425">
        <v>40</v>
      </c>
      <c r="BG26" s="425">
        <v>39.999999999999993</v>
      </c>
      <c r="BH26" s="425">
        <v>35.332665330661321</v>
      </c>
      <c r="BI26" s="425">
        <v>45.875</v>
      </c>
      <c r="BJ26" s="425">
        <v>45.438388625592417</v>
      </c>
      <c r="BK26" s="425">
        <v>45.4453125</v>
      </c>
      <c r="BL26" s="425">
        <v>45.437888198757761</v>
      </c>
      <c r="BM26" s="425">
        <v>45.321273031825797</v>
      </c>
      <c r="BN26" s="425">
        <v>29.475741629561092</v>
      </c>
      <c r="BO26" s="425">
        <f t="shared" si="5"/>
        <v>35.402255989559059</v>
      </c>
      <c r="BP26" s="425">
        <v>35.439806301336269</v>
      </c>
      <c r="BQ26" s="425">
        <v>44.935897435897438</v>
      </c>
      <c r="BR26" s="425">
        <v>44.40789473684211</v>
      </c>
      <c r="BS26" s="425">
        <v>42.999999999999993</v>
      </c>
      <c r="BT26" s="425">
        <v>37.000000000000007</v>
      </c>
      <c r="BU26" s="425">
        <v>35.586585365853651</v>
      </c>
      <c r="BV26" s="425">
        <v>35.430982096947602</v>
      </c>
      <c r="BW26" s="425">
        <v>34.900289596792156</v>
      </c>
      <c r="BX26" s="425">
        <v>34.873501818018575</v>
      </c>
      <c r="BY26" s="425">
        <v>34.873795073188148</v>
      </c>
      <c r="BZ26" s="425">
        <v>35.369305001391851</v>
      </c>
      <c r="CA26" s="425">
        <v>35.402255989559059</v>
      </c>
      <c r="CB26" s="425">
        <f t="shared" si="6"/>
        <v>21.520000000000003</v>
      </c>
      <c r="CC26" s="425">
        <v>44.58202716823407</v>
      </c>
      <c r="CD26" s="425">
        <v>49.52178533475027</v>
      </c>
      <c r="CE26" s="425">
        <v>35</v>
      </c>
      <c r="CF26" s="425">
        <v>20.008911332244171</v>
      </c>
      <c r="CG26" s="425">
        <v>20.008945877441477</v>
      </c>
      <c r="CH26" s="425">
        <v>20</v>
      </c>
      <c r="CI26" s="425">
        <v>20</v>
      </c>
      <c r="CJ26" s="425">
        <v>20</v>
      </c>
      <c r="CK26" s="425">
        <v>19.999999999999996</v>
      </c>
      <c r="CL26" s="425">
        <v>21.666787264833577</v>
      </c>
      <c r="CM26" s="425">
        <v>22</v>
      </c>
      <c r="CN26" s="425">
        <v>21.520000000000003</v>
      </c>
      <c r="CO26" s="425">
        <f t="shared" si="7"/>
        <v>29.029486172218736</v>
      </c>
      <c r="CP26" s="425">
        <v>21.330000000000002</v>
      </c>
      <c r="CQ26" s="425">
        <v>19.776237242441749</v>
      </c>
      <c r="CR26" s="425">
        <v>24.734821204806561</v>
      </c>
      <c r="CS26" s="425">
        <v>27.515187280096196</v>
      </c>
      <c r="CT26" s="425">
        <v>26.722423852758968</v>
      </c>
      <c r="CU26" s="425">
        <v>23.01483117702745</v>
      </c>
      <c r="CV26" s="425">
        <v>25.138491662104101</v>
      </c>
      <c r="CW26" s="425">
        <v>18.930763944054195</v>
      </c>
      <c r="CX26" s="425">
        <v>26.2</v>
      </c>
      <c r="CY26" s="425">
        <v>20.477486783245222</v>
      </c>
      <c r="CZ26" s="425">
        <v>22.865262182937325</v>
      </c>
      <c r="DA26" s="425">
        <v>29.029486172218736</v>
      </c>
      <c r="DB26" s="425">
        <f t="shared" si="8"/>
        <v>18.390917322652498</v>
      </c>
      <c r="DC26" s="425">
        <v>25</v>
      </c>
      <c r="DD26" s="425">
        <v>23.630655776995262</v>
      </c>
      <c r="DE26" s="425">
        <v>21.93427854765039</v>
      </c>
      <c r="DF26" s="425">
        <v>24.08065543003573</v>
      </c>
      <c r="DG26" s="425">
        <v>18.953440486573541</v>
      </c>
      <c r="DH26" s="425">
        <v>20.559629323072791</v>
      </c>
      <c r="DI26" s="425">
        <v>20.688211890243899</v>
      </c>
      <c r="DJ26" s="425">
        <v>16.971135959895847</v>
      </c>
      <c r="DK26" s="425">
        <v>18.747540983606559</v>
      </c>
      <c r="DL26" s="425">
        <v>19.098822300463624</v>
      </c>
      <c r="DM26" s="425">
        <v>19.202952705665243</v>
      </c>
      <c r="DN26" s="425">
        <v>18.390917322652498</v>
      </c>
      <c r="DO26" s="425">
        <f t="shared" si="9"/>
        <v>20.70629327253917</v>
      </c>
      <c r="DP26" s="425">
        <v>18.91145909653315</v>
      </c>
      <c r="DQ26" s="425">
        <v>19.596520997117398</v>
      </c>
      <c r="DR26" s="425">
        <v>19.954797094938606</v>
      </c>
      <c r="DS26" s="425">
        <v>20.298321540955467</v>
      </c>
      <c r="DT26" s="425">
        <v>11.48401861486356</v>
      </c>
      <c r="DU26" s="425">
        <v>18.28033794936988</v>
      </c>
      <c r="DV26" s="425">
        <v>18.495286513248367</v>
      </c>
      <c r="DW26" s="425">
        <v>19.943417449340672</v>
      </c>
      <c r="DX26" s="425">
        <v>19.175446077496165</v>
      </c>
      <c r="DY26" s="425">
        <v>18.445218351776827</v>
      </c>
      <c r="DZ26" s="425">
        <v>17.974135674701206</v>
      </c>
      <c r="EA26" s="425">
        <v>20.70629327253917</v>
      </c>
      <c r="EB26" s="425">
        <f t="shared" si="10"/>
        <v>24.154025618925903</v>
      </c>
      <c r="EC26" s="425">
        <v>19.432045915362341</v>
      </c>
      <c r="ED26" s="425">
        <v>18.099845003682312</v>
      </c>
      <c r="EE26" s="425">
        <v>18.179947822734668</v>
      </c>
      <c r="EF26" s="425">
        <v>18.277274026460123</v>
      </c>
      <c r="EG26" s="425">
        <v>18.122498428686225</v>
      </c>
      <c r="EH26" s="425">
        <v>17.890528615129902</v>
      </c>
      <c r="EI26" s="425">
        <v>18.074365971497834</v>
      </c>
      <c r="EJ26" s="425">
        <v>18.609059576143299</v>
      </c>
      <c r="EK26" s="425">
        <v>18.286413513428602</v>
      </c>
      <c r="EL26" s="425">
        <v>17.832423700408931</v>
      </c>
      <c r="EM26" s="425">
        <v>20.66541045061587</v>
      </c>
      <c r="EN26" s="425">
        <v>24.154025618925903</v>
      </c>
      <c r="EO26" s="425">
        <f t="shared" si="11"/>
        <v>18.11148256598343</v>
      </c>
      <c r="EP26" s="23">
        <v>24.543309961220576</v>
      </c>
      <c r="EQ26" s="23">
        <v>20.790372854538575</v>
      </c>
      <c r="ER26" s="23">
        <v>18.809999999999999</v>
      </c>
      <c r="ES26" s="23">
        <v>18.78240178441591</v>
      </c>
      <c r="ET26" s="23">
        <v>17.04</v>
      </c>
      <c r="EU26" s="23">
        <v>20.810895720831287</v>
      </c>
      <c r="EV26" s="23">
        <v>18.181355578845348</v>
      </c>
      <c r="EW26" s="23">
        <v>19.548907897736139</v>
      </c>
      <c r="EX26" s="23">
        <v>19.079999999999998</v>
      </c>
      <c r="EY26" s="23">
        <v>19.106024649054934</v>
      </c>
      <c r="EZ26" s="23">
        <v>20.100244994087696</v>
      </c>
      <c r="FA26" s="23">
        <v>18.11148256598343</v>
      </c>
    </row>
    <row r="27" spans="1:157" s="131" customFormat="1" ht="12.75">
      <c r="A27" s="792" t="s">
        <v>3190</v>
      </c>
      <c r="B27" s="425">
        <f t="shared" si="0"/>
        <v>0</v>
      </c>
      <c r="C27" s="425">
        <v>0</v>
      </c>
      <c r="D27" s="425">
        <v>0</v>
      </c>
      <c r="E27" s="425">
        <v>0</v>
      </c>
      <c r="F27" s="425">
        <v>0</v>
      </c>
      <c r="G27" s="425">
        <v>0</v>
      </c>
      <c r="H27" s="425">
        <v>0</v>
      </c>
      <c r="I27" s="425">
        <v>0</v>
      </c>
      <c r="J27" s="425">
        <v>0</v>
      </c>
      <c r="K27" s="425">
        <v>0</v>
      </c>
      <c r="L27" s="425">
        <v>0</v>
      </c>
      <c r="M27" s="425">
        <v>0</v>
      </c>
      <c r="N27" s="425">
        <v>0</v>
      </c>
      <c r="O27" s="425">
        <f t="shared" si="1"/>
        <v>0</v>
      </c>
      <c r="P27" s="425">
        <v>0</v>
      </c>
      <c r="Q27" s="425">
        <v>0</v>
      </c>
      <c r="R27" s="425">
        <v>0</v>
      </c>
      <c r="S27" s="425">
        <v>0</v>
      </c>
      <c r="T27" s="425">
        <v>0</v>
      </c>
      <c r="U27" s="425">
        <v>0</v>
      </c>
      <c r="V27" s="425">
        <v>0</v>
      </c>
      <c r="W27" s="425">
        <v>0</v>
      </c>
      <c r="X27" s="425">
        <v>0</v>
      </c>
      <c r="Y27" s="425">
        <v>0</v>
      </c>
      <c r="Z27" s="425">
        <v>0</v>
      </c>
      <c r="AA27" s="425">
        <v>0</v>
      </c>
      <c r="AB27" s="425">
        <f t="shared" si="2"/>
        <v>0</v>
      </c>
      <c r="AC27" s="425">
        <v>0</v>
      </c>
      <c r="AD27" s="425">
        <v>0</v>
      </c>
      <c r="AE27" s="425">
        <v>0</v>
      </c>
      <c r="AF27" s="425">
        <v>0</v>
      </c>
      <c r="AG27" s="425">
        <v>0</v>
      </c>
      <c r="AH27" s="425">
        <v>0</v>
      </c>
      <c r="AI27" s="425">
        <v>0</v>
      </c>
      <c r="AJ27" s="425">
        <v>0</v>
      </c>
      <c r="AK27" s="425">
        <v>0</v>
      </c>
      <c r="AL27" s="425">
        <v>0</v>
      </c>
      <c r="AM27" s="425">
        <v>0</v>
      </c>
      <c r="AN27" s="425">
        <v>0</v>
      </c>
      <c r="AO27" s="425">
        <f t="shared" si="3"/>
        <v>0</v>
      </c>
      <c r="AP27" s="425">
        <v>0</v>
      </c>
      <c r="AQ27" s="425">
        <v>0</v>
      </c>
      <c r="AR27" s="425">
        <v>0</v>
      </c>
      <c r="AS27" s="425">
        <v>0</v>
      </c>
      <c r="AT27" s="425">
        <v>0</v>
      </c>
      <c r="AU27" s="425">
        <v>0</v>
      </c>
      <c r="AV27" s="425">
        <v>0</v>
      </c>
      <c r="AW27" s="425">
        <v>0</v>
      </c>
      <c r="AX27" s="425">
        <v>0</v>
      </c>
      <c r="AY27" s="425">
        <v>0</v>
      </c>
      <c r="AZ27" s="425">
        <v>0</v>
      </c>
      <c r="BA27" s="425">
        <v>0</v>
      </c>
      <c r="BB27" s="425">
        <f t="shared" si="4"/>
        <v>0</v>
      </c>
      <c r="BC27" s="425">
        <v>0</v>
      </c>
      <c r="BD27" s="425">
        <v>0</v>
      </c>
      <c r="BE27" s="425">
        <v>0</v>
      </c>
      <c r="BF27" s="425">
        <v>0</v>
      </c>
      <c r="BG27" s="425">
        <v>0</v>
      </c>
      <c r="BH27" s="425">
        <v>0</v>
      </c>
      <c r="BI27" s="425">
        <v>0</v>
      </c>
      <c r="BJ27" s="425">
        <v>0</v>
      </c>
      <c r="BK27" s="425">
        <v>0</v>
      </c>
      <c r="BL27" s="425">
        <v>0</v>
      </c>
      <c r="BM27" s="425">
        <v>0</v>
      </c>
      <c r="BN27" s="425">
        <v>0</v>
      </c>
      <c r="BO27" s="425">
        <f t="shared" si="5"/>
        <v>0</v>
      </c>
      <c r="BP27" s="425">
        <v>0</v>
      </c>
      <c r="BQ27" s="425">
        <v>0</v>
      </c>
      <c r="BR27" s="425">
        <v>0</v>
      </c>
      <c r="BS27" s="425">
        <v>0</v>
      </c>
      <c r="BT27" s="425">
        <v>0</v>
      </c>
      <c r="BU27" s="425">
        <v>0</v>
      </c>
      <c r="BV27" s="425">
        <v>0</v>
      </c>
      <c r="BW27" s="425">
        <v>0</v>
      </c>
      <c r="BX27" s="425">
        <v>0</v>
      </c>
      <c r="BY27" s="425">
        <v>0</v>
      </c>
      <c r="BZ27" s="425">
        <v>0</v>
      </c>
      <c r="CA27" s="425">
        <v>0</v>
      </c>
      <c r="CB27" s="425">
        <f t="shared" si="6"/>
        <v>0</v>
      </c>
      <c r="CC27" s="425">
        <v>0</v>
      </c>
      <c r="CD27" s="425">
        <v>0</v>
      </c>
      <c r="CE27" s="425">
        <v>0</v>
      </c>
      <c r="CF27" s="425">
        <v>0</v>
      </c>
      <c r="CG27" s="425">
        <v>0</v>
      </c>
      <c r="CH27" s="425">
        <v>0</v>
      </c>
      <c r="CI27" s="425">
        <v>0</v>
      </c>
      <c r="CJ27" s="425">
        <v>0</v>
      </c>
      <c r="CK27" s="425">
        <v>0</v>
      </c>
      <c r="CL27" s="425">
        <v>0</v>
      </c>
      <c r="CM27" s="425">
        <v>0</v>
      </c>
      <c r="CN27" s="425">
        <v>0</v>
      </c>
      <c r="CO27" s="425">
        <f t="shared" si="7"/>
        <v>20.470000000000002</v>
      </c>
      <c r="CP27" s="425">
        <v>0</v>
      </c>
      <c r="CQ27" s="425">
        <v>0</v>
      </c>
      <c r="CR27" s="425">
        <v>0</v>
      </c>
      <c r="CS27" s="425">
        <v>34.141414141414138</v>
      </c>
      <c r="CT27" s="425">
        <v>20</v>
      </c>
      <c r="CU27" s="425">
        <v>24.63</v>
      </c>
      <c r="CV27" s="425">
        <v>26.126441748960094</v>
      </c>
      <c r="CW27" s="425">
        <v>14.190224378411155</v>
      </c>
      <c r="CX27" s="425">
        <v>19.34183213249743</v>
      </c>
      <c r="CY27" s="425">
        <v>21.885749440715887</v>
      </c>
      <c r="CZ27" s="425">
        <v>25.6261744966443</v>
      </c>
      <c r="DA27" s="425">
        <v>20.470000000000002</v>
      </c>
      <c r="DB27" s="425">
        <f t="shared" si="8"/>
        <v>18.925917685473461</v>
      </c>
      <c r="DC27" s="425">
        <v>26.756124031007751</v>
      </c>
      <c r="DD27" s="425">
        <v>23.148083675756446</v>
      </c>
      <c r="DE27" s="425">
        <v>20</v>
      </c>
      <c r="DF27" s="425">
        <v>0</v>
      </c>
      <c r="DG27" s="425">
        <v>24.999999999999996</v>
      </c>
      <c r="DH27" s="425">
        <v>10.257788255465067</v>
      </c>
      <c r="DI27" s="425">
        <v>12.229158903380355</v>
      </c>
      <c r="DJ27" s="425">
        <v>21.674461559907993</v>
      </c>
      <c r="DK27" s="425">
        <v>22.528174144824526</v>
      </c>
      <c r="DL27" s="425">
        <v>24.61178519121237</v>
      </c>
      <c r="DM27" s="425">
        <v>20.33614561831488</v>
      </c>
      <c r="DN27" s="425">
        <v>18.925917685473461</v>
      </c>
      <c r="DO27" s="425">
        <f t="shared" si="9"/>
        <v>19.243718659276851</v>
      </c>
      <c r="DP27" s="425">
        <v>18.476120076349126</v>
      </c>
      <c r="DQ27" s="425">
        <v>19.567076106413186</v>
      </c>
      <c r="DR27" s="425">
        <v>20.546115334693123</v>
      </c>
      <c r="DS27" s="425">
        <v>19.975825740318907</v>
      </c>
      <c r="DT27" s="425">
        <v>20.01827620466965</v>
      </c>
      <c r="DU27" s="425">
        <v>19.960883280757098</v>
      </c>
      <c r="DV27" s="425">
        <v>19.476239570917759</v>
      </c>
      <c r="DW27" s="425">
        <v>18.819848111658462</v>
      </c>
      <c r="DX27" s="425">
        <v>19.936015304347826</v>
      </c>
      <c r="DY27" s="425">
        <v>19.911008769162823</v>
      </c>
      <c r="DZ27" s="425">
        <v>19.558298155965343</v>
      </c>
      <c r="EA27" s="425">
        <v>19.243718659276851</v>
      </c>
      <c r="EB27" s="425">
        <f t="shared" si="10"/>
        <v>17.421393827602344</v>
      </c>
      <c r="EC27" s="425">
        <v>20.948412698412699</v>
      </c>
      <c r="ED27" s="425">
        <v>16.087720260290997</v>
      </c>
      <c r="EE27" s="425">
        <v>15.126845309456014</v>
      </c>
      <c r="EF27" s="425">
        <v>15.291381716678297</v>
      </c>
      <c r="EG27" s="425">
        <v>21.282771173848438</v>
      </c>
      <c r="EH27" s="425">
        <v>17.059912007542213</v>
      </c>
      <c r="EI27" s="425">
        <v>16.012036057498186</v>
      </c>
      <c r="EJ27" s="425">
        <v>17.313593345837475</v>
      </c>
      <c r="EK27" s="425">
        <v>16.146384014433306</v>
      </c>
      <c r="EL27" s="425">
        <v>21.90950523272387</v>
      </c>
      <c r="EM27" s="425">
        <v>16.670006134479557</v>
      </c>
      <c r="EN27" s="425">
        <v>17.421393827602344</v>
      </c>
      <c r="EO27" s="425">
        <f t="shared" si="11"/>
        <v>15.858569037459633</v>
      </c>
      <c r="EP27" s="23">
        <v>20.476092413793101</v>
      </c>
      <c r="EQ27" s="23">
        <v>20.419960906730463</v>
      </c>
      <c r="ER27" s="23">
        <v>19.39</v>
      </c>
      <c r="ES27" s="23">
        <v>19.831700855295182</v>
      </c>
      <c r="ET27" s="23">
        <v>17.27</v>
      </c>
      <c r="EU27" s="23">
        <v>17.371450159408806</v>
      </c>
      <c r="EV27" s="23">
        <v>21.840187849282263</v>
      </c>
      <c r="EW27" s="23">
        <v>19.432428990923651</v>
      </c>
      <c r="EX27" s="23">
        <v>19.059999999999999</v>
      </c>
      <c r="EY27" s="23">
        <v>15.079743262215475</v>
      </c>
      <c r="EZ27" s="23">
        <v>14.921637775421905</v>
      </c>
      <c r="FA27" s="23">
        <v>15.858569037459633</v>
      </c>
    </row>
    <row r="28" spans="1:157" s="131" customFormat="1" ht="12.75">
      <c r="A28" s="725" t="s">
        <v>3191</v>
      </c>
      <c r="B28" s="425">
        <f t="shared" si="0"/>
        <v>53.644379132990451</v>
      </c>
      <c r="C28" s="425">
        <v>74.984126984126988</v>
      </c>
      <c r="D28" s="425">
        <v>37.562560386473429</v>
      </c>
      <c r="E28" s="425">
        <v>39.458931648477879</v>
      </c>
      <c r="F28" s="425">
        <v>71.755403610221137</v>
      </c>
      <c r="G28" s="425">
        <v>67.92018438298345</v>
      </c>
      <c r="H28" s="425">
        <v>76.444673112747282</v>
      </c>
      <c r="I28" s="425">
        <v>65.010398304933858</v>
      </c>
      <c r="J28" s="425">
        <v>50.829134218964725</v>
      </c>
      <c r="K28" s="425">
        <v>49.192909454061251</v>
      </c>
      <c r="L28" s="425">
        <v>35.333333333333336</v>
      </c>
      <c r="M28" s="425">
        <v>37.614921780986762</v>
      </c>
      <c r="N28" s="425">
        <v>53.644379132990451</v>
      </c>
      <c r="O28" s="425">
        <f t="shared" si="1"/>
        <v>54.967933733784903</v>
      </c>
      <c r="P28" s="425">
        <v>57.496906487537565</v>
      </c>
      <c r="Q28" s="425">
        <v>71.186966620709043</v>
      </c>
      <c r="R28" s="425">
        <v>40.818195179306286</v>
      </c>
      <c r="S28" s="425">
        <v>45.127921463098616</v>
      </c>
      <c r="T28" s="425">
        <v>48.635935910478132</v>
      </c>
      <c r="U28" s="425">
        <v>57.95573038885238</v>
      </c>
      <c r="V28" s="425">
        <v>67.236304263760175</v>
      </c>
      <c r="W28" s="425">
        <v>52.054050146150537</v>
      </c>
      <c r="X28" s="425">
        <v>46.808104360978064</v>
      </c>
      <c r="Y28" s="425">
        <v>47.074782129753835</v>
      </c>
      <c r="Z28" s="425">
        <v>47.075110310849055</v>
      </c>
      <c r="AA28" s="425">
        <v>54.967933733784903</v>
      </c>
      <c r="AB28" s="425">
        <f t="shared" si="2"/>
        <v>36.331017170029043</v>
      </c>
      <c r="AC28" s="425">
        <v>45.023540219495182</v>
      </c>
      <c r="AD28" s="425">
        <v>47.040694311472798</v>
      </c>
      <c r="AE28" s="425">
        <v>47.61259209712891</v>
      </c>
      <c r="AF28" s="425">
        <v>43.12505108295872</v>
      </c>
      <c r="AG28" s="425">
        <v>41.806921431075402</v>
      </c>
      <c r="AH28" s="425">
        <v>43.433907913632915</v>
      </c>
      <c r="AI28" s="425">
        <v>44.763083468723842</v>
      </c>
      <c r="AJ28" s="425">
        <v>48.179059515889669</v>
      </c>
      <c r="AK28" s="425">
        <v>47.397568536812386</v>
      </c>
      <c r="AL28" s="425">
        <v>39.914494443909867</v>
      </c>
      <c r="AM28" s="425">
        <v>37.177313719071464</v>
      </c>
      <c r="AN28" s="425">
        <v>36.331017170029043</v>
      </c>
      <c r="AO28" s="425">
        <f t="shared" si="3"/>
        <v>43.901562758218681</v>
      </c>
      <c r="AP28" s="425">
        <v>47.92297193702337</v>
      </c>
      <c r="AQ28" s="425">
        <v>42.785127902480724</v>
      </c>
      <c r="AR28" s="425">
        <v>40.12572890626079</v>
      </c>
      <c r="AS28" s="425">
        <v>42.530318735332507</v>
      </c>
      <c r="AT28" s="425">
        <v>42.966581496082149</v>
      </c>
      <c r="AU28" s="425">
        <v>44.303526714499796</v>
      </c>
      <c r="AV28" s="425">
        <v>36.778548570578032</v>
      </c>
      <c r="AW28" s="425">
        <v>53.930792843691144</v>
      </c>
      <c r="AX28" s="425">
        <v>44.041844840444945</v>
      </c>
      <c r="AY28" s="425">
        <v>48.260904350503161</v>
      </c>
      <c r="AZ28" s="425">
        <v>44.791134852286916</v>
      </c>
      <c r="BA28" s="425">
        <v>43.901562758218681</v>
      </c>
      <c r="BB28" s="425">
        <f t="shared" si="4"/>
        <v>32.149226942341471</v>
      </c>
      <c r="BC28" s="425">
        <v>39.560078101948029</v>
      </c>
      <c r="BD28" s="425">
        <v>38.876998650497015</v>
      </c>
      <c r="BE28" s="425">
        <v>37.169310954349363</v>
      </c>
      <c r="BF28" s="425">
        <v>36.919650933982417</v>
      </c>
      <c r="BG28" s="425">
        <v>35.201189555239424</v>
      </c>
      <c r="BH28" s="425">
        <v>37.878614678272413</v>
      </c>
      <c r="BI28" s="425">
        <v>35.263399265727131</v>
      </c>
      <c r="BJ28" s="425">
        <v>34.908081204822118</v>
      </c>
      <c r="BK28" s="425">
        <v>33.929667717847579</v>
      </c>
      <c r="BL28" s="425">
        <v>32.432094815213496</v>
      </c>
      <c r="BM28" s="425">
        <v>32.045803911706095</v>
      </c>
      <c r="BN28" s="425">
        <v>32.149226942341471</v>
      </c>
      <c r="BO28" s="425">
        <f t="shared" si="5"/>
        <v>28.311891394197321</v>
      </c>
      <c r="BP28" s="425">
        <v>31.96106192584957</v>
      </c>
      <c r="BQ28" s="425">
        <v>35.292973436380386</v>
      </c>
      <c r="BR28" s="425">
        <v>33.909245179733588</v>
      </c>
      <c r="BS28" s="425">
        <v>32.27081101502155</v>
      </c>
      <c r="BT28" s="425">
        <v>31.501460812817669</v>
      </c>
      <c r="BU28" s="425">
        <v>33.473354336022098</v>
      </c>
      <c r="BV28" s="425">
        <v>32.091980255815947</v>
      </c>
      <c r="BW28" s="425">
        <v>30.274066218979211</v>
      </c>
      <c r="BX28" s="425">
        <v>30.939037749189566</v>
      </c>
      <c r="BY28" s="425">
        <v>31.921993107469333</v>
      </c>
      <c r="BZ28" s="425">
        <v>29.248790673185415</v>
      </c>
      <c r="CA28" s="425">
        <v>28.311891394197321</v>
      </c>
      <c r="CB28" s="425">
        <f t="shared" si="6"/>
        <v>23.872007252992489</v>
      </c>
      <c r="CC28" s="425">
        <v>28.847703202554445</v>
      </c>
      <c r="CD28" s="425">
        <v>25.791914317725485</v>
      </c>
      <c r="CE28" s="425">
        <v>26.14692869016865</v>
      </c>
      <c r="CF28" s="425">
        <v>26.951245098669407</v>
      </c>
      <c r="CG28" s="425">
        <v>27.736934707715864</v>
      </c>
      <c r="CH28" s="425">
        <v>27.128633751158755</v>
      </c>
      <c r="CI28" s="425">
        <v>25.022003025898133</v>
      </c>
      <c r="CJ28" s="425">
        <v>25.481301390198748</v>
      </c>
      <c r="CK28" s="425">
        <v>25.477357803362946</v>
      </c>
      <c r="CL28" s="425">
        <v>25.17281385759517</v>
      </c>
      <c r="CM28" s="425">
        <v>25.651122097642798</v>
      </c>
      <c r="CN28" s="425">
        <v>23.872007252992489</v>
      </c>
      <c r="CO28" s="425">
        <f t="shared" si="7"/>
        <v>26.710125183927559</v>
      </c>
      <c r="CP28" s="425">
        <v>22.302437363432848</v>
      </c>
      <c r="CQ28" s="425">
        <v>22.691496644790206</v>
      </c>
      <c r="CR28" s="425">
        <v>23.001829343880047</v>
      </c>
      <c r="CS28" s="425">
        <v>26.376037285055695</v>
      </c>
      <c r="CT28" s="425">
        <v>26.06412313186086</v>
      </c>
      <c r="CU28" s="425">
        <v>24.694956029991488</v>
      </c>
      <c r="CV28" s="425">
        <v>26.335287537000237</v>
      </c>
      <c r="CW28" s="425">
        <v>25.864705098904555</v>
      </c>
      <c r="CX28" s="425">
        <v>25.771879534516202</v>
      </c>
      <c r="CY28" s="425">
        <v>26.437997182063214</v>
      </c>
      <c r="CZ28" s="425">
        <v>27.920044213570034</v>
      </c>
      <c r="DA28" s="425">
        <v>26.710125183927559</v>
      </c>
      <c r="DB28" s="425">
        <f t="shared" si="8"/>
        <v>21.127638078576346</v>
      </c>
      <c r="DC28" s="425">
        <v>24.125921903487711</v>
      </c>
      <c r="DD28" s="425">
        <v>23.790068228446014</v>
      </c>
      <c r="DE28" s="425">
        <v>23.620084444844633</v>
      </c>
      <c r="DF28" s="425">
        <v>23.91722513922036</v>
      </c>
      <c r="DG28" s="425">
        <v>24.779096321221729</v>
      </c>
      <c r="DH28" s="425">
        <v>24.964155416600629</v>
      </c>
      <c r="DI28" s="425">
        <v>23.035574579048042</v>
      </c>
      <c r="DJ28" s="425">
        <v>23.735052986618538</v>
      </c>
      <c r="DK28" s="425">
        <v>23.951371954754848</v>
      </c>
      <c r="DL28" s="425">
        <v>24.562493064720297</v>
      </c>
      <c r="DM28" s="425">
        <v>21.939393156478275</v>
      </c>
      <c r="DN28" s="425">
        <v>21.127638078576346</v>
      </c>
      <c r="DO28" s="425">
        <f t="shared" si="9"/>
        <v>23.364028252024795</v>
      </c>
      <c r="DP28" s="425">
        <v>24.151905605937777</v>
      </c>
      <c r="DQ28" s="425">
        <v>22.70449558556863</v>
      </c>
      <c r="DR28" s="425">
        <v>23.298143709653818</v>
      </c>
      <c r="DS28" s="425">
        <v>22.566491689381369</v>
      </c>
      <c r="DT28" s="425">
        <v>22.567352742762829</v>
      </c>
      <c r="DU28" s="425">
        <v>22.837382126939669</v>
      </c>
      <c r="DV28" s="425">
        <v>22.619828728353351</v>
      </c>
      <c r="DW28" s="425">
        <v>22.203281955218063</v>
      </c>
      <c r="DX28" s="425">
        <v>21.684652464142889</v>
      </c>
      <c r="DY28" s="425">
        <v>23.212763383336487</v>
      </c>
      <c r="DZ28" s="425">
        <v>23.430872965192361</v>
      </c>
      <c r="EA28" s="425">
        <v>23.364028252024795</v>
      </c>
      <c r="EB28" s="425">
        <f t="shared" si="10"/>
        <v>26.21477571609417</v>
      </c>
      <c r="EC28" s="425">
        <v>24.351078283872784</v>
      </c>
      <c r="ED28" s="425">
        <v>23.676137361648518</v>
      </c>
      <c r="EE28" s="425">
        <v>22.664741532435588</v>
      </c>
      <c r="EF28" s="425">
        <v>22.516545689575217</v>
      </c>
      <c r="EG28" s="425">
        <v>23.130438466743716</v>
      </c>
      <c r="EH28" s="425">
        <v>23.532329816071183</v>
      </c>
      <c r="EI28" s="425">
        <v>23.983087236981614</v>
      </c>
      <c r="EJ28" s="425">
        <v>23.014479895880577</v>
      </c>
      <c r="EK28" s="425">
        <v>21.848917255864862</v>
      </c>
      <c r="EL28" s="425">
        <v>22.311806404145745</v>
      </c>
      <c r="EM28" s="425">
        <v>23.566757603506456</v>
      </c>
      <c r="EN28" s="425">
        <v>26.21477571609417</v>
      </c>
      <c r="EO28" s="425">
        <f t="shared" si="11"/>
        <v>24.504758059231104</v>
      </c>
      <c r="EP28" s="23">
        <v>23.81</v>
      </c>
      <c r="EQ28" s="23">
        <v>21.16</v>
      </c>
      <c r="ER28" s="23">
        <v>21.31</v>
      </c>
      <c r="ES28" s="23">
        <v>26.41</v>
      </c>
      <c r="ET28" s="23">
        <v>24.07</v>
      </c>
      <c r="EU28" s="23">
        <v>23.7</v>
      </c>
      <c r="EV28" s="23">
        <v>25.53</v>
      </c>
      <c r="EW28" s="23">
        <v>24.76</v>
      </c>
      <c r="EX28" s="23">
        <v>24.34</v>
      </c>
      <c r="EY28" s="23">
        <v>23.91</v>
      </c>
      <c r="EZ28" s="23">
        <v>23.234978145135944</v>
      </c>
      <c r="FA28" s="23">
        <v>24.504758059231104</v>
      </c>
    </row>
    <row r="29" spans="1:157" s="131" customFormat="1" ht="12.75">
      <c r="A29" s="725" t="s">
        <v>2980</v>
      </c>
      <c r="B29" s="425">
        <f t="shared" si="0"/>
        <v>73.186154938866636</v>
      </c>
      <c r="C29" s="425">
        <v>38.44026490066225</v>
      </c>
      <c r="D29" s="425">
        <v>39.621037463976947</v>
      </c>
      <c r="E29" s="425">
        <v>38.932336655592472</v>
      </c>
      <c r="F29" s="425">
        <v>64.971282602220981</v>
      </c>
      <c r="G29" s="425">
        <v>69.963390619405658</v>
      </c>
      <c r="H29" s="425">
        <v>47.939267861024</v>
      </c>
      <c r="I29" s="425">
        <v>43.451248733973962</v>
      </c>
      <c r="J29" s="425">
        <v>61.248867463288725</v>
      </c>
      <c r="K29" s="425">
        <v>72.582580617009199</v>
      </c>
      <c r="L29" s="425">
        <v>72.051804312334625</v>
      </c>
      <c r="M29" s="425">
        <v>58</v>
      </c>
      <c r="N29" s="425">
        <v>73.186154938866636</v>
      </c>
      <c r="O29" s="425">
        <f t="shared" si="1"/>
        <v>42.497575349385414</v>
      </c>
      <c r="P29" s="425">
        <v>71.868646812544426</v>
      </c>
      <c r="Q29" s="425">
        <v>21</v>
      </c>
      <c r="R29" s="425">
        <v>78.916382499597887</v>
      </c>
      <c r="S29" s="425">
        <v>28.190155091031688</v>
      </c>
      <c r="T29" s="425">
        <v>28.591294925049667</v>
      </c>
      <c r="U29" s="425">
        <v>34.630565741225773</v>
      </c>
      <c r="V29" s="425">
        <v>50.905263157894737</v>
      </c>
      <c r="W29" s="425">
        <v>37.165521191294388</v>
      </c>
      <c r="X29" s="425">
        <v>40.6195259140217</v>
      </c>
      <c r="Y29" s="425">
        <v>48.259244437329919</v>
      </c>
      <c r="Z29" s="425">
        <v>47.396231534519131</v>
      </c>
      <c r="AA29" s="425">
        <v>42.497575349385414</v>
      </c>
      <c r="AB29" s="425">
        <f t="shared" si="2"/>
        <v>44.525819128724969</v>
      </c>
      <c r="AC29" s="425">
        <v>27.547275860167623</v>
      </c>
      <c r="AD29" s="425">
        <v>34.517147110608832</v>
      </c>
      <c r="AE29" s="425">
        <v>39.256989802175632</v>
      </c>
      <c r="AF29" s="425">
        <v>40.206321948120134</v>
      </c>
      <c r="AG29" s="425">
        <v>40.120623446333902</v>
      </c>
      <c r="AH29" s="425">
        <v>40.121439901904495</v>
      </c>
      <c r="AI29" s="425">
        <v>44.527355002691564</v>
      </c>
      <c r="AJ29" s="425">
        <v>36.344736756263046</v>
      </c>
      <c r="AK29" s="425">
        <v>46.939760837517234</v>
      </c>
      <c r="AL29" s="425">
        <v>35.772248082237155</v>
      </c>
      <c r="AM29" s="425">
        <v>43.452958032731871</v>
      </c>
      <c r="AN29" s="425">
        <v>44.525819128724969</v>
      </c>
      <c r="AO29" s="425">
        <f t="shared" si="3"/>
        <v>36.921556837938297</v>
      </c>
      <c r="AP29" s="425">
        <v>44.247983436126219</v>
      </c>
      <c r="AQ29" s="425">
        <v>44.507322225659614</v>
      </c>
      <c r="AR29" s="425">
        <v>37.671217394278415</v>
      </c>
      <c r="AS29" s="425">
        <v>44.001493096228366</v>
      </c>
      <c r="AT29" s="425">
        <v>40.410782606727551</v>
      </c>
      <c r="AU29" s="425">
        <v>24.00344412420402</v>
      </c>
      <c r="AV29" s="425">
        <v>41.945255423372984</v>
      </c>
      <c r="AW29" s="425">
        <v>35.482377956990739</v>
      </c>
      <c r="AX29" s="425">
        <v>33.951714875310408</v>
      </c>
      <c r="AY29" s="425">
        <v>33.388639990672893</v>
      </c>
      <c r="AZ29" s="425">
        <v>25.572351961195839</v>
      </c>
      <c r="BA29" s="425">
        <v>36.921556837938297</v>
      </c>
      <c r="BB29" s="425">
        <f t="shared" si="4"/>
        <v>29.65621842111749</v>
      </c>
      <c r="BC29" s="425">
        <v>35.179756386830725</v>
      </c>
      <c r="BD29" s="425">
        <v>35.981948778959847</v>
      </c>
      <c r="BE29" s="425">
        <v>36.727463175877141</v>
      </c>
      <c r="BF29" s="425">
        <v>37.058543284903614</v>
      </c>
      <c r="BG29" s="425">
        <v>34.451193037568757</v>
      </c>
      <c r="BH29" s="425">
        <v>29.351594662841304</v>
      </c>
      <c r="BI29" s="425">
        <v>29.12386168466853</v>
      </c>
      <c r="BJ29" s="425">
        <v>31.00016087166486</v>
      </c>
      <c r="BK29" s="425">
        <v>31.846485939870092</v>
      </c>
      <c r="BL29" s="425">
        <v>29.102938497310795</v>
      </c>
      <c r="BM29" s="425">
        <v>28.77401404060873</v>
      </c>
      <c r="BN29" s="425">
        <v>29.65621842111749</v>
      </c>
      <c r="BO29" s="425">
        <f t="shared" si="5"/>
        <v>32.261221224717922</v>
      </c>
      <c r="BP29" s="425">
        <v>29.404457949246591</v>
      </c>
      <c r="BQ29" s="425">
        <v>29.767554038110021</v>
      </c>
      <c r="BR29" s="425">
        <v>27.649484965597551</v>
      </c>
      <c r="BS29" s="425">
        <v>25.747123889031652</v>
      </c>
      <c r="BT29" s="425">
        <v>28.032085866192453</v>
      </c>
      <c r="BU29" s="425">
        <v>30.836517982318107</v>
      </c>
      <c r="BV29" s="425">
        <v>28.024761891822131</v>
      </c>
      <c r="BW29" s="425">
        <v>27.851644177024269</v>
      </c>
      <c r="BX29" s="425">
        <v>29.023979517932673</v>
      </c>
      <c r="BY29" s="425">
        <v>30.102420358241194</v>
      </c>
      <c r="BZ29" s="425">
        <v>33.955486348293292</v>
      </c>
      <c r="CA29" s="425">
        <v>32.261221224717922</v>
      </c>
      <c r="CB29" s="425">
        <f t="shared" si="6"/>
        <v>21.360512192029748</v>
      </c>
      <c r="CC29" s="425">
        <v>28.892853046043957</v>
      </c>
      <c r="CD29" s="425">
        <v>26.486269116646906</v>
      </c>
      <c r="CE29" s="425">
        <v>24.142915579136542</v>
      </c>
      <c r="CF29" s="425">
        <v>28.184730551965501</v>
      </c>
      <c r="CG29" s="425">
        <v>28.023876307296852</v>
      </c>
      <c r="CH29" s="425">
        <v>28.552491112239718</v>
      </c>
      <c r="CI29" s="425">
        <v>26.223870824771343</v>
      </c>
      <c r="CJ29" s="425">
        <v>27.459137205682602</v>
      </c>
      <c r="CK29" s="425">
        <v>26.656500604119252</v>
      </c>
      <c r="CL29" s="425">
        <v>23.382783890269422</v>
      </c>
      <c r="CM29" s="425">
        <v>23.060811138405843</v>
      </c>
      <c r="CN29" s="425">
        <v>21.360512192029748</v>
      </c>
      <c r="CO29" s="425">
        <f t="shared" si="7"/>
        <v>22.926807704452166</v>
      </c>
      <c r="CP29" s="425">
        <v>20.22161622257763</v>
      </c>
      <c r="CQ29" s="425">
        <v>20.998052140388822</v>
      </c>
      <c r="CR29" s="425">
        <v>22.119836850171961</v>
      </c>
      <c r="CS29" s="425">
        <v>22.612798027113154</v>
      </c>
      <c r="CT29" s="425">
        <v>24.00081799001104</v>
      </c>
      <c r="CU29" s="425">
        <v>26.67550538095384</v>
      </c>
      <c r="CV29" s="425">
        <v>17.465544004457914</v>
      </c>
      <c r="CW29" s="425">
        <v>25.693621273119788</v>
      </c>
      <c r="CX29" s="425">
        <v>22.667919986199568</v>
      </c>
      <c r="CY29" s="425">
        <v>21.117746945903182</v>
      </c>
      <c r="CZ29" s="425">
        <v>23.984555607726303</v>
      </c>
      <c r="DA29" s="425">
        <v>22.926807704452166</v>
      </c>
      <c r="DB29" s="425">
        <f t="shared" si="8"/>
        <v>19.83354082954121</v>
      </c>
      <c r="DC29" s="425">
        <v>21.619577223533497</v>
      </c>
      <c r="DD29" s="425">
        <v>20.91299100814128</v>
      </c>
      <c r="DE29" s="425">
        <v>21.467248388106416</v>
      </c>
      <c r="DF29" s="425">
        <v>21.776694159421702</v>
      </c>
      <c r="DG29" s="425">
        <v>20.707641829786013</v>
      </c>
      <c r="DH29" s="425">
        <v>18.98727944727165</v>
      </c>
      <c r="DI29" s="425">
        <v>24.033681059399512</v>
      </c>
      <c r="DJ29" s="425">
        <v>18.562607167955022</v>
      </c>
      <c r="DK29" s="425">
        <v>20.747658859174258</v>
      </c>
      <c r="DL29" s="425">
        <v>20.662528834492598</v>
      </c>
      <c r="DM29" s="425">
        <v>20.592832533126572</v>
      </c>
      <c r="DN29" s="425">
        <v>19.83354082954121</v>
      </c>
      <c r="DO29" s="425">
        <f t="shared" si="9"/>
        <v>10.512848204836454</v>
      </c>
      <c r="DP29" s="425">
        <v>23.002287150460422</v>
      </c>
      <c r="DQ29" s="425">
        <v>21.053104961086568</v>
      </c>
      <c r="DR29" s="425">
        <v>19.104072203099118</v>
      </c>
      <c r="DS29" s="425">
        <v>10.971482607300914</v>
      </c>
      <c r="DT29" s="425">
        <v>9.7781462867891964</v>
      </c>
      <c r="DU29" s="425">
        <v>22.571550617283947</v>
      </c>
      <c r="DV29" s="425">
        <v>21.4089415865948</v>
      </c>
      <c r="DW29" s="425">
        <v>20.45793687365784</v>
      </c>
      <c r="DX29" s="425">
        <v>23.367098260740299</v>
      </c>
      <c r="DY29" s="425">
        <v>18.367664358312606</v>
      </c>
      <c r="DZ29" s="425">
        <v>20.370010875180988</v>
      </c>
      <c r="EA29" s="425">
        <v>10.512848204836454</v>
      </c>
      <c r="EB29" s="425">
        <f t="shared" si="10"/>
        <v>12.62924835251107</v>
      </c>
      <c r="EC29" s="425">
        <v>18.603673215263552</v>
      </c>
      <c r="ED29" s="425">
        <v>23.277204977284427</v>
      </c>
      <c r="EE29" s="425">
        <v>16.507502311022524</v>
      </c>
      <c r="EF29" s="425">
        <v>17.353024031329301</v>
      </c>
      <c r="EG29" s="425">
        <v>20.528781821565133</v>
      </c>
      <c r="EH29" s="425">
        <v>10.196403026510525</v>
      </c>
      <c r="EI29" s="425">
        <v>9.6820212196059021</v>
      </c>
      <c r="EJ29" s="425">
        <v>11.082603787929251</v>
      </c>
      <c r="EK29" s="425">
        <v>10.096536648992442</v>
      </c>
      <c r="EL29" s="425">
        <v>10.869569712671806</v>
      </c>
      <c r="EM29" s="425">
        <v>23.967579065774675</v>
      </c>
      <c r="EN29" s="425">
        <v>12.62924835251107</v>
      </c>
      <c r="EO29" s="425">
        <f t="shared" si="11"/>
        <v>18.850000000000001</v>
      </c>
      <c r="EP29" s="23">
        <v>19.28</v>
      </c>
      <c r="EQ29" s="23">
        <v>12.81</v>
      </c>
      <c r="ER29" s="23">
        <v>12.28</v>
      </c>
      <c r="ES29" s="23">
        <v>21.1</v>
      </c>
      <c r="ET29" s="23">
        <v>18.329999999999998</v>
      </c>
      <c r="EU29" s="23">
        <v>17.899999999999999</v>
      </c>
      <c r="EV29" s="23">
        <v>18.45</v>
      </c>
      <c r="EW29" s="23">
        <v>18.489999999999998</v>
      </c>
      <c r="EX29" s="23">
        <v>17.850000000000001</v>
      </c>
      <c r="EY29" s="23">
        <v>17.38</v>
      </c>
      <c r="EZ29" s="23">
        <v>20.04</v>
      </c>
      <c r="FA29" s="23">
        <v>18.850000000000001</v>
      </c>
    </row>
    <row r="30" spans="1:157" s="131" customFormat="1" ht="12.75">
      <c r="A30" s="724" t="s">
        <v>3177</v>
      </c>
      <c r="B30" s="424">
        <f t="shared" si="0"/>
        <v>67.86443787690277</v>
      </c>
      <c r="C30" s="424">
        <v>61.897374108493629</v>
      </c>
      <c r="D30" s="424">
        <v>48.204317502490866</v>
      </c>
      <c r="E30" s="424">
        <v>56.351841773932456</v>
      </c>
      <c r="F30" s="424">
        <v>42.690451255920095</v>
      </c>
      <c r="G30" s="424">
        <v>47.039638722060559</v>
      </c>
      <c r="H30" s="424">
        <v>54.862848409656827</v>
      </c>
      <c r="I30" s="424">
        <v>59.125921739525168</v>
      </c>
      <c r="J30" s="424">
        <v>51.401958584987057</v>
      </c>
      <c r="K30" s="424">
        <v>60.719778080116001</v>
      </c>
      <c r="L30" s="424">
        <v>56.762167254098799</v>
      </c>
      <c r="M30" s="424">
        <v>52.012241365283977</v>
      </c>
      <c r="N30" s="424">
        <v>67.86443787690277</v>
      </c>
      <c r="O30" s="424">
        <f t="shared" si="1"/>
        <v>55.715018320933801</v>
      </c>
      <c r="P30" s="424">
        <v>66.987217092246496</v>
      </c>
      <c r="Q30" s="424">
        <v>59.781834492511955</v>
      </c>
      <c r="R30" s="424">
        <v>62.335547904129697</v>
      </c>
      <c r="S30" s="424">
        <v>42.819780594831791</v>
      </c>
      <c r="T30" s="424">
        <v>43.575027983855534</v>
      </c>
      <c r="U30" s="424">
        <v>43.498102768624868</v>
      </c>
      <c r="V30" s="424">
        <v>46.597399461754542</v>
      </c>
      <c r="W30" s="424">
        <v>50.020266914388728</v>
      </c>
      <c r="X30" s="424">
        <v>58.212081840647315</v>
      </c>
      <c r="Y30" s="424">
        <v>55.099448043163164</v>
      </c>
      <c r="Z30" s="424">
        <v>61.235423207357279</v>
      </c>
      <c r="AA30" s="424">
        <v>55.715018320933801</v>
      </c>
      <c r="AB30" s="424">
        <f t="shared" si="2"/>
        <v>45.673084060613668</v>
      </c>
      <c r="AC30" s="424">
        <v>55.561132930373425</v>
      </c>
      <c r="AD30" s="424">
        <v>56.445178609514208</v>
      </c>
      <c r="AE30" s="424">
        <v>54.057589138956594</v>
      </c>
      <c r="AF30" s="424">
        <v>51.673805033754661</v>
      </c>
      <c r="AG30" s="424">
        <v>39.005533035426303</v>
      </c>
      <c r="AH30" s="424">
        <v>39.738760317747264</v>
      </c>
      <c r="AI30" s="424">
        <v>39.69322835379409</v>
      </c>
      <c r="AJ30" s="424">
        <v>48.67085021617423</v>
      </c>
      <c r="AK30" s="424">
        <v>48.99251914262026</v>
      </c>
      <c r="AL30" s="424">
        <v>46.922881484418838</v>
      </c>
      <c r="AM30" s="424">
        <v>46.097672424161793</v>
      </c>
      <c r="AN30" s="424">
        <v>45.673084060613668</v>
      </c>
      <c r="AO30" s="424">
        <f t="shared" si="3"/>
        <v>37.277979691643452</v>
      </c>
      <c r="AP30" s="424">
        <v>47.894455130044015</v>
      </c>
      <c r="AQ30" s="424">
        <v>48.070752780884831</v>
      </c>
      <c r="AR30" s="424">
        <v>47.020382142310233</v>
      </c>
      <c r="AS30" s="424">
        <v>42.685993023147638</v>
      </c>
      <c r="AT30" s="424">
        <v>42.798016725943363</v>
      </c>
      <c r="AU30" s="424">
        <v>42.921623319898011</v>
      </c>
      <c r="AV30" s="424">
        <v>41.87757046514691</v>
      </c>
      <c r="AW30" s="424">
        <v>40.316169925666578</v>
      </c>
      <c r="AX30" s="424">
        <v>39.127878919006591</v>
      </c>
      <c r="AY30" s="424">
        <v>37.086041323965432</v>
      </c>
      <c r="AZ30" s="424">
        <v>37.549882352284889</v>
      </c>
      <c r="BA30" s="424">
        <v>37.277979691643452</v>
      </c>
      <c r="BB30" s="424">
        <f t="shared" si="4"/>
        <v>30.941238468225894</v>
      </c>
      <c r="BC30" s="424">
        <v>33.185857637227301</v>
      </c>
      <c r="BD30" s="424">
        <v>32.750813594675577</v>
      </c>
      <c r="BE30" s="424">
        <v>33.170734671488468</v>
      </c>
      <c r="BF30" s="424">
        <v>33.284336325572866</v>
      </c>
      <c r="BG30" s="424">
        <v>31.961442902176817</v>
      </c>
      <c r="BH30" s="424">
        <v>31.901485321399477</v>
      </c>
      <c r="BI30" s="424">
        <v>31.598571199943173</v>
      </c>
      <c r="BJ30" s="424">
        <v>30.422898095925287</v>
      </c>
      <c r="BK30" s="424">
        <v>30.865453881365973</v>
      </c>
      <c r="BL30" s="424">
        <v>30.629834420902714</v>
      </c>
      <c r="BM30" s="424">
        <v>31.017652017258843</v>
      </c>
      <c r="BN30" s="424">
        <v>30.941238468225894</v>
      </c>
      <c r="BO30" s="424">
        <f t="shared" si="5"/>
        <v>27.262901442340379</v>
      </c>
      <c r="BP30" s="424">
        <v>29.188447436721589</v>
      </c>
      <c r="BQ30" s="424">
        <v>28.9251052381018</v>
      </c>
      <c r="BR30" s="424">
        <v>28.819645058146254</v>
      </c>
      <c r="BS30" s="424">
        <v>28.38172252432333</v>
      </c>
      <c r="BT30" s="424">
        <v>28.231456932916672</v>
      </c>
      <c r="BU30" s="424">
        <v>28.251000081964431</v>
      </c>
      <c r="BV30" s="424">
        <v>27.511346665344039</v>
      </c>
      <c r="BW30" s="424">
        <v>27.320177906619829</v>
      </c>
      <c r="BX30" s="424">
        <v>26.918669355599885</v>
      </c>
      <c r="BY30" s="424">
        <v>26.805725279379843</v>
      </c>
      <c r="BZ30" s="424">
        <v>26.578835535074013</v>
      </c>
      <c r="CA30" s="424">
        <v>27.262901442340379</v>
      </c>
      <c r="CB30" s="424">
        <f t="shared" si="6"/>
        <v>25.093702458336772</v>
      </c>
      <c r="CC30" s="424">
        <v>28.527698090227936</v>
      </c>
      <c r="CD30" s="424">
        <v>27.147933127632633</v>
      </c>
      <c r="CE30" s="424">
        <v>26.915919629105048</v>
      </c>
      <c r="CF30" s="424">
        <v>26.51896563184193</v>
      </c>
      <c r="CG30" s="424">
        <v>25.918562522178291</v>
      </c>
      <c r="CH30" s="424">
        <v>24.814998938298316</v>
      </c>
      <c r="CI30" s="424">
        <v>23.857539441076742</v>
      </c>
      <c r="CJ30" s="424">
        <v>23.758627942374659</v>
      </c>
      <c r="CK30" s="424">
        <v>24.056158832670512</v>
      </c>
      <c r="CL30" s="424">
        <v>25.129738356997734</v>
      </c>
      <c r="CM30" s="424">
        <v>25.201112192615835</v>
      </c>
      <c r="CN30" s="424">
        <v>25.093702458336772</v>
      </c>
      <c r="CO30" s="424">
        <f t="shared" si="7"/>
        <v>22.162232237722588</v>
      </c>
      <c r="CP30" s="424">
        <v>23.346716817452766</v>
      </c>
      <c r="CQ30" s="424">
        <v>23.060795690910073</v>
      </c>
      <c r="CR30" s="424">
        <v>24.029190971346992</v>
      </c>
      <c r="CS30" s="424">
        <v>24.888865591630278</v>
      </c>
      <c r="CT30" s="424">
        <v>25.264198713302193</v>
      </c>
      <c r="CU30" s="424">
        <v>24.732059366530841</v>
      </c>
      <c r="CV30" s="424">
        <v>23.333525434572159</v>
      </c>
      <c r="CW30" s="424">
        <v>23.408815975459387</v>
      </c>
      <c r="CX30" s="424">
        <v>22.913796075363916</v>
      </c>
      <c r="CY30" s="424">
        <v>22.373764275380982</v>
      </c>
      <c r="CZ30" s="424">
        <v>22.151465946656941</v>
      </c>
      <c r="DA30" s="424">
        <v>22.162232237722588</v>
      </c>
      <c r="DB30" s="424">
        <f t="shared" si="8"/>
        <v>19.204206839186483</v>
      </c>
      <c r="DC30" s="424">
        <v>21.847419616702446</v>
      </c>
      <c r="DD30" s="424">
        <v>22.75627659617134</v>
      </c>
      <c r="DE30" s="424">
        <v>20.980867964404645</v>
      </c>
      <c r="DF30" s="424">
        <v>21.280212254145241</v>
      </c>
      <c r="DG30" s="424">
        <v>20.757401970996533</v>
      </c>
      <c r="DH30" s="424">
        <v>20.460922069301166</v>
      </c>
      <c r="DI30" s="424">
        <v>19.445111513634103</v>
      </c>
      <c r="DJ30" s="424">
        <v>18.567539066472442</v>
      </c>
      <c r="DK30" s="424">
        <v>18.236603894025922</v>
      </c>
      <c r="DL30" s="424">
        <v>19.562143100438615</v>
      </c>
      <c r="DM30" s="424">
        <v>19.203253791149034</v>
      </c>
      <c r="DN30" s="424">
        <v>19.204206839186483</v>
      </c>
      <c r="DO30" s="424">
        <f t="shared" si="9"/>
        <v>19.332508501512415</v>
      </c>
      <c r="DP30" s="424">
        <v>19.424087086237726</v>
      </c>
      <c r="DQ30" s="424">
        <v>19.925065594018484</v>
      </c>
      <c r="DR30" s="424">
        <v>18.31962793283104</v>
      </c>
      <c r="DS30" s="424">
        <v>18.364567736173939</v>
      </c>
      <c r="DT30" s="424">
        <v>20.10421403887316</v>
      </c>
      <c r="DU30" s="424">
        <v>19.194329424749398</v>
      </c>
      <c r="DV30" s="424">
        <v>19.364669559675185</v>
      </c>
      <c r="DW30" s="424">
        <v>17.390368105468429</v>
      </c>
      <c r="DX30" s="424">
        <v>16.511920366731012</v>
      </c>
      <c r="DY30" s="424">
        <v>17.47493257738552</v>
      </c>
      <c r="DZ30" s="424">
        <v>17.976849631857512</v>
      </c>
      <c r="EA30" s="424">
        <v>19.332508501512415</v>
      </c>
      <c r="EB30" s="424">
        <f t="shared" si="10"/>
        <v>18.806928038472154</v>
      </c>
      <c r="EC30" s="424">
        <v>19.227387926921484</v>
      </c>
      <c r="ED30" s="424">
        <v>19.507284928526545</v>
      </c>
      <c r="EE30" s="424">
        <v>18.540032094276683</v>
      </c>
      <c r="EF30" s="424">
        <v>19.152378349277026</v>
      </c>
      <c r="EG30" s="424">
        <v>17.94257991911606</v>
      </c>
      <c r="EH30" s="424">
        <v>17.883019891643013</v>
      </c>
      <c r="EI30" s="424">
        <v>18.300208853832217</v>
      </c>
      <c r="EJ30" s="424">
        <v>17.888042989300388</v>
      </c>
      <c r="EK30" s="424">
        <v>19.389534667592176</v>
      </c>
      <c r="EL30" s="424">
        <v>19.541492125604719</v>
      </c>
      <c r="EM30" s="424">
        <v>19.379916768580248</v>
      </c>
      <c r="EN30" s="424">
        <v>18.806928038472154</v>
      </c>
      <c r="EO30" s="424">
        <f t="shared" si="11"/>
        <v>18.940000000000001</v>
      </c>
      <c r="EP30" s="413">
        <v>18.55</v>
      </c>
      <c r="EQ30" s="413">
        <v>18.79</v>
      </c>
      <c r="ER30" s="413">
        <v>18.940000000000001</v>
      </c>
      <c r="ES30" s="413">
        <v>19.18</v>
      </c>
      <c r="ET30" s="413">
        <v>18.79</v>
      </c>
      <c r="EU30" s="413">
        <v>18.87</v>
      </c>
      <c r="EV30" s="413">
        <v>18.350000000000001</v>
      </c>
      <c r="EW30" s="413">
        <v>18.39</v>
      </c>
      <c r="EX30" s="413">
        <v>18.989999999999998</v>
      </c>
      <c r="EY30" s="413">
        <v>19.64</v>
      </c>
      <c r="EZ30" s="413">
        <v>19.97</v>
      </c>
      <c r="FA30" s="413">
        <v>18.940000000000001</v>
      </c>
    </row>
    <row r="31" spans="1:157" s="131" customFormat="1" ht="12.75">
      <c r="A31" s="792" t="s">
        <v>3187</v>
      </c>
      <c r="B31" s="425">
        <f t="shared" si="0"/>
        <v>0</v>
      </c>
      <c r="C31" s="425">
        <v>44.999999999999993</v>
      </c>
      <c r="D31" s="425">
        <v>44.999999999999993</v>
      </c>
      <c r="E31" s="425">
        <v>45</v>
      </c>
      <c r="F31" s="425">
        <v>45</v>
      </c>
      <c r="G31" s="425">
        <v>45</v>
      </c>
      <c r="H31" s="425">
        <v>45</v>
      </c>
      <c r="I31" s="425">
        <v>45</v>
      </c>
      <c r="J31" s="425">
        <v>45</v>
      </c>
      <c r="K31" s="425">
        <v>45</v>
      </c>
      <c r="L31" s="425">
        <v>0</v>
      </c>
      <c r="M31" s="425">
        <v>0</v>
      </c>
      <c r="N31" s="425">
        <v>0</v>
      </c>
      <c r="O31" s="425">
        <f t="shared" si="1"/>
        <v>28.905148624142555</v>
      </c>
      <c r="P31" s="425">
        <v>0</v>
      </c>
      <c r="Q31" s="425">
        <v>60</v>
      </c>
      <c r="R31" s="425">
        <v>0</v>
      </c>
      <c r="S31" s="425">
        <v>0</v>
      </c>
      <c r="T31" s="425">
        <v>0</v>
      </c>
      <c r="U31" s="425">
        <v>52.028184366241049</v>
      </c>
      <c r="V31" s="425">
        <v>43.942139099941556</v>
      </c>
      <c r="W31" s="425">
        <v>48.043538164783683</v>
      </c>
      <c r="X31" s="425">
        <v>43.938866149960816</v>
      </c>
      <c r="Y31" s="425">
        <v>50</v>
      </c>
      <c r="Z31" s="425">
        <v>21.000000000000004</v>
      </c>
      <c r="AA31" s="425">
        <v>28.905148624142555</v>
      </c>
      <c r="AB31" s="425">
        <f t="shared" si="2"/>
        <v>34.042877136858948</v>
      </c>
      <c r="AC31" s="425">
        <v>32.800565770862804</v>
      </c>
      <c r="AD31" s="425">
        <v>31.934414623157622</v>
      </c>
      <c r="AE31" s="425">
        <v>30.319092073272575</v>
      </c>
      <c r="AF31" s="425">
        <v>34.133880097031309</v>
      </c>
      <c r="AG31" s="425">
        <v>23.627425149700599</v>
      </c>
      <c r="AH31" s="425">
        <v>29.197962043051838</v>
      </c>
      <c r="AI31" s="425">
        <v>34.52673434856176</v>
      </c>
      <c r="AJ31" s="425">
        <v>32.899510013145985</v>
      </c>
      <c r="AK31" s="425">
        <v>33.448750150841967</v>
      </c>
      <c r="AL31" s="425">
        <v>28.259443813741406</v>
      </c>
      <c r="AM31" s="425">
        <v>33.821245086272043</v>
      </c>
      <c r="AN31" s="425">
        <v>34.042877136858948</v>
      </c>
      <c r="AO31" s="425">
        <f t="shared" si="3"/>
        <v>29.880795850250692</v>
      </c>
      <c r="AP31" s="425">
        <v>34.281402788676282</v>
      </c>
      <c r="AQ31" s="425">
        <v>34.519500340463502</v>
      </c>
      <c r="AR31" s="425">
        <v>34.76539629652482</v>
      </c>
      <c r="AS31" s="425">
        <v>27.219093884942193</v>
      </c>
      <c r="AT31" s="425">
        <v>30.280760096769182</v>
      </c>
      <c r="AU31" s="425">
        <v>29.328982936070428</v>
      </c>
      <c r="AV31" s="425">
        <v>26.481662106974348</v>
      </c>
      <c r="AW31" s="425">
        <v>25.807065307393206</v>
      </c>
      <c r="AX31" s="425">
        <v>34.059454855195909</v>
      </c>
      <c r="AY31" s="425">
        <v>22.927968281096227</v>
      </c>
      <c r="AZ31" s="425">
        <v>33.222892133772959</v>
      </c>
      <c r="BA31" s="425">
        <v>29.880795850250692</v>
      </c>
      <c r="BB31" s="425">
        <f t="shared" si="4"/>
        <v>29.282145344903384</v>
      </c>
      <c r="BC31" s="425">
        <v>29.056001363807951</v>
      </c>
      <c r="BD31" s="425">
        <v>28.63982531753236</v>
      </c>
      <c r="BE31" s="425">
        <v>28.951035764759805</v>
      </c>
      <c r="BF31" s="425">
        <v>28.075182047613691</v>
      </c>
      <c r="BG31" s="425">
        <v>28.556390268146874</v>
      </c>
      <c r="BH31" s="425">
        <v>29.910124553450547</v>
      </c>
      <c r="BI31" s="425">
        <v>26.926302821858844</v>
      </c>
      <c r="BJ31" s="425">
        <v>25.092114289462312</v>
      </c>
      <c r="BK31" s="425">
        <v>27.026410806483891</v>
      </c>
      <c r="BL31" s="425">
        <v>27.244201926325296</v>
      </c>
      <c r="BM31" s="425">
        <v>27.333834090995914</v>
      </c>
      <c r="BN31" s="425">
        <v>29.282145344903384</v>
      </c>
      <c r="BO31" s="425">
        <f t="shared" si="5"/>
        <v>27.705020527537108</v>
      </c>
      <c r="BP31" s="425">
        <v>26.922202307495283</v>
      </c>
      <c r="BQ31" s="425">
        <v>27.437278534095391</v>
      </c>
      <c r="BR31" s="425">
        <v>27.163762498717695</v>
      </c>
      <c r="BS31" s="425">
        <v>27.59243402559834</v>
      </c>
      <c r="BT31" s="425">
        <v>27.78394138509999</v>
      </c>
      <c r="BU31" s="425">
        <v>26.901901308961303</v>
      </c>
      <c r="BV31" s="425">
        <v>27.263601036063591</v>
      </c>
      <c r="BW31" s="425">
        <v>26.959480278993691</v>
      </c>
      <c r="BX31" s="425">
        <v>27.828510462720907</v>
      </c>
      <c r="BY31" s="425">
        <v>28.039437792911546</v>
      </c>
      <c r="BZ31" s="425">
        <v>27.855763058029478</v>
      </c>
      <c r="CA31" s="425">
        <v>27.705020527537108</v>
      </c>
      <c r="CB31" s="425">
        <f t="shared" si="6"/>
        <v>24.238992728582566</v>
      </c>
      <c r="CC31" s="425">
        <v>27.420086617809453</v>
      </c>
      <c r="CD31" s="425">
        <v>26.504657116029808</v>
      </c>
      <c r="CE31" s="425">
        <v>26.279325569426078</v>
      </c>
      <c r="CF31" s="425">
        <v>26.131470834596779</v>
      </c>
      <c r="CG31" s="425">
        <v>25.074983559303277</v>
      </c>
      <c r="CH31" s="425">
        <v>24.433269915130708</v>
      </c>
      <c r="CI31" s="425">
        <v>20.239694045601546</v>
      </c>
      <c r="CJ31" s="425">
        <v>20.176964634456994</v>
      </c>
      <c r="CK31" s="425">
        <v>25.148062608622492</v>
      </c>
      <c r="CL31" s="425">
        <v>22.39388414304219</v>
      </c>
      <c r="CM31" s="425">
        <v>23.096144325442147</v>
      </c>
      <c r="CN31" s="425">
        <v>24.238992728582566</v>
      </c>
      <c r="CO31" s="425">
        <f t="shared" si="7"/>
        <v>19.665564546730089</v>
      </c>
      <c r="CP31" s="425">
        <v>23.969937677389716</v>
      </c>
      <c r="CQ31" s="425">
        <v>22.47429389087387</v>
      </c>
      <c r="CR31" s="425">
        <v>22.734913254258039</v>
      </c>
      <c r="CS31" s="425">
        <v>23.47586847772634</v>
      </c>
      <c r="CT31" s="425">
        <v>23.571841902712823</v>
      </c>
      <c r="CU31" s="425">
        <v>24.09337749196693</v>
      </c>
      <c r="CV31" s="425">
        <v>21.719943321503628</v>
      </c>
      <c r="CW31" s="425">
        <v>20.711543409429915</v>
      </c>
      <c r="CX31" s="425">
        <v>19.944985436818492</v>
      </c>
      <c r="CY31" s="425">
        <v>19.741477593092618</v>
      </c>
      <c r="CZ31" s="425">
        <v>20.209593027028674</v>
      </c>
      <c r="DA31" s="425">
        <v>19.665564546730089</v>
      </c>
      <c r="DB31" s="425">
        <f t="shared" si="8"/>
        <v>15.913503054067569</v>
      </c>
      <c r="DC31" s="425">
        <v>19.770048652773635</v>
      </c>
      <c r="DD31" s="425">
        <v>21.037417334232117</v>
      </c>
      <c r="DE31" s="425">
        <v>20.066440841843157</v>
      </c>
      <c r="DF31" s="425">
        <v>20.420892021687337</v>
      </c>
      <c r="DG31" s="425">
        <v>18.510600632835903</v>
      </c>
      <c r="DH31" s="425">
        <v>16.936526691479504</v>
      </c>
      <c r="DI31" s="425">
        <v>17.734080129281626</v>
      </c>
      <c r="DJ31" s="425">
        <v>16.520046660544388</v>
      </c>
      <c r="DK31" s="425">
        <v>16.379217295417792</v>
      </c>
      <c r="DL31" s="425">
        <v>16.669021862419651</v>
      </c>
      <c r="DM31" s="425">
        <v>16.287732235878966</v>
      </c>
      <c r="DN31" s="425">
        <v>15.913503054067569</v>
      </c>
      <c r="DO31" s="425">
        <f t="shared" si="9"/>
        <v>17.335602276135258</v>
      </c>
      <c r="DP31" s="425">
        <v>16.3260827480171</v>
      </c>
      <c r="DQ31" s="425">
        <v>16.344405789215777</v>
      </c>
      <c r="DR31" s="425">
        <v>17.575658029069405</v>
      </c>
      <c r="DS31" s="425">
        <v>16.979408807947401</v>
      </c>
      <c r="DT31" s="425">
        <v>16.252479569118119</v>
      </c>
      <c r="DU31" s="425">
        <v>15.591683303607773</v>
      </c>
      <c r="DV31" s="425">
        <v>15.571989017993587</v>
      </c>
      <c r="DW31" s="425">
        <v>14.851965003697199</v>
      </c>
      <c r="DX31" s="425">
        <v>15.32874943791774</v>
      </c>
      <c r="DY31" s="425">
        <v>15.457781560753808</v>
      </c>
      <c r="DZ31" s="425">
        <v>16.587021017261065</v>
      </c>
      <c r="EA31" s="425">
        <v>17.335602276135258</v>
      </c>
      <c r="EB31" s="425">
        <f t="shared" si="10"/>
        <v>15.148829598235364</v>
      </c>
      <c r="EC31" s="425">
        <v>16.505198508975905</v>
      </c>
      <c r="ED31" s="425">
        <v>17.107077509788741</v>
      </c>
      <c r="EE31" s="425">
        <v>17.429648998516974</v>
      </c>
      <c r="EF31" s="425">
        <v>18.149569477434682</v>
      </c>
      <c r="EG31" s="425">
        <v>15.232046739777994</v>
      </c>
      <c r="EH31" s="425">
        <v>14.490966110103717</v>
      </c>
      <c r="EI31" s="425">
        <v>14.774088816357535</v>
      </c>
      <c r="EJ31" s="425">
        <v>15.674205693118322</v>
      </c>
      <c r="EK31" s="425">
        <v>16.151478628134907</v>
      </c>
      <c r="EL31" s="425">
        <v>15.890576896058082</v>
      </c>
      <c r="EM31" s="425">
        <v>14.989951550901955</v>
      </c>
      <c r="EN31" s="425">
        <v>15.148829598235364</v>
      </c>
      <c r="EO31" s="425">
        <f t="shared" si="11"/>
        <v>14.56</v>
      </c>
      <c r="EP31" s="23">
        <v>15.27</v>
      </c>
      <c r="EQ31" s="23">
        <v>15.99</v>
      </c>
      <c r="ER31" s="23">
        <v>14.87</v>
      </c>
      <c r="ES31" s="23">
        <v>15.29</v>
      </c>
      <c r="ET31" s="23">
        <v>15.04</v>
      </c>
      <c r="EU31" s="23">
        <v>16.34</v>
      </c>
      <c r="EV31" s="23">
        <v>15.89</v>
      </c>
      <c r="EW31" s="23">
        <v>15.59</v>
      </c>
      <c r="EX31" s="23">
        <v>14.72</v>
      </c>
      <c r="EY31" s="23">
        <v>14.71</v>
      </c>
      <c r="EZ31" s="23">
        <v>14.48</v>
      </c>
      <c r="FA31" s="23">
        <v>14.56</v>
      </c>
    </row>
    <row r="32" spans="1:157" s="131" customFormat="1" ht="12.75">
      <c r="A32" s="753" t="s">
        <v>3042</v>
      </c>
      <c r="B32" s="425">
        <f t="shared" si="0"/>
        <v>0</v>
      </c>
      <c r="C32" s="425">
        <v>0</v>
      </c>
      <c r="D32" s="425">
        <v>0</v>
      </c>
      <c r="E32" s="425">
        <v>0</v>
      </c>
      <c r="F32" s="425">
        <v>0</v>
      </c>
      <c r="G32" s="425">
        <v>0</v>
      </c>
      <c r="H32" s="425">
        <v>0</v>
      </c>
      <c r="I32" s="425">
        <v>0</v>
      </c>
      <c r="J32" s="425">
        <v>0</v>
      </c>
      <c r="K32" s="425">
        <v>0</v>
      </c>
      <c r="L32" s="425">
        <v>0</v>
      </c>
      <c r="M32" s="425">
        <v>0</v>
      </c>
      <c r="N32" s="425">
        <v>0</v>
      </c>
      <c r="O32" s="425">
        <f t="shared" si="1"/>
        <v>0</v>
      </c>
      <c r="P32" s="425">
        <v>0</v>
      </c>
      <c r="Q32" s="425">
        <v>0</v>
      </c>
      <c r="R32" s="425">
        <v>0</v>
      </c>
      <c r="S32" s="425">
        <v>0</v>
      </c>
      <c r="T32" s="425">
        <v>0</v>
      </c>
      <c r="U32" s="425">
        <v>0</v>
      </c>
      <c r="V32" s="425">
        <v>0</v>
      </c>
      <c r="W32" s="425">
        <v>0</v>
      </c>
      <c r="X32" s="425">
        <v>0</v>
      </c>
      <c r="Y32" s="425">
        <v>0</v>
      </c>
      <c r="Z32" s="425">
        <v>0</v>
      </c>
      <c r="AA32" s="425">
        <v>0</v>
      </c>
      <c r="AB32" s="425">
        <f t="shared" si="2"/>
        <v>39.999999999999993</v>
      </c>
      <c r="AC32" s="425">
        <v>0</v>
      </c>
      <c r="AD32" s="425">
        <v>29.999999999999996</v>
      </c>
      <c r="AE32" s="425">
        <v>30</v>
      </c>
      <c r="AF32" s="425">
        <v>32.35883905013192</v>
      </c>
      <c r="AG32" s="425">
        <v>30.202604920405211</v>
      </c>
      <c r="AH32" s="425">
        <v>29.999999999999996</v>
      </c>
      <c r="AI32" s="425">
        <v>30</v>
      </c>
      <c r="AJ32" s="425">
        <v>31.948051948051948</v>
      </c>
      <c r="AK32" s="425">
        <v>31.066235864297255</v>
      </c>
      <c r="AL32" s="425">
        <v>0</v>
      </c>
      <c r="AM32" s="425">
        <v>40</v>
      </c>
      <c r="AN32" s="425">
        <v>39.999999999999993</v>
      </c>
      <c r="AO32" s="425">
        <f t="shared" si="3"/>
        <v>35.242599832449031</v>
      </c>
      <c r="AP32" s="425">
        <v>40</v>
      </c>
      <c r="AQ32" s="425">
        <v>0</v>
      </c>
      <c r="AR32" s="425">
        <v>37.91800502248438</v>
      </c>
      <c r="AS32" s="425">
        <v>42.172011661807588</v>
      </c>
      <c r="AT32" s="425">
        <v>18.638810688003158</v>
      </c>
      <c r="AU32" s="425">
        <v>9.1659028414298813</v>
      </c>
      <c r="AV32" s="425">
        <v>3.1464602322387316</v>
      </c>
      <c r="AW32" s="425">
        <v>3.2461677186654647</v>
      </c>
      <c r="AX32" s="425">
        <v>17.985563869942389</v>
      </c>
      <c r="AY32" s="425">
        <v>30.502669858221321</v>
      </c>
      <c r="AZ32" s="425">
        <v>40</v>
      </c>
      <c r="BA32" s="425">
        <v>35.242599832449031</v>
      </c>
      <c r="BB32" s="425">
        <f t="shared" si="4"/>
        <v>30.499339649727247</v>
      </c>
      <c r="BC32" s="425">
        <v>35.656265477959387</v>
      </c>
      <c r="BD32" s="425">
        <v>36.409677189481933</v>
      </c>
      <c r="BE32" s="425">
        <v>31.590146627565979</v>
      </c>
      <c r="BF32" s="425">
        <v>31.360870827285925</v>
      </c>
      <c r="BG32" s="425">
        <v>31.357072748267896</v>
      </c>
      <c r="BH32" s="425">
        <v>31.671420581655482</v>
      </c>
      <c r="BI32" s="425">
        <v>31.670108847334635</v>
      </c>
      <c r="BJ32" s="425">
        <v>31.674303063759314</v>
      </c>
      <c r="BK32" s="425">
        <v>31.678356164383565</v>
      </c>
      <c r="BL32" s="425">
        <v>30.689417391687083</v>
      </c>
      <c r="BM32" s="425">
        <v>40.470021926028501</v>
      </c>
      <c r="BN32" s="425">
        <v>30.499339649727247</v>
      </c>
      <c r="BO32" s="425">
        <f t="shared" si="5"/>
        <v>38.245841185382254</v>
      </c>
      <c r="BP32" s="425">
        <v>30.559185568527973</v>
      </c>
      <c r="BQ32" s="425">
        <v>30.716938893955724</v>
      </c>
      <c r="BR32" s="425">
        <v>30.657097022854643</v>
      </c>
      <c r="BS32" s="425">
        <v>30.174529719979382</v>
      </c>
      <c r="BT32" s="425">
        <v>28.344183385610851</v>
      </c>
      <c r="BU32" s="425">
        <v>30.200906934216373</v>
      </c>
      <c r="BV32" s="425">
        <v>30.677471117726274</v>
      </c>
      <c r="BW32" s="425">
        <v>31.09943681052836</v>
      </c>
      <c r="BX32" s="425">
        <v>32.031335235179512</v>
      </c>
      <c r="BY32" s="425">
        <v>31.461266288005348</v>
      </c>
      <c r="BZ32" s="425">
        <v>36.791271684196147</v>
      </c>
      <c r="CA32" s="425">
        <v>38.245841185382254</v>
      </c>
      <c r="CB32" s="425">
        <f t="shared" si="6"/>
        <v>23.187571976967369</v>
      </c>
      <c r="CC32" s="425">
        <v>38.302453423292185</v>
      </c>
      <c r="CD32" s="425">
        <v>34.693744596764233</v>
      </c>
      <c r="CE32" s="425">
        <v>33.042840078081753</v>
      </c>
      <c r="CF32" s="425">
        <v>31.885151125200085</v>
      </c>
      <c r="CG32" s="425">
        <v>31.233825212311025</v>
      </c>
      <c r="CH32" s="425">
        <v>30.377140102827763</v>
      </c>
      <c r="CI32" s="425">
        <v>31.795471464019851</v>
      </c>
      <c r="CJ32" s="425">
        <v>24.102627465574994</v>
      </c>
      <c r="CK32" s="425">
        <v>25.160049321824911</v>
      </c>
      <c r="CL32" s="425">
        <v>23.165390505359877</v>
      </c>
      <c r="CM32" s="425">
        <v>23.223818129934365</v>
      </c>
      <c r="CN32" s="425">
        <v>23.187571976967369</v>
      </c>
      <c r="CO32" s="425">
        <f t="shared" si="7"/>
        <v>19.990379318253808</v>
      </c>
      <c r="CP32" s="425">
        <v>14.053140096618359</v>
      </c>
      <c r="CQ32" s="425">
        <v>15.288779023571996</v>
      </c>
      <c r="CR32" s="425">
        <v>23.87331343823476</v>
      </c>
      <c r="CS32" s="425">
        <v>26.873285568065505</v>
      </c>
      <c r="CT32" s="425">
        <v>24.631385869565214</v>
      </c>
      <c r="CU32" s="425">
        <v>25.097186815152735</v>
      </c>
      <c r="CV32" s="425">
        <v>26.169820245979185</v>
      </c>
      <c r="CW32" s="425">
        <v>35.200000000000003</v>
      </c>
      <c r="CX32" s="425">
        <v>33.6</v>
      </c>
      <c r="CY32" s="425">
        <v>31.83</v>
      </c>
      <c r="CZ32" s="425">
        <v>18.133579723365962</v>
      </c>
      <c r="DA32" s="425">
        <v>19.990379318253808</v>
      </c>
      <c r="DB32" s="425">
        <f t="shared" si="8"/>
        <v>19.292716710980084</v>
      </c>
      <c r="DC32" s="425">
        <v>21.945920938474885</v>
      </c>
      <c r="DD32" s="425">
        <v>21.110905247082421</v>
      </c>
      <c r="DE32" s="425">
        <v>21.385400490908182</v>
      </c>
      <c r="DF32" s="425">
        <v>22.73156643778767</v>
      </c>
      <c r="DG32" s="425">
        <v>23.25603394207711</v>
      </c>
      <c r="DH32" s="425">
        <v>23.846729527142333</v>
      </c>
      <c r="DI32" s="425">
        <v>22.889832734832737</v>
      </c>
      <c r="DJ32" s="425">
        <v>22.046517357222847</v>
      </c>
      <c r="DK32" s="425">
        <v>21.244906610960928</v>
      </c>
      <c r="DL32" s="425">
        <v>18.760733418442044</v>
      </c>
      <c r="DM32" s="425">
        <v>19.867656921184594</v>
      </c>
      <c r="DN32" s="425">
        <v>19.292716710980084</v>
      </c>
      <c r="DO32" s="425">
        <f t="shared" si="9"/>
        <v>21.974905337528288</v>
      </c>
      <c r="DP32" s="425">
        <v>19.595714195627803</v>
      </c>
      <c r="DQ32" s="425">
        <v>20.032637444839086</v>
      </c>
      <c r="DR32" s="425">
        <v>22.379819142106086</v>
      </c>
      <c r="DS32" s="425">
        <v>22.382625943545829</v>
      </c>
      <c r="DT32" s="425">
        <v>23.999662340403077</v>
      </c>
      <c r="DU32" s="425">
        <v>24.197392114973781</v>
      </c>
      <c r="DV32" s="425">
        <v>24.047880402605095</v>
      </c>
      <c r="DW32" s="425">
        <v>25.043898210602595</v>
      </c>
      <c r="DX32" s="425">
        <v>24.244093434752113</v>
      </c>
      <c r="DY32" s="425">
        <v>23.709883845988386</v>
      </c>
      <c r="DZ32" s="425">
        <v>24.010480506534737</v>
      </c>
      <c r="EA32" s="425">
        <v>21.974905337528288</v>
      </c>
      <c r="EB32" s="425">
        <f t="shared" si="10"/>
        <v>20.949412877849664</v>
      </c>
      <c r="EC32" s="425">
        <v>22.123320729106069</v>
      </c>
      <c r="ED32" s="425">
        <v>20.27324397978396</v>
      </c>
      <c r="EE32" s="425">
        <v>24.598798616258961</v>
      </c>
      <c r="EF32" s="425">
        <v>24.89479968094804</v>
      </c>
      <c r="EG32" s="425">
        <v>24.837120166907834</v>
      </c>
      <c r="EH32" s="425">
        <v>24.847088473795473</v>
      </c>
      <c r="EI32" s="425">
        <v>24.618750676307112</v>
      </c>
      <c r="EJ32" s="425">
        <v>22.742263795000788</v>
      </c>
      <c r="EK32" s="425">
        <v>22.402737884467456</v>
      </c>
      <c r="EL32" s="425">
        <v>22.130809470663266</v>
      </c>
      <c r="EM32" s="425">
        <v>23.147421571449133</v>
      </c>
      <c r="EN32" s="425">
        <v>20.949412877849664</v>
      </c>
      <c r="EO32" s="425">
        <f t="shared" si="11"/>
        <v>18.84</v>
      </c>
      <c r="EP32" s="23">
        <v>21.41</v>
      </c>
      <c r="EQ32" s="23">
        <v>21.22</v>
      </c>
      <c r="ER32" s="23">
        <v>24.59</v>
      </c>
      <c r="ES32" s="23">
        <v>25.05</v>
      </c>
      <c r="ET32" s="23">
        <v>23.52</v>
      </c>
      <c r="EU32" s="23">
        <v>23.27</v>
      </c>
      <c r="EV32" s="23">
        <v>23.474783093517466</v>
      </c>
      <c r="EW32" s="23">
        <v>23.45</v>
      </c>
      <c r="EX32" s="23">
        <v>23.13</v>
      </c>
      <c r="EY32" s="23">
        <v>20.100000000000001</v>
      </c>
      <c r="EZ32" s="23">
        <v>19.564648626452026</v>
      </c>
      <c r="FA32" s="23">
        <v>18.84</v>
      </c>
    </row>
    <row r="33" spans="1:157" s="131" customFormat="1" ht="12.75">
      <c r="A33" s="792" t="s">
        <v>2901</v>
      </c>
      <c r="B33" s="425">
        <f t="shared" si="0"/>
        <v>45</v>
      </c>
      <c r="C33" s="425" t="s">
        <v>15</v>
      </c>
      <c r="D33" s="425" t="s">
        <v>15</v>
      </c>
      <c r="E33" s="425" t="s">
        <v>15</v>
      </c>
      <c r="F33" s="425" t="s">
        <v>15</v>
      </c>
      <c r="G33" s="425" t="s">
        <v>15</v>
      </c>
      <c r="H33" s="425" t="s">
        <v>15</v>
      </c>
      <c r="I33" s="425" t="s">
        <v>15</v>
      </c>
      <c r="J33" s="425" t="s">
        <v>15</v>
      </c>
      <c r="K33" s="425" t="s">
        <v>15</v>
      </c>
      <c r="L33" s="425" t="s">
        <v>15</v>
      </c>
      <c r="M33" s="425" t="s">
        <v>15</v>
      </c>
      <c r="N33" s="425">
        <v>45</v>
      </c>
      <c r="O33" s="425">
        <f t="shared" si="1"/>
        <v>36.433143435321035</v>
      </c>
      <c r="P33" s="425" t="s">
        <v>15</v>
      </c>
      <c r="Q33" s="425" t="s">
        <v>15</v>
      </c>
      <c r="R33" s="425" t="s">
        <v>15</v>
      </c>
      <c r="S33" s="425" t="s">
        <v>15</v>
      </c>
      <c r="T33" s="425" t="s">
        <v>15</v>
      </c>
      <c r="U33" s="425" t="s">
        <v>15</v>
      </c>
      <c r="V33" s="425" t="s">
        <v>15</v>
      </c>
      <c r="W33" s="425" t="s">
        <v>15</v>
      </c>
      <c r="X33" s="425" t="s">
        <v>15</v>
      </c>
      <c r="Y33" s="425">
        <v>20</v>
      </c>
      <c r="Z33" s="425">
        <v>40</v>
      </c>
      <c r="AA33" s="425">
        <v>36.433143435321035</v>
      </c>
      <c r="AB33" s="425">
        <f t="shared" si="2"/>
        <v>30</v>
      </c>
      <c r="AC33" s="425">
        <v>36.161513613290261</v>
      </c>
      <c r="AD33" s="425">
        <v>45</v>
      </c>
      <c r="AE33" s="425" t="s">
        <v>15</v>
      </c>
      <c r="AF33" s="425">
        <v>45</v>
      </c>
      <c r="AG33" s="425">
        <v>45.000000000000007</v>
      </c>
      <c r="AH33" s="425">
        <v>45</v>
      </c>
      <c r="AI33" s="425">
        <v>30.694454157633402</v>
      </c>
      <c r="AJ33" s="425">
        <v>33.772408057660321</v>
      </c>
      <c r="AK33" s="425">
        <v>30</v>
      </c>
      <c r="AL33" s="425">
        <v>31.331871244831291</v>
      </c>
      <c r="AM33" s="425">
        <v>31.333748603044903</v>
      </c>
      <c r="AN33" s="425">
        <v>30</v>
      </c>
      <c r="AO33" s="425">
        <f t="shared" si="3"/>
        <v>44.370432655557245</v>
      </c>
      <c r="AP33" s="425" t="s">
        <v>2590</v>
      </c>
      <c r="AQ33" s="425" t="s">
        <v>2590</v>
      </c>
      <c r="AR33" s="425">
        <v>35</v>
      </c>
      <c r="AS33" s="425">
        <v>35</v>
      </c>
      <c r="AT33" s="425">
        <v>35.391280653950957</v>
      </c>
      <c r="AU33" s="425" t="s">
        <v>2590</v>
      </c>
      <c r="AV33" s="425" t="s">
        <v>2590</v>
      </c>
      <c r="AW33" s="425" t="s">
        <v>2590</v>
      </c>
      <c r="AX33" s="425">
        <v>32.999999999999993</v>
      </c>
      <c r="AY33" s="425">
        <v>40.029118446135591</v>
      </c>
      <c r="AZ33" s="425">
        <v>35.239641798574759</v>
      </c>
      <c r="BA33" s="425">
        <v>44.370432655557245</v>
      </c>
      <c r="BB33" s="425">
        <f t="shared" si="4"/>
        <v>40</v>
      </c>
      <c r="BC33" s="425">
        <v>39.650898104461554</v>
      </c>
      <c r="BD33" s="425">
        <v>39.637336504161702</v>
      </c>
      <c r="BE33" s="425">
        <v>39.649922970891105</v>
      </c>
      <c r="BF33" s="425">
        <v>35.454582352463675</v>
      </c>
      <c r="BG33" s="425">
        <v>36.297774366845744</v>
      </c>
      <c r="BH33" s="425">
        <v>34.65190874181161</v>
      </c>
      <c r="BI33" s="425">
        <v>32.47123630672926</v>
      </c>
      <c r="BJ33" s="425">
        <v>35.149144692947289</v>
      </c>
      <c r="BK33" s="425">
        <v>35.895768115942026</v>
      </c>
      <c r="BL33" s="425">
        <v>35.927581728509168</v>
      </c>
      <c r="BM33" s="425">
        <v>30.831892459994577</v>
      </c>
      <c r="BN33" s="425">
        <v>40</v>
      </c>
      <c r="BO33" s="425">
        <f t="shared" si="5"/>
        <v>21.26306405534713</v>
      </c>
      <c r="BP33" s="425" t="s">
        <v>2590</v>
      </c>
      <c r="BQ33" s="425">
        <v>25</v>
      </c>
      <c r="BR33" s="425">
        <v>25</v>
      </c>
      <c r="BS33" s="425">
        <v>25</v>
      </c>
      <c r="BT33" s="425">
        <v>25</v>
      </c>
      <c r="BU33" s="425">
        <v>25.000000000000004</v>
      </c>
      <c r="BV33" s="425">
        <v>21.923083536631239</v>
      </c>
      <c r="BW33" s="425">
        <v>21.859254113468424</v>
      </c>
      <c r="BX33" s="425">
        <v>21</v>
      </c>
      <c r="BY33" s="425">
        <v>21.217527515561237</v>
      </c>
      <c r="BZ33" s="425">
        <v>21.307975200114839</v>
      </c>
      <c r="CA33" s="425">
        <v>21.26306405534713</v>
      </c>
      <c r="CB33" s="425">
        <f t="shared" si="6"/>
        <v>30.926763199369585</v>
      </c>
      <c r="CC33" s="425">
        <v>21.217520055258824</v>
      </c>
      <c r="CD33" s="425">
        <v>20.833032963199816</v>
      </c>
      <c r="CE33" s="425">
        <v>20.925436629127695</v>
      </c>
      <c r="CF33" s="425">
        <v>20.874279797211965</v>
      </c>
      <c r="CG33" s="425">
        <v>21.074514852198618</v>
      </c>
      <c r="CH33" s="425">
        <v>12.313062785937204</v>
      </c>
      <c r="CI33" s="425">
        <v>12.316183620776377</v>
      </c>
      <c r="CJ33" s="425">
        <v>11.822143960312632</v>
      </c>
      <c r="CK33" s="425">
        <v>9.5366628196213643</v>
      </c>
      <c r="CL33" s="425">
        <v>20.65697420374828</v>
      </c>
      <c r="CM33" s="425">
        <v>20.656694885697071</v>
      </c>
      <c r="CN33" s="425">
        <v>30.926763199369585</v>
      </c>
      <c r="CO33" s="425">
        <f t="shared" si="7"/>
        <v>23.237284419760304</v>
      </c>
      <c r="CP33" s="425">
        <v>9.8007522361642287</v>
      </c>
      <c r="CQ33" s="425">
        <v>9.1890612644919862</v>
      </c>
      <c r="CR33" s="425">
        <v>9.3032159264931078</v>
      </c>
      <c r="CS33" s="425" t="s">
        <v>15</v>
      </c>
      <c r="CT33" s="425" t="s">
        <v>15</v>
      </c>
      <c r="CU33" s="425" t="s">
        <v>15</v>
      </c>
      <c r="CV33" s="425">
        <v>13.047308953213552</v>
      </c>
      <c r="CW33" s="425">
        <v>13.724041906589891</v>
      </c>
      <c r="CX33" s="425">
        <v>12.780261011419251</v>
      </c>
      <c r="CY33" s="425">
        <v>28.020580350102506</v>
      </c>
      <c r="CZ33" s="425">
        <v>24.468269667904863</v>
      </c>
      <c r="DA33" s="425">
        <v>23.237284419760304</v>
      </c>
      <c r="DB33" s="425">
        <f t="shared" si="8"/>
        <v>16.221443676291173</v>
      </c>
      <c r="DC33" s="425">
        <v>21.988140677966097</v>
      </c>
      <c r="DD33" s="425">
        <v>25.499501551189244</v>
      </c>
      <c r="DE33" s="425">
        <v>14.357531672425289</v>
      </c>
      <c r="DF33" s="425">
        <v>17.144887422153616</v>
      </c>
      <c r="DG33" s="425">
        <v>15.144754695006553</v>
      </c>
      <c r="DH33" s="425">
        <v>18.967038166164521</v>
      </c>
      <c r="DI33" s="425">
        <v>18.032118383949289</v>
      </c>
      <c r="DJ33" s="425">
        <v>15.044043389729499</v>
      </c>
      <c r="DK33" s="425">
        <v>15.278297611188085</v>
      </c>
      <c r="DL33" s="425">
        <v>16.478351628805203</v>
      </c>
      <c r="DM33" s="425">
        <v>20.514025555290182</v>
      </c>
      <c r="DN33" s="425">
        <v>16.221443676291173</v>
      </c>
      <c r="DO33" s="425">
        <f t="shared" si="9"/>
        <v>23.892602113985234</v>
      </c>
      <c r="DP33" s="425">
        <v>18.019131395221994</v>
      </c>
      <c r="DQ33" s="425">
        <v>18.081933850463262</v>
      </c>
      <c r="DR33" s="425">
        <v>15.585820998571847</v>
      </c>
      <c r="DS33" s="425">
        <v>16.787807558640353</v>
      </c>
      <c r="DT33" s="425">
        <v>17.462752850014198</v>
      </c>
      <c r="DU33" s="425">
        <v>21.424940079615954</v>
      </c>
      <c r="DV33" s="425">
        <v>21.870816101944964</v>
      </c>
      <c r="DW33" s="425">
        <v>21.749569778670484</v>
      </c>
      <c r="DX33" s="425">
        <v>21.243383545069566</v>
      </c>
      <c r="DY33" s="425">
        <v>20.851017425115209</v>
      </c>
      <c r="DZ33" s="425">
        <v>20.941920116032577</v>
      </c>
      <c r="EA33" s="425">
        <v>23.892602113985234</v>
      </c>
      <c r="EB33" s="425">
        <f t="shared" si="10"/>
        <v>17.432276198312266</v>
      </c>
      <c r="EC33" s="425">
        <v>25.318076800847464</v>
      </c>
      <c r="ED33" s="425">
        <v>26.011503899902507</v>
      </c>
      <c r="EE33" s="425">
        <v>24.411028714107363</v>
      </c>
      <c r="EF33" s="425">
        <v>23.663753829615697</v>
      </c>
      <c r="EG33" s="425">
        <v>23.572406192266037</v>
      </c>
      <c r="EH33" s="425">
        <v>17.319995386144232</v>
      </c>
      <c r="EI33" s="425">
        <v>16.965241990261074</v>
      </c>
      <c r="EJ33" s="425">
        <v>22.287914292011713</v>
      </c>
      <c r="EK33" s="425">
        <v>25.059618522601983</v>
      </c>
      <c r="EL33" s="425">
        <v>25.059395649329407</v>
      </c>
      <c r="EM33" s="425">
        <v>12.547068408097285</v>
      </c>
      <c r="EN33" s="425">
        <v>17.432276198312266</v>
      </c>
      <c r="EO33" s="425">
        <f t="shared" si="11"/>
        <v>23.04</v>
      </c>
      <c r="EP33" s="21">
        <v>17.579999999999998</v>
      </c>
      <c r="EQ33" s="21">
        <v>17.62</v>
      </c>
      <c r="ER33" s="21">
        <v>21.88</v>
      </c>
      <c r="ES33" s="21">
        <v>22.81</v>
      </c>
      <c r="ET33" s="21">
        <v>24.4</v>
      </c>
      <c r="EU33" s="21">
        <v>24.36</v>
      </c>
      <c r="EV33" s="21">
        <v>23.78</v>
      </c>
      <c r="EW33" s="21">
        <v>23.75</v>
      </c>
      <c r="EX33" s="21">
        <v>21.48</v>
      </c>
      <c r="EY33" s="21">
        <v>22.41</v>
      </c>
      <c r="EZ33" s="21">
        <v>22.82</v>
      </c>
      <c r="FA33" s="21">
        <v>23.04</v>
      </c>
    </row>
    <row r="34" spans="1:157" s="131" customFormat="1" ht="12.75">
      <c r="A34" s="792" t="s">
        <v>3188</v>
      </c>
      <c r="B34" s="425">
        <f t="shared" si="0"/>
        <v>40.111023518591516</v>
      </c>
      <c r="C34" s="425">
        <v>49.943857965451052</v>
      </c>
      <c r="D34" s="425">
        <v>46.6377094972067</v>
      </c>
      <c r="E34" s="425">
        <v>43.730115567641057</v>
      </c>
      <c r="F34" s="425">
        <v>37.890363531448358</v>
      </c>
      <c r="G34" s="425">
        <v>43.12269336474283</v>
      </c>
      <c r="H34" s="425">
        <v>45</v>
      </c>
      <c r="I34" s="425">
        <v>43.424836601307184</v>
      </c>
      <c r="J34" s="425">
        <v>43.424930092493007</v>
      </c>
      <c r="K34" s="425">
        <v>42</v>
      </c>
      <c r="L34" s="425">
        <v>37.551854655563972</v>
      </c>
      <c r="M34" s="425">
        <v>42.015603046661248</v>
      </c>
      <c r="N34" s="425">
        <v>40.111023518591516</v>
      </c>
      <c r="O34" s="425">
        <f t="shared" si="1"/>
        <v>41.201572500329661</v>
      </c>
      <c r="P34" s="425">
        <v>38.857385801858811</v>
      </c>
      <c r="Q34" s="425">
        <v>40.666590065986014</v>
      </c>
      <c r="R34" s="425">
        <v>41.837346575470811</v>
      </c>
      <c r="S34" s="425">
        <v>43.717110373561191</v>
      </c>
      <c r="T34" s="425">
        <v>42.201744858274061</v>
      </c>
      <c r="U34" s="425">
        <v>43.915131090213976</v>
      </c>
      <c r="V34" s="425">
        <v>39.062068965517234</v>
      </c>
      <c r="W34" s="425">
        <v>40.068602875040582</v>
      </c>
      <c r="X34" s="425">
        <v>39.26840454274182</v>
      </c>
      <c r="Y34" s="425">
        <v>38.267681027623048</v>
      </c>
      <c r="Z34" s="425">
        <v>40.297465535203628</v>
      </c>
      <c r="AA34" s="425">
        <v>41.201572500329661</v>
      </c>
      <c r="AB34" s="425">
        <f t="shared" si="2"/>
        <v>48.680679786883182</v>
      </c>
      <c r="AC34" s="425">
        <v>39.800176672164007</v>
      </c>
      <c r="AD34" s="425">
        <v>41.416829308927433</v>
      </c>
      <c r="AE34" s="425">
        <v>39.715040489354671</v>
      </c>
      <c r="AF34" s="425">
        <v>58.850192488367888</v>
      </c>
      <c r="AG34" s="425">
        <v>38.283454139593069</v>
      </c>
      <c r="AH34" s="425">
        <v>40.753166823785818</v>
      </c>
      <c r="AI34" s="425">
        <v>41.284286207491796</v>
      </c>
      <c r="AJ34" s="425">
        <v>53.803952275398878</v>
      </c>
      <c r="AK34" s="425">
        <v>52.770382990432779</v>
      </c>
      <c r="AL34" s="425">
        <v>49.941761682091226</v>
      </c>
      <c r="AM34" s="425">
        <v>49.931109365710206</v>
      </c>
      <c r="AN34" s="425">
        <v>48.680679786883182</v>
      </c>
      <c r="AO34" s="425">
        <f t="shared" si="3"/>
        <v>42.911469508194479</v>
      </c>
      <c r="AP34" s="425">
        <v>49.315512884301988</v>
      </c>
      <c r="AQ34" s="425">
        <v>49.283023368652287</v>
      </c>
      <c r="AR34" s="425">
        <v>48.881898597919111</v>
      </c>
      <c r="AS34" s="425">
        <v>45.495211944732169</v>
      </c>
      <c r="AT34" s="425">
        <v>48.384816492995704</v>
      </c>
      <c r="AU34" s="425">
        <v>48.662645577371862</v>
      </c>
      <c r="AV34" s="425">
        <v>43.885574619996589</v>
      </c>
      <c r="AW34" s="425">
        <v>42.941915937080672</v>
      </c>
      <c r="AX34" s="425">
        <v>42.574012791828231</v>
      </c>
      <c r="AY34" s="425">
        <v>41.950977927174883</v>
      </c>
      <c r="AZ34" s="425">
        <v>42.823247121739328</v>
      </c>
      <c r="BA34" s="425">
        <v>42.911469508194479</v>
      </c>
      <c r="BB34" s="425">
        <f t="shared" si="4"/>
        <v>31.193521785993138</v>
      </c>
      <c r="BC34" s="425">
        <v>22.410812607417302</v>
      </c>
      <c r="BD34" s="425">
        <v>22.903839237290555</v>
      </c>
      <c r="BE34" s="425">
        <v>22.277188250579499</v>
      </c>
      <c r="BF34" s="425">
        <v>22.97425829192909</v>
      </c>
      <c r="BG34" s="425">
        <v>24.503006309434355</v>
      </c>
      <c r="BH34" s="425">
        <v>26.320081121371043</v>
      </c>
      <c r="BI34" s="425">
        <v>23.749223347254151</v>
      </c>
      <c r="BJ34" s="425">
        <v>24.330375705375705</v>
      </c>
      <c r="BK34" s="425">
        <v>32.166374776731224</v>
      </c>
      <c r="BL34" s="425">
        <v>31.228195486706689</v>
      </c>
      <c r="BM34" s="425">
        <v>30.153314913186758</v>
      </c>
      <c r="BN34" s="425">
        <v>31.193521785993138</v>
      </c>
      <c r="BO34" s="425">
        <f t="shared" si="5"/>
        <v>27.214209989185232</v>
      </c>
      <c r="BP34" s="425">
        <v>24.254475307623114</v>
      </c>
      <c r="BQ34" s="425">
        <v>27.070007945593332</v>
      </c>
      <c r="BR34" s="425">
        <v>28.23753174921039</v>
      </c>
      <c r="BS34" s="425">
        <v>26.781122102765011</v>
      </c>
      <c r="BT34" s="425">
        <v>27.179494414237645</v>
      </c>
      <c r="BU34" s="425">
        <v>26.726742111516465</v>
      </c>
      <c r="BV34" s="425">
        <v>27.698100088480047</v>
      </c>
      <c r="BW34" s="425">
        <v>26.139604249673006</v>
      </c>
      <c r="BX34" s="425">
        <v>25.35519279781747</v>
      </c>
      <c r="BY34" s="425">
        <v>26.295147838504811</v>
      </c>
      <c r="BZ34" s="425">
        <v>27.71994686933445</v>
      </c>
      <c r="CA34" s="425">
        <v>27.214209989185232</v>
      </c>
      <c r="CB34" s="425">
        <f t="shared" si="6"/>
        <v>21.63691316263337</v>
      </c>
      <c r="CC34" s="425">
        <v>26.281895481689471</v>
      </c>
      <c r="CD34" s="425">
        <v>23.129015462324382</v>
      </c>
      <c r="CE34" s="425">
        <v>22.642097170296388</v>
      </c>
      <c r="CF34" s="425">
        <v>22.611939955117535</v>
      </c>
      <c r="CG34" s="425">
        <v>22.056380500354688</v>
      </c>
      <c r="CH34" s="425">
        <v>21.801471640424928</v>
      </c>
      <c r="CI34" s="425">
        <v>21.272048307897514</v>
      </c>
      <c r="CJ34" s="425">
        <v>23.066191813125318</v>
      </c>
      <c r="CK34" s="425">
        <v>21.85380536314258</v>
      </c>
      <c r="CL34" s="425">
        <v>22.514240965965342</v>
      </c>
      <c r="CM34" s="425">
        <v>22.801737155236854</v>
      </c>
      <c r="CN34" s="425">
        <v>21.63691316263337</v>
      </c>
      <c r="CO34" s="425">
        <f t="shared" si="7"/>
        <v>24.350331042814947</v>
      </c>
      <c r="CP34" s="425">
        <v>22.213135122394693</v>
      </c>
      <c r="CQ34" s="425">
        <v>22.207098382962567</v>
      </c>
      <c r="CR34" s="425">
        <v>22.227164716493562</v>
      </c>
      <c r="CS34" s="425">
        <v>24.591012054795303</v>
      </c>
      <c r="CT34" s="425">
        <v>24.71588954900297</v>
      </c>
      <c r="CU34" s="425">
        <v>23.499698276946688</v>
      </c>
      <c r="CV34" s="425">
        <v>24.508543903094765</v>
      </c>
      <c r="CW34" s="425">
        <v>24.906307508900976</v>
      </c>
      <c r="CX34" s="425">
        <v>24.671128486303285</v>
      </c>
      <c r="CY34" s="425">
        <v>24.302016668910515</v>
      </c>
      <c r="CZ34" s="425">
        <v>23.287792986300655</v>
      </c>
      <c r="DA34" s="425">
        <v>24.350331042814947</v>
      </c>
      <c r="DB34" s="425">
        <f t="shared" si="8"/>
        <v>20.13023373824262</v>
      </c>
      <c r="DC34" s="425">
        <v>24.740598480280337</v>
      </c>
      <c r="DD34" s="425">
        <v>24.050213975838691</v>
      </c>
      <c r="DE34" s="425">
        <v>21.282378156407045</v>
      </c>
      <c r="DF34" s="425">
        <v>21.829919115903433</v>
      </c>
      <c r="DG34" s="425">
        <v>21.278284334359835</v>
      </c>
      <c r="DH34" s="425">
        <v>21.625769341252607</v>
      </c>
      <c r="DI34" s="425">
        <v>18.985816123364589</v>
      </c>
      <c r="DJ34" s="425">
        <v>18.803274786502886</v>
      </c>
      <c r="DK34" s="425">
        <v>18.333995204381925</v>
      </c>
      <c r="DL34" s="425">
        <v>21.096002074950626</v>
      </c>
      <c r="DM34" s="425">
        <v>19.874089249580045</v>
      </c>
      <c r="DN34" s="425">
        <v>20.13023373824262</v>
      </c>
      <c r="DO34" s="425">
        <f t="shared" si="9"/>
        <v>20.244434088072921</v>
      </c>
      <c r="DP34" s="425">
        <v>20.199595621039862</v>
      </c>
      <c r="DQ34" s="425">
        <v>20.556218388451693</v>
      </c>
      <c r="DR34" s="425">
        <v>17.506522683818595</v>
      </c>
      <c r="DS34" s="425">
        <v>17.710509069702294</v>
      </c>
      <c r="DT34" s="425">
        <v>21.739104873353213</v>
      </c>
      <c r="DU34" s="425">
        <v>21.162703813837812</v>
      </c>
      <c r="DV34" s="425">
        <v>20.73224176110142</v>
      </c>
      <c r="DW34" s="425">
        <v>20.20644017638045</v>
      </c>
      <c r="DX34" s="425">
        <v>20.453815182726711</v>
      </c>
      <c r="DY34" s="425">
        <v>19.742179254651688</v>
      </c>
      <c r="DZ34" s="425">
        <v>19.740579961950093</v>
      </c>
      <c r="EA34" s="425">
        <v>20.244434088072921</v>
      </c>
      <c r="EB34" s="425">
        <f t="shared" si="10"/>
        <v>19.171749095057248</v>
      </c>
      <c r="EC34" s="425">
        <v>20.692295913116514</v>
      </c>
      <c r="ED34" s="425">
        <v>20.615054648806719</v>
      </c>
      <c r="EE34" s="425">
        <v>20.856273655748339</v>
      </c>
      <c r="EF34" s="425">
        <v>20.944044121969771</v>
      </c>
      <c r="EG34" s="425">
        <v>19.682320051781929</v>
      </c>
      <c r="EH34" s="425">
        <v>19.248873318353297</v>
      </c>
      <c r="EI34" s="425">
        <v>18.909694989236659</v>
      </c>
      <c r="EJ34" s="425">
        <v>20.260982913893859</v>
      </c>
      <c r="EK34" s="425">
        <v>20.116085942177701</v>
      </c>
      <c r="EL34" s="425">
        <v>19.515119091479452</v>
      </c>
      <c r="EM34" s="425">
        <v>19.62954520694327</v>
      </c>
      <c r="EN34" s="425">
        <v>19.171749095057248</v>
      </c>
      <c r="EO34" s="425">
        <f t="shared" si="11"/>
        <v>18.66</v>
      </c>
      <c r="EP34" s="23">
        <v>19.059999999999999</v>
      </c>
      <c r="EQ34" s="23">
        <v>19.09</v>
      </c>
      <c r="ER34" s="23">
        <v>19.61</v>
      </c>
      <c r="ES34" s="23">
        <v>19.96</v>
      </c>
      <c r="ET34" s="23">
        <v>19.45</v>
      </c>
      <c r="EU34" s="23">
        <v>19.36</v>
      </c>
      <c r="EV34" s="23">
        <v>18.489999999999998</v>
      </c>
      <c r="EW34" s="23">
        <v>18.899999999999999</v>
      </c>
      <c r="EX34" s="23">
        <v>19.46</v>
      </c>
      <c r="EY34" s="23">
        <v>19.84</v>
      </c>
      <c r="EZ34" s="23">
        <v>20.294778187446155</v>
      </c>
      <c r="FA34" s="23">
        <v>18.66</v>
      </c>
    </row>
    <row r="35" spans="1:157" s="131" customFormat="1" ht="12.75">
      <c r="A35" s="792" t="s">
        <v>3189</v>
      </c>
      <c r="B35" s="425">
        <f t="shared" si="0"/>
        <v>0</v>
      </c>
      <c r="C35" s="425">
        <v>0</v>
      </c>
      <c r="D35" s="425">
        <v>0</v>
      </c>
      <c r="E35" s="425">
        <v>0</v>
      </c>
      <c r="F35" s="425">
        <v>0</v>
      </c>
      <c r="G35" s="425">
        <v>0</v>
      </c>
      <c r="H35" s="425">
        <v>0</v>
      </c>
      <c r="I35" s="425">
        <v>0</v>
      </c>
      <c r="J35" s="425">
        <v>0</v>
      </c>
      <c r="K35" s="425">
        <v>0</v>
      </c>
      <c r="L35" s="425">
        <v>0</v>
      </c>
      <c r="M35" s="425">
        <v>0</v>
      </c>
      <c r="N35" s="425">
        <v>0</v>
      </c>
      <c r="O35" s="425">
        <f t="shared" si="1"/>
        <v>0</v>
      </c>
      <c r="P35" s="425">
        <v>0</v>
      </c>
      <c r="Q35" s="425">
        <v>0</v>
      </c>
      <c r="R35" s="425">
        <v>0</v>
      </c>
      <c r="S35" s="425">
        <v>0</v>
      </c>
      <c r="T35" s="425">
        <v>0</v>
      </c>
      <c r="U35" s="425">
        <v>0</v>
      </c>
      <c r="V35" s="425">
        <v>0</v>
      </c>
      <c r="W35" s="425">
        <v>0</v>
      </c>
      <c r="X35" s="425">
        <v>0</v>
      </c>
      <c r="Y35" s="425">
        <v>0</v>
      </c>
      <c r="Z35" s="425">
        <v>0</v>
      </c>
      <c r="AA35" s="425">
        <v>0</v>
      </c>
      <c r="AB35" s="425">
        <f t="shared" si="2"/>
        <v>0</v>
      </c>
      <c r="AC35" s="425">
        <v>0</v>
      </c>
      <c r="AD35" s="425">
        <v>40</v>
      </c>
      <c r="AE35" s="425">
        <v>40.000000000000007</v>
      </c>
      <c r="AF35" s="425">
        <v>40</v>
      </c>
      <c r="AG35" s="425">
        <v>40.000000000000007</v>
      </c>
      <c r="AH35" s="425">
        <v>0</v>
      </c>
      <c r="AI35" s="425">
        <v>0</v>
      </c>
      <c r="AJ35" s="425">
        <v>0</v>
      </c>
      <c r="AK35" s="425">
        <v>0</v>
      </c>
      <c r="AL35" s="425">
        <v>0</v>
      </c>
      <c r="AM35" s="425">
        <v>0</v>
      </c>
      <c r="AN35" s="425">
        <v>0</v>
      </c>
      <c r="AO35" s="425">
        <f t="shared" si="3"/>
        <v>50</v>
      </c>
      <c r="AP35" s="425">
        <v>0</v>
      </c>
      <c r="AQ35" s="425">
        <v>0</v>
      </c>
      <c r="AR35" s="425">
        <v>0</v>
      </c>
      <c r="AS35" s="425">
        <v>0</v>
      </c>
      <c r="AT35" s="425">
        <v>0</v>
      </c>
      <c r="AU35" s="425">
        <v>0</v>
      </c>
      <c r="AV35" s="425">
        <v>0</v>
      </c>
      <c r="AW35" s="425">
        <v>0</v>
      </c>
      <c r="AX35" s="425">
        <v>0</v>
      </c>
      <c r="AY35" s="425">
        <v>50</v>
      </c>
      <c r="AZ35" s="425">
        <v>50</v>
      </c>
      <c r="BA35" s="425">
        <v>50</v>
      </c>
      <c r="BB35" s="425">
        <f t="shared" si="4"/>
        <v>35</v>
      </c>
      <c r="BC35" s="425">
        <v>49.999999999999993</v>
      </c>
      <c r="BD35" s="425">
        <v>50</v>
      </c>
      <c r="BE35" s="425">
        <v>50</v>
      </c>
      <c r="BF35" s="425">
        <v>36</v>
      </c>
      <c r="BG35" s="425">
        <v>0</v>
      </c>
      <c r="BH35" s="425">
        <v>0</v>
      </c>
      <c r="BI35" s="425">
        <v>0</v>
      </c>
      <c r="BJ35" s="425">
        <v>0</v>
      </c>
      <c r="BK35" s="425">
        <v>8</v>
      </c>
      <c r="BL35" s="425">
        <v>26</v>
      </c>
      <c r="BM35" s="425">
        <v>34.999999999999993</v>
      </c>
      <c r="BN35" s="425">
        <v>35</v>
      </c>
      <c r="BO35" s="425">
        <f t="shared" si="5"/>
        <v>12.290418958375771</v>
      </c>
      <c r="BP35" s="425">
        <v>35</v>
      </c>
      <c r="BQ35" s="425">
        <v>0</v>
      </c>
      <c r="BR35" s="425">
        <v>0</v>
      </c>
      <c r="BS35" s="425">
        <v>35</v>
      </c>
      <c r="BT35" s="425">
        <v>35.199574384377406</v>
      </c>
      <c r="BU35" s="425">
        <v>1.5744076864286494</v>
      </c>
      <c r="BV35" s="425">
        <v>13.180177258971032</v>
      </c>
      <c r="BW35" s="425">
        <v>13.338504664897716</v>
      </c>
      <c r="BX35" s="425">
        <v>9.9626093772084232</v>
      </c>
      <c r="BY35" s="425">
        <v>10.787313798510386</v>
      </c>
      <c r="BZ35" s="425">
        <v>12.439582375435961</v>
      </c>
      <c r="CA35" s="425">
        <v>12.290418958375771</v>
      </c>
      <c r="CB35" s="425">
        <f t="shared" si="6"/>
        <v>22.772924975790698</v>
      </c>
      <c r="CC35" s="425">
        <v>33.09027135403614</v>
      </c>
      <c r="CD35" s="425">
        <v>25.13377306751649</v>
      </c>
      <c r="CE35" s="425">
        <v>19.05610638049691</v>
      </c>
      <c r="CF35" s="425">
        <v>19.032087118565109</v>
      </c>
      <c r="CG35" s="425">
        <v>14.648683888843617</v>
      </c>
      <c r="CH35" s="425">
        <v>14.909022304209293</v>
      </c>
      <c r="CI35" s="425">
        <v>14.848082099596235</v>
      </c>
      <c r="CJ35" s="425">
        <v>20.14534292640964</v>
      </c>
      <c r="CK35" s="425">
        <v>21.046250875963562</v>
      </c>
      <c r="CL35" s="425">
        <v>22.18938603150503</v>
      </c>
      <c r="CM35" s="425">
        <v>22.826330761182316</v>
      </c>
      <c r="CN35" s="425">
        <v>22.772924975790698</v>
      </c>
      <c r="CO35" s="425">
        <f t="shared" si="7"/>
        <v>19.28165327423411</v>
      </c>
      <c r="CP35" s="425">
        <v>22.796366316329145</v>
      </c>
      <c r="CQ35" s="425">
        <v>26.274627004415521</v>
      </c>
      <c r="CR35" s="425">
        <v>26.575795596242166</v>
      </c>
      <c r="CS35" s="425">
        <v>26.541477329264648</v>
      </c>
      <c r="CT35" s="425">
        <v>27.452400473717773</v>
      </c>
      <c r="CU35" s="425">
        <v>25.820527368980979</v>
      </c>
      <c r="CV35" s="425">
        <v>27.781263319528456</v>
      </c>
      <c r="CW35" s="425">
        <v>27.572840207995451</v>
      </c>
      <c r="CX35" s="425">
        <v>29.895900530641967</v>
      </c>
      <c r="CY35" s="425">
        <v>26.889386380506402</v>
      </c>
      <c r="CZ35" s="425">
        <v>22.350851041902157</v>
      </c>
      <c r="DA35" s="425">
        <v>19.28165327423411</v>
      </c>
      <c r="DB35" s="425">
        <f t="shared" si="8"/>
        <v>20.561361513482851</v>
      </c>
      <c r="DC35" s="425">
        <v>20.046443609411483</v>
      </c>
      <c r="DD35" s="425">
        <v>21.183379559614387</v>
      </c>
      <c r="DE35" s="425">
        <v>22.241492226597749</v>
      </c>
      <c r="DF35" s="425">
        <v>22.693297608515945</v>
      </c>
      <c r="DG35" s="425">
        <v>20.355239313885878</v>
      </c>
      <c r="DH35" s="425">
        <v>22.529484119345526</v>
      </c>
      <c r="DI35" s="425">
        <v>15.294502859251059</v>
      </c>
      <c r="DJ35" s="425">
        <v>17.558012267016018</v>
      </c>
      <c r="DK35" s="425">
        <v>17.081457620293939</v>
      </c>
      <c r="DL35" s="425">
        <v>22.92665863916169</v>
      </c>
      <c r="DM35" s="425">
        <v>20.373564854026007</v>
      </c>
      <c r="DN35" s="425">
        <v>20.561361513482851</v>
      </c>
      <c r="DO35" s="425">
        <f t="shared" si="9"/>
        <v>22.749198294012853</v>
      </c>
      <c r="DP35" s="425">
        <v>19.972793225185267</v>
      </c>
      <c r="DQ35" s="425">
        <v>21.343970082423425</v>
      </c>
      <c r="DR35" s="425">
        <v>19.97724193283365</v>
      </c>
      <c r="DS35" s="425">
        <v>20.263136070524855</v>
      </c>
      <c r="DT35" s="425">
        <v>19.498757524208322</v>
      </c>
      <c r="DU35" s="425">
        <v>20.816446232339086</v>
      </c>
      <c r="DV35" s="425">
        <v>20.151182537517048</v>
      </c>
      <c r="DW35" s="425">
        <v>24.676865216404931</v>
      </c>
      <c r="DX35" s="425">
        <v>18.171770176021255</v>
      </c>
      <c r="DY35" s="425">
        <v>22.345347644700066</v>
      </c>
      <c r="DZ35" s="425">
        <v>22.225321651327793</v>
      </c>
      <c r="EA35" s="425">
        <v>22.749198294012853</v>
      </c>
      <c r="EB35" s="425">
        <f t="shared" si="10"/>
        <v>24.913631852765167</v>
      </c>
      <c r="EC35" s="425">
        <v>11.302276138069036</v>
      </c>
      <c r="ED35" s="425">
        <v>0</v>
      </c>
      <c r="EE35" s="425">
        <v>13.452856900164225</v>
      </c>
      <c r="EF35" s="425">
        <v>19.255190563850821</v>
      </c>
      <c r="EG35" s="425">
        <v>18.766592461810085</v>
      </c>
      <c r="EH35" s="425">
        <v>18.694289726187687</v>
      </c>
      <c r="EI35" s="425">
        <v>0</v>
      </c>
      <c r="EJ35" s="425">
        <v>24</v>
      </c>
      <c r="EK35" s="425">
        <v>22.119488817891376</v>
      </c>
      <c r="EL35" s="425">
        <v>23.364940051720083</v>
      </c>
      <c r="EM35" s="425">
        <v>24.887913520144135</v>
      </c>
      <c r="EN35" s="425">
        <v>24.913631852765167</v>
      </c>
      <c r="EO35" s="425">
        <f t="shared" si="11"/>
        <v>20.47</v>
      </c>
      <c r="EP35" s="23">
        <v>24.22</v>
      </c>
      <c r="EQ35" s="23">
        <v>23.16</v>
      </c>
      <c r="ER35" s="23">
        <v>13.54</v>
      </c>
      <c r="ES35" s="23">
        <v>13.53</v>
      </c>
      <c r="ET35" s="23">
        <v>13.64</v>
      </c>
      <c r="EU35" s="23">
        <v>17.52</v>
      </c>
      <c r="EV35" s="23">
        <v>17.66</v>
      </c>
      <c r="EW35" s="23">
        <v>24.11</v>
      </c>
      <c r="EX35" s="23">
        <v>13.83</v>
      </c>
      <c r="EY35" s="23">
        <v>14.71</v>
      </c>
      <c r="EZ35" s="23">
        <v>20.5</v>
      </c>
      <c r="FA35" s="23">
        <v>20.47</v>
      </c>
    </row>
    <row r="36" spans="1:157" s="131" customFormat="1" ht="12.75">
      <c r="A36" s="792" t="s">
        <v>2898</v>
      </c>
      <c r="B36" s="425">
        <f t="shared" si="0"/>
        <v>0</v>
      </c>
      <c r="C36" s="425">
        <v>0</v>
      </c>
      <c r="D36" s="425">
        <v>0</v>
      </c>
      <c r="E36" s="425">
        <v>0</v>
      </c>
      <c r="F36" s="425">
        <v>0</v>
      </c>
      <c r="G36" s="425">
        <v>0</v>
      </c>
      <c r="H36" s="425">
        <v>0</v>
      </c>
      <c r="I36" s="425">
        <v>0</v>
      </c>
      <c r="J36" s="425">
        <v>0</v>
      </c>
      <c r="K36" s="425">
        <v>0</v>
      </c>
      <c r="L36" s="425">
        <v>0</v>
      </c>
      <c r="M36" s="425">
        <v>0</v>
      </c>
      <c r="N36" s="425">
        <v>0</v>
      </c>
      <c r="O36" s="425">
        <f t="shared" si="1"/>
        <v>41.087065298974231</v>
      </c>
      <c r="P36" s="425">
        <v>0</v>
      </c>
      <c r="Q36" s="425">
        <v>0</v>
      </c>
      <c r="R36" s="425">
        <v>0</v>
      </c>
      <c r="S36" s="425">
        <v>0</v>
      </c>
      <c r="T36" s="425">
        <v>0</v>
      </c>
      <c r="U36" s="425">
        <v>0</v>
      </c>
      <c r="V36" s="425">
        <v>0</v>
      </c>
      <c r="W36" s="425">
        <v>0</v>
      </c>
      <c r="X36" s="425">
        <v>40</v>
      </c>
      <c r="Y36" s="425">
        <v>40</v>
      </c>
      <c r="Z36" s="425">
        <v>40</v>
      </c>
      <c r="AA36" s="425">
        <v>41.087065298974231</v>
      </c>
      <c r="AB36" s="425">
        <f t="shared" si="2"/>
        <v>30.302851617674243</v>
      </c>
      <c r="AC36" s="425">
        <v>42.777606225296445</v>
      </c>
      <c r="AD36" s="425">
        <v>41.54482911673324</v>
      </c>
      <c r="AE36" s="425">
        <v>39.72833117723156</v>
      </c>
      <c r="AF36" s="425">
        <v>40.85514536618637</v>
      </c>
      <c r="AG36" s="425">
        <v>38.672643678160917</v>
      </c>
      <c r="AH36" s="425">
        <v>36.925374882849113</v>
      </c>
      <c r="AI36" s="425">
        <v>26.610025037217486</v>
      </c>
      <c r="AJ36" s="425">
        <v>40.810507566513792</v>
      </c>
      <c r="AK36" s="425">
        <v>40.742949946366807</v>
      </c>
      <c r="AL36" s="425">
        <v>31.203110192824322</v>
      </c>
      <c r="AM36" s="425">
        <v>31.544604980630876</v>
      </c>
      <c r="AN36" s="425">
        <v>30.302851617674243</v>
      </c>
      <c r="AO36" s="425">
        <f t="shared" si="3"/>
        <v>26.399414023197604</v>
      </c>
      <c r="AP36" s="425">
        <v>36.849605767858783</v>
      </c>
      <c r="AQ36" s="425">
        <v>38.57765731242521</v>
      </c>
      <c r="AR36" s="425">
        <v>37.6265743225497</v>
      </c>
      <c r="AS36" s="425">
        <v>36.411429070115361</v>
      </c>
      <c r="AT36" s="425">
        <v>44.953834548654768</v>
      </c>
      <c r="AU36" s="425">
        <v>43.157023123105269</v>
      </c>
      <c r="AV36" s="425">
        <v>45.272932974559687</v>
      </c>
      <c r="AW36" s="425">
        <v>44.469692653435885</v>
      </c>
      <c r="AX36" s="425">
        <v>40.355440520731896</v>
      </c>
      <c r="AY36" s="425">
        <v>40.051027249296048</v>
      </c>
      <c r="AZ36" s="425">
        <v>28.814716459197786</v>
      </c>
      <c r="BA36" s="425">
        <v>26.399414023197604</v>
      </c>
      <c r="BB36" s="425">
        <f t="shared" si="4"/>
        <v>38.995692110509829</v>
      </c>
      <c r="BC36" s="425">
        <v>26.610169875938396</v>
      </c>
      <c r="BD36" s="425">
        <v>26.612766782791628</v>
      </c>
      <c r="BE36" s="425">
        <v>25.41478475505167</v>
      </c>
      <c r="BF36" s="425">
        <v>25.435276469852916</v>
      </c>
      <c r="BG36" s="425">
        <v>26.619102054814096</v>
      </c>
      <c r="BH36" s="425">
        <v>27.352534087632332</v>
      </c>
      <c r="BI36" s="425">
        <v>36.795088783446658</v>
      </c>
      <c r="BJ36" s="425">
        <v>34.863021454714577</v>
      </c>
      <c r="BK36" s="425">
        <v>35.309837783156908</v>
      </c>
      <c r="BL36" s="425">
        <v>35.309684603779004</v>
      </c>
      <c r="BM36" s="425">
        <v>36.029737464227949</v>
      </c>
      <c r="BN36" s="425">
        <v>38.995692110509829</v>
      </c>
      <c r="BO36" s="425">
        <f t="shared" si="5"/>
        <v>29.454969038195696</v>
      </c>
      <c r="BP36" s="425">
        <v>39.636467419418125</v>
      </c>
      <c r="BQ36" s="425">
        <v>36.425113202981876</v>
      </c>
      <c r="BR36" s="425">
        <v>36.953658929722756</v>
      </c>
      <c r="BS36" s="425">
        <v>36.225904539421293</v>
      </c>
      <c r="BT36" s="425">
        <v>35.366215944771596</v>
      </c>
      <c r="BU36" s="425">
        <v>32.738129527207846</v>
      </c>
      <c r="BV36" s="425">
        <v>31.553253150557342</v>
      </c>
      <c r="BW36" s="425">
        <v>30.285882861011249</v>
      </c>
      <c r="BX36" s="425">
        <v>29.631585386826526</v>
      </c>
      <c r="BY36" s="425">
        <v>29.618386210911304</v>
      </c>
      <c r="BZ36" s="425">
        <v>29.558318590162806</v>
      </c>
      <c r="CA36" s="425">
        <v>29.454969038195696</v>
      </c>
      <c r="CB36" s="425">
        <f t="shared" si="6"/>
        <v>22.883436238326336</v>
      </c>
      <c r="CC36" s="425">
        <v>29.45506450886997</v>
      </c>
      <c r="CD36" s="425">
        <v>29.191847974688486</v>
      </c>
      <c r="CE36" s="425">
        <v>29.219224933521033</v>
      </c>
      <c r="CF36" s="425">
        <v>29.228138834571769</v>
      </c>
      <c r="CG36" s="425">
        <v>29.077274963108703</v>
      </c>
      <c r="CH36" s="425">
        <v>28.199999999999996</v>
      </c>
      <c r="CI36" s="425">
        <v>25.66487135990953</v>
      </c>
      <c r="CJ36" s="425">
        <v>23.257414788086049</v>
      </c>
      <c r="CK36" s="425">
        <v>25.418087005214716</v>
      </c>
      <c r="CL36" s="425">
        <v>27.999837424808973</v>
      </c>
      <c r="CM36" s="425">
        <v>25.883707691682577</v>
      </c>
      <c r="CN36" s="425">
        <v>22.883436238326336</v>
      </c>
      <c r="CO36" s="425">
        <f t="shared" si="7"/>
        <v>23.574661473378185</v>
      </c>
      <c r="CP36" s="425">
        <v>27.782393004288231</v>
      </c>
      <c r="CQ36" s="425">
        <v>27.781576926358905</v>
      </c>
      <c r="CR36" s="425">
        <v>27.782698961937715</v>
      </c>
      <c r="CS36" s="425">
        <v>0</v>
      </c>
      <c r="CT36" s="425">
        <v>35</v>
      </c>
      <c r="CU36" s="425">
        <v>24.2</v>
      </c>
      <c r="CV36" s="425">
        <v>14.935767101169068</v>
      </c>
      <c r="CW36" s="425">
        <v>19.305305089763948</v>
      </c>
      <c r="CX36" s="425">
        <v>19.066979576303439</v>
      </c>
      <c r="CY36" s="425">
        <v>34.346925878934229</v>
      </c>
      <c r="CZ36" s="425">
        <v>47.809999999999995</v>
      </c>
      <c r="DA36" s="425">
        <v>23.574661473378185</v>
      </c>
      <c r="DB36" s="425">
        <f t="shared" si="8"/>
        <v>20.406349182713459</v>
      </c>
      <c r="DC36" s="425">
        <v>21.922010905607543</v>
      </c>
      <c r="DD36" s="425">
        <v>17.67433784274089</v>
      </c>
      <c r="DE36" s="425">
        <v>20.598176387883626</v>
      </c>
      <c r="DF36" s="425">
        <v>20.63196417091261</v>
      </c>
      <c r="DG36" s="425">
        <v>21.081653834651718</v>
      </c>
      <c r="DH36" s="425">
        <v>21.301107011727794</v>
      </c>
      <c r="DI36" s="425">
        <v>19.390984045530075</v>
      </c>
      <c r="DJ36" s="425">
        <v>19.696381418849889</v>
      </c>
      <c r="DK36" s="425">
        <v>18.62480143084079</v>
      </c>
      <c r="DL36" s="425">
        <v>18.818321059257897</v>
      </c>
      <c r="DM36" s="425">
        <v>19.056860471936037</v>
      </c>
      <c r="DN36" s="425">
        <v>20.406349182713459</v>
      </c>
      <c r="DO36" s="425">
        <f t="shared" si="9"/>
        <v>18.186605441921674</v>
      </c>
      <c r="DP36" s="425">
        <v>19.993618739302701</v>
      </c>
      <c r="DQ36" s="425">
        <v>20.354444291144397</v>
      </c>
      <c r="DR36" s="425">
        <v>19.833668042975422</v>
      </c>
      <c r="DS36" s="425">
        <v>21.269023310487725</v>
      </c>
      <c r="DT36" s="425">
        <v>22.486520734122379</v>
      </c>
      <c r="DU36" s="425">
        <v>18.392074072583082</v>
      </c>
      <c r="DV36" s="425">
        <v>19.740666312044652</v>
      </c>
      <c r="DW36" s="425">
        <v>18.706037675991109</v>
      </c>
      <c r="DX36" s="425">
        <v>18.933543300313001</v>
      </c>
      <c r="DY36" s="425">
        <v>19.413458498479422</v>
      </c>
      <c r="DZ36" s="425">
        <v>19.705913620148308</v>
      </c>
      <c r="EA36" s="425">
        <v>18.186605441921674</v>
      </c>
      <c r="EB36" s="425">
        <f t="shared" si="10"/>
        <v>18.042477045850049</v>
      </c>
      <c r="EC36" s="425">
        <v>18.987605270355434</v>
      </c>
      <c r="ED36" s="425">
        <v>19.165950351587469</v>
      </c>
      <c r="EE36" s="425">
        <v>20.534736526268674</v>
      </c>
      <c r="EF36" s="425">
        <v>22.062774738142931</v>
      </c>
      <c r="EG36" s="425">
        <v>20.721631477283676</v>
      </c>
      <c r="EH36" s="425">
        <v>18.833595309803389</v>
      </c>
      <c r="EI36" s="425">
        <v>20.858233233153644</v>
      </c>
      <c r="EJ36" s="425">
        <v>19.061519975222161</v>
      </c>
      <c r="EK36" s="425">
        <v>20.986892250210921</v>
      </c>
      <c r="EL36" s="425">
        <v>24.280173682661168</v>
      </c>
      <c r="EM36" s="425">
        <v>20.096742956291827</v>
      </c>
      <c r="EN36" s="425">
        <v>18.042477045850049</v>
      </c>
      <c r="EO36" s="425">
        <f t="shared" si="11"/>
        <v>18.270992380139852</v>
      </c>
      <c r="EP36" s="23">
        <v>16.194145095483691</v>
      </c>
      <c r="EQ36" s="23">
        <v>16.656158857055754</v>
      </c>
      <c r="ER36" s="23">
        <v>15.69</v>
      </c>
      <c r="ES36" s="23">
        <v>17.103268754182434</v>
      </c>
      <c r="ET36" s="23">
        <v>17.899999999999999</v>
      </c>
      <c r="EU36" s="23">
        <v>16.944791296657996</v>
      </c>
      <c r="EV36" s="23">
        <v>17.602520135095432</v>
      </c>
      <c r="EW36" s="23">
        <v>16.57268913917407</v>
      </c>
      <c r="EX36" s="23">
        <v>17.22</v>
      </c>
      <c r="EY36" s="23">
        <v>17.562292494366215</v>
      </c>
      <c r="EZ36" s="23">
        <v>18.121205276385293</v>
      </c>
      <c r="FA36" s="23">
        <v>18.270992380139852</v>
      </c>
    </row>
    <row r="37" spans="1:157" s="131" customFormat="1" ht="12.75">
      <c r="A37" s="792" t="s">
        <v>3190</v>
      </c>
      <c r="B37" s="425">
        <f t="shared" si="0"/>
        <v>0</v>
      </c>
      <c r="C37" s="425">
        <v>0</v>
      </c>
      <c r="D37" s="425">
        <v>0</v>
      </c>
      <c r="E37" s="425">
        <v>0</v>
      </c>
      <c r="F37" s="425">
        <v>0</v>
      </c>
      <c r="G37" s="425">
        <v>0</v>
      </c>
      <c r="H37" s="425">
        <v>0</v>
      </c>
      <c r="I37" s="425">
        <v>0</v>
      </c>
      <c r="J37" s="425">
        <v>0</v>
      </c>
      <c r="K37" s="425">
        <v>0</v>
      </c>
      <c r="L37" s="425">
        <v>0</v>
      </c>
      <c r="M37" s="425">
        <v>0</v>
      </c>
      <c r="N37" s="425">
        <v>0</v>
      </c>
      <c r="O37" s="425">
        <f t="shared" si="1"/>
        <v>0</v>
      </c>
      <c r="P37" s="425">
        <v>0</v>
      </c>
      <c r="Q37" s="425">
        <v>0</v>
      </c>
      <c r="R37" s="425">
        <v>0</v>
      </c>
      <c r="S37" s="425">
        <v>0</v>
      </c>
      <c r="T37" s="425">
        <v>0</v>
      </c>
      <c r="U37" s="425">
        <v>0</v>
      </c>
      <c r="V37" s="425">
        <v>0</v>
      </c>
      <c r="W37" s="425">
        <v>0</v>
      </c>
      <c r="X37" s="425">
        <v>0</v>
      </c>
      <c r="Y37" s="425">
        <v>0</v>
      </c>
      <c r="Z37" s="425">
        <v>0</v>
      </c>
      <c r="AA37" s="425">
        <v>0</v>
      </c>
      <c r="AB37" s="425">
        <f t="shared" si="2"/>
        <v>0</v>
      </c>
      <c r="AC37" s="425">
        <v>0</v>
      </c>
      <c r="AD37" s="425">
        <v>0</v>
      </c>
      <c r="AE37" s="425">
        <v>0</v>
      </c>
      <c r="AF37" s="425">
        <v>0</v>
      </c>
      <c r="AG37" s="425">
        <v>0</v>
      </c>
      <c r="AH37" s="425">
        <v>0</v>
      </c>
      <c r="AI37" s="425">
        <v>0</v>
      </c>
      <c r="AJ37" s="425">
        <v>0</v>
      </c>
      <c r="AK37" s="425">
        <v>0</v>
      </c>
      <c r="AL37" s="425">
        <v>0</v>
      </c>
      <c r="AM37" s="425">
        <v>0</v>
      </c>
      <c r="AN37" s="425">
        <v>0</v>
      </c>
      <c r="AO37" s="425">
        <f t="shared" si="3"/>
        <v>0</v>
      </c>
      <c r="AP37" s="425">
        <v>0</v>
      </c>
      <c r="AQ37" s="425">
        <v>0</v>
      </c>
      <c r="AR37" s="425">
        <v>0</v>
      </c>
      <c r="AS37" s="425">
        <v>0</v>
      </c>
      <c r="AT37" s="425">
        <v>0</v>
      </c>
      <c r="AU37" s="425">
        <v>0</v>
      </c>
      <c r="AV37" s="425">
        <v>0</v>
      </c>
      <c r="AW37" s="425">
        <v>0</v>
      </c>
      <c r="AX37" s="425">
        <v>0</v>
      </c>
      <c r="AY37" s="425">
        <v>0</v>
      </c>
      <c r="AZ37" s="425">
        <v>0</v>
      </c>
      <c r="BA37" s="425">
        <v>0</v>
      </c>
      <c r="BB37" s="425">
        <f t="shared" si="4"/>
        <v>0</v>
      </c>
      <c r="BC37" s="425">
        <v>0</v>
      </c>
      <c r="BD37" s="425">
        <v>0</v>
      </c>
      <c r="BE37" s="425">
        <v>0</v>
      </c>
      <c r="BF37" s="425">
        <v>0</v>
      </c>
      <c r="BG37" s="425">
        <v>0</v>
      </c>
      <c r="BH37" s="425">
        <v>0</v>
      </c>
      <c r="BI37" s="425">
        <v>0</v>
      </c>
      <c r="BJ37" s="425">
        <v>0</v>
      </c>
      <c r="BK37" s="425">
        <v>0</v>
      </c>
      <c r="BL37" s="425">
        <v>0</v>
      </c>
      <c r="BM37" s="425">
        <v>0</v>
      </c>
      <c r="BN37" s="425">
        <v>0</v>
      </c>
      <c r="BO37" s="425">
        <f t="shared" si="5"/>
        <v>0</v>
      </c>
      <c r="BP37" s="425">
        <v>0</v>
      </c>
      <c r="BQ37" s="425">
        <v>0</v>
      </c>
      <c r="BR37" s="425">
        <v>0</v>
      </c>
      <c r="BS37" s="425">
        <v>0</v>
      </c>
      <c r="BT37" s="425">
        <v>0</v>
      </c>
      <c r="BU37" s="425">
        <v>0</v>
      </c>
      <c r="BV37" s="425">
        <v>0</v>
      </c>
      <c r="BW37" s="425">
        <v>0</v>
      </c>
      <c r="BX37" s="425">
        <v>0</v>
      </c>
      <c r="BY37" s="425">
        <v>0</v>
      </c>
      <c r="BZ37" s="425">
        <v>0</v>
      </c>
      <c r="CA37" s="425">
        <v>0</v>
      </c>
      <c r="CB37" s="425">
        <f t="shared" si="6"/>
        <v>0</v>
      </c>
      <c r="CC37" s="425">
        <v>0</v>
      </c>
      <c r="CD37" s="425">
        <v>0</v>
      </c>
      <c r="CE37" s="425">
        <v>0</v>
      </c>
      <c r="CF37" s="425">
        <v>0</v>
      </c>
      <c r="CG37" s="425">
        <v>0</v>
      </c>
      <c r="CH37" s="425">
        <v>0</v>
      </c>
      <c r="CI37" s="425">
        <v>0</v>
      </c>
      <c r="CJ37" s="425">
        <v>0</v>
      </c>
      <c r="CK37" s="425">
        <v>0</v>
      </c>
      <c r="CL37" s="425">
        <v>0</v>
      </c>
      <c r="CM37" s="425">
        <v>0</v>
      </c>
      <c r="CN37" s="425">
        <v>0</v>
      </c>
      <c r="CO37" s="425">
        <f t="shared" si="7"/>
        <v>22.360969334719336</v>
      </c>
      <c r="CP37" s="425">
        <v>0</v>
      </c>
      <c r="CQ37" s="425">
        <v>0</v>
      </c>
      <c r="CR37" s="425">
        <v>0</v>
      </c>
      <c r="CS37" s="425">
        <v>28.652546916890081</v>
      </c>
      <c r="CT37" s="425">
        <v>22.864414081733138</v>
      </c>
      <c r="CU37" s="425">
        <v>18.918142648490754</v>
      </c>
      <c r="CV37" s="425">
        <v>20.299397968134677</v>
      </c>
      <c r="CW37" s="425">
        <v>20.92631236795059</v>
      </c>
      <c r="CX37" s="425">
        <v>24.515625000000004</v>
      </c>
      <c r="CY37" s="425">
        <v>26.102528263103803</v>
      </c>
      <c r="CZ37" s="425">
        <v>23.036676085281272</v>
      </c>
      <c r="DA37" s="425">
        <v>22.360969334719336</v>
      </c>
      <c r="DB37" s="425">
        <f t="shared" si="8"/>
        <v>19.842119856491124</v>
      </c>
      <c r="DC37" s="425">
        <v>20</v>
      </c>
      <c r="DD37" s="425">
        <v>21.402494635193133</v>
      </c>
      <c r="DE37" s="425">
        <v>10.278551170192035</v>
      </c>
      <c r="DF37" s="425">
        <v>12.221185624040828</v>
      </c>
      <c r="DG37" s="425">
        <v>13.584513803331054</v>
      </c>
      <c r="DH37" s="425">
        <v>21.662833604924863</v>
      </c>
      <c r="DI37" s="425">
        <v>21.733566417612504</v>
      </c>
      <c r="DJ37" s="425">
        <v>20.906801591813533</v>
      </c>
      <c r="DK37" s="425">
        <v>19.391297146728895</v>
      </c>
      <c r="DL37" s="425">
        <v>18.940067892254113</v>
      </c>
      <c r="DM37" s="425">
        <v>19.053433529440849</v>
      </c>
      <c r="DN37" s="425">
        <v>19.842119856491124</v>
      </c>
      <c r="DO37" s="425">
        <f t="shared" si="9"/>
        <v>16.056522877148314</v>
      </c>
      <c r="DP37" s="425">
        <v>19.501093069125272</v>
      </c>
      <c r="DQ37" s="425">
        <v>19.992456354039792</v>
      </c>
      <c r="DR37" s="425">
        <v>19.89070955458422</v>
      </c>
      <c r="DS37" s="425">
        <v>19.836681496461075</v>
      </c>
      <c r="DT37" s="425">
        <v>19.474080124147502</v>
      </c>
      <c r="DU37" s="425">
        <v>20.291968810503704</v>
      </c>
      <c r="DV37" s="425">
        <v>19.968538760524435</v>
      </c>
      <c r="DW37" s="425">
        <v>20.109903212812057</v>
      </c>
      <c r="DX37" s="425">
        <v>19.341836833602585</v>
      </c>
      <c r="DY37" s="425">
        <v>19.710050891530461</v>
      </c>
      <c r="DZ37" s="425">
        <v>18.835844389366766</v>
      </c>
      <c r="EA37" s="425">
        <v>16.056522877148314</v>
      </c>
      <c r="EB37" s="425">
        <f t="shared" si="10"/>
        <v>18.870976270750461</v>
      </c>
      <c r="EC37" s="425">
        <v>15.334654101925684</v>
      </c>
      <c r="ED37" s="425">
        <v>16.052295080802701</v>
      </c>
      <c r="EE37" s="425">
        <v>19.427382279783863</v>
      </c>
      <c r="EF37" s="425">
        <v>18.624251124764164</v>
      </c>
      <c r="EG37" s="425">
        <v>18.861697781598753</v>
      </c>
      <c r="EH37" s="425">
        <v>18.895491357499232</v>
      </c>
      <c r="EI37" s="425">
        <v>20.079970349251607</v>
      </c>
      <c r="EJ37" s="425">
        <v>16.378006943682017</v>
      </c>
      <c r="EK37" s="425">
        <v>16.488233159545217</v>
      </c>
      <c r="EL37" s="425">
        <v>17.047962219338412</v>
      </c>
      <c r="EM37" s="425">
        <v>18.650908914007239</v>
      </c>
      <c r="EN37" s="425">
        <v>18.870976270750461</v>
      </c>
      <c r="EO37" s="425">
        <f t="shared" si="11"/>
        <v>19.991514418604652</v>
      </c>
      <c r="EP37" s="23">
        <v>18.064902452619847</v>
      </c>
      <c r="EQ37" s="23">
        <v>18.027057214122742</v>
      </c>
      <c r="ER37" s="23">
        <v>18.78</v>
      </c>
      <c r="ES37" s="23">
        <v>18.376857200854058</v>
      </c>
      <c r="ET37" s="23">
        <v>19.71</v>
      </c>
      <c r="EU37" s="23">
        <v>19.626630815154993</v>
      </c>
      <c r="EV37" s="23">
        <v>19.911493413743852</v>
      </c>
      <c r="EW37" s="23">
        <v>20.979876458476323</v>
      </c>
      <c r="EX37" s="23">
        <v>15.59</v>
      </c>
      <c r="EY37" s="23">
        <v>20.155252372735116</v>
      </c>
      <c r="EZ37" s="23">
        <v>18.818831331208631</v>
      </c>
      <c r="FA37" s="23">
        <v>19.991514418604652</v>
      </c>
    </row>
    <row r="38" spans="1:157" s="131" customFormat="1" ht="12.75">
      <c r="A38" s="725" t="s">
        <v>3191</v>
      </c>
      <c r="B38" s="425">
        <f t="shared" si="0"/>
        <v>35.621546913601577</v>
      </c>
      <c r="C38" s="425">
        <v>58.101066568591399</v>
      </c>
      <c r="D38" s="425">
        <v>40.427722772277228</v>
      </c>
      <c r="E38" s="425">
        <v>63.233579962399176</v>
      </c>
      <c r="F38" s="425">
        <v>55.580169656515089</v>
      </c>
      <c r="G38" s="425">
        <v>48.139304729094896</v>
      </c>
      <c r="H38" s="425">
        <v>62.037956840670311</v>
      </c>
      <c r="I38" s="425">
        <v>69.596227091133855</v>
      </c>
      <c r="J38" s="425">
        <v>46.328592388021058</v>
      </c>
      <c r="K38" s="425">
        <v>44.235061153174136</v>
      </c>
      <c r="L38" s="425">
        <v>36.170789183690765</v>
      </c>
      <c r="M38" s="425">
        <v>35.918255604225713</v>
      </c>
      <c r="N38" s="425">
        <v>35.621546913601577</v>
      </c>
      <c r="O38" s="425">
        <f t="shared" si="1"/>
        <v>48.739857720765613</v>
      </c>
      <c r="P38" s="425">
        <v>39.273451005368031</v>
      </c>
      <c r="Q38" s="425">
        <v>73.49387221224535</v>
      </c>
      <c r="R38" s="425">
        <v>78.431354466858792</v>
      </c>
      <c r="S38" s="425">
        <v>43.719747733543556</v>
      </c>
      <c r="T38" s="425">
        <v>43.522225596225276</v>
      </c>
      <c r="U38" s="425">
        <v>36.721178243252744</v>
      </c>
      <c r="V38" s="425">
        <v>53.145282588878771</v>
      </c>
      <c r="W38" s="425">
        <v>55.802359624880147</v>
      </c>
      <c r="X38" s="425">
        <v>57.891766866841088</v>
      </c>
      <c r="Y38" s="425">
        <v>55.646016791204282</v>
      </c>
      <c r="Z38" s="425">
        <v>54.699825064154503</v>
      </c>
      <c r="AA38" s="425">
        <v>48.739857720765613</v>
      </c>
      <c r="AB38" s="425">
        <f t="shared" si="2"/>
        <v>47.80624850297275</v>
      </c>
      <c r="AC38" s="425">
        <v>47.548512498288474</v>
      </c>
      <c r="AD38" s="425">
        <v>45.397046314928559</v>
      </c>
      <c r="AE38" s="425">
        <v>44.346777882485661</v>
      </c>
      <c r="AF38" s="425">
        <v>41.914203862641841</v>
      </c>
      <c r="AG38" s="425">
        <v>42.148865772699239</v>
      </c>
      <c r="AH38" s="425">
        <v>42.161635545876862</v>
      </c>
      <c r="AI38" s="425">
        <v>43.341786669141982</v>
      </c>
      <c r="AJ38" s="425">
        <v>45.735557478459391</v>
      </c>
      <c r="AK38" s="425">
        <v>47.496592009173028</v>
      </c>
      <c r="AL38" s="425">
        <v>48.237703118952282</v>
      </c>
      <c r="AM38" s="425">
        <v>47.010275852689681</v>
      </c>
      <c r="AN38" s="425">
        <v>47.80624850297275</v>
      </c>
      <c r="AO38" s="425">
        <f t="shared" si="3"/>
        <v>36.568407921780697</v>
      </c>
      <c r="AP38" s="425">
        <v>46.058494858613848</v>
      </c>
      <c r="AQ38" s="425">
        <v>41.904745488158596</v>
      </c>
      <c r="AR38" s="425">
        <v>41.863131819277214</v>
      </c>
      <c r="AS38" s="425">
        <v>41.284318062459384</v>
      </c>
      <c r="AT38" s="425">
        <v>41.491379640391067</v>
      </c>
      <c r="AU38" s="425">
        <v>39.162817786943926</v>
      </c>
      <c r="AV38" s="425">
        <v>39.823043635638548</v>
      </c>
      <c r="AW38" s="425">
        <v>40.946970360994925</v>
      </c>
      <c r="AX38" s="425">
        <v>38.868884341467606</v>
      </c>
      <c r="AY38" s="425">
        <v>38.731384517146331</v>
      </c>
      <c r="AZ38" s="425">
        <v>38.662390758666454</v>
      </c>
      <c r="BA38" s="425">
        <v>36.568407921780697</v>
      </c>
      <c r="BB38" s="425">
        <f t="shared" si="4"/>
        <v>31.176334070939753</v>
      </c>
      <c r="BC38" s="425">
        <v>37.243710296089688</v>
      </c>
      <c r="BD38" s="425">
        <v>37.191618314223483</v>
      </c>
      <c r="BE38" s="425">
        <v>37.188924872369888</v>
      </c>
      <c r="BF38" s="425">
        <v>37.821348809143501</v>
      </c>
      <c r="BG38" s="425">
        <v>37.654175964620443</v>
      </c>
      <c r="BH38" s="425">
        <v>36.206318433026816</v>
      </c>
      <c r="BI38" s="425">
        <v>36.290633521447837</v>
      </c>
      <c r="BJ38" s="425">
        <v>34.396971363312446</v>
      </c>
      <c r="BK38" s="425">
        <v>33.509899623927929</v>
      </c>
      <c r="BL38" s="425">
        <v>33.211980108213851</v>
      </c>
      <c r="BM38" s="425">
        <v>32.423809036072299</v>
      </c>
      <c r="BN38" s="425">
        <v>31.176334070939753</v>
      </c>
      <c r="BO38" s="425">
        <f t="shared" si="5"/>
        <v>28.355552079088177</v>
      </c>
      <c r="BP38" s="425">
        <v>31.226282326265192</v>
      </c>
      <c r="BQ38" s="425">
        <v>29.985891919699345</v>
      </c>
      <c r="BR38" s="425">
        <v>29.633122678241296</v>
      </c>
      <c r="BS38" s="425">
        <v>28.985892644260687</v>
      </c>
      <c r="BT38" s="425">
        <v>28.151338698886224</v>
      </c>
      <c r="BU38" s="425">
        <v>27.927159248461855</v>
      </c>
      <c r="BV38" s="425">
        <v>28.521491214750547</v>
      </c>
      <c r="BW38" s="425">
        <v>28.788594451637177</v>
      </c>
      <c r="BX38" s="425">
        <v>28.143907318937018</v>
      </c>
      <c r="BY38" s="425">
        <v>27.55977650262307</v>
      </c>
      <c r="BZ38" s="425">
        <v>27.976329861890125</v>
      </c>
      <c r="CA38" s="425">
        <v>28.355552079088177</v>
      </c>
      <c r="CB38" s="425">
        <f t="shared" si="6"/>
        <v>29.394189653516811</v>
      </c>
      <c r="CC38" s="425">
        <v>30.707037485489209</v>
      </c>
      <c r="CD38" s="425">
        <v>30.200012315357505</v>
      </c>
      <c r="CE38" s="425">
        <v>30.531968321327735</v>
      </c>
      <c r="CF38" s="425">
        <v>29.656959273364969</v>
      </c>
      <c r="CG38" s="425">
        <v>29.505928054475994</v>
      </c>
      <c r="CH38" s="425">
        <v>28.829264748883016</v>
      </c>
      <c r="CI38" s="425">
        <v>29.202812003281547</v>
      </c>
      <c r="CJ38" s="425">
        <v>29.288160449701937</v>
      </c>
      <c r="CK38" s="425">
        <v>28.775835814106248</v>
      </c>
      <c r="CL38" s="425">
        <v>29.610877441954635</v>
      </c>
      <c r="CM38" s="425">
        <v>28.977058648139753</v>
      </c>
      <c r="CN38" s="425">
        <v>29.394189653516811</v>
      </c>
      <c r="CO38" s="425">
        <f t="shared" si="7"/>
        <v>24.273803018878564</v>
      </c>
      <c r="CP38" s="425">
        <v>27.064893436792627</v>
      </c>
      <c r="CQ38" s="425">
        <v>27.308163259560835</v>
      </c>
      <c r="CR38" s="425">
        <v>28.132448328271082</v>
      </c>
      <c r="CS38" s="425">
        <v>23.867928697861803</v>
      </c>
      <c r="CT38" s="425">
        <v>25.440242449774114</v>
      </c>
      <c r="CU38" s="425">
        <v>26.96926892283075</v>
      </c>
      <c r="CV38" s="425">
        <v>27.746346643026548</v>
      </c>
      <c r="CW38" s="425">
        <v>27.904784502372745</v>
      </c>
      <c r="CX38" s="425">
        <v>27.616396436365385</v>
      </c>
      <c r="CY38" s="425">
        <v>26.423414943779477</v>
      </c>
      <c r="CZ38" s="425">
        <v>24.32091085148598</v>
      </c>
      <c r="DA38" s="425">
        <v>24.273803018878564</v>
      </c>
      <c r="DB38" s="425">
        <f t="shared" si="8"/>
        <v>22.741267687964847</v>
      </c>
      <c r="DC38" s="425">
        <v>23.73451746338749</v>
      </c>
      <c r="DD38" s="425">
        <v>23.816164245322799</v>
      </c>
      <c r="DE38" s="425">
        <v>24.167899017967947</v>
      </c>
      <c r="DF38" s="425">
        <v>23.585687526862028</v>
      </c>
      <c r="DG38" s="425">
        <v>23.571491091211833</v>
      </c>
      <c r="DH38" s="425">
        <v>23.346453129798341</v>
      </c>
      <c r="DI38" s="425">
        <v>24.036134696690699</v>
      </c>
      <c r="DJ38" s="425">
        <v>22.2768230707755</v>
      </c>
      <c r="DK38" s="425">
        <v>22.752196695869838</v>
      </c>
      <c r="DL38" s="425">
        <v>22.115896328476467</v>
      </c>
      <c r="DM38" s="425">
        <v>21.997118290529915</v>
      </c>
      <c r="DN38" s="425">
        <v>22.741267687964847</v>
      </c>
      <c r="DO38" s="425">
        <f t="shared" si="9"/>
        <v>23.128425132232014</v>
      </c>
      <c r="DP38" s="425">
        <v>22.880059606716429</v>
      </c>
      <c r="DQ38" s="425">
        <v>23.141627677673423</v>
      </c>
      <c r="DR38" s="425">
        <v>23.2629880127995</v>
      </c>
      <c r="DS38" s="425">
        <v>22.801890939365805</v>
      </c>
      <c r="DT38" s="425">
        <v>22.346840065980516</v>
      </c>
      <c r="DU38" s="425">
        <v>21.949321519147858</v>
      </c>
      <c r="DV38" s="425">
        <v>22.101274447852965</v>
      </c>
      <c r="DW38" s="425">
        <v>23.064071989328234</v>
      </c>
      <c r="DX38" s="425">
        <v>23.16372179384453</v>
      </c>
      <c r="DY38" s="425">
        <v>22.683562384338178</v>
      </c>
      <c r="DZ38" s="425">
        <v>23.205738213584745</v>
      </c>
      <c r="EA38" s="425">
        <v>23.128425132232014</v>
      </c>
      <c r="EB38" s="425">
        <f t="shared" si="10"/>
        <v>23.318704622133744</v>
      </c>
      <c r="EC38" s="425">
        <v>22.698001918551729</v>
      </c>
      <c r="ED38" s="425">
        <v>22.410493842007863</v>
      </c>
      <c r="EE38" s="425">
        <v>22.68938276709526</v>
      </c>
      <c r="EF38" s="425">
        <v>23.637713762696222</v>
      </c>
      <c r="EG38" s="425">
        <v>23.266283937088861</v>
      </c>
      <c r="EH38" s="425">
        <v>22.658189404307912</v>
      </c>
      <c r="EI38" s="425">
        <v>22.254374893857683</v>
      </c>
      <c r="EJ38" s="425">
        <v>23.00772122737899</v>
      </c>
      <c r="EK38" s="425">
        <v>23.5791356928369</v>
      </c>
      <c r="EL38" s="425">
        <v>23.686614235945981</v>
      </c>
      <c r="EM38" s="425">
        <v>23.372258092631967</v>
      </c>
      <c r="EN38" s="425">
        <v>23.318704622133744</v>
      </c>
      <c r="EO38" s="425">
        <f t="shared" si="11"/>
        <v>25.41</v>
      </c>
      <c r="EP38" s="23">
        <v>23.27</v>
      </c>
      <c r="EQ38" s="23">
        <v>23.18</v>
      </c>
      <c r="ER38" s="23">
        <v>23.35</v>
      </c>
      <c r="ES38" s="23">
        <v>23.4</v>
      </c>
      <c r="ET38" s="23">
        <v>23.26</v>
      </c>
      <c r="EU38" s="23">
        <v>23.72</v>
      </c>
      <c r="EV38" s="23">
        <v>23.29</v>
      </c>
      <c r="EW38" s="23">
        <v>23.07</v>
      </c>
      <c r="EX38" s="23">
        <v>23.77</v>
      </c>
      <c r="EY38" s="23">
        <v>23.66</v>
      </c>
      <c r="EZ38" s="23">
        <v>24.52</v>
      </c>
      <c r="FA38" s="23">
        <v>25.41</v>
      </c>
    </row>
    <row r="39" spans="1:157" s="131" customFormat="1" ht="12.75">
      <c r="A39" s="725" t="s">
        <v>3192</v>
      </c>
      <c r="B39" s="425">
        <f t="shared" si="0"/>
        <v>78.873342575806049</v>
      </c>
      <c r="C39" s="425">
        <v>66.169306840032974</v>
      </c>
      <c r="D39" s="425">
        <v>49.93095621377978</v>
      </c>
      <c r="E39" s="425">
        <v>56.639220945827745</v>
      </c>
      <c r="F39" s="425">
        <v>42.879562451166429</v>
      </c>
      <c r="G39" s="425">
        <v>48.980392271351988</v>
      </c>
      <c r="H39" s="425">
        <v>56.442140222486742</v>
      </c>
      <c r="I39" s="425">
        <v>61.224132082674366</v>
      </c>
      <c r="J39" s="425">
        <v>63.638278707311486</v>
      </c>
      <c r="K39" s="425">
        <v>68.800919559323432</v>
      </c>
      <c r="L39" s="425">
        <v>68.640805378242561</v>
      </c>
      <c r="M39" s="425">
        <v>61.601610995554474</v>
      </c>
      <c r="N39" s="425">
        <v>78.873342575806049</v>
      </c>
      <c r="O39" s="425">
        <f t="shared" si="1"/>
        <v>63.469075887193839</v>
      </c>
      <c r="P39" s="425">
        <v>82.381422077682117</v>
      </c>
      <c r="Q39" s="425">
        <v>49.963863889330575</v>
      </c>
      <c r="R39" s="425">
        <v>47.985621194147882</v>
      </c>
      <c r="S39" s="425">
        <v>39.607297749674544</v>
      </c>
      <c r="T39" s="425">
        <v>47.068372174522523</v>
      </c>
      <c r="U39" s="425">
        <v>47.514108929511778</v>
      </c>
      <c r="V39" s="425">
        <v>46.675653401133353</v>
      </c>
      <c r="W39" s="425">
        <v>51.137771817918228</v>
      </c>
      <c r="X39" s="425">
        <v>62.410049904844954</v>
      </c>
      <c r="Y39" s="425">
        <v>59.324714786531509</v>
      </c>
      <c r="Z39" s="425">
        <v>67.491090262567965</v>
      </c>
      <c r="AA39" s="425">
        <v>63.469075887193839</v>
      </c>
      <c r="AB39" s="425">
        <f t="shared" si="2"/>
        <v>44.112444902386109</v>
      </c>
      <c r="AC39" s="425">
        <v>65.086670332687248</v>
      </c>
      <c r="AD39" s="425">
        <v>63.616816046060876</v>
      </c>
      <c r="AE39" s="425">
        <v>60.05178991861402</v>
      </c>
      <c r="AF39" s="425">
        <v>38.906703726931205</v>
      </c>
      <c r="AG39" s="425">
        <v>37.310011497087523</v>
      </c>
      <c r="AH39" s="425">
        <v>37.521367452013003</v>
      </c>
      <c r="AI39" s="425">
        <v>38.886488029109294</v>
      </c>
      <c r="AJ39" s="425">
        <v>42.010874197906979</v>
      </c>
      <c r="AK39" s="425">
        <v>41.206960487050502</v>
      </c>
      <c r="AL39" s="425">
        <v>42.611691081817632</v>
      </c>
      <c r="AM39" s="425">
        <v>34.064636588124152</v>
      </c>
      <c r="AN39" s="425">
        <v>44.112444902386109</v>
      </c>
      <c r="AO39" s="425">
        <f t="shared" si="3"/>
        <v>33.131835732713753</v>
      </c>
      <c r="AP39" s="425">
        <v>44.2027903000469</v>
      </c>
      <c r="AQ39" s="425">
        <v>48.939763326540437</v>
      </c>
      <c r="AR39" s="425">
        <v>43.122618752463303</v>
      </c>
      <c r="AS39" s="425">
        <v>43.834574063248965</v>
      </c>
      <c r="AT39" s="425">
        <v>43.877361826162058</v>
      </c>
      <c r="AU39" s="425">
        <v>43.685126872630079</v>
      </c>
      <c r="AV39" s="425">
        <v>45.497833268253238</v>
      </c>
      <c r="AW39" s="425">
        <v>39.43898041969998</v>
      </c>
      <c r="AX39" s="425">
        <v>35.264764862038945</v>
      </c>
      <c r="AY39" s="425">
        <v>31.71780333473281</v>
      </c>
      <c r="AZ39" s="425">
        <v>31.283132578332697</v>
      </c>
      <c r="BA39" s="425">
        <v>33.131835732713753</v>
      </c>
      <c r="BB39" s="425">
        <f t="shared" si="4"/>
        <v>29.517076164422036</v>
      </c>
      <c r="BC39" s="425">
        <v>33.718396475744285</v>
      </c>
      <c r="BD39" s="425">
        <v>32.719549515862617</v>
      </c>
      <c r="BE39" s="425">
        <v>34.540053917501062</v>
      </c>
      <c r="BF39" s="425">
        <v>35.933632496946096</v>
      </c>
      <c r="BG39" s="425">
        <v>34.061623577573698</v>
      </c>
      <c r="BH39" s="425">
        <v>33.445856602179404</v>
      </c>
      <c r="BI39" s="425">
        <v>32.90029152047002</v>
      </c>
      <c r="BJ39" s="425">
        <v>31.073231646941331</v>
      </c>
      <c r="BK39" s="425">
        <v>28.93444774885787</v>
      </c>
      <c r="BL39" s="425">
        <v>28.586337411152776</v>
      </c>
      <c r="BM39" s="425">
        <v>29.395127260362205</v>
      </c>
      <c r="BN39" s="425">
        <v>29.517076164422036</v>
      </c>
      <c r="BO39" s="425">
        <f t="shared" si="5"/>
        <v>29.142063154695251</v>
      </c>
      <c r="BP39" s="425">
        <v>29.097742728575376</v>
      </c>
      <c r="BQ39" s="425">
        <v>30.584695322077717</v>
      </c>
      <c r="BR39" s="425">
        <v>29.594104354182036</v>
      </c>
      <c r="BS39" s="425">
        <v>27.970346252930153</v>
      </c>
      <c r="BT39" s="425">
        <v>28.200031821842469</v>
      </c>
      <c r="BU39" s="425">
        <v>31.251525184203558</v>
      </c>
      <c r="BV39" s="425">
        <v>28.441672244750169</v>
      </c>
      <c r="BW39" s="425">
        <v>28.661613424129389</v>
      </c>
      <c r="BX39" s="425">
        <v>28.937669203138292</v>
      </c>
      <c r="BY39" s="425">
        <v>28.866232947449845</v>
      </c>
      <c r="BZ39" s="425">
        <v>25.676935358919309</v>
      </c>
      <c r="CA39" s="425">
        <v>29.142063154695251</v>
      </c>
      <c r="CB39" s="425">
        <f t="shared" si="6"/>
        <v>24.029000697587847</v>
      </c>
      <c r="CC39" s="425">
        <v>28.590728566147984</v>
      </c>
      <c r="CD39" s="425">
        <v>29.521178990557218</v>
      </c>
      <c r="CE39" s="425">
        <v>29.052612823364282</v>
      </c>
      <c r="CF39" s="425">
        <v>28.642063454592062</v>
      </c>
      <c r="CG39" s="425">
        <v>27.427225486026316</v>
      </c>
      <c r="CH39" s="425">
        <v>27.656382243899699</v>
      </c>
      <c r="CI39" s="425">
        <v>28.42934822669919</v>
      </c>
      <c r="CJ39" s="425">
        <v>25.738072529447191</v>
      </c>
      <c r="CK39" s="425">
        <v>24.417328113635392</v>
      </c>
      <c r="CL39" s="425">
        <v>27.013095149862888</v>
      </c>
      <c r="CM39" s="425">
        <v>26.871290875092004</v>
      </c>
      <c r="CN39" s="425">
        <v>24.029000697587847</v>
      </c>
      <c r="CO39" s="425">
        <f t="shared" si="7"/>
        <v>21.626436569931627</v>
      </c>
      <c r="CP39" s="425">
        <v>24.937111828136327</v>
      </c>
      <c r="CQ39" s="425">
        <v>25.476118290519331</v>
      </c>
      <c r="CR39" s="425">
        <v>26.632386835565626</v>
      </c>
      <c r="CS39" s="425">
        <v>26.743583219521931</v>
      </c>
      <c r="CT39" s="425">
        <v>27.678614715675259</v>
      </c>
      <c r="CU39" s="425">
        <v>26.40837714083068</v>
      </c>
      <c r="CV39" s="425">
        <v>25.832547432243313</v>
      </c>
      <c r="CW39" s="425">
        <v>24.024008176530003</v>
      </c>
      <c r="CX39" s="425">
        <v>23.056389412944842</v>
      </c>
      <c r="CY39" s="425">
        <v>23.026960509386029</v>
      </c>
      <c r="CZ39" s="425">
        <v>21.277457153162555</v>
      </c>
      <c r="DA39" s="425">
        <v>21.626436569931627</v>
      </c>
      <c r="DB39" s="425">
        <f t="shared" si="8"/>
        <v>20.371932291618339</v>
      </c>
      <c r="DC39" s="425">
        <v>20.775000345919157</v>
      </c>
      <c r="DD39" s="425">
        <v>23.227263432962314</v>
      </c>
      <c r="DE39" s="425">
        <v>20.531023770534468</v>
      </c>
      <c r="DF39" s="425">
        <v>18.54821629413895</v>
      </c>
      <c r="DG39" s="425">
        <v>20.371988580716415</v>
      </c>
      <c r="DH39" s="425">
        <v>21.602804004026083</v>
      </c>
      <c r="DI39" s="425">
        <v>21.434082991115762</v>
      </c>
      <c r="DJ39" s="425">
        <v>20.288558607832687</v>
      </c>
      <c r="DK39" s="425">
        <v>20.261328939650795</v>
      </c>
      <c r="DL39" s="425">
        <v>21.058283166169254</v>
      </c>
      <c r="DM39" s="425">
        <v>20.394801646002563</v>
      </c>
      <c r="DN39" s="425">
        <v>20.371932291618339</v>
      </c>
      <c r="DO39" s="425">
        <f t="shared" si="9"/>
        <v>18.715167959707298</v>
      </c>
      <c r="DP39" s="425">
        <v>20.977679003957874</v>
      </c>
      <c r="DQ39" s="425">
        <v>22.026823768081854</v>
      </c>
      <c r="DR39" s="425">
        <v>22.000652490715634</v>
      </c>
      <c r="DS39" s="425">
        <v>20.689271907964812</v>
      </c>
      <c r="DT39" s="425">
        <v>20.196861817609729</v>
      </c>
      <c r="DU39" s="425">
        <v>20.539925580412401</v>
      </c>
      <c r="DV39" s="425">
        <v>22.080429184298168</v>
      </c>
      <c r="DW39" s="425">
        <v>11.887063264593788</v>
      </c>
      <c r="DX39" s="425">
        <v>11.020966328740824</v>
      </c>
      <c r="DY39" s="425">
        <v>11.890115109577611</v>
      </c>
      <c r="DZ39" s="425">
        <v>11.548972882847959</v>
      </c>
      <c r="EA39" s="425">
        <v>18.715167959707298</v>
      </c>
      <c r="EB39" s="425">
        <f t="shared" si="10"/>
        <v>22.694747954275712</v>
      </c>
      <c r="EC39" s="425">
        <v>17.951211236046944</v>
      </c>
      <c r="ED39" s="425">
        <v>17.817248421100757</v>
      </c>
      <c r="EE39" s="425">
        <v>11.332186152023375</v>
      </c>
      <c r="EF39" s="425">
        <v>11.361352929880772</v>
      </c>
      <c r="EG39" s="425">
        <v>11.534853204484895</v>
      </c>
      <c r="EH39" s="425">
        <v>13.085578268827993</v>
      </c>
      <c r="EI39" s="425">
        <v>24.545595774844752</v>
      </c>
      <c r="EJ39" s="425">
        <v>11.81249922262287</v>
      </c>
      <c r="EK39" s="425">
        <v>19.309358482310685</v>
      </c>
      <c r="EL39" s="425">
        <v>20.065898654744263</v>
      </c>
      <c r="EM39" s="425">
        <v>21.703614521725623</v>
      </c>
      <c r="EN39" s="425">
        <v>22.694747954275712</v>
      </c>
      <c r="EO39" s="425">
        <f t="shared" si="11"/>
        <v>18.88</v>
      </c>
      <c r="EP39" s="23">
        <v>23.75</v>
      </c>
      <c r="EQ39" s="23">
        <v>21</v>
      </c>
      <c r="ER39" s="23">
        <v>21.01</v>
      </c>
      <c r="ES39" s="23">
        <v>20.32</v>
      </c>
      <c r="ET39" s="23">
        <v>19.170000000000002</v>
      </c>
      <c r="EU39" s="23">
        <v>17.559999999999999</v>
      </c>
      <c r="EV39" s="23">
        <v>17.3</v>
      </c>
      <c r="EW39" s="23">
        <v>17.600000000000001</v>
      </c>
      <c r="EX39" s="23">
        <v>19.329999999999998</v>
      </c>
      <c r="EY39" s="23">
        <v>18.95</v>
      </c>
      <c r="EZ39" s="23">
        <v>18.63</v>
      </c>
      <c r="FA39" s="23">
        <v>18.88</v>
      </c>
    </row>
    <row r="40" spans="1:157" s="131" customFormat="1" ht="12.75">
      <c r="A40" s="724" t="s">
        <v>3178</v>
      </c>
      <c r="B40" s="424">
        <f t="shared" si="0"/>
        <v>51.880948040109395</v>
      </c>
      <c r="C40" s="424">
        <v>29.325701582499683</v>
      </c>
      <c r="D40" s="424">
        <v>34.900749542961613</v>
      </c>
      <c r="E40" s="424">
        <v>33.363974063083852</v>
      </c>
      <c r="F40" s="424">
        <v>38.310279082619509</v>
      </c>
      <c r="G40" s="424">
        <v>39.776052387991655</v>
      </c>
      <c r="H40" s="424">
        <v>42.245477829358094</v>
      </c>
      <c r="I40" s="424">
        <v>43.859648302310354</v>
      </c>
      <c r="J40" s="424">
        <v>42.132903225806452</v>
      </c>
      <c r="K40" s="424">
        <v>34.139431267199576</v>
      </c>
      <c r="L40" s="424">
        <v>33.381347974854776</v>
      </c>
      <c r="M40" s="424">
        <v>47.095516173801641</v>
      </c>
      <c r="N40" s="424">
        <v>51.880948040109395</v>
      </c>
      <c r="O40" s="424">
        <f t="shared" si="1"/>
        <v>41.070768634346898</v>
      </c>
      <c r="P40" s="424">
        <v>50.323988801054014</v>
      </c>
      <c r="Q40" s="424">
        <v>67.73517144393432</v>
      </c>
      <c r="R40" s="424">
        <v>54.489927674153016</v>
      </c>
      <c r="S40" s="424">
        <v>75.1982443076935</v>
      </c>
      <c r="T40" s="424">
        <v>75.161691739757956</v>
      </c>
      <c r="U40" s="424">
        <v>75.783681805399311</v>
      </c>
      <c r="V40" s="424">
        <v>45.481124910706448</v>
      </c>
      <c r="W40" s="424">
        <v>42.265817555938028</v>
      </c>
      <c r="X40" s="424">
        <v>42.443479735341349</v>
      </c>
      <c r="Y40" s="424">
        <v>47.244687213775421</v>
      </c>
      <c r="Z40" s="424">
        <v>41.509214824093092</v>
      </c>
      <c r="AA40" s="424">
        <v>41.070768634346898</v>
      </c>
      <c r="AB40" s="424">
        <f t="shared" si="2"/>
        <v>41.026540686874803</v>
      </c>
      <c r="AC40" s="424">
        <v>41.427863674347485</v>
      </c>
      <c r="AD40" s="424">
        <v>51.00645279268614</v>
      </c>
      <c r="AE40" s="424">
        <v>47.389396227591817</v>
      </c>
      <c r="AF40" s="424">
        <v>37.432919303261038</v>
      </c>
      <c r="AG40" s="424">
        <v>48.570415769736925</v>
      </c>
      <c r="AH40" s="424">
        <v>48.757711832693616</v>
      </c>
      <c r="AI40" s="424">
        <v>48.568990576649199</v>
      </c>
      <c r="AJ40" s="424">
        <v>39.213381107134801</v>
      </c>
      <c r="AK40" s="424">
        <v>38.685971657357491</v>
      </c>
      <c r="AL40" s="424">
        <v>39.60404274841008</v>
      </c>
      <c r="AM40" s="424">
        <v>41.190037120741067</v>
      </c>
      <c r="AN40" s="424">
        <v>41.026540686874803</v>
      </c>
      <c r="AO40" s="424">
        <f t="shared" si="3"/>
        <v>24.205507208973774</v>
      </c>
      <c r="AP40" s="424">
        <v>40.728780955203362</v>
      </c>
      <c r="AQ40" s="424">
        <v>39.899844169133154</v>
      </c>
      <c r="AR40" s="424">
        <v>33.354053157824843</v>
      </c>
      <c r="AS40" s="424">
        <v>26.677805389237299</v>
      </c>
      <c r="AT40" s="424">
        <v>26.9504856819011</v>
      </c>
      <c r="AU40" s="424">
        <v>27.015303144935604</v>
      </c>
      <c r="AV40" s="424">
        <v>24.748825777254698</v>
      </c>
      <c r="AW40" s="424">
        <v>24.086083378713123</v>
      </c>
      <c r="AX40" s="424">
        <v>23.189101128065296</v>
      </c>
      <c r="AY40" s="424">
        <v>23.525407498588603</v>
      </c>
      <c r="AZ40" s="424">
        <v>24.176311102722114</v>
      </c>
      <c r="BA40" s="424">
        <v>24.205507208973774</v>
      </c>
      <c r="BB40" s="424">
        <f t="shared" si="4"/>
        <v>29.941431734828612</v>
      </c>
      <c r="BC40" s="424">
        <v>24.643896217688788</v>
      </c>
      <c r="BD40" s="424">
        <v>22.946331958766891</v>
      </c>
      <c r="BE40" s="424">
        <v>22.852423299714559</v>
      </c>
      <c r="BF40" s="424">
        <v>22.439053449574409</v>
      </c>
      <c r="BG40" s="424">
        <v>27.51844934351805</v>
      </c>
      <c r="BH40" s="424">
        <v>28.604127236566889</v>
      </c>
      <c r="BI40" s="424">
        <v>28.489447183969716</v>
      </c>
      <c r="BJ40" s="424">
        <v>28.992516542576283</v>
      </c>
      <c r="BK40" s="424">
        <v>29.61518113160885</v>
      </c>
      <c r="BL40" s="424">
        <v>29.706646300410117</v>
      </c>
      <c r="BM40" s="424">
        <v>29.213976624839475</v>
      </c>
      <c r="BN40" s="424">
        <v>29.941431734828612</v>
      </c>
      <c r="BO40" s="424">
        <f t="shared" si="5"/>
        <v>26.010278883422934</v>
      </c>
      <c r="BP40" s="424">
        <v>28.799321954867235</v>
      </c>
      <c r="BQ40" s="424">
        <v>27.463896230889347</v>
      </c>
      <c r="BR40" s="424">
        <v>26.74136777035616</v>
      </c>
      <c r="BS40" s="424">
        <v>26.943285068987265</v>
      </c>
      <c r="BT40" s="424">
        <v>26.57167071087208</v>
      </c>
      <c r="BU40" s="424">
        <v>26.006215205252328</v>
      </c>
      <c r="BV40" s="424">
        <v>25.288899307407867</v>
      </c>
      <c r="BW40" s="424">
        <v>24.141832617683566</v>
      </c>
      <c r="BX40" s="424">
        <v>24.399170997130383</v>
      </c>
      <c r="BY40" s="424">
        <v>26.042816202663399</v>
      </c>
      <c r="BZ40" s="424">
        <v>26.916860663706064</v>
      </c>
      <c r="CA40" s="424">
        <v>26.010278883422934</v>
      </c>
      <c r="CB40" s="424">
        <f t="shared" si="6"/>
        <v>26.050728654001158</v>
      </c>
      <c r="CC40" s="424">
        <v>25.543166192121923</v>
      </c>
      <c r="CD40" s="424">
        <v>25.69443689535591</v>
      </c>
      <c r="CE40" s="424">
        <v>25.291153501089649</v>
      </c>
      <c r="CF40" s="424">
        <v>25.008698359628269</v>
      </c>
      <c r="CG40" s="424">
        <v>25.13599296360243</v>
      </c>
      <c r="CH40" s="424">
        <v>25.846738904634055</v>
      </c>
      <c r="CI40" s="424">
        <v>25.678093084485319</v>
      </c>
      <c r="CJ40" s="424">
        <v>25.735261232876482</v>
      </c>
      <c r="CK40" s="424">
        <v>25.702249873085066</v>
      </c>
      <c r="CL40" s="424">
        <v>25.717892668887071</v>
      </c>
      <c r="CM40" s="424">
        <v>26.510780934493301</v>
      </c>
      <c r="CN40" s="424">
        <v>26.050728654001158</v>
      </c>
      <c r="CO40" s="424">
        <f t="shared" si="7"/>
        <v>22.272183132383894</v>
      </c>
      <c r="CP40" s="424">
        <v>25.612051476527785</v>
      </c>
      <c r="CQ40" s="424">
        <v>25.210101656556208</v>
      </c>
      <c r="CR40" s="424">
        <v>24.738107933119085</v>
      </c>
      <c r="CS40" s="424">
        <v>23.713985725377565</v>
      </c>
      <c r="CT40" s="424">
        <v>23.510485392071523</v>
      </c>
      <c r="CU40" s="424">
        <v>23.545183680700966</v>
      </c>
      <c r="CV40" s="424">
        <v>23.261636251889865</v>
      </c>
      <c r="CW40" s="424">
        <v>23.026452590930198</v>
      </c>
      <c r="CX40" s="424">
        <v>22.931697375508417</v>
      </c>
      <c r="CY40" s="424">
        <v>22.604459488013823</v>
      </c>
      <c r="CZ40" s="424">
        <v>22.651218343268479</v>
      </c>
      <c r="DA40" s="424">
        <v>22.272183132383894</v>
      </c>
      <c r="DB40" s="424">
        <f t="shared" si="8"/>
        <v>20.120993251188576</v>
      </c>
      <c r="DC40" s="424">
        <v>21.154507544893551</v>
      </c>
      <c r="DD40" s="424">
        <v>20.763226750178152</v>
      </c>
      <c r="DE40" s="424">
        <v>19.976374037441282</v>
      </c>
      <c r="DF40" s="424">
        <v>19.477318435610218</v>
      </c>
      <c r="DG40" s="424">
        <v>19.261114897208891</v>
      </c>
      <c r="DH40" s="424">
        <v>19.290895932787105</v>
      </c>
      <c r="DI40" s="424">
        <v>19.738155412931871</v>
      </c>
      <c r="DJ40" s="424">
        <v>20.434051978629512</v>
      </c>
      <c r="DK40" s="424">
        <v>20.399228763624404</v>
      </c>
      <c r="DL40" s="424">
        <v>20.277366630982424</v>
      </c>
      <c r="DM40" s="424">
        <v>20.67805317855667</v>
      </c>
      <c r="DN40" s="424">
        <v>20.120993251188576</v>
      </c>
      <c r="DO40" s="424">
        <f t="shared" si="9"/>
        <v>19.038035362251563</v>
      </c>
      <c r="DP40" s="424">
        <v>20.250390755802485</v>
      </c>
      <c r="DQ40" s="424">
        <v>19.995497634873665</v>
      </c>
      <c r="DR40" s="424">
        <v>19.80866943612741</v>
      </c>
      <c r="DS40" s="424">
        <v>19.787642583383789</v>
      </c>
      <c r="DT40" s="424">
        <v>19.735761895527531</v>
      </c>
      <c r="DU40" s="424">
        <v>19.705136199201874</v>
      </c>
      <c r="DV40" s="424">
        <v>18.694815005297666</v>
      </c>
      <c r="DW40" s="424">
        <v>19.602003818373422</v>
      </c>
      <c r="DX40" s="424">
        <v>20.995438644700673</v>
      </c>
      <c r="DY40" s="424">
        <v>19.964814905464511</v>
      </c>
      <c r="DZ40" s="424">
        <v>19.166117042428571</v>
      </c>
      <c r="EA40" s="424">
        <v>19.038035362251563</v>
      </c>
      <c r="EB40" s="424">
        <f t="shared" si="10"/>
        <v>20.127817805922739</v>
      </c>
      <c r="EC40" s="424">
        <v>18.835085870507953</v>
      </c>
      <c r="ED40" s="424">
        <v>18.904595311163433</v>
      </c>
      <c r="EE40" s="424">
        <v>19.644873993158928</v>
      </c>
      <c r="EF40" s="424">
        <v>19.758728411158643</v>
      </c>
      <c r="EG40" s="424">
        <v>20.288257305480641</v>
      </c>
      <c r="EH40" s="424">
        <v>19.694326728130523</v>
      </c>
      <c r="EI40" s="424">
        <v>19.979760184047535</v>
      </c>
      <c r="EJ40" s="424">
        <v>20.390181753770662</v>
      </c>
      <c r="EK40" s="424">
        <v>19.988166927853019</v>
      </c>
      <c r="EL40" s="424">
        <v>19.825710553440125</v>
      </c>
      <c r="EM40" s="424">
        <v>20.297801159206038</v>
      </c>
      <c r="EN40" s="424">
        <v>20.127817805922739</v>
      </c>
      <c r="EO40" s="424">
        <f t="shared" si="11"/>
        <v>19.940000000000001</v>
      </c>
      <c r="EP40" s="413">
        <v>19.63</v>
      </c>
      <c r="EQ40" s="413">
        <v>19.47</v>
      </c>
      <c r="ER40" s="413">
        <v>19.920000000000002</v>
      </c>
      <c r="ES40" s="413">
        <v>19.98</v>
      </c>
      <c r="ET40" s="413">
        <v>20.11</v>
      </c>
      <c r="EU40" s="413">
        <v>20.09</v>
      </c>
      <c r="EV40" s="413">
        <v>20.034922117334329</v>
      </c>
      <c r="EW40" s="413">
        <v>20.04</v>
      </c>
      <c r="EX40" s="413">
        <v>19.8</v>
      </c>
      <c r="EY40" s="413">
        <v>19.940000000000001</v>
      </c>
      <c r="EZ40" s="413">
        <v>19.73</v>
      </c>
      <c r="FA40" s="413">
        <v>19.940000000000001</v>
      </c>
    </row>
    <row r="41" spans="1:157" s="131" customFormat="1" ht="12.75">
      <c r="A41" s="792" t="s">
        <v>3187</v>
      </c>
      <c r="B41" s="425">
        <f t="shared" si="0"/>
        <v>59.999999999999993</v>
      </c>
      <c r="C41" s="425">
        <v>65</v>
      </c>
      <c r="D41" s="425">
        <v>65</v>
      </c>
      <c r="E41" s="425">
        <v>65</v>
      </c>
      <c r="F41" s="425">
        <v>65.000000000000014</v>
      </c>
      <c r="G41" s="425">
        <v>65</v>
      </c>
      <c r="H41" s="425">
        <v>65</v>
      </c>
      <c r="I41" s="425">
        <v>65</v>
      </c>
      <c r="J41" s="425">
        <v>0</v>
      </c>
      <c r="K41" s="425">
        <v>12.000000000000002</v>
      </c>
      <c r="L41" s="425">
        <v>0</v>
      </c>
      <c r="M41" s="425">
        <v>60</v>
      </c>
      <c r="N41" s="425">
        <v>59.999999999999993</v>
      </c>
      <c r="O41" s="425">
        <f t="shared" si="1"/>
        <v>45.786688960547785</v>
      </c>
      <c r="P41" s="425">
        <v>60</v>
      </c>
      <c r="Q41" s="425">
        <v>60.000000000000007</v>
      </c>
      <c r="R41" s="425">
        <v>59.999999999999993</v>
      </c>
      <c r="S41" s="425">
        <v>60</v>
      </c>
      <c r="T41" s="425">
        <v>54.819753086419759</v>
      </c>
      <c r="U41" s="425">
        <v>60.000000000000007</v>
      </c>
      <c r="V41" s="425">
        <v>59.999999999999993</v>
      </c>
      <c r="W41" s="425">
        <v>35</v>
      </c>
      <c r="X41" s="425">
        <v>35</v>
      </c>
      <c r="Y41" s="425">
        <v>35.000000000000007</v>
      </c>
      <c r="Z41" s="425">
        <v>46.08480235522206</v>
      </c>
      <c r="AA41" s="425">
        <v>45.786688960547785</v>
      </c>
      <c r="AB41" s="425">
        <f t="shared" si="2"/>
        <v>26.268503732192141</v>
      </c>
      <c r="AC41" s="425">
        <v>45.733814011938421</v>
      </c>
      <c r="AD41" s="425">
        <v>45.221301535974128</v>
      </c>
      <c r="AE41" s="425">
        <v>41.206582407172071</v>
      </c>
      <c r="AF41" s="425">
        <v>38.639993309983865</v>
      </c>
      <c r="AG41" s="425">
        <v>39.364419840481446</v>
      </c>
      <c r="AH41" s="425">
        <v>39.411296100340742</v>
      </c>
      <c r="AI41" s="425">
        <v>36.356382978723403</v>
      </c>
      <c r="AJ41" s="425">
        <v>37.849071740923627</v>
      </c>
      <c r="AK41" s="425">
        <v>39.430737332217817</v>
      </c>
      <c r="AL41" s="425">
        <v>40.312933560788373</v>
      </c>
      <c r="AM41" s="425">
        <v>30.836576102373375</v>
      </c>
      <c r="AN41" s="425">
        <v>26.268503732192141</v>
      </c>
      <c r="AO41" s="425">
        <f t="shared" si="3"/>
        <v>35.403711386961852</v>
      </c>
      <c r="AP41" s="425">
        <v>24.837825715696173</v>
      </c>
      <c r="AQ41" s="425">
        <v>24.186470366628424</v>
      </c>
      <c r="AR41" s="425">
        <v>22.35950362408623</v>
      </c>
      <c r="AS41" s="425">
        <v>19.363783003627166</v>
      </c>
      <c r="AT41" s="425">
        <v>31.207018178961633</v>
      </c>
      <c r="AU41" s="425">
        <v>32.080392612784649</v>
      </c>
      <c r="AV41" s="425">
        <v>25.372263254526079</v>
      </c>
      <c r="AW41" s="425">
        <v>23.964690698986715</v>
      </c>
      <c r="AX41" s="425">
        <v>23.023356263590259</v>
      </c>
      <c r="AY41" s="425">
        <v>29.368646838599336</v>
      </c>
      <c r="AZ41" s="425">
        <v>22.596553622893822</v>
      </c>
      <c r="BA41" s="425">
        <v>35.403711386961852</v>
      </c>
      <c r="BB41" s="425">
        <f t="shared" si="4"/>
        <v>25.31185673402938</v>
      </c>
      <c r="BC41" s="425">
        <v>38.566201143766108</v>
      </c>
      <c r="BD41" s="425">
        <v>18.77315755048647</v>
      </c>
      <c r="BE41" s="425">
        <v>18.282867567706461</v>
      </c>
      <c r="BF41" s="425">
        <v>24.878133399155285</v>
      </c>
      <c r="BG41" s="425">
        <v>24.736364010310975</v>
      </c>
      <c r="BH41" s="425">
        <v>25.065991844588613</v>
      </c>
      <c r="BI41" s="425">
        <v>25.425965792150645</v>
      </c>
      <c r="BJ41" s="425">
        <v>25.189006982264402</v>
      </c>
      <c r="BK41" s="425">
        <v>25.352986738565185</v>
      </c>
      <c r="BL41" s="425">
        <v>25.151804788213628</v>
      </c>
      <c r="BM41" s="425">
        <v>25.231589553383031</v>
      </c>
      <c r="BN41" s="425">
        <v>25.31185673402938</v>
      </c>
      <c r="BO41" s="425">
        <f t="shared" si="5"/>
        <v>24.707201182903976</v>
      </c>
      <c r="BP41" s="425">
        <v>14.747465444832107</v>
      </c>
      <c r="BQ41" s="425">
        <v>14.298289484282442</v>
      </c>
      <c r="BR41" s="425">
        <v>12.392593455765821</v>
      </c>
      <c r="BS41" s="425">
        <v>13.606454471974384</v>
      </c>
      <c r="BT41" s="425">
        <v>17.366785156143646</v>
      </c>
      <c r="BU41" s="425">
        <v>17.697390273418399</v>
      </c>
      <c r="BV41" s="425">
        <v>17.21660319778815</v>
      </c>
      <c r="BW41" s="425">
        <v>16.890160145623433</v>
      </c>
      <c r="BX41" s="425">
        <v>18.004531130727525</v>
      </c>
      <c r="BY41" s="425">
        <v>25.113459651089034</v>
      </c>
      <c r="BZ41" s="425">
        <v>24.567757659663499</v>
      </c>
      <c r="CA41" s="425">
        <v>24.707201182903976</v>
      </c>
      <c r="CB41" s="425">
        <f t="shared" si="6"/>
        <v>22.445758427541058</v>
      </c>
      <c r="CC41" s="425">
        <v>24.950312722468428</v>
      </c>
      <c r="CD41" s="425">
        <v>20.497518331488653</v>
      </c>
      <c r="CE41" s="425">
        <v>20.363993754085261</v>
      </c>
      <c r="CF41" s="425">
        <v>20.133161759273268</v>
      </c>
      <c r="CG41" s="425">
        <v>19.928133211291005</v>
      </c>
      <c r="CH41" s="425">
        <v>19.663063168550789</v>
      </c>
      <c r="CI41" s="425">
        <v>20.014359572524896</v>
      </c>
      <c r="CJ41" s="425">
        <v>21.284274052396484</v>
      </c>
      <c r="CK41" s="425">
        <v>21.454821647982339</v>
      </c>
      <c r="CL41" s="425">
        <v>21.824942220134169</v>
      </c>
      <c r="CM41" s="425">
        <v>24.899574492225817</v>
      </c>
      <c r="CN41" s="425">
        <v>22.445758427541058</v>
      </c>
      <c r="CO41" s="425">
        <f t="shared" si="7"/>
        <v>19.059796894441128</v>
      </c>
      <c r="CP41" s="425">
        <v>21.828346658178351</v>
      </c>
      <c r="CQ41" s="425">
        <v>20.624684188068169</v>
      </c>
      <c r="CR41" s="425">
        <v>20.845976476521297</v>
      </c>
      <c r="CS41" s="425">
        <v>20.197791011033736</v>
      </c>
      <c r="CT41" s="425">
        <v>21.528523347121293</v>
      </c>
      <c r="CU41" s="425">
        <v>20.248017344565145</v>
      </c>
      <c r="CV41" s="425">
        <v>18.679565534845757</v>
      </c>
      <c r="CW41" s="425">
        <v>20.110516120482014</v>
      </c>
      <c r="CX41" s="425">
        <v>18.93215346393135</v>
      </c>
      <c r="CY41" s="425">
        <v>19.807406617351912</v>
      </c>
      <c r="CZ41" s="425">
        <v>19.145789455954183</v>
      </c>
      <c r="DA41" s="425">
        <v>19.059796894441128</v>
      </c>
      <c r="DB41" s="425">
        <f t="shared" si="8"/>
        <v>16.981451951548028</v>
      </c>
      <c r="DC41" s="425">
        <v>17.746031656580644</v>
      </c>
      <c r="DD41" s="425">
        <v>17.137981808399154</v>
      </c>
      <c r="DE41" s="425">
        <v>16.260628611744785</v>
      </c>
      <c r="DF41" s="425">
        <v>16.737109243419901</v>
      </c>
      <c r="DG41" s="425">
        <v>16.669196776767688</v>
      </c>
      <c r="DH41" s="425">
        <v>16.720228463433664</v>
      </c>
      <c r="DI41" s="425">
        <v>16.816830067642851</v>
      </c>
      <c r="DJ41" s="425">
        <v>17.680599274064718</v>
      </c>
      <c r="DK41" s="425">
        <v>17.385852653508653</v>
      </c>
      <c r="DL41" s="425">
        <v>16.992111769429709</v>
      </c>
      <c r="DM41" s="425">
        <v>17.409399679445968</v>
      </c>
      <c r="DN41" s="425">
        <v>16.981451951548028</v>
      </c>
      <c r="DO41" s="425">
        <f t="shared" si="9"/>
        <v>16.074821681847386</v>
      </c>
      <c r="DP41" s="425">
        <v>16.427059585612739</v>
      </c>
      <c r="DQ41" s="425">
        <v>16.135755923173928</v>
      </c>
      <c r="DR41" s="425">
        <v>15.815498510495077</v>
      </c>
      <c r="DS41" s="425">
        <v>15.640914030972596</v>
      </c>
      <c r="DT41" s="425">
        <v>15.623441800384432</v>
      </c>
      <c r="DU41" s="425">
        <v>16.073256302513904</v>
      </c>
      <c r="DV41" s="425">
        <v>16.180284075784385</v>
      </c>
      <c r="DW41" s="425">
        <v>17.789658538436804</v>
      </c>
      <c r="DX41" s="425">
        <v>17.729564271001454</v>
      </c>
      <c r="DY41" s="425">
        <v>17.853256075840985</v>
      </c>
      <c r="DZ41" s="425">
        <v>16.39452043583589</v>
      </c>
      <c r="EA41" s="425">
        <v>16.074821681847386</v>
      </c>
      <c r="EB41" s="425">
        <f t="shared" si="10"/>
        <v>16.254908314365821</v>
      </c>
      <c r="EC41" s="425">
        <v>15.861702546188603</v>
      </c>
      <c r="ED41" s="425">
        <v>15.655718823593674</v>
      </c>
      <c r="EE41" s="425">
        <v>15.077633982419389</v>
      </c>
      <c r="EF41" s="425">
        <v>15.165233072261676</v>
      </c>
      <c r="EG41" s="425">
        <v>15.691932086733637</v>
      </c>
      <c r="EH41" s="425">
        <v>16.221648072101313</v>
      </c>
      <c r="EI41" s="425">
        <v>16.607794471738309</v>
      </c>
      <c r="EJ41" s="425">
        <v>16.185762020640443</v>
      </c>
      <c r="EK41" s="425">
        <v>16.153543730700115</v>
      </c>
      <c r="EL41" s="425">
        <v>15.913771483135356</v>
      </c>
      <c r="EM41" s="425">
        <v>16.347318831124312</v>
      </c>
      <c r="EN41" s="425">
        <v>16.254908314365821</v>
      </c>
      <c r="EO41" s="425">
        <f t="shared" si="11"/>
        <v>15.09</v>
      </c>
      <c r="EP41" s="23">
        <v>16.13</v>
      </c>
      <c r="EQ41" s="23">
        <v>15.8</v>
      </c>
      <c r="ER41" s="23">
        <v>16.09</v>
      </c>
      <c r="ES41" s="23">
        <v>15.61</v>
      </c>
      <c r="ET41" s="23">
        <v>15.53</v>
      </c>
      <c r="EU41" s="23">
        <v>15.17</v>
      </c>
      <c r="EV41" s="23">
        <v>15.02</v>
      </c>
      <c r="EW41" s="23">
        <v>14.63</v>
      </c>
      <c r="EX41" s="23">
        <v>14.7</v>
      </c>
      <c r="EY41" s="23">
        <v>14.81</v>
      </c>
      <c r="EZ41" s="23">
        <v>14.96</v>
      </c>
      <c r="FA41" s="23">
        <v>15.09</v>
      </c>
    </row>
    <row r="42" spans="1:157" s="131" customFormat="1" ht="12.75">
      <c r="A42" s="753" t="s">
        <v>3042</v>
      </c>
      <c r="B42" s="425">
        <f t="shared" si="0"/>
        <v>0</v>
      </c>
      <c r="C42" s="425">
        <v>0</v>
      </c>
      <c r="D42" s="425">
        <v>0</v>
      </c>
      <c r="E42" s="425">
        <v>0</v>
      </c>
      <c r="F42" s="425">
        <v>0</v>
      </c>
      <c r="G42" s="425">
        <v>0</v>
      </c>
      <c r="H42" s="425">
        <v>0</v>
      </c>
      <c r="I42" s="425">
        <v>0</v>
      </c>
      <c r="J42" s="425">
        <v>0</v>
      </c>
      <c r="K42" s="425">
        <v>0</v>
      </c>
      <c r="L42" s="425">
        <v>0</v>
      </c>
      <c r="M42" s="425">
        <v>0</v>
      </c>
      <c r="N42" s="425">
        <v>0</v>
      </c>
      <c r="O42" s="425">
        <f t="shared" si="1"/>
        <v>0</v>
      </c>
      <c r="P42" s="425">
        <v>59.999999999999993</v>
      </c>
      <c r="Q42" s="425">
        <v>0</v>
      </c>
      <c r="R42" s="425">
        <v>0</v>
      </c>
      <c r="S42" s="425">
        <v>0</v>
      </c>
      <c r="T42" s="425">
        <v>0</v>
      </c>
      <c r="U42" s="425">
        <v>0</v>
      </c>
      <c r="V42" s="425">
        <v>0</v>
      </c>
      <c r="W42" s="425">
        <v>0</v>
      </c>
      <c r="X42" s="425">
        <v>0</v>
      </c>
      <c r="Y42" s="425">
        <v>0</v>
      </c>
      <c r="Z42" s="425">
        <v>0</v>
      </c>
      <c r="AA42" s="425">
        <v>0</v>
      </c>
      <c r="AB42" s="425">
        <f t="shared" si="2"/>
        <v>43</v>
      </c>
      <c r="AC42" s="425">
        <v>0</v>
      </c>
      <c r="AD42" s="425">
        <v>0</v>
      </c>
      <c r="AE42" s="425">
        <v>33</v>
      </c>
      <c r="AF42" s="425">
        <v>0</v>
      </c>
      <c r="AG42" s="425">
        <v>39.86274509803922</v>
      </c>
      <c r="AH42" s="425">
        <v>33</v>
      </c>
      <c r="AI42" s="425">
        <v>0</v>
      </c>
      <c r="AJ42" s="425">
        <v>45.851428571428571</v>
      </c>
      <c r="AK42" s="425">
        <v>41.999999999999993</v>
      </c>
      <c r="AL42" s="425">
        <v>57.598961937716261</v>
      </c>
      <c r="AM42" s="425">
        <v>43.999999999999993</v>
      </c>
      <c r="AN42" s="425">
        <v>43</v>
      </c>
      <c r="AO42" s="425">
        <f t="shared" si="3"/>
        <v>30.878037069048311</v>
      </c>
      <c r="AP42" s="425">
        <v>43</v>
      </c>
      <c r="AQ42" s="425">
        <v>42</v>
      </c>
      <c r="AR42" s="425">
        <v>41</v>
      </c>
      <c r="AS42" s="425">
        <v>41.000000000000007</v>
      </c>
      <c r="AT42" s="425">
        <v>39.999999999999993</v>
      </c>
      <c r="AU42" s="425">
        <v>40</v>
      </c>
      <c r="AV42" s="425">
        <v>32.421383647798741</v>
      </c>
      <c r="AW42" s="425">
        <v>32.184049079754601</v>
      </c>
      <c r="AX42" s="425">
        <v>27.432142857142853</v>
      </c>
      <c r="AY42" s="425">
        <v>36.401840490797547</v>
      </c>
      <c r="AZ42" s="425">
        <v>36.149026876737722</v>
      </c>
      <c r="BA42" s="425">
        <v>30.878037069048311</v>
      </c>
      <c r="BB42" s="425">
        <f t="shared" si="4"/>
        <v>25.433383915022763</v>
      </c>
      <c r="BC42" s="425">
        <v>30.167752077251293</v>
      </c>
      <c r="BD42" s="425">
        <v>30.167622059695589</v>
      </c>
      <c r="BE42" s="425">
        <v>30.55437881873727</v>
      </c>
      <c r="BF42" s="425">
        <v>30.557431609708576</v>
      </c>
      <c r="BG42" s="425">
        <v>30.122531884742564</v>
      </c>
      <c r="BH42" s="425">
        <v>25.634140028471592</v>
      </c>
      <c r="BI42" s="425">
        <v>25.633320408427036</v>
      </c>
      <c r="BJ42" s="425">
        <v>25.633290816326529</v>
      </c>
      <c r="BK42" s="425">
        <v>25.626895854398381</v>
      </c>
      <c r="BL42" s="425">
        <v>25.809227097971629</v>
      </c>
      <c r="BM42" s="425">
        <v>25.828414351851848</v>
      </c>
      <c r="BN42" s="425">
        <v>25.433383915022763</v>
      </c>
      <c r="BO42" s="425">
        <f t="shared" si="5"/>
        <v>22.72623593247588</v>
      </c>
      <c r="BP42" s="425">
        <v>25.337249585780995</v>
      </c>
      <c r="BQ42" s="425">
        <v>24.872621481364995</v>
      </c>
      <c r="BR42" s="425">
        <v>25.418865435356203</v>
      </c>
      <c r="BS42" s="425">
        <v>25.889456513492327</v>
      </c>
      <c r="BT42" s="425">
        <v>25.52217369639769</v>
      </c>
      <c r="BU42" s="425">
        <v>25.192390174161684</v>
      </c>
      <c r="BV42" s="425">
        <v>25.419241503858149</v>
      </c>
      <c r="BW42" s="425">
        <v>23.061171432940814</v>
      </c>
      <c r="BX42" s="425">
        <v>23.067121937482398</v>
      </c>
      <c r="BY42" s="425">
        <v>23.028555063494501</v>
      </c>
      <c r="BZ42" s="425">
        <v>22.983853779603741</v>
      </c>
      <c r="CA42" s="425">
        <v>22.72623593247588</v>
      </c>
      <c r="CB42" s="425">
        <f t="shared" si="6"/>
        <v>28.799999999999997</v>
      </c>
      <c r="CC42" s="425">
        <v>22.752964782076507</v>
      </c>
      <c r="CD42" s="425">
        <v>22.606355754172871</v>
      </c>
      <c r="CE42" s="425">
        <v>22.253111703185272</v>
      </c>
      <c r="CF42" s="425">
        <v>24.383419430968928</v>
      </c>
      <c r="CG42" s="425">
        <v>24.968909524041031</v>
      </c>
      <c r="CH42" s="425">
        <v>24.666363754381408</v>
      </c>
      <c r="CI42" s="425">
        <v>24.796956478138785</v>
      </c>
      <c r="CJ42" s="425">
        <v>30.635373608903024</v>
      </c>
      <c r="CK42" s="425">
        <v>30.635164835164836</v>
      </c>
      <c r="CL42" s="425">
        <v>28.128700361010829</v>
      </c>
      <c r="CM42" s="425">
        <v>30.107009750187512</v>
      </c>
      <c r="CN42" s="425">
        <v>28.799999999999997</v>
      </c>
      <c r="CO42" s="425">
        <f t="shared" si="7"/>
        <v>23.858325156487901</v>
      </c>
      <c r="CP42" s="425">
        <v>28.9</v>
      </c>
      <c r="CQ42" s="425">
        <v>21.398955338317041</v>
      </c>
      <c r="CR42" s="425">
        <v>20.899132176234978</v>
      </c>
      <c r="CS42" s="425">
        <v>17.211200779479356</v>
      </c>
      <c r="CT42" s="425">
        <v>16.310861690293503</v>
      </c>
      <c r="CU42" s="425">
        <v>18.399312339360751</v>
      </c>
      <c r="CV42" s="425">
        <v>18.057201633214962</v>
      </c>
      <c r="CW42" s="425">
        <v>17.749542207664074</v>
      </c>
      <c r="CX42" s="425">
        <v>19.6858610613167</v>
      </c>
      <c r="CY42" s="425">
        <v>19.717508541471787</v>
      </c>
      <c r="CZ42" s="425">
        <v>20.94306073638478</v>
      </c>
      <c r="DA42" s="425">
        <v>23.858325156487901</v>
      </c>
      <c r="DB42" s="425">
        <f t="shared" si="8"/>
        <v>22.256631532280405</v>
      </c>
      <c r="DC42" s="425">
        <v>22.510712411912966</v>
      </c>
      <c r="DD42" s="425">
        <v>22.643575227311718</v>
      </c>
      <c r="DE42" s="425">
        <v>22.604587668347481</v>
      </c>
      <c r="DF42" s="425">
        <v>23.550188031932439</v>
      </c>
      <c r="DG42" s="425">
        <v>23.453243345459786</v>
      </c>
      <c r="DH42" s="425">
        <v>21.671197778563435</v>
      </c>
      <c r="DI42" s="425">
        <v>22.113779654673937</v>
      </c>
      <c r="DJ42" s="425">
        <v>20.92134662068591</v>
      </c>
      <c r="DK42" s="425">
        <v>20.020943134910965</v>
      </c>
      <c r="DL42" s="425">
        <v>20.749549359491859</v>
      </c>
      <c r="DM42" s="425">
        <v>20.368037903755855</v>
      </c>
      <c r="DN42" s="425">
        <v>22.256631532280405</v>
      </c>
      <c r="DO42" s="425">
        <f t="shared" si="9"/>
        <v>24.674368905411995</v>
      </c>
      <c r="DP42" s="425">
        <v>22.531173061422926</v>
      </c>
      <c r="DQ42" s="425">
        <v>23.663224467201772</v>
      </c>
      <c r="DR42" s="425">
        <v>23.305415970787216</v>
      </c>
      <c r="DS42" s="425">
        <v>23.280327195655058</v>
      </c>
      <c r="DT42" s="425">
        <v>23.996030559707684</v>
      </c>
      <c r="DU42" s="425">
        <v>23.036598827035455</v>
      </c>
      <c r="DV42" s="425">
        <v>22.681326319361951</v>
      </c>
      <c r="DW42" s="425">
        <v>23.819667105055501</v>
      </c>
      <c r="DX42" s="425">
        <v>23.646282617061168</v>
      </c>
      <c r="DY42" s="425">
        <v>23.396077728106285</v>
      </c>
      <c r="DZ42" s="425">
        <v>23.045276434983954</v>
      </c>
      <c r="EA42" s="425">
        <v>24.674368905411995</v>
      </c>
      <c r="EB42" s="425">
        <f t="shared" si="10"/>
        <v>23.787848618580693</v>
      </c>
      <c r="EC42" s="425">
        <v>25.225796142679386</v>
      </c>
      <c r="ED42" s="425">
        <v>24.819883585269352</v>
      </c>
      <c r="EE42" s="425">
        <v>24.335900505354907</v>
      </c>
      <c r="EF42" s="425">
        <v>23.893128438061375</v>
      </c>
      <c r="EG42" s="425">
        <v>23.40942308306709</v>
      </c>
      <c r="EH42" s="425">
        <v>21.383980674666162</v>
      </c>
      <c r="EI42" s="425">
        <v>21.78552322524996</v>
      </c>
      <c r="EJ42" s="425">
        <v>22.214387316706357</v>
      </c>
      <c r="EK42" s="425">
        <v>22.50738567118854</v>
      </c>
      <c r="EL42" s="425">
        <v>22.687911894856377</v>
      </c>
      <c r="EM42" s="425">
        <v>22.403984379648112</v>
      </c>
      <c r="EN42" s="425">
        <v>23.787848618580693</v>
      </c>
      <c r="EO42" s="425">
        <f t="shared" si="11"/>
        <v>25.39</v>
      </c>
      <c r="EP42" s="23">
        <v>23.88</v>
      </c>
      <c r="EQ42" s="23">
        <v>22.17</v>
      </c>
      <c r="ER42" s="23">
        <v>21.92</v>
      </c>
      <c r="ES42" s="23">
        <v>21.44</v>
      </c>
      <c r="ET42" s="23">
        <v>20.56</v>
      </c>
      <c r="EU42" s="23">
        <v>19.89</v>
      </c>
      <c r="EV42" s="23">
        <v>19.850000000000001</v>
      </c>
      <c r="EW42" s="23">
        <v>20.2</v>
      </c>
      <c r="EX42" s="23">
        <v>20.260000000000002</v>
      </c>
      <c r="EY42" s="23">
        <v>22.56</v>
      </c>
      <c r="EZ42" s="23">
        <v>24.07</v>
      </c>
      <c r="FA42" s="23">
        <v>25.39</v>
      </c>
    </row>
    <row r="43" spans="1:157" s="131" customFormat="1" ht="12.75">
      <c r="A43" s="792" t="s">
        <v>2901</v>
      </c>
      <c r="B43" s="425" t="str">
        <f t="shared" si="0"/>
        <v>-</v>
      </c>
      <c r="C43" s="425" t="s">
        <v>15</v>
      </c>
      <c r="D43" s="425">
        <v>12.3</v>
      </c>
      <c r="E43" s="425">
        <v>12.3</v>
      </c>
      <c r="F43" s="425">
        <v>12.5</v>
      </c>
      <c r="G43" s="425">
        <v>12.500000000000002</v>
      </c>
      <c r="H43" s="425">
        <v>12.5</v>
      </c>
      <c r="I43" s="425">
        <v>12.5</v>
      </c>
      <c r="J43" s="425">
        <v>12.5</v>
      </c>
      <c r="K43" s="425">
        <v>12</v>
      </c>
      <c r="L43" s="425">
        <v>12.5</v>
      </c>
      <c r="M43" s="425" t="s">
        <v>15</v>
      </c>
      <c r="N43" s="425" t="s">
        <v>15</v>
      </c>
      <c r="O43" s="425">
        <f t="shared" si="1"/>
        <v>65</v>
      </c>
      <c r="P43" s="425" t="s">
        <v>15</v>
      </c>
      <c r="Q43" s="425" t="s">
        <v>15</v>
      </c>
      <c r="R43" s="425" t="s">
        <v>15</v>
      </c>
      <c r="S43" s="425" t="s">
        <v>15</v>
      </c>
      <c r="T43" s="425" t="s">
        <v>15</v>
      </c>
      <c r="U43" s="425" t="s">
        <v>15</v>
      </c>
      <c r="V43" s="425" t="s">
        <v>15</v>
      </c>
      <c r="W43" s="425" t="s">
        <v>15</v>
      </c>
      <c r="X43" s="425" t="s">
        <v>15</v>
      </c>
      <c r="Y43" s="425" t="s">
        <v>15</v>
      </c>
      <c r="Z43" s="425" t="s">
        <v>15</v>
      </c>
      <c r="AA43" s="425">
        <v>65</v>
      </c>
      <c r="AB43" s="425" t="str">
        <f t="shared" si="2"/>
        <v>-</v>
      </c>
      <c r="AC43" s="425">
        <v>50</v>
      </c>
      <c r="AD43" s="425" t="s">
        <v>15</v>
      </c>
      <c r="AE43" s="425" t="s">
        <v>15</v>
      </c>
      <c r="AF43" s="425">
        <v>35</v>
      </c>
      <c r="AG43" s="425">
        <v>35</v>
      </c>
      <c r="AH43" s="425">
        <v>38.001253132832076</v>
      </c>
      <c r="AI43" s="425">
        <v>37.999876801774057</v>
      </c>
      <c r="AJ43" s="425">
        <v>38.001195695496214</v>
      </c>
      <c r="AK43" s="425">
        <v>37.999999999999993</v>
      </c>
      <c r="AL43" s="425" t="s">
        <v>15</v>
      </c>
      <c r="AM43" s="425" t="s">
        <v>15</v>
      </c>
      <c r="AN43" s="425" t="s">
        <v>15</v>
      </c>
      <c r="AO43" s="425">
        <f t="shared" si="3"/>
        <v>38.275796632812622</v>
      </c>
      <c r="AP43" s="425">
        <v>30</v>
      </c>
      <c r="AQ43" s="425">
        <v>30.000000000000004</v>
      </c>
      <c r="AR43" s="425" t="s">
        <v>2590</v>
      </c>
      <c r="AS43" s="425">
        <v>47.173913043478251</v>
      </c>
      <c r="AT43" s="425">
        <v>45.000000000000007</v>
      </c>
      <c r="AU43" s="425">
        <v>45</v>
      </c>
      <c r="AV43" s="425">
        <v>43.520303507059928</v>
      </c>
      <c r="AW43" s="425">
        <v>43.271308787605363</v>
      </c>
      <c r="AX43" s="425">
        <v>43.270877711602836</v>
      </c>
      <c r="AY43" s="425">
        <v>43.270539383003246</v>
      </c>
      <c r="AZ43" s="425">
        <v>39.900112580296238</v>
      </c>
      <c r="BA43" s="425">
        <v>38.275796632812622</v>
      </c>
      <c r="BB43" s="425">
        <f t="shared" si="4"/>
        <v>32.012264019343434</v>
      </c>
      <c r="BC43" s="425">
        <v>38.276223054466101</v>
      </c>
      <c r="BD43" s="425">
        <v>38.413227477236731</v>
      </c>
      <c r="BE43" s="425">
        <v>36.182111262010224</v>
      </c>
      <c r="BF43" s="425">
        <v>16.771938032855065</v>
      </c>
      <c r="BG43" s="425">
        <v>24.999999999999996</v>
      </c>
      <c r="BH43" s="425">
        <v>30.440853252249973</v>
      </c>
      <c r="BI43" s="425">
        <v>31.401552415649565</v>
      </c>
      <c r="BJ43" s="425">
        <v>32.003055526288065</v>
      </c>
      <c r="BK43" s="425">
        <v>33.34522230753123</v>
      </c>
      <c r="BL43" s="425">
        <v>33.345274614811352</v>
      </c>
      <c r="BM43" s="425">
        <v>33.409909909909899</v>
      </c>
      <c r="BN43" s="425">
        <v>32.012264019343434</v>
      </c>
      <c r="BO43" s="425">
        <f t="shared" si="5"/>
        <v>24.566019945113851</v>
      </c>
      <c r="BP43" s="425">
        <v>32.06233310077706</v>
      </c>
      <c r="BQ43" s="425">
        <v>32.062301182402017</v>
      </c>
      <c r="BR43" s="425">
        <v>30.854654032178463</v>
      </c>
      <c r="BS43" s="425">
        <v>30.854894691172991</v>
      </c>
      <c r="BT43" s="425">
        <v>28.005656561286628</v>
      </c>
      <c r="BU43" s="425">
        <v>23.643394038935316</v>
      </c>
      <c r="BV43" s="425">
        <v>23.664394621015006</v>
      </c>
      <c r="BW43" s="425">
        <v>24.622040355831498</v>
      </c>
      <c r="BX43" s="425">
        <v>24.795353440849787</v>
      </c>
      <c r="BY43" s="425">
        <v>24.749485737786422</v>
      </c>
      <c r="BZ43" s="425">
        <v>24.59401046686849</v>
      </c>
      <c r="CA43" s="425">
        <v>24.566019945113851</v>
      </c>
      <c r="CB43" s="425">
        <f t="shared" si="6"/>
        <v>82.293444184636684</v>
      </c>
      <c r="CC43" s="425">
        <v>24.499379306143993</v>
      </c>
      <c r="CD43" s="425">
        <v>24.497785782933796</v>
      </c>
      <c r="CE43" s="425">
        <v>24.417926330791033</v>
      </c>
      <c r="CF43" s="425">
        <v>23.338698599589691</v>
      </c>
      <c r="CG43" s="425">
        <v>23.246609648915559</v>
      </c>
      <c r="CH43" s="425">
        <v>21.776991317478291</v>
      </c>
      <c r="CI43" s="425">
        <v>21.64561499735548</v>
      </c>
      <c r="CJ43" s="425">
        <v>21.509510486654275</v>
      </c>
      <c r="CK43" s="425">
        <v>21.217088309767632</v>
      </c>
      <c r="CL43" s="425">
        <v>21.216486123545213</v>
      </c>
      <c r="CM43" s="425">
        <v>82</v>
      </c>
      <c r="CN43" s="425">
        <v>82.293444184636684</v>
      </c>
      <c r="CO43" s="425">
        <f t="shared" si="7"/>
        <v>18.550569528323521</v>
      </c>
      <c r="CP43" s="425">
        <v>21.934822544197793</v>
      </c>
      <c r="CQ43" s="425">
        <v>22.356995341966023</v>
      </c>
      <c r="CR43" s="425">
        <v>22.51451084412545</v>
      </c>
      <c r="CS43" s="425">
        <v>17.806408185245015</v>
      </c>
      <c r="CT43" s="425">
        <v>14.891877561308027</v>
      </c>
      <c r="CU43" s="425">
        <v>14.951856398530623</v>
      </c>
      <c r="CV43" s="425">
        <v>27.899346058333741</v>
      </c>
      <c r="CW43" s="425">
        <v>23.895403830775678</v>
      </c>
      <c r="CX43" s="425">
        <v>19.085719419319275</v>
      </c>
      <c r="CY43" s="425">
        <v>19.354266089025568</v>
      </c>
      <c r="CZ43" s="425">
        <v>17.74973340239481</v>
      </c>
      <c r="DA43" s="425">
        <v>18.550569528323521</v>
      </c>
      <c r="DB43" s="425">
        <f t="shared" si="8"/>
        <v>19.716645526469389</v>
      </c>
      <c r="DC43" s="425">
        <v>17.481165325758816</v>
      </c>
      <c r="DD43" s="425">
        <v>17.98292200367435</v>
      </c>
      <c r="DE43" s="425">
        <v>16.445177096927633</v>
      </c>
      <c r="DF43" s="425">
        <v>16.654585142022057</v>
      </c>
      <c r="DG43" s="425">
        <v>16.859663491841165</v>
      </c>
      <c r="DH43" s="425">
        <v>15.707441234225403</v>
      </c>
      <c r="DI43" s="425">
        <v>16.010627104615295</v>
      </c>
      <c r="DJ43" s="425">
        <v>17.69536191356109</v>
      </c>
      <c r="DK43" s="425">
        <v>16.347290989562687</v>
      </c>
      <c r="DL43" s="425">
        <v>16.721960213843932</v>
      </c>
      <c r="DM43" s="425">
        <v>16.569942953973243</v>
      </c>
      <c r="DN43" s="425">
        <v>19.716645526469389</v>
      </c>
      <c r="DO43" s="425">
        <f t="shared" si="9"/>
        <v>22.745130998197492</v>
      </c>
      <c r="DP43" s="425">
        <v>18.969763300861409</v>
      </c>
      <c r="DQ43" s="425">
        <v>19.090516409592158</v>
      </c>
      <c r="DR43" s="425">
        <v>20.008925172843067</v>
      </c>
      <c r="DS43" s="425">
        <v>20.069393435561032</v>
      </c>
      <c r="DT43" s="425">
        <v>19.910055792610297</v>
      </c>
      <c r="DU43" s="425">
        <v>19.022242335656998</v>
      </c>
      <c r="DV43" s="425">
        <v>18.931558370883128</v>
      </c>
      <c r="DW43" s="425">
        <v>19.270465399239541</v>
      </c>
      <c r="DX43" s="425">
        <v>21.492204197631107</v>
      </c>
      <c r="DY43" s="425">
        <v>21.89102135015683</v>
      </c>
      <c r="DZ43" s="425">
        <v>19.598238217016259</v>
      </c>
      <c r="EA43" s="425">
        <v>22.745130998197492</v>
      </c>
      <c r="EB43" s="425">
        <f t="shared" si="10"/>
        <v>23.098360562793602</v>
      </c>
      <c r="EC43" s="425">
        <v>22.976371487899442</v>
      </c>
      <c r="ED43" s="425">
        <v>22.997311236848926</v>
      </c>
      <c r="EE43" s="425">
        <v>21.509614729605808</v>
      </c>
      <c r="EF43" s="425">
        <v>21.343416652419215</v>
      </c>
      <c r="EG43" s="425">
        <v>21.159642707402885</v>
      </c>
      <c r="EH43" s="425">
        <v>19.864653133466494</v>
      </c>
      <c r="EI43" s="425">
        <v>20.182176336103176</v>
      </c>
      <c r="EJ43" s="425">
        <v>20.543718442832787</v>
      </c>
      <c r="EK43" s="425">
        <v>21.293668351513013</v>
      </c>
      <c r="EL43" s="425">
        <v>20.894470581200668</v>
      </c>
      <c r="EM43" s="425">
        <v>21.36108905978665</v>
      </c>
      <c r="EN43" s="425">
        <v>23.098360562793602</v>
      </c>
      <c r="EO43" s="425">
        <f t="shared" si="11"/>
        <v>20.88</v>
      </c>
      <c r="EP43" s="23">
        <v>23.19</v>
      </c>
      <c r="EQ43" s="23">
        <v>23.76</v>
      </c>
      <c r="ER43" s="23">
        <v>23.93</v>
      </c>
      <c r="ES43" s="23">
        <v>24.32</v>
      </c>
      <c r="ET43" s="23">
        <v>23.34</v>
      </c>
      <c r="EU43" s="23">
        <v>23.27</v>
      </c>
      <c r="EV43" s="23">
        <v>23.23</v>
      </c>
      <c r="EW43" s="23">
        <v>19.62</v>
      </c>
      <c r="EX43" s="23">
        <v>20.05</v>
      </c>
      <c r="EY43" s="23">
        <v>20.63</v>
      </c>
      <c r="EZ43" s="23">
        <v>20.53</v>
      </c>
      <c r="FA43" s="23">
        <v>20.88</v>
      </c>
    </row>
    <row r="44" spans="1:157" s="131" customFormat="1" ht="12.75">
      <c r="A44" s="792" t="s">
        <v>3188</v>
      </c>
      <c r="B44" s="425">
        <f t="shared" si="0"/>
        <v>36</v>
      </c>
      <c r="C44" s="425">
        <v>8.768590508758912</v>
      </c>
      <c r="D44" s="425">
        <v>30</v>
      </c>
      <c r="E44" s="425">
        <v>41.701030927835049</v>
      </c>
      <c r="F44" s="425">
        <v>38.552123552123554</v>
      </c>
      <c r="G44" s="425">
        <v>38.109633388747923</v>
      </c>
      <c r="H44" s="425">
        <v>30</v>
      </c>
      <c r="I44" s="425">
        <v>30</v>
      </c>
      <c r="J44" s="425">
        <v>30</v>
      </c>
      <c r="K44" s="425">
        <v>35.283985765124555</v>
      </c>
      <c r="L44" s="425">
        <v>30</v>
      </c>
      <c r="M44" s="425">
        <v>30</v>
      </c>
      <c r="N44" s="425">
        <v>36</v>
      </c>
      <c r="O44" s="425">
        <f t="shared" si="1"/>
        <v>38.031985180611301</v>
      </c>
      <c r="P44" s="425">
        <v>36</v>
      </c>
      <c r="Q44" s="425">
        <v>36</v>
      </c>
      <c r="R44" s="425">
        <v>39.380929563967413</v>
      </c>
      <c r="S44" s="425">
        <v>37.419318971507991</v>
      </c>
      <c r="T44" s="425">
        <v>37.689830508474572</v>
      </c>
      <c r="U44" s="425">
        <v>37.649331352154533</v>
      </c>
      <c r="V44" s="425">
        <v>50.000000000000007</v>
      </c>
      <c r="W44" s="425">
        <v>40</v>
      </c>
      <c r="X44" s="425">
        <v>40.000000000000007</v>
      </c>
      <c r="Y44" s="425">
        <v>40</v>
      </c>
      <c r="Z44" s="425">
        <v>37.73108435218645</v>
      </c>
      <c r="AA44" s="425">
        <v>38.031985180611301</v>
      </c>
      <c r="AB44" s="425">
        <f t="shared" si="2"/>
        <v>49.399287071006682</v>
      </c>
      <c r="AC44" s="425">
        <v>31.539272056267219</v>
      </c>
      <c r="AD44" s="425">
        <v>41.216923089803913</v>
      </c>
      <c r="AE44" s="425">
        <v>36.958109061084606</v>
      </c>
      <c r="AF44" s="425">
        <v>38.461879815529521</v>
      </c>
      <c r="AG44" s="425">
        <v>54.234922237121353</v>
      </c>
      <c r="AH44" s="425">
        <v>55.341449853867267</v>
      </c>
      <c r="AI44" s="425">
        <v>54.709884374116278</v>
      </c>
      <c r="AJ44" s="425">
        <v>40.165900023262651</v>
      </c>
      <c r="AK44" s="425">
        <v>35.124695547716804</v>
      </c>
      <c r="AL44" s="425">
        <v>41.075969302644033</v>
      </c>
      <c r="AM44" s="425">
        <v>48.116823233692308</v>
      </c>
      <c r="AN44" s="425">
        <v>49.399287071006682</v>
      </c>
      <c r="AO44" s="425">
        <f t="shared" si="3"/>
        <v>5.8527335600637382</v>
      </c>
      <c r="AP44" s="425">
        <v>49.578072060874675</v>
      </c>
      <c r="AQ44" s="425">
        <v>44.288879717847969</v>
      </c>
      <c r="AR44" s="425">
        <v>27.849431124241434</v>
      </c>
      <c r="AS44" s="425">
        <v>12.281831225015058</v>
      </c>
      <c r="AT44" s="425">
        <v>7.9156117545231259</v>
      </c>
      <c r="AU44" s="425">
        <v>8.8318361536328673</v>
      </c>
      <c r="AV44" s="425">
        <v>10.243756499776319</v>
      </c>
      <c r="AW44" s="425">
        <v>5.6974664849980474</v>
      </c>
      <c r="AX44" s="425">
        <v>5.5668133894361951</v>
      </c>
      <c r="AY44" s="425">
        <v>3.9117242344998751</v>
      </c>
      <c r="AZ44" s="425">
        <v>3.5637835685052255</v>
      </c>
      <c r="BA44" s="425">
        <v>5.8527335600637382</v>
      </c>
      <c r="BB44" s="425">
        <f t="shared" si="4"/>
        <v>28.560285682140371</v>
      </c>
      <c r="BC44" s="425">
        <v>8.718118631451965</v>
      </c>
      <c r="BD44" s="425">
        <v>4.2860860039615671</v>
      </c>
      <c r="BE44" s="425">
        <v>8.4615483575331893</v>
      </c>
      <c r="BF44" s="425">
        <v>7.9759840288218111</v>
      </c>
      <c r="BG44" s="425">
        <v>18.120108147428741</v>
      </c>
      <c r="BH44" s="425">
        <v>20.513692777754123</v>
      </c>
      <c r="BI44" s="425">
        <v>18.431078242468658</v>
      </c>
      <c r="BJ44" s="425">
        <v>19.149314927536896</v>
      </c>
      <c r="BK44" s="425">
        <v>28.398606189300864</v>
      </c>
      <c r="BL44" s="425">
        <v>28.116924746785294</v>
      </c>
      <c r="BM44" s="425">
        <v>27.419007523104199</v>
      </c>
      <c r="BN44" s="425">
        <v>28.560285682140371</v>
      </c>
      <c r="BO44" s="425">
        <f t="shared" si="5"/>
        <v>25.233134429708475</v>
      </c>
      <c r="BP44" s="425">
        <v>28.865560803745964</v>
      </c>
      <c r="BQ44" s="425">
        <v>28.87975474495094</v>
      </c>
      <c r="BR44" s="425">
        <v>28.018801709873138</v>
      </c>
      <c r="BS44" s="425">
        <v>27.967968224642259</v>
      </c>
      <c r="BT44" s="425">
        <v>26.333142391908943</v>
      </c>
      <c r="BU44" s="425">
        <v>28.101441909997401</v>
      </c>
      <c r="BV44" s="425">
        <v>27.545191190105488</v>
      </c>
      <c r="BW44" s="425">
        <v>23.269435453361371</v>
      </c>
      <c r="BX44" s="425">
        <v>26.540120948959125</v>
      </c>
      <c r="BY44" s="425">
        <v>26.367769394314433</v>
      </c>
      <c r="BZ44" s="425">
        <v>25.727144891046965</v>
      </c>
      <c r="CA44" s="425">
        <v>25.233134429708475</v>
      </c>
      <c r="CB44" s="425">
        <f t="shared" si="6"/>
        <v>23.758767018700915</v>
      </c>
      <c r="CC44" s="425">
        <v>24.819965578996595</v>
      </c>
      <c r="CD44" s="425">
        <v>24.818360065355026</v>
      </c>
      <c r="CE44" s="425">
        <v>24.64890188517008</v>
      </c>
      <c r="CF44" s="425">
        <v>24.947732191948344</v>
      </c>
      <c r="CG44" s="425">
        <v>24.735941976956376</v>
      </c>
      <c r="CH44" s="425">
        <v>24.545357045866336</v>
      </c>
      <c r="CI44" s="425">
        <v>24.663349310554313</v>
      </c>
      <c r="CJ44" s="425">
        <v>24.874134367092715</v>
      </c>
      <c r="CK44" s="425">
        <v>24.959814660842518</v>
      </c>
      <c r="CL44" s="425">
        <v>24.273902575162872</v>
      </c>
      <c r="CM44" s="425">
        <v>23.856582148100138</v>
      </c>
      <c r="CN44" s="425">
        <v>23.758767018700915</v>
      </c>
      <c r="CO44" s="425">
        <f t="shared" si="7"/>
        <v>22.87834982337796</v>
      </c>
      <c r="CP44" s="425">
        <v>24.161834680631561</v>
      </c>
      <c r="CQ44" s="425">
        <v>24.17148533944583</v>
      </c>
      <c r="CR44" s="425">
        <v>24.416925220837307</v>
      </c>
      <c r="CS44" s="425">
        <v>25.037784263767495</v>
      </c>
      <c r="CT44" s="425">
        <v>24.677003478610054</v>
      </c>
      <c r="CU44" s="425">
        <v>25.77935568467392</v>
      </c>
      <c r="CV44" s="425">
        <v>26.052420434416913</v>
      </c>
      <c r="CW44" s="425">
        <v>24.782435988316067</v>
      </c>
      <c r="CX44" s="425">
        <v>24.438326862764704</v>
      </c>
      <c r="CY44" s="425">
        <v>24.462514478627579</v>
      </c>
      <c r="CZ44" s="425">
        <v>23.786775713703545</v>
      </c>
      <c r="DA44" s="425">
        <v>22.87834982337796</v>
      </c>
      <c r="DB44" s="425">
        <f t="shared" si="8"/>
        <v>21.689766125966027</v>
      </c>
      <c r="DC44" s="425">
        <v>22.347444244893914</v>
      </c>
      <c r="DD44" s="425">
        <v>22.434784958956726</v>
      </c>
      <c r="DE44" s="425">
        <v>22.022254400729384</v>
      </c>
      <c r="DF44" s="425">
        <v>20.815502592241927</v>
      </c>
      <c r="DG44" s="425">
        <v>20.486143041588047</v>
      </c>
      <c r="DH44" s="425">
        <v>20.36598262885763</v>
      </c>
      <c r="DI44" s="425">
        <v>21.521666983429544</v>
      </c>
      <c r="DJ44" s="425">
        <v>21.36047527914333</v>
      </c>
      <c r="DK44" s="425">
        <v>21.731843954376849</v>
      </c>
      <c r="DL44" s="425">
        <v>21.80938519560943</v>
      </c>
      <c r="DM44" s="425">
        <v>22.599430042612934</v>
      </c>
      <c r="DN44" s="425">
        <v>21.689766125966027</v>
      </c>
      <c r="DO44" s="425">
        <f t="shared" si="9"/>
        <v>20.968449301862663</v>
      </c>
      <c r="DP44" s="425">
        <v>22.131734931858706</v>
      </c>
      <c r="DQ44" s="425">
        <v>21.734289234882837</v>
      </c>
      <c r="DR44" s="425">
        <v>21.829311931597299</v>
      </c>
      <c r="DS44" s="425">
        <v>21.859253410201386</v>
      </c>
      <c r="DT44" s="425">
        <v>21.398888201740384</v>
      </c>
      <c r="DU44" s="425">
        <v>21.083048475317369</v>
      </c>
      <c r="DV44" s="425">
        <v>21.158308135583372</v>
      </c>
      <c r="DW44" s="425">
        <v>21.355988919373495</v>
      </c>
      <c r="DX44" s="425">
        <v>22.08171211377563</v>
      </c>
      <c r="DY44" s="425">
        <v>21.689568473716392</v>
      </c>
      <c r="DZ44" s="425">
        <v>20.846278119161784</v>
      </c>
      <c r="EA44" s="425">
        <v>20.968449301862663</v>
      </c>
      <c r="EB44" s="425">
        <f t="shared" si="10"/>
        <v>20.908022666916786</v>
      </c>
      <c r="EC44" s="425">
        <v>20.645465548439784</v>
      </c>
      <c r="ED44" s="425">
        <v>20.694713889195476</v>
      </c>
      <c r="EE44" s="425">
        <v>20.845086008440976</v>
      </c>
      <c r="EF44" s="425">
        <v>20.904593200994036</v>
      </c>
      <c r="EG44" s="425">
        <v>21.52961962304882</v>
      </c>
      <c r="EH44" s="425">
        <v>20.480212889202974</v>
      </c>
      <c r="EI44" s="425">
        <v>20.520983671149853</v>
      </c>
      <c r="EJ44" s="425">
        <v>20.84324404501556</v>
      </c>
      <c r="EK44" s="425">
        <v>20.277729017695517</v>
      </c>
      <c r="EL44" s="425">
        <v>20.407445670053558</v>
      </c>
      <c r="EM44" s="425">
        <v>21.282407303455365</v>
      </c>
      <c r="EN44" s="425">
        <v>20.908022666916786</v>
      </c>
      <c r="EO44" s="425">
        <f t="shared" si="11"/>
        <v>21.1</v>
      </c>
      <c r="EP44" s="23">
        <v>20.76</v>
      </c>
      <c r="EQ44" s="23">
        <v>20.65</v>
      </c>
      <c r="ER44" s="23">
        <v>20.63</v>
      </c>
      <c r="ES44" s="23">
        <v>20.63</v>
      </c>
      <c r="ET44" s="23">
        <v>20.73</v>
      </c>
      <c r="EU44" s="23">
        <v>20.16</v>
      </c>
      <c r="EV44" s="23">
        <v>20.170000000000002</v>
      </c>
      <c r="EW44" s="23">
        <v>20.18</v>
      </c>
      <c r="EX44" s="23">
        <v>20.23</v>
      </c>
      <c r="EY44" s="23">
        <v>20.43</v>
      </c>
      <c r="EZ44" s="23">
        <v>20.32</v>
      </c>
      <c r="FA44" s="23">
        <v>21.1</v>
      </c>
    </row>
    <row r="45" spans="1:157" s="131" customFormat="1" ht="12.75">
      <c r="A45" s="792" t="s">
        <v>3189</v>
      </c>
      <c r="B45" s="425">
        <f t="shared" si="0"/>
        <v>0</v>
      </c>
      <c r="C45" s="425">
        <v>0</v>
      </c>
      <c r="D45" s="425">
        <v>0</v>
      </c>
      <c r="E45" s="425">
        <v>0</v>
      </c>
      <c r="F45" s="425">
        <v>0</v>
      </c>
      <c r="G45" s="425">
        <v>0</v>
      </c>
      <c r="H45" s="425">
        <v>0</v>
      </c>
      <c r="I45" s="425">
        <v>0</v>
      </c>
      <c r="J45" s="425">
        <v>0</v>
      </c>
      <c r="K45" s="425">
        <v>0</v>
      </c>
      <c r="L45" s="425">
        <v>0</v>
      </c>
      <c r="M45" s="425">
        <v>0</v>
      </c>
      <c r="N45" s="425">
        <v>0</v>
      </c>
      <c r="O45" s="425">
        <f t="shared" si="1"/>
        <v>0</v>
      </c>
      <c r="P45" s="425">
        <v>0</v>
      </c>
      <c r="Q45" s="425">
        <v>0</v>
      </c>
      <c r="R45" s="425">
        <v>0</v>
      </c>
      <c r="S45" s="425">
        <v>0</v>
      </c>
      <c r="T45" s="425">
        <v>0</v>
      </c>
      <c r="U45" s="425">
        <v>0</v>
      </c>
      <c r="V45" s="425">
        <v>0</v>
      </c>
      <c r="W45" s="425">
        <v>0</v>
      </c>
      <c r="X45" s="425">
        <v>0</v>
      </c>
      <c r="Y45" s="425">
        <v>0</v>
      </c>
      <c r="Z45" s="425">
        <v>0</v>
      </c>
      <c r="AA45" s="425">
        <v>0</v>
      </c>
      <c r="AB45" s="425">
        <f t="shared" si="2"/>
        <v>0</v>
      </c>
      <c r="AC45" s="425">
        <v>0</v>
      </c>
      <c r="AD45" s="425">
        <v>0</v>
      </c>
      <c r="AE45" s="425">
        <v>0</v>
      </c>
      <c r="AF45" s="425">
        <v>0</v>
      </c>
      <c r="AG45" s="425">
        <v>0</v>
      </c>
      <c r="AH45" s="425">
        <v>0</v>
      </c>
      <c r="AI45" s="425">
        <v>0</v>
      </c>
      <c r="AJ45" s="425">
        <v>0</v>
      </c>
      <c r="AK45" s="425">
        <v>0</v>
      </c>
      <c r="AL45" s="425">
        <v>0</v>
      </c>
      <c r="AM45" s="425">
        <v>0</v>
      </c>
      <c r="AN45" s="425">
        <v>0</v>
      </c>
      <c r="AO45" s="425">
        <f t="shared" si="3"/>
        <v>0</v>
      </c>
      <c r="AP45" s="425">
        <v>0</v>
      </c>
      <c r="AQ45" s="425">
        <v>0</v>
      </c>
      <c r="AR45" s="425">
        <v>0</v>
      </c>
      <c r="AS45" s="425">
        <v>0</v>
      </c>
      <c r="AT45" s="425">
        <v>0</v>
      </c>
      <c r="AU45" s="425">
        <v>0</v>
      </c>
      <c r="AV45" s="425">
        <v>0</v>
      </c>
      <c r="AW45" s="425">
        <v>0</v>
      </c>
      <c r="AX45" s="425">
        <v>0</v>
      </c>
      <c r="AY45" s="425">
        <v>0</v>
      </c>
      <c r="AZ45" s="425">
        <v>0</v>
      </c>
      <c r="BA45" s="425">
        <v>0</v>
      </c>
      <c r="BB45" s="425">
        <f t="shared" si="4"/>
        <v>0</v>
      </c>
      <c r="BC45" s="425">
        <v>0</v>
      </c>
      <c r="BD45" s="425">
        <v>0</v>
      </c>
      <c r="BE45" s="425">
        <v>0</v>
      </c>
      <c r="BF45" s="425">
        <v>50</v>
      </c>
      <c r="BG45" s="425">
        <v>50</v>
      </c>
      <c r="BH45" s="425">
        <v>50.000000000000007</v>
      </c>
      <c r="BI45" s="425">
        <v>50</v>
      </c>
      <c r="BJ45" s="425">
        <v>50</v>
      </c>
      <c r="BK45" s="425">
        <v>0</v>
      </c>
      <c r="BL45" s="425">
        <v>24.857245743093777</v>
      </c>
      <c r="BM45" s="425">
        <v>0</v>
      </c>
      <c r="BN45" s="425">
        <v>0</v>
      </c>
      <c r="BO45" s="425">
        <f t="shared" si="5"/>
        <v>31.42685185185185</v>
      </c>
      <c r="BP45" s="425">
        <v>0</v>
      </c>
      <c r="BQ45" s="425">
        <v>0</v>
      </c>
      <c r="BR45" s="425">
        <v>0</v>
      </c>
      <c r="BS45" s="425">
        <v>0</v>
      </c>
      <c r="BT45" s="425">
        <v>41.2</v>
      </c>
      <c r="BU45" s="425">
        <v>43.599999999999994</v>
      </c>
      <c r="BV45" s="425">
        <v>43.79999999999999</v>
      </c>
      <c r="BW45" s="425">
        <v>43.699999999999996</v>
      </c>
      <c r="BX45" s="425">
        <v>31.816677696889474</v>
      </c>
      <c r="BY45" s="425">
        <v>33.672174929060255</v>
      </c>
      <c r="BZ45" s="425">
        <v>32.34067453984467</v>
      </c>
      <c r="CA45" s="425">
        <v>31.42685185185185</v>
      </c>
      <c r="CB45" s="425">
        <f t="shared" si="6"/>
        <v>32.23994368463395</v>
      </c>
      <c r="CC45" s="425">
        <v>31.395023328149303</v>
      </c>
      <c r="CD45" s="425">
        <v>35.985505679914397</v>
      </c>
      <c r="CE45" s="425">
        <v>36.023293181591512</v>
      </c>
      <c r="CF45" s="425">
        <v>36.06804600293156</v>
      </c>
      <c r="CG45" s="425">
        <v>35.121780350281917</v>
      </c>
      <c r="CH45" s="425">
        <v>34.794862536234064</v>
      </c>
      <c r="CI45" s="425">
        <v>33.036305351177035</v>
      </c>
      <c r="CJ45" s="425">
        <v>34.033081463102896</v>
      </c>
      <c r="CK45" s="425">
        <v>34.053708016748757</v>
      </c>
      <c r="CL45" s="425">
        <v>31.2368273942866</v>
      </c>
      <c r="CM45" s="425">
        <v>31.351881234564502</v>
      </c>
      <c r="CN45" s="425">
        <v>32.23994368463395</v>
      </c>
      <c r="CO45" s="425">
        <f t="shared" si="7"/>
        <v>24.150699354597613</v>
      </c>
      <c r="CP45" s="425">
        <v>29.154628279113027</v>
      </c>
      <c r="CQ45" s="425">
        <v>29.020066010456524</v>
      </c>
      <c r="CR45" s="425">
        <v>29.232598000317406</v>
      </c>
      <c r="CS45" s="425">
        <v>28.656629345904541</v>
      </c>
      <c r="CT45" s="425">
        <v>23.808154548102127</v>
      </c>
      <c r="CU45" s="425">
        <v>23.918818566979365</v>
      </c>
      <c r="CV45" s="425">
        <v>22.840483337881683</v>
      </c>
      <c r="CW45" s="425">
        <v>23.68133382738506</v>
      </c>
      <c r="CX45" s="425">
        <v>22.064044963014844</v>
      </c>
      <c r="CY45" s="425">
        <v>21.449112681714059</v>
      </c>
      <c r="CZ45" s="425">
        <v>24.178187102468119</v>
      </c>
      <c r="DA45" s="425">
        <v>24.150699354597613</v>
      </c>
      <c r="DB45" s="425">
        <f t="shared" si="8"/>
        <v>19.614722822747648</v>
      </c>
      <c r="DC45" s="425">
        <v>24.912389079787026</v>
      </c>
      <c r="DD45" s="425">
        <v>24.795506728503003</v>
      </c>
      <c r="DE45" s="425">
        <v>20.297481878142754</v>
      </c>
      <c r="DF45" s="425">
        <v>21.980548792058244</v>
      </c>
      <c r="DG45" s="425">
        <v>20.373379369890301</v>
      </c>
      <c r="DH45" s="425">
        <v>20.318636042450162</v>
      </c>
      <c r="DI45" s="425">
        <v>20.252720704530311</v>
      </c>
      <c r="DJ45" s="425">
        <v>21.778182893512557</v>
      </c>
      <c r="DK45" s="425">
        <v>20.684860855950628</v>
      </c>
      <c r="DL45" s="425">
        <v>19.687886350132338</v>
      </c>
      <c r="DM45" s="425">
        <v>19.622988052229886</v>
      </c>
      <c r="DN45" s="425">
        <v>19.614722822747648</v>
      </c>
      <c r="DO45" s="425">
        <f t="shared" si="9"/>
        <v>18.127592349836981</v>
      </c>
      <c r="DP45" s="425">
        <v>19.854678928781635</v>
      </c>
      <c r="DQ45" s="425">
        <v>19.846542878535935</v>
      </c>
      <c r="DR45" s="425">
        <v>20.371682590233544</v>
      </c>
      <c r="DS45" s="425">
        <v>21.648725347478415</v>
      </c>
      <c r="DT45" s="425">
        <v>21.815777226918073</v>
      </c>
      <c r="DU45" s="425">
        <v>22.18426999344965</v>
      </c>
      <c r="DV45" s="425">
        <v>12.902052205081855</v>
      </c>
      <c r="DW45" s="425">
        <v>22.267006284624092</v>
      </c>
      <c r="DX45" s="425">
        <v>22.893134588056082</v>
      </c>
      <c r="DY45" s="425">
        <v>21.275155590815753</v>
      </c>
      <c r="DZ45" s="425">
        <v>19.946256257421599</v>
      </c>
      <c r="EA45" s="425">
        <v>18.127592349836981</v>
      </c>
      <c r="EB45" s="425">
        <f t="shared" si="10"/>
        <v>14.062253827136688</v>
      </c>
      <c r="EC45" s="425">
        <v>18.417265238879736</v>
      </c>
      <c r="ED45" s="425">
        <v>18.851623866034476</v>
      </c>
      <c r="EE45" s="425">
        <v>19.584509926309018</v>
      </c>
      <c r="EF45" s="425">
        <v>20.312315639200005</v>
      </c>
      <c r="EG45" s="425">
        <v>24.423960648434601</v>
      </c>
      <c r="EH45" s="425">
        <v>24.425246434013633</v>
      </c>
      <c r="EI45" s="425">
        <v>24.487604229485786</v>
      </c>
      <c r="EJ45" s="425">
        <v>22.856102800382963</v>
      </c>
      <c r="EK45" s="425">
        <v>15.15297228986346</v>
      </c>
      <c r="EL45" s="425">
        <v>15.417260311721884</v>
      </c>
      <c r="EM45" s="425">
        <v>14.173920903789664</v>
      </c>
      <c r="EN45" s="425">
        <v>14.062253827136688</v>
      </c>
      <c r="EO45" s="425">
        <f t="shared" si="11"/>
        <v>17</v>
      </c>
      <c r="EP45" s="23">
        <v>13.96</v>
      </c>
      <c r="EQ45" s="23">
        <v>14.14</v>
      </c>
      <c r="ER45" s="23">
        <v>17.68</v>
      </c>
      <c r="ES45" s="23">
        <v>17.579999999999998</v>
      </c>
      <c r="ET45" s="23">
        <v>18.43</v>
      </c>
      <c r="EU45" s="23">
        <v>20.190000000000001</v>
      </c>
      <c r="EV45" s="23">
        <v>20.25</v>
      </c>
      <c r="EW45" s="23">
        <v>19.75</v>
      </c>
      <c r="EX45" s="23">
        <v>19.72</v>
      </c>
      <c r="EY45" s="23">
        <v>21.33</v>
      </c>
      <c r="EZ45" s="23">
        <v>17</v>
      </c>
      <c r="FA45" s="23">
        <v>17</v>
      </c>
    </row>
    <row r="46" spans="1:157" s="131" customFormat="1" ht="12.75">
      <c r="A46" s="792" t="s">
        <v>3057</v>
      </c>
      <c r="B46" s="425">
        <f t="shared" si="0"/>
        <v>0</v>
      </c>
      <c r="C46" s="425">
        <v>0</v>
      </c>
      <c r="D46" s="425">
        <v>0</v>
      </c>
      <c r="E46" s="425">
        <v>0</v>
      </c>
      <c r="F46" s="425">
        <v>0</v>
      </c>
      <c r="G46" s="425">
        <v>0</v>
      </c>
      <c r="H46" s="425">
        <v>0</v>
      </c>
      <c r="I46" s="425">
        <v>0</v>
      </c>
      <c r="J46" s="425">
        <v>0</v>
      </c>
      <c r="K46" s="425">
        <v>0</v>
      </c>
      <c r="L46" s="425">
        <v>0</v>
      </c>
      <c r="M46" s="425">
        <v>0</v>
      </c>
      <c r="N46" s="425">
        <v>0</v>
      </c>
      <c r="O46" s="425">
        <f t="shared" si="1"/>
        <v>48</v>
      </c>
      <c r="P46" s="425">
        <v>0</v>
      </c>
      <c r="Q46" s="425">
        <v>0</v>
      </c>
      <c r="R46" s="425">
        <v>0</v>
      </c>
      <c r="S46" s="425">
        <v>48</v>
      </c>
      <c r="T46" s="425">
        <v>48</v>
      </c>
      <c r="U46" s="425">
        <v>48</v>
      </c>
      <c r="V46" s="425">
        <v>48</v>
      </c>
      <c r="W46" s="425">
        <v>48</v>
      </c>
      <c r="X46" s="425">
        <v>48</v>
      </c>
      <c r="Y46" s="425">
        <v>47.999999999999993</v>
      </c>
      <c r="Z46" s="425">
        <v>46.5</v>
      </c>
      <c r="AA46" s="425">
        <v>48</v>
      </c>
      <c r="AB46" s="425">
        <f t="shared" si="2"/>
        <v>31.706122585612427</v>
      </c>
      <c r="AC46" s="425">
        <v>48</v>
      </c>
      <c r="AD46" s="425">
        <v>45.508925958443079</v>
      </c>
      <c r="AE46" s="425">
        <v>33.675107955793017</v>
      </c>
      <c r="AF46" s="425">
        <v>31.772330583785259</v>
      </c>
      <c r="AG46" s="425">
        <v>31.464315261941671</v>
      </c>
      <c r="AH46" s="425">
        <v>30.952396646548703</v>
      </c>
      <c r="AI46" s="425">
        <v>33.068515774295115</v>
      </c>
      <c r="AJ46" s="425">
        <v>32.296151765502962</v>
      </c>
      <c r="AK46" s="425">
        <v>31.095657248455964</v>
      </c>
      <c r="AL46" s="425">
        <v>30.560938321150449</v>
      </c>
      <c r="AM46" s="425">
        <v>30.748317309433936</v>
      </c>
      <c r="AN46" s="425">
        <v>31.706122585612427</v>
      </c>
      <c r="AO46" s="425">
        <f t="shared" si="3"/>
        <v>25.237055530006057</v>
      </c>
      <c r="AP46" s="425">
        <v>31.022835249691674</v>
      </c>
      <c r="AQ46" s="425">
        <v>36.332103616970088</v>
      </c>
      <c r="AR46" s="425">
        <v>40.360882457413787</v>
      </c>
      <c r="AS46" s="425">
        <v>40.08038470332685</v>
      </c>
      <c r="AT46" s="425">
        <v>38.269741646645429</v>
      </c>
      <c r="AU46" s="425">
        <v>37.484708405952539</v>
      </c>
      <c r="AV46" s="425">
        <v>38.158977071213016</v>
      </c>
      <c r="AW46" s="425">
        <v>38.370641183141181</v>
      </c>
      <c r="AX46" s="425">
        <v>38.030329395538885</v>
      </c>
      <c r="AY46" s="425">
        <v>38.058658294778581</v>
      </c>
      <c r="AZ46" s="425">
        <v>38.523795463229924</v>
      </c>
      <c r="BA46" s="425">
        <v>25.237055530006057</v>
      </c>
      <c r="BB46" s="425">
        <f t="shared" si="4"/>
        <v>37.289141823847672</v>
      </c>
      <c r="BC46" s="425">
        <v>24.034257950530034</v>
      </c>
      <c r="BD46" s="425">
        <v>37.556581463218279</v>
      </c>
      <c r="BE46" s="425">
        <v>37.436228051057611</v>
      </c>
      <c r="BF46" s="425">
        <v>26.058378199382251</v>
      </c>
      <c r="BG46" s="425">
        <v>24.395038844761483</v>
      </c>
      <c r="BH46" s="425">
        <v>36.082143262572373</v>
      </c>
      <c r="BI46" s="425">
        <v>31.799128445166197</v>
      </c>
      <c r="BJ46" s="425">
        <v>32.149334442595674</v>
      </c>
      <c r="BK46" s="425">
        <v>31.758768868656983</v>
      </c>
      <c r="BL46" s="425">
        <v>38.055002045757895</v>
      </c>
      <c r="BM46" s="425">
        <v>37.815334092017558</v>
      </c>
      <c r="BN46" s="425">
        <v>37.289141823847672</v>
      </c>
      <c r="BO46" s="425">
        <f t="shared" si="5"/>
        <v>21.141923859370088</v>
      </c>
      <c r="BP46" s="425">
        <v>37.053937474177118</v>
      </c>
      <c r="BQ46" s="425">
        <v>36.642937308500024</v>
      </c>
      <c r="BR46" s="425">
        <v>36.871363837688676</v>
      </c>
      <c r="BS46" s="425">
        <v>36.442118220853175</v>
      </c>
      <c r="BT46" s="425">
        <v>36.686298484334905</v>
      </c>
      <c r="BU46" s="425">
        <v>32.618987695749439</v>
      </c>
      <c r="BV46" s="425">
        <v>32.052623278043292</v>
      </c>
      <c r="BW46" s="425">
        <v>30.663137426900587</v>
      </c>
      <c r="BX46" s="425">
        <v>26.787068697544292</v>
      </c>
      <c r="BY46" s="425">
        <v>28.029890521632225</v>
      </c>
      <c r="BZ46" s="425">
        <v>25.845488826815647</v>
      </c>
      <c r="CA46" s="425">
        <v>21.141923859370088</v>
      </c>
      <c r="CB46" s="425">
        <f t="shared" si="6"/>
        <v>19.959321642610757</v>
      </c>
      <c r="CC46" s="425">
        <v>20.890891548992901</v>
      </c>
      <c r="CD46" s="425">
        <v>20.771352460172569</v>
      </c>
      <c r="CE46" s="425">
        <v>20.671543718609556</v>
      </c>
      <c r="CF46" s="425">
        <v>21.020293554824203</v>
      </c>
      <c r="CG46" s="425">
        <v>21.273456692009876</v>
      </c>
      <c r="CH46" s="425">
        <v>21.154700435441317</v>
      </c>
      <c r="CI46" s="425">
        <v>21.851603403141358</v>
      </c>
      <c r="CJ46" s="425">
        <v>18.886596470330957</v>
      </c>
      <c r="CK46" s="425">
        <v>18.668381910776123</v>
      </c>
      <c r="CL46" s="425">
        <v>19.607733523278132</v>
      </c>
      <c r="CM46" s="425">
        <v>19.671003500583435</v>
      </c>
      <c r="CN46" s="425">
        <v>19.959321642610757</v>
      </c>
      <c r="CO46" s="425">
        <f t="shared" si="7"/>
        <v>20.922760772703946</v>
      </c>
      <c r="CP46" s="425">
        <v>20.975451786426085</v>
      </c>
      <c r="CQ46" s="425">
        <v>19.752419720704523</v>
      </c>
      <c r="CR46" s="425">
        <v>19.146800955988457</v>
      </c>
      <c r="CS46" s="425">
        <v>34.800000000000004</v>
      </c>
      <c r="CT46" s="425">
        <v>33.857354449128408</v>
      </c>
      <c r="CU46" s="425">
        <v>35.882547928262213</v>
      </c>
      <c r="CV46" s="425">
        <v>24.110234655963758</v>
      </c>
      <c r="CW46" s="425">
        <v>23.154305749686095</v>
      </c>
      <c r="CX46" s="425">
        <v>22.734174822655241</v>
      </c>
      <c r="CY46" s="425">
        <v>20.616282691103272</v>
      </c>
      <c r="CZ46" s="425">
        <v>20.501916830460264</v>
      </c>
      <c r="DA46" s="425">
        <v>20.922760772703946</v>
      </c>
      <c r="DB46" s="425">
        <f t="shared" si="8"/>
        <v>18.933658309698639</v>
      </c>
      <c r="DC46" s="425">
        <v>19.579713448949121</v>
      </c>
      <c r="DD46" s="425">
        <v>19.396408425136411</v>
      </c>
      <c r="DE46" s="425">
        <v>18.751950372927716</v>
      </c>
      <c r="DF46" s="425">
        <v>18.568532636409994</v>
      </c>
      <c r="DG46" s="425">
        <v>19.15573166433369</v>
      </c>
      <c r="DH46" s="425">
        <v>19.267497290884997</v>
      </c>
      <c r="DI46" s="425">
        <v>19.235259219152592</v>
      </c>
      <c r="DJ46" s="425">
        <v>19.166179082356607</v>
      </c>
      <c r="DK46" s="425">
        <v>19.20245914831396</v>
      </c>
      <c r="DL46" s="425">
        <v>18.582684137552754</v>
      </c>
      <c r="DM46" s="425">
        <v>18.932915122398217</v>
      </c>
      <c r="DN46" s="425">
        <v>18.933658309698639</v>
      </c>
      <c r="DO46" s="425">
        <f t="shared" si="9"/>
        <v>20.992962393123712</v>
      </c>
      <c r="DP46" s="425">
        <v>18.404780271825491</v>
      </c>
      <c r="DQ46" s="425">
        <v>18.406137379982898</v>
      </c>
      <c r="DR46" s="425">
        <v>18.859203331835189</v>
      </c>
      <c r="DS46" s="425">
        <v>18.726817707540572</v>
      </c>
      <c r="DT46" s="425">
        <v>18.292117642059139</v>
      </c>
      <c r="DU46" s="425">
        <v>18.272090959531909</v>
      </c>
      <c r="DV46" s="425">
        <v>19.116781347417785</v>
      </c>
      <c r="DW46" s="425">
        <v>19.45568945512559</v>
      </c>
      <c r="DX46" s="425">
        <v>19.701979802593911</v>
      </c>
      <c r="DY46" s="425">
        <v>20.058703717029477</v>
      </c>
      <c r="DZ46" s="425">
        <v>20.336870098561079</v>
      </c>
      <c r="EA46" s="425">
        <v>20.992962393123712</v>
      </c>
      <c r="EB46" s="425">
        <f t="shared" si="10"/>
        <v>19.697478142543478</v>
      </c>
      <c r="EC46" s="425">
        <v>19.8334050124027</v>
      </c>
      <c r="ED46" s="425">
        <v>20.464867155098922</v>
      </c>
      <c r="EE46" s="425">
        <v>19.456984198022361</v>
      </c>
      <c r="EF46" s="425">
        <v>19.528649291083951</v>
      </c>
      <c r="EG46" s="425">
        <v>20.464915650838424</v>
      </c>
      <c r="EH46" s="425">
        <v>18.900349815547788</v>
      </c>
      <c r="EI46" s="425">
        <v>18.999220999771136</v>
      </c>
      <c r="EJ46" s="425">
        <v>19.041221715087719</v>
      </c>
      <c r="EK46" s="425">
        <v>19.647890029777034</v>
      </c>
      <c r="EL46" s="425">
        <v>20.626140898403762</v>
      </c>
      <c r="EM46" s="425">
        <v>19.093714945589237</v>
      </c>
      <c r="EN46" s="425">
        <v>19.697478142543478</v>
      </c>
      <c r="EO46" s="425">
        <f t="shared" si="11"/>
        <v>18.221484237766838</v>
      </c>
      <c r="EP46" s="23">
        <v>17.695928670600082</v>
      </c>
      <c r="EQ46" s="23">
        <v>17.658147704310284</v>
      </c>
      <c r="ER46" s="23">
        <v>18.100000000000001</v>
      </c>
      <c r="ES46" s="23">
        <v>17.888190575720891</v>
      </c>
      <c r="ET46" s="23">
        <v>17.89</v>
      </c>
      <c r="EU46" s="23">
        <v>18.094765773427319</v>
      </c>
      <c r="EV46" s="23">
        <v>17.523895504749319</v>
      </c>
      <c r="EW46" s="23">
        <v>17.919832638600486</v>
      </c>
      <c r="EX46" s="23">
        <v>17.951464580492193</v>
      </c>
      <c r="EY46" s="23">
        <v>19.258135689738246</v>
      </c>
      <c r="EZ46" s="23">
        <v>18.472025896032932</v>
      </c>
      <c r="FA46" s="23">
        <v>18.221484237766838</v>
      </c>
    </row>
    <row r="47" spans="1:157" s="131" customFormat="1" ht="12.75">
      <c r="A47" s="792" t="s">
        <v>3190</v>
      </c>
      <c r="B47" s="425">
        <f t="shared" si="0"/>
        <v>0</v>
      </c>
      <c r="C47" s="425">
        <v>0</v>
      </c>
      <c r="D47" s="425">
        <v>0</v>
      </c>
      <c r="E47" s="425">
        <v>0</v>
      </c>
      <c r="F47" s="425">
        <v>0</v>
      </c>
      <c r="G47" s="425">
        <v>0</v>
      </c>
      <c r="H47" s="425">
        <v>0</v>
      </c>
      <c r="I47" s="425">
        <v>0</v>
      </c>
      <c r="J47" s="425">
        <v>0</v>
      </c>
      <c r="K47" s="425">
        <v>0</v>
      </c>
      <c r="L47" s="425">
        <v>0</v>
      </c>
      <c r="M47" s="425">
        <v>0</v>
      </c>
      <c r="N47" s="425">
        <v>0</v>
      </c>
      <c r="O47" s="425">
        <f t="shared" si="1"/>
        <v>0</v>
      </c>
      <c r="P47" s="425">
        <v>0</v>
      </c>
      <c r="Q47" s="425">
        <v>0</v>
      </c>
      <c r="R47" s="425">
        <v>0</v>
      </c>
      <c r="S47" s="425">
        <v>0</v>
      </c>
      <c r="T47" s="425">
        <v>0</v>
      </c>
      <c r="U47" s="425">
        <v>0</v>
      </c>
      <c r="V47" s="425">
        <v>0</v>
      </c>
      <c r="W47" s="425">
        <v>0</v>
      </c>
      <c r="X47" s="425">
        <v>0</v>
      </c>
      <c r="Y47" s="425">
        <v>0</v>
      </c>
      <c r="Z47" s="425">
        <v>0</v>
      </c>
      <c r="AA47" s="425">
        <v>0</v>
      </c>
      <c r="AB47" s="425">
        <f t="shared" si="2"/>
        <v>0</v>
      </c>
      <c r="AC47" s="425">
        <v>0</v>
      </c>
      <c r="AD47" s="425">
        <v>0</v>
      </c>
      <c r="AE47" s="425">
        <v>0</v>
      </c>
      <c r="AF47" s="425">
        <v>0</v>
      </c>
      <c r="AG47" s="425">
        <v>0</v>
      </c>
      <c r="AH47" s="425">
        <v>0</v>
      </c>
      <c r="AI47" s="425">
        <v>0</v>
      </c>
      <c r="AJ47" s="425">
        <v>0</v>
      </c>
      <c r="AK47" s="425">
        <v>0</v>
      </c>
      <c r="AL47" s="425">
        <v>0</v>
      </c>
      <c r="AM47" s="425">
        <v>0</v>
      </c>
      <c r="AN47" s="425">
        <v>0</v>
      </c>
      <c r="AO47" s="425">
        <f t="shared" si="3"/>
        <v>0</v>
      </c>
      <c r="AP47" s="425">
        <v>0</v>
      </c>
      <c r="AQ47" s="425">
        <v>0</v>
      </c>
      <c r="AR47" s="425">
        <v>0</v>
      </c>
      <c r="AS47" s="425">
        <v>0</v>
      </c>
      <c r="AT47" s="425">
        <v>0</v>
      </c>
      <c r="AU47" s="425">
        <v>0</v>
      </c>
      <c r="AV47" s="425">
        <v>0</v>
      </c>
      <c r="AW47" s="425">
        <v>0</v>
      </c>
      <c r="AX47" s="425">
        <v>0</v>
      </c>
      <c r="AY47" s="425">
        <v>0</v>
      </c>
      <c r="AZ47" s="425">
        <v>0</v>
      </c>
      <c r="BA47" s="425">
        <v>0</v>
      </c>
      <c r="BB47" s="425">
        <f t="shared" si="4"/>
        <v>0</v>
      </c>
      <c r="BC47" s="425">
        <v>0</v>
      </c>
      <c r="BD47" s="425">
        <v>0</v>
      </c>
      <c r="BE47" s="425">
        <v>0</v>
      </c>
      <c r="BF47" s="425">
        <v>0</v>
      </c>
      <c r="BG47" s="425">
        <v>0</v>
      </c>
      <c r="BH47" s="425">
        <v>0</v>
      </c>
      <c r="BI47" s="425">
        <v>0</v>
      </c>
      <c r="BJ47" s="425">
        <v>0</v>
      </c>
      <c r="BK47" s="425">
        <v>0</v>
      </c>
      <c r="BL47" s="425">
        <v>0</v>
      </c>
      <c r="BM47" s="425">
        <v>0</v>
      </c>
      <c r="BN47" s="425">
        <v>0</v>
      </c>
      <c r="BO47" s="425">
        <f t="shared" si="5"/>
        <v>0</v>
      </c>
      <c r="BP47" s="425">
        <v>0</v>
      </c>
      <c r="BQ47" s="425">
        <v>0</v>
      </c>
      <c r="BR47" s="425">
        <v>0</v>
      </c>
      <c r="BS47" s="425">
        <v>0</v>
      </c>
      <c r="BT47" s="425">
        <v>0</v>
      </c>
      <c r="BU47" s="425">
        <v>0</v>
      </c>
      <c r="BV47" s="425">
        <v>0</v>
      </c>
      <c r="BW47" s="425">
        <v>0</v>
      </c>
      <c r="BX47" s="425">
        <v>0</v>
      </c>
      <c r="BY47" s="425">
        <v>0</v>
      </c>
      <c r="BZ47" s="425">
        <v>0</v>
      </c>
      <c r="CA47" s="425">
        <v>0</v>
      </c>
      <c r="CB47" s="425">
        <f t="shared" si="6"/>
        <v>0</v>
      </c>
      <c r="CC47" s="425">
        <v>0</v>
      </c>
      <c r="CD47" s="425">
        <v>0</v>
      </c>
      <c r="CE47" s="425">
        <v>0</v>
      </c>
      <c r="CF47" s="425">
        <v>0</v>
      </c>
      <c r="CG47" s="425">
        <v>0</v>
      </c>
      <c r="CH47" s="425">
        <v>0</v>
      </c>
      <c r="CI47" s="425">
        <v>0</v>
      </c>
      <c r="CJ47" s="425">
        <v>0</v>
      </c>
      <c r="CK47" s="425">
        <v>0</v>
      </c>
      <c r="CL47" s="425">
        <v>0</v>
      </c>
      <c r="CM47" s="425">
        <v>0</v>
      </c>
      <c r="CN47" s="425">
        <v>0</v>
      </c>
      <c r="CO47" s="425">
        <f t="shared" si="7"/>
        <v>21.81737129319065</v>
      </c>
      <c r="CP47" s="425">
        <v>0</v>
      </c>
      <c r="CQ47" s="425">
        <v>0</v>
      </c>
      <c r="CR47" s="425">
        <v>0</v>
      </c>
      <c r="CS47" s="425">
        <v>23.777695751734512</v>
      </c>
      <c r="CT47" s="425">
        <v>21.629078365761973</v>
      </c>
      <c r="CU47" s="425">
        <v>22.918537647790913</v>
      </c>
      <c r="CV47" s="425">
        <v>22.501073000743933</v>
      </c>
      <c r="CW47" s="425">
        <v>22.87301346977133</v>
      </c>
      <c r="CX47" s="425">
        <v>23.53810628961482</v>
      </c>
      <c r="CY47" s="425">
        <v>22.414441904426962</v>
      </c>
      <c r="CZ47" s="425">
        <v>22.647903053246644</v>
      </c>
      <c r="DA47" s="425">
        <v>21.81737129319065</v>
      </c>
      <c r="DB47" s="425">
        <f>DN47</f>
        <v>18.851015208295014</v>
      </c>
      <c r="DC47" s="425">
        <v>15.419811880462914</v>
      </c>
      <c r="DD47" s="425">
        <v>15.226928938750611</v>
      </c>
      <c r="DE47" s="425">
        <v>21.596930664429728</v>
      </c>
      <c r="DF47" s="425">
        <v>21.295496747085927</v>
      </c>
      <c r="DG47" s="425">
        <v>20.55786885245902</v>
      </c>
      <c r="DH47" s="425">
        <v>19.782770140090783</v>
      </c>
      <c r="DI47" s="425">
        <v>18.975427781298617</v>
      </c>
      <c r="DJ47" s="425">
        <v>19.263749544958142</v>
      </c>
      <c r="DK47" s="425">
        <v>19.626430227340713</v>
      </c>
      <c r="DL47" s="425">
        <v>20.025324922853507</v>
      </c>
      <c r="DM47" s="425">
        <v>18.546457484188338</v>
      </c>
      <c r="DN47" s="425">
        <v>18.851015208295014</v>
      </c>
      <c r="DO47" s="425">
        <f t="shared" si="9"/>
        <v>19.018058296620868</v>
      </c>
      <c r="DP47" s="425">
        <v>19.452386407859791</v>
      </c>
      <c r="DQ47" s="425">
        <v>19.381392191735639</v>
      </c>
      <c r="DR47" s="425">
        <v>19.840258772730035</v>
      </c>
      <c r="DS47" s="425">
        <v>19.661608368110855</v>
      </c>
      <c r="DT47" s="425">
        <v>19.437268796437536</v>
      </c>
      <c r="DU47" s="425">
        <v>18.673695335642918</v>
      </c>
      <c r="DV47" s="425">
        <v>18.943125960602945</v>
      </c>
      <c r="DW47" s="425">
        <v>19.036545102678602</v>
      </c>
      <c r="DX47" s="425">
        <v>19.390244890487246</v>
      </c>
      <c r="DY47" s="425">
        <v>19.555535599984939</v>
      </c>
      <c r="DZ47" s="425">
        <v>20.236751799346479</v>
      </c>
      <c r="EA47" s="425">
        <v>19.018058296620868</v>
      </c>
      <c r="EB47" s="425">
        <f t="shared" si="10"/>
        <v>17.87552758580652</v>
      </c>
      <c r="EC47" s="425">
        <v>19.688258929053873</v>
      </c>
      <c r="ED47" s="425">
        <v>17.521600847589482</v>
      </c>
      <c r="EE47" s="425">
        <v>16.632071089295792</v>
      </c>
      <c r="EF47" s="425">
        <v>17.801726658147327</v>
      </c>
      <c r="EG47" s="425">
        <v>17.331922197513073</v>
      </c>
      <c r="EH47" s="425">
        <v>16.654453211834038</v>
      </c>
      <c r="EI47" s="425">
        <v>17.389409929020882</v>
      </c>
      <c r="EJ47" s="425">
        <v>18.7376680069187</v>
      </c>
      <c r="EK47" s="425">
        <v>19.050609916113274</v>
      </c>
      <c r="EL47" s="425">
        <v>18.411082156458857</v>
      </c>
      <c r="EM47" s="425">
        <v>17.329576140633772</v>
      </c>
      <c r="EN47" s="425">
        <v>17.87552758580652</v>
      </c>
      <c r="EO47" s="425">
        <f t="shared" si="11"/>
        <v>18.366820752027365</v>
      </c>
      <c r="EP47" s="23">
        <v>17.630467294398805</v>
      </c>
      <c r="EQ47" s="23">
        <v>16.353609339214898</v>
      </c>
      <c r="ER47" s="23">
        <v>16.48</v>
      </c>
      <c r="ES47" s="23">
        <v>16.909142777629402</v>
      </c>
      <c r="ET47" s="23">
        <v>16.54</v>
      </c>
      <c r="EU47" s="23">
        <v>16.407161613067373</v>
      </c>
      <c r="EV47" s="23">
        <v>16.457504201066705</v>
      </c>
      <c r="EW47" s="23">
        <v>16.36213617654424</v>
      </c>
      <c r="EX47" s="23">
        <v>19.137165877152995</v>
      </c>
      <c r="EY47" s="23">
        <v>19.221373465105071</v>
      </c>
      <c r="EZ47" s="23">
        <v>18.9144015984016</v>
      </c>
      <c r="FA47" s="23">
        <v>18.366820752027365</v>
      </c>
    </row>
    <row r="48" spans="1:157" s="131" customFormat="1" ht="12.75">
      <c r="A48" s="725" t="s">
        <v>3191</v>
      </c>
      <c r="B48" s="425">
        <f t="shared" si="0"/>
        <v>34.264516129032259</v>
      </c>
      <c r="C48" s="425">
        <v>34.5</v>
      </c>
      <c r="D48" s="425">
        <v>31.4</v>
      </c>
      <c r="E48" s="425">
        <v>38.972783505154638</v>
      </c>
      <c r="F48" s="425">
        <v>36.89899497487437</v>
      </c>
      <c r="G48" s="425">
        <v>38.500000000000007</v>
      </c>
      <c r="H48" s="425">
        <v>88.800000000000011</v>
      </c>
      <c r="I48" s="425">
        <v>40.18</v>
      </c>
      <c r="J48" s="425">
        <v>31.774294670846391</v>
      </c>
      <c r="K48" s="425">
        <v>40.890130353817497</v>
      </c>
      <c r="L48" s="425">
        <v>34.031053604436224</v>
      </c>
      <c r="M48" s="425">
        <v>36.822390109890108</v>
      </c>
      <c r="N48" s="425">
        <v>34.264516129032259</v>
      </c>
      <c r="O48" s="425">
        <f t="shared" si="1"/>
        <v>39.708403169201311</v>
      </c>
      <c r="P48" s="425">
        <v>37.500582750582751</v>
      </c>
      <c r="Q48" s="425">
        <v>81.371308451308451</v>
      </c>
      <c r="R48" s="425">
        <v>64.97958366693355</v>
      </c>
      <c r="S48" s="425">
        <v>71.910822570146294</v>
      </c>
      <c r="T48" s="425">
        <v>72.16479693486589</v>
      </c>
      <c r="U48" s="425">
        <v>64.707460792312574</v>
      </c>
      <c r="V48" s="425">
        <v>35.780208318651425</v>
      </c>
      <c r="W48" s="425">
        <v>24.935361216730037</v>
      </c>
      <c r="X48" s="425">
        <v>36.005909883844609</v>
      </c>
      <c r="Y48" s="425">
        <v>46.533752718235476</v>
      </c>
      <c r="Z48" s="425">
        <v>45.497963846214653</v>
      </c>
      <c r="AA48" s="425">
        <v>39.708403169201311</v>
      </c>
      <c r="AB48" s="425">
        <f t="shared" si="2"/>
        <v>44.446205024885685</v>
      </c>
      <c r="AC48" s="425">
        <v>42.425898227453082</v>
      </c>
      <c r="AD48" s="425">
        <v>68.774841942779631</v>
      </c>
      <c r="AE48" s="425">
        <v>68.922683242573058</v>
      </c>
      <c r="AF48" s="425">
        <v>39.478311975301374</v>
      </c>
      <c r="AG48" s="425">
        <v>41.218220264161602</v>
      </c>
      <c r="AH48" s="425">
        <v>41.797474687949276</v>
      </c>
      <c r="AI48" s="425">
        <v>41.696529794947324</v>
      </c>
      <c r="AJ48" s="425">
        <v>45.148542596955096</v>
      </c>
      <c r="AK48" s="425">
        <v>48.354635166261893</v>
      </c>
      <c r="AL48" s="425">
        <v>44.485538697699063</v>
      </c>
      <c r="AM48" s="425">
        <v>44.131962803496855</v>
      </c>
      <c r="AN48" s="425">
        <v>44.446205024885685</v>
      </c>
      <c r="AO48" s="425">
        <f t="shared" si="3"/>
        <v>36.062468153550057</v>
      </c>
      <c r="AP48" s="425">
        <v>39.715688424124693</v>
      </c>
      <c r="AQ48" s="425">
        <v>43.870243291545933</v>
      </c>
      <c r="AR48" s="425">
        <v>36.426474744371788</v>
      </c>
      <c r="AS48" s="425">
        <v>35.752111261668986</v>
      </c>
      <c r="AT48" s="425">
        <v>34.514207748366331</v>
      </c>
      <c r="AU48" s="425">
        <v>35.043466126846816</v>
      </c>
      <c r="AV48" s="425">
        <v>32.602438831193574</v>
      </c>
      <c r="AW48" s="425">
        <v>29.618609343879502</v>
      </c>
      <c r="AX48" s="425">
        <v>32.474799684225871</v>
      </c>
      <c r="AY48" s="425">
        <v>33.510062690414806</v>
      </c>
      <c r="AZ48" s="425">
        <v>37.919688392235436</v>
      </c>
      <c r="BA48" s="425">
        <v>36.062468153550057</v>
      </c>
      <c r="BB48" s="425">
        <f t="shared" si="4"/>
        <v>28.892314166392143</v>
      </c>
      <c r="BC48" s="425">
        <v>36.788229607954463</v>
      </c>
      <c r="BD48" s="425">
        <v>33.981430224926079</v>
      </c>
      <c r="BE48" s="425">
        <v>31.587456180692403</v>
      </c>
      <c r="BF48" s="425">
        <v>32.090127174616022</v>
      </c>
      <c r="BG48" s="425">
        <v>31.606782877922193</v>
      </c>
      <c r="BH48" s="425">
        <v>30.326826362375577</v>
      </c>
      <c r="BI48" s="425">
        <v>29.664976801972834</v>
      </c>
      <c r="BJ48" s="425">
        <v>30.696727531219768</v>
      </c>
      <c r="BK48" s="425">
        <v>27.784724898804736</v>
      </c>
      <c r="BL48" s="425">
        <v>28.216400036400039</v>
      </c>
      <c r="BM48" s="425">
        <v>25.54645358883359</v>
      </c>
      <c r="BN48" s="425">
        <v>28.892314166392143</v>
      </c>
      <c r="BO48" s="425">
        <f t="shared" si="5"/>
        <v>26.05629700356895</v>
      </c>
      <c r="BP48" s="425">
        <v>28.226444561489149</v>
      </c>
      <c r="BQ48" s="425">
        <v>26.768291282638803</v>
      </c>
      <c r="BR48" s="425">
        <v>26.504704775151222</v>
      </c>
      <c r="BS48" s="425">
        <v>25.932087756939158</v>
      </c>
      <c r="BT48" s="425">
        <v>24.432755721315313</v>
      </c>
      <c r="BU48" s="425">
        <v>25.517013654627103</v>
      </c>
      <c r="BV48" s="425">
        <v>24.479208834617278</v>
      </c>
      <c r="BW48" s="425">
        <v>24.442562899025368</v>
      </c>
      <c r="BX48" s="425">
        <v>23.913735547833557</v>
      </c>
      <c r="BY48" s="425">
        <v>26.737043565268873</v>
      </c>
      <c r="BZ48" s="425">
        <v>27.738624995012312</v>
      </c>
      <c r="CA48" s="425">
        <v>26.05629700356895</v>
      </c>
      <c r="CB48" s="425">
        <f t="shared" si="6"/>
        <v>28.897944150453352</v>
      </c>
      <c r="CC48" s="425">
        <v>27.579893497371867</v>
      </c>
      <c r="CD48" s="425">
        <v>28.810812569518387</v>
      </c>
      <c r="CE48" s="425">
        <v>27.820920813121997</v>
      </c>
      <c r="CF48" s="425">
        <v>27.577547842342568</v>
      </c>
      <c r="CG48" s="425">
        <v>27.728245170860905</v>
      </c>
      <c r="CH48" s="425">
        <v>27.631436684613639</v>
      </c>
      <c r="CI48" s="425">
        <v>26.932966730973067</v>
      </c>
      <c r="CJ48" s="425">
        <v>27.315925684876266</v>
      </c>
      <c r="CK48" s="425">
        <v>27.232572577495684</v>
      </c>
      <c r="CL48" s="425">
        <v>27.682470055644625</v>
      </c>
      <c r="CM48" s="425">
        <v>27.629395962171422</v>
      </c>
      <c r="CN48" s="425">
        <v>28.897944150453352</v>
      </c>
      <c r="CO48" s="425">
        <f t="shared" si="7"/>
        <v>22.909105963084379</v>
      </c>
      <c r="CP48" s="425">
        <v>29.460240802477617</v>
      </c>
      <c r="CQ48" s="425">
        <v>29.686240446054146</v>
      </c>
      <c r="CR48" s="425">
        <v>27.675184765145069</v>
      </c>
      <c r="CS48" s="425">
        <v>26.288760349309104</v>
      </c>
      <c r="CT48" s="425">
        <v>26.932675045961055</v>
      </c>
      <c r="CU48" s="425">
        <v>26.103731639565087</v>
      </c>
      <c r="CV48" s="425">
        <v>25.589069998805837</v>
      </c>
      <c r="CW48" s="425">
        <v>24.879874597861878</v>
      </c>
      <c r="CX48" s="425">
        <v>23.945459101418486</v>
      </c>
      <c r="CY48" s="425">
        <v>22.754474322534278</v>
      </c>
      <c r="CZ48" s="425">
        <v>22.772414227322638</v>
      </c>
      <c r="DA48" s="425">
        <v>22.909105963084379</v>
      </c>
      <c r="DB48" s="425">
        <f t="shared" si="8"/>
        <v>19.338959074465166</v>
      </c>
      <c r="DC48" s="425">
        <v>23.363077553986258</v>
      </c>
      <c r="DD48" s="425">
        <v>22.003407275129369</v>
      </c>
      <c r="DE48" s="425">
        <v>21.868885783193573</v>
      </c>
      <c r="DF48" s="425">
        <v>22.541221470970459</v>
      </c>
      <c r="DG48" s="425">
        <v>22.583260727041285</v>
      </c>
      <c r="DH48" s="425">
        <v>22.377836801940131</v>
      </c>
      <c r="DI48" s="425">
        <v>21.712927089546724</v>
      </c>
      <c r="DJ48" s="425">
        <v>22.433249483223019</v>
      </c>
      <c r="DK48" s="425">
        <v>22.236380495593927</v>
      </c>
      <c r="DL48" s="425">
        <v>22.332940975846828</v>
      </c>
      <c r="DM48" s="425">
        <v>19.889164382134513</v>
      </c>
      <c r="DN48" s="425">
        <v>19.338959074465166</v>
      </c>
      <c r="DO48" s="425">
        <f t="shared" si="9"/>
        <v>21.897824008137569</v>
      </c>
      <c r="DP48" s="425">
        <v>21.855260025722092</v>
      </c>
      <c r="DQ48" s="425">
        <v>22.375435402099232</v>
      </c>
      <c r="DR48" s="425">
        <v>22.136737720732064</v>
      </c>
      <c r="DS48" s="425">
        <v>21.37765119324208</v>
      </c>
      <c r="DT48" s="425">
        <v>22.62671297573662</v>
      </c>
      <c r="DU48" s="425">
        <v>22.748446316488888</v>
      </c>
      <c r="DV48" s="425">
        <v>22.676632091791078</v>
      </c>
      <c r="DW48" s="425">
        <v>22.64806063656404</v>
      </c>
      <c r="DX48" s="425">
        <v>22.614394562436882</v>
      </c>
      <c r="DY48" s="425">
        <v>22.542790840705869</v>
      </c>
      <c r="DZ48" s="425">
        <v>22.336889300477125</v>
      </c>
      <c r="EA48" s="425">
        <v>21.897824008137569</v>
      </c>
      <c r="EB48" s="425">
        <f t="shared" si="10"/>
        <v>23.489909458716038</v>
      </c>
      <c r="EC48" s="425">
        <v>21.679774235027949</v>
      </c>
      <c r="ED48" s="425">
        <v>22.06021256744036</v>
      </c>
      <c r="EE48" s="425">
        <v>22.555456975447655</v>
      </c>
      <c r="EF48" s="425">
        <v>22.599875349786991</v>
      </c>
      <c r="EG48" s="425">
        <v>22.625778488459911</v>
      </c>
      <c r="EH48" s="425">
        <v>22.843890049743216</v>
      </c>
      <c r="EI48" s="425">
        <v>23.096832476262083</v>
      </c>
      <c r="EJ48" s="425">
        <v>22.876836340755407</v>
      </c>
      <c r="EK48" s="425">
        <v>22.86055208820364</v>
      </c>
      <c r="EL48" s="425">
        <v>22.838493490172613</v>
      </c>
      <c r="EM48" s="425">
        <v>22.681605857350128</v>
      </c>
      <c r="EN48" s="425">
        <v>23.489909458716038</v>
      </c>
      <c r="EO48" s="425">
        <f t="shared" si="11"/>
        <v>23.48</v>
      </c>
      <c r="EP48" s="23">
        <v>22</v>
      </c>
      <c r="EQ48" s="23">
        <v>22.3</v>
      </c>
      <c r="ER48" s="23">
        <v>23.29</v>
      </c>
      <c r="ES48" s="23">
        <v>23.55</v>
      </c>
      <c r="ET48" s="23">
        <v>23.52</v>
      </c>
      <c r="EU48" s="23">
        <v>24.18</v>
      </c>
      <c r="EV48" s="23">
        <v>24.34</v>
      </c>
      <c r="EW48" s="23">
        <v>24.38</v>
      </c>
      <c r="EX48" s="23">
        <v>24.13</v>
      </c>
      <c r="EY48" s="23">
        <v>24.65</v>
      </c>
      <c r="EZ48" s="23">
        <v>24.37</v>
      </c>
      <c r="FA48" s="23">
        <v>23.48</v>
      </c>
    </row>
    <row r="49" spans="1:157" s="131" customFormat="1" ht="12.75">
      <c r="A49" s="725" t="s">
        <v>2980</v>
      </c>
      <c r="B49" s="425">
        <f t="shared" si="0"/>
        <v>54.142319342276068</v>
      </c>
      <c r="C49" s="425">
        <v>37.483666881859264</v>
      </c>
      <c r="D49" s="425">
        <v>35.29904559915164</v>
      </c>
      <c r="E49" s="425">
        <v>28.007844675426554</v>
      </c>
      <c r="F49" s="425">
        <v>38.269404915912027</v>
      </c>
      <c r="G49" s="425">
        <v>49.600978931687592</v>
      </c>
      <c r="H49" s="425">
        <v>46.199141937790486</v>
      </c>
      <c r="I49" s="425">
        <v>49.422179522371671</v>
      </c>
      <c r="J49" s="425">
        <v>49.000364801577518</v>
      </c>
      <c r="K49" s="425">
        <v>49.842633228840121</v>
      </c>
      <c r="L49" s="425">
        <v>34.895279127326056</v>
      </c>
      <c r="M49" s="425">
        <v>46.74550857760368</v>
      </c>
      <c r="N49" s="425">
        <v>54.142319342276068</v>
      </c>
      <c r="O49" s="425">
        <f t="shared" si="1"/>
        <v>44.282673709628725</v>
      </c>
      <c r="P49" s="425">
        <v>48.374876316123306</v>
      </c>
      <c r="Q49" s="425">
        <v>55.770652254938511</v>
      </c>
      <c r="R49" s="425">
        <v>51.167102925243768</v>
      </c>
      <c r="S49" s="425">
        <v>83.49718041416169</v>
      </c>
      <c r="T49" s="425">
        <v>82.928451696377238</v>
      </c>
      <c r="U49" s="425">
        <v>84.976328606356958</v>
      </c>
      <c r="V49" s="425">
        <v>48.649003081204654</v>
      </c>
      <c r="W49" s="425">
        <v>49.468462686567172</v>
      </c>
      <c r="X49" s="425">
        <v>50.425037573058724</v>
      </c>
      <c r="Y49" s="425">
        <v>50.942014380768406</v>
      </c>
      <c r="Z49" s="425">
        <v>47.837323100537226</v>
      </c>
      <c r="AA49" s="425">
        <v>44.282673709628725</v>
      </c>
      <c r="AB49" s="425">
        <f t="shared" si="2"/>
        <v>37.532092726461563</v>
      </c>
      <c r="AC49" s="425">
        <v>42.653254475635315</v>
      </c>
      <c r="AD49" s="425">
        <v>43.042992493217881</v>
      </c>
      <c r="AE49" s="425">
        <v>39.590877618140901</v>
      </c>
      <c r="AF49" s="425">
        <v>38.095342463557898</v>
      </c>
      <c r="AG49" s="425">
        <v>46.107127960673324</v>
      </c>
      <c r="AH49" s="425">
        <v>42.313757756210656</v>
      </c>
      <c r="AI49" s="425">
        <v>38.811701659872284</v>
      </c>
      <c r="AJ49" s="425">
        <v>36.675894773718902</v>
      </c>
      <c r="AK49" s="425">
        <v>39.210689519416469</v>
      </c>
      <c r="AL49" s="425">
        <v>33.833603626396794</v>
      </c>
      <c r="AM49" s="425">
        <v>35.321484253388356</v>
      </c>
      <c r="AN49" s="425">
        <v>37.532092726461563</v>
      </c>
      <c r="AO49" s="425">
        <f t="shared" si="3"/>
        <v>34.601501289198737</v>
      </c>
      <c r="AP49" s="425">
        <v>39.557941906257071</v>
      </c>
      <c r="AQ49" s="425">
        <v>38.165708213899244</v>
      </c>
      <c r="AR49" s="425">
        <v>39.555094333273161</v>
      </c>
      <c r="AS49" s="425">
        <v>35.619421009311175</v>
      </c>
      <c r="AT49" s="425">
        <v>38.771686039703916</v>
      </c>
      <c r="AU49" s="425">
        <v>36.157639666085679</v>
      </c>
      <c r="AV49" s="425">
        <v>34.170053826625022</v>
      </c>
      <c r="AW49" s="425">
        <v>38.224521188918253</v>
      </c>
      <c r="AX49" s="425">
        <v>35.5392481019747</v>
      </c>
      <c r="AY49" s="425">
        <v>35.128403140938993</v>
      </c>
      <c r="AZ49" s="425">
        <v>39.136369487986045</v>
      </c>
      <c r="BA49" s="425">
        <v>34.601501289198737</v>
      </c>
      <c r="BB49" s="425">
        <f t="shared" si="4"/>
        <v>30.687644876644228</v>
      </c>
      <c r="BC49" s="425">
        <v>35.015953530122566</v>
      </c>
      <c r="BD49" s="425">
        <v>33.804574186235484</v>
      </c>
      <c r="BE49" s="425">
        <v>31.571512644882166</v>
      </c>
      <c r="BF49" s="425">
        <v>31.315517116233238</v>
      </c>
      <c r="BG49" s="425">
        <v>31.52115564121392</v>
      </c>
      <c r="BH49" s="425">
        <v>31.398231994998714</v>
      </c>
      <c r="BI49" s="425">
        <v>31.764945203712593</v>
      </c>
      <c r="BJ49" s="425">
        <v>32.652152058493108</v>
      </c>
      <c r="BK49" s="425">
        <v>31.29808420537594</v>
      </c>
      <c r="BL49" s="425">
        <v>30.800231680886785</v>
      </c>
      <c r="BM49" s="425">
        <v>30.982670149869374</v>
      </c>
      <c r="BN49" s="425">
        <v>30.687644876644228</v>
      </c>
      <c r="BO49" s="425">
        <f t="shared" si="5"/>
        <v>29.733314665795124</v>
      </c>
      <c r="BP49" s="425">
        <v>30.994881089326128</v>
      </c>
      <c r="BQ49" s="425">
        <v>29.00901610019363</v>
      </c>
      <c r="BR49" s="425">
        <v>29.025100464458333</v>
      </c>
      <c r="BS49" s="425">
        <v>29.863314653964693</v>
      </c>
      <c r="BT49" s="425">
        <v>30.285405100775058</v>
      </c>
      <c r="BU49" s="425">
        <v>27.765075448345815</v>
      </c>
      <c r="BV49" s="425">
        <v>26.736383177001887</v>
      </c>
      <c r="BW49" s="425">
        <v>26.9078289843272</v>
      </c>
      <c r="BX49" s="425">
        <v>25.111288055684668</v>
      </c>
      <c r="BY49" s="425">
        <v>25.613433478333281</v>
      </c>
      <c r="BZ49" s="425">
        <v>29.692708763349852</v>
      </c>
      <c r="CA49" s="425">
        <v>29.733314665795124</v>
      </c>
      <c r="CB49" s="425">
        <f t="shared" si="6"/>
        <v>27.967797359557931</v>
      </c>
      <c r="CC49" s="425">
        <v>25.978876724320177</v>
      </c>
      <c r="CD49" s="425">
        <v>26.096106846656077</v>
      </c>
      <c r="CE49" s="425">
        <v>25.649718070309465</v>
      </c>
      <c r="CF49" s="425">
        <v>24.269272113383852</v>
      </c>
      <c r="CG49" s="425">
        <v>25.114274684197166</v>
      </c>
      <c r="CH49" s="425">
        <v>28.136007386142733</v>
      </c>
      <c r="CI49" s="425">
        <v>28.157772587233534</v>
      </c>
      <c r="CJ49" s="425">
        <v>28.012233096369613</v>
      </c>
      <c r="CK49" s="425">
        <v>28.334220473547393</v>
      </c>
      <c r="CL49" s="425">
        <v>27.891178492543528</v>
      </c>
      <c r="CM49" s="425">
        <v>28.183766291776216</v>
      </c>
      <c r="CN49" s="425">
        <v>27.967797359557931</v>
      </c>
      <c r="CO49" s="425">
        <f t="shared" si="7"/>
        <v>24.553923030753108</v>
      </c>
      <c r="CP49" s="425">
        <v>27.841763919292173</v>
      </c>
      <c r="CQ49" s="425">
        <v>27.870628303001169</v>
      </c>
      <c r="CR49" s="425">
        <v>27.062843234196272</v>
      </c>
      <c r="CS49" s="425">
        <v>24.398541765183928</v>
      </c>
      <c r="CT49" s="425">
        <v>23.41132307869923</v>
      </c>
      <c r="CU49" s="425">
        <v>23.438321393380253</v>
      </c>
      <c r="CV49" s="425">
        <v>23.063796509118088</v>
      </c>
      <c r="CW49" s="425">
        <v>22.984944733174519</v>
      </c>
      <c r="CX49" s="425">
        <v>24.089207029960484</v>
      </c>
      <c r="CY49" s="425">
        <v>22.577472444525451</v>
      </c>
      <c r="CZ49" s="425">
        <v>24.231746167520285</v>
      </c>
      <c r="DA49" s="425">
        <v>24.553923030753108</v>
      </c>
      <c r="DB49" s="425">
        <f t="shared" si="8"/>
        <v>20.36624705558626</v>
      </c>
      <c r="DC49" s="425">
        <v>22.130288403369697</v>
      </c>
      <c r="DD49" s="425">
        <v>21.688084083553989</v>
      </c>
      <c r="DE49" s="425">
        <v>20.879078582693637</v>
      </c>
      <c r="DF49" s="425">
        <v>20.770696123964758</v>
      </c>
      <c r="DG49" s="425">
        <v>20.75872777192583</v>
      </c>
      <c r="DH49" s="425">
        <v>20.133054107801669</v>
      </c>
      <c r="DI49" s="425">
        <v>19.898675014930436</v>
      </c>
      <c r="DJ49" s="425">
        <v>20.851490810074885</v>
      </c>
      <c r="DK49" s="425">
        <v>20.57201303851782</v>
      </c>
      <c r="DL49" s="425">
        <v>20.220166765197444</v>
      </c>
      <c r="DM49" s="425">
        <v>20.295312072948327</v>
      </c>
      <c r="DN49" s="425">
        <v>20.36624705558626</v>
      </c>
      <c r="DO49" s="425">
        <f t="shared" si="9"/>
        <v>13.153267966964709</v>
      </c>
      <c r="DP49" s="425">
        <v>20.541060637662472</v>
      </c>
      <c r="DQ49" s="425">
        <v>20.251993933517873</v>
      </c>
      <c r="DR49" s="425">
        <v>20.538691026631263</v>
      </c>
      <c r="DS49" s="425">
        <v>20.731655170345896</v>
      </c>
      <c r="DT49" s="425">
        <v>21.136773355027088</v>
      </c>
      <c r="DU49" s="425">
        <v>20.571064248163509</v>
      </c>
      <c r="DV49" s="425">
        <v>13.712313169045821</v>
      </c>
      <c r="DW49" s="425">
        <v>13.604156408777866</v>
      </c>
      <c r="DX49" s="425">
        <v>20.74155464396523</v>
      </c>
      <c r="DY49" s="425">
        <v>13.679384058378661</v>
      </c>
      <c r="DZ49" s="425">
        <v>13.423125274599734</v>
      </c>
      <c r="EA49" s="425">
        <v>13.153267966964709</v>
      </c>
      <c r="EB49" s="425">
        <f t="shared" si="10"/>
        <v>19.814402008162308</v>
      </c>
      <c r="EC49" s="425">
        <v>13.006351320097391</v>
      </c>
      <c r="ED49" s="425">
        <v>13.83502842683315</v>
      </c>
      <c r="EE49" s="425">
        <v>19.677730321712882</v>
      </c>
      <c r="EF49" s="425">
        <v>19.829398188671156</v>
      </c>
      <c r="EG49" s="425">
        <v>19.915701529557666</v>
      </c>
      <c r="EH49" s="425">
        <v>19.642464756264065</v>
      </c>
      <c r="EI49" s="425">
        <v>20.620814003112372</v>
      </c>
      <c r="EJ49" s="425">
        <v>21.42947079314041</v>
      </c>
      <c r="EK49" s="425">
        <v>22.040699174042182</v>
      </c>
      <c r="EL49" s="425">
        <v>21.712366424186303</v>
      </c>
      <c r="EM49" s="425">
        <v>21.098804547656073</v>
      </c>
      <c r="EN49" s="425">
        <v>19.814402008162308</v>
      </c>
      <c r="EO49" s="425">
        <f t="shared" si="11"/>
        <v>18.79</v>
      </c>
      <c r="EP49" s="23">
        <v>19.73</v>
      </c>
      <c r="EQ49" s="23">
        <v>19.54</v>
      </c>
      <c r="ER49" s="23">
        <v>18.8</v>
      </c>
      <c r="ES49" s="23">
        <v>18.59</v>
      </c>
      <c r="ET49" s="23">
        <v>18.54</v>
      </c>
      <c r="EU49" s="23">
        <v>19.420000000000002</v>
      </c>
      <c r="EV49" s="23">
        <v>19.420000000000002</v>
      </c>
      <c r="EW49" s="23">
        <v>19.23</v>
      </c>
      <c r="EX49" s="23">
        <v>19.13</v>
      </c>
      <c r="EY49" s="23">
        <v>19.03</v>
      </c>
      <c r="EZ49" s="23">
        <v>19.350000000000001</v>
      </c>
      <c r="FA49" s="23">
        <v>18.79</v>
      </c>
    </row>
    <row r="50" spans="1:157" s="131" customFormat="1" ht="12.75">
      <c r="A50" s="724" t="s">
        <v>3179</v>
      </c>
      <c r="B50" s="424">
        <f t="shared" si="0"/>
        <v>17.493267848586488</v>
      </c>
      <c r="C50" s="424">
        <v>22.560434382900482</v>
      </c>
      <c r="D50" s="424">
        <v>23.544598540145987</v>
      </c>
      <c r="E50" s="424">
        <v>23.569688054780624</v>
      </c>
      <c r="F50" s="424">
        <v>26.900067787418653</v>
      </c>
      <c r="G50" s="424">
        <v>20.445958556333196</v>
      </c>
      <c r="H50" s="424">
        <v>18.785666263278202</v>
      </c>
      <c r="I50" s="424">
        <v>16.543731203982162</v>
      </c>
      <c r="J50" s="424">
        <v>14.366304099794629</v>
      </c>
      <c r="K50" s="424">
        <v>10.716139585605235</v>
      </c>
      <c r="L50" s="424">
        <v>16.971284025361108</v>
      </c>
      <c r="M50" s="424">
        <v>15.255187920615835</v>
      </c>
      <c r="N50" s="424">
        <v>17.493267848586488</v>
      </c>
      <c r="O50" s="424">
        <f t="shared" si="1"/>
        <v>17.782139851946528</v>
      </c>
      <c r="P50" s="424">
        <v>19.84491499580697</v>
      </c>
      <c r="Q50" s="424">
        <v>17.267814435823663</v>
      </c>
      <c r="R50" s="424">
        <v>17.130348149854139</v>
      </c>
      <c r="S50" s="424">
        <v>16.607701660397428</v>
      </c>
      <c r="T50" s="424">
        <v>15.902491024828793</v>
      </c>
      <c r="U50" s="424">
        <v>15.418082400000003</v>
      </c>
      <c r="V50" s="424">
        <v>14.685063297314437</v>
      </c>
      <c r="W50" s="424">
        <v>13.458453559761539</v>
      </c>
      <c r="X50" s="424">
        <v>14.120176906271647</v>
      </c>
      <c r="Y50" s="424">
        <v>15.807359245789055</v>
      </c>
      <c r="Z50" s="424">
        <v>16.554965616764242</v>
      </c>
      <c r="AA50" s="424">
        <v>17.782139851946528</v>
      </c>
      <c r="AB50" s="424">
        <f t="shared" si="2"/>
        <v>18.607628208653374</v>
      </c>
      <c r="AC50" s="424">
        <v>15.434149089315893</v>
      </c>
      <c r="AD50" s="424">
        <v>15.278895757631675</v>
      </c>
      <c r="AE50" s="424">
        <v>15.608408753364897</v>
      </c>
      <c r="AF50" s="424">
        <v>15.262635624639127</v>
      </c>
      <c r="AG50" s="424">
        <v>15.089798301595042</v>
      </c>
      <c r="AH50" s="424">
        <v>15.539503107959904</v>
      </c>
      <c r="AI50" s="424">
        <v>16.717505914563997</v>
      </c>
      <c r="AJ50" s="424">
        <v>17.666270694630278</v>
      </c>
      <c r="AK50" s="424">
        <v>19.362032993824446</v>
      </c>
      <c r="AL50" s="424">
        <v>19.177706290827999</v>
      </c>
      <c r="AM50" s="424">
        <v>18.96061579818462</v>
      </c>
      <c r="AN50" s="424">
        <v>18.607628208653374</v>
      </c>
      <c r="AO50" s="424">
        <f t="shared" si="3"/>
        <v>13.057168165685122</v>
      </c>
      <c r="AP50" s="424">
        <v>19.693486233046613</v>
      </c>
      <c r="AQ50" s="424">
        <v>18.043698742970129</v>
      </c>
      <c r="AR50" s="424">
        <v>18.151445561186158</v>
      </c>
      <c r="AS50" s="424">
        <v>17.407305934667797</v>
      </c>
      <c r="AT50" s="424">
        <v>17.719204361091386</v>
      </c>
      <c r="AU50" s="424">
        <v>18.69114799974378</v>
      </c>
      <c r="AV50" s="424">
        <v>16.295243040030424</v>
      </c>
      <c r="AW50" s="424">
        <v>16.177300362271307</v>
      </c>
      <c r="AX50" s="424">
        <v>16.189297730941611</v>
      </c>
      <c r="AY50" s="424">
        <v>15.575990231910032</v>
      </c>
      <c r="AZ50" s="424">
        <v>14.674129883477928</v>
      </c>
      <c r="BA50" s="424">
        <v>13.057168165685122</v>
      </c>
      <c r="BB50" s="424">
        <f t="shared" si="4"/>
        <v>17.988015007874026</v>
      </c>
      <c r="BC50" s="424">
        <v>13.305117416380178</v>
      </c>
      <c r="BD50" s="424">
        <v>10.538529607061752</v>
      </c>
      <c r="BE50" s="424">
        <v>9.7020436360869446</v>
      </c>
      <c r="BF50" s="424">
        <v>10.593706710038642</v>
      </c>
      <c r="BG50" s="424">
        <v>9.9701437475815062</v>
      </c>
      <c r="BH50" s="424">
        <v>10.805649207712628</v>
      </c>
      <c r="BI50" s="424">
        <v>11.285976991648244</v>
      </c>
      <c r="BJ50" s="424">
        <v>11.382978307416804</v>
      </c>
      <c r="BK50" s="424">
        <v>16.014353988929106</v>
      </c>
      <c r="BL50" s="424">
        <v>16.817458713494503</v>
      </c>
      <c r="BM50" s="424">
        <v>17.411039142615166</v>
      </c>
      <c r="BN50" s="424">
        <v>17.988015007874026</v>
      </c>
      <c r="BO50" s="424">
        <f t="shared" si="5"/>
        <v>17.445260480640421</v>
      </c>
      <c r="BP50" s="424">
        <v>16.979940184774534</v>
      </c>
      <c r="BQ50" s="424">
        <v>16.96065099297947</v>
      </c>
      <c r="BR50" s="424">
        <v>17.002916870981021</v>
      </c>
      <c r="BS50" s="424">
        <v>16.719840228771506</v>
      </c>
      <c r="BT50" s="424">
        <v>16.779373731440565</v>
      </c>
      <c r="BU50" s="424">
        <v>17.631458788141632</v>
      </c>
      <c r="BV50" s="424">
        <v>17.768983232418336</v>
      </c>
      <c r="BW50" s="424">
        <v>16.60970714960062</v>
      </c>
      <c r="BX50" s="424">
        <v>17.155171845558826</v>
      </c>
      <c r="BY50" s="424">
        <v>15.636537268553383</v>
      </c>
      <c r="BZ50" s="424">
        <v>17.319350568799415</v>
      </c>
      <c r="CA50" s="424">
        <v>17.445260480640421</v>
      </c>
      <c r="CB50" s="424">
        <f t="shared" si="6"/>
        <v>17.178544586640353</v>
      </c>
      <c r="CC50" s="424">
        <v>16.041770855312855</v>
      </c>
      <c r="CD50" s="424">
        <v>16.093141610440014</v>
      </c>
      <c r="CE50" s="424">
        <v>16.201951459767919</v>
      </c>
      <c r="CF50" s="424">
        <v>16.126278208491456</v>
      </c>
      <c r="CG50" s="424">
        <v>16.671098630156546</v>
      </c>
      <c r="CH50" s="424">
        <v>16.801622348252216</v>
      </c>
      <c r="CI50" s="424">
        <v>17.187261580579868</v>
      </c>
      <c r="CJ50" s="424">
        <v>17.579357890627193</v>
      </c>
      <c r="CK50" s="424">
        <v>17.740097793837212</v>
      </c>
      <c r="CL50" s="424">
        <v>17.328225453521167</v>
      </c>
      <c r="CM50" s="424">
        <v>17.368484555076108</v>
      </c>
      <c r="CN50" s="424">
        <v>17.178544586640353</v>
      </c>
      <c r="CO50" s="424">
        <f t="shared" si="7"/>
        <v>17.330600238015439</v>
      </c>
      <c r="CP50" s="424">
        <v>17.272276886143853</v>
      </c>
      <c r="CQ50" s="424">
        <v>19.024599593963611</v>
      </c>
      <c r="CR50" s="424">
        <v>18.357336229137331</v>
      </c>
      <c r="CS50" s="424">
        <v>15.734052444698611</v>
      </c>
      <c r="CT50" s="424">
        <v>15.896601136939193</v>
      </c>
      <c r="CU50" s="424">
        <v>16.198361166236829</v>
      </c>
      <c r="CV50" s="424">
        <v>17.380017420189279</v>
      </c>
      <c r="CW50" s="424">
        <v>17.486748049918273</v>
      </c>
      <c r="CX50" s="424">
        <v>17.471539630685701</v>
      </c>
      <c r="CY50" s="424">
        <v>17.642530102155167</v>
      </c>
      <c r="CZ50" s="424">
        <v>17.285094822801049</v>
      </c>
      <c r="DA50" s="424">
        <v>17.330600238015439</v>
      </c>
      <c r="DB50" s="424">
        <f t="shared" si="8"/>
        <v>16.565076847150095</v>
      </c>
      <c r="DC50" s="424">
        <v>16.971190350515243</v>
      </c>
      <c r="DD50" s="424">
        <v>16.824636168975932</v>
      </c>
      <c r="DE50" s="424">
        <v>17.061628116395859</v>
      </c>
      <c r="DF50" s="424">
        <v>17.040800541604138</v>
      </c>
      <c r="DG50" s="424">
        <v>17.158411175333576</v>
      </c>
      <c r="DH50" s="424">
        <v>17.416462613047436</v>
      </c>
      <c r="DI50" s="424">
        <v>16.972029970003948</v>
      </c>
      <c r="DJ50" s="424">
        <v>16.908981810853991</v>
      </c>
      <c r="DK50" s="424">
        <v>16.979553159867898</v>
      </c>
      <c r="DL50" s="424">
        <v>16.936198065535116</v>
      </c>
      <c r="DM50" s="424">
        <v>17.020772200514894</v>
      </c>
      <c r="DN50" s="424">
        <v>16.565076847150095</v>
      </c>
      <c r="DO50" s="424">
        <f t="shared" si="9"/>
        <v>16.72961771290521</v>
      </c>
      <c r="DP50" s="424">
        <v>16.528326382831118</v>
      </c>
      <c r="DQ50" s="424">
        <v>16.691178541214008</v>
      </c>
      <c r="DR50" s="424">
        <v>16.766375346773387</v>
      </c>
      <c r="DS50" s="424">
        <v>16.751490210867779</v>
      </c>
      <c r="DT50" s="424">
        <v>16.761370524235616</v>
      </c>
      <c r="DU50" s="424">
        <v>16.883879671018988</v>
      </c>
      <c r="DV50" s="424">
        <v>16.939982830401206</v>
      </c>
      <c r="DW50" s="424">
        <v>16.9021223751331</v>
      </c>
      <c r="DX50" s="424">
        <v>16.950330607416262</v>
      </c>
      <c r="DY50" s="424">
        <v>17.054332995132622</v>
      </c>
      <c r="DZ50" s="424">
        <v>16.872905102391243</v>
      </c>
      <c r="EA50" s="424">
        <v>16.72961771290521</v>
      </c>
      <c r="EB50" s="424">
        <f t="shared" si="10"/>
        <v>17.278474973130425</v>
      </c>
      <c r="EC50" s="424">
        <v>16.568055300674605</v>
      </c>
      <c r="ED50" s="424">
        <v>16.65801784984324</v>
      </c>
      <c r="EE50" s="424">
        <v>16.802963387623265</v>
      </c>
      <c r="EF50" s="424">
        <v>16.840503252228039</v>
      </c>
      <c r="EG50" s="424">
        <v>16.931738684387113</v>
      </c>
      <c r="EH50" s="424">
        <v>17.097411332206836</v>
      </c>
      <c r="EI50" s="424">
        <v>17.115851124169211</v>
      </c>
      <c r="EJ50" s="424">
        <v>17.12428852307044</v>
      </c>
      <c r="EK50" s="424">
        <v>17.070228373755864</v>
      </c>
      <c r="EL50" s="424">
        <v>17.233626463110323</v>
      </c>
      <c r="EM50" s="424">
        <v>17.267203292616401</v>
      </c>
      <c r="EN50" s="424">
        <v>17.278474973130425</v>
      </c>
      <c r="EO50" s="424">
        <f t="shared" si="11"/>
        <v>17.600000000000001</v>
      </c>
      <c r="EP50" s="413">
        <v>17.21</v>
      </c>
      <c r="EQ50" s="413">
        <v>17.3</v>
      </c>
      <c r="ER50" s="413">
        <v>17.350000000000001</v>
      </c>
      <c r="ES50" s="413">
        <v>17.3</v>
      </c>
      <c r="ET50" s="413">
        <v>17.420000000000002</v>
      </c>
      <c r="EU50" s="413">
        <v>17.5</v>
      </c>
      <c r="EV50" s="413">
        <v>17.5345868713427</v>
      </c>
      <c r="EW50" s="413">
        <v>17.5</v>
      </c>
      <c r="EX50" s="413">
        <v>17.48</v>
      </c>
      <c r="EY50" s="413">
        <v>17.5</v>
      </c>
      <c r="EZ50" s="413">
        <v>17.559999999999999</v>
      </c>
      <c r="FA50" s="413">
        <v>17.600000000000001</v>
      </c>
    </row>
    <row r="51" spans="1:157" s="131" customFormat="1" ht="12.75">
      <c r="A51" s="792" t="s">
        <v>3187</v>
      </c>
      <c r="B51" s="425">
        <f t="shared" si="0"/>
        <v>15.770208293521877</v>
      </c>
      <c r="C51" s="425">
        <v>12.5</v>
      </c>
      <c r="D51" s="425">
        <v>12.799999999999999</v>
      </c>
      <c r="E51" s="425">
        <v>12.799999999999999</v>
      </c>
      <c r="F51" s="425">
        <v>12.5</v>
      </c>
      <c r="G51" s="425">
        <v>12.5</v>
      </c>
      <c r="H51" s="425">
        <v>12.5</v>
      </c>
      <c r="I51" s="425">
        <v>12.5</v>
      </c>
      <c r="J51" s="425">
        <v>10.634804675484466</v>
      </c>
      <c r="K51" s="425">
        <v>10.808353808353809</v>
      </c>
      <c r="L51" s="425">
        <v>11.034122179416622</v>
      </c>
      <c r="M51" s="425">
        <v>10.672883911264266</v>
      </c>
      <c r="N51" s="425">
        <v>15.770208293521877</v>
      </c>
      <c r="O51" s="425">
        <f t="shared" si="1"/>
        <v>14.554242832403308</v>
      </c>
      <c r="P51" s="425">
        <v>14.426008899800523</v>
      </c>
      <c r="Q51" s="425">
        <v>13.636709108716945</v>
      </c>
      <c r="R51" s="425">
        <v>12.903463087248323</v>
      </c>
      <c r="S51" s="425">
        <v>12.602172942402143</v>
      </c>
      <c r="T51" s="425">
        <v>14.468179781991937</v>
      </c>
      <c r="U51" s="425">
        <v>14.495727986050566</v>
      </c>
      <c r="V51" s="425">
        <v>9.7541909196740395</v>
      </c>
      <c r="W51" s="425">
        <v>9.754243902439022</v>
      </c>
      <c r="X51" s="425">
        <v>12.067992475141091</v>
      </c>
      <c r="Y51" s="425">
        <v>16.620137111517369</v>
      </c>
      <c r="Z51" s="425">
        <v>14.509881422924904</v>
      </c>
      <c r="AA51" s="425">
        <v>14.554242832403308</v>
      </c>
      <c r="AB51" s="425">
        <f t="shared" si="2"/>
        <v>20.33819493574444</v>
      </c>
      <c r="AC51" s="425">
        <v>14.551536123451015</v>
      </c>
      <c r="AD51" s="425">
        <v>14.554516190115509</v>
      </c>
      <c r="AE51" s="425">
        <v>14.554230145867098</v>
      </c>
      <c r="AF51" s="425">
        <v>14.725261720527993</v>
      </c>
      <c r="AG51" s="425">
        <v>15.232532887868029</v>
      </c>
      <c r="AH51" s="425">
        <v>15.767240799094441</v>
      </c>
      <c r="AI51" s="425">
        <v>19.687841263212427</v>
      </c>
      <c r="AJ51" s="425">
        <v>19.960772685383816</v>
      </c>
      <c r="AK51" s="425">
        <v>20.362557586618035</v>
      </c>
      <c r="AL51" s="425">
        <v>22.245218403562678</v>
      </c>
      <c r="AM51" s="425">
        <v>20.232665527753181</v>
      </c>
      <c r="AN51" s="425">
        <v>20.33819493574444</v>
      </c>
      <c r="AO51" s="425">
        <f t="shared" si="3"/>
        <v>6.7360952382401669</v>
      </c>
      <c r="AP51" s="425">
        <v>20.230566315199017</v>
      </c>
      <c r="AQ51" s="425">
        <v>19.872910345396985</v>
      </c>
      <c r="AR51" s="425">
        <v>19.278330299226266</v>
      </c>
      <c r="AS51" s="425">
        <v>21.11905502206384</v>
      </c>
      <c r="AT51" s="425">
        <v>21.170384633366293</v>
      </c>
      <c r="AU51" s="425">
        <v>20.972200174097807</v>
      </c>
      <c r="AV51" s="425">
        <v>10.020447881150844</v>
      </c>
      <c r="AW51" s="425">
        <v>10.037174799090451</v>
      </c>
      <c r="AX51" s="425">
        <v>10.052021324026045</v>
      </c>
      <c r="AY51" s="425">
        <v>10.047723947146567</v>
      </c>
      <c r="AZ51" s="425">
        <v>10.881723889905716</v>
      </c>
      <c r="BA51" s="425">
        <v>6.7360952382401669</v>
      </c>
      <c r="BB51" s="425">
        <f t="shared" si="4"/>
        <v>16.078919321363184</v>
      </c>
      <c r="BC51" s="425">
        <v>7.3425472903057809</v>
      </c>
      <c r="BD51" s="425">
        <v>7.2253164491616415</v>
      </c>
      <c r="BE51" s="425">
        <v>7.360645198112497</v>
      </c>
      <c r="BF51" s="425">
        <v>8.2062725429363699</v>
      </c>
      <c r="BG51" s="425">
        <v>7.7456923154693387</v>
      </c>
      <c r="BH51" s="425">
        <v>8.4018027244080393</v>
      </c>
      <c r="BI51" s="425">
        <v>8.0047176617484013</v>
      </c>
      <c r="BJ51" s="425">
        <v>7.9903408260098381</v>
      </c>
      <c r="BK51" s="425">
        <v>15.351404049349005</v>
      </c>
      <c r="BL51" s="425">
        <v>15.389165364252706</v>
      </c>
      <c r="BM51" s="425">
        <v>15.414793581804004</v>
      </c>
      <c r="BN51" s="425">
        <v>16.078919321363184</v>
      </c>
      <c r="BO51" s="425">
        <f t="shared" si="5"/>
        <v>15.419758243331485</v>
      </c>
      <c r="BP51" s="425">
        <v>14.573988593128549</v>
      </c>
      <c r="BQ51" s="425">
        <v>14.567244057656328</v>
      </c>
      <c r="BR51" s="425">
        <v>14.590467294878481</v>
      </c>
      <c r="BS51" s="425">
        <v>14.466499709156466</v>
      </c>
      <c r="BT51" s="425">
        <v>14.354708107894432</v>
      </c>
      <c r="BU51" s="425">
        <v>14.467731583506506</v>
      </c>
      <c r="BV51" s="425">
        <v>14.761460120824616</v>
      </c>
      <c r="BW51" s="425">
        <v>13.537138526465956</v>
      </c>
      <c r="BX51" s="425">
        <v>14.979718735436162</v>
      </c>
      <c r="BY51" s="425">
        <v>12.896657517007538</v>
      </c>
      <c r="BZ51" s="425">
        <v>15.60520927394864</v>
      </c>
      <c r="CA51" s="425">
        <v>15.419758243331485</v>
      </c>
      <c r="CB51" s="425">
        <f t="shared" si="6"/>
        <v>15.209325124962072</v>
      </c>
      <c r="CC51" s="425">
        <v>14.383635923607985</v>
      </c>
      <c r="CD51" s="425">
        <v>14.370789364560169</v>
      </c>
      <c r="CE51" s="425">
        <v>14.370414621478449</v>
      </c>
      <c r="CF51" s="425">
        <v>14.280292479108631</v>
      </c>
      <c r="CG51" s="425">
        <v>14.970077904193538</v>
      </c>
      <c r="CH51" s="425">
        <v>14.860439929721249</v>
      </c>
      <c r="CI51" s="425">
        <v>14.707919829971637</v>
      </c>
      <c r="CJ51" s="425">
        <v>14.905739922443095</v>
      </c>
      <c r="CK51" s="425">
        <v>15.237993760291817</v>
      </c>
      <c r="CL51" s="425">
        <v>13.814089700821663</v>
      </c>
      <c r="CM51" s="425">
        <v>13.996747987085575</v>
      </c>
      <c r="CN51" s="425">
        <v>15.209325124962072</v>
      </c>
      <c r="CO51" s="425">
        <f t="shared" si="7"/>
        <v>15.922194989942486</v>
      </c>
      <c r="CP51" s="425">
        <v>15.429282077902217</v>
      </c>
      <c r="CQ51" s="425">
        <v>15.921778725938859</v>
      </c>
      <c r="CR51" s="425">
        <v>15.453152763182253</v>
      </c>
      <c r="CS51" s="425">
        <v>14.377474923023602</v>
      </c>
      <c r="CT51" s="425">
        <v>14.046820156238523</v>
      </c>
      <c r="CU51" s="425">
        <v>14.247877660751127</v>
      </c>
      <c r="CV51" s="425">
        <v>16.219346112999148</v>
      </c>
      <c r="CW51" s="425">
        <v>16.308998667478811</v>
      </c>
      <c r="CX51" s="425">
        <v>16.084258744104641</v>
      </c>
      <c r="CY51" s="425">
        <v>15.959840347919924</v>
      </c>
      <c r="CZ51" s="425">
        <v>15.741395559872027</v>
      </c>
      <c r="DA51" s="425">
        <v>15.922194989942486</v>
      </c>
      <c r="DB51" s="425">
        <f t="shared" si="8"/>
        <v>15.130017369698137</v>
      </c>
      <c r="DC51" s="425">
        <v>15.960954944013737</v>
      </c>
      <c r="DD51" s="425">
        <v>16.080934926054866</v>
      </c>
      <c r="DE51" s="425">
        <v>16.017459404728712</v>
      </c>
      <c r="DF51" s="425">
        <v>15.768733412469571</v>
      </c>
      <c r="DG51" s="425">
        <v>16.142964648073637</v>
      </c>
      <c r="DH51" s="425">
        <v>15.802618976001394</v>
      </c>
      <c r="DI51" s="425">
        <v>15.235260144005641</v>
      </c>
      <c r="DJ51" s="425">
        <v>15.141442739316556</v>
      </c>
      <c r="DK51" s="425">
        <v>15.460824256320981</v>
      </c>
      <c r="DL51" s="425">
        <v>15.31649229450861</v>
      </c>
      <c r="DM51" s="425">
        <v>15.2111404734466</v>
      </c>
      <c r="DN51" s="425">
        <v>15.130017369698137</v>
      </c>
      <c r="DO51" s="425">
        <f t="shared" si="9"/>
        <v>15.249954023264673</v>
      </c>
      <c r="DP51" s="425">
        <v>15.016277916288098</v>
      </c>
      <c r="DQ51" s="425">
        <v>15.304328227890535</v>
      </c>
      <c r="DR51" s="425">
        <v>15.321170082627786</v>
      </c>
      <c r="DS51" s="425">
        <v>15.274955289654569</v>
      </c>
      <c r="DT51" s="425">
        <v>15.328477578165129</v>
      </c>
      <c r="DU51" s="425">
        <v>15.219645064693173</v>
      </c>
      <c r="DV51" s="425">
        <v>15.190138816487037</v>
      </c>
      <c r="DW51" s="425">
        <v>14.985511913763926</v>
      </c>
      <c r="DX51" s="425">
        <v>14.790401675044732</v>
      </c>
      <c r="DY51" s="425">
        <v>15.072901866123411</v>
      </c>
      <c r="DZ51" s="425">
        <v>14.97752945768962</v>
      </c>
      <c r="EA51" s="425">
        <v>15.249954023264673</v>
      </c>
      <c r="EB51" s="425">
        <f t="shared" si="10"/>
        <v>14.843930864911945</v>
      </c>
      <c r="EC51" s="425">
        <v>15.058017126927979</v>
      </c>
      <c r="ED51" s="425">
        <v>14.667210151667813</v>
      </c>
      <c r="EE51" s="425">
        <v>14.755949271842942</v>
      </c>
      <c r="EF51" s="425">
        <v>14.697711088763965</v>
      </c>
      <c r="EG51" s="425">
        <v>14.751836016770678</v>
      </c>
      <c r="EH51" s="425">
        <v>14.740752747621686</v>
      </c>
      <c r="EI51" s="425">
        <v>14.520369524015509</v>
      </c>
      <c r="EJ51" s="425">
        <v>14.985639271848955</v>
      </c>
      <c r="EK51" s="425">
        <v>14.823452894302598</v>
      </c>
      <c r="EL51" s="425">
        <v>14.609118285144364</v>
      </c>
      <c r="EM51" s="425">
        <v>14.655083554427845</v>
      </c>
      <c r="EN51" s="425">
        <v>14.843930864911945</v>
      </c>
      <c r="EO51" s="425">
        <f t="shared" si="11"/>
        <v>15.57</v>
      </c>
      <c r="EP51" s="23">
        <v>14.99</v>
      </c>
      <c r="EQ51" s="23">
        <v>15.07</v>
      </c>
      <c r="ER51" s="23">
        <v>15.13</v>
      </c>
      <c r="ES51" s="23">
        <v>15.19</v>
      </c>
      <c r="ET51" s="23">
        <v>15.28</v>
      </c>
      <c r="EU51" s="23">
        <v>15.43</v>
      </c>
      <c r="EV51" s="23">
        <v>15.57</v>
      </c>
      <c r="EW51" s="23">
        <v>15.55</v>
      </c>
      <c r="EX51" s="23">
        <v>15.57</v>
      </c>
      <c r="EY51" s="23">
        <v>15.53</v>
      </c>
      <c r="EZ51" s="23">
        <v>15.44</v>
      </c>
      <c r="FA51" s="23">
        <v>15.57</v>
      </c>
    </row>
    <row r="52" spans="1:157" s="131" customFormat="1" ht="12.75">
      <c r="A52" s="753" t="s">
        <v>3042</v>
      </c>
      <c r="B52" s="425" t="str">
        <f t="shared" si="0"/>
        <v>-</v>
      </c>
      <c r="C52" s="425" t="s">
        <v>15</v>
      </c>
      <c r="D52" s="425" t="s">
        <v>15</v>
      </c>
      <c r="E52" s="425" t="s">
        <v>15</v>
      </c>
      <c r="F52" s="425" t="s">
        <v>15</v>
      </c>
      <c r="G52" s="425" t="s">
        <v>15</v>
      </c>
      <c r="H52" s="425" t="s">
        <v>15</v>
      </c>
      <c r="I52" s="425" t="s">
        <v>15</v>
      </c>
      <c r="J52" s="425" t="s">
        <v>15</v>
      </c>
      <c r="K52" s="425" t="s">
        <v>15</v>
      </c>
      <c r="L52" s="425" t="s">
        <v>15</v>
      </c>
      <c r="M52" s="425" t="s">
        <v>15</v>
      </c>
      <c r="N52" s="425" t="s">
        <v>15</v>
      </c>
      <c r="O52" s="425">
        <f t="shared" si="1"/>
        <v>15</v>
      </c>
      <c r="P52" s="425" t="s">
        <v>15</v>
      </c>
      <c r="Q52" s="425" t="s">
        <v>15</v>
      </c>
      <c r="R52" s="425" t="s">
        <v>15</v>
      </c>
      <c r="S52" s="425" t="s">
        <v>15</v>
      </c>
      <c r="T52" s="425" t="s">
        <v>15</v>
      </c>
      <c r="U52" s="425" t="s">
        <v>15</v>
      </c>
      <c r="V52" s="425" t="s">
        <v>15</v>
      </c>
      <c r="W52" s="425">
        <v>9</v>
      </c>
      <c r="X52" s="425">
        <v>8.9999999999999982</v>
      </c>
      <c r="Y52" s="425">
        <v>14.999999999999998</v>
      </c>
      <c r="Z52" s="425">
        <v>15</v>
      </c>
      <c r="AA52" s="425">
        <v>15</v>
      </c>
      <c r="AB52" s="425">
        <f t="shared" si="2"/>
        <v>15</v>
      </c>
      <c r="AC52" s="425">
        <v>15</v>
      </c>
      <c r="AD52" s="425">
        <v>15</v>
      </c>
      <c r="AE52" s="425">
        <v>15</v>
      </c>
      <c r="AF52" s="425">
        <v>15.000000000000002</v>
      </c>
      <c r="AG52" s="425">
        <v>15</v>
      </c>
      <c r="AH52" s="425">
        <v>14.7</v>
      </c>
      <c r="AI52" s="425">
        <v>15</v>
      </c>
      <c r="AJ52" s="425">
        <v>14.7</v>
      </c>
      <c r="AK52" s="425">
        <v>29.028776595744684</v>
      </c>
      <c r="AL52" s="425">
        <v>14.7</v>
      </c>
      <c r="AM52" s="425">
        <v>14.7</v>
      </c>
      <c r="AN52" s="425">
        <v>15</v>
      </c>
      <c r="AO52" s="425">
        <f t="shared" si="3"/>
        <v>15.1</v>
      </c>
      <c r="AP52" s="425">
        <v>14.999999999999998</v>
      </c>
      <c r="AQ52" s="425">
        <v>14.199999999999998</v>
      </c>
      <c r="AR52" s="425">
        <v>14.2</v>
      </c>
      <c r="AS52" s="425">
        <v>14.1</v>
      </c>
      <c r="AT52" s="425">
        <v>14.100000000000001</v>
      </c>
      <c r="AU52" s="425">
        <v>14.1</v>
      </c>
      <c r="AV52" s="425">
        <v>14.1</v>
      </c>
      <c r="AW52" s="425">
        <v>14.100000000000001</v>
      </c>
      <c r="AX52" s="425">
        <v>14.1</v>
      </c>
      <c r="AY52" s="425">
        <v>14.1</v>
      </c>
      <c r="AZ52" s="425">
        <v>15.1</v>
      </c>
      <c r="BA52" s="425">
        <v>15.1</v>
      </c>
      <c r="BB52" s="425">
        <f t="shared" si="4"/>
        <v>15.703348214285713</v>
      </c>
      <c r="BC52" s="425">
        <v>15.1</v>
      </c>
      <c r="BD52" s="425">
        <v>15.129048582995951</v>
      </c>
      <c r="BE52" s="425">
        <v>15.128380117625975</v>
      </c>
      <c r="BF52" s="425">
        <v>15.056776913099869</v>
      </c>
      <c r="BG52" s="425">
        <v>15.414866172202515</v>
      </c>
      <c r="BH52" s="425">
        <v>15.41488903610467</v>
      </c>
      <c r="BI52" s="425">
        <v>15.414823996033714</v>
      </c>
      <c r="BJ52" s="425">
        <v>15.415741789354474</v>
      </c>
      <c r="BK52" s="425">
        <v>15.415871236386931</v>
      </c>
      <c r="BL52" s="425">
        <v>15.559544295729761</v>
      </c>
      <c r="BM52" s="425">
        <v>15.703395399780945</v>
      </c>
      <c r="BN52" s="425">
        <v>15.703348214285713</v>
      </c>
      <c r="BO52" s="425">
        <f t="shared" si="5"/>
        <v>11.802597638510447</v>
      </c>
      <c r="BP52" s="425">
        <v>15.539714239324567</v>
      </c>
      <c r="BQ52" s="425">
        <v>15.539119170984456</v>
      </c>
      <c r="BR52" s="425">
        <v>15.539152079653123</v>
      </c>
      <c r="BS52" s="425">
        <v>14.426109575678751</v>
      </c>
      <c r="BT52" s="425">
        <v>14.454980595084088</v>
      </c>
      <c r="BU52" s="425">
        <v>14.45471104487498</v>
      </c>
      <c r="BV52" s="425">
        <v>14.250421239425942</v>
      </c>
      <c r="BW52" s="425">
        <v>14.139222898181881</v>
      </c>
      <c r="BX52" s="425">
        <v>14.374843659677335</v>
      </c>
      <c r="BY52" s="425">
        <v>11.802538850740875</v>
      </c>
      <c r="BZ52" s="425">
        <v>11.802568046908933</v>
      </c>
      <c r="CA52" s="425">
        <v>11.802597638510447</v>
      </c>
      <c r="CB52" s="425">
        <f t="shared" si="6"/>
        <v>12.796478943022294</v>
      </c>
      <c r="CC52" s="425">
        <v>10.984362610551999</v>
      </c>
      <c r="CD52" s="425">
        <v>10.984363845710996</v>
      </c>
      <c r="CE52" s="425">
        <v>10.984365781710913</v>
      </c>
      <c r="CF52" s="425">
        <v>10.984242856042517</v>
      </c>
      <c r="CG52" s="425">
        <v>11.604237386429539</v>
      </c>
      <c r="CH52" s="425">
        <v>11.759217809867629</v>
      </c>
      <c r="CI52" s="425">
        <v>11.201493307531043</v>
      </c>
      <c r="CJ52" s="425">
        <v>10.826216041397151</v>
      </c>
      <c r="CK52" s="425">
        <v>12.762130907909697</v>
      </c>
      <c r="CL52" s="425">
        <v>11.076014269498947</v>
      </c>
      <c r="CM52" s="425">
        <v>11.076084142394821</v>
      </c>
      <c r="CN52" s="425">
        <v>12.796478943022294</v>
      </c>
      <c r="CO52" s="425">
        <f t="shared" si="7"/>
        <v>14.876510939887513</v>
      </c>
      <c r="CP52" s="425">
        <v>11.746347625633932</v>
      </c>
      <c r="CQ52" s="425">
        <v>11.744195488721802</v>
      </c>
      <c r="CR52" s="425">
        <v>11.568817140009966</v>
      </c>
      <c r="CS52" s="425">
        <v>9.3655211024978442</v>
      </c>
      <c r="CT52" s="425">
        <v>9.3657233560090702</v>
      </c>
      <c r="CU52" s="425">
        <v>9.3670523977041302</v>
      </c>
      <c r="CV52" s="425">
        <v>13.203872612975921</v>
      </c>
      <c r="CW52" s="425">
        <v>15.308041633746697</v>
      </c>
      <c r="CX52" s="425">
        <v>15.30725459859034</v>
      </c>
      <c r="CY52" s="425">
        <v>15.298534552773759</v>
      </c>
      <c r="CZ52" s="425">
        <v>14.989247924982575</v>
      </c>
      <c r="DA52" s="425">
        <v>14.876510939887513</v>
      </c>
      <c r="DB52" s="425">
        <f t="shared" si="8"/>
        <v>23.920684682572247</v>
      </c>
      <c r="DC52" s="425">
        <v>16.415371758966483</v>
      </c>
      <c r="DD52" s="425">
        <v>16.343420865862313</v>
      </c>
      <c r="DE52" s="425">
        <v>16.408045977011493</v>
      </c>
      <c r="DF52" s="425">
        <v>16.351668726823235</v>
      </c>
      <c r="DG52" s="425">
        <v>17.284092501751925</v>
      </c>
      <c r="DH52" s="425">
        <v>16.681720430107525</v>
      </c>
      <c r="DI52" s="425">
        <v>15.120000000000001</v>
      </c>
      <c r="DJ52" s="425">
        <v>19.02</v>
      </c>
      <c r="DK52" s="425">
        <v>21.149508341759354</v>
      </c>
      <c r="DL52" s="425">
        <v>23.79259859370223</v>
      </c>
      <c r="DM52" s="425">
        <v>23.643488088642659</v>
      </c>
      <c r="DN52" s="425">
        <v>23.920684682572247</v>
      </c>
      <c r="DO52" s="425">
        <f t="shared" si="9"/>
        <v>20.648023335519966</v>
      </c>
      <c r="DP52" s="425">
        <v>24.04069452394581</v>
      </c>
      <c r="DQ52" s="425">
        <v>23.504233394591758</v>
      </c>
      <c r="DR52" s="425">
        <v>23.449535291538805</v>
      </c>
      <c r="DS52" s="425">
        <v>21.994822255516205</v>
      </c>
      <c r="DT52" s="425">
        <v>22.531594893463996</v>
      </c>
      <c r="DU52" s="425">
        <v>23.469741713944462</v>
      </c>
      <c r="DV52" s="425">
        <v>23.435697057404727</v>
      </c>
      <c r="DW52" s="425">
        <v>22.761926184942748</v>
      </c>
      <c r="DX52" s="425">
        <v>22.988262798276047</v>
      </c>
      <c r="DY52" s="425">
        <v>21.340166618511031</v>
      </c>
      <c r="DZ52" s="425">
        <v>21.124693449472655</v>
      </c>
      <c r="EA52" s="425">
        <v>20.648023335519966</v>
      </c>
      <c r="EB52" s="425">
        <f t="shared" si="10"/>
        <v>18.762116265539387</v>
      </c>
      <c r="EC52" s="425">
        <v>21.124236032263294</v>
      </c>
      <c r="ED52" s="425">
        <v>21.081971000211162</v>
      </c>
      <c r="EE52" s="425">
        <v>20.960259647365973</v>
      </c>
      <c r="EF52" s="425">
        <v>20.417937948809392</v>
      </c>
      <c r="EG52" s="425">
        <v>20.087250842991448</v>
      </c>
      <c r="EH52" s="425">
        <v>18.883149845166798</v>
      </c>
      <c r="EI52" s="425">
        <v>18.957560303333654</v>
      </c>
      <c r="EJ52" s="425">
        <v>19.160446563974162</v>
      </c>
      <c r="EK52" s="425">
        <v>18.931576754373456</v>
      </c>
      <c r="EL52" s="425">
        <v>19.059968834579106</v>
      </c>
      <c r="EM52" s="425">
        <v>18.806709868229326</v>
      </c>
      <c r="EN52" s="425">
        <v>18.762116265539387</v>
      </c>
      <c r="EO52" s="425">
        <f t="shared" si="11"/>
        <v>18.739999999999998</v>
      </c>
      <c r="EP52" s="23">
        <v>18.68</v>
      </c>
      <c r="EQ52" s="23">
        <v>18.600000000000001</v>
      </c>
      <c r="ER52" s="23">
        <v>18.829999999999998</v>
      </c>
      <c r="ES52" s="23">
        <v>18.809999999999999</v>
      </c>
      <c r="ET52" s="23">
        <v>18.77</v>
      </c>
      <c r="EU52" s="23">
        <v>18.420000000000002</v>
      </c>
      <c r="EV52" s="23">
        <v>18.3</v>
      </c>
      <c r="EW52" s="23">
        <v>18.309999999999999</v>
      </c>
      <c r="EX52" s="23">
        <v>18.52</v>
      </c>
      <c r="EY52" s="23">
        <v>18.71</v>
      </c>
      <c r="EZ52" s="23">
        <v>18.8</v>
      </c>
      <c r="FA52" s="23">
        <v>18.739999999999998</v>
      </c>
    </row>
    <row r="53" spans="1:157" s="131" customFormat="1" ht="12.75">
      <c r="A53" s="792" t="s">
        <v>2901</v>
      </c>
      <c r="B53" s="425">
        <f t="shared" si="0"/>
        <v>9.0000000000000018</v>
      </c>
      <c r="C53" s="425" t="s">
        <v>15</v>
      </c>
      <c r="D53" s="425" t="s">
        <v>15</v>
      </c>
      <c r="E53" s="425" t="s">
        <v>15</v>
      </c>
      <c r="F53" s="425" t="s">
        <v>15</v>
      </c>
      <c r="G53" s="425" t="s">
        <v>15</v>
      </c>
      <c r="H53" s="425" t="s">
        <v>15</v>
      </c>
      <c r="I53" s="425">
        <v>9</v>
      </c>
      <c r="J53" s="425">
        <v>9</v>
      </c>
      <c r="K53" s="425">
        <v>9</v>
      </c>
      <c r="L53" s="425">
        <v>9</v>
      </c>
      <c r="M53" s="425">
        <v>9</v>
      </c>
      <c r="N53" s="425">
        <v>9.0000000000000018</v>
      </c>
      <c r="O53" s="425">
        <f t="shared" si="1"/>
        <v>13.711884634510193</v>
      </c>
      <c r="P53" s="425">
        <v>9</v>
      </c>
      <c r="Q53" s="425">
        <v>8.9999999999999982</v>
      </c>
      <c r="R53" s="425">
        <v>9</v>
      </c>
      <c r="S53" s="425">
        <v>9</v>
      </c>
      <c r="T53" s="425">
        <v>14.849261083743842</v>
      </c>
      <c r="U53" s="425">
        <v>13.54610228995452</v>
      </c>
      <c r="V53" s="425">
        <v>11.700120211572369</v>
      </c>
      <c r="W53" s="425">
        <v>11.700169259289112</v>
      </c>
      <c r="X53" s="425">
        <v>11.700047751691207</v>
      </c>
      <c r="Y53" s="425">
        <v>13.487858048162231</v>
      </c>
      <c r="Z53" s="425">
        <v>13.4859375</v>
      </c>
      <c r="AA53" s="425">
        <v>13.711884634510193</v>
      </c>
      <c r="AB53" s="425">
        <f t="shared" si="2"/>
        <v>16.22521114622235</v>
      </c>
      <c r="AC53" s="425">
        <v>13.484549975934545</v>
      </c>
      <c r="AD53" s="425">
        <v>13.488322180512489</v>
      </c>
      <c r="AE53" s="425">
        <v>13.497979388136006</v>
      </c>
      <c r="AF53" s="425">
        <v>13.47249522486543</v>
      </c>
      <c r="AG53" s="425">
        <v>13.466428281186511</v>
      </c>
      <c r="AH53" s="425">
        <v>13.390727288265962</v>
      </c>
      <c r="AI53" s="425">
        <v>13.327146265246464</v>
      </c>
      <c r="AJ53" s="425">
        <v>13.24080581047259</v>
      </c>
      <c r="AK53" s="425">
        <v>13.299772135416665</v>
      </c>
      <c r="AL53" s="425">
        <v>13.209551135916987</v>
      </c>
      <c r="AM53" s="425">
        <v>13.226007421391834</v>
      </c>
      <c r="AN53" s="425">
        <v>16.22521114622235</v>
      </c>
      <c r="AO53" s="425">
        <f t="shared" si="3"/>
        <v>12.370785966887334</v>
      </c>
      <c r="AP53" s="425">
        <v>16.220470078346395</v>
      </c>
      <c r="AQ53" s="425">
        <v>15.797603195739013</v>
      </c>
      <c r="AR53" s="425">
        <v>13.229272671541796</v>
      </c>
      <c r="AS53" s="425">
        <v>13.437885930225763</v>
      </c>
      <c r="AT53" s="425">
        <v>14.766609089927668</v>
      </c>
      <c r="AU53" s="425">
        <v>13.242691486115348</v>
      </c>
      <c r="AV53" s="425">
        <v>12.249870418875306</v>
      </c>
      <c r="AW53" s="425">
        <v>12.036028702659408</v>
      </c>
      <c r="AX53" s="425">
        <v>12.517062705322338</v>
      </c>
      <c r="AY53" s="425">
        <v>12.255980068049327</v>
      </c>
      <c r="AZ53" s="425">
        <v>12.370777141033978</v>
      </c>
      <c r="BA53" s="425">
        <v>12.370785966887334</v>
      </c>
      <c r="BB53" s="425">
        <f t="shared" si="4"/>
        <v>16.703731058871494</v>
      </c>
      <c r="BC53" s="425">
        <v>12.370705356957149</v>
      </c>
      <c r="BD53" s="425">
        <v>12.370766310026637</v>
      </c>
      <c r="BE53" s="425">
        <v>12.183371859372402</v>
      </c>
      <c r="BF53" s="425">
        <v>12.393723394132955</v>
      </c>
      <c r="BG53" s="425">
        <v>12.394426982193991</v>
      </c>
      <c r="BH53" s="425">
        <v>12.394422024551545</v>
      </c>
      <c r="BI53" s="425">
        <v>12.394413002589387</v>
      </c>
      <c r="BJ53" s="425">
        <v>12.394486957609624</v>
      </c>
      <c r="BK53" s="425">
        <v>16.523013845633432</v>
      </c>
      <c r="BL53" s="425">
        <v>16.637891880560861</v>
      </c>
      <c r="BM53" s="425">
        <v>16.695298180217371</v>
      </c>
      <c r="BN53" s="425">
        <v>16.703731058871494</v>
      </c>
      <c r="BO53" s="425">
        <f t="shared" si="5"/>
        <v>15.023493609251371</v>
      </c>
      <c r="BP53" s="425">
        <v>16.362542639994643</v>
      </c>
      <c r="BQ53" s="425">
        <v>16.30573111383735</v>
      </c>
      <c r="BR53" s="425">
        <v>16.305662401171809</v>
      </c>
      <c r="BS53" s="425">
        <v>16.135143154262078</v>
      </c>
      <c r="BT53" s="425">
        <v>15.528434491254306</v>
      </c>
      <c r="BU53" s="425">
        <v>18.265132462227939</v>
      </c>
      <c r="BV53" s="425">
        <v>18.265124284147678</v>
      </c>
      <c r="BW53" s="425">
        <v>18.265123543370962</v>
      </c>
      <c r="BX53" s="425">
        <v>17.871393900105932</v>
      </c>
      <c r="BY53" s="425">
        <v>15.023500834305457</v>
      </c>
      <c r="BZ53" s="425">
        <v>15.023508503820555</v>
      </c>
      <c r="CA53" s="425">
        <v>15.023493609251371</v>
      </c>
      <c r="CB53" s="425">
        <f t="shared" si="6"/>
        <v>16.814273468051088</v>
      </c>
      <c r="CC53" s="425">
        <v>13.877143577050203</v>
      </c>
      <c r="CD53" s="425">
        <v>13.848994577893254</v>
      </c>
      <c r="CE53" s="425">
        <v>13.862982612178238</v>
      </c>
      <c r="CF53" s="425">
        <v>16.510120227399501</v>
      </c>
      <c r="CG53" s="425">
        <v>16.496677734145937</v>
      </c>
      <c r="CH53" s="425">
        <v>16.170932115766455</v>
      </c>
      <c r="CI53" s="425">
        <v>23.025006201935</v>
      </c>
      <c r="CJ53" s="425">
        <v>21.313442815876751</v>
      </c>
      <c r="CK53" s="425">
        <v>18.900216997543083</v>
      </c>
      <c r="CL53" s="425">
        <v>18.104104902015624</v>
      </c>
      <c r="CM53" s="425">
        <v>18.068704175056034</v>
      </c>
      <c r="CN53" s="425">
        <v>16.814273468051088</v>
      </c>
      <c r="CO53" s="425">
        <f t="shared" si="7"/>
        <v>15.297693460759714</v>
      </c>
      <c r="CP53" s="425">
        <v>17.417292844594694</v>
      </c>
      <c r="CQ53" s="425">
        <v>17.441901179483587</v>
      </c>
      <c r="CR53" s="425">
        <v>17.568107373148472</v>
      </c>
      <c r="CS53" s="425">
        <v>12.083816733851146</v>
      </c>
      <c r="CT53" s="425">
        <v>13.354965592393009</v>
      </c>
      <c r="CU53" s="425">
        <v>13.450965536357756</v>
      </c>
      <c r="CV53" s="425">
        <v>13.534897502620785</v>
      </c>
      <c r="CW53" s="425">
        <v>14.455305432822209</v>
      </c>
      <c r="CX53" s="425">
        <v>15.033901662345164</v>
      </c>
      <c r="CY53" s="425">
        <v>15.240378451755797</v>
      </c>
      <c r="CZ53" s="425">
        <v>15.372809615978008</v>
      </c>
      <c r="DA53" s="425">
        <v>15.297693460759714</v>
      </c>
      <c r="DB53" s="425">
        <f t="shared" si="8"/>
        <v>18.950756741347359</v>
      </c>
      <c r="DC53" s="425">
        <v>15.394984956332017</v>
      </c>
      <c r="DD53" s="425">
        <v>15.098998237632216</v>
      </c>
      <c r="DE53" s="425">
        <v>15.702543569489016</v>
      </c>
      <c r="DF53" s="425">
        <v>15.927891593996176</v>
      </c>
      <c r="DG53" s="425">
        <v>15.900751874624353</v>
      </c>
      <c r="DH53" s="425">
        <v>16.864451225936573</v>
      </c>
      <c r="DI53" s="425">
        <v>17.52225336681434</v>
      </c>
      <c r="DJ53" s="425">
        <v>17.366940420654426</v>
      </c>
      <c r="DK53" s="425">
        <v>17.715515760215087</v>
      </c>
      <c r="DL53" s="425">
        <v>17.905351989042671</v>
      </c>
      <c r="DM53" s="425">
        <v>18.878335342932122</v>
      </c>
      <c r="DN53" s="425">
        <v>18.950756741347359</v>
      </c>
      <c r="DO53" s="425">
        <f t="shared" si="9"/>
        <v>16.170421196012882</v>
      </c>
      <c r="DP53" s="425">
        <v>18.880780046077749</v>
      </c>
      <c r="DQ53" s="425">
        <v>18.806501509864319</v>
      </c>
      <c r="DR53" s="425">
        <v>18.631761452839179</v>
      </c>
      <c r="DS53" s="425">
        <v>18.777445777775178</v>
      </c>
      <c r="DT53" s="425">
        <v>18.956502557678256</v>
      </c>
      <c r="DU53" s="425">
        <v>18.441944677574256</v>
      </c>
      <c r="DV53" s="425">
        <v>18.671269244032807</v>
      </c>
      <c r="DW53" s="425">
        <v>18.861052020184811</v>
      </c>
      <c r="DX53" s="425">
        <v>19.244176776534989</v>
      </c>
      <c r="DY53" s="425">
        <v>19.286527113775843</v>
      </c>
      <c r="DZ53" s="425">
        <v>16.622489872536129</v>
      </c>
      <c r="EA53" s="425">
        <v>16.170421196012882</v>
      </c>
      <c r="EB53" s="425">
        <f t="shared" si="10"/>
        <v>19.40379205236697</v>
      </c>
      <c r="EC53" s="425">
        <v>15.949820324805376</v>
      </c>
      <c r="ED53" s="425">
        <v>16.000630630440561</v>
      </c>
      <c r="EE53" s="425">
        <v>15.469664759464345</v>
      </c>
      <c r="EF53" s="425">
        <v>15.448175947184595</v>
      </c>
      <c r="EG53" s="425">
        <v>18.109817937221973</v>
      </c>
      <c r="EH53" s="425">
        <v>18.20568056434514</v>
      </c>
      <c r="EI53" s="425">
        <v>18.214830730169687</v>
      </c>
      <c r="EJ53" s="425">
        <v>19.891674428077781</v>
      </c>
      <c r="EK53" s="425">
        <v>19.738874481063338</v>
      </c>
      <c r="EL53" s="425">
        <v>20.134469667901755</v>
      </c>
      <c r="EM53" s="425">
        <v>19.673329696081868</v>
      </c>
      <c r="EN53" s="425">
        <v>19.40379205236697</v>
      </c>
      <c r="EO53" s="425">
        <f t="shared" si="11"/>
        <v>19.87</v>
      </c>
      <c r="EP53" s="23">
        <v>19.559999999999999</v>
      </c>
      <c r="EQ53" s="23">
        <v>19.62</v>
      </c>
      <c r="ER53" s="23">
        <v>19.649999999999999</v>
      </c>
      <c r="ES53" s="23">
        <v>18.66</v>
      </c>
      <c r="ET53" s="23">
        <v>18.66</v>
      </c>
      <c r="EU53" s="23">
        <v>19.5</v>
      </c>
      <c r="EV53" s="23">
        <v>19.489999999999998</v>
      </c>
      <c r="EW53" s="23">
        <v>19.71</v>
      </c>
      <c r="EX53" s="23">
        <v>19.63</v>
      </c>
      <c r="EY53" s="23">
        <v>19.47</v>
      </c>
      <c r="EZ53" s="23">
        <v>19.63</v>
      </c>
      <c r="FA53" s="23">
        <v>19.87</v>
      </c>
    </row>
    <row r="54" spans="1:157" s="131" customFormat="1" ht="12.75">
      <c r="A54" s="792" t="s">
        <v>3188</v>
      </c>
      <c r="B54" s="425">
        <f t="shared" si="0"/>
        <v>75</v>
      </c>
      <c r="C54" s="425">
        <v>20</v>
      </c>
      <c r="D54" s="425">
        <v>25</v>
      </c>
      <c r="E54" s="425">
        <v>24.999999999999996</v>
      </c>
      <c r="F54" s="425">
        <v>24.999999999999996</v>
      </c>
      <c r="G54" s="425" t="s">
        <v>15</v>
      </c>
      <c r="H54" s="425" t="s">
        <v>15</v>
      </c>
      <c r="I54" s="425" t="s">
        <v>15</v>
      </c>
      <c r="J54" s="425" t="s">
        <v>15</v>
      </c>
      <c r="K54" s="425" t="s">
        <v>15</v>
      </c>
      <c r="L54" s="425">
        <v>75</v>
      </c>
      <c r="M54" s="425">
        <v>74.999999999999986</v>
      </c>
      <c r="N54" s="425">
        <v>75</v>
      </c>
      <c r="O54" s="425" t="str">
        <f t="shared" si="1"/>
        <v>-</v>
      </c>
      <c r="P54" s="425">
        <v>75</v>
      </c>
      <c r="Q54" s="425">
        <v>75.000000000000014</v>
      </c>
      <c r="R54" s="425">
        <v>75</v>
      </c>
      <c r="S54" s="425">
        <v>75</v>
      </c>
      <c r="T54" s="425" t="s">
        <v>15</v>
      </c>
      <c r="U54" s="425" t="s">
        <v>15</v>
      </c>
      <c r="V54" s="425" t="s">
        <v>15</v>
      </c>
      <c r="W54" s="425" t="s">
        <v>15</v>
      </c>
      <c r="X54" s="425" t="s">
        <v>15</v>
      </c>
      <c r="Y54" s="425" t="s">
        <v>15</v>
      </c>
      <c r="Z54" s="425" t="s">
        <v>15</v>
      </c>
      <c r="AA54" s="425" t="s">
        <v>15</v>
      </c>
      <c r="AB54" s="425">
        <f t="shared" si="2"/>
        <v>19.088652069400716</v>
      </c>
      <c r="AC54" s="425" t="s">
        <v>15</v>
      </c>
      <c r="AD54" s="425">
        <v>15.000000000000002</v>
      </c>
      <c r="AE54" s="425">
        <v>15</v>
      </c>
      <c r="AF54" s="425">
        <v>15</v>
      </c>
      <c r="AG54" s="425">
        <v>15</v>
      </c>
      <c r="AH54" s="425">
        <v>15.155000000000001</v>
      </c>
      <c r="AI54" s="425">
        <v>18.000167299107993</v>
      </c>
      <c r="AJ54" s="425">
        <v>19.97879999865674</v>
      </c>
      <c r="AK54" s="425">
        <v>22.911073897333967</v>
      </c>
      <c r="AL54" s="425">
        <v>22.375267556802939</v>
      </c>
      <c r="AM54" s="425">
        <v>18.856111690667362</v>
      </c>
      <c r="AN54" s="425">
        <v>19.088652069400716</v>
      </c>
      <c r="AO54" s="425">
        <f t="shared" si="3"/>
        <v>30.03024821779799</v>
      </c>
      <c r="AP54" s="425">
        <v>18.977828893914456</v>
      </c>
      <c r="AQ54" s="425">
        <v>18.721153136044734</v>
      </c>
      <c r="AR54" s="425">
        <v>23.137780117303368</v>
      </c>
      <c r="AS54" s="425">
        <v>15.224894732679806</v>
      </c>
      <c r="AT54" s="425">
        <v>19.045155350459215</v>
      </c>
      <c r="AU54" s="425">
        <v>29.823298719280025</v>
      </c>
      <c r="AV54" s="425">
        <v>29.703154173631564</v>
      </c>
      <c r="AW54" s="425">
        <v>29.206862576158528</v>
      </c>
      <c r="AX54" s="425">
        <v>29.259675808038512</v>
      </c>
      <c r="AY54" s="425">
        <v>29.291583640866506</v>
      </c>
      <c r="AZ54" s="425">
        <v>29.842252995133553</v>
      </c>
      <c r="BA54" s="425">
        <v>30.03024821779799</v>
      </c>
      <c r="BB54" s="425">
        <f t="shared" si="4"/>
        <v>21.790703935774427</v>
      </c>
      <c r="BC54" s="425">
        <v>29.759264663071452</v>
      </c>
      <c r="BD54" s="425">
        <v>6.7356707945155314</v>
      </c>
      <c r="BE54" s="425">
        <v>6.7462549873050408</v>
      </c>
      <c r="BF54" s="425">
        <v>7.1030188168403949</v>
      </c>
      <c r="BG54" s="425">
        <v>7.1057689880075738</v>
      </c>
      <c r="BH54" s="425">
        <v>15.9</v>
      </c>
      <c r="BI54" s="425">
        <v>15.9</v>
      </c>
      <c r="BJ54" s="425">
        <v>15.9</v>
      </c>
      <c r="BK54" s="425">
        <v>15.9</v>
      </c>
      <c r="BL54" s="425">
        <v>21.562193816306003</v>
      </c>
      <c r="BM54" s="425">
        <v>21.081889274679067</v>
      </c>
      <c r="BN54" s="425">
        <v>21.790703935774427</v>
      </c>
      <c r="BO54" s="425">
        <f t="shared" si="5"/>
        <v>14.47094956215628</v>
      </c>
      <c r="BP54" s="425">
        <v>21.419712897121467</v>
      </c>
      <c r="BQ54" s="425">
        <v>20.211877304392729</v>
      </c>
      <c r="BR54" s="425">
        <v>20.171384111458423</v>
      </c>
      <c r="BS54" s="425">
        <v>19.560873728168328</v>
      </c>
      <c r="BT54" s="425">
        <v>18.578012534558678</v>
      </c>
      <c r="BU54" s="425">
        <v>19.211264571946831</v>
      </c>
      <c r="BV54" s="425">
        <v>18.338687507014075</v>
      </c>
      <c r="BW54" s="425">
        <v>17.63459740982168</v>
      </c>
      <c r="BX54" s="425">
        <v>17.868929084512619</v>
      </c>
      <c r="BY54" s="425">
        <v>16.499620727140954</v>
      </c>
      <c r="BZ54" s="425">
        <v>16.499578840038708</v>
      </c>
      <c r="CA54" s="425">
        <v>14.47094956215628</v>
      </c>
      <c r="CB54" s="425">
        <f t="shared" si="6"/>
        <v>19.198020914254247</v>
      </c>
      <c r="CC54" s="425">
        <v>14.282885816842303</v>
      </c>
      <c r="CD54" s="425">
        <v>14.338954425115615</v>
      </c>
      <c r="CE54" s="425">
        <v>14.401052215371214</v>
      </c>
      <c r="CF54" s="425">
        <v>14.42972695171305</v>
      </c>
      <c r="CG54" s="425">
        <v>17.037320072999215</v>
      </c>
      <c r="CH54" s="425">
        <v>18.389444058185138</v>
      </c>
      <c r="CI54" s="425">
        <v>17.842368674637687</v>
      </c>
      <c r="CJ54" s="425">
        <v>17.288438829932232</v>
      </c>
      <c r="CK54" s="425">
        <v>18.159410366551175</v>
      </c>
      <c r="CL54" s="425">
        <v>20.675559370414092</v>
      </c>
      <c r="CM54" s="425">
        <v>21.010151407171072</v>
      </c>
      <c r="CN54" s="425">
        <v>19.198020914254247</v>
      </c>
      <c r="CO54" s="425">
        <f t="shared" si="7"/>
        <v>21.297589785610807</v>
      </c>
      <c r="CP54" s="425">
        <v>18.10764153677335</v>
      </c>
      <c r="CQ54" s="425">
        <v>19.912186997826606</v>
      </c>
      <c r="CR54" s="425">
        <v>19.2459491383696</v>
      </c>
      <c r="CS54" s="425">
        <v>21.903307346160258</v>
      </c>
      <c r="CT54" s="425">
        <v>22.869897658536896</v>
      </c>
      <c r="CU54" s="425">
        <v>21.857050614895094</v>
      </c>
      <c r="CV54" s="425">
        <v>21.573188584403304</v>
      </c>
      <c r="CW54" s="425">
        <v>21.875472513240503</v>
      </c>
      <c r="CX54" s="425">
        <v>21.879031011607253</v>
      </c>
      <c r="CY54" s="425">
        <v>23.037830386939724</v>
      </c>
      <c r="CZ54" s="425">
        <v>22.765722072655336</v>
      </c>
      <c r="DA54" s="425">
        <v>21.297589785610807</v>
      </c>
      <c r="DB54" s="425">
        <f t="shared" si="8"/>
        <v>16.432499864761716</v>
      </c>
      <c r="DC54" s="425">
        <v>20.793580537457999</v>
      </c>
      <c r="DD54" s="425">
        <v>19.327440219470912</v>
      </c>
      <c r="DE54" s="425">
        <v>21.520161850923472</v>
      </c>
      <c r="DF54" s="425">
        <v>19.792660609601839</v>
      </c>
      <c r="DG54" s="425">
        <v>19.626756238849143</v>
      </c>
      <c r="DH54" s="425">
        <v>21.680703058185404</v>
      </c>
      <c r="DI54" s="425">
        <v>19.168315294600198</v>
      </c>
      <c r="DJ54" s="425">
        <v>18.223561383186603</v>
      </c>
      <c r="DK54" s="425">
        <v>17.348782351205131</v>
      </c>
      <c r="DL54" s="425">
        <v>17.308727046311073</v>
      </c>
      <c r="DM54" s="425">
        <v>17.478789785687418</v>
      </c>
      <c r="DN54" s="425">
        <v>16.432499864761716</v>
      </c>
      <c r="DO54" s="425">
        <f t="shared" si="9"/>
        <v>16.68430301783518</v>
      </c>
      <c r="DP54" s="425">
        <v>16.331872390831798</v>
      </c>
      <c r="DQ54" s="425">
        <v>16.477404775218584</v>
      </c>
      <c r="DR54" s="425">
        <v>16.602733916652269</v>
      </c>
      <c r="DS54" s="425">
        <v>16.749446841681216</v>
      </c>
      <c r="DT54" s="425">
        <v>16.811445309614012</v>
      </c>
      <c r="DU54" s="425">
        <v>16.878201507309445</v>
      </c>
      <c r="DV54" s="425">
        <v>17.082897763967061</v>
      </c>
      <c r="DW54" s="425">
        <v>17.136236866912331</v>
      </c>
      <c r="DX54" s="425">
        <v>17.412179913682852</v>
      </c>
      <c r="DY54" s="425">
        <v>17.578227730420231</v>
      </c>
      <c r="DZ54" s="425">
        <v>17.5772058624956</v>
      </c>
      <c r="EA54" s="425">
        <v>16.68430301783518</v>
      </c>
      <c r="EB54" s="425">
        <f t="shared" si="10"/>
        <v>19.119594065580689</v>
      </c>
      <c r="EC54" s="425">
        <v>16.51189298686953</v>
      </c>
      <c r="ED54" s="425">
        <v>16.658671180459038</v>
      </c>
      <c r="EE54" s="425">
        <v>16.900469582847904</v>
      </c>
      <c r="EF54" s="425">
        <v>16.936082624463697</v>
      </c>
      <c r="EG54" s="425">
        <v>17.054178065260235</v>
      </c>
      <c r="EH54" s="425">
        <v>17.726078908140273</v>
      </c>
      <c r="EI54" s="425">
        <v>18.049061976505552</v>
      </c>
      <c r="EJ54" s="425">
        <v>18.118359312748542</v>
      </c>
      <c r="EK54" s="425">
        <v>18.408636790197939</v>
      </c>
      <c r="EL54" s="425">
        <v>19.038019618903128</v>
      </c>
      <c r="EM54" s="425">
        <v>19.021056549023594</v>
      </c>
      <c r="EN54" s="425">
        <v>19.119594065580689</v>
      </c>
      <c r="EO54" s="425">
        <f t="shared" si="11"/>
        <v>19.48</v>
      </c>
      <c r="EP54" s="23">
        <v>19.11</v>
      </c>
      <c r="EQ54" s="23">
        <v>19.18</v>
      </c>
      <c r="ER54" s="23">
        <v>19.170000000000002</v>
      </c>
      <c r="ES54" s="23">
        <v>19.059999999999999</v>
      </c>
      <c r="ET54" s="23">
        <v>19.16</v>
      </c>
      <c r="EU54" s="23">
        <v>19.27</v>
      </c>
      <c r="EV54" s="23">
        <v>19.260000000000002</v>
      </c>
      <c r="EW54" s="23">
        <v>19.18</v>
      </c>
      <c r="EX54" s="23">
        <v>19.239999999999998</v>
      </c>
      <c r="EY54" s="23">
        <v>19.28</v>
      </c>
      <c r="EZ54" s="23">
        <v>19.420000000000002</v>
      </c>
      <c r="FA54" s="23">
        <v>19.48</v>
      </c>
    </row>
    <row r="55" spans="1:157" s="131" customFormat="1" ht="12.75">
      <c r="A55" s="792" t="s">
        <v>3189</v>
      </c>
      <c r="B55" s="425" t="str">
        <f t="shared" si="0"/>
        <v>-</v>
      </c>
      <c r="C55" s="425" t="s">
        <v>15</v>
      </c>
      <c r="D55" s="425" t="s">
        <v>15</v>
      </c>
      <c r="E55" s="425" t="s">
        <v>15</v>
      </c>
      <c r="F55" s="425" t="s">
        <v>15</v>
      </c>
      <c r="G55" s="425" t="s">
        <v>15</v>
      </c>
      <c r="H55" s="425" t="s">
        <v>15</v>
      </c>
      <c r="I55" s="425" t="s">
        <v>15</v>
      </c>
      <c r="J55" s="425" t="s">
        <v>15</v>
      </c>
      <c r="K55" s="425" t="s">
        <v>15</v>
      </c>
      <c r="L55" s="425" t="s">
        <v>15</v>
      </c>
      <c r="M55" s="425" t="s">
        <v>15</v>
      </c>
      <c r="N55" s="425" t="s">
        <v>15</v>
      </c>
      <c r="O55" s="425" t="str">
        <f t="shared" si="1"/>
        <v>-</v>
      </c>
      <c r="P55" s="425" t="s">
        <v>15</v>
      </c>
      <c r="Q55" s="425" t="s">
        <v>15</v>
      </c>
      <c r="R55" s="425" t="s">
        <v>15</v>
      </c>
      <c r="S55" s="425" t="s">
        <v>15</v>
      </c>
      <c r="T55" s="425" t="s">
        <v>15</v>
      </c>
      <c r="U55" s="425" t="s">
        <v>15</v>
      </c>
      <c r="V55" s="425" t="s">
        <v>15</v>
      </c>
      <c r="W55" s="425" t="s">
        <v>15</v>
      </c>
      <c r="X55" s="425" t="s">
        <v>15</v>
      </c>
      <c r="Y55" s="425" t="s">
        <v>15</v>
      </c>
      <c r="Z55" s="425" t="s">
        <v>15</v>
      </c>
      <c r="AA55" s="425" t="s">
        <v>15</v>
      </c>
      <c r="AB55" s="425" t="str">
        <f t="shared" si="2"/>
        <v>-</v>
      </c>
      <c r="AC55" s="425" t="s">
        <v>15</v>
      </c>
      <c r="AD55" s="425" t="s">
        <v>15</v>
      </c>
      <c r="AE55" s="425" t="s">
        <v>15</v>
      </c>
      <c r="AF55" s="425" t="s">
        <v>15</v>
      </c>
      <c r="AG55" s="425" t="s">
        <v>15</v>
      </c>
      <c r="AH55" s="425" t="s">
        <v>15</v>
      </c>
      <c r="AI55" s="425" t="s">
        <v>15</v>
      </c>
      <c r="AJ55" s="425" t="s">
        <v>15</v>
      </c>
      <c r="AK55" s="425" t="s">
        <v>15</v>
      </c>
      <c r="AL55" s="425" t="s">
        <v>15</v>
      </c>
      <c r="AM55" s="425" t="s">
        <v>15</v>
      </c>
      <c r="AN55" s="425" t="s">
        <v>15</v>
      </c>
      <c r="AO55" s="425" t="str">
        <f t="shared" si="3"/>
        <v xml:space="preserve">- </v>
      </c>
      <c r="AP55" s="425" t="s">
        <v>2590</v>
      </c>
      <c r="AQ55" s="425" t="s">
        <v>2590</v>
      </c>
      <c r="AR55" s="425" t="s">
        <v>2590</v>
      </c>
      <c r="AS55" s="425" t="s">
        <v>2590</v>
      </c>
      <c r="AT55" s="425" t="s">
        <v>2590</v>
      </c>
      <c r="AU55" s="425" t="s">
        <v>2590</v>
      </c>
      <c r="AV55" s="425" t="s">
        <v>2590</v>
      </c>
      <c r="AW55" s="425" t="s">
        <v>2590</v>
      </c>
      <c r="AX55" s="425" t="s">
        <v>2590</v>
      </c>
      <c r="AY55" s="425" t="s">
        <v>2590</v>
      </c>
      <c r="AZ55" s="425" t="s">
        <v>2590</v>
      </c>
      <c r="BA55" s="425" t="s">
        <v>2590</v>
      </c>
      <c r="BB55" s="425" t="str">
        <f t="shared" si="4"/>
        <v xml:space="preserve">- </v>
      </c>
      <c r="BC55" s="425" t="s">
        <v>2590</v>
      </c>
      <c r="BD55" s="425" t="s">
        <v>2590</v>
      </c>
      <c r="BE55" s="425" t="s">
        <v>2590</v>
      </c>
      <c r="BF55" s="425" t="s">
        <v>2590</v>
      </c>
      <c r="BG55" s="425" t="s">
        <v>2590</v>
      </c>
      <c r="BH55" s="425" t="s">
        <v>2590</v>
      </c>
      <c r="BI55" s="425" t="s">
        <v>2590</v>
      </c>
      <c r="BJ55" s="425" t="s">
        <v>2590</v>
      </c>
      <c r="BK55" s="425" t="s">
        <v>2590</v>
      </c>
      <c r="BL55" s="425" t="s">
        <v>2590</v>
      </c>
      <c r="BM55" s="425" t="s">
        <v>2590</v>
      </c>
      <c r="BN55" s="425" t="s">
        <v>2590</v>
      </c>
      <c r="BO55" s="425" t="str">
        <f t="shared" si="5"/>
        <v xml:space="preserve">- </v>
      </c>
      <c r="BP55" s="425" t="s">
        <v>2590</v>
      </c>
      <c r="BQ55" s="425" t="s">
        <v>2590</v>
      </c>
      <c r="BR55" s="425" t="s">
        <v>2590</v>
      </c>
      <c r="BS55" s="425" t="s">
        <v>2590</v>
      </c>
      <c r="BT55" s="425" t="s">
        <v>2590</v>
      </c>
      <c r="BU55" s="425" t="s">
        <v>2590</v>
      </c>
      <c r="BV55" s="425" t="s">
        <v>2590</v>
      </c>
      <c r="BW55" s="425" t="s">
        <v>2590</v>
      </c>
      <c r="BX55" s="425" t="s">
        <v>2590</v>
      </c>
      <c r="BY55" s="425" t="s">
        <v>2590</v>
      </c>
      <c r="BZ55" s="425" t="s">
        <v>2590</v>
      </c>
      <c r="CA55" s="425" t="s">
        <v>2590</v>
      </c>
      <c r="CB55" s="425">
        <f t="shared" si="6"/>
        <v>30</v>
      </c>
      <c r="CC55" s="425" t="s">
        <v>2590</v>
      </c>
      <c r="CD55" s="425" t="s">
        <v>2590</v>
      </c>
      <c r="CE55" s="425" t="s">
        <v>2590</v>
      </c>
      <c r="CF55" s="425" t="s">
        <v>2590</v>
      </c>
      <c r="CG55" s="425" t="s">
        <v>2590</v>
      </c>
      <c r="CH55" s="425" t="s">
        <v>2590</v>
      </c>
      <c r="CI55" s="425" t="s">
        <v>2590</v>
      </c>
      <c r="CJ55" s="425">
        <v>30</v>
      </c>
      <c r="CK55" s="425">
        <v>30</v>
      </c>
      <c r="CL55" s="425">
        <v>29.999999999999996</v>
      </c>
      <c r="CM55" s="425">
        <v>29.999999999999996</v>
      </c>
      <c r="CN55" s="425">
        <v>30</v>
      </c>
      <c r="CO55" s="425">
        <f t="shared" si="7"/>
        <v>10.605169708481293</v>
      </c>
      <c r="CP55" s="425">
        <v>29.999999999999996</v>
      </c>
      <c r="CQ55" s="425">
        <v>30</v>
      </c>
      <c r="CR55" s="425">
        <v>30</v>
      </c>
      <c r="CS55" s="425">
        <v>10.3</v>
      </c>
      <c r="CT55" s="425">
        <v>10.4</v>
      </c>
      <c r="CU55" s="425">
        <v>10.399999999999999</v>
      </c>
      <c r="CV55" s="425">
        <v>10.4</v>
      </c>
      <c r="CW55" s="425">
        <v>10.199999999999999</v>
      </c>
      <c r="CX55" s="425">
        <v>10.199999999999999</v>
      </c>
      <c r="CY55" s="425">
        <v>10.7</v>
      </c>
      <c r="CZ55" s="425">
        <v>10.7</v>
      </c>
      <c r="DA55" s="425">
        <v>10.605169708481293</v>
      </c>
      <c r="DB55" s="425">
        <f t="shared" si="8"/>
        <v>16.894208225932982</v>
      </c>
      <c r="DC55" s="425">
        <v>10.6052448900887</v>
      </c>
      <c r="DD55" s="425">
        <v>10.605025382876157</v>
      </c>
      <c r="DE55" s="425">
        <v>10.90403814414084</v>
      </c>
      <c r="DF55" s="425">
        <v>10.893176937056005</v>
      </c>
      <c r="DG55" s="425">
        <v>10.892714692714693</v>
      </c>
      <c r="DH55" s="425">
        <v>13.819836444993058</v>
      </c>
      <c r="DI55" s="425">
        <v>15.009840025342518</v>
      </c>
      <c r="DJ55" s="425">
        <v>15.833891564955996</v>
      </c>
      <c r="DK55" s="425">
        <v>15.965332699284936</v>
      </c>
      <c r="DL55" s="425">
        <v>15.807643162635777</v>
      </c>
      <c r="DM55" s="425">
        <v>18.428258238820256</v>
      </c>
      <c r="DN55" s="425">
        <v>16.894208225932982</v>
      </c>
      <c r="DO55" s="425">
        <f t="shared" si="9"/>
        <v>18.355598104225557</v>
      </c>
      <c r="DP55" s="425">
        <v>19.747509503211433</v>
      </c>
      <c r="DQ55" s="425">
        <v>18.768078351181185</v>
      </c>
      <c r="DR55" s="425">
        <v>14.517515805132016</v>
      </c>
      <c r="DS55" s="425">
        <v>20.01329472160063</v>
      </c>
      <c r="DT55" s="425">
        <v>20.192173913043479</v>
      </c>
      <c r="DU55" s="425">
        <v>12.4</v>
      </c>
      <c r="DV55" s="425">
        <v>12.4</v>
      </c>
      <c r="DW55" s="425">
        <v>12.4</v>
      </c>
      <c r="DX55" s="425">
        <v>12.399999999999999</v>
      </c>
      <c r="DY55" s="425">
        <v>20.059999999999999</v>
      </c>
      <c r="DZ55" s="425">
        <v>18.356326937593256</v>
      </c>
      <c r="EA55" s="425">
        <v>18.355598104225557</v>
      </c>
      <c r="EB55" s="425">
        <f t="shared" si="10"/>
        <v>14.891271910987241</v>
      </c>
      <c r="EC55" s="425">
        <v>18.273275749075946</v>
      </c>
      <c r="ED55" s="425">
        <v>19.017083911821906</v>
      </c>
      <c r="EE55" s="425">
        <v>18.346320790432848</v>
      </c>
      <c r="EF55" s="425">
        <v>17.52</v>
      </c>
      <c r="EG55" s="425">
        <v>17.57</v>
      </c>
      <c r="EH55" s="425">
        <v>17.71</v>
      </c>
      <c r="EI55" s="425">
        <v>16.97328843381214</v>
      </c>
      <c r="EJ55" s="425">
        <v>16.958646153440775</v>
      </c>
      <c r="EK55" s="425">
        <v>14.774310529515649</v>
      </c>
      <c r="EL55" s="425">
        <v>15.00527564186107</v>
      </c>
      <c r="EM55" s="425">
        <v>15.062481424017601</v>
      </c>
      <c r="EN55" s="425">
        <v>14.891271910987241</v>
      </c>
      <c r="EO55" s="425">
        <f t="shared" si="11"/>
        <v>14.47</v>
      </c>
      <c r="EP55" s="21">
        <v>14.82</v>
      </c>
      <c r="EQ55" s="21">
        <v>14.56</v>
      </c>
      <c r="ER55" s="21">
        <v>14.79</v>
      </c>
      <c r="ES55" s="21">
        <v>14.85</v>
      </c>
      <c r="ET55" s="21">
        <v>15.09</v>
      </c>
      <c r="EU55" s="21">
        <v>15.19</v>
      </c>
      <c r="EV55" s="21">
        <v>14.77</v>
      </c>
      <c r="EW55" s="21">
        <v>14.62</v>
      </c>
      <c r="EX55" s="21">
        <v>14.93</v>
      </c>
      <c r="EY55" s="21">
        <v>14.89</v>
      </c>
      <c r="EZ55" s="21">
        <v>14.6</v>
      </c>
      <c r="FA55" s="21">
        <v>14.47</v>
      </c>
    </row>
    <row r="56" spans="1:157" s="131" customFormat="1" ht="12.75">
      <c r="A56" s="792" t="s">
        <v>2898</v>
      </c>
      <c r="B56" s="425" t="str">
        <f t="shared" si="0"/>
        <v>-</v>
      </c>
      <c r="C56" s="425" t="s">
        <v>15</v>
      </c>
      <c r="D56" s="425" t="s">
        <v>15</v>
      </c>
      <c r="E56" s="425" t="s">
        <v>15</v>
      </c>
      <c r="F56" s="425" t="s">
        <v>15</v>
      </c>
      <c r="G56" s="425" t="s">
        <v>15</v>
      </c>
      <c r="H56" s="425" t="s">
        <v>15</v>
      </c>
      <c r="I56" s="425" t="s">
        <v>15</v>
      </c>
      <c r="J56" s="425" t="s">
        <v>15</v>
      </c>
      <c r="K56" s="425" t="s">
        <v>15</v>
      </c>
      <c r="L56" s="425" t="s">
        <v>15</v>
      </c>
      <c r="M56" s="425" t="s">
        <v>15</v>
      </c>
      <c r="N56" s="425" t="s">
        <v>15</v>
      </c>
      <c r="O56" s="425">
        <f t="shared" si="1"/>
        <v>20.902525064983291</v>
      </c>
      <c r="P56" s="425">
        <v>12.6</v>
      </c>
      <c r="Q56" s="425">
        <v>12.6</v>
      </c>
      <c r="R56" s="425">
        <v>15.210065645514224</v>
      </c>
      <c r="S56" s="425">
        <v>12.600000000000001</v>
      </c>
      <c r="T56" s="425">
        <v>12.600000000000001</v>
      </c>
      <c r="U56" s="425">
        <v>12.6</v>
      </c>
      <c r="V56" s="425">
        <v>20.903155339805824</v>
      </c>
      <c r="W56" s="425">
        <v>20.903792714983105</v>
      </c>
      <c r="X56" s="425">
        <v>20.902595957722976</v>
      </c>
      <c r="Y56" s="425">
        <v>36</v>
      </c>
      <c r="Z56" s="425">
        <v>30.448899274381994</v>
      </c>
      <c r="AA56" s="425">
        <v>20.902525064983291</v>
      </c>
      <c r="AB56" s="425">
        <f t="shared" si="2"/>
        <v>16.881487978925666</v>
      </c>
      <c r="AC56" s="425">
        <v>19.948275439012619</v>
      </c>
      <c r="AD56" s="425">
        <v>19.940188536136091</v>
      </c>
      <c r="AE56" s="425">
        <v>19.941176470588239</v>
      </c>
      <c r="AF56" s="425">
        <v>16.427408227578567</v>
      </c>
      <c r="AG56" s="425">
        <v>16.430530728550124</v>
      </c>
      <c r="AH56" s="425">
        <v>16.42743125419182</v>
      </c>
      <c r="AI56" s="425">
        <v>16.63992224487512</v>
      </c>
      <c r="AJ56" s="425">
        <v>16.928153151082842</v>
      </c>
      <c r="AK56" s="425">
        <v>16.723252508466999</v>
      </c>
      <c r="AL56" s="425">
        <v>16.452151103941652</v>
      </c>
      <c r="AM56" s="425">
        <v>16.515245697590352</v>
      </c>
      <c r="AN56" s="425">
        <v>16.881487978925666</v>
      </c>
      <c r="AO56" s="425">
        <f t="shared" si="3"/>
        <v>8.2574231355035224</v>
      </c>
      <c r="AP56" s="425">
        <v>26.018059568793067</v>
      </c>
      <c r="AQ56" s="425">
        <v>18.256854826765668</v>
      </c>
      <c r="AR56" s="425">
        <v>18.23245407131958</v>
      </c>
      <c r="AS56" s="425">
        <v>15.195000710747594</v>
      </c>
      <c r="AT56" s="425">
        <v>10.380330659326729</v>
      </c>
      <c r="AU56" s="425">
        <v>9.3748879900589639</v>
      </c>
      <c r="AV56" s="425">
        <v>9.8627203317452636</v>
      </c>
      <c r="AW56" s="425">
        <v>9.5169383422918123</v>
      </c>
      <c r="AX56" s="425">
        <v>9.5168619303206938</v>
      </c>
      <c r="AY56" s="425">
        <v>8.6305882709058022</v>
      </c>
      <c r="AZ56" s="425">
        <v>8.2740626088302456</v>
      </c>
      <c r="BA56" s="425">
        <v>8.2574231355035224</v>
      </c>
      <c r="BB56" s="425">
        <f t="shared" si="4"/>
        <v>13.169133527063853</v>
      </c>
      <c r="BC56" s="425">
        <v>8.2349858927851685</v>
      </c>
      <c r="BD56" s="425">
        <v>12.408881018124765</v>
      </c>
      <c r="BE56" s="425">
        <v>12.409486797437829</v>
      </c>
      <c r="BF56" s="425">
        <v>14.366212711446179</v>
      </c>
      <c r="BG56" s="425">
        <v>12.764829939798306</v>
      </c>
      <c r="BH56" s="425">
        <v>16.327793500351383</v>
      </c>
      <c r="BI56" s="425">
        <v>16.291581453313736</v>
      </c>
      <c r="BJ56" s="425">
        <v>16.302462111517546</v>
      </c>
      <c r="BK56" s="425">
        <v>12.78144634428433</v>
      </c>
      <c r="BL56" s="425">
        <v>13.144958745446919</v>
      </c>
      <c r="BM56" s="425">
        <v>13.156561675117866</v>
      </c>
      <c r="BN56" s="425">
        <v>13.169133527063853</v>
      </c>
      <c r="BO56" s="425">
        <f t="shared" si="5"/>
        <v>24.24</v>
      </c>
      <c r="BP56" s="425">
        <v>13.167705673086575</v>
      </c>
      <c r="BQ56" s="425">
        <v>13.167398405199517</v>
      </c>
      <c r="BR56" s="425">
        <v>13.166920858984492</v>
      </c>
      <c r="BS56" s="425">
        <v>13.169880780449125</v>
      </c>
      <c r="BT56" s="425">
        <v>13.020163226116178</v>
      </c>
      <c r="BU56" s="425">
        <v>20</v>
      </c>
      <c r="BV56" s="425">
        <v>20</v>
      </c>
      <c r="BW56" s="425">
        <v>22.139999999999997</v>
      </c>
      <c r="BX56" s="425">
        <v>24.57</v>
      </c>
      <c r="BY56" s="425">
        <v>24.63</v>
      </c>
      <c r="BZ56" s="425">
        <v>24.11</v>
      </c>
      <c r="CA56" s="425">
        <v>24.24</v>
      </c>
      <c r="CB56" s="425">
        <f t="shared" si="6"/>
        <v>17.49763621997079</v>
      </c>
      <c r="CC56" s="425">
        <v>20.814356409314815</v>
      </c>
      <c r="CD56" s="425">
        <v>20.793742286568897</v>
      </c>
      <c r="CE56" s="425">
        <v>20.139837586475469</v>
      </c>
      <c r="CF56" s="425">
        <v>18.586248332365454</v>
      </c>
      <c r="CG56" s="425">
        <v>18.480341660748909</v>
      </c>
      <c r="CH56" s="425">
        <v>18.364653239770345</v>
      </c>
      <c r="CI56" s="425">
        <v>18.158156562854728</v>
      </c>
      <c r="CJ56" s="425">
        <v>18.778230104993767</v>
      </c>
      <c r="CK56" s="425">
        <v>15.958878854810298</v>
      </c>
      <c r="CL56" s="425">
        <v>16.056316326874096</v>
      </c>
      <c r="CM56" s="425">
        <v>16.190539052700192</v>
      </c>
      <c r="CN56" s="425">
        <v>17.49763621997079</v>
      </c>
      <c r="CO56" s="425">
        <f t="shared" si="7"/>
        <v>16.231756108193125</v>
      </c>
      <c r="CP56" s="425">
        <v>18.410211195317448</v>
      </c>
      <c r="CQ56" s="425">
        <v>22.239054194187272</v>
      </c>
      <c r="CR56" s="425">
        <v>21.311966806988785</v>
      </c>
      <c r="CS56" s="425">
        <v>20.188218684085189</v>
      </c>
      <c r="CT56" s="425">
        <v>14.742902619533647</v>
      </c>
      <c r="CU56" s="425">
        <v>15.88945684981905</v>
      </c>
      <c r="CV56" s="425">
        <v>15.324721165561254</v>
      </c>
      <c r="CW56" s="425">
        <v>15.281770476509772</v>
      </c>
      <c r="CX56" s="425">
        <v>16.553927994145603</v>
      </c>
      <c r="CY56" s="425">
        <v>16.434032556495708</v>
      </c>
      <c r="CZ56" s="425">
        <v>16.380510425409909</v>
      </c>
      <c r="DA56" s="425">
        <v>16.231756108193125</v>
      </c>
      <c r="DB56" s="425">
        <f t="shared" si="8"/>
        <v>16.616434766322463</v>
      </c>
      <c r="DC56" s="425">
        <v>17.602685923854519</v>
      </c>
      <c r="DD56" s="425">
        <v>16.987415820031167</v>
      </c>
      <c r="DE56" s="425">
        <v>15.75579456684334</v>
      </c>
      <c r="DF56" s="425">
        <v>16.35968445691082</v>
      </c>
      <c r="DG56" s="425">
        <v>16.393857053234605</v>
      </c>
      <c r="DH56" s="425">
        <v>17.262992492741439</v>
      </c>
      <c r="DI56" s="425">
        <v>17.158508872535801</v>
      </c>
      <c r="DJ56" s="425">
        <v>17.295963974778473</v>
      </c>
      <c r="DK56" s="425">
        <v>17.47796183868957</v>
      </c>
      <c r="DL56" s="425">
        <v>17.531115219198316</v>
      </c>
      <c r="DM56" s="425">
        <v>17.168779636923947</v>
      </c>
      <c r="DN56" s="425">
        <v>16.616434766322463</v>
      </c>
      <c r="DO56" s="425">
        <f t="shared" si="9"/>
        <v>15.86288228401642</v>
      </c>
      <c r="DP56" s="425">
        <v>15.281266470522334</v>
      </c>
      <c r="DQ56" s="425">
        <v>15.969864834193771</v>
      </c>
      <c r="DR56" s="425">
        <v>15.991586460917063</v>
      </c>
      <c r="DS56" s="425">
        <v>15.992514255175177</v>
      </c>
      <c r="DT56" s="425">
        <v>16.072714327590404</v>
      </c>
      <c r="DU56" s="425">
        <v>15.372014586681265</v>
      </c>
      <c r="DV56" s="425">
        <v>15.872015771309714</v>
      </c>
      <c r="DW56" s="425">
        <v>16.017990888179057</v>
      </c>
      <c r="DX56" s="425">
        <v>15.915859266432365</v>
      </c>
      <c r="DY56" s="425">
        <v>16.218899340062869</v>
      </c>
      <c r="DZ56" s="425">
        <v>15.938866237889657</v>
      </c>
      <c r="EA56" s="425">
        <v>15.86288228401642</v>
      </c>
      <c r="EB56" s="425">
        <f t="shared" si="10"/>
        <v>15.786025295933587</v>
      </c>
      <c r="EC56" s="425">
        <v>15.589092647871869</v>
      </c>
      <c r="ED56" s="425">
        <v>16.082697350536058</v>
      </c>
      <c r="EE56" s="425">
        <v>15.968731328286216</v>
      </c>
      <c r="EF56" s="425">
        <v>16.265304318412916</v>
      </c>
      <c r="EG56" s="425">
        <v>16.315071027889143</v>
      </c>
      <c r="EH56" s="425">
        <v>16.148477742040662</v>
      </c>
      <c r="EI56" s="425">
        <v>15.927333991341261</v>
      </c>
      <c r="EJ56" s="425">
        <v>16.019077230761997</v>
      </c>
      <c r="EK56" s="425">
        <v>15.981444054119036</v>
      </c>
      <c r="EL56" s="425">
        <v>15.758059842633131</v>
      </c>
      <c r="EM56" s="425">
        <v>15.717121495674112</v>
      </c>
      <c r="EN56" s="425">
        <v>15.786025295933587</v>
      </c>
      <c r="EO56" s="425">
        <f t="shared" si="11"/>
        <v>15.633030259726208</v>
      </c>
      <c r="EP56" s="21">
        <v>15.402295039012321</v>
      </c>
      <c r="EQ56" s="21">
        <v>15.483757233079949</v>
      </c>
      <c r="ER56" s="21">
        <v>15.45</v>
      </c>
      <c r="ES56" s="21">
        <v>15.063429658097412</v>
      </c>
      <c r="ET56" s="21">
        <v>15.48</v>
      </c>
      <c r="EU56" s="21">
        <v>15.701449935977918</v>
      </c>
      <c r="EV56" s="21">
        <v>15.663762095727899</v>
      </c>
      <c r="EW56" s="21">
        <v>15.694023988849631</v>
      </c>
      <c r="EX56" s="21">
        <v>15.7286095925928</v>
      </c>
      <c r="EY56" s="21">
        <v>15.706498148354591</v>
      </c>
      <c r="EZ56" s="21">
        <v>15.700618310673137</v>
      </c>
      <c r="FA56" s="21">
        <v>15.633030259726208</v>
      </c>
    </row>
    <row r="57" spans="1:157" s="131" customFormat="1" ht="12.75">
      <c r="A57" s="792" t="s">
        <v>3190</v>
      </c>
      <c r="B57" s="425" t="str">
        <f t="shared" si="0"/>
        <v>-</v>
      </c>
      <c r="C57" s="425" t="s">
        <v>15</v>
      </c>
      <c r="D57" s="425" t="s">
        <v>15</v>
      </c>
      <c r="E57" s="425" t="s">
        <v>15</v>
      </c>
      <c r="F57" s="425" t="s">
        <v>15</v>
      </c>
      <c r="G57" s="425" t="s">
        <v>15</v>
      </c>
      <c r="H57" s="425" t="s">
        <v>15</v>
      </c>
      <c r="I57" s="425" t="s">
        <v>15</v>
      </c>
      <c r="J57" s="425" t="s">
        <v>15</v>
      </c>
      <c r="K57" s="425" t="s">
        <v>15</v>
      </c>
      <c r="L57" s="425" t="s">
        <v>15</v>
      </c>
      <c r="M57" s="425" t="s">
        <v>15</v>
      </c>
      <c r="N57" s="425" t="s">
        <v>15</v>
      </c>
      <c r="O57" s="425" t="str">
        <f t="shared" si="1"/>
        <v>-</v>
      </c>
      <c r="P57" s="425" t="s">
        <v>15</v>
      </c>
      <c r="Q57" s="425" t="s">
        <v>15</v>
      </c>
      <c r="R57" s="425" t="s">
        <v>15</v>
      </c>
      <c r="S57" s="425" t="s">
        <v>15</v>
      </c>
      <c r="T57" s="425" t="s">
        <v>15</v>
      </c>
      <c r="U57" s="425" t="s">
        <v>15</v>
      </c>
      <c r="V57" s="425" t="s">
        <v>15</v>
      </c>
      <c r="W57" s="425" t="s">
        <v>15</v>
      </c>
      <c r="X57" s="425" t="s">
        <v>15</v>
      </c>
      <c r="Y57" s="425" t="s">
        <v>15</v>
      </c>
      <c r="Z57" s="425" t="s">
        <v>15</v>
      </c>
      <c r="AA57" s="425" t="s">
        <v>15</v>
      </c>
      <c r="AB57" s="425" t="str">
        <f t="shared" si="2"/>
        <v>-</v>
      </c>
      <c r="AC57" s="425" t="s">
        <v>15</v>
      </c>
      <c r="AD57" s="425" t="s">
        <v>15</v>
      </c>
      <c r="AE57" s="425" t="s">
        <v>15</v>
      </c>
      <c r="AF57" s="425" t="s">
        <v>15</v>
      </c>
      <c r="AG57" s="425" t="s">
        <v>15</v>
      </c>
      <c r="AH57" s="425" t="s">
        <v>15</v>
      </c>
      <c r="AI57" s="425" t="s">
        <v>15</v>
      </c>
      <c r="AJ57" s="425" t="s">
        <v>15</v>
      </c>
      <c r="AK57" s="425" t="s">
        <v>15</v>
      </c>
      <c r="AL57" s="425" t="s">
        <v>15</v>
      </c>
      <c r="AM57" s="425" t="s">
        <v>15</v>
      </c>
      <c r="AN57" s="425" t="s">
        <v>15</v>
      </c>
      <c r="AO57" s="425" t="str">
        <f t="shared" si="3"/>
        <v xml:space="preserve">- </v>
      </c>
      <c r="AP57" s="425" t="s">
        <v>2590</v>
      </c>
      <c r="AQ57" s="425" t="s">
        <v>2590</v>
      </c>
      <c r="AR57" s="425" t="s">
        <v>2590</v>
      </c>
      <c r="AS57" s="425" t="s">
        <v>2590</v>
      </c>
      <c r="AT57" s="425" t="s">
        <v>2590</v>
      </c>
      <c r="AU57" s="425" t="s">
        <v>2590</v>
      </c>
      <c r="AV57" s="425" t="s">
        <v>2590</v>
      </c>
      <c r="AW57" s="425" t="s">
        <v>2590</v>
      </c>
      <c r="AX57" s="425" t="s">
        <v>2590</v>
      </c>
      <c r="AY57" s="425" t="s">
        <v>2590</v>
      </c>
      <c r="AZ57" s="425" t="s">
        <v>2590</v>
      </c>
      <c r="BA57" s="425" t="s">
        <v>2590</v>
      </c>
      <c r="BB57" s="425" t="str">
        <f t="shared" si="4"/>
        <v xml:space="preserve">- </v>
      </c>
      <c r="BC57" s="425" t="s">
        <v>2590</v>
      </c>
      <c r="BD57" s="425" t="s">
        <v>2590</v>
      </c>
      <c r="BE57" s="425" t="s">
        <v>2590</v>
      </c>
      <c r="BF57" s="425" t="s">
        <v>2590</v>
      </c>
      <c r="BG57" s="425" t="s">
        <v>2590</v>
      </c>
      <c r="BH57" s="425" t="s">
        <v>2590</v>
      </c>
      <c r="BI57" s="425" t="s">
        <v>2590</v>
      </c>
      <c r="BJ57" s="425" t="s">
        <v>2590</v>
      </c>
      <c r="BK57" s="425" t="s">
        <v>2590</v>
      </c>
      <c r="BL57" s="425" t="s">
        <v>2590</v>
      </c>
      <c r="BM57" s="425" t="s">
        <v>2590</v>
      </c>
      <c r="BN57" s="425" t="s">
        <v>2590</v>
      </c>
      <c r="BO57" s="425" t="str">
        <f t="shared" si="5"/>
        <v xml:space="preserve">- </v>
      </c>
      <c r="BP57" s="425" t="s">
        <v>2590</v>
      </c>
      <c r="BQ57" s="425" t="s">
        <v>2590</v>
      </c>
      <c r="BR57" s="425" t="s">
        <v>2590</v>
      </c>
      <c r="BS57" s="425" t="s">
        <v>2590</v>
      </c>
      <c r="BT57" s="425" t="s">
        <v>2590</v>
      </c>
      <c r="BU57" s="425" t="s">
        <v>2590</v>
      </c>
      <c r="BV57" s="425" t="s">
        <v>2590</v>
      </c>
      <c r="BW57" s="425" t="s">
        <v>2590</v>
      </c>
      <c r="BX57" s="425" t="s">
        <v>2590</v>
      </c>
      <c r="BY57" s="425" t="s">
        <v>2590</v>
      </c>
      <c r="BZ57" s="425" t="s">
        <v>2590</v>
      </c>
      <c r="CA57" s="425" t="s">
        <v>2590</v>
      </c>
      <c r="CB57" s="425" t="str">
        <f t="shared" si="6"/>
        <v xml:space="preserve">- </v>
      </c>
      <c r="CC57" s="425" t="s">
        <v>2590</v>
      </c>
      <c r="CD57" s="425" t="s">
        <v>2590</v>
      </c>
      <c r="CE57" s="425" t="s">
        <v>2590</v>
      </c>
      <c r="CF57" s="425" t="s">
        <v>2590</v>
      </c>
      <c r="CG57" s="425" t="s">
        <v>2590</v>
      </c>
      <c r="CH57" s="425" t="s">
        <v>2590</v>
      </c>
      <c r="CI57" s="425" t="s">
        <v>2590</v>
      </c>
      <c r="CJ57" s="425" t="s">
        <v>2590</v>
      </c>
      <c r="CK57" s="425" t="s">
        <v>2590</v>
      </c>
      <c r="CL57" s="425" t="s">
        <v>2590</v>
      </c>
      <c r="CM57" s="425" t="s">
        <v>2590</v>
      </c>
      <c r="CN57" s="425" t="s">
        <v>2590</v>
      </c>
      <c r="CO57" s="425">
        <f t="shared" si="7"/>
        <v>19.171626997346941</v>
      </c>
      <c r="CP57" s="425" t="s">
        <v>15</v>
      </c>
      <c r="CQ57" s="425" t="s">
        <v>15</v>
      </c>
      <c r="CR57" s="425" t="s">
        <v>15</v>
      </c>
      <c r="CS57" s="425">
        <v>20.035614019869477</v>
      </c>
      <c r="CT57" s="425">
        <v>19.783833075180631</v>
      </c>
      <c r="CU57" s="425">
        <v>20.238102675895963</v>
      </c>
      <c r="CV57" s="425">
        <v>19.816358878251268</v>
      </c>
      <c r="CW57" s="425">
        <v>19.776798698699551</v>
      </c>
      <c r="CX57" s="425">
        <v>19.486905933322635</v>
      </c>
      <c r="CY57" s="425">
        <v>19.467577944798894</v>
      </c>
      <c r="CZ57" s="425">
        <v>19.461168578958109</v>
      </c>
      <c r="DA57" s="425">
        <v>19.171626997346941</v>
      </c>
      <c r="DB57" s="425">
        <f>DN57</f>
        <v>19.080061054624608</v>
      </c>
      <c r="DC57" s="425">
        <v>19.43431570955353</v>
      </c>
      <c r="DD57" s="425">
        <v>19.348031336895971</v>
      </c>
      <c r="DE57" s="425">
        <v>19.40704684774995</v>
      </c>
      <c r="DF57" s="425">
        <v>19.438429991467167</v>
      </c>
      <c r="DG57" s="425">
        <v>19.475462982861018</v>
      </c>
      <c r="DH57" s="425">
        <v>19.463303412306203</v>
      </c>
      <c r="DI57" s="425">
        <v>19.252650159106423</v>
      </c>
      <c r="DJ57" s="425">
        <v>19.097604826658351</v>
      </c>
      <c r="DK57" s="425">
        <v>19.199014866347646</v>
      </c>
      <c r="DL57" s="425">
        <v>19.189171925979309</v>
      </c>
      <c r="DM57" s="425">
        <v>19.421366398146205</v>
      </c>
      <c r="DN57" s="425">
        <v>19.080061054624608</v>
      </c>
      <c r="DO57" s="425">
        <f t="shared" si="9"/>
        <v>17.492301845904851</v>
      </c>
      <c r="DP57" s="425">
        <v>19.08156683897592</v>
      </c>
      <c r="DQ57" s="425">
        <v>19.124983326269007</v>
      </c>
      <c r="DR57" s="425">
        <v>18.936001436729395</v>
      </c>
      <c r="DS57" s="425">
        <v>18.797000881429252</v>
      </c>
      <c r="DT57" s="425">
        <v>18.652685855938973</v>
      </c>
      <c r="DU57" s="425">
        <v>18.67146935279742</v>
      </c>
      <c r="DV57" s="425">
        <v>18.691253362673347</v>
      </c>
      <c r="DW57" s="425">
        <v>18.580006711099067</v>
      </c>
      <c r="DX57" s="425">
        <v>18.301318469413509</v>
      </c>
      <c r="DY57" s="425">
        <v>18.020390648614647</v>
      </c>
      <c r="DZ57" s="425">
        <v>17.624624365883253</v>
      </c>
      <c r="EA57" s="425">
        <v>17.492301845904851</v>
      </c>
      <c r="EB57" s="425">
        <f t="shared" si="10"/>
        <v>16.403743792013106</v>
      </c>
      <c r="EC57" s="425">
        <v>17.417413661765977</v>
      </c>
      <c r="ED57" s="425">
        <v>17.430260383648193</v>
      </c>
      <c r="EE57" s="425">
        <v>17.618212665748818</v>
      </c>
      <c r="EF57" s="425">
        <v>17.475743840430038</v>
      </c>
      <c r="EG57" s="425">
        <v>17.356196464523872</v>
      </c>
      <c r="EH57" s="425">
        <v>17.078692434004424</v>
      </c>
      <c r="EI57" s="425">
        <v>16.831248763852493</v>
      </c>
      <c r="EJ57" s="425">
        <v>16.652915681201527</v>
      </c>
      <c r="EK57" s="425">
        <v>16.40969939633327</v>
      </c>
      <c r="EL57" s="425">
        <v>16.405776343975781</v>
      </c>
      <c r="EM57" s="425">
        <v>16.465383759760812</v>
      </c>
      <c r="EN57" s="425">
        <v>16.403743792013106</v>
      </c>
      <c r="EO57" s="425">
        <f t="shared" si="11"/>
        <v>16.491434872127339</v>
      </c>
      <c r="EP57" s="21">
        <v>16.381422692996061</v>
      </c>
      <c r="EQ57" s="21">
        <v>16.430981408933768</v>
      </c>
      <c r="ER57" s="21">
        <v>16.5</v>
      </c>
      <c r="ES57" s="21">
        <v>16.48787755464334</v>
      </c>
      <c r="ET57" s="21">
        <v>16.43</v>
      </c>
      <c r="EU57" s="21">
        <v>16.438859383488694</v>
      </c>
      <c r="EV57" s="21">
        <v>16.415662231839352</v>
      </c>
      <c r="EW57" s="21">
        <v>16.427876681756253</v>
      </c>
      <c r="EX57" s="21">
        <v>16.348877881681283</v>
      </c>
      <c r="EY57" s="21">
        <v>16.350000000000001</v>
      </c>
      <c r="EZ57" s="21">
        <v>16.410079750269606</v>
      </c>
      <c r="FA57" s="21">
        <v>16.491434872127339</v>
      </c>
    </row>
    <row r="58" spans="1:157" s="131" customFormat="1" ht="12.75">
      <c r="A58" s="725" t="s">
        <v>3191</v>
      </c>
      <c r="B58" s="425">
        <f t="shared" si="0"/>
        <v>14.7</v>
      </c>
      <c r="C58" s="425">
        <v>21.884271844660194</v>
      </c>
      <c r="D58" s="425">
        <v>21.872061657032749</v>
      </c>
      <c r="E58" s="425">
        <v>22.22448979591837</v>
      </c>
      <c r="F58" s="425">
        <v>22.659823399558498</v>
      </c>
      <c r="G58" s="425">
        <v>22.658847736625511</v>
      </c>
      <c r="H58" s="425">
        <v>22.649350649350648</v>
      </c>
      <c r="I58" s="425">
        <v>26.199999999999996</v>
      </c>
      <c r="J58" s="425">
        <v>23.7</v>
      </c>
      <c r="K58" s="425">
        <v>24.4</v>
      </c>
      <c r="L58" s="425">
        <v>30.9</v>
      </c>
      <c r="M58" s="425">
        <v>1.9363395225464191</v>
      </c>
      <c r="N58" s="425">
        <v>14.7</v>
      </c>
      <c r="O58" s="425">
        <f t="shared" si="1"/>
        <v>33.893129770992367</v>
      </c>
      <c r="P58" s="425">
        <v>26.936645161290322</v>
      </c>
      <c r="Q58" s="425">
        <v>32.781889763779525</v>
      </c>
      <c r="R58" s="425">
        <v>31.299572910311163</v>
      </c>
      <c r="S58" s="425">
        <v>32.307111390811833</v>
      </c>
      <c r="T58" s="425">
        <v>32.307692307692307</v>
      </c>
      <c r="U58" s="425">
        <v>32.310057655349134</v>
      </c>
      <c r="V58" s="425">
        <v>38.009094667217859</v>
      </c>
      <c r="W58" s="425">
        <v>40.697674418604649</v>
      </c>
      <c r="X58" s="425">
        <v>40.113452188006484</v>
      </c>
      <c r="Y58" s="425">
        <v>33.171113482746357</v>
      </c>
      <c r="Z58" s="425">
        <v>38.279620929855824</v>
      </c>
      <c r="AA58" s="425">
        <v>33.893129770992367</v>
      </c>
      <c r="AB58" s="425">
        <f t="shared" si="2"/>
        <v>27.905117749966358</v>
      </c>
      <c r="AC58" s="425">
        <v>35.024708685576265</v>
      </c>
      <c r="AD58" s="425">
        <v>34.806395183271633</v>
      </c>
      <c r="AE58" s="425">
        <v>36.92396420285052</v>
      </c>
      <c r="AF58" s="425">
        <v>24.308291882960752</v>
      </c>
      <c r="AG58" s="425">
        <v>18.536353654728053</v>
      </c>
      <c r="AH58" s="425">
        <v>22.639496081122967</v>
      </c>
      <c r="AI58" s="425">
        <v>23.012717944870147</v>
      </c>
      <c r="AJ58" s="425">
        <v>36.376087453790142</v>
      </c>
      <c r="AK58" s="425">
        <v>30.911337223174197</v>
      </c>
      <c r="AL58" s="425">
        <v>26.769251249468311</v>
      </c>
      <c r="AM58" s="425">
        <v>29.929683307226043</v>
      </c>
      <c r="AN58" s="425">
        <v>27.905117749966358</v>
      </c>
      <c r="AO58" s="425">
        <f t="shared" si="3"/>
        <v>19.403473087668662</v>
      </c>
      <c r="AP58" s="425">
        <v>27.641579451726614</v>
      </c>
      <c r="AQ58" s="425">
        <v>27.426265567105805</v>
      </c>
      <c r="AR58" s="425">
        <v>26.920572154121079</v>
      </c>
      <c r="AS58" s="425">
        <v>28.280374936577072</v>
      </c>
      <c r="AT58" s="425">
        <v>28.405733467884875</v>
      </c>
      <c r="AU58" s="425">
        <v>29.551894509489383</v>
      </c>
      <c r="AV58" s="425">
        <v>28.204949565448597</v>
      </c>
      <c r="AW58" s="425">
        <v>28.792336799919227</v>
      </c>
      <c r="AX58" s="425">
        <v>27.605371070574584</v>
      </c>
      <c r="AY58" s="425">
        <v>18.940881621690291</v>
      </c>
      <c r="AZ58" s="425">
        <v>18.209461593952422</v>
      </c>
      <c r="BA58" s="425">
        <v>19.403473087668662</v>
      </c>
      <c r="BB58" s="425">
        <f t="shared" si="4"/>
        <v>17.455620205199352</v>
      </c>
      <c r="BC58" s="425">
        <v>20.203868152025041</v>
      </c>
      <c r="BD58" s="425">
        <v>8.5214175945647188</v>
      </c>
      <c r="BE58" s="425">
        <v>8.1160675150389157</v>
      </c>
      <c r="BF58" s="425">
        <v>9.9274751997486312</v>
      </c>
      <c r="BG58" s="425">
        <v>9.4209831726010336</v>
      </c>
      <c r="BH58" s="425">
        <v>8.0676597322653603</v>
      </c>
      <c r="BI58" s="425">
        <v>10.765858719549003</v>
      </c>
      <c r="BJ58" s="425">
        <v>7.5761405546682159</v>
      </c>
      <c r="BK58" s="425">
        <v>13.86584306954758</v>
      </c>
      <c r="BL58" s="425">
        <v>14.433974389116159</v>
      </c>
      <c r="BM58" s="425">
        <v>15.096525963000694</v>
      </c>
      <c r="BN58" s="425">
        <v>17.455620205199352</v>
      </c>
      <c r="BO58" s="425">
        <f t="shared" si="5"/>
        <v>27.864763325787202</v>
      </c>
      <c r="BP58" s="425">
        <v>18.210784263359599</v>
      </c>
      <c r="BQ58" s="425">
        <v>19.00912166046993</v>
      </c>
      <c r="BR58" s="425">
        <v>19.318409522555896</v>
      </c>
      <c r="BS58" s="425">
        <v>18.720177112863837</v>
      </c>
      <c r="BT58" s="425">
        <v>25.515663418052107</v>
      </c>
      <c r="BU58" s="425">
        <v>26.28623887069244</v>
      </c>
      <c r="BV58" s="425">
        <v>24.948476029103958</v>
      </c>
      <c r="BW58" s="425">
        <v>24.895469922421466</v>
      </c>
      <c r="BX58" s="425">
        <v>28.43622885878489</v>
      </c>
      <c r="BY58" s="425">
        <v>26.723481988987437</v>
      </c>
      <c r="BZ58" s="425">
        <v>28.279465929162402</v>
      </c>
      <c r="CA58" s="425">
        <v>27.864763325787202</v>
      </c>
      <c r="CB58" s="425">
        <f t="shared" si="6"/>
        <v>21.072948254666017</v>
      </c>
      <c r="CC58" s="425">
        <v>28.189859359141654</v>
      </c>
      <c r="CD58" s="425">
        <v>26.8454350614881</v>
      </c>
      <c r="CE58" s="425">
        <v>26.274754450424346</v>
      </c>
      <c r="CF58" s="425">
        <v>24.931415586108034</v>
      </c>
      <c r="CG58" s="425">
        <v>19.874045789445919</v>
      </c>
      <c r="CH58" s="425">
        <v>21.004910562879495</v>
      </c>
      <c r="CI58" s="425">
        <v>21.070509554978994</v>
      </c>
      <c r="CJ58" s="425">
        <v>21.248814193470523</v>
      </c>
      <c r="CK58" s="425">
        <v>20.435261009293843</v>
      </c>
      <c r="CL58" s="425">
        <v>20.606056779587217</v>
      </c>
      <c r="CM58" s="425">
        <v>21.380350819739242</v>
      </c>
      <c r="CN58" s="425">
        <v>21.072948254666017</v>
      </c>
      <c r="CO58" s="425">
        <f t="shared" si="7"/>
        <v>21.286335593047561</v>
      </c>
      <c r="CP58" s="425">
        <v>23.516351275384725</v>
      </c>
      <c r="CQ58" s="425">
        <v>21.247085395843666</v>
      </c>
      <c r="CR58" s="425">
        <v>21.037674827118494</v>
      </c>
      <c r="CS58" s="425">
        <v>16.272507892574492</v>
      </c>
      <c r="CT58" s="425">
        <v>18.539840670580602</v>
      </c>
      <c r="CU58" s="425">
        <v>19.59704601350445</v>
      </c>
      <c r="CV58" s="425">
        <v>20.295418380240982</v>
      </c>
      <c r="CW58" s="425">
        <v>20.483960505194293</v>
      </c>
      <c r="CX58" s="425">
        <v>20.061706154779092</v>
      </c>
      <c r="CY58" s="425">
        <v>20.493169157574602</v>
      </c>
      <c r="CZ58" s="425">
        <v>20.549801030755539</v>
      </c>
      <c r="DA58" s="425">
        <v>21.286335593047561</v>
      </c>
      <c r="DB58" s="425">
        <f t="shared" si="8"/>
        <v>17.617946313239663</v>
      </c>
      <c r="DC58" s="425">
        <v>20.929425960578616</v>
      </c>
      <c r="DD58" s="425">
        <v>20.095379420960736</v>
      </c>
      <c r="DE58" s="425">
        <v>20.069098059879877</v>
      </c>
      <c r="DF58" s="425">
        <v>19.518715054696997</v>
      </c>
      <c r="DG58" s="425">
        <v>19.449627630456419</v>
      </c>
      <c r="DH58" s="425">
        <v>19.259914466115365</v>
      </c>
      <c r="DI58" s="425">
        <v>19.06192978185765</v>
      </c>
      <c r="DJ58" s="425">
        <v>19.093342792016855</v>
      </c>
      <c r="DK58" s="425">
        <v>19.043649046577588</v>
      </c>
      <c r="DL58" s="425">
        <v>18.631028683311943</v>
      </c>
      <c r="DM58" s="425">
        <v>17.951018452578854</v>
      </c>
      <c r="DN58" s="425">
        <v>17.617946313239663</v>
      </c>
      <c r="DO58" s="425">
        <f t="shared" si="9"/>
        <v>19.103747370598619</v>
      </c>
      <c r="DP58" s="425">
        <v>19.32952451439343</v>
      </c>
      <c r="DQ58" s="425">
        <v>19.105176002614346</v>
      </c>
      <c r="DR58" s="425">
        <v>19.038255380927993</v>
      </c>
      <c r="DS58" s="425">
        <v>19.074429491025246</v>
      </c>
      <c r="DT58" s="425">
        <v>18.225567423540713</v>
      </c>
      <c r="DU58" s="425">
        <v>18.372749164788086</v>
      </c>
      <c r="DV58" s="425">
        <v>18.449893539541442</v>
      </c>
      <c r="DW58" s="425">
        <v>18.785292861958851</v>
      </c>
      <c r="DX58" s="425">
        <v>18.860278783946168</v>
      </c>
      <c r="DY58" s="425">
        <v>18.879986786845201</v>
      </c>
      <c r="DZ58" s="425">
        <v>18.957498801644096</v>
      </c>
      <c r="EA58" s="425">
        <v>19.103747370598619</v>
      </c>
      <c r="EB58" s="425">
        <f t="shared" si="10"/>
        <v>19.711224525581159</v>
      </c>
      <c r="EC58" s="425">
        <v>19.128280951421889</v>
      </c>
      <c r="ED58" s="425">
        <v>19.308319275090774</v>
      </c>
      <c r="EE58" s="425">
        <v>19.396532037355929</v>
      </c>
      <c r="EF58" s="425">
        <v>19.459077387445422</v>
      </c>
      <c r="EG58" s="425">
        <v>19.444031876002995</v>
      </c>
      <c r="EH58" s="425">
        <v>19.388969232411529</v>
      </c>
      <c r="EI58" s="425">
        <v>19.420566061401431</v>
      </c>
      <c r="EJ58" s="425">
        <v>19.419903444828357</v>
      </c>
      <c r="EK58" s="425">
        <v>19.61597491645151</v>
      </c>
      <c r="EL58" s="425">
        <v>19.637434172041342</v>
      </c>
      <c r="EM58" s="425">
        <v>19.686439617940742</v>
      </c>
      <c r="EN58" s="425">
        <v>19.711224525581159</v>
      </c>
      <c r="EO58" s="425">
        <f t="shared" si="11"/>
        <v>19.829999999999998</v>
      </c>
      <c r="EP58" s="23">
        <v>19.649999999999999</v>
      </c>
      <c r="EQ58" s="23">
        <v>19.59</v>
      </c>
      <c r="ER58" s="23">
        <v>19.61</v>
      </c>
      <c r="ES58" s="23">
        <v>19.739999999999998</v>
      </c>
      <c r="ET58" s="23">
        <v>19.96</v>
      </c>
      <c r="EU58" s="23">
        <v>19.95</v>
      </c>
      <c r="EV58" s="23">
        <v>19.91</v>
      </c>
      <c r="EW58" s="23">
        <v>19.809999999999999</v>
      </c>
      <c r="EX58" s="23">
        <v>19.809999999999999</v>
      </c>
      <c r="EY58" s="23">
        <v>19.82</v>
      </c>
      <c r="EZ58" s="23">
        <v>19.87</v>
      </c>
      <c r="FA58" s="23">
        <v>19.829999999999998</v>
      </c>
    </row>
    <row r="59" spans="1:157" s="131" customFormat="1" ht="12.75">
      <c r="A59" s="725" t="s">
        <v>2980</v>
      </c>
      <c r="B59" s="425">
        <f t="shared" si="0"/>
        <v>12.699999999999998</v>
      </c>
      <c r="C59" s="425">
        <v>29.150816104461374</v>
      </c>
      <c r="D59" s="425">
        <v>33.764129897635016</v>
      </c>
      <c r="E59" s="425">
        <v>33.757235023041474</v>
      </c>
      <c r="F59" s="425">
        <v>48.093315388066394</v>
      </c>
      <c r="G59" s="425">
        <v>26.908324265505986</v>
      </c>
      <c r="H59" s="425">
        <v>23.215286624203824</v>
      </c>
      <c r="I59" s="425">
        <v>25.792498487598305</v>
      </c>
      <c r="J59" s="425">
        <v>25.794867901609472</v>
      </c>
      <c r="K59" s="425" t="s">
        <v>15</v>
      </c>
      <c r="L59" s="425" t="s">
        <v>15</v>
      </c>
      <c r="M59" s="425">
        <v>12.5</v>
      </c>
      <c r="N59" s="425">
        <v>12.699999999999998</v>
      </c>
      <c r="O59" s="425">
        <f t="shared" si="1"/>
        <v>18.578339688558465</v>
      </c>
      <c r="P59" s="425">
        <v>23.1</v>
      </c>
      <c r="Q59" s="425">
        <v>19.039252747252746</v>
      </c>
      <c r="R59" s="425">
        <v>18.716956403121078</v>
      </c>
      <c r="S59" s="425">
        <v>18.805487029149837</v>
      </c>
      <c r="T59" s="425">
        <v>16.823629959660423</v>
      </c>
      <c r="U59" s="425">
        <v>16.489551593733122</v>
      </c>
      <c r="V59" s="425">
        <v>15.128798121278201</v>
      </c>
      <c r="W59" s="425">
        <v>13.542600158725493</v>
      </c>
      <c r="X59" s="425">
        <v>13.875831499661476</v>
      </c>
      <c r="Y59" s="425">
        <v>13.82671389080857</v>
      </c>
      <c r="Z59" s="425">
        <v>14.534235187879395</v>
      </c>
      <c r="AA59" s="425">
        <v>18.578339688558465</v>
      </c>
      <c r="AB59" s="425">
        <f t="shared" si="2"/>
        <v>18.583900334539614</v>
      </c>
      <c r="AC59" s="425">
        <v>14.280151641714321</v>
      </c>
      <c r="AD59" s="425">
        <v>14.578916386222717</v>
      </c>
      <c r="AE59" s="425">
        <v>15.05363407223258</v>
      </c>
      <c r="AF59" s="425">
        <v>14.488408646534868</v>
      </c>
      <c r="AG59" s="425">
        <v>14.551076080650416</v>
      </c>
      <c r="AH59" s="425">
        <v>14.864966548233429</v>
      </c>
      <c r="AI59" s="425">
        <v>15.125294683439263</v>
      </c>
      <c r="AJ59" s="425">
        <v>14.688392027046707</v>
      </c>
      <c r="AK59" s="425">
        <v>17.411879971457548</v>
      </c>
      <c r="AL59" s="425">
        <v>17.757005138310173</v>
      </c>
      <c r="AM59" s="425">
        <v>18.706381249684746</v>
      </c>
      <c r="AN59" s="425">
        <v>18.583900334539614</v>
      </c>
      <c r="AO59" s="425">
        <f t="shared" si="3"/>
        <v>14.935311326806756</v>
      </c>
      <c r="AP59" s="425">
        <v>17.542484210904782</v>
      </c>
      <c r="AQ59" s="425">
        <v>16.52496792806599</v>
      </c>
      <c r="AR59" s="425">
        <v>15.466102300862291</v>
      </c>
      <c r="AS59" s="425">
        <v>16.216033562968544</v>
      </c>
      <c r="AT59" s="425">
        <v>16.101882916990078</v>
      </c>
      <c r="AU59" s="425">
        <v>16.060653706058581</v>
      </c>
      <c r="AV59" s="425">
        <v>17.203998617542922</v>
      </c>
      <c r="AW59" s="425">
        <v>17.097021363290544</v>
      </c>
      <c r="AX59" s="425">
        <v>17.396085463833597</v>
      </c>
      <c r="AY59" s="425">
        <v>18.212670483272291</v>
      </c>
      <c r="AZ59" s="425">
        <v>15.062651816704511</v>
      </c>
      <c r="BA59" s="425">
        <v>14.935311326806756</v>
      </c>
      <c r="BB59" s="425">
        <f t="shared" si="4"/>
        <v>20.261136354551152</v>
      </c>
      <c r="BC59" s="425">
        <v>15.259590333939204</v>
      </c>
      <c r="BD59" s="425">
        <v>15.232179978906601</v>
      </c>
      <c r="BE59" s="425">
        <v>13.145876880057452</v>
      </c>
      <c r="BF59" s="425">
        <v>14.286450597368981</v>
      </c>
      <c r="BG59" s="425">
        <v>13.039265298212941</v>
      </c>
      <c r="BH59" s="425">
        <v>11.937888934757282</v>
      </c>
      <c r="BI59" s="425">
        <v>13.464261941297163</v>
      </c>
      <c r="BJ59" s="425">
        <v>14.210695892298315</v>
      </c>
      <c r="BK59" s="425">
        <v>17.584347077822567</v>
      </c>
      <c r="BL59" s="425">
        <v>17.935464741523784</v>
      </c>
      <c r="BM59" s="425">
        <v>19.781778926427663</v>
      </c>
      <c r="BN59" s="425">
        <v>20.261136354551152</v>
      </c>
      <c r="BO59" s="425">
        <f t="shared" si="5"/>
        <v>22.087075670957503</v>
      </c>
      <c r="BP59" s="425">
        <v>18.736648391123673</v>
      </c>
      <c r="BQ59" s="425">
        <v>19.113441310131829</v>
      </c>
      <c r="BR59" s="425">
        <v>19.084279699781113</v>
      </c>
      <c r="BS59" s="425">
        <v>18.767893698291537</v>
      </c>
      <c r="BT59" s="425">
        <v>19.298402607596302</v>
      </c>
      <c r="BU59" s="425">
        <v>20.926839885405062</v>
      </c>
      <c r="BV59" s="425">
        <v>20.72834908051037</v>
      </c>
      <c r="BW59" s="425">
        <v>18.869134712604939</v>
      </c>
      <c r="BX59" s="425">
        <v>18.894233138654464</v>
      </c>
      <c r="BY59" s="425">
        <v>18.744054874990471</v>
      </c>
      <c r="BZ59" s="425">
        <v>20.472088498627798</v>
      </c>
      <c r="CA59" s="425">
        <v>22.087075670957503</v>
      </c>
      <c r="CB59" s="425">
        <f t="shared" si="6"/>
        <v>20.576806399495048</v>
      </c>
      <c r="CC59" s="425">
        <v>19.990225070677191</v>
      </c>
      <c r="CD59" s="425">
        <v>20.28960982875175</v>
      </c>
      <c r="CE59" s="425">
        <v>21.111482471445719</v>
      </c>
      <c r="CF59" s="425">
        <v>20.195380526378258</v>
      </c>
      <c r="CG59" s="425">
        <v>21.437358721576381</v>
      </c>
      <c r="CH59" s="425">
        <v>20.961221643145521</v>
      </c>
      <c r="CI59" s="425">
        <v>21.320719472236071</v>
      </c>
      <c r="CJ59" s="425">
        <v>23.039776976070023</v>
      </c>
      <c r="CK59" s="425">
        <v>23.371578429512187</v>
      </c>
      <c r="CL59" s="425">
        <v>23.753116862478425</v>
      </c>
      <c r="CM59" s="425">
        <v>22.867038701000777</v>
      </c>
      <c r="CN59" s="425">
        <v>20.576806399495048</v>
      </c>
      <c r="CO59" s="425">
        <f t="shared" si="7"/>
        <v>16.684115410501828</v>
      </c>
      <c r="CP59" s="425">
        <v>20.708561715862121</v>
      </c>
      <c r="CQ59" s="425">
        <v>25.703651218262518</v>
      </c>
      <c r="CR59" s="425">
        <v>22.988766539758458</v>
      </c>
      <c r="CS59" s="425">
        <v>14.194335728034154</v>
      </c>
      <c r="CT59" s="425">
        <v>16.023310546746597</v>
      </c>
      <c r="CU59" s="425">
        <v>16.213437263404227</v>
      </c>
      <c r="CV59" s="425">
        <v>16.291234292317743</v>
      </c>
      <c r="CW59" s="425">
        <v>16.664524323840865</v>
      </c>
      <c r="CX59" s="425">
        <v>16.637678399919327</v>
      </c>
      <c r="CY59" s="425">
        <v>16.795382358670437</v>
      </c>
      <c r="CZ59" s="425">
        <v>16.660332928665078</v>
      </c>
      <c r="DA59" s="425">
        <v>16.684115410501828</v>
      </c>
      <c r="DB59" s="425">
        <f t="shared" si="8"/>
        <v>16.924024336855574</v>
      </c>
      <c r="DC59" s="425">
        <v>15.244757660896317</v>
      </c>
      <c r="DD59" s="425">
        <v>15.587931160735758</v>
      </c>
      <c r="DE59" s="425">
        <v>16.233145581527548</v>
      </c>
      <c r="DF59" s="425">
        <v>16.412290253151212</v>
      </c>
      <c r="DG59" s="425">
        <v>15.706343922707712</v>
      </c>
      <c r="DH59" s="425">
        <v>16.078835589899921</v>
      </c>
      <c r="DI59" s="425">
        <v>16.178499567588613</v>
      </c>
      <c r="DJ59" s="425">
        <v>16.639476779579368</v>
      </c>
      <c r="DK59" s="425">
        <v>16.712191164861178</v>
      </c>
      <c r="DL59" s="425">
        <v>16.50121568570799</v>
      </c>
      <c r="DM59" s="425">
        <v>16.949415812540717</v>
      </c>
      <c r="DN59" s="425">
        <v>16.924024336855574</v>
      </c>
      <c r="DO59" s="425">
        <f t="shared" si="9"/>
        <v>17.488255290133342</v>
      </c>
      <c r="DP59" s="425">
        <v>16.797128982653859</v>
      </c>
      <c r="DQ59" s="425">
        <v>17.125252144861733</v>
      </c>
      <c r="DR59" s="425">
        <v>17.392835039901914</v>
      </c>
      <c r="DS59" s="425">
        <v>17.118812846685099</v>
      </c>
      <c r="DT59" s="425">
        <v>17.27273269170583</v>
      </c>
      <c r="DU59" s="425">
        <v>17.756280426233825</v>
      </c>
      <c r="DV59" s="425">
        <v>17.968472917691244</v>
      </c>
      <c r="DW59" s="425">
        <v>17.773273134476167</v>
      </c>
      <c r="DX59" s="425">
        <v>17.581999348165951</v>
      </c>
      <c r="DY59" s="425">
        <v>17.484830902853567</v>
      </c>
      <c r="DZ59" s="425">
        <v>17.329902912577932</v>
      </c>
      <c r="EA59" s="425">
        <v>17.488255290133342</v>
      </c>
      <c r="EB59" s="425">
        <f t="shared" si="10"/>
        <v>17.696838478447113</v>
      </c>
      <c r="EC59" s="425">
        <v>17.3614400541321</v>
      </c>
      <c r="ED59" s="425">
        <v>17.070951089433585</v>
      </c>
      <c r="EE59" s="425">
        <v>17.001149136263745</v>
      </c>
      <c r="EF59" s="425">
        <v>16.969128475315493</v>
      </c>
      <c r="EG59" s="425">
        <v>16.972748005736339</v>
      </c>
      <c r="EH59" s="425">
        <v>17.063107215996055</v>
      </c>
      <c r="EI59" s="425">
        <v>17.107360541837398</v>
      </c>
      <c r="EJ59" s="425">
        <v>17.068545404099037</v>
      </c>
      <c r="EK59" s="425">
        <v>17.201002681218856</v>
      </c>
      <c r="EL59" s="425">
        <v>17.422017912605902</v>
      </c>
      <c r="EM59" s="425">
        <v>17.490867843551907</v>
      </c>
      <c r="EN59" s="425">
        <v>17.696838478447113</v>
      </c>
      <c r="EO59" s="425">
        <f t="shared" si="11"/>
        <v>17.3</v>
      </c>
      <c r="EP59" s="23">
        <v>17.690000000000001</v>
      </c>
      <c r="EQ59" s="23">
        <v>17.57</v>
      </c>
      <c r="ER59" s="23">
        <v>17.510000000000002</v>
      </c>
      <c r="ES59" s="23">
        <v>17.41</v>
      </c>
      <c r="ET59" s="23">
        <v>17.39</v>
      </c>
      <c r="EU59" s="23">
        <v>17.28</v>
      </c>
      <c r="EV59" s="23">
        <v>17.37</v>
      </c>
      <c r="EW59" s="23">
        <v>17.43</v>
      </c>
      <c r="EX59" s="23">
        <v>17.440000000000001</v>
      </c>
      <c r="EY59" s="23">
        <v>17.46</v>
      </c>
      <c r="EZ59" s="23">
        <v>17.489999999999998</v>
      </c>
      <c r="FA59" s="23">
        <v>17.3</v>
      </c>
    </row>
    <row r="60" spans="1:157" s="131" customFormat="1" ht="12.75">
      <c r="A60" s="724" t="s">
        <v>3195</v>
      </c>
      <c r="B60" s="424">
        <f t="shared" si="0"/>
        <v>0</v>
      </c>
      <c r="C60" s="424">
        <v>0</v>
      </c>
      <c r="D60" s="424">
        <v>0</v>
      </c>
      <c r="E60" s="424">
        <v>0</v>
      </c>
      <c r="F60" s="424">
        <v>0</v>
      </c>
      <c r="G60" s="424">
        <v>0</v>
      </c>
      <c r="H60" s="424">
        <v>0</v>
      </c>
      <c r="I60" s="424">
        <v>0</v>
      </c>
      <c r="J60" s="424">
        <v>0</v>
      </c>
      <c r="K60" s="424">
        <v>0</v>
      </c>
      <c r="L60" s="424">
        <v>0</v>
      </c>
      <c r="M60" s="424">
        <v>0</v>
      </c>
      <c r="N60" s="424">
        <v>0</v>
      </c>
      <c r="O60" s="424">
        <f t="shared" si="1"/>
        <v>0</v>
      </c>
      <c r="P60" s="424">
        <v>0</v>
      </c>
      <c r="Q60" s="424">
        <v>0</v>
      </c>
      <c r="R60" s="424">
        <v>0</v>
      </c>
      <c r="S60" s="424">
        <v>0</v>
      </c>
      <c r="T60" s="424">
        <v>0</v>
      </c>
      <c r="U60" s="424">
        <v>0</v>
      </c>
      <c r="V60" s="424">
        <v>0</v>
      </c>
      <c r="W60" s="424">
        <v>0</v>
      </c>
      <c r="X60" s="424">
        <v>0</v>
      </c>
      <c r="Y60" s="424">
        <v>0</v>
      </c>
      <c r="Z60" s="424">
        <v>0</v>
      </c>
      <c r="AA60" s="424">
        <v>0</v>
      </c>
      <c r="AB60" s="424">
        <f t="shared" si="2"/>
        <v>0</v>
      </c>
      <c r="AC60" s="424">
        <v>0</v>
      </c>
      <c r="AD60" s="424">
        <v>0</v>
      </c>
      <c r="AE60" s="424">
        <v>0</v>
      </c>
      <c r="AF60" s="424">
        <v>0</v>
      </c>
      <c r="AG60" s="424">
        <v>0</v>
      </c>
      <c r="AH60" s="424">
        <v>0</v>
      </c>
      <c r="AI60" s="424">
        <v>0</v>
      </c>
      <c r="AJ60" s="424">
        <v>0</v>
      </c>
      <c r="AK60" s="424">
        <v>0</v>
      </c>
      <c r="AL60" s="424">
        <v>0</v>
      </c>
      <c r="AM60" s="424">
        <v>0</v>
      </c>
      <c r="AN60" s="424">
        <v>0</v>
      </c>
      <c r="AO60" s="424">
        <f t="shared" si="3"/>
        <v>0</v>
      </c>
      <c r="AP60" s="424">
        <v>0</v>
      </c>
      <c r="AQ60" s="424">
        <v>0</v>
      </c>
      <c r="AR60" s="424">
        <v>0</v>
      </c>
      <c r="AS60" s="424">
        <v>0</v>
      </c>
      <c r="AT60" s="424">
        <v>0</v>
      </c>
      <c r="AU60" s="424">
        <v>0</v>
      </c>
      <c r="AV60" s="424">
        <v>0</v>
      </c>
      <c r="AW60" s="424">
        <v>0</v>
      </c>
      <c r="AX60" s="424">
        <v>0</v>
      </c>
      <c r="AY60" s="424">
        <v>0</v>
      </c>
      <c r="AZ60" s="424">
        <v>0</v>
      </c>
      <c r="BA60" s="424">
        <v>0</v>
      </c>
      <c r="BB60" s="424">
        <f t="shared" si="4"/>
        <v>0</v>
      </c>
      <c r="BC60" s="424">
        <v>0</v>
      </c>
      <c r="BD60" s="424">
        <v>0</v>
      </c>
      <c r="BE60" s="424">
        <v>0</v>
      </c>
      <c r="BF60" s="424">
        <v>0</v>
      </c>
      <c r="BG60" s="424">
        <v>0</v>
      </c>
      <c r="BH60" s="424">
        <v>0</v>
      </c>
      <c r="BI60" s="424">
        <v>0</v>
      </c>
      <c r="BJ60" s="424">
        <v>0</v>
      </c>
      <c r="BK60" s="424">
        <v>0</v>
      </c>
      <c r="BL60" s="424">
        <v>0</v>
      </c>
      <c r="BM60" s="424">
        <v>0</v>
      </c>
      <c r="BN60" s="424">
        <v>0</v>
      </c>
      <c r="BO60" s="424">
        <f t="shared" si="5"/>
        <v>0</v>
      </c>
      <c r="BP60" s="424">
        <v>0</v>
      </c>
      <c r="BQ60" s="424">
        <v>0</v>
      </c>
      <c r="BR60" s="424">
        <v>0</v>
      </c>
      <c r="BS60" s="424">
        <v>0</v>
      </c>
      <c r="BT60" s="424">
        <v>0</v>
      </c>
      <c r="BU60" s="424">
        <v>0</v>
      </c>
      <c r="BV60" s="424">
        <v>0</v>
      </c>
      <c r="BW60" s="424">
        <v>0</v>
      </c>
      <c r="BX60" s="424">
        <v>0</v>
      </c>
      <c r="BY60" s="424">
        <v>0</v>
      </c>
      <c r="BZ60" s="424">
        <v>0</v>
      </c>
      <c r="CA60" s="424">
        <v>0</v>
      </c>
      <c r="CB60" s="424">
        <f t="shared" si="6"/>
        <v>0</v>
      </c>
      <c r="CC60" s="424">
        <v>0</v>
      </c>
      <c r="CD60" s="424">
        <v>0</v>
      </c>
      <c r="CE60" s="424">
        <v>0</v>
      </c>
      <c r="CF60" s="424">
        <v>0</v>
      </c>
      <c r="CG60" s="424">
        <v>0</v>
      </c>
      <c r="CH60" s="424">
        <v>0</v>
      </c>
      <c r="CI60" s="424">
        <v>0</v>
      </c>
      <c r="CJ60" s="424">
        <v>0</v>
      </c>
      <c r="CK60" s="424">
        <v>0</v>
      </c>
      <c r="CL60" s="424">
        <v>0</v>
      </c>
      <c r="CM60" s="424">
        <v>0</v>
      </c>
      <c r="CN60" s="424">
        <v>0</v>
      </c>
      <c r="CO60" s="424">
        <f t="shared" si="7"/>
        <v>18.522013632915858</v>
      </c>
      <c r="CP60" s="424">
        <v>0</v>
      </c>
      <c r="CQ60" s="424">
        <v>0</v>
      </c>
      <c r="CR60" s="424">
        <v>0</v>
      </c>
      <c r="CS60" s="424">
        <v>21.950702348138581</v>
      </c>
      <c r="CT60" s="424">
        <v>23.155219101063746</v>
      </c>
      <c r="CU60" s="424">
        <v>25.68925673247686</v>
      </c>
      <c r="CV60" s="424">
        <v>26.278612864024264</v>
      </c>
      <c r="CW60" s="424">
        <v>26.686799835414448</v>
      </c>
      <c r="CX60" s="424">
        <v>28.819585585300143</v>
      </c>
      <c r="CY60" s="424">
        <v>24.394430500922791</v>
      </c>
      <c r="CZ60" s="424">
        <v>25.372468845090555</v>
      </c>
      <c r="DA60" s="424">
        <v>18.522013632915858</v>
      </c>
      <c r="DB60" s="424">
        <f t="shared" si="8"/>
        <v>22.776236374795303</v>
      </c>
      <c r="DC60" s="424">
        <v>22.988773876106372</v>
      </c>
      <c r="DD60" s="424">
        <v>23.475737489047962</v>
      </c>
      <c r="DE60" s="424">
        <v>23.868054026514848</v>
      </c>
      <c r="DF60" s="424">
        <v>22.75316612220966</v>
      </c>
      <c r="DG60" s="424">
        <v>25.855677219137654</v>
      </c>
      <c r="DH60" s="424">
        <v>24.856718195296512</v>
      </c>
      <c r="DI60" s="424">
        <v>26.012943105088567</v>
      </c>
      <c r="DJ60" s="424">
        <v>23.393816615701155</v>
      </c>
      <c r="DK60" s="424">
        <v>24.274791560579658</v>
      </c>
      <c r="DL60" s="424">
        <v>23.485445766255168</v>
      </c>
      <c r="DM60" s="424">
        <v>21.332555567829445</v>
      </c>
      <c r="DN60" s="424">
        <v>22.776236374795303</v>
      </c>
      <c r="DO60" s="424">
        <f t="shared" si="9"/>
        <v>48.813883403180007</v>
      </c>
      <c r="DP60" s="424">
        <v>29.601273076024224</v>
      </c>
      <c r="DQ60" s="424">
        <v>33.927615257753487</v>
      </c>
      <c r="DR60" s="424">
        <v>41.012327909887397</v>
      </c>
      <c r="DS60" s="424">
        <v>50.009611959776493</v>
      </c>
      <c r="DT60" s="424">
        <v>54.145961031359597</v>
      </c>
      <c r="DU60" s="424">
        <v>53.432538510764481</v>
      </c>
      <c r="DV60" s="424">
        <v>60.129818721778207</v>
      </c>
      <c r="DW60" s="424">
        <v>50.391268633446423</v>
      </c>
      <c r="DX60" s="424">
        <v>51.247799082080974</v>
      </c>
      <c r="DY60" s="424">
        <v>44.665781856086241</v>
      </c>
      <c r="DZ60" s="424">
        <v>47.370374921609255</v>
      </c>
      <c r="EA60" s="424">
        <v>48.813883403180007</v>
      </c>
      <c r="EB60" s="424">
        <f t="shared" si="10"/>
        <v>16.198018366552443</v>
      </c>
      <c r="EC60" s="424">
        <v>37.357020615716216</v>
      </c>
      <c r="ED60" s="424">
        <v>25.475018793094275</v>
      </c>
      <c r="EE60" s="424">
        <v>26.087221437465967</v>
      </c>
      <c r="EF60" s="424">
        <v>20.130759300038108</v>
      </c>
      <c r="EG60" s="424">
        <v>19.455834133778861</v>
      </c>
      <c r="EH60" s="424">
        <v>18.956605603188507</v>
      </c>
      <c r="EI60" s="424">
        <v>18.687016675831025</v>
      </c>
      <c r="EJ60" s="424">
        <v>18.675942257836446</v>
      </c>
      <c r="EK60" s="424">
        <v>17.66101534223964</v>
      </c>
      <c r="EL60" s="424">
        <v>18.658876726541916</v>
      </c>
      <c r="EM60" s="424">
        <v>19.643704847655084</v>
      </c>
      <c r="EN60" s="424">
        <v>16.198018366552443</v>
      </c>
      <c r="EO60" s="424">
        <f t="shared" si="11"/>
        <v>19.3</v>
      </c>
      <c r="EP60" s="404">
        <v>17.23</v>
      </c>
      <c r="EQ60" s="404">
        <v>18.010000000000002</v>
      </c>
      <c r="ER60" s="404">
        <v>17.71</v>
      </c>
      <c r="ES60" s="404">
        <v>17.38</v>
      </c>
      <c r="ET60" s="404">
        <v>13.95</v>
      </c>
      <c r="EU60" s="404">
        <v>16.23</v>
      </c>
      <c r="EV60" s="404">
        <v>13.95</v>
      </c>
      <c r="EW60" s="404">
        <v>14.98</v>
      </c>
      <c r="EX60" s="404">
        <v>18.47</v>
      </c>
      <c r="EY60" s="404">
        <v>17.899999999999999</v>
      </c>
      <c r="EZ60" s="404">
        <v>19</v>
      </c>
      <c r="FA60" s="404">
        <v>19.3</v>
      </c>
    </row>
    <row r="61" spans="1:157" s="131" customFormat="1" ht="12.75">
      <c r="A61" s="792" t="s">
        <v>3187</v>
      </c>
      <c r="B61" s="425">
        <f t="shared" si="0"/>
        <v>0</v>
      </c>
      <c r="C61" s="425">
        <v>0</v>
      </c>
      <c r="D61" s="425">
        <v>0</v>
      </c>
      <c r="E61" s="425">
        <v>0</v>
      </c>
      <c r="F61" s="425">
        <v>0</v>
      </c>
      <c r="G61" s="425">
        <v>0</v>
      </c>
      <c r="H61" s="425">
        <v>0</v>
      </c>
      <c r="I61" s="425">
        <v>0</v>
      </c>
      <c r="J61" s="425">
        <v>0</v>
      </c>
      <c r="K61" s="425">
        <v>0</v>
      </c>
      <c r="L61" s="425">
        <v>0</v>
      </c>
      <c r="M61" s="425">
        <v>0</v>
      </c>
      <c r="N61" s="425">
        <v>0</v>
      </c>
      <c r="O61" s="425">
        <f t="shared" si="1"/>
        <v>0</v>
      </c>
      <c r="P61" s="425">
        <v>0</v>
      </c>
      <c r="Q61" s="425">
        <v>0</v>
      </c>
      <c r="R61" s="425">
        <v>0</v>
      </c>
      <c r="S61" s="425">
        <v>0</v>
      </c>
      <c r="T61" s="425">
        <v>0</v>
      </c>
      <c r="U61" s="425">
        <v>0</v>
      </c>
      <c r="V61" s="425">
        <v>0</v>
      </c>
      <c r="W61" s="425">
        <v>0</v>
      </c>
      <c r="X61" s="425">
        <v>0</v>
      </c>
      <c r="Y61" s="425">
        <v>0</v>
      </c>
      <c r="Z61" s="425">
        <v>0</v>
      </c>
      <c r="AA61" s="425">
        <v>0</v>
      </c>
      <c r="AB61" s="425">
        <f t="shared" si="2"/>
        <v>0</v>
      </c>
      <c r="AC61" s="425">
        <v>0</v>
      </c>
      <c r="AD61" s="425">
        <v>0</v>
      </c>
      <c r="AE61" s="425">
        <v>0</v>
      </c>
      <c r="AF61" s="425">
        <v>0</v>
      </c>
      <c r="AG61" s="425">
        <v>0</v>
      </c>
      <c r="AH61" s="425">
        <v>0</v>
      </c>
      <c r="AI61" s="425">
        <v>0</v>
      </c>
      <c r="AJ61" s="425">
        <v>0</v>
      </c>
      <c r="AK61" s="425">
        <v>0</v>
      </c>
      <c r="AL61" s="425">
        <v>0</v>
      </c>
      <c r="AM61" s="425">
        <v>0</v>
      </c>
      <c r="AN61" s="425">
        <v>0</v>
      </c>
      <c r="AO61" s="425">
        <f t="shared" si="3"/>
        <v>0</v>
      </c>
      <c r="AP61" s="425">
        <v>0</v>
      </c>
      <c r="AQ61" s="425">
        <v>0</v>
      </c>
      <c r="AR61" s="425">
        <v>0</v>
      </c>
      <c r="AS61" s="425">
        <v>0</v>
      </c>
      <c r="AT61" s="425">
        <v>0</v>
      </c>
      <c r="AU61" s="425">
        <v>0</v>
      </c>
      <c r="AV61" s="425">
        <v>0</v>
      </c>
      <c r="AW61" s="425">
        <v>0</v>
      </c>
      <c r="AX61" s="425">
        <v>0</v>
      </c>
      <c r="AY61" s="425">
        <v>0</v>
      </c>
      <c r="AZ61" s="425">
        <v>0</v>
      </c>
      <c r="BA61" s="425">
        <v>0</v>
      </c>
      <c r="BB61" s="425">
        <f t="shared" si="4"/>
        <v>0</v>
      </c>
      <c r="BC61" s="425">
        <v>0</v>
      </c>
      <c r="BD61" s="425">
        <v>0</v>
      </c>
      <c r="BE61" s="425">
        <v>0</v>
      </c>
      <c r="BF61" s="425">
        <v>0</v>
      </c>
      <c r="BG61" s="425">
        <v>0</v>
      </c>
      <c r="BH61" s="425">
        <v>0</v>
      </c>
      <c r="BI61" s="425">
        <v>0</v>
      </c>
      <c r="BJ61" s="425">
        <v>0</v>
      </c>
      <c r="BK61" s="425">
        <v>0</v>
      </c>
      <c r="BL61" s="425">
        <v>0</v>
      </c>
      <c r="BM61" s="425">
        <v>0</v>
      </c>
      <c r="BN61" s="425">
        <v>0</v>
      </c>
      <c r="BO61" s="425">
        <f t="shared" si="5"/>
        <v>0</v>
      </c>
      <c r="BP61" s="425">
        <v>0</v>
      </c>
      <c r="BQ61" s="425">
        <v>0</v>
      </c>
      <c r="BR61" s="425">
        <v>0</v>
      </c>
      <c r="BS61" s="425">
        <v>0</v>
      </c>
      <c r="BT61" s="425">
        <v>0</v>
      </c>
      <c r="BU61" s="425">
        <v>0</v>
      </c>
      <c r="BV61" s="425">
        <v>0</v>
      </c>
      <c r="BW61" s="425">
        <v>0</v>
      </c>
      <c r="BX61" s="425">
        <v>0</v>
      </c>
      <c r="BY61" s="425">
        <v>0</v>
      </c>
      <c r="BZ61" s="425">
        <v>0</v>
      </c>
      <c r="CA61" s="425">
        <v>0</v>
      </c>
      <c r="CB61" s="425">
        <f t="shared" si="6"/>
        <v>0</v>
      </c>
      <c r="CC61" s="425">
        <v>0</v>
      </c>
      <c r="CD61" s="425">
        <v>0</v>
      </c>
      <c r="CE61" s="425">
        <v>0</v>
      </c>
      <c r="CF61" s="425">
        <v>0</v>
      </c>
      <c r="CG61" s="425">
        <v>0</v>
      </c>
      <c r="CH61" s="425">
        <v>0</v>
      </c>
      <c r="CI61" s="425">
        <v>0</v>
      </c>
      <c r="CJ61" s="425">
        <v>0</v>
      </c>
      <c r="CK61" s="425">
        <v>0</v>
      </c>
      <c r="CL61" s="425">
        <v>0</v>
      </c>
      <c r="CM61" s="425">
        <v>0</v>
      </c>
      <c r="CN61" s="425">
        <v>0</v>
      </c>
      <c r="CO61" s="425">
        <f t="shared" si="7"/>
        <v>27.593873803285916</v>
      </c>
      <c r="CP61" s="425">
        <v>0</v>
      </c>
      <c r="CQ61" s="425">
        <v>0</v>
      </c>
      <c r="CR61" s="425">
        <v>0</v>
      </c>
      <c r="CS61" s="425">
        <v>20.54259707390716</v>
      </c>
      <c r="CT61" s="425">
        <v>23.920627977424992</v>
      </c>
      <c r="CU61" s="425">
        <v>23.706564253835694</v>
      </c>
      <c r="CV61" s="425">
        <v>22.63556959672923</v>
      </c>
      <c r="CW61" s="425">
        <v>22.72204421968944</v>
      </c>
      <c r="CX61" s="425">
        <v>28.820291892824443</v>
      </c>
      <c r="CY61" s="425">
        <v>21.631802132007259</v>
      </c>
      <c r="CZ61" s="425">
        <v>22.380704333243617</v>
      </c>
      <c r="DA61" s="425">
        <v>27.593873803285916</v>
      </c>
      <c r="DB61" s="425">
        <f t="shared" si="8"/>
        <v>29.179668478571447</v>
      </c>
      <c r="DC61" s="425">
        <v>22.44781826072925</v>
      </c>
      <c r="DD61" s="425">
        <v>22.065516191788884</v>
      </c>
      <c r="DE61" s="425">
        <v>21.822675060217271</v>
      </c>
      <c r="DF61" s="425">
        <v>23.183323202345619</v>
      </c>
      <c r="DG61" s="425">
        <v>24.346320283928154</v>
      </c>
      <c r="DH61" s="425">
        <v>29.00470129417042</v>
      </c>
      <c r="DI61" s="425">
        <v>32.156096284937433</v>
      </c>
      <c r="DJ61" s="425">
        <v>20.881336023054754</v>
      </c>
      <c r="DK61" s="425">
        <v>21.497565783599697</v>
      </c>
      <c r="DL61" s="425">
        <v>21.115063789221754</v>
      </c>
      <c r="DM61" s="425">
        <v>22.429819118824497</v>
      </c>
      <c r="DN61" s="425">
        <v>29.179668478571447</v>
      </c>
      <c r="DO61" s="425">
        <f t="shared" si="9"/>
        <v>72.639043612446116</v>
      </c>
      <c r="DP61" s="425">
        <v>44.342555626250402</v>
      </c>
      <c r="DQ61" s="425">
        <v>47.916765218919352</v>
      </c>
      <c r="DR61" s="425">
        <v>48.519423626690603</v>
      </c>
      <c r="DS61" s="425">
        <v>53.001131659681974</v>
      </c>
      <c r="DT61" s="425">
        <v>67.800016331858444</v>
      </c>
      <c r="DU61" s="425">
        <v>67.972899719821854</v>
      </c>
      <c r="DV61" s="425">
        <v>59.597398064840199</v>
      </c>
      <c r="DW61" s="425">
        <v>59.55752298986399</v>
      </c>
      <c r="DX61" s="425">
        <v>64.092362002821247</v>
      </c>
      <c r="DY61" s="425">
        <v>67.070459027703137</v>
      </c>
      <c r="DZ61" s="425">
        <v>72.31222566850073</v>
      </c>
      <c r="EA61" s="425">
        <v>72.639043612446116</v>
      </c>
      <c r="EB61" s="425">
        <f t="shared" si="10"/>
        <v>16.463939137399954</v>
      </c>
      <c r="EC61" s="425">
        <v>67.32283118799424</v>
      </c>
      <c r="ED61" s="425">
        <v>19.687482376491772</v>
      </c>
      <c r="EE61" s="425">
        <v>19.910074062554674</v>
      </c>
      <c r="EF61" s="425">
        <v>18.486926879419713</v>
      </c>
      <c r="EG61" s="425">
        <v>19.91284955435238</v>
      </c>
      <c r="EH61" s="425">
        <v>19.841894097515198</v>
      </c>
      <c r="EI61" s="425">
        <v>17.266625742548513</v>
      </c>
      <c r="EJ61" s="425">
        <v>17.875661370173695</v>
      </c>
      <c r="EK61" s="425">
        <v>17.690808438114654</v>
      </c>
      <c r="EL61" s="425">
        <v>18.265904380164407</v>
      </c>
      <c r="EM61" s="425">
        <v>18.064087353979506</v>
      </c>
      <c r="EN61" s="425">
        <v>16.463939137399954</v>
      </c>
      <c r="EO61" s="425">
        <f t="shared" si="11"/>
        <v>8.73</v>
      </c>
      <c r="EP61" s="21">
        <v>16.68</v>
      </c>
      <c r="EQ61" s="21">
        <v>16.489999999999998</v>
      </c>
      <c r="ER61" s="21">
        <v>17</v>
      </c>
      <c r="ES61" s="21">
        <v>18.27</v>
      </c>
      <c r="ET61" s="21">
        <v>12.89</v>
      </c>
      <c r="EU61" s="21">
        <v>13.63</v>
      </c>
      <c r="EV61" s="21">
        <v>6.85</v>
      </c>
      <c r="EW61" s="21">
        <v>7.17</v>
      </c>
      <c r="EX61" s="21">
        <v>8.3800000000000008</v>
      </c>
      <c r="EY61" s="21">
        <v>7.21</v>
      </c>
      <c r="EZ61" s="21">
        <v>8.11</v>
      </c>
      <c r="FA61" s="21">
        <v>8.73</v>
      </c>
    </row>
    <row r="62" spans="1:157" s="131" customFormat="1" ht="12.75">
      <c r="A62" s="753" t="s">
        <v>3042</v>
      </c>
      <c r="B62" s="425">
        <f t="shared" si="0"/>
        <v>0</v>
      </c>
      <c r="C62" s="425">
        <v>0</v>
      </c>
      <c r="D62" s="425">
        <v>0</v>
      </c>
      <c r="E62" s="425">
        <v>0</v>
      </c>
      <c r="F62" s="425">
        <v>0</v>
      </c>
      <c r="G62" s="425">
        <v>0</v>
      </c>
      <c r="H62" s="425">
        <v>0</v>
      </c>
      <c r="I62" s="425">
        <v>0</v>
      </c>
      <c r="J62" s="425">
        <v>0</v>
      </c>
      <c r="K62" s="425">
        <v>0</v>
      </c>
      <c r="L62" s="425">
        <v>0</v>
      </c>
      <c r="M62" s="425">
        <v>0</v>
      </c>
      <c r="N62" s="425">
        <v>0</v>
      </c>
      <c r="O62" s="425">
        <f t="shared" si="1"/>
        <v>0</v>
      </c>
      <c r="P62" s="425">
        <v>0</v>
      </c>
      <c r="Q62" s="425">
        <v>0</v>
      </c>
      <c r="R62" s="425">
        <v>0</v>
      </c>
      <c r="S62" s="425">
        <v>0</v>
      </c>
      <c r="T62" s="425">
        <v>0</v>
      </c>
      <c r="U62" s="425">
        <v>0</v>
      </c>
      <c r="V62" s="425">
        <v>0</v>
      </c>
      <c r="W62" s="425">
        <v>0</v>
      </c>
      <c r="X62" s="425">
        <v>0</v>
      </c>
      <c r="Y62" s="425">
        <v>0</v>
      </c>
      <c r="Z62" s="425">
        <v>0</v>
      </c>
      <c r="AA62" s="425">
        <v>0</v>
      </c>
      <c r="AB62" s="425">
        <f t="shared" si="2"/>
        <v>0</v>
      </c>
      <c r="AC62" s="425">
        <v>0</v>
      </c>
      <c r="AD62" s="425">
        <v>0</v>
      </c>
      <c r="AE62" s="425">
        <v>0</v>
      </c>
      <c r="AF62" s="425">
        <v>0</v>
      </c>
      <c r="AG62" s="425">
        <v>0</v>
      </c>
      <c r="AH62" s="425">
        <v>0</v>
      </c>
      <c r="AI62" s="425">
        <v>0</v>
      </c>
      <c r="AJ62" s="425">
        <v>0</v>
      </c>
      <c r="AK62" s="425">
        <v>0</v>
      </c>
      <c r="AL62" s="425">
        <v>0</v>
      </c>
      <c r="AM62" s="425">
        <v>0</v>
      </c>
      <c r="AN62" s="425">
        <v>0</v>
      </c>
      <c r="AO62" s="425">
        <f t="shared" si="3"/>
        <v>0</v>
      </c>
      <c r="AP62" s="425">
        <v>0</v>
      </c>
      <c r="AQ62" s="425">
        <v>0</v>
      </c>
      <c r="AR62" s="425">
        <v>0</v>
      </c>
      <c r="AS62" s="425">
        <v>0</v>
      </c>
      <c r="AT62" s="425">
        <v>0</v>
      </c>
      <c r="AU62" s="425">
        <v>0</v>
      </c>
      <c r="AV62" s="425">
        <v>0</v>
      </c>
      <c r="AW62" s="425">
        <v>0</v>
      </c>
      <c r="AX62" s="425">
        <v>0</v>
      </c>
      <c r="AY62" s="425">
        <v>0</v>
      </c>
      <c r="AZ62" s="425">
        <v>0</v>
      </c>
      <c r="BA62" s="425">
        <v>0</v>
      </c>
      <c r="BB62" s="425">
        <f t="shared" si="4"/>
        <v>0</v>
      </c>
      <c r="BC62" s="425">
        <v>0</v>
      </c>
      <c r="BD62" s="425">
        <v>0</v>
      </c>
      <c r="BE62" s="425">
        <v>0</v>
      </c>
      <c r="BF62" s="425">
        <v>0</v>
      </c>
      <c r="BG62" s="425">
        <v>0</v>
      </c>
      <c r="BH62" s="425">
        <v>0</v>
      </c>
      <c r="BI62" s="425">
        <v>0</v>
      </c>
      <c r="BJ62" s="425">
        <v>0</v>
      </c>
      <c r="BK62" s="425">
        <v>0</v>
      </c>
      <c r="BL62" s="425">
        <v>0</v>
      </c>
      <c r="BM62" s="425">
        <v>0</v>
      </c>
      <c r="BN62" s="425">
        <v>0</v>
      </c>
      <c r="BO62" s="425">
        <f t="shared" si="5"/>
        <v>0</v>
      </c>
      <c r="BP62" s="425">
        <v>0</v>
      </c>
      <c r="BQ62" s="425">
        <v>0</v>
      </c>
      <c r="BR62" s="425">
        <v>0</v>
      </c>
      <c r="BS62" s="425">
        <v>0</v>
      </c>
      <c r="BT62" s="425">
        <v>0</v>
      </c>
      <c r="BU62" s="425">
        <v>0</v>
      </c>
      <c r="BV62" s="425">
        <v>0</v>
      </c>
      <c r="BW62" s="425">
        <v>0</v>
      </c>
      <c r="BX62" s="425">
        <v>0</v>
      </c>
      <c r="BY62" s="425">
        <v>0</v>
      </c>
      <c r="BZ62" s="425">
        <v>0</v>
      </c>
      <c r="CA62" s="425">
        <v>0</v>
      </c>
      <c r="CB62" s="425">
        <f t="shared" si="6"/>
        <v>0</v>
      </c>
      <c r="CC62" s="425">
        <v>0</v>
      </c>
      <c r="CD62" s="425">
        <v>0</v>
      </c>
      <c r="CE62" s="425">
        <v>0</v>
      </c>
      <c r="CF62" s="425">
        <v>0</v>
      </c>
      <c r="CG62" s="425">
        <v>0</v>
      </c>
      <c r="CH62" s="425">
        <v>0</v>
      </c>
      <c r="CI62" s="425">
        <v>0</v>
      </c>
      <c r="CJ62" s="425">
        <v>0</v>
      </c>
      <c r="CK62" s="425">
        <v>0</v>
      </c>
      <c r="CL62" s="425">
        <v>0</v>
      </c>
      <c r="CM62" s="425">
        <v>0</v>
      </c>
      <c r="CN62" s="425">
        <v>0</v>
      </c>
      <c r="CO62" s="425">
        <f t="shared" si="7"/>
        <v>29.93380207845707</v>
      </c>
      <c r="CP62" s="425">
        <v>0</v>
      </c>
      <c r="CQ62" s="425">
        <v>0</v>
      </c>
      <c r="CR62" s="425">
        <v>0</v>
      </c>
      <c r="CS62" s="425">
        <v>38.340669559826409</v>
      </c>
      <c r="CT62" s="425">
        <v>30.35448480355819</v>
      </c>
      <c r="CU62" s="425">
        <v>31.096341054044984</v>
      </c>
      <c r="CV62" s="425">
        <v>24.802893658066072</v>
      </c>
      <c r="CW62" s="425">
        <v>25.080218612418399</v>
      </c>
      <c r="CX62" s="425">
        <v>28.06471391336726</v>
      </c>
      <c r="CY62" s="425">
        <v>29.97589944760227</v>
      </c>
      <c r="CZ62" s="425">
        <v>29.950288347836633</v>
      </c>
      <c r="DA62" s="425">
        <v>29.93380207845707</v>
      </c>
      <c r="DB62" s="425">
        <f t="shared" si="8"/>
        <v>23.090391459947053</v>
      </c>
      <c r="DC62" s="425">
        <v>30.962261106842927</v>
      </c>
      <c r="DD62" s="425">
        <v>31.86450684716705</v>
      </c>
      <c r="DE62" s="425">
        <v>28.876516235406751</v>
      </c>
      <c r="DF62" s="425">
        <v>27.608913302424455</v>
      </c>
      <c r="DG62" s="425">
        <v>26.812502622532804</v>
      </c>
      <c r="DH62" s="425">
        <v>27.61499497298567</v>
      </c>
      <c r="DI62" s="425">
        <v>27.816734578328031</v>
      </c>
      <c r="DJ62" s="425">
        <v>29.0801305377462</v>
      </c>
      <c r="DK62" s="425">
        <v>30.088578885692975</v>
      </c>
      <c r="DL62" s="425">
        <v>34.02059490529065</v>
      </c>
      <c r="DM62" s="425">
        <v>27.521896613832855</v>
      </c>
      <c r="DN62" s="425">
        <v>23.090391459947053</v>
      </c>
      <c r="DO62" s="425">
        <f t="shared" si="9"/>
        <v>21.67792324758333</v>
      </c>
      <c r="DP62" s="425">
        <v>21.113495839533858</v>
      </c>
      <c r="DQ62" s="425">
        <v>21.104344127383349</v>
      </c>
      <c r="DR62" s="425">
        <v>21.092884564425301</v>
      </c>
      <c r="DS62" s="425">
        <v>59.362841004328203</v>
      </c>
      <c r="DT62" s="425">
        <v>23.13063458105659</v>
      </c>
      <c r="DU62" s="425">
        <v>20.990307530252032</v>
      </c>
      <c r="DV62" s="425">
        <v>20.968346632488533</v>
      </c>
      <c r="DW62" s="425">
        <v>20.971069536508587</v>
      </c>
      <c r="DX62" s="425">
        <v>20.947265015663472</v>
      </c>
      <c r="DY62" s="425">
        <v>20.919499676960847</v>
      </c>
      <c r="DZ62" s="425">
        <v>20.810600976852836</v>
      </c>
      <c r="EA62" s="425">
        <v>21.67792324758333</v>
      </c>
      <c r="EB62" s="425">
        <f t="shared" si="10"/>
        <v>25.181209754037795</v>
      </c>
      <c r="EC62" s="425">
        <v>21.259684688674355</v>
      </c>
      <c r="ED62" s="425">
        <v>15.651817200858501</v>
      </c>
      <c r="EE62" s="425">
        <v>22.617720500066614</v>
      </c>
      <c r="EF62" s="425">
        <v>22.566455585342148</v>
      </c>
      <c r="EG62" s="425">
        <v>22.594387594870454</v>
      </c>
      <c r="EH62" s="425">
        <v>22.59485424111341</v>
      </c>
      <c r="EI62" s="425">
        <v>22.82941628559351</v>
      </c>
      <c r="EJ62" s="425">
        <v>13.654087919463089</v>
      </c>
      <c r="EK62" s="425">
        <v>25.822215437356043</v>
      </c>
      <c r="EL62" s="425">
        <v>25.748972912564525</v>
      </c>
      <c r="EM62" s="425">
        <v>25.814923626148534</v>
      </c>
      <c r="EN62" s="425">
        <v>25.181209754037795</v>
      </c>
      <c r="EO62" s="425">
        <f t="shared" si="11"/>
        <v>25.24</v>
      </c>
      <c r="EP62" s="21">
        <v>24.34</v>
      </c>
      <c r="EQ62" s="21">
        <v>25.24</v>
      </c>
      <c r="ER62" s="21">
        <v>24.35</v>
      </c>
      <c r="ES62" s="21">
        <v>23.28</v>
      </c>
      <c r="ET62" s="21">
        <v>23.51</v>
      </c>
      <c r="EU62" s="21">
        <v>23.4</v>
      </c>
      <c r="EV62" s="21">
        <v>23.604929532351054</v>
      </c>
      <c r="EW62" s="21">
        <v>25.8</v>
      </c>
      <c r="EX62" s="21">
        <v>24.66</v>
      </c>
      <c r="EY62" s="21">
        <v>24.08</v>
      </c>
      <c r="EZ62" s="21">
        <v>22.18</v>
      </c>
      <c r="FA62" s="21">
        <v>25.24</v>
      </c>
    </row>
    <row r="63" spans="1:157" s="131" customFormat="1" ht="12.75">
      <c r="A63" s="792" t="s">
        <v>2901</v>
      </c>
      <c r="B63" s="425" t="str">
        <f t="shared" si="0"/>
        <v>-</v>
      </c>
      <c r="C63" s="425" t="s">
        <v>15</v>
      </c>
      <c r="D63" s="425" t="s">
        <v>15</v>
      </c>
      <c r="E63" s="425" t="s">
        <v>15</v>
      </c>
      <c r="F63" s="425" t="s">
        <v>15</v>
      </c>
      <c r="G63" s="425" t="s">
        <v>15</v>
      </c>
      <c r="H63" s="425" t="s">
        <v>15</v>
      </c>
      <c r="I63" s="425" t="s">
        <v>15</v>
      </c>
      <c r="J63" s="425" t="s">
        <v>15</v>
      </c>
      <c r="K63" s="425" t="s">
        <v>15</v>
      </c>
      <c r="L63" s="425" t="s">
        <v>15</v>
      </c>
      <c r="M63" s="425" t="s">
        <v>15</v>
      </c>
      <c r="N63" s="425" t="s">
        <v>15</v>
      </c>
      <c r="O63" s="425" t="str">
        <f t="shared" si="1"/>
        <v>-</v>
      </c>
      <c r="P63" s="425" t="s">
        <v>15</v>
      </c>
      <c r="Q63" s="425" t="s">
        <v>15</v>
      </c>
      <c r="R63" s="425" t="s">
        <v>15</v>
      </c>
      <c r="S63" s="425" t="s">
        <v>15</v>
      </c>
      <c r="T63" s="425" t="s">
        <v>15</v>
      </c>
      <c r="U63" s="425" t="s">
        <v>15</v>
      </c>
      <c r="V63" s="425" t="s">
        <v>15</v>
      </c>
      <c r="W63" s="425" t="s">
        <v>15</v>
      </c>
      <c r="X63" s="425" t="s">
        <v>15</v>
      </c>
      <c r="Y63" s="425" t="s">
        <v>15</v>
      </c>
      <c r="Z63" s="425" t="s">
        <v>15</v>
      </c>
      <c r="AA63" s="425" t="s">
        <v>15</v>
      </c>
      <c r="AB63" s="425" t="str">
        <f t="shared" si="2"/>
        <v>-</v>
      </c>
      <c r="AC63" s="425" t="s">
        <v>15</v>
      </c>
      <c r="AD63" s="425" t="s">
        <v>15</v>
      </c>
      <c r="AE63" s="425" t="s">
        <v>15</v>
      </c>
      <c r="AF63" s="425" t="s">
        <v>15</v>
      </c>
      <c r="AG63" s="425" t="s">
        <v>15</v>
      </c>
      <c r="AH63" s="425" t="s">
        <v>15</v>
      </c>
      <c r="AI63" s="425" t="s">
        <v>15</v>
      </c>
      <c r="AJ63" s="425" t="s">
        <v>15</v>
      </c>
      <c r="AK63" s="425" t="s">
        <v>15</v>
      </c>
      <c r="AL63" s="425" t="s">
        <v>15</v>
      </c>
      <c r="AM63" s="425" t="s">
        <v>15</v>
      </c>
      <c r="AN63" s="425" t="s">
        <v>15</v>
      </c>
      <c r="AO63" s="425" t="str">
        <f t="shared" si="3"/>
        <v xml:space="preserve">- </v>
      </c>
      <c r="AP63" s="425" t="s">
        <v>2590</v>
      </c>
      <c r="AQ63" s="425" t="s">
        <v>2590</v>
      </c>
      <c r="AR63" s="425" t="s">
        <v>2590</v>
      </c>
      <c r="AS63" s="425" t="s">
        <v>2590</v>
      </c>
      <c r="AT63" s="425" t="s">
        <v>2590</v>
      </c>
      <c r="AU63" s="425" t="s">
        <v>2590</v>
      </c>
      <c r="AV63" s="425" t="s">
        <v>2590</v>
      </c>
      <c r="AW63" s="425" t="s">
        <v>2590</v>
      </c>
      <c r="AX63" s="425" t="s">
        <v>2590</v>
      </c>
      <c r="AY63" s="425" t="s">
        <v>2590</v>
      </c>
      <c r="AZ63" s="425" t="s">
        <v>2590</v>
      </c>
      <c r="BA63" s="425" t="s">
        <v>2590</v>
      </c>
      <c r="BB63" s="425" t="str">
        <f t="shared" si="4"/>
        <v xml:space="preserve">- </v>
      </c>
      <c r="BC63" s="425" t="s">
        <v>2590</v>
      </c>
      <c r="BD63" s="425" t="s">
        <v>2590</v>
      </c>
      <c r="BE63" s="425" t="s">
        <v>2590</v>
      </c>
      <c r="BF63" s="425" t="s">
        <v>2590</v>
      </c>
      <c r="BG63" s="425" t="s">
        <v>2590</v>
      </c>
      <c r="BH63" s="425" t="s">
        <v>2590</v>
      </c>
      <c r="BI63" s="425" t="s">
        <v>2590</v>
      </c>
      <c r="BJ63" s="425" t="s">
        <v>2590</v>
      </c>
      <c r="BK63" s="425" t="s">
        <v>2590</v>
      </c>
      <c r="BL63" s="425" t="s">
        <v>2590</v>
      </c>
      <c r="BM63" s="425" t="s">
        <v>2590</v>
      </c>
      <c r="BN63" s="425" t="s">
        <v>2590</v>
      </c>
      <c r="BO63" s="425" t="str">
        <f t="shared" si="5"/>
        <v xml:space="preserve">- </v>
      </c>
      <c r="BP63" s="425" t="s">
        <v>2590</v>
      </c>
      <c r="BQ63" s="425" t="s">
        <v>2590</v>
      </c>
      <c r="BR63" s="425" t="s">
        <v>2590</v>
      </c>
      <c r="BS63" s="425" t="s">
        <v>2590</v>
      </c>
      <c r="BT63" s="425" t="s">
        <v>2590</v>
      </c>
      <c r="BU63" s="425" t="s">
        <v>2590</v>
      </c>
      <c r="BV63" s="425" t="s">
        <v>2590</v>
      </c>
      <c r="BW63" s="425" t="s">
        <v>2590</v>
      </c>
      <c r="BX63" s="425" t="s">
        <v>2590</v>
      </c>
      <c r="BY63" s="425" t="s">
        <v>2590</v>
      </c>
      <c r="BZ63" s="425" t="s">
        <v>2590</v>
      </c>
      <c r="CA63" s="425" t="s">
        <v>2590</v>
      </c>
      <c r="CB63" s="425" t="str">
        <f t="shared" si="6"/>
        <v xml:space="preserve">- </v>
      </c>
      <c r="CC63" s="425" t="s">
        <v>2590</v>
      </c>
      <c r="CD63" s="425" t="s">
        <v>2590</v>
      </c>
      <c r="CE63" s="425" t="s">
        <v>2590</v>
      </c>
      <c r="CF63" s="425" t="s">
        <v>2590</v>
      </c>
      <c r="CG63" s="425" t="s">
        <v>2590</v>
      </c>
      <c r="CH63" s="425" t="s">
        <v>2590</v>
      </c>
      <c r="CI63" s="425" t="s">
        <v>2590</v>
      </c>
      <c r="CJ63" s="425" t="s">
        <v>2590</v>
      </c>
      <c r="CK63" s="425" t="s">
        <v>2590</v>
      </c>
      <c r="CL63" s="425" t="s">
        <v>2590</v>
      </c>
      <c r="CM63" s="425" t="s">
        <v>2590</v>
      </c>
      <c r="CN63" s="425" t="s">
        <v>2590</v>
      </c>
      <c r="CO63" s="425">
        <f t="shared" si="7"/>
        <v>13.4</v>
      </c>
      <c r="CP63" s="425" t="s">
        <v>15</v>
      </c>
      <c r="CQ63" s="425" t="s">
        <v>15</v>
      </c>
      <c r="CR63" s="425" t="s">
        <v>15</v>
      </c>
      <c r="CS63" s="425">
        <v>8.1488090702671396</v>
      </c>
      <c r="CT63" s="425">
        <v>8.1329311454311455</v>
      </c>
      <c r="CU63" s="425">
        <v>8.1095747662780919</v>
      </c>
      <c r="CV63" s="425">
        <v>8.6283568289022288</v>
      </c>
      <c r="CW63" s="425">
        <v>13.499999999999998</v>
      </c>
      <c r="CX63" s="425">
        <v>13.4</v>
      </c>
      <c r="CY63" s="425">
        <v>13.400000000000002</v>
      </c>
      <c r="CZ63" s="425">
        <v>13.399999999999999</v>
      </c>
      <c r="DA63" s="425">
        <v>13.4</v>
      </c>
      <c r="DB63" s="425">
        <f t="shared" si="8"/>
        <v>12.06457087753134</v>
      </c>
      <c r="DC63" s="425">
        <v>14.188363948116276</v>
      </c>
      <c r="DD63" s="425">
        <v>15.883379694019471</v>
      </c>
      <c r="DE63" s="425">
        <v>14.859153195131231</v>
      </c>
      <c r="DF63" s="425">
        <v>14.163881352315336</v>
      </c>
      <c r="DG63" s="425">
        <v>14.523557355417028</v>
      </c>
      <c r="DH63" s="425">
        <v>16.028982173663024</v>
      </c>
      <c r="DI63" s="425">
        <v>13.96687907799256</v>
      </c>
      <c r="DJ63" s="425">
        <v>16.943368582875241</v>
      </c>
      <c r="DK63" s="425">
        <v>15.278489996395095</v>
      </c>
      <c r="DL63" s="425">
        <v>15.005380235353664</v>
      </c>
      <c r="DM63" s="425">
        <v>14.827986893190515</v>
      </c>
      <c r="DN63" s="425">
        <v>12.06457087753134</v>
      </c>
      <c r="DO63" s="425">
        <f t="shared" si="9"/>
        <v>29.067004148210643</v>
      </c>
      <c r="DP63" s="425">
        <v>12.521569924694985</v>
      </c>
      <c r="DQ63" s="425">
        <v>12.633230281717355</v>
      </c>
      <c r="DR63" s="425">
        <v>12.403516474663657</v>
      </c>
      <c r="DS63" s="425">
        <v>12.679950411360304</v>
      </c>
      <c r="DT63" s="425">
        <v>12.723485696020457</v>
      </c>
      <c r="DU63" s="425">
        <v>22.935943523004564</v>
      </c>
      <c r="DV63" s="425">
        <v>13.251547184316738</v>
      </c>
      <c r="DW63" s="425">
        <v>33.367777655958783</v>
      </c>
      <c r="DX63" s="425">
        <v>32.182943766693136</v>
      </c>
      <c r="DY63" s="425">
        <v>37.649347536617839</v>
      </c>
      <c r="DZ63" s="425">
        <v>28.829439522690294</v>
      </c>
      <c r="EA63" s="425">
        <v>29.067004148210643</v>
      </c>
      <c r="EB63" s="425">
        <f t="shared" si="10"/>
        <v>29.046648214962357</v>
      </c>
      <c r="EC63" s="425">
        <v>41.103025867061312</v>
      </c>
      <c r="ED63" s="425">
        <v>47.320867809310641</v>
      </c>
      <c r="EE63" s="425">
        <v>53.601524958859024</v>
      </c>
      <c r="EF63" s="425">
        <v>25.592444286043737</v>
      </c>
      <c r="EG63" s="425">
        <v>25.293245753850211</v>
      </c>
      <c r="EH63" s="425">
        <v>25.006725029844805</v>
      </c>
      <c r="EI63" s="425">
        <v>29.310257779503857</v>
      </c>
      <c r="EJ63" s="425">
        <v>29.480549839492959</v>
      </c>
      <c r="EK63" s="425">
        <v>29.512512078904397</v>
      </c>
      <c r="EL63" s="425">
        <v>29.511415372254952</v>
      </c>
      <c r="EM63" s="425">
        <v>29.518556683615724</v>
      </c>
      <c r="EN63" s="425">
        <v>29.046648214962357</v>
      </c>
      <c r="EO63" s="425">
        <f t="shared" si="11"/>
        <v>18.29</v>
      </c>
      <c r="EP63" s="21">
        <v>29.51</v>
      </c>
      <c r="EQ63" s="21">
        <v>29.51</v>
      </c>
      <c r="ER63" s="21">
        <v>0.19</v>
      </c>
      <c r="ES63" s="21">
        <v>0.26</v>
      </c>
      <c r="ET63" s="21">
        <v>0.19</v>
      </c>
      <c r="EU63" s="21">
        <v>0.04</v>
      </c>
      <c r="EV63" s="21">
        <v>0</v>
      </c>
      <c r="EW63" s="21">
        <v>50</v>
      </c>
      <c r="EX63" s="21">
        <v>25</v>
      </c>
      <c r="EY63" s="21">
        <v>25</v>
      </c>
      <c r="EZ63" s="21">
        <v>18</v>
      </c>
      <c r="FA63" s="21">
        <v>18.29</v>
      </c>
    </row>
    <row r="64" spans="1:157" s="131" customFormat="1" ht="12.75">
      <c r="A64" s="792" t="s">
        <v>3188</v>
      </c>
      <c r="B64" s="425">
        <f t="shared" si="0"/>
        <v>0</v>
      </c>
      <c r="C64" s="425">
        <v>0</v>
      </c>
      <c r="D64" s="425">
        <v>0</v>
      </c>
      <c r="E64" s="425">
        <v>0</v>
      </c>
      <c r="F64" s="425">
        <v>0</v>
      </c>
      <c r="G64" s="425">
        <v>0</v>
      </c>
      <c r="H64" s="425">
        <v>0</v>
      </c>
      <c r="I64" s="425">
        <v>0</v>
      </c>
      <c r="J64" s="425">
        <v>0</v>
      </c>
      <c r="K64" s="425">
        <v>0</v>
      </c>
      <c r="L64" s="425">
        <v>0</v>
      </c>
      <c r="M64" s="425">
        <v>0</v>
      </c>
      <c r="N64" s="425">
        <v>0</v>
      </c>
      <c r="O64" s="425">
        <f t="shared" si="1"/>
        <v>0</v>
      </c>
      <c r="P64" s="425">
        <v>0</v>
      </c>
      <c r="Q64" s="425">
        <v>0</v>
      </c>
      <c r="R64" s="425">
        <v>0</v>
      </c>
      <c r="S64" s="425">
        <v>0</v>
      </c>
      <c r="T64" s="425">
        <v>0</v>
      </c>
      <c r="U64" s="425">
        <v>0</v>
      </c>
      <c r="V64" s="425">
        <v>0</v>
      </c>
      <c r="W64" s="425">
        <v>0</v>
      </c>
      <c r="X64" s="425">
        <v>0</v>
      </c>
      <c r="Y64" s="425">
        <v>0</v>
      </c>
      <c r="Z64" s="425">
        <v>0</v>
      </c>
      <c r="AA64" s="425">
        <v>0</v>
      </c>
      <c r="AB64" s="425">
        <f t="shared" si="2"/>
        <v>0</v>
      </c>
      <c r="AC64" s="425">
        <v>0</v>
      </c>
      <c r="AD64" s="425">
        <v>0</v>
      </c>
      <c r="AE64" s="425">
        <v>0</v>
      </c>
      <c r="AF64" s="425">
        <v>0</v>
      </c>
      <c r="AG64" s="425">
        <v>0</v>
      </c>
      <c r="AH64" s="425">
        <v>0</v>
      </c>
      <c r="AI64" s="425">
        <v>0</v>
      </c>
      <c r="AJ64" s="425">
        <v>0</v>
      </c>
      <c r="AK64" s="425">
        <v>0</v>
      </c>
      <c r="AL64" s="425">
        <v>0</v>
      </c>
      <c r="AM64" s="425">
        <v>0</v>
      </c>
      <c r="AN64" s="425">
        <v>0</v>
      </c>
      <c r="AO64" s="425">
        <f t="shared" si="3"/>
        <v>0</v>
      </c>
      <c r="AP64" s="425">
        <v>0</v>
      </c>
      <c r="AQ64" s="425">
        <v>0</v>
      </c>
      <c r="AR64" s="425">
        <v>0</v>
      </c>
      <c r="AS64" s="425">
        <v>0</v>
      </c>
      <c r="AT64" s="425">
        <v>0</v>
      </c>
      <c r="AU64" s="425">
        <v>0</v>
      </c>
      <c r="AV64" s="425">
        <v>0</v>
      </c>
      <c r="AW64" s="425">
        <v>0</v>
      </c>
      <c r="AX64" s="425">
        <v>0</v>
      </c>
      <c r="AY64" s="425">
        <v>0</v>
      </c>
      <c r="AZ64" s="425">
        <v>0</v>
      </c>
      <c r="BA64" s="425">
        <v>0</v>
      </c>
      <c r="BB64" s="425">
        <f t="shared" si="4"/>
        <v>0</v>
      </c>
      <c r="BC64" s="425">
        <v>0</v>
      </c>
      <c r="BD64" s="425">
        <v>0</v>
      </c>
      <c r="BE64" s="425">
        <v>0</v>
      </c>
      <c r="BF64" s="425">
        <v>0</v>
      </c>
      <c r="BG64" s="425">
        <v>0</v>
      </c>
      <c r="BH64" s="425">
        <v>0</v>
      </c>
      <c r="BI64" s="425">
        <v>0</v>
      </c>
      <c r="BJ64" s="425">
        <v>0</v>
      </c>
      <c r="BK64" s="425">
        <v>0</v>
      </c>
      <c r="BL64" s="425">
        <v>0</v>
      </c>
      <c r="BM64" s="425">
        <v>0</v>
      </c>
      <c r="BN64" s="425">
        <v>0</v>
      </c>
      <c r="BO64" s="425">
        <f t="shared" si="5"/>
        <v>0</v>
      </c>
      <c r="BP64" s="425">
        <v>0</v>
      </c>
      <c r="BQ64" s="425">
        <v>0</v>
      </c>
      <c r="BR64" s="425">
        <v>0</v>
      </c>
      <c r="BS64" s="425">
        <v>0</v>
      </c>
      <c r="BT64" s="425">
        <v>0</v>
      </c>
      <c r="BU64" s="425">
        <v>0</v>
      </c>
      <c r="BV64" s="425">
        <v>0</v>
      </c>
      <c r="BW64" s="425">
        <v>0</v>
      </c>
      <c r="BX64" s="425">
        <v>0</v>
      </c>
      <c r="BY64" s="425">
        <v>0</v>
      </c>
      <c r="BZ64" s="425">
        <v>0</v>
      </c>
      <c r="CA64" s="425">
        <v>0</v>
      </c>
      <c r="CB64" s="425">
        <f t="shared" si="6"/>
        <v>0</v>
      </c>
      <c r="CC64" s="425">
        <v>0</v>
      </c>
      <c r="CD64" s="425">
        <v>0</v>
      </c>
      <c r="CE64" s="425">
        <v>0</v>
      </c>
      <c r="CF64" s="425">
        <v>0</v>
      </c>
      <c r="CG64" s="425">
        <v>0</v>
      </c>
      <c r="CH64" s="425">
        <v>0</v>
      </c>
      <c r="CI64" s="425">
        <v>0</v>
      </c>
      <c r="CJ64" s="425">
        <v>0</v>
      </c>
      <c r="CK64" s="425">
        <v>0</v>
      </c>
      <c r="CL64" s="425">
        <v>0</v>
      </c>
      <c r="CM64" s="425">
        <v>0</v>
      </c>
      <c r="CN64" s="425">
        <v>0</v>
      </c>
      <c r="CO64" s="425">
        <f t="shared" si="7"/>
        <v>11.314126068522402</v>
      </c>
      <c r="CP64" s="425">
        <v>0</v>
      </c>
      <c r="CQ64" s="425">
        <v>0</v>
      </c>
      <c r="CR64" s="425">
        <v>0</v>
      </c>
      <c r="CS64" s="425">
        <v>22.193609796472757</v>
      </c>
      <c r="CT64" s="425">
        <v>22.66484867591425</v>
      </c>
      <c r="CU64" s="425">
        <v>32.341529035803113</v>
      </c>
      <c r="CV64" s="425">
        <v>29.660923585580914</v>
      </c>
      <c r="CW64" s="425">
        <v>30.163816366129037</v>
      </c>
      <c r="CX64" s="425">
        <v>34.292312596365406</v>
      </c>
      <c r="CY64" s="425">
        <v>22.86027313200443</v>
      </c>
      <c r="CZ64" s="425">
        <v>23.055872552691717</v>
      </c>
      <c r="DA64" s="425">
        <v>11.314126068522402</v>
      </c>
      <c r="DB64" s="425">
        <f t="shared" si="8"/>
        <v>21.176094954737902</v>
      </c>
      <c r="DC64" s="425">
        <v>23.263801106980267</v>
      </c>
      <c r="DD64" s="425">
        <v>24.044875263760773</v>
      </c>
      <c r="DE64" s="425">
        <v>24.952037822239888</v>
      </c>
      <c r="DF64" s="425">
        <v>22.277458815953885</v>
      </c>
      <c r="DG64" s="425">
        <v>23.453285116647834</v>
      </c>
      <c r="DH64" s="425">
        <v>26.454626682125504</v>
      </c>
      <c r="DI64" s="425">
        <v>25.648558065883645</v>
      </c>
      <c r="DJ64" s="425">
        <v>25.448000570609086</v>
      </c>
      <c r="DK64" s="425">
        <v>27.899557837769812</v>
      </c>
      <c r="DL64" s="425">
        <v>26.662585655708224</v>
      </c>
      <c r="DM64" s="425">
        <v>22.022765182395638</v>
      </c>
      <c r="DN64" s="425">
        <v>21.176094954737902</v>
      </c>
      <c r="DO64" s="425">
        <f t="shared" si="9"/>
        <v>43.197028657583822</v>
      </c>
      <c r="DP64" s="425">
        <v>24.31302761456962</v>
      </c>
      <c r="DQ64" s="425">
        <v>34.957879953887435</v>
      </c>
      <c r="DR64" s="425">
        <v>48.806714887383258</v>
      </c>
      <c r="DS64" s="425">
        <v>60.109572755621649</v>
      </c>
      <c r="DT64" s="425">
        <v>65.889187254846632</v>
      </c>
      <c r="DU64" s="425">
        <v>70.333722731312406</v>
      </c>
      <c r="DV64" s="425">
        <v>79.939992022829983</v>
      </c>
      <c r="DW64" s="425">
        <v>62.983020355840473</v>
      </c>
      <c r="DX64" s="425">
        <v>60.734299301099263</v>
      </c>
      <c r="DY64" s="425">
        <v>44.240379686631336</v>
      </c>
      <c r="DZ64" s="425">
        <v>42.182853090086716</v>
      </c>
      <c r="EA64" s="425">
        <v>43.197028657583822</v>
      </c>
      <c r="EB64" s="425">
        <f t="shared" si="10"/>
        <v>23.420867941244985</v>
      </c>
      <c r="EC64" s="425">
        <v>43.941484675669045</v>
      </c>
      <c r="ED64" s="425">
        <v>37.358518754911628</v>
      </c>
      <c r="EE64" s="425">
        <v>36.094794497103557</v>
      </c>
      <c r="EF64" s="425">
        <v>25.669958008648297</v>
      </c>
      <c r="EG64" s="425">
        <v>23.652800347671715</v>
      </c>
      <c r="EH64" s="425">
        <v>22.011727968968749</v>
      </c>
      <c r="EI64" s="425">
        <v>21.701286654031421</v>
      </c>
      <c r="EJ64" s="425">
        <v>21.337553576617047</v>
      </c>
      <c r="EK64" s="425">
        <v>18.189355017652151</v>
      </c>
      <c r="EL64" s="425">
        <v>20.211723506051644</v>
      </c>
      <c r="EM64" s="425">
        <v>22.235032228006986</v>
      </c>
      <c r="EN64" s="425">
        <v>23.420867941244985</v>
      </c>
      <c r="EO64" s="425">
        <f t="shared" si="11"/>
        <v>25.69</v>
      </c>
      <c r="EP64" s="21">
        <v>24.93</v>
      </c>
      <c r="EQ64" s="21">
        <v>27.63</v>
      </c>
      <c r="ER64" s="21">
        <v>26.37</v>
      </c>
      <c r="ES64" s="21">
        <v>26.2</v>
      </c>
      <c r="ET64" s="21">
        <v>24.73</v>
      </c>
      <c r="EU64" s="21">
        <v>24.43</v>
      </c>
      <c r="EV64" s="21">
        <v>22.63</v>
      </c>
      <c r="EW64" s="21">
        <v>20.94</v>
      </c>
      <c r="EX64" s="21">
        <v>21.07</v>
      </c>
      <c r="EY64" s="21">
        <v>21.26</v>
      </c>
      <c r="EZ64" s="21">
        <v>22.2</v>
      </c>
      <c r="FA64" s="21">
        <v>25.69</v>
      </c>
    </row>
    <row r="65" spans="1:157" s="131" customFormat="1" ht="12.75">
      <c r="A65" s="792" t="s">
        <v>3189</v>
      </c>
      <c r="B65" s="425">
        <f t="shared" si="0"/>
        <v>0</v>
      </c>
      <c r="C65" s="425">
        <v>0</v>
      </c>
      <c r="D65" s="425">
        <v>0</v>
      </c>
      <c r="E65" s="425">
        <v>0</v>
      </c>
      <c r="F65" s="425">
        <v>0</v>
      </c>
      <c r="G65" s="425">
        <v>0</v>
      </c>
      <c r="H65" s="425">
        <v>0</v>
      </c>
      <c r="I65" s="425">
        <v>0</v>
      </c>
      <c r="J65" s="425">
        <v>0</v>
      </c>
      <c r="K65" s="425">
        <v>0</v>
      </c>
      <c r="L65" s="425">
        <v>0</v>
      </c>
      <c r="M65" s="425">
        <v>0</v>
      </c>
      <c r="N65" s="425">
        <v>0</v>
      </c>
      <c r="O65" s="425">
        <f t="shared" si="1"/>
        <v>0</v>
      </c>
      <c r="P65" s="425">
        <v>0</v>
      </c>
      <c r="Q65" s="425">
        <v>0</v>
      </c>
      <c r="R65" s="425">
        <v>0</v>
      </c>
      <c r="S65" s="425">
        <v>0</v>
      </c>
      <c r="T65" s="425">
        <v>0</v>
      </c>
      <c r="U65" s="425">
        <v>0</v>
      </c>
      <c r="V65" s="425">
        <v>0</v>
      </c>
      <c r="W65" s="425">
        <v>0</v>
      </c>
      <c r="X65" s="425">
        <v>0</v>
      </c>
      <c r="Y65" s="425">
        <v>0</v>
      </c>
      <c r="Z65" s="425">
        <v>0</v>
      </c>
      <c r="AA65" s="425">
        <v>0</v>
      </c>
      <c r="AB65" s="425">
        <f t="shared" si="2"/>
        <v>0</v>
      </c>
      <c r="AC65" s="425">
        <v>0</v>
      </c>
      <c r="AD65" s="425">
        <v>0</v>
      </c>
      <c r="AE65" s="425">
        <v>0</v>
      </c>
      <c r="AF65" s="425">
        <v>0</v>
      </c>
      <c r="AG65" s="425">
        <v>0</v>
      </c>
      <c r="AH65" s="425">
        <v>0</v>
      </c>
      <c r="AI65" s="425">
        <v>0</v>
      </c>
      <c r="AJ65" s="425">
        <v>0</v>
      </c>
      <c r="AK65" s="425">
        <v>0</v>
      </c>
      <c r="AL65" s="425">
        <v>0</v>
      </c>
      <c r="AM65" s="425">
        <v>0</v>
      </c>
      <c r="AN65" s="425">
        <v>0</v>
      </c>
      <c r="AO65" s="425">
        <f t="shared" si="3"/>
        <v>0</v>
      </c>
      <c r="AP65" s="425">
        <v>0</v>
      </c>
      <c r="AQ65" s="425">
        <v>0</v>
      </c>
      <c r="AR65" s="425">
        <v>0</v>
      </c>
      <c r="AS65" s="425">
        <v>0</v>
      </c>
      <c r="AT65" s="425">
        <v>0</v>
      </c>
      <c r="AU65" s="425">
        <v>0</v>
      </c>
      <c r="AV65" s="425">
        <v>0</v>
      </c>
      <c r="AW65" s="425">
        <v>0</v>
      </c>
      <c r="AX65" s="425">
        <v>0</v>
      </c>
      <c r="AY65" s="425">
        <v>0</v>
      </c>
      <c r="AZ65" s="425">
        <v>0</v>
      </c>
      <c r="BA65" s="425">
        <v>0</v>
      </c>
      <c r="BB65" s="425">
        <f t="shared" si="4"/>
        <v>0</v>
      </c>
      <c r="BC65" s="425">
        <v>0</v>
      </c>
      <c r="BD65" s="425">
        <v>0</v>
      </c>
      <c r="BE65" s="425">
        <v>0</v>
      </c>
      <c r="BF65" s="425">
        <v>0</v>
      </c>
      <c r="BG65" s="425">
        <v>0</v>
      </c>
      <c r="BH65" s="425">
        <v>0</v>
      </c>
      <c r="BI65" s="425">
        <v>0</v>
      </c>
      <c r="BJ65" s="425">
        <v>0</v>
      </c>
      <c r="BK65" s="425">
        <v>0</v>
      </c>
      <c r="BL65" s="425">
        <v>0</v>
      </c>
      <c r="BM65" s="425">
        <v>0</v>
      </c>
      <c r="BN65" s="425">
        <v>0</v>
      </c>
      <c r="BO65" s="425">
        <f t="shared" si="5"/>
        <v>0</v>
      </c>
      <c r="BP65" s="425">
        <v>0</v>
      </c>
      <c r="BQ65" s="425">
        <v>0</v>
      </c>
      <c r="BR65" s="425">
        <v>0</v>
      </c>
      <c r="BS65" s="425">
        <v>0</v>
      </c>
      <c r="BT65" s="425">
        <v>0</v>
      </c>
      <c r="BU65" s="425">
        <v>0</v>
      </c>
      <c r="BV65" s="425">
        <v>0</v>
      </c>
      <c r="BW65" s="425">
        <v>0</v>
      </c>
      <c r="BX65" s="425">
        <v>0</v>
      </c>
      <c r="BY65" s="425">
        <v>0</v>
      </c>
      <c r="BZ65" s="425">
        <v>0</v>
      </c>
      <c r="CA65" s="425">
        <v>0</v>
      </c>
      <c r="CB65" s="425">
        <f t="shared" si="6"/>
        <v>0</v>
      </c>
      <c r="CC65" s="425">
        <v>0</v>
      </c>
      <c r="CD65" s="425">
        <v>0</v>
      </c>
      <c r="CE65" s="425">
        <v>0</v>
      </c>
      <c r="CF65" s="425">
        <v>0</v>
      </c>
      <c r="CG65" s="425">
        <v>0</v>
      </c>
      <c r="CH65" s="425">
        <v>0</v>
      </c>
      <c r="CI65" s="425">
        <v>0</v>
      </c>
      <c r="CJ65" s="425">
        <v>0</v>
      </c>
      <c r="CK65" s="425">
        <v>0</v>
      </c>
      <c r="CL65" s="425">
        <v>0</v>
      </c>
      <c r="CM65" s="425">
        <v>0</v>
      </c>
      <c r="CN65" s="425">
        <v>0</v>
      </c>
      <c r="CO65" s="425">
        <f t="shared" si="7"/>
        <v>23.141768240343342</v>
      </c>
      <c r="CP65" s="425">
        <v>0</v>
      </c>
      <c r="CQ65" s="425">
        <v>0</v>
      </c>
      <c r="CR65" s="425">
        <v>0</v>
      </c>
      <c r="CS65" s="425">
        <v>25.991506922257727</v>
      </c>
      <c r="CT65" s="425">
        <v>30.290349343684255</v>
      </c>
      <c r="CU65" s="425">
        <v>25.309149628147107</v>
      </c>
      <c r="CV65" s="425">
        <v>28.212805106977115</v>
      </c>
      <c r="CW65" s="425">
        <v>27.779140719164321</v>
      </c>
      <c r="CX65" s="425">
        <v>23.02867901874642</v>
      </c>
      <c r="CY65" s="425">
        <v>24.636584501496298</v>
      </c>
      <c r="CZ65" s="425">
        <v>23.149426650850138</v>
      </c>
      <c r="DA65" s="425">
        <v>23.141768240343342</v>
      </c>
      <c r="DB65" s="425">
        <f t="shared" si="8"/>
        <v>25.760495464658568</v>
      </c>
      <c r="DC65" s="425">
        <v>27.801942404656359</v>
      </c>
      <c r="DD65" s="425">
        <v>38.059882569848241</v>
      </c>
      <c r="DE65" s="425">
        <v>41.092061153315846</v>
      </c>
      <c r="DF65" s="425">
        <v>23.946744562452793</v>
      </c>
      <c r="DG65" s="425">
        <v>62.155052554155695</v>
      </c>
      <c r="DH65" s="425">
        <v>27.904247969943036</v>
      </c>
      <c r="DI65" s="425">
        <v>28.173118747281425</v>
      </c>
      <c r="DJ65" s="425">
        <v>29.348715596330276</v>
      </c>
      <c r="DK65" s="425">
        <v>30.090436681222702</v>
      </c>
      <c r="DL65" s="425">
        <v>26.754136432761246</v>
      </c>
      <c r="DM65" s="425">
        <v>26.381544316228826</v>
      </c>
      <c r="DN65" s="425">
        <v>25.760495464658568</v>
      </c>
      <c r="DO65" s="425">
        <f t="shared" si="9"/>
        <v>15.689516776181891</v>
      </c>
      <c r="DP65" s="425">
        <v>25.762409638554214</v>
      </c>
      <c r="DQ65" s="425">
        <v>25.715148592969232</v>
      </c>
      <c r="DR65" s="425">
        <v>29.217603025158198</v>
      </c>
      <c r="DS65" s="425">
        <v>29.267052947418495</v>
      </c>
      <c r="DT65" s="425">
        <v>19.869272638331005</v>
      </c>
      <c r="DU65" s="425">
        <v>18.418593125062632</v>
      </c>
      <c r="DV65" s="425">
        <v>18.226860197917052</v>
      </c>
      <c r="DW65" s="425">
        <v>19.062045263498224</v>
      </c>
      <c r="DX65" s="425">
        <v>18.889609941430461</v>
      </c>
      <c r="DY65" s="425">
        <v>18.978405111031126</v>
      </c>
      <c r="DZ65" s="425">
        <v>21.495813625132367</v>
      </c>
      <c r="EA65" s="425">
        <v>15.689516776181891</v>
      </c>
      <c r="EB65" s="425">
        <f t="shared" si="10"/>
        <v>17.826463512429829</v>
      </c>
      <c r="EC65" s="425">
        <v>18.037684304589266</v>
      </c>
      <c r="ED65" s="425">
        <v>14.696732504511729</v>
      </c>
      <c r="EE65" s="425">
        <v>15.694592833876222</v>
      </c>
      <c r="EF65" s="425">
        <v>16.507840788072418</v>
      </c>
      <c r="EG65" s="425">
        <v>16.508434058554929</v>
      </c>
      <c r="EH65" s="425">
        <v>16.509620870193174</v>
      </c>
      <c r="EI65" s="425">
        <v>16.507920611798983</v>
      </c>
      <c r="EJ65" s="425">
        <v>16.430790620076003</v>
      </c>
      <c r="EK65" s="425">
        <v>17.130663928815881</v>
      </c>
      <c r="EL65" s="425">
        <v>17.404948884758362</v>
      </c>
      <c r="EM65" s="425">
        <v>17.623578474617048</v>
      </c>
      <c r="EN65" s="425">
        <v>17.826463512429829</v>
      </c>
      <c r="EO65" s="425">
        <f t="shared" si="11"/>
        <v>17.07</v>
      </c>
      <c r="EP65" s="21">
        <v>17.78</v>
      </c>
      <c r="EQ65" s="21">
        <v>17.78</v>
      </c>
      <c r="ER65" s="21">
        <v>17.75</v>
      </c>
      <c r="ES65" s="21">
        <v>17.75</v>
      </c>
      <c r="ET65" s="21">
        <v>17.75</v>
      </c>
      <c r="EU65" s="21">
        <v>17.2</v>
      </c>
      <c r="EV65" s="21">
        <v>13.29</v>
      </c>
      <c r="EW65" s="21">
        <v>14.17</v>
      </c>
      <c r="EX65" s="21">
        <v>35.950000000000003</v>
      </c>
      <c r="EY65" s="21">
        <v>17.2</v>
      </c>
      <c r="EZ65" s="21">
        <v>17.2</v>
      </c>
      <c r="FA65" s="21">
        <v>17.07</v>
      </c>
    </row>
    <row r="66" spans="1:157" s="131" customFormat="1" ht="12.75">
      <c r="A66" s="792" t="s">
        <v>3057</v>
      </c>
      <c r="B66" s="425">
        <f t="shared" si="0"/>
        <v>0</v>
      </c>
      <c r="C66" s="425">
        <v>0</v>
      </c>
      <c r="D66" s="425">
        <v>0</v>
      </c>
      <c r="E66" s="425">
        <v>0</v>
      </c>
      <c r="F66" s="425">
        <v>0</v>
      </c>
      <c r="G66" s="425">
        <v>0</v>
      </c>
      <c r="H66" s="425">
        <v>0</v>
      </c>
      <c r="I66" s="425">
        <v>0</v>
      </c>
      <c r="J66" s="425">
        <v>0</v>
      </c>
      <c r="K66" s="425">
        <v>0</v>
      </c>
      <c r="L66" s="425">
        <v>0</v>
      </c>
      <c r="M66" s="425">
        <v>0</v>
      </c>
      <c r="N66" s="425">
        <v>0</v>
      </c>
      <c r="O66" s="425">
        <f t="shared" si="1"/>
        <v>0</v>
      </c>
      <c r="P66" s="425">
        <v>0</v>
      </c>
      <c r="Q66" s="425">
        <v>0</v>
      </c>
      <c r="R66" s="425">
        <v>0</v>
      </c>
      <c r="S66" s="425">
        <v>0</v>
      </c>
      <c r="T66" s="425">
        <v>0</v>
      </c>
      <c r="U66" s="425">
        <v>0</v>
      </c>
      <c r="V66" s="425">
        <v>0</v>
      </c>
      <c r="W66" s="425">
        <v>0</v>
      </c>
      <c r="X66" s="425">
        <v>0</v>
      </c>
      <c r="Y66" s="425">
        <v>0</v>
      </c>
      <c r="Z66" s="425">
        <v>0</v>
      </c>
      <c r="AA66" s="425">
        <v>0</v>
      </c>
      <c r="AB66" s="425">
        <f t="shared" si="2"/>
        <v>0</v>
      </c>
      <c r="AC66" s="425">
        <v>0</v>
      </c>
      <c r="AD66" s="425">
        <v>0</v>
      </c>
      <c r="AE66" s="425">
        <v>0</v>
      </c>
      <c r="AF66" s="425">
        <v>0</v>
      </c>
      <c r="AG66" s="425">
        <v>0</v>
      </c>
      <c r="AH66" s="425">
        <v>0</v>
      </c>
      <c r="AI66" s="425">
        <v>0</v>
      </c>
      <c r="AJ66" s="425">
        <v>0</v>
      </c>
      <c r="AK66" s="425">
        <v>0</v>
      </c>
      <c r="AL66" s="425">
        <v>0</v>
      </c>
      <c r="AM66" s="425">
        <v>0</v>
      </c>
      <c r="AN66" s="425">
        <v>0</v>
      </c>
      <c r="AO66" s="425">
        <f t="shared" si="3"/>
        <v>0</v>
      </c>
      <c r="AP66" s="425">
        <v>0</v>
      </c>
      <c r="AQ66" s="425">
        <v>0</v>
      </c>
      <c r="AR66" s="425">
        <v>0</v>
      </c>
      <c r="AS66" s="425">
        <v>0</v>
      </c>
      <c r="AT66" s="425">
        <v>0</v>
      </c>
      <c r="AU66" s="425">
        <v>0</v>
      </c>
      <c r="AV66" s="425">
        <v>0</v>
      </c>
      <c r="AW66" s="425">
        <v>0</v>
      </c>
      <c r="AX66" s="425">
        <v>0</v>
      </c>
      <c r="AY66" s="425">
        <v>0</v>
      </c>
      <c r="AZ66" s="425">
        <v>0</v>
      </c>
      <c r="BA66" s="425">
        <v>0</v>
      </c>
      <c r="BB66" s="425">
        <f t="shared" si="4"/>
        <v>0</v>
      </c>
      <c r="BC66" s="425">
        <v>0</v>
      </c>
      <c r="BD66" s="425">
        <v>0</v>
      </c>
      <c r="BE66" s="425">
        <v>0</v>
      </c>
      <c r="BF66" s="425">
        <v>0</v>
      </c>
      <c r="BG66" s="425">
        <v>0</v>
      </c>
      <c r="BH66" s="425">
        <v>0</v>
      </c>
      <c r="BI66" s="425">
        <v>0</v>
      </c>
      <c r="BJ66" s="425">
        <v>0</v>
      </c>
      <c r="BK66" s="425">
        <v>0</v>
      </c>
      <c r="BL66" s="425">
        <v>0</v>
      </c>
      <c r="BM66" s="425">
        <v>0</v>
      </c>
      <c r="BN66" s="425">
        <v>0</v>
      </c>
      <c r="BO66" s="425">
        <f t="shared" si="5"/>
        <v>0</v>
      </c>
      <c r="BP66" s="425">
        <v>0</v>
      </c>
      <c r="BQ66" s="425">
        <v>0</v>
      </c>
      <c r="BR66" s="425">
        <v>0</v>
      </c>
      <c r="BS66" s="425">
        <v>0</v>
      </c>
      <c r="BT66" s="425">
        <v>0</v>
      </c>
      <c r="BU66" s="425">
        <v>0</v>
      </c>
      <c r="BV66" s="425">
        <v>0</v>
      </c>
      <c r="BW66" s="425">
        <v>0</v>
      </c>
      <c r="BX66" s="425">
        <v>0</v>
      </c>
      <c r="BY66" s="425">
        <v>0</v>
      </c>
      <c r="BZ66" s="425">
        <v>0</v>
      </c>
      <c r="CA66" s="425">
        <v>0</v>
      </c>
      <c r="CB66" s="425">
        <f t="shared" si="6"/>
        <v>0</v>
      </c>
      <c r="CC66" s="425">
        <v>0</v>
      </c>
      <c r="CD66" s="425">
        <v>0</v>
      </c>
      <c r="CE66" s="425">
        <v>0</v>
      </c>
      <c r="CF66" s="425">
        <v>0</v>
      </c>
      <c r="CG66" s="425">
        <v>0</v>
      </c>
      <c r="CH66" s="425">
        <v>0</v>
      </c>
      <c r="CI66" s="425">
        <v>0</v>
      </c>
      <c r="CJ66" s="425">
        <v>0</v>
      </c>
      <c r="CK66" s="425">
        <v>0</v>
      </c>
      <c r="CL66" s="425">
        <v>0</v>
      </c>
      <c r="CM66" s="425">
        <v>0</v>
      </c>
      <c r="CN66" s="425">
        <v>0</v>
      </c>
      <c r="CO66" s="425">
        <f t="shared" si="7"/>
        <v>20.166349900868255</v>
      </c>
      <c r="CP66" s="425">
        <v>0</v>
      </c>
      <c r="CQ66" s="425">
        <v>0</v>
      </c>
      <c r="CR66" s="425">
        <v>0</v>
      </c>
      <c r="CS66" s="425">
        <v>24.417259488084735</v>
      </c>
      <c r="CT66" s="425">
        <v>29.5812344853924</v>
      </c>
      <c r="CU66" s="425">
        <v>30.095183303751757</v>
      </c>
      <c r="CV66" s="425">
        <v>0</v>
      </c>
      <c r="CW66" s="425">
        <v>20.148056223882488</v>
      </c>
      <c r="CX66" s="425">
        <v>20.148243945733483</v>
      </c>
      <c r="CY66" s="425">
        <v>51.6</v>
      </c>
      <c r="CZ66" s="425">
        <v>40.674113207547165</v>
      </c>
      <c r="DA66" s="425">
        <v>20.166349900868255</v>
      </c>
      <c r="DB66" s="425">
        <f t="shared" si="8"/>
        <v>17.403447481572481</v>
      </c>
      <c r="DC66" s="425">
        <v>20.168144732174529</v>
      </c>
      <c r="DD66" s="425">
        <v>51.6</v>
      </c>
      <c r="DE66" s="425">
        <v>51.599999999999994</v>
      </c>
      <c r="DF66" s="425">
        <v>30.818344965104686</v>
      </c>
      <c r="DG66" s="425">
        <v>17.891347162245527</v>
      </c>
      <c r="DH66" s="425">
        <v>17.764665704665703</v>
      </c>
      <c r="DI66" s="425">
        <v>16.03335935347598</v>
      </c>
      <c r="DJ66" s="425">
        <v>15.417844056242007</v>
      </c>
      <c r="DK66" s="425">
        <v>15.416962298480938</v>
      </c>
      <c r="DL66" s="425">
        <v>17.752716384260403</v>
      </c>
      <c r="DM66" s="425">
        <v>17.857127961967652</v>
      </c>
      <c r="DN66" s="425">
        <v>17.403447481572481</v>
      </c>
      <c r="DO66" s="425">
        <f t="shared" si="9"/>
        <v>24.198047800006282</v>
      </c>
      <c r="DP66" s="425">
        <v>15</v>
      </c>
      <c r="DQ66" s="425">
        <v>15.223211426375459</v>
      </c>
      <c r="DR66" s="425">
        <v>15</v>
      </c>
      <c r="DS66" s="425">
        <v>15</v>
      </c>
      <c r="DT66" s="425">
        <v>17.200177055668387</v>
      </c>
      <c r="DU66" s="425">
        <v>18</v>
      </c>
      <c r="DV66" s="425">
        <v>18.236440535857351</v>
      </c>
      <c r="DW66" s="425">
        <v>16.754053666236189</v>
      </c>
      <c r="DX66" s="425">
        <v>18.044328798043765</v>
      </c>
      <c r="DY66" s="425">
        <v>21.30387361385386</v>
      </c>
      <c r="DZ66" s="425">
        <v>23.01506622931117</v>
      </c>
      <c r="EA66" s="425">
        <v>24.198047800006282</v>
      </c>
      <c r="EB66" s="425">
        <f t="shared" si="10"/>
        <v>18</v>
      </c>
      <c r="EC66" s="425">
        <v>21.983921203082279</v>
      </c>
      <c r="ED66" s="425">
        <v>20.676584878269356</v>
      </c>
      <c r="EE66" s="425">
        <v>21.137855169422309</v>
      </c>
      <c r="EF66" s="425">
        <v>19.513765196494209</v>
      </c>
      <c r="EG66" s="425">
        <v>20.674506085032402</v>
      </c>
      <c r="EH66" s="425">
        <v>20.688385148170401</v>
      </c>
      <c r="EI66" s="425">
        <v>18.232848658611505</v>
      </c>
      <c r="EJ66" s="425">
        <v>18.237864063018744</v>
      </c>
      <c r="EK66" s="425">
        <v>18.63646532438479</v>
      </c>
      <c r="EL66" s="425">
        <v>18</v>
      </c>
      <c r="EM66" s="425">
        <v>19.330748089303867</v>
      </c>
      <c r="EN66" s="425">
        <v>18</v>
      </c>
      <c r="EO66" s="425">
        <f t="shared" si="11"/>
        <v>16.927122277054984</v>
      </c>
      <c r="EP66" s="21">
        <v>18.201691008812475</v>
      </c>
      <c r="EQ66" s="21">
        <v>17.420000000000002</v>
      </c>
      <c r="ER66" s="21">
        <v>17.45</v>
      </c>
      <c r="ES66" s="21">
        <v>17.641033629298857</v>
      </c>
      <c r="ET66" s="21">
        <v>16.760000000000002</v>
      </c>
      <c r="EU66" s="21">
        <v>16.948441482062339</v>
      </c>
      <c r="EV66" s="21">
        <v>16.870241921840634</v>
      </c>
      <c r="EW66" s="21">
        <v>17.265630089687072</v>
      </c>
      <c r="EX66" s="21">
        <v>17.27</v>
      </c>
      <c r="EY66" s="21">
        <v>17.25</v>
      </c>
      <c r="EZ66" s="21">
        <v>16.737500965922262</v>
      </c>
      <c r="FA66" s="21">
        <v>16.927122277054984</v>
      </c>
    </row>
    <row r="67" spans="1:157" s="131" customFormat="1" ht="12.75">
      <c r="A67" s="792" t="s">
        <v>3190</v>
      </c>
      <c r="B67" s="425">
        <f t="shared" si="0"/>
        <v>0</v>
      </c>
      <c r="C67" s="425">
        <v>0</v>
      </c>
      <c r="D67" s="425">
        <v>0</v>
      </c>
      <c r="E67" s="425">
        <v>0</v>
      </c>
      <c r="F67" s="425">
        <v>0</v>
      </c>
      <c r="G67" s="425">
        <v>0</v>
      </c>
      <c r="H67" s="425">
        <v>0</v>
      </c>
      <c r="I67" s="425">
        <v>0</v>
      </c>
      <c r="J67" s="425">
        <v>0</v>
      </c>
      <c r="K67" s="425">
        <v>0</v>
      </c>
      <c r="L67" s="425">
        <v>0</v>
      </c>
      <c r="M67" s="425">
        <v>0</v>
      </c>
      <c r="N67" s="425">
        <v>0</v>
      </c>
      <c r="O67" s="425">
        <f t="shared" si="1"/>
        <v>0</v>
      </c>
      <c r="P67" s="425">
        <v>0</v>
      </c>
      <c r="Q67" s="425">
        <v>0</v>
      </c>
      <c r="R67" s="425">
        <v>0</v>
      </c>
      <c r="S67" s="425">
        <v>0</v>
      </c>
      <c r="T67" s="425">
        <v>0</v>
      </c>
      <c r="U67" s="425">
        <v>0</v>
      </c>
      <c r="V67" s="425">
        <v>0</v>
      </c>
      <c r="W67" s="425">
        <v>0</v>
      </c>
      <c r="X67" s="425">
        <v>0</v>
      </c>
      <c r="Y67" s="425">
        <v>0</v>
      </c>
      <c r="Z67" s="425">
        <v>0</v>
      </c>
      <c r="AA67" s="425">
        <v>0</v>
      </c>
      <c r="AB67" s="425">
        <f t="shared" si="2"/>
        <v>0</v>
      </c>
      <c r="AC67" s="425">
        <v>0</v>
      </c>
      <c r="AD67" s="425">
        <v>0</v>
      </c>
      <c r="AE67" s="425">
        <v>0</v>
      </c>
      <c r="AF67" s="425">
        <v>0</v>
      </c>
      <c r="AG67" s="425">
        <v>0</v>
      </c>
      <c r="AH67" s="425">
        <v>0</v>
      </c>
      <c r="AI67" s="425">
        <v>0</v>
      </c>
      <c r="AJ67" s="425">
        <v>0</v>
      </c>
      <c r="AK67" s="425">
        <v>0</v>
      </c>
      <c r="AL67" s="425">
        <v>0</v>
      </c>
      <c r="AM67" s="425">
        <v>0</v>
      </c>
      <c r="AN67" s="425">
        <v>0</v>
      </c>
      <c r="AO67" s="425">
        <f t="shared" si="3"/>
        <v>0</v>
      </c>
      <c r="AP67" s="425">
        <v>0</v>
      </c>
      <c r="AQ67" s="425">
        <v>0</v>
      </c>
      <c r="AR67" s="425">
        <v>0</v>
      </c>
      <c r="AS67" s="425">
        <v>0</v>
      </c>
      <c r="AT67" s="425">
        <v>0</v>
      </c>
      <c r="AU67" s="425">
        <v>0</v>
      </c>
      <c r="AV67" s="425">
        <v>0</v>
      </c>
      <c r="AW67" s="425">
        <v>0</v>
      </c>
      <c r="AX67" s="425">
        <v>0</v>
      </c>
      <c r="AY67" s="425">
        <v>0</v>
      </c>
      <c r="AZ67" s="425">
        <v>0</v>
      </c>
      <c r="BA67" s="425">
        <v>0</v>
      </c>
      <c r="BB67" s="425">
        <f t="shared" si="4"/>
        <v>0</v>
      </c>
      <c r="BC67" s="425">
        <v>0</v>
      </c>
      <c r="BD67" s="425">
        <v>0</v>
      </c>
      <c r="BE67" s="425">
        <v>0</v>
      </c>
      <c r="BF67" s="425">
        <v>0</v>
      </c>
      <c r="BG67" s="425">
        <v>0</v>
      </c>
      <c r="BH67" s="425">
        <v>0</v>
      </c>
      <c r="BI67" s="425">
        <v>0</v>
      </c>
      <c r="BJ67" s="425">
        <v>0</v>
      </c>
      <c r="BK67" s="425">
        <v>0</v>
      </c>
      <c r="BL67" s="425">
        <v>0</v>
      </c>
      <c r="BM67" s="425">
        <v>0</v>
      </c>
      <c r="BN67" s="425">
        <v>0</v>
      </c>
      <c r="BO67" s="425">
        <f t="shared" si="5"/>
        <v>0</v>
      </c>
      <c r="BP67" s="425">
        <v>0</v>
      </c>
      <c r="BQ67" s="425">
        <v>0</v>
      </c>
      <c r="BR67" s="425">
        <v>0</v>
      </c>
      <c r="BS67" s="425">
        <v>0</v>
      </c>
      <c r="BT67" s="425">
        <v>0</v>
      </c>
      <c r="BU67" s="425">
        <v>0</v>
      </c>
      <c r="BV67" s="425">
        <v>0</v>
      </c>
      <c r="BW67" s="425">
        <v>0</v>
      </c>
      <c r="BX67" s="425">
        <v>0</v>
      </c>
      <c r="BY67" s="425">
        <v>0</v>
      </c>
      <c r="BZ67" s="425">
        <v>0</v>
      </c>
      <c r="CA67" s="425">
        <v>0</v>
      </c>
      <c r="CB67" s="425">
        <f t="shared" si="6"/>
        <v>0</v>
      </c>
      <c r="CC67" s="425">
        <v>0</v>
      </c>
      <c r="CD67" s="425">
        <v>0</v>
      </c>
      <c r="CE67" s="425">
        <v>0</v>
      </c>
      <c r="CF67" s="425">
        <v>0</v>
      </c>
      <c r="CG67" s="425">
        <v>0</v>
      </c>
      <c r="CH67" s="425">
        <v>0</v>
      </c>
      <c r="CI67" s="425">
        <v>0</v>
      </c>
      <c r="CJ67" s="425">
        <v>0</v>
      </c>
      <c r="CK67" s="425">
        <v>0</v>
      </c>
      <c r="CL67" s="425">
        <v>0</v>
      </c>
      <c r="CM67" s="425">
        <v>0</v>
      </c>
      <c r="CN67" s="425">
        <v>0</v>
      </c>
      <c r="CO67" s="425">
        <f t="shared" si="7"/>
        <v>29.459388270230146</v>
      </c>
      <c r="CP67" s="425">
        <v>0</v>
      </c>
      <c r="CQ67" s="425">
        <v>0</v>
      </c>
      <c r="CR67" s="425">
        <v>0</v>
      </c>
      <c r="CS67" s="425">
        <v>29.999999999999996</v>
      </c>
      <c r="CT67" s="425">
        <v>29.670521146839857</v>
      </c>
      <c r="CU67" s="425">
        <v>29.670116429495472</v>
      </c>
      <c r="CV67" s="425">
        <v>29.834093065228959</v>
      </c>
      <c r="CW67" s="425">
        <v>29.833717877317206</v>
      </c>
      <c r="CX67" s="425">
        <v>29.83323100231242</v>
      </c>
      <c r="CY67" s="425">
        <v>29.714046822742475</v>
      </c>
      <c r="CZ67" s="425">
        <v>30</v>
      </c>
      <c r="DA67" s="425">
        <v>29.459388270230146</v>
      </c>
      <c r="DB67" s="425">
        <f>DN67</f>
        <v>19.040188064074091</v>
      </c>
      <c r="DC67" s="425">
        <v>28.994547761194028</v>
      </c>
      <c r="DD67" s="425">
        <v>28.007380175402819</v>
      </c>
      <c r="DE67" s="425">
        <v>29.148281049562677</v>
      </c>
      <c r="DF67" s="425">
        <v>28.175374979396736</v>
      </c>
      <c r="DG67" s="425">
        <v>29.024129875272223</v>
      </c>
      <c r="DH67" s="425">
        <v>29.123341844877114</v>
      </c>
      <c r="DI67" s="425">
        <v>29.57123734765544</v>
      </c>
      <c r="DJ67" s="425">
        <v>27.511519738794892</v>
      </c>
      <c r="DK67" s="425">
        <v>20.314990595253931</v>
      </c>
      <c r="DL67" s="425">
        <v>19.127280771412369</v>
      </c>
      <c r="DM67" s="425">
        <v>19.183529546338452</v>
      </c>
      <c r="DN67" s="425">
        <v>19.040188064074091</v>
      </c>
      <c r="DO67" s="425">
        <f t="shared" si="9"/>
        <v>63.505867114240893</v>
      </c>
      <c r="DP67" s="425">
        <v>19.428686112784394</v>
      </c>
      <c r="DQ67" s="425">
        <v>20.120338651904916</v>
      </c>
      <c r="DR67" s="425">
        <v>19.267207260892491</v>
      </c>
      <c r="DS67" s="425">
        <v>20.124697077690666</v>
      </c>
      <c r="DT67" s="425">
        <v>31.770496664195704</v>
      </c>
      <c r="DU67" s="425">
        <v>26.212724666446142</v>
      </c>
      <c r="DV67" s="425">
        <v>31.266510271531335</v>
      </c>
      <c r="DW67" s="425">
        <v>43.056308392973328</v>
      </c>
      <c r="DX67" s="425">
        <v>45.151930047277183</v>
      </c>
      <c r="DY67" s="425">
        <v>49.815817632420895</v>
      </c>
      <c r="DZ67" s="425">
        <v>58.51274860732488</v>
      </c>
      <c r="EA67" s="425">
        <v>63.505867114240893</v>
      </c>
      <c r="EB67" s="425">
        <f t="shared" si="10"/>
        <v>19.614700107435262</v>
      </c>
      <c r="EC67" s="425">
        <v>66.388108108108099</v>
      </c>
      <c r="ED67" s="425">
        <v>77.650528431042062</v>
      </c>
      <c r="EE67" s="425">
        <v>68.4462066188904</v>
      </c>
      <c r="EF67" s="425">
        <v>18.105220457453115</v>
      </c>
      <c r="EG67" s="425">
        <v>18.599992320351074</v>
      </c>
      <c r="EH67" s="425">
        <v>19.085251750452365</v>
      </c>
      <c r="EI67" s="425">
        <v>16.621763603849097</v>
      </c>
      <c r="EJ67" s="425">
        <v>18.553905072827728</v>
      </c>
      <c r="EK67" s="425">
        <v>18.419216290212184</v>
      </c>
      <c r="EL67" s="425">
        <v>17.113462699439413</v>
      </c>
      <c r="EM67" s="425">
        <v>22.389854176280572</v>
      </c>
      <c r="EN67" s="425">
        <v>19.614700107435262</v>
      </c>
      <c r="EO67" s="425">
        <f t="shared" si="11"/>
        <v>21.16025425590335</v>
      </c>
      <c r="EP67" s="21">
        <v>19.314788928160123</v>
      </c>
      <c r="EQ67" s="21">
        <v>19.717344946851853</v>
      </c>
      <c r="ER67" s="21">
        <v>19.66</v>
      </c>
      <c r="ES67" s="21">
        <v>18.431922172584056</v>
      </c>
      <c r="ET67" s="21">
        <v>19.89</v>
      </c>
      <c r="EU67" s="21">
        <v>20.050295775013634</v>
      </c>
      <c r="EV67" s="21">
        <v>20.659723465407517</v>
      </c>
      <c r="EW67" s="21">
        <v>24.712338804220401</v>
      </c>
      <c r="EX67" s="21">
        <v>22.59</v>
      </c>
      <c r="EY67" s="21">
        <v>22.355072332423273</v>
      </c>
      <c r="EZ67" s="21">
        <v>23.428322734689957</v>
      </c>
      <c r="FA67" s="21">
        <v>21.16025425590335</v>
      </c>
    </row>
    <row r="68" spans="1:157" s="131" customFormat="1" ht="12.75">
      <c r="A68" s="725" t="s">
        <v>3191</v>
      </c>
      <c r="B68" s="425">
        <f t="shared" si="0"/>
        <v>0</v>
      </c>
      <c r="C68" s="425">
        <v>0</v>
      </c>
      <c r="D68" s="425">
        <v>0</v>
      </c>
      <c r="E68" s="425">
        <v>0</v>
      </c>
      <c r="F68" s="425">
        <v>0</v>
      </c>
      <c r="G68" s="425">
        <v>0</v>
      </c>
      <c r="H68" s="425">
        <v>0</v>
      </c>
      <c r="I68" s="425">
        <v>0</v>
      </c>
      <c r="J68" s="425">
        <v>0</v>
      </c>
      <c r="K68" s="425">
        <v>0</v>
      </c>
      <c r="L68" s="425">
        <v>0</v>
      </c>
      <c r="M68" s="425">
        <v>0</v>
      </c>
      <c r="N68" s="425">
        <v>0</v>
      </c>
      <c r="O68" s="425">
        <f t="shared" si="1"/>
        <v>0</v>
      </c>
      <c r="P68" s="425">
        <v>0</v>
      </c>
      <c r="Q68" s="425">
        <v>0</v>
      </c>
      <c r="R68" s="425">
        <v>0</v>
      </c>
      <c r="S68" s="425">
        <v>0</v>
      </c>
      <c r="T68" s="425">
        <v>0</v>
      </c>
      <c r="U68" s="425">
        <v>0</v>
      </c>
      <c r="V68" s="425">
        <v>0</v>
      </c>
      <c r="W68" s="425">
        <v>0</v>
      </c>
      <c r="X68" s="425">
        <v>0</v>
      </c>
      <c r="Y68" s="425">
        <v>0</v>
      </c>
      <c r="Z68" s="425">
        <v>0</v>
      </c>
      <c r="AA68" s="425">
        <v>0</v>
      </c>
      <c r="AB68" s="425">
        <f t="shared" si="2"/>
        <v>0</v>
      </c>
      <c r="AC68" s="425">
        <v>0</v>
      </c>
      <c r="AD68" s="425">
        <v>0</v>
      </c>
      <c r="AE68" s="425">
        <v>0</v>
      </c>
      <c r="AF68" s="425">
        <v>0</v>
      </c>
      <c r="AG68" s="425">
        <v>0</v>
      </c>
      <c r="AH68" s="425">
        <v>0</v>
      </c>
      <c r="AI68" s="425">
        <v>0</v>
      </c>
      <c r="AJ68" s="425">
        <v>0</v>
      </c>
      <c r="AK68" s="425">
        <v>0</v>
      </c>
      <c r="AL68" s="425">
        <v>0</v>
      </c>
      <c r="AM68" s="425">
        <v>0</v>
      </c>
      <c r="AN68" s="425">
        <v>0</v>
      </c>
      <c r="AO68" s="425">
        <f t="shared" si="3"/>
        <v>0</v>
      </c>
      <c r="AP68" s="425">
        <v>0</v>
      </c>
      <c r="AQ68" s="425">
        <v>0</v>
      </c>
      <c r="AR68" s="425">
        <v>0</v>
      </c>
      <c r="AS68" s="425">
        <v>0</v>
      </c>
      <c r="AT68" s="425">
        <v>0</v>
      </c>
      <c r="AU68" s="425">
        <v>0</v>
      </c>
      <c r="AV68" s="425">
        <v>0</v>
      </c>
      <c r="AW68" s="425">
        <v>0</v>
      </c>
      <c r="AX68" s="425">
        <v>0</v>
      </c>
      <c r="AY68" s="425">
        <v>0</v>
      </c>
      <c r="AZ68" s="425">
        <v>0</v>
      </c>
      <c r="BA68" s="425">
        <v>0</v>
      </c>
      <c r="BB68" s="425">
        <f t="shared" si="4"/>
        <v>0</v>
      </c>
      <c r="BC68" s="425">
        <v>0</v>
      </c>
      <c r="BD68" s="425">
        <v>0</v>
      </c>
      <c r="BE68" s="425">
        <v>0</v>
      </c>
      <c r="BF68" s="425">
        <v>0</v>
      </c>
      <c r="BG68" s="425">
        <v>0</v>
      </c>
      <c r="BH68" s="425">
        <v>0</v>
      </c>
      <c r="BI68" s="425">
        <v>0</v>
      </c>
      <c r="BJ68" s="425">
        <v>0</v>
      </c>
      <c r="BK68" s="425">
        <v>0</v>
      </c>
      <c r="BL68" s="425">
        <v>0</v>
      </c>
      <c r="BM68" s="425">
        <v>0</v>
      </c>
      <c r="BN68" s="425">
        <v>0</v>
      </c>
      <c r="BO68" s="425">
        <f t="shared" si="5"/>
        <v>0</v>
      </c>
      <c r="BP68" s="425">
        <v>0</v>
      </c>
      <c r="BQ68" s="425">
        <v>0</v>
      </c>
      <c r="BR68" s="425">
        <v>0</v>
      </c>
      <c r="BS68" s="425">
        <v>0</v>
      </c>
      <c r="BT68" s="425">
        <v>0</v>
      </c>
      <c r="BU68" s="425">
        <v>0</v>
      </c>
      <c r="BV68" s="425">
        <v>0</v>
      </c>
      <c r="BW68" s="425">
        <v>0</v>
      </c>
      <c r="BX68" s="425">
        <v>0</v>
      </c>
      <c r="BY68" s="425">
        <v>0</v>
      </c>
      <c r="BZ68" s="425">
        <v>0</v>
      </c>
      <c r="CA68" s="425">
        <v>0</v>
      </c>
      <c r="CB68" s="425">
        <f t="shared" si="6"/>
        <v>0</v>
      </c>
      <c r="CC68" s="425">
        <v>0</v>
      </c>
      <c r="CD68" s="425">
        <v>0</v>
      </c>
      <c r="CE68" s="425">
        <v>0</v>
      </c>
      <c r="CF68" s="425">
        <v>0</v>
      </c>
      <c r="CG68" s="425">
        <v>0</v>
      </c>
      <c r="CH68" s="425">
        <v>0</v>
      </c>
      <c r="CI68" s="425">
        <v>0</v>
      </c>
      <c r="CJ68" s="425">
        <v>0</v>
      </c>
      <c r="CK68" s="425">
        <v>0</v>
      </c>
      <c r="CL68" s="425">
        <v>0</v>
      </c>
      <c r="CM68" s="425">
        <v>0</v>
      </c>
      <c r="CN68" s="425">
        <v>0</v>
      </c>
      <c r="CO68" s="425">
        <f t="shared" si="7"/>
        <v>25.832704751926553</v>
      </c>
      <c r="CP68" s="425">
        <v>0</v>
      </c>
      <c r="CQ68" s="425">
        <v>0</v>
      </c>
      <c r="CR68" s="425">
        <v>0</v>
      </c>
      <c r="CS68" s="425">
        <v>22.582167167391596</v>
      </c>
      <c r="CT68" s="425">
        <v>29.192005283804338</v>
      </c>
      <c r="CU68" s="425">
        <v>28.437531301269313</v>
      </c>
      <c r="CV68" s="425">
        <v>60.874040785509621</v>
      </c>
      <c r="CW68" s="425">
        <v>46.364701128003929</v>
      </c>
      <c r="CX68" s="425">
        <v>56.57362547809204</v>
      </c>
      <c r="CY68" s="425">
        <v>45.663253839897557</v>
      </c>
      <c r="CZ68" s="425">
        <v>46.930565344062153</v>
      </c>
      <c r="DA68" s="425">
        <v>25.832704751926553</v>
      </c>
      <c r="DB68" s="425">
        <f t="shared" si="8"/>
        <v>24.571454747059786</v>
      </c>
      <c r="DC68" s="425">
        <v>25.822448696880389</v>
      </c>
      <c r="DD68" s="425">
        <v>23.707148444750871</v>
      </c>
      <c r="DE68" s="425">
        <v>23.419165641274223</v>
      </c>
      <c r="DF68" s="425">
        <v>23.431296122382019</v>
      </c>
      <c r="DG68" s="425">
        <v>23.007493463602582</v>
      </c>
      <c r="DH68" s="425">
        <v>23.664105409789492</v>
      </c>
      <c r="DI68" s="425">
        <v>23.466245363868783</v>
      </c>
      <c r="DJ68" s="425">
        <v>24.108854776247849</v>
      </c>
      <c r="DK68" s="425">
        <v>23.463377235772356</v>
      </c>
      <c r="DL68" s="425">
        <v>25.828684661855192</v>
      </c>
      <c r="DM68" s="425">
        <v>24.180508337182236</v>
      </c>
      <c r="DN68" s="425">
        <v>24.571454747059786</v>
      </c>
      <c r="DO68" s="425">
        <f t="shared" si="9"/>
        <v>36.860587957190354</v>
      </c>
      <c r="DP68" s="425">
        <v>30.77914847855924</v>
      </c>
      <c r="DQ68" s="425">
        <v>27.909064553089955</v>
      </c>
      <c r="DR68" s="425">
        <v>35.175950235630779</v>
      </c>
      <c r="DS68" s="425">
        <v>42.668918155559638</v>
      </c>
      <c r="DT68" s="425">
        <v>40.280965857588882</v>
      </c>
      <c r="DU68" s="425">
        <v>35.485157320575134</v>
      </c>
      <c r="DV68" s="425">
        <v>35.423535758116707</v>
      </c>
      <c r="DW68" s="425">
        <v>35.467460105718601</v>
      </c>
      <c r="DX68" s="425">
        <v>39.260057524228557</v>
      </c>
      <c r="DY68" s="425">
        <v>40.671966224751799</v>
      </c>
      <c r="DZ68" s="425">
        <v>35.199540815086038</v>
      </c>
      <c r="EA68" s="425">
        <v>36.860587957190354</v>
      </c>
      <c r="EB68" s="425">
        <f t="shared" si="10"/>
        <v>20.357378022089033</v>
      </c>
      <c r="EC68" s="425">
        <v>42.358057465519323</v>
      </c>
      <c r="ED68" s="425">
        <v>28.915749143802365</v>
      </c>
      <c r="EE68" s="425">
        <v>35.314430074783914</v>
      </c>
      <c r="EF68" s="425">
        <v>21.318575940087069</v>
      </c>
      <c r="EG68" s="425">
        <v>21.631833221077798</v>
      </c>
      <c r="EH68" s="425">
        <v>19.726470162847338</v>
      </c>
      <c r="EI68" s="425">
        <v>20.209367371384083</v>
      </c>
      <c r="EJ68" s="425">
        <v>22.441468424730587</v>
      </c>
      <c r="EK68" s="425">
        <v>20.091686340102527</v>
      </c>
      <c r="EL68" s="425">
        <v>19.239876214902804</v>
      </c>
      <c r="EM68" s="425">
        <v>21.393170403706865</v>
      </c>
      <c r="EN68" s="425">
        <v>20.357378022089033</v>
      </c>
      <c r="EO68" s="425">
        <f t="shared" si="11"/>
        <v>22.5</v>
      </c>
      <c r="EP68" s="21">
        <v>20.010000000000002</v>
      </c>
      <c r="EQ68" s="21">
        <v>20.98</v>
      </c>
      <c r="ER68" s="21">
        <v>26.55</v>
      </c>
      <c r="ES68" s="21">
        <v>27.02</v>
      </c>
      <c r="ET68" s="21">
        <v>24.4</v>
      </c>
      <c r="EU68" s="21">
        <v>24.94</v>
      </c>
      <c r="EV68" s="21">
        <v>22.674671776699665</v>
      </c>
      <c r="EW68" s="21">
        <v>21.77</v>
      </c>
      <c r="EX68" s="21">
        <v>23.66</v>
      </c>
      <c r="EY68" s="21">
        <v>23.374616802793255</v>
      </c>
      <c r="EZ68" s="21">
        <v>25.11</v>
      </c>
      <c r="FA68" s="21">
        <v>22.5</v>
      </c>
    </row>
    <row r="69" spans="1:157" s="131" customFormat="1" ht="13.5" thickBot="1">
      <c r="A69" s="726" t="s">
        <v>3192</v>
      </c>
      <c r="B69" s="427" t="str">
        <f t="shared" si="0"/>
        <v>-</v>
      </c>
      <c r="C69" s="427" t="s">
        <v>15</v>
      </c>
      <c r="D69" s="427" t="s">
        <v>15</v>
      </c>
      <c r="E69" s="427" t="s">
        <v>15</v>
      </c>
      <c r="F69" s="427" t="s">
        <v>15</v>
      </c>
      <c r="G69" s="427" t="s">
        <v>15</v>
      </c>
      <c r="H69" s="427" t="s">
        <v>15</v>
      </c>
      <c r="I69" s="427" t="s">
        <v>15</v>
      </c>
      <c r="J69" s="427" t="s">
        <v>15</v>
      </c>
      <c r="K69" s="427" t="s">
        <v>15</v>
      </c>
      <c r="L69" s="427" t="s">
        <v>15</v>
      </c>
      <c r="M69" s="427" t="s">
        <v>15</v>
      </c>
      <c r="N69" s="427" t="s">
        <v>15</v>
      </c>
      <c r="O69" s="427" t="str">
        <f t="shared" si="1"/>
        <v>-</v>
      </c>
      <c r="P69" s="427" t="s">
        <v>15</v>
      </c>
      <c r="Q69" s="427" t="s">
        <v>15</v>
      </c>
      <c r="R69" s="427" t="s">
        <v>15</v>
      </c>
      <c r="S69" s="427" t="s">
        <v>15</v>
      </c>
      <c r="T69" s="427" t="s">
        <v>15</v>
      </c>
      <c r="U69" s="427" t="s">
        <v>15</v>
      </c>
      <c r="V69" s="427" t="s">
        <v>15</v>
      </c>
      <c r="W69" s="427" t="s">
        <v>15</v>
      </c>
      <c r="X69" s="427" t="s">
        <v>15</v>
      </c>
      <c r="Y69" s="427" t="s">
        <v>15</v>
      </c>
      <c r="Z69" s="427" t="s">
        <v>15</v>
      </c>
      <c r="AA69" s="427" t="s">
        <v>15</v>
      </c>
      <c r="AB69" s="427" t="str">
        <f t="shared" si="2"/>
        <v>-</v>
      </c>
      <c r="AC69" s="427" t="s">
        <v>15</v>
      </c>
      <c r="AD69" s="427" t="s">
        <v>15</v>
      </c>
      <c r="AE69" s="427" t="s">
        <v>15</v>
      </c>
      <c r="AF69" s="427" t="s">
        <v>15</v>
      </c>
      <c r="AG69" s="427" t="s">
        <v>15</v>
      </c>
      <c r="AH69" s="427" t="s">
        <v>15</v>
      </c>
      <c r="AI69" s="427" t="s">
        <v>15</v>
      </c>
      <c r="AJ69" s="427" t="s">
        <v>15</v>
      </c>
      <c r="AK69" s="427" t="s">
        <v>15</v>
      </c>
      <c r="AL69" s="427" t="s">
        <v>15</v>
      </c>
      <c r="AM69" s="427" t="s">
        <v>15</v>
      </c>
      <c r="AN69" s="427" t="s">
        <v>15</v>
      </c>
      <c r="AO69" s="427" t="str">
        <f t="shared" si="3"/>
        <v xml:space="preserve">- </v>
      </c>
      <c r="AP69" s="427" t="s">
        <v>2590</v>
      </c>
      <c r="AQ69" s="427" t="s">
        <v>2590</v>
      </c>
      <c r="AR69" s="427" t="s">
        <v>2590</v>
      </c>
      <c r="AS69" s="427" t="s">
        <v>2590</v>
      </c>
      <c r="AT69" s="427" t="s">
        <v>2590</v>
      </c>
      <c r="AU69" s="427" t="s">
        <v>2590</v>
      </c>
      <c r="AV69" s="427" t="s">
        <v>2590</v>
      </c>
      <c r="AW69" s="427" t="s">
        <v>2590</v>
      </c>
      <c r="AX69" s="427" t="s">
        <v>2590</v>
      </c>
      <c r="AY69" s="427" t="s">
        <v>2590</v>
      </c>
      <c r="AZ69" s="427" t="s">
        <v>2590</v>
      </c>
      <c r="BA69" s="427" t="s">
        <v>2590</v>
      </c>
      <c r="BB69" s="427" t="str">
        <f t="shared" si="4"/>
        <v xml:space="preserve">- </v>
      </c>
      <c r="BC69" s="427" t="s">
        <v>2590</v>
      </c>
      <c r="BD69" s="427" t="s">
        <v>2590</v>
      </c>
      <c r="BE69" s="427" t="s">
        <v>2590</v>
      </c>
      <c r="BF69" s="427" t="s">
        <v>2590</v>
      </c>
      <c r="BG69" s="427" t="s">
        <v>2590</v>
      </c>
      <c r="BH69" s="427" t="s">
        <v>2590</v>
      </c>
      <c r="BI69" s="427" t="s">
        <v>2590</v>
      </c>
      <c r="BJ69" s="427" t="s">
        <v>2590</v>
      </c>
      <c r="BK69" s="427" t="s">
        <v>2590</v>
      </c>
      <c r="BL69" s="427" t="s">
        <v>2590</v>
      </c>
      <c r="BM69" s="427" t="s">
        <v>2590</v>
      </c>
      <c r="BN69" s="427" t="s">
        <v>2590</v>
      </c>
      <c r="BO69" s="427" t="str">
        <f t="shared" si="5"/>
        <v xml:space="preserve">- </v>
      </c>
      <c r="BP69" s="427" t="s">
        <v>2590</v>
      </c>
      <c r="BQ69" s="427" t="s">
        <v>2590</v>
      </c>
      <c r="BR69" s="427" t="s">
        <v>2590</v>
      </c>
      <c r="BS69" s="427" t="s">
        <v>2590</v>
      </c>
      <c r="BT69" s="427" t="s">
        <v>2590</v>
      </c>
      <c r="BU69" s="427" t="s">
        <v>2590</v>
      </c>
      <c r="BV69" s="427" t="s">
        <v>2590</v>
      </c>
      <c r="BW69" s="427" t="s">
        <v>2590</v>
      </c>
      <c r="BX69" s="427" t="s">
        <v>2590</v>
      </c>
      <c r="BY69" s="427" t="s">
        <v>2590</v>
      </c>
      <c r="BZ69" s="427" t="s">
        <v>2590</v>
      </c>
      <c r="CA69" s="427" t="s">
        <v>2590</v>
      </c>
      <c r="CB69" s="427" t="str">
        <f t="shared" si="6"/>
        <v xml:space="preserve">- </v>
      </c>
      <c r="CC69" s="427" t="s">
        <v>2590</v>
      </c>
      <c r="CD69" s="427" t="s">
        <v>2590</v>
      </c>
      <c r="CE69" s="427" t="s">
        <v>2590</v>
      </c>
      <c r="CF69" s="427" t="s">
        <v>2590</v>
      </c>
      <c r="CG69" s="427" t="s">
        <v>2590</v>
      </c>
      <c r="CH69" s="427" t="s">
        <v>2590</v>
      </c>
      <c r="CI69" s="427" t="s">
        <v>2590</v>
      </c>
      <c r="CJ69" s="427" t="s">
        <v>2590</v>
      </c>
      <c r="CK69" s="427" t="s">
        <v>2590</v>
      </c>
      <c r="CL69" s="427" t="s">
        <v>2590</v>
      </c>
      <c r="CM69" s="427" t="s">
        <v>2590</v>
      </c>
      <c r="CN69" s="427" t="s">
        <v>2590</v>
      </c>
      <c r="CO69" s="427">
        <f>DA69</f>
        <v>20.249231539084072</v>
      </c>
      <c r="CP69" s="427" t="s">
        <v>15</v>
      </c>
      <c r="CQ69" s="427" t="s">
        <v>15</v>
      </c>
      <c r="CR69" s="427" t="s">
        <v>15</v>
      </c>
      <c r="CS69" s="427">
        <v>23.134892998563071</v>
      </c>
      <c r="CT69" s="427">
        <v>23.501450626878039</v>
      </c>
      <c r="CU69" s="427">
        <v>20.538084606616611</v>
      </c>
      <c r="CV69" s="427">
        <v>19.475323219485787</v>
      </c>
      <c r="CW69" s="427">
        <v>20.917707606836146</v>
      </c>
      <c r="CX69" s="427">
        <v>20.69120633229317</v>
      </c>
      <c r="CY69" s="427">
        <v>21.303744408288587</v>
      </c>
      <c r="CZ69" s="427">
        <v>22.315773304898034</v>
      </c>
      <c r="DA69" s="427">
        <v>20.249231539084072</v>
      </c>
      <c r="DB69" s="427">
        <f>DN69</f>
        <v>16.398904032537207</v>
      </c>
      <c r="DC69" s="427">
        <v>22.408747004082219</v>
      </c>
      <c r="DD69" s="427">
        <v>20.839326600402696</v>
      </c>
      <c r="DE69" s="427">
        <v>21.435425838597226</v>
      </c>
      <c r="DF69" s="427">
        <v>20.546947861316628</v>
      </c>
      <c r="DG69" s="427">
        <v>19.270464106976839</v>
      </c>
      <c r="DH69" s="427">
        <v>19.531773484633252</v>
      </c>
      <c r="DI69" s="427">
        <v>24.604147922109732</v>
      </c>
      <c r="DJ69" s="427">
        <v>21.099823641724178</v>
      </c>
      <c r="DK69" s="427">
        <v>21.335693914860279</v>
      </c>
      <c r="DL69" s="427">
        <v>20.142530689173434</v>
      </c>
      <c r="DM69" s="427">
        <v>17.658497413705671</v>
      </c>
      <c r="DN69" s="427">
        <v>16.398904032537207</v>
      </c>
      <c r="DO69" s="427">
        <f t="shared" si="9"/>
        <v>61.352632624152868</v>
      </c>
      <c r="DP69" s="427">
        <v>18.197640146263847</v>
      </c>
      <c r="DQ69" s="427">
        <v>17.689170106851829</v>
      </c>
      <c r="DR69" s="427">
        <v>17.631484316345357</v>
      </c>
      <c r="DS69" s="427">
        <v>22.840468992404535</v>
      </c>
      <c r="DT69" s="427">
        <v>22.980345586065187</v>
      </c>
      <c r="DU69" s="427">
        <v>26.565813850539485</v>
      </c>
      <c r="DV69" s="427">
        <v>32.213564205632096</v>
      </c>
      <c r="DW69" s="427">
        <v>35.386131961889767</v>
      </c>
      <c r="DX69" s="427">
        <v>36.796461644114906</v>
      </c>
      <c r="DY69" s="427">
        <v>37.081489678517251</v>
      </c>
      <c r="DZ69" s="427">
        <v>52.524501289090686</v>
      </c>
      <c r="EA69" s="427">
        <v>61.352632624152868</v>
      </c>
      <c r="EB69" s="427">
        <f t="shared" si="10"/>
        <v>10.091651606973157</v>
      </c>
      <c r="EC69" s="427">
        <v>24.504146161551123</v>
      </c>
      <c r="ED69" s="427">
        <v>17.434917876757055</v>
      </c>
      <c r="EE69" s="427">
        <v>17.496493792484294</v>
      </c>
      <c r="EF69" s="427">
        <v>15.986186276777373</v>
      </c>
      <c r="EG69" s="427">
        <v>14.745559644944793</v>
      </c>
      <c r="EH69" s="427">
        <v>14.719359013809171</v>
      </c>
      <c r="EI69" s="427">
        <v>14.628495074632362</v>
      </c>
      <c r="EJ69" s="427">
        <v>14.771194234716026</v>
      </c>
      <c r="EK69" s="427">
        <v>14.888050777390461</v>
      </c>
      <c r="EL69" s="427">
        <v>14.707741203882986</v>
      </c>
      <c r="EM69" s="427">
        <v>14.899243740944328</v>
      </c>
      <c r="EN69" s="427">
        <v>10.091651606973157</v>
      </c>
      <c r="EO69" s="427">
        <f t="shared" si="11"/>
        <v>16.09</v>
      </c>
      <c r="EP69" s="294">
        <v>10.08</v>
      </c>
      <c r="EQ69" s="294">
        <v>9.8000000000000007</v>
      </c>
      <c r="ER69" s="294">
        <v>10.38</v>
      </c>
      <c r="ES69" s="294">
        <v>10.32</v>
      </c>
      <c r="ET69" s="294">
        <v>9.6999999999999993</v>
      </c>
      <c r="EU69" s="294">
        <v>10.47</v>
      </c>
      <c r="EV69" s="294">
        <v>9.56</v>
      </c>
      <c r="EW69" s="294">
        <v>10.08</v>
      </c>
      <c r="EX69" s="294">
        <v>17.600000000000001</v>
      </c>
      <c r="EY69" s="294">
        <v>16.79</v>
      </c>
      <c r="EZ69" s="294">
        <v>18.45</v>
      </c>
      <c r="FA69" s="294">
        <v>16.09</v>
      </c>
    </row>
    <row r="70" spans="1:157" s="131" customFormat="1" ht="5.0999999999999996" customHeight="1">
      <c r="A70" s="268"/>
    </row>
    <row r="71" spans="1:157" s="131" customFormat="1" ht="12.75">
      <c r="A71" s="134" t="s">
        <v>2797</v>
      </c>
      <c r="B71" s="311"/>
      <c r="C71" s="311"/>
      <c r="D71" s="311"/>
      <c r="E71" s="311"/>
      <c r="F71" s="311"/>
      <c r="G71" s="311"/>
      <c r="H71" s="311"/>
      <c r="I71" s="311"/>
      <c r="J71" s="311"/>
      <c r="K71" s="311"/>
      <c r="L71" s="311"/>
      <c r="M71" s="311"/>
      <c r="O71" s="311"/>
      <c r="P71" s="311"/>
      <c r="Q71" s="311"/>
      <c r="R71" s="311"/>
      <c r="S71" s="311"/>
      <c r="T71" s="311"/>
      <c r="U71" s="311"/>
      <c r="V71" s="311"/>
      <c r="W71" s="311"/>
      <c r="X71" s="311"/>
      <c r="Y71" s="311"/>
      <c r="Z71" s="311"/>
      <c r="AB71" s="311"/>
      <c r="AC71" s="311"/>
      <c r="AD71" s="311"/>
      <c r="AE71" s="311"/>
      <c r="AF71" s="311"/>
      <c r="AG71" s="311"/>
      <c r="AH71" s="311"/>
      <c r="AI71" s="311"/>
      <c r="AJ71" s="311"/>
      <c r="AK71" s="311"/>
      <c r="AL71" s="311"/>
      <c r="AM71" s="311"/>
      <c r="AO71" s="311"/>
      <c r="AP71" s="311"/>
      <c r="AQ71" s="311"/>
      <c r="AR71" s="311"/>
      <c r="AS71" s="311"/>
      <c r="AT71" s="311"/>
      <c r="AU71" s="311"/>
      <c r="AV71" s="311"/>
      <c r="AW71" s="311"/>
      <c r="AX71" s="311"/>
      <c r="AY71" s="311"/>
      <c r="AZ71" s="311"/>
      <c r="BB71" s="311"/>
      <c r="BC71" s="311"/>
      <c r="BD71" s="311"/>
      <c r="BE71" s="311"/>
      <c r="BF71" s="311"/>
      <c r="BG71" s="311"/>
      <c r="BH71" s="311"/>
      <c r="BI71" s="311"/>
      <c r="BJ71" s="311"/>
      <c r="BK71" s="311"/>
      <c r="BL71" s="311"/>
      <c r="BM71" s="311"/>
      <c r="BO71" s="311"/>
      <c r="BP71" s="311"/>
      <c r="BQ71" s="311"/>
      <c r="BR71" s="311"/>
      <c r="BS71" s="311"/>
      <c r="BT71" s="311"/>
      <c r="BU71" s="311"/>
      <c r="BV71" s="311"/>
      <c r="BW71" s="311"/>
      <c r="BX71" s="311"/>
      <c r="BY71" s="311"/>
      <c r="BZ71" s="311"/>
      <c r="CB71" s="311"/>
      <c r="CC71" s="311"/>
      <c r="CD71" s="311"/>
      <c r="CE71" s="311"/>
      <c r="CF71" s="311"/>
      <c r="CG71" s="311"/>
      <c r="CH71" s="311"/>
      <c r="CI71" s="311"/>
      <c r="CJ71" s="311"/>
      <c r="CK71" s="311"/>
      <c r="CL71" s="311"/>
      <c r="CM71" s="311"/>
      <c r="CO71" s="311"/>
      <c r="CP71" s="311"/>
      <c r="CQ71" s="311"/>
      <c r="CR71" s="311"/>
      <c r="CS71" s="311"/>
      <c r="CT71" s="311"/>
      <c r="CU71" s="311"/>
      <c r="CV71" s="311"/>
      <c r="CW71" s="311"/>
      <c r="CX71" s="311"/>
      <c r="CY71" s="311"/>
      <c r="CZ71" s="311"/>
      <c r="DB71" s="311"/>
      <c r="DC71" s="311"/>
      <c r="DD71" s="311"/>
      <c r="DE71" s="311"/>
      <c r="DF71" s="311"/>
      <c r="DG71" s="311"/>
      <c r="DH71" s="311"/>
      <c r="DI71" s="311"/>
      <c r="DJ71" s="311"/>
      <c r="DK71" s="311"/>
      <c r="DL71" s="311"/>
      <c r="DM71" s="311"/>
      <c r="DO71" s="311"/>
      <c r="DP71" s="311"/>
      <c r="DQ71" s="311"/>
      <c r="DR71" s="311"/>
      <c r="DS71" s="311"/>
      <c r="DT71" s="311"/>
      <c r="DU71" s="311"/>
      <c r="DV71" s="311"/>
      <c r="DW71" s="311"/>
      <c r="DX71" s="311"/>
      <c r="DY71" s="311"/>
      <c r="DZ71" s="311"/>
      <c r="EC71" s="311"/>
      <c r="ED71" s="311"/>
      <c r="EE71" s="311"/>
      <c r="EF71" s="311"/>
      <c r="EG71" s="311"/>
      <c r="EH71" s="311"/>
      <c r="EI71" s="311"/>
      <c r="EJ71" s="311"/>
      <c r="EK71" s="311"/>
      <c r="EL71" s="311"/>
      <c r="EM71" s="311"/>
    </row>
  </sheetData>
  <mergeCells count="24">
    <mergeCell ref="AB5:AB6"/>
    <mergeCell ref="B5:B6"/>
    <mergeCell ref="C5:N5"/>
    <mergeCell ref="O5:O6"/>
    <mergeCell ref="P5:AA5"/>
    <mergeCell ref="DB5:DB6"/>
    <mergeCell ref="AC5:AN5"/>
    <mergeCell ref="AO5:AO6"/>
    <mergeCell ref="AP5:BA5"/>
    <mergeCell ref="BB5:BB6"/>
    <mergeCell ref="BC5:BN5"/>
    <mergeCell ref="BO5:BO6"/>
    <mergeCell ref="BP5:CA5"/>
    <mergeCell ref="CB5:CB6"/>
    <mergeCell ref="CC5:CN5"/>
    <mergeCell ref="CO5:CO6"/>
    <mergeCell ref="CP5:DA5"/>
    <mergeCell ref="EP5:FA5"/>
    <mergeCell ref="DC5:DN5"/>
    <mergeCell ref="DO5:DO6"/>
    <mergeCell ref="DP5:EA5"/>
    <mergeCell ref="EB5:EB6"/>
    <mergeCell ref="EC5:EN5"/>
    <mergeCell ref="EO5:EO6"/>
  </mergeCells>
  <hyperlinks>
    <hyperlink ref="A1" location="'Table of contents'!A1" display="вернуться на заглавную стр. (содержание)"/>
  </hyperlinks>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9"/>
  <sheetViews>
    <sheetView zoomScale="80" zoomScaleNormal="80" workbookViewId="0"/>
  </sheetViews>
  <sheetFormatPr defaultColWidth="16.140625" defaultRowHeight="12.75"/>
  <cols>
    <col min="1" max="1" width="10.28515625" style="588" customWidth="1"/>
    <col min="2" max="3" width="14.5703125" style="588" customWidth="1"/>
    <col min="4" max="4" width="2.140625" style="588" customWidth="1"/>
    <col min="5" max="5" width="10.28515625" style="588" customWidth="1"/>
    <col min="6" max="7" width="14.5703125" style="588" customWidth="1"/>
    <col min="8" max="8" width="2.140625" style="588" customWidth="1"/>
    <col min="9" max="9" width="10.28515625" style="588" customWidth="1"/>
    <col min="10" max="11" width="14.5703125" style="588" customWidth="1"/>
    <col min="12" max="12" width="2.140625" style="588" customWidth="1"/>
    <col min="13" max="13" width="10.28515625" style="588" customWidth="1"/>
    <col min="14" max="15" width="14.5703125" style="588" customWidth="1"/>
    <col min="16" max="16" width="2.140625" style="588" customWidth="1"/>
    <col min="17" max="17" width="10.28515625" style="588" customWidth="1"/>
    <col min="18" max="19" width="14.5703125" style="588" customWidth="1"/>
    <col min="20" max="20" width="2.140625" style="588" customWidth="1"/>
    <col min="21" max="21" width="10.28515625" style="588" customWidth="1"/>
    <col min="22" max="23" width="14.5703125" style="588" customWidth="1"/>
    <col min="24" max="24" width="2.140625" style="588" customWidth="1"/>
    <col min="25" max="16384" width="16.140625" style="588"/>
  </cols>
  <sheetData>
    <row r="1" spans="1:44" s="34" customFormat="1" ht="15" customHeight="1">
      <c r="A1" s="691" t="s">
        <v>2688</v>
      </c>
      <c r="E1" s="65"/>
      <c r="I1" s="65"/>
      <c r="M1" s="65"/>
      <c r="Q1" s="65"/>
      <c r="U1" s="65"/>
    </row>
    <row r="2" spans="1:44" s="34" customFormat="1" ht="5.0999999999999996" customHeight="1">
      <c r="A2" s="65"/>
    </row>
    <row r="3" spans="1:44" s="211" customFormat="1" ht="18.75" customHeight="1">
      <c r="A3" s="267" t="s">
        <v>3211</v>
      </c>
      <c r="B3" s="260"/>
      <c r="C3" s="267"/>
      <c r="E3" s="260"/>
      <c r="F3" s="267"/>
      <c r="H3" s="260"/>
      <c r="I3" s="267"/>
      <c r="K3" s="260"/>
      <c r="L3" s="267"/>
      <c r="N3" s="260"/>
      <c r="O3" s="267"/>
      <c r="Q3" s="260"/>
      <c r="R3" s="267"/>
      <c r="T3" s="260"/>
      <c r="U3" s="267"/>
      <c r="W3" s="260"/>
      <c r="X3" s="267"/>
      <c r="Z3" s="260"/>
      <c r="AA3" s="267"/>
      <c r="AC3" s="260"/>
      <c r="AD3" s="267"/>
      <c r="AF3" s="260"/>
      <c r="AG3" s="267"/>
      <c r="AI3" s="260"/>
      <c r="AJ3" s="267"/>
      <c r="AL3" s="260"/>
      <c r="AM3" s="267"/>
      <c r="AO3" s="260"/>
      <c r="AP3" s="267"/>
      <c r="AR3" s="260"/>
    </row>
    <row r="4" spans="1:44" s="38" customFormat="1" ht="18.75" customHeight="1">
      <c r="A4" s="455" t="s">
        <v>3212</v>
      </c>
      <c r="B4" s="37"/>
      <c r="C4" s="37"/>
      <c r="E4" s="36"/>
      <c r="F4" s="37"/>
      <c r="G4" s="37"/>
      <c r="I4" s="36"/>
      <c r="J4" s="37"/>
      <c r="K4" s="37"/>
      <c r="M4" s="36"/>
      <c r="N4" s="37"/>
      <c r="O4" s="37"/>
      <c r="Q4" s="36"/>
      <c r="R4" s="37"/>
      <c r="S4" s="37"/>
      <c r="U4" s="36"/>
      <c r="V4" s="37"/>
      <c r="W4" s="37"/>
    </row>
    <row r="5" spans="1:44" s="211" customFormat="1" ht="5.0999999999999996" customHeight="1">
      <c r="A5" s="541"/>
      <c r="B5" s="260"/>
      <c r="C5" s="260"/>
      <c r="E5" s="541"/>
      <c r="F5" s="260"/>
      <c r="G5" s="260"/>
      <c r="I5" s="541"/>
      <c r="J5" s="260"/>
      <c r="K5" s="260"/>
      <c r="M5" s="541"/>
      <c r="N5" s="260"/>
      <c r="O5" s="260"/>
      <c r="Q5" s="541"/>
      <c r="R5" s="260"/>
      <c r="S5" s="260"/>
      <c r="U5" s="541"/>
      <c r="V5" s="260"/>
      <c r="W5" s="260"/>
    </row>
    <row r="6" spans="1:44" s="131" customFormat="1" ht="13.5" thickBot="1">
      <c r="A6" s="542" t="s">
        <v>3213</v>
      </c>
      <c r="B6" s="135"/>
      <c r="C6" s="135"/>
      <c r="E6" s="542" t="s">
        <v>3213</v>
      </c>
      <c r="F6" s="135"/>
      <c r="G6" s="135"/>
      <c r="I6" s="542" t="s">
        <v>3213</v>
      </c>
      <c r="J6" s="135"/>
      <c r="K6" s="135"/>
      <c r="M6" s="542" t="s">
        <v>3213</v>
      </c>
      <c r="N6" s="135"/>
      <c r="O6" s="135"/>
      <c r="Q6" s="542" t="s">
        <v>3213</v>
      </c>
      <c r="R6" s="135"/>
      <c r="S6" s="135"/>
      <c r="U6" s="542" t="s">
        <v>3213</v>
      </c>
      <c r="V6" s="135"/>
      <c r="W6" s="135"/>
    </row>
    <row r="7" spans="1:44" s="589" customFormat="1" ht="58.5" customHeight="1" thickBot="1">
      <c r="A7" s="590">
        <v>2002</v>
      </c>
      <c r="B7" s="590" t="s">
        <v>3214</v>
      </c>
      <c r="C7" s="592" t="s">
        <v>3215</v>
      </c>
      <c r="D7" s="591"/>
      <c r="E7" s="590">
        <v>2003</v>
      </c>
      <c r="F7" s="590" t="s">
        <v>3214</v>
      </c>
      <c r="G7" s="592" t="s">
        <v>3215</v>
      </c>
      <c r="H7" s="591"/>
      <c r="I7" s="590">
        <v>2004</v>
      </c>
      <c r="J7" s="590" t="s">
        <v>3214</v>
      </c>
      <c r="K7" s="592" t="s">
        <v>3215</v>
      </c>
      <c r="L7" s="591"/>
      <c r="M7" s="590">
        <v>2005</v>
      </c>
      <c r="N7" s="590" t="s">
        <v>3214</v>
      </c>
      <c r="O7" s="592" t="s">
        <v>3215</v>
      </c>
      <c r="Q7" s="590">
        <v>2006</v>
      </c>
      <c r="R7" s="590" t="s">
        <v>3214</v>
      </c>
      <c r="S7" s="592" t="s">
        <v>3215</v>
      </c>
      <c r="T7" s="591"/>
      <c r="U7" s="590">
        <v>2007</v>
      </c>
      <c r="V7" s="590" t="s">
        <v>3214</v>
      </c>
      <c r="W7" s="592" t="s">
        <v>3215</v>
      </c>
    </row>
    <row r="8" spans="1:44" s="589" customFormat="1">
      <c r="A8" s="677" t="s">
        <v>2646</v>
      </c>
      <c r="B8" s="608">
        <v>20</v>
      </c>
      <c r="C8" s="610">
        <v>144</v>
      </c>
      <c r="D8" s="591"/>
      <c r="E8" s="677" t="s">
        <v>2646</v>
      </c>
      <c r="F8" s="608">
        <v>20</v>
      </c>
      <c r="G8" s="610">
        <v>148</v>
      </c>
      <c r="H8" s="591"/>
      <c r="I8" s="677" t="s">
        <v>2646</v>
      </c>
      <c r="J8" s="608">
        <v>21</v>
      </c>
      <c r="K8" s="610">
        <v>155</v>
      </c>
      <c r="L8" s="591"/>
      <c r="M8" s="677" t="s">
        <v>2646</v>
      </c>
      <c r="N8" s="608">
        <v>19</v>
      </c>
      <c r="O8" s="610">
        <v>162</v>
      </c>
      <c r="Q8" s="677" t="s">
        <v>2646</v>
      </c>
      <c r="R8" s="608">
        <v>20</v>
      </c>
      <c r="S8" s="610">
        <v>168</v>
      </c>
      <c r="T8" s="591"/>
      <c r="U8" s="677" t="s">
        <v>2646</v>
      </c>
      <c r="V8" s="608">
        <v>21</v>
      </c>
      <c r="W8" s="610">
        <v>173</v>
      </c>
    </row>
    <row r="9" spans="1:44" s="589" customFormat="1">
      <c r="A9" s="677" t="s">
        <v>2647</v>
      </c>
      <c r="B9" s="608">
        <v>20</v>
      </c>
      <c r="C9" s="610">
        <v>144</v>
      </c>
      <c r="D9" s="591"/>
      <c r="E9" s="677" t="s">
        <v>2647</v>
      </c>
      <c r="F9" s="608">
        <v>20</v>
      </c>
      <c r="G9" s="610">
        <v>148</v>
      </c>
      <c r="H9" s="591"/>
      <c r="I9" s="677" t="s">
        <v>2647</v>
      </c>
      <c r="J9" s="608">
        <v>21</v>
      </c>
      <c r="K9" s="610">
        <v>155</v>
      </c>
      <c r="L9" s="591"/>
      <c r="M9" s="677" t="s">
        <v>2647</v>
      </c>
      <c r="N9" s="608">
        <v>19</v>
      </c>
      <c r="O9" s="610">
        <v>165</v>
      </c>
      <c r="Q9" s="677" t="s">
        <v>2647</v>
      </c>
      <c r="R9" s="608">
        <v>20</v>
      </c>
      <c r="S9" s="610">
        <v>168</v>
      </c>
      <c r="T9" s="591"/>
      <c r="U9" s="677" t="s">
        <v>2647</v>
      </c>
      <c r="V9" s="608">
        <v>21</v>
      </c>
      <c r="W9" s="610">
        <v>184</v>
      </c>
    </row>
    <row r="10" spans="1:44" s="589" customFormat="1">
      <c r="A10" s="677" t="s">
        <v>2648</v>
      </c>
      <c r="B10" s="608">
        <v>20</v>
      </c>
      <c r="C10" s="610">
        <v>144</v>
      </c>
      <c r="D10" s="591"/>
      <c r="E10" s="677" t="s">
        <v>2648</v>
      </c>
      <c r="F10" s="608">
        <v>21</v>
      </c>
      <c r="G10" s="610">
        <v>148</v>
      </c>
      <c r="H10" s="591"/>
      <c r="I10" s="677" t="s">
        <v>2648</v>
      </c>
      <c r="J10" s="608">
        <v>21</v>
      </c>
      <c r="K10" s="610">
        <v>156</v>
      </c>
      <c r="L10" s="591"/>
      <c r="M10" s="677" t="s">
        <v>2648</v>
      </c>
      <c r="N10" s="608">
        <v>19</v>
      </c>
      <c r="O10" s="610">
        <v>165</v>
      </c>
      <c r="Q10" s="677" t="s">
        <v>2648</v>
      </c>
      <c r="R10" s="608">
        <v>20</v>
      </c>
      <c r="S10" s="610">
        <v>168</v>
      </c>
      <c r="T10" s="591"/>
      <c r="U10" s="677" t="s">
        <v>2648</v>
      </c>
      <c r="V10" s="608">
        <v>21</v>
      </c>
      <c r="W10" s="610">
        <v>185</v>
      </c>
    </row>
    <row r="11" spans="1:44" s="589" customFormat="1">
      <c r="A11" s="677" t="s">
        <v>2649</v>
      </c>
      <c r="B11" s="608">
        <v>19</v>
      </c>
      <c r="C11" s="610">
        <v>140</v>
      </c>
      <c r="D11" s="591"/>
      <c r="E11" s="677" t="s">
        <v>2649</v>
      </c>
      <c r="F11" s="608">
        <v>21</v>
      </c>
      <c r="G11" s="610">
        <v>153</v>
      </c>
      <c r="H11" s="591"/>
      <c r="I11" s="677" t="s">
        <v>2649</v>
      </c>
      <c r="J11" s="608">
        <v>21</v>
      </c>
      <c r="K11" s="610">
        <v>156</v>
      </c>
      <c r="L11" s="591"/>
      <c r="M11" s="677" t="s">
        <v>2649</v>
      </c>
      <c r="N11" s="608">
        <v>19</v>
      </c>
      <c r="O11" s="610">
        <v>165</v>
      </c>
      <c r="Q11" s="677" t="s">
        <v>2649</v>
      </c>
      <c r="R11" s="608">
        <v>20</v>
      </c>
      <c r="S11" s="610">
        <v>168</v>
      </c>
      <c r="T11" s="591"/>
      <c r="U11" s="677" t="s">
        <v>2649</v>
      </c>
      <c r="V11" s="608">
        <v>21</v>
      </c>
      <c r="W11" s="610">
        <v>188</v>
      </c>
    </row>
    <row r="12" spans="1:44" s="589" customFormat="1">
      <c r="A12" s="677" t="s">
        <v>2650</v>
      </c>
      <c r="B12" s="608">
        <v>19</v>
      </c>
      <c r="C12" s="610">
        <v>140</v>
      </c>
      <c r="D12" s="591"/>
      <c r="E12" s="677" t="s">
        <v>2650</v>
      </c>
      <c r="F12" s="608">
        <v>21</v>
      </c>
      <c r="G12" s="610">
        <v>153</v>
      </c>
      <c r="H12" s="591"/>
      <c r="I12" s="677" t="s">
        <v>2650</v>
      </c>
      <c r="J12" s="608">
        <v>21</v>
      </c>
      <c r="K12" s="610">
        <v>158</v>
      </c>
      <c r="L12" s="591"/>
      <c r="M12" s="677" t="s">
        <v>2650</v>
      </c>
      <c r="N12" s="608">
        <v>19</v>
      </c>
      <c r="O12" s="610">
        <v>166</v>
      </c>
      <c r="Q12" s="677" t="s">
        <v>2650</v>
      </c>
      <c r="R12" s="608">
        <v>20</v>
      </c>
      <c r="S12" s="610">
        <v>168</v>
      </c>
      <c r="T12" s="591"/>
      <c r="U12" s="677" t="s">
        <v>2650</v>
      </c>
      <c r="V12" s="608">
        <v>21</v>
      </c>
      <c r="W12" s="610">
        <v>194</v>
      </c>
    </row>
    <row r="13" spans="1:44" s="589" customFormat="1">
      <c r="A13" s="677" t="s">
        <v>2651</v>
      </c>
      <c r="B13" s="608">
        <v>19</v>
      </c>
      <c r="C13" s="610">
        <v>140</v>
      </c>
      <c r="D13" s="591"/>
      <c r="E13" s="677" t="s">
        <v>2651</v>
      </c>
      <c r="F13" s="608">
        <v>21</v>
      </c>
      <c r="G13" s="610">
        <v>153</v>
      </c>
      <c r="H13" s="591"/>
      <c r="I13" s="677" t="s">
        <v>2651</v>
      </c>
      <c r="J13" s="608">
        <v>21</v>
      </c>
      <c r="K13" s="610">
        <v>160</v>
      </c>
      <c r="L13" s="591"/>
      <c r="M13" s="677" t="s">
        <v>2651</v>
      </c>
      <c r="N13" s="608">
        <v>19</v>
      </c>
      <c r="O13" s="610">
        <v>166</v>
      </c>
      <c r="Q13" s="677" t="s">
        <v>2651</v>
      </c>
      <c r="R13" s="608">
        <v>20</v>
      </c>
      <c r="S13" s="610">
        <v>168</v>
      </c>
      <c r="T13" s="591"/>
      <c r="U13" s="677" t="s">
        <v>2651</v>
      </c>
      <c r="V13" s="608">
        <v>21</v>
      </c>
      <c r="W13" s="610">
        <v>198</v>
      </c>
    </row>
    <row r="14" spans="1:44" s="589" customFormat="1">
      <c r="A14" s="677" t="s">
        <v>2652</v>
      </c>
      <c r="B14" s="608">
        <v>19</v>
      </c>
      <c r="C14" s="610">
        <v>143</v>
      </c>
      <c r="D14" s="591"/>
      <c r="E14" s="677" t="s">
        <v>2652</v>
      </c>
      <c r="F14" s="608">
        <v>21</v>
      </c>
      <c r="G14" s="610">
        <v>155</v>
      </c>
      <c r="H14" s="591"/>
      <c r="I14" s="677" t="s">
        <v>2652</v>
      </c>
      <c r="J14" s="608">
        <v>21</v>
      </c>
      <c r="K14" s="610">
        <v>160</v>
      </c>
      <c r="L14" s="591"/>
      <c r="M14" s="677" t="s">
        <v>2652</v>
      </c>
      <c r="N14" s="608">
        <v>19</v>
      </c>
      <c r="O14" s="610">
        <v>166</v>
      </c>
      <c r="Q14" s="677" t="s">
        <v>2652</v>
      </c>
      <c r="R14" s="608">
        <v>20</v>
      </c>
      <c r="S14" s="610">
        <v>170</v>
      </c>
      <c r="T14" s="591"/>
      <c r="U14" s="677" t="s">
        <v>2652</v>
      </c>
      <c r="V14" s="608">
        <v>21</v>
      </c>
      <c r="W14" s="610">
        <v>200</v>
      </c>
    </row>
    <row r="15" spans="1:44" s="589" customFormat="1">
      <c r="A15" s="677" t="s">
        <v>2653</v>
      </c>
      <c r="B15" s="608">
        <v>19</v>
      </c>
      <c r="C15" s="610">
        <v>143</v>
      </c>
      <c r="D15" s="591"/>
      <c r="E15" s="677" t="s">
        <v>2653</v>
      </c>
      <c r="F15" s="608">
        <v>21</v>
      </c>
      <c r="G15" s="610">
        <v>154</v>
      </c>
      <c r="H15" s="591"/>
      <c r="I15" s="677" t="s">
        <v>2653</v>
      </c>
      <c r="J15" s="608">
        <v>20</v>
      </c>
      <c r="K15" s="610">
        <v>160</v>
      </c>
      <c r="L15" s="591"/>
      <c r="M15" s="677" t="s">
        <v>2653</v>
      </c>
      <c r="N15" s="608">
        <v>19</v>
      </c>
      <c r="O15" s="610">
        <v>166</v>
      </c>
      <c r="Q15" s="677" t="s">
        <v>2653</v>
      </c>
      <c r="R15" s="608">
        <v>20</v>
      </c>
      <c r="S15" s="610">
        <v>170</v>
      </c>
      <c r="T15" s="591"/>
      <c r="U15" s="677" t="s">
        <v>2653</v>
      </c>
      <c r="V15" s="608">
        <v>21</v>
      </c>
      <c r="W15" s="610">
        <v>207</v>
      </c>
    </row>
    <row r="16" spans="1:44" s="589" customFormat="1">
      <c r="A16" s="677" t="s">
        <v>2654</v>
      </c>
      <c r="B16" s="608">
        <v>20</v>
      </c>
      <c r="C16" s="610">
        <v>143</v>
      </c>
      <c r="D16" s="591"/>
      <c r="E16" s="677" t="s">
        <v>2654</v>
      </c>
      <c r="F16" s="608">
        <v>21</v>
      </c>
      <c r="G16" s="610">
        <v>154</v>
      </c>
      <c r="H16" s="591"/>
      <c r="I16" s="677" t="s">
        <v>2654</v>
      </c>
      <c r="J16" s="608">
        <v>19</v>
      </c>
      <c r="K16" s="610">
        <v>158</v>
      </c>
      <c r="L16" s="591"/>
      <c r="M16" s="677" t="s">
        <v>2654</v>
      </c>
      <c r="N16" s="608">
        <v>19</v>
      </c>
      <c r="O16" s="610">
        <v>168</v>
      </c>
      <c r="Q16" s="677" t="s">
        <v>2654</v>
      </c>
      <c r="R16" s="608">
        <v>20</v>
      </c>
      <c r="S16" s="610">
        <v>171</v>
      </c>
      <c r="T16" s="591"/>
      <c r="U16" s="677" t="s">
        <v>2654</v>
      </c>
      <c r="V16" s="608">
        <v>21</v>
      </c>
      <c r="W16" s="610">
        <v>209</v>
      </c>
    </row>
    <row r="17" spans="1:23" s="589" customFormat="1">
      <c r="A17" s="677" t="s">
        <v>2655</v>
      </c>
      <c r="B17" s="608">
        <v>20</v>
      </c>
      <c r="C17" s="610">
        <v>143</v>
      </c>
      <c r="D17" s="591"/>
      <c r="E17" s="677" t="s">
        <v>2655</v>
      </c>
      <c r="F17" s="608">
        <v>21</v>
      </c>
      <c r="G17" s="610">
        <v>154</v>
      </c>
      <c r="H17" s="591"/>
      <c r="I17" s="677" t="s">
        <v>2655</v>
      </c>
      <c r="J17" s="608">
        <v>19</v>
      </c>
      <c r="K17" s="610">
        <v>159</v>
      </c>
      <c r="L17" s="591"/>
      <c r="M17" s="677" t="s">
        <v>2655</v>
      </c>
      <c r="N17" s="608">
        <v>19</v>
      </c>
      <c r="O17" s="610">
        <v>169</v>
      </c>
      <c r="Q17" s="677" t="s">
        <v>2655</v>
      </c>
      <c r="R17" s="608">
        <v>20</v>
      </c>
      <c r="S17" s="610">
        <v>172</v>
      </c>
      <c r="T17" s="591"/>
      <c r="U17" s="677" t="s">
        <v>2655</v>
      </c>
      <c r="V17" s="608">
        <v>21</v>
      </c>
      <c r="W17" s="610">
        <v>213</v>
      </c>
    </row>
    <row r="18" spans="1:23" s="589" customFormat="1">
      <c r="A18" s="677" t="s">
        <v>2656</v>
      </c>
      <c r="B18" s="608">
        <v>20</v>
      </c>
      <c r="C18" s="610">
        <v>143</v>
      </c>
      <c r="D18" s="591"/>
      <c r="E18" s="677" t="s">
        <v>2656</v>
      </c>
      <c r="F18" s="608">
        <v>21</v>
      </c>
      <c r="G18" s="610">
        <v>155</v>
      </c>
      <c r="H18" s="591"/>
      <c r="I18" s="677" t="s">
        <v>2656</v>
      </c>
      <c r="J18" s="608">
        <v>19</v>
      </c>
      <c r="K18" s="610">
        <v>159</v>
      </c>
      <c r="L18" s="591"/>
      <c r="M18" s="677" t="s">
        <v>2656</v>
      </c>
      <c r="N18" s="608">
        <v>19</v>
      </c>
      <c r="O18" s="610">
        <v>169</v>
      </c>
      <c r="Q18" s="677" t="s">
        <v>2656</v>
      </c>
      <c r="R18" s="608">
        <v>20</v>
      </c>
      <c r="S18" s="610">
        <v>172</v>
      </c>
      <c r="T18" s="591"/>
      <c r="U18" s="677" t="s">
        <v>2656</v>
      </c>
      <c r="V18" s="608">
        <v>21</v>
      </c>
      <c r="W18" s="610">
        <v>214</v>
      </c>
    </row>
    <row r="19" spans="1:23" s="589" customFormat="1" ht="13.5" thickBot="1">
      <c r="A19" s="678" t="s">
        <v>2657</v>
      </c>
      <c r="B19" s="609">
        <v>20</v>
      </c>
      <c r="C19" s="609">
        <v>149</v>
      </c>
      <c r="D19" s="591"/>
      <c r="E19" s="678" t="s">
        <v>2657</v>
      </c>
      <c r="F19" s="609">
        <v>21</v>
      </c>
      <c r="G19" s="609">
        <v>155</v>
      </c>
      <c r="H19" s="591"/>
      <c r="I19" s="678" t="s">
        <v>2657</v>
      </c>
      <c r="J19" s="609">
        <v>19</v>
      </c>
      <c r="K19" s="609">
        <v>159</v>
      </c>
      <c r="L19" s="591"/>
      <c r="M19" s="678" t="s">
        <v>2657</v>
      </c>
      <c r="N19" s="609">
        <v>20</v>
      </c>
      <c r="O19" s="609">
        <v>168</v>
      </c>
      <c r="Q19" s="678" t="s">
        <v>2657</v>
      </c>
      <c r="R19" s="609">
        <v>21</v>
      </c>
      <c r="S19" s="609">
        <v>172</v>
      </c>
      <c r="T19" s="591"/>
      <c r="U19" s="678" t="s">
        <v>2657</v>
      </c>
      <c r="V19" s="609">
        <v>22</v>
      </c>
      <c r="W19" s="609">
        <v>216</v>
      </c>
    </row>
  </sheetData>
  <hyperlinks>
    <hyperlink ref="A1" location="'Table of contents'!A1" display="вернуться на заглавную стр. (содержание)"/>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
  <sheetViews>
    <sheetView zoomScale="80" zoomScaleNormal="80" workbookViewId="0">
      <pane xSplit="2" topLeftCell="C1" activePane="topRight" state="frozen"/>
      <selection pane="topRight" activeCell="F3" sqref="F3"/>
    </sheetView>
  </sheetViews>
  <sheetFormatPr defaultRowHeight="15"/>
  <cols>
    <col min="1" max="1" width="6.140625" style="34" customWidth="1"/>
    <col min="2" max="2" width="52" style="34" customWidth="1"/>
    <col min="3" max="20" width="13.42578125" style="34" customWidth="1"/>
    <col min="21" max="16384" width="9.140625" style="34"/>
  </cols>
  <sheetData>
    <row r="1" spans="1:24" s="410" customFormat="1" ht="15" customHeight="1">
      <c r="A1" s="649" t="s">
        <v>2688</v>
      </c>
    </row>
    <row r="2" spans="1:24" ht="5.0999999999999996" customHeight="1"/>
    <row r="3" spans="1:24" s="260" customFormat="1" ht="18.75" customHeight="1">
      <c r="A3" s="210" t="s">
        <v>3216</v>
      </c>
    </row>
    <row r="4" spans="1:24" s="431" customFormat="1" ht="5.0999999999999996" customHeight="1">
      <c r="A4" s="432"/>
    </row>
    <row r="5" spans="1:24" s="431" customFormat="1" ht="23.25" customHeight="1" thickBot="1">
      <c r="A5" s="695" t="s">
        <v>2799</v>
      </c>
      <c r="C5" s="433"/>
      <c r="D5" s="433"/>
      <c r="E5" s="433"/>
      <c r="F5" s="433"/>
      <c r="G5" s="433"/>
      <c r="H5" s="433"/>
      <c r="I5" s="433"/>
      <c r="J5" s="433"/>
      <c r="K5" s="433"/>
      <c r="L5" s="433"/>
      <c r="M5" s="433"/>
      <c r="N5" s="433"/>
      <c r="O5" s="433"/>
      <c r="P5" s="433"/>
      <c r="Q5" s="433"/>
      <c r="R5" s="433"/>
      <c r="S5" s="433"/>
      <c r="T5" s="433"/>
    </row>
    <row r="6" spans="1:24" s="431" customFormat="1" ht="18" customHeight="1">
      <c r="A6" s="1134"/>
      <c r="B6" s="1137" t="s">
        <v>3240</v>
      </c>
      <c r="C6" s="1136">
        <v>37622</v>
      </c>
      <c r="D6" s="1133"/>
      <c r="E6" s="1132">
        <v>37987</v>
      </c>
      <c r="F6" s="1133"/>
      <c r="G6" s="1132">
        <v>38353</v>
      </c>
      <c r="H6" s="1133"/>
      <c r="I6" s="1132">
        <v>38718</v>
      </c>
      <c r="J6" s="1133"/>
      <c r="K6" s="1132">
        <v>39083</v>
      </c>
      <c r="L6" s="1133"/>
      <c r="M6" s="1132">
        <v>39173</v>
      </c>
      <c r="N6" s="1133"/>
      <c r="O6" s="1132">
        <v>39264</v>
      </c>
      <c r="P6" s="1133"/>
      <c r="Q6" s="1132">
        <v>39356</v>
      </c>
      <c r="R6" s="1133"/>
      <c r="S6" s="1132">
        <v>39448</v>
      </c>
      <c r="T6" s="1133"/>
    </row>
    <row r="7" spans="1:24" s="436" customFormat="1" ht="26.25" thickBot="1">
      <c r="A7" s="1135"/>
      <c r="B7" s="1138"/>
      <c r="C7" s="434" t="s">
        <v>2919</v>
      </c>
      <c r="D7" s="435" t="s">
        <v>3241</v>
      </c>
      <c r="E7" s="434" t="s">
        <v>2919</v>
      </c>
      <c r="F7" s="435" t="s">
        <v>3241</v>
      </c>
      <c r="G7" s="435" t="s">
        <v>2919</v>
      </c>
      <c r="H7" s="435" t="s">
        <v>3241</v>
      </c>
      <c r="I7" s="435" t="s">
        <v>2919</v>
      </c>
      <c r="J7" s="435" t="s">
        <v>3241</v>
      </c>
      <c r="K7" s="435" t="s">
        <v>2919</v>
      </c>
      <c r="L7" s="435" t="s">
        <v>3241</v>
      </c>
      <c r="M7" s="435" t="s">
        <v>2919</v>
      </c>
      <c r="N7" s="435" t="s">
        <v>3241</v>
      </c>
      <c r="O7" s="435" t="s">
        <v>2919</v>
      </c>
      <c r="P7" s="435" t="s">
        <v>3241</v>
      </c>
      <c r="Q7" s="435" t="s">
        <v>2919</v>
      </c>
      <c r="R7" s="435" t="s">
        <v>3241</v>
      </c>
      <c r="S7" s="435" t="s">
        <v>2919</v>
      </c>
      <c r="T7" s="435" t="s">
        <v>3241</v>
      </c>
    </row>
    <row r="8" spans="1:24" s="440" customFormat="1" ht="15" customHeight="1">
      <c r="A8" s="438"/>
      <c r="B8" s="974" t="s">
        <v>2919</v>
      </c>
      <c r="C8" s="439">
        <f t="shared" ref="C8:S8" si="0">SUM(C9:C31)</f>
        <v>1802.5367000000001</v>
      </c>
      <c r="D8" s="439">
        <f t="shared" si="0"/>
        <v>756.90210000000002</v>
      </c>
      <c r="E8" s="439">
        <f t="shared" si="0"/>
        <v>1950.28901</v>
      </c>
      <c r="F8" s="439">
        <f t="shared" si="0"/>
        <v>905.95460000000003</v>
      </c>
      <c r="G8" s="439">
        <f t="shared" si="0"/>
        <v>2425.1380000000004</v>
      </c>
      <c r="H8" s="439">
        <f t="shared" si="0"/>
        <v>1391.6562000000001</v>
      </c>
      <c r="I8" s="439">
        <f t="shared" si="0"/>
        <v>2659.605</v>
      </c>
      <c r="J8" s="439">
        <f t="shared" si="0"/>
        <v>1663.4082000000003</v>
      </c>
      <c r="K8" s="439">
        <f t="shared" si="0"/>
        <v>3598.4921669999999</v>
      </c>
      <c r="L8" s="439">
        <f t="shared" si="0"/>
        <v>2336.6854900000003</v>
      </c>
      <c r="M8" s="439">
        <f t="shared" si="0"/>
        <v>3900.3605669999997</v>
      </c>
      <c r="N8" s="439">
        <f t="shared" si="0"/>
        <v>2255.0576599999999</v>
      </c>
      <c r="O8" s="439">
        <f t="shared" si="0"/>
        <v>4281.8396670000002</v>
      </c>
      <c r="P8" s="439">
        <f t="shared" si="0"/>
        <v>2551.95685</v>
      </c>
      <c r="Q8" s="439">
        <f t="shared" si="0"/>
        <v>4617.7867719999995</v>
      </c>
      <c r="R8" s="439">
        <f t="shared" si="0"/>
        <v>2627.9965700000002</v>
      </c>
      <c r="S8" s="439">
        <f t="shared" si="0"/>
        <v>5805.8304470000003</v>
      </c>
      <c r="T8" s="439">
        <f>SUM(T9:T31)</f>
        <v>3566.9272249999999</v>
      </c>
      <c r="W8" s="441"/>
      <c r="X8" s="441"/>
    </row>
    <row r="9" spans="1:24" s="431" customFormat="1" ht="15" customHeight="1">
      <c r="A9" s="442">
        <v>1</v>
      </c>
      <c r="B9" s="975" t="s">
        <v>3217</v>
      </c>
      <c r="C9" s="444">
        <v>200</v>
      </c>
      <c r="D9" s="444">
        <v>100.74380000000001</v>
      </c>
      <c r="E9" s="444">
        <v>200</v>
      </c>
      <c r="F9" s="444">
        <v>136.12</v>
      </c>
      <c r="G9" s="444">
        <v>300</v>
      </c>
      <c r="H9" s="444">
        <v>236.21700000000001</v>
      </c>
      <c r="I9" s="444">
        <v>300</v>
      </c>
      <c r="J9" s="444">
        <v>236.21700000000001</v>
      </c>
      <c r="K9" s="444">
        <v>300</v>
      </c>
      <c r="L9" s="444">
        <v>218.89660000000001</v>
      </c>
      <c r="M9" s="444">
        <v>300</v>
      </c>
      <c r="N9" s="444">
        <v>218.797</v>
      </c>
      <c r="O9" s="444">
        <v>400</v>
      </c>
      <c r="P9" s="444">
        <v>321.6626</v>
      </c>
      <c r="Q9" s="444">
        <v>399.99979999999999</v>
      </c>
      <c r="R9" s="444">
        <v>369.33780000000002</v>
      </c>
      <c r="S9" s="444">
        <v>700</v>
      </c>
      <c r="T9" s="444">
        <v>671.07809999999995</v>
      </c>
      <c r="W9" s="441"/>
      <c r="X9" s="441"/>
    </row>
    <row r="10" spans="1:24" s="431" customFormat="1" ht="15" customHeight="1">
      <c r="A10" s="442">
        <v>2</v>
      </c>
      <c r="B10" s="976" t="s">
        <v>3228</v>
      </c>
      <c r="C10" s="443" t="s">
        <v>15</v>
      </c>
      <c r="D10" s="443" t="s">
        <v>15</v>
      </c>
      <c r="E10" s="443" t="s">
        <v>15</v>
      </c>
      <c r="F10" s="443" t="s">
        <v>15</v>
      </c>
      <c r="G10" s="443" t="s">
        <v>15</v>
      </c>
      <c r="H10" s="443" t="s">
        <v>15</v>
      </c>
      <c r="I10" s="443" t="s">
        <v>15</v>
      </c>
      <c r="J10" s="443" t="s">
        <v>15</v>
      </c>
      <c r="K10" s="443" t="s">
        <v>15</v>
      </c>
      <c r="L10" s="443" t="s">
        <v>15</v>
      </c>
      <c r="M10" s="443">
        <v>300</v>
      </c>
      <c r="N10" s="443" t="s">
        <v>15</v>
      </c>
      <c r="O10" s="443">
        <v>300</v>
      </c>
      <c r="P10" s="443" t="s">
        <v>15</v>
      </c>
      <c r="Q10" s="443">
        <v>300</v>
      </c>
      <c r="R10" s="443" t="s">
        <v>15</v>
      </c>
      <c r="S10" s="443">
        <v>300</v>
      </c>
      <c r="T10" s="443" t="s">
        <v>15</v>
      </c>
      <c r="W10" s="441"/>
      <c r="X10" s="441"/>
    </row>
    <row r="11" spans="1:24" s="431" customFormat="1" ht="15" customHeight="1">
      <c r="A11" s="442">
        <v>3</v>
      </c>
      <c r="B11" s="976" t="s">
        <v>3229</v>
      </c>
      <c r="C11" s="443" t="s">
        <v>15</v>
      </c>
      <c r="D11" s="443" t="s">
        <v>15</v>
      </c>
      <c r="E11" s="443">
        <v>60</v>
      </c>
      <c r="F11" s="443">
        <v>28.95</v>
      </c>
      <c r="G11" s="443">
        <v>200</v>
      </c>
      <c r="H11" s="443">
        <v>87.5</v>
      </c>
      <c r="I11" s="443" t="s">
        <v>15</v>
      </c>
      <c r="J11" s="443" t="s">
        <v>15</v>
      </c>
      <c r="K11" s="443" t="s">
        <v>15</v>
      </c>
      <c r="L11" s="443" t="s">
        <v>15</v>
      </c>
      <c r="M11" s="443" t="s">
        <v>15</v>
      </c>
      <c r="N11" s="443" t="s">
        <v>15</v>
      </c>
      <c r="O11" s="443" t="s">
        <v>15</v>
      </c>
      <c r="P11" s="443" t="s">
        <v>15</v>
      </c>
      <c r="Q11" s="443" t="s">
        <v>15</v>
      </c>
      <c r="R11" s="443" t="s">
        <v>15</v>
      </c>
      <c r="S11" s="443" t="s">
        <v>15</v>
      </c>
      <c r="T11" s="443" t="s">
        <v>15</v>
      </c>
      <c r="W11" s="441"/>
      <c r="X11" s="441"/>
    </row>
    <row r="12" spans="1:24" s="431" customFormat="1" ht="15" customHeight="1">
      <c r="A12" s="442">
        <v>4</v>
      </c>
      <c r="B12" s="977" t="s">
        <v>3218</v>
      </c>
      <c r="C12" s="444">
        <v>55</v>
      </c>
      <c r="D12" s="444">
        <v>18.872</v>
      </c>
      <c r="E12" s="444">
        <v>55</v>
      </c>
      <c r="F12" s="444">
        <v>18.754999999999999</v>
      </c>
      <c r="G12" s="444">
        <v>55</v>
      </c>
      <c r="H12" s="444">
        <v>13.156000000000001</v>
      </c>
      <c r="I12" s="444">
        <v>63</v>
      </c>
      <c r="J12" s="444">
        <v>17.823</v>
      </c>
      <c r="K12" s="444">
        <v>62.999900000000004</v>
      </c>
      <c r="L12" s="444">
        <v>11.8779</v>
      </c>
      <c r="M12" s="444">
        <v>63</v>
      </c>
      <c r="N12" s="444">
        <v>11.878</v>
      </c>
      <c r="O12" s="444">
        <v>63</v>
      </c>
      <c r="P12" s="444">
        <v>11.878</v>
      </c>
      <c r="Q12" s="444">
        <v>263</v>
      </c>
      <c r="R12" s="444">
        <v>43.878</v>
      </c>
      <c r="S12" s="444">
        <v>263</v>
      </c>
      <c r="T12" s="444">
        <v>43.878</v>
      </c>
      <c r="W12" s="441"/>
      <c r="X12" s="441"/>
    </row>
    <row r="13" spans="1:24" s="445" customFormat="1" ht="15" customHeight="1">
      <c r="A13" s="442">
        <v>5</v>
      </c>
      <c r="B13" s="975" t="s">
        <v>3219</v>
      </c>
      <c r="C13" s="444">
        <v>71.2</v>
      </c>
      <c r="D13" s="444">
        <v>6.8</v>
      </c>
      <c r="E13" s="444">
        <v>71.2</v>
      </c>
      <c r="F13" s="444">
        <v>6.7996000000000008</v>
      </c>
      <c r="G13" s="444">
        <v>108.6</v>
      </c>
      <c r="H13" s="444">
        <v>37.358400000000003</v>
      </c>
      <c r="I13" s="444">
        <v>150</v>
      </c>
      <c r="J13" s="444">
        <v>110.879</v>
      </c>
      <c r="K13" s="444">
        <v>500</v>
      </c>
      <c r="L13" s="444">
        <v>470.89044999999999</v>
      </c>
      <c r="M13" s="444">
        <v>500</v>
      </c>
      <c r="N13" s="444">
        <v>470.89044999999999</v>
      </c>
      <c r="O13" s="444">
        <v>500</v>
      </c>
      <c r="P13" s="444">
        <v>470.89044999999999</v>
      </c>
      <c r="Q13" s="444">
        <v>500</v>
      </c>
      <c r="R13" s="444">
        <v>470.89044999999999</v>
      </c>
      <c r="S13" s="444">
        <v>500</v>
      </c>
      <c r="T13" s="444">
        <v>470.90944999999999</v>
      </c>
      <c r="W13" s="446"/>
      <c r="X13" s="446"/>
    </row>
    <row r="14" spans="1:24" s="437" customFormat="1" ht="15" customHeight="1">
      <c r="A14" s="442">
        <v>6</v>
      </c>
      <c r="B14" s="978" t="s">
        <v>3220</v>
      </c>
      <c r="C14" s="444">
        <v>63</v>
      </c>
      <c r="D14" s="444">
        <v>63</v>
      </c>
      <c r="E14" s="444">
        <v>63</v>
      </c>
      <c r="F14" s="444">
        <v>63</v>
      </c>
      <c r="G14" s="444">
        <v>63</v>
      </c>
      <c r="H14" s="444">
        <v>63</v>
      </c>
      <c r="I14" s="444">
        <v>63</v>
      </c>
      <c r="J14" s="444">
        <v>63</v>
      </c>
      <c r="K14" s="443">
        <v>79.787999999999997</v>
      </c>
      <c r="L14" s="443">
        <v>79.787999999999997</v>
      </c>
      <c r="M14" s="443">
        <v>79.787999999999997</v>
      </c>
      <c r="N14" s="443" t="s">
        <v>15</v>
      </c>
      <c r="O14" s="443">
        <v>79.787999999999997</v>
      </c>
      <c r="P14" s="443" t="s">
        <v>15</v>
      </c>
      <c r="Q14" s="443">
        <v>79.787999999999997</v>
      </c>
      <c r="R14" s="443" t="s">
        <v>15</v>
      </c>
      <c r="S14" s="443">
        <v>79.787999999999997</v>
      </c>
      <c r="T14" s="443" t="s">
        <v>15</v>
      </c>
      <c r="W14" s="441"/>
      <c r="X14" s="441"/>
    </row>
    <row r="15" spans="1:24" s="437" customFormat="1" ht="15" customHeight="1">
      <c r="A15" s="442">
        <v>7</v>
      </c>
      <c r="B15" s="979" t="s">
        <v>3221</v>
      </c>
      <c r="C15" s="444">
        <v>38</v>
      </c>
      <c r="D15" s="74" t="s">
        <v>15</v>
      </c>
      <c r="E15" s="444">
        <v>47</v>
      </c>
      <c r="F15" s="74" t="s">
        <v>15</v>
      </c>
      <c r="G15" s="444">
        <v>60</v>
      </c>
      <c r="H15" s="74" t="s">
        <v>15</v>
      </c>
      <c r="I15" s="444">
        <v>80</v>
      </c>
      <c r="J15" s="74" t="s">
        <v>15</v>
      </c>
      <c r="K15" s="443">
        <v>100.000067</v>
      </c>
      <c r="L15" s="74" t="s">
        <v>15</v>
      </c>
      <c r="M15" s="443">
        <v>100.000067</v>
      </c>
      <c r="N15" s="74" t="s">
        <v>15</v>
      </c>
      <c r="O15" s="443">
        <v>100.000067</v>
      </c>
      <c r="P15" s="74" t="s">
        <v>15</v>
      </c>
      <c r="Q15" s="443">
        <v>100.000072</v>
      </c>
      <c r="R15" s="74" t="s">
        <v>15</v>
      </c>
      <c r="S15" s="443">
        <v>125.000072</v>
      </c>
      <c r="T15" s="74" t="s">
        <v>15</v>
      </c>
      <c r="W15" s="441"/>
      <c r="X15" s="441"/>
    </row>
    <row r="16" spans="1:24" s="431" customFormat="1" ht="15" customHeight="1">
      <c r="A16" s="442">
        <v>8</v>
      </c>
      <c r="B16" s="980" t="s">
        <v>3230</v>
      </c>
      <c r="C16" s="444">
        <v>100</v>
      </c>
      <c r="D16" s="444">
        <v>34.518999999999998</v>
      </c>
      <c r="E16" s="444">
        <v>100</v>
      </c>
      <c r="F16" s="444">
        <v>76.930000000000007</v>
      </c>
      <c r="G16" s="444">
        <v>230</v>
      </c>
      <c r="H16" s="444">
        <v>163.30000000000001</v>
      </c>
      <c r="I16" s="444">
        <v>480</v>
      </c>
      <c r="J16" s="444">
        <v>340.8</v>
      </c>
      <c r="K16" s="443">
        <v>480</v>
      </c>
      <c r="L16" s="443">
        <v>340.8</v>
      </c>
      <c r="M16" s="443">
        <v>480</v>
      </c>
      <c r="N16" s="443">
        <v>340.8</v>
      </c>
      <c r="O16" s="443">
        <v>480</v>
      </c>
      <c r="P16" s="443">
        <v>340.8</v>
      </c>
      <c r="Q16" s="443">
        <v>480</v>
      </c>
      <c r="R16" s="443">
        <v>340.8</v>
      </c>
      <c r="S16" s="443">
        <v>800</v>
      </c>
      <c r="T16" s="443">
        <v>568</v>
      </c>
      <c r="W16" s="441"/>
      <c r="X16" s="441"/>
    </row>
    <row r="17" spans="1:24" s="437" customFormat="1" ht="15" customHeight="1">
      <c r="A17" s="442">
        <v>9</v>
      </c>
      <c r="B17" s="980" t="s">
        <v>3231</v>
      </c>
      <c r="C17" s="444">
        <v>54.052800000000005</v>
      </c>
      <c r="D17" s="74">
        <v>54.052800000000005</v>
      </c>
      <c r="E17" s="444">
        <v>100</v>
      </c>
      <c r="F17" s="74">
        <v>100</v>
      </c>
      <c r="G17" s="444">
        <v>132.54</v>
      </c>
      <c r="H17" s="74">
        <v>132.54</v>
      </c>
      <c r="I17" s="444">
        <v>132.54</v>
      </c>
      <c r="J17" s="74">
        <v>132.54</v>
      </c>
      <c r="K17" s="444">
        <v>132.54</v>
      </c>
      <c r="L17" s="74">
        <v>132.54</v>
      </c>
      <c r="M17" s="444">
        <v>132.54</v>
      </c>
      <c r="N17" s="74">
        <v>132.54</v>
      </c>
      <c r="O17" s="444">
        <v>132.54</v>
      </c>
      <c r="P17" s="74">
        <v>132.54</v>
      </c>
      <c r="Q17" s="444">
        <v>132.54</v>
      </c>
      <c r="R17" s="74">
        <v>132.54</v>
      </c>
      <c r="S17" s="444">
        <v>132.54</v>
      </c>
      <c r="T17" s="74">
        <v>132.54</v>
      </c>
      <c r="W17" s="441"/>
      <c r="X17" s="441"/>
    </row>
    <row r="18" spans="1:24" s="431" customFormat="1" ht="15" customHeight="1">
      <c r="A18" s="442">
        <v>10</v>
      </c>
      <c r="B18" s="975" t="s">
        <v>3222</v>
      </c>
      <c r="C18" s="444">
        <v>50</v>
      </c>
      <c r="D18" s="74" t="s">
        <v>15</v>
      </c>
      <c r="E18" s="444">
        <v>70.72</v>
      </c>
      <c r="F18" s="74" t="s">
        <v>15</v>
      </c>
      <c r="G18" s="444">
        <v>77.293999999999997</v>
      </c>
      <c r="H18" s="74" t="s">
        <v>15</v>
      </c>
      <c r="I18" s="444">
        <v>77.825000000000003</v>
      </c>
      <c r="J18" s="74" t="s">
        <v>15</v>
      </c>
      <c r="K18" s="444">
        <v>130</v>
      </c>
      <c r="L18" s="74" t="s">
        <v>15</v>
      </c>
      <c r="M18" s="444">
        <v>130</v>
      </c>
      <c r="N18" s="74" t="s">
        <v>15</v>
      </c>
      <c r="O18" s="444">
        <v>130</v>
      </c>
      <c r="P18" s="74" t="s">
        <v>15</v>
      </c>
      <c r="Q18" s="444">
        <v>180</v>
      </c>
      <c r="R18" s="74" t="s">
        <v>15</v>
      </c>
      <c r="S18" s="444">
        <v>180</v>
      </c>
      <c r="T18" s="74" t="s">
        <v>15</v>
      </c>
      <c r="W18" s="441"/>
      <c r="X18" s="441"/>
    </row>
    <row r="19" spans="1:24" s="431" customFormat="1" ht="15" customHeight="1">
      <c r="A19" s="442">
        <v>11</v>
      </c>
      <c r="B19" s="980" t="s">
        <v>3232</v>
      </c>
      <c r="C19" s="444">
        <v>25.25</v>
      </c>
      <c r="D19" s="444">
        <v>0.25</v>
      </c>
      <c r="E19" s="444">
        <v>35</v>
      </c>
      <c r="F19" s="444">
        <v>4.8019999999999996</v>
      </c>
      <c r="G19" s="444">
        <v>35</v>
      </c>
      <c r="H19" s="444">
        <v>4.8019999999999996</v>
      </c>
      <c r="I19" s="444">
        <v>35</v>
      </c>
      <c r="J19" s="444">
        <v>4.8550000000000004</v>
      </c>
      <c r="K19" s="444">
        <v>60</v>
      </c>
      <c r="L19" s="444">
        <v>3.6720000000000002</v>
      </c>
      <c r="M19" s="444">
        <v>60</v>
      </c>
      <c r="N19" s="444">
        <v>0.25019999999999998</v>
      </c>
      <c r="O19" s="444">
        <v>60</v>
      </c>
      <c r="P19" s="444">
        <v>0.25019999999999998</v>
      </c>
      <c r="Q19" s="444">
        <v>60</v>
      </c>
      <c r="R19" s="444">
        <v>0.25019999999999998</v>
      </c>
      <c r="S19" s="444">
        <v>71.320899999999995</v>
      </c>
      <c r="T19" s="444">
        <v>0.312</v>
      </c>
      <c r="W19" s="441"/>
      <c r="X19" s="441"/>
    </row>
    <row r="20" spans="1:24" s="431" customFormat="1" ht="15" customHeight="1">
      <c r="A20" s="442">
        <v>12</v>
      </c>
      <c r="B20" s="975" t="s">
        <v>3223</v>
      </c>
      <c r="C20" s="443">
        <v>100</v>
      </c>
      <c r="D20" s="443">
        <v>72.352000000000004</v>
      </c>
      <c r="E20" s="443">
        <v>100</v>
      </c>
      <c r="F20" s="443">
        <v>73.971999999999994</v>
      </c>
      <c r="G20" s="443">
        <v>100</v>
      </c>
      <c r="H20" s="443">
        <v>73.971999999999994</v>
      </c>
      <c r="I20" s="443">
        <v>100</v>
      </c>
      <c r="J20" s="443">
        <v>93.581000000000003</v>
      </c>
      <c r="K20" s="443">
        <v>100</v>
      </c>
      <c r="L20" s="443">
        <v>93.58</v>
      </c>
      <c r="M20" s="443">
        <v>100</v>
      </c>
      <c r="N20" s="443">
        <v>93.58</v>
      </c>
      <c r="O20" s="443">
        <v>99.82</v>
      </c>
      <c r="P20" s="443">
        <v>93.58</v>
      </c>
      <c r="Q20" s="443">
        <v>100</v>
      </c>
      <c r="R20" s="443">
        <v>93.691999999999993</v>
      </c>
      <c r="S20" s="443">
        <v>100</v>
      </c>
      <c r="T20" s="443">
        <v>93.691999999999993</v>
      </c>
      <c r="W20" s="441"/>
      <c r="X20" s="441"/>
    </row>
    <row r="21" spans="1:24" s="445" customFormat="1" ht="15" customHeight="1">
      <c r="A21" s="442">
        <v>13</v>
      </c>
      <c r="B21" s="981" t="s">
        <v>3233</v>
      </c>
      <c r="C21" s="443">
        <v>322.66429999999997</v>
      </c>
      <c r="D21" s="74">
        <v>290.39790000000005</v>
      </c>
      <c r="E21" s="443">
        <v>309.33140000000003</v>
      </c>
      <c r="F21" s="74">
        <v>278.39800000000002</v>
      </c>
      <c r="G21" s="443">
        <v>291.37200000000001</v>
      </c>
      <c r="H21" s="74">
        <v>262.23480000000001</v>
      </c>
      <c r="I21" s="443">
        <v>289.108</v>
      </c>
      <c r="J21" s="74">
        <v>260.19720000000001</v>
      </c>
      <c r="K21" s="443">
        <v>266.86659999999995</v>
      </c>
      <c r="L21" s="74">
        <v>240.17994000000002</v>
      </c>
      <c r="M21" s="443">
        <v>268.73490000000004</v>
      </c>
      <c r="N21" s="74">
        <v>241.86141000000001</v>
      </c>
      <c r="O21" s="443">
        <v>265.64999999999998</v>
      </c>
      <c r="P21" s="74">
        <v>239.08500000000001</v>
      </c>
      <c r="Q21" s="443">
        <v>261.4178</v>
      </c>
      <c r="R21" s="74">
        <v>235.27601999999999</v>
      </c>
      <c r="S21" s="443">
        <v>354.99799999999999</v>
      </c>
      <c r="T21" s="74">
        <v>319.4982</v>
      </c>
      <c r="W21" s="446"/>
      <c r="X21" s="446"/>
    </row>
    <row r="22" spans="1:24" s="447" customFormat="1" ht="15" customHeight="1">
      <c r="A22" s="442">
        <v>14</v>
      </c>
      <c r="B22" s="982" t="s">
        <v>3224</v>
      </c>
      <c r="C22" s="443">
        <v>35</v>
      </c>
      <c r="D22" s="443" t="s">
        <v>15</v>
      </c>
      <c r="E22" s="443">
        <v>35</v>
      </c>
      <c r="F22" s="443" t="s">
        <v>15</v>
      </c>
      <c r="G22" s="443">
        <v>40</v>
      </c>
      <c r="H22" s="443">
        <v>35.479999999999997</v>
      </c>
      <c r="I22" s="443">
        <v>100</v>
      </c>
      <c r="J22" s="443">
        <v>80.795000000000002</v>
      </c>
      <c r="K22" s="443">
        <v>110</v>
      </c>
      <c r="L22" s="443" t="s">
        <v>15</v>
      </c>
      <c r="M22" s="443">
        <v>110</v>
      </c>
      <c r="N22" s="443" t="s">
        <v>15</v>
      </c>
      <c r="O22" s="443">
        <v>110</v>
      </c>
      <c r="P22" s="443" t="s">
        <v>15</v>
      </c>
      <c r="Q22" s="443">
        <v>199.99950000000001</v>
      </c>
      <c r="R22" s="443">
        <v>6.1499999999999999E-2</v>
      </c>
      <c r="S22" s="443">
        <v>199.99950000000001</v>
      </c>
      <c r="T22" s="443">
        <v>6.1499999999999999E-2</v>
      </c>
      <c r="W22" s="446"/>
      <c r="X22" s="446"/>
    </row>
    <row r="23" spans="1:24" s="431" customFormat="1" ht="15" customHeight="1">
      <c r="A23" s="442">
        <v>15</v>
      </c>
      <c r="B23" s="975" t="s">
        <v>3225</v>
      </c>
      <c r="C23" s="448">
        <v>100</v>
      </c>
      <c r="D23" s="448" t="s">
        <v>15</v>
      </c>
      <c r="E23" s="448">
        <v>100</v>
      </c>
      <c r="F23" s="448" t="s">
        <v>15</v>
      </c>
      <c r="G23" s="448">
        <v>100</v>
      </c>
      <c r="H23" s="448" t="s">
        <v>15</v>
      </c>
      <c r="I23" s="448">
        <v>100</v>
      </c>
      <c r="J23" s="448" t="s">
        <v>15</v>
      </c>
      <c r="K23" s="448">
        <v>100</v>
      </c>
      <c r="L23" s="448" t="s">
        <v>15</v>
      </c>
      <c r="M23" s="448">
        <v>100</v>
      </c>
      <c r="N23" s="448" t="s">
        <v>15</v>
      </c>
      <c r="O23" s="448">
        <v>110</v>
      </c>
      <c r="P23" s="448" t="s">
        <v>15</v>
      </c>
      <c r="Q23" s="448">
        <v>110</v>
      </c>
      <c r="R23" s="448" t="s">
        <v>15</v>
      </c>
      <c r="S23" s="448">
        <v>110</v>
      </c>
      <c r="T23" s="448" t="s">
        <v>15</v>
      </c>
      <c r="W23" s="441"/>
      <c r="X23" s="441"/>
    </row>
    <row r="24" spans="1:24" s="445" customFormat="1" ht="15" customHeight="1">
      <c r="A24" s="442">
        <v>16</v>
      </c>
      <c r="B24" s="983" t="s">
        <v>3234</v>
      </c>
      <c r="C24" s="444">
        <v>120.91200000000001</v>
      </c>
      <c r="D24" s="74" t="s">
        <v>15</v>
      </c>
      <c r="E24" s="444">
        <v>120.91200000000001</v>
      </c>
      <c r="F24" s="74" t="s">
        <v>15</v>
      </c>
      <c r="G24" s="444">
        <v>120.91200000000001</v>
      </c>
      <c r="H24" s="74" t="s">
        <v>15</v>
      </c>
      <c r="I24" s="444">
        <v>120.91200000000001</v>
      </c>
      <c r="J24" s="448" t="s">
        <v>15</v>
      </c>
      <c r="K24" s="443">
        <v>138.91200000000001</v>
      </c>
      <c r="L24" s="74" t="s">
        <v>15</v>
      </c>
      <c r="M24" s="443">
        <v>138.91200000000001</v>
      </c>
      <c r="N24" s="74" t="s">
        <v>15</v>
      </c>
      <c r="O24" s="443">
        <v>138.91200000000001</v>
      </c>
      <c r="P24" s="74" t="s">
        <v>15</v>
      </c>
      <c r="Q24" s="443">
        <v>138.91200000000001</v>
      </c>
      <c r="R24" s="74" t="s">
        <v>15</v>
      </c>
      <c r="S24" s="443">
        <v>160.911</v>
      </c>
      <c r="T24" s="74" t="s">
        <v>15</v>
      </c>
      <c r="W24" s="446"/>
      <c r="X24" s="446"/>
    </row>
    <row r="25" spans="1:24" s="445" customFormat="1" ht="15" customHeight="1">
      <c r="A25" s="442">
        <v>17</v>
      </c>
      <c r="B25" s="984" t="s">
        <v>3235</v>
      </c>
      <c r="C25" s="443" t="s">
        <v>15</v>
      </c>
      <c r="D25" s="74" t="s">
        <v>15</v>
      </c>
      <c r="E25" s="443" t="s">
        <v>15</v>
      </c>
      <c r="F25" s="74" t="s">
        <v>15</v>
      </c>
      <c r="G25" s="443" t="s">
        <v>15</v>
      </c>
      <c r="H25" s="74" t="s">
        <v>15</v>
      </c>
      <c r="I25" s="443" t="s">
        <v>15</v>
      </c>
      <c r="J25" s="448" t="s">
        <v>15</v>
      </c>
      <c r="K25" s="443" t="s">
        <v>15</v>
      </c>
      <c r="L25" s="74" t="s">
        <v>15</v>
      </c>
      <c r="M25" s="74" t="s">
        <v>15</v>
      </c>
      <c r="N25" s="74" t="s">
        <v>15</v>
      </c>
      <c r="O25" s="74" t="s">
        <v>15</v>
      </c>
      <c r="P25" s="74" t="s">
        <v>15</v>
      </c>
      <c r="Q25" s="74" t="s">
        <v>15</v>
      </c>
      <c r="R25" s="74" t="s">
        <v>15</v>
      </c>
      <c r="S25" s="443">
        <v>300</v>
      </c>
      <c r="T25" s="74">
        <v>300</v>
      </c>
      <c r="W25" s="446"/>
      <c r="X25" s="446"/>
    </row>
    <row r="26" spans="1:24" s="431" customFormat="1" ht="15" customHeight="1">
      <c r="A26" s="442">
        <v>18</v>
      </c>
      <c r="B26" s="980" t="s">
        <v>3236</v>
      </c>
      <c r="C26" s="443">
        <v>100</v>
      </c>
      <c r="D26" s="443" t="s">
        <v>15</v>
      </c>
      <c r="E26" s="443">
        <v>100</v>
      </c>
      <c r="F26" s="443" t="s">
        <v>15</v>
      </c>
      <c r="G26" s="443">
        <v>100</v>
      </c>
      <c r="H26" s="443" t="s">
        <v>15</v>
      </c>
      <c r="I26" s="443">
        <v>103.8</v>
      </c>
      <c r="J26" s="448" t="s">
        <v>15</v>
      </c>
      <c r="K26" s="443">
        <v>108.79</v>
      </c>
      <c r="L26" s="443" t="s">
        <v>15</v>
      </c>
      <c r="M26" s="443">
        <v>108.79</v>
      </c>
      <c r="N26" s="443" t="s">
        <v>15</v>
      </c>
      <c r="O26" s="443">
        <v>116.22</v>
      </c>
      <c r="P26" s="443" t="s">
        <v>15</v>
      </c>
      <c r="Q26" s="443">
        <v>116.22</v>
      </c>
      <c r="R26" s="443" t="s">
        <v>15</v>
      </c>
      <c r="S26" s="443">
        <v>116.22</v>
      </c>
      <c r="T26" s="443" t="s">
        <v>15</v>
      </c>
      <c r="W26" s="441"/>
      <c r="X26" s="441"/>
    </row>
    <row r="27" spans="1:24" s="431" customFormat="1" ht="15" customHeight="1">
      <c r="A27" s="442">
        <v>19</v>
      </c>
      <c r="B27" s="981" t="s">
        <v>3237</v>
      </c>
      <c r="C27" s="444">
        <v>26</v>
      </c>
      <c r="D27" s="444">
        <v>0.52</v>
      </c>
      <c r="E27" s="444">
        <v>31</v>
      </c>
      <c r="F27" s="444">
        <v>0.58899999999999997</v>
      </c>
      <c r="G27" s="444">
        <v>36</v>
      </c>
      <c r="H27" s="444">
        <v>0.58899999999999997</v>
      </c>
      <c r="I27" s="444">
        <v>48</v>
      </c>
      <c r="J27" s="444">
        <v>0.90100000000000002</v>
      </c>
      <c r="K27" s="444">
        <v>63</v>
      </c>
      <c r="L27" s="444">
        <v>1.1819999999999999</v>
      </c>
      <c r="M27" s="444">
        <v>63</v>
      </c>
      <c r="N27" s="444">
        <v>1.1819999999999999</v>
      </c>
      <c r="O27" s="444">
        <v>88</v>
      </c>
      <c r="P27" s="444">
        <v>1.651</v>
      </c>
      <c r="Q27" s="444">
        <v>88</v>
      </c>
      <c r="R27" s="444">
        <v>1.651</v>
      </c>
      <c r="S27" s="444">
        <v>88</v>
      </c>
      <c r="T27" s="444">
        <v>1.651</v>
      </c>
      <c r="W27" s="441"/>
      <c r="X27" s="441"/>
    </row>
    <row r="28" spans="1:24" s="431" customFormat="1" ht="15" customHeight="1">
      <c r="A28" s="442">
        <v>20</v>
      </c>
      <c r="B28" s="980" t="s">
        <v>3238</v>
      </c>
      <c r="C28" s="443" t="s">
        <v>15</v>
      </c>
      <c r="D28" s="74" t="s">
        <v>15</v>
      </c>
      <c r="E28" s="443" t="s">
        <v>15</v>
      </c>
      <c r="F28" s="74" t="s">
        <v>15</v>
      </c>
      <c r="G28" s="443" t="s">
        <v>15</v>
      </c>
      <c r="H28" s="74" t="s">
        <v>15</v>
      </c>
      <c r="I28" s="443" t="s">
        <v>15</v>
      </c>
      <c r="J28" s="74" t="s">
        <v>15</v>
      </c>
      <c r="K28" s="444">
        <v>300</v>
      </c>
      <c r="L28" s="74">
        <v>300</v>
      </c>
      <c r="M28" s="443">
        <v>300</v>
      </c>
      <c r="N28" s="74">
        <v>300</v>
      </c>
      <c r="O28" s="443">
        <v>300</v>
      </c>
      <c r="P28" s="74">
        <v>300</v>
      </c>
      <c r="Q28" s="443">
        <v>300</v>
      </c>
      <c r="R28" s="74">
        <v>300</v>
      </c>
      <c r="S28" s="444">
        <v>300</v>
      </c>
      <c r="T28" s="74">
        <v>300</v>
      </c>
      <c r="W28" s="441"/>
      <c r="X28" s="441"/>
    </row>
    <row r="29" spans="1:24" s="431" customFormat="1" ht="15" customHeight="1">
      <c r="A29" s="442">
        <v>21</v>
      </c>
      <c r="B29" s="985" t="s">
        <v>3226</v>
      </c>
      <c r="C29" s="444">
        <v>170</v>
      </c>
      <c r="D29" s="74" t="s">
        <v>15</v>
      </c>
      <c r="E29" s="444">
        <v>170</v>
      </c>
      <c r="F29" s="74" t="s">
        <v>15</v>
      </c>
      <c r="G29" s="444">
        <v>170</v>
      </c>
      <c r="H29" s="74">
        <v>170</v>
      </c>
      <c r="I29" s="444">
        <v>211</v>
      </c>
      <c r="J29" s="74">
        <v>211</v>
      </c>
      <c r="K29" s="443">
        <v>334.2</v>
      </c>
      <c r="L29" s="74">
        <v>334.2</v>
      </c>
      <c r="M29" s="443">
        <v>334.2</v>
      </c>
      <c r="N29" s="74">
        <v>334.2</v>
      </c>
      <c r="O29" s="443">
        <v>534.20000000000005</v>
      </c>
      <c r="P29" s="74">
        <v>534.20000000000005</v>
      </c>
      <c r="Q29" s="443">
        <v>534.20000000000005</v>
      </c>
      <c r="R29" s="74">
        <v>534.20000000000005</v>
      </c>
      <c r="S29" s="443">
        <v>534.20000000000005</v>
      </c>
      <c r="T29" s="74">
        <v>534.20000000000005</v>
      </c>
      <c r="W29" s="441"/>
      <c r="X29" s="441"/>
    </row>
    <row r="30" spans="1:24" s="431" customFormat="1" ht="15" customHeight="1">
      <c r="A30" s="442">
        <v>22</v>
      </c>
      <c r="B30" s="981" t="s">
        <v>3239</v>
      </c>
      <c r="C30" s="449">
        <v>66.037999999999997</v>
      </c>
      <c r="D30" s="449">
        <v>9.9749999999999996</v>
      </c>
      <c r="E30" s="449">
        <v>76.706000000000003</v>
      </c>
      <c r="F30" s="449">
        <v>12.218999999999999</v>
      </c>
      <c r="G30" s="449">
        <v>100</v>
      </c>
      <c r="H30" s="449">
        <v>6.0869999999999997</v>
      </c>
      <c r="I30" s="449">
        <v>100</v>
      </c>
      <c r="J30" s="449">
        <v>5.4</v>
      </c>
      <c r="K30" s="448">
        <v>125.976</v>
      </c>
      <c r="L30" s="448">
        <v>3.6589999999999998</v>
      </c>
      <c r="M30" s="448">
        <v>125.976</v>
      </c>
      <c r="N30" s="448">
        <v>3.6589999999999998</v>
      </c>
      <c r="O30" s="448">
        <v>168.29</v>
      </c>
      <c r="P30" s="448" t="s">
        <v>15</v>
      </c>
      <c r="Q30" s="448">
        <v>168.29</v>
      </c>
      <c r="R30" s="448" t="s">
        <v>15</v>
      </c>
      <c r="S30" s="448">
        <v>258.74599999999998</v>
      </c>
      <c r="T30" s="448" t="s">
        <v>15</v>
      </c>
      <c r="W30" s="441"/>
      <c r="X30" s="441"/>
    </row>
    <row r="31" spans="1:24" s="431" customFormat="1" ht="15" customHeight="1" thickBot="1">
      <c r="A31" s="450">
        <v>23</v>
      </c>
      <c r="B31" s="986" t="s">
        <v>3227</v>
      </c>
      <c r="C31" s="671">
        <v>105.4196</v>
      </c>
      <c r="D31" s="451">
        <v>105.4196</v>
      </c>
      <c r="E31" s="671">
        <v>105.41961000000001</v>
      </c>
      <c r="F31" s="451">
        <v>105.42</v>
      </c>
      <c r="G31" s="671">
        <v>105.42</v>
      </c>
      <c r="H31" s="451">
        <v>105.42</v>
      </c>
      <c r="I31" s="671">
        <v>105.42</v>
      </c>
      <c r="J31" s="451">
        <v>105.42</v>
      </c>
      <c r="K31" s="671">
        <v>105.4196</v>
      </c>
      <c r="L31" s="671">
        <v>105.4196</v>
      </c>
      <c r="M31" s="671">
        <v>105.4196</v>
      </c>
      <c r="N31" s="671">
        <v>105.4196</v>
      </c>
      <c r="O31" s="671">
        <v>105.4196</v>
      </c>
      <c r="P31" s="671">
        <v>105.4196</v>
      </c>
      <c r="Q31" s="671">
        <v>105.4196</v>
      </c>
      <c r="R31" s="671">
        <v>105.4196</v>
      </c>
      <c r="S31" s="671">
        <v>131.10697500000001</v>
      </c>
      <c r="T31" s="671">
        <v>131.10697500000001</v>
      </c>
      <c r="W31" s="441"/>
      <c r="X31" s="441"/>
    </row>
    <row r="32" spans="1:24" s="445" customFormat="1" ht="5.0999999999999996" customHeight="1">
      <c r="A32" s="452"/>
      <c r="B32" s="447"/>
      <c r="C32" s="447"/>
      <c r="D32" s="447"/>
      <c r="E32" s="447"/>
      <c r="F32" s="447"/>
      <c r="G32" s="447"/>
      <c r="H32" s="447"/>
      <c r="I32" s="447"/>
      <c r="J32" s="447"/>
      <c r="K32" s="447"/>
      <c r="L32" s="447"/>
      <c r="M32" s="447"/>
      <c r="N32" s="447"/>
      <c r="O32" s="447"/>
      <c r="P32" s="447"/>
      <c r="Q32" s="447"/>
      <c r="R32" s="447"/>
      <c r="S32" s="447"/>
      <c r="T32" s="447"/>
    </row>
    <row r="33" spans="1:20" s="32" customFormat="1" ht="12.75">
      <c r="A33" s="1131" t="s">
        <v>2797</v>
      </c>
      <c r="B33" s="1131"/>
    </row>
    <row r="34" spans="1:20" s="131" customFormat="1" ht="14.25">
      <c r="A34" s="919" t="s">
        <v>3760</v>
      </c>
    </row>
    <row r="35" spans="1:20" s="131" customFormat="1" ht="13.5" customHeight="1">
      <c r="A35" s="920" t="s">
        <v>3761</v>
      </c>
    </row>
    <row r="36" spans="1:20" s="131" customFormat="1" ht="13.5" customHeight="1">
      <c r="A36" s="920" t="s">
        <v>3762</v>
      </c>
    </row>
    <row r="37" spans="1:20" s="672" customFormat="1" ht="14.25">
      <c r="A37" s="921" t="s">
        <v>3763</v>
      </c>
    </row>
    <row r="38" spans="1:20" s="672" customFormat="1" ht="14.25">
      <c r="A38" s="921" t="s">
        <v>3764</v>
      </c>
    </row>
    <row r="39" spans="1:20" s="445" customFormat="1" ht="14.25">
      <c r="A39" s="914" t="s">
        <v>3765</v>
      </c>
      <c r="L39" s="453"/>
      <c r="S39" s="454"/>
    </row>
    <row r="40" spans="1:20">
      <c r="M40" s="115"/>
      <c r="N40" s="115"/>
      <c r="O40" s="115"/>
      <c r="P40" s="115"/>
      <c r="Q40" s="115"/>
      <c r="R40" s="115"/>
      <c r="S40" s="115"/>
      <c r="T40" s="115"/>
    </row>
  </sheetData>
  <mergeCells count="12">
    <mergeCell ref="A33:B33"/>
    <mergeCell ref="I6:J6"/>
    <mergeCell ref="K6:L6"/>
    <mergeCell ref="S6:T6"/>
    <mergeCell ref="A6:A7"/>
    <mergeCell ref="C6:D6"/>
    <mergeCell ref="E6:F6"/>
    <mergeCell ref="G6:H6"/>
    <mergeCell ref="M6:N6"/>
    <mergeCell ref="O6:P6"/>
    <mergeCell ref="Q6:R6"/>
    <mergeCell ref="B6:B7"/>
  </mergeCells>
  <hyperlinks>
    <hyperlink ref="A1" location="'Table of contents'!A1" display="return to the CONTENTS"/>
  </hyperlinks>
  <pageMargins left="0.7" right="0.7" top="0.75" bottom="0.75" header="0.3" footer="0.3"/>
  <pageSetup paperSize="9"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zoomScale="80" zoomScaleNormal="80" workbookViewId="0">
      <pane xSplit="1" topLeftCell="B1" activePane="topRight" state="frozen"/>
      <selection pane="topRight" activeCell="V15" sqref="V15"/>
    </sheetView>
  </sheetViews>
  <sheetFormatPr defaultRowHeight="15"/>
  <cols>
    <col min="1" max="1" width="36" style="34" customWidth="1"/>
    <col min="2" max="2" width="14.42578125" style="34" customWidth="1"/>
    <col min="3" max="16384" width="9.140625" style="34"/>
  </cols>
  <sheetData>
    <row r="1" spans="1:19" s="410" customFormat="1" ht="15" customHeight="1">
      <c r="A1" s="649" t="s">
        <v>2688</v>
      </c>
      <c r="B1" s="409"/>
      <c r="C1" s="409"/>
      <c r="D1" s="409"/>
      <c r="E1" s="409"/>
    </row>
    <row r="2" spans="1:19" ht="5.0999999999999996" customHeight="1">
      <c r="A2" s="65"/>
    </row>
    <row r="3" spans="1:19" s="116" customFormat="1" ht="18.75" customHeight="1">
      <c r="A3" s="798" t="s">
        <v>3864</v>
      </c>
      <c r="B3" s="381"/>
      <c r="C3" s="381"/>
      <c r="D3" s="381"/>
      <c r="E3" s="381"/>
      <c r="F3" s="260"/>
      <c r="G3" s="260"/>
      <c r="H3" s="260"/>
      <c r="I3" s="260"/>
      <c r="J3" s="260"/>
      <c r="K3" s="260"/>
      <c r="L3" s="260"/>
      <c r="M3" s="260"/>
      <c r="N3" s="260"/>
      <c r="O3" s="260"/>
      <c r="P3" s="260"/>
      <c r="Q3" s="260"/>
      <c r="R3" s="260"/>
    </row>
    <row r="4" spans="1:19" s="47" customFormat="1" ht="5.0999999999999996" customHeight="1">
      <c r="A4" s="455"/>
      <c r="B4" s="456"/>
      <c r="C4" s="456"/>
      <c r="D4" s="456"/>
      <c r="E4" s="456"/>
      <c r="F4" s="456"/>
      <c r="G4" s="456"/>
      <c r="H4" s="456"/>
      <c r="I4" s="456"/>
      <c r="J4" s="456"/>
      <c r="K4" s="456"/>
      <c r="L4" s="456"/>
      <c r="M4" s="456"/>
      <c r="N4" s="456"/>
      <c r="O4" s="456"/>
      <c r="P4" s="456"/>
      <c r="Q4" s="456"/>
      <c r="R4" s="456"/>
      <c r="S4" s="260"/>
    </row>
    <row r="5" spans="1:19" s="32" customFormat="1" ht="13.5" thickBot="1">
      <c r="A5" s="690" t="s">
        <v>2799</v>
      </c>
      <c r="B5" s="135"/>
      <c r="C5" s="135"/>
      <c r="D5" s="135"/>
      <c r="E5" s="135"/>
      <c r="F5" s="135"/>
      <c r="G5" s="135"/>
      <c r="H5" s="135"/>
      <c r="I5" s="135"/>
      <c r="J5" s="135"/>
      <c r="K5" s="135"/>
      <c r="L5" s="135"/>
      <c r="M5" s="135"/>
      <c r="N5" s="135"/>
      <c r="O5" s="135"/>
      <c r="P5" s="135"/>
      <c r="Q5" s="135"/>
      <c r="R5" s="135"/>
      <c r="S5" s="135"/>
    </row>
    <row r="6" spans="1:19" s="32" customFormat="1" ht="27" customHeight="1">
      <c r="A6" s="794"/>
      <c r="B6" s="1139" t="s">
        <v>3260</v>
      </c>
      <c r="C6" s="1115">
        <v>2003</v>
      </c>
      <c r="D6" s="1121">
        <v>2004</v>
      </c>
      <c r="E6" s="1121">
        <v>2005</v>
      </c>
      <c r="F6" s="1121">
        <v>2006</v>
      </c>
      <c r="G6" s="1121">
        <v>2007</v>
      </c>
      <c r="H6" s="1109">
        <v>2007</v>
      </c>
      <c r="I6" s="1109"/>
      <c r="J6" s="1109"/>
      <c r="K6" s="1109"/>
      <c r="L6" s="1109"/>
      <c r="M6" s="1109"/>
      <c r="N6" s="1109"/>
      <c r="O6" s="1109"/>
      <c r="P6" s="1109"/>
      <c r="Q6" s="1109"/>
      <c r="R6" s="1109"/>
      <c r="S6" s="1110"/>
    </row>
    <row r="7" spans="1:19" s="32" customFormat="1" ht="30" customHeight="1" thickBot="1">
      <c r="A7" s="795"/>
      <c r="B7" s="1140"/>
      <c r="C7" s="1114"/>
      <c r="D7" s="1122"/>
      <c r="E7" s="1122"/>
      <c r="F7" s="1122"/>
      <c r="G7" s="1122"/>
      <c r="H7" s="673" t="s">
        <v>2646</v>
      </c>
      <c r="I7" s="673" t="s">
        <v>2647</v>
      </c>
      <c r="J7" s="673" t="s">
        <v>2648</v>
      </c>
      <c r="K7" s="673" t="s">
        <v>2649</v>
      </c>
      <c r="L7" s="673" t="s">
        <v>2650</v>
      </c>
      <c r="M7" s="673" t="s">
        <v>2651</v>
      </c>
      <c r="N7" s="673" t="s">
        <v>2652</v>
      </c>
      <c r="O7" s="673" t="s">
        <v>2653</v>
      </c>
      <c r="P7" s="673" t="s">
        <v>2654</v>
      </c>
      <c r="Q7" s="673" t="s">
        <v>2655</v>
      </c>
      <c r="R7" s="673" t="s">
        <v>2656</v>
      </c>
      <c r="S7" s="673" t="s">
        <v>2657</v>
      </c>
    </row>
    <row r="8" spans="1:19" s="32" customFormat="1" ht="2.25" customHeight="1">
      <c r="A8" s="457"/>
      <c r="B8" s="457"/>
      <c r="C8" s="4"/>
      <c r="D8" s="2"/>
      <c r="E8" s="2"/>
      <c r="F8" s="2"/>
      <c r="G8" s="2"/>
      <c r="H8" s="3"/>
      <c r="I8" s="3"/>
      <c r="J8" s="3"/>
      <c r="K8" s="3"/>
      <c r="L8" s="3"/>
      <c r="M8" s="3"/>
      <c r="N8" s="3"/>
      <c r="O8" s="3"/>
      <c r="P8" s="3"/>
      <c r="Q8" s="3"/>
      <c r="R8" s="3"/>
      <c r="S8" s="3"/>
    </row>
    <row r="9" spans="1:19" s="468" customFormat="1" ht="12.75">
      <c r="A9" s="458" t="s">
        <v>3242</v>
      </c>
      <c r="B9" s="459">
        <v>2560.9</v>
      </c>
      <c r="C9" s="459">
        <v>657.2</v>
      </c>
      <c r="D9" s="459">
        <v>570.6</v>
      </c>
      <c r="E9" s="459">
        <v>515.1</v>
      </c>
      <c r="F9" s="459">
        <v>182.3</v>
      </c>
      <c r="G9" s="459">
        <v>37.6</v>
      </c>
      <c r="H9" s="459">
        <v>182.1</v>
      </c>
      <c r="I9" s="459">
        <v>181.8</v>
      </c>
      <c r="J9" s="459">
        <v>181.2</v>
      </c>
      <c r="K9" s="459">
        <v>179.6</v>
      </c>
      <c r="L9" s="459">
        <v>134.30000000000001</v>
      </c>
      <c r="M9" s="459">
        <v>133.80000000000001</v>
      </c>
      <c r="N9" s="459">
        <v>132.6</v>
      </c>
      <c r="O9" s="459">
        <v>44.9</v>
      </c>
      <c r="P9" s="459">
        <v>39.9</v>
      </c>
      <c r="Q9" s="459">
        <v>38.1</v>
      </c>
      <c r="R9" s="459">
        <v>37.799999999999997</v>
      </c>
      <c r="S9" s="459">
        <v>37.6</v>
      </c>
    </row>
    <row r="10" spans="1:19" s="468" customFormat="1" ht="12.75">
      <c r="A10" s="799" t="s">
        <v>2892</v>
      </c>
      <c r="B10" s="460"/>
      <c r="C10" s="460"/>
      <c r="D10" s="460"/>
      <c r="E10" s="460"/>
      <c r="F10" s="460"/>
      <c r="G10" s="460"/>
      <c r="H10" s="460"/>
      <c r="I10" s="460"/>
      <c r="J10" s="460"/>
      <c r="K10" s="460"/>
      <c r="L10" s="460"/>
      <c r="M10" s="460"/>
      <c r="N10" s="460"/>
      <c r="O10" s="460"/>
      <c r="P10" s="460"/>
      <c r="Q10" s="460"/>
      <c r="R10" s="460"/>
      <c r="S10" s="460"/>
    </row>
    <row r="11" spans="1:19" s="469" customFormat="1" ht="12.75">
      <c r="A11" s="800" t="s">
        <v>3243</v>
      </c>
      <c r="B11" s="396">
        <v>14</v>
      </c>
      <c r="C11" s="396">
        <v>1.2</v>
      </c>
      <c r="D11" s="396">
        <v>0.4</v>
      </c>
      <c r="E11" s="396">
        <v>0.1</v>
      </c>
      <c r="F11" s="396">
        <v>0.4</v>
      </c>
      <c r="G11" s="396">
        <v>1.3</v>
      </c>
      <c r="H11" s="396">
        <v>0.7</v>
      </c>
      <c r="I11" s="396">
        <v>1</v>
      </c>
      <c r="J11" s="396">
        <v>0.7</v>
      </c>
      <c r="K11" s="396">
        <v>1.1000000000000001</v>
      </c>
      <c r="L11" s="396">
        <v>1.2</v>
      </c>
      <c r="M11" s="396">
        <v>1.4</v>
      </c>
      <c r="N11" s="396">
        <v>1.2</v>
      </c>
      <c r="O11" s="396">
        <v>2.7</v>
      </c>
      <c r="P11" s="396">
        <v>1.7</v>
      </c>
      <c r="Q11" s="396">
        <v>1.7</v>
      </c>
      <c r="R11" s="396">
        <v>1.5</v>
      </c>
      <c r="S11" s="396">
        <v>1.3</v>
      </c>
    </row>
    <row r="12" spans="1:19" s="468" customFormat="1" ht="12.75">
      <c r="A12" s="462" t="s">
        <v>3244</v>
      </c>
      <c r="B12" s="396">
        <v>33.6</v>
      </c>
      <c r="C12" s="396">
        <v>15.4</v>
      </c>
      <c r="D12" s="396">
        <v>14.3</v>
      </c>
      <c r="E12" s="396">
        <v>0.4</v>
      </c>
      <c r="F12" s="396">
        <v>0.5</v>
      </c>
      <c r="G12" s="396">
        <v>0.1</v>
      </c>
      <c r="H12" s="396">
        <v>0.1</v>
      </c>
      <c r="I12" s="396">
        <v>0.1</v>
      </c>
      <c r="J12" s="396">
        <v>0</v>
      </c>
      <c r="K12" s="396">
        <v>0.4</v>
      </c>
      <c r="L12" s="396">
        <v>0.4</v>
      </c>
      <c r="M12" s="396">
        <v>0</v>
      </c>
      <c r="N12" s="396">
        <v>0</v>
      </c>
      <c r="O12" s="396">
        <v>0.1</v>
      </c>
      <c r="P12" s="396">
        <v>0</v>
      </c>
      <c r="Q12" s="396">
        <v>0</v>
      </c>
      <c r="R12" s="396">
        <v>0.1</v>
      </c>
      <c r="S12" s="396">
        <v>0.1</v>
      </c>
    </row>
    <row r="13" spans="1:19" s="468" customFormat="1" ht="12.75">
      <c r="A13" s="462" t="s">
        <v>3245</v>
      </c>
      <c r="B13" s="396">
        <v>17.100000000000001</v>
      </c>
      <c r="C13" s="396">
        <v>4.5999999999999996</v>
      </c>
      <c r="D13" s="396">
        <v>0</v>
      </c>
      <c r="E13" s="396">
        <v>0</v>
      </c>
      <c r="F13" s="396">
        <v>0</v>
      </c>
      <c r="G13" s="396">
        <v>0</v>
      </c>
      <c r="H13" s="396">
        <v>0</v>
      </c>
      <c r="I13" s="396">
        <v>0</v>
      </c>
      <c r="J13" s="396">
        <v>0</v>
      </c>
      <c r="K13" s="396">
        <v>0</v>
      </c>
      <c r="L13" s="396">
        <v>0</v>
      </c>
      <c r="M13" s="396">
        <v>0</v>
      </c>
      <c r="N13" s="396">
        <v>0</v>
      </c>
      <c r="O13" s="396">
        <v>0</v>
      </c>
      <c r="P13" s="396">
        <v>0</v>
      </c>
      <c r="Q13" s="396">
        <v>0</v>
      </c>
      <c r="R13" s="396">
        <v>0</v>
      </c>
      <c r="S13" s="396">
        <v>0</v>
      </c>
    </row>
    <row r="14" spans="1:19" s="468" customFormat="1" ht="12.75">
      <c r="A14" s="462" t="s">
        <v>3246</v>
      </c>
      <c r="B14" s="396">
        <v>2.7</v>
      </c>
      <c r="C14" s="396">
        <v>0.3</v>
      </c>
      <c r="D14" s="396">
        <v>0.3</v>
      </c>
      <c r="E14" s="396">
        <v>0.3</v>
      </c>
      <c r="F14" s="396">
        <v>0.3</v>
      </c>
      <c r="G14" s="396">
        <v>0.3</v>
      </c>
      <c r="H14" s="396">
        <v>0.3</v>
      </c>
      <c r="I14" s="396">
        <v>0.3</v>
      </c>
      <c r="J14" s="396">
        <v>0.3</v>
      </c>
      <c r="K14" s="396">
        <v>0.3</v>
      </c>
      <c r="L14" s="396">
        <v>0.3</v>
      </c>
      <c r="M14" s="396">
        <v>0.3</v>
      </c>
      <c r="N14" s="396">
        <v>0.3</v>
      </c>
      <c r="O14" s="396">
        <v>0.3</v>
      </c>
      <c r="P14" s="396">
        <v>0.3</v>
      </c>
      <c r="Q14" s="396">
        <v>0.3</v>
      </c>
      <c r="R14" s="396">
        <v>0.3</v>
      </c>
      <c r="S14" s="396">
        <v>0.3</v>
      </c>
    </row>
    <row r="15" spans="1:19" s="468" customFormat="1" ht="12.75" customHeight="1">
      <c r="A15" s="462" t="s">
        <v>3247</v>
      </c>
      <c r="B15" s="396">
        <v>0</v>
      </c>
      <c r="C15" s="396">
        <v>0</v>
      </c>
      <c r="D15" s="396">
        <v>0</v>
      </c>
      <c r="E15" s="396">
        <v>0</v>
      </c>
      <c r="F15" s="396">
        <v>0</v>
      </c>
      <c r="G15" s="396">
        <v>0</v>
      </c>
      <c r="H15" s="396">
        <v>0</v>
      </c>
      <c r="I15" s="396">
        <v>0</v>
      </c>
      <c r="J15" s="396">
        <v>0</v>
      </c>
      <c r="K15" s="396">
        <v>0</v>
      </c>
      <c r="L15" s="396">
        <v>0</v>
      </c>
      <c r="M15" s="396">
        <v>0</v>
      </c>
      <c r="N15" s="396">
        <v>0</v>
      </c>
      <c r="O15" s="396">
        <v>0</v>
      </c>
      <c r="P15" s="396">
        <v>0</v>
      </c>
      <c r="Q15" s="396">
        <v>0</v>
      </c>
      <c r="R15" s="396">
        <v>0</v>
      </c>
      <c r="S15" s="396">
        <v>0</v>
      </c>
    </row>
    <row r="16" spans="1:19" s="468" customFormat="1" ht="12.75">
      <c r="A16" s="462" t="s">
        <v>2833</v>
      </c>
      <c r="B16" s="396">
        <v>1886.4</v>
      </c>
      <c r="C16" s="396">
        <v>1399</v>
      </c>
      <c r="D16" s="396">
        <v>1074</v>
      </c>
      <c r="E16" s="396">
        <v>1045.5</v>
      </c>
      <c r="F16" s="396">
        <v>955.7</v>
      </c>
      <c r="G16" s="396">
        <v>862.7</v>
      </c>
      <c r="H16" s="396">
        <v>962.3</v>
      </c>
      <c r="I16" s="396">
        <v>958.8</v>
      </c>
      <c r="J16" s="396">
        <v>954.1</v>
      </c>
      <c r="K16" s="396">
        <v>954</v>
      </c>
      <c r="L16" s="396">
        <v>953.5</v>
      </c>
      <c r="M16" s="396">
        <v>952.6</v>
      </c>
      <c r="N16" s="396">
        <v>950.6</v>
      </c>
      <c r="O16" s="396">
        <v>950.6</v>
      </c>
      <c r="P16" s="396">
        <v>943.3</v>
      </c>
      <c r="Q16" s="396">
        <v>911</v>
      </c>
      <c r="R16" s="395">
        <v>851.8</v>
      </c>
      <c r="S16" s="396">
        <v>862.7</v>
      </c>
    </row>
    <row r="17" spans="1:19" s="468" customFormat="1" ht="12.75">
      <c r="A17" s="799" t="s">
        <v>3248</v>
      </c>
      <c r="B17" s="396">
        <v>-645</v>
      </c>
      <c r="C17" s="396">
        <v>-922.2</v>
      </c>
      <c r="D17" s="396">
        <v>-660</v>
      </c>
      <c r="E17" s="396">
        <v>-653.1</v>
      </c>
      <c r="F17" s="396">
        <v>-876.7</v>
      </c>
      <c r="G17" s="396">
        <v>-862.7</v>
      </c>
      <c r="H17" s="396">
        <v>-883.4</v>
      </c>
      <c r="I17" s="396">
        <v>-880.4</v>
      </c>
      <c r="J17" s="396">
        <v>-875.8</v>
      </c>
      <c r="K17" s="396">
        <v>-875.7</v>
      </c>
      <c r="L17" s="396">
        <v>-887.6</v>
      </c>
      <c r="M17" s="396">
        <v>-886.8</v>
      </c>
      <c r="N17" s="396">
        <v>-884.7</v>
      </c>
      <c r="O17" s="396">
        <v>-950.6</v>
      </c>
      <c r="P17" s="396">
        <v>-943.3</v>
      </c>
      <c r="Q17" s="396">
        <v>-911</v>
      </c>
      <c r="R17" s="461">
        <v>-851.8</v>
      </c>
      <c r="S17" s="396">
        <v>-862.7</v>
      </c>
    </row>
    <row r="18" spans="1:19" s="468" customFormat="1" ht="12.75">
      <c r="A18" s="462" t="s">
        <v>3249</v>
      </c>
      <c r="B18" s="396">
        <v>1241.4000000000001</v>
      </c>
      <c r="C18" s="396">
        <v>476.8</v>
      </c>
      <c r="D18" s="396">
        <v>414</v>
      </c>
      <c r="E18" s="396">
        <v>392.4</v>
      </c>
      <c r="F18" s="396">
        <v>79</v>
      </c>
      <c r="G18" s="396">
        <v>0</v>
      </c>
      <c r="H18" s="396">
        <v>78.900000000000006</v>
      </c>
      <c r="I18" s="396">
        <v>78.400000000000006</v>
      </c>
      <c r="J18" s="396">
        <v>78.300000000000068</v>
      </c>
      <c r="K18" s="396">
        <v>78.3</v>
      </c>
      <c r="L18" s="396">
        <v>65.900000000000006</v>
      </c>
      <c r="M18" s="396">
        <v>65.800000000000068</v>
      </c>
      <c r="N18" s="396">
        <v>65.900000000000006</v>
      </c>
      <c r="O18" s="396">
        <v>0</v>
      </c>
      <c r="P18" s="396">
        <v>0</v>
      </c>
      <c r="Q18" s="396">
        <v>0</v>
      </c>
      <c r="R18" s="396">
        <v>0</v>
      </c>
      <c r="S18" s="396">
        <v>0</v>
      </c>
    </row>
    <row r="19" spans="1:19" s="468" customFormat="1" ht="12.75">
      <c r="A19" s="462" t="s">
        <v>3250</v>
      </c>
      <c r="B19" s="396">
        <v>97.2</v>
      </c>
      <c r="C19" s="396">
        <v>29.7</v>
      </c>
      <c r="D19" s="396">
        <v>16.399999999999999</v>
      </c>
      <c r="E19" s="396">
        <v>15</v>
      </c>
      <c r="F19" s="396">
        <v>13.7</v>
      </c>
      <c r="G19" s="396">
        <v>3.6</v>
      </c>
      <c r="H19" s="396">
        <v>13.7</v>
      </c>
      <c r="I19" s="396">
        <v>13.7</v>
      </c>
      <c r="J19" s="396">
        <v>13.5</v>
      </c>
      <c r="K19" s="396">
        <v>11.3</v>
      </c>
      <c r="L19" s="396">
        <v>11.3</v>
      </c>
      <c r="M19" s="396">
        <v>11</v>
      </c>
      <c r="N19" s="396">
        <v>10.9</v>
      </c>
      <c r="O19" s="396">
        <v>5.9</v>
      </c>
      <c r="P19" s="396">
        <v>5.4</v>
      </c>
      <c r="Q19" s="396">
        <v>3.7</v>
      </c>
      <c r="R19" s="396">
        <v>3.7</v>
      </c>
      <c r="S19" s="396">
        <v>3.6</v>
      </c>
    </row>
    <row r="20" spans="1:19" s="468" customFormat="1" ht="12.75">
      <c r="A20" s="462" t="s">
        <v>3251</v>
      </c>
      <c r="B20" s="396">
        <v>63.8</v>
      </c>
      <c r="C20" s="396">
        <v>42.8</v>
      </c>
      <c r="D20" s="396">
        <v>42.9</v>
      </c>
      <c r="E20" s="396">
        <v>27.1</v>
      </c>
      <c r="F20" s="396">
        <v>9.6999999999999993</v>
      </c>
      <c r="G20" s="396">
        <v>3.4</v>
      </c>
      <c r="H20" s="396">
        <v>9.6999999999999993</v>
      </c>
      <c r="I20" s="396">
        <v>9.6999999999999993</v>
      </c>
      <c r="J20" s="396">
        <v>9.6999999999999993</v>
      </c>
      <c r="K20" s="396">
        <v>9.6999999999999993</v>
      </c>
      <c r="L20" s="396">
        <v>9.6999999999999993</v>
      </c>
      <c r="M20" s="396">
        <v>9.6999999999999993</v>
      </c>
      <c r="N20" s="396">
        <v>9.6999999999999993</v>
      </c>
      <c r="O20" s="396">
        <v>3.4</v>
      </c>
      <c r="P20" s="396">
        <v>3.4</v>
      </c>
      <c r="Q20" s="396">
        <v>3.4</v>
      </c>
      <c r="R20" s="396">
        <v>3.4</v>
      </c>
      <c r="S20" s="396">
        <v>3.4</v>
      </c>
    </row>
    <row r="21" spans="1:19" s="468" customFormat="1" ht="12.75">
      <c r="A21" s="462" t="s">
        <v>2733</v>
      </c>
      <c r="B21" s="396">
        <v>1091.0999999999999</v>
      </c>
      <c r="C21" s="396">
        <v>86.4</v>
      </c>
      <c r="D21" s="396">
        <v>82.3</v>
      </c>
      <c r="E21" s="396">
        <v>79.8</v>
      </c>
      <c r="F21" s="396">
        <v>78.599999999999994</v>
      </c>
      <c r="G21" s="396">
        <v>28.9</v>
      </c>
      <c r="H21" s="396">
        <v>78.599999999999994</v>
      </c>
      <c r="I21" s="396">
        <v>78.599999999999994</v>
      </c>
      <c r="J21" s="396">
        <v>78.5</v>
      </c>
      <c r="K21" s="396">
        <v>78.5</v>
      </c>
      <c r="L21" s="395">
        <v>45.5</v>
      </c>
      <c r="M21" s="396">
        <v>45.5</v>
      </c>
      <c r="N21" s="396">
        <v>44.5</v>
      </c>
      <c r="O21" s="396">
        <v>32.5</v>
      </c>
      <c r="P21" s="396">
        <v>29.1</v>
      </c>
      <c r="Q21" s="396">
        <v>28.9</v>
      </c>
      <c r="R21" s="396">
        <v>28.8</v>
      </c>
      <c r="S21" s="396">
        <v>28.9</v>
      </c>
    </row>
    <row r="22" spans="1:19" s="468" customFormat="1" ht="3.75" customHeight="1">
      <c r="A22" s="462"/>
      <c r="B22" s="396"/>
      <c r="C22" s="396"/>
      <c r="D22" s="396"/>
      <c r="E22" s="396"/>
      <c r="F22" s="396"/>
      <c r="G22" s="396"/>
      <c r="H22" s="396"/>
      <c r="I22" s="396"/>
      <c r="J22" s="396"/>
      <c r="K22" s="396"/>
      <c r="L22" s="396"/>
      <c r="M22" s="396"/>
      <c r="N22" s="396"/>
      <c r="O22" s="396"/>
      <c r="P22" s="396"/>
      <c r="Q22" s="396"/>
      <c r="R22" s="396"/>
      <c r="S22" s="396"/>
    </row>
    <row r="23" spans="1:19" s="468" customFormat="1" ht="12.75">
      <c r="A23" s="913" t="s">
        <v>3252</v>
      </c>
      <c r="B23" s="459">
        <v>2560.9</v>
      </c>
      <c r="C23" s="459">
        <v>657.2</v>
      </c>
      <c r="D23" s="459">
        <v>570.6</v>
      </c>
      <c r="E23" s="459">
        <v>515.1</v>
      </c>
      <c r="F23" s="459">
        <v>182.3</v>
      </c>
      <c r="G23" s="459">
        <v>37.600000000000229</v>
      </c>
      <c r="H23" s="459">
        <v>182.1</v>
      </c>
      <c r="I23" s="459">
        <v>181.8</v>
      </c>
      <c r="J23" s="459">
        <v>181.2</v>
      </c>
      <c r="K23" s="459">
        <v>179.6</v>
      </c>
      <c r="L23" s="459">
        <v>134.30000000000001</v>
      </c>
      <c r="M23" s="459">
        <v>133.80000000000001</v>
      </c>
      <c r="N23" s="459">
        <v>132.6</v>
      </c>
      <c r="O23" s="459">
        <v>44.900000000000091</v>
      </c>
      <c r="P23" s="459">
        <v>39.899999999999864</v>
      </c>
      <c r="Q23" s="459">
        <v>38.1</v>
      </c>
      <c r="R23" s="459">
        <v>37.80000000000009</v>
      </c>
      <c r="S23" s="459">
        <v>37.600000000000229</v>
      </c>
    </row>
    <row r="24" spans="1:19" s="468" customFormat="1" ht="12.75">
      <c r="A24" s="799" t="s">
        <v>3253</v>
      </c>
      <c r="B24" s="463"/>
      <c r="C24" s="463"/>
      <c r="D24" s="463"/>
      <c r="E24" s="463"/>
      <c r="F24" s="463"/>
      <c r="G24" s="463"/>
      <c r="H24" s="463"/>
      <c r="I24" s="463"/>
      <c r="J24" s="463"/>
      <c r="K24" s="463"/>
      <c r="L24" s="463"/>
      <c r="M24" s="463"/>
      <c r="N24" s="463"/>
      <c r="O24" s="463"/>
      <c r="P24" s="463"/>
      <c r="Q24" s="463"/>
      <c r="R24" s="463"/>
      <c r="S24" s="463"/>
    </row>
    <row r="25" spans="1:19" s="468" customFormat="1" ht="12.75">
      <c r="A25" s="458" t="s">
        <v>3254</v>
      </c>
      <c r="B25" s="459">
        <v>3099.7</v>
      </c>
      <c r="C25" s="459">
        <v>1711.4</v>
      </c>
      <c r="D25" s="459">
        <v>1433.4</v>
      </c>
      <c r="E25" s="459">
        <v>1376</v>
      </c>
      <c r="F25" s="459">
        <v>1346.6</v>
      </c>
      <c r="G25" s="459">
        <v>1304.3</v>
      </c>
      <c r="H25" s="393">
        <v>1350.2</v>
      </c>
      <c r="I25" s="459">
        <v>1345.5</v>
      </c>
      <c r="J25" s="459">
        <v>1343</v>
      </c>
      <c r="K25" s="393">
        <v>1345.1</v>
      </c>
      <c r="L25" s="459">
        <v>1342.2</v>
      </c>
      <c r="M25" s="459">
        <v>1341.7</v>
      </c>
      <c r="N25" s="459">
        <v>1340.7</v>
      </c>
      <c r="O25" s="393">
        <v>1341.5</v>
      </c>
      <c r="P25" s="459">
        <v>1318.1</v>
      </c>
      <c r="Q25" s="459">
        <v>1300</v>
      </c>
      <c r="R25" s="459">
        <v>1298.7</v>
      </c>
      <c r="S25" s="459">
        <v>1304.3</v>
      </c>
    </row>
    <row r="26" spans="1:19" s="468" customFormat="1" ht="12.75">
      <c r="A26" s="799" t="s">
        <v>2892</v>
      </c>
      <c r="B26" s="460"/>
      <c r="C26" s="460"/>
      <c r="D26" s="460"/>
      <c r="E26" s="460"/>
      <c r="F26" s="460"/>
      <c r="G26" s="460"/>
      <c r="H26" s="460"/>
      <c r="I26" s="460"/>
      <c r="J26" s="460"/>
      <c r="K26" s="460"/>
      <c r="L26" s="460"/>
      <c r="M26" s="460"/>
      <c r="N26" s="460"/>
      <c r="O26" s="460"/>
      <c r="P26" s="460"/>
      <c r="Q26" s="460"/>
      <c r="R26" s="460"/>
      <c r="S26" s="460"/>
    </row>
    <row r="27" spans="1:19" s="468" customFormat="1" ht="12.75">
      <c r="A27" s="462" t="s">
        <v>2834</v>
      </c>
      <c r="B27" s="396">
        <v>677.5</v>
      </c>
      <c r="C27" s="396">
        <v>539.79999999999995</v>
      </c>
      <c r="D27" s="396">
        <v>281.89999999999998</v>
      </c>
      <c r="E27" s="396">
        <v>228.3</v>
      </c>
      <c r="F27" s="396">
        <v>208.6</v>
      </c>
      <c r="G27" s="396">
        <v>197.3</v>
      </c>
      <c r="H27" s="396">
        <v>210.2</v>
      </c>
      <c r="I27" s="396">
        <v>209.3</v>
      </c>
      <c r="J27" s="396">
        <v>208</v>
      </c>
      <c r="K27" s="396">
        <v>207.9</v>
      </c>
      <c r="L27" s="396">
        <v>207</v>
      </c>
      <c r="M27" s="396">
        <v>206.7</v>
      </c>
      <c r="N27" s="396">
        <v>206.2</v>
      </c>
      <c r="O27" s="396">
        <v>206.2</v>
      </c>
      <c r="P27" s="396">
        <v>204.2</v>
      </c>
      <c r="Q27" s="396">
        <v>195.7</v>
      </c>
      <c r="R27" s="396">
        <v>194.4</v>
      </c>
      <c r="S27" s="396">
        <v>197.3</v>
      </c>
    </row>
    <row r="28" spans="1:19" s="468" customFormat="1" ht="12.75">
      <c r="A28" s="799" t="s">
        <v>3255</v>
      </c>
      <c r="B28" s="396">
        <v>490.6</v>
      </c>
      <c r="C28" s="396">
        <v>413.2</v>
      </c>
      <c r="D28" s="396">
        <v>159.6</v>
      </c>
      <c r="E28" s="396">
        <v>110.8</v>
      </c>
      <c r="F28" s="396">
        <v>96.3</v>
      </c>
      <c r="G28" s="396">
        <v>89.9</v>
      </c>
      <c r="H28" s="396">
        <v>97.1</v>
      </c>
      <c r="I28" s="396">
        <v>96.6</v>
      </c>
      <c r="J28" s="396">
        <v>95.9</v>
      </c>
      <c r="K28" s="396">
        <v>95.9</v>
      </c>
      <c r="L28" s="396">
        <v>95</v>
      </c>
      <c r="M28" s="396">
        <v>94.9</v>
      </c>
      <c r="N28" s="396">
        <v>94.6</v>
      </c>
      <c r="O28" s="396">
        <v>94.6</v>
      </c>
      <c r="P28" s="396">
        <v>93.6</v>
      </c>
      <c r="Q28" s="396">
        <v>88.9</v>
      </c>
      <c r="R28" s="396">
        <v>88.3</v>
      </c>
      <c r="S28" s="396">
        <v>89.9</v>
      </c>
    </row>
    <row r="29" spans="1:19" s="468" customFormat="1" ht="12.75">
      <c r="A29" s="799" t="s">
        <v>3256</v>
      </c>
      <c r="B29" s="396">
        <v>186.9</v>
      </c>
      <c r="C29" s="464">
        <v>126.6</v>
      </c>
      <c r="D29" s="464">
        <v>122.3</v>
      </c>
      <c r="E29" s="464">
        <v>117.5</v>
      </c>
      <c r="F29" s="464">
        <v>112.3</v>
      </c>
      <c r="G29" s="464">
        <v>107.4</v>
      </c>
      <c r="H29" s="464">
        <v>113.1</v>
      </c>
      <c r="I29" s="464">
        <v>112.7</v>
      </c>
      <c r="J29" s="464">
        <v>112.1</v>
      </c>
      <c r="K29" s="464">
        <v>112</v>
      </c>
      <c r="L29" s="464">
        <v>112</v>
      </c>
      <c r="M29" s="464">
        <v>111.8</v>
      </c>
      <c r="N29" s="464">
        <v>111.6</v>
      </c>
      <c r="O29" s="464">
        <v>111.6</v>
      </c>
      <c r="P29" s="464">
        <v>110.6</v>
      </c>
      <c r="Q29" s="464">
        <v>106.8</v>
      </c>
      <c r="R29" s="464">
        <v>106.1</v>
      </c>
      <c r="S29" s="464">
        <v>107.4</v>
      </c>
    </row>
    <row r="30" spans="1:19" s="468" customFormat="1" ht="12.75">
      <c r="A30" s="462" t="s">
        <v>3257</v>
      </c>
      <c r="B30" s="396">
        <v>0</v>
      </c>
      <c r="C30" s="464">
        <v>0</v>
      </c>
      <c r="D30" s="464">
        <v>0</v>
      </c>
      <c r="E30" s="464">
        <v>0</v>
      </c>
      <c r="F30" s="464">
        <v>0</v>
      </c>
      <c r="G30" s="464">
        <v>0</v>
      </c>
      <c r="H30" s="464">
        <v>0</v>
      </c>
      <c r="I30" s="464">
        <v>0</v>
      </c>
      <c r="J30" s="464">
        <v>0</v>
      </c>
      <c r="K30" s="464">
        <v>0</v>
      </c>
      <c r="L30" s="464">
        <v>0</v>
      </c>
      <c r="M30" s="464">
        <v>0</v>
      </c>
      <c r="N30" s="464">
        <v>0</v>
      </c>
      <c r="O30" s="464">
        <v>0</v>
      </c>
      <c r="P30" s="464">
        <v>0</v>
      </c>
      <c r="Q30" s="464">
        <v>0</v>
      </c>
      <c r="R30" s="464">
        <v>0</v>
      </c>
      <c r="S30" s="464">
        <v>0</v>
      </c>
    </row>
    <row r="31" spans="1:19" s="468" customFormat="1" ht="12.75">
      <c r="A31" s="462" t="s">
        <v>3258</v>
      </c>
      <c r="B31" s="396">
        <v>1480.4</v>
      </c>
      <c r="C31" s="465">
        <v>502.2</v>
      </c>
      <c r="D31" s="466">
        <v>493.3</v>
      </c>
      <c r="E31" s="466">
        <v>482.8</v>
      </c>
      <c r="F31" s="466">
        <v>468.8</v>
      </c>
      <c r="G31" s="466">
        <v>451.6</v>
      </c>
      <c r="H31" s="464">
        <v>470.3</v>
      </c>
      <c r="I31" s="466">
        <v>466.6</v>
      </c>
      <c r="J31" s="466">
        <v>465.6</v>
      </c>
      <c r="K31" s="464">
        <v>467.9</v>
      </c>
      <c r="L31" s="466">
        <v>466.4</v>
      </c>
      <c r="M31" s="466">
        <v>466.2</v>
      </c>
      <c r="N31" s="466">
        <v>465.7</v>
      </c>
      <c r="O31" s="466">
        <v>465.7</v>
      </c>
      <c r="P31" s="466">
        <v>457.7</v>
      </c>
      <c r="Q31" s="466">
        <v>449</v>
      </c>
      <c r="R31" s="466">
        <v>449.1</v>
      </c>
      <c r="S31" s="466">
        <v>451.6</v>
      </c>
    </row>
    <row r="32" spans="1:19" s="468" customFormat="1" ht="12.75">
      <c r="A32" s="462" t="s">
        <v>2780</v>
      </c>
      <c r="B32" s="396">
        <v>941.8</v>
      </c>
      <c r="C32" s="466">
        <v>669.4</v>
      </c>
      <c r="D32" s="466">
        <v>658.2</v>
      </c>
      <c r="E32" s="466">
        <v>664.9</v>
      </c>
      <c r="F32" s="466">
        <v>669.2</v>
      </c>
      <c r="G32" s="466">
        <v>655.4</v>
      </c>
      <c r="H32" s="466">
        <v>669.7</v>
      </c>
      <c r="I32" s="466">
        <v>669.6</v>
      </c>
      <c r="J32" s="466">
        <v>669.4</v>
      </c>
      <c r="K32" s="466">
        <v>669.3</v>
      </c>
      <c r="L32" s="466">
        <v>668.8</v>
      </c>
      <c r="M32" s="466">
        <v>668.8</v>
      </c>
      <c r="N32" s="466">
        <v>668.8</v>
      </c>
      <c r="O32" s="464">
        <v>669.6</v>
      </c>
      <c r="P32" s="466">
        <v>656.2</v>
      </c>
      <c r="Q32" s="466">
        <v>655.29999999999995</v>
      </c>
      <c r="R32" s="466">
        <v>655.20000000000005</v>
      </c>
      <c r="S32" s="466">
        <v>655.4</v>
      </c>
    </row>
    <row r="33" spans="1:19" s="468" customFormat="1" ht="13.5" thickBot="1">
      <c r="A33" s="801" t="s">
        <v>3259</v>
      </c>
      <c r="B33" s="467">
        <v>-538.79999999999995</v>
      </c>
      <c r="C33" s="467">
        <v>-1054.2</v>
      </c>
      <c r="D33" s="467">
        <v>-862.8</v>
      </c>
      <c r="E33" s="467">
        <v>-860.9</v>
      </c>
      <c r="F33" s="467">
        <v>-1164.3</v>
      </c>
      <c r="G33" s="467">
        <v>-1266.8</v>
      </c>
      <c r="H33" s="467">
        <v>-1168</v>
      </c>
      <c r="I33" s="467">
        <v>-1163.7</v>
      </c>
      <c r="J33" s="467">
        <v>-1161.7</v>
      </c>
      <c r="K33" s="467">
        <v>-1165.5</v>
      </c>
      <c r="L33" s="467">
        <v>-1207.8</v>
      </c>
      <c r="M33" s="467">
        <v>-1207.8</v>
      </c>
      <c r="N33" s="467">
        <v>-1208.0999999999999</v>
      </c>
      <c r="O33" s="467">
        <v>-1296.5999999999999</v>
      </c>
      <c r="P33" s="467">
        <v>-1278.2</v>
      </c>
      <c r="Q33" s="467">
        <v>-1261.8</v>
      </c>
      <c r="R33" s="467">
        <v>-1260.8</v>
      </c>
      <c r="S33" s="467">
        <v>-1266.8</v>
      </c>
    </row>
    <row r="34" spans="1:19" ht="5.0999999999999996" customHeight="1"/>
    <row r="35" spans="1:19" s="32" customFormat="1" ht="12.75">
      <c r="A35" s="131" t="s">
        <v>3261</v>
      </c>
    </row>
    <row r="36" spans="1:19" s="32" customFormat="1" ht="12.75">
      <c r="A36" s="586" t="s">
        <v>3865</v>
      </c>
    </row>
  </sheetData>
  <mergeCells count="7">
    <mergeCell ref="F6:F7"/>
    <mergeCell ref="G6:G7"/>
    <mergeCell ref="H6:S6"/>
    <mergeCell ref="B6:B7"/>
    <mergeCell ref="C6:C7"/>
    <mergeCell ref="D6:D7"/>
    <mergeCell ref="E6:E7"/>
  </mergeCells>
  <hyperlinks>
    <hyperlink ref="A1" location="'Table of contents'!A1" display="return to the CONTENTS"/>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
  <sheetViews>
    <sheetView zoomScale="80" zoomScaleNormal="80" workbookViewId="0">
      <pane xSplit="1" topLeftCell="B1" activePane="topRight" state="frozen"/>
      <selection pane="topRight"/>
    </sheetView>
  </sheetViews>
  <sheetFormatPr defaultRowHeight="15"/>
  <cols>
    <col min="1" max="1" width="68.85546875" style="34" customWidth="1"/>
    <col min="2" max="18" width="11.42578125" style="34" customWidth="1"/>
    <col min="19" max="19" width="9.140625" style="34" customWidth="1"/>
    <col min="20" max="16384" width="9.140625" style="34"/>
  </cols>
  <sheetData>
    <row r="1" spans="1:26" s="410" customFormat="1" ht="15" customHeight="1">
      <c r="A1" s="649" t="s">
        <v>2688</v>
      </c>
      <c r="B1" s="409"/>
      <c r="C1" s="409"/>
      <c r="D1" s="409"/>
      <c r="E1" s="409"/>
    </row>
    <row r="2" spans="1:26" ht="5.0999999999999996" customHeight="1">
      <c r="A2" s="65"/>
    </row>
    <row r="3" spans="1:26" s="116" customFormat="1" ht="18.75" customHeight="1">
      <c r="A3" s="798" t="s">
        <v>3262</v>
      </c>
      <c r="B3" s="381"/>
      <c r="C3" s="381"/>
      <c r="D3" s="381"/>
      <c r="E3" s="381"/>
      <c r="F3" s="260"/>
      <c r="G3" s="260"/>
      <c r="H3" s="260"/>
      <c r="I3" s="260"/>
      <c r="J3" s="260"/>
      <c r="K3" s="260"/>
      <c r="L3" s="260"/>
      <c r="M3" s="260"/>
      <c r="N3" s="260"/>
      <c r="O3" s="260"/>
      <c r="P3" s="260"/>
      <c r="Q3" s="260"/>
      <c r="R3" s="260"/>
    </row>
    <row r="4" spans="1:26" s="131" customFormat="1" ht="5.0999999999999996" customHeight="1" thickBot="1">
      <c r="A4" s="135"/>
      <c r="B4" s="135"/>
      <c r="C4" s="135"/>
      <c r="D4" s="135"/>
      <c r="E4" s="135"/>
      <c r="F4" s="135"/>
      <c r="G4" s="135"/>
      <c r="H4" s="135"/>
      <c r="I4" s="135"/>
      <c r="J4" s="135"/>
      <c r="K4" s="135"/>
      <c r="L4" s="135"/>
      <c r="M4" s="135"/>
      <c r="N4" s="135"/>
      <c r="O4" s="135"/>
      <c r="P4" s="135"/>
      <c r="Q4" s="135"/>
      <c r="R4" s="135"/>
    </row>
    <row r="5" spans="1:26" s="226" customFormat="1" ht="17.100000000000001" customHeight="1">
      <c r="A5" s="796"/>
      <c r="B5" s="1060">
        <v>1999</v>
      </c>
      <c r="C5" s="1060">
        <v>2000</v>
      </c>
      <c r="D5" s="1060">
        <v>2001</v>
      </c>
      <c r="E5" s="1060">
        <v>2002</v>
      </c>
      <c r="F5" s="1060">
        <v>2003</v>
      </c>
      <c r="G5" s="1060">
        <v>2004</v>
      </c>
      <c r="H5" s="1060">
        <v>2005</v>
      </c>
      <c r="I5" s="1060">
        <v>2006</v>
      </c>
      <c r="J5" s="1141">
        <v>2006</v>
      </c>
      <c r="K5" s="1142"/>
      <c r="L5" s="1142"/>
      <c r="M5" s="1142"/>
      <c r="N5" s="1060">
        <v>2007</v>
      </c>
      <c r="O5" s="1141">
        <v>2007</v>
      </c>
      <c r="P5" s="1142"/>
      <c r="Q5" s="1142"/>
      <c r="R5" s="1142"/>
    </row>
    <row r="6" spans="1:26" s="226" customFormat="1" ht="17.100000000000001" customHeight="1" thickBot="1">
      <c r="A6" s="797"/>
      <c r="B6" s="1061"/>
      <c r="C6" s="1061"/>
      <c r="D6" s="1061"/>
      <c r="E6" s="1061"/>
      <c r="F6" s="1061"/>
      <c r="G6" s="1061"/>
      <c r="H6" s="1061"/>
      <c r="I6" s="1061"/>
      <c r="J6" s="129" t="s">
        <v>2662</v>
      </c>
      <c r="K6" s="129" t="s">
        <v>2663</v>
      </c>
      <c r="L6" s="129" t="s">
        <v>2664</v>
      </c>
      <c r="M6" s="129" t="s">
        <v>2665</v>
      </c>
      <c r="N6" s="1061"/>
      <c r="O6" s="129" t="s">
        <v>2662</v>
      </c>
      <c r="P6" s="129" t="s">
        <v>2663</v>
      </c>
      <c r="Q6" s="129" t="s">
        <v>2664</v>
      </c>
      <c r="R6" s="129" t="s">
        <v>2665</v>
      </c>
    </row>
    <row r="7" spans="1:26" s="134" customFormat="1" ht="5.0999999999999996" customHeight="1">
      <c r="A7" s="254"/>
      <c r="B7" s="254"/>
      <c r="C7" s="254"/>
      <c r="D7" s="254"/>
      <c r="E7" s="254"/>
      <c r="F7" s="55"/>
      <c r="G7" s="55"/>
      <c r="H7" s="55"/>
      <c r="I7" s="55"/>
      <c r="J7" s="55"/>
      <c r="K7" s="55"/>
      <c r="L7" s="55"/>
      <c r="M7" s="55"/>
      <c r="N7" s="55"/>
      <c r="O7" s="55"/>
      <c r="P7" s="55"/>
      <c r="Q7" s="55"/>
      <c r="R7" s="55"/>
    </row>
    <row r="8" spans="1:26" s="134" customFormat="1" ht="14.1" customHeight="1">
      <c r="A8" s="692" t="s">
        <v>3263</v>
      </c>
      <c r="B8" s="72"/>
      <c r="C8" s="72"/>
      <c r="D8" s="72"/>
      <c r="E8" s="72"/>
      <c r="F8" s="254"/>
      <c r="G8" s="254"/>
      <c r="H8" s="254"/>
      <c r="I8" s="254"/>
      <c r="J8" s="254"/>
      <c r="K8" s="254"/>
      <c r="L8" s="254"/>
      <c r="M8" s="254"/>
      <c r="N8" s="254"/>
      <c r="O8" s="254"/>
      <c r="P8" s="254"/>
      <c r="Q8" s="254"/>
      <c r="R8" s="254"/>
    </row>
    <row r="9" spans="1:26" s="134" customFormat="1" ht="14.1" customHeight="1">
      <c r="A9" s="693" t="s">
        <v>3264</v>
      </c>
      <c r="B9" s="15">
        <v>23.9</v>
      </c>
      <c r="C9" s="15">
        <v>31.8</v>
      </c>
      <c r="D9" s="15">
        <v>52.800000000000004</v>
      </c>
      <c r="E9" s="15">
        <v>36.4</v>
      </c>
      <c r="F9" s="15">
        <v>35.29</v>
      </c>
      <c r="G9" s="15">
        <v>23.05</v>
      </c>
      <c r="H9" s="15">
        <v>26.200109981116498</v>
      </c>
      <c r="I9" s="15">
        <f>M9</f>
        <v>28.171976658961</v>
      </c>
      <c r="J9" s="15">
        <v>31.509999999999998</v>
      </c>
      <c r="K9" s="15">
        <v>28.08</v>
      </c>
      <c r="L9" s="15">
        <v>27.22</v>
      </c>
      <c r="M9" s="15">
        <v>28.171976658961</v>
      </c>
      <c r="N9" s="15">
        <f>R9</f>
        <v>31.148768886337901</v>
      </c>
      <c r="O9" s="15">
        <v>28.777667367009201</v>
      </c>
      <c r="P9" s="15">
        <v>26.540124640597902</v>
      </c>
      <c r="Q9" s="15">
        <v>26.744092191287898</v>
      </c>
      <c r="R9" s="15">
        <v>31.148768886337901</v>
      </c>
      <c r="W9" s="470"/>
      <c r="X9" s="470"/>
      <c r="Y9" s="470"/>
      <c r="Z9" s="470"/>
    </row>
    <row r="10" spans="1:26" s="134" customFormat="1" ht="14.1" customHeight="1">
      <c r="A10" s="693" t="s">
        <v>3265</v>
      </c>
      <c r="B10" s="15" t="s">
        <v>15</v>
      </c>
      <c r="C10" s="15"/>
      <c r="D10" s="15">
        <v>46.795216534650791</v>
      </c>
      <c r="E10" s="15">
        <v>33.032928485844359</v>
      </c>
      <c r="F10" s="15">
        <v>29.17</v>
      </c>
      <c r="G10" s="15">
        <v>17.89</v>
      </c>
      <c r="H10" s="15">
        <v>20.638480691953802</v>
      </c>
      <c r="I10" s="15">
        <f t="shared" ref="I10:I11" si="0">M10</f>
        <v>21.7245745230673</v>
      </c>
      <c r="J10" s="15">
        <v>28.18</v>
      </c>
      <c r="K10" s="15">
        <v>23.9</v>
      </c>
      <c r="L10" s="15">
        <v>21.57</v>
      </c>
      <c r="M10" s="15">
        <v>21.7245745230673</v>
      </c>
      <c r="N10" s="15">
        <f t="shared" ref="N10:N11" si="1">R10</f>
        <v>23.791856357763599</v>
      </c>
      <c r="O10" s="15">
        <v>25.078272023410804</v>
      </c>
      <c r="P10" s="15">
        <v>21.7450627099199</v>
      </c>
      <c r="Q10" s="15">
        <v>20.735767853759601</v>
      </c>
      <c r="R10" s="15">
        <v>23.791856357763599</v>
      </c>
      <c r="W10" s="470"/>
      <c r="X10" s="470"/>
      <c r="Y10" s="470"/>
      <c r="Z10" s="470"/>
    </row>
    <row r="11" spans="1:26" s="134" customFormat="1" ht="14.1" customHeight="1">
      <c r="A11" s="693" t="s">
        <v>3266</v>
      </c>
      <c r="B11" s="15" t="s">
        <v>15</v>
      </c>
      <c r="C11" s="15">
        <v>20.279601779284047</v>
      </c>
      <c r="D11" s="15">
        <v>31.35</v>
      </c>
      <c r="E11" s="15">
        <v>23.027000000000001</v>
      </c>
      <c r="F11" s="15">
        <v>18.990000000000002</v>
      </c>
      <c r="G11" s="15">
        <v>15.479999999999999</v>
      </c>
      <c r="H11" s="15">
        <v>15.8309621203679</v>
      </c>
      <c r="I11" s="15">
        <f t="shared" si="0"/>
        <v>17.773538431106399</v>
      </c>
      <c r="J11" s="15">
        <v>18.559999999999999</v>
      </c>
      <c r="K11" s="15">
        <v>18.420000000000002</v>
      </c>
      <c r="L11" s="15">
        <v>17.64</v>
      </c>
      <c r="M11" s="15">
        <v>17.773538431106399</v>
      </c>
      <c r="N11" s="15">
        <f t="shared" si="1"/>
        <v>21.118487786114901</v>
      </c>
      <c r="O11" s="15">
        <v>18.8941076866383</v>
      </c>
      <c r="P11" s="15">
        <v>18.571008506793298</v>
      </c>
      <c r="Q11" s="15">
        <v>18.543606161145799</v>
      </c>
      <c r="R11" s="15">
        <v>21.118487786114901</v>
      </c>
      <c r="W11" s="470"/>
      <c r="X11" s="470"/>
      <c r="Y11" s="470"/>
      <c r="Z11" s="470"/>
    </row>
    <row r="12" spans="1:26" s="134" customFormat="1" ht="5.0999999999999996" customHeight="1">
      <c r="A12" s="719"/>
      <c r="B12" s="15"/>
      <c r="C12" s="15"/>
      <c r="D12" s="15"/>
      <c r="E12" s="15"/>
      <c r="F12" s="15"/>
      <c r="G12" s="15"/>
      <c r="H12" s="15"/>
      <c r="I12" s="15"/>
      <c r="J12" s="15"/>
      <c r="K12" s="15"/>
      <c r="L12" s="15"/>
      <c r="M12" s="15"/>
      <c r="N12" s="15"/>
      <c r="O12" s="15"/>
      <c r="P12" s="15"/>
      <c r="Q12" s="15"/>
      <c r="R12" s="15"/>
      <c r="W12" s="470"/>
      <c r="X12" s="470"/>
      <c r="Y12" s="470"/>
      <c r="Z12" s="470"/>
    </row>
    <row r="13" spans="1:26" s="134" customFormat="1" ht="14.1" customHeight="1">
      <c r="A13" s="692" t="s">
        <v>3267</v>
      </c>
      <c r="B13" s="15"/>
      <c r="C13" s="15"/>
      <c r="D13" s="15"/>
      <c r="E13" s="15"/>
      <c r="F13" s="15"/>
      <c r="G13" s="15"/>
      <c r="H13" s="15"/>
      <c r="I13" s="15"/>
      <c r="J13" s="15"/>
      <c r="K13" s="15"/>
      <c r="L13" s="15"/>
      <c r="M13" s="15"/>
      <c r="N13" s="15"/>
      <c r="O13" s="15"/>
      <c r="P13" s="15"/>
      <c r="Q13" s="15"/>
      <c r="R13" s="15"/>
      <c r="W13" s="470"/>
      <c r="X13" s="470"/>
      <c r="Y13" s="470"/>
      <c r="Z13" s="470"/>
    </row>
    <row r="14" spans="1:26" s="134" customFormat="1" ht="14.1" customHeight="1">
      <c r="A14" s="693" t="s">
        <v>3268</v>
      </c>
      <c r="B14" s="15">
        <v>40</v>
      </c>
      <c r="C14" s="15">
        <v>56.000000000000007</v>
      </c>
      <c r="D14" s="15">
        <v>85</v>
      </c>
      <c r="E14" s="15">
        <v>82.699999999999989</v>
      </c>
      <c r="F14" s="15">
        <v>93.22</v>
      </c>
      <c r="G14" s="15">
        <v>91.07</v>
      </c>
      <c r="H14" s="15">
        <v>86.819337266558009</v>
      </c>
      <c r="I14" s="15">
        <f>M14</f>
        <v>77.926684307182498</v>
      </c>
      <c r="J14" s="15">
        <v>80.92</v>
      </c>
      <c r="K14" s="15">
        <v>72.570000000000007</v>
      </c>
      <c r="L14" s="15">
        <v>75.649999999999991</v>
      </c>
      <c r="M14" s="15">
        <v>77.926684307182498</v>
      </c>
      <c r="N14" s="15">
        <f>R14</f>
        <v>71.340223192823302</v>
      </c>
      <c r="O14" s="15">
        <v>73.602170027094502</v>
      </c>
      <c r="P14" s="15">
        <v>67.838171174023103</v>
      </c>
      <c r="Q14" s="15">
        <v>68.866854527592906</v>
      </c>
      <c r="R14" s="15">
        <v>71.340223192823302</v>
      </c>
      <c r="W14" s="470"/>
      <c r="X14" s="470"/>
      <c r="Y14" s="470"/>
      <c r="Z14" s="470"/>
    </row>
    <row r="15" spans="1:26" s="134" customFormat="1" ht="14.1" customHeight="1">
      <c r="A15" s="693" t="s">
        <v>3269</v>
      </c>
      <c r="B15" s="15">
        <v>20.989058715716329</v>
      </c>
      <c r="C15" s="15">
        <v>16.420683654693175</v>
      </c>
      <c r="D15" s="15">
        <v>7.2412376724794569</v>
      </c>
      <c r="E15" s="15">
        <v>17.015204199204227</v>
      </c>
      <c r="F15" s="15">
        <v>9.4609888238522206</v>
      </c>
      <c r="G15" s="15">
        <v>12.02</v>
      </c>
      <c r="H15" s="15">
        <v>16.970349876334101</v>
      </c>
      <c r="I15" s="15">
        <f t="shared" ref="I15:I16" si="2">M15</f>
        <v>19.291507360809202</v>
      </c>
      <c r="J15" s="15">
        <v>16.600000000000001</v>
      </c>
      <c r="K15" s="15">
        <v>15.15</v>
      </c>
      <c r="L15" s="15">
        <v>16.669999999999998</v>
      </c>
      <c r="M15" s="15">
        <v>19.291507360809202</v>
      </c>
      <c r="N15" s="15">
        <f t="shared" ref="N15:N16" si="3">R15</f>
        <v>21.078033223553298</v>
      </c>
      <c r="O15" s="15">
        <v>18.285364205676498</v>
      </c>
      <c r="P15" s="15">
        <v>18.035210447387502</v>
      </c>
      <c r="Q15" s="15">
        <v>16.462637285376999</v>
      </c>
      <c r="R15" s="15">
        <v>21.078033223553298</v>
      </c>
      <c r="W15" s="470"/>
      <c r="X15" s="470"/>
      <c r="Y15" s="470"/>
      <c r="Z15" s="470"/>
    </row>
    <row r="16" spans="1:26" s="134" customFormat="1" ht="14.1" customHeight="1">
      <c r="A16" s="693" t="s">
        <v>3270</v>
      </c>
      <c r="B16" s="15">
        <v>15.411669267514172</v>
      </c>
      <c r="C16" s="15">
        <v>3.642851391937437</v>
      </c>
      <c r="D16" s="15">
        <v>-19.07872728003808</v>
      </c>
      <c r="E16" s="15">
        <v>47.33</v>
      </c>
      <c r="F16" s="15">
        <v>1.37</v>
      </c>
      <c r="G16" s="15">
        <v>27.18</v>
      </c>
      <c r="H16" s="15">
        <v>43.478381902467099</v>
      </c>
      <c r="I16" s="15">
        <f t="shared" si="2"/>
        <v>45.6033517178221</v>
      </c>
      <c r="J16" s="15">
        <v>38.049999999999997</v>
      </c>
      <c r="K16" s="15">
        <v>31.209999999999997</v>
      </c>
      <c r="L16" s="15">
        <v>29.609999999999996</v>
      </c>
      <c r="M16" s="15">
        <v>45.6033517178221</v>
      </c>
      <c r="N16" s="15">
        <f t="shared" si="3"/>
        <v>45.456741598706699</v>
      </c>
      <c r="O16" s="15">
        <v>35.440909973416602</v>
      </c>
      <c r="P16" s="15">
        <v>36.993777819287999</v>
      </c>
      <c r="Q16" s="15">
        <v>30.294405426021097</v>
      </c>
      <c r="R16" s="15">
        <v>45.456741598706699</v>
      </c>
      <c r="W16" s="470"/>
      <c r="X16" s="470"/>
      <c r="Y16" s="470"/>
      <c r="Z16" s="470"/>
    </row>
    <row r="17" spans="1:26" s="134" customFormat="1" ht="5.0999999999999996" customHeight="1">
      <c r="A17" s="719"/>
      <c r="B17" s="15"/>
      <c r="C17" s="15"/>
      <c r="D17" s="15"/>
      <c r="E17" s="15"/>
      <c r="F17" s="15"/>
      <c r="G17" s="15"/>
      <c r="H17" s="15"/>
      <c r="I17" s="15"/>
      <c r="J17" s="15"/>
      <c r="K17" s="15"/>
      <c r="L17" s="15"/>
      <c r="M17" s="15"/>
      <c r="N17" s="15"/>
      <c r="O17" s="15"/>
      <c r="P17" s="15"/>
      <c r="Q17" s="15"/>
      <c r="R17" s="15"/>
      <c r="W17" s="470"/>
      <c r="X17" s="470"/>
      <c r="Y17" s="470"/>
      <c r="Z17" s="470"/>
    </row>
    <row r="18" spans="1:26" s="134" customFormat="1" ht="14.1" customHeight="1">
      <c r="A18" s="692" t="s">
        <v>3271</v>
      </c>
      <c r="B18" s="15"/>
      <c r="C18" s="15"/>
      <c r="D18" s="15"/>
      <c r="E18" s="15"/>
      <c r="F18" s="15"/>
      <c r="G18" s="15"/>
      <c r="H18" s="15"/>
      <c r="I18" s="15"/>
      <c r="J18" s="15"/>
      <c r="K18" s="15"/>
      <c r="L18" s="15"/>
      <c r="M18" s="15"/>
      <c r="N18" s="15"/>
      <c r="O18" s="15"/>
      <c r="P18" s="15"/>
      <c r="Q18" s="15"/>
      <c r="R18" s="15"/>
      <c r="W18" s="470"/>
      <c r="X18" s="470"/>
      <c r="Y18" s="470"/>
      <c r="Z18" s="470"/>
    </row>
    <row r="19" spans="1:26" s="134" customFormat="1" ht="14.1" customHeight="1">
      <c r="A19" s="693" t="s">
        <v>3272</v>
      </c>
      <c r="B19" s="15">
        <v>473.596</v>
      </c>
      <c r="C19" s="15">
        <v>195.22</v>
      </c>
      <c r="D19" s="15">
        <v>207.971</v>
      </c>
      <c r="E19" s="15">
        <v>267.72199999999998</v>
      </c>
      <c r="F19" s="15">
        <v>324</v>
      </c>
      <c r="G19" s="15">
        <v>356</v>
      </c>
      <c r="H19" s="15">
        <v>625.68709671644797</v>
      </c>
      <c r="I19" s="15">
        <f t="shared" ref="I19:I23" si="4">M19</f>
        <v>695.71601333598801</v>
      </c>
      <c r="J19" s="15">
        <v>679</v>
      </c>
      <c r="K19" s="15">
        <v>779</v>
      </c>
      <c r="L19" s="15">
        <v>848</v>
      </c>
      <c r="M19" s="15">
        <v>695.71601333598801</v>
      </c>
      <c r="N19" s="15">
        <f t="shared" ref="N19:N23" si="5">R19</f>
        <v>737.27102598137196</v>
      </c>
      <c r="O19" s="15">
        <v>801.32369969675995</v>
      </c>
      <c r="P19" s="15">
        <v>762.89942636549995</v>
      </c>
      <c r="Q19" s="15">
        <v>724.22526197627803</v>
      </c>
      <c r="R19" s="15">
        <v>737.27102598137196</v>
      </c>
      <c r="W19" s="470"/>
      <c r="X19" s="470"/>
      <c r="Y19" s="470"/>
      <c r="Z19" s="470"/>
    </row>
    <row r="20" spans="1:26" s="134" customFormat="1" ht="14.1" customHeight="1">
      <c r="A20" s="693" t="s">
        <v>3273</v>
      </c>
      <c r="B20" s="15">
        <v>30.913577023498696</v>
      </c>
      <c r="C20" s="15">
        <v>13.417182130584193</v>
      </c>
      <c r="D20" s="15">
        <v>13.357161207450224</v>
      </c>
      <c r="E20" s="15">
        <v>13.3</v>
      </c>
      <c r="F20" s="15">
        <v>11.18</v>
      </c>
      <c r="G20" s="15">
        <v>6.13</v>
      </c>
      <c r="H20" s="15">
        <v>8.1839292607974006</v>
      </c>
      <c r="I20" s="15">
        <f t="shared" si="4"/>
        <v>6.1574741675423699</v>
      </c>
      <c r="J20" s="15">
        <v>8.01</v>
      </c>
      <c r="K20" s="15">
        <v>8.3699999999999992</v>
      </c>
      <c r="L20" s="15">
        <v>8.39</v>
      </c>
      <c r="M20" s="15">
        <v>6.1574741675423699</v>
      </c>
      <c r="N20" s="15">
        <f t="shared" si="5"/>
        <v>3.5449870891656903</v>
      </c>
      <c r="O20" s="15">
        <v>5.13375518277181</v>
      </c>
      <c r="P20" s="15">
        <v>4.1561260673904403</v>
      </c>
      <c r="Q20" s="15">
        <v>3.5295121420834805</v>
      </c>
      <c r="R20" s="15">
        <v>3.5449870891656903</v>
      </c>
      <c r="W20" s="470"/>
      <c r="X20" s="470"/>
      <c r="Y20" s="470"/>
      <c r="Z20" s="470"/>
    </row>
    <row r="21" spans="1:26" s="134" customFormat="1" ht="14.1" customHeight="1">
      <c r="A21" s="693" t="s">
        <v>3274</v>
      </c>
      <c r="B21" s="15">
        <v>14.291382506527414</v>
      </c>
      <c r="C21" s="15">
        <v>6.6357388316151207</v>
      </c>
      <c r="D21" s="15">
        <v>6.2953686576750174</v>
      </c>
      <c r="E21" s="15">
        <v>6.8000000000000007</v>
      </c>
      <c r="F21" s="15">
        <v>5.24</v>
      </c>
      <c r="G21" s="15">
        <v>3.11</v>
      </c>
      <c r="H21" s="15">
        <v>4.0525009667270098</v>
      </c>
      <c r="I21" s="15">
        <f t="shared" si="4"/>
        <v>3.27573343506503</v>
      </c>
      <c r="J21" s="15">
        <v>3.7199999999999998</v>
      </c>
      <c r="K21" s="15">
        <v>4.5999999999999996</v>
      </c>
      <c r="L21" s="15">
        <v>4.29</v>
      </c>
      <c r="M21" s="15">
        <v>3.27573343506503</v>
      </c>
      <c r="N21" s="15">
        <f t="shared" si="5"/>
        <v>2.13596550046088</v>
      </c>
      <c r="O21" s="15">
        <v>3.0024518030654601</v>
      </c>
      <c r="P21" s="15">
        <v>2.3098918803805697</v>
      </c>
      <c r="Q21" s="15">
        <v>2.0358661031595697</v>
      </c>
      <c r="R21" s="15">
        <v>2.13596550046088</v>
      </c>
      <c r="W21" s="470"/>
      <c r="X21" s="470"/>
      <c r="Y21" s="470"/>
      <c r="Z21" s="470"/>
    </row>
    <row r="22" spans="1:26" s="134" customFormat="1" ht="14.1" customHeight="1">
      <c r="A22" s="693" t="s">
        <v>3275</v>
      </c>
      <c r="B22" s="15">
        <v>46.230115963817262</v>
      </c>
      <c r="C22" s="15">
        <v>49.457022846019868</v>
      </c>
      <c r="D22" s="15">
        <v>47.131037500420739</v>
      </c>
      <c r="E22" s="15">
        <v>51.2</v>
      </c>
      <c r="F22" s="15">
        <v>46.87</v>
      </c>
      <c r="G22" s="15">
        <v>50.71</v>
      </c>
      <c r="H22" s="15">
        <v>49.517790752899899</v>
      </c>
      <c r="I22" s="15">
        <f t="shared" si="4"/>
        <v>53.1993045514063</v>
      </c>
      <c r="J22" s="15">
        <v>46.47</v>
      </c>
      <c r="K22" s="15">
        <v>54.910000000000004</v>
      </c>
      <c r="L22" s="15">
        <v>51.1</v>
      </c>
      <c r="M22" s="15">
        <v>53.1993045514063</v>
      </c>
      <c r="N22" s="15">
        <f t="shared" si="5"/>
        <v>60.253124954640604</v>
      </c>
      <c r="O22" s="15">
        <v>58.484514671468503</v>
      </c>
      <c r="P22" s="15">
        <v>55.578003239707193</v>
      </c>
      <c r="Q22" s="15">
        <v>57.681232453780396</v>
      </c>
      <c r="R22" s="15">
        <v>60.253124954640604</v>
      </c>
      <c r="W22" s="470"/>
      <c r="X22" s="470"/>
      <c r="Y22" s="470"/>
      <c r="Z22" s="470"/>
    </row>
    <row r="23" spans="1:26" s="134" customFormat="1" ht="14.1" customHeight="1">
      <c r="A23" s="693" t="s">
        <v>3276</v>
      </c>
      <c r="B23" s="15">
        <v>12.482117812240331</v>
      </c>
      <c r="C23" s="15">
        <v>5.0442067358610458</v>
      </c>
      <c r="D23" s="15">
        <v>4.2354344800159076</v>
      </c>
      <c r="E23" s="15">
        <v>4.7</v>
      </c>
      <c r="F23" s="15">
        <v>4.1300000000000008</v>
      </c>
      <c r="G23" s="15">
        <v>2.59</v>
      </c>
      <c r="H23" s="15">
        <v>3.3818203753919205</v>
      </c>
      <c r="I23" s="15">
        <f t="shared" si="4"/>
        <v>2.4610319187204199</v>
      </c>
      <c r="J23" s="15">
        <v>3.19</v>
      </c>
      <c r="K23" s="15">
        <v>3.52</v>
      </c>
      <c r="L23" s="15">
        <v>3.38</v>
      </c>
      <c r="M23" s="15">
        <v>2.4610319187204199</v>
      </c>
      <c r="N23" s="15">
        <f t="shared" si="5"/>
        <v>1.7498120984438699</v>
      </c>
      <c r="O23" s="15">
        <v>2.5151175732580602</v>
      </c>
      <c r="P23" s="15">
        <v>2.1091772028345401</v>
      </c>
      <c r="Q23" s="15">
        <v>1.78464820325666</v>
      </c>
      <c r="R23" s="15">
        <v>1.7498120984438699</v>
      </c>
      <c r="W23" s="470"/>
      <c r="X23" s="470"/>
      <c r="Y23" s="470"/>
      <c r="Z23" s="470"/>
    </row>
    <row r="24" spans="1:26" s="134" customFormat="1" ht="5.0999999999999996" customHeight="1">
      <c r="A24" s="719"/>
      <c r="B24" s="15"/>
      <c r="C24" s="15"/>
      <c r="D24" s="15"/>
      <c r="E24" s="15"/>
      <c r="F24" s="15"/>
      <c r="G24" s="15"/>
      <c r="H24" s="15"/>
      <c r="I24" s="15"/>
      <c r="J24" s="15"/>
      <c r="K24" s="15"/>
      <c r="L24" s="15"/>
      <c r="M24" s="15"/>
      <c r="N24" s="15"/>
      <c r="O24" s="15"/>
      <c r="P24" s="15"/>
      <c r="Q24" s="15"/>
      <c r="R24" s="15"/>
      <c r="W24" s="470"/>
      <c r="X24" s="470"/>
      <c r="Y24" s="470"/>
      <c r="Z24" s="470"/>
    </row>
    <row r="25" spans="1:26" s="134" customFormat="1" ht="14.1" customHeight="1">
      <c r="A25" s="692" t="s">
        <v>3277</v>
      </c>
      <c r="B25" s="15"/>
      <c r="C25" s="15"/>
      <c r="D25" s="15"/>
      <c r="E25" s="15"/>
      <c r="F25" s="15"/>
      <c r="G25" s="15"/>
      <c r="H25" s="15"/>
      <c r="I25" s="15"/>
      <c r="J25" s="15"/>
      <c r="K25" s="15"/>
      <c r="L25" s="15"/>
      <c r="M25" s="15"/>
      <c r="N25" s="15"/>
      <c r="O25" s="15"/>
      <c r="P25" s="15"/>
      <c r="Q25" s="15"/>
      <c r="R25" s="15"/>
      <c r="W25" s="470"/>
      <c r="X25" s="470"/>
      <c r="Y25" s="470"/>
      <c r="Z25" s="470"/>
    </row>
    <row r="26" spans="1:26" s="134" customFormat="1" ht="14.1" customHeight="1">
      <c r="A26" s="693" t="s">
        <v>3278</v>
      </c>
      <c r="B26" s="15" t="s">
        <v>15</v>
      </c>
      <c r="C26" s="15" t="s">
        <v>15</v>
      </c>
      <c r="D26" s="15">
        <v>5.0599999999999996</v>
      </c>
      <c r="E26" s="15">
        <v>5.0500000000000007</v>
      </c>
      <c r="F26" s="15">
        <v>8.0399999999999991</v>
      </c>
      <c r="G26" s="15">
        <v>16.329999999999998</v>
      </c>
      <c r="H26" s="15">
        <v>17.599999999999998</v>
      </c>
      <c r="I26" s="15">
        <f t="shared" ref="I26:I30" si="6">M26</f>
        <v>21.364310129882501</v>
      </c>
      <c r="J26" s="15">
        <v>13.3</v>
      </c>
      <c r="K26" s="15">
        <v>17.960999999999999</v>
      </c>
      <c r="L26" s="15">
        <v>20.3</v>
      </c>
      <c r="M26" s="15">
        <v>21.364310129882501</v>
      </c>
      <c r="N26" s="15">
        <f t="shared" ref="N26:N30" si="7">R26</f>
        <v>26.354214726516602</v>
      </c>
      <c r="O26" s="15">
        <v>18.604438621526899</v>
      </c>
      <c r="P26" s="15">
        <v>24.339867793875101</v>
      </c>
      <c r="Q26" s="15">
        <v>27.355463796288998</v>
      </c>
      <c r="R26" s="15">
        <v>26.354214726516602</v>
      </c>
      <c r="W26" s="470"/>
      <c r="X26" s="470"/>
      <c r="Y26" s="470"/>
      <c r="Z26" s="470"/>
    </row>
    <row r="27" spans="1:26" s="134" customFormat="1" ht="14.1" customHeight="1">
      <c r="A27" s="693" t="s">
        <v>3279</v>
      </c>
      <c r="B27" s="15">
        <v>-8.776336013696465</v>
      </c>
      <c r="C27" s="15">
        <v>-1.1158644068822738</v>
      </c>
      <c r="D27" s="15">
        <v>1.4047922141350158</v>
      </c>
      <c r="E27" s="15">
        <v>1.0538622411370446</v>
      </c>
      <c r="F27" s="15">
        <v>1.26</v>
      </c>
      <c r="G27" s="15">
        <v>2.5449999999999999</v>
      </c>
      <c r="H27" s="15">
        <v>2.2999999999999998</v>
      </c>
      <c r="I27" s="15">
        <f t="shared" si="6"/>
        <v>3.1876928560848103</v>
      </c>
      <c r="J27" s="15">
        <v>2.1999999999999997</v>
      </c>
      <c r="K27" s="15">
        <v>2.8620000000000001</v>
      </c>
      <c r="L27" s="15">
        <v>3.2</v>
      </c>
      <c r="M27" s="15">
        <v>3.1876928560848103</v>
      </c>
      <c r="N27" s="15">
        <f t="shared" si="7"/>
        <v>4.2923091391914499</v>
      </c>
      <c r="O27" s="15">
        <v>3.1270518611939697</v>
      </c>
      <c r="P27" s="15">
        <v>3.9645918114813896</v>
      </c>
      <c r="Q27" s="15">
        <v>4.3176106649542003</v>
      </c>
      <c r="R27" s="15">
        <v>4.2923091391914499</v>
      </c>
      <c r="W27" s="470"/>
      <c r="X27" s="470"/>
      <c r="Y27" s="470"/>
      <c r="Z27" s="470"/>
    </row>
    <row r="28" spans="1:26" s="134" customFormat="1" ht="14.1" customHeight="1">
      <c r="A28" s="693" t="s">
        <v>3280</v>
      </c>
      <c r="B28" s="15">
        <v>3.0166334936676633</v>
      </c>
      <c r="C28" s="15">
        <v>6.3725045576081563</v>
      </c>
      <c r="D28" s="15">
        <v>8.1721272751514995</v>
      </c>
      <c r="E28" s="15">
        <v>6.4</v>
      </c>
      <c r="F28" s="15">
        <v>4.9000000000000004</v>
      </c>
      <c r="G28" s="15">
        <v>5.3100000000000005</v>
      </c>
      <c r="H28" s="15">
        <v>6.338578424481681</v>
      </c>
      <c r="I28" s="15">
        <f t="shared" si="6"/>
        <v>8.5073001002925501</v>
      </c>
      <c r="J28" s="15">
        <v>8.0399999999999991</v>
      </c>
      <c r="K28" s="15">
        <v>7.6</v>
      </c>
      <c r="L28" s="15">
        <v>7.9799999999999995</v>
      </c>
      <c r="M28" s="15">
        <v>8.5073001002925501</v>
      </c>
      <c r="N28" s="15">
        <f t="shared" si="7"/>
        <v>9.66287211392134</v>
      </c>
      <c r="O28" s="15">
        <v>9.7972078693176705</v>
      </c>
      <c r="P28" s="15">
        <v>10.054387513507899</v>
      </c>
      <c r="Q28" s="15">
        <v>10.038453146739899</v>
      </c>
      <c r="R28" s="15">
        <v>9.66287211392134</v>
      </c>
      <c r="W28" s="470"/>
      <c r="X28" s="470"/>
      <c r="Y28" s="470"/>
      <c r="Z28" s="470"/>
    </row>
    <row r="29" spans="1:26" s="134" customFormat="1" ht="14.1" customHeight="1">
      <c r="A29" s="693" t="s">
        <v>3281</v>
      </c>
      <c r="B29" s="15">
        <v>3.6771201153054349</v>
      </c>
      <c r="C29" s="15">
        <v>5.8925084521466884</v>
      </c>
      <c r="D29" s="15">
        <v>6.8344575290313081</v>
      </c>
      <c r="E29" s="15">
        <v>5.7</v>
      </c>
      <c r="F29" s="15">
        <v>4.72</v>
      </c>
      <c r="G29" s="15">
        <v>5.09</v>
      </c>
      <c r="H29" s="15">
        <v>5.9692966073541296</v>
      </c>
      <c r="I29" s="15">
        <f t="shared" si="6"/>
        <v>8.0595348172784096</v>
      </c>
      <c r="J29" s="15">
        <v>7.42</v>
      </c>
      <c r="K29" s="15">
        <v>6.8199999999999994</v>
      </c>
      <c r="L29" s="15">
        <v>7.35</v>
      </c>
      <c r="M29" s="15">
        <v>8.0595348172784096</v>
      </c>
      <c r="N29" s="15">
        <f t="shared" si="7"/>
        <v>8.8127705463232306</v>
      </c>
      <c r="O29" s="15">
        <v>9.1753755765333</v>
      </c>
      <c r="P29" s="15">
        <v>9.3977117083116095</v>
      </c>
      <c r="Q29" s="15">
        <v>9.3300999700938601</v>
      </c>
      <c r="R29" s="15">
        <v>8.8127705463232306</v>
      </c>
      <c r="W29" s="470"/>
      <c r="X29" s="470"/>
      <c r="Y29" s="470"/>
      <c r="Z29" s="470"/>
    </row>
    <row r="30" spans="1:26" s="134" customFormat="1" ht="14.1" customHeight="1">
      <c r="A30" s="693" t="s">
        <v>3282</v>
      </c>
      <c r="B30" s="15">
        <v>21.347967061359817</v>
      </c>
      <c r="C30" s="15">
        <v>17.053991599800561</v>
      </c>
      <c r="D30" s="15">
        <v>23.538040924677794</v>
      </c>
      <c r="E30" s="15">
        <v>18.346086785696521</v>
      </c>
      <c r="F30" s="15">
        <v>33.39</v>
      </c>
      <c r="G30" s="15">
        <v>32.1</v>
      </c>
      <c r="H30" s="15">
        <v>30.729746035350402</v>
      </c>
      <c r="I30" s="15">
        <f t="shared" si="6"/>
        <v>24.01</v>
      </c>
      <c r="J30" s="15">
        <v>23.61</v>
      </c>
      <c r="K30" s="15">
        <v>25.35</v>
      </c>
      <c r="L30" s="15">
        <v>25.330000000000002</v>
      </c>
      <c r="M30" s="15">
        <v>24.01</v>
      </c>
      <c r="N30" s="15">
        <f t="shared" si="7"/>
        <v>18.832409169749102</v>
      </c>
      <c r="O30" s="15">
        <v>19.021030246037</v>
      </c>
      <c r="P30" s="15">
        <v>19.438651220700802</v>
      </c>
      <c r="Q30" s="15">
        <v>18.5</v>
      </c>
      <c r="R30" s="15">
        <v>18.832409169749102</v>
      </c>
      <c r="W30" s="470"/>
      <c r="X30" s="470"/>
      <c r="Y30" s="470"/>
      <c r="Z30" s="470"/>
    </row>
    <row r="31" spans="1:26" s="134" customFormat="1" ht="5.0999999999999996" customHeight="1">
      <c r="A31" s="719"/>
      <c r="B31" s="15"/>
      <c r="C31" s="15"/>
      <c r="D31" s="15"/>
      <c r="E31" s="15"/>
      <c r="F31" s="15"/>
      <c r="G31" s="15"/>
      <c r="H31" s="15"/>
      <c r="I31" s="15"/>
      <c r="J31" s="15"/>
      <c r="K31" s="15"/>
      <c r="L31" s="15"/>
      <c r="M31" s="15"/>
      <c r="N31" s="15"/>
      <c r="O31" s="15"/>
      <c r="P31" s="15"/>
      <c r="Q31" s="15"/>
      <c r="R31" s="15"/>
      <c r="W31" s="470"/>
      <c r="X31" s="470"/>
      <c r="Y31" s="470"/>
      <c r="Z31" s="470"/>
    </row>
    <row r="32" spans="1:26" s="134" customFormat="1" ht="14.1" customHeight="1">
      <c r="A32" s="692" t="s">
        <v>3283</v>
      </c>
      <c r="B32" s="15"/>
      <c r="C32" s="15"/>
      <c r="D32" s="15"/>
      <c r="E32" s="15"/>
      <c r="F32" s="15"/>
      <c r="G32" s="15"/>
      <c r="H32" s="15"/>
      <c r="I32" s="15"/>
      <c r="J32" s="15"/>
      <c r="K32" s="15"/>
      <c r="L32" s="15"/>
      <c r="M32" s="15"/>
      <c r="N32" s="15"/>
      <c r="O32" s="15"/>
      <c r="P32" s="15"/>
      <c r="Q32" s="15"/>
      <c r="R32" s="15"/>
      <c r="W32" s="470"/>
      <c r="X32" s="470"/>
      <c r="Y32" s="470"/>
      <c r="Z32" s="470"/>
    </row>
    <row r="33" spans="1:26" s="134" customFormat="1" ht="14.1" customHeight="1">
      <c r="A33" s="693" t="s">
        <v>3284</v>
      </c>
      <c r="B33" s="15">
        <v>59.661121134797902</v>
      </c>
      <c r="C33" s="15">
        <v>53.109842859044662</v>
      </c>
      <c r="D33" s="15">
        <v>61.288952651242681</v>
      </c>
      <c r="E33" s="15">
        <v>56.969267953210512</v>
      </c>
      <c r="F33" s="15">
        <v>60.540000000000006</v>
      </c>
      <c r="G33" s="15">
        <v>72.78</v>
      </c>
      <c r="H33" s="15">
        <v>63.232662168020902</v>
      </c>
      <c r="I33" s="15">
        <f t="shared" ref="I33:I34" si="8">M33</f>
        <v>75.447642642010308</v>
      </c>
      <c r="J33" s="15">
        <v>69.789999999999992</v>
      </c>
      <c r="K33" s="15">
        <v>70.78</v>
      </c>
      <c r="L33" s="15">
        <v>71.419999999999987</v>
      </c>
      <c r="M33" s="15">
        <v>75.447642642010308</v>
      </c>
      <c r="N33" s="15">
        <f t="shared" ref="N33:N34" si="9">R33</f>
        <v>109.21144585045801</v>
      </c>
      <c r="O33" s="15">
        <v>101.13825875955899</v>
      </c>
      <c r="P33" s="15">
        <v>110.46945579565599</v>
      </c>
      <c r="Q33" s="15">
        <v>109.881241066383</v>
      </c>
      <c r="R33" s="15">
        <v>109.21144585045801</v>
      </c>
      <c r="W33" s="470"/>
      <c r="X33" s="470"/>
      <c r="Y33" s="470"/>
      <c r="Z33" s="470"/>
    </row>
    <row r="34" spans="1:26" s="134" customFormat="1" ht="14.1" customHeight="1">
      <c r="A34" s="693" t="s">
        <v>3285</v>
      </c>
      <c r="B34" s="15">
        <v>36.530886461931793</v>
      </c>
      <c r="C34" s="15">
        <v>30.819317186442298</v>
      </c>
      <c r="D34" s="15">
        <v>30.955989552676066</v>
      </c>
      <c r="E34" s="15">
        <v>25.574682214897017</v>
      </c>
      <c r="F34" s="15">
        <v>25.419999999999998</v>
      </c>
      <c r="G34" s="15">
        <v>32.79</v>
      </c>
      <c r="H34" s="15">
        <v>34.9037573256673</v>
      </c>
      <c r="I34" s="15">
        <f t="shared" si="8"/>
        <v>39.968205334797105</v>
      </c>
      <c r="J34" s="15">
        <v>39.839999999999996</v>
      </c>
      <c r="K34" s="15">
        <v>42.05</v>
      </c>
      <c r="L34" s="15">
        <v>40.26</v>
      </c>
      <c r="M34" s="15">
        <v>39.968205334797105</v>
      </c>
      <c r="N34" s="15">
        <f t="shared" si="9"/>
        <v>49.360182545987499</v>
      </c>
      <c r="O34" s="15">
        <v>48.991770813272502</v>
      </c>
      <c r="P34" s="15">
        <v>50.7486339113592</v>
      </c>
      <c r="Q34" s="15">
        <v>50.563594383986995</v>
      </c>
      <c r="R34" s="15">
        <v>49.360182545987499</v>
      </c>
      <c r="W34" s="470"/>
      <c r="X34" s="470"/>
      <c r="Y34" s="470"/>
      <c r="Z34" s="470"/>
    </row>
    <row r="35" spans="1:26" s="134" customFormat="1" ht="5.0999999999999996" customHeight="1">
      <c r="A35" s="719"/>
      <c r="B35" s="15"/>
      <c r="C35" s="15"/>
      <c r="D35" s="15"/>
      <c r="E35" s="15"/>
      <c r="F35" s="15"/>
      <c r="G35" s="15"/>
      <c r="H35" s="15"/>
      <c r="I35" s="15"/>
      <c r="J35" s="15"/>
      <c r="K35" s="15"/>
      <c r="L35" s="15"/>
      <c r="M35" s="15"/>
      <c r="N35" s="15"/>
      <c r="O35" s="15"/>
      <c r="P35" s="15"/>
      <c r="Q35" s="15"/>
      <c r="R35" s="15"/>
      <c r="W35" s="470"/>
      <c r="X35" s="470"/>
      <c r="Y35" s="470"/>
      <c r="Z35" s="470"/>
    </row>
    <row r="36" spans="1:26" s="134" customFormat="1" ht="14.1" customHeight="1">
      <c r="A36" s="692" t="s">
        <v>3286</v>
      </c>
      <c r="B36" s="15"/>
      <c r="C36" s="15"/>
      <c r="D36" s="15"/>
      <c r="E36" s="15"/>
      <c r="F36" s="15"/>
      <c r="G36" s="15"/>
      <c r="H36" s="15"/>
      <c r="I36" s="15"/>
      <c r="J36" s="15"/>
      <c r="K36" s="15"/>
      <c r="L36" s="15"/>
      <c r="M36" s="15"/>
      <c r="N36" s="15"/>
      <c r="O36" s="15"/>
      <c r="P36" s="15"/>
      <c r="Q36" s="15"/>
      <c r="R36" s="15"/>
      <c r="W36" s="470"/>
      <c r="X36" s="470"/>
      <c r="Y36" s="470"/>
      <c r="Z36" s="470"/>
    </row>
    <row r="37" spans="1:26" s="134" customFormat="1" ht="14.1" customHeight="1">
      <c r="A37" s="693" t="s">
        <v>3287</v>
      </c>
      <c r="B37" s="15">
        <v>-4.5</v>
      </c>
      <c r="C37" s="15">
        <v>37.6</v>
      </c>
      <c r="D37" s="15">
        <v>152.9</v>
      </c>
      <c r="E37" s="15" t="s">
        <v>15</v>
      </c>
      <c r="F37" s="15">
        <v>123.9</v>
      </c>
      <c r="G37" s="15">
        <v>73</v>
      </c>
      <c r="H37" s="15">
        <v>43.193170902809598</v>
      </c>
      <c r="I37" s="15">
        <f t="shared" ref="I37:I40" si="10">M37</f>
        <v>252.83017264802899</v>
      </c>
      <c r="J37" s="15">
        <v>200</v>
      </c>
      <c r="K37" s="15">
        <v>-4</v>
      </c>
      <c r="L37" s="15">
        <v>83</v>
      </c>
      <c r="M37" s="15">
        <v>252.83017264802899</v>
      </c>
      <c r="N37" s="15">
        <f t="shared" ref="N37:N40" si="11">R37</f>
        <v>314.18893877731</v>
      </c>
      <c r="O37" s="15">
        <v>202.47899417346599</v>
      </c>
      <c r="P37" s="15">
        <v>202.71961703473099</v>
      </c>
      <c r="Q37" s="15">
        <v>266.07014313380301</v>
      </c>
      <c r="R37" s="15">
        <v>314.18893877731</v>
      </c>
      <c r="W37" s="470"/>
      <c r="X37" s="470"/>
      <c r="Y37" s="470"/>
      <c r="Z37" s="470"/>
    </row>
    <row r="38" spans="1:26" s="134" customFormat="1" ht="14.1" customHeight="1">
      <c r="A38" s="693" t="s">
        <v>3288</v>
      </c>
      <c r="B38" s="15">
        <v>75.599999999999994</v>
      </c>
      <c r="C38" s="15">
        <v>61.78</v>
      </c>
      <c r="D38" s="15">
        <v>59.38</v>
      </c>
      <c r="E38" s="15">
        <v>52.2</v>
      </c>
      <c r="F38" s="15">
        <v>56.25</v>
      </c>
      <c r="G38" s="15">
        <v>72.260000000000005</v>
      </c>
      <c r="H38" s="15">
        <v>59.133620563886105</v>
      </c>
      <c r="I38" s="15">
        <f t="shared" si="10"/>
        <v>75.706863705709907</v>
      </c>
      <c r="J38" s="15">
        <v>65.400000000000006</v>
      </c>
      <c r="K38" s="15">
        <v>67.34</v>
      </c>
      <c r="L38" s="15">
        <v>71.099999999999994</v>
      </c>
      <c r="M38" s="15">
        <v>75.706863705709907</v>
      </c>
      <c r="N38" s="15">
        <f t="shared" si="11"/>
        <v>115.86891466494799</v>
      </c>
      <c r="O38" s="15">
        <v>91.277910807557305</v>
      </c>
      <c r="P38" s="15">
        <v>107.233343087129</v>
      </c>
      <c r="Q38" s="15">
        <v>107.962489507923</v>
      </c>
      <c r="R38" s="15">
        <v>115.86891466494799</v>
      </c>
      <c r="W38" s="470"/>
      <c r="X38" s="470"/>
      <c r="Y38" s="470"/>
      <c r="Z38" s="470"/>
    </row>
    <row r="39" spans="1:26" s="134" customFormat="1" ht="14.1" customHeight="1">
      <c r="A39" s="693" t="s">
        <v>3289</v>
      </c>
      <c r="B39" s="15">
        <v>55.83</v>
      </c>
      <c r="C39" s="15">
        <v>58.98</v>
      </c>
      <c r="D39" s="15">
        <v>59.12</v>
      </c>
      <c r="E39" s="15">
        <v>63.207102265830351</v>
      </c>
      <c r="F39" s="15">
        <v>65.72</v>
      </c>
      <c r="G39" s="15">
        <v>70.820000000000007</v>
      </c>
      <c r="H39" s="15">
        <v>76.3904221941945</v>
      </c>
      <c r="I39" s="15">
        <f t="shared" si="10"/>
        <v>69.493598968481493</v>
      </c>
      <c r="J39" s="15">
        <v>75.11</v>
      </c>
      <c r="K39" s="15">
        <v>71.850000000000009</v>
      </c>
      <c r="L39" s="15">
        <v>69.95</v>
      </c>
      <c r="M39" s="15">
        <v>69.493598968481493</v>
      </c>
      <c r="N39" s="15">
        <f t="shared" si="11"/>
        <v>58.865012246984804</v>
      </c>
      <c r="O39" s="15">
        <v>66.680191300773998</v>
      </c>
      <c r="P39" s="15">
        <v>64.174181896117702</v>
      </c>
      <c r="Q39" s="15">
        <v>65.075790610300501</v>
      </c>
      <c r="R39" s="15">
        <v>58.865012246984804</v>
      </c>
      <c r="W39" s="470"/>
      <c r="X39" s="470"/>
      <c r="Y39" s="470"/>
      <c r="Z39" s="470"/>
    </row>
    <row r="40" spans="1:26" s="134" customFormat="1" ht="14.1" customHeight="1" thickBot="1">
      <c r="A40" s="716" t="s">
        <v>3290</v>
      </c>
      <c r="B40" s="214">
        <v>70.8</v>
      </c>
      <c r="C40" s="214">
        <v>68.61</v>
      </c>
      <c r="D40" s="214">
        <v>57.269999999999996</v>
      </c>
      <c r="E40" s="214">
        <v>57.906175458710571</v>
      </c>
      <c r="F40" s="214">
        <v>61.050000000000004</v>
      </c>
      <c r="G40" s="214">
        <v>70.309999999999988</v>
      </c>
      <c r="H40" s="214">
        <v>71.438432067645792</v>
      </c>
      <c r="I40" s="214">
        <f t="shared" si="10"/>
        <v>69.732363282568798</v>
      </c>
      <c r="J40" s="214">
        <v>70.38</v>
      </c>
      <c r="K40" s="214">
        <v>68.36</v>
      </c>
      <c r="L40" s="214">
        <v>69.64</v>
      </c>
      <c r="M40" s="214">
        <v>69.732363282568798</v>
      </c>
      <c r="N40" s="214">
        <f t="shared" si="11"/>
        <v>62.453390555202702</v>
      </c>
      <c r="O40" s="214">
        <v>60.179289507568903</v>
      </c>
      <c r="P40" s="214">
        <v>62.294251519910802</v>
      </c>
      <c r="Q40" s="214">
        <v>63.939433999838499</v>
      </c>
      <c r="R40" s="214">
        <v>62.453390555202702</v>
      </c>
      <c r="W40" s="470"/>
      <c r="X40" s="470"/>
      <c r="Y40" s="470"/>
      <c r="Z40" s="470"/>
    </row>
    <row r="41" spans="1:26" s="134" customFormat="1" ht="5.0999999999999996" customHeight="1">
      <c r="A41" s="347"/>
      <c r="B41" s="347"/>
      <c r="C41" s="347"/>
      <c r="D41" s="347"/>
      <c r="E41" s="347"/>
      <c r="F41" s="364"/>
      <c r="G41" s="364"/>
      <c r="H41" s="364"/>
      <c r="I41" s="364"/>
      <c r="J41" s="364"/>
      <c r="K41" s="364"/>
      <c r="L41" s="364"/>
      <c r="M41" s="364"/>
      <c r="N41" s="364"/>
      <c r="O41" s="364"/>
      <c r="P41" s="364"/>
      <c r="Q41" s="364"/>
      <c r="R41" s="364"/>
      <c r="W41" s="470"/>
      <c r="X41" s="470"/>
      <c r="Y41" s="470"/>
      <c r="Z41" s="470"/>
    </row>
    <row r="42" spans="1:26" s="131" customFormat="1" ht="15" customHeight="1">
      <c r="A42" s="30" t="s">
        <v>2797</v>
      </c>
      <c r="B42" s="134"/>
      <c r="C42" s="134"/>
      <c r="D42" s="134"/>
      <c r="E42" s="134"/>
      <c r="F42" s="471"/>
      <c r="G42" s="471"/>
      <c r="H42" s="471"/>
      <c r="I42" s="471"/>
      <c r="J42" s="471"/>
      <c r="K42" s="471"/>
      <c r="L42" s="471"/>
      <c r="M42" s="471"/>
      <c r="N42" s="471"/>
      <c r="O42" s="471"/>
      <c r="P42" s="471"/>
      <c r="Q42" s="471"/>
      <c r="R42" s="471"/>
    </row>
  </sheetData>
  <mergeCells count="11">
    <mergeCell ref="E5:E6"/>
    <mergeCell ref="D5:D6"/>
    <mergeCell ref="B5:B6"/>
    <mergeCell ref="C5:C6"/>
    <mergeCell ref="N5:N6"/>
    <mergeCell ref="O5:R5"/>
    <mergeCell ref="F5:F6"/>
    <mergeCell ref="G5:G6"/>
    <mergeCell ref="H5:H6"/>
    <mergeCell ref="I5:I6"/>
    <mergeCell ref="J5:M5"/>
  </mergeCells>
  <hyperlinks>
    <hyperlink ref="A1" location="'Table of contents'!A1" display="return to the CONTENTS"/>
  </hyperlinks>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Y72"/>
  <sheetViews>
    <sheetView zoomScale="80" zoomScaleNormal="80" workbookViewId="0">
      <pane xSplit="1" topLeftCell="B1" activePane="topRight" state="frozen"/>
      <selection pane="topRight"/>
    </sheetView>
  </sheetViews>
  <sheetFormatPr defaultRowHeight="15"/>
  <cols>
    <col min="1" max="1" width="48.42578125" style="34" customWidth="1"/>
    <col min="2" max="76" width="11.28515625" style="34" customWidth="1"/>
    <col min="77" max="16384" width="9.140625" style="34"/>
  </cols>
  <sheetData>
    <row r="1" spans="1:155" ht="15" customHeight="1">
      <c r="A1" s="33" t="s">
        <v>2688</v>
      </c>
    </row>
    <row r="2" spans="1:155" ht="5.0999999999999996" customHeight="1">
      <c r="A2" s="65"/>
    </row>
    <row r="3" spans="1:155" s="32" customFormat="1" ht="18.75" customHeight="1">
      <c r="A3" s="35" t="s">
        <v>3291</v>
      </c>
    </row>
    <row r="4" spans="1:155" s="38" customFormat="1" ht="18.75" customHeight="1">
      <c r="A4" s="806" t="s">
        <v>3292</v>
      </c>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row>
    <row r="5" spans="1:155" s="472" customFormat="1" ht="5.0999999999999996" customHeight="1">
      <c r="A5" s="473"/>
    </row>
    <row r="6" spans="1:155" s="472" customFormat="1" ht="13.5" thickBot="1">
      <c r="A6" s="622" t="s">
        <v>3293</v>
      </c>
      <c r="B6" s="474"/>
      <c r="C6" s="474"/>
      <c r="D6" s="474"/>
      <c r="E6" s="474"/>
      <c r="F6" s="474"/>
      <c r="G6" s="474"/>
      <c r="H6" s="474"/>
      <c r="I6" s="474"/>
      <c r="J6" s="474"/>
      <c r="K6" s="474"/>
      <c r="L6" s="474"/>
      <c r="M6" s="474"/>
      <c r="N6" s="474"/>
      <c r="O6" s="474"/>
      <c r="P6" s="474"/>
      <c r="Q6" s="474"/>
      <c r="R6" s="474"/>
      <c r="S6" s="474"/>
      <c r="T6" s="474"/>
      <c r="U6" s="474"/>
      <c r="V6" s="474"/>
      <c r="W6" s="474"/>
      <c r="X6" s="474"/>
      <c r="Y6" s="474"/>
      <c r="Z6" s="474"/>
      <c r="AA6" s="474"/>
      <c r="AB6" s="474"/>
      <c r="AC6" s="474"/>
      <c r="AD6" s="474"/>
      <c r="AE6" s="474"/>
      <c r="AF6" s="474"/>
      <c r="AG6" s="474"/>
      <c r="AH6" s="474"/>
      <c r="AI6" s="474"/>
      <c r="AJ6" s="474"/>
      <c r="AK6" s="474"/>
      <c r="AL6" s="474"/>
      <c r="AM6" s="474"/>
      <c r="AN6" s="474"/>
      <c r="AO6" s="474"/>
      <c r="AP6" s="474"/>
      <c r="AQ6" s="474"/>
      <c r="AR6" s="474"/>
      <c r="AS6" s="474"/>
      <c r="AT6" s="474"/>
      <c r="AU6" s="474"/>
      <c r="AV6" s="474"/>
      <c r="AW6" s="474"/>
      <c r="AX6" s="474"/>
      <c r="AY6" s="474"/>
      <c r="AZ6" s="474"/>
      <c r="BA6" s="474"/>
      <c r="BB6" s="474"/>
      <c r="BC6" s="474"/>
      <c r="BD6" s="474"/>
      <c r="BE6" s="474"/>
      <c r="BF6" s="474"/>
      <c r="BG6" s="474"/>
      <c r="BH6" s="474"/>
      <c r="BI6" s="474"/>
      <c r="BJ6" s="474"/>
      <c r="BK6" s="474"/>
      <c r="BL6" s="474"/>
      <c r="BM6" s="474"/>
      <c r="BN6" s="474"/>
      <c r="BO6" s="474"/>
      <c r="BP6" s="474"/>
      <c r="BQ6" s="474"/>
      <c r="BR6" s="474"/>
      <c r="BS6" s="474"/>
      <c r="BT6" s="474"/>
      <c r="BU6" s="474"/>
      <c r="BV6" s="474"/>
      <c r="BW6" s="474"/>
      <c r="BX6" s="474"/>
    </row>
    <row r="7" spans="1:155" s="226" customFormat="1" ht="17.100000000000001" customHeight="1">
      <c r="A7" s="804"/>
      <c r="B7" s="1143">
        <v>1993</v>
      </c>
      <c r="C7" s="1145">
        <v>1993</v>
      </c>
      <c r="D7" s="1146"/>
      <c r="E7" s="1146"/>
      <c r="F7" s="1146"/>
      <c r="G7" s="1143">
        <v>1994</v>
      </c>
      <c r="H7" s="1145">
        <v>1994</v>
      </c>
      <c r="I7" s="1146"/>
      <c r="J7" s="1146"/>
      <c r="K7" s="1146"/>
      <c r="L7" s="1143">
        <v>1995</v>
      </c>
      <c r="M7" s="1145">
        <v>1995</v>
      </c>
      <c r="N7" s="1146"/>
      <c r="O7" s="1146"/>
      <c r="P7" s="1146"/>
      <c r="Q7" s="1143">
        <v>1996</v>
      </c>
      <c r="R7" s="1145">
        <v>1996</v>
      </c>
      <c r="S7" s="1146"/>
      <c r="T7" s="1146"/>
      <c r="U7" s="1146"/>
      <c r="V7" s="1143">
        <v>1997</v>
      </c>
      <c r="W7" s="1145">
        <v>1997</v>
      </c>
      <c r="X7" s="1146"/>
      <c r="Y7" s="1146"/>
      <c r="Z7" s="1146"/>
      <c r="AA7" s="1143">
        <v>1998</v>
      </c>
      <c r="AB7" s="1145">
        <v>1998</v>
      </c>
      <c r="AC7" s="1146"/>
      <c r="AD7" s="1146"/>
      <c r="AE7" s="1146"/>
      <c r="AF7" s="1143">
        <v>1999</v>
      </c>
      <c r="AG7" s="1145">
        <v>1999</v>
      </c>
      <c r="AH7" s="1146"/>
      <c r="AI7" s="1146"/>
      <c r="AJ7" s="1146"/>
      <c r="AK7" s="1143">
        <v>2000</v>
      </c>
      <c r="AL7" s="1145">
        <v>2000</v>
      </c>
      <c r="AM7" s="1146"/>
      <c r="AN7" s="1146"/>
      <c r="AO7" s="1146"/>
      <c r="AP7" s="1143">
        <v>2001</v>
      </c>
      <c r="AQ7" s="1145">
        <v>2001</v>
      </c>
      <c r="AR7" s="1146"/>
      <c r="AS7" s="1146"/>
      <c r="AT7" s="1146"/>
      <c r="AU7" s="1143">
        <v>2002</v>
      </c>
      <c r="AV7" s="1145">
        <v>2002</v>
      </c>
      <c r="AW7" s="1146"/>
      <c r="AX7" s="1146"/>
      <c r="AY7" s="1146"/>
      <c r="AZ7" s="1143">
        <v>2003</v>
      </c>
      <c r="BA7" s="1145">
        <v>2003</v>
      </c>
      <c r="BB7" s="1146"/>
      <c r="BC7" s="1146"/>
      <c r="BD7" s="1146"/>
      <c r="BE7" s="1143">
        <v>2004</v>
      </c>
      <c r="BF7" s="1145">
        <v>2004</v>
      </c>
      <c r="BG7" s="1146"/>
      <c r="BH7" s="1146"/>
      <c r="BI7" s="1146"/>
      <c r="BJ7" s="1143">
        <v>2005</v>
      </c>
      <c r="BK7" s="1145">
        <v>2005</v>
      </c>
      <c r="BL7" s="1146"/>
      <c r="BM7" s="1146"/>
      <c r="BN7" s="1146"/>
      <c r="BO7" s="1143">
        <v>2006</v>
      </c>
      <c r="BP7" s="1145">
        <v>2006</v>
      </c>
      <c r="BQ7" s="1146"/>
      <c r="BR7" s="1146"/>
      <c r="BS7" s="1146"/>
      <c r="BT7" s="1143">
        <v>2007</v>
      </c>
      <c r="BU7" s="1145">
        <v>2007</v>
      </c>
      <c r="BV7" s="1146"/>
      <c r="BW7" s="1146"/>
      <c r="BX7" s="1146"/>
    </row>
    <row r="8" spans="1:155" s="226" customFormat="1" ht="17.100000000000001" customHeight="1" thickBot="1">
      <c r="A8" s="805"/>
      <c r="B8" s="1144"/>
      <c r="C8" s="129" t="s">
        <v>2662</v>
      </c>
      <c r="D8" s="129" t="s">
        <v>2663</v>
      </c>
      <c r="E8" s="129" t="s">
        <v>2664</v>
      </c>
      <c r="F8" s="129" t="s">
        <v>2665</v>
      </c>
      <c r="G8" s="1144"/>
      <c r="H8" s="129" t="s">
        <v>2662</v>
      </c>
      <c r="I8" s="129" t="s">
        <v>2663</v>
      </c>
      <c r="J8" s="129" t="s">
        <v>2664</v>
      </c>
      <c r="K8" s="129" t="s">
        <v>2665</v>
      </c>
      <c r="L8" s="1144"/>
      <c r="M8" s="129" t="s">
        <v>2662</v>
      </c>
      <c r="N8" s="129" t="s">
        <v>2663</v>
      </c>
      <c r="O8" s="129" t="s">
        <v>2664</v>
      </c>
      <c r="P8" s="129" t="s">
        <v>2665</v>
      </c>
      <c r="Q8" s="1144"/>
      <c r="R8" s="129" t="s">
        <v>2662</v>
      </c>
      <c r="S8" s="129" t="s">
        <v>2663</v>
      </c>
      <c r="T8" s="129" t="s">
        <v>2664</v>
      </c>
      <c r="U8" s="129" t="s">
        <v>2665</v>
      </c>
      <c r="V8" s="1144"/>
      <c r="W8" s="129" t="s">
        <v>2662</v>
      </c>
      <c r="X8" s="129" t="s">
        <v>2663</v>
      </c>
      <c r="Y8" s="129" t="s">
        <v>2664</v>
      </c>
      <c r="Z8" s="129" t="s">
        <v>2665</v>
      </c>
      <c r="AA8" s="1144"/>
      <c r="AB8" s="129" t="s">
        <v>2662</v>
      </c>
      <c r="AC8" s="129" t="s">
        <v>2663</v>
      </c>
      <c r="AD8" s="129" t="s">
        <v>2664</v>
      </c>
      <c r="AE8" s="129" t="s">
        <v>2665</v>
      </c>
      <c r="AF8" s="1144"/>
      <c r="AG8" s="129" t="s">
        <v>2662</v>
      </c>
      <c r="AH8" s="129" t="s">
        <v>2663</v>
      </c>
      <c r="AI8" s="129" t="s">
        <v>2664</v>
      </c>
      <c r="AJ8" s="129" t="s">
        <v>2665</v>
      </c>
      <c r="AK8" s="1144"/>
      <c r="AL8" s="129" t="s">
        <v>2662</v>
      </c>
      <c r="AM8" s="129" t="s">
        <v>2663</v>
      </c>
      <c r="AN8" s="129" t="s">
        <v>2664</v>
      </c>
      <c r="AO8" s="129" t="s">
        <v>2665</v>
      </c>
      <c r="AP8" s="1144"/>
      <c r="AQ8" s="129" t="s">
        <v>2662</v>
      </c>
      <c r="AR8" s="129" t="s">
        <v>2663</v>
      </c>
      <c r="AS8" s="129" t="s">
        <v>2664</v>
      </c>
      <c r="AT8" s="129" t="s">
        <v>2665</v>
      </c>
      <c r="AU8" s="1144"/>
      <c r="AV8" s="129" t="s">
        <v>2662</v>
      </c>
      <c r="AW8" s="129" t="s">
        <v>2663</v>
      </c>
      <c r="AX8" s="129" t="s">
        <v>2664</v>
      </c>
      <c r="AY8" s="129" t="s">
        <v>2665</v>
      </c>
      <c r="AZ8" s="1144"/>
      <c r="BA8" s="129" t="s">
        <v>2662</v>
      </c>
      <c r="BB8" s="129" t="s">
        <v>2663</v>
      </c>
      <c r="BC8" s="129" t="s">
        <v>2664</v>
      </c>
      <c r="BD8" s="129" t="s">
        <v>2665</v>
      </c>
      <c r="BE8" s="1144"/>
      <c r="BF8" s="129" t="s">
        <v>2662</v>
      </c>
      <c r="BG8" s="129" t="s">
        <v>2663</v>
      </c>
      <c r="BH8" s="129" t="s">
        <v>2664</v>
      </c>
      <c r="BI8" s="129" t="s">
        <v>2665</v>
      </c>
      <c r="BJ8" s="1144"/>
      <c r="BK8" s="129" t="s">
        <v>2662</v>
      </c>
      <c r="BL8" s="129" t="s">
        <v>2663</v>
      </c>
      <c r="BM8" s="129" t="s">
        <v>2664</v>
      </c>
      <c r="BN8" s="129" t="s">
        <v>2665</v>
      </c>
      <c r="BO8" s="1144"/>
      <c r="BP8" s="129" t="s">
        <v>2662</v>
      </c>
      <c r="BQ8" s="129" t="s">
        <v>2663</v>
      </c>
      <c r="BR8" s="129" t="s">
        <v>2664</v>
      </c>
      <c r="BS8" s="129" t="s">
        <v>2665</v>
      </c>
      <c r="BT8" s="1144"/>
      <c r="BU8" s="129" t="s">
        <v>2662</v>
      </c>
      <c r="BV8" s="129" t="s">
        <v>2663</v>
      </c>
      <c r="BW8" s="129" t="s">
        <v>2664</v>
      </c>
      <c r="BX8" s="129" t="s">
        <v>2665</v>
      </c>
    </row>
    <row r="9" spans="1:155" s="477" customFormat="1" ht="5.0999999999999996" customHeight="1">
      <c r="A9" s="475"/>
      <c r="B9" s="476"/>
      <c r="C9" s="476"/>
      <c r="D9" s="476"/>
      <c r="E9" s="476"/>
      <c r="F9" s="476"/>
      <c r="G9" s="476"/>
      <c r="H9" s="476"/>
      <c r="I9" s="476"/>
      <c r="J9" s="476"/>
      <c r="K9" s="476"/>
      <c r="L9" s="476"/>
      <c r="M9" s="476"/>
      <c r="N9" s="476"/>
      <c r="O9" s="476"/>
      <c r="P9" s="476"/>
      <c r="Q9" s="476"/>
      <c r="R9" s="476"/>
      <c r="S9" s="476"/>
      <c r="T9" s="476"/>
      <c r="U9" s="476"/>
      <c r="V9" s="476"/>
      <c r="W9" s="476"/>
      <c r="X9" s="476"/>
      <c r="Y9" s="476"/>
      <c r="Z9" s="476"/>
      <c r="AA9" s="476"/>
      <c r="AB9" s="476"/>
      <c r="AC9" s="476"/>
      <c r="AD9" s="476"/>
      <c r="AE9" s="476"/>
      <c r="AF9" s="476"/>
      <c r="AG9" s="476"/>
      <c r="AH9" s="476"/>
      <c r="AI9" s="476"/>
      <c r="AJ9" s="476"/>
      <c r="AK9" s="476"/>
      <c r="AL9" s="476"/>
      <c r="AM9" s="476"/>
      <c r="AN9" s="476"/>
      <c r="AO9" s="476"/>
      <c r="AP9" s="476"/>
      <c r="AQ9" s="476"/>
      <c r="AR9" s="476"/>
      <c r="AS9" s="476"/>
      <c r="AT9" s="476"/>
      <c r="AU9" s="476"/>
      <c r="AV9" s="476"/>
      <c r="AW9" s="476"/>
      <c r="AX9" s="476"/>
      <c r="AY9" s="476"/>
      <c r="AZ9" s="476"/>
      <c r="BA9" s="476"/>
      <c r="BB9" s="476"/>
      <c r="BC9" s="476"/>
      <c r="BD9" s="476"/>
      <c r="BE9" s="476"/>
      <c r="BF9" s="476"/>
      <c r="BG9" s="476"/>
      <c r="BH9" s="476"/>
      <c r="BI9" s="476"/>
      <c r="BJ9" s="476"/>
      <c r="BK9" s="476"/>
      <c r="BL9" s="476"/>
      <c r="BM9" s="476"/>
      <c r="BN9" s="476"/>
      <c r="BO9" s="476"/>
      <c r="BP9" s="476"/>
      <c r="BQ9" s="476"/>
      <c r="BR9" s="476"/>
      <c r="BS9" s="476"/>
      <c r="BT9" s="476"/>
      <c r="BU9" s="476"/>
      <c r="BV9" s="476"/>
      <c r="BW9" s="476"/>
      <c r="BX9" s="476"/>
    </row>
    <row r="10" spans="1:155" s="479" customFormat="1" ht="12.75">
      <c r="A10" s="807" t="s">
        <v>3294</v>
      </c>
      <c r="B10" s="478">
        <v>-87.693151384518842</v>
      </c>
      <c r="C10" s="478">
        <v>-20.159663271846682</v>
      </c>
      <c r="D10" s="478">
        <v>-29.484986762452284</v>
      </c>
      <c r="E10" s="478">
        <v>-5.5645784454255462</v>
      </c>
      <c r="F10" s="478">
        <v>-32.483922904794341</v>
      </c>
      <c r="G10" s="478">
        <v>-81.86379026487441</v>
      </c>
      <c r="H10" s="478">
        <v>-34.723498977269486</v>
      </c>
      <c r="I10" s="478">
        <v>3.9566309029721651</v>
      </c>
      <c r="J10" s="478">
        <v>11.128222259823293</v>
      </c>
      <c r="K10" s="478">
        <v>-62.225144450400379</v>
      </c>
      <c r="L10" s="478">
        <v>-236.52504306987331</v>
      </c>
      <c r="M10" s="478">
        <v>-31.716196819650673</v>
      </c>
      <c r="N10" s="478">
        <v>-25.78332835911127</v>
      </c>
      <c r="O10" s="478">
        <v>-33.645800215391326</v>
      </c>
      <c r="P10" s="478">
        <v>-145.37971767572003</v>
      </c>
      <c r="Q10" s="478">
        <v>-431.53361657658701</v>
      </c>
      <c r="R10" s="478">
        <v>-97.394633733650878</v>
      </c>
      <c r="S10" s="478">
        <v>-130.41396644374012</v>
      </c>
      <c r="T10" s="478">
        <v>-87.431596919647802</v>
      </c>
      <c r="U10" s="478">
        <v>-116.29341947954822</v>
      </c>
      <c r="V10" s="478">
        <v>-129.43906737606244</v>
      </c>
      <c r="W10" s="478">
        <v>-78.483151856598852</v>
      </c>
      <c r="X10" s="478">
        <v>18.485453078467557</v>
      </c>
      <c r="Y10" s="478">
        <v>-9.7766350384417251</v>
      </c>
      <c r="Z10" s="478">
        <v>-59.664733559489406</v>
      </c>
      <c r="AA10" s="478">
        <v>-373.13727818107861</v>
      </c>
      <c r="AB10" s="478">
        <v>-66.543698083925833</v>
      </c>
      <c r="AC10" s="478">
        <v>-94.691291399789165</v>
      </c>
      <c r="AD10" s="478">
        <v>-71.385778647186527</v>
      </c>
      <c r="AE10" s="478">
        <v>-140.51651005017706</v>
      </c>
      <c r="AF10" s="478">
        <v>-183.15974413666044</v>
      </c>
      <c r="AG10" s="478">
        <v>-32.021440970158977</v>
      </c>
      <c r="AH10" s="478">
        <v>-42.778110855430199</v>
      </c>
      <c r="AI10" s="478">
        <v>-28.990732108502208</v>
      </c>
      <c r="AJ10" s="478">
        <v>-79.369460202569073</v>
      </c>
      <c r="AK10" s="478">
        <v>-74.708103841875072</v>
      </c>
      <c r="AL10" s="478">
        <v>-15.833420552278341</v>
      </c>
      <c r="AM10" s="478">
        <v>-12.177312122120982</v>
      </c>
      <c r="AN10" s="478">
        <v>7.0864183100908349</v>
      </c>
      <c r="AO10" s="478">
        <v>-53.783789477566586</v>
      </c>
      <c r="AP10" s="478">
        <v>-17.604332014891632</v>
      </c>
      <c r="AQ10" s="478">
        <v>5.3504184920674867</v>
      </c>
      <c r="AR10" s="478">
        <v>-11.58990717508491</v>
      </c>
      <c r="AS10" s="478">
        <v>15.721366867486569</v>
      </c>
      <c r="AT10" s="478">
        <v>-27.086210199360778</v>
      </c>
      <c r="AU10" s="478">
        <v>-30.367107943338898</v>
      </c>
      <c r="AV10" s="478">
        <v>-9.3285569235395869</v>
      </c>
      <c r="AW10" s="478">
        <v>-2.3245356427220933</v>
      </c>
      <c r="AX10" s="478">
        <v>-2.652834206922229</v>
      </c>
      <c r="AY10" s="478">
        <v>-16.061181170154988</v>
      </c>
      <c r="AZ10" s="478">
        <v>-42.461111675066391</v>
      </c>
      <c r="BA10" s="478">
        <v>5.3354838230233099</v>
      </c>
      <c r="BB10" s="478">
        <v>-48.453234143071654</v>
      </c>
      <c r="BC10" s="478">
        <v>-10.473024939612095</v>
      </c>
      <c r="BD10" s="478">
        <v>11.129663584594049</v>
      </c>
      <c r="BE10" s="478">
        <v>28.458415113718345</v>
      </c>
      <c r="BF10" s="478">
        <v>-6.7347218841455998</v>
      </c>
      <c r="BG10" s="478">
        <v>-8.023123870316283</v>
      </c>
      <c r="BH10" s="478">
        <v>15.994601271679656</v>
      </c>
      <c r="BI10" s="478">
        <v>27.221659596500572</v>
      </c>
      <c r="BJ10" s="478">
        <v>-34.259820280643282</v>
      </c>
      <c r="BK10" s="478">
        <v>-10.025649545687358</v>
      </c>
      <c r="BL10" s="478">
        <v>-5.9858635833022475</v>
      </c>
      <c r="BM10" s="478">
        <v>11.164556983173782</v>
      </c>
      <c r="BN10" s="478">
        <v>-29.412864134827458</v>
      </c>
      <c r="BO10" s="478">
        <v>-264.21940759151244</v>
      </c>
      <c r="BP10" s="478">
        <v>-20.518110602435414</v>
      </c>
      <c r="BQ10" s="478">
        <v>-33.290126534848667</v>
      </c>
      <c r="BR10" s="478">
        <v>8.6110833589961828</v>
      </c>
      <c r="BS10" s="478">
        <v>-219.02225381322455</v>
      </c>
      <c r="BT10" s="478">
        <v>-227.8568605829015</v>
      </c>
      <c r="BU10" s="478">
        <v>-130.23719324863228</v>
      </c>
      <c r="BV10" s="478">
        <v>-64.622537487537073</v>
      </c>
      <c r="BW10" s="478">
        <v>61.586235997503309</v>
      </c>
      <c r="BX10" s="478">
        <v>-94.583365844235459</v>
      </c>
    </row>
    <row r="11" spans="1:155" s="479" customFormat="1" ht="2.25" customHeight="1">
      <c r="A11" s="808"/>
      <c r="B11" s="480"/>
      <c r="C11" s="480"/>
      <c r="D11" s="480"/>
      <c r="E11" s="480"/>
      <c r="F11" s="480"/>
      <c r="G11" s="480"/>
      <c r="H11" s="480"/>
      <c r="I11" s="480"/>
      <c r="J11" s="480"/>
      <c r="K11" s="480"/>
      <c r="L11" s="480"/>
      <c r="M11" s="480"/>
      <c r="N11" s="480"/>
      <c r="O11" s="480"/>
      <c r="P11" s="480"/>
      <c r="Q11" s="480"/>
      <c r="R11" s="480"/>
      <c r="S11" s="480"/>
      <c r="T11" s="480"/>
      <c r="U11" s="480"/>
      <c r="V11" s="480"/>
      <c r="W11" s="480"/>
      <c r="X11" s="480"/>
      <c r="Y11" s="480"/>
      <c r="Z11" s="480"/>
      <c r="AA11" s="480"/>
      <c r="AB11" s="480"/>
      <c r="AC11" s="480"/>
      <c r="AD11" s="480"/>
      <c r="AE11" s="480"/>
      <c r="AF11" s="480"/>
      <c r="AG11" s="480"/>
      <c r="AH11" s="480"/>
      <c r="AI11" s="480"/>
      <c r="AJ11" s="480"/>
      <c r="AK11" s="480"/>
      <c r="AL11" s="480"/>
      <c r="AM11" s="480"/>
      <c r="AN11" s="480"/>
      <c r="AO11" s="480"/>
      <c r="AP11" s="480"/>
      <c r="AQ11" s="480"/>
      <c r="AR11" s="480"/>
      <c r="AS11" s="480"/>
      <c r="AT11" s="480"/>
      <c r="AU11" s="480"/>
      <c r="AV11" s="480"/>
      <c r="AW11" s="480"/>
      <c r="AX11" s="480"/>
      <c r="AY11" s="480"/>
      <c r="AZ11" s="480"/>
      <c r="BA11" s="480"/>
      <c r="BB11" s="480"/>
      <c r="BC11" s="480"/>
      <c r="BD11" s="480"/>
      <c r="BE11" s="480"/>
      <c r="BF11" s="480"/>
      <c r="BG11" s="480"/>
      <c r="BH11" s="480"/>
      <c r="BI11" s="480"/>
      <c r="BJ11" s="480"/>
      <c r="BK11" s="480"/>
      <c r="BL11" s="480"/>
      <c r="BM11" s="480"/>
      <c r="BN11" s="480"/>
      <c r="BO11" s="480"/>
      <c r="BP11" s="480"/>
      <c r="BQ11" s="480"/>
      <c r="BR11" s="480"/>
      <c r="BS11" s="480"/>
      <c r="BT11" s="480"/>
      <c r="BU11" s="480"/>
      <c r="BV11" s="480"/>
      <c r="BW11" s="480"/>
      <c r="BX11" s="480"/>
    </row>
    <row r="12" spans="1:155" s="479" customFormat="1" ht="12.75">
      <c r="A12" s="808" t="s">
        <v>3295</v>
      </c>
      <c r="B12" s="480">
        <v>-149.22737238137438</v>
      </c>
      <c r="C12" s="480">
        <v>-26.062302831564956</v>
      </c>
      <c r="D12" s="480">
        <v>-32.403388493594548</v>
      </c>
      <c r="E12" s="480">
        <v>-30.958449317252306</v>
      </c>
      <c r="F12" s="480">
        <v>-59.803231738962552</v>
      </c>
      <c r="G12" s="480">
        <v>-122.47719419654385</v>
      </c>
      <c r="H12" s="480">
        <v>-37.47184899424461</v>
      </c>
      <c r="I12" s="480">
        <v>-28.657819643524924</v>
      </c>
      <c r="J12" s="480">
        <v>4.6655968362868201</v>
      </c>
      <c r="K12" s="480">
        <v>-61.013122395061139</v>
      </c>
      <c r="L12" s="480">
        <v>-279.79054842574465</v>
      </c>
      <c r="M12" s="480">
        <v>-44.600462038385857</v>
      </c>
      <c r="N12" s="480">
        <v>-30.705342285310508</v>
      </c>
      <c r="O12" s="480">
        <v>-41.911717799103492</v>
      </c>
      <c r="P12" s="480">
        <v>-162.57302630294475</v>
      </c>
      <c r="Q12" s="480">
        <v>-476.05559902280766</v>
      </c>
      <c r="R12" s="480">
        <v>-109.33179466892241</v>
      </c>
      <c r="S12" s="480">
        <v>-145.88732181249827</v>
      </c>
      <c r="T12" s="480">
        <v>-89.770719138892559</v>
      </c>
      <c r="U12" s="480">
        <v>-131.06576340249444</v>
      </c>
      <c r="V12" s="480">
        <v>-132.39069739790193</v>
      </c>
      <c r="W12" s="480">
        <v>-80.27109915998372</v>
      </c>
      <c r="X12" s="480">
        <v>28.713543914773656</v>
      </c>
      <c r="Y12" s="480">
        <v>-7.9271353218933456</v>
      </c>
      <c r="Z12" s="480">
        <v>-72.906006830798532</v>
      </c>
      <c r="AA12" s="480">
        <v>-342.72537345238732</v>
      </c>
      <c r="AB12" s="480">
        <v>-61.573845889996264</v>
      </c>
      <c r="AC12" s="480">
        <v>-91.315818753716741</v>
      </c>
      <c r="AD12" s="480">
        <v>-62.300662652374683</v>
      </c>
      <c r="AE12" s="480">
        <v>-127.53504615629966</v>
      </c>
      <c r="AF12" s="480">
        <v>-177.4664264044514</v>
      </c>
      <c r="AG12" s="480">
        <v>-32.448919998769405</v>
      </c>
      <c r="AH12" s="480">
        <v>-31.262282370200388</v>
      </c>
      <c r="AI12" s="480">
        <v>-35.788237490865924</v>
      </c>
      <c r="AJ12" s="480">
        <v>-77.966986544615693</v>
      </c>
      <c r="AK12" s="480">
        <v>-81.116615125503401</v>
      </c>
      <c r="AL12" s="480">
        <v>-33.084124015747591</v>
      </c>
      <c r="AM12" s="480">
        <v>-5.9866795497558059</v>
      </c>
      <c r="AN12" s="480">
        <v>6.9477077259999973</v>
      </c>
      <c r="AO12" s="480">
        <v>-48.993519286000002</v>
      </c>
      <c r="AP12" s="480">
        <v>-10.611412228160866</v>
      </c>
      <c r="AQ12" s="480">
        <v>3.8794525293127826</v>
      </c>
      <c r="AR12" s="480">
        <v>-4.5491282671579008</v>
      </c>
      <c r="AS12" s="480">
        <v>13.53241429284213</v>
      </c>
      <c r="AT12" s="480">
        <v>-23.474150783157878</v>
      </c>
      <c r="AU12" s="480">
        <v>-79.243291979781318</v>
      </c>
      <c r="AV12" s="480">
        <v>-17.620699391514343</v>
      </c>
      <c r="AW12" s="480">
        <v>-6.2489988598477018</v>
      </c>
      <c r="AX12" s="480">
        <v>-26.87682446736741</v>
      </c>
      <c r="AY12" s="480">
        <v>-28.496769261051867</v>
      </c>
      <c r="AZ12" s="480">
        <v>-134.48196232228909</v>
      </c>
      <c r="BA12" s="480">
        <v>-13.206525981714368</v>
      </c>
      <c r="BB12" s="480">
        <v>-59.340138304714337</v>
      </c>
      <c r="BC12" s="480">
        <v>-46.921323315714311</v>
      </c>
      <c r="BD12" s="480">
        <v>-15.013974720146081</v>
      </c>
      <c r="BE12" s="480">
        <v>-184.29261017007661</v>
      </c>
      <c r="BF12" s="480">
        <v>-32.854862780357159</v>
      </c>
      <c r="BG12" s="480">
        <v>-32.837168191127404</v>
      </c>
      <c r="BH12" s="480">
        <v>-58.739243599285487</v>
      </c>
      <c r="BI12" s="480">
        <v>-59.861335599306543</v>
      </c>
      <c r="BJ12" s="480">
        <v>-450.54369133939588</v>
      </c>
      <c r="BK12" s="480">
        <v>-65.31633346031424</v>
      </c>
      <c r="BL12" s="480">
        <v>-99.368827816286768</v>
      </c>
      <c r="BM12" s="480">
        <v>-130.56059623387054</v>
      </c>
      <c r="BN12" s="480">
        <v>-155.29793382892433</v>
      </c>
      <c r="BO12" s="480">
        <v>-968.50142137200078</v>
      </c>
      <c r="BP12" s="480">
        <v>-117.62465951035074</v>
      </c>
      <c r="BQ12" s="480">
        <v>-183.6789959230384</v>
      </c>
      <c r="BR12" s="480">
        <v>-233.63731883023826</v>
      </c>
      <c r="BS12" s="480">
        <v>-433.56044710837347</v>
      </c>
      <c r="BT12" s="480">
        <v>-1195.8554861057364</v>
      </c>
      <c r="BU12" s="480">
        <v>-250.60544856169633</v>
      </c>
      <c r="BV12" s="480">
        <v>-306.43662686321011</v>
      </c>
      <c r="BW12" s="480">
        <v>-256.17958194394191</v>
      </c>
      <c r="BX12" s="480">
        <v>-382.63382873688812</v>
      </c>
    </row>
    <row r="13" spans="1:155" s="472" customFormat="1" ht="12.75">
      <c r="A13" s="818" t="s">
        <v>3296</v>
      </c>
      <c r="B13" s="480">
        <v>-107.17575561315624</v>
      </c>
      <c r="C13" s="480">
        <v>-19.071064065435536</v>
      </c>
      <c r="D13" s="480">
        <v>-22.291008972661871</v>
      </c>
      <c r="E13" s="480">
        <v>-20.956623184210514</v>
      </c>
      <c r="F13" s="480">
        <v>-44.85705939084832</v>
      </c>
      <c r="G13" s="480">
        <v>-83.374967120042868</v>
      </c>
      <c r="H13" s="480">
        <v>-29.193049076525362</v>
      </c>
      <c r="I13" s="480">
        <v>-15.080093043517493</v>
      </c>
      <c r="J13" s="480">
        <v>13.188299999999998</v>
      </c>
      <c r="K13" s="480">
        <v>-52.290125000000018</v>
      </c>
      <c r="L13" s="480">
        <v>-122.02968299999995</v>
      </c>
      <c r="M13" s="480">
        <v>-21.168585000000007</v>
      </c>
      <c r="N13" s="480">
        <v>1.3974730000000051</v>
      </c>
      <c r="O13" s="480">
        <v>-4.3089819999999861</v>
      </c>
      <c r="P13" s="480">
        <v>-97.94958899999996</v>
      </c>
      <c r="Q13" s="480">
        <v>-254.01698054000002</v>
      </c>
      <c r="R13" s="480">
        <v>-57.19102654000001</v>
      </c>
      <c r="S13" s="480">
        <v>-91.87832800000001</v>
      </c>
      <c r="T13" s="480">
        <v>-39.64671899999999</v>
      </c>
      <c r="U13" s="480">
        <v>-65.300907000000009</v>
      </c>
      <c r="V13" s="480">
        <v>-1.946912999999995</v>
      </c>
      <c r="W13" s="480">
        <v>-48.712452999999982</v>
      </c>
      <c r="X13" s="480">
        <v>59.16189</v>
      </c>
      <c r="Y13" s="480">
        <v>29.036249999999995</v>
      </c>
      <c r="Z13" s="480">
        <v>-41.432600000000008</v>
      </c>
      <c r="AA13" s="480">
        <v>-220.65818899999996</v>
      </c>
      <c r="AB13" s="480">
        <v>-34.113689999999963</v>
      </c>
      <c r="AC13" s="480">
        <v>-60.239814999999965</v>
      </c>
      <c r="AD13" s="480">
        <v>-33.540397000000013</v>
      </c>
      <c r="AE13" s="480">
        <v>-92.764287000000024</v>
      </c>
      <c r="AF13" s="480">
        <v>-88.033451611000004</v>
      </c>
      <c r="AG13" s="480">
        <v>-9.7446109999999919</v>
      </c>
      <c r="AH13" s="480">
        <v>-9.824684529999999</v>
      </c>
      <c r="AI13" s="480">
        <v>-11.961618838000007</v>
      </c>
      <c r="AJ13" s="480">
        <v>-56.502537243000006</v>
      </c>
      <c r="AK13" s="480">
        <v>4.7056602970000085</v>
      </c>
      <c r="AL13" s="480">
        <v>-13.336582276999991</v>
      </c>
      <c r="AM13" s="480">
        <v>21.272499076000003</v>
      </c>
      <c r="AN13" s="480">
        <v>26.030084025999997</v>
      </c>
      <c r="AO13" s="480">
        <v>-29.260340528</v>
      </c>
      <c r="AP13" s="480">
        <v>31.09646717536846</v>
      </c>
      <c r="AQ13" s="480">
        <v>17.906175319842106</v>
      </c>
      <c r="AR13" s="480">
        <v>9.3015268798421005</v>
      </c>
      <c r="AS13" s="480">
        <v>19.383518384842134</v>
      </c>
      <c r="AT13" s="480">
        <v>-15.49475340915788</v>
      </c>
      <c r="AU13" s="480">
        <v>-73.274463683057434</v>
      </c>
      <c r="AV13" s="480">
        <v>-15.372736439514341</v>
      </c>
      <c r="AW13" s="480">
        <v>-4.2404989555143686</v>
      </c>
      <c r="AX13" s="480">
        <v>-28.91643762751437</v>
      </c>
      <c r="AY13" s="480">
        <v>-24.744790660514354</v>
      </c>
      <c r="AZ13" s="480">
        <v>-132.78815061404552</v>
      </c>
      <c r="BA13" s="480">
        <v>-9.0420762127143632</v>
      </c>
      <c r="BB13" s="480">
        <v>-53.458779482714334</v>
      </c>
      <c r="BC13" s="480">
        <v>-52.110545166714303</v>
      </c>
      <c r="BD13" s="480">
        <v>-18.17674975190252</v>
      </c>
      <c r="BE13" s="480">
        <v>-170.60796299861693</v>
      </c>
      <c r="BF13" s="480">
        <v>-31.183194855357158</v>
      </c>
      <c r="BG13" s="480">
        <v>-33.097807599357196</v>
      </c>
      <c r="BH13" s="480">
        <v>-47.856094002357196</v>
      </c>
      <c r="BI13" s="480">
        <v>-58.470866541545377</v>
      </c>
      <c r="BJ13" s="480">
        <v>-418.70617434886668</v>
      </c>
      <c r="BK13" s="480">
        <v>-56.931057811678556</v>
      </c>
      <c r="BL13" s="480">
        <v>-93.627040537999989</v>
      </c>
      <c r="BM13" s="480">
        <v>-125.05303283299997</v>
      </c>
      <c r="BN13" s="480">
        <v>-143.09504316618819</v>
      </c>
      <c r="BO13" s="480">
        <v>-886.45405408018826</v>
      </c>
      <c r="BP13" s="480">
        <v>-109.60183656700002</v>
      </c>
      <c r="BQ13" s="480">
        <v>-159.78323752999995</v>
      </c>
      <c r="BR13" s="480">
        <v>-241.65178108600003</v>
      </c>
      <c r="BS13" s="480">
        <v>-375.41719889718826</v>
      </c>
      <c r="BT13" s="480">
        <v>-1275.7806094920236</v>
      </c>
      <c r="BU13" s="480">
        <v>-209.96640739430148</v>
      </c>
      <c r="BV13" s="480">
        <v>-306.1171136946495</v>
      </c>
      <c r="BW13" s="480">
        <v>-315.68056759517708</v>
      </c>
      <c r="BX13" s="480">
        <v>-444.01652080789552</v>
      </c>
    </row>
    <row r="14" spans="1:155" s="472" customFormat="1" ht="12.75">
      <c r="A14" s="809" t="s">
        <v>3297</v>
      </c>
      <c r="B14" s="480">
        <v>339.61280268980158</v>
      </c>
      <c r="C14" s="480">
        <v>59.359015331010454</v>
      </c>
      <c r="D14" s="480">
        <v>80.408962589928052</v>
      </c>
      <c r="E14" s="480">
        <v>99.084796491228062</v>
      </c>
      <c r="F14" s="480">
        <v>100.76002827763497</v>
      </c>
      <c r="G14" s="480">
        <v>339.96146655701079</v>
      </c>
      <c r="H14" s="480">
        <v>57.251219657348976</v>
      </c>
      <c r="I14" s="480">
        <v>86.182746899661765</v>
      </c>
      <c r="J14" s="480">
        <v>99.627300000000005</v>
      </c>
      <c r="K14" s="480">
        <v>96.900200000000012</v>
      </c>
      <c r="L14" s="480">
        <v>408.93050199999999</v>
      </c>
      <c r="M14" s="480">
        <v>78.681223999999986</v>
      </c>
      <c r="N14" s="480">
        <v>106.862422</v>
      </c>
      <c r="O14" s="480">
        <v>123.02606500000002</v>
      </c>
      <c r="P14" s="480">
        <v>100.36079099999999</v>
      </c>
      <c r="Q14" s="480">
        <v>531.18180645999996</v>
      </c>
      <c r="R14" s="480">
        <v>113.14515246000001</v>
      </c>
      <c r="S14" s="480">
        <v>142.26846</v>
      </c>
      <c r="T14" s="480">
        <v>150.10071399999998</v>
      </c>
      <c r="U14" s="480">
        <v>125.66748</v>
      </c>
      <c r="V14" s="480">
        <v>630.81009500000005</v>
      </c>
      <c r="W14" s="480">
        <v>87.975885000000005</v>
      </c>
      <c r="X14" s="480">
        <v>170.05824000000001</v>
      </c>
      <c r="Y14" s="480">
        <v>201.27318000000002</v>
      </c>
      <c r="Z14" s="480">
        <v>171.50279</v>
      </c>
      <c r="AA14" s="480">
        <v>535.06620500000008</v>
      </c>
      <c r="AB14" s="480">
        <v>131.66231000000002</v>
      </c>
      <c r="AC14" s="480">
        <v>122.841634</v>
      </c>
      <c r="AD14" s="480">
        <v>149.35601199999999</v>
      </c>
      <c r="AE14" s="480">
        <v>131.20624900000001</v>
      </c>
      <c r="AF14" s="480">
        <v>462.553248</v>
      </c>
      <c r="AG14" s="480">
        <v>118.18832999999999</v>
      </c>
      <c r="AH14" s="480">
        <v>109.693371</v>
      </c>
      <c r="AI14" s="480">
        <v>126.22840100000001</v>
      </c>
      <c r="AJ14" s="480">
        <v>108.44314600000001</v>
      </c>
      <c r="AK14" s="480">
        <v>510.92177900000002</v>
      </c>
      <c r="AL14" s="480">
        <v>99.972527000000014</v>
      </c>
      <c r="AM14" s="480">
        <v>135.77381700000001</v>
      </c>
      <c r="AN14" s="480">
        <v>152.535493</v>
      </c>
      <c r="AO14" s="480">
        <v>122.63994199999999</v>
      </c>
      <c r="AP14" s="480">
        <v>480.256934</v>
      </c>
      <c r="AQ14" s="480">
        <v>115.308933</v>
      </c>
      <c r="AR14" s="480">
        <v>109.40392299999999</v>
      </c>
      <c r="AS14" s="480">
        <v>132.32443900000004</v>
      </c>
      <c r="AT14" s="480">
        <v>123.219639</v>
      </c>
      <c r="AU14" s="480">
        <v>498.08703700000007</v>
      </c>
      <c r="AV14" s="480">
        <v>116.94466391</v>
      </c>
      <c r="AW14" s="480">
        <v>124.95086692000001</v>
      </c>
      <c r="AX14" s="480">
        <v>116.70347017</v>
      </c>
      <c r="AY14" s="480">
        <v>139.48803600000002</v>
      </c>
      <c r="AZ14" s="480">
        <v>590.33412776181171</v>
      </c>
      <c r="BA14" s="480">
        <v>121.29219975999999</v>
      </c>
      <c r="BB14" s="480">
        <v>115.36587618000001</v>
      </c>
      <c r="BC14" s="480">
        <v>142.11445817999999</v>
      </c>
      <c r="BD14" s="480">
        <v>211.56159364181178</v>
      </c>
      <c r="BE14" s="480">
        <v>733.18215476181172</v>
      </c>
      <c r="BF14" s="480">
        <v>158.86291176000003</v>
      </c>
      <c r="BG14" s="480">
        <v>184.04646017999997</v>
      </c>
      <c r="BH14" s="480">
        <v>187.27224617999997</v>
      </c>
      <c r="BI14" s="480">
        <v>203.00053664181178</v>
      </c>
      <c r="BJ14" s="480">
        <v>686.83702976181189</v>
      </c>
      <c r="BK14" s="480">
        <v>168.01270976000001</v>
      </c>
      <c r="BL14" s="480">
        <v>161.21365618000002</v>
      </c>
      <c r="BM14" s="480">
        <v>167.54941018</v>
      </c>
      <c r="BN14" s="480">
        <v>190.06125364181179</v>
      </c>
      <c r="BO14" s="480">
        <v>905.9951417558118</v>
      </c>
      <c r="BP14" s="480">
        <v>200.824071565</v>
      </c>
      <c r="BQ14" s="480">
        <v>221.21732321700006</v>
      </c>
      <c r="BR14" s="480">
        <v>224.15808455299998</v>
      </c>
      <c r="BS14" s="480">
        <v>259.79566242081177</v>
      </c>
      <c r="BT14" s="480">
        <v>1337.8384947618117</v>
      </c>
      <c r="BU14" s="480">
        <v>287.33991376</v>
      </c>
      <c r="BV14" s="480">
        <v>298.91789318000002</v>
      </c>
      <c r="BW14" s="480">
        <v>357.87119217999998</v>
      </c>
      <c r="BX14" s="480">
        <v>393.70949564181171</v>
      </c>
    </row>
    <row r="15" spans="1:155" s="472" customFormat="1" ht="12.75">
      <c r="A15" s="810" t="s">
        <v>3298</v>
      </c>
      <c r="B15" s="480">
        <v>227.47420268980153</v>
      </c>
      <c r="C15" s="480">
        <v>36.398815331010454</v>
      </c>
      <c r="D15" s="480">
        <v>55.346762589928055</v>
      </c>
      <c r="E15" s="480">
        <v>67.607596491228065</v>
      </c>
      <c r="F15" s="480">
        <v>68.121028277634963</v>
      </c>
      <c r="G15" s="480">
        <v>222.81566655701073</v>
      </c>
      <c r="H15" s="480">
        <v>50.424819657348976</v>
      </c>
      <c r="I15" s="480">
        <v>66.475746899661758</v>
      </c>
      <c r="J15" s="480">
        <v>51.783100000000005</v>
      </c>
      <c r="K15" s="480">
        <v>54.132000000000005</v>
      </c>
      <c r="L15" s="480">
        <v>269.23083200000002</v>
      </c>
      <c r="M15" s="480">
        <v>49.351693999999995</v>
      </c>
      <c r="N15" s="480">
        <v>67.638121999999996</v>
      </c>
      <c r="O15" s="480">
        <v>84.640965000000008</v>
      </c>
      <c r="P15" s="480">
        <v>67.600050999999993</v>
      </c>
      <c r="Q15" s="480">
        <v>393.86305599999997</v>
      </c>
      <c r="R15" s="480">
        <v>66.021112000000002</v>
      </c>
      <c r="S15" s="480">
        <v>111.40475000000001</v>
      </c>
      <c r="T15" s="480">
        <v>126.68399399999998</v>
      </c>
      <c r="U15" s="480">
        <v>89.753199999999993</v>
      </c>
      <c r="V15" s="480">
        <v>346.26559500000008</v>
      </c>
      <c r="W15" s="480">
        <v>61.311484999999998</v>
      </c>
      <c r="X15" s="480">
        <v>75.319040000000001</v>
      </c>
      <c r="Y15" s="480">
        <v>124.71118000000001</v>
      </c>
      <c r="Z15" s="480">
        <v>84.92389</v>
      </c>
      <c r="AA15" s="480">
        <v>252.00978499999999</v>
      </c>
      <c r="AB15" s="480">
        <v>54.922600000000003</v>
      </c>
      <c r="AC15" s="480">
        <v>60.477434000000002</v>
      </c>
      <c r="AD15" s="480">
        <v>80.651648999999992</v>
      </c>
      <c r="AE15" s="480">
        <v>55.958102000000004</v>
      </c>
      <c r="AF15" s="480">
        <v>191.52259800000002</v>
      </c>
      <c r="AG15" s="480">
        <v>49.713177999999999</v>
      </c>
      <c r="AH15" s="480">
        <v>42.717263000000003</v>
      </c>
      <c r="AI15" s="480">
        <v>61.969315000000009</v>
      </c>
      <c r="AJ15" s="480">
        <v>37.122841999999999</v>
      </c>
      <c r="AK15" s="480">
        <v>213.704126</v>
      </c>
      <c r="AL15" s="480">
        <v>34.637946999999997</v>
      </c>
      <c r="AM15" s="480">
        <v>63.569118000000003</v>
      </c>
      <c r="AN15" s="480">
        <v>75.569625000000002</v>
      </c>
      <c r="AO15" s="480">
        <v>39.927435999999993</v>
      </c>
      <c r="AP15" s="480">
        <v>172.24103699999998</v>
      </c>
      <c r="AQ15" s="480">
        <v>35.674454999999995</v>
      </c>
      <c r="AR15" s="480">
        <v>44.117448000000003</v>
      </c>
      <c r="AS15" s="480">
        <v>59.521349999999998</v>
      </c>
      <c r="AT15" s="480">
        <v>32.927784000000003</v>
      </c>
      <c r="AU15" s="480">
        <v>170.34966300000002</v>
      </c>
      <c r="AV15" s="480">
        <v>34.458905000000001</v>
      </c>
      <c r="AW15" s="480">
        <v>36.961914</v>
      </c>
      <c r="AX15" s="480">
        <v>45.857221000000003</v>
      </c>
      <c r="AY15" s="480">
        <v>53.071623000000002</v>
      </c>
      <c r="AZ15" s="480">
        <v>202.39141799999999</v>
      </c>
      <c r="BA15" s="480">
        <v>39.827885999999999</v>
      </c>
      <c r="BB15" s="480">
        <v>38.686062999999997</v>
      </c>
      <c r="BC15" s="480">
        <v>48.599902999999991</v>
      </c>
      <c r="BD15" s="480">
        <v>75.277565999999993</v>
      </c>
      <c r="BE15" s="480">
        <v>277.64378400000004</v>
      </c>
      <c r="BF15" s="480">
        <v>54.697137000000012</v>
      </c>
      <c r="BG15" s="480">
        <v>62.098002999999991</v>
      </c>
      <c r="BH15" s="480">
        <v>73.195736999999994</v>
      </c>
      <c r="BI15" s="480">
        <v>87.652907000000013</v>
      </c>
      <c r="BJ15" s="480">
        <v>305.33328100000006</v>
      </c>
      <c r="BK15" s="480">
        <v>67.399272999999994</v>
      </c>
      <c r="BL15" s="480">
        <v>67.449809999999999</v>
      </c>
      <c r="BM15" s="480">
        <v>80.397508000000016</v>
      </c>
      <c r="BN15" s="480">
        <v>90.086690000000019</v>
      </c>
      <c r="BO15" s="480">
        <v>476.06773899400002</v>
      </c>
      <c r="BP15" s="480">
        <v>96.03413380500001</v>
      </c>
      <c r="BQ15" s="480">
        <v>112.85483303700001</v>
      </c>
      <c r="BR15" s="480">
        <v>131.83592237300002</v>
      </c>
      <c r="BS15" s="480">
        <v>135.34284977900001</v>
      </c>
      <c r="BT15" s="480">
        <v>753.93134900000007</v>
      </c>
      <c r="BU15" s="480">
        <v>129.48842199999999</v>
      </c>
      <c r="BV15" s="480">
        <v>173.71932500000003</v>
      </c>
      <c r="BW15" s="480">
        <v>213.75661100000002</v>
      </c>
      <c r="BX15" s="480">
        <v>236.96699099999998</v>
      </c>
    </row>
    <row r="16" spans="1:155" s="472" customFormat="1" ht="12.75">
      <c r="A16" s="810" t="s">
        <v>3299</v>
      </c>
      <c r="B16" s="480">
        <v>112.1386</v>
      </c>
      <c r="C16" s="480">
        <v>22.9602</v>
      </c>
      <c r="D16" s="480">
        <v>25.062200000000001</v>
      </c>
      <c r="E16" s="480">
        <v>31.4772</v>
      </c>
      <c r="F16" s="480">
        <v>32.639000000000003</v>
      </c>
      <c r="G16" s="480">
        <v>117.14580000000001</v>
      </c>
      <c r="H16" s="480">
        <v>6.8263999999999996</v>
      </c>
      <c r="I16" s="480">
        <v>19.707000000000001</v>
      </c>
      <c r="J16" s="480">
        <v>47.844200000000001</v>
      </c>
      <c r="K16" s="480">
        <v>42.7682</v>
      </c>
      <c r="L16" s="480">
        <v>139.69967</v>
      </c>
      <c r="M16" s="480">
        <v>29.329529999999995</v>
      </c>
      <c r="N16" s="480">
        <v>39.224299999999999</v>
      </c>
      <c r="O16" s="480">
        <v>38.385100000000001</v>
      </c>
      <c r="P16" s="480">
        <v>32.760739999999998</v>
      </c>
      <c r="Q16" s="480">
        <v>137.31875045999999</v>
      </c>
      <c r="R16" s="480">
        <v>47.124040460000003</v>
      </c>
      <c r="S16" s="480">
        <v>30.863709999999998</v>
      </c>
      <c r="T16" s="480">
        <v>23.416720000000002</v>
      </c>
      <c r="U16" s="480">
        <v>35.914280000000005</v>
      </c>
      <c r="V16" s="480">
        <v>284.54449999999997</v>
      </c>
      <c r="W16" s="480">
        <v>26.664400000000001</v>
      </c>
      <c r="X16" s="480">
        <v>94.739200000000011</v>
      </c>
      <c r="Y16" s="480">
        <v>76.561999999999998</v>
      </c>
      <c r="Z16" s="480">
        <v>86.578900000000004</v>
      </c>
      <c r="AA16" s="480">
        <v>283.05642</v>
      </c>
      <c r="AB16" s="480">
        <v>76.739710000000017</v>
      </c>
      <c r="AC16" s="480">
        <v>62.364199999999997</v>
      </c>
      <c r="AD16" s="480">
        <v>68.704363000000001</v>
      </c>
      <c r="AE16" s="480">
        <v>75.248147000000017</v>
      </c>
      <c r="AF16" s="480">
        <v>271.03064999999998</v>
      </c>
      <c r="AG16" s="480">
        <v>68.475151999999994</v>
      </c>
      <c r="AH16" s="480">
        <v>66.976107999999996</v>
      </c>
      <c r="AI16" s="480">
        <v>64.259085999999996</v>
      </c>
      <c r="AJ16" s="480">
        <v>71.320304000000007</v>
      </c>
      <c r="AK16" s="480">
        <v>297.21765300000004</v>
      </c>
      <c r="AL16" s="480">
        <v>65.334580000000017</v>
      </c>
      <c r="AM16" s="480">
        <v>72.204698999999991</v>
      </c>
      <c r="AN16" s="480">
        <v>76.965868</v>
      </c>
      <c r="AO16" s="480">
        <v>82.712506000000005</v>
      </c>
      <c r="AP16" s="480">
        <v>308.015897</v>
      </c>
      <c r="AQ16" s="480">
        <v>79.634478000000001</v>
      </c>
      <c r="AR16" s="480">
        <v>65.286474999999996</v>
      </c>
      <c r="AS16" s="480">
        <v>72.803089000000028</v>
      </c>
      <c r="AT16" s="480">
        <v>90.291854999999998</v>
      </c>
      <c r="AU16" s="480">
        <v>327.73737400000005</v>
      </c>
      <c r="AV16" s="480">
        <v>82.485758910000001</v>
      </c>
      <c r="AW16" s="480">
        <v>87.988952920000017</v>
      </c>
      <c r="AX16" s="480">
        <v>70.846249170000007</v>
      </c>
      <c r="AY16" s="480">
        <v>86.416413000000034</v>
      </c>
      <c r="AZ16" s="480">
        <v>387.94270976181178</v>
      </c>
      <c r="BA16" s="480">
        <v>81.464313759999996</v>
      </c>
      <c r="BB16" s="480">
        <v>76.679813180000011</v>
      </c>
      <c r="BC16" s="480">
        <v>93.514555180000002</v>
      </c>
      <c r="BD16" s="480">
        <v>136.2840276418118</v>
      </c>
      <c r="BE16" s="480">
        <v>455.53837076181173</v>
      </c>
      <c r="BF16" s="480">
        <v>104.16577476000001</v>
      </c>
      <c r="BG16" s="480">
        <v>121.94845717999998</v>
      </c>
      <c r="BH16" s="480">
        <v>114.07650917999999</v>
      </c>
      <c r="BI16" s="480">
        <v>115.34762964181176</v>
      </c>
      <c r="BJ16" s="480">
        <v>381.50374876181178</v>
      </c>
      <c r="BK16" s="480">
        <v>100.61343676000001</v>
      </c>
      <c r="BL16" s="480">
        <v>93.763846180000016</v>
      </c>
      <c r="BM16" s="480">
        <v>87.151902179999993</v>
      </c>
      <c r="BN16" s="480">
        <v>99.97456364181177</v>
      </c>
      <c r="BO16" s="480">
        <v>429.92740276181178</v>
      </c>
      <c r="BP16" s="480">
        <v>104.78993775999999</v>
      </c>
      <c r="BQ16" s="480">
        <v>108.36249018000005</v>
      </c>
      <c r="BR16" s="480">
        <v>92.322162179999978</v>
      </c>
      <c r="BS16" s="480">
        <v>124.45281264181176</v>
      </c>
      <c r="BT16" s="480">
        <v>583.90714576181176</v>
      </c>
      <c r="BU16" s="480">
        <v>157.85149176000002</v>
      </c>
      <c r="BV16" s="480">
        <v>125.19856818</v>
      </c>
      <c r="BW16" s="480">
        <v>144.11458117999999</v>
      </c>
      <c r="BX16" s="480">
        <v>156.74250464181176</v>
      </c>
    </row>
    <row r="17" spans="1:76" s="472" customFormat="1" ht="12.75">
      <c r="A17" s="809" t="s">
        <v>3300</v>
      </c>
      <c r="B17" s="480">
        <v>446.78855830295777</v>
      </c>
      <c r="C17" s="480">
        <v>78.43007939644599</v>
      </c>
      <c r="D17" s="480">
        <v>102.69997156258992</v>
      </c>
      <c r="E17" s="480">
        <v>120.04141967543858</v>
      </c>
      <c r="F17" s="480">
        <v>145.61708766848329</v>
      </c>
      <c r="G17" s="480">
        <v>423.33643367705366</v>
      </c>
      <c r="H17" s="480">
        <v>86.444268733874338</v>
      </c>
      <c r="I17" s="480">
        <v>101.26283994317926</v>
      </c>
      <c r="J17" s="480">
        <v>86.439000000000007</v>
      </c>
      <c r="K17" s="480">
        <v>149.19032500000003</v>
      </c>
      <c r="L17" s="480">
        <v>530.96018499999991</v>
      </c>
      <c r="M17" s="480">
        <v>99.849808999999993</v>
      </c>
      <c r="N17" s="480">
        <v>105.46494899999999</v>
      </c>
      <c r="O17" s="480">
        <v>127.335047</v>
      </c>
      <c r="P17" s="480">
        <v>198.31037999999995</v>
      </c>
      <c r="Q17" s="480">
        <v>785.19878700000004</v>
      </c>
      <c r="R17" s="480">
        <v>170.33617900000002</v>
      </c>
      <c r="S17" s="480">
        <v>234.14678800000002</v>
      </c>
      <c r="T17" s="480">
        <v>189.74743299999997</v>
      </c>
      <c r="U17" s="480">
        <v>190.96838700000001</v>
      </c>
      <c r="V17" s="480">
        <v>632.75700800000004</v>
      </c>
      <c r="W17" s="480">
        <v>136.68833799999999</v>
      </c>
      <c r="X17" s="480">
        <v>110.89635000000001</v>
      </c>
      <c r="Y17" s="480">
        <v>172.23693000000003</v>
      </c>
      <c r="Z17" s="480">
        <v>212.93539000000001</v>
      </c>
      <c r="AA17" s="480">
        <v>755.72439400000007</v>
      </c>
      <c r="AB17" s="480">
        <v>165.77599999999998</v>
      </c>
      <c r="AC17" s="480">
        <v>183.08144899999996</v>
      </c>
      <c r="AD17" s="480">
        <v>182.89640900000001</v>
      </c>
      <c r="AE17" s="480">
        <v>223.97053600000004</v>
      </c>
      <c r="AF17" s="480">
        <v>550.58669961100009</v>
      </c>
      <c r="AG17" s="480">
        <v>127.93294099999999</v>
      </c>
      <c r="AH17" s="480">
        <v>119.51805553</v>
      </c>
      <c r="AI17" s="480">
        <v>138.19001983800001</v>
      </c>
      <c r="AJ17" s="480">
        <v>164.94568324300002</v>
      </c>
      <c r="AK17" s="480">
        <v>506.21611870300001</v>
      </c>
      <c r="AL17" s="480">
        <v>113.309109277</v>
      </c>
      <c r="AM17" s="480">
        <v>114.50131792400001</v>
      </c>
      <c r="AN17" s="480">
        <v>126.50540897400001</v>
      </c>
      <c r="AO17" s="480">
        <v>151.90028252799999</v>
      </c>
      <c r="AP17" s="480">
        <v>449.16046682463156</v>
      </c>
      <c r="AQ17" s="480">
        <v>97.40275768015789</v>
      </c>
      <c r="AR17" s="480">
        <v>100.10239612015789</v>
      </c>
      <c r="AS17" s="480">
        <v>112.94092061515791</v>
      </c>
      <c r="AT17" s="480">
        <v>138.71439240915788</v>
      </c>
      <c r="AU17" s="480">
        <v>571.36150068305744</v>
      </c>
      <c r="AV17" s="480">
        <v>132.31740034951434</v>
      </c>
      <c r="AW17" s="480">
        <v>129.19136587551438</v>
      </c>
      <c r="AX17" s="480">
        <v>145.61990779751437</v>
      </c>
      <c r="AY17" s="480">
        <v>164.23282666051438</v>
      </c>
      <c r="AZ17" s="480">
        <v>723.12227837585726</v>
      </c>
      <c r="BA17" s="480">
        <v>130.33427597271435</v>
      </c>
      <c r="BB17" s="480">
        <v>168.82465566271435</v>
      </c>
      <c r="BC17" s="480">
        <v>194.22500334671429</v>
      </c>
      <c r="BD17" s="480">
        <v>229.7383433937143</v>
      </c>
      <c r="BE17" s="480">
        <v>903.79011776042876</v>
      </c>
      <c r="BF17" s="480">
        <v>190.04610661535719</v>
      </c>
      <c r="BG17" s="480">
        <v>217.14426777935716</v>
      </c>
      <c r="BH17" s="480">
        <v>235.12834018235716</v>
      </c>
      <c r="BI17" s="480">
        <v>261.47140318335715</v>
      </c>
      <c r="BJ17" s="480">
        <v>1105.5432041106785</v>
      </c>
      <c r="BK17" s="480">
        <v>224.94376757167856</v>
      </c>
      <c r="BL17" s="480">
        <v>254.840696718</v>
      </c>
      <c r="BM17" s="480">
        <v>292.60244301299997</v>
      </c>
      <c r="BN17" s="480">
        <v>333.15629680799998</v>
      </c>
      <c r="BO17" s="480">
        <v>1792.4491958360002</v>
      </c>
      <c r="BP17" s="480">
        <v>310.42590813200002</v>
      </c>
      <c r="BQ17" s="480">
        <v>381.00056074700001</v>
      </c>
      <c r="BR17" s="480">
        <v>465.80986563900001</v>
      </c>
      <c r="BS17" s="480">
        <v>635.21286131800002</v>
      </c>
      <c r="BT17" s="480">
        <v>2613.6191042538353</v>
      </c>
      <c r="BU17" s="480">
        <v>497.30632115430149</v>
      </c>
      <c r="BV17" s="480">
        <v>605.03500687464953</v>
      </c>
      <c r="BW17" s="480">
        <v>673.55175977517706</v>
      </c>
      <c r="BX17" s="480">
        <v>837.72601644970723</v>
      </c>
    </row>
    <row r="18" spans="1:76" s="472" customFormat="1" ht="12.75">
      <c r="A18" s="810" t="s">
        <v>3298</v>
      </c>
      <c r="B18" s="480">
        <v>278.05018498489568</v>
      </c>
      <c r="C18" s="480">
        <v>53.815714285714279</v>
      </c>
      <c r="D18" s="480">
        <v>76.726858513189441</v>
      </c>
      <c r="E18" s="480">
        <v>67.284385964912275</v>
      </c>
      <c r="F18" s="480">
        <v>80.223226221079685</v>
      </c>
      <c r="G18" s="480">
        <v>243.16841540536942</v>
      </c>
      <c r="H18" s="480">
        <v>61.646677186654628</v>
      </c>
      <c r="I18" s="480">
        <v>47.047838218714773</v>
      </c>
      <c r="J18" s="480">
        <v>49.809100000000001</v>
      </c>
      <c r="K18" s="480">
        <v>84.664800000000014</v>
      </c>
      <c r="L18" s="480">
        <v>313.14828499999999</v>
      </c>
      <c r="M18" s="480">
        <v>56.952359000000001</v>
      </c>
      <c r="N18" s="480">
        <v>60.461618999999999</v>
      </c>
      <c r="O18" s="480">
        <v>73.433436999999998</v>
      </c>
      <c r="P18" s="480">
        <v>122.30087</v>
      </c>
      <c r="Q18" s="480">
        <v>433.45853700000004</v>
      </c>
      <c r="R18" s="480">
        <v>113.86958300000002</v>
      </c>
      <c r="S18" s="480">
        <v>127.77171000000001</v>
      </c>
      <c r="T18" s="480">
        <v>91.809595000000002</v>
      </c>
      <c r="U18" s="480">
        <v>100.007649</v>
      </c>
      <c r="V18" s="480">
        <v>382.67649199999994</v>
      </c>
      <c r="W18" s="480">
        <v>91.288181999999992</v>
      </c>
      <c r="X18" s="480">
        <v>67.766490000000005</v>
      </c>
      <c r="Y18" s="480">
        <v>100.48672999999999</v>
      </c>
      <c r="Z18" s="480">
        <v>123.13509000000002</v>
      </c>
      <c r="AA18" s="480">
        <v>391.66321999999997</v>
      </c>
      <c r="AB18" s="480">
        <v>94.418812000000003</v>
      </c>
      <c r="AC18" s="480">
        <v>87.639661999999987</v>
      </c>
      <c r="AD18" s="480">
        <v>89.416613999999981</v>
      </c>
      <c r="AE18" s="480">
        <v>120.188132</v>
      </c>
      <c r="AF18" s="480">
        <v>248.71152358299997</v>
      </c>
      <c r="AG18" s="480">
        <v>62.379729999999995</v>
      </c>
      <c r="AH18" s="480">
        <v>52.944783581999999</v>
      </c>
      <c r="AI18" s="480">
        <v>63.391949437999997</v>
      </c>
      <c r="AJ18" s="480">
        <v>69.995060562999996</v>
      </c>
      <c r="AK18" s="480">
        <v>279.70357201299998</v>
      </c>
      <c r="AL18" s="480">
        <v>57.778841857000003</v>
      </c>
      <c r="AM18" s="480">
        <v>60.448874834000001</v>
      </c>
      <c r="AN18" s="480">
        <v>72.658964174000005</v>
      </c>
      <c r="AO18" s="480">
        <v>88.816891147999996</v>
      </c>
      <c r="AP18" s="480">
        <v>250.09946462000002</v>
      </c>
      <c r="AQ18" s="480">
        <v>57.085876908999992</v>
      </c>
      <c r="AR18" s="480">
        <v>49.841960079000003</v>
      </c>
      <c r="AS18" s="480">
        <v>63.096422134000022</v>
      </c>
      <c r="AT18" s="480">
        <v>80.075205498000003</v>
      </c>
      <c r="AU18" s="480">
        <v>311.73736252699996</v>
      </c>
      <c r="AV18" s="480">
        <v>76.036215457999987</v>
      </c>
      <c r="AW18" s="480">
        <v>68.950621613999999</v>
      </c>
      <c r="AX18" s="480">
        <v>75.098291356000004</v>
      </c>
      <c r="AY18" s="480">
        <v>91.652234098999998</v>
      </c>
      <c r="AZ18" s="480">
        <v>394.45351350099997</v>
      </c>
      <c r="BA18" s="480">
        <v>64.305913774000004</v>
      </c>
      <c r="BB18" s="480">
        <v>91.792372904000004</v>
      </c>
      <c r="BC18" s="480">
        <v>110.617276518</v>
      </c>
      <c r="BD18" s="480">
        <v>127.737950305</v>
      </c>
      <c r="BE18" s="480">
        <v>554.41422165300003</v>
      </c>
      <c r="BF18" s="480">
        <v>113.75582368599999</v>
      </c>
      <c r="BG18" s="480">
        <v>131.41909928000001</v>
      </c>
      <c r="BH18" s="480">
        <v>140.751619723</v>
      </c>
      <c r="BI18" s="480">
        <v>168.487678964</v>
      </c>
      <c r="BJ18" s="480">
        <v>641.00276197099993</v>
      </c>
      <c r="BK18" s="480">
        <v>136.369218762</v>
      </c>
      <c r="BL18" s="480">
        <v>143.54981861799999</v>
      </c>
      <c r="BM18" s="480">
        <v>164.94827756299998</v>
      </c>
      <c r="BN18" s="480">
        <v>196.13544702799999</v>
      </c>
      <c r="BO18" s="480">
        <v>925.84792652599992</v>
      </c>
      <c r="BP18" s="480">
        <v>175.21065339200001</v>
      </c>
      <c r="BQ18" s="480">
        <v>215.681282157</v>
      </c>
      <c r="BR18" s="480">
        <v>229.19933491899997</v>
      </c>
      <c r="BS18" s="480">
        <v>305.75665605799998</v>
      </c>
      <c r="BT18" s="480">
        <v>1420.7035064323959</v>
      </c>
      <c r="BU18" s="480">
        <v>302.00298997116965</v>
      </c>
      <c r="BV18" s="480">
        <v>320.2455647399475</v>
      </c>
      <c r="BW18" s="480">
        <v>355.05227889108801</v>
      </c>
      <c r="BX18" s="480">
        <v>443.40267283019091</v>
      </c>
    </row>
    <row r="19" spans="1:76" s="472" customFormat="1" ht="12.75">
      <c r="A19" s="810" t="s">
        <v>3299</v>
      </c>
      <c r="B19" s="480">
        <v>168.73837331806209</v>
      </c>
      <c r="C19" s="480">
        <v>24.614365110731708</v>
      </c>
      <c r="D19" s="480">
        <v>25.973113049400482</v>
      </c>
      <c r="E19" s="480">
        <v>52.757033710526301</v>
      </c>
      <c r="F19" s="480">
        <v>65.393861447403594</v>
      </c>
      <c r="G19" s="480">
        <v>180.16801827168422</v>
      </c>
      <c r="H19" s="480">
        <v>24.797591547219717</v>
      </c>
      <c r="I19" s="480">
        <v>54.215001724464486</v>
      </c>
      <c r="J19" s="480">
        <v>36.629900000000006</v>
      </c>
      <c r="K19" s="480">
        <v>64.525525000000002</v>
      </c>
      <c r="L19" s="480">
        <v>217.81189999999998</v>
      </c>
      <c r="M19" s="480">
        <v>42.897449999999999</v>
      </c>
      <c r="N19" s="480">
        <v>45.003329999999991</v>
      </c>
      <c r="O19" s="480">
        <v>53.901610000000012</v>
      </c>
      <c r="P19" s="480">
        <v>76.009509999999963</v>
      </c>
      <c r="Q19" s="480">
        <v>351.74024999999995</v>
      </c>
      <c r="R19" s="480">
        <v>56.466595999999996</v>
      </c>
      <c r="S19" s="480">
        <v>106.37507800000002</v>
      </c>
      <c r="T19" s="480">
        <v>97.937837999999971</v>
      </c>
      <c r="U19" s="480">
        <v>90.960738000000006</v>
      </c>
      <c r="V19" s="480">
        <v>250.08051600000005</v>
      </c>
      <c r="W19" s="480">
        <v>45.40015600000001</v>
      </c>
      <c r="X19" s="480">
        <v>43.129860000000001</v>
      </c>
      <c r="Y19" s="480">
        <v>71.750200000000021</v>
      </c>
      <c r="Z19" s="480">
        <v>89.800299999999993</v>
      </c>
      <c r="AA19" s="480">
        <v>364.06117399999999</v>
      </c>
      <c r="AB19" s="480">
        <v>71.357187999999979</v>
      </c>
      <c r="AC19" s="480">
        <v>95.441786999999962</v>
      </c>
      <c r="AD19" s="480">
        <v>93.47979500000001</v>
      </c>
      <c r="AE19" s="480">
        <v>103.78240400000003</v>
      </c>
      <c r="AF19" s="480">
        <v>301.87517602800006</v>
      </c>
      <c r="AG19" s="480">
        <v>65.55321099999999</v>
      </c>
      <c r="AH19" s="480">
        <v>66.573271947999999</v>
      </c>
      <c r="AI19" s="480">
        <v>74.798070400000029</v>
      </c>
      <c r="AJ19" s="480">
        <v>94.950622680000009</v>
      </c>
      <c r="AK19" s="480">
        <v>226.51254668999999</v>
      </c>
      <c r="AL19" s="480">
        <v>55.530267420000008</v>
      </c>
      <c r="AM19" s="480">
        <v>54.052443090000004</v>
      </c>
      <c r="AN19" s="480">
        <v>53.8464448</v>
      </c>
      <c r="AO19" s="480">
        <v>63.083391380000002</v>
      </c>
      <c r="AP19" s="480">
        <v>199.06100220463156</v>
      </c>
      <c r="AQ19" s="480">
        <v>40.316880771157898</v>
      </c>
      <c r="AR19" s="480">
        <v>50.260436041157895</v>
      </c>
      <c r="AS19" s="480">
        <v>49.844498481157885</v>
      </c>
      <c r="AT19" s="480">
        <v>58.639186911157879</v>
      </c>
      <c r="AU19" s="480">
        <v>259.62413815605748</v>
      </c>
      <c r="AV19" s="480">
        <v>56.281184891514371</v>
      </c>
      <c r="AW19" s="480">
        <v>60.240744261514372</v>
      </c>
      <c r="AX19" s="480">
        <v>70.521616441514382</v>
      </c>
      <c r="AY19" s="480">
        <v>72.580592561514379</v>
      </c>
      <c r="AZ19" s="480">
        <v>328.66876487485729</v>
      </c>
      <c r="BA19" s="480">
        <v>66.028362198714348</v>
      </c>
      <c r="BB19" s="480">
        <v>77.032282758714345</v>
      </c>
      <c r="BC19" s="480">
        <v>83.607726828714306</v>
      </c>
      <c r="BD19" s="480">
        <v>102.0003930887143</v>
      </c>
      <c r="BE19" s="480">
        <v>349.37589610742867</v>
      </c>
      <c r="BF19" s="480">
        <v>76.29028292935719</v>
      </c>
      <c r="BG19" s="480">
        <v>85.725168499357153</v>
      </c>
      <c r="BH19" s="480">
        <v>94.376720459357159</v>
      </c>
      <c r="BI19" s="480">
        <v>92.983724219357171</v>
      </c>
      <c r="BJ19" s="480">
        <v>464.54044213967865</v>
      </c>
      <c r="BK19" s="480">
        <v>88.574548809678575</v>
      </c>
      <c r="BL19" s="480">
        <v>111.29087810000001</v>
      </c>
      <c r="BM19" s="480">
        <v>127.65416545000002</v>
      </c>
      <c r="BN19" s="480">
        <v>137.02084977999999</v>
      </c>
      <c r="BO19" s="480">
        <v>866.60126931000002</v>
      </c>
      <c r="BP19" s="480">
        <v>135.21525473999998</v>
      </c>
      <c r="BQ19" s="480">
        <v>165.31927858999998</v>
      </c>
      <c r="BR19" s="480">
        <v>236.61053072000004</v>
      </c>
      <c r="BS19" s="480">
        <v>329.45620526000005</v>
      </c>
      <c r="BT19" s="480">
        <v>1192.9155978214394</v>
      </c>
      <c r="BU19" s="480">
        <v>195.3033311831318</v>
      </c>
      <c r="BV19" s="480">
        <v>284.78944213470209</v>
      </c>
      <c r="BW19" s="480">
        <v>318.49948088408911</v>
      </c>
      <c r="BX19" s="480">
        <v>394.32334361951632</v>
      </c>
    </row>
    <row r="20" spans="1:76" s="472" customFormat="1" ht="5.0999999999999996" customHeight="1">
      <c r="A20" s="808"/>
      <c r="B20" s="480"/>
      <c r="C20" s="480"/>
      <c r="D20" s="480"/>
      <c r="E20" s="480"/>
      <c r="F20" s="480"/>
      <c r="G20" s="480"/>
      <c r="H20" s="480"/>
      <c r="I20" s="480"/>
      <c r="J20" s="480"/>
      <c r="K20" s="480"/>
      <c r="L20" s="480"/>
      <c r="M20" s="480"/>
      <c r="N20" s="480"/>
      <c r="O20" s="480"/>
      <c r="P20" s="480"/>
      <c r="Q20" s="480"/>
      <c r="R20" s="480"/>
      <c r="S20" s="480"/>
      <c r="T20" s="480"/>
      <c r="U20" s="480"/>
      <c r="V20" s="480"/>
      <c r="W20" s="480"/>
      <c r="X20" s="480"/>
      <c r="Y20" s="480"/>
      <c r="Z20" s="480"/>
      <c r="AA20" s="480"/>
      <c r="AB20" s="480"/>
      <c r="AC20" s="480"/>
      <c r="AD20" s="480"/>
      <c r="AE20" s="480"/>
      <c r="AF20" s="480"/>
      <c r="AG20" s="480"/>
      <c r="AH20" s="480"/>
      <c r="AI20" s="480"/>
      <c r="AJ20" s="480"/>
      <c r="AK20" s="480"/>
      <c r="AL20" s="480"/>
      <c r="AM20" s="480"/>
      <c r="AN20" s="480"/>
      <c r="AO20" s="480"/>
      <c r="AP20" s="480"/>
      <c r="AQ20" s="480"/>
      <c r="AR20" s="480"/>
      <c r="AS20" s="480"/>
      <c r="AT20" s="480"/>
      <c r="AU20" s="480"/>
      <c r="AV20" s="480"/>
      <c r="AW20" s="480"/>
      <c r="AX20" s="480"/>
      <c r="AY20" s="480"/>
      <c r="AZ20" s="480"/>
      <c r="BA20" s="480"/>
      <c r="BB20" s="480"/>
      <c r="BC20" s="480"/>
      <c r="BD20" s="480"/>
      <c r="BE20" s="480"/>
      <c r="BF20" s="480"/>
      <c r="BG20" s="480"/>
      <c r="BH20" s="480"/>
      <c r="BI20" s="480"/>
      <c r="BJ20" s="480"/>
      <c r="BK20" s="480"/>
      <c r="BL20" s="480"/>
      <c r="BM20" s="480"/>
      <c r="BN20" s="480"/>
      <c r="BO20" s="480"/>
      <c r="BP20" s="480"/>
      <c r="BQ20" s="480"/>
      <c r="BR20" s="480"/>
      <c r="BS20" s="480"/>
      <c r="BT20" s="480"/>
      <c r="BU20" s="480"/>
      <c r="BV20" s="480"/>
      <c r="BW20" s="480"/>
      <c r="BX20" s="480"/>
    </row>
    <row r="21" spans="1:76" s="472" customFormat="1" ht="12.75">
      <c r="A21" s="808" t="s">
        <v>3301</v>
      </c>
      <c r="B21" s="480">
        <v>-42.051616768218118</v>
      </c>
      <c r="C21" s="480">
        <v>-6.9912387661294213</v>
      </c>
      <c r="D21" s="480">
        <v>-10.112379520932674</v>
      </c>
      <c r="E21" s="480">
        <v>-10.001826133041792</v>
      </c>
      <c r="F21" s="480">
        <v>-14.94617234811423</v>
      </c>
      <c r="G21" s="480">
        <v>-39.102227076500974</v>
      </c>
      <c r="H21" s="480">
        <v>-8.278799917719244</v>
      </c>
      <c r="I21" s="480">
        <v>-13.577726600007431</v>
      </c>
      <c r="J21" s="480">
        <v>-8.522703163713178</v>
      </c>
      <c r="K21" s="480">
        <v>-8.722997395061121</v>
      </c>
      <c r="L21" s="480">
        <v>-157.76086542574464</v>
      </c>
      <c r="M21" s="480">
        <v>-23.431877038385846</v>
      </c>
      <c r="N21" s="480">
        <v>-32.102815285310513</v>
      </c>
      <c r="O21" s="480">
        <v>-37.602735799103506</v>
      </c>
      <c r="P21" s="480">
        <v>-64.62343730294478</v>
      </c>
      <c r="Q21" s="480">
        <v>-222.03861848280764</v>
      </c>
      <c r="R21" s="480">
        <v>-52.14076812892241</v>
      </c>
      <c r="S21" s="480">
        <v>-54.008993812498247</v>
      </c>
      <c r="T21" s="480">
        <v>-50.124000138892576</v>
      </c>
      <c r="U21" s="480">
        <v>-65.764856402494431</v>
      </c>
      <c r="V21" s="480">
        <v>-130.44378439790194</v>
      </c>
      <c r="W21" s="480">
        <v>-31.558646159983741</v>
      </c>
      <c r="X21" s="480">
        <v>-30.448346085226344</v>
      </c>
      <c r="Y21" s="480">
        <v>-36.963385321893341</v>
      </c>
      <c r="Z21" s="480">
        <v>-31.473406830798517</v>
      </c>
      <c r="AA21" s="480">
        <v>-122.06718445238739</v>
      </c>
      <c r="AB21" s="480">
        <v>-27.460155889996301</v>
      </c>
      <c r="AC21" s="480">
        <v>-31.076003753716783</v>
      </c>
      <c r="AD21" s="480">
        <v>-28.76026565237467</v>
      </c>
      <c r="AE21" s="480">
        <v>-34.770759156299633</v>
      </c>
      <c r="AF21" s="480">
        <v>-89.432974793451407</v>
      </c>
      <c r="AG21" s="480">
        <v>-22.704308998769413</v>
      </c>
      <c r="AH21" s="480">
        <v>-21.437597840200389</v>
      </c>
      <c r="AI21" s="480">
        <v>-23.826618652865918</v>
      </c>
      <c r="AJ21" s="480">
        <v>-21.464449301615687</v>
      </c>
      <c r="AK21" s="480">
        <v>-85.822275422503424</v>
      </c>
      <c r="AL21" s="480">
        <v>-19.747541738747596</v>
      </c>
      <c r="AM21" s="480">
        <v>-27.259178625755808</v>
      </c>
      <c r="AN21" s="480">
        <v>-19.0823763</v>
      </c>
      <c r="AO21" s="480">
        <v>-19.733178758000001</v>
      </c>
      <c r="AP21" s="480">
        <v>-41.707879403529319</v>
      </c>
      <c r="AQ21" s="480">
        <v>-14.026722790529323</v>
      </c>
      <c r="AR21" s="480">
        <v>-13.850655147000001</v>
      </c>
      <c r="AS21" s="480">
        <v>-5.8511040920000026</v>
      </c>
      <c r="AT21" s="480">
        <v>-7.9793973739999977</v>
      </c>
      <c r="AU21" s="480">
        <v>-5.9688282967238893</v>
      </c>
      <c r="AV21" s="480">
        <v>-2.2479629520000031</v>
      </c>
      <c r="AW21" s="480">
        <v>-2.0084999043333331</v>
      </c>
      <c r="AX21" s="480">
        <v>2.0396131601469598</v>
      </c>
      <c r="AY21" s="480">
        <v>-3.7519786005375133</v>
      </c>
      <c r="AZ21" s="480">
        <v>-1.693811708243576</v>
      </c>
      <c r="BA21" s="480">
        <v>-4.1644497690000035</v>
      </c>
      <c r="BB21" s="480">
        <v>-5.8813588220000028</v>
      </c>
      <c r="BC21" s="480">
        <v>5.189221850999993</v>
      </c>
      <c r="BD21" s="480">
        <v>3.1627750317564383</v>
      </c>
      <c r="BE21" s="480">
        <v>-13.684647171459666</v>
      </c>
      <c r="BF21" s="480">
        <v>-1.6716679250000004</v>
      </c>
      <c r="BG21" s="480">
        <v>0.26063940822979159</v>
      </c>
      <c r="BH21" s="480">
        <v>-10.883149596928291</v>
      </c>
      <c r="BI21" s="480">
        <v>-1.3904690577611669</v>
      </c>
      <c r="BJ21" s="480">
        <v>-31.83751699052916</v>
      </c>
      <c r="BK21" s="480">
        <v>-8.3852756486356892</v>
      </c>
      <c r="BL21" s="480">
        <v>-5.7417872782867807</v>
      </c>
      <c r="BM21" s="480">
        <v>-5.5075634008705574</v>
      </c>
      <c r="BN21" s="480">
        <v>-12.202890662736129</v>
      </c>
      <c r="BO21" s="480">
        <v>-82.047367291812606</v>
      </c>
      <c r="BP21" s="480">
        <v>-8.0228229433507146</v>
      </c>
      <c r="BQ21" s="480">
        <v>-23.895758393038442</v>
      </c>
      <c r="BR21" s="480">
        <v>8.0144622557617691</v>
      </c>
      <c r="BS21" s="480">
        <v>-58.14324821118521</v>
      </c>
      <c r="BT21" s="480">
        <v>79.925123386287098</v>
      </c>
      <c r="BU21" s="480">
        <v>-40.639041167394844</v>
      </c>
      <c r="BV21" s="480">
        <v>-0.3195131685606043</v>
      </c>
      <c r="BW21" s="480">
        <v>59.50098565123514</v>
      </c>
      <c r="BX21" s="480">
        <v>61.382692071007405</v>
      </c>
    </row>
    <row r="22" spans="1:76" s="472" customFormat="1" ht="12.75">
      <c r="A22" s="809" t="s">
        <v>3302</v>
      </c>
      <c r="B22" s="480">
        <v>-35.405891810711317</v>
      </c>
      <c r="C22" s="480">
        <v>-5.9549786655052266</v>
      </c>
      <c r="D22" s="480">
        <v>-8.6188259952038369</v>
      </c>
      <c r="E22" s="480">
        <v>-8.53331096491228</v>
      </c>
      <c r="F22" s="480">
        <v>-12.298776185089975</v>
      </c>
      <c r="G22" s="480">
        <v>-12.111216591617012</v>
      </c>
      <c r="H22" s="480">
        <v>-3.8427837785392249</v>
      </c>
      <c r="I22" s="480">
        <v>-2.2710328130777881</v>
      </c>
      <c r="J22" s="480">
        <v>-0.29669999999999952</v>
      </c>
      <c r="K22" s="480">
        <v>-5.7006999999999994</v>
      </c>
      <c r="L22" s="480">
        <v>-36.872</v>
      </c>
      <c r="M22" s="480">
        <v>-3.2925999999999993</v>
      </c>
      <c r="N22" s="480">
        <v>-6.3026000000000009</v>
      </c>
      <c r="O22" s="480">
        <v>-9.2606000000000019</v>
      </c>
      <c r="P22" s="480">
        <v>-18.016200000000001</v>
      </c>
      <c r="Q22" s="480">
        <v>-96.134200000000007</v>
      </c>
      <c r="R22" s="480">
        <v>-17.816400000000002</v>
      </c>
      <c r="S22" s="480">
        <v>-26.333400000000001</v>
      </c>
      <c r="T22" s="480">
        <v>-25.521500000000003</v>
      </c>
      <c r="U22" s="480">
        <v>-26.462900000000001</v>
      </c>
      <c r="V22" s="480">
        <v>-70.956060000000008</v>
      </c>
      <c r="W22" s="480">
        <v>-17.474059999999998</v>
      </c>
      <c r="X22" s="480">
        <v>-14.434299999999999</v>
      </c>
      <c r="Y22" s="480">
        <v>-21.212300000000003</v>
      </c>
      <c r="Z22" s="480">
        <v>-17.8354</v>
      </c>
      <c r="AA22" s="480">
        <v>-69.124688139999989</v>
      </c>
      <c r="AB22" s="480">
        <v>-14.328672599999999</v>
      </c>
      <c r="AC22" s="480">
        <v>-16.1926764</v>
      </c>
      <c r="AD22" s="480">
        <v>-14.999973000000001</v>
      </c>
      <c r="AE22" s="480">
        <v>-23.603366139999999</v>
      </c>
      <c r="AF22" s="480">
        <v>-52.691183019999997</v>
      </c>
      <c r="AG22" s="480">
        <v>-9.6857930000000003</v>
      </c>
      <c r="AH22" s="480">
        <v>-11.354243000000002</v>
      </c>
      <c r="AI22" s="480">
        <v>-15.07222202</v>
      </c>
      <c r="AJ22" s="480">
        <v>-16.578925000000002</v>
      </c>
      <c r="AK22" s="480">
        <v>-45.860084999999998</v>
      </c>
      <c r="AL22" s="480">
        <v>-9.9992429999999999</v>
      </c>
      <c r="AM22" s="480">
        <v>-14.635959359999996</v>
      </c>
      <c r="AN22" s="480">
        <v>-11.51334864</v>
      </c>
      <c r="AO22" s="480">
        <v>-9.7115340000000003</v>
      </c>
      <c r="AP22" s="480">
        <v>-25.844482999999997</v>
      </c>
      <c r="AQ22" s="480">
        <v>-4.7386339999999993</v>
      </c>
      <c r="AR22" s="480">
        <v>-5.3345500000000001</v>
      </c>
      <c r="AS22" s="480">
        <v>-7.772799</v>
      </c>
      <c r="AT22" s="480">
        <v>-7.9984999999999973</v>
      </c>
      <c r="AU22" s="480">
        <v>-16.111344000000003</v>
      </c>
      <c r="AV22" s="480">
        <v>-4.6414340800000007</v>
      </c>
      <c r="AW22" s="480">
        <v>-2.0876399200000009</v>
      </c>
      <c r="AX22" s="480">
        <v>-3.3333999999999993</v>
      </c>
      <c r="AY22" s="480">
        <v>-6.0488700000000009</v>
      </c>
      <c r="AZ22" s="480">
        <v>-20.290945640219064</v>
      </c>
      <c r="BA22" s="480">
        <v>-4.0591000000000008</v>
      </c>
      <c r="BB22" s="480">
        <v>-4.5456284299999989</v>
      </c>
      <c r="BC22" s="480">
        <v>-4.7715584300000025</v>
      </c>
      <c r="BD22" s="480">
        <v>-6.9146587802190638</v>
      </c>
      <c r="BE22" s="480">
        <v>-35.996729728189067</v>
      </c>
      <c r="BF22" s="480">
        <v>-7.95610967</v>
      </c>
      <c r="BG22" s="480">
        <v>-6.0093585699999998</v>
      </c>
      <c r="BH22" s="480">
        <v>-7.9145389299999973</v>
      </c>
      <c r="BI22" s="480">
        <v>-14.116722558189064</v>
      </c>
      <c r="BJ22" s="480">
        <v>-62.752076290619058</v>
      </c>
      <c r="BK22" s="480">
        <v>-14.516588650399999</v>
      </c>
      <c r="BL22" s="480">
        <v>-13.060750429999995</v>
      </c>
      <c r="BM22" s="480">
        <v>-12.922190430000001</v>
      </c>
      <c r="BN22" s="480">
        <v>-22.25254678021906</v>
      </c>
      <c r="BO22" s="480">
        <v>-119.13873164021906</v>
      </c>
      <c r="BP22" s="480">
        <v>-18.753408</v>
      </c>
      <c r="BQ22" s="480">
        <v>-25.18089642999999</v>
      </c>
      <c r="BR22" s="480">
        <v>-36.051983430000007</v>
      </c>
      <c r="BS22" s="480">
        <v>-39.152443780219059</v>
      </c>
      <c r="BT22" s="480">
        <v>-195.16028364021906</v>
      </c>
      <c r="BU22" s="480">
        <v>-47.513362000000001</v>
      </c>
      <c r="BV22" s="480">
        <v>-44.768684430000008</v>
      </c>
      <c r="BW22" s="480">
        <v>-53.900412430000003</v>
      </c>
      <c r="BX22" s="480">
        <v>-48.977824780219059</v>
      </c>
    </row>
    <row r="23" spans="1:76" s="472" customFormat="1" ht="12.75">
      <c r="A23" s="809" t="s">
        <v>3303</v>
      </c>
      <c r="B23" s="480">
        <v>-5.812771018221724E-2</v>
      </c>
      <c r="C23" s="480">
        <v>-2.2700348432055734E-2</v>
      </c>
      <c r="D23" s="480">
        <v>-1.5623501199040768E-2</v>
      </c>
      <c r="E23" s="480">
        <v>-1.1429824561403512E-2</v>
      </c>
      <c r="F23" s="480">
        <v>-8.3740359897172267E-3</v>
      </c>
      <c r="G23" s="480">
        <v>0.34856770657758029</v>
      </c>
      <c r="H23" s="480">
        <v>0.3015048993086864</v>
      </c>
      <c r="I23" s="480">
        <v>0.26009470124013528</v>
      </c>
      <c r="J23" s="480">
        <v>-5.38644029513628E-2</v>
      </c>
      <c r="K23" s="480">
        <v>-0.15916749101987859</v>
      </c>
      <c r="L23" s="480">
        <v>-1.8276307373360301</v>
      </c>
      <c r="M23" s="480">
        <v>0.18983555415570463</v>
      </c>
      <c r="N23" s="480">
        <v>0.20189871812593885</v>
      </c>
      <c r="O23" s="480">
        <v>-1.8276323403851626</v>
      </c>
      <c r="P23" s="480">
        <v>-0.39173266923251093</v>
      </c>
      <c r="Q23" s="480">
        <v>-1.495315063640775</v>
      </c>
      <c r="R23" s="480">
        <v>-1.0796955810089441</v>
      </c>
      <c r="S23" s="480">
        <v>-0.52314710302220746</v>
      </c>
      <c r="T23" s="480">
        <v>-6.462889154177498E-2</v>
      </c>
      <c r="U23" s="480">
        <v>0.17215651193215142</v>
      </c>
      <c r="V23" s="480">
        <v>3.4247693068275793</v>
      </c>
      <c r="W23" s="480">
        <v>-0.15102643785327191</v>
      </c>
      <c r="X23" s="480">
        <v>0.12549574468085112</v>
      </c>
      <c r="Y23" s="480">
        <v>2.1528999999999998</v>
      </c>
      <c r="Z23" s="480">
        <v>1.2974000000000001</v>
      </c>
      <c r="AA23" s="480">
        <v>4.90911936</v>
      </c>
      <c r="AB23" s="480">
        <v>0.84628089000000006</v>
      </c>
      <c r="AC23" s="480">
        <v>1.9706747099999999</v>
      </c>
      <c r="AD23" s="480">
        <v>1.18784376</v>
      </c>
      <c r="AE23" s="480">
        <v>0.90432000000000023</v>
      </c>
      <c r="AF23" s="480">
        <v>3.4196499999999999</v>
      </c>
      <c r="AG23" s="480">
        <v>-0.24969600000000014</v>
      </c>
      <c r="AH23" s="480">
        <v>-0.18119299999999994</v>
      </c>
      <c r="AI23" s="480">
        <v>2.3755690000000005</v>
      </c>
      <c r="AJ23" s="480">
        <v>1.4749699999999997</v>
      </c>
      <c r="AK23" s="480">
        <v>-0.36350600000000011</v>
      </c>
      <c r="AL23" s="480">
        <v>-1.0521700000000003</v>
      </c>
      <c r="AM23" s="480">
        <v>-2.5961960000000004</v>
      </c>
      <c r="AN23" s="480">
        <v>3.5942600000000002</v>
      </c>
      <c r="AO23" s="480">
        <v>-0.30939999999999968</v>
      </c>
      <c r="AP23" s="480">
        <v>12.519099999999998</v>
      </c>
      <c r="AQ23" s="480">
        <v>2.6599999999999957E-2</v>
      </c>
      <c r="AR23" s="480">
        <v>-0.73040000000000038</v>
      </c>
      <c r="AS23" s="480">
        <v>10.320799999999998</v>
      </c>
      <c r="AT23" s="480">
        <v>2.9020999999999999</v>
      </c>
      <c r="AU23" s="480">
        <v>25.810200000000002</v>
      </c>
      <c r="AV23" s="480">
        <v>2.9165999999999999</v>
      </c>
      <c r="AW23" s="480">
        <v>4.5179000000000009</v>
      </c>
      <c r="AX23" s="480">
        <v>10.384</v>
      </c>
      <c r="AY23" s="480">
        <v>7.9917000000000007</v>
      </c>
      <c r="AZ23" s="480">
        <v>31.198599999999999</v>
      </c>
      <c r="BA23" s="480">
        <v>3.5640000000000005</v>
      </c>
      <c r="BB23" s="480">
        <v>6.2858000000000001</v>
      </c>
      <c r="BC23" s="480">
        <v>13.105199999999998</v>
      </c>
      <c r="BD23" s="480">
        <v>8.2436000000000007</v>
      </c>
      <c r="BE23" s="480">
        <v>25.335999999999999</v>
      </c>
      <c r="BF23" s="480">
        <v>9.0561000000000007</v>
      </c>
      <c r="BG23" s="480">
        <v>8.1994999999999987</v>
      </c>
      <c r="BH23" s="480">
        <v>2.6004000000000005</v>
      </c>
      <c r="BI23" s="480">
        <v>5.4799999999999986</v>
      </c>
      <c r="BJ23" s="480">
        <v>14.632993999999997</v>
      </c>
      <c r="BK23" s="480">
        <v>8.1631259999999966</v>
      </c>
      <c r="BL23" s="480">
        <v>6.307247000000002</v>
      </c>
      <c r="BM23" s="480">
        <v>3.9897009999999966</v>
      </c>
      <c r="BN23" s="480">
        <v>-3.8270799999999987</v>
      </c>
      <c r="BO23" s="480">
        <v>75.332587999999987</v>
      </c>
      <c r="BP23" s="480">
        <v>8.6272870000000008</v>
      </c>
      <c r="BQ23" s="480">
        <v>11.349780999999997</v>
      </c>
      <c r="BR23" s="480">
        <v>42.088847999999999</v>
      </c>
      <c r="BS23" s="480">
        <v>13.266672</v>
      </c>
      <c r="BT23" s="480">
        <v>233.64006800000001</v>
      </c>
      <c r="BU23" s="480">
        <v>15.917834999999997</v>
      </c>
      <c r="BV23" s="480">
        <v>32.711846000000008</v>
      </c>
      <c r="BW23" s="480">
        <v>92.042437000000007</v>
      </c>
      <c r="BX23" s="480">
        <v>92.967950000000002</v>
      </c>
    </row>
    <row r="24" spans="1:76" s="472" customFormat="1" ht="12.75">
      <c r="A24" s="809" t="s">
        <v>3304</v>
      </c>
      <c r="B24" s="480">
        <v>-4.1354454853375806</v>
      </c>
      <c r="C24" s="480">
        <v>-0.45678559317073175</v>
      </c>
      <c r="D24" s="480">
        <v>-0.97987063021582754</v>
      </c>
      <c r="E24" s="480">
        <v>-0.81560784210526305</v>
      </c>
      <c r="F24" s="480">
        <v>-1.8831814198457582</v>
      </c>
      <c r="G24" s="480">
        <v>4.2276191441894273</v>
      </c>
      <c r="H24" s="480">
        <v>0.56769474403366438</v>
      </c>
      <c r="I24" s="480">
        <v>0.91295652356257118</v>
      </c>
      <c r="J24" s="480">
        <v>1.4471482469959343</v>
      </c>
      <c r="K24" s="480">
        <v>1.2998196295972575</v>
      </c>
      <c r="L24" s="480">
        <v>-70.7492767784086</v>
      </c>
      <c r="M24" s="480">
        <v>-8.5791125925415503</v>
      </c>
      <c r="N24" s="480">
        <v>-14.442114003436451</v>
      </c>
      <c r="O24" s="480">
        <v>-14.71450345871834</v>
      </c>
      <c r="P24" s="480">
        <v>-33.01354672371226</v>
      </c>
      <c r="Q24" s="480">
        <v>-79.658878129166879</v>
      </c>
      <c r="R24" s="480">
        <v>-21.744447257913457</v>
      </c>
      <c r="S24" s="480">
        <v>-16.552446709476044</v>
      </c>
      <c r="T24" s="480">
        <v>-13.837871247350799</v>
      </c>
      <c r="U24" s="480">
        <v>-27.524112914426581</v>
      </c>
      <c r="V24" s="480">
        <v>-39.572493704729517</v>
      </c>
      <c r="W24" s="480">
        <v>-7.9985597221304703</v>
      </c>
      <c r="X24" s="480">
        <v>-10.444541829907195</v>
      </c>
      <c r="Y24" s="480">
        <v>-11.768985321893338</v>
      </c>
      <c r="Z24" s="480">
        <v>-9.3604068307985173</v>
      </c>
      <c r="AA24" s="480">
        <v>-38.081615672387386</v>
      </c>
      <c r="AB24" s="480">
        <v>-9.1077641799963054</v>
      </c>
      <c r="AC24" s="480">
        <v>-11.654002063716785</v>
      </c>
      <c r="AD24" s="480">
        <v>-10.098136412374672</v>
      </c>
      <c r="AE24" s="480">
        <v>-7.2217130162996268</v>
      </c>
      <c r="AF24" s="480">
        <v>-21.631441773451403</v>
      </c>
      <c r="AG24" s="480">
        <v>-8.2688199987694126</v>
      </c>
      <c r="AH24" s="480">
        <v>-5.1521618402003861</v>
      </c>
      <c r="AI24" s="480">
        <v>-6.3499656328659189</v>
      </c>
      <c r="AJ24" s="480">
        <v>-1.8604943016156836</v>
      </c>
      <c r="AK24" s="480">
        <v>-19.176238852503406</v>
      </c>
      <c r="AL24" s="480">
        <v>-3.6552450487475978</v>
      </c>
      <c r="AM24" s="480">
        <v>-4.9489704457558101</v>
      </c>
      <c r="AN24" s="480">
        <v>-5.9520497800000003</v>
      </c>
      <c r="AO24" s="480">
        <v>-4.6199735779999997</v>
      </c>
      <c r="AP24" s="480">
        <v>-6.6853762235293299</v>
      </c>
      <c r="AQ24" s="480">
        <v>-4.0975894405293261</v>
      </c>
      <c r="AR24" s="480">
        <v>-2.3700163270000019</v>
      </c>
      <c r="AS24" s="480">
        <v>-2.8506800220000006</v>
      </c>
      <c r="AT24" s="480">
        <v>2.632909565999999</v>
      </c>
      <c r="AU24" s="480">
        <v>5.3818257132761103</v>
      </c>
      <c r="AV24" s="480">
        <v>4.9868465379999982</v>
      </c>
      <c r="AW24" s="480">
        <v>0.75660481566666693</v>
      </c>
      <c r="AX24" s="480">
        <v>8.5247580146958768E-2</v>
      </c>
      <c r="AY24" s="480">
        <v>-0.44687322053751366</v>
      </c>
      <c r="AZ24" s="480">
        <v>7.6957319919754905</v>
      </c>
      <c r="BA24" s="480">
        <v>1.3816495809999965</v>
      </c>
      <c r="BB24" s="480">
        <v>-2.5776188820000039</v>
      </c>
      <c r="BC24" s="480">
        <v>1.9467082109999962</v>
      </c>
      <c r="BD24" s="480">
        <v>6.9449930819755012</v>
      </c>
      <c r="BE24" s="480">
        <v>17.814300248075497</v>
      </c>
      <c r="BF24" s="480">
        <v>2.3655989449999986</v>
      </c>
      <c r="BG24" s="480">
        <v>3.2078294589999929</v>
      </c>
      <c r="BH24" s="480">
        <v>-0.32222590199999512</v>
      </c>
      <c r="BI24" s="480">
        <v>12.563097746075499</v>
      </c>
      <c r="BJ24" s="480">
        <v>37.277087160089899</v>
      </c>
      <c r="BK24" s="480">
        <v>3.0927088617643133</v>
      </c>
      <c r="BL24" s="480">
        <v>6.3207161517132118</v>
      </c>
      <c r="BM24" s="480">
        <v>8.7429260291294462</v>
      </c>
      <c r="BN24" s="480">
        <v>19.120736117482927</v>
      </c>
      <c r="BO24" s="480">
        <v>-17.158440376897431</v>
      </c>
      <c r="BP24" s="480">
        <v>7.1892980566492852</v>
      </c>
      <c r="BQ24" s="480">
        <v>-4.7927829549130454</v>
      </c>
      <c r="BR24" s="480">
        <v>7.6654991623324751</v>
      </c>
      <c r="BS24" s="480">
        <v>-27.220454640966146</v>
      </c>
      <c r="BT24" s="480">
        <v>61.796200697636856</v>
      </c>
      <c r="BU24" s="480">
        <v>-4.0018369462664403</v>
      </c>
      <c r="BV24" s="480">
        <v>16.782239996797195</v>
      </c>
      <c r="BW24" s="480">
        <v>26.422826430144639</v>
      </c>
      <c r="BX24" s="480">
        <v>22.592971216961466</v>
      </c>
    </row>
    <row r="25" spans="1:76" s="472" customFormat="1" ht="12.75">
      <c r="A25" s="809" t="s">
        <v>3305</v>
      </c>
      <c r="B25" s="480">
        <v>-2.4521517619869968</v>
      </c>
      <c r="C25" s="480">
        <v>-0.5567741590214067</v>
      </c>
      <c r="D25" s="480">
        <v>-0.49805939431396784</v>
      </c>
      <c r="E25" s="480">
        <v>-0.64147750146284377</v>
      </c>
      <c r="F25" s="480">
        <v>-0.75584070718877849</v>
      </c>
      <c r="G25" s="480">
        <v>-31.56719733565097</v>
      </c>
      <c r="H25" s="480">
        <v>-5.30521578252237</v>
      </c>
      <c r="I25" s="480">
        <v>-12.47974501173235</v>
      </c>
      <c r="J25" s="480">
        <v>-9.6192870077577499</v>
      </c>
      <c r="K25" s="480">
        <v>-4.1629495336384998</v>
      </c>
      <c r="L25" s="480">
        <v>-48.311957910000004</v>
      </c>
      <c r="M25" s="480">
        <v>-11.75</v>
      </c>
      <c r="N25" s="480">
        <v>-11.56</v>
      </c>
      <c r="O25" s="480">
        <v>-11.799999999999999</v>
      </c>
      <c r="P25" s="480">
        <v>-13.201957910000001</v>
      </c>
      <c r="Q25" s="480">
        <v>-44.750225290000003</v>
      </c>
      <c r="R25" s="480">
        <v>-11.500225289999999</v>
      </c>
      <c r="S25" s="480">
        <v>-10.6</v>
      </c>
      <c r="T25" s="480">
        <v>-10.7</v>
      </c>
      <c r="U25" s="480">
        <v>-11.95</v>
      </c>
      <c r="V25" s="480">
        <v>-23.34</v>
      </c>
      <c r="W25" s="480">
        <v>-5.9350000000000005</v>
      </c>
      <c r="X25" s="480">
        <v>-5.6950000000000003</v>
      </c>
      <c r="Y25" s="480">
        <v>-6.1349999999999998</v>
      </c>
      <c r="Z25" s="480">
        <v>-5.5750000000000002</v>
      </c>
      <c r="AA25" s="480">
        <v>-19.769999999999996</v>
      </c>
      <c r="AB25" s="480">
        <v>-4.8699999999999992</v>
      </c>
      <c r="AC25" s="480">
        <v>-5.1999999999999993</v>
      </c>
      <c r="AD25" s="480">
        <v>-4.8499999999999996</v>
      </c>
      <c r="AE25" s="480">
        <v>-4.8499999999999996</v>
      </c>
      <c r="AF25" s="480">
        <v>-18.53</v>
      </c>
      <c r="AG25" s="480">
        <v>-4.5</v>
      </c>
      <c r="AH25" s="480">
        <v>-4.75</v>
      </c>
      <c r="AI25" s="480">
        <v>-4.78</v>
      </c>
      <c r="AJ25" s="480">
        <v>-4.5</v>
      </c>
      <c r="AK25" s="480">
        <v>-20.422445570000001</v>
      </c>
      <c r="AL25" s="480">
        <v>-5.0408836900000003</v>
      </c>
      <c r="AM25" s="480">
        <v>-5.0780528199999999</v>
      </c>
      <c r="AN25" s="480">
        <v>-5.2112378799999997</v>
      </c>
      <c r="AO25" s="480">
        <v>-5.09227118</v>
      </c>
      <c r="AP25" s="480">
        <v>-21.697120179999999</v>
      </c>
      <c r="AQ25" s="480">
        <v>-5.2170993499999998</v>
      </c>
      <c r="AR25" s="480">
        <v>-5.4156888199999997</v>
      </c>
      <c r="AS25" s="480">
        <v>-5.5484250700000004</v>
      </c>
      <c r="AT25" s="480">
        <v>-5.5159069399999998</v>
      </c>
      <c r="AU25" s="480">
        <v>-21.049510009999999</v>
      </c>
      <c r="AV25" s="480">
        <v>-5.50997541</v>
      </c>
      <c r="AW25" s="480">
        <v>-5.1953648000000001</v>
      </c>
      <c r="AX25" s="480">
        <v>-5.09623442</v>
      </c>
      <c r="AY25" s="480">
        <v>-5.2479353800000004</v>
      </c>
      <c r="AZ25" s="480">
        <v>-20.297198059999999</v>
      </c>
      <c r="BA25" s="480">
        <v>-5.0509993499999997</v>
      </c>
      <c r="BB25" s="480">
        <v>-5.04391151</v>
      </c>
      <c r="BC25" s="480">
        <v>-5.0911279299999999</v>
      </c>
      <c r="BD25" s="480">
        <v>-5.1111592699999999</v>
      </c>
      <c r="BE25" s="480">
        <v>-20.838217691346102</v>
      </c>
      <c r="BF25" s="480">
        <v>-5.1372571999999996</v>
      </c>
      <c r="BG25" s="480">
        <v>-5.1373314807702002</v>
      </c>
      <c r="BH25" s="480">
        <v>-5.2467847649283001</v>
      </c>
      <c r="BI25" s="480">
        <v>-5.3168442456475997</v>
      </c>
      <c r="BJ25" s="480">
        <v>-20.995521859999997</v>
      </c>
      <c r="BK25" s="480">
        <v>-5.1245218599999998</v>
      </c>
      <c r="BL25" s="480">
        <v>-5.3090000000000002</v>
      </c>
      <c r="BM25" s="480">
        <v>-5.3179999999999996</v>
      </c>
      <c r="BN25" s="480">
        <v>-5.2439999999999998</v>
      </c>
      <c r="BO25" s="480">
        <v>-21.082783274696101</v>
      </c>
      <c r="BP25" s="480">
        <v>-5.0860000000000003</v>
      </c>
      <c r="BQ25" s="480">
        <v>-5.2718600081254001</v>
      </c>
      <c r="BR25" s="480">
        <v>-5.6879014765706994</v>
      </c>
      <c r="BS25" s="480">
        <v>-5.0370217899999998</v>
      </c>
      <c r="BT25" s="480">
        <v>-20.350861671130701</v>
      </c>
      <c r="BU25" s="480">
        <v>-5.0416772211284</v>
      </c>
      <c r="BV25" s="480">
        <v>-5.0449147353577999</v>
      </c>
      <c r="BW25" s="480">
        <v>-5.0638653489095002</v>
      </c>
      <c r="BX25" s="480">
        <v>-5.2004043657350003</v>
      </c>
    </row>
    <row r="26" spans="1:76" s="472" customFormat="1" ht="5.0999999999999996" customHeight="1">
      <c r="A26" s="808"/>
      <c r="B26" s="480"/>
      <c r="C26" s="480"/>
      <c r="D26" s="480"/>
      <c r="E26" s="480"/>
      <c r="F26" s="480"/>
      <c r="G26" s="480"/>
      <c r="H26" s="480"/>
      <c r="I26" s="480"/>
      <c r="J26" s="480"/>
      <c r="K26" s="480"/>
      <c r="L26" s="480"/>
      <c r="M26" s="480"/>
      <c r="N26" s="480"/>
      <c r="O26" s="480"/>
      <c r="P26" s="480"/>
      <c r="Q26" s="480"/>
      <c r="R26" s="480"/>
      <c r="S26" s="480"/>
      <c r="T26" s="480"/>
      <c r="U26" s="480"/>
      <c r="V26" s="480"/>
      <c r="W26" s="480"/>
      <c r="X26" s="480"/>
      <c r="Y26" s="480"/>
      <c r="Z26" s="480"/>
      <c r="AA26" s="480"/>
      <c r="AB26" s="480"/>
      <c r="AC26" s="480"/>
      <c r="AD26" s="480"/>
      <c r="AE26" s="480"/>
      <c r="AF26" s="480"/>
      <c r="AG26" s="480"/>
      <c r="AH26" s="480"/>
      <c r="AI26" s="480"/>
      <c r="AJ26" s="480"/>
      <c r="AK26" s="480"/>
      <c r="AL26" s="480"/>
      <c r="AM26" s="480"/>
      <c r="AN26" s="480"/>
      <c r="AO26" s="480"/>
      <c r="AP26" s="480"/>
      <c r="AQ26" s="480"/>
      <c r="AR26" s="480"/>
      <c r="AS26" s="480"/>
      <c r="AT26" s="480"/>
      <c r="AU26" s="480"/>
      <c r="AV26" s="480"/>
      <c r="AW26" s="480"/>
      <c r="AX26" s="480"/>
      <c r="AY26" s="480"/>
      <c r="AZ26" s="480"/>
      <c r="BA26" s="480"/>
      <c r="BB26" s="480"/>
      <c r="BC26" s="480"/>
      <c r="BD26" s="480"/>
      <c r="BE26" s="480"/>
      <c r="BF26" s="480"/>
      <c r="BG26" s="480"/>
      <c r="BH26" s="480"/>
      <c r="BI26" s="480"/>
      <c r="BJ26" s="480"/>
      <c r="BK26" s="480"/>
      <c r="BL26" s="480"/>
      <c r="BM26" s="480"/>
      <c r="BN26" s="480"/>
      <c r="BO26" s="480"/>
      <c r="BP26" s="480"/>
      <c r="BQ26" s="480"/>
      <c r="BR26" s="480"/>
      <c r="BS26" s="480"/>
      <c r="BT26" s="480"/>
      <c r="BU26" s="480"/>
      <c r="BV26" s="480"/>
      <c r="BW26" s="480"/>
      <c r="BX26" s="480"/>
    </row>
    <row r="27" spans="1:76" s="472" customFormat="1" ht="12.75">
      <c r="A27" s="808" t="s">
        <v>3306</v>
      </c>
      <c r="B27" s="480">
        <v>-5.6825849414515979</v>
      </c>
      <c r="C27" s="480">
        <v>-0.22998268292682927</v>
      </c>
      <c r="D27" s="480">
        <v>-0.30056989338752998</v>
      </c>
      <c r="E27" s="480">
        <v>-1.5839984355614032</v>
      </c>
      <c r="F27" s="480">
        <v>-3.5680339295758356</v>
      </c>
      <c r="G27" s="480">
        <v>-22.003934850821175</v>
      </c>
      <c r="H27" s="480">
        <v>-3.4703466019657352</v>
      </c>
      <c r="I27" s="480">
        <v>-5.7339542823961764</v>
      </c>
      <c r="J27" s="480">
        <v>-5.3217063543722993</v>
      </c>
      <c r="K27" s="480">
        <v>-7.4779276120869627</v>
      </c>
      <c r="L27" s="480">
        <v>-35.418329724185838</v>
      </c>
      <c r="M27" s="480">
        <v>-6.1558967931255584</v>
      </c>
      <c r="N27" s="480">
        <v>-8.9497968031104218</v>
      </c>
      <c r="O27" s="480">
        <v>-7.8682226294354631</v>
      </c>
      <c r="P27" s="480">
        <v>-12.444413498514397</v>
      </c>
      <c r="Q27" s="480">
        <v>-39.413837333463242</v>
      </c>
      <c r="R27" s="480">
        <v>-7.322850700114242</v>
      </c>
      <c r="S27" s="480">
        <v>-11.454167478848577</v>
      </c>
      <c r="T27" s="480">
        <v>-11.174991362182526</v>
      </c>
      <c r="U27" s="480">
        <v>-9.4618277923178962</v>
      </c>
      <c r="V27" s="480">
        <v>-64.645157196405549</v>
      </c>
      <c r="W27" s="480">
        <v>-14.669569104704923</v>
      </c>
      <c r="X27" s="480">
        <v>-17.854958850747021</v>
      </c>
      <c r="Y27" s="480">
        <v>-13.459207457397222</v>
      </c>
      <c r="Z27" s="480">
        <v>-18.661421783556388</v>
      </c>
      <c r="AA27" s="480">
        <v>-79.150851766511678</v>
      </c>
      <c r="AB27" s="480">
        <v>-15.065355940051404</v>
      </c>
      <c r="AC27" s="480">
        <v>-19.810375316010024</v>
      </c>
      <c r="AD27" s="480">
        <v>-16.843116766648244</v>
      </c>
      <c r="AE27" s="480">
        <v>-27.43200374380201</v>
      </c>
      <c r="AF27" s="480">
        <v>-73.678775246914299</v>
      </c>
      <c r="AG27" s="480">
        <v>-19.349300171389572</v>
      </c>
      <c r="AH27" s="480">
        <v>-19.543314485229814</v>
      </c>
      <c r="AI27" s="480">
        <v>-12.249822617636285</v>
      </c>
      <c r="AJ27" s="480">
        <v>-22.536337972658629</v>
      </c>
      <c r="AK27" s="480">
        <v>-81.994111674972402</v>
      </c>
      <c r="AL27" s="480">
        <v>-11.708139902430879</v>
      </c>
      <c r="AM27" s="480">
        <v>-19.304326572365177</v>
      </c>
      <c r="AN27" s="480">
        <v>-16.012321261062553</v>
      </c>
      <c r="AO27" s="480">
        <v>-34.969323939113799</v>
      </c>
      <c r="AP27" s="480">
        <v>-59.109295969966652</v>
      </c>
      <c r="AQ27" s="480">
        <v>-6.6439180314770958</v>
      </c>
      <c r="AR27" s="480">
        <v>-21.493516840374554</v>
      </c>
      <c r="AS27" s="480">
        <v>-10.539989540184457</v>
      </c>
      <c r="AT27" s="480">
        <v>-20.431871557930545</v>
      </c>
      <c r="AU27" s="480">
        <v>-57.803618934227941</v>
      </c>
      <c r="AV27" s="480">
        <v>-9.0566348208580809</v>
      </c>
      <c r="AW27" s="480">
        <v>-16.199081495123284</v>
      </c>
      <c r="AX27" s="480">
        <v>-8.517922645123285</v>
      </c>
      <c r="AY27" s="480">
        <v>-24.029979973123286</v>
      </c>
      <c r="AZ27" s="480">
        <v>-62.018934789589395</v>
      </c>
      <c r="BA27" s="480">
        <v>-6.1446972346473494</v>
      </c>
      <c r="BB27" s="480">
        <v>-16.15411935664735</v>
      </c>
      <c r="BC27" s="480">
        <v>-7.3422114756473498</v>
      </c>
      <c r="BD27" s="480">
        <v>-32.377906722647346</v>
      </c>
      <c r="BE27" s="480">
        <v>-102.13739396474847</v>
      </c>
      <c r="BF27" s="480">
        <v>-28.005076630578316</v>
      </c>
      <c r="BG27" s="480">
        <v>-29.118255683201312</v>
      </c>
      <c r="BH27" s="480">
        <v>-19.005709661195112</v>
      </c>
      <c r="BI27" s="480">
        <v>-26.008351989773729</v>
      </c>
      <c r="BJ27" s="480">
        <v>-88.080325973617164</v>
      </c>
      <c r="BK27" s="480">
        <v>-18.823355099198473</v>
      </c>
      <c r="BL27" s="480">
        <v>-27.231398803225346</v>
      </c>
      <c r="BM27" s="480">
        <v>-12.453325298344286</v>
      </c>
      <c r="BN27" s="480">
        <v>-29.572246772849056</v>
      </c>
      <c r="BO27" s="480">
        <v>-48.080826177277793</v>
      </c>
      <c r="BP27" s="480">
        <v>-19.96530021443856</v>
      </c>
      <c r="BQ27" s="480">
        <v>-20.653725840266617</v>
      </c>
      <c r="BR27" s="480">
        <v>-0.28681449344644339</v>
      </c>
      <c r="BS27" s="480">
        <v>-7.1749856291261764</v>
      </c>
      <c r="BT27" s="480">
        <v>-50.503810743011506</v>
      </c>
      <c r="BU27" s="480">
        <v>-29.188151458539988</v>
      </c>
      <c r="BV27" s="480">
        <v>-6.9217324363679138</v>
      </c>
      <c r="BW27" s="480">
        <v>-13.071515602965306</v>
      </c>
      <c r="BX27" s="480">
        <v>-1.322411245138297</v>
      </c>
    </row>
    <row r="28" spans="1:76" s="472" customFormat="1" ht="12.75">
      <c r="A28" s="809" t="s">
        <v>3307</v>
      </c>
      <c r="B28" s="480">
        <v>0</v>
      </c>
      <c r="C28" s="480">
        <v>0</v>
      </c>
      <c r="D28" s="480">
        <v>0</v>
      </c>
      <c r="E28" s="480">
        <v>0</v>
      </c>
      <c r="F28" s="480">
        <v>0</v>
      </c>
      <c r="G28" s="480">
        <v>0</v>
      </c>
      <c r="H28" s="480">
        <v>0</v>
      </c>
      <c r="I28" s="480">
        <v>0</v>
      </c>
      <c r="J28" s="480">
        <v>0</v>
      </c>
      <c r="K28" s="480">
        <v>0</v>
      </c>
      <c r="L28" s="480">
        <v>0</v>
      </c>
      <c r="M28" s="480">
        <v>0</v>
      </c>
      <c r="N28" s="480">
        <v>0</v>
      </c>
      <c r="O28" s="480">
        <v>0</v>
      </c>
      <c r="P28" s="480">
        <v>0</v>
      </c>
      <c r="Q28" s="480">
        <v>-2.0587</v>
      </c>
      <c r="R28" s="480">
        <v>-0.51467499999999999</v>
      </c>
      <c r="S28" s="480">
        <v>-0.51467499999999999</v>
      </c>
      <c r="T28" s="480">
        <v>-0.51467499999999999</v>
      </c>
      <c r="U28" s="480">
        <v>-0.51467499999999999</v>
      </c>
      <c r="V28" s="480">
        <v>-0.83200000000000007</v>
      </c>
      <c r="W28" s="480">
        <v>-4.1200000000000001E-2</v>
      </c>
      <c r="X28" s="480">
        <v>-9.7700000000000009E-2</v>
      </c>
      <c r="Y28" s="480">
        <v>-0.53690000000000004</v>
      </c>
      <c r="Z28" s="480">
        <v>-0.15620000000000001</v>
      </c>
      <c r="AA28" s="480">
        <v>-8.3330000000000002</v>
      </c>
      <c r="AB28" s="480">
        <v>-0.74229999999999996</v>
      </c>
      <c r="AC28" s="480">
        <v>-1.7217</v>
      </c>
      <c r="AD28" s="480">
        <v>-1.3899999999999999E-2</v>
      </c>
      <c r="AE28" s="480">
        <v>-5.8551000000000002</v>
      </c>
      <c r="AF28" s="480">
        <v>-4.7986049999999993</v>
      </c>
      <c r="AG28" s="480">
        <v>-0.33500000000000002</v>
      </c>
      <c r="AH28" s="480">
        <v>0</v>
      </c>
      <c r="AI28" s="480">
        <v>-0.1769</v>
      </c>
      <c r="AJ28" s="480">
        <v>-4.2867049999999995</v>
      </c>
      <c r="AK28" s="480">
        <v>-37.278966654953912</v>
      </c>
      <c r="AL28" s="480">
        <v>-4.0930746999999998</v>
      </c>
      <c r="AM28" s="480">
        <v>-2.8995422448664838</v>
      </c>
      <c r="AN28" s="480">
        <v>-8.1484044504439854</v>
      </c>
      <c r="AO28" s="480">
        <v>-22.137945259643445</v>
      </c>
      <c r="AP28" s="480">
        <v>-25.655575578558988</v>
      </c>
      <c r="AQ28" s="480">
        <v>-2.8797754504439865</v>
      </c>
      <c r="AR28" s="480">
        <v>-10.745322</v>
      </c>
      <c r="AS28" s="480">
        <v>-3.0123458751844572</v>
      </c>
      <c r="AT28" s="480">
        <v>-9.0181322529305454</v>
      </c>
      <c r="AU28" s="480">
        <v>-19.571599387734796</v>
      </c>
      <c r="AV28" s="480">
        <v>-2.9823753777347952</v>
      </c>
      <c r="AW28" s="480">
        <v>-4.8447560000000003</v>
      </c>
      <c r="AX28" s="480">
        <v>-1.896706</v>
      </c>
      <c r="AY28" s="480">
        <v>-9.8477620100000003</v>
      </c>
      <c r="AZ28" s="480">
        <v>-26.742006797999998</v>
      </c>
      <c r="BA28" s="480">
        <v>-1.53397801</v>
      </c>
      <c r="BB28" s="480">
        <v>-4.2638799999999994</v>
      </c>
      <c r="BC28" s="480">
        <v>-2.3024263</v>
      </c>
      <c r="BD28" s="480">
        <v>-18.641722487999999</v>
      </c>
      <c r="BE28" s="480">
        <v>-57.541898405333335</v>
      </c>
      <c r="BF28" s="480">
        <v>-17.260184108000001</v>
      </c>
      <c r="BG28" s="480">
        <v>-14.764095987999999</v>
      </c>
      <c r="BH28" s="480">
        <v>-14.341693988000001</v>
      </c>
      <c r="BI28" s="480">
        <v>-11.175924321333333</v>
      </c>
      <c r="BJ28" s="480">
        <v>-35.857629481712543</v>
      </c>
      <c r="BK28" s="480">
        <v>-12.894137700000002</v>
      </c>
      <c r="BL28" s="480">
        <v>-10.583931399999999</v>
      </c>
      <c r="BM28" s="480">
        <v>-5.5033085480619617</v>
      </c>
      <c r="BN28" s="480">
        <v>-6.8762518336505831</v>
      </c>
      <c r="BO28" s="480">
        <v>-39.67517562756192</v>
      </c>
      <c r="BP28" s="480">
        <v>-14.02532828</v>
      </c>
      <c r="BQ28" s="480">
        <v>-13.5569407</v>
      </c>
      <c r="BR28" s="480">
        <v>-12.055921942874301</v>
      </c>
      <c r="BS28" s="480">
        <v>-3.6984704687616388E-2</v>
      </c>
      <c r="BT28" s="480">
        <v>-38.962181300000012</v>
      </c>
      <c r="BU28" s="480">
        <v>-27.551820200000002</v>
      </c>
      <c r="BV28" s="480">
        <v>-1.7705818999999998</v>
      </c>
      <c r="BW28" s="480">
        <v>-13.946297299999999</v>
      </c>
      <c r="BX28" s="480">
        <v>4.3065180999999946</v>
      </c>
    </row>
    <row r="29" spans="1:76" s="472" customFormat="1" ht="12.75">
      <c r="A29" s="809" t="s">
        <v>3308</v>
      </c>
      <c r="B29" s="480">
        <v>0</v>
      </c>
      <c r="C29" s="480">
        <v>0</v>
      </c>
      <c r="D29" s="480">
        <v>0</v>
      </c>
      <c r="E29" s="480">
        <v>0</v>
      </c>
      <c r="F29" s="480">
        <v>0</v>
      </c>
      <c r="G29" s="480">
        <v>0</v>
      </c>
      <c r="H29" s="480">
        <v>0</v>
      </c>
      <c r="I29" s="480">
        <v>0</v>
      </c>
      <c r="J29" s="480">
        <v>0</v>
      </c>
      <c r="K29" s="480">
        <v>0</v>
      </c>
      <c r="L29" s="480">
        <v>0</v>
      </c>
      <c r="M29" s="480">
        <v>0</v>
      </c>
      <c r="N29" s="480">
        <v>0</v>
      </c>
      <c r="O29" s="480">
        <v>0</v>
      </c>
      <c r="P29" s="480">
        <v>0</v>
      </c>
      <c r="Q29" s="480">
        <v>2.8929337247578901E-2</v>
      </c>
      <c r="R29" s="480">
        <v>-4.6284020000000203E-2</v>
      </c>
      <c r="S29" s="480">
        <v>-6.7440699999998799E-3</v>
      </c>
      <c r="T29" s="480">
        <v>-5.4256763697381638E-2</v>
      </c>
      <c r="U29" s="480">
        <v>0.13621419094496062</v>
      </c>
      <c r="V29" s="480">
        <v>-6.3118953224656216E-3</v>
      </c>
      <c r="W29" s="480">
        <v>0.11996667</v>
      </c>
      <c r="X29" s="480">
        <v>7.9369999999999996E-2</v>
      </c>
      <c r="Y29" s="480">
        <v>-3.798956532246562E-2</v>
      </c>
      <c r="Z29" s="480">
        <v>-0.167659</v>
      </c>
      <c r="AA29" s="480">
        <v>-2.0819767300000001</v>
      </c>
      <c r="AB29" s="480">
        <v>-0.27513939999999998</v>
      </c>
      <c r="AC29" s="480">
        <v>-0.20495118000000001</v>
      </c>
      <c r="AD29" s="480">
        <v>-0.74370661000000005</v>
      </c>
      <c r="AE29" s="480">
        <v>-0.85817953999999996</v>
      </c>
      <c r="AF29" s="480">
        <v>-0.12941035000000001</v>
      </c>
      <c r="AG29" s="480">
        <v>-0.12941035000000001</v>
      </c>
      <c r="AH29" s="480">
        <v>0</v>
      </c>
      <c r="AI29" s="480">
        <v>0</v>
      </c>
      <c r="AJ29" s="480">
        <v>0</v>
      </c>
      <c r="AK29" s="480">
        <v>2.178563E-2</v>
      </c>
      <c r="AL29" s="480">
        <v>6.3960000000000004E-4</v>
      </c>
      <c r="AM29" s="480">
        <v>6.4000000000000005E-4</v>
      </c>
      <c r="AN29" s="480">
        <v>9.0603000000000005E-4</v>
      </c>
      <c r="AO29" s="480">
        <v>1.9599999999999999E-2</v>
      </c>
      <c r="AP29" s="480">
        <v>0.50578225859233683</v>
      </c>
      <c r="AQ29" s="480">
        <v>3.2996703966890584E-2</v>
      </c>
      <c r="AR29" s="480">
        <v>0.10926755462544621</v>
      </c>
      <c r="AS29" s="480">
        <v>0.147228</v>
      </c>
      <c r="AT29" s="480">
        <v>0.21629000000000001</v>
      </c>
      <c r="AU29" s="480">
        <v>0.282121332</v>
      </c>
      <c r="AV29" s="480">
        <v>0.13120580000000001</v>
      </c>
      <c r="AW29" s="480">
        <v>0</v>
      </c>
      <c r="AX29" s="480">
        <v>8.2979079999999997E-2</v>
      </c>
      <c r="AY29" s="480">
        <v>6.7936451999999994E-2</v>
      </c>
      <c r="AZ29" s="480">
        <v>0.29017968</v>
      </c>
      <c r="BA29" s="480">
        <v>0.17101166000000001</v>
      </c>
      <c r="BB29" s="480">
        <v>7.7891660000000001E-2</v>
      </c>
      <c r="BC29" s="480">
        <v>3.6157660000000001E-2</v>
      </c>
      <c r="BD29" s="480">
        <v>5.1186999999999995E-3</v>
      </c>
      <c r="BE29" s="480">
        <v>0.12195536999999999</v>
      </c>
      <c r="BF29" s="480">
        <v>9.7464469999999997E-2</v>
      </c>
      <c r="BG29" s="480">
        <v>1.3295109999999999E-2</v>
      </c>
      <c r="BH29" s="480">
        <v>7.3357100000000005E-3</v>
      </c>
      <c r="BI29" s="480">
        <v>3.8600800000000001E-3</v>
      </c>
      <c r="BJ29" s="480">
        <v>1.0987E-4</v>
      </c>
      <c r="BK29" s="480">
        <v>1.0987E-4</v>
      </c>
      <c r="BL29" s="480">
        <v>0</v>
      </c>
      <c r="BM29" s="480">
        <v>0</v>
      </c>
      <c r="BN29" s="480">
        <v>0</v>
      </c>
      <c r="BO29" s="480">
        <v>9.8248279999999993E-2</v>
      </c>
      <c r="BP29" s="480">
        <v>1.3342100000000001E-2</v>
      </c>
      <c r="BQ29" s="480">
        <v>0</v>
      </c>
      <c r="BR29" s="480">
        <v>4.2292429999999999E-2</v>
      </c>
      <c r="BS29" s="480">
        <v>4.2613749999999999E-2</v>
      </c>
      <c r="BT29" s="480">
        <v>0.23011354446637203</v>
      </c>
      <c r="BU29" s="480">
        <v>5.1844889999999998E-2</v>
      </c>
      <c r="BV29" s="480">
        <v>0</v>
      </c>
      <c r="BW29" s="480">
        <v>0</v>
      </c>
      <c r="BX29" s="480">
        <v>0.17826865446637202</v>
      </c>
    </row>
    <row r="30" spans="1:76" s="472" customFormat="1" ht="12.75">
      <c r="A30" s="809" t="s">
        <v>3309</v>
      </c>
      <c r="B30" s="480">
        <v>-4.4757029337999992</v>
      </c>
      <c r="C30" s="480">
        <v>-0.14918999999999999</v>
      </c>
      <c r="D30" s="480">
        <v>-0.24496437780000002</v>
      </c>
      <c r="E30" s="480">
        <v>-1.5433186109999997</v>
      </c>
      <c r="F30" s="480">
        <v>-2.5382299449999999</v>
      </c>
      <c r="G30" s="480">
        <v>-18.496300815050475</v>
      </c>
      <c r="H30" s="480">
        <v>-3.1237364426630601</v>
      </c>
      <c r="I30" s="480">
        <v>-4.6755100884841134</v>
      </c>
      <c r="J30" s="480">
        <v>-4.266829453303183</v>
      </c>
      <c r="K30" s="480">
        <v>-6.4302248306001175</v>
      </c>
      <c r="L30" s="480">
        <v>-25.999698983072491</v>
      </c>
      <c r="M30" s="480">
        <v>-5.0271788984825072</v>
      </c>
      <c r="N30" s="480">
        <v>-7.1511110352095058</v>
      </c>
      <c r="O30" s="480">
        <v>-5.829853606360297</v>
      </c>
      <c r="P30" s="480">
        <v>-7.9915554430201823</v>
      </c>
      <c r="Q30" s="480">
        <v>-30.210437797783968</v>
      </c>
      <c r="R30" s="480">
        <v>-4.877670695209515</v>
      </c>
      <c r="S30" s="480">
        <v>-9.2953152814483424</v>
      </c>
      <c r="T30" s="480">
        <v>-8.8710018767047707</v>
      </c>
      <c r="U30" s="480">
        <v>-7.1664499444213359</v>
      </c>
      <c r="V30" s="480">
        <v>-50.385570927971422</v>
      </c>
      <c r="W30" s="480">
        <v>-11.575980032032586</v>
      </c>
      <c r="X30" s="480">
        <v>-14.430475387641543</v>
      </c>
      <c r="Y30" s="480">
        <v>-10.260552724740908</v>
      </c>
      <c r="Z30" s="480">
        <v>-14.118562783556387</v>
      </c>
      <c r="AA30" s="480">
        <v>-53.996338856511684</v>
      </c>
      <c r="AB30" s="480">
        <v>-11.058839850051404</v>
      </c>
      <c r="AC30" s="480">
        <v>-13.835715646010025</v>
      </c>
      <c r="AD30" s="480">
        <v>-11.476059156648244</v>
      </c>
      <c r="AE30" s="480">
        <v>-17.625724203802008</v>
      </c>
      <c r="AF30" s="480">
        <v>-57.2720878969143</v>
      </c>
      <c r="AG30" s="480">
        <v>-15.546665821389572</v>
      </c>
      <c r="AH30" s="480">
        <v>-16.893090485229813</v>
      </c>
      <c r="AI30" s="480">
        <v>-9.7016986176362856</v>
      </c>
      <c r="AJ30" s="480">
        <v>-15.130632972658629</v>
      </c>
      <c r="AK30" s="480">
        <v>-34.422598810107402</v>
      </c>
      <c r="AL30" s="480">
        <v>-5.1557048024308809</v>
      </c>
      <c r="AM30" s="480">
        <v>-13.615092487587596</v>
      </c>
      <c r="AN30" s="480">
        <v>-5.3048228406185682</v>
      </c>
      <c r="AO30" s="480">
        <v>-10.346978679470354</v>
      </c>
      <c r="AP30" s="480">
        <v>-23.648502649999998</v>
      </c>
      <c r="AQ30" s="480">
        <v>-1.4571392850000002</v>
      </c>
      <c r="AR30" s="480">
        <v>-8.4674623949999983</v>
      </c>
      <c r="AS30" s="480">
        <v>-4.7968716649999994</v>
      </c>
      <c r="AT30" s="480">
        <v>-8.9270293050000014</v>
      </c>
      <c r="AU30" s="480">
        <v>-26.284700714551661</v>
      </c>
      <c r="AV30" s="480">
        <v>-3.2276052021379162</v>
      </c>
      <c r="AW30" s="480">
        <v>-8.6924654541379152</v>
      </c>
      <c r="AX30" s="480">
        <v>-3.8223356841379159</v>
      </c>
      <c r="AY30" s="480">
        <v>-10.542294374137914</v>
      </c>
      <c r="AZ30" s="480">
        <v>-22.290560309551665</v>
      </c>
      <c r="BA30" s="480">
        <v>-1.4783440441379163</v>
      </c>
      <c r="BB30" s="480">
        <v>-8.6587441761379154</v>
      </c>
      <c r="BC30" s="480">
        <v>-1.901555995137916</v>
      </c>
      <c r="BD30" s="480">
        <v>-10.251916094137917</v>
      </c>
      <c r="BE30" s="480">
        <v>-30.547838535653547</v>
      </c>
      <c r="BF30" s="480">
        <v>-7.804453894137918</v>
      </c>
      <c r="BG30" s="480">
        <v>-11.460551706760915</v>
      </c>
      <c r="BH30" s="480">
        <v>-1.4854482847547166</v>
      </c>
      <c r="BI30" s="480">
        <v>-9.7973846499999997</v>
      </c>
      <c r="BJ30" s="480">
        <v>-31.789420325110722</v>
      </c>
      <c r="BK30" s="480">
        <v>-1.0744807600000001</v>
      </c>
      <c r="BL30" s="480">
        <v>-11.926620894026872</v>
      </c>
      <c r="BM30" s="480">
        <v>-1.3771702410838502</v>
      </c>
      <c r="BN30" s="480">
        <v>-17.411148430000001</v>
      </c>
      <c r="BO30" s="480">
        <v>15.737105348038359</v>
      </c>
      <c r="BP30" s="480">
        <v>0.62293700999999979</v>
      </c>
      <c r="BQ30" s="480">
        <v>-0.87653409582805875</v>
      </c>
      <c r="BR30" s="480">
        <v>17.483066063866417</v>
      </c>
      <c r="BS30" s="480">
        <v>-1.4923636300000007</v>
      </c>
      <c r="BT30" s="480">
        <v>8.9886754547704761</v>
      </c>
      <c r="BU30" s="480">
        <v>3.5246784620220977</v>
      </c>
      <c r="BV30" s="480">
        <v>0.1547040741941732</v>
      </c>
      <c r="BW30" s="480">
        <v>5.6906363075967814</v>
      </c>
      <c r="BX30" s="480">
        <v>-0.38134338904257703</v>
      </c>
    </row>
    <row r="31" spans="1:76" s="472" customFormat="1" ht="12.75">
      <c r="A31" s="810" t="s">
        <v>3310</v>
      </c>
      <c r="B31" s="480">
        <v>-4.4757029337999992</v>
      </c>
      <c r="C31" s="480">
        <v>-0.14918999999999999</v>
      </c>
      <c r="D31" s="480">
        <v>-0.24496437780000002</v>
      </c>
      <c r="E31" s="480">
        <v>-1.5433186109999997</v>
      </c>
      <c r="F31" s="480">
        <v>-2.5382299449999999</v>
      </c>
      <c r="G31" s="480">
        <v>-18.496300815050475</v>
      </c>
      <c r="H31" s="480">
        <v>-3.1237364426630601</v>
      </c>
      <c r="I31" s="480">
        <v>-4.6755100884841134</v>
      </c>
      <c r="J31" s="480">
        <v>-4.266829453303183</v>
      </c>
      <c r="K31" s="480">
        <v>-6.4302248306001175</v>
      </c>
      <c r="L31" s="480">
        <v>-29.743697209000004</v>
      </c>
      <c r="M31" s="480">
        <v>-5.8732159435488018</v>
      </c>
      <c r="N31" s="480">
        <v>-8.374092677500462</v>
      </c>
      <c r="O31" s="480">
        <v>-6.8479527189352511</v>
      </c>
      <c r="P31" s="480">
        <v>-8.6484358690154881</v>
      </c>
      <c r="Q31" s="480">
        <v>-34.331928687900003</v>
      </c>
      <c r="R31" s="480">
        <v>-5.9525327307000007</v>
      </c>
      <c r="S31" s="480">
        <v>-9.9240846713999993</v>
      </c>
      <c r="T31" s="480">
        <v>-10.068185115</v>
      </c>
      <c r="U31" s="480">
        <v>-8.3871261707999984</v>
      </c>
      <c r="V31" s="480">
        <v>-56.686113472199999</v>
      </c>
      <c r="W31" s="480">
        <v>-12.8674683592</v>
      </c>
      <c r="X31" s="480">
        <v>-15.4978050208</v>
      </c>
      <c r="Y31" s="480">
        <v>-11.7533402862</v>
      </c>
      <c r="Z31" s="480">
        <v>-16.567499806000001</v>
      </c>
      <c r="AA31" s="480">
        <v>-65.703055231200011</v>
      </c>
      <c r="AB31" s="480">
        <v>-13.8809009836</v>
      </c>
      <c r="AC31" s="480">
        <v>-17.7333628841</v>
      </c>
      <c r="AD31" s="480">
        <v>-14.524781276699999</v>
      </c>
      <c r="AE31" s="480">
        <v>-19.564010086800003</v>
      </c>
      <c r="AF31" s="480">
        <v>-67.32183974934</v>
      </c>
      <c r="AG31" s="480">
        <v>-16.884958585199996</v>
      </c>
      <c r="AH31" s="480">
        <v>-19.864143908500001</v>
      </c>
      <c r="AI31" s="480">
        <v>-12.5252515724</v>
      </c>
      <c r="AJ31" s="480">
        <v>-18.047485683239998</v>
      </c>
      <c r="AK31" s="480">
        <v>-51.215943034075622</v>
      </c>
      <c r="AL31" s="480">
        <v>-7.9262589854000005</v>
      </c>
      <c r="AM31" s="480">
        <v>-18.881927648675628</v>
      </c>
      <c r="AN31" s="480">
        <v>-9.7887283450000009</v>
      </c>
      <c r="AO31" s="480">
        <v>-14.619028054999996</v>
      </c>
      <c r="AP31" s="480">
        <v>-35.266142779999996</v>
      </c>
      <c r="AQ31" s="480">
        <v>-4.5226340149999995</v>
      </c>
      <c r="AR31" s="480">
        <v>-11.590309844999998</v>
      </c>
      <c r="AS31" s="480">
        <v>-7.2631346149999994</v>
      </c>
      <c r="AT31" s="480">
        <v>-11.890064305000001</v>
      </c>
      <c r="AU31" s="480">
        <v>-31.587219746551661</v>
      </c>
      <c r="AV31" s="480">
        <v>-3.9928972641379161</v>
      </c>
      <c r="AW31" s="480">
        <v>-10.626360524137915</v>
      </c>
      <c r="AX31" s="480">
        <v>-4.2531520141379158</v>
      </c>
      <c r="AY31" s="480">
        <v>-12.714809944137913</v>
      </c>
      <c r="AZ31" s="480">
        <v>-25.826809239551665</v>
      </c>
      <c r="BA31" s="480">
        <v>-2.1984960941379161</v>
      </c>
      <c r="BB31" s="480">
        <v>-10.140993226137915</v>
      </c>
      <c r="BC31" s="480">
        <v>-2.395141385137916</v>
      </c>
      <c r="BD31" s="480">
        <v>-11.092178534137917</v>
      </c>
      <c r="BE31" s="480">
        <v>-36.296154335653547</v>
      </c>
      <c r="BF31" s="480">
        <v>-7.9086452541379177</v>
      </c>
      <c r="BG31" s="480">
        <v>-12.530387126760916</v>
      </c>
      <c r="BH31" s="480">
        <v>-2.8622778947547167</v>
      </c>
      <c r="BI31" s="480">
        <v>-12.99484406</v>
      </c>
      <c r="BJ31" s="480">
        <v>-36.215216159870721</v>
      </c>
      <c r="BK31" s="480">
        <v>-3.61206418</v>
      </c>
      <c r="BL31" s="480">
        <v>-14.880368418786871</v>
      </c>
      <c r="BM31" s="480">
        <v>-4.0753941510838505</v>
      </c>
      <c r="BN31" s="480">
        <v>-13.647389410000002</v>
      </c>
      <c r="BO31" s="480">
        <v>-19.890515511961642</v>
      </c>
      <c r="BP31" s="480">
        <v>-3.0249869399999998</v>
      </c>
      <c r="BQ31" s="480">
        <v>-5.5225955958280597</v>
      </c>
      <c r="BR31" s="480">
        <v>-3.7247721461335814</v>
      </c>
      <c r="BS31" s="480">
        <v>-7.6181608299999999</v>
      </c>
      <c r="BT31" s="480">
        <v>-24.544447752920078</v>
      </c>
      <c r="BU31" s="480">
        <v>-4.179056287977903</v>
      </c>
      <c r="BV31" s="480">
        <v>-6.9639947758058263</v>
      </c>
      <c r="BW31" s="480">
        <v>-4.6520186824032201</v>
      </c>
      <c r="BX31" s="480">
        <v>-8.7493780067331279</v>
      </c>
    </row>
    <row r="32" spans="1:76" s="472" customFormat="1" ht="12.75">
      <c r="A32" s="810" t="s">
        <v>3311</v>
      </c>
      <c r="B32" s="480">
        <v>0</v>
      </c>
      <c r="C32" s="480">
        <v>0</v>
      </c>
      <c r="D32" s="480">
        <v>0</v>
      </c>
      <c r="E32" s="480">
        <v>0</v>
      </c>
      <c r="F32" s="480">
        <v>0</v>
      </c>
      <c r="G32" s="480">
        <v>0</v>
      </c>
      <c r="H32" s="480">
        <v>0</v>
      </c>
      <c r="I32" s="480">
        <v>0</v>
      </c>
      <c r="J32" s="480">
        <v>0</v>
      </c>
      <c r="K32" s="480">
        <v>0</v>
      </c>
      <c r="L32" s="480">
        <v>3.7439982259275109</v>
      </c>
      <c r="M32" s="480">
        <v>0.84603704506629418</v>
      </c>
      <c r="N32" s="480">
        <v>1.2229816422909563</v>
      </c>
      <c r="O32" s="480">
        <v>1.0180991125749546</v>
      </c>
      <c r="P32" s="480">
        <v>0.65688042599530572</v>
      </c>
      <c r="Q32" s="480">
        <v>4.1214908901160348</v>
      </c>
      <c r="R32" s="480">
        <v>1.0748620354904859</v>
      </c>
      <c r="S32" s="480">
        <v>0.62876938995165765</v>
      </c>
      <c r="T32" s="480">
        <v>1.1971832382952292</v>
      </c>
      <c r="U32" s="480">
        <v>1.2206762263786624</v>
      </c>
      <c r="V32" s="480">
        <v>6.3005425442285778</v>
      </c>
      <c r="W32" s="480">
        <v>1.2914883271674145</v>
      </c>
      <c r="X32" s="480">
        <v>1.0673296331584556</v>
      </c>
      <c r="Y32" s="480">
        <v>1.4927875614590933</v>
      </c>
      <c r="Z32" s="480">
        <v>2.4489370224436144</v>
      </c>
      <c r="AA32" s="480">
        <v>11.70671637468832</v>
      </c>
      <c r="AB32" s="480">
        <v>2.8220611335485963</v>
      </c>
      <c r="AC32" s="480">
        <v>3.8976472380899749</v>
      </c>
      <c r="AD32" s="480">
        <v>3.048722120051754</v>
      </c>
      <c r="AE32" s="480">
        <v>1.9382858829979943</v>
      </c>
      <c r="AF32" s="480">
        <v>10.049751852425695</v>
      </c>
      <c r="AG32" s="480">
        <v>1.3382927638104245</v>
      </c>
      <c r="AH32" s="480">
        <v>2.9710534232701873</v>
      </c>
      <c r="AI32" s="480">
        <v>2.8235529547637142</v>
      </c>
      <c r="AJ32" s="480">
        <v>2.9168527105813684</v>
      </c>
      <c r="AK32" s="480">
        <v>16.793344223968226</v>
      </c>
      <c r="AL32" s="480">
        <v>2.7705541829691196</v>
      </c>
      <c r="AM32" s="480">
        <v>5.2668351610880322</v>
      </c>
      <c r="AN32" s="480">
        <v>4.4839055043814326</v>
      </c>
      <c r="AO32" s="480">
        <v>4.2720493755296429</v>
      </c>
      <c r="AP32" s="480">
        <v>11.617640129999998</v>
      </c>
      <c r="AQ32" s="480">
        <v>3.0654947299999993</v>
      </c>
      <c r="AR32" s="480">
        <v>3.1228474499999992</v>
      </c>
      <c r="AS32" s="480">
        <v>2.46626295</v>
      </c>
      <c r="AT32" s="480">
        <v>2.9630349999999996</v>
      </c>
      <c r="AU32" s="480">
        <v>5.3025190319999993</v>
      </c>
      <c r="AV32" s="480">
        <v>0.765292062</v>
      </c>
      <c r="AW32" s="480">
        <v>1.9338950699999997</v>
      </c>
      <c r="AX32" s="480">
        <v>0.43081632999999986</v>
      </c>
      <c r="AY32" s="480">
        <v>2.1725155699999998</v>
      </c>
      <c r="AZ32" s="480">
        <v>3.5362489299999993</v>
      </c>
      <c r="BA32" s="480">
        <v>0.72015204999999982</v>
      </c>
      <c r="BB32" s="480">
        <v>1.4822490499999998</v>
      </c>
      <c r="BC32" s="480">
        <v>0.49358539000000001</v>
      </c>
      <c r="BD32" s="480">
        <v>0.84026243999999994</v>
      </c>
      <c r="BE32" s="480">
        <v>5.7483158000000003</v>
      </c>
      <c r="BF32" s="480">
        <v>0.10419135999999996</v>
      </c>
      <c r="BG32" s="480">
        <v>1.06983542</v>
      </c>
      <c r="BH32" s="480">
        <v>1.3768296100000001</v>
      </c>
      <c r="BI32" s="480">
        <v>3.19745941</v>
      </c>
      <c r="BJ32" s="480">
        <v>4.4257958347600006</v>
      </c>
      <c r="BK32" s="480">
        <v>2.5375834199999998</v>
      </c>
      <c r="BL32" s="480">
        <v>2.9537475247599998</v>
      </c>
      <c r="BM32" s="480">
        <v>2.6982239100000003</v>
      </c>
      <c r="BN32" s="480">
        <v>-3.7637590199999997</v>
      </c>
      <c r="BO32" s="480">
        <v>35.62762086</v>
      </c>
      <c r="BP32" s="480">
        <v>3.6479239499999996</v>
      </c>
      <c r="BQ32" s="480">
        <v>4.646061500000001</v>
      </c>
      <c r="BR32" s="480">
        <v>21.207838209999998</v>
      </c>
      <c r="BS32" s="480">
        <v>6.1257971999999992</v>
      </c>
      <c r="BT32" s="480">
        <v>33.533123207690551</v>
      </c>
      <c r="BU32" s="480">
        <v>7.7037347500000006</v>
      </c>
      <c r="BV32" s="480">
        <v>7.1186988499999995</v>
      </c>
      <c r="BW32" s="480">
        <v>10.342654990000002</v>
      </c>
      <c r="BX32" s="480">
        <v>8.3680346176905509</v>
      </c>
    </row>
    <row r="33" spans="1:76" s="472" customFormat="1" ht="12.75">
      <c r="A33" s="810" t="s">
        <v>3312</v>
      </c>
      <c r="B33" s="480">
        <v>-1.2068820076515983</v>
      </c>
      <c r="C33" s="480">
        <v>-8.0792682926829271E-2</v>
      </c>
      <c r="D33" s="480">
        <v>-5.5605515587529977E-2</v>
      </c>
      <c r="E33" s="480">
        <v>-4.0679824561403503E-2</v>
      </c>
      <c r="F33" s="480">
        <v>-1.0298039845758356</v>
      </c>
      <c r="G33" s="480">
        <v>-3.5076340357706997</v>
      </c>
      <c r="H33" s="480">
        <v>-0.34661015930267508</v>
      </c>
      <c r="I33" s="480">
        <v>-1.058444193912063</v>
      </c>
      <c r="J33" s="480">
        <v>-1.0548769010691161</v>
      </c>
      <c r="K33" s="480">
        <v>-1.0477027814868449</v>
      </c>
      <c r="L33" s="480">
        <v>-9.418630741113347</v>
      </c>
      <c r="M33" s="480">
        <v>-1.1287178946430507</v>
      </c>
      <c r="N33" s="480">
        <v>-1.7986857679009154</v>
      </c>
      <c r="O33" s="480">
        <v>-2.0383690230751665</v>
      </c>
      <c r="P33" s="480">
        <v>-4.4528580554942137</v>
      </c>
      <c r="Q33" s="480">
        <v>-7.1736288729268542</v>
      </c>
      <c r="R33" s="480">
        <v>-1.8842209849047264</v>
      </c>
      <c r="S33" s="480">
        <v>-1.6374331274002338</v>
      </c>
      <c r="T33" s="480">
        <v>-1.7350577217803733</v>
      </c>
      <c r="U33" s="480">
        <v>-1.9169170388415211</v>
      </c>
      <c r="V33" s="480">
        <v>-13.421274373111665</v>
      </c>
      <c r="W33" s="480">
        <v>-3.1723557426723383</v>
      </c>
      <c r="X33" s="480">
        <v>-3.4061534631054773</v>
      </c>
      <c r="Y33" s="480">
        <v>-2.6237651673338487</v>
      </c>
      <c r="Z33" s="480">
        <v>-4.2190000000000003</v>
      </c>
      <c r="AA33" s="480">
        <v>-14.73953618</v>
      </c>
      <c r="AB33" s="480">
        <v>-2.9890766900000001</v>
      </c>
      <c r="AC33" s="480">
        <v>-4.04800849</v>
      </c>
      <c r="AD33" s="480">
        <v>-4.609451</v>
      </c>
      <c r="AE33" s="480">
        <v>-3.093</v>
      </c>
      <c r="AF33" s="480">
        <v>-11.478672</v>
      </c>
      <c r="AG33" s="480">
        <v>-3.3382239999999999</v>
      </c>
      <c r="AH33" s="480">
        <v>-2.6502240000000001</v>
      </c>
      <c r="AI33" s="480">
        <v>-2.3712240000000002</v>
      </c>
      <c r="AJ33" s="480">
        <v>-3.1189999999999998</v>
      </c>
      <c r="AK33" s="480">
        <v>-10.314331839911095</v>
      </c>
      <c r="AL33" s="480">
        <v>-2.46</v>
      </c>
      <c r="AM33" s="480">
        <v>-2.7903318399110955</v>
      </c>
      <c r="AN33" s="480">
        <v>-2.56</v>
      </c>
      <c r="AO33" s="480">
        <v>-2.504</v>
      </c>
      <c r="AP33" s="480">
        <v>-10.311</v>
      </c>
      <c r="AQ33" s="480">
        <v>-2.34</v>
      </c>
      <c r="AR33" s="480">
        <v>-2.39</v>
      </c>
      <c r="AS33" s="480">
        <v>-2.8780000000000001</v>
      </c>
      <c r="AT33" s="480">
        <v>-2.7029999999999998</v>
      </c>
      <c r="AU33" s="480">
        <v>-12.229440163941479</v>
      </c>
      <c r="AV33" s="480">
        <v>-2.9778600409853699</v>
      </c>
      <c r="AW33" s="480">
        <v>-2.6618600409853701</v>
      </c>
      <c r="AX33" s="480">
        <v>-2.8818600409853703</v>
      </c>
      <c r="AY33" s="480">
        <v>-3.7078600409853699</v>
      </c>
      <c r="AZ33" s="480">
        <v>-13.276547362037736</v>
      </c>
      <c r="BA33" s="480">
        <v>-3.3033868405094338</v>
      </c>
      <c r="BB33" s="480">
        <v>-3.309386840509434</v>
      </c>
      <c r="BC33" s="480">
        <v>-3.1743868405094338</v>
      </c>
      <c r="BD33" s="480">
        <v>-3.4893868405094337</v>
      </c>
      <c r="BE33" s="480">
        <v>-14.169612393761586</v>
      </c>
      <c r="BF33" s="480">
        <v>-3.0379030984403963</v>
      </c>
      <c r="BG33" s="480">
        <v>-2.9069030984403961</v>
      </c>
      <c r="BH33" s="480">
        <v>-3.1859030984403964</v>
      </c>
      <c r="BI33" s="480">
        <v>-5.0389030984403966</v>
      </c>
      <c r="BJ33" s="480">
        <v>-20.433386036793891</v>
      </c>
      <c r="BK33" s="480">
        <v>-4.854846509198472</v>
      </c>
      <c r="BL33" s="480">
        <v>-4.7208465091984726</v>
      </c>
      <c r="BM33" s="480">
        <v>-5.5728465091984729</v>
      </c>
      <c r="BN33" s="480">
        <v>-5.2848465091984727</v>
      </c>
      <c r="BO33" s="480">
        <v>-24.241004177754235</v>
      </c>
      <c r="BP33" s="480">
        <v>-6.5762510444385587</v>
      </c>
      <c r="BQ33" s="480">
        <v>-6.2202510444385588</v>
      </c>
      <c r="BR33" s="480">
        <v>-5.7562510444385593</v>
      </c>
      <c r="BS33" s="480">
        <v>-5.6882510444385588</v>
      </c>
      <c r="BT33" s="480">
        <v>-20.760418442248348</v>
      </c>
      <c r="BU33" s="480">
        <v>-5.2128546105620872</v>
      </c>
      <c r="BV33" s="480">
        <v>-5.3058546105620872</v>
      </c>
      <c r="BW33" s="480">
        <v>-4.815854610562087</v>
      </c>
      <c r="BX33" s="480">
        <v>-5.4258546105620864</v>
      </c>
    </row>
    <row r="34" spans="1:76" s="472" customFormat="1" ht="5.0999999999999996" customHeight="1">
      <c r="A34" s="808"/>
      <c r="B34" s="480"/>
      <c r="C34" s="480"/>
      <c r="D34" s="480"/>
      <c r="E34" s="480"/>
      <c r="F34" s="480"/>
      <c r="G34" s="480"/>
      <c r="H34" s="480"/>
      <c r="I34" s="480"/>
      <c r="J34" s="480"/>
      <c r="K34" s="480"/>
      <c r="L34" s="480"/>
      <c r="M34" s="480"/>
      <c r="N34" s="480"/>
      <c r="O34" s="480"/>
      <c r="P34" s="480"/>
      <c r="Q34" s="480"/>
      <c r="R34" s="480"/>
      <c r="S34" s="480"/>
      <c r="T34" s="480"/>
      <c r="U34" s="480"/>
      <c r="V34" s="480"/>
      <c r="W34" s="480"/>
      <c r="X34" s="480"/>
      <c r="Y34" s="480"/>
      <c r="Z34" s="480"/>
      <c r="AA34" s="480"/>
      <c r="AB34" s="480"/>
      <c r="AC34" s="480"/>
      <c r="AD34" s="480"/>
      <c r="AE34" s="480"/>
      <c r="AF34" s="480"/>
      <c r="AG34" s="480"/>
      <c r="AH34" s="480"/>
      <c r="AI34" s="480"/>
      <c r="AJ34" s="480"/>
      <c r="AK34" s="480"/>
      <c r="AL34" s="480"/>
      <c r="AM34" s="480"/>
      <c r="AN34" s="480"/>
      <c r="AO34" s="480"/>
      <c r="AP34" s="480"/>
      <c r="AQ34" s="480"/>
      <c r="AR34" s="480"/>
      <c r="AS34" s="480"/>
      <c r="AT34" s="480"/>
      <c r="AU34" s="480"/>
      <c r="AV34" s="480"/>
      <c r="AW34" s="480"/>
      <c r="AX34" s="480"/>
      <c r="AY34" s="480"/>
      <c r="AZ34" s="480"/>
      <c r="BA34" s="480"/>
      <c r="BB34" s="480"/>
      <c r="BC34" s="480"/>
      <c r="BD34" s="480"/>
      <c r="BE34" s="480"/>
      <c r="BF34" s="480"/>
      <c r="BG34" s="480"/>
      <c r="BH34" s="480"/>
      <c r="BI34" s="480"/>
      <c r="BJ34" s="480"/>
      <c r="BK34" s="480"/>
      <c r="BL34" s="480"/>
      <c r="BM34" s="480"/>
      <c r="BN34" s="480"/>
      <c r="BO34" s="480"/>
      <c r="BP34" s="480"/>
      <c r="BQ34" s="480"/>
      <c r="BR34" s="480"/>
      <c r="BS34" s="480"/>
      <c r="BT34" s="480"/>
      <c r="BU34" s="480"/>
      <c r="BV34" s="480"/>
      <c r="BW34" s="480"/>
      <c r="BX34" s="480"/>
    </row>
    <row r="35" spans="1:76" s="472" customFormat="1" ht="12.75">
      <c r="A35" s="808" t="s">
        <v>3313</v>
      </c>
      <c r="B35" s="480">
        <v>67.216805938307104</v>
      </c>
      <c r="C35" s="480">
        <v>6.1326222426451</v>
      </c>
      <c r="D35" s="480">
        <v>3.2189716245297952</v>
      </c>
      <c r="E35" s="480">
        <v>26.977869307388161</v>
      </c>
      <c r="F35" s="480">
        <v>30.887342763744044</v>
      </c>
      <c r="G35" s="480">
        <v>62.61733878249062</v>
      </c>
      <c r="H35" s="480">
        <v>6.2186966189408572</v>
      </c>
      <c r="I35" s="480">
        <v>38.348404828893266</v>
      </c>
      <c r="J35" s="480">
        <v>11.784331777908772</v>
      </c>
      <c r="K35" s="480">
        <v>6.2659055567477262</v>
      </c>
      <c r="L35" s="480">
        <v>78.683835080057165</v>
      </c>
      <c r="M35" s="480">
        <v>19.04016201186074</v>
      </c>
      <c r="N35" s="480">
        <v>13.871810729309662</v>
      </c>
      <c r="O35" s="480">
        <v>16.134140213147631</v>
      </c>
      <c r="P35" s="480">
        <v>29.637722125739128</v>
      </c>
      <c r="Q35" s="480">
        <v>83.935819779683925</v>
      </c>
      <c r="R35" s="480">
        <v>19.260011635385784</v>
      </c>
      <c r="S35" s="480">
        <v>26.927522847606731</v>
      </c>
      <c r="T35" s="480">
        <v>13.514113581427289</v>
      </c>
      <c r="U35" s="480">
        <v>24.234171715264118</v>
      </c>
      <c r="V35" s="480">
        <v>67.596787218245069</v>
      </c>
      <c r="W35" s="480">
        <v>16.457516408089795</v>
      </c>
      <c r="X35" s="480">
        <v>7.626868014440924</v>
      </c>
      <c r="Y35" s="480">
        <v>11.60970774084884</v>
      </c>
      <c r="Z35" s="480">
        <v>31.902695054865514</v>
      </c>
      <c r="AA35" s="480">
        <v>48.738947037820473</v>
      </c>
      <c r="AB35" s="480">
        <v>10.095503746121837</v>
      </c>
      <c r="AC35" s="480">
        <v>16.434902669937596</v>
      </c>
      <c r="AD35" s="480">
        <v>7.7580007718364143</v>
      </c>
      <c r="AE35" s="480">
        <v>14.450539849924622</v>
      </c>
      <c r="AF35" s="480">
        <v>67.985457514705246</v>
      </c>
      <c r="AG35" s="480">
        <v>19.7767792</v>
      </c>
      <c r="AH35" s="480">
        <v>8.0274859999999997</v>
      </c>
      <c r="AI35" s="480">
        <v>19.047328</v>
      </c>
      <c r="AJ35" s="480">
        <v>21.133864314705249</v>
      </c>
      <c r="AK35" s="480">
        <v>88.402622958600745</v>
      </c>
      <c r="AL35" s="480">
        <v>28.95884336590013</v>
      </c>
      <c r="AM35" s="480">
        <v>13.113694000000001</v>
      </c>
      <c r="AN35" s="480">
        <v>16.151031845153391</v>
      </c>
      <c r="AO35" s="480">
        <v>30.179053747547215</v>
      </c>
      <c r="AP35" s="480">
        <v>52.116376183235886</v>
      </c>
      <c r="AQ35" s="480">
        <v>8.1148839942317998</v>
      </c>
      <c r="AR35" s="480">
        <v>14.452737932447544</v>
      </c>
      <c r="AS35" s="480">
        <v>12.728942114828897</v>
      </c>
      <c r="AT35" s="480">
        <v>16.819812141727645</v>
      </c>
      <c r="AU35" s="480">
        <v>106.67980297067035</v>
      </c>
      <c r="AV35" s="480">
        <v>17.348777288832835</v>
      </c>
      <c r="AW35" s="480">
        <v>20.123544712248894</v>
      </c>
      <c r="AX35" s="480">
        <v>32.741912905568462</v>
      </c>
      <c r="AY35" s="480">
        <v>36.465568064020168</v>
      </c>
      <c r="AZ35" s="480">
        <v>154.03978543681211</v>
      </c>
      <c r="BA35" s="480">
        <v>24.686707039385027</v>
      </c>
      <c r="BB35" s="480">
        <v>27.041023518290029</v>
      </c>
      <c r="BC35" s="480">
        <v>43.790509851749569</v>
      </c>
      <c r="BD35" s="480">
        <v>58.521545027387475</v>
      </c>
      <c r="BE35" s="480">
        <v>314.88841924854341</v>
      </c>
      <c r="BF35" s="480">
        <v>54.125217526789875</v>
      </c>
      <c r="BG35" s="480">
        <v>53.932300004012433</v>
      </c>
      <c r="BH35" s="480">
        <v>93.739554532160255</v>
      </c>
      <c r="BI35" s="480">
        <v>113.09134718558084</v>
      </c>
      <c r="BJ35" s="480">
        <v>504.3641970323697</v>
      </c>
      <c r="BK35" s="480">
        <v>74.114039013825348</v>
      </c>
      <c r="BL35" s="480">
        <v>120.61436303620987</v>
      </c>
      <c r="BM35" s="480">
        <v>154.1784785153886</v>
      </c>
      <c r="BN35" s="480">
        <v>155.45731646694591</v>
      </c>
      <c r="BO35" s="480">
        <v>752.36283995776625</v>
      </c>
      <c r="BP35" s="480">
        <v>117.0718491223539</v>
      </c>
      <c r="BQ35" s="480">
        <v>171.04259522845635</v>
      </c>
      <c r="BR35" s="480">
        <v>242.5352166826809</v>
      </c>
      <c r="BS35" s="480">
        <v>221.7131789242751</v>
      </c>
      <c r="BT35" s="480">
        <v>1018.5024362658465</v>
      </c>
      <c r="BU35" s="480">
        <v>149.55640677160406</v>
      </c>
      <c r="BV35" s="480">
        <v>248.73582181204094</v>
      </c>
      <c r="BW35" s="480">
        <v>330.83733354441051</v>
      </c>
      <c r="BX35" s="480">
        <v>289.37287413779097</v>
      </c>
    </row>
    <row r="36" spans="1:76" s="472" customFormat="1" ht="5.0999999999999996" customHeight="1">
      <c r="A36" s="481"/>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c r="AC36" s="480"/>
      <c r="AD36" s="480"/>
      <c r="AE36" s="480"/>
      <c r="AF36" s="480"/>
      <c r="AG36" s="480"/>
      <c r="AH36" s="480"/>
      <c r="AI36" s="480"/>
      <c r="AJ36" s="480"/>
      <c r="AK36" s="480"/>
      <c r="AL36" s="480"/>
      <c r="AM36" s="480"/>
      <c r="AN36" s="480"/>
      <c r="AO36" s="480"/>
      <c r="AP36" s="480"/>
      <c r="AQ36" s="480"/>
      <c r="AR36" s="480"/>
      <c r="AS36" s="480"/>
      <c r="AT36" s="480"/>
      <c r="AU36" s="480"/>
      <c r="AV36" s="480"/>
      <c r="AW36" s="480"/>
      <c r="AX36" s="480"/>
      <c r="AY36" s="480"/>
      <c r="AZ36" s="480"/>
      <c r="BA36" s="480"/>
      <c r="BB36" s="480"/>
      <c r="BC36" s="480"/>
      <c r="BD36" s="480"/>
      <c r="BE36" s="480"/>
      <c r="BF36" s="480"/>
      <c r="BG36" s="480"/>
      <c r="BH36" s="480"/>
      <c r="BI36" s="480"/>
      <c r="BJ36" s="480"/>
      <c r="BK36" s="480"/>
      <c r="BL36" s="480"/>
      <c r="BM36" s="480"/>
      <c r="BN36" s="480"/>
      <c r="BO36" s="480"/>
      <c r="BP36" s="480"/>
      <c r="BQ36" s="480"/>
      <c r="BR36" s="480"/>
      <c r="BS36" s="480"/>
      <c r="BT36" s="480"/>
      <c r="BU36" s="480"/>
      <c r="BV36" s="480"/>
      <c r="BW36" s="480"/>
      <c r="BX36" s="480"/>
    </row>
    <row r="37" spans="1:76" s="472" customFormat="1" ht="12.75">
      <c r="A37" s="816" t="s">
        <v>3314</v>
      </c>
      <c r="B37" s="478">
        <v>-31.941380623965827</v>
      </c>
      <c r="C37" s="478">
        <v>-12.65595253292323</v>
      </c>
      <c r="D37" s="478">
        <v>-32.459340672130175</v>
      </c>
      <c r="E37" s="478">
        <v>-20.796333293584109</v>
      </c>
      <c r="F37" s="478">
        <v>33.97024587467169</v>
      </c>
      <c r="G37" s="478">
        <v>58.864526097373357</v>
      </c>
      <c r="H37" s="478">
        <v>1.3502594914179102</v>
      </c>
      <c r="I37" s="478">
        <v>6.6710171486097742</v>
      </c>
      <c r="J37" s="478">
        <v>-4.7840987749905626</v>
      </c>
      <c r="K37" s="478">
        <v>55.627348232336232</v>
      </c>
      <c r="L37" s="478">
        <v>230.99422686340853</v>
      </c>
      <c r="M37" s="478">
        <v>17.768834954423689</v>
      </c>
      <c r="N37" s="478">
        <v>15.56684467643341</v>
      </c>
      <c r="O37" s="478">
        <v>30.099634509340458</v>
      </c>
      <c r="P37" s="478">
        <v>167.55891272321097</v>
      </c>
      <c r="Q37" s="478">
        <v>346.35619762432532</v>
      </c>
      <c r="R37" s="478">
        <v>61.969552177571877</v>
      </c>
      <c r="S37" s="478">
        <v>109.31256585136292</v>
      </c>
      <c r="T37" s="478">
        <v>85.527513745460112</v>
      </c>
      <c r="U37" s="478">
        <v>89.546565849930374</v>
      </c>
      <c r="V37" s="478">
        <v>223.45136322761493</v>
      </c>
      <c r="W37" s="478">
        <v>68.322079898727608</v>
      </c>
      <c r="X37" s="478">
        <v>68.480619783680822</v>
      </c>
      <c r="Y37" s="478">
        <v>6.5278261188891662</v>
      </c>
      <c r="Z37" s="478">
        <v>80.120837426317337</v>
      </c>
      <c r="AA37" s="478">
        <v>275.65586100321104</v>
      </c>
      <c r="AB37" s="478">
        <v>44.619084189426083</v>
      </c>
      <c r="AC37" s="478">
        <v>36.305403808167711</v>
      </c>
      <c r="AD37" s="478">
        <v>52.337337974073428</v>
      </c>
      <c r="AE37" s="478">
        <v>142.39403503154386</v>
      </c>
      <c r="AF37" s="478">
        <v>205.35166041196018</v>
      </c>
      <c r="AG37" s="478">
        <v>32.273549859268499</v>
      </c>
      <c r="AH37" s="478">
        <v>37.463327310511303</v>
      </c>
      <c r="AI37" s="478">
        <v>42.811635423096199</v>
      </c>
      <c r="AJ37" s="478">
        <v>92.803147819084188</v>
      </c>
      <c r="AK37" s="478">
        <v>59.700726633720564</v>
      </c>
      <c r="AL37" s="478">
        <v>27.724841133738405</v>
      </c>
      <c r="AM37" s="478">
        <v>24.291170398549973</v>
      </c>
      <c r="AN37" s="478">
        <v>-24.635627975128976</v>
      </c>
      <c r="AO37" s="478">
        <v>32.320343076561166</v>
      </c>
      <c r="AP37" s="478">
        <v>8.7519365804075129</v>
      </c>
      <c r="AQ37" s="478">
        <v>12.233677726591621</v>
      </c>
      <c r="AR37" s="478">
        <v>-11.260980564435634</v>
      </c>
      <c r="AS37" s="478">
        <v>-23.941786107848529</v>
      </c>
      <c r="AT37" s="478">
        <v>31.721025526100053</v>
      </c>
      <c r="AU37" s="478">
        <v>82.141297602286386</v>
      </c>
      <c r="AV37" s="478">
        <v>25.664367138641936</v>
      </c>
      <c r="AW37" s="478">
        <v>18.453591455474278</v>
      </c>
      <c r="AX37" s="478">
        <v>4.2365134548571799</v>
      </c>
      <c r="AY37" s="478">
        <v>33.786825553312987</v>
      </c>
      <c r="AZ37" s="478">
        <v>-13.607014982885614</v>
      </c>
      <c r="BA37" s="478">
        <v>7.0601104293001651</v>
      </c>
      <c r="BB37" s="478">
        <v>3.9746517243515482</v>
      </c>
      <c r="BC37" s="478">
        <v>-5.5675152036395854</v>
      </c>
      <c r="BD37" s="478">
        <v>-19.074261932897741</v>
      </c>
      <c r="BE37" s="478">
        <v>113.31806849747339</v>
      </c>
      <c r="BF37" s="478">
        <v>-0.89940503571753538</v>
      </c>
      <c r="BG37" s="478">
        <v>22.133442158602058</v>
      </c>
      <c r="BH37" s="478">
        <v>76.603230510756276</v>
      </c>
      <c r="BI37" s="478">
        <v>15.480800863832584</v>
      </c>
      <c r="BJ37" s="478">
        <v>1.9812238665112645</v>
      </c>
      <c r="BK37" s="478">
        <v>5.6095930941148815</v>
      </c>
      <c r="BL37" s="478">
        <v>-34.487607302130655</v>
      </c>
      <c r="BM37" s="478">
        <v>-0.43980270042740699</v>
      </c>
      <c r="BN37" s="478">
        <v>31.299040774954445</v>
      </c>
      <c r="BO37" s="478">
        <v>288.94108474219132</v>
      </c>
      <c r="BP37" s="478">
        <v>75.83268148316003</v>
      </c>
      <c r="BQ37" s="478">
        <v>125.77633097494483</v>
      </c>
      <c r="BR37" s="478">
        <v>4.6390259283676585</v>
      </c>
      <c r="BS37" s="478">
        <v>82.693046355718792</v>
      </c>
      <c r="BT37" s="478">
        <v>893.73674730071434</v>
      </c>
      <c r="BU37" s="478">
        <v>111.39040010932503</v>
      </c>
      <c r="BV37" s="478">
        <v>125.18840411028376</v>
      </c>
      <c r="BW37" s="478">
        <v>58.410945697202287</v>
      </c>
      <c r="BX37" s="478">
        <v>598.74699738390325</v>
      </c>
    </row>
    <row r="38" spans="1:76" s="472" customFormat="1" ht="5.0999999999999996" customHeight="1">
      <c r="A38" s="816"/>
      <c r="B38" s="480"/>
      <c r="C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c r="AA38" s="480"/>
      <c r="AB38" s="480"/>
      <c r="AC38" s="480"/>
      <c r="AD38" s="480"/>
      <c r="AE38" s="480"/>
      <c r="AF38" s="480"/>
      <c r="AG38" s="480"/>
      <c r="AH38" s="480"/>
      <c r="AI38" s="480"/>
      <c r="AJ38" s="480"/>
      <c r="AK38" s="480"/>
      <c r="AL38" s="480"/>
      <c r="AM38" s="480"/>
      <c r="AN38" s="480"/>
      <c r="AO38" s="480"/>
      <c r="AP38" s="480"/>
      <c r="AQ38" s="480"/>
      <c r="AR38" s="480"/>
      <c r="AS38" s="480"/>
      <c r="AT38" s="480"/>
      <c r="AU38" s="480"/>
      <c r="AV38" s="480"/>
      <c r="AW38" s="480"/>
      <c r="AX38" s="480"/>
      <c r="AY38" s="480"/>
      <c r="AZ38" s="480"/>
      <c r="BA38" s="480"/>
      <c r="BB38" s="480"/>
      <c r="BC38" s="480"/>
      <c r="BD38" s="480"/>
      <c r="BE38" s="480"/>
      <c r="BF38" s="480"/>
      <c r="BG38" s="480"/>
      <c r="BH38" s="480"/>
      <c r="BI38" s="480"/>
      <c r="BJ38" s="480"/>
      <c r="BK38" s="480"/>
      <c r="BL38" s="480"/>
      <c r="BM38" s="480"/>
      <c r="BN38" s="480"/>
      <c r="BO38" s="480"/>
      <c r="BP38" s="480"/>
      <c r="BQ38" s="480"/>
      <c r="BR38" s="480"/>
      <c r="BS38" s="480"/>
      <c r="BT38" s="480"/>
      <c r="BU38" s="480"/>
      <c r="BV38" s="480"/>
      <c r="BW38" s="480"/>
      <c r="BX38" s="480"/>
    </row>
    <row r="39" spans="1:76" s="472" customFormat="1" ht="12.75">
      <c r="A39" s="808" t="s">
        <v>3315</v>
      </c>
      <c r="B39" s="480">
        <v>-107.06009999999999</v>
      </c>
      <c r="C39" s="480">
        <v>-12.2464</v>
      </c>
      <c r="D39" s="480">
        <v>-23.566399999999998</v>
      </c>
      <c r="E39" s="480">
        <v>-41.316299999999998</v>
      </c>
      <c r="F39" s="480">
        <v>-29.931000000000001</v>
      </c>
      <c r="G39" s="480">
        <v>-62.373599999999996</v>
      </c>
      <c r="H39" s="480">
        <v>-15.571199999999999</v>
      </c>
      <c r="I39" s="480">
        <v>-19.172799999999999</v>
      </c>
      <c r="J39" s="480">
        <v>-17.628</v>
      </c>
      <c r="K39" s="480">
        <v>-10.0016</v>
      </c>
      <c r="L39" s="480">
        <v>-29.0425</v>
      </c>
      <c r="M39" s="480">
        <v>-6.0511999999999997</v>
      </c>
      <c r="N39" s="480">
        <v>-8.3513999999999999</v>
      </c>
      <c r="O39" s="480">
        <v>-9.3598999999999997</v>
      </c>
      <c r="P39" s="480">
        <v>-5.2800000000000011</v>
      </c>
      <c r="Q39" s="480">
        <v>-15.9345</v>
      </c>
      <c r="R39" s="480">
        <v>-0.82040000000000024</v>
      </c>
      <c r="S39" s="480">
        <v>-5.2564000000000011</v>
      </c>
      <c r="T39" s="480">
        <v>-6.4579000000000004</v>
      </c>
      <c r="U39" s="480">
        <v>-3.3997999999999999</v>
      </c>
      <c r="V39" s="480">
        <v>-8.3402500000000011</v>
      </c>
      <c r="W39" s="480">
        <v>0.95329000000000019</v>
      </c>
      <c r="X39" s="480">
        <v>-2.5769400000000005</v>
      </c>
      <c r="Y39" s="480">
        <v>-4.3628</v>
      </c>
      <c r="Z39" s="480">
        <v>-2.3538000000000001</v>
      </c>
      <c r="AA39" s="480">
        <v>-8.1197499999999998</v>
      </c>
      <c r="AB39" s="480">
        <v>-0.24359999999999982</v>
      </c>
      <c r="AC39" s="480">
        <v>-2.4931999999999999</v>
      </c>
      <c r="AD39" s="480">
        <v>-3.5968999999999998</v>
      </c>
      <c r="AE39" s="480">
        <v>-1.7860499999999999</v>
      </c>
      <c r="AF39" s="480">
        <v>-15.179181</v>
      </c>
      <c r="AG39" s="480">
        <v>-0.8361019999999999</v>
      </c>
      <c r="AH39" s="480">
        <v>-1.6262050000000001</v>
      </c>
      <c r="AI39" s="480">
        <v>-5.1128</v>
      </c>
      <c r="AJ39" s="480">
        <v>-7.6040739999999989</v>
      </c>
      <c r="AK39" s="480">
        <v>-11.378419999999998</v>
      </c>
      <c r="AL39" s="480">
        <v>1.753750000000001</v>
      </c>
      <c r="AM39" s="480">
        <v>-6.2027199999999993</v>
      </c>
      <c r="AN39" s="480">
        <v>-1.3793900000000008</v>
      </c>
      <c r="AO39" s="480">
        <v>-5.5500600000000002</v>
      </c>
      <c r="AP39" s="480">
        <v>-31.987207000000001</v>
      </c>
      <c r="AQ39" s="480">
        <v>-3.9790380000000005</v>
      </c>
      <c r="AR39" s="480">
        <v>-8.0920489999999994</v>
      </c>
      <c r="AS39" s="480">
        <v>-12.804540000000001</v>
      </c>
      <c r="AT39" s="480">
        <v>-7.11158</v>
      </c>
      <c r="AU39" s="480">
        <v>-7.9354000000000013</v>
      </c>
      <c r="AV39" s="480">
        <v>0.85228999999999999</v>
      </c>
      <c r="AW39" s="480">
        <v>3.1999999999996476E-3</v>
      </c>
      <c r="AX39" s="480">
        <v>-7.0892600000000012</v>
      </c>
      <c r="AY39" s="480">
        <v>-1.7016299999999998</v>
      </c>
      <c r="AZ39" s="480">
        <v>-0.86134999999999895</v>
      </c>
      <c r="BA39" s="480">
        <v>4.23916</v>
      </c>
      <c r="BB39" s="480">
        <v>-0.9627100000000004</v>
      </c>
      <c r="BC39" s="480">
        <v>-3.1821499999999983</v>
      </c>
      <c r="BD39" s="480">
        <v>-0.95565000000000033</v>
      </c>
      <c r="BE39" s="480">
        <v>-19.920099999999998</v>
      </c>
      <c r="BF39" s="480">
        <v>-1.1442399999999999</v>
      </c>
      <c r="BG39" s="480">
        <v>-4.1326799999999988</v>
      </c>
      <c r="BH39" s="480">
        <v>-7.1161899999999996</v>
      </c>
      <c r="BI39" s="480">
        <v>-7.5269900000000014</v>
      </c>
      <c r="BJ39" s="480">
        <v>-20.548899999999996</v>
      </c>
      <c r="BK39" s="480">
        <v>-3.1552399999999992</v>
      </c>
      <c r="BL39" s="480">
        <v>-10.33432</v>
      </c>
      <c r="BM39" s="480">
        <v>-14.599139999999998</v>
      </c>
      <c r="BN39" s="480">
        <v>7.5397999999999996</v>
      </c>
      <c r="BO39" s="480">
        <v>-43.877599568241621</v>
      </c>
      <c r="BP39" s="480">
        <v>-4.4501810000000006</v>
      </c>
      <c r="BQ39" s="480">
        <v>-11.055593377489789</v>
      </c>
      <c r="BR39" s="480">
        <v>-13.181913728456522</v>
      </c>
      <c r="BS39" s="480">
        <v>-15.189911462295306</v>
      </c>
      <c r="BT39" s="480">
        <v>-74.857077812964505</v>
      </c>
      <c r="BU39" s="480">
        <v>-29.255585610703363</v>
      </c>
      <c r="BV39" s="480">
        <v>-21.150357721728064</v>
      </c>
      <c r="BW39" s="480">
        <v>-9.1501182518624447</v>
      </c>
      <c r="BX39" s="480">
        <v>-15.301016228670633</v>
      </c>
    </row>
    <row r="40" spans="1:76" s="472" customFormat="1" ht="12.75">
      <c r="A40" s="808" t="s">
        <v>3316</v>
      </c>
      <c r="B40" s="480">
        <v>-107.06009999999999</v>
      </c>
      <c r="C40" s="480">
        <v>-12.2464</v>
      </c>
      <c r="D40" s="480">
        <v>-23.566399999999998</v>
      </c>
      <c r="E40" s="480">
        <v>-41.316299999999998</v>
      </c>
      <c r="F40" s="480">
        <v>-29.931000000000001</v>
      </c>
      <c r="G40" s="480">
        <v>-62.373599999999996</v>
      </c>
      <c r="H40" s="480">
        <v>-15.571199999999999</v>
      </c>
      <c r="I40" s="480">
        <v>-19.172799999999999</v>
      </c>
      <c r="J40" s="480">
        <v>-17.628</v>
      </c>
      <c r="K40" s="480">
        <v>-10.0016</v>
      </c>
      <c r="L40" s="480">
        <v>-29.0425</v>
      </c>
      <c r="M40" s="480">
        <v>-6.0511999999999997</v>
      </c>
      <c r="N40" s="480">
        <v>-8.3513999999999999</v>
      </c>
      <c r="O40" s="480">
        <v>-9.3598999999999997</v>
      </c>
      <c r="P40" s="480">
        <v>-5.2800000000000011</v>
      </c>
      <c r="Q40" s="480">
        <v>-15.9345</v>
      </c>
      <c r="R40" s="480">
        <v>-0.82040000000000024</v>
      </c>
      <c r="S40" s="480">
        <v>-5.2564000000000011</v>
      </c>
      <c r="T40" s="480">
        <v>-6.4579000000000004</v>
      </c>
      <c r="U40" s="480">
        <v>-3.3997999999999999</v>
      </c>
      <c r="V40" s="480">
        <v>-8.3402500000000011</v>
      </c>
      <c r="W40" s="480">
        <v>0.95329000000000019</v>
      </c>
      <c r="X40" s="480">
        <v>-2.5769400000000005</v>
      </c>
      <c r="Y40" s="480">
        <v>-4.3628</v>
      </c>
      <c r="Z40" s="480">
        <v>-2.3538000000000001</v>
      </c>
      <c r="AA40" s="480">
        <v>-8.1197499999999998</v>
      </c>
      <c r="AB40" s="480">
        <v>-0.24359999999999982</v>
      </c>
      <c r="AC40" s="480">
        <v>-2.4931999999999999</v>
      </c>
      <c r="AD40" s="480">
        <v>-3.5968999999999998</v>
      </c>
      <c r="AE40" s="480">
        <v>-1.7860499999999999</v>
      </c>
      <c r="AF40" s="480">
        <v>-15.179181</v>
      </c>
      <c r="AG40" s="480">
        <v>-0.8361019999999999</v>
      </c>
      <c r="AH40" s="480">
        <v>-1.6262050000000001</v>
      </c>
      <c r="AI40" s="480">
        <v>-5.1128</v>
      </c>
      <c r="AJ40" s="480">
        <v>-7.6040739999999989</v>
      </c>
      <c r="AK40" s="480">
        <v>-11.378419999999998</v>
      </c>
      <c r="AL40" s="480">
        <v>1.753750000000001</v>
      </c>
      <c r="AM40" s="480">
        <v>-6.2027199999999993</v>
      </c>
      <c r="AN40" s="480">
        <v>-1.3793900000000008</v>
      </c>
      <c r="AO40" s="480">
        <v>-5.5500600000000002</v>
      </c>
      <c r="AP40" s="480">
        <v>-31.987207000000001</v>
      </c>
      <c r="AQ40" s="480">
        <v>-3.9790380000000005</v>
      </c>
      <c r="AR40" s="480">
        <v>-8.0920489999999994</v>
      </c>
      <c r="AS40" s="480">
        <v>-12.804540000000001</v>
      </c>
      <c r="AT40" s="480">
        <v>-7.11158</v>
      </c>
      <c r="AU40" s="480">
        <v>-7.9354000000000013</v>
      </c>
      <c r="AV40" s="480">
        <v>0.85228999999999999</v>
      </c>
      <c r="AW40" s="480">
        <v>3.1999999999996476E-3</v>
      </c>
      <c r="AX40" s="480">
        <v>-7.0892600000000012</v>
      </c>
      <c r="AY40" s="480">
        <v>-1.7016299999999998</v>
      </c>
      <c r="AZ40" s="480">
        <v>-0.86134999999999895</v>
      </c>
      <c r="BA40" s="480">
        <v>4.23916</v>
      </c>
      <c r="BB40" s="480">
        <v>-0.9627100000000004</v>
      </c>
      <c r="BC40" s="480">
        <v>-3.1821499999999983</v>
      </c>
      <c r="BD40" s="480">
        <v>-0.95565000000000033</v>
      </c>
      <c r="BE40" s="480">
        <v>-19.920099999999998</v>
      </c>
      <c r="BF40" s="480">
        <v>-1.1442399999999999</v>
      </c>
      <c r="BG40" s="480">
        <v>-4.1326799999999988</v>
      </c>
      <c r="BH40" s="480">
        <v>-7.1161899999999996</v>
      </c>
      <c r="BI40" s="480">
        <v>-7.5269900000000014</v>
      </c>
      <c r="BJ40" s="480">
        <v>-20.548899999999996</v>
      </c>
      <c r="BK40" s="480">
        <v>-3.1552399999999992</v>
      </c>
      <c r="BL40" s="480">
        <v>-10.33432</v>
      </c>
      <c r="BM40" s="480">
        <v>-14.599139999999998</v>
      </c>
      <c r="BN40" s="480">
        <v>7.5397999999999996</v>
      </c>
      <c r="BO40" s="480">
        <v>-43.877599568241621</v>
      </c>
      <c r="BP40" s="480">
        <v>-4.4501810000000006</v>
      </c>
      <c r="BQ40" s="480">
        <v>-11.055593377489789</v>
      </c>
      <c r="BR40" s="480">
        <v>-13.181913728456522</v>
      </c>
      <c r="BS40" s="480">
        <v>-15.189911462295306</v>
      </c>
      <c r="BT40" s="480">
        <v>-74.857077812964505</v>
      </c>
      <c r="BU40" s="480">
        <v>-29.255585610703363</v>
      </c>
      <c r="BV40" s="480">
        <v>-21.150357721728064</v>
      </c>
      <c r="BW40" s="480">
        <v>-9.1501182518624447</v>
      </c>
      <c r="BX40" s="480">
        <v>-15.301016228670633</v>
      </c>
    </row>
    <row r="41" spans="1:76" s="472" customFormat="1" ht="5.0999999999999996" customHeight="1">
      <c r="A41" s="808"/>
      <c r="B41" s="480"/>
      <c r="C41" s="480"/>
      <c r="D41" s="480"/>
      <c r="E41" s="480"/>
      <c r="F41" s="480"/>
      <c r="G41" s="480"/>
      <c r="H41" s="480"/>
      <c r="I41" s="480"/>
      <c r="J41" s="480"/>
      <c r="K41" s="480"/>
      <c r="L41" s="480"/>
      <c r="M41" s="480"/>
      <c r="N41" s="480"/>
      <c r="O41" s="480"/>
      <c r="P41" s="480"/>
      <c r="Q41" s="480"/>
      <c r="R41" s="480"/>
      <c r="S41" s="480"/>
      <c r="T41" s="480"/>
      <c r="U41" s="480"/>
      <c r="V41" s="480"/>
      <c r="W41" s="480"/>
      <c r="X41" s="480"/>
      <c r="Y41" s="480"/>
      <c r="Z41" s="480"/>
      <c r="AA41" s="480"/>
      <c r="AB41" s="480"/>
      <c r="AC41" s="480"/>
      <c r="AD41" s="480"/>
      <c r="AE41" s="480"/>
      <c r="AF41" s="480"/>
      <c r="AG41" s="480"/>
      <c r="AH41" s="480"/>
      <c r="AI41" s="480"/>
      <c r="AJ41" s="480"/>
      <c r="AK41" s="480"/>
      <c r="AL41" s="480"/>
      <c r="AM41" s="480"/>
      <c r="AN41" s="480"/>
      <c r="AO41" s="480"/>
      <c r="AP41" s="480"/>
      <c r="AQ41" s="480"/>
      <c r="AR41" s="480"/>
      <c r="AS41" s="480"/>
      <c r="AT41" s="480"/>
      <c r="AU41" s="480"/>
      <c r="AV41" s="480"/>
      <c r="AW41" s="480"/>
      <c r="AX41" s="480"/>
      <c r="AY41" s="480"/>
      <c r="AZ41" s="480"/>
      <c r="BA41" s="480"/>
      <c r="BB41" s="480"/>
      <c r="BC41" s="480"/>
      <c r="BD41" s="480"/>
      <c r="BE41" s="480"/>
      <c r="BF41" s="480"/>
      <c r="BG41" s="480"/>
      <c r="BH41" s="480"/>
      <c r="BI41" s="480"/>
      <c r="BJ41" s="480"/>
      <c r="BK41" s="480"/>
      <c r="BL41" s="480"/>
      <c r="BM41" s="480"/>
      <c r="BN41" s="480"/>
      <c r="BO41" s="480"/>
      <c r="BP41" s="480"/>
      <c r="BQ41" s="480"/>
      <c r="BR41" s="480"/>
      <c r="BS41" s="480"/>
      <c r="BT41" s="480"/>
      <c r="BU41" s="480"/>
      <c r="BV41" s="480"/>
      <c r="BW41" s="480"/>
      <c r="BX41" s="480"/>
    </row>
    <row r="42" spans="1:76" s="472" customFormat="1" ht="12.75">
      <c r="A42" s="808" t="s">
        <v>3317</v>
      </c>
      <c r="B42" s="480">
        <v>75.118719376034164</v>
      </c>
      <c r="C42" s="480">
        <v>-0.40955253292323002</v>
      </c>
      <c r="D42" s="480">
        <v>-8.8929406721301785</v>
      </c>
      <c r="E42" s="480">
        <v>20.519966706415889</v>
      </c>
      <c r="F42" s="480">
        <v>63.901245874671687</v>
      </c>
      <c r="G42" s="480">
        <v>121.23812609737334</v>
      </c>
      <c r="H42" s="480">
        <v>16.92145949141791</v>
      </c>
      <c r="I42" s="480">
        <v>25.843817148609773</v>
      </c>
      <c r="J42" s="480">
        <v>12.843901225009438</v>
      </c>
      <c r="K42" s="480">
        <v>65.628948232336228</v>
      </c>
      <c r="L42" s="480">
        <v>260.03672686340849</v>
      </c>
      <c r="M42" s="480">
        <v>23.82003495442369</v>
      </c>
      <c r="N42" s="480">
        <v>23.91824467643341</v>
      </c>
      <c r="O42" s="480">
        <v>39.459534509340457</v>
      </c>
      <c r="P42" s="480">
        <v>172.83891272321097</v>
      </c>
      <c r="Q42" s="480">
        <v>362.29069762432528</v>
      </c>
      <c r="R42" s="480">
        <v>62.789952177571877</v>
      </c>
      <c r="S42" s="480">
        <v>114.56896585136292</v>
      </c>
      <c r="T42" s="480">
        <v>91.985413745460107</v>
      </c>
      <c r="U42" s="480">
        <v>92.946365849930373</v>
      </c>
      <c r="V42" s="480">
        <v>231.79161322761496</v>
      </c>
      <c r="W42" s="480">
        <v>67.368789898727613</v>
      </c>
      <c r="X42" s="480">
        <v>71.05755978368083</v>
      </c>
      <c r="Y42" s="480">
        <v>10.890626118889166</v>
      </c>
      <c r="Z42" s="480">
        <v>82.474637426317344</v>
      </c>
      <c r="AA42" s="480">
        <v>283.77561100321111</v>
      </c>
      <c r="AB42" s="480">
        <v>44.862684189426083</v>
      </c>
      <c r="AC42" s="480">
        <v>38.798603808167712</v>
      </c>
      <c r="AD42" s="480">
        <v>55.934237974073426</v>
      </c>
      <c r="AE42" s="480">
        <v>144.18008503154385</v>
      </c>
      <c r="AF42" s="480">
        <v>220.53084141196018</v>
      </c>
      <c r="AG42" s="480">
        <v>33.109651859268496</v>
      </c>
      <c r="AH42" s="480">
        <v>39.089532310511302</v>
      </c>
      <c r="AI42" s="480">
        <v>47.924435423096199</v>
      </c>
      <c r="AJ42" s="480">
        <v>100.40722181908419</v>
      </c>
      <c r="AK42" s="480">
        <v>71.079146633720569</v>
      </c>
      <c r="AL42" s="480">
        <v>25.971091133738405</v>
      </c>
      <c r="AM42" s="480">
        <v>30.493890398549972</v>
      </c>
      <c r="AN42" s="480">
        <v>-23.256237975128975</v>
      </c>
      <c r="AO42" s="480">
        <v>37.870403076561168</v>
      </c>
      <c r="AP42" s="480">
        <v>40.739143580407514</v>
      </c>
      <c r="AQ42" s="480">
        <v>16.212715726591622</v>
      </c>
      <c r="AR42" s="480">
        <v>-3.1689315644356348</v>
      </c>
      <c r="AS42" s="480">
        <v>-11.137246107848526</v>
      </c>
      <c r="AT42" s="480">
        <v>38.832605526100053</v>
      </c>
      <c r="AU42" s="480">
        <v>90.076697602286387</v>
      </c>
      <c r="AV42" s="480">
        <v>24.812077138641936</v>
      </c>
      <c r="AW42" s="480">
        <v>18.450391455474279</v>
      </c>
      <c r="AX42" s="480">
        <v>11.325773454857181</v>
      </c>
      <c r="AY42" s="480">
        <v>35.488455553312988</v>
      </c>
      <c r="AZ42" s="480">
        <v>-12.745664982885616</v>
      </c>
      <c r="BA42" s="480">
        <v>2.820950429300165</v>
      </c>
      <c r="BB42" s="480">
        <v>4.9373617243515486</v>
      </c>
      <c r="BC42" s="480">
        <v>-2.3853652036395872</v>
      </c>
      <c r="BD42" s="480">
        <v>-18.118611932897743</v>
      </c>
      <c r="BE42" s="480">
        <v>133.2381684974734</v>
      </c>
      <c r="BF42" s="480">
        <v>0.24483496428246454</v>
      </c>
      <c r="BG42" s="480">
        <v>26.266122158602059</v>
      </c>
      <c r="BH42" s="480">
        <v>83.719420510756279</v>
      </c>
      <c r="BI42" s="480">
        <v>23.007790863832586</v>
      </c>
      <c r="BJ42" s="480">
        <v>22.530123866511261</v>
      </c>
      <c r="BK42" s="480">
        <v>8.7648330941148807</v>
      </c>
      <c r="BL42" s="480">
        <v>-24.153287302130657</v>
      </c>
      <c r="BM42" s="480">
        <v>14.159337299572591</v>
      </c>
      <c r="BN42" s="480">
        <v>23.759240774954446</v>
      </c>
      <c r="BO42" s="480">
        <v>332.8186843104329</v>
      </c>
      <c r="BP42" s="480">
        <v>80.282862483160031</v>
      </c>
      <c r="BQ42" s="480">
        <v>136.83192435243461</v>
      </c>
      <c r="BR42" s="480">
        <v>17.82093965682418</v>
      </c>
      <c r="BS42" s="480">
        <v>97.882957818014091</v>
      </c>
      <c r="BT42" s="480">
        <v>968.5938251136788</v>
      </c>
      <c r="BU42" s="480">
        <v>140.64598572002839</v>
      </c>
      <c r="BV42" s="480">
        <v>146.33876183201181</v>
      </c>
      <c r="BW42" s="480">
        <v>67.561063949064732</v>
      </c>
      <c r="BX42" s="480">
        <v>614.04801361257387</v>
      </c>
    </row>
    <row r="43" spans="1:76" s="472" customFormat="1" ht="12.75">
      <c r="A43" s="809" t="s">
        <v>3318</v>
      </c>
      <c r="B43" s="480">
        <v>10.00509820774959</v>
      </c>
      <c r="C43" s="480">
        <v>0.56999999999999995</v>
      </c>
      <c r="D43" s="480">
        <v>2.0831175059952041</v>
      </c>
      <c r="E43" s="480">
        <v>2.1419807017543859</v>
      </c>
      <c r="F43" s="480">
        <v>5.21</v>
      </c>
      <c r="G43" s="480">
        <v>38.177400000000006</v>
      </c>
      <c r="H43" s="480">
        <v>5.5045000000000002</v>
      </c>
      <c r="I43" s="480">
        <v>7.7729000000000017</v>
      </c>
      <c r="J43" s="480">
        <v>10.600000000000001</v>
      </c>
      <c r="K43" s="480">
        <v>14.300000000000002</v>
      </c>
      <c r="L43" s="480">
        <v>96.089200000000034</v>
      </c>
      <c r="M43" s="480">
        <v>22.928800000000003</v>
      </c>
      <c r="N43" s="480">
        <v>36.256900000000009</v>
      </c>
      <c r="O43" s="480">
        <v>0.86189999999999856</v>
      </c>
      <c r="P43" s="480">
        <v>36.041600000000024</v>
      </c>
      <c r="Q43" s="480">
        <v>46.757278144095793</v>
      </c>
      <c r="R43" s="480">
        <v>-31.569229656732769</v>
      </c>
      <c r="S43" s="480">
        <v>5.7890030556019338</v>
      </c>
      <c r="T43" s="480">
        <v>13.382965568586965</v>
      </c>
      <c r="U43" s="480">
        <v>59.154539176639666</v>
      </c>
      <c r="V43" s="480">
        <v>83.040800000000004</v>
      </c>
      <c r="W43" s="480">
        <v>33.126500000000007</v>
      </c>
      <c r="X43" s="480">
        <v>13.7257</v>
      </c>
      <c r="Y43" s="480">
        <v>7.9278000000000004</v>
      </c>
      <c r="Z43" s="480">
        <v>28.260799999999996</v>
      </c>
      <c r="AA43" s="480">
        <v>86.60621338</v>
      </c>
      <c r="AB43" s="480">
        <v>9.4429999999999996</v>
      </c>
      <c r="AC43" s="480">
        <v>14.58816238</v>
      </c>
      <c r="AD43" s="480">
        <v>10.698466</v>
      </c>
      <c r="AE43" s="480">
        <v>51.876585000000006</v>
      </c>
      <c r="AF43" s="480">
        <v>38.353926999999999</v>
      </c>
      <c r="AG43" s="480">
        <v>-5.3377729999999994</v>
      </c>
      <c r="AH43" s="480">
        <v>12.9252</v>
      </c>
      <c r="AI43" s="480">
        <v>-7.0428999999999995</v>
      </c>
      <c r="AJ43" s="480">
        <v>37.809399999999997</v>
      </c>
      <c r="AK43" s="480">
        <v>-6.8601249609570765</v>
      </c>
      <c r="AL43" s="480">
        <v>-0.60395000000000021</v>
      </c>
      <c r="AM43" s="480">
        <v>14.15999740618507</v>
      </c>
      <c r="AN43" s="480">
        <v>-3.4585719316624557</v>
      </c>
      <c r="AO43" s="480">
        <v>-16.957600435479691</v>
      </c>
      <c r="AP43" s="480">
        <v>-1.0932671229568385</v>
      </c>
      <c r="AQ43" s="480">
        <v>10.833129999999999</v>
      </c>
      <c r="AR43" s="480">
        <v>-8.4702160000000006</v>
      </c>
      <c r="AS43" s="480">
        <v>11.420184740408956</v>
      </c>
      <c r="AT43" s="480">
        <v>-14.876365863365793</v>
      </c>
      <c r="AU43" s="480">
        <v>4.6652067014384935</v>
      </c>
      <c r="AV43" s="480">
        <v>0.60060670143849482</v>
      </c>
      <c r="AW43" s="480">
        <v>-8.1880000000000006</v>
      </c>
      <c r="AX43" s="480">
        <v>7.6441999999999979</v>
      </c>
      <c r="AY43" s="480">
        <v>4.6084000000000014</v>
      </c>
      <c r="AZ43" s="480">
        <v>45.544627799999994</v>
      </c>
      <c r="BA43" s="480">
        <v>4.2383999999999995</v>
      </c>
      <c r="BB43" s="480">
        <v>1.4795999999999987</v>
      </c>
      <c r="BC43" s="480">
        <v>5.9278999999999993</v>
      </c>
      <c r="BD43" s="480">
        <v>33.898727799999996</v>
      </c>
      <c r="BE43" s="480">
        <v>131.52653589169833</v>
      </c>
      <c r="BF43" s="480">
        <v>15.7667</v>
      </c>
      <c r="BG43" s="480">
        <v>102.41803589169834</v>
      </c>
      <c r="BH43" s="480">
        <v>16.083799999999997</v>
      </c>
      <c r="BI43" s="480">
        <v>-2.7419999999999902</v>
      </c>
      <c r="BJ43" s="480">
        <v>42.565248299999979</v>
      </c>
      <c r="BK43" s="480">
        <v>20.569016099999999</v>
      </c>
      <c r="BL43" s="480">
        <v>-1.4849185000000027</v>
      </c>
      <c r="BM43" s="480">
        <v>27.7954899</v>
      </c>
      <c r="BN43" s="480">
        <v>-4.3143392000000169</v>
      </c>
      <c r="BO43" s="480">
        <v>182.02290249999999</v>
      </c>
      <c r="BP43" s="480">
        <v>10.855410999999997</v>
      </c>
      <c r="BQ43" s="480">
        <v>112.9425068</v>
      </c>
      <c r="BR43" s="480">
        <v>-15.289988000000005</v>
      </c>
      <c r="BS43" s="480">
        <v>73.514972700000015</v>
      </c>
      <c r="BT43" s="480">
        <v>208.9423276</v>
      </c>
      <c r="BU43" s="480">
        <v>55.542730300000002</v>
      </c>
      <c r="BV43" s="480">
        <v>56.646086099999984</v>
      </c>
      <c r="BW43" s="480">
        <v>78.38461439999999</v>
      </c>
      <c r="BX43" s="480">
        <v>18.368896800000016</v>
      </c>
    </row>
    <row r="44" spans="1:76" s="472" customFormat="1" ht="12.75">
      <c r="A44" s="809" t="s">
        <v>3319</v>
      </c>
      <c r="B44" s="480">
        <v>0</v>
      </c>
      <c r="C44" s="480">
        <v>0</v>
      </c>
      <c r="D44" s="480">
        <v>0</v>
      </c>
      <c r="E44" s="480">
        <v>0</v>
      </c>
      <c r="F44" s="480">
        <v>0</v>
      </c>
      <c r="G44" s="480">
        <v>0</v>
      </c>
      <c r="H44" s="480">
        <v>0</v>
      </c>
      <c r="I44" s="480">
        <v>0</v>
      </c>
      <c r="J44" s="480">
        <v>0</v>
      </c>
      <c r="K44" s="480">
        <v>0</v>
      </c>
      <c r="L44" s="480">
        <v>1.6859729091275315</v>
      </c>
      <c r="M44" s="480">
        <v>0</v>
      </c>
      <c r="N44" s="480">
        <v>0</v>
      </c>
      <c r="O44" s="480">
        <v>0</v>
      </c>
      <c r="P44" s="480">
        <v>1.6859729091275315</v>
      </c>
      <c r="Q44" s="480">
        <v>-1.6859729091275315</v>
      </c>
      <c r="R44" s="480">
        <v>0.53489277000000035</v>
      </c>
      <c r="S44" s="480">
        <v>-0.80296472150446629</v>
      </c>
      <c r="T44" s="480">
        <v>-1.486494518495534</v>
      </c>
      <c r="U44" s="480">
        <v>6.859356087246829E-2</v>
      </c>
      <c r="V44" s="480">
        <v>5.65301337</v>
      </c>
      <c r="W44" s="480">
        <v>-5.8564999999999992E-2</v>
      </c>
      <c r="X44" s="480">
        <v>4.0555513699999999</v>
      </c>
      <c r="Y44" s="480">
        <v>-0.95959600000000034</v>
      </c>
      <c r="Z44" s="480">
        <v>2.6156230000000003</v>
      </c>
      <c r="AA44" s="480">
        <v>-4.3410426300000005</v>
      </c>
      <c r="AB44" s="480">
        <v>0.95728999999999997</v>
      </c>
      <c r="AC44" s="480">
        <v>-0.94483600000000001</v>
      </c>
      <c r="AD44" s="480">
        <v>-2.5093299999999998</v>
      </c>
      <c r="AE44" s="480">
        <v>-1.8441666300000001</v>
      </c>
      <c r="AF44" s="480">
        <v>-8.5611000000000048E-2</v>
      </c>
      <c r="AG44" s="480">
        <v>-0.33541100000000001</v>
      </c>
      <c r="AH44" s="480">
        <v>8.8000000000000005E-3</v>
      </c>
      <c r="AI44" s="480">
        <v>0.24099999999999999</v>
      </c>
      <c r="AJ44" s="480">
        <v>0</v>
      </c>
      <c r="AK44" s="480">
        <v>-1.2876634610662321</v>
      </c>
      <c r="AL44" s="480">
        <v>3.6987914808401162E-2</v>
      </c>
      <c r="AM44" s="480">
        <v>6.5923942855987572E-2</v>
      </c>
      <c r="AN44" s="480">
        <v>0.21701058103591403</v>
      </c>
      <c r="AO44" s="480">
        <v>-1.6075858997665349</v>
      </c>
      <c r="AP44" s="480">
        <v>1.1712083585918367</v>
      </c>
      <c r="AQ44" s="480">
        <v>0.92642687564310855</v>
      </c>
      <c r="AR44" s="480">
        <v>-0.12421851705127222</v>
      </c>
      <c r="AS44" s="480">
        <v>0.25900000000000034</v>
      </c>
      <c r="AT44" s="480">
        <v>0.10999999999999988</v>
      </c>
      <c r="AU44" s="480">
        <v>-12.005377771755274</v>
      </c>
      <c r="AV44" s="480">
        <v>2.1960000000000006</v>
      </c>
      <c r="AW44" s="480">
        <v>0.83417954999999466</v>
      </c>
      <c r="AX44" s="480">
        <v>-9.4700602217552703</v>
      </c>
      <c r="AY44" s="480">
        <v>-5.5654971</v>
      </c>
      <c r="AZ44" s="480">
        <v>6.0107968312094862</v>
      </c>
      <c r="BA44" s="480">
        <v>11.132174237198861</v>
      </c>
      <c r="BB44" s="480">
        <v>1.2947444899999994</v>
      </c>
      <c r="BC44" s="480">
        <v>11.876542969489659</v>
      </c>
      <c r="BD44" s="480">
        <v>-18.292664865479033</v>
      </c>
      <c r="BE44" s="480">
        <v>-9.4537837547634282</v>
      </c>
      <c r="BF44" s="480">
        <v>7.0533643530232091</v>
      </c>
      <c r="BG44" s="480">
        <v>0.50378728644243109</v>
      </c>
      <c r="BH44" s="480">
        <v>2.8555675770930638E-2</v>
      </c>
      <c r="BI44" s="480">
        <v>-17.03949107</v>
      </c>
      <c r="BJ44" s="480">
        <v>2.2647470509337793</v>
      </c>
      <c r="BK44" s="480">
        <v>-5.9725074972322751</v>
      </c>
      <c r="BL44" s="480">
        <v>0.64745729000000019</v>
      </c>
      <c r="BM44" s="480">
        <v>6.335870461070332</v>
      </c>
      <c r="BN44" s="480">
        <v>1.2539267970957222</v>
      </c>
      <c r="BO44" s="480">
        <v>-2.9836152092499866</v>
      </c>
      <c r="BP44" s="480">
        <v>-1.5753826500000017</v>
      </c>
      <c r="BQ44" s="480">
        <v>-2.1290428692499854</v>
      </c>
      <c r="BR44" s="480">
        <v>-0.31477239999999984</v>
      </c>
      <c r="BS44" s="480">
        <v>1.0355827099999999</v>
      </c>
      <c r="BT44" s="480">
        <v>-28.302417837991335</v>
      </c>
      <c r="BU44" s="480">
        <v>-6.4717393269848711E-2</v>
      </c>
      <c r="BV44" s="480">
        <v>-4.4356493399999977</v>
      </c>
      <c r="BW44" s="480">
        <v>0.47409259396269654</v>
      </c>
      <c r="BX44" s="480">
        <v>-24.276143698684184</v>
      </c>
    </row>
    <row r="45" spans="1:76" s="472" customFormat="1" ht="12.75">
      <c r="A45" s="809" t="s">
        <v>3320</v>
      </c>
      <c r="B45" s="480">
        <v>0</v>
      </c>
      <c r="C45" s="480">
        <v>0</v>
      </c>
      <c r="D45" s="480">
        <v>0</v>
      </c>
      <c r="E45" s="480">
        <v>0</v>
      </c>
      <c r="F45" s="480">
        <v>0</v>
      </c>
      <c r="G45" s="480">
        <v>0</v>
      </c>
      <c r="H45" s="480">
        <v>0</v>
      </c>
      <c r="I45" s="480">
        <v>0</v>
      </c>
      <c r="J45" s="480">
        <v>0</v>
      </c>
      <c r="K45" s="480">
        <v>0</v>
      </c>
      <c r="L45" s="480">
        <v>0</v>
      </c>
      <c r="M45" s="480">
        <v>0</v>
      </c>
      <c r="N45" s="480">
        <v>0</v>
      </c>
      <c r="O45" s="480">
        <v>0</v>
      </c>
      <c r="P45" s="480">
        <v>0</v>
      </c>
      <c r="Q45" s="480">
        <v>0</v>
      </c>
      <c r="R45" s="480">
        <v>0</v>
      </c>
      <c r="S45" s="480">
        <v>0</v>
      </c>
      <c r="T45" s="480">
        <v>0</v>
      </c>
      <c r="U45" s="480">
        <v>0</v>
      </c>
      <c r="V45" s="480">
        <v>18.9786465</v>
      </c>
      <c r="W45" s="480">
        <v>0</v>
      </c>
      <c r="X45" s="480">
        <v>4.7009999999999996</v>
      </c>
      <c r="Y45" s="480">
        <v>5.5639649999999996</v>
      </c>
      <c r="Z45" s="480">
        <v>8.7136814999999999</v>
      </c>
      <c r="AA45" s="480">
        <v>30.620999999999999</v>
      </c>
      <c r="AB45" s="480">
        <v>10.337999999999999</v>
      </c>
      <c r="AC45" s="480">
        <v>8.657</v>
      </c>
      <c r="AD45" s="480">
        <v>7.657</v>
      </c>
      <c r="AE45" s="480">
        <v>3.9689999999999999</v>
      </c>
      <c r="AF45" s="480">
        <v>26.362000000000002</v>
      </c>
      <c r="AG45" s="480">
        <v>6.7149999999999999</v>
      </c>
      <c r="AH45" s="480">
        <v>7.5190000000000001</v>
      </c>
      <c r="AI45" s="480">
        <v>9.6189999999999998</v>
      </c>
      <c r="AJ45" s="480">
        <v>2.5089999999999999</v>
      </c>
      <c r="AK45" s="480">
        <v>25.756</v>
      </c>
      <c r="AL45" s="480">
        <v>4.3479999999999999</v>
      </c>
      <c r="AM45" s="480">
        <v>3.7509999999999999</v>
      </c>
      <c r="AN45" s="480">
        <v>10.789</v>
      </c>
      <c r="AO45" s="480">
        <v>6.8680000000000003</v>
      </c>
      <c r="AP45" s="480">
        <v>17.591000000000001</v>
      </c>
      <c r="AQ45" s="480">
        <v>4.3940000000000001</v>
      </c>
      <c r="AR45" s="480">
        <v>4.7510000000000003</v>
      </c>
      <c r="AS45" s="480">
        <v>1.587</v>
      </c>
      <c r="AT45" s="480">
        <v>6.859</v>
      </c>
      <c r="AU45" s="480">
        <v>-5.1110000000000007</v>
      </c>
      <c r="AV45" s="480">
        <v>9.1999999999999998E-2</v>
      </c>
      <c r="AW45" s="480">
        <v>-0.39</v>
      </c>
      <c r="AX45" s="480">
        <v>-3.9670000000000001</v>
      </c>
      <c r="AY45" s="480">
        <v>-0.84599999999999997</v>
      </c>
      <c r="AZ45" s="480">
        <v>-20.015999999999998</v>
      </c>
      <c r="BA45" s="480">
        <v>-5.3090000000000002</v>
      </c>
      <c r="BB45" s="480">
        <v>-3.012</v>
      </c>
      <c r="BC45" s="480">
        <v>-8.4239999999999995</v>
      </c>
      <c r="BD45" s="480">
        <v>-3.2709999999999999</v>
      </c>
      <c r="BE45" s="480">
        <v>-20.452999999999999</v>
      </c>
      <c r="BF45" s="480">
        <v>-6.0069999999999997</v>
      </c>
      <c r="BG45" s="480">
        <v>-14.446</v>
      </c>
      <c r="BH45" s="480">
        <v>0</v>
      </c>
      <c r="BI45" s="480">
        <v>0</v>
      </c>
      <c r="BJ45" s="480">
        <v>0</v>
      </c>
      <c r="BK45" s="480">
        <v>0</v>
      </c>
      <c r="BL45" s="480">
        <v>0</v>
      </c>
      <c r="BM45" s="480">
        <v>0</v>
      </c>
      <c r="BN45" s="480">
        <v>0</v>
      </c>
      <c r="BO45" s="480">
        <v>0</v>
      </c>
      <c r="BP45" s="480">
        <v>0</v>
      </c>
      <c r="BQ45" s="480">
        <v>0</v>
      </c>
      <c r="BR45" s="480">
        <v>0</v>
      </c>
      <c r="BS45" s="480">
        <v>0</v>
      </c>
      <c r="BT45" s="480">
        <v>0</v>
      </c>
      <c r="BU45" s="480">
        <v>0</v>
      </c>
      <c r="BV45" s="480">
        <v>0</v>
      </c>
      <c r="BW45" s="480">
        <v>0</v>
      </c>
      <c r="BX45" s="480">
        <v>0</v>
      </c>
    </row>
    <row r="46" spans="1:76" s="472" customFormat="1" ht="12.75">
      <c r="A46" s="809" t="s">
        <v>3321</v>
      </c>
      <c r="B46" s="480">
        <v>65.113621168284581</v>
      </c>
      <c r="C46" s="480">
        <v>-0.97955253292322997</v>
      </c>
      <c r="D46" s="480">
        <v>-10.976058178125383</v>
      </c>
      <c r="E46" s="480">
        <v>18.377986004661505</v>
      </c>
      <c r="F46" s="480">
        <v>58.691245874671687</v>
      </c>
      <c r="G46" s="480">
        <v>83.060726097373333</v>
      </c>
      <c r="H46" s="480">
        <v>11.416959491417909</v>
      </c>
      <c r="I46" s="480">
        <v>18.070917148609773</v>
      </c>
      <c r="J46" s="480">
        <v>2.2439012250094361</v>
      </c>
      <c r="K46" s="480">
        <v>51.328948232336224</v>
      </c>
      <c r="L46" s="480">
        <v>162.26155395428097</v>
      </c>
      <c r="M46" s="480">
        <v>0.89123495442368839</v>
      </c>
      <c r="N46" s="480">
        <v>-12.338655323566597</v>
      </c>
      <c r="O46" s="480">
        <v>38.597634509340459</v>
      </c>
      <c r="P46" s="480">
        <v>135.11133981408341</v>
      </c>
      <c r="Q46" s="480">
        <v>317.21939238935704</v>
      </c>
      <c r="R46" s="480">
        <v>93.824289064304651</v>
      </c>
      <c r="S46" s="480">
        <v>109.58292751726545</v>
      </c>
      <c r="T46" s="480">
        <v>80.088942695368672</v>
      </c>
      <c r="U46" s="480">
        <v>33.723233112418242</v>
      </c>
      <c r="V46" s="480">
        <v>124.11915335761495</v>
      </c>
      <c r="W46" s="480">
        <v>34.300854898727607</v>
      </c>
      <c r="X46" s="480">
        <v>48.575308413680837</v>
      </c>
      <c r="Y46" s="480">
        <v>-1.6415428811108326</v>
      </c>
      <c r="Z46" s="480">
        <v>42.884532926317348</v>
      </c>
      <c r="AA46" s="480">
        <v>170.88944025321109</v>
      </c>
      <c r="AB46" s="480">
        <v>24.124394189426084</v>
      </c>
      <c r="AC46" s="480">
        <v>16.498277428167711</v>
      </c>
      <c r="AD46" s="480">
        <v>40.088101974073425</v>
      </c>
      <c r="AE46" s="480">
        <v>90.178666661543858</v>
      </c>
      <c r="AF46" s="480">
        <v>155.90052541196019</v>
      </c>
      <c r="AG46" s="480">
        <v>32.067835859268492</v>
      </c>
      <c r="AH46" s="480">
        <v>18.636532310511299</v>
      </c>
      <c r="AI46" s="480">
        <v>45.107335423096202</v>
      </c>
      <c r="AJ46" s="480">
        <v>60.088821819084188</v>
      </c>
      <c r="AK46" s="480">
        <v>53.47093505574388</v>
      </c>
      <c r="AL46" s="480">
        <v>22.190053218930004</v>
      </c>
      <c r="AM46" s="480">
        <v>12.516969049508916</v>
      </c>
      <c r="AN46" s="480">
        <v>-30.803676624502433</v>
      </c>
      <c r="AO46" s="480">
        <v>49.56758941180739</v>
      </c>
      <c r="AP46" s="480">
        <v>23.070202344772511</v>
      </c>
      <c r="AQ46" s="480">
        <v>5.9158850948513475E-2</v>
      </c>
      <c r="AR46" s="480">
        <v>0.67450295261563742</v>
      </c>
      <c r="AS46" s="480">
        <v>-24.403430848257482</v>
      </c>
      <c r="AT46" s="480">
        <v>46.739971389465843</v>
      </c>
      <c r="AU46" s="480">
        <v>102.52786867260316</v>
      </c>
      <c r="AV46" s="480">
        <v>21.923470437203441</v>
      </c>
      <c r="AW46" s="480">
        <v>26.194211905474283</v>
      </c>
      <c r="AX46" s="480">
        <v>17.118633676612454</v>
      </c>
      <c r="AY46" s="480">
        <v>37.291552653312991</v>
      </c>
      <c r="AZ46" s="480">
        <v>-44.285089614095092</v>
      </c>
      <c r="BA46" s="480">
        <v>-7.2406238078986931</v>
      </c>
      <c r="BB46" s="480">
        <v>5.1750172343515501</v>
      </c>
      <c r="BC46" s="480">
        <v>-11.765808173129244</v>
      </c>
      <c r="BD46" s="480">
        <v>-30.453674867418705</v>
      </c>
      <c r="BE46" s="480">
        <v>31.618416360538468</v>
      </c>
      <c r="BF46" s="480">
        <v>-16.568229388740743</v>
      </c>
      <c r="BG46" s="480">
        <v>-62.209701019538713</v>
      </c>
      <c r="BH46" s="480">
        <v>67.607064834985351</v>
      </c>
      <c r="BI46" s="480">
        <v>42.789281933832576</v>
      </c>
      <c r="BJ46" s="480">
        <v>-22.299871484422503</v>
      </c>
      <c r="BK46" s="480">
        <v>-5.8316755086528431</v>
      </c>
      <c r="BL46" s="480">
        <v>-23.315826092130656</v>
      </c>
      <c r="BM46" s="480">
        <v>-19.972023061497744</v>
      </c>
      <c r="BN46" s="480">
        <v>26.81965317785874</v>
      </c>
      <c r="BO46" s="480">
        <v>153.77939701968288</v>
      </c>
      <c r="BP46" s="480">
        <v>71.002834133160036</v>
      </c>
      <c r="BQ46" s="480">
        <v>26.018460421684587</v>
      </c>
      <c r="BR46" s="480">
        <v>33.425700056824184</v>
      </c>
      <c r="BS46" s="480">
        <v>23.332402408014076</v>
      </c>
      <c r="BT46" s="480">
        <v>787.95391535167016</v>
      </c>
      <c r="BU46" s="480">
        <v>85.167972813298235</v>
      </c>
      <c r="BV46" s="480">
        <v>94.128325072011819</v>
      </c>
      <c r="BW46" s="480">
        <v>-11.297643044897949</v>
      </c>
      <c r="BX46" s="480">
        <v>619.95526051125807</v>
      </c>
    </row>
    <row r="47" spans="1:76" s="472" customFormat="1" ht="12.75">
      <c r="A47" s="810" t="s">
        <v>3322</v>
      </c>
      <c r="B47" s="480">
        <v>-53.029144469311383</v>
      </c>
      <c r="C47" s="480">
        <v>-2.451982846512081</v>
      </c>
      <c r="D47" s="480">
        <v>-24.470983811136215</v>
      </c>
      <c r="E47" s="480">
        <v>-21.064694546232953</v>
      </c>
      <c r="F47" s="480">
        <v>-5.041483265430136</v>
      </c>
      <c r="G47" s="480">
        <v>-43.237075354048187</v>
      </c>
      <c r="H47" s="480">
        <v>-17.734359220347379</v>
      </c>
      <c r="I47" s="480">
        <v>-32.594155559408172</v>
      </c>
      <c r="J47" s="480">
        <v>-10.255561592691693</v>
      </c>
      <c r="K47" s="480">
        <v>17.347001018399055</v>
      </c>
      <c r="L47" s="480">
        <v>11.998505869060498</v>
      </c>
      <c r="M47" s="480">
        <v>-2.2079552248116938</v>
      </c>
      <c r="N47" s="480">
        <v>-3.5988545781832926</v>
      </c>
      <c r="O47" s="480">
        <v>-15.948430677363932</v>
      </c>
      <c r="P47" s="480">
        <v>33.753746349419416</v>
      </c>
      <c r="Q47" s="480">
        <v>1.8942474509096705</v>
      </c>
      <c r="R47" s="480">
        <v>-34.837271371476817</v>
      </c>
      <c r="S47" s="480">
        <v>-39.548133529447441</v>
      </c>
      <c r="T47" s="480">
        <v>66.91470743314261</v>
      </c>
      <c r="U47" s="480">
        <v>9.3649449186913181</v>
      </c>
      <c r="V47" s="480">
        <v>-61.21080223831963</v>
      </c>
      <c r="W47" s="480">
        <v>-1.084547823803127</v>
      </c>
      <c r="X47" s="480">
        <v>-25.741345804177918</v>
      </c>
      <c r="Y47" s="480">
        <v>-7.2115433153707249</v>
      </c>
      <c r="Z47" s="480">
        <v>-27.173365294967862</v>
      </c>
      <c r="AA47" s="480">
        <v>-85.490024216231873</v>
      </c>
      <c r="AB47" s="480">
        <v>-69.099317588094081</v>
      </c>
      <c r="AC47" s="480">
        <v>-44.420937837068358</v>
      </c>
      <c r="AD47" s="480">
        <v>2.1950805414228576</v>
      </c>
      <c r="AE47" s="480">
        <v>25.835150667507715</v>
      </c>
      <c r="AF47" s="480">
        <v>-0.76858400651160519</v>
      </c>
      <c r="AG47" s="480">
        <v>9.7956640618618724</v>
      </c>
      <c r="AH47" s="480">
        <v>-10.033528904826868</v>
      </c>
      <c r="AI47" s="480">
        <v>-1.9921983055052042</v>
      </c>
      <c r="AJ47" s="480">
        <v>1.4614791419585949</v>
      </c>
      <c r="AK47" s="480">
        <v>-29.127962614052535</v>
      </c>
      <c r="AL47" s="480">
        <v>-9.8286057687247137</v>
      </c>
      <c r="AM47" s="480">
        <v>-20.897573971140758</v>
      </c>
      <c r="AN47" s="480">
        <v>-50.468663673080528</v>
      </c>
      <c r="AO47" s="480">
        <v>52.066880798893465</v>
      </c>
      <c r="AP47" s="480">
        <v>-9.4256194975425416</v>
      </c>
      <c r="AQ47" s="480">
        <v>-9.912505214870313</v>
      </c>
      <c r="AR47" s="480">
        <v>6.7396325127272219</v>
      </c>
      <c r="AS47" s="480">
        <v>-35.280541015909137</v>
      </c>
      <c r="AT47" s="480">
        <v>29.027794220509683</v>
      </c>
      <c r="AU47" s="480">
        <v>28.18956183907035</v>
      </c>
      <c r="AV47" s="480">
        <v>5.0945164594632821</v>
      </c>
      <c r="AW47" s="480">
        <v>57.883798457193123</v>
      </c>
      <c r="AX47" s="480">
        <v>-29.887278102097241</v>
      </c>
      <c r="AY47" s="480">
        <v>-4.9014749754888118</v>
      </c>
      <c r="AZ47" s="480">
        <v>-76.636518705872248</v>
      </c>
      <c r="BA47" s="480">
        <v>-27.27717266535042</v>
      </c>
      <c r="BB47" s="480">
        <v>-6.8776400189796192</v>
      </c>
      <c r="BC47" s="480">
        <v>-74.066635319008228</v>
      </c>
      <c r="BD47" s="480">
        <v>31.584929297466012</v>
      </c>
      <c r="BE47" s="480">
        <v>-35.7705640894293</v>
      </c>
      <c r="BF47" s="480">
        <v>7.3704956099681596</v>
      </c>
      <c r="BG47" s="480">
        <v>-89.9164222840039</v>
      </c>
      <c r="BH47" s="480">
        <v>22.131526920362361</v>
      </c>
      <c r="BI47" s="480">
        <v>24.643835664244079</v>
      </c>
      <c r="BJ47" s="480">
        <v>-47.497325739678075</v>
      </c>
      <c r="BK47" s="480">
        <v>34.825790436724581</v>
      </c>
      <c r="BL47" s="480">
        <v>-46.398543847063493</v>
      </c>
      <c r="BM47" s="480">
        <v>-51.46768832322465</v>
      </c>
      <c r="BN47" s="480">
        <v>15.543115993885486</v>
      </c>
      <c r="BO47" s="480">
        <v>-23.983883105626337</v>
      </c>
      <c r="BP47" s="480">
        <v>55.680413318458704</v>
      </c>
      <c r="BQ47" s="480">
        <v>-25.068525146231771</v>
      </c>
      <c r="BR47" s="480">
        <v>-20.795368272458585</v>
      </c>
      <c r="BS47" s="480">
        <v>-33.800403005394685</v>
      </c>
      <c r="BT47" s="480">
        <v>11.530231352090532</v>
      </c>
      <c r="BU47" s="480">
        <v>17.493405969906057</v>
      </c>
      <c r="BV47" s="480">
        <v>-30.901187784879415</v>
      </c>
      <c r="BW47" s="480">
        <v>-18.271418957752299</v>
      </c>
      <c r="BX47" s="480">
        <v>43.209432124816189</v>
      </c>
    </row>
    <row r="48" spans="1:76" s="472" customFormat="1" ht="12.75">
      <c r="A48" s="811" t="s">
        <v>3323</v>
      </c>
      <c r="B48" s="480">
        <v>-13.405439364075367</v>
      </c>
      <c r="C48" s="480">
        <v>2.0095502545332149</v>
      </c>
      <c r="D48" s="480">
        <v>-16.718777576124221</v>
      </c>
      <c r="E48" s="480">
        <v>-3.3850629672855845</v>
      </c>
      <c r="F48" s="480">
        <v>4.6888509248012262</v>
      </c>
      <c r="G48" s="480">
        <v>1.3079786353287837</v>
      </c>
      <c r="H48" s="480">
        <v>3.6532652461389432</v>
      </c>
      <c r="I48" s="480">
        <v>-4.9211425943574589</v>
      </c>
      <c r="J48" s="480">
        <v>3.5345453189180134</v>
      </c>
      <c r="K48" s="480">
        <v>-0.95868933537071399</v>
      </c>
      <c r="L48" s="480">
        <v>-1.1697973945556761</v>
      </c>
      <c r="M48" s="480">
        <v>-8.22246234629797</v>
      </c>
      <c r="N48" s="480">
        <v>2.9934471533667981</v>
      </c>
      <c r="O48" s="480">
        <v>-10.17092600142465</v>
      </c>
      <c r="P48" s="480">
        <v>14.230143799800146</v>
      </c>
      <c r="Q48" s="480">
        <v>1.5842399007545431</v>
      </c>
      <c r="R48" s="480">
        <v>-5.5069665146085605</v>
      </c>
      <c r="S48" s="480">
        <v>8.5455989745071115</v>
      </c>
      <c r="T48" s="480">
        <v>-0.28883544695329277</v>
      </c>
      <c r="U48" s="480">
        <v>-1.1655571121907151</v>
      </c>
      <c r="V48" s="480">
        <v>-18.66713</v>
      </c>
      <c r="W48" s="480">
        <v>0.75601999999999969</v>
      </c>
      <c r="X48" s="480">
        <v>-1.0325199999999999</v>
      </c>
      <c r="Y48" s="480">
        <v>-3.97567</v>
      </c>
      <c r="Z48" s="480">
        <v>-14.414959999999999</v>
      </c>
      <c r="AA48" s="480">
        <v>8.2439999999999998</v>
      </c>
      <c r="AB48" s="480">
        <v>0.74275999999999998</v>
      </c>
      <c r="AC48" s="480">
        <v>6.2455299999999996</v>
      </c>
      <c r="AD48" s="480">
        <v>-1.1268999999999998</v>
      </c>
      <c r="AE48" s="480">
        <v>2.3826099999999997</v>
      </c>
      <c r="AF48" s="480">
        <v>-1.3817537900000003</v>
      </c>
      <c r="AG48" s="480">
        <v>1.6950362799999994</v>
      </c>
      <c r="AH48" s="480">
        <v>-2.5656394099999993</v>
      </c>
      <c r="AI48" s="480">
        <v>1.8111088100000006</v>
      </c>
      <c r="AJ48" s="480">
        <v>-2.322259470000001</v>
      </c>
      <c r="AK48" s="480">
        <v>-1.5606489199999849</v>
      </c>
      <c r="AL48" s="480">
        <v>-0.71856190000000564</v>
      </c>
      <c r="AM48" s="480">
        <v>0.49737000000000031</v>
      </c>
      <c r="AN48" s="480">
        <v>0.48869398000001407</v>
      </c>
      <c r="AO48" s="480">
        <v>-1.8281509999999936</v>
      </c>
      <c r="AP48" s="480">
        <v>-16.455367918199983</v>
      </c>
      <c r="AQ48" s="480">
        <v>-0.28283131999999078</v>
      </c>
      <c r="AR48" s="480">
        <v>-0.4127176000000341</v>
      </c>
      <c r="AS48" s="480">
        <v>-10.230708998199978</v>
      </c>
      <c r="AT48" s="480">
        <v>-5.5291099999999798</v>
      </c>
      <c r="AU48" s="480">
        <v>-42.845992090000024</v>
      </c>
      <c r="AV48" s="480">
        <v>-3.7882830399999876</v>
      </c>
      <c r="AW48" s="480">
        <v>-2.8744355900000182</v>
      </c>
      <c r="AX48" s="480">
        <v>-19.62266725000001</v>
      </c>
      <c r="AY48" s="480">
        <v>-16.56060621000001</v>
      </c>
      <c r="AZ48" s="480">
        <v>-50.153992420000009</v>
      </c>
      <c r="BA48" s="480">
        <v>-4.9063075900000044</v>
      </c>
      <c r="BB48" s="480">
        <v>-24.980217929999995</v>
      </c>
      <c r="BC48" s="480">
        <v>-42.36032367</v>
      </c>
      <c r="BD48" s="480">
        <v>22.092856769999997</v>
      </c>
      <c r="BE48" s="480">
        <v>-63.20553549999989</v>
      </c>
      <c r="BF48" s="480">
        <v>-20.106766079999982</v>
      </c>
      <c r="BG48" s="480">
        <v>12.910508710000036</v>
      </c>
      <c r="BH48" s="480">
        <v>-27.45052708999998</v>
      </c>
      <c r="BI48" s="480">
        <v>-28.558751039999962</v>
      </c>
      <c r="BJ48" s="480">
        <v>-15.128817889997748</v>
      </c>
      <c r="BK48" s="480">
        <v>47.878168700000572</v>
      </c>
      <c r="BL48" s="480">
        <v>-19.034761200000062</v>
      </c>
      <c r="BM48" s="480">
        <v>-27.532456929998361</v>
      </c>
      <c r="BN48" s="480">
        <v>-16.439768459999897</v>
      </c>
      <c r="BO48" s="480">
        <v>-16.975527880001554</v>
      </c>
      <c r="BP48" s="480">
        <v>34.969894060000577</v>
      </c>
      <c r="BQ48" s="480">
        <v>7.1251814199993513</v>
      </c>
      <c r="BR48" s="480">
        <v>-29.891562190000123</v>
      </c>
      <c r="BS48" s="480">
        <v>-29.179041170001359</v>
      </c>
      <c r="BT48" s="480">
        <v>37.903331508358768</v>
      </c>
      <c r="BU48" s="480">
        <v>27.451553510001453</v>
      </c>
      <c r="BV48" s="480">
        <v>4.7397169499985274</v>
      </c>
      <c r="BW48" s="480">
        <v>-19.227325490000588</v>
      </c>
      <c r="BX48" s="480">
        <v>24.939386538359372</v>
      </c>
    </row>
    <row r="49" spans="1:76" s="472" customFormat="1" ht="12.75">
      <c r="A49" s="811" t="s">
        <v>2733</v>
      </c>
      <c r="B49" s="480">
        <v>-39.62370510523602</v>
      </c>
      <c r="C49" s="480">
        <v>-4.4615331010452959</v>
      </c>
      <c r="D49" s="480">
        <v>-7.7522062350119914</v>
      </c>
      <c r="E49" s="480">
        <v>-17.679631578947369</v>
      </c>
      <c r="F49" s="480">
        <v>-9.7303341902313623</v>
      </c>
      <c r="G49" s="480">
        <v>-44.545053989376967</v>
      </c>
      <c r="H49" s="480">
        <v>-21.387624466486322</v>
      </c>
      <c r="I49" s="480">
        <v>-27.673012965050713</v>
      </c>
      <c r="J49" s="480">
        <v>-13.790106911609707</v>
      </c>
      <c r="K49" s="480">
        <v>18.305690353769769</v>
      </c>
      <c r="L49" s="480">
        <v>13.168303263616178</v>
      </c>
      <c r="M49" s="480">
        <v>6.0145071214862762</v>
      </c>
      <c r="N49" s="480">
        <v>-6.5923017315500907</v>
      </c>
      <c r="O49" s="480">
        <v>-5.7775046759392819</v>
      </c>
      <c r="P49" s="480">
        <v>19.523602549619273</v>
      </c>
      <c r="Q49" s="480">
        <v>0.31000755015513448</v>
      </c>
      <c r="R49" s="480">
        <v>-29.330304856868253</v>
      </c>
      <c r="S49" s="480">
        <v>-48.093732503954548</v>
      </c>
      <c r="T49" s="480">
        <v>67.20354288009591</v>
      </c>
      <c r="U49" s="480">
        <v>10.530502030882033</v>
      </c>
      <c r="V49" s="480">
        <v>-42.54367223831963</v>
      </c>
      <c r="W49" s="480">
        <v>-1.8405678238031262</v>
      </c>
      <c r="X49" s="480">
        <v>-24.708825804177916</v>
      </c>
      <c r="Y49" s="480">
        <v>-3.2358733153707249</v>
      </c>
      <c r="Z49" s="480">
        <v>-12.758405294967863</v>
      </c>
      <c r="AA49" s="480">
        <v>-93.734024216231873</v>
      </c>
      <c r="AB49" s="480">
        <v>-69.842077588094085</v>
      </c>
      <c r="AC49" s="480">
        <v>-50.66646783706836</v>
      </c>
      <c r="AD49" s="480">
        <v>3.3219805414228571</v>
      </c>
      <c r="AE49" s="480">
        <v>23.452540667507716</v>
      </c>
      <c r="AF49" s="480">
        <v>0.61316978348839424</v>
      </c>
      <c r="AG49" s="480">
        <v>8.1006277818618724</v>
      </c>
      <c r="AH49" s="480">
        <v>-7.4678894948268688</v>
      </c>
      <c r="AI49" s="480">
        <v>-3.8033071155052056</v>
      </c>
      <c r="AJ49" s="480">
        <v>3.7837386119585963</v>
      </c>
      <c r="AK49" s="480">
        <v>-27.567313694052544</v>
      </c>
      <c r="AL49" s="480">
        <v>-9.1100438687247074</v>
      </c>
      <c r="AM49" s="480">
        <v>-21.394943971140755</v>
      </c>
      <c r="AN49" s="480">
        <v>-50.957357653080535</v>
      </c>
      <c r="AO49" s="480">
        <v>53.895031798893456</v>
      </c>
      <c r="AP49" s="480">
        <v>7.029748420657441</v>
      </c>
      <c r="AQ49" s="480">
        <v>-9.6296738948703222</v>
      </c>
      <c r="AR49" s="480">
        <v>7.1523501127272562</v>
      </c>
      <c r="AS49" s="480">
        <v>-25.049832017709157</v>
      </c>
      <c r="AT49" s="480">
        <v>34.556904220509665</v>
      </c>
      <c r="AU49" s="480">
        <v>71.035553929070375</v>
      </c>
      <c r="AV49" s="480">
        <v>8.8827994994632711</v>
      </c>
      <c r="AW49" s="480">
        <v>60.758234047193142</v>
      </c>
      <c r="AX49" s="480">
        <v>-10.264610852097231</v>
      </c>
      <c r="AY49" s="480">
        <v>11.6591312345112</v>
      </c>
      <c r="AZ49" s="480">
        <v>-26.482526285872261</v>
      </c>
      <c r="BA49" s="480">
        <v>-22.370865075350416</v>
      </c>
      <c r="BB49" s="480">
        <v>18.102577911020376</v>
      </c>
      <c r="BC49" s="480">
        <v>-31.706311649008235</v>
      </c>
      <c r="BD49" s="480">
        <v>9.4920725274660143</v>
      </c>
      <c r="BE49" s="480">
        <v>27.434971410570597</v>
      </c>
      <c r="BF49" s="480">
        <v>27.477261689968142</v>
      </c>
      <c r="BG49" s="480">
        <v>-102.82693099400393</v>
      </c>
      <c r="BH49" s="480">
        <v>49.582054010362342</v>
      </c>
      <c r="BI49" s="480">
        <v>53.202586704244041</v>
      </c>
      <c r="BJ49" s="480">
        <v>-32.36850784968032</v>
      </c>
      <c r="BK49" s="480">
        <v>-13.052378263275989</v>
      </c>
      <c r="BL49" s="480">
        <v>-27.363782647063427</v>
      </c>
      <c r="BM49" s="480">
        <v>-23.935231393226285</v>
      </c>
      <c r="BN49" s="480">
        <v>31.982884453885383</v>
      </c>
      <c r="BO49" s="480">
        <v>-7.0083552256247863</v>
      </c>
      <c r="BP49" s="480">
        <v>20.710519258458124</v>
      </c>
      <c r="BQ49" s="480">
        <v>-32.193706566231121</v>
      </c>
      <c r="BR49" s="480">
        <v>9.0961939175415374</v>
      </c>
      <c r="BS49" s="480">
        <v>-4.6213618353933263</v>
      </c>
      <c r="BT49" s="480">
        <v>-26.373100156268226</v>
      </c>
      <c r="BU49" s="480">
        <v>-9.9581475400953963</v>
      </c>
      <c r="BV49" s="480">
        <v>-35.640904734877942</v>
      </c>
      <c r="BW49" s="480">
        <v>0.95590653224829003</v>
      </c>
      <c r="BX49" s="480">
        <v>18.270045586456821</v>
      </c>
    </row>
    <row r="50" spans="1:76" s="472" customFormat="1" ht="12.75">
      <c r="A50" s="810" t="s">
        <v>3324</v>
      </c>
      <c r="B50" s="480">
        <v>118.14276563759597</v>
      </c>
      <c r="C50" s="480">
        <v>1.472430313588851</v>
      </c>
      <c r="D50" s="480">
        <v>13.494925633010832</v>
      </c>
      <c r="E50" s="480">
        <v>39.442680550894458</v>
      </c>
      <c r="F50" s="480">
        <v>63.732729140101824</v>
      </c>
      <c r="G50" s="480">
        <v>126.29780145142152</v>
      </c>
      <c r="H50" s="480">
        <v>29.151318711765288</v>
      </c>
      <c r="I50" s="480">
        <v>50.665072708017945</v>
      </c>
      <c r="J50" s="480">
        <v>12.499462817701129</v>
      </c>
      <c r="K50" s="480">
        <v>33.981947213937168</v>
      </c>
      <c r="L50" s="480">
        <v>150.26304808522045</v>
      </c>
      <c r="M50" s="480">
        <v>3.0991901792353822</v>
      </c>
      <c r="N50" s="480">
        <v>-8.7398007453833042</v>
      </c>
      <c r="O50" s="480">
        <v>54.546065186704389</v>
      </c>
      <c r="P50" s="480">
        <v>101.35759346466398</v>
      </c>
      <c r="Q50" s="480">
        <v>315.32514493844735</v>
      </c>
      <c r="R50" s="480">
        <v>128.66156043578147</v>
      </c>
      <c r="S50" s="480">
        <v>149.13106104671289</v>
      </c>
      <c r="T50" s="480">
        <v>13.174235262226059</v>
      </c>
      <c r="U50" s="480">
        <v>24.358288193726921</v>
      </c>
      <c r="V50" s="480">
        <v>185.32995559593462</v>
      </c>
      <c r="W50" s="480">
        <v>35.385402722530735</v>
      </c>
      <c r="X50" s="480">
        <v>74.316654217858755</v>
      </c>
      <c r="Y50" s="480">
        <v>5.5700004342598923</v>
      </c>
      <c r="Z50" s="480">
        <v>70.057898221285214</v>
      </c>
      <c r="AA50" s="480">
        <v>256.37946446944295</v>
      </c>
      <c r="AB50" s="480">
        <v>93.223711777520165</v>
      </c>
      <c r="AC50" s="480">
        <v>60.919215265236069</v>
      </c>
      <c r="AD50" s="480">
        <v>37.893021432650563</v>
      </c>
      <c r="AE50" s="480">
        <v>64.343515994036139</v>
      </c>
      <c r="AF50" s="480">
        <v>156.66910941847181</v>
      </c>
      <c r="AG50" s="480">
        <v>22.272171797406621</v>
      </c>
      <c r="AH50" s="480">
        <v>28.670061215338166</v>
      </c>
      <c r="AI50" s="480">
        <v>47.099533728601408</v>
      </c>
      <c r="AJ50" s="480">
        <v>58.627342677125597</v>
      </c>
      <c r="AK50" s="480">
        <v>82.598897669796415</v>
      </c>
      <c r="AL50" s="480">
        <v>32.018658987654717</v>
      </c>
      <c r="AM50" s="480">
        <v>33.414543020649674</v>
      </c>
      <c r="AN50" s="480">
        <v>19.664987048578094</v>
      </c>
      <c r="AO50" s="480">
        <v>-2.4992913870860711</v>
      </c>
      <c r="AP50" s="480">
        <v>32.495821842315053</v>
      </c>
      <c r="AQ50" s="480">
        <v>9.9716640658188265</v>
      </c>
      <c r="AR50" s="480">
        <v>-6.0651295601115844</v>
      </c>
      <c r="AS50" s="480">
        <v>10.877110167651654</v>
      </c>
      <c r="AT50" s="480">
        <v>17.71217716895616</v>
      </c>
      <c r="AU50" s="480">
        <v>74.338306833532812</v>
      </c>
      <c r="AV50" s="480">
        <v>16.828953977740159</v>
      </c>
      <c r="AW50" s="480">
        <v>-31.68958655171884</v>
      </c>
      <c r="AX50" s="480">
        <v>47.005911778709695</v>
      </c>
      <c r="AY50" s="480">
        <v>42.193027628801801</v>
      </c>
      <c r="AZ50" s="480">
        <v>32.351429091777163</v>
      </c>
      <c r="BA50" s="480">
        <v>20.036548857451727</v>
      </c>
      <c r="BB50" s="480">
        <v>12.052657253331169</v>
      </c>
      <c r="BC50" s="480">
        <v>62.300827145878984</v>
      </c>
      <c r="BD50" s="480">
        <v>-62.038604164884717</v>
      </c>
      <c r="BE50" s="480">
        <v>67.388980449967761</v>
      </c>
      <c r="BF50" s="480">
        <v>-23.938724998708903</v>
      </c>
      <c r="BG50" s="480">
        <v>27.706721264465184</v>
      </c>
      <c r="BH50" s="480">
        <v>45.47553791462299</v>
      </c>
      <c r="BI50" s="480">
        <v>18.145446269588497</v>
      </c>
      <c r="BJ50" s="480">
        <v>25.197454255255572</v>
      </c>
      <c r="BK50" s="480">
        <v>-40.657465945377425</v>
      </c>
      <c r="BL50" s="480">
        <v>23.082717754932837</v>
      </c>
      <c r="BM50" s="480">
        <v>31.495665261726906</v>
      </c>
      <c r="BN50" s="480">
        <v>11.276537183973254</v>
      </c>
      <c r="BO50" s="480">
        <v>177.76328012530922</v>
      </c>
      <c r="BP50" s="480">
        <v>15.322420814701339</v>
      </c>
      <c r="BQ50" s="480">
        <v>51.086985567916358</v>
      </c>
      <c r="BR50" s="480">
        <v>54.221068329282772</v>
      </c>
      <c r="BS50" s="480">
        <v>57.132805413408761</v>
      </c>
      <c r="BT50" s="480">
        <v>776.42368399957968</v>
      </c>
      <c r="BU50" s="480">
        <v>67.674566843392171</v>
      </c>
      <c r="BV50" s="480">
        <v>125.02951285689123</v>
      </c>
      <c r="BW50" s="480">
        <v>6.9737759128543502</v>
      </c>
      <c r="BX50" s="480">
        <v>576.74582838644187</v>
      </c>
    </row>
    <row r="51" spans="1:76" s="472" customFormat="1" ht="12.75">
      <c r="A51" s="811" t="s">
        <v>3323</v>
      </c>
      <c r="B51" s="480">
        <v>5.743265255292652</v>
      </c>
      <c r="C51" s="480">
        <v>0</v>
      </c>
      <c r="D51" s="480">
        <v>4.3338850574712646</v>
      </c>
      <c r="E51" s="480">
        <v>5.3484781732979672</v>
      </c>
      <c r="F51" s="480">
        <v>-3.9390979754765798</v>
      </c>
      <c r="G51" s="480">
        <v>3.5592208386040607</v>
      </c>
      <c r="H51" s="480">
        <v>0.29823850539110897</v>
      </c>
      <c r="I51" s="480">
        <v>2.5453959738295113</v>
      </c>
      <c r="J51" s="480">
        <v>-1.4409373760227062</v>
      </c>
      <c r="K51" s="480">
        <v>2.1565237354061466</v>
      </c>
      <c r="L51" s="480">
        <v>-3.2902970356007479</v>
      </c>
      <c r="M51" s="480">
        <v>0.27475418133264462</v>
      </c>
      <c r="N51" s="480">
        <v>2.7795377436385671</v>
      </c>
      <c r="O51" s="480">
        <v>5.4613735465096092</v>
      </c>
      <c r="P51" s="480">
        <v>-11.805962507081569</v>
      </c>
      <c r="Q51" s="480">
        <v>-2.0641411541043482</v>
      </c>
      <c r="R51" s="480">
        <v>1.9919952588846535</v>
      </c>
      <c r="S51" s="480">
        <v>-1.9127089073445518</v>
      </c>
      <c r="T51" s="480">
        <v>-1.9082957005878143E-2</v>
      </c>
      <c r="U51" s="480">
        <v>-2.1243445486385717</v>
      </c>
      <c r="V51" s="480">
        <v>13.980270000000001</v>
      </c>
      <c r="W51" s="480">
        <v>0.12100000000000004</v>
      </c>
      <c r="X51" s="480">
        <v>0.59784999999999999</v>
      </c>
      <c r="Y51" s="480">
        <v>4.86043</v>
      </c>
      <c r="Z51" s="480">
        <v>8.4009900000000002</v>
      </c>
      <c r="AA51" s="480">
        <v>0.98375999999999997</v>
      </c>
      <c r="AB51" s="480">
        <v>-0.27445000000000008</v>
      </c>
      <c r="AC51" s="480">
        <v>0.21999000000000013</v>
      </c>
      <c r="AD51" s="480">
        <v>1.8771899999999997</v>
      </c>
      <c r="AE51" s="480">
        <v>-0.83896999999999977</v>
      </c>
      <c r="AF51" s="480">
        <v>-2.8085057499999997</v>
      </c>
      <c r="AG51" s="480">
        <v>0.63307614000000001</v>
      </c>
      <c r="AH51" s="480">
        <v>-2.2004980199999995</v>
      </c>
      <c r="AI51" s="480">
        <v>-1.0180828900000001</v>
      </c>
      <c r="AJ51" s="480">
        <v>-0.22300098000000002</v>
      </c>
      <c r="AK51" s="480">
        <v>-0.34104414999999988</v>
      </c>
      <c r="AL51" s="480">
        <v>1.5757396999999997</v>
      </c>
      <c r="AM51" s="480">
        <v>-0.97139759999999964</v>
      </c>
      <c r="AN51" s="480">
        <v>7.6962980000000125E-2</v>
      </c>
      <c r="AO51" s="480">
        <v>-1.0223492300000001</v>
      </c>
      <c r="AP51" s="480">
        <v>3.9062995200000001</v>
      </c>
      <c r="AQ51" s="480">
        <v>3.6217465700000009</v>
      </c>
      <c r="AR51" s="480">
        <v>-1.7974666400000003</v>
      </c>
      <c r="AS51" s="480">
        <v>0.29274259000000002</v>
      </c>
      <c r="AT51" s="480">
        <v>1.7892769999999996</v>
      </c>
      <c r="AU51" s="480">
        <v>32.670420909999997</v>
      </c>
      <c r="AV51" s="480">
        <v>-6.1551070000006147E-2</v>
      </c>
      <c r="AW51" s="480">
        <v>8.8875366500000013</v>
      </c>
      <c r="AX51" s="480">
        <v>9.5575834200000056</v>
      </c>
      <c r="AY51" s="480">
        <v>14.286851909999998</v>
      </c>
      <c r="AZ51" s="480">
        <v>36.646201840000003</v>
      </c>
      <c r="BA51" s="480">
        <v>-0.35035853999999844</v>
      </c>
      <c r="BB51" s="480">
        <v>22.515745710000004</v>
      </c>
      <c r="BC51" s="480">
        <v>28.50559586</v>
      </c>
      <c r="BD51" s="480">
        <v>-14.024781189999995</v>
      </c>
      <c r="BE51" s="480">
        <v>42.225856450001622</v>
      </c>
      <c r="BF51" s="480">
        <v>9.5791724400004412</v>
      </c>
      <c r="BG51" s="480">
        <v>-14.490363359999726</v>
      </c>
      <c r="BH51" s="480">
        <v>26.41578869999989</v>
      </c>
      <c r="BI51" s="480">
        <v>20.721258670001017</v>
      </c>
      <c r="BJ51" s="480">
        <v>-11.935479570006098</v>
      </c>
      <c r="BK51" s="480">
        <v>-33.412498789989584</v>
      </c>
      <c r="BL51" s="480">
        <v>-3.3515111300012155</v>
      </c>
      <c r="BM51" s="480">
        <v>6.8437456699890911</v>
      </c>
      <c r="BN51" s="480">
        <v>17.984784679995609</v>
      </c>
      <c r="BO51" s="480">
        <v>-26.619741929998732</v>
      </c>
      <c r="BP51" s="480">
        <v>-30.170671660000544</v>
      </c>
      <c r="BQ51" s="480">
        <v>-3.9656090099983881</v>
      </c>
      <c r="BR51" s="480">
        <v>7.7505378000009522</v>
      </c>
      <c r="BS51" s="480">
        <v>-0.23399906000075177</v>
      </c>
      <c r="BT51" s="480">
        <v>66.596245733798995</v>
      </c>
      <c r="BU51" s="480">
        <v>38.942687010002601</v>
      </c>
      <c r="BV51" s="480">
        <v>21.031946639999752</v>
      </c>
      <c r="BW51" s="480">
        <v>16.262220760001451</v>
      </c>
      <c r="BX51" s="480">
        <v>-9.6406086762048044</v>
      </c>
    </row>
    <row r="52" spans="1:76" s="472" customFormat="1" ht="12.75">
      <c r="A52" s="811" t="s">
        <v>2833</v>
      </c>
      <c r="B52" s="480">
        <v>91.304278578999998</v>
      </c>
      <c r="C52" s="480">
        <v>0.91249999999999998</v>
      </c>
      <c r="D52" s="480">
        <v>2.3917599999999997</v>
      </c>
      <c r="E52" s="480">
        <v>32.399026938999995</v>
      </c>
      <c r="F52" s="480">
        <v>55.600991639999997</v>
      </c>
      <c r="G52" s="480">
        <v>111.0721085910196</v>
      </c>
      <c r="H52" s="480">
        <v>27.697215313076917</v>
      </c>
      <c r="I52" s="480">
        <v>28.420136147942671</v>
      </c>
      <c r="J52" s="480">
        <v>19.821705720000001</v>
      </c>
      <c r="K52" s="480">
        <v>35.13305141</v>
      </c>
      <c r="L52" s="480">
        <v>192.05367356864309</v>
      </c>
      <c r="M52" s="480">
        <v>20.818609118294034</v>
      </c>
      <c r="N52" s="480">
        <v>13.009648821254311</v>
      </c>
      <c r="O52" s="480">
        <v>46.333700273151806</v>
      </c>
      <c r="P52" s="480">
        <v>111.89171535594296</v>
      </c>
      <c r="Q52" s="480">
        <v>308.47358527</v>
      </c>
      <c r="R52" s="480">
        <v>126.96151024</v>
      </c>
      <c r="S52" s="480">
        <v>120.08305865</v>
      </c>
      <c r="T52" s="480">
        <v>22.001794190000005</v>
      </c>
      <c r="U52" s="480">
        <v>39.427222190000002</v>
      </c>
      <c r="V52" s="480">
        <v>148.06527348</v>
      </c>
      <c r="W52" s="480">
        <v>11.099715349999999</v>
      </c>
      <c r="X52" s="480">
        <v>55.962885249999999</v>
      </c>
      <c r="Y52" s="480">
        <v>23.233323649999999</v>
      </c>
      <c r="Z52" s="480">
        <v>57.769349230000003</v>
      </c>
      <c r="AA52" s="480">
        <v>106.37609277999996</v>
      </c>
      <c r="AB52" s="480">
        <v>36.38319924999999</v>
      </c>
      <c r="AC52" s="480">
        <v>13.443851349999997</v>
      </c>
      <c r="AD52" s="480">
        <v>35.047211499999996</v>
      </c>
      <c r="AE52" s="480">
        <v>21.501830679999991</v>
      </c>
      <c r="AF52" s="480">
        <v>133.31631524999997</v>
      </c>
      <c r="AG52" s="480">
        <v>19.770423149999999</v>
      </c>
      <c r="AH52" s="480">
        <v>3.6033129899999956</v>
      </c>
      <c r="AI52" s="480">
        <v>54.632538999999994</v>
      </c>
      <c r="AJ52" s="480">
        <v>55.310040109999996</v>
      </c>
      <c r="AK52" s="480">
        <v>41.443368335238105</v>
      </c>
      <c r="AL52" s="480">
        <v>20.7601797722449</v>
      </c>
      <c r="AM52" s="480">
        <v>13.486183678911569</v>
      </c>
      <c r="AN52" s="480">
        <v>21.334905650204075</v>
      </c>
      <c r="AO52" s="480">
        <v>-14.137900766122444</v>
      </c>
      <c r="AP52" s="480">
        <v>21.062341119936409</v>
      </c>
      <c r="AQ52" s="480">
        <v>10.196817685815759</v>
      </c>
      <c r="AR52" s="480">
        <v>-12.283933188618789</v>
      </c>
      <c r="AS52" s="480">
        <v>3.5550911758157637</v>
      </c>
      <c r="AT52" s="480">
        <v>19.594365446923675</v>
      </c>
      <c r="AU52" s="480">
        <v>31.018399877394568</v>
      </c>
      <c r="AV52" s="480">
        <v>8.1226854456183961</v>
      </c>
      <c r="AW52" s="480">
        <v>-26.560863115742922</v>
      </c>
      <c r="AX52" s="480">
        <v>19.62860137169988</v>
      </c>
      <c r="AY52" s="480">
        <v>29.827976175819213</v>
      </c>
      <c r="AZ52" s="480">
        <v>-12.195378933776958</v>
      </c>
      <c r="BA52" s="480">
        <v>8.5745340258682106</v>
      </c>
      <c r="BB52" s="480">
        <v>4.6746877200000014</v>
      </c>
      <c r="BC52" s="480">
        <v>32.047571070000004</v>
      </c>
      <c r="BD52" s="480">
        <v>-57.492171749645173</v>
      </c>
      <c r="BE52" s="480">
        <v>48.118201238886272</v>
      </c>
      <c r="BF52" s="480">
        <v>-9.8939141552756009</v>
      </c>
      <c r="BG52" s="480">
        <v>3.4300545706212011</v>
      </c>
      <c r="BH52" s="480">
        <v>47.25768584755329</v>
      </c>
      <c r="BI52" s="480">
        <v>7.3243749759873786</v>
      </c>
      <c r="BJ52" s="480">
        <v>19.466598869847743</v>
      </c>
      <c r="BK52" s="480">
        <v>6.3167240667621023</v>
      </c>
      <c r="BL52" s="480">
        <v>-4.2002276726537229</v>
      </c>
      <c r="BM52" s="480">
        <v>10.827027056320832</v>
      </c>
      <c r="BN52" s="480">
        <v>6.5230754194185305</v>
      </c>
      <c r="BO52" s="480">
        <v>71.65456942959355</v>
      </c>
      <c r="BP52" s="480">
        <v>9.5886702627887761</v>
      </c>
      <c r="BQ52" s="480">
        <v>7.0554651833784021</v>
      </c>
      <c r="BR52" s="480">
        <v>27.144177849300227</v>
      </c>
      <c r="BS52" s="480">
        <v>27.866256134126143</v>
      </c>
      <c r="BT52" s="480">
        <v>696.51616720336608</v>
      </c>
      <c r="BU52" s="480">
        <v>58.257478494485937</v>
      </c>
      <c r="BV52" s="480">
        <v>32.728733389680379</v>
      </c>
      <c r="BW52" s="480">
        <v>60.916841125169626</v>
      </c>
      <c r="BX52" s="480">
        <v>544.61311419403012</v>
      </c>
    </row>
    <row r="53" spans="1:76" s="472" customFormat="1" ht="12.75">
      <c r="A53" s="812" t="s">
        <v>3325</v>
      </c>
      <c r="B53" s="480">
        <v>91.304278578999998</v>
      </c>
      <c r="C53" s="480">
        <v>0.91249999999999998</v>
      </c>
      <c r="D53" s="480">
        <v>2.3917599999999997</v>
      </c>
      <c r="E53" s="480">
        <v>32.399026938999995</v>
      </c>
      <c r="F53" s="480">
        <v>55.600991639999997</v>
      </c>
      <c r="G53" s="480">
        <v>111.0721085910196</v>
      </c>
      <c r="H53" s="480">
        <v>27.697215313076917</v>
      </c>
      <c r="I53" s="480">
        <v>28.420136147942671</v>
      </c>
      <c r="J53" s="480">
        <v>19.821705720000001</v>
      </c>
      <c r="K53" s="480">
        <v>35.13305141</v>
      </c>
      <c r="L53" s="480">
        <v>102.35367356864312</v>
      </c>
      <c r="M53" s="480">
        <v>20.818609118294034</v>
      </c>
      <c r="N53" s="480">
        <v>10.909648821254311</v>
      </c>
      <c r="O53" s="480">
        <v>7.7337002731518041</v>
      </c>
      <c r="P53" s="480">
        <v>62.891715355942964</v>
      </c>
      <c r="Q53" s="480">
        <v>105.17358527000002</v>
      </c>
      <c r="R53" s="480">
        <v>17.961510240000003</v>
      </c>
      <c r="S53" s="480">
        <v>42.783058650000001</v>
      </c>
      <c r="T53" s="480">
        <v>21.001794190000005</v>
      </c>
      <c r="U53" s="480">
        <v>23.427222190000002</v>
      </c>
      <c r="V53" s="480">
        <v>137.46977648000001</v>
      </c>
      <c r="W53" s="480">
        <v>10.745918349999998</v>
      </c>
      <c r="X53" s="480">
        <v>49.051185249999996</v>
      </c>
      <c r="Y53" s="480">
        <v>21.60332365</v>
      </c>
      <c r="Z53" s="480">
        <v>56.06934923</v>
      </c>
      <c r="AA53" s="480">
        <v>129.58485977999999</v>
      </c>
      <c r="AB53" s="480">
        <v>30.941099249999994</v>
      </c>
      <c r="AC53" s="480">
        <v>12.754951349999997</v>
      </c>
      <c r="AD53" s="480">
        <v>36.565211499999997</v>
      </c>
      <c r="AE53" s="480">
        <v>49.323597679999992</v>
      </c>
      <c r="AF53" s="480">
        <v>176.81506524999998</v>
      </c>
      <c r="AG53" s="480">
        <v>19.770423149999999</v>
      </c>
      <c r="AH53" s="480">
        <v>28.569312989999997</v>
      </c>
      <c r="AI53" s="480">
        <v>54.632538999999994</v>
      </c>
      <c r="AJ53" s="480">
        <v>73.842790109999996</v>
      </c>
      <c r="AK53" s="480">
        <v>92.914986240000005</v>
      </c>
      <c r="AL53" s="480">
        <v>20.263563910000002</v>
      </c>
      <c r="AM53" s="480">
        <v>37.724601150000005</v>
      </c>
      <c r="AN53" s="480">
        <v>24.156774889999994</v>
      </c>
      <c r="AO53" s="480">
        <v>10.770046290000002</v>
      </c>
      <c r="AP53" s="480">
        <v>70.429563659999985</v>
      </c>
      <c r="AQ53" s="480">
        <v>9.4508251499999965</v>
      </c>
      <c r="AR53" s="480">
        <v>11.716523979999998</v>
      </c>
      <c r="AS53" s="480">
        <v>3.4418956400000003</v>
      </c>
      <c r="AT53" s="480">
        <v>45.820318889999996</v>
      </c>
      <c r="AU53" s="480">
        <v>47.788646902927994</v>
      </c>
      <c r="AV53" s="480">
        <v>7.7433269932736861</v>
      </c>
      <c r="AW53" s="480">
        <v>-8.4838674595018766</v>
      </c>
      <c r="AX53" s="480">
        <v>19.122462782518426</v>
      </c>
      <c r="AY53" s="480">
        <v>29.406724586637758</v>
      </c>
      <c r="AZ53" s="480">
        <v>35.697476066223047</v>
      </c>
      <c r="BA53" s="480">
        <v>8.5102675258682101</v>
      </c>
      <c r="BB53" s="480">
        <v>4.4289472200000013</v>
      </c>
      <c r="BC53" s="480">
        <v>20.308845570000003</v>
      </c>
      <c r="BD53" s="480">
        <v>2.4494157503548326</v>
      </c>
      <c r="BE53" s="480">
        <v>56.564744750287403</v>
      </c>
      <c r="BF53" s="480">
        <v>3.2625402747243992</v>
      </c>
      <c r="BG53" s="480">
        <v>2.7006330706212012</v>
      </c>
      <c r="BH53" s="480">
        <v>45.047269087553289</v>
      </c>
      <c r="BI53" s="480">
        <v>5.5543023173885118</v>
      </c>
      <c r="BJ53" s="480">
        <v>18.229647682219081</v>
      </c>
      <c r="BK53" s="480">
        <v>6.4858427857815473</v>
      </c>
      <c r="BL53" s="480">
        <v>-2.5736472817515974</v>
      </c>
      <c r="BM53" s="480">
        <v>12.010294358770601</v>
      </c>
      <c r="BN53" s="480">
        <v>2.3071578194185314</v>
      </c>
      <c r="BO53" s="480">
        <v>57.452173369544226</v>
      </c>
      <c r="BP53" s="480">
        <v>8.4711468227887767</v>
      </c>
      <c r="BQ53" s="480">
        <v>6.6492238329205886</v>
      </c>
      <c r="BR53" s="480">
        <v>17.600786279708721</v>
      </c>
      <c r="BS53" s="480">
        <v>24.731016434126143</v>
      </c>
      <c r="BT53" s="480">
        <v>39.521237103365877</v>
      </c>
      <c r="BU53" s="480">
        <v>7.2444702944859367</v>
      </c>
      <c r="BV53" s="480">
        <v>12.872857689680382</v>
      </c>
      <c r="BW53" s="480">
        <v>13.022015525169621</v>
      </c>
      <c r="BX53" s="480">
        <v>6.3818935940299308</v>
      </c>
    </row>
    <row r="54" spans="1:76" s="472" customFormat="1" ht="12.75">
      <c r="A54" s="813" t="s">
        <v>3326</v>
      </c>
      <c r="B54" s="480">
        <v>91.304278578999998</v>
      </c>
      <c r="C54" s="480">
        <v>0.91249999999999998</v>
      </c>
      <c r="D54" s="480">
        <v>2.3917599999999997</v>
      </c>
      <c r="E54" s="480">
        <v>32.399026938999995</v>
      </c>
      <c r="F54" s="480">
        <v>55.600991639999997</v>
      </c>
      <c r="G54" s="480">
        <v>111.70447859101958</v>
      </c>
      <c r="H54" s="480">
        <v>28.329585313076919</v>
      </c>
      <c r="I54" s="480">
        <v>28.420136147942671</v>
      </c>
      <c r="J54" s="480">
        <v>19.821705720000001</v>
      </c>
      <c r="K54" s="480">
        <v>35.13305141</v>
      </c>
      <c r="L54" s="480">
        <v>174.73671539864313</v>
      </c>
      <c r="M54" s="480">
        <v>31.179047448294035</v>
      </c>
      <c r="N54" s="480">
        <v>24.573063821254312</v>
      </c>
      <c r="O54" s="480">
        <v>45.226868823151804</v>
      </c>
      <c r="P54" s="480">
        <v>73.757735305942958</v>
      </c>
      <c r="Q54" s="480">
        <v>155.66037107</v>
      </c>
      <c r="R54" s="480">
        <v>27.689581670000003</v>
      </c>
      <c r="S54" s="480">
        <v>51.514695400000001</v>
      </c>
      <c r="T54" s="480">
        <v>46.064000000000007</v>
      </c>
      <c r="U54" s="480">
        <v>30.392094</v>
      </c>
      <c r="V54" s="480">
        <v>150.27843374</v>
      </c>
      <c r="W54" s="480">
        <v>12.266836999999999</v>
      </c>
      <c r="X54" s="480">
        <v>54.545461999999993</v>
      </c>
      <c r="Y54" s="480">
        <v>22.996984000000001</v>
      </c>
      <c r="Z54" s="480">
        <v>60.469150740000003</v>
      </c>
      <c r="AA54" s="480">
        <v>149.71419099999997</v>
      </c>
      <c r="AB54" s="480">
        <v>35.831005999999995</v>
      </c>
      <c r="AC54" s="480">
        <v>19.046239999999997</v>
      </c>
      <c r="AD54" s="480">
        <v>39.804639999999999</v>
      </c>
      <c r="AE54" s="480">
        <v>55.032304999999994</v>
      </c>
      <c r="AF54" s="480">
        <v>188.05079509999999</v>
      </c>
      <c r="AG54" s="480">
        <v>23.23</v>
      </c>
      <c r="AH54" s="480">
        <v>30.949999999999996</v>
      </c>
      <c r="AI54" s="480">
        <v>56.426068999999991</v>
      </c>
      <c r="AJ54" s="480">
        <v>77.444726099999997</v>
      </c>
      <c r="AK54" s="480">
        <v>127.37893501000002</v>
      </c>
      <c r="AL54" s="480">
        <v>27.811199900000002</v>
      </c>
      <c r="AM54" s="480">
        <v>46.575957450000004</v>
      </c>
      <c r="AN54" s="480">
        <v>33.396129769999995</v>
      </c>
      <c r="AO54" s="480">
        <v>19.595647890000002</v>
      </c>
      <c r="AP54" s="480">
        <v>113.80254873999999</v>
      </c>
      <c r="AQ54" s="480">
        <v>14.061772839999998</v>
      </c>
      <c r="AR54" s="480">
        <v>21.857802049999997</v>
      </c>
      <c r="AS54" s="480">
        <v>15.59180877</v>
      </c>
      <c r="AT54" s="480">
        <v>62.291165079999999</v>
      </c>
      <c r="AU54" s="480">
        <v>84.262444532927987</v>
      </c>
      <c r="AV54" s="480">
        <v>9.2132775832736868</v>
      </c>
      <c r="AW54" s="480">
        <v>18.768995940498119</v>
      </c>
      <c r="AX54" s="480">
        <v>20.573686472518425</v>
      </c>
      <c r="AY54" s="480">
        <v>35.70648453663776</v>
      </c>
      <c r="AZ54" s="480">
        <v>75.539260946223038</v>
      </c>
      <c r="BA54" s="480">
        <v>15.20110714586821</v>
      </c>
      <c r="BB54" s="480">
        <v>17.051337350000001</v>
      </c>
      <c r="BC54" s="480">
        <v>25.546496760000004</v>
      </c>
      <c r="BD54" s="480">
        <v>17.740319690354831</v>
      </c>
      <c r="BE54" s="480">
        <v>99.233059576287388</v>
      </c>
      <c r="BF54" s="480">
        <v>8.0187332347243991</v>
      </c>
      <c r="BG54" s="480">
        <v>18.218109650621201</v>
      </c>
      <c r="BH54" s="480">
        <v>50.140148447553287</v>
      </c>
      <c r="BI54" s="480">
        <v>22.85606824338851</v>
      </c>
      <c r="BJ54" s="480">
        <v>66.950543802219073</v>
      </c>
      <c r="BK54" s="480">
        <v>11.948769425781547</v>
      </c>
      <c r="BL54" s="480">
        <v>16.462671198248401</v>
      </c>
      <c r="BM54" s="480">
        <v>17.645957518770601</v>
      </c>
      <c r="BN54" s="480">
        <v>20.893145659418526</v>
      </c>
      <c r="BO54" s="480">
        <v>80.697901479544242</v>
      </c>
      <c r="BP54" s="480">
        <v>10.582647272788776</v>
      </c>
      <c r="BQ54" s="480">
        <v>14.68114471292059</v>
      </c>
      <c r="BR54" s="480">
        <v>20.337770849708722</v>
      </c>
      <c r="BS54" s="480">
        <v>35.096338644126142</v>
      </c>
      <c r="BT54" s="480">
        <v>65.019119292807758</v>
      </c>
      <c r="BU54" s="480">
        <v>9.9908065538917104</v>
      </c>
      <c r="BV54" s="480">
        <v>22.201885086247678</v>
      </c>
      <c r="BW54" s="480">
        <v>18.38551415985971</v>
      </c>
      <c r="BX54" s="480">
        <v>14.440913492808656</v>
      </c>
    </row>
    <row r="55" spans="1:76" s="472" customFormat="1" ht="12.75">
      <c r="A55" s="813" t="s">
        <v>3327</v>
      </c>
      <c r="B55" s="480">
        <v>0</v>
      </c>
      <c r="C55" s="480">
        <v>0</v>
      </c>
      <c r="D55" s="480">
        <v>0</v>
      </c>
      <c r="E55" s="480">
        <v>0</v>
      </c>
      <c r="F55" s="480">
        <v>0</v>
      </c>
      <c r="G55" s="480">
        <v>-0.63236999999999999</v>
      </c>
      <c r="H55" s="480">
        <v>-0.63236999999999999</v>
      </c>
      <c r="I55" s="480">
        <v>0</v>
      </c>
      <c r="J55" s="480">
        <v>0</v>
      </c>
      <c r="K55" s="480">
        <v>0</v>
      </c>
      <c r="L55" s="480">
        <v>-72.383041829999996</v>
      </c>
      <c r="M55" s="480">
        <v>-10.360438329999999</v>
      </c>
      <c r="N55" s="480">
        <v>-13.663415000000001</v>
      </c>
      <c r="O55" s="480">
        <v>-37.49316855</v>
      </c>
      <c r="P55" s="480">
        <v>-10.866019949999998</v>
      </c>
      <c r="Q55" s="480">
        <v>-50.4867858</v>
      </c>
      <c r="R55" s="480">
        <v>-9.72807143</v>
      </c>
      <c r="S55" s="480">
        <v>-8.7316367499999998</v>
      </c>
      <c r="T55" s="480">
        <v>-25.062205810000002</v>
      </c>
      <c r="U55" s="480">
        <v>-6.96487181</v>
      </c>
      <c r="V55" s="480">
        <v>-12.808657259999999</v>
      </c>
      <c r="W55" s="480">
        <v>-1.52091865</v>
      </c>
      <c r="X55" s="480">
        <v>-5.49427675</v>
      </c>
      <c r="Y55" s="480">
        <v>-1.39366035</v>
      </c>
      <c r="Z55" s="480">
        <v>-4.3998015099999996</v>
      </c>
      <c r="AA55" s="480">
        <v>-20.129331219999997</v>
      </c>
      <c r="AB55" s="480">
        <v>-4.8899067499999997</v>
      </c>
      <c r="AC55" s="480">
        <v>-6.2912886500000003</v>
      </c>
      <c r="AD55" s="480">
        <v>-3.2394284999999998</v>
      </c>
      <c r="AE55" s="480">
        <v>-5.7087073199999994</v>
      </c>
      <c r="AF55" s="480">
        <v>-11.235729849999998</v>
      </c>
      <c r="AG55" s="480">
        <v>-3.4595768499999999</v>
      </c>
      <c r="AH55" s="480">
        <v>-2.3806870099999999</v>
      </c>
      <c r="AI55" s="480">
        <v>-1.7935299999999998</v>
      </c>
      <c r="AJ55" s="480">
        <v>-3.6019359899999994</v>
      </c>
      <c r="AK55" s="480">
        <v>-34.463948770000002</v>
      </c>
      <c r="AL55" s="480">
        <v>-7.5476359899999999</v>
      </c>
      <c r="AM55" s="480">
        <v>-8.8513562999999991</v>
      </c>
      <c r="AN55" s="480">
        <v>-9.2393548800000005</v>
      </c>
      <c r="AO55" s="480">
        <v>-8.8256016000000006</v>
      </c>
      <c r="AP55" s="480">
        <v>-43.372985079999992</v>
      </c>
      <c r="AQ55" s="480">
        <v>-4.6109476900000006</v>
      </c>
      <c r="AR55" s="480">
        <v>-10.141278069999998</v>
      </c>
      <c r="AS55" s="480">
        <v>-12.14991313</v>
      </c>
      <c r="AT55" s="480">
        <v>-16.47084619</v>
      </c>
      <c r="AU55" s="480">
        <v>-36.473797629999993</v>
      </c>
      <c r="AV55" s="480">
        <v>-1.4699505900000007</v>
      </c>
      <c r="AW55" s="480">
        <v>-27.252863399999995</v>
      </c>
      <c r="AX55" s="480">
        <v>-1.45122369</v>
      </c>
      <c r="AY55" s="480">
        <v>-6.2997599500000003</v>
      </c>
      <c r="AZ55" s="480">
        <v>-39.841784879999999</v>
      </c>
      <c r="BA55" s="480">
        <v>-6.6908396200000002</v>
      </c>
      <c r="BB55" s="480">
        <v>-12.622390129999999</v>
      </c>
      <c r="BC55" s="480">
        <v>-5.2376511899999993</v>
      </c>
      <c r="BD55" s="480">
        <v>-15.290903939999998</v>
      </c>
      <c r="BE55" s="480">
        <v>-42.668314826</v>
      </c>
      <c r="BF55" s="480">
        <v>-4.7561929599999999</v>
      </c>
      <c r="BG55" s="480">
        <v>-15.51747658</v>
      </c>
      <c r="BH55" s="480">
        <v>-5.0928793599999995</v>
      </c>
      <c r="BI55" s="480">
        <v>-17.301765925999998</v>
      </c>
      <c r="BJ55" s="480">
        <v>-48.720896119999992</v>
      </c>
      <c r="BK55" s="480">
        <v>-5.4629266400000001</v>
      </c>
      <c r="BL55" s="480">
        <v>-19.036318479999998</v>
      </c>
      <c r="BM55" s="480">
        <v>-5.63566316</v>
      </c>
      <c r="BN55" s="480">
        <v>-18.585987839999994</v>
      </c>
      <c r="BO55" s="480">
        <v>-23.245728110000002</v>
      </c>
      <c r="BP55" s="480">
        <v>-2.1115004499999994</v>
      </c>
      <c r="BQ55" s="480">
        <v>-8.0319208800000013</v>
      </c>
      <c r="BR55" s="480">
        <v>-2.7369845700000006</v>
      </c>
      <c r="BS55" s="480">
        <v>-10.365322209999999</v>
      </c>
      <c r="BT55" s="480">
        <v>-25.497882189441885</v>
      </c>
      <c r="BU55" s="480">
        <v>-2.7463362594057736</v>
      </c>
      <c r="BV55" s="480">
        <v>-9.3290273965672963</v>
      </c>
      <c r="BW55" s="480">
        <v>-5.3634986346900888</v>
      </c>
      <c r="BX55" s="480">
        <v>-8.0590198987787254</v>
      </c>
    </row>
    <row r="56" spans="1:76" s="472" customFormat="1" ht="12.75">
      <c r="A56" s="812" t="s">
        <v>3328</v>
      </c>
      <c r="B56" s="480">
        <v>0</v>
      </c>
      <c r="C56" s="480">
        <v>0</v>
      </c>
      <c r="D56" s="480">
        <v>0</v>
      </c>
      <c r="E56" s="480">
        <v>0</v>
      </c>
      <c r="F56" s="480">
        <v>0</v>
      </c>
      <c r="G56" s="480">
        <v>0</v>
      </c>
      <c r="H56" s="480">
        <v>0</v>
      </c>
      <c r="I56" s="480">
        <v>0</v>
      </c>
      <c r="J56" s="480">
        <v>0</v>
      </c>
      <c r="K56" s="480">
        <v>0</v>
      </c>
      <c r="L56" s="480">
        <v>89.7</v>
      </c>
      <c r="M56" s="480">
        <v>0</v>
      </c>
      <c r="N56" s="480">
        <v>2.1</v>
      </c>
      <c r="O56" s="480">
        <v>38.6</v>
      </c>
      <c r="P56" s="480">
        <v>49</v>
      </c>
      <c r="Q56" s="480">
        <v>203.3</v>
      </c>
      <c r="R56" s="480">
        <v>109</v>
      </c>
      <c r="S56" s="480">
        <v>77.3</v>
      </c>
      <c r="T56" s="480">
        <v>1</v>
      </c>
      <c r="U56" s="480">
        <v>16</v>
      </c>
      <c r="V56" s="480">
        <v>10.595497000000002</v>
      </c>
      <c r="W56" s="480">
        <v>0.35379699999999997</v>
      </c>
      <c r="X56" s="480">
        <v>6.9116999999999997</v>
      </c>
      <c r="Y56" s="480">
        <v>1.6300000000000001</v>
      </c>
      <c r="Z56" s="480">
        <v>1.7000000000000002</v>
      </c>
      <c r="AA56" s="480">
        <v>-23.208767000000002</v>
      </c>
      <c r="AB56" s="480">
        <v>5.4420999999999999</v>
      </c>
      <c r="AC56" s="480">
        <v>0.68889999999999996</v>
      </c>
      <c r="AD56" s="480">
        <v>-1.518</v>
      </c>
      <c r="AE56" s="480">
        <v>-27.821767000000001</v>
      </c>
      <c r="AF56" s="480">
        <v>-43.498750000000001</v>
      </c>
      <c r="AG56" s="480">
        <v>0</v>
      </c>
      <c r="AH56" s="480">
        <v>-24.966000000000001</v>
      </c>
      <c r="AI56" s="480">
        <v>0</v>
      </c>
      <c r="AJ56" s="480">
        <v>-18.53275</v>
      </c>
      <c r="AK56" s="480">
        <v>-51.471617904761899</v>
      </c>
      <c r="AL56" s="480">
        <v>0.49661586224489795</v>
      </c>
      <c r="AM56" s="480">
        <v>-24.238417471088436</v>
      </c>
      <c r="AN56" s="480">
        <v>-2.8218692397959186</v>
      </c>
      <c r="AO56" s="480">
        <v>-24.907947056122445</v>
      </c>
      <c r="AP56" s="480">
        <v>-49.36722254006358</v>
      </c>
      <c r="AQ56" s="480">
        <v>0.7459925358157633</v>
      </c>
      <c r="AR56" s="480">
        <v>-24.000457168618787</v>
      </c>
      <c r="AS56" s="480">
        <v>0.11319553581576347</v>
      </c>
      <c r="AT56" s="480">
        <v>-26.225953443076321</v>
      </c>
      <c r="AU56" s="480">
        <v>-16.770247025533426</v>
      </c>
      <c r="AV56" s="480">
        <v>0.37935845234470944</v>
      </c>
      <c r="AW56" s="480">
        <v>-18.076995656241046</v>
      </c>
      <c r="AX56" s="480">
        <v>0.50613858918145538</v>
      </c>
      <c r="AY56" s="480">
        <v>0.42125158918145544</v>
      </c>
      <c r="AZ56" s="480">
        <v>-47.892855000000004</v>
      </c>
      <c r="BA56" s="480">
        <v>6.4266499999999976E-2</v>
      </c>
      <c r="BB56" s="480">
        <v>0.24574049999999992</v>
      </c>
      <c r="BC56" s="480">
        <v>11.738725500000001</v>
      </c>
      <c r="BD56" s="480">
        <v>-59.941587500000004</v>
      </c>
      <c r="BE56" s="480">
        <v>-8.4465435114011331</v>
      </c>
      <c r="BF56" s="480">
        <v>-13.15645443</v>
      </c>
      <c r="BG56" s="480">
        <v>0.72942149999999994</v>
      </c>
      <c r="BH56" s="480">
        <v>2.2104167599999998</v>
      </c>
      <c r="BI56" s="480">
        <v>1.7700726585988664</v>
      </c>
      <c r="BJ56" s="480">
        <v>1.2369511876286587</v>
      </c>
      <c r="BK56" s="480">
        <v>-0.16911871901944542</v>
      </c>
      <c r="BL56" s="480">
        <v>-1.626580390902125</v>
      </c>
      <c r="BM56" s="480">
        <v>-1.1832673024497697</v>
      </c>
      <c r="BN56" s="480">
        <v>4.2159175999999992</v>
      </c>
      <c r="BO56" s="480">
        <v>14.202396060049319</v>
      </c>
      <c r="BP56" s="480">
        <v>1.11752344</v>
      </c>
      <c r="BQ56" s="480">
        <v>0.40624135045781351</v>
      </c>
      <c r="BR56" s="480">
        <v>9.5433915695915061</v>
      </c>
      <c r="BS56" s="480">
        <v>3.1352396999999996</v>
      </c>
      <c r="BT56" s="480">
        <v>656.99493010000015</v>
      </c>
      <c r="BU56" s="480">
        <v>51.013008200000002</v>
      </c>
      <c r="BV56" s="480">
        <v>19.855875699999999</v>
      </c>
      <c r="BW56" s="480">
        <v>47.894825600000004</v>
      </c>
      <c r="BX56" s="480">
        <v>538.23122060000014</v>
      </c>
    </row>
    <row r="57" spans="1:76" s="472" customFormat="1" ht="12.75">
      <c r="A57" s="813" t="s">
        <v>3326</v>
      </c>
      <c r="B57" s="480">
        <v>0</v>
      </c>
      <c r="C57" s="480">
        <v>0</v>
      </c>
      <c r="D57" s="480">
        <v>0</v>
      </c>
      <c r="E57" s="480">
        <v>0</v>
      </c>
      <c r="F57" s="480">
        <v>0</v>
      </c>
      <c r="G57" s="480">
        <v>0</v>
      </c>
      <c r="H57" s="480">
        <v>0</v>
      </c>
      <c r="I57" s="480">
        <v>0</v>
      </c>
      <c r="J57" s="480">
        <v>0</v>
      </c>
      <c r="K57" s="480">
        <v>0</v>
      </c>
      <c r="L57" s="480">
        <v>89.7</v>
      </c>
      <c r="M57" s="480">
        <v>0</v>
      </c>
      <c r="N57" s="480">
        <v>2.1</v>
      </c>
      <c r="O57" s="480">
        <v>38.6</v>
      </c>
      <c r="P57" s="480">
        <v>49</v>
      </c>
      <c r="Q57" s="480">
        <v>203.3</v>
      </c>
      <c r="R57" s="480">
        <v>109</v>
      </c>
      <c r="S57" s="480">
        <v>77.3</v>
      </c>
      <c r="T57" s="480">
        <v>1</v>
      </c>
      <c r="U57" s="480">
        <v>16</v>
      </c>
      <c r="V57" s="480">
        <v>12.895497000000001</v>
      </c>
      <c r="W57" s="480">
        <v>0.35379699999999997</v>
      </c>
      <c r="X57" s="480">
        <v>6.9116999999999997</v>
      </c>
      <c r="Y57" s="480">
        <v>1.6300000000000001</v>
      </c>
      <c r="Z57" s="480">
        <v>4</v>
      </c>
      <c r="AA57" s="480">
        <v>9.5978999999999992</v>
      </c>
      <c r="AB57" s="480">
        <v>6.1421000000000001</v>
      </c>
      <c r="AC57" s="480">
        <v>0.68889999999999996</v>
      </c>
      <c r="AD57" s="480">
        <v>1.4219999999999999</v>
      </c>
      <c r="AE57" s="480">
        <v>1.3449</v>
      </c>
      <c r="AF57" s="480">
        <v>8.56</v>
      </c>
      <c r="AG57" s="480">
        <v>0</v>
      </c>
      <c r="AH57" s="480">
        <v>0</v>
      </c>
      <c r="AI57" s="480">
        <v>0</v>
      </c>
      <c r="AJ57" s="480">
        <v>8.56</v>
      </c>
      <c r="AK57" s="480">
        <v>3.5444524285714283</v>
      </c>
      <c r="AL57" s="480">
        <v>1.0676158622448979</v>
      </c>
      <c r="AM57" s="480">
        <v>1.4678158622448978</v>
      </c>
      <c r="AN57" s="480">
        <v>0.55600076020408162</v>
      </c>
      <c r="AO57" s="480">
        <v>0.45301994387755101</v>
      </c>
      <c r="AP57" s="480">
        <v>4.5458204388285033</v>
      </c>
      <c r="AQ57" s="480">
        <v>1.1337925358157632</v>
      </c>
      <c r="AR57" s="480">
        <v>1.9515428313812133</v>
      </c>
      <c r="AS57" s="480">
        <v>1.2966925358157635</v>
      </c>
      <c r="AT57" s="480">
        <v>0.1637925358157632</v>
      </c>
      <c r="AU57" s="480">
        <v>2.0591739523447092</v>
      </c>
      <c r="AV57" s="480">
        <v>0.65564845234470948</v>
      </c>
      <c r="AW57" s="480">
        <v>9.7857499999999986E-2</v>
      </c>
      <c r="AX57" s="480">
        <v>0.77778549999999991</v>
      </c>
      <c r="AY57" s="480">
        <v>0.52788250000000003</v>
      </c>
      <c r="AZ57" s="480">
        <v>13.738429</v>
      </c>
      <c r="BA57" s="480">
        <v>0.2280935</v>
      </c>
      <c r="BB57" s="480">
        <v>0.51541149999999991</v>
      </c>
      <c r="BC57" s="480">
        <v>11.9802125</v>
      </c>
      <c r="BD57" s="480">
        <v>1.0147114999999998</v>
      </c>
      <c r="BE57" s="480">
        <v>14.314527888598864</v>
      </c>
      <c r="BF57" s="480">
        <v>4.1520155699999997</v>
      </c>
      <c r="BG57" s="480">
        <v>1.7912925</v>
      </c>
      <c r="BH57" s="480">
        <v>3.5676457599999996</v>
      </c>
      <c r="BI57" s="480">
        <v>4.8035740585988664</v>
      </c>
      <c r="BJ57" s="480">
        <v>10.034348005853477</v>
      </c>
      <c r="BK57" s="480">
        <v>2.2420136809805546</v>
      </c>
      <c r="BL57" s="480">
        <v>1.1467000000000001</v>
      </c>
      <c r="BM57" s="480">
        <v>0.57453432487292289</v>
      </c>
      <c r="BN57" s="480">
        <v>6.0710999999999995</v>
      </c>
      <c r="BO57" s="480">
        <v>26.225587699999998</v>
      </c>
      <c r="BP57" s="480">
        <v>2.1108389999999999</v>
      </c>
      <c r="BQ57" s="480">
        <v>2.0707879999999999</v>
      </c>
      <c r="BR57" s="480">
        <v>11.846771</v>
      </c>
      <c r="BS57" s="480">
        <v>10.197189699999999</v>
      </c>
      <c r="BT57" s="480">
        <v>784.79121270000019</v>
      </c>
      <c r="BU57" s="480">
        <v>98.9028876</v>
      </c>
      <c r="BV57" s="480">
        <v>64.134082000000006</v>
      </c>
      <c r="BW57" s="480">
        <v>51.684187300000005</v>
      </c>
      <c r="BX57" s="480">
        <v>570.07005580000009</v>
      </c>
    </row>
    <row r="58" spans="1:76" s="472" customFormat="1" ht="12.75">
      <c r="A58" s="813" t="s">
        <v>3327</v>
      </c>
      <c r="B58" s="480">
        <v>0</v>
      </c>
      <c r="C58" s="480">
        <v>0</v>
      </c>
      <c r="D58" s="480">
        <v>0</v>
      </c>
      <c r="E58" s="480">
        <v>0</v>
      </c>
      <c r="F58" s="480">
        <v>0</v>
      </c>
      <c r="G58" s="480">
        <v>0</v>
      </c>
      <c r="H58" s="480">
        <v>0</v>
      </c>
      <c r="I58" s="480">
        <v>0</v>
      </c>
      <c r="J58" s="480">
        <v>0</v>
      </c>
      <c r="K58" s="480">
        <v>0</v>
      </c>
      <c r="L58" s="480">
        <v>0</v>
      </c>
      <c r="M58" s="480">
        <v>0</v>
      </c>
      <c r="N58" s="480">
        <v>0</v>
      </c>
      <c r="O58" s="480">
        <v>0</v>
      </c>
      <c r="P58" s="480">
        <v>0</v>
      </c>
      <c r="Q58" s="480">
        <v>0</v>
      </c>
      <c r="R58" s="480">
        <v>0</v>
      </c>
      <c r="S58" s="480">
        <v>0</v>
      </c>
      <c r="T58" s="480">
        <v>0</v>
      </c>
      <c r="U58" s="480">
        <v>0</v>
      </c>
      <c r="V58" s="480">
        <v>-2.2999999999999998</v>
      </c>
      <c r="W58" s="480">
        <v>0</v>
      </c>
      <c r="X58" s="480">
        <v>0</v>
      </c>
      <c r="Y58" s="480">
        <v>0</v>
      </c>
      <c r="Z58" s="480">
        <v>-2.2999999999999998</v>
      </c>
      <c r="AA58" s="480">
        <v>-32.806666999999997</v>
      </c>
      <c r="AB58" s="480">
        <v>-0.7</v>
      </c>
      <c r="AC58" s="480">
        <v>0</v>
      </c>
      <c r="AD58" s="480">
        <v>-2.94</v>
      </c>
      <c r="AE58" s="480">
        <v>-29.166667</v>
      </c>
      <c r="AF58" s="480">
        <v>-52.058750000000003</v>
      </c>
      <c r="AG58" s="480">
        <v>0</v>
      </c>
      <c r="AH58" s="480">
        <v>-24.966000000000001</v>
      </c>
      <c r="AI58" s="480">
        <v>0</v>
      </c>
      <c r="AJ58" s="480">
        <v>-27.092750000000002</v>
      </c>
      <c r="AK58" s="480">
        <v>-55.016070333333332</v>
      </c>
      <c r="AL58" s="480">
        <v>-0.57099999999999995</v>
      </c>
      <c r="AM58" s="480">
        <v>-25.706233333333333</v>
      </c>
      <c r="AN58" s="480">
        <v>-3.3778700000000002</v>
      </c>
      <c r="AO58" s="480">
        <v>-25.360966999999995</v>
      </c>
      <c r="AP58" s="480">
        <v>-53.913042978892079</v>
      </c>
      <c r="AQ58" s="480">
        <v>-0.38779999999999998</v>
      </c>
      <c r="AR58" s="480">
        <v>-25.952000000000002</v>
      </c>
      <c r="AS58" s="480">
        <v>-1.183497</v>
      </c>
      <c r="AT58" s="480">
        <v>-26.389745978892083</v>
      </c>
      <c r="AU58" s="480">
        <v>-18.829420977878133</v>
      </c>
      <c r="AV58" s="480">
        <v>-0.27629000000000004</v>
      </c>
      <c r="AW58" s="480">
        <v>-18.174853156241046</v>
      </c>
      <c r="AX58" s="480">
        <v>-0.27164691081854458</v>
      </c>
      <c r="AY58" s="480">
        <v>-0.10663091081854456</v>
      </c>
      <c r="AZ58" s="480">
        <v>-61.631284000000001</v>
      </c>
      <c r="BA58" s="480">
        <v>-0.16382700000000003</v>
      </c>
      <c r="BB58" s="480">
        <v>-0.26967099999999999</v>
      </c>
      <c r="BC58" s="480">
        <v>-0.24148700000000001</v>
      </c>
      <c r="BD58" s="480">
        <v>-60.956299000000001</v>
      </c>
      <c r="BE58" s="480">
        <v>-22.761071399999999</v>
      </c>
      <c r="BF58" s="480">
        <v>-17.30847</v>
      </c>
      <c r="BG58" s="480">
        <v>-1.061871</v>
      </c>
      <c r="BH58" s="480">
        <v>-1.3572289999999998</v>
      </c>
      <c r="BI58" s="480">
        <v>-3.0335014</v>
      </c>
      <c r="BJ58" s="480">
        <v>-8.7973968182248186</v>
      </c>
      <c r="BK58" s="480">
        <v>-2.4111324000000001</v>
      </c>
      <c r="BL58" s="480">
        <v>-2.7732803909021251</v>
      </c>
      <c r="BM58" s="480">
        <v>-1.7578016273226926</v>
      </c>
      <c r="BN58" s="480">
        <v>-1.8551824000000001</v>
      </c>
      <c r="BO58" s="480">
        <v>-12.023191639950682</v>
      </c>
      <c r="BP58" s="480">
        <v>-0.99331555999999988</v>
      </c>
      <c r="BQ58" s="480">
        <v>-1.6645466495421863</v>
      </c>
      <c r="BR58" s="480">
        <v>-2.3033794304084951</v>
      </c>
      <c r="BS58" s="480">
        <v>-7.0619499999999995</v>
      </c>
      <c r="BT58" s="480">
        <v>-127.7962826</v>
      </c>
      <c r="BU58" s="480">
        <v>-47.889879399999998</v>
      </c>
      <c r="BV58" s="480">
        <v>-44.278206300000008</v>
      </c>
      <c r="BW58" s="480">
        <v>-3.7893617000000006</v>
      </c>
      <c r="BX58" s="480">
        <v>-31.838835199999991</v>
      </c>
    </row>
    <row r="59" spans="1:76" s="472" customFormat="1" ht="12.75">
      <c r="A59" s="810" t="s">
        <v>2780</v>
      </c>
      <c r="B59" s="480">
        <v>21.095221803303314</v>
      </c>
      <c r="C59" s="480">
        <v>0.55993031358885115</v>
      </c>
      <c r="D59" s="480">
        <v>6.7692805755395673</v>
      </c>
      <c r="E59" s="480">
        <v>1.6951754385964914</v>
      </c>
      <c r="F59" s="480">
        <v>12.070835475578404</v>
      </c>
      <c r="G59" s="480">
        <v>11.666472021797887</v>
      </c>
      <c r="H59" s="480">
        <v>1.1558648932972642</v>
      </c>
      <c r="I59" s="480">
        <v>19.699540586245767</v>
      </c>
      <c r="J59" s="480">
        <v>-5.8813055262761642</v>
      </c>
      <c r="K59" s="480">
        <v>-3.3076279314689789</v>
      </c>
      <c r="L59" s="480">
        <v>-38.500328447821921</v>
      </c>
      <c r="M59" s="480">
        <v>-17.994173120391299</v>
      </c>
      <c r="N59" s="480">
        <v>-24.528987310276182</v>
      </c>
      <c r="O59" s="480">
        <v>2.7509913670429751</v>
      </c>
      <c r="P59" s="480">
        <v>1.2718406158025815</v>
      </c>
      <c r="Q59" s="480">
        <v>8.9157008225516652</v>
      </c>
      <c r="R59" s="480">
        <v>-0.29194506310319418</v>
      </c>
      <c r="S59" s="480">
        <v>30.96071130405744</v>
      </c>
      <c r="T59" s="480">
        <v>-8.8084759707680682</v>
      </c>
      <c r="U59" s="480">
        <v>-12.944589447634511</v>
      </c>
      <c r="V59" s="480">
        <v>23.2844121159346</v>
      </c>
      <c r="W59" s="480">
        <v>24.164687372530736</v>
      </c>
      <c r="X59" s="480">
        <v>17.755918967858758</v>
      </c>
      <c r="Y59" s="480">
        <v>-22.523753215740108</v>
      </c>
      <c r="Z59" s="480">
        <v>3.887558991285212</v>
      </c>
      <c r="AA59" s="480">
        <v>149.01961168944297</v>
      </c>
      <c r="AB59" s="480">
        <v>57.114962527520177</v>
      </c>
      <c r="AC59" s="480">
        <v>47.255373915236071</v>
      </c>
      <c r="AD59" s="480">
        <v>0.96861993265056667</v>
      </c>
      <c r="AE59" s="480">
        <v>43.680655314036152</v>
      </c>
      <c r="AF59" s="480">
        <v>26.161299918471816</v>
      </c>
      <c r="AG59" s="480">
        <v>1.8686725074066213</v>
      </c>
      <c r="AH59" s="480">
        <v>27.267246245338168</v>
      </c>
      <c r="AI59" s="480">
        <v>-6.5149223813985815</v>
      </c>
      <c r="AJ59" s="480">
        <v>3.5403035471256059</v>
      </c>
      <c r="AK59" s="480">
        <v>41.496573484558319</v>
      </c>
      <c r="AL59" s="480">
        <v>9.6827395154098213</v>
      </c>
      <c r="AM59" s="480">
        <v>20.899756941738104</v>
      </c>
      <c r="AN59" s="480">
        <v>-1.7468815816259813</v>
      </c>
      <c r="AO59" s="480">
        <v>12.660958609036372</v>
      </c>
      <c r="AP59" s="480">
        <v>7.5271812023786495</v>
      </c>
      <c r="AQ59" s="480">
        <v>-3.8469001899969331</v>
      </c>
      <c r="AR59" s="480">
        <v>8.0162702685072045</v>
      </c>
      <c r="AS59" s="480">
        <v>7.029276401835892</v>
      </c>
      <c r="AT59" s="480">
        <v>-3.6714652779675139</v>
      </c>
      <c r="AU59" s="480">
        <v>10.649486046138236</v>
      </c>
      <c r="AV59" s="480">
        <v>8.7678196021217669</v>
      </c>
      <c r="AW59" s="480">
        <v>-14.016260085975919</v>
      </c>
      <c r="AX59" s="480">
        <v>17.819726987009805</v>
      </c>
      <c r="AY59" s="480">
        <v>-1.921800457017417</v>
      </c>
      <c r="AZ59" s="480">
        <v>7.9006061855541017</v>
      </c>
      <c r="BA59" s="480">
        <v>11.812373371583515</v>
      </c>
      <c r="BB59" s="480">
        <v>-15.137776176668837</v>
      </c>
      <c r="BC59" s="480">
        <v>1.7476602158789762</v>
      </c>
      <c r="BD59" s="480">
        <v>9.4783487747604465</v>
      </c>
      <c r="BE59" s="480">
        <v>-22.955077238920136</v>
      </c>
      <c r="BF59" s="480">
        <v>-23.623983283433745</v>
      </c>
      <c r="BG59" s="480">
        <v>38.767030053843705</v>
      </c>
      <c r="BH59" s="480">
        <v>-28.197936632930197</v>
      </c>
      <c r="BI59" s="480">
        <v>-9.9001873763998987</v>
      </c>
      <c r="BJ59" s="480">
        <v>17.66633495541393</v>
      </c>
      <c r="BK59" s="480">
        <v>-13.561691222149943</v>
      </c>
      <c r="BL59" s="480">
        <v>30.634456557587775</v>
      </c>
      <c r="BM59" s="480">
        <v>13.824892535416984</v>
      </c>
      <c r="BN59" s="480">
        <v>-13.231322915440884</v>
      </c>
      <c r="BO59" s="480">
        <v>132.72845262571443</v>
      </c>
      <c r="BP59" s="480">
        <v>35.904422211913108</v>
      </c>
      <c r="BQ59" s="480">
        <v>47.997129394536344</v>
      </c>
      <c r="BR59" s="480">
        <v>19.326352679981593</v>
      </c>
      <c r="BS59" s="480">
        <v>29.500548339283366</v>
      </c>
      <c r="BT59" s="480">
        <v>13.311271062414598</v>
      </c>
      <c r="BU59" s="480">
        <v>-29.525598661096375</v>
      </c>
      <c r="BV59" s="480">
        <v>71.268832827211099</v>
      </c>
      <c r="BW59" s="480">
        <v>-70.20528597231673</v>
      </c>
      <c r="BX59" s="480">
        <v>41.773322868616603</v>
      </c>
    </row>
    <row r="60" spans="1:76" s="472" customFormat="1" ht="5.0999999999999996" customHeight="1">
      <c r="A60" s="808"/>
      <c r="B60" s="480"/>
      <c r="C60" s="480"/>
      <c r="D60" s="480"/>
      <c r="E60" s="480"/>
      <c r="F60" s="480"/>
      <c r="G60" s="480"/>
      <c r="H60" s="480"/>
      <c r="I60" s="480"/>
      <c r="J60" s="480"/>
      <c r="K60" s="480"/>
      <c r="L60" s="480"/>
      <c r="M60" s="480"/>
      <c r="N60" s="480"/>
      <c r="O60" s="480"/>
      <c r="P60" s="480"/>
      <c r="Q60" s="480"/>
      <c r="R60" s="480"/>
      <c r="S60" s="480"/>
      <c r="T60" s="480"/>
      <c r="U60" s="480"/>
      <c r="V60" s="480"/>
      <c r="W60" s="480"/>
      <c r="X60" s="480"/>
      <c r="Y60" s="480"/>
      <c r="Z60" s="480"/>
      <c r="AA60" s="480"/>
      <c r="AB60" s="480"/>
      <c r="AC60" s="480"/>
      <c r="AD60" s="480"/>
      <c r="AE60" s="480"/>
      <c r="AF60" s="480"/>
      <c r="AG60" s="480"/>
      <c r="AH60" s="480"/>
      <c r="AI60" s="480"/>
      <c r="AJ60" s="480"/>
      <c r="AK60" s="480"/>
      <c r="AL60" s="480"/>
      <c r="AM60" s="480"/>
      <c r="AN60" s="480"/>
      <c r="AO60" s="480"/>
      <c r="AP60" s="480"/>
      <c r="AQ60" s="480"/>
      <c r="AR60" s="480"/>
      <c r="AS60" s="480"/>
      <c r="AT60" s="480"/>
      <c r="AU60" s="480"/>
      <c r="AV60" s="480"/>
      <c r="AW60" s="480"/>
      <c r="AX60" s="480"/>
      <c r="AY60" s="480"/>
      <c r="AZ60" s="480"/>
      <c r="BA60" s="480"/>
      <c r="BB60" s="480"/>
      <c r="BC60" s="480"/>
      <c r="BD60" s="480"/>
      <c r="BE60" s="480"/>
      <c r="BF60" s="480"/>
      <c r="BG60" s="480"/>
      <c r="BH60" s="480"/>
      <c r="BI60" s="480"/>
      <c r="BJ60" s="480"/>
      <c r="BK60" s="480"/>
      <c r="BL60" s="480"/>
      <c r="BM60" s="480"/>
      <c r="BN60" s="480"/>
      <c r="BO60" s="480"/>
      <c r="BP60" s="480"/>
      <c r="BQ60" s="480"/>
      <c r="BR60" s="480"/>
      <c r="BS60" s="480"/>
      <c r="BT60" s="480"/>
      <c r="BU60" s="480"/>
      <c r="BV60" s="480"/>
      <c r="BW60" s="480"/>
      <c r="BX60" s="480"/>
    </row>
    <row r="61" spans="1:76" s="472" customFormat="1" ht="12.75">
      <c r="A61" s="814" t="s">
        <v>3329</v>
      </c>
      <c r="B61" s="478">
        <v>-16.453767364918686</v>
      </c>
      <c r="C61" s="478">
        <v>-40.430724874794855</v>
      </c>
      <c r="D61" s="478">
        <v>39.523864364904036</v>
      </c>
      <c r="E61" s="478">
        <v>3.4132277400093685</v>
      </c>
      <c r="F61" s="478">
        <v>-18.960134595037236</v>
      </c>
      <c r="G61" s="478">
        <v>46.152207640524182</v>
      </c>
      <c r="H61" s="478">
        <v>48.334009334612531</v>
      </c>
      <c r="I61" s="478">
        <v>-18.022879608169841</v>
      </c>
      <c r="J61" s="478">
        <v>2.6701753293840653</v>
      </c>
      <c r="K61" s="478">
        <v>13.17090258469743</v>
      </c>
      <c r="L61" s="478">
        <v>-76.567922442929472</v>
      </c>
      <c r="M61" s="478">
        <v>-15.998134796030932</v>
      </c>
      <c r="N61" s="478">
        <v>-1.618747944403788</v>
      </c>
      <c r="O61" s="478">
        <v>-16.087199313086774</v>
      </c>
      <c r="P61" s="478">
        <v>-42.863840389407983</v>
      </c>
      <c r="Q61" s="478">
        <v>64.641541345719006</v>
      </c>
      <c r="R61" s="478">
        <v>24.503774133748351</v>
      </c>
      <c r="S61" s="478">
        <v>24.211843468844918</v>
      </c>
      <c r="T61" s="478">
        <v>12.559549712747062</v>
      </c>
      <c r="U61" s="478">
        <v>3.366374030378676</v>
      </c>
      <c r="V61" s="478">
        <v>-48.438915998747035</v>
      </c>
      <c r="W61" s="478">
        <v>-0.88540686086789755</v>
      </c>
      <c r="X61" s="478">
        <v>-41.326160249542539</v>
      </c>
      <c r="Y61" s="478">
        <v>-15.400361862676935</v>
      </c>
      <c r="Z61" s="478">
        <v>9.1730129743403346</v>
      </c>
      <c r="AA61" s="478">
        <v>73.459986413643151</v>
      </c>
      <c r="AB61" s="478">
        <v>18.621938550697784</v>
      </c>
      <c r="AC61" s="478">
        <v>45.837444304616163</v>
      </c>
      <c r="AD61" s="478">
        <v>10.30232436323953</v>
      </c>
      <c r="AE61" s="478">
        <v>-1.3017208049103361</v>
      </c>
      <c r="AF61" s="478">
        <v>-4.0998918249960958</v>
      </c>
      <c r="AG61" s="478">
        <v>-13.237402505109394</v>
      </c>
      <c r="AH61" s="478">
        <v>-1.6864941236541933</v>
      </c>
      <c r="AI61" s="478">
        <v>7.3280637757371672</v>
      </c>
      <c r="AJ61" s="478">
        <v>3.4959410280303231</v>
      </c>
      <c r="AK61" s="478">
        <v>0.93889196978990697</v>
      </c>
      <c r="AL61" s="478">
        <v>-26.078956278793399</v>
      </c>
      <c r="AM61" s="478">
        <v>-4.4686931651060693</v>
      </c>
      <c r="AN61" s="478">
        <v>20.011290573861046</v>
      </c>
      <c r="AO61" s="478">
        <v>11.475250839828327</v>
      </c>
      <c r="AP61" s="478">
        <v>8.0046310994456302</v>
      </c>
      <c r="AQ61" s="478">
        <v>-25.110397656073815</v>
      </c>
      <c r="AR61" s="478">
        <v>19.011113921896765</v>
      </c>
      <c r="AS61" s="478">
        <v>3.2728510887293272</v>
      </c>
      <c r="AT61" s="478">
        <v>10.831063744893353</v>
      </c>
      <c r="AU61" s="478">
        <v>-9.3945270768376581</v>
      </c>
      <c r="AV61" s="478">
        <v>-16.747810358851623</v>
      </c>
      <c r="AW61" s="478">
        <v>-5.816301181175807</v>
      </c>
      <c r="AX61" s="478">
        <v>15.977834751922215</v>
      </c>
      <c r="AY61" s="478">
        <v>-2.8082502887324434</v>
      </c>
      <c r="AZ61" s="478">
        <v>67.303654949610561</v>
      </c>
      <c r="BA61" s="478">
        <v>-30.057196807736126</v>
      </c>
      <c r="BB61" s="478">
        <v>36.827711392582195</v>
      </c>
      <c r="BC61" s="478">
        <v>29.134761788726035</v>
      </c>
      <c r="BD61" s="478">
        <v>31.398378576038457</v>
      </c>
      <c r="BE61" s="478">
        <v>-22.795395104694787</v>
      </c>
      <c r="BF61" s="478">
        <v>10.206909362688744</v>
      </c>
      <c r="BG61" s="478">
        <v>-30.97992302174881</v>
      </c>
      <c r="BH61" s="478">
        <v>20.66880518891989</v>
      </c>
      <c r="BI61" s="478">
        <v>-22.691186634554612</v>
      </c>
      <c r="BJ61" s="478">
        <v>62.357329304132023</v>
      </c>
      <c r="BK61" s="478">
        <v>-7.0521115884275183</v>
      </c>
      <c r="BL61" s="478">
        <v>23.498874415432905</v>
      </c>
      <c r="BM61" s="478">
        <v>18.23257218725362</v>
      </c>
      <c r="BN61" s="478">
        <v>27.677994289873016</v>
      </c>
      <c r="BO61" s="478">
        <v>160.16035003932419</v>
      </c>
      <c r="BP61" s="478">
        <v>-61.133067490724613</v>
      </c>
      <c r="BQ61" s="478">
        <v>-52.874627294135976</v>
      </c>
      <c r="BR61" s="478">
        <v>57.366621652636169</v>
      </c>
      <c r="BS61" s="478">
        <v>216.80142317154861</v>
      </c>
      <c r="BT61" s="478">
        <v>-340.72782005052977</v>
      </c>
      <c r="BU61" s="478">
        <v>26.68249998192357</v>
      </c>
      <c r="BV61" s="478">
        <v>44.125303885711361</v>
      </c>
      <c r="BW61" s="478">
        <v>-7.7621032773202785</v>
      </c>
      <c r="BX61" s="478">
        <v>-403.77352064084442</v>
      </c>
    </row>
    <row r="62" spans="1:76" s="472" customFormat="1" ht="5.0999999999999996" customHeight="1">
      <c r="A62" s="815"/>
      <c r="B62" s="478"/>
      <c r="C62" s="478"/>
      <c r="D62" s="478"/>
      <c r="E62" s="478"/>
      <c r="F62" s="478"/>
      <c r="G62" s="478"/>
      <c r="H62" s="478"/>
      <c r="I62" s="478"/>
      <c r="J62" s="478"/>
      <c r="K62" s="478"/>
      <c r="L62" s="478"/>
      <c r="M62" s="478"/>
      <c r="N62" s="478"/>
      <c r="O62" s="478"/>
      <c r="P62" s="478"/>
      <c r="Q62" s="478"/>
      <c r="R62" s="478"/>
      <c r="S62" s="478"/>
      <c r="T62" s="478"/>
      <c r="U62" s="478"/>
      <c r="V62" s="478"/>
      <c r="W62" s="478"/>
      <c r="X62" s="478"/>
      <c r="Y62" s="478"/>
      <c r="Z62" s="478"/>
      <c r="AA62" s="478"/>
      <c r="AB62" s="478"/>
      <c r="AC62" s="478"/>
      <c r="AD62" s="478"/>
      <c r="AE62" s="478"/>
      <c r="AF62" s="478"/>
      <c r="AG62" s="478"/>
      <c r="AH62" s="478"/>
      <c r="AI62" s="478"/>
      <c r="AJ62" s="478"/>
      <c r="AK62" s="478"/>
      <c r="AL62" s="478"/>
      <c r="AM62" s="478"/>
      <c r="AN62" s="478"/>
      <c r="AO62" s="478"/>
      <c r="AP62" s="478"/>
      <c r="AQ62" s="478"/>
      <c r="AR62" s="478"/>
      <c r="AS62" s="478"/>
      <c r="AT62" s="478"/>
      <c r="AU62" s="478"/>
      <c r="AV62" s="478"/>
      <c r="AW62" s="478"/>
      <c r="AX62" s="478"/>
      <c r="AY62" s="478"/>
      <c r="AZ62" s="478"/>
      <c r="BA62" s="478"/>
      <c r="BB62" s="478"/>
      <c r="BC62" s="478"/>
      <c r="BD62" s="478"/>
      <c r="BE62" s="478"/>
      <c r="BF62" s="478"/>
      <c r="BG62" s="478"/>
      <c r="BH62" s="478"/>
      <c r="BI62" s="478"/>
      <c r="BJ62" s="478"/>
      <c r="BK62" s="478"/>
      <c r="BL62" s="478"/>
      <c r="BM62" s="478"/>
      <c r="BN62" s="478"/>
      <c r="BO62" s="478"/>
      <c r="BP62" s="478"/>
      <c r="BQ62" s="478"/>
      <c r="BR62" s="478"/>
      <c r="BS62" s="478"/>
      <c r="BT62" s="478"/>
      <c r="BU62" s="478"/>
      <c r="BV62" s="478"/>
      <c r="BW62" s="478"/>
      <c r="BX62" s="478"/>
    </row>
    <row r="63" spans="1:76" s="472" customFormat="1" ht="12.75">
      <c r="A63" s="816" t="s">
        <v>3330</v>
      </c>
      <c r="B63" s="478">
        <v>-136.08829937340337</v>
      </c>
      <c r="C63" s="478">
        <v>-73.246340679564767</v>
      </c>
      <c r="D63" s="478">
        <v>-22.420463069678426</v>
      </c>
      <c r="E63" s="478">
        <v>-22.947683999000287</v>
      </c>
      <c r="F63" s="478">
        <v>-17.473811625159886</v>
      </c>
      <c r="G63" s="478">
        <v>23.152943473023129</v>
      </c>
      <c r="H63" s="478">
        <v>14.960769848760954</v>
      </c>
      <c r="I63" s="478">
        <v>-7.3952315565879019</v>
      </c>
      <c r="J63" s="478">
        <v>9.0142988142167955</v>
      </c>
      <c r="K63" s="478">
        <v>6.573106366633283</v>
      </c>
      <c r="L63" s="478">
        <v>-82.098738649394249</v>
      </c>
      <c r="M63" s="478">
        <v>-29.945496661257916</v>
      </c>
      <c r="N63" s="478">
        <v>-11.835231627081647</v>
      </c>
      <c r="O63" s="478">
        <v>-19.633365019137642</v>
      </c>
      <c r="P63" s="478">
        <v>-20.684645341917047</v>
      </c>
      <c r="Q63" s="478">
        <v>-20.535877606542734</v>
      </c>
      <c r="R63" s="478">
        <v>-10.921307422330649</v>
      </c>
      <c r="S63" s="478">
        <v>3.1104428764677152</v>
      </c>
      <c r="T63" s="478">
        <v>10.655466538559372</v>
      </c>
      <c r="U63" s="478">
        <v>-23.38047959923917</v>
      </c>
      <c r="V63" s="478">
        <v>45.573379852805473</v>
      </c>
      <c r="W63" s="478">
        <v>-11.046478818739141</v>
      </c>
      <c r="X63" s="478">
        <v>45.639912612605841</v>
      </c>
      <c r="Y63" s="478">
        <v>-18.649170782229493</v>
      </c>
      <c r="Z63" s="478">
        <v>29.629116841168265</v>
      </c>
      <c r="AA63" s="478">
        <v>-24.021430764224359</v>
      </c>
      <c r="AB63" s="478">
        <v>-3.3026753438019654</v>
      </c>
      <c r="AC63" s="478">
        <v>-12.548443287005291</v>
      </c>
      <c r="AD63" s="478">
        <v>-8.7461163098735693</v>
      </c>
      <c r="AE63" s="478">
        <v>0.57580417645646786</v>
      </c>
      <c r="AF63" s="478">
        <v>18.092024450303636</v>
      </c>
      <c r="AG63" s="478">
        <v>-12.985293615999872</v>
      </c>
      <c r="AH63" s="478">
        <v>-7.0012776685730893</v>
      </c>
      <c r="AI63" s="478">
        <v>21.148967090331158</v>
      </c>
      <c r="AJ63" s="478">
        <v>16.929628644545438</v>
      </c>
      <c r="AK63" s="478">
        <v>-14.068485238364602</v>
      </c>
      <c r="AL63" s="478">
        <v>-14.187535697333335</v>
      </c>
      <c r="AM63" s="478">
        <v>7.6451651113229211</v>
      </c>
      <c r="AN63" s="478">
        <v>2.4620809088229052</v>
      </c>
      <c r="AO63" s="478">
        <v>-9.9881955611770934</v>
      </c>
      <c r="AP63" s="478">
        <v>-0.84776433503849091</v>
      </c>
      <c r="AQ63" s="478">
        <v>-7.526301437414709</v>
      </c>
      <c r="AR63" s="478">
        <v>-3.8397738176237795</v>
      </c>
      <c r="AS63" s="478">
        <v>-4.9475681516326322</v>
      </c>
      <c r="AT63" s="478">
        <v>15.465879071632628</v>
      </c>
      <c r="AU63" s="478">
        <v>28.417787960269781</v>
      </c>
      <c r="AV63" s="478">
        <v>-0.41050379923997937</v>
      </c>
      <c r="AW63" s="478">
        <v>-2.9508944704644389</v>
      </c>
      <c r="AX63" s="478">
        <v>17.361607627696618</v>
      </c>
      <c r="AY63" s="478">
        <v>14.417578602277581</v>
      </c>
      <c r="AZ63" s="478">
        <v>9.5318416664558967</v>
      </c>
      <c r="BA63" s="478">
        <v>-17.663338434138005</v>
      </c>
      <c r="BB63" s="478">
        <v>-8.1512786061379146</v>
      </c>
      <c r="BC63" s="478">
        <v>13.119397534862113</v>
      </c>
      <c r="BD63" s="478">
        <v>22.227061171869703</v>
      </c>
      <c r="BE63" s="478">
        <v>118.98108850649695</v>
      </c>
      <c r="BF63" s="478">
        <v>2.5727824428256092</v>
      </c>
      <c r="BG63" s="478">
        <v>-16.869604733463035</v>
      </c>
      <c r="BH63" s="478">
        <v>113.26663697135582</v>
      </c>
      <c r="BI63" s="478">
        <v>20.011273825778545</v>
      </c>
      <c r="BJ63" s="478">
        <v>30.078732890000005</v>
      </c>
      <c r="BK63" s="478">
        <v>-11.468168039999995</v>
      </c>
      <c r="BL63" s="478">
        <v>-16.974596469999998</v>
      </c>
      <c r="BM63" s="478">
        <v>28.957326469999995</v>
      </c>
      <c r="BN63" s="478">
        <v>29.564170930000003</v>
      </c>
      <c r="BO63" s="478">
        <v>184.88202719000304</v>
      </c>
      <c r="BP63" s="478">
        <v>-5.8184966099999968</v>
      </c>
      <c r="BQ63" s="478">
        <v>39.611577145960183</v>
      </c>
      <c r="BR63" s="478">
        <v>70.616730940000011</v>
      </c>
      <c r="BS63" s="478">
        <v>80.472215714042846</v>
      </c>
      <c r="BT63" s="478">
        <v>325.15206666728307</v>
      </c>
      <c r="BU63" s="478">
        <v>7.8357068426163181</v>
      </c>
      <c r="BV63" s="478">
        <v>104.69117050845804</v>
      </c>
      <c r="BW63" s="478">
        <v>112.23507841738532</v>
      </c>
      <c r="BX63" s="478">
        <v>100.39011089882337</v>
      </c>
    </row>
    <row r="64" spans="1:76" s="472" customFormat="1" ht="5.0999999999999996" customHeight="1">
      <c r="A64" s="808"/>
      <c r="B64" s="482"/>
      <c r="C64" s="482"/>
      <c r="D64" s="482"/>
      <c r="E64" s="482"/>
      <c r="F64" s="482"/>
      <c r="G64" s="482"/>
      <c r="H64" s="482"/>
      <c r="I64" s="482"/>
      <c r="J64" s="482"/>
      <c r="K64" s="482"/>
      <c r="L64" s="482"/>
      <c r="M64" s="482"/>
      <c r="N64" s="482"/>
      <c r="O64" s="482"/>
      <c r="P64" s="482"/>
      <c r="Q64" s="482"/>
      <c r="R64" s="482"/>
      <c r="S64" s="482"/>
      <c r="T64" s="482"/>
      <c r="U64" s="482"/>
      <c r="V64" s="482"/>
      <c r="W64" s="482"/>
      <c r="X64" s="482"/>
      <c r="Y64" s="482"/>
      <c r="Z64" s="482"/>
      <c r="AA64" s="482"/>
      <c r="AB64" s="482"/>
      <c r="AC64" s="482"/>
      <c r="AD64" s="482"/>
      <c r="AE64" s="482"/>
      <c r="AF64" s="482"/>
      <c r="AG64" s="482"/>
      <c r="AH64" s="482"/>
      <c r="AI64" s="482"/>
      <c r="AJ64" s="482"/>
      <c r="AK64" s="482"/>
      <c r="AL64" s="482"/>
      <c r="AM64" s="482"/>
      <c r="AN64" s="482"/>
      <c r="AO64" s="482"/>
      <c r="AP64" s="482"/>
      <c r="AQ64" s="482"/>
      <c r="AR64" s="482"/>
      <c r="AS64" s="482"/>
      <c r="AT64" s="482"/>
      <c r="AU64" s="482"/>
      <c r="AV64" s="482"/>
      <c r="AW64" s="482"/>
      <c r="AX64" s="482"/>
      <c r="AY64" s="482"/>
      <c r="AZ64" s="482"/>
      <c r="BA64" s="482"/>
      <c r="BB64" s="482"/>
      <c r="BC64" s="482"/>
      <c r="BD64" s="482"/>
      <c r="BE64" s="482"/>
      <c r="BF64" s="482"/>
      <c r="BG64" s="482"/>
      <c r="BH64" s="482"/>
      <c r="BI64" s="482"/>
      <c r="BJ64" s="482"/>
      <c r="BK64" s="482"/>
      <c r="BL64" s="482"/>
      <c r="BM64" s="482"/>
      <c r="BN64" s="482"/>
      <c r="BO64" s="482"/>
      <c r="BP64" s="482"/>
      <c r="BQ64" s="482"/>
      <c r="BR64" s="482"/>
      <c r="BS64" s="482"/>
      <c r="BT64" s="482"/>
      <c r="BU64" s="482"/>
      <c r="BV64" s="482"/>
      <c r="BW64" s="482"/>
      <c r="BX64" s="482"/>
    </row>
    <row r="65" spans="1:76" s="472" customFormat="1" ht="12.75">
      <c r="A65" s="816" t="s">
        <v>3331</v>
      </c>
      <c r="B65" s="478">
        <v>136.08829937340337</v>
      </c>
      <c r="C65" s="478">
        <v>73.246340679564767</v>
      </c>
      <c r="D65" s="478">
        <v>22.420463069678426</v>
      </c>
      <c r="E65" s="478">
        <v>22.947683999000287</v>
      </c>
      <c r="F65" s="478">
        <v>17.473811625159886</v>
      </c>
      <c r="G65" s="478">
        <v>-23.152943473023129</v>
      </c>
      <c r="H65" s="478">
        <v>-14.960769848760954</v>
      </c>
      <c r="I65" s="478">
        <v>7.3952315565879019</v>
      </c>
      <c r="J65" s="478">
        <v>-9.0142988142167955</v>
      </c>
      <c r="K65" s="478">
        <v>-6.573106366633283</v>
      </c>
      <c r="L65" s="478">
        <v>82.098738649394249</v>
      </c>
      <c r="M65" s="478">
        <v>29.945496661257916</v>
      </c>
      <c r="N65" s="478">
        <v>11.835231627081647</v>
      </c>
      <c r="O65" s="478">
        <v>19.633365019137642</v>
      </c>
      <c r="P65" s="478">
        <v>20.684645341917047</v>
      </c>
      <c r="Q65" s="478">
        <v>20.535877606542734</v>
      </c>
      <c r="R65" s="478">
        <v>10.921307422330651</v>
      </c>
      <c r="S65" s="478">
        <v>-3.1104428764677152</v>
      </c>
      <c r="T65" s="478">
        <v>-10.655466538559372</v>
      </c>
      <c r="U65" s="478">
        <v>23.38047959923917</v>
      </c>
      <c r="V65" s="478">
        <v>-45.573379852805473</v>
      </c>
      <c r="W65" s="478">
        <v>11.046478818739141</v>
      </c>
      <c r="X65" s="478">
        <v>-45.639912612605841</v>
      </c>
      <c r="Y65" s="478">
        <v>18.649170782229493</v>
      </c>
      <c r="Z65" s="478">
        <v>-29.629116841168265</v>
      </c>
      <c r="AA65" s="478">
        <v>24.021430764224359</v>
      </c>
      <c r="AB65" s="478">
        <v>3.3026753438019654</v>
      </c>
      <c r="AC65" s="478">
        <v>12.548443287005291</v>
      </c>
      <c r="AD65" s="478">
        <v>8.7461163098735693</v>
      </c>
      <c r="AE65" s="478">
        <v>-0.57580417645646786</v>
      </c>
      <c r="AF65" s="478">
        <v>-18.092024450303636</v>
      </c>
      <c r="AG65" s="478">
        <v>12.985293615999872</v>
      </c>
      <c r="AH65" s="478">
        <v>7.0012776685730893</v>
      </c>
      <c r="AI65" s="478">
        <v>-21.148967090331158</v>
      </c>
      <c r="AJ65" s="478">
        <v>-16.929628644545438</v>
      </c>
      <c r="AK65" s="478">
        <v>14.0684852383646</v>
      </c>
      <c r="AL65" s="478">
        <v>14.187535697333335</v>
      </c>
      <c r="AM65" s="478">
        <v>-7.6451651113229211</v>
      </c>
      <c r="AN65" s="478">
        <v>-2.462080908822907</v>
      </c>
      <c r="AO65" s="478">
        <v>9.9881955611770934</v>
      </c>
      <c r="AP65" s="478">
        <v>0.84776433503849091</v>
      </c>
      <c r="AQ65" s="478">
        <v>7.5263014374147081</v>
      </c>
      <c r="AR65" s="478">
        <v>3.8397738176237808</v>
      </c>
      <c r="AS65" s="478">
        <v>4.9475681516326322</v>
      </c>
      <c r="AT65" s="478">
        <v>-15.465879071632628</v>
      </c>
      <c r="AU65" s="478">
        <v>-29.343392420269772</v>
      </c>
      <c r="AV65" s="478">
        <v>0.41050336923998043</v>
      </c>
      <c r="AW65" s="478">
        <v>2.7252734904644398</v>
      </c>
      <c r="AX65" s="478">
        <v>-17.561590677696614</v>
      </c>
      <c r="AY65" s="478">
        <v>-14.91757860227758</v>
      </c>
      <c r="AZ65" s="478">
        <v>-11.273959236455903</v>
      </c>
      <c r="BA65" s="478">
        <v>17.662436394138005</v>
      </c>
      <c r="BB65" s="478">
        <v>7.6508710261379136</v>
      </c>
      <c r="BC65" s="478">
        <v>-13.119805114862116</v>
      </c>
      <c r="BD65" s="478">
        <v>-23.467461541869707</v>
      </c>
      <c r="BE65" s="478">
        <v>-118.98108850649695</v>
      </c>
      <c r="BF65" s="478">
        <v>-2.5727824428256092</v>
      </c>
      <c r="BG65" s="478">
        <v>16.869604733463035</v>
      </c>
      <c r="BH65" s="478">
        <v>-113.26663697135582</v>
      </c>
      <c r="BI65" s="478">
        <v>-20.011273825778545</v>
      </c>
      <c r="BJ65" s="478">
        <v>-30.078732890000005</v>
      </c>
      <c r="BK65" s="478">
        <v>11.468168039999995</v>
      </c>
      <c r="BL65" s="478">
        <v>16.974596469999998</v>
      </c>
      <c r="BM65" s="478">
        <v>-28.957326469999995</v>
      </c>
      <c r="BN65" s="478">
        <v>-29.564170930000003</v>
      </c>
      <c r="BO65" s="478">
        <v>-184.88202719000304</v>
      </c>
      <c r="BP65" s="478">
        <v>5.8184966099999986</v>
      </c>
      <c r="BQ65" s="478">
        <v>-39.611577145960183</v>
      </c>
      <c r="BR65" s="478">
        <v>-70.616730940000011</v>
      </c>
      <c r="BS65" s="478">
        <v>-80.472215714042832</v>
      </c>
      <c r="BT65" s="478">
        <v>-325.15206666728307</v>
      </c>
      <c r="BU65" s="478">
        <v>-7.835706842616319</v>
      </c>
      <c r="BV65" s="478">
        <v>-104.69117050845804</v>
      </c>
      <c r="BW65" s="478">
        <v>-112.23507841738532</v>
      </c>
      <c r="BX65" s="478">
        <v>-100.39011089882335</v>
      </c>
    </row>
    <row r="66" spans="1:76" s="472" customFormat="1" ht="12.75">
      <c r="A66" s="809" t="s">
        <v>3332</v>
      </c>
      <c r="B66" s="480">
        <v>-35.080037359900381</v>
      </c>
      <c r="C66" s="480">
        <v>-10.587192982456143</v>
      </c>
      <c r="D66" s="480">
        <v>-19.901657592256505</v>
      </c>
      <c r="E66" s="480">
        <v>-17.159780194518117</v>
      </c>
      <c r="F66" s="480">
        <v>12.568593409330383</v>
      </c>
      <c r="G66" s="480">
        <v>-32.052526020381308</v>
      </c>
      <c r="H66" s="480">
        <v>0.59855872742174654</v>
      </c>
      <c r="I66" s="480">
        <v>4.2284786324786374</v>
      </c>
      <c r="J66" s="480">
        <v>-25.3890283018868</v>
      </c>
      <c r="K66" s="480">
        <v>-11.490535078394892</v>
      </c>
      <c r="L66" s="480">
        <v>1.2532270574117348</v>
      </c>
      <c r="M66" s="480">
        <v>18.472710169272517</v>
      </c>
      <c r="N66" s="480">
        <v>-15.490486411632332</v>
      </c>
      <c r="O66" s="480">
        <v>14.964952882310016</v>
      </c>
      <c r="P66" s="480">
        <v>-16.693949582538465</v>
      </c>
      <c r="Q66" s="480">
        <v>-18.087357794777105</v>
      </c>
      <c r="R66" s="480">
        <v>3.4560992473473107E-2</v>
      </c>
      <c r="S66" s="480">
        <v>-13.730265653210083</v>
      </c>
      <c r="T66" s="480">
        <v>-55.062921280544387</v>
      </c>
      <c r="U66" s="480">
        <v>50.671268146503891</v>
      </c>
      <c r="V66" s="480">
        <v>-82.579864705882372</v>
      </c>
      <c r="W66" s="480">
        <v>12.780188235294119</v>
      </c>
      <c r="X66" s="480">
        <v>-65.758252941176465</v>
      </c>
      <c r="Y66" s="480">
        <v>20.410182352941163</v>
      </c>
      <c r="Z66" s="480">
        <v>-50.011982352941189</v>
      </c>
      <c r="AA66" s="480">
        <v>5.9101732182120656</v>
      </c>
      <c r="AB66" s="480">
        <v>5.6893602188019656</v>
      </c>
      <c r="AC66" s="480">
        <v>16.247637689708796</v>
      </c>
      <c r="AD66" s="480">
        <v>-7.3021075776264297</v>
      </c>
      <c r="AE66" s="480">
        <v>-8.7247171126722662</v>
      </c>
      <c r="AF66" s="480">
        <v>-61.20425574257618</v>
      </c>
      <c r="AG66" s="480">
        <v>-20.436778034000127</v>
      </c>
      <c r="AH66" s="480">
        <v>4.0867154732421227</v>
      </c>
      <c r="AI66" s="480">
        <v>-23.194147727272735</v>
      </c>
      <c r="AJ66" s="480">
        <v>-21.66004545454544</v>
      </c>
      <c r="AK66" s="480">
        <v>-21.209320833333351</v>
      </c>
      <c r="AL66" s="480">
        <v>3.851933333333335</v>
      </c>
      <c r="AM66" s="480">
        <v>-14.452487500000018</v>
      </c>
      <c r="AN66" s="480">
        <v>-19.108766666666668</v>
      </c>
      <c r="AO66" s="480">
        <v>8.5</v>
      </c>
      <c r="AP66" s="480">
        <v>-16.293361386138599</v>
      </c>
      <c r="AQ66" s="480">
        <v>10.407362376237614</v>
      </c>
      <c r="AR66" s="480">
        <v>6.7331762376237805</v>
      </c>
      <c r="AS66" s="480">
        <v>7.727104081632632</v>
      </c>
      <c r="AT66" s="480">
        <v>-41.161004081632626</v>
      </c>
      <c r="AU66" s="480">
        <v>-43.811682848458531</v>
      </c>
      <c r="AV66" s="480">
        <v>3.4134877551020639</v>
      </c>
      <c r="AW66" s="480">
        <v>0.67074081632652416</v>
      </c>
      <c r="AX66" s="480">
        <v>-31.314581632653077</v>
      </c>
      <c r="AY66" s="480">
        <v>-16.58132978723404</v>
      </c>
      <c r="AZ66" s="480">
        <v>-50.823413049999928</v>
      </c>
      <c r="BA66" s="480">
        <v>3.9007679700000892</v>
      </c>
      <c r="BB66" s="480">
        <v>2.6124753699999985</v>
      </c>
      <c r="BC66" s="480">
        <v>-28.08210053000003</v>
      </c>
      <c r="BD66" s="480">
        <v>-29.254555859999989</v>
      </c>
      <c r="BE66" s="480">
        <v>-160.57610295323698</v>
      </c>
      <c r="BF66" s="480">
        <v>-16.718081363208977</v>
      </c>
      <c r="BG66" s="480">
        <v>8.5030854099719875</v>
      </c>
      <c r="BH66" s="480">
        <v>-124.278987</v>
      </c>
      <c r="BI66" s="480">
        <v>-28.082119999999993</v>
      </c>
      <c r="BJ66" s="480">
        <v>-80.546297999999993</v>
      </c>
      <c r="BK66" s="480">
        <v>-3.4698530000000023</v>
      </c>
      <c r="BL66" s="480">
        <v>5.7025899999999989</v>
      </c>
      <c r="BM66" s="480">
        <v>-26.797884999999994</v>
      </c>
      <c r="BN66" s="480">
        <v>-55.98115</v>
      </c>
      <c r="BO66" s="480">
        <v>-169.888532</v>
      </c>
      <c r="BP66" s="480">
        <v>13.951944999999998</v>
      </c>
      <c r="BQ66" s="480">
        <v>-38.995877</v>
      </c>
      <c r="BR66" s="480">
        <v>-62.329300000000003</v>
      </c>
      <c r="BS66" s="480">
        <v>-82.515299999999996</v>
      </c>
      <c r="BT66" s="480">
        <v>-306.76485400000001</v>
      </c>
      <c r="BU66" s="480">
        <v>-1.8466559999999976</v>
      </c>
      <c r="BV66" s="480">
        <v>-100.221434</v>
      </c>
      <c r="BW66" s="480">
        <v>-106.10562000000002</v>
      </c>
      <c r="BX66" s="480">
        <v>-98.591143999999986</v>
      </c>
    </row>
    <row r="67" spans="1:76" s="472" customFormat="1" ht="12.75">
      <c r="A67" s="809" t="s">
        <v>3333</v>
      </c>
      <c r="B67" s="483">
        <v>62.065149490000003</v>
      </c>
      <c r="C67" s="483">
        <v>0</v>
      </c>
      <c r="D67" s="483">
        <v>36.381891260000003</v>
      </c>
      <c r="E67" s="483">
        <v>25.68325823</v>
      </c>
      <c r="F67" s="483">
        <v>0</v>
      </c>
      <c r="G67" s="483">
        <v>13.65331548</v>
      </c>
      <c r="H67" s="483">
        <v>0</v>
      </c>
      <c r="I67" s="483">
        <v>0</v>
      </c>
      <c r="J67" s="483">
        <v>13.65331548</v>
      </c>
      <c r="K67" s="483">
        <v>0</v>
      </c>
      <c r="L67" s="483">
        <v>46.563734820000001</v>
      </c>
      <c r="M67" s="483">
        <v>0</v>
      </c>
      <c r="N67" s="483">
        <v>22.603960499999999</v>
      </c>
      <c r="O67" s="483">
        <v>0</v>
      </c>
      <c r="P67" s="483">
        <v>23.959774320000001</v>
      </c>
      <c r="Q67" s="483">
        <v>19.635057750000001</v>
      </c>
      <c r="R67" s="483">
        <v>0</v>
      </c>
      <c r="S67" s="483">
        <v>0</v>
      </c>
      <c r="T67" s="483">
        <v>21.744159375000002</v>
      </c>
      <c r="U67" s="483">
        <v>-2.1091016250000001</v>
      </c>
      <c r="V67" s="483">
        <v>34.438251187500001</v>
      </c>
      <c r="W67" s="483">
        <v>-2.0031120000000002</v>
      </c>
      <c r="X67" s="483">
        <v>20.0669578125</v>
      </c>
      <c r="Y67" s="483">
        <v>-1.964799</v>
      </c>
      <c r="Z67" s="483">
        <v>18.339204375000001</v>
      </c>
      <c r="AA67" s="483">
        <v>2.6570828749999986</v>
      </c>
      <c r="AB67" s="483">
        <v>-3.7701378750000005</v>
      </c>
      <c r="AC67" s="483">
        <v>-3.7752414374999996</v>
      </c>
      <c r="AD67" s="483">
        <v>12.065168437499999</v>
      </c>
      <c r="AE67" s="483">
        <v>-1.8627062500000002</v>
      </c>
      <c r="AF67" s="483">
        <v>19.479559705</v>
      </c>
      <c r="AG67" s="483">
        <v>24.99073533</v>
      </c>
      <c r="AH67" s="483">
        <v>-1.8076124999999998</v>
      </c>
      <c r="AI67" s="483">
        <v>-1.852359375</v>
      </c>
      <c r="AJ67" s="483">
        <v>-1.85120375</v>
      </c>
      <c r="AK67" s="483">
        <v>7.2977841115000004</v>
      </c>
      <c r="AL67" s="483">
        <v>3.3449637640000001</v>
      </c>
      <c r="AM67" s="483">
        <v>-1.7948065624999998</v>
      </c>
      <c r="AN67" s="483">
        <v>9.3052071900000008</v>
      </c>
      <c r="AO67" s="483">
        <v>-3.5575802799999998</v>
      </c>
      <c r="AP67" s="483">
        <v>-2.0979433899999993</v>
      </c>
      <c r="AQ67" s="483">
        <v>-2.93625823</v>
      </c>
      <c r="AR67" s="483">
        <v>-5.5202342199999999</v>
      </c>
      <c r="AS67" s="483">
        <v>-2.9329579799999999</v>
      </c>
      <c r="AT67" s="483">
        <v>9.2915070399999991</v>
      </c>
      <c r="AU67" s="483">
        <v>-5.9567865099999988</v>
      </c>
      <c r="AV67" s="483">
        <v>-4.8680769999999995</v>
      </c>
      <c r="AW67" s="483">
        <v>-5.5638850299999998</v>
      </c>
      <c r="AX67" s="483">
        <v>10.25667602</v>
      </c>
      <c r="AY67" s="483">
        <v>-5.7815004999999999</v>
      </c>
      <c r="AZ67" s="483">
        <v>-0.87665258000000001</v>
      </c>
      <c r="BA67" s="483">
        <v>7.05559607</v>
      </c>
      <c r="BB67" s="483">
        <v>-8.7171892</v>
      </c>
      <c r="BC67" s="483">
        <v>9.8354580000000009</v>
      </c>
      <c r="BD67" s="483">
        <v>-9.050517450000001</v>
      </c>
      <c r="BE67" s="483">
        <v>-3.8200387599999974</v>
      </c>
      <c r="BF67" s="483">
        <v>8.8707858500000007</v>
      </c>
      <c r="BG67" s="483">
        <v>-9.1840259999999994</v>
      </c>
      <c r="BH67" s="483">
        <v>5.8356581400000014</v>
      </c>
      <c r="BI67" s="483">
        <v>-9.3424567500000002</v>
      </c>
      <c r="BJ67" s="483">
        <v>-12.468000450000002</v>
      </c>
      <c r="BK67" s="483">
        <v>9.4828749499999994</v>
      </c>
      <c r="BL67" s="483">
        <v>-9.3022738500000006</v>
      </c>
      <c r="BM67" s="483">
        <v>-7.5289432999999999</v>
      </c>
      <c r="BN67" s="483">
        <v>-5.1196582500000005</v>
      </c>
      <c r="BO67" s="483">
        <v>-23.542929610000002</v>
      </c>
      <c r="BP67" s="483">
        <v>-8.7391596499999995</v>
      </c>
      <c r="BQ67" s="483">
        <v>-2.8429456100000001</v>
      </c>
      <c r="BR67" s="483">
        <v>-9.0302226000000001</v>
      </c>
      <c r="BS67" s="483">
        <v>-2.9306017499999997</v>
      </c>
      <c r="BT67" s="483">
        <v>-20.664790350000001</v>
      </c>
      <c r="BU67" s="483">
        <v>-6.7208002999999996</v>
      </c>
      <c r="BV67" s="483">
        <v>-4.703843</v>
      </c>
      <c r="BW67" s="483">
        <v>-6.8547633000000001</v>
      </c>
      <c r="BX67" s="483">
        <v>-2.3853837499999999</v>
      </c>
    </row>
    <row r="68" spans="1:76" s="472" customFormat="1" ht="12.75">
      <c r="A68" s="809" t="s">
        <v>3334</v>
      </c>
      <c r="B68" s="483">
        <v>3.0412292389999998</v>
      </c>
      <c r="C68" s="483">
        <v>0.14918999999999999</v>
      </c>
      <c r="D68" s="483">
        <v>0.15168159780000001</v>
      </c>
      <c r="E68" s="483">
        <v>1.0764260149999998</v>
      </c>
      <c r="F68" s="483">
        <v>1.6639316261999999</v>
      </c>
      <c r="G68" s="483">
        <v>13.090014079583334</v>
      </c>
      <c r="H68" s="483">
        <v>2.2834764999999999</v>
      </c>
      <c r="I68" s="483">
        <v>3.4264793530833337</v>
      </c>
      <c r="J68" s="483">
        <v>2.3643097264999997</v>
      </c>
      <c r="K68" s="483">
        <v>5.0157485000000008</v>
      </c>
      <c r="L68" s="483">
        <v>34.378943960000001</v>
      </c>
      <c r="M68" s="483">
        <v>11.747630829999999</v>
      </c>
      <c r="N68" s="483">
        <v>4.5645371900000002</v>
      </c>
      <c r="O68" s="483">
        <v>4.6554923000000015</v>
      </c>
      <c r="P68" s="483">
        <v>13.411283640000001</v>
      </c>
      <c r="Q68" s="483">
        <v>18.750273145000005</v>
      </c>
      <c r="R68" s="483">
        <v>10.878155509999999</v>
      </c>
      <c r="S68" s="483">
        <v>10.386173190000004</v>
      </c>
      <c r="T68" s="483">
        <v>-1.8272951900000005</v>
      </c>
      <c r="U68" s="483">
        <v>-0.68676036499999782</v>
      </c>
      <c r="V68" s="483">
        <v>2.5640870000000002</v>
      </c>
      <c r="W68" s="483">
        <v>0.26512449999999999</v>
      </c>
      <c r="X68" s="483">
        <v>5.1104500000000108E-2</v>
      </c>
      <c r="Y68" s="483">
        <v>0.20400100000000002</v>
      </c>
      <c r="Z68" s="483">
        <v>2.043857</v>
      </c>
      <c r="AA68" s="483">
        <v>15.513874449999999</v>
      </c>
      <c r="AB68" s="483">
        <v>1.3834530000000003</v>
      </c>
      <c r="AC68" s="483">
        <v>0.10641300000000004</v>
      </c>
      <c r="AD68" s="483">
        <v>4.0130554499999995</v>
      </c>
      <c r="AE68" s="483">
        <v>10.010953000000001</v>
      </c>
      <c r="AF68" s="483">
        <v>23.66056944</v>
      </c>
      <c r="AG68" s="483">
        <v>8.4313363199999998</v>
      </c>
      <c r="AH68" s="483">
        <v>4.7221743400000005</v>
      </c>
      <c r="AI68" s="483">
        <v>3.9254382200000002</v>
      </c>
      <c r="AJ68" s="483">
        <v>6.5816205600000002</v>
      </c>
      <c r="AK68" s="483">
        <v>27.980021960197949</v>
      </c>
      <c r="AL68" s="483">
        <v>6.9906386000000005</v>
      </c>
      <c r="AM68" s="483">
        <v>8.6021289511770966</v>
      </c>
      <c r="AN68" s="483">
        <v>7.34147856784376</v>
      </c>
      <c r="AO68" s="483">
        <v>5.0457758411770932</v>
      </c>
      <c r="AP68" s="483">
        <v>19.239069111177095</v>
      </c>
      <c r="AQ68" s="483">
        <v>5.5197291177093932E-2</v>
      </c>
      <c r="AR68" s="483">
        <v>2.6268318000000002</v>
      </c>
      <c r="AS68" s="483">
        <v>0.15342204999999964</v>
      </c>
      <c r="AT68" s="483">
        <v>16.403617969999999</v>
      </c>
      <c r="AU68" s="483">
        <v>21.350681398188751</v>
      </c>
      <c r="AV68" s="483">
        <v>1.8650930441379161</v>
      </c>
      <c r="AW68" s="483">
        <v>7.8440386841379146</v>
      </c>
      <c r="AX68" s="483">
        <v>3.6962979849564603</v>
      </c>
      <c r="AY68" s="483">
        <v>7.9452516849564594</v>
      </c>
      <c r="AZ68" s="483">
        <v>42.16822396354403</v>
      </c>
      <c r="BA68" s="483">
        <v>6.7069743941379159</v>
      </c>
      <c r="BB68" s="483">
        <v>14.255992436137914</v>
      </c>
      <c r="BC68" s="483">
        <v>5.1272449951379162</v>
      </c>
      <c r="BD68" s="483">
        <v>16.078012138130283</v>
      </c>
      <c r="BE68" s="483">
        <v>45.675053206740024</v>
      </c>
      <c r="BF68" s="483">
        <v>5.2745130703833674</v>
      </c>
      <c r="BG68" s="483">
        <v>17.550545323491047</v>
      </c>
      <c r="BH68" s="483">
        <v>5.1766918886441662</v>
      </c>
      <c r="BI68" s="483">
        <v>17.673302924221446</v>
      </c>
      <c r="BJ68" s="483">
        <v>63.935565560000001</v>
      </c>
      <c r="BK68" s="483">
        <v>5.4551460899999986</v>
      </c>
      <c r="BL68" s="483">
        <v>21.07428032</v>
      </c>
      <c r="BM68" s="483">
        <v>5.3695018300000008</v>
      </c>
      <c r="BN68" s="483">
        <v>32.036637319999997</v>
      </c>
      <c r="BO68" s="483">
        <v>9.5494344199969738</v>
      </c>
      <c r="BP68" s="483">
        <v>0.60571126000000008</v>
      </c>
      <c r="BQ68" s="483">
        <v>2.7272454640398212</v>
      </c>
      <c r="BR68" s="483">
        <v>0.74279166000000008</v>
      </c>
      <c r="BS68" s="483">
        <v>5.4736860359571526</v>
      </c>
      <c r="BT68" s="483">
        <v>3.2775776827169629</v>
      </c>
      <c r="BU68" s="483">
        <v>0.73174945738367747</v>
      </c>
      <c r="BV68" s="483">
        <v>0.7341064915419625</v>
      </c>
      <c r="BW68" s="483">
        <v>0.72530488261468828</v>
      </c>
      <c r="BX68" s="483">
        <v>1.0864168511766348</v>
      </c>
    </row>
    <row r="69" spans="1:76" s="472" customFormat="1" ht="13.5" thickBot="1">
      <c r="A69" s="817" t="s">
        <v>3335</v>
      </c>
      <c r="B69" s="484">
        <v>106.06195800430373</v>
      </c>
      <c r="C69" s="484">
        <v>83.684343662020908</v>
      </c>
      <c r="D69" s="484">
        <v>5.7885478041349288</v>
      </c>
      <c r="E69" s="484">
        <v>13.347779948518404</v>
      </c>
      <c r="F69" s="484">
        <v>3.2412865896295031</v>
      </c>
      <c r="G69" s="484">
        <v>-17.843747012225158</v>
      </c>
      <c r="H69" s="484">
        <v>-17.8428050761827</v>
      </c>
      <c r="I69" s="484">
        <v>-0.25972642897406928</v>
      </c>
      <c r="J69" s="484">
        <v>0.35710428117000292</v>
      </c>
      <c r="K69" s="484">
        <v>-9.8319788238391936E-2</v>
      </c>
      <c r="L69" s="484">
        <v>-9.7167188017483141E-2</v>
      </c>
      <c r="M69" s="484">
        <v>-0.27484433801459929</v>
      </c>
      <c r="N69" s="484">
        <v>0.15722034871398005</v>
      </c>
      <c r="O69" s="484">
        <v>1.2919836827625097E-2</v>
      </c>
      <c r="P69" s="484">
        <v>7.5369644555109971E-3</v>
      </c>
      <c r="Q69" s="484">
        <v>0.23790450631983262</v>
      </c>
      <c r="R69" s="484">
        <v>8.5909198571787471E-3</v>
      </c>
      <c r="S69" s="484">
        <v>0.23364958674236291</v>
      </c>
      <c r="T69" s="484">
        <v>24.490590556985012</v>
      </c>
      <c r="U69" s="484">
        <v>-24.494926557264723</v>
      </c>
      <c r="V69" s="484">
        <v>4.1466655768987726E-3</v>
      </c>
      <c r="W69" s="484">
        <v>4.2780834450220073E-3</v>
      </c>
      <c r="X69" s="484">
        <v>2.7801607062460931E-4</v>
      </c>
      <c r="Y69" s="484">
        <v>-2.1357071166985819E-4</v>
      </c>
      <c r="Z69" s="484">
        <v>-1.9586322707798587E-4</v>
      </c>
      <c r="AA69" s="484">
        <v>-5.9699778987705343E-2</v>
      </c>
      <c r="AB69" s="484">
        <v>0</v>
      </c>
      <c r="AC69" s="484">
        <v>-3.0365965203505041E-2</v>
      </c>
      <c r="AD69" s="484">
        <v>-2.9999999999997584E-2</v>
      </c>
      <c r="AE69" s="484">
        <v>6.6618621579728199E-4</v>
      </c>
      <c r="AF69" s="484">
        <v>-2.7897852727456929E-2</v>
      </c>
      <c r="AG69" s="484">
        <v>0</v>
      </c>
      <c r="AH69" s="484">
        <v>3.5533096642836881E-7</v>
      </c>
      <c r="AI69" s="484">
        <v>-2.7898208058423357E-2</v>
      </c>
      <c r="AJ69" s="484">
        <v>0</v>
      </c>
      <c r="AK69" s="484">
        <v>0</v>
      </c>
      <c r="AL69" s="484">
        <v>0</v>
      </c>
      <c r="AM69" s="484">
        <v>0</v>
      </c>
      <c r="AN69" s="484">
        <v>0</v>
      </c>
      <c r="AO69" s="484">
        <v>0</v>
      </c>
      <c r="AP69" s="484">
        <v>2.2204460492503131E-16</v>
      </c>
      <c r="AQ69" s="484">
        <v>-2.2204460492503131E-16</v>
      </c>
      <c r="AR69" s="484">
        <v>0</v>
      </c>
      <c r="AS69" s="484">
        <v>4.4408920985006262E-16</v>
      </c>
      <c r="AT69" s="484">
        <v>0</v>
      </c>
      <c r="AU69" s="484">
        <v>-0.92560445999999641</v>
      </c>
      <c r="AV69" s="484">
        <v>-4.2999999982917814E-7</v>
      </c>
      <c r="AW69" s="484">
        <v>-0.22562097999999953</v>
      </c>
      <c r="AX69" s="484">
        <v>-0.19998304999999794</v>
      </c>
      <c r="AY69" s="484">
        <v>-0.49999999999999911</v>
      </c>
      <c r="AZ69" s="484">
        <v>-1.7421175700000013</v>
      </c>
      <c r="BA69" s="484">
        <v>-9.0203999999971529E-4</v>
      </c>
      <c r="BB69" s="484">
        <v>-0.50040757999999919</v>
      </c>
      <c r="BC69" s="484">
        <v>-4.0758000000273853E-4</v>
      </c>
      <c r="BD69" s="484">
        <v>-1.2404003699999997</v>
      </c>
      <c r="BE69" s="484">
        <v>-0.25999999999998735</v>
      </c>
      <c r="BF69" s="484">
        <v>0</v>
      </c>
      <c r="BG69" s="484">
        <v>0</v>
      </c>
      <c r="BH69" s="484">
        <v>1.0658141036401503E-14</v>
      </c>
      <c r="BI69" s="484">
        <v>-0.25999999999999801</v>
      </c>
      <c r="BJ69" s="484">
        <v>-1</v>
      </c>
      <c r="BK69" s="484">
        <v>0</v>
      </c>
      <c r="BL69" s="484">
        <v>-0.5</v>
      </c>
      <c r="BM69" s="484">
        <v>0</v>
      </c>
      <c r="BN69" s="484">
        <v>-0.5</v>
      </c>
      <c r="BO69" s="484">
        <v>-1.0000000000000004</v>
      </c>
      <c r="BP69" s="484">
        <v>0</v>
      </c>
      <c r="BQ69" s="484">
        <v>-0.500000000000004</v>
      </c>
      <c r="BR69" s="484">
        <v>-7.2164496600635175E-15</v>
      </c>
      <c r="BS69" s="484">
        <v>-0.49999999999998934</v>
      </c>
      <c r="BT69" s="484">
        <v>-1</v>
      </c>
      <c r="BU69" s="484">
        <v>0</v>
      </c>
      <c r="BV69" s="484">
        <v>-0.5</v>
      </c>
      <c r="BW69" s="484">
        <v>0</v>
      </c>
      <c r="BX69" s="484">
        <v>-0.5</v>
      </c>
    </row>
    <row r="70" spans="1:76" s="472" customFormat="1" ht="5.0999999999999996" customHeight="1">
      <c r="A70" s="479"/>
      <c r="B70" s="479"/>
      <c r="C70" s="479"/>
      <c r="D70" s="479"/>
      <c r="E70" s="479"/>
      <c r="F70" s="479"/>
      <c r="G70" s="479"/>
      <c r="H70" s="479"/>
      <c r="I70" s="479"/>
      <c r="J70" s="479"/>
      <c r="K70" s="479"/>
      <c r="L70" s="479"/>
      <c r="M70" s="479"/>
      <c r="N70" s="479"/>
      <c r="O70" s="479"/>
      <c r="P70" s="479"/>
      <c r="Q70" s="479"/>
      <c r="R70" s="479"/>
      <c r="S70" s="479"/>
      <c r="T70" s="479"/>
      <c r="U70" s="479"/>
      <c r="V70" s="479"/>
      <c r="W70" s="479"/>
      <c r="X70" s="479"/>
      <c r="Y70" s="479"/>
      <c r="Z70" s="479"/>
      <c r="AA70" s="479"/>
      <c r="AB70" s="479"/>
      <c r="AC70" s="479"/>
      <c r="AD70" s="479"/>
      <c r="AE70" s="479"/>
      <c r="AF70" s="479"/>
      <c r="AG70" s="479"/>
      <c r="AH70" s="479"/>
      <c r="AI70" s="479"/>
      <c r="AJ70" s="479"/>
      <c r="AK70" s="479"/>
      <c r="AL70" s="479"/>
      <c r="AM70" s="479"/>
      <c r="AN70" s="479"/>
      <c r="AO70" s="479"/>
      <c r="AP70" s="479"/>
      <c r="AQ70" s="479"/>
      <c r="AR70" s="479"/>
      <c r="AS70" s="479"/>
      <c r="AT70" s="479"/>
      <c r="AU70" s="479"/>
      <c r="AV70" s="479"/>
      <c r="AW70" s="479"/>
      <c r="AX70" s="479"/>
      <c r="AY70" s="479"/>
      <c r="AZ70" s="479"/>
      <c r="BA70" s="479"/>
      <c r="BB70" s="479"/>
      <c r="BC70" s="479"/>
      <c r="BD70" s="479"/>
      <c r="BE70" s="479"/>
      <c r="BF70" s="479"/>
      <c r="BG70" s="479"/>
      <c r="BH70" s="479"/>
      <c r="BI70" s="479"/>
      <c r="BJ70" s="479"/>
      <c r="BK70" s="479"/>
      <c r="BL70" s="479"/>
      <c r="BM70" s="479"/>
      <c r="BN70" s="479"/>
      <c r="BO70" s="479"/>
      <c r="BP70" s="479"/>
      <c r="BQ70" s="479"/>
      <c r="BR70" s="479"/>
      <c r="BS70" s="479"/>
      <c r="BT70" s="479"/>
      <c r="BU70" s="479"/>
      <c r="BV70" s="479"/>
      <c r="BW70" s="479"/>
      <c r="BX70" s="479"/>
    </row>
    <row r="71" spans="1:76" s="472" customFormat="1" ht="15.75" customHeight="1">
      <c r="A71" s="647" t="s">
        <v>3336</v>
      </c>
    </row>
    <row r="72" spans="1:76" s="472" customFormat="1" ht="12.75">
      <c r="A72" s="469" t="s">
        <v>3337</v>
      </c>
    </row>
  </sheetData>
  <mergeCells count="30">
    <mergeCell ref="BU7:BX7"/>
    <mergeCell ref="BF7:BI7"/>
    <mergeCell ref="BJ7:BJ8"/>
    <mergeCell ref="BK7:BN7"/>
    <mergeCell ref="BO7:BO8"/>
    <mergeCell ref="BP7:BS7"/>
    <mergeCell ref="BT7:BT8"/>
    <mergeCell ref="BE7:BE8"/>
    <mergeCell ref="AB7:AE7"/>
    <mergeCell ref="AF7:AF8"/>
    <mergeCell ref="AG7:AJ7"/>
    <mergeCell ref="AK7:AK8"/>
    <mergeCell ref="AL7:AO7"/>
    <mergeCell ref="AP7:AP8"/>
    <mergeCell ref="AQ7:AT7"/>
    <mergeCell ref="AU7:AU8"/>
    <mergeCell ref="AV7:AY7"/>
    <mergeCell ref="AZ7:AZ8"/>
    <mergeCell ref="BA7:BD7"/>
    <mergeCell ref="AA7:AA8"/>
    <mergeCell ref="B7:B8"/>
    <mergeCell ref="C7:F7"/>
    <mergeCell ref="G7:G8"/>
    <mergeCell ref="H7:K7"/>
    <mergeCell ref="L7:L8"/>
    <mergeCell ref="M7:P7"/>
    <mergeCell ref="Q7:Q8"/>
    <mergeCell ref="R7:U7"/>
    <mergeCell ref="V7:V8"/>
    <mergeCell ref="W7:Z7"/>
  </mergeCells>
  <hyperlinks>
    <hyperlink ref="A1" location="'Table of contents'!A1" display="return to the CONTENTS"/>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Y36"/>
  <sheetViews>
    <sheetView zoomScale="80" zoomScaleNormal="80" workbookViewId="0">
      <pane xSplit="1" topLeftCell="B1" activePane="topRight" state="frozen"/>
      <selection activeCell="I27" sqref="I27"/>
      <selection pane="topRight" activeCell="A36" sqref="A36"/>
    </sheetView>
  </sheetViews>
  <sheetFormatPr defaultRowHeight="15"/>
  <cols>
    <col min="1" max="1" width="60.28515625" style="34" customWidth="1"/>
    <col min="2" max="16384" width="9.140625" style="34"/>
  </cols>
  <sheetData>
    <row r="1" spans="1:155" ht="15" customHeight="1">
      <c r="A1" s="649" t="s">
        <v>2688</v>
      </c>
    </row>
    <row r="2" spans="1:155" ht="5.0999999999999996" customHeight="1">
      <c r="A2" s="65"/>
    </row>
    <row r="3" spans="1:155" s="38" customFormat="1" ht="18.75" customHeight="1">
      <c r="A3" s="132" t="s">
        <v>3868</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c r="EE3" s="37"/>
      <c r="EF3" s="37"/>
      <c r="EG3" s="37"/>
      <c r="EH3" s="37"/>
      <c r="EI3" s="37"/>
      <c r="EJ3" s="37"/>
      <c r="EK3" s="37"/>
      <c r="EL3" s="37"/>
      <c r="EM3" s="37"/>
      <c r="EN3" s="37"/>
      <c r="EO3" s="37"/>
      <c r="EP3" s="37"/>
      <c r="EQ3" s="37"/>
      <c r="ER3" s="37"/>
      <c r="ES3" s="37"/>
      <c r="ET3" s="37"/>
      <c r="EU3" s="37"/>
      <c r="EV3" s="37"/>
      <c r="EW3" s="37"/>
      <c r="EX3" s="37"/>
      <c r="EY3" s="37"/>
    </row>
    <row r="4" spans="1:155" s="486" customFormat="1" ht="5.0999999999999996" customHeight="1">
      <c r="A4" s="487"/>
      <c r="B4" s="488"/>
      <c r="C4" s="489"/>
      <c r="D4" s="489"/>
      <c r="E4" s="489"/>
      <c r="F4" s="489"/>
      <c r="G4" s="489"/>
      <c r="H4" s="489"/>
      <c r="I4" s="489"/>
      <c r="J4" s="489"/>
      <c r="K4" s="489"/>
      <c r="L4" s="489"/>
      <c r="M4" s="489"/>
      <c r="N4" s="489"/>
      <c r="O4" s="488"/>
      <c r="P4" s="489"/>
      <c r="Q4" s="489"/>
      <c r="R4" s="489"/>
      <c r="S4" s="489"/>
      <c r="T4" s="489"/>
      <c r="U4" s="489"/>
      <c r="V4" s="489"/>
      <c r="W4" s="489"/>
      <c r="X4" s="489"/>
      <c r="Y4" s="489"/>
      <c r="Z4" s="489"/>
      <c r="AA4" s="489"/>
      <c r="AB4" s="488"/>
      <c r="AC4" s="489"/>
      <c r="AD4" s="489"/>
      <c r="AE4" s="489"/>
      <c r="AF4" s="489"/>
      <c r="AG4" s="489"/>
      <c r="AH4" s="489"/>
      <c r="AI4" s="489"/>
      <c r="AJ4" s="489"/>
      <c r="AK4" s="489"/>
      <c r="AL4" s="489"/>
      <c r="AM4" s="489"/>
      <c r="AN4" s="489"/>
      <c r="AO4" s="488"/>
      <c r="AP4" s="489"/>
      <c r="AQ4" s="489"/>
      <c r="AR4" s="489"/>
      <c r="AS4" s="489"/>
      <c r="AT4" s="489"/>
      <c r="AU4" s="489"/>
      <c r="AV4" s="489"/>
      <c r="AW4" s="489"/>
      <c r="AX4" s="489"/>
      <c r="AY4" s="489"/>
      <c r="AZ4" s="489"/>
      <c r="BA4" s="489"/>
      <c r="BB4" s="488"/>
      <c r="BC4" s="489"/>
      <c r="BD4" s="489"/>
      <c r="BE4" s="489"/>
      <c r="BF4" s="489"/>
      <c r="BG4" s="489"/>
      <c r="BH4" s="489"/>
      <c r="BI4" s="489"/>
      <c r="BJ4" s="489"/>
      <c r="BK4" s="489"/>
      <c r="BL4" s="489"/>
      <c r="BM4" s="489"/>
      <c r="BN4" s="489"/>
      <c r="BO4" s="488"/>
      <c r="BP4" s="489"/>
      <c r="BQ4" s="489"/>
      <c r="BR4" s="489"/>
      <c r="BS4" s="489"/>
      <c r="BT4" s="489"/>
      <c r="BU4" s="489"/>
      <c r="BV4" s="489"/>
      <c r="BW4" s="489"/>
      <c r="BX4" s="489"/>
      <c r="BY4" s="489"/>
      <c r="BZ4" s="489"/>
      <c r="CA4" s="489"/>
      <c r="CB4" s="488"/>
      <c r="CC4" s="489"/>
      <c r="CD4" s="489"/>
      <c r="CE4" s="489"/>
      <c r="CF4" s="489"/>
      <c r="CG4" s="489"/>
      <c r="CH4" s="489"/>
      <c r="CI4" s="489"/>
      <c r="CJ4" s="489"/>
      <c r="CK4" s="489"/>
      <c r="CL4" s="489"/>
      <c r="CM4" s="489"/>
      <c r="CN4" s="489"/>
    </row>
    <row r="5" spans="1:155" s="486" customFormat="1" ht="14.25" customHeight="1" thickBot="1">
      <c r="A5" s="819" t="s">
        <v>3293</v>
      </c>
      <c r="B5" s="490"/>
      <c r="C5" s="491"/>
      <c r="D5" s="491"/>
      <c r="E5" s="491"/>
      <c r="F5" s="491"/>
      <c r="G5" s="491"/>
      <c r="H5" s="491"/>
      <c r="I5" s="491"/>
      <c r="J5" s="491"/>
      <c r="K5" s="491"/>
      <c r="L5" s="491"/>
      <c r="M5" s="491"/>
      <c r="N5" s="491"/>
      <c r="O5" s="490"/>
      <c r="P5" s="491"/>
      <c r="Q5" s="491"/>
      <c r="R5" s="491"/>
      <c r="S5" s="491"/>
      <c r="T5" s="491"/>
      <c r="U5" s="491"/>
      <c r="V5" s="491"/>
      <c r="W5" s="491"/>
      <c r="X5" s="491"/>
      <c r="Y5" s="491"/>
      <c r="Z5" s="491"/>
      <c r="AA5" s="491"/>
      <c r="AB5" s="490"/>
      <c r="AC5" s="491"/>
      <c r="AD5" s="491"/>
      <c r="AE5" s="491"/>
      <c r="AF5" s="491"/>
      <c r="AG5" s="491"/>
      <c r="AH5" s="491"/>
      <c r="AI5" s="491"/>
      <c r="AJ5" s="491"/>
      <c r="AK5" s="491"/>
      <c r="AL5" s="491"/>
      <c r="AM5" s="491"/>
      <c r="AN5" s="491"/>
      <c r="AO5" s="490"/>
      <c r="AP5" s="491"/>
      <c r="AQ5" s="491"/>
      <c r="AR5" s="491"/>
      <c r="AS5" s="491"/>
      <c r="AT5" s="491"/>
      <c r="AU5" s="491"/>
      <c r="AV5" s="491"/>
      <c r="AW5" s="491"/>
      <c r="AX5" s="491"/>
      <c r="AY5" s="491"/>
      <c r="AZ5" s="491"/>
      <c r="BA5" s="491"/>
      <c r="BB5" s="490"/>
      <c r="BC5" s="491"/>
      <c r="BD5" s="491"/>
      <c r="BE5" s="491"/>
      <c r="BF5" s="491"/>
      <c r="BG5" s="491"/>
      <c r="BH5" s="491"/>
      <c r="BI5" s="491"/>
      <c r="BJ5" s="491"/>
      <c r="BK5" s="491"/>
      <c r="BL5" s="491"/>
      <c r="BM5" s="491"/>
      <c r="BN5" s="491"/>
      <c r="BO5" s="490"/>
      <c r="BP5" s="491"/>
      <c r="BQ5" s="491"/>
      <c r="BR5" s="491"/>
      <c r="BS5" s="491"/>
      <c r="BT5" s="491"/>
      <c r="BU5" s="491"/>
      <c r="BV5" s="491"/>
      <c r="BW5" s="491"/>
      <c r="BX5" s="491"/>
      <c r="BY5" s="491"/>
      <c r="BZ5" s="491"/>
      <c r="CA5" s="491"/>
      <c r="CB5" s="490"/>
      <c r="CC5" s="491"/>
      <c r="CD5" s="491"/>
      <c r="CE5" s="491"/>
      <c r="CF5" s="491"/>
      <c r="CG5" s="491"/>
      <c r="CH5" s="491"/>
      <c r="CI5" s="491"/>
      <c r="CJ5" s="491"/>
      <c r="CK5" s="491"/>
      <c r="CL5" s="491"/>
      <c r="CM5" s="491"/>
      <c r="CN5" s="491"/>
      <c r="CO5" s="491"/>
      <c r="CP5" s="491"/>
      <c r="CQ5" s="491"/>
      <c r="CR5" s="491"/>
      <c r="CS5" s="491"/>
      <c r="CT5" s="491"/>
      <c r="CU5" s="491"/>
      <c r="CV5" s="491"/>
      <c r="CW5" s="491"/>
      <c r="CX5" s="491"/>
      <c r="CY5" s="491"/>
      <c r="CZ5" s="491"/>
      <c r="DA5" s="491"/>
    </row>
    <row r="6" spans="1:155" s="131" customFormat="1" ht="17.100000000000001" customHeight="1">
      <c r="A6" s="802"/>
      <c r="B6" s="1126">
        <v>2000</v>
      </c>
      <c r="C6" s="1119" t="s">
        <v>7</v>
      </c>
      <c r="D6" s="1119"/>
      <c r="E6" s="1119"/>
      <c r="F6" s="1119"/>
      <c r="G6" s="1119"/>
      <c r="H6" s="1119"/>
      <c r="I6" s="1119"/>
      <c r="J6" s="1119"/>
      <c r="K6" s="1119"/>
      <c r="L6" s="1119"/>
      <c r="M6" s="1119"/>
      <c r="N6" s="1120"/>
      <c r="O6" s="1126">
        <v>2001</v>
      </c>
      <c r="P6" s="1119" t="s">
        <v>8</v>
      </c>
      <c r="Q6" s="1119"/>
      <c r="R6" s="1119"/>
      <c r="S6" s="1119"/>
      <c r="T6" s="1119"/>
      <c r="U6" s="1119"/>
      <c r="V6" s="1119"/>
      <c r="W6" s="1119"/>
      <c r="X6" s="1119"/>
      <c r="Y6" s="1119"/>
      <c r="Z6" s="1119"/>
      <c r="AA6" s="1120"/>
      <c r="AB6" s="1126">
        <v>2002</v>
      </c>
      <c r="AC6" s="1119" t="s">
        <v>9</v>
      </c>
      <c r="AD6" s="1119"/>
      <c r="AE6" s="1119"/>
      <c r="AF6" s="1119"/>
      <c r="AG6" s="1119"/>
      <c r="AH6" s="1119"/>
      <c r="AI6" s="1119"/>
      <c r="AJ6" s="1119"/>
      <c r="AK6" s="1119"/>
      <c r="AL6" s="1119"/>
      <c r="AM6" s="1119"/>
      <c r="AN6" s="1120"/>
      <c r="AO6" s="1126">
        <v>2003</v>
      </c>
      <c r="AP6" s="1119" t="s">
        <v>10</v>
      </c>
      <c r="AQ6" s="1119"/>
      <c r="AR6" s="1119"/>
      <c r="AS6" s="1119"/>
      <c r="AT6" s="1119"/>
      <c r="AU6" s="1119"/>
      <c r="AV6" s="1119"/>
      <c r="AW6" s="1119"/>
      <c r="AX6" s="1119"/>
      <c r="AY6" s="1119"/>
      <c r="AZ6" s="1119"/>
      <c r="BA6" s="1120"/>
      <c r="BB6" s="1126">
        <v>2004</v>
      </c>
      <c r="BC6" s="1119" t="s">
        <v>11</v>
      </c>
      <c r="BD6" s="1119"/>
      <c r="BE6" s="1119"/>
      <c r="BF6" s="1119"/>
      <c r="BG6" s="1119"/>
      <c r="BH6" s="1119"/>
      <c r="BI6" s="1119"/>
      <c r="BJ6" s="1119"/>
      <c r="BK6" s="1119"/>
      <c r="BL6" s="1119"/>
      <c r="BM6" s="1119"/>
      <c r="BN6" s="1120"/>
      <c r="BO6" s="1126">
        <v>2005</v>
      </c>
      <c r="BP6" s="1119" t="s">
        <v>12</v>
      </c>
      <c r="BQ6" s="1119"/>
      <c r="BR6" s="1119"/>
      <c r="BS6" s="1119"/>
      <c r="BT6" s="1119"/>
      <c r="BU6" s="1119"/>
      <c r="BV6" s="1119"/>
      <c r="BW6" s="1119"/>
      <c r="BX6" s="1119"/>
      <c r="BY6" s="1119"/>
      <c r="BZ6" s="1119"/>
      <c r="CA6" s="1120"/>
      <c r="CB6" s="1126">
        <v>2006</v>
      </c>
      <c r="CC6" s="1119" t="s">
        <v>13</v>
      </c>
      <c r="CD6" s="1119"/>
      <c r="CE6" s="1119"/>
      <c r="CF6" s="1119"/>
      <c r="CG6" s="1119"/>
      <c r="CH6" s="1119"/>
      <c r="CI6" s="1119"/>
      <c r="CJ6" s="1119"/>
      <c r="CK6" s="1119"/>
      <c r="CL6" s="1119"/>
      <c r="CM6" s="1119"/>
      <c r="CN6" s="1120"/>
      <c r="CO6" s="1126">
        <v>2007</v>
      </c>
      <c r="CP6" s="1119">
        <v>2007</v>
      </c>
      <c r="CQ6" s="1119"/>
      <c r="CR6" s="1119"/>
      <c r="CS6" s="1119"/>
      <c r="CT6" s="1119"/>
      <c r="CU6" s="1119"/>
      <c r="CV6" s="1119"/>
      <c r="CW6" s="1119"/>
      <c r="CX6" s="1119"/>
      <c r="CY6" s="1119"/>
      <c r="CZ6" s="1119"/>
      <c r="DA6" s="1120"/>
    </row>
    <row r="7" spans="1:155" s="131" customFormat="1" ht="17.100000000000001" customHeight="1" thickBot="1">
      <c r="A7" s="803"/>
      <c r="B7" s="1122"/>
      <c r="C7" s="673" t="s">
        <v>2646</v>
      </c>
      <c r="D7" s="673" t="s">
        <v>2647</v>
      </c>
      <c r="E7" s="673" t="s">
        <v>2648</v>
      </c>
      <c r="F7" s="673" t="s">
        <v>2649</v>
      </c>
      <c r="G7" s="673" t="s">
        <v>2650</v>
      </c>
      <c r="H7" s="673" t="s">
        <v>2651</v>
      </c>
      <c r="I7" s="673" t="s">
        <v>2652</v>
      </c>
      <c r="J7" s="673" t="s">
        <v>2653</v>
      </c>
      <c r="K7" s="673" t="s">
        <v>2654</v>
      </c>
      <c r="L7" s="673" t="s">
        <v>2655</v>
      </c>
      <c r="M7" s="673" t="s">
        <v>2656</v>
      </c>
      <c r="N7" s="673" t="s">
        <v>2657</v>
      </c>
      <c r="O7" s="1122"/>
      <c r="P7" s="673" t="s">
        <v>2646</v>
      </c>
      <c r="Q7" s="673" t="s">
        <v>2647</v>
      </c>
      <c r="R7" s="673" t="s">
        <v>2648</v>
      </c>
      <c r="S7" s="673" t="s">
        <v>2649</v>
      </c>
      <c r="T7" s="673" t="s">
        <v>2650</v>
      </c>
      <c r="U7" s="673" t="s">
        <v>2651</v>
      </c>
      <c r="V7" s="673" t="s">
        <v>2652</v>
      </c>
      <c r="W7" s="673" t="s">
        <v>2653</v>
      </c>
      <c r="X7" s="673" t="s">
        <v>2654</v>
      </c>
      <c r="Y7" s="673" t="s">
        <v>2655</v>
      </c>
      <c r="Z7" s="673" t="s">
        <v>2656</v>
      </c>
      <c r="AA7" s="673" t="s">
        <v>2657</v>
      </c>
      <c r="AB7" s="1122"/>
      <c r="AC7" s="673" t="s">
        <v>2646</v>
      </c>
      <c r="AD7" s="673" t="s">
        <v>2647</v>
      </c>
      <c r="AE7" s="673" t="s">
        <v>2648</v>
      </c>
      <c r="AF7" s="673" t="s">
        <v>2649</v>
      </c>
      <c r="AG7" s="673" t="s">
        <v>2650</v>
      </c>
      <c r="AH7" s="673" t="s">
        <v>2651</v>
      </c>
      <c r="AI7" s="673" t="s">
        <v>2652</v>
      </c>
      <c r="AJ7" s="673" t="s">
        <v>2653</v>
      </c>
      <c r="AK7" s="673" t="s">
        <v>2654</v>
      </c>
      <c r="AL7" s="673" t="s">
        <v>2655</v>
      </c>
      <c r="AM7" s="673" t="s">
        <v>2656</v>
      </c>
      <c r="AN7" s="673" t="s">
        <v>2657</v>
      </c>
      <c r="AO7" s="1122"/>
      <c r="AP7" s="673" t="s">
        <v>2646</v>
      </c>
      <c r="AQ7" s="673" t="s">
        <v>2647</v>
      </c>
      <c r="AR7" s="673" t="s">
        <v>2648</v>
      </c>
      <c r="AS7" s="673" t="s">
        <v>2649</v>
      </c>
      <c r="AT7" s="673" t="s">
        <v>2650</v>
      </c>
      <c r="AU7" s="673" t="s">
        <v>2651</v>
      </c>
      <c r="AV7" s="673" t="s">
        <v>2652</v>
      </c>
      <c r="AW7" s="673" t="s">
        <v>2653</v>
      </c>
      <c r="AX7" s="673" t="s">
        <v>2654</v>
      </c>
      <c r="AY7" s="673" t="s">
        <v>2655</v>
      </c>
      <c r="AZ7" s="673" t="s">
        <v>2656</v>
      </c>
      <c r="BA7" s="673" t="s">
        <v>2657</v>
      </c>
      <c r="BB7" s="1122"/>
      <c r="BC7" s="673" t="s">
        <v>2646</v>
      </c>
      <c r="BD7" s="673" t="s">
        <v>2647</v>
      </c>
      <c r="BE7" s="673" t="s">
        <v>2648</v>
      </c>
      <c r="BF7" s="673" t="s">
        <v>2649</v>
      </c>
      <c r="BG7" s="673" t="s">
        <v>2650</v>
      </c>
      <c r="BH7" s="673" t="s">
        <v>2651</v>
      </c>
      <c r="BI7" s="673" t="s">
        <v>2652</v>
      </c>
      <c r="BJ7" s="673" t="s">
        <v>2653</v>
      </c>
      <c r="BK7" s="673" t="s">
        <v>2654</v>
      </c>
      <c r="BL7" s="673" t="s">
        <v>2655</v>
      </c>
      <c r="BM7" s="673" t="s">
        <v>2656</v>
      </c>
      <c r="BN7" s="673" t="s">
        <v>2657</v>
      </c>
      <c r="BO7" s="1122"/>
      <c r="BP7" s="673" t="s">
        <v>2646</v>
      </c>
      <c r="BQ7" s="673" t="s">
        <v>2647</v>
      </c>
      <c r="BR7" s="673" t="s">
        <v>2648</v>
      </c>
      <c r="BS7" s="673" t="s">
        <v>2649</v>
      </c>
      <c r="BT7" s="673" t="s">
        <v>2650</v>
      </c>
      <c r="BU7" s="673" t="s">
        <v>2651</v>
      </c>
      <c r="BV7" s="673" t="s">
        <v>2652</v>
      </c>
      <c r="BW7" s="673" t="s">
        <v>2653</v>
      </c>
      <c r="BX7" s="673" t="s">
        <v>2654</v>
      </c>
      <c r="BY7" s="673" t="s">
        <v>2655</v>
      </c>
      <c r="BZ7" s="673" t="s">
        <v>2656</v>
      </c>
      <c r="CA7" s="673" t="s">
        <v>2657</v>
      </c>
      <c r="CB7" s="1122"/>
      <c r="CC7" s="673" t="s">
        <v>2646</v>
      </c>
      <c r="CD7" s="673" t="s">
        <v>2647</v>
      </c>
      <c r="CE7" s="673" t="s">
        <v>2648</v>
      </c>
      <c r="CF7" s="673" t="s">
        <v>2649</v>
      </c>
      <c r="CG7" s="673" t="s">
        <v>2650</v>
      </c>
      <c r="CH7" s="673" t="s">
        <v>2651</v>
      </c>
      <c r="CI7" s="673" t="s">
        <v>2652</v>
      </c>
      <c r="CJ7" s="673" t="s">
        <v>2653</v>
      </c>
      <c r="CK7" s="673" t="s">
        <v>2654</v>
      </c>
      <c r="CL7" s="673" t="s">
        <v>2655</v>
      </c>
      <c r="CM7" s="673" t="s">
        <v>2656</v>
      </c>
      <c r="CN7" s="673" t="s">
        <v>2657</v>
      </c>
      <c r="CO7" s="1122"/>
      <c r="CP7" s="673" t="s">
        <v>2646</v>
      </c>
      <c r="CQ7" s="673" t="s">
        <v>2647</v>
      </c>
      <c r="CR7" s="673" t="s">
        <v>2648</v>
      </c>
      <c r="CS7" s="673" t="s">
        <v>2649</v>
      </c>
      <c r="CT7" s="673" t="s">
        <v>2650</v>
      </c>
      <c r="CU7" s="673" t="s">
        <v>2651</v>
      </c>
      <c r="CV7" s="673" t="s">
        <v>2652</v>
      </c>
      <c r="CW7" s="673" t="s">
        <v>2653</v>
      </c>
      <c r="CX7" s="673" t="s">
        <v>2654</v>
      </c>
      <c r="CY7" s="673" t="s">
        <v>2655</v>
      </c>
      <c r="CZ7" s="673" t="s">
        <v>2656</v>
      </c>
      <c r="DA7" s="673" t="s">
        <v>2657</v>
      </c>
    </row>
    <row r="8" spans="1:155" s="496" customFormat="1" ht="5.0999999999999996" customHeight="1">
      <c r="A8" s="492"/>
      <c r="B8" s="493"/>
      <c r="C8" s="494"/>
      <c r="D8" s="494"/>
      <c r="E8" s="494"/>
      <c r="F8" s="494"/>
      <c r="G8" s="494"/>
      <c r="H8" s="494"/>
      <c r="I8" s="494"/>
      <c r="J8" s="494"/>
      <c r="K8" s="494"/>
      <c r="L8" s="494"/>
      <c r="M8" s="494"/>
      <c r="N8" s="494"/>
      <c r="O8" s="493"/>
      <c r="P8" s="494"/>
      <c r="Q8" s="494"/>
      <c r="R8" s="494"/>
      <c r="S8" s="494"/>
      <c r="T8" s="494"/>
      <c r="U8" s="494"/>
      <c r="V8" s="494"/>
      <c r="W8" s="494"/>
      <c r="X8" s="494"/>
      <c r="Y8" s="494"/>
      <c r="Z8" s="494"/>
      <c r="AA8" s="494"/>
      <c r="AB8" s="493"/>
      <c r="AC8" s="494"/>
      <c r="AD8" s="494"/>
      <c r="AE8" s="494"/>
      <c r="AF8" s="494"/>
      <c r="AG8" s="494"/>
      <c r="AH8" s="494"/>
      <c r="AI8" s="494"/>
      <c r="AJ8" s="494"/>
      <c r="AK8" s="494"/>
      <c r="AL8" s="494"/>
      <c r="AM8" s="494"/>
      <c r="AN8" s="494"/>
      <c r="AO8" s="493"/>
      <c r="AP8" s="494"/>
      <c r="AQ8" s="494"/>
      <c r="AR8" s="494"/>
      <c r="AS8" s="494"/>
      <c r="AT8" s="494"/>
      <c r="AU8" s="494"/>
      <c r="AV8" s="494"/>
      <c r="AW8" s="494"/>
      <c r="AX8" s="494"/>
      <c r="AY8" s="494"/>
      <c r="AZ8" s="494"/>
      <c r="BA8" s="494"/>
      <c r="BB8" s="493"/>
      <c r="BC8" s="494"/>
      <c r="BD8" s="494"/>
      <c r="BE8" s="494"/>
      <c r="BF8" s="494"/>
      <c r="BG8" s="494"/>
      <c r="BH8" s="494"/>
      <c r="BI8" s="494"/>
      <c r="BJ8" s="494"/>
      <c r="BK8" s="494"/>
      <c r="BL8" s="494"/>
      <c r="BM8" s="494"/>
      <c r="BN8" s="494"/>
      <c r="BO8" s="493"/>
      <c r="BP8" s="494"/>
      <c r="BQ8" s="494"/>
      <c r="BR8" s="494"/>
      <c r="BS8" s="494"/>
      <c r="BT8" s="494"/>
      <c r="BU8" s="494"/>
      <c r="BV8" s="494"/>
      <c r="BW8" s="494"/>
      <c r="BX8" s="494"/>
      <c r="BY8" s="494"/>
      <c r="BZ8" s="494"/>
      <c r="CA8" s="494"/>
      <c r="CB8" s="493"/>
      <c r="CC8" s="494"/>
      <c r="CD8" s="494"/>
      <c r="CE8" s="494"/>
      <c r="CF8" s="494"/>
      <c r="CG8" s="494"/>
      <c r="CH8" s="494"/>
      <c r="CI8" s="494"/>
      <c r="CJ8" s="494"/>
      <c r="CK8" s="494"/>
      <c r="CL8" s="494"/>
      <c r="CM8" s="494"/>
      <c r="CN8" s="494"/>
      <c r="CO8" s="494"/>
      <c r="CP8" s="494"/>
      <c r="CQ8" s="494"/>
      <c r="CR8" s="494"/>
      <c r="CS8" s="494"/>
      <c r="CT8" s="494"/>
      <c r="CU8" s="494"/>
      <c r="CV8" s="494"/>
      <c r="CW8" s="494"/>
      <c r="CX8" s="494"/>
      <c r="CY8" s="494"/>
      <c r="CZ8" s="494"/>
      <c r="DA8" s="494"/>
    </row>
    <row r="9" spans="1:155" s="499" customFormat="1" ht="14.25">
      <c r="A9" s="820" t="s">
        <v>3866</v>
      </c>
      <c r="B9" s="498" t="s">
        <v>15</v>
      </c>
      <c r="C9" s="498" t="s">
        <v>15</v>
      </c>
      <c r="D9" s="498" t="s">
        <v>15</v>
      </c>
      <c r="E9" s="498" t="s">
        <v>15</v>
      </c>
      <c r="F9" s="498" t="s">
        <v>15</v>
      </c>
      <c r="G9" s="498" t="s">
        <v>15</v>
      </c>
      <c r="H9" s="498" t="s">
        <v>15</v>
      </c>
      <c r="I9" s="498" t="s">
        <v>15</v>
      </c>
      <c r="J9" s="498" t="s">
        <v>15</v>
      </c>
      <c r="K9" s="498" t="s">
        <v>15</v>
      </c>
      <c r="L9" s="498" t="s">
        <v>15</v>
      </c>
      <c r="M9" s="498" t="s">
        <v>15</v>
      </c>
      <c r="N9" s="498" t="s">
        <v>15</v>
      </c>
      <c r="O9" s="498" t="s">
        <v>15</v>
      </c>
      <c r="P9" s="498" t="s">
        <v>15</v>
      </c>
      <c r="Q9" s="498" t="s">
        <v>15</v>
      </c>
      <c r="R9" s="498" t="s">
        <v>15</v>
      </c>
      <c r="S9" s="498" t="s">
        <v>15</v>
      </c>
      <c r="T9" s="498" t="s">
        <v>15</v>
      </c>
      <c r="U9" s="498" t="s">
        <v>15</v>
      </c>
      <c r="V9" s="498" t="s">
        <v>15</v>
      </c>
      <c r="W9" s="498" t="s">
        <v>15</v>
      </c>
      <c r="X9" s="498" t="s">
        <v>15</v>
      </c>
      <c r="Y9" s="498" t="s">
        <v>15</v>
      </c>
      <c r="Z9" s="498" t="s">
        <v>15</v>
      </c>
      <c r="AA9" s="498" t="s">
        <v>15</v>
      </c>
      <c r="AB9" s="498" t="s">
        <v>15</v>
      </c>
      <c r="AC9" s="498" t="s">
        <v>15</v>
      </c>
      <c r="AD9" s="498" t="s">
        <v>15</v>
      </c>
      <c r="AE9" s="498" t="s">
        <v>15</v>
      </c>
      <c r="AF9" s="498" t="s">
        <v>15</v>
      </c>
      <c r="AG9" s="498" t="s">
        <v>15</v>
      </c>
      <c r="AH9" s="498" t="s">
        <v>15</v>
      </c>
      <c r="AI9" s="498" t="s">
        <v>15</v>
      </c>
      <c r="AJ9" s="498" t="s">
        <v>15</v>
      </c>
      <c r="AK9" s="498" t="s">
        <v>15</v>
      </c>
      <c r="AL9" s="498" t="s">
        <v>15</v>
      </c>
      <c r="AM9" s="498" t="s">
        <v>15</v>
      </c>
      <c r="AN9" s="498" t="s">
        <v>15</v>
      </c>
      <c r="AO9" s="498" t="s">
        <v>15</v>
      </c>
      <c r="AP9" s="498" t="s">
        <v>15</v>
      </c>
      <c r="AQ9" s="498" t="s">
        <v>15</v>
      </c>
      <c r="AR9" s="498" t="s">
        <v>15</v>
      </c>
      <c r="AS9" s="498" t="s">
        <v>15</v>
      </c>
      <c r="AT9" s="498" t="s">
        <v>15</v>
      </c>
      <c r="AU9" s="498" t="s">
        <v>15</v>
      </c>
      <c r="AV9" s="498" t="s">
        <v>15</v>
      </c>
      <c r="AW9" s="498" t="s">
        <v>15</v>
      </c>
      <c r="AX9" s="498" t="s">
        <v>15</v>
      </c>
      <c r="AY9" s="498" t="s">
        <v>15</v>
      </c>
      <c r="AZ9" s="498" t="s">
        <v>15</v>
      </c>
      <c r="BA9" s="498" t="s">
        <v>15</v>
      </c>
      <c r="BB9" s="498" t="s">
        <v>15</v>
      </c>
      <c r="BC9" s="498" t="s">
        <v>15</v>
      </c>
      <c r="BD9" s="498" t="s">
        <v>15</v>
      </c>
      <c r="BE9" s="498" t="s">
        <v>15</v>
      </c>
      <c r="BF9" s="498" t="s">
        <v>15</v>
      </c>
      <c r="BG9" s="498" t="s">
        <v>15</v>
      </c>
      <c r="BH9" s="498" t="s">
        <v>15</v>
      </c>
      <c r="BI9" s="498" t="s">
        <v>15</v>
      </c>
      <c r="BJ9" s="498" t="s">
        <v>15</v>
      </c>
      <c r="BK9" s="498" t="s">
        <v>15</v>
      </c>
      <c r="BL9" s="498" t="s">
        <v>15</v>
      </c>
      <c r="BM9" s="498" t="s">
        <v>15</v>
      </c>
      <c r="BN9" s="498" t="s">
        <v>15</v>
      </c>
      <c r="BO9" s="498" t="s">
        <v>15</v>
      </c>
      <c r="BP9" s="498" t="s">
        <v>15</v>
      </c>
      <c r="BQ9" s="498" t="s">
        <v>15</v>
      </c>
      <c r="BR9" s="498" t="s">
        <v>15</v>
      </c>
      <c r="BS9" s="498" t="s">
        <v>15</v>
      </c>
      <c r="BT9" s="498" t="s">
        <v>15</v>
      </c>
      <c r="BU9" s="498" t="s">
        <v>15</v>
      </c>
      <c r="BV9" s="498" t="s">
        <v>15</v>
      </c>
      <c r="BW9" s="498" t="s">
        <v>15</v>
      </c>
      <c r="BX9" s="498" t="s">
        <v>15</v>
      </c>
      <c r="BY9" s="498" t="s">
        <v>15</v>
      </c>
      <c r="BZ9" s="498" t="s">
        <v>15</v>
      </c>
      <c r="CA9" s="498" t="s">
        <v>15</v>
      </c>
      <c r="CB9" s="497">
        <v>905.9951417558118</v>
      </c>
      <c r="CC9" s="498">
        <v>68.489732191666661</v>
      </c>
      <c r="CD9" s="498">
        <v>66.539720369666668</v>
      </c>
      <c r="CE9" s="498">
        <v>65.794619003666668</v>
      </c>
      <c r="CF9" s="498">
        <v>61.877203484999995</v>
      </c>
      <c r="CG9" s="498">
        <v>75.629754340999995</v>
      </c>
      <c r="CH9" s="498">
        <v>83.710365391000011</v>
      </c>
      <c r="CI9" s="498">
        <v>64.807157576666668</v>
      </c>
      <c r="CJ9" s="498">
        <v>89.025257915666671</v>
      </c>
      <c r="CK9" s="498">
        <v>70.325669060666669</v>
      </c>
      <c r="CL9" s="498">
        <v>77.379988842937266</v>
      </c>
      <c r="CM9" s="498">
        <v>86.782066323937272</v>
      </c>
      <c r="CN9" s="498">
        <v>95.633607253937242</v>
      </c>
      <c r="CO9" s="497">
        <v>1337.8384947618122</v>
      </c>
      <c r="CP9" s="498">
        <v>111.48654123015098</v>
      </c>
      <c r="CQ9" s="498">
        <v>111.48654123015098</v>
      </c>
      <c r="CR9" s="498">
        <v>111.48654123015098</v>
      </c>
      <c r="CS9" s="498">
        <v>111.48654123015098</v>
      </c>
      <c r="CT9" s="498">
        <v>111.48654123015098</v>
      </c>
      <c r="CU9" s="498">
        <v>111.48654123015098</v>
      </c>
      <c r="CV9" s="498">
        <v>111.48654123015098</v>
      </c>
      <c r="CW9" s="498">
        <v>111.48654123015098</v>
      </c>
      <c r="CX9" s="498">
        <v>111.48654123015098</v>
      </c>
      <c r="CY9" s="498">
        <v>106.48654123015098</v>
      </c>
      <c r="CZ9" s="498">
        <v>106.48654123015098</v>
      </c>
      <c r="DA9" s="498">
        <v>121.486541230151</v>
      </c>
    </row>
    <row r="10" spans="1:155" s="499" customFormat="1" ht="14.25">
      <c r="A10" s="820" t="s">
        <v>3867</v>
      </c>
      <c r="B10" s="497">
        <v>504.48917899999998</v>
      </c>
      <c r="C10" s="498">
        <v>27.869624999999996</v>
      </c>
      <c r="D10" s="498">
        <v>35.17926099999999</v>
      </c>
      <c r="E10" s="498">
        <v>34.814841000000008</v>
      </c>
      <c r="F10" s="498">
        <v>24.507510999999994</v>
      </c>
      <c r="G10" s="498">
        <v>29.479054000000001</v>
      </c>
      <c r="H10" s="498">
        <v>80.348851999999994</v>
      </c>
      <c r="I10" s="498">
        <v>37.416341999999993</v>
      </c>
      <c r="J10" s="498">
        <v>35.313879</v>
      </c>
      <c r="K10" s="498">
        <v>78.261771999999993</v>
      </c>
      <c r="L10" s="498">
        <v>32.660993999999995</v>
      </c>
      <c r="M10" s="498">
        <v>38.830269999999999</v>
      </c>
      <c r="N10" s="498">
        <v>49.806777999999987</v>
      </c>
      <c r="O10" s="497">
        <v>476.151634</v>
      </c>
      <c r="P10" s="498">
        <v>31.832009000000003</v>
      </c>
      <c r="Q10" s="498">
        <v>38.131037999999997</v>
      </c>
      <c r="R10" s="498">
        <v>44.688798999999989</v>
      </c>
      <c r="S10" s="498">
        <v>34.607372999999995</v>
      </c>
      <c r="T10" s="498">
        <v>29.109143</v>
      </c>
      <c r="U10" s="498">
        <v>44.424007000000003</v>
      </c>
      <c r="V10" s="498">
        <v>34.715929999999986</v>
      </c>
      <c r="W10" s="498">
        <v>26.557556999999996</v>
      </c>
      <c r="X10" s="498">
        <v>70.020252000000013</v>
      </c>
      <c r="Y10" s="498">
        <v>45.37839499999999</v>
      </c>
      <c r="Z10" s="498">
        <v>38.884919000000004</v>
      </c>
      <c r="AA10" s="498">
        <v>37.802211999999983</v>
      </c>
      <c r="AB10" s="497">
        <v>485.5440109999999</v>
      </c>
      <c r="AC10" s="498">
        <v>29.984362000000001</v>
      </c>
      <c r="AD10" s="498">
        <v>41.620723999999989</v>
      </c>
      <c r="AE10" s="498">
        <v>41.549007000000003</v>
      </c>
      <c r="AF10" s="498">
        <v>45.966482999999997</v>
      </c>
      <c r="AG10" s="498">
        <v>32.257413</v>
      </c>
      <c r="AH10" s="498">
        <v>42.677523999999984</v>
      </c>
      <c r="AI10" s="498">
        <v>37.229255000000002</v>
      </c>
      <c r="AJ10" s="498">
        <v>26.836125000000003</v>
      </c>
      <c r="AK10" s="498">
        <v>50.283037999999998</v>
      </c>
      <c r="AL10" s="498">
        <v>41.426804999999995</v>
      </c>
      <c r="AM10" s="498">
        <v>43.836027000000001</v>
      </c>
      <c r="AN10" s="498">
        <v>51.877248000000002</v>
      </c>
      <c r="AO10" s="497">
        <v>581.72888599999987</v>
      </c>
      <c r="AP10" s="498">
        <v>38.048289999999994</v>
      </c>
      <c r="AQ10" s="498">
        <v>40.722656000000001</v>
      </c>
      <c r="AR10" s="498">
        <v>41.089423000000004</v>
      </c>
      <c r="AS10" s="498">
        <v>44.430990000000001</v>
      </c>
      <c r="AT10" s="498">
        <v>34.828515000000003</v>
      </c>
      <c r="AU10" s="498">
        <v>34.515948999999999</v>
      </c>
      <c r="AV10" s="498">
        <v>42.751384999999999</v>
      </c>
      <c r="AW10" s="498">
        <v>43.474761999999998</v>
      </c>
      <c r="AX10" s="498">
        <v>54.378188999999985</v>
      </c>
      <c r="AY10" s="498">
        <v>57.014051000000002</v>
      </c>
      <c r="AZ10" s="498">
        <v>73.877488</v>
      </c>
      <c r="BA10" s="498">
        <v>76.597188000000003</v>
      </c>
      <c r="BB10" s="497">
        <v>718.84051499999998</v>
      </c>
      <c r="BC10" s="498">
        <v>41.988957000000006</v>
      </c>
      <c r="BD10" s="498">
        <v>56.488949999999996</v>
      </c>
      <c r="BE10" s="498">
        <v>59.288481000000004</v>
      </c>
      <c r="BF10" s="498">
        <v>55.624371000000004</v>
      </c>
      <c r="BG10" s="498">
        <v>54.290979</v>
      </c>
      <c r="BH10" s="498">
        <v>70.478582999999986</v>
      </c>
      <c r="BI10" s="498">
        <v>58.395432</v>
      </c>
      <c r="BJ10" s="498">
        <v>59.822708999999996</v>
      </c>
      <c r="BK10" s="498">
        <v>66.44658299999999</v>
      </c>
      <c r="BL10" s="498">
        <v>65.097264999999979</v>
      </c>
      <c r="BM10" s="498">
        <v>68.314785000000001</v>
      </c>
      <c r="BN10" s="498">
        <v>62.60342</v>
      </c>
      <c r="BO10" s="497">
        <v>672.013688</v>
      </c>
      <c r="BP10" s="498">
        <v>39.255816000000003</v>
      </c>
      <c r="BQ10" s="498">
        <v>58.882350999999979</v>
      </c>
      <c r="BR10" s="498">
        <v>66.657111999999984</v>
      </c>
      <c r="BS10" s="498">
        <v>56.967257000000011</v>
      </c>
      <c r="BT10" s="498">
        <v>49.678760000000004</v>
      </c>
      <c r="BU10" s="498">
        <v>51.592617000000011</v>
      </c>
      <c r="BV10" s="498">
        <v>46.004517999999997</v>
      </c>
      <c r="BW10" s="498">
        <v>58.916354999999996</v>
      </c>
      <c r="BX10" s="498">
        <v>59.634314999999987</v>
      </c>
      <c r="BY10" s="498">
        <v>54.31781800000001</v>
      </c>
      <c r="BZ10" s="498">
        <v>70.957985999999991</v>
      </c>
      <c r="CA10" s="498">
        <v>59.148782999999995</v>
      </c>
      <c r="CB10" s="497">
        <v>794.06744699999979</v>
      </c>
      <c r="CC10" s="498">
        <v>57.997981999999993</v>
      </c>
      <c r="CD10" s="498">
        <v>58.059360999999996</v>
      </c>
      <c r="CE10" s="498">
        <v>58.180527000000005</v>
      </c>
      <c r="CF10" s="498">
        <v>53.734939999999995</v>
      </c>
      <c r="CG10" s="498">
        <v>69.372332</v>
      </c>
      <c r="CH10" s="498">
        <v>78.581017999999986</v>
      </c>
      <c r="CI10" s="498">
        <v>52.216325999999988</v>
      </c>
      <c r="CJ10" s="498">
        <v>79.507861999999989</v>
      </c>
      <c r="CK10" s="498">
        <v>59.708040000000011</v>
      </c>
      <c r="CL10" s="498">
        <v>68.214580000000012</v>
      </c>
      <c r="CM10" s="498">
        <v>75.943775000000002</v>
      </c>
      <c r="CN10" s="498">
        <v>82.550703999999982</v>
      </c>
      <c r="CO10" s="497">
        <v>1134.180863</v>
      </c>
      <c r="CP10" s="498">
        <v>73.891816999999989</v>
      </c>
      <c r="CQ10" s="498">
        <v>76.012409000000019</v>
      </c>
      <c r="CR10" s="498">
        <v>99.731047000000018</v>
      </c>
      <c r="CS10" s="498">
        <v>75.270186999999993</v>
      </c>
      <c r="CT10" s="498">
        <v>82.624283999999989</v>
      </c>
      <c r="CU10" s="498">
        <v>99.583690000000018</v>
      </c>
      <c r="CV10" s="498">
        <v>98.261499999999998</v>
      </c>
      <c r="CW10" s="498">
        <v>94.159696999999994</v>
      </c>
      <c r="CX10" s="498">
        <v>111.457703</v>
      </c>
      <c r="CY10" s="498">
        <v>100.79896500000001</v>
      </c>
      <c r="CZ10" s="498">
        <v>103.83010700000003</v>
      </c>
      <c r="DA10" s="498">
        <v>118.55945699999998</v>
      </c>
    </row>
    <row r="11" spans="1:155" s="505" customFormat="1" ht="12.75">
      <c r="A11" s="821" t="s">
        <v>3338</v>
      </c>
      <c r="B11" s="513">
        <v>1.7565759999999999</v>
      </c>
      <c r="C11" s="513">
        <v>2.0506000000000003E-2</v>
      </c>
      <c r="D11" s="513">
        <v>0.22603799999999999</v>
      </c>
      <c r="E11" s="513">
        <v>0.16031999999999999</v>
      </c>
      <c r="F11" s="513">
        <v>3.0381999999999999E-2</v>
      </c>
      <c r="G11" s="513">
        <v>9.3521000000000007E-2</v>
      </c>
      <c r="H11" s="513">
        <v>0.115354</v>
      </c>
      <c r="I11" s="513">
        <v>9.2370999999999995E-2</v>
      </c>
      <c r="J11" s="513">
        <v>0.11397399999999999</v>
      </c>
      <c r="K11" s="513">
        <v>0.16558799999999999</v>
      </c>
      <c r="L11" s="513">
        <v>0.114841</v>
      </c>
      <c r="M11" s="513">
        <v>0.16182299999999997</v>
      </c>
      <c r="N11" s="513">
        <v>0.46185799999999999</v>
      </c>
      <c r="O11" s="513">
        <v>3.1621810000000004</v>
      </c>
      <c r="P11" s="513">
        <v>0.20100599999999999</v>
      </c>
      <c r="Q11" s="513">
        <v>0.22028999999999999</v>
      </c>
      <c r="R11" s="513">
        <v>0.12039499999999999</v>
      </c>
      <c r="S11" s="513">
        <v>0.141183</v>
      </c>
      <c r="T11" s="513">
        <v>0.25138199999999999</v>
      </c>
      <c r="U11" s="513">
        <v>0.31346399999999996</v>
      </c>
      <c r="V11" s="513">
        <v>0.19176799999999999</v>
      </c>
      <c r="W11" s="513">
        <v>0.24796199999999999</v>
      </c>
      <c r="X11" s="513">
        <v>0.36755200000000005</v>
      </c>
      <c r="Y11" s="513">
        <v>0.34521199999999991</v>
      </c>
      <c r="Z11" s="513">
        <v>0.45249099999999998</v>
      </c>
      <c r="AA11" s="513">
        <v>0.30947599999999997</v>
      </c>
      <c r="AB11" s="513">
        <v>3.768154</v>
      </c>
      <c r="AC11" s="513">
        <v>0.11842699999999999</v>
      </c>
      <c r="AD11" s="513">
        <v>0.26400599999999996</v>
      </c>
      <c r="AE11" s="513">
        <v>0.27633599999999997</v>
      </c>
      <c r="AF11" s="513">
        <v>0.33035999999999999</v>
      </c>
      <c r="AG11" s="513">
        <v>0.346466</v>
      </c>
      <c r="AH11" s="513">
        <v>0.32810099999999998</v>
      </c>
      <c r="AI11" s="513">
        <v>0.180841</v>
      </c>
      <c r="AJ11" s="513">
        <v>0.20058699999999999</v>
      </c>
      <c r="AK11" s="513">
        <v>0.35130099999999997</v>
      </c>
      <c r="AL11" s="513">
        <v>0.35333300000000001</v>
      </c>
      <c r="AM11" s="513">
        <v>0.57738499999999993</v>
      </c>
      <c r="AN11" s="513">
        <v>0.44101099999999993</v>
      </c>
      <c r="AO11" s="513">
        <v>8.0955289999999991</v>
      </c>
      <c r="AP11" s="513">
        <v>0.34202199999999999</v>
      </c>
      <c r="AQ11" s="513">
        <v>0.29454199999999997</v>
      </c>
      <c r="AR11" s="513">
        <v>0.66559000000000001</v>
      </c>
      <c r="AS11" s="513">
        <v>0.424203</v>
      </c>
      <c r="AT11" s="513">
        <v>0.38870899999999997</v>
      </c>
      <c r="AU11" s="513">
        <v>0.84966399999999997</v>
      </c>
      <c r="AV11" s="513">
        <v>0.64979699999999996</v>
      </c>
      <c r="AW11" s="513">
        <v>0.53923900000000002</v>
      </c>
      <c r="AX11" s="513">
        <v>0.75816400000000006</v>
      </c>
      <c r="AY11" s="513">
        <v>0.94834599999999991</v>
      </c>
      <c r="AZ11" s="513">
        <v>1.1983159999999999</v>
      </c>
      <c r="BA11" s="513">
        <v>1.036937</v>
      </c>
      <c r="BB11" s="513">
        <v>12.008693999999998</v>
      </c>
      <c r="BC11" s="513">
        <v>0.91343799999999997</v>
      </c>
      <c r="BD11" s="513">
        <v>0.89284499999999989</v>
      </c>
      <c r="BE11" s="513">
        <v>1.0719799999999999</v>
      </c>
      <c r="BF11" s="513">
        <v>1.0635019999999999</v>
      </c>
      <c r="BG11" s="513">
        <v>0.90105399999999991</v>
      </c>
      <c r="BH11" s="513">
        <v>0.66339499999999996</v>
      </c>
      <c r="BI11" s="513">
        <v>0.87893699999999997</v>
      </c>
      <c r="BJ11" s="513">
        <v>0.826905</v>
      </c>
      <c r="BK11" s="513">
        <v>0.91856399999999994</v>
      </c>
      <c r="BL11" s="513">
        <v>1.0705210000000001</v>
      </c>
      <c r="BM11" s="513">
        <v>1.3694299999999999</v>
      </c>
      <c r="BN11" s="513">
        <v>1.438123</v>
      </c>
      <c r="BO11" s="513">
        <v>18.131878999999994</v>
      </c>
      <c r="BP11" s="513">
        <v>1.488567</v>
      </c>
      <c r="BQ11" s="513">
        <v>1.5409309999999998</v>
      </c>
      <c r="BR11" s="513">
        <v>1.3068350000000002</v>
      </c>
      <c r="BS11" s="513">
        <v>1.3897569999999999</v>
      </c>
      <c r="BT11" s="513">
        <v>1.4117689999999998</v>
      </c>
      <c r="BU11" s="513">
        <v>1.4745300000000001</v>
      </c>
      <c r="BV11" s="513">
        <v>1.32376</v>
      </c>
      <c r="BW11" s="513">
        <v>1.6293350000000002</v>
      </c>
      <c r="BX11" s="513">
        <v>1.6882249999999999</v>
      </c>
      <c r="BY11" s="513">
        <v>1.8529659999999999</v>
      </c>
      <c r="BZ11" s="513">
        <v>1.5822000000000001</v>
      </c>
      <c r="CA11" s="513">
        <v>1.443004</v>
      </c>
      <c r="CB11" s="513">
        <v>23.645790999999996</v>
      </c>
      <c r="CC11" s="513">
        <v>1.8601149999999997</v>
      </c>
      <c r="CD11" s="513">
        <v>1.6998550000000001</v>
      </c>
      <c r="CE11" s="513">
        <v>1.7538650000000002</v>
      </c>
      <c r="CF11" s="513">
        <v>1.754159</v>
      </c>
      <c r="CG11" s="513">
        <v>1.613877</v>
      </c>
      <c r="CH11" s="513">
        <v>1.707517</v>
      </c>
      <c r="CI11" s="513">
        <v>2.6541799999999993</v>
      </c>
      <c r="CJ11" s="513">
        <v>2.0393339999999998</v>
      </c>
      <c r="CK11" s="513">
        <v>2.0283759999999997</v>
      </c>
      <c r="CL11" s="513">
        <v>2.0103399999999998</v>
      </c>
      <c r="CM11" s="513">
        <v>1.960305</v>
      </c>
      <c r="CN11" s="513">
        <v>2.5638679999999998</v>
      </c>
      <c r="CO11" s="513">
        <v>30.982492999999998</v>
      </c>
      <c r="CP11" s="74">
        <v>1.7127019999999999</v>
      </c>
      <c r="CQ11" s="74">
        <v>2.2323719999999998</v>
      </c>
      <c r="CR11" s="640">
        <v>2.323394</v>
      </c>
      <c r="CS11" s="640">
        <v>2.110357</v>
      </c>
      <c r="CT11" s="640">
        <v>2.0813379999999997</v>
      </c>
      <c r="CU11" s="640">
        <v>2.6426599999999998</v>
      </c>
      <c r="CV11" s="640">
        <v>2.0426669999999998</v>
      </c>
      <c r="CW11" s="640">
        <v>2.6390499999999997</v>
      </c>
      <c r="CX11" s="640">
        <v>2.9836469999999995</v>
      </c>
      <c r="CY11" s="640">
        <v>2.9834149999999999</v>
      </c>
      <c r="CZ11" s="640">
        <v>3.4112640000000001</v>
      </c>
      <c r="DA11" s="640">
        <v>3.8196269999999997</v>
      </c>
    </row>
    <row r="12" spans="1:155" s="505" customFormat="1" ht="12.75">
      <c r="A12" s="821" t="s">
        <v>3339</v>
      </c>
      <c r="B12" s="513">
        <v>14.361934999999999</v>
      </c>
      <c r="C12" s="513">
        <v>1.0777589999999999</v>
      </c>
      <c r="D12" s="513">
        <v>0.53331600000000001</v>
      </c>
      <c r="E12" s="513">
        <v>1.6405369999999999</v>
      </c>
      <c r="F12" s="513">
        <v>1.3091199999999998</v>
      </c>
      <c r="G12" s="513">
        <v>0.76741999999999999</v>
      </c>
      <c r="H12" s="513">
        <v>1.496596</v>
      </c>
      <c r="I12" s="513">
        <v>0.92996499999999993</v>
      </c>
      <c r="J12" s="513">
        <v>0.89294799999999996</v>
      </c>
      <c r="K12" s="513">
        <v>0.68884999999999996</v>
      </c>
      <c r="L12" s="513">
        <v>1.2082569999999999</v>
      </c>
      <c r="M12" s="513">
        <v>2.1321840000000001</v>
      </c>
      <c r="N12" s="513">
        <v>1.6849829999999999</v>
      </c>
      <c r="O12" s="513">
        <v>13.318716999999999</v>
      </c>
      <c r="P12" s="513">
        <v>0.790269</v>
      </c>
      <c r="Q12" s="513">
        <v>0.74319499999999994</v>
      </c>
      <c r="R12" s="513">
        <v>1.413956</v>
      </c>
      <c r="S12" s="513">
        <v>0.48163399999999995</v>
      </c>
      <c r="T12" s="513">
        <v>0.41820999999999997</v>
      </c>
      <c r="U12" s="513">
        <v>0.64820699999999998</v>
      </c>
      <c r="V12" s="513">
        <v>0.67259599999999997</v>
      </c>
      <c r="W12" s="513">
        <v>0.58441900000000002</v>
      </c>
      <c r="X12" s="513">
        <v>0.69694400000000001</v>
      </c>
      <c r="Y12" s="513">
        <v>1.66662</v>
      </c>
      <c r="Z12" s="513">
        <v>2.5985789999999995</v>
      </c>
      <c r="AA12" s="513">
        <v>2.604088</v>
      </c>
      <c r="AB12" s="513">
        <v>19.913324000000003</v>
      </c>
      <c r="AC12" s="513">
        <v>1.677028</v>
      </c>
      <c r="AD12" s="513">
        <v>2.1929210000000001</v>
      </c>
      <c r="AE12" s="513">
        <v>0.93731199999999992</v>
      </c>
      <c r="AF12" s="513">
        <v>0.75548199999999999</v>
      </c>
      <c r="AG12" s="513">
        <v>0.59970400000000001</v>
      </c>
      <c r="AH12" s="513">
        <v>0.96068500000000001</v>
      </c>
      <c r="AI12" s="513">
        <v>0.80061899999999997</v>
      </c>
      <c r="AJ12" s="513">
        <v>0.67463699999999993</v>
      </c>
      <c r="AK12" s="513">
        <v>1.171262</v>
      </c>
      <c r="AL12" s="513">
        <v>3.3239920000000001</v>
      </c>
      <c r="AM12" s="513">
        <v>4.6748149999999997</v>
      </c>
      <c r="AN12" s="513">
        <v>2.1448670000000001</v>
      </c>
      <c r="AO12" s="513">
        <v>18.851116999999999</v>
      </c>
      <c r="AP12" s="513">
        <v>1.4225649999999999</v>
      </c>
      <c r="AQ12" s="513">
        <v>1.3971959999999999</v>
      </c>
      <c r="AR12" s="513">
        <v>1.284429</v>
      </c>
      <c r="AS12" s="513">
        <v>1.676191</v>
      </c>
      <c r="AT12" s="513">
        <v>1.2059059999999999</v>
      </c>
      <c r="AU12" s="513">
        <v>1.1048249999999999</v>
      </c>
      <c r="AV12" s="513">
        <v>0.762154</v>
      </c>
      <c r="AW12" s="513">
        <v>0.997197</v>
      </c>
      <c r="AX12" s="513">
        <v>1.3749439999999999</v>
      </c>
      <c r="AY12" s="513">
        <v>1.9640549999999999</v>
      </c>
      <c r="AZ12" s="513">
        <v>3.1721209999999997</v>
      </c>
      <c r="BA12" s="513">
        <v>2.4895339999999999</v>
      </c>
      <c r="BB12" s="513">
        <v>26.150536000000002</v>
      </c>
      <c r="BC12" s="513">
        <v>1.7794589999999999</v>
      </c>
      <c r="BD12" s="513">
        <v>1.493325</v>
      </c>
      <c r="BE12" s="513">
        <v>1.7084219999999999</v>
      </c>
      <c r="BF12" s="513">
        <v>1.855675</v>
      </c>
      <c r="BG12" s="513">
        <v>1.1616569999999999</v>
      </c>
      <c r="BH12" s="513">
        <v>1.2638799999999999</v>
      </c>
      <c r="BI12" s="513">
        <v>1.2396989999999999</v>
      </c>
      <c r="BJ12" s="513">
        <v>1.2463</v>
      </c>
      <c r="BK12" s="513">
        <v>1.703454</v>
      </c>
      <c r="BL12" s="513">
        <v>4.976871</v>
      </c>
      <c r="BM12" s="513">
        <v>4.943187</v>
      </c>
      <c r="BN12" s="513">
        <v>2.778607</v>
      </c>
      <c r="BO12" s="513">
        <v>19.931800999999997</v>
      </c>
      <c r="BP12" s="513">
        <v>1.4001219999999999</v>
      </c>
      <c r="BQ12" s="513">
        <v>1.0983069999999999</v>
      </c>
      <c r="BR12" s="513">
        <v>1.1574199999999999</v>
      </c>
      <c r="BS12" s="513">
        <v>0.84482199999999996</v>
      </c>
      <c r="BT12" s="513">
        <v>0.63460000000000005</v>
      </c>
      <c r="BU12" s="513">
        <v>0.67540999999999995</v>
      </c>
      <c r="BV12" s="513">
        <v>0.72202199999999994</v>
      </c>
      <c r="BW12" s="513">
        <v>0.70410099999999998</v>
      </c>
      <c r="BX12" s="513">
        <v>1.4982259999999998</v>
      </c>
      <c r="BY12" s="513">
        <v>3.385643</v>
      </c>
      <c r="BZ12" s="513">
        <v>4.6130279999999999</v>
      </c>
      <c r="CA12" s="513">
        <v>3.1981000000000002</v>
      </c>
      <c r="CB12" s="513">
        <v>36.569574000000003</v>
      </c>
      <c r="CC12" s="513">
        <v>2.6721109999999997</v>
      </c>
      <c r="CD12" s="513">
        <v>2.6334219999999999</v>
      </c>
      <c r="CE12" s="513">
        <v>2.1971689999999997</v>
      </c>
      <c r="CF12" s="513">
        <v>1.218472</v>
      </c>
      <c r="CG12" s="513">
        <v>3.4787439999999998</v>
      </c>
      <c r="CH12" s="513">
        <v>1.9772819999999998</v>
      </c>
      <c r="CI12" s="513">
        <v>1.4890029999999999</v>
      </c>
      <c r="CJ12" s="513">
        <v>1.9349420000000002</v>
      </c>
      <c r="CK12" s="513">
        <v>1.5814539999999999</v>
      </c>
      <c r="CL12" s="513">
        <v>4.0614400000000002</v>
      </c>
      <c r="CM12" s="513">
        <v>6.5986359999999999</v>
      </c>
      <c r="CN12" s="513">
        <v>6.7268989999999995</v>
      </c>
      <c r="CO12" s="513">
        <v>80.270877999999996</v>
      </c>
      <c r="CP12" s="74">
        <v>3.511196</v>
      </c>
      <c r="CQ12" s="74">
        <v>3.6888969999999999</v>
      </c>
      <c r="CR12" s="640">
        <v>4.2314929999999995</v>
      </c>
      <c r="CS12" s="640">
        <v>2.8767969999999998</v>
      </c>
      <c r="CT12" s="640">
        <v>4.8021889999999994</v>
      </c>
      <c r="CU12" s="640">
        <v>10.412889</v>
      </c>
      <c r="CV12" s="640">
        <v>2.6880500000000001</v>
      </c>
      <c r="CW12" s="640">
        <v>8.5617140000000003</v>
      </c>
      <c r="CX12" s="640">
        <v>7.0814959999999996</v>
      </c>
      <c r="CY12" s="640">
        <v>10.81338</v>
      </c>
      <c r="CZ12" s="640">
        <v>14.743286999999999</v>
      </c>
      <c r="DA12" s="640">
        <v>6.8594899999999992</v>
      </c>
    </row>
    <row r="13" spans="1:155" s="505" customFormat="1" ht="12.75">
      <c r="A13" s="821" t="s">
        <v>3340</v>
      </c>
      <c r="B13" s="513">
        <v>0.54852299999999987</v>
      </c>
      <c r="C13" s="513">
        <v>1.5925999999999999E-2</v>
      </c>
      <c r="D13" s="513">
        <v>3.8499999999999998E-4</v>
      </c>
      <c r="E13" s="513">
        <v>8.1556000000000003E-2</v>
      </c>
      <c r="F13" s="513">
        <v>1.2874000000000002E-2</v>
      </c>
      <c r="G13" s="513">
        <v>5.8811999999999996E-2</v>
      </c>
      <c r="H13" s="513">
        <v>3.28E-4</v>
      </c>
      <c r="I13" s="513">
        <v>4.5509999999999995E-3</v>
      </c>
      <c r="J13" s="513">
        <v>8.3999999999999995E-5</v>
      </c>
      <c r="K13" s="513">
        <v>9.7E-5</v>
      </c>
      <c r="L13" s="513">
        <v>7.8089999999999993E-2</v>
      </c>
      <c r="M13" s="513">
        <v>0.29487199999999997</v>
      </c>
      <c r="N13" s="513">
        <v>9.4799999999999995E-4</v>
      </c>
      <c r="O13" s="513">
        <v>2.1575E-2</v>
      </c>
      <c r="P13" s="513">
        <v>1.3999999999999999E-4</v>
      </c>
      <c r="Q13" s="513">
        <v>2.9849999999999998E-3</v>
      </c>
      <c r="R13" s="513">
        <v>2.4999999999999998E-5</v>
      </c>
      <c r="S13" s="513">
        <v>3.6000000000000001E-5</v>
      </c>
      <c r="T13" s="513">
        <v>8.9999999999999992E-5</v>
      </c>
      <c r="U13" s="513">
        <v>4.2000000000000006E-3</v>
      </c>
      <c r="V13" s="513">
        <v>1.44E-4</v>
      </c>
      <c r="W13" s="513">
        <v>4.8999999999999998E-5</v>
      </c>
      <c r="X13" s="513">
        <v>4.8999999999999998E-4</v>
      </c>
      <c r="Y13" s="513">
        <v>3.4709999999999997E-3</v>
      </c>
      <c r="Z13" s="513">
        <v>2.61E-4</v>
      </c>
      <c r="AA13" s="513">
        <v>9.6839999999999999E-3</v>
      </c>
      <c r="AB13" s="513">
        <v>0.23098899999999997</v>
      </c>
      <c r="AC13" s="513">
        <v>6.7050999999999999E-2</v>
      </c>
      <c r="AD13" s="513">
        <v>8.0399999999999981E-4</v>
      </c>
      <c r="AE13" s="513">
        <v>1.3099999999999999E-4</v>
      </c>
      <c r="AF13" s="513">
        <v>0</v>
      </c>
      <c r="AG13" s="513">
        <v>7.7249999999999992E-3</v>
      </c>
      <c r="AH13" s="513">
        <v>2.0149999999999999E-3</v>
      </c>
      <c r="AI13" s="513">
        <v>1.6945999999999999E-2</v>
      </c>
      <c r="AJ13" s="513">
        <v>0</v>
      </c>
      <c r="AK13" s="513">
        <v>0.13458299999999998</v>
      </c>
      <c r="AL13" s="513">
        <v>1.5170000000000001E-3</v>
      </c>
      <c r="AM13" s="513">
        <v>2.1700000000000002E-4</v>
      </c>
      <c r="AN13" s="513">
        <v>0</v>
      </c>
      <c r="AO13" s="513">
        <v>0.10634900000000003</v>
      </c>
      <c r="AP13" s="513">
        <v>0</v>
      </c>
      <c r="AQ13" s="513">
        <v>8.4907999999999997E-2</v>
      </c>
      <c r="AR13" s="513">
        <v>0</v>
      </c>
      <c r="AS13" s="513">
        <v>7.0689999999999998E-3</v>
      </c>
      <c r="AT13" s="513">
        <v>7.2619999999999994E-3</v>
      </c>
      <c r="AU13" s="513">
        <v>4.6E-5</v>
      </c>
      <c r="AV13" s="513">
        <v>2.0179999999999998E-3</v>
      </c>
      <c r="AW13" s="513">
        <v>0</v>
      </c>
      <c r="AX13" s="513">
        <v>7.5299999999999987E-4</v>
      </c>
      <c r="AY13" s="513">
        <v>0</v>
      </c>
      <c r="AZ13" s="513">
        <v>0</v>
      </c>
      <c r="BA13" s="513">
        <v>4.2929999999999999E-3</v>
      </c>
      <c r="BB13" s="513">
        <v>5.1710999999999993E-2</v>
      </c>
      <c r="BC13" s="513">
        <v>0</v>
      </c>
      <c r="BD13" s="513">
        <v>2.6440000000000001E-3</v>
      </c>
      <c r="BE13" s="513">
        <v>0</v>
      </c>
      <c r="BF13" s="513">
        <v>0</v>
      </c>
      <c r="BG13" s="513">
        <v>3.3285999999999996E-2</v>
      </c>
      <c r="BH13" s="513">
        <v>9.7099999999999997E-4</v>
      </c>
      <c r="BI13" s="513">
        <v>0</v>
      </c>
      <c r="BJ13" s="513">
        <v>1.374E-3</v>
      </c>
      <c r="BK13" s="513">
        <v>1.0758E-2</v>
      </c>
      <c r="BL13" s="513">
        <v>0</v>
      </c>
      <c r="BM13" s="513">
        <v>1.21E-4</v>
      </c>
      <c r="BN13" s="513">
        <v>2.5569999999999998E-3</v>
      </c>
      <c r="BO13" s="513">
        <v>1.892603</v>
      </c>
      <c r="BP13" s="513">
        <v>0</v>
      </c>
      <c r="BQ13" s="513">
        <v>0</v>
      </c>
      <c r="BR13" s="513">
        <v>1.7189999999999996E-3</v>
      </c>
      <c r="BS13" s="513">
        <v>0</v>
      </c>
      <c r="BT13" s="513">
        <v>9.6949999999999988E-3</v>
      </c>
      <c r="BU13" s="513">
        <v>3.8906999999999997E-2</v>
      </c>
      <c r="BV13" s="513">
        <v>2.8655999999999997E-2</v>
      </c>
      <c r="BW13" s="513">
        <v>3.1479999999999998E-3</v>
      </c>
      <c r="BX13" s="513">
        <v>0.30171399999999998</v>
      </c>
      <c r="BY13" s="513">
        <v>0.36218400000000001</v>
      </c>
      <c r="BZ13" s="513">
        <v>0.73139100000000001</v>
      </c>
      <c r="CA13" s="513">
        <v>0.41518899999999997</v>
      </c>
      <c r="CB13" s="513">
        <v>8.2153369999999999</v>
      </c>
      <c r="CC13" s="513">
        <v>0.87937299999999996</v>
      </c>
      <c r="CD13" s="513">
        <v>0.409889</v>
      </c>
      <c r="CE13" s="513">
        <v>0.71605500000000011</v>
      </c>
      <c r="CF13" s="513">
        <v>0.43527499999999997</v>
      </c>
      <c r="CG13" s="513">
        <v>0.62520799999999999</v>
      </c>
      <c r="CH13" s="513">
        <v>0.28784699999999996</v>
      </c>
      <c r="CI13" s="513">
        <v>0.322932</v>
      </c>
      <c r="CJ13" s="513">
        <v>0.59282599999999996</v>
      </c>
      <c r="CK13" s="513">
        <v>0.71885399999999999</v>
      </c>
      <c r="CL13" s="513">
        <v>0.76916899999999999</v>
      </c>
      <c r="CM13" s="513">
        <v>1.090158</v>
      </c>
      <c r="CN13" s="513">
        <v>1.3677509999999997</v>
      </c>
      <c r="CO13" s="513">
        <v>9.1668749999999992</v>
      </c>
      <c r="CP13" s="74">
        <v>0.99047599999999991</v>
      </c>
      <c r="CQ13" s="74">
        <v>0.313693</v>
      </c>
      <c r="CR13" s="640">
        <v>0.82443899999999981</v>
      </c>
      <c r="CS13" s="640">
        <v>0.84351799999999999</v>
      </c>
      <c r="CT13" s="640">
        <v>0.59539699999999995</v>
      </c>
      <c r="CU13" s="640">
        <v>0.48266599999999998</v>
      </c>
      <c r="CV13" s="640">
        <v>0.37278699999999998</v>
      </c>
      <c r="CW13" s="640">
        <v>0.415381</v>
      </c>
      <c r="CX13" s="640">
        <v>0.75353899999999996</v>
      </c>
      <c r="CY13" s="640">
        <v>1.076648</v>
      </c>
      <c r="CZ13" s="640">
        <v>1.1265289999999999</v>
      </c>
      <c r="DA13" s="640">
        <v>1.3718019999999997</v>
      </c>
    </row>
    <row r="14" spans="1:155" s="505" customFormat="1" ht="12.75">
      <c r="A14" s="821" t="s">
        <v>3341</v>
      </c>
      <c r="B14" s="513">
        <v>37.267041999999996</v>
      </c>
      <c r="C14" s="513">
        <v>4.8702619999999994</v>
      </c>
      <c r="D14" s="513">
        <v>4.6502609999999995</v>
      </c>
      <c r="E14" s="513">
        <v>5.0020809999999996</v>
      </c>
      <c r="F14" s="513">
        <v>2.9814589999999996</v>
      </c>
      <c r="G14" s="513">
        <v>3.1380239999999997</v>
      </c>
      <c r="H14" s="513">
        <v>4.7074479999999994</v>
      </c>
      <c r="I14" s="513">
        <v>2.8319479999999997</v>
      </c>
      <c r="J14" s="513">
        <v>1.3159940000000001</v>
      </c>
      <c r="K14" s="513">
        <v>0.80231299999999994</v>
      </c>
      <c r="L14" s="513">
        <v>0.65915000000000001</v>
      </c>
      <c r="M14" s="513">
        <v>2.0486559999999998</v>
      </c>
      <c r="N14" s="513">
        <v>4.2594459999999996</v>
      </c>
      <c r="O14" s="513">
        <v>32.704617999999996</v>
      </c>
      <c r="P14" s="513">
        <v>3.9507279999999998</v>
      </c>
      <c r="Q14" s="513">
        <v>4.004143</v>
      </c>
      <c r="R14" s="513">
        <v>2.2140329999999997</v>
      </c>
      <c r="S14" s="513">
        <v>4.2515539999999996</v>
      </c>
      <c r="T14" s="513">
        <v>3.3954599999999999</v>
      </c>
      <c r="U14" s="513">
        <v>3.5468919999999997</v>
      </c>
      <c r="V14" s="513">
        <v>2.331216</v>
      </c>
      <c r="W14" s="513">
        <v>1.2734699999999999</v>
      </c>
      <c r="X14" s="513">
        <v>3.094087</v>
      </c>
      <c r="Y14" s="513">
        <v>1.6360970000000001</v>
      </c>
      <c r="Z14" s="513">
        <v>1.5482529999999999</v>
      </c>
      <c r="AA14" s="513">
        <v>1.458685</v>
      </c>
      <c r="AB14" s="513">
        <v>30.066791999999996</v>
      </c>
      <c r="AC14" s="513">
        <v>1.0619319999999999</v>
      </c>
      <c r="AD14" s="513">
        <v>1.6077729999999999</v>
      </c>
      <c r="AE14" s="513">
        <v>3.6014729999999999</v>
      </c>
      <c r="AF14" s="513">
        <v>4.6935250000000002</v>
      </c>
      <c r="AG14" s="513">
        <v>4.728002</v>
      </c>
      <c r="AH14" s="513">
        <v>3.5735789999999996</v>
      </c>
      <c r="AI14" s="513">
        <v>2.6683619999999997</v>
      </c>
      <c r="AJ14" s="513">
        <v>1.6947099999999999</v>
      </c>
      <c r="AK14" s="513">
        <v>0.73274899999999998</v>
      </c>
      <c r="AL14" s="513">
        <v>1.2539289999999998</v>
      </c>
      <c r="AM14" s="513">
        <v>1.955198</v>
      </c>
      <c r="AN14" s="513">
        <v>2.4955599999999998</v>
      </c>
      <c r="AO14" s="513">
        <v>25.840932000000006</v>
      </c>
      <c r="AP14" s="513">
        <v>2.0761099999999999</v>
      </c>
      <c r="AQ14" s="513">
        <v>1.235509</v>
      </c>
      <c r="AR14" s="513">
        <v>2.0176379999999998</v>
      </c>
      <c r="AS14" s="513">
        <v>2.6729829999999999</v>
      </c>
      <c r="AT14" s="513">
        <v>3.4023330000000001</v>
      </c>
      <c r="AU14" s="513">
        <v>2.5810370000000002</v>
      </c>
      <c r="AV14" s="513">
        <v>2.4889069999999998</v>
      </c>
      <c r="AW14" s="513">
        <v>1.3606380000000002</v>
      </c>
      <c r="AX14" s="513">
        <v>1.0748709999999999</v>
      </c>
      <c r="AY14" s="513">
        <v>1.6322489999999998</v>
      </c>
      <c r="AZ14" s="513">
        <v>2.2102939999999998</v>
      </c>
      <c r="BA14" s="513">
        <v>3.0883629999999997</v>
      </c>
      <c r="BB14" s="513">
        <v>42.877634999999998</v>
      </c>
      <c r="BC14" s="513">
        <v>3.3019599999999998</v>
      </c>
      <c r="BD14" s="513">
        <v>3.9805819999999996</v>
      </c>
      <c r="BE14" s="513">
        <v>3.9235609999999999</v>
      </c>
      <c r="BF14" s="513">
        <v>4.4177989999999996</v>
      </c>
      <c r="BG14" s="513">
        <v>3.4385209999999997</v>
      </c>
      <c r="BH14" s="513">
        <v>4.6560790000000001</v>
      </c>
      <c r="BI14" s="513">
        <v>2.9356339999999999</v>
      </c>
      <c r="BJ14" s="513">
        <v>1.9655589999999998</v>
      </c>
      <c r="BK14" s="513">
        <v>2.5257229999999997</v>
      </c>
      <c r="BL14" s="513">
        <v>3.1155119999999998</v>
      </c>
      <c r="BM14" s="513">
        <v>4.5986639999999994</v>
      </c>
      <c r="BN14" s="513">
        <v>4.0180410000000002</v>
      </c>
      <c r="BO14" s="513">
        <v>37.211053999999997</v>
      </c>
      <c r="BP14" s="513">
        <v>2.9528059999999998</v>
      </c>
      <c r="BQ14" s="513">
        <v>2.8966949999999998</v>
      </c>
      <c r="BR14" s="513">
        <v>4.4768780000000001</v>
      </c>
      <c r="BS14" s="513">
        <v>6.5361300000000009</v>
      </c>
      <c r="BT14" s="513">
        <v>4.0025579999999996</v>
      </c>
      <c r="BU14" s="513">
        <v>3.2263419999999998</v>
      </c>
      <c r="BV14" s="513">
        <v>2.0304419999999999</v>
      </c>
      <c r="BW14" s="513">
        <v>2.4711249999999998</v>
      </c>
      <c r="BX14" s="513">
        <v>2.29542</v>
      </c>
      <c r="BY14" s="513">
        <v>1.439554</v>
      </c>
      <c r="BZ14" s="513">
        <v>2.4413480000000001</v>
      </c>
      <c r="CA14" s="513">
        <v>2.4417559999999998</v>
      </c>
      <c r="CB14" s="513">
        <v>28.865686999999998</v>
      </c>
      <c r="CC14" s="513">
        <v>2.212869</v>
      </c>
      <c r="CD14" s="513">
        <v>1.638528</v>
      </c>
      <c r="CE14" s="513">
        <v>2.4575959999999997</v>
      </c>
      <c r="CF14" s="513">
        <v>1.705182</v>
      </c>
      <c r="CG14" s="513">
        <v>3.5678799999999997</v>
      </c>
      <c r="CH14" s="513">
        <v>4.3804959999999999</v>
      </c>
      <c r="CI14" s="513">
        <v>1.940572</v>
      </c>
      <c r="CJ14" s="513">
        <v>2.3944769999999997</v>
      </c>
      <c r="CK14" s="513">
        <v>1.6392439999999999</v>
      </c>
      <c r="CL14" s="513">
        <v>1.9578939999999998</v>
      </c>
      <c r="CM14" s="513">
        <v>2.686096</v>
      </c>
      <c r="CN14" s="513">
        <v>2.284853</v>
      </c>
      <c r="CO14" s="513">
        <v>37.319912000000002</v>
      </c>
      <c r="CP14" s="74">
        <v>2.0457289999999997</v>
      </c>
      <c r="CQ14" s="74">
        <v>3.1421899999999998</v>
      </c>
      <c r="CR14" s="640">
        <v>3.487387</v>
      </c>
      <c r="CS14" s="640">
        <v>4.578773</v>
      </c>
      <c r="CT14" s="640">
        <v>5.029706</v>
      </c>
      <c r="CU14" s="640">
        <v>4.22966</v>
      </c>
      <c r="CV14" s="640">
        <v>2.7748649999999997</v>
      </c>
      <c r="CW14" s="640">
        <v>2.4090379999999998</v>
      </c>
      <c r="CX14" s="640">
        <v>2.3418129999999997</v>
      </c>
      <c r="CY14" s="640">
        <v>2.1111719999999998</v>
      </c>
      <c r="CZ14" s="640">
        <v>1.9007769999999999</v>
      </c>
      <c r="DA14" s="640">
        <v>3.268802</v>
      </c>
    </row>
    <row r="15" spans="1:155" s="505" customFormat="1" ht="14.25">
      <c r="A15" s="821" t="s">
        <v>3342</v>
      </c>
      <c r="B15" s="513">
        <v>86.791059000000004</v>
      </c>
      <c r="C15" s="513">
        <v>0.29561599999999999</v>
      </c>
      <c r="D15" s="513">
        <v>1.1344079999999999</v>
      </c>
      <c r="E15" s="513">
        <v>2.6412849999999999</v>
      </c>
      <c r="F15" s="513">
        <v>0.262712</v>
      </c>
      <c r="G15" s="513">
        <v>0.50135799999999997</v>
      </c>
      <c r="H15" s="513">
        <v>31.042772999999997</v>
      </c>
      <c r="I15" s="513">
        <v>0.50045799999999996</v>
      </c>
      <c r="J15" s="513">
        <v>0.87493599999999982</v>
      </c>
      <c r="K15" s="513">
        <v>46.674544999999995</v>
      </c>
      <c r="L15" s="513">
        <v>0.50953899999999996</v>
      </c>
      <c r="M15" s="513">
        <v>0.68700800000000006</v>
      </c>
      <c r="N15" s="513">
        <v>1.6664209999999999</v>
      </c>
      <c r="O15" s="513">
        <v>58.449167999999993</v>
      </c>
      <c r="P15" s="513">
        <v>1.7312099999999999</v>
      </c>
      <c r="Q15" s="513">
        <v>1.0195110000000001</v>
      </c>
      <c r="R15" s="513">
        <v>2.2157269999999998</v>
      </c>
      <c r="S15" s="513">
        <v>1.5505529999999998</v>
      </c>
      <c r="T15" s="513">
        <v>0.63716299999999992</v>
      </c>
      <c r="U15" s="513">
        <v>13.622850999999999</v>
      </c>
      <c r="V15" s="513">
        <v>1.0199590000000001</v>
      </c>
      <c r="W15" s="513">
        <v>0.80164299999999999</v>
      </c>
      <c r="X15" s="513">
        <v>32.786456999999999</v>
      </c>
      <c r="Y15" s="513">
        <v>1.3472249999999999</v>
      </c>
      <c r="Z15" s="513">
        <v>0.84609800000000002</v>
      </c>
      <c r="AA15" s="513">
        <v>0.87077099999999996</v>
      </c>
      <c r="AB15" s="513">
        <v>62.410173000000007</v>
      </c>
      <c r="AC15" s="513">
        <v>2.822762</v>
      </c>
      <c r="AD15" s="513">
        <v>2.7715489999999998</v>
      </c>
      <c r="AE15" s="513">
        <v>5.006081</v>
      </c>
      <c r="AF15" s="513">
        <v>2.9049430000000003</v>
      </c>
      <c r="AG15" s="513">
        <v>3.0622270000000005</v>
      </c>
      <c r="AH15" s="513">
        <v>6.0505829999999996</v>
      </c>
      <c r="AI15" s="513">
        <v>3.2812950000000001</v>
      </c>
      <c r="AJ15" s="513">
        <v>3.6820329999999997</v>
      </c>
      <c r="AK15" s="513">
        <v>20.519693000000004</v>
      </c>
      <c r="AL15" s="513">
        <v>3.9151479999999999</v>
      </c>
      <c r="AM15" s="513">
        <v>3.2539719999999992</v>
      </c>
      <c r="AN15" s="513">
        <v>5.1398869999999999</v>
      </c>
      <c r="AO15" s="513">
        <v>74.683754999999991</v>
      </c>
      <c r="AP15" s="513">
        <v>2.9723470000000005</v>
      </c>
      <c r="AQ15" s="513">
        <v>2.6301280000000005</v>
      </c>
      <c r="AR15" s="513">
        <v>5.0398909999999999</v>
      </c>
      <c r="AS15" s="513">
        <v>6.0027179999999998</v>
      </c>
      <c r="AT15" s="513">
        <v>4.9521039999999994</v>
      </c>
      <c r="AU15" s="513">
        <v>4.9118689999999994</v>
      </c>
      <c r="AV15" s="513">
        <v>6.23149</v>
      </c>
      <c r="AW15" s="513">
        <v>3.8019619999999996</v>
      </c>
      <c r="AX15" s="513">
        <v>15.836543999999998</v>
      </c>
      <c r="AY15" s="513">
        <v>6.3021389999999995</v>
      </c>
      <c r="AZ15" s="513">
        <v>1.6094199999999999</v>
      </c>
      <c r="BA15" s="513">
        <v>14.393142999999998</v>
      </c>
      <c r="BB15" s="513">
        <v>94.073354999999992</v>
      </c>
      <c r="BC15" s="513">
        <v>2.7362509999999998</v>
      </c>
      <c r="BD15" s="513">
        <v>3.4939119999999999</v>
      </c>
      <c r="BE15" s="513">
        <v>6.1871339999999995</v>
      </c>
      <c r="BF15" s="513">
        <v>6.5100159999999994</v>
      </c>
      <c r="BG15" s="513">
        <v>5.6422249999999998</v>
      </c>
      <c r="BH15" s="513">
        <v>10.800722</v>
      </c>
      <c r="BI15" s="513">
        <v>6.7728859999999997</v>
      </c>
      <c r="BJ15" s="513">
        <v>5.932385</v>
      </c>
      <c r="BK15" s="513">
        <v>18.302173</v>
      </c>
      <c r="BL15" s="513">
        <v>8.2185410000000001</v>
      </c>
      <c r="BM15" s="513">
        <v>6.6786369999999984</v>
      </c>
      <c r="BN15" s="513">
        <v>12.798473</v>
      </c>
      <c r="BO15" s="513">
        <v>96.845922000000002</v>
      </c>
      <c r="BP15" s="513">
        <v>4.0443129999999998</v>
      </c>
      <c r="BQ15" s="513">
        <v>6.5308319999999993</v>
      </c>
      <c r="BR15" s="513">
        <v>6.6150769999999985</v>
      </c>
      <c r="BS15" s="513">
        <v>11.914582999999999</v>
      </c>
      <c r="BT15" s="513">
        <v>9.0360680000000002</v>
      </c>
      <c r="BU15" s="513">
        <v>8.6339319999999997</v>
      </c>
      <c r="BV15" s="513">
        <v>5.5335709999999994</v>
      </c>
      <c r="BW15" s="513">
        <v>5.4533000000000005</v>
      </c>
      <c r="BX15" s="513">
        <v>16.435597999999999</v>
      </c>
      <c r="BY15" s="513">
        <v>5.3044690000000001</v>
      </c>
      <c r="BZ15" s="513">
        <v>4.4529819999999996</v>
      </c>
      <c r="CA15" s="513">
        <v>12.891197</v>
      </c>
      <c r="CB15" s="513">
        <v>177.76443</v>
      </c>
      <c r="CC15" s="513">
        <v>8.7758509999999994</v>
      </c>
      <c r="CD15" s="513">
        <v>7.8806859999999999</v>
      </c>
      <c r="CE15" s="513">
        <v>8.1816250000000004</v>
      </c>
      <c r="CF15" s="513">
        <v>10.329120999999997</v>
      </c>
      <c r="CG15" s="513">
        <v>9.1578520000000001</v>
      </c>
      <c r="CH15" s="513">
        <v>15.583115999999997</v>
      </c>
      <c r="CI15" s="513">
        <v>12.468694000000001</v>
      </c>
      <c r="CJ15" s="513">
        <v>14.322811</v>
      </c>
      <c r="CK15" s="513">
        <v>18.496292</v>
      </c>
      <c r="CL15" s="513">
        <v>22.527957999999998</v>
      </c>
      <c r="CM15" s="513">
        <v>22.065205000000002</v>
      </c>
      <c r="CN15" s="513">
        <v>27.975218999999996</v>
      </c>
      <c r="CO15" s="513">
        <v>329.97092799999996</v>
      </c>
      <c r="CP15" s="74">
        <v>20.258374</v>
      </c>
      <c r="CQ15" s="74">
        <v>28.618252999999999</v>
      </c>
      <c r="CR15" s="640">
        <v>45.644590000000001</v>
      </c>
      <c r="CS15" s="640">
        <v>18.181421</v>
      </c>
      <c r="CT15" s="640">
        <v>19.175644999999999</v>
      </c>
      <c r="CU15" s="640">
        <v>24.644579</v>
      </c>
      <c r="CV15" s="640">
        <v>19.495463999999998</v>
      </c>
      <c r="CW15" s="640">
        <v>26.601500000000001</v>
      </c>
      <c r="CX15" s="640">
        <v>46.234052999999996</v>
      </c>
      <c r="CY15" s="640">
        <v>26.618720999999997</v>
      </c>
      <c r="CZ15" s="640">
        <v>30.337638999999999</v>
      </c>
      <c r="DA15" s="640">
        <v>24.160688999999998</v>
      </c>
    </row>
    <row r="16" spans="1:155" s="505" customFormat="1" ht="12.75">
      <c r="A16" s="821" t="s">
        <v>3343</v>
      </c>
      <c r="B16" s="513">
        <v>14.482284</v>
      </c>
      <c r="C16" s="513">
        <v>0.60200500000000001</v>
      </c>
      <c r="D16" s="513">
        <v>0.22450799999999999</v>
      </c>
      <c r="E16" s="513">
        <v>2.7486459999999999</v>
      </c>
      <c r="F16" s="513">
        <v>0.38102199999999997</v>
      </c>
      <c r="G16" s="513">
        <v>0.71962300000000001</v>
      </c>
      <c r="H16" s="513">
        <v>2.3158609999999999</v>
      </c>
      <c r="I16" s="513">
        <v>1.7694109999999998</v>
      </c>
      <c r="J16" s="513">
        <v>0.25550499999999998</v>
      </c>
      <c r="K16" s="513">
        <v>4.0966469999999999</v>
      </c>
      <c r="L16" s="513">
        <v>0.23601699999999998</v>
      </c>
      <c r="M16" s="513">
        <v>0.56190600000000002</v>
      </c>
      <c r="N16" s="513">
        <v>0.571133</v>
      </c>
      <c r="O16" s="513">
        <v>18.021132999999999</v>
      </c>
      <c r="P16" s="513">
        <v>2.0726640000000001</v>
      </c>
      <c r="Q16" s="513">
        <v>0.74093699999999996</v>
      </c>
      <c r="R16" s="513">
        <v>0.42473</v>
      </c>
      <c r="S16" s="513">
        <v>1.293312</v>
      </c>
      <c r="T16" s="513">
        <v>0.46234299999999995</v>
      </c>
      <c r="U16" s="513">
        <v>0.79635699999999998</v>
      </c>
      <c r="V16" s="513">
        <v>0.41197499999999998</v>
      </c>
      <c r="W16" s="513">
        <v>3.1646580000000002</v>
      </c>
      <c r="X16" s="513">
        <v>0.59338199999999997</v>
      </c>
      <c r="Y16" s="513">
        <v>2.2220949999999999</v>
      </c>
      <c r="Z16" s="513">
        <v>4.8202259999999999</v>
      </c>
      <c r="AA16" s="513">
        <v>1.018454</v>
      </c>
      <c r="AB16" s="513">
        <v>25.238843999999997</v>
      </c>
      <c r="AC16" s="513">
        <v>0.38821099999999992</v>
      </c>
      <c r="AD16" s="513">
        <v>3.1186859999999994</v>
      </c>
      <c r="AE16" s="513">
        <v>1.2585569999999999</v>
      </c>
      <c r="AF16" s="513">
        <v>2.211268</v>
      </c>
      <c r="AG16" s="513">
        <v>0.89154899999999992</v>
      </c>
      <c r="AH16" s="513">
        <v>3.950259</v>
      </c>
      <c r="AI16" s="513">
        <v>4.0955159999999999</v>
      </c>
      <c r="AJ16" s="513">
        <v>1.2178359999999999</v>
      </c>
      <c r="AK16" s="513">
        <v>1.2354039999999999</v>
      </c>
      <c r="AL16" s="513">
        <v>2.6296979999999994</v>
      </c>
      <c r="AM16" s="513">
        <v>3.663157</v>
      </c>
      <c r="AN16" s="513">
        <v>0.57870299999999997</v>
      </c>
      <c r="AO16" s="513">
        <v>9.6827899999999989</v>
      </c>
      <c r="AP16" s="513">
        <v>0.51861999999999997</v>
      </c>
      <c r="AQ16" s="513">
        <v>0.31776499999999996</v>
      </c>
      <c r="AR16" s="513">
        <v>0.91230099999999992</v>
      </c>
      <c r="AS16" s="513">
        <v>0.35533399999999998</v>
      </c>
      <c r="AT16" s="513">
        <v>0.91335699999999997</v>
      </c>
      <c r="AU16" s="513">
        <v>0.98653199999999996</v>
      </c>
      <c r="AV16" s="513">
        <v>0.29006100000000001</v>
      </c>
      <c r="AW16" s="513">
        <v>0.60196099999999997</v>
      </c>
      <c r="AX16" s="513">
        <v>0.26912799999999998</v>
      </c>
      <c r="AY16" s="513">
        <v>1.4449730000000001</v>
      </c>
      <c r="AZ16" s="513">
        <v>1.5820639999999999</v>
      </c>
      <c r="BA16" s="513">
        <v>1.490694</v>
      </c>
      <c r="BB16" s="513">
        <v>21.726022</v>
      </c>
      <c r="BC16" s="513">
        <v>0.25455099999999997</v>
      </c>
      <c r="BD16" s="513">
        <v>0.43904199999999993</v>
      </c>
      <c r="BE16" s="513">
        <v>5.536308</v>
      </c>
      <c r="BF16" s="513">
        <v>0.87860699999999992</v>
      </c>
      <c r="BG16" s="513">
        <v>0.20279899999999998</v>
      </c>
      <c r="BH16" s="513">
        <v>3.7342010000000001</v>
      </c>
      <c r="BI16" s="513">
        <v>5.4918829999999987</v>
      </c>
      <c r="BJ16" s="513">
        <v>0.32180799999999998</v>
      </c>
      <c r="BK16" s="513">
        <v>2.5292269999999997</v>
      </c>
      <c r="BL16" s="513">
        <v>0.89265100000000008</v>
      </c>
      <c r="BM16" s="513">
        <v>1.089623</v>
      </c>
      <c r="BN16" s="513">
        <v>0.35532199999999997</v>
      </c>
      <c r="BO16" s="513">
        <v>13.498047</v>
      </c>
      <c r="BP16" s="513">
        <v>1.047779</v>
      </c>
      <c r="BQ16" s="513">
        <v>4.2123720000000002</v>
      </c>
      <c r="BR16" s="513">
        <v>1.1208639999999999</v>
      </c>
      <c r="BS16" s="513">
        <v>0.50621700000000003</v>
      </c>
      <c r="BT16" s="513">
        <v>0.34084399999999992</v>
      </c>
      <c r="BU16" s="513">
        <v>0.63396399999999997</v>
      </c>
      <c r="BV16" s="513">
        <v>0.23277699999999998</v>
      </c>
      <c r="BW16" s="513">
        <v>0.67132499999999995</v>
      </c>
      <c r="BX16" s="513">
        <v>1.367254</v>
      </c>
      <c r="BY16" s="513">
        <v>0.942658</v>
      </c>
      <c r="BZ16" s="513">
        <v>0.938666</v>
      </c>
      <c r="CA16" s="513">
        <v>1.4833269999999998</v>
      </c>
      <c r="CB16" s="513">
        <v>14.414339</v>
      </c>
      <c r="CC16" s="513">
        <v>0.407358</v>
      </c>
      <c r="CD16" s="513">
        <v>1.5771430000000002</v>
      </c>
      <c r="CE16" s="513">
        <v>2.9373429999999998</v>
      </c>
      <c r="CF16" s="513">
        <v>1.3719700000000001</v>
      </c>
      <c r="CG16" s="513">
        <v>1.772791</v>
      </c>
      <c r="CH16" s="513">
        <v>2.49838</v>
      </c>
      <c r="CI16" s="513">
        <v>1.021091</v>
      </c>
      <c r="CJ16" s="513">
        <v>0.95690999999999993</v>
      </c>
      <c r="CK16" s="513">
        <v>0.66297099999999998</v>
      </c>
      <c r="CL16" s="513">
        <v>0.85157699999999992</v>
      </c>
      <c r="CM16" s="513">
        <v>0.27701100000000001</v>
      </c>
      <c r="CN16" s="513">
        <v>7.979399999999999E-2</v>
      </c>
      <c r="CO16" s="513">
        <v>24.426170999999997</v>
      </c>
      <c r="CP16" s="74">
        <v>2.224046</v>
      </c>
      <c r="CQ16" s="74">
        <v>1.531277</v>
      </c>
      <c r="CR16" s="640">
        <v>0.83053399999999999</v>
      </c>
      <c r="CS16" s="640">
        <v>0.98160899999999995</v>
      </c>
      <c r="CT16" s="640">
        <v>1.8250640000000002</v>
      </c>
      <c r="CU16" s="640">
        <v>2.2496450000000001</v>
      </c>
      <c r="CV16" s="640">
        <v>1.6888079999999999</v>
      </c>
      <c r="CW16" s="640">
        <v>0.97736199999999995</v>
      </c>
      <c r="CX16" s="640">
        <v>0.81719699999999984</v>
      </c>
      <c r="CY16" s="640">
        <v>1.6855749999999998</v>
      </c>
      <c r="CZ16" s="640">
        <v>0.93267</v>
      </c>
      <c r="DA16" s="640">
        <v>8.682383999999999</v>
      </c>
    </row>
    <row r="17" spans="1:105" s="505" customFormat="1" ht="12.75">
      <c r="A17" s="821" t="s">
        <v>3344</v>
      </c>
      <c r="B17" s="513">
        <v>6.1248180000000003</v>
      </c>
      <c r="C17" s="513">
        <v>0.15621499999999999</v>
      </c>
      <c r="D17" s="513">
        <v>0.178814</v>
      </c>
      <c r="E17" s="513">
        <v>0.21202399999999996</v>
      </c>
      <c r="F17" s="513">
        <v>0.43298299999999995</v>
      </c>
      <c r="G17" s="513">
        <v>0.65642700000000009</v>
      </c>
      <c r="H17" s="513">
        <v>1.0039389999999999</v>
      </c>
      <c r="I17" s="513">
        <v>0.78113100000000002</v>
      </c>
      <c r="J17" s="513">
        <v>1.00145</v>
      </c>
      <c r="K17" s="513">
        <v>0.72745300000000002</v>
      </c>
      <c r="L17" s="513">
        <v>0.36890400000000001</v>
      </c>
      <c r="M17" s="513">
        <v>6.0677999999999989E-2</v>
      </c>
      <c r="N17" s="513">
        <v>0.54480000000000006</v>
      </c>
      <c r="O17" s="513">
        <v>4.0129389999999994</v>
      </c>
      <c r="P17" s="513">
        <v>0.103643</v>
      </c>
      <c r="Q17" s="513">
        <v>0.29558699999999999</v>
      </c>
      <c r="R17" s="513">
        <v>0.39734199999999992</v>
      </c>
      <c r="S17" s="513">
        <v>0.36443500000000001</v>
      </c>
      <c r="T17" s="513">
        <v>0.487923</v>
      </c>
      <c r="U17" s="513">
        <v>0.53908299999999998</v>
      </c>
      <c r="V17" s="513">
        <v>0.60754599999999992</v>
      </c>
      <c r="W17" s="513">
        <v>0.33029399999999998</v>
      </c>
      <c r="X17" s="513">
        <v>0.13664999999999999</v>
      </c>
      <c r="Y17" s="513">
        <v>0.30493599999999998</v>
      </c>
      <c r="Z17" s="513">
        <v>0.13377700000000001</v>
      </c>
      <c r="AA17" s="513">
        <v>0.31172299999999997</v>
      </c>
      <c r="AB17" s="513">
        <v>5.1304919999999994</v>
      </c>
      <c r="AC17" s="513">
        <v>0.45503499999999997</v>
      </c>
      <c r="AD17" s="513">
        <v>0.33635999999999994</v>
      </c>
      <c r="AE17" s="513">
        <v>0.413686</v>
      </c>
      <c r="AF17" s="513">
        <v>0.353742</v>
      </c>
      <c r="AG17" s="513">
        <v>0.57410899999999998</v>
      </c>
      <c r="AH17" s="513">
        <v>0.58104999999999996</v>
      </c>
      <c r="AI17" s="513">
        <v>0.56687500000000002</v>
      </c>
      <c r="AJ17" s="513">
        <v>0.41642099999999999</v>
      </c>
      <c r="AK17" s="513">
        <v>0.521393</v>
      </c>
      <c r="AL17" s="513">
        <v>0.35397999999999996</v>
      </c>
      <c r="AM17" s="513">
        <v>0.35336499999999998</v>
      </c>
      <c r="AN17" s="513">
        <v>0.20447599999999999</v>
      </c>
      <c r="AO17" s="513">
        <v>6.8918080000000002</v>
      </c>
      <c r="AP17" s="513">
        <v>0.30087700000000001</v>
      </c>
      <c r="AQ17" s="513">
        <v>0.34772900000000001</v>
      </c>
      <c r="AR17" s="513">
        <v>0.43685499999999999</v>
      </c>
      <c r="AS17" s="513">
        <v>0.54573300000000002</v>
      </c>
      <c r="AT17" s="513">
        <v>0.63938200000000001</v>
      </c>
      <c r="AU17" s="513">
        <v>0.523254</v>
      </c>
      <c r="AV17" s="513">
        <v>0.76466800000000001</v>
      </c>
      <c r="AW17" s="513">
        <v>0.72704099999999994</v>
      </c>
      <c r="AX17" s="513">
        <v>0.81949799999999995</v>
      </c>
      <c r="AY17" s="513">
        <v>0.74868099999999993</v>
      </c>
      <c r="AZ17" s="513">
        <v>0.49027699999999996</v>
      </c>
      <c r="BA17" s="513">
        <v>0.54781299999999999</v>
      </c>
      <c r="BB17" s="513">
        <v>12.559801</v>
      </c>
      <c r="BC17" s="513">
        <v>0.69937399999999994</v>
      </c>
      <c r="BD17" s="513">
        <v>0.53937800000000002</v>
      </c>
      <c r="BE17" s="513">
        <v>0.51330199999999992</v>
      </c>
      <c r="BF17" s="513">
        <v>1.2091269999999998</v>
      </c>
      <c r="BG17" s="513">
        <v>1.130878</v>
      </c>
      <c r="BH17" s="513">
        <v>1.1768639999999999</v>
      </c>
      <c r="BI17" s="513">
        <v>1.372225</v>
      </c>
      <c r="BJ17" s="513">
        <v>1.2529349999999999</v>
      </c>
      <c r="BK17" s="513">
        <v>1.013881</v>
      </c>
      <c r="BL17" s="513">
        <v>1.1846680000000001</v>
      </c>
      <c r="BM17" s="513">
        <v>1.404766</v>
      </c>
      <c r="BN17" s="513">
        <v>1.062403</v>
      </c>
      <c r="BO17" s="513">
        <v>17.111462</v>
      </c>
      <c r="BP17" s="513">
        <v>0.96150199999999997</v>
      </c>
      <c r="BQ17" s="513">
        <v>1.140158</v>
      </c>
      <c r="BR17" s="513">
        <v>1.3977579999999998</v>
      </c>
      <c r="BS17" s="513">
        <v>0.8418779999999999</v>
      </c>
      <c r="BT17" s="513">
        <v>1.971792</v>
      </c>
      <c r="BU17" s="513">
        <v>1.9326809999999996</v>
      </c>
      <c r="BV17" s="513">
        <v>1.3665959999999999</v>
      </c>
      <c r="BW17" s="513">
        <v>1.401699</v>
      </c>
      <c r="BX17" s="513">
        <v>1.5048509999999999</v>
      </c>
      <c r="BY17" s="513">
        <v>1.697948</v>
      </c>
      <c r="BZ17" s="513">
        <v>1.6005689999999999</v>
      </c>
      <c r="CA17" s="513">
        <v>1.29403</v>
      </c>
      <c r="CB17" s="513">
        <v>19.791552999999993</v>
      </c>
      <c r="CC17" s="513">
        <v>0.72453299999999998</v>
      </c>
      <c r="CD17" s="513">
        <v>1.8904609999999999</v>
      </c>
      <c r="CE17" s="513">
        <v>2.0594760000000001</v>
      </c>
      <c r="CF17" s="513">
        <v>1.7525469999999999</v>
      </c>
      <c r="CG17" s="513">
        <v>1.624077</v>
      </c>
      <c r="CH17" s="513">
        <v>2.0104690000000001</v>
      </c>
      <c r="CI17" s="513">
        <v>1.7047049999999999</v>
      </c>
      <c r="CJ17" s="513">
        <v>1.86409</v>
      </c>
      <c r="CK17" s="513">
        <v>1.484985</v>
      </c>
      <c r="CL17" s="513">
        <v>1.314757</v>
      </c>
      <c r="CM17" s="513">
        <v>1.7139519999999999</v>
      </c>
      <c r="CN17" s="513">
        <v>1.6475009999999997</v>
      </c>
      <c r="CO17" s="513">
        <v>18.653067</v>
      </c>
      <c r="CP17" s="74">
        <v>1.6762189999999999</v>
      </c>
      <c r="CQ17" s="74">
        <v>1.641157</v>
      </c>
      <c r="CR17" s="640">
        <v>1.6812829999999999</v>
      </c>
      <c r="CS17" s="640">
        <v>1.2528329999999999</v>
      </c>
      <c r="CT17" s="640">
        <v>2.0386519999999999</v>
      </c>
      <c r="CU17" s="640">
        <v>1.221781</v>
      </c>
      <c r="CV17" s="640">
        <v>1.0715029999999999</v>
      </c>
      <c r="CW17" s="640">
        <v>1.5046919999999999</v>
      </c>
      <c r="CX17" s="640">
        <v>1.987595</v>
      </c>
      <c r="CY17" s="640">
        <v>2.0908509999999998</v>
      </c>
      <c r="CZ17" s="640">
        <v>1.7785380000000002</v>
      </c>
      <c r="DA17" s="640">
        <v>0.70796300000000001</v>
      </c>
    </row>
    <row r="18" spans="1:105" s="505" customFormat="1" ht="12.75">
      <c r="A18" s="821" t="s">
        <v>3345</v>
      </c>
      <c r="B18" s="513">
        <v>7.5876830000000002</v>
      </c>
      <c r="C18" s="513">
        <v>0.32603199999999999</v>
      </c>
      <c r="D18" s="513">
        <v>0.13739199999999999</v>
      </c>
      <c r="E18" s="513">
        <v>0.52528600000000003</v>
      </c>
      <c r="F18" s="513">
        <v>0.46757899999999997</v>
      </c>
      <c r="G18" s="513">
        <v>0.131915</v>
      </c>
      <c r="H18" s="513">
        <v>0.37325399999999997</v>
      </c>
      <c r="I18" s="513">
        <v>0.654196</v>
      </c>
      <c r="J18" s="513">
        <v>1.0424149999999999</v>
      </c>
      <c r="K18" s="513">
        <v>0.79709699999999994</v>
      </c>
      <c r="L18" s="513">
        <v>1.022303</v>
      </c>
      <c r="M18" s="513">
        <v>0.80730299999999999</v>
      </c>
      <c r="N18" s="513">
        <v>1.3029109999999999</v>
      </c>
      <c r="O18" s="513">
        <v>10.340148999999998</v>
      </c>
      <c r="P18" s="513">
        <v>0.76115700000000008</v>
      </c>
      <c r="Q18" s="513">
        <v>1.572446</v>
      </c>
      <c r="R18" s="513">
        <v>1.08073</v>
      </c>
      <c r="S18" s="513">
        <v>0.81957399999999991</v>
      </c>
      <c r="T18" s="513">
        <v>0.68193300000000012</v>
      </c>
      <c r="U18" s="513">
        <v>0.82683899999999999</v>
      </c>
      <c r="V18" s="513">
        <v>0.90486</v>
      </c>
      <c r="W18" s="513">
        <v>0.65327599999999986</v>
      </c>
      <c r="X18" s="513">
        <v>1.223455</v>
      </c>
      <c r="Y18" s="513">
        <v>0.79441400000000006</v>
      </c>
      <c r="Z18" s="513">
        <v>0.51349199999999995</v>
      </c>
      <c r="AA18" s="513">
        <v>0.50797300000000001</v>
      </c>
      <c r="AB18" s="513">
        <v>24.209410000000002</v>
      </c>
      <c r="AC18" s="513">
        <v>0.87414499999999995</v>
      </c>
      <c r="AD18" s="513">
        <v>0.84709400000000001</v>
      </c>
      <c r="AE18" s="513">
        <v>2.5196909999999999</v>
      </c>
      <c r="AF18" s="513">
        <v>2.9272329999999998</v>
      </c>
      <c r="AG18" s="513">
        <v>2.3700929999999998</v>
      </c>
      <c r="AH18" s="513">
        <v>2.5831149999999998</v>
      </c>
      <c r="AI18" s="513">
        <v>2.608867</v>
      </c>
      <c r="AJ18" s="513">
        <v>3.3300560000000003</v>
      </c>
      <c r="AK18" s="513">
        <v>2.0778279999999998</v>
      </c>
      <c r="AL18" s="513">
        <v>1.43083</v>
      </c>
      <c r="AM18" s="513">
        <v>1.4964659999999999</v>
      </c>
      <c r="AN18" s="513">
        <v>1.1439919999999999</v>
      </c>
      <c r="AO18" s="513">
        <v>11.525069999999999</v>
      </c>
      <c r="AP18" s="513">
        <v>1.099442</v>
      </c>
      <c r="AQ18" s="513">
        <v>1.461462</v>
      </c>
      <c r="AR18" s="513">
        <v>1.8019639999999999</v>
      </c>
      <c r="AS18" s="513">
        <v>0.96644499999999989</v>
      </c>
      <c r="AT18" s="513">
        <v>0.56823800000000002</v>
      </c>
      <c r="AU18" s="513">
        <v>0.64015100000000003</v>
      </c>
      <c r="AV18" s="513">
        <v>0.802396</v>
      </c>
      <c r="AW18" s="513">
        <v>0.64546499999999996</v>
      </c>
      <c r="AX18" s="513">
        <v>0.70819699999999997</v>
      </c>
      <c r="AY18" s="513">
        <v>1.025898</v>
      </c>
      <c r="AZ18" s="513">
        <v>0.96513899999999997</v>
      </c>
      <c r="BA18" s="513">
        <v>0.84027299999999994</v>
      </c>
      <c r="BB18" s="513">
        <v>9.2899739999999991</v>
      </c>
      <c r="BC18" s="513">
        <v>0.781416</v>
      </c>
      <c r="BD18" s="513">
        <v>0.623645</v>
      </c>
      <c r="BE18" s="513">
        <v>1.116679</v>
      </c>
      <c r="BF18" s="513">
        <v>0.857379</v>
      </c>
      <c r="BG18" s="513">
        <v>0.52711999999999992</v>
      </c>
      <c r="BH18" s="513">
        <v>0.59035899999999997</v>
      </c>
      <c r="BI18" s="513">
        <v>0.64664100000000002</v>
      </c>
      <c r="BJ18" s="513">
        <v>0.78661499999999984</v>
      </c>
      <c r="BK18" s="513">
        <v>0.84418099999999996</v>
      </c>
      <c r="BL18" s="513">
        <v>0.94073099999999998</v>
      </c>
      <c r="BM18" s="513">
        <v>0.59021299999999999</v>
      </c>
      <c r="BN18" s="513">
        <v>0.98499499999999995</v>
      </c>
      <c r="BO18" s="513">
        <v>12.174797999999999</v>
      </c>
      <c r="BP18" s="513">
        <v>0.73514399999999991</v>
      </c>
      <c r="BQ18" s="513">
        <v>0.54363600000000001</v>
      </c>
      <c r="BR18" s="513">
        <v>0.89976400000000001</v>
      </c>
      <c r="BS18" s="513">
        <v>0.66896899999999992</v>
      </c>
      <c r="BT18" s="513">
        <v>1.3011379999999999</v>
      </c>
      <c r="BU18" s="513">
        <v>1.230572</v>
      </c>
      <c r="BV18" s="513">
        <v>1.1390209999999998</v>
      </c>
      <c r="BW18" s="513">
        <v>1.2816479999999999</v>
      </c>
      <c r="BX18" s="513">
        <v>1.3388689999999999</v>
      </c>
      <c r="BY18" s="513">
        <v>0.9919659999999999</v>
      </c>
      <c r="BZ18" s="513">
        <v>1.0318259999999999</v>
      </c>
      <c r="CA18" s="513">
        <v>1.0122450000000001</v>
      </c>
      <c r="CB18" s="513">
        <v>14.261747</v>
      </c>
      <c r="CC18" s="513">
        <v>0.7498260000000001</v>
      </c>
      <c r="CD18" s="513">
        <v>1.099356</v>
      </c>
      <c r="CE18" s="513">
        <v>1.4115659999999999</v>
      </c>
      <c r="CF18" s="513">
        <v>1.389411</v>
      </c>
      <c r="CG18" s="513">
        <v>2.1367349999999998</v>
      </c>
      <c r="CH18" s="513">
        <v>1.200977</v>
      </c>
      <c r="CI18" s="513">
        <v>1.277927</v>
      </c>
      <c r="CJ18" s="513">
        <v>0.85745899999999997</v>
      </c>
      <c r="CK18" s="513">
        <v>0.75920399999999999</v>
      </c>
      <c r="CL18" s="513">
        <v>1.0432170000000001</v>
      </c>
      <c r="CM18" s="513">
        <v>1.108592</v>
      </c>
      <c r="CN18" s="513">
        <v>1.2274769999999999</v>
      </c>
      <c r="CO18" s="513">
        <v>16.004800999999997</v>
      </c>
      <c r="CP18" s="74">
        <v>1.0773439999999999</v>
      </c>
      <c r="CQ18" s="74">
        <v>0.8817910000000001</v>
      </c>
      <c r="CR18" s="640">
        <v>1.4384889999999999</v>
      </c>
      <c r="CS18" s="640">
        <v>0.98603399999999997</v>
      </c>
      <c r="CT18" s="640">
        <v>1.2449329999999998</v>
      </c>
      <c r="CU18" s="640">
        <v>1.4078659999999998</v>
      </c>
      <c r="CV18" s="640">
        <v>1.4646199999999998</v>
      </c>
      <c r="CW18" s="640">
        <v>1.2169749999999999</v>
      </c>
      <c r="CX18" s="640">
        <v>0.83509099999999992</v>
      </c>
      <c r="CY18" s="640">
        <v>1.3754929999999999</v>
      </c>
      <c r="CZ18" s="640">
        <v>1.9618</v>
      </c>
      <c r="DA18" s="640">
        <v>2.1143649999999998</v>
      </c>
    </row>
    <row r="19" spans="1:105" s="505" customFormat="1" ht="12.75">
      <c r="A19" s="821" t="s">
        <v>3346</v>
      </c>
      <c r="B19" s="513">
        <v>0.56147999999999998</v>
      </c>
      <c r="C19" s="513">
        <v>3.64E-3</v>
      </c>
      <c r="D19" s="513">
        <v>6.4279000000000003E-2</v>
      </c>
      <c r="E19" s="513">
        <v>4.4229999999999998E-3</v>
      </c>
      <c r="F19" s="513">
        <v>0.118365</v>
      </c>
      <c r="G19" s="513">
        <v>2.323E-3</v>
      </c>
      <c r="H19" s="513">
        <v>1.6739999999999999E-3</v>
      </c>
      <c r="I19" s="513">
        <v>9.5440000000000011E-2</v>
      </c>
      <c r="J19" s="513">
        <v>5.5004999999999998E-2</v>
      </c>
      <c r="K19" s="513">
        <v>2.9139999999999999E-3</v>
      </c>
      <c r="L19" s="513">
        <v>0.12230000000000001</v>
      </c>
      <c r="M19" s="513">
        <v>8.8894000000000001E-2</v>
      </c>
      <c r="N19" s="513">
        <v>2.2229999999999997E-3</v>
      </c>
      <c r="O19" s="513">
        <v>0.33504800000000007</v>
      </c>
      <c r="P19" s="513">
        <v>2.8412000000000003E-2</v>
      </c>
      <c r="Q19" s="513">
        <v>1.9414999999999998E-2</v>
      </c>
      <c r="R19" s="513">
        <v>1.0280000000000001E-3</v>
      </c>
      <c r="S19" s="513">
        <v>4.6832000000000006E-2</v>
      </c>
      <c r="T19" s="513">
        <v>1.0287999999999999E-2</v>
      </c>
      <c r="U19" s="513">
        <v>4.0701000000000001E-2</v>
      </c>
      <c r="V19" s="513">
        <v>6.3239999999999998E-3</v>
      </c>
      <c r="W19" s="513">
        <v>7.9460000000000003E-2</v>
      </c>
      <c r="X19" s="513">
        <v>6.7374000000000003E-2</v>
      </c>
      <c r="Y19" s="513">
        <v>1.1235999999999999E-2</v>
      </c>
      <c r="Z19" s="513">
        <v>5.2499999999999997E-4</v>
      </c>
      <c r="AA19" s="513">
        <v>2.3452999999999998E-2</v>
      </c>
      <c r="AB19" s="513">
        <v>0.355993</v>
      </c>
      <c r="AC19" s="513">
        <v>2.238E-3</v>
      </c>
      <c r="AD19" s="513">
        <v>9.3414999999999998E-2</v>
      </c>
      <c r="AE19" s="513">
        <v>5.5439999999999986E-3</v>
      </c>
      <c r="AF19" s="513">
        <v>5.5087999999999998E-2</v>
      </c>
      <c r="AG19" s="513">
        <v>6.9049999999999997E-3</v>
      </c>
      <c r="AH19" s="513">
        <v>2.0965999999999999E-2</v>
      </c>
      <c r="AI19" s="513">
        <v>3.7154E-2</v>
      </c>
      <c r="AJ19" s="513">
        <v>3.9627999999999997E-2</v>
      </c>
      <c r="AK19" s="513">
        <v>3.5206000000000001E-2</v>
      </c>
      <c r="AL19" s="513">
        <v>1.1363000000000002E-2</v>
      </c>
      <c r="AM19" s="513">
        <v>2.0093E-2</v>
      </c>
      <c r="AN19" s="513">
        <v>2.8392999999999998E-2</v>
      </c>
      <c r="AO19" s="513">
        <v>0.35773099999999997</v>
      </c>
      <c r="AP19" s="513">
        <v>4.5180999999999999E-2</v>
      </c>
      <c r="AQ19" s="513">
        <v>3.215E-3</v>
      </c>
      <c r="AR19" s="513">
        <v>8.9809999999999994E-3</v>
      </c>
      <c r="AS19" s="513">
        <v>2.7795E-2</v>
      </c>
      <c r="AT19" s="513">
        <v>3.3399999999999999E-4</v>
      </c>
      <c r="AU19" s="513">
        <v>3.1857999999999997E-2</v>
      </c>
      <c r="AV19" s="513">
        <v>9.0889999999999999E-3</v>
      </c>
      <c r="AW19" s="513">
        <v>1.9351999999999998E-2</v>
      </c>
      <c r="AX19" s="513">
        <v>5.3756999999999999E-2</v>
      </c>
      <c r="AY19" s="513">
        <v>3.6424999999999999E-2</v>
      </c>
      <c r="AZ19" s="513">
        <v>6.6546999999999995E-2</v>
      </c>
      <c r="BA19" s="513">
        <v>5.5196999999999996E-2</v>
      </c>
      <c r="BB19" s="513">
        <v>0.42797299999999994</v>
      </c>
      <c r="BC19" s="513">
        <v>5.2660999999999999E-2</v>
      </c>
      <c r="BD19" s="513">
        <v>1.7415E-2</v>
      </c>
      <c r="BE19" s="513">
        <v>8.1768000000000007E-2</v>
      </c>
      <c r="BF19" s="513">
        <v>2.9297E-2</v>
      </c>
      <c r="BG19" s="513">
        <v>6.7612999999999993E-2</v>
      </c>
      <c r="BH19" s="513">
        <v>1.6857999999999998E-2</v>
      </c>
      <c r="BI19" s="513">
        <v>2.7455999999999994E-2</v>
      </c>
      <c r="BJ19" s="513">
        <v>1.8161999999999998E-2</v>
      </c>
      <c r="BK19" s="513">
        <v>6.8617999999999998E-2</v>
      </c>
      <c r="BL19" s="513">
        <v>2.0992999999999998E-2</v>
      </c>
      <c r="BM19" s="513">
        <v>1.3264E-2</v>
      </c>
      <c r="BN19" s="513">
        <v>1.3868E-2</v>
      </c>
      <c r="BO19" s="513">
        <v>0.38817599999999997</v>
      </c>
      <c r="BP19" s="513">
        <v>1.9476999999999998E-2</v>
      </c>
      <c r="BQ19" s="513">
        <v>1.544E-3</v>
      </c>
      <c r="BR19" s="513">
        <v>2.4259999999999998E-3</v>
      </c>
      <c r="BS19" s="513">
        <v>5.5000000000000005E-3</v>
      </c>
      <c r="BT19" s="513">
        <v>8.2768999999999995E-2</v>
      </c>
      <c r="BU19" s="513">
        <v>2.1658E-2</v>
      </c>
      <c r="BV19" s="513">
        <v>2.6932999999999999E-2</v>
      </c>
      <c r="BW19" s="513">
        <v>3.8308999999999996E-2</v>
      </c>
      <c r="BX19" s="513">
        <v>3.6614000000000001E-2</v>
      </c>
      <c r="BY19" s="513">
        <v>3.7266000000000001E-2</v>
      </c>
      <c r="BZ19" s="513">
        <v>6.1293E-2</v>
      </c>
      <c r="CA19" s="513">
        <v>5.4386999999999998E-2</v>
      </c>
      <c r="CB19" s="513">
        <v>0.77581900000000015</v>
      </c>
      <c r="CC19" s="513">
        <v>1.9547999999999999E-2</v>
      </c>
      <c r="CD19" s="513">
        <v>1.6784E-2</v>
      </c>
      <c r="CE19" s="513">
        <v>4.7959999999999999E-3</v>
      </c>
      <c r="CF19" s="513">
        <v>0.12648899999999999</v>
      </c>
      <c r="CG19" s="513">
        <v>2.3969999999999998E-3</v>
      </c>
      <c r="CH19" s="513">
        <v>6.0596999999999991E-2</v>
      </c>
      <c r="CI19" s="513">
        <v>0.10137</v>
      </c>
      <c r="CJ19" s="513">
        <v>9.9750999999999992E-2</v>
      </c>
      <c r="CK19" s="513">
        <v>0.13756299999999999</v>
      </c>
      <c r="CL19" s="513">
        <v>7.1993000000000001E-2</v>
      </c>
      <c r="CM19" s="513">
        <v>4.8042000000000001E-2</v>
      </c>
      <c r="CN19" s="513">
        <v>8.6488999999999996E-2</v>
      </c>
      <c r="CO19" s="513">
        <v>0.74473300000000009</v>
      </c>
      <c r="CP19" s="74">
        <v>1.7158E-2</v>
      </c>
      <c r="CQ19" s="74">
        <v>2.5953999999999998E-2</v>
      </c>
      <c r="CR19" s="640">
        <v>4.7206999999999999E-2</v>
      </c>
      <c r="CS19" s="640">
        <v>7.4800000000000005E-2</v>
      </c>
      <c r="CT19" s="640">
        <v>7.1118000000000001E-2</v>
      </c>
      <c r="CU19" s="640">
        <v>6.8456000000000003E-2</v>
      </c>
      <c r="CV19" s="640">
        <v>0.10061299999999999</v>
      </c>
      <c r="CW19" s="640">
        <v>6.4142999999999992E-2</v>
      </c>
      <c r="CX19" s="640">
        <v>6.9580000000000003E-2</v>
      </c>
      <c r="CY19" s="640">
        <v>6.5806999999999991E-2</v>
      </c>
      <c r="CZ19" s="640">
        <v>3.9240999999999998E-2</v>
      </c>
      <c r="DA19" s="640">
        <v>0.100656</v>
      </c>
    </row>
    <row r="20" spans="1:105" s="505" customFormat="1" ht="12.75">
      <c r="A20" s="821" t="s">
        <v>3347</v>
      </c>
      <c r="B20" s="513">
        <v>0.42060199999999998</v>
      </c>
      <c r="C20" s="513">
        <v>4.6183999999999996E-2</v>
      </c>
      <c r="D20" s="513">
        <v>2.036E-2</v>
      </c>
      <c r="E20" s="513">
        <v>1.704E-2</v>
      </c>
      <c r="F20" s="513">
        <v>9.1868000000000005E-2</v>
      </c>
      <c r="G20" s="513">
        <v>9.0711E-2</v>
      </c>
      <c r="H20" s="513">
        <v>1.1280000000000002E-2</v>
      </c>
      <c r="I20" s="513">
        <v>7.716999999999999E-3</v>
      </c>
      <c r="J20" s="513">
        <v>1.6451999999999998E-2</v>
      </c>
      <c r="K20" s="513">
        <v>4.1220999999999994E-2</v>
      </c>
      <c r="L20" s="513">
        <v>3.5823000000000001E-2</v>
      </c>
      <c r="M20" s="513">
        <v>2.4125999999999998E-2</v>
      </c>
      <c r="N20" s="513">
        <v>1.7819999999999999E-2</v>
      </c>
      <c r="O20" s="513">
        <v>1.1760349999999999</v>
      </c>
      <c r="P20" s="513">
        <v>1.1280000000000002E-2</v>
      </c>
      <c r="Q20" s="513">
        <v>1.027657</v>
      </c>
      <c r="R20" s="513">
        <v>8.5889999999999994E-3</v>
      </c>
      <c r="S20" s="513">
        <v>1.8189999999999998E-2</v>
      </c>
      <c r="T20" s="513">
        <v>9.3699999999999999E-3</v>
      </c>
      <c r="U20" s="513">
        <v>8.4209999999999997E-3</v>
      </c>
      <c r="V20" s="513">
        <v>7.5439999999999995E-3</v>
      </c>
      <c r="W20" s="513">
        <v>3.7641000000000001E-2</v>
      </c>
      <c r="X20" s="513">
        <v>5.3200000000000001E-3</v>
      </c>
      <c r="Y20" s="513">
        <v>2.6648999999999999E-2</v>
      </c>
      <c r="Z20" s="513">
        <v>9.1380000000000003E-3</v>
      </c>
      <c r="AA20" s="513">
        <v>6.2359999999999994E-3</v>
      </c>
      <c r="AB20" s="513">
        <v>0.59638899999999995</v>
      </c>
      <c r="AC20" s="513">
        <v>8.3459999999999993E-3</v>
      </c>
      <c r="AD20" s="513">
        <v>1.7714999999999998E-2</v>
      </c>
      <c r="AE20" s="513">
        <v>7.6229999999999996E-3</v>
      </c>
      <c r="AF20" s="513">
        <v>1.3887E-2</v>
      </c>
      <c r="AG20" s="513">
        <v>1.2634999999999999E-2</v>
      </c>
      <c r="AH20" s="513">
        <v>2.9250999999999999E-2</v>
      </c>
      <c r="AI20" s="513">
        <v>3.0691000000000003E-2</v>
      </c>
      <c r="AJ20" s="513">
        <v>7.3888999999999996E-2</v>
      </c>
      <c r="AK20" s="513">
        <v>7.7073000000000003E-2</v>
      </c>
      <c r="AL20" s="513">
        <v>0.12751799999999999</v>
      </c>
      <c r="AM20" s="513">
        <v>0.125141</v>
      </c>
      <c r="AN20" s="513">
        <v>7.261999999999999E-2</v>
      </c>
      <c r="AO20" s="513">
        <v>1.4272739999999999</v>
      </c>
      <c r="AP20" s="513">
        <v>3.9112999999999995E-2</v>
      </c>
      <c r="AQ20" s="513">
        <v>2.4122999999999995E-2</v>
      </c>
      <c r="AR20" s="513">
        <v>0.17103599999999999</v>
      </c>
      <c r="AS20" s="513">
        <v>8.1156999999999979E-2</v>
      </c>
      <c r="AT20" s="513">
        <v>0.11742100000000001</v>
      </c>
      <c r="AU20" s="513">
        <v>0.12510399999999999</v>
      </c>
      <c r="AV20" s="513">
        <v>0.168827</v>
      </c>
      <c r="AW20" s="513">
        <v>0.121213</v>
      </c>
      <c r="AX20" s="513">
        <v>7.3866000000000001E-2</v>
      </c>
      <c r="AY20" s="513">
        <v>0.17289099999999999</v>
      </c>
      <c r="AZ20" s="513">
        <v>9.7290000000000015E-2</v>
      </c>
      <c r="BA20" s="513">
        <v>0.235233</v>
      </c>
      <c r="BB20" s="513">
        <v>2.5761249999999993</v>
      </c>
      <c r="BC20" s="513">
        <v>0.12431799999999998</v>
      </c>
      <c r="BD20" s="513">
        <v>0.146097</v>
      </c>
      <c r="BE20" s="513">
        <v>0.20094699999999999</v>
      </c>
      <c r="BF20" s="513">
        <v>0.15623799999999999</v>
      </c>
      <c r="BG20" s="513">
        <v>0.21466099999999996</v>
      </c>
      <c r="BH20" s="513">
        <v>0.29403899999999999</v>
      </c>
      <c r="BI20" s="513">
        <v>0.17378299999999999</v>
      </c>
      <c r="BJ20" s="513">
        <v>0.29275299999999999</v>
      </c>
      <c r="BK20" s="513">
        <v>0.213646</v>
      </c>
      <c r="BL20" s="513">
        <v>0.22444699999999998</v>
      </c>
      <c r="BM20" s="513">
        <v>0.21540299999999998</v>
      </c>
      <c r="BN20" s="513">
        <v>0.31979299999999999</v>
      </c>
      <c r="BO20" s="513">
        <v>2.3948960000000001</v>
      </c>
      <c r="BP20" s="513">
        <v>0.272094</v>
      </c>
      <c r="BQ20" s="513">
        <v>0.16042499999999996</v>
      </c>
      <c r="BR20" s="513">
        <v>0.15498699999999999</v>
      </c>
      <c r="BS20" s="513">
        <v>0.14340899999999998</v>
      </c>
      <c r="BT20" s="513">
        <v>0.14185999999999999</v>
      </c>
      <c r="BU20" s="513">
        <v>0.18724099999999999</v>
      </c>
      <c r="BV20" s="513">
        <v>0.17902099999999999</v>
      </c>
      <c r="BW20" s="513">
        <v>0.19465499999999999</v>
      </c>
      <c r="BX20" s="513">
        <v>0.24149799999999999</v>
      </c>
      <c r="BY20" s="513">
        <v>0.212561</v>
      </c>
      <c r="BZ20" s="513">
        <v>0.23342299999999999</v>
      </c>
      <c r="CA20" s="513">
        <v>0.27372199999999997</v>
      </c>
      <c r="CB20" s="513">
        <v>4.7139730000000002</v>
      </c>
      <c r="CC20" s="513">
        <v>1.912261</v>
      </c>
      <c r="CD20" s="513">
        <v>0.19209499999999999</v>
      </c>
      <c r="CE20" s="513">
        <v>0.252446</v>
      </c>
      <c r="CF20" s="513">
        <v>0.16406499999999999</v>
      </c>
      <c r="CG20" s="513">
        <v>0.19102999999999998</v>
      </c>
      <c r="CH20" s="513">
        <v>0.17211299999999999</v>
      </c>
      <c r="CI20" s="513">
        <v>0.169353</v>
      </c>
      <c r="CJ20" s="513">
        <v>0.17998899999999998</v>
      </c>
      <c r="CK20" s="513">
        <v>0.25823299999999999</v>
      </c>
      <c r="CL20" s="513">
        <v>0.266621</v>
      </c>
      <c r="CM20" s="513">
        <v>0.54293499999999995</v>
      </c>
      <c r="CN20" s="513">
        <v>0.41283200000000003</v>
      </c>
      <c r="CO20" s="513">
        <v>4.9358059999999995</v>
      </c>
      <c r="CP20" s="74">
        <v>0.481458</v>
      </c>
      <c r="CQ20" s="74">
        <v>0.52043299999999992</v>
      </c>
      <c r="CR20" s="640">
        <v>0.32538099999999998</v>
      </c>
      <c r="CS20" s="640">
        <v>0.356437</v>
      </c>
      <c r="CT20" s="640">
        <v>0.37047999999999992</v>
      </c>
      <c r="CU20" s="640">
        <v>0.3647729999999999</v>
      </c>
      <c r="CV20" s="640">
        <v>0.35825099999999999</v>
      </c>
      <c r="CW20" s="640">
        <v>0.29802099999999998</v>
      </c>
      <c r="CX20" s="640">
        <v>0.50761899999999993</v>
      </c>
      <c r="CY20" s="640">
        <v>0.59717900000000002</v>
      </c>
      <c r="CZ20" s="640">
        <v>0.51034800000000002</v>
      </c>
      <c r="DA20" s="640">
        <v>0.24542599999999998</v>
      </c>
    </row>
    <row r="21" spans="1:105" s="505" customFormat="1" ht="12.75">
      <c r="A21" s="821" t="s">
        <v>3348</v>
      </c>
      <c r="B21" s="513">
        <v>42.792338999999991</v>
      </c>
      <c r="C21" s="513">
        <v>3.4577200000000001</v>
      </c>
      <c r="D21" s="513">
        <v>4.7319389999999997</v>
      </c>
      <c r="E21" s="513">
        <v>2.8605499999999999</v>
      </c>
      <c r="F21" s="513">
        <v>0.72439999999999993</v>
      </c>
      <c r="G21" s="513">
        <v>1.2096479999999998</v>
      </c>
      <c r="H21" s="513">
        <v>0.87633699999999992</v>
      </c>
      <c r="I21" s="513">
        <v>1.3472009999999996</v>
      </c>
      <c r="J21" s="513">
        <v>1.104587</v>
      </c>
      <c r="K21" s="513">
        <v>1.9346869999999998</v>
      </c>
      <c r="L21" s="513">
        <v>5.0484879999999999</v>
      </c>
      <c r="M21" s="513">
        <v>8.0423869999999997</v>
      </c>
      <c r="N21" s="513">
        <v>11.454395</v>
      </c>
      <c r="O21" s="513">
        <v>29.473197999999996</v>
      </c>
      <c r="P21" s="513">
        <v>3.4173989999999996</v>
      </c>
      <c r="Q21" s="513">
        <v>2.9889479999999997</v>
      </c>
      <c r="R21" s="513">
        <v>2.3761989999999997</v>
      </c>
      <c r="S21" s="513">
        <v>1.8613609999999996</v>
      </c>
      <c r="T21" s="513">
        <v>1.4261619999999999</v>
      </c>
      <c r="U21" s="513">
        <v>0.79699900000000001</v>
      </c>
      <c r="V21" s="513">
        <v>0.86141799999999991</v>
      </c>
      <c r="W21" s="513">
        <v>0.69043999999999994</v>
      </c>
      <c r="X21" s="513">
        <v>2.23882</v>
      </c>
      <c r="Y21" s="513">
        <v>3.1042289999999997</v>
      </c>
      <c r="Z21" s="513">
        <v>3.9394</v>
      </c>
      <c r="AA21" s="513">
        <v>5.7718229999999995</v>
      </c>
      <c r="AB21" s="513">
        <v>59.791858999999995</v>
      </c>
      <c r="AC21" s="513">
        <v>5.9361969999999999</v>
      </c>
      <c r="AD21" s="513">
        <v>6.027601999999999</v>
      </c>
      <c r="AE21" s="513">
        <v>4.9252549999999999</v>
      </c>
      <c r="AF21" s="513">
        <v>3.759995</v>
      </c>
      <c r="AG21" s="513">
        <v>2.8092859999999997</v>
      </c>
      <c r="AH21" s="513">
        <v>2.164139</v>
      </c>
      <c r="AI21" s="513">
        <v>3.2885420000000001</v>
      </c>
      <c r="AJ21" s="513">
        <v>1.2729779999999999</v>
      </c>
      <c r="AK21" s="513">
        <v>2.3974799999999998</v>
      </c>
      <c r="AL21" s="513">
        <v>8.003762</v>
      </c>
      <c r="AM21" s="513">
        <v>9.6653830000000003</v>
      </c>
      <c r="AN21" s="513">
        <v>9.5412400000000002</v>
      </c>
      <c r="AO21" s="513">
        <v>69.904365999999996</v>
      </c>
      <c r="AP21" s="513">
        <v>6.7927770000000001</v>
      </c>
      <c r="AQ21" s="513">
        <v>5.948804</v>
      </c>
      <c r="AR21" s="513">
        <v>4.2846500000000001</v>
      </c>
      <c r="AS21" s="513">
        <v>3.1763189999999999</v>
      </c>
      <c r="AT21" s="513">
        <v>3.7003080000000002</v>
      </c>
      <c r="AU21" s="513">
        <v>2.658782</v>
      </c>
      <c r="AV21" s="513">
        <v>2.409491</v>
      </c>
      <c r="AW21" s="513">
        <v>2.713908</v>
      </c>
      <c r="AX21" s="513">
        <v>2.065293</v>
      </c>
      <c r="AY21" s="513">
        <v>7.4435370000000001</v>
      </c>
      <c r="AZ21" s="513">
        <v>14.488049999999998</v>
      </c>
      <c r="BA21" s="513">
        <v>14.222446999999999</v>
      </c>
      <c r="BB21" s="513">
        <v>79.464522999999986</v>
      </c>
      <c r="BC21" s="513">
        <v>8.435632</v>
      </c>
      <c r="BD21" s="513">
        <v>5.8460609999999997</v>
      </c>
      <c r="BE21" s="513">
        <v>5.2626489999999997</v>
      </c>
      <c r="BF21" s="513">
        <v>4.8854059999999997</v>
      </c>
      <c r="BG21" s="513">
        <v>4.3106729999999995</v>
      </c>
      <c r="BH21" s="513">
        <v>3.9841539999999998</v>
      </c>
      <c r="BI21" s="513">
        <v>4.2264149999999994</v>
      </c>
      <c r="BJ21" s="513">
        <v>3.5761479999999999</v>
      </c>
      <c r="BK21" s="513">
        <v>3.5452909999999997</v>
      </c>
      <c r="BL21" s="513">
        <v>11.256789999999999</v>
      </c>
      <c r="BM21" s="513">
        <v>12.489065</v>
      </c>
      <c r="BN21" s="513">
        <v>11.646239000000001</v>
      </c>
      <c r="BO21" s="513">
        <v>77.442897999999985</v>
      </c>
      <c r="BP21" s="513">
        <v>6.789701</v>
      </c>
      <c r="BQ21" s="513">
        <v>7.7416030000000005</v>
      </c>
      <c r="BR21" s="513">
        <v>8.3161729999999991</v>
      </c>
      <c r="BS21" s="513">
        <v>3.3888580000000004</v>
      </c>
      <c r="BT21" s="513">
        <v>3.1565179999999997</v>
      </c>
      <c r="BU21" s="513">
        <v>2.976623</v>
      </c>
      <c r="BV21" s="513">
        <v>3.0133809999999999</v>
      </c>
      <c r="BW21" s="513">
        <v>3.7053859999999998</v>
      </c>
      <c r="BX21" s="513">
        <v>3.4562889999999999</v>
      </c>
      <c r="BY21" s="513">
        <v>10.648035999999999</v>
      </c>
      <c r="BZ21" s="513">
        <v>13.211199999999998</v>
      </c>
      <c r="CA21" s="513">
        <v>11.03913</v>
      </c>
      <c r="CB21" s="513">
        <v>96.673827000000017</v>
      </c>
      <c r="CC21" s="513">
        <v>5.9111739999999999</v>
      </c>
      <c r="CD21" s="513">
        <v>8.496988</v>
      </c>
      <c r="CE21" s="513">
        <v>9.4669550000000005</v>
      </c>
      <c r="CF21" s="513">
        <v>7.1888000000000014</v>
      </c>
      <c r="CG21" s="513">
        <v>6.4993379999999998</v>
      </c>
      <c r="CH21" s="513">
        <v>7.0542099999999994</v>
      </c>
      <c r="CI21" s="513">
        <v>6.5724040000000006</v>
      </c>
      <c r="CJ21" s="513">
        <v>5.3985180000000001</v>
      </c>
      <c r="CK21" s="513">
        <v>6.0763799999999994</v>
      </c>
      <c r="CL21" s="513">
        <v>9.3305229999999995</v>
      </c>
      <c r="CM21" s="513">
        <v>13.997629999999999</v>
      </c>
      <c r="CN21" s="513">
        <v>10.680906999999999</v>
      </c>
      <c r="CO21" s="513">
        <v>122.33017099999999</v>
      </c>
      <c r="CP21" s="74">
        <v>8.208397999999999</v>
      </c>
      <c r="CQ21" s="74">
        <v>7.9859959999999992</v>
      </c>
      <c r="CR21" s="640">
        <v>6.9304009999999998</v>
      </c>
      <c r="CS21" s="640">
        <v>8.9647050000000004</v>
      </c>
      <c r="CT21" s="640">
        <v>9.1529389999999999</v>
      </c>
      <c r="CU21" s="640">
        <v>8.4947230000000005</v>
      </c>
      <c r="CV21" s="640">
        <v>7.6653319999999994</v>
      </c>
      <c r="CW21" s="640">
        <v>8.9061779999999988</v>
      </c>
      <c r="CX21" s="640">
        <v>8.4250620000000005</v>
      </c>
      <c r="CY21" s="640">
        <v>14.562100000000001</v>
      </c>
      <c r="CZ21" s="640">
        <v>19.023738999999999</v>
      </c>
      <c r="DA21" s="640">
        <v>14.010598</v>
      </c>
    </row>
    <row r="22" spans="1:105" s="505" customFormat="1" ht="12.75">
      <c r="A22" s="821" t="s">
        <v>3349</v>
      </c>
      <c r="B22" s="513">
        <v>0.22898399999999999</v>
      </c>
      <c r="C22" s="513">
        <v>5.1007999999999998E-2</v>
      </c>
      <c r="D22" s="513">
        <v>8.119999999999999E-4</v>
      </c>
      <c r="E22" s="513">
        <v>2.6075999999999998E-2</v>
      </c>
      <c r="F22" s="513">
        <v>4.3140000000000001E-3</v>
      </c>
      <c r="G22" s="513">
        <v>6.012E-3</v>
      </c>
      <c r="H22" s="513">
        <v>4.9805999999999996E-2</v>
      </c>
      <c r="I22" s="513">
        <v>6.7250000000000001E-3</v>
      </c>
      <c r="J22" s="513">
        <v>4.4320000000000002E-3</v>
      </c>
      <c r="K22" s="513">
        <v>3.0019999999999995E-3</v>
      </c>
      <c r="L22" s="513">
        <v>3.3763000000000001E-2</v>
      </c>
      <c r="M22" s="513">
        <v>4.1785999999999997E-2</v>
      </c>
      <c r="N22" s="513">
        <v>1.248E-3</v>
      </c>
      <c r="O22" s="513">
        <v>0.47856300000000002</v>
      </c>
      <c r="P22" s="513">
        <v>4.1809999999999998E-3</v>
      </c>
      <c r="Q22" s="513">
        <v>4.1449999999999994E-3</v>
      </c>
      <c r="R22" s="513">
        <v>1.1440000000000001E-3</v>
      </c>
      <c r="S22" s="513">
        <v>1.1819999999999999E-3</v>
      </c>
      <c r="T22" s="513">
        <v>5.8656E-2</v>
      </c>
      <c r="U22" s="513">
        <v>8.7199999999999995E-4</v>
      </c>
      <c r="V22" s="513">
        <v>0</v>
      </c>
      <c r="W22" s="513">
        <v>2.8249999999999998E-3</v>
      </c>
      <c r="X22" s="513">
        <v>2.405E-3</v>
      </c>
      <c r="Y22" s="513">
        <v>8.5046999999999998E-2</v>
      </c>
      <c r="Z22" s="513">
        <v>0.141817</v>
      </c>
      <c r="AA22" s="513">
        <v>0.17628900000000003</v>
      </c>
      <c r="AB22" s="513">
        <v>0.18115899999999999</v>
      </c>
      <c r="AC22" s="513">
        <v>5.9370000000000004E-3</v>
      </c>
      <c r="AD22" s="513">
        <v>2.006E-3</v>
      </c>
      <c r="AE22" s="513">
        <v>2.6520999999999999E-2</v>
      </c>
      <c r="AF22" s="513">
        <v>4.5189999999999996E-3</v>
      </c>
      <c r="AG22" s="513">
        <v>2.8679999999999999E-3</v>
      </c>
      <c r="AH22" s="513">
        <v>5.2209999999999999E-3</v>
      </c>
      <c r="AI22" s="513">
        <v>5.8999999999999992E-4</v>
      </c>
      <c r="AJ22" s="513">
        <v>4.6369999999999996E-3</v>
      </c>
      <c r="AK22" s="513">
        <v>1.7554999999999998E-2</v>
      </c>
      <c r="AL22" s="513">
        <v>3.4877999999999999E-2</v>
      </c>
      <c r="AM22" s="513">
        <v>4.8409000000000008E-2</v>
      </c>
      <c r="AN22" s="513">
        <v>2.8017999999999998E-2</v>
      </c>
      <c r="AO22" s="513">
        <v>0.68189599999999995</v>
      </c>
      <c r="AP22" s="513">
        <v>1.2966E-2</v>
      </c>
      <c r="AQ22" s="513">
        <v>9.1999999999999998E-3</v>
      </c>
      <c r="AR22" s="513">
        <v>1.2118E-2</v>
      </c>
      <c r="AS22" s="513">
        <v>2.6359E-2</v>
      </c>
      <c r="AT22" s="513">
        <v>6.1914999999999998E-2</v>
      </c>
      <c r="AU22" s="513">
        <v>5.4819999999999999E-3</v>
      </c>
      <c r="AV22" s="513">
        <v>3.5721999999999997E-2</v>
      </c>
      <c r="AW22" s="513">
        <v>1.4400000000000001E-2</v>
      </c>
      <c r="AX22" s="513">
        <v>3.4518E-2</v>
      </c>
      <c r="AY22" s="513">
        <v>7.7114000000000002E-2</v>
      </c>
      <c r="AZ22" s="513">
        <v>0.10636699999999999</v>
      </c>
      <c r="BA22" s="513">
        <v>0.28573499999999996</v>
      </c>
      <c r="BB22" s="513">
        <v>1.1550929999999999</v>
      </c>
      <c r="BC22" s="513">
        <v>5.7589999999999995E-2</v>
      </c>
      <c r="BD22" s="513">
        <v>8.6654999999999996E-2</v>
      </c>
      <c r="BE22" s="513">
        <v>6.1138999999999999E-2</v>
      </c>
      <c r="BF22" s="513">
        <v>0.116465</v>
      </c>
      <c r="BG22" s="513">
        <v>7.1579999999999991E-2</v>
      </c>
      <c r="BH22" s="513">
        <v>9.356999999999999E-3</v>
      </c>
      <c r="BI22" s="513">
        <v>2.2641000000000001E-2</v>
      </c>
      <c r="BJ22" s="513">
        <v>5.2879999999999996E-2</v>
      </c>
      <c r="BK22" s="513">
        <v>9.4125E-2</v>
      </c>
      <c r="BL22" s="513">
        <v>0.11948399999999999</v>
      </c>
      <c r="BM22" s="513">
        <v>0.19892900000000002</v>
      </c>
      <c r="BN22" s="513">
        <v>0.26424799999999998</v>
      </c>
      <c r="BO22" s="513">
        <v>1.101955</v>
      </c>
      <c r="BP22" s="513">
        <v>0.10097299999999999</v>
      </c>
      <c r="BQ22" s="513">
        <v>6.0440000000000008E-2</v>
      </c>
      <c r="BR22" s="513">
        <v>0.126055</v>
      </c>
      <c r="BS22" s="513">
        <v>9.5208000000000001E-2</v>
      </c>
      <c r="BT22" s="513">
        <v>8.2906999999999995E-2</v>
      </c>
      <c r="BU22" s="513">
        <v>1.1110999999999999E-2</v>
      </c>
      <c r="BV22" s="513">
        <v>4.6600000000000001E-3</v>
      </c>
      <c r="BW22" s="513">
        <v>5.7350999999999999E-2</v>
      </c>
      <c r="BX22" s="513">
        <v>8.2299999999999998E-2</v>
      </c>
      <c r="BY22" s="513">
        <v>6.8138999999999991E-2</v>
      </c>
      <c r="BZ22" s="513">
        <v>0.19729399999999997</v>
      </c>
      <c r="CA22" s="513">
        <v>0.21551700000000001</v>
      </c>
      <c r="CB22" s="513">
        <v>1.1804680000000001</v>
      </c>
      <c r="CC22" s="513">
        <v>0.16323699999999999</v>
      </c>
      <c r="CD22" s="513">
        <v>0.165989</v>
      </c>
      <c r="CE22" s="513">
        <v>0.124512</v>
      </c>
      <c r="CF22" s="513">
        <v>8.0841999999999997E-2</v>
      </c>
      <c r="CG22" s="513">
        <v>0.10216199999999999</v>
      </c>
      <c r="CH22" s="513">
        <v>6.5992999999999996E-2</v>
      </c>
      <c r="CI22" s="513">
        <v>0.13397100000000001</v>
      </c>
      <c r="CJ22" s="513">
        <v>0.145395</v>
      </c>
      <c r="CK22" s="513">
        <v>2.6088999999999998E-2</v>
      </c>
      <c r="CL22" s="513">
        <v>6.6378999999999994E-2</v>
      </c>
      <c r="CM22" s="513">
        <v>9.1395999999999991E-2</v>
      </c>
      <c r="CN22" s="513">
        <v>1.4502999999999999E-2</v>
      </c>
      <c r="CO22" s="513">
        <v>1.894495</v>
      </c>
      <c r="CP22" s="74">
        <v>2.3932999999999999E-2</v>
      </c>
      <c r="CQ22" s="74">
        <v>7.1400999999999992E-2</v>
      </c>
      <c r="CR22" s="640">
        <v>3.2926999999999998E-2</v>
      </c>
      <c r="CS22" s="640">
        <v>0.31305299999999997</v>
      </c>
      <c r="CT22" s="640">
        <v>0.20413799999999999</v>
      </c>
      <c r="CU22" s="640">
        <v>0.105846</v>
      </c>
      <c r="CV22" s="640">
        <v>4.0036999999999996E-2</v>
      </c>
      <c r="CW22" s="640">
        <v>9.0428999999999995E-2</v>
      </c>
      <c r="CX22" s="640">
        <v>0.24799599999999999</v>
      </c>
      <c r="CY22" s="640">
        <v>0.237513</v>
      </c>
      <c r="CZ22" s="640">
        <v>0.31555</v>
      </c>
      <c r="DA22" s="640">
        <v>0.211672</v>
      </c>
    </row>
    <row r="23" spans="1:105" s="505" customFormat="1" ht="12.75">
      <c r="A23" s="821" t="s">
        <v>3350</v>
      </c>
      <c r="B23" s="513">
        <v>4.2169819999999998</v>
      </c>
      <c r="C23" s="513">
        <v>0.13105700000000001</v>
      </c>
      <c r="D23" s="513">
        <v>0.14734800000000001</v>
      </c>
      <c r="E23" s="513">
        <v>0.24593799999999999</v>
      </c>
      <c r="F23" s="513">
        <v>0.19303599999999999</v>
      </c>
      <c r="G23" s="513">
        <v>0.27592800000000001</v>
      </c>
      <c r="H23" s="513">
        <v>0.33604899999999999</v>
      </c>
      <c r="I23" s="513">
        <v>0.44684799999999997</v>
      </c>
      <c r="J23" s="513">
        <v>0.57748999999999995</v>
      </c>
      <c r="K23" s="513">
        <v>0.59662199999999999</v>
      </c>
      <c r="L23" s="513">
        <v>0.43901699999999999</v>
      </c>
      <c r="M23" s="513">
        <v>0.49965699999999996</v>
      </c>
      <c r="N23" s="513">
        <v>0.32799200000000001</v>
      </c>
      <c r="O23" s="513">
        <v>5.1977819999999992</v>
      </c>
      <c r="P23" s="513">
        <v>0.11462599999999998</v>
      </c>
      <c r="Q23" s="513">
        <v>0.30224699999999999</v>
      </c>
      <c r="R23" s="513">
        <v>0.3573329999999999</v>
      </c>
      <c r="S23" s="513">
        <v>0.46694099999999999</v>
      </c>
      <c r="T23" s="513">
        <v>0.484066</v>
      </c>
      <c r="U23" s="513">
        <v>0.57100699999999993</v>
      </c>
      <c r="V23" s="513">
        <v>0.59566799999999998</v>
      </c>
      <c r="W23" s="513">
        <v>0.53110000000000002</v>
      </c>
      <c r="X23" s="513">
        <v>0.53623799999999999</v>
      </c>
      <c r="Y23" s="513">
        <v>0.4705069999999999</v>
      </c>
      <c r="Z23" s="513">
        <v>0.55853699999999995</v>
      </c>
      <c r="AA23" s="513">
        <v>0.209512</v>
      </c>
      <c r="AB23" s="513">
        <v>8.8912279999999999</v>
      </c>
      <c r="AC23" s="513">
        <v>0.22741599999999998</v>
      </c>
      <c r="AD23" s="513">
        <v>0.32969299999999996</v>
      </c>
      <c r="AE23" s="513">
        <v>0.43264199999999997</v>
      </c>
      <c r="AF23" s="513">
        <v>0.48144299999999995</v>
      </c>
      <c r="AG23" s="513">
        <v>0.51600499999999994</v>
      </c>
      <c r="AH23" s="513">
        <v>0.53652100000000003</v>
      </c>
      <c r="AI23" s="513">
        <v>0.705322</v>
      </c>
      <c r="AJ23" s="513">
        <v>0.84522499999999989</v>
      </c>
      <c r="AK23" s="513">
        <v>0.98831199999999997</v>
      </c>
      <c r="AL23" s="513">
        <v>1.3281809999999998</v>
      </c>
      <c r="AM23" s="513">
        <v>1.459767</v>
      </c>
      <c r="AN23" s="513">
        <v>1.0407009999999999</v>
      </c>
      <c r="AO23" s="513">
        <v>26.180665999999995</v>
      </c>
      <c r="AP23" s="513">
        <v>0.86290299999999998</v>
      </c>
      <c r="AQ23" s="513">
        <v>1.4070449999999999</v>
      </c>
      <c r="AR23" s="513">
        <v>1.101289</v>
      </c>
      <c r="AS23" s="513">
        <v>1.543755</v>
      </c>
      <c r="AT23" s="513">
        <v>1.674898</v>
      </c>
      <c r="AU23" s="513">
        <v>1.810322</v>
      </c>
      <c r="AV23" s="513">
        <v>2.5773669999999997</v>
      </c>
      <c r="AW23" s="513">
        <v>2.50942</v>
      </c>
      <c r="AX23" s="513">
        <v>1.072033</v>
      </c>
      <c r="AY23" s="513">
        <v>4.3212209999999995</v>
      </c>
      <c r="AZ23" s="513">
        <v>4.4807739999999994</v>
      </c>
      <c r="BA23" s="513">
        <v>2.8196390000000005</v>
      </c>
      <c r="BB23" s="513">
        <v>37.998385999999996</v>
      </c>
      <c r="BC23" s="513">
        <v>1.998594</v>
      </c>
      <c r="BD23" s="513">
        <v>2.7232669999999994</v>
      </c>
      <c r="BE23" s="513">
        <v>2.1571750000000001</v>
      </c>
      <c r="BF23" s="513">
        <v>2.302975</v>
      </c>
      <c r="BG23" s="513">
        <v>2.9518990000000001</v>
      </c>
      <c r="BH23" s="513">
        <v>3.2280980000000001</v>
      </c>
      <c r="BI23" s="513">
        <v>3.5717109999999996</v>
      </c>
      <c r="BJ23" s="513">
        <v>3.9438270000000002</v>
      </c>
      <c r="BK23" s="513">
        <v>5.2457079999999996</v>
      </c>
      <c r="BL23" s="513">
        <v>4.5730789999999999</v>
      </c>
      <c r="BM23" s="513">
        <v>3.3549729999999998</v>
      </c>
      <c r="BN23" s="513">
        <v>1.9470799999999999</v>
      </c>
      <c r="BO23" s="513">
        <v>46.245311000000001</v>
      </c>
      <c r="BP23" s="513">
        <v>2.527015</v>
      </c>
      <c r="BQ23" s="513">
        <v>2.4052059999999997</v>
      </c>
      <c r="BR23" s="513">
        <v>3.313901</v>
      </c>
      <c r="BS23" s="513">
        <v>3.0727889999999998</v>
      </c>
      <c r="BT23" s="513">
        <v>3.2707109999999999</v>
      </c>
      <c r="BU23" s="513">
        <v>4.4669379999999999</v>
      </c>
      <c r="BV23" s="513">
        <v>5.2896389999999993</v>
      </c>
      <c r="BW23" s="513">
        <v>5.2839489999999998</v>
      </c>
      <c r="BX23" s="513">
        <v>5.4155499999999996</v>
      </c>
      <c r="BY23" s="513">
        <v>4.0058479999999994</v>
      </c>
      <c r="BZ23" s="513">
        <v>3.6806439999999996</v>
      </c>
      <c r="CA23" s="513">
        <v>3.5131209999999999</v>
      </c>
      <c r="CB23" s="513">
        <v>43.834847999999994</v>
      </c>
      <c r="CC23" s="513">
        <v>2.8207709999999997</v>
      </c>
      <c r="CD23" s="513">
        <v>2.3387829999999998</v>
      </c>
      <c r="CE23" s="513">
        <v>2.6287389999999999</v>
      </c>
      <c r="CF23" s="513">
        <v>2.7721329999999993</v>
      </c>
      <c r="CG23" s="513">
        <v>3.871016</v>
      </c>
      <c r="CH23" s="513">
        <v>4.9300839999999999</v>
      </c>
      <c r="CI23" s="513">
        <v>4.5256489999999996</v>
      </c>
      <c r="CJ23" s="513">
        <v>5.2242389999999999</v>
      </c>
      <c r="CK23" s="513">
        <v>5.9400959999999996</v>
      </c>
      <c r="CL23" s="513">
        <v>4.0016859999999994</v>
      </c>
      <c r="CM23" s="513">
        <v>3.1231419999999996</v>
      </c>
      <c r="CN23" s="513">
        <v>1.6585099999999999</v>
      </c>
      <c r="CO23" s="513">
        <v>54.769512999999996</v>
      </c>
      <c r="CP23" s="74">
        <v>2.9863439999999999</v>
      </c>
      <c r="CQ23" s="74">
        <v>4.0477400000000001</v>
      </c>
      <c r="CR23" s="640">
        <v>4.5637239999999997</v>
      </c>
      <c r="CS23" s="640">
        <v>4.6836510000000002</v>
      </c>
      <c r="CT23" s="640">
        <v>4.3336309999999996</v>
      </c>
      <c r="CU23" s="640">
        <v>3.8377079999999997</v>
      </c>
      <c r="CV23" s="640">
        <v>4.5437310000000002</v>
      </c>
      <c r="CW23" s="640">
        <v>5.1538119999999994</v>
      </c>
      <c r="CX23" s="640">
        <v>6.8411229999999996</v>
      </c>
      <c r="CY23" s="640">
        <v>6.6824559999999993</v>
      </c>
      <c r="CZ23" s="640">
        <v>4.0817249999999996</v>
      </c>
      <c r="DA23" s="640">
        <v>3.013868</v>
      </c>
    </row>
    <row r="24" spans="1:105" s="505" customFormat="1" ht="12.75">
      <c r="A24" s="821" t="s">
        <v>3351</v>
      </c>
      <c r="B24" s="513">
        <v>196.92486400000001</v>
      </c>
      <c r="C24" s="513">
        <v>11.445934999999999</v>
      </c>
      <c r="D24" s="513">
        <v>17.839721000000001</v>
      </c>
      <c r="E24" s="513">
        <v>12.263648</v>
      </c>
      <c r="F24" s="513">
        <v>9.9632279999999991</v>
      </c>
      <c r="G24" s="513">
        <v>14.630122000000002</v>
      </c>
      <c r="H24" s="513">
        <v>25.689650999999998</v>
      </c>
      <c r="I24" s="513">
        <v>20.416929</v>
      </c>
      <c r="J24" s="513">
        <v>15.622812999999999</v>
      </c>
      <c r="K24" s="513">
        <v>15.424724999999999</v>
      </c>
      <c r="L24" s="513">
        <v>17.409468999999998</v>
      </c>
      <c r="M24" s="513">
        <v>17.259602999999998</v>
      </c>
      <c r="N24" s="513">
        <v>18.959019999999999</v>
      </c>
      <c r="O24" s="513">
        <v>226.732911</v>
      </c>
      <c r="P24" s="513">
        <v>14.410597000000001</v>
      </c>
      <c r="Q24" s="513">
        <v>20.132697999999998</v>
      </c>
      <c r="R24" s="513">
        <v>26.907803999999995</v>
      </c>
      <c r="S24" s="513">
        <v>16.564057999999999</v>
      </c>
      <c r="T24" s="513">
        <v>15.999385999999999</v>
      </c>
      <c r="U24" s="513">
        <v>16.865911000000001</v>
      </c>
      <c r="V24" s="513">
        <v>18.669554999999999</v>
      </c>
      <c r="W24" s="513">
        <v>12.880131999999998</v>
      </c>
      <c r="X24" s="513">
        <v>22.566319</v>
      </c>
      <c r="Y24" s="513">
        <v>26.884822</v>
      </c>
      <c r="Z24" s="513">
        <v>17.052222999999998</v>
      </c>
      <c r="AA24" s="513">
        <v>17.799405999999998</v>
      </c>
      <c r="AB24" s="513">
        <v>164.774326</v>
      </c>
      <c r="AC24" s="513">
        <v>11.110436</v>
      </c>
      <c r="AD24" s="513">
        <v>19.958462999999998</v>
      </c>
      <c r="AE24" s="513">
        <v>14.562612999999999</v>
      </c>
      <c r="AF24" s="513">
        <v>21.151529</v>
      </c>
      <c r="AG24" s="513">
        <v>11.143238000000002</v>
      </c>
      <c r="AH24" s="513">
        <v>13.909054999999999</v>
      </c>
      <c r="AI24" s="513">
        <v>11.511761</v>
      </c>
      <c r="AJ24" s="513">
        <v>6.6479430000000006</v>
      </c>
      <c r="AK24" s="513">
        <v>11.999335999999998</v>
      </c>
      <c r="AL24" s="513">
        <v>10.815795000000001</v>
      </c>
      <c r="AM24" s="513">
        <v>8.5283459999999991</v>
      </c>
      <c r="AN24" s="513">
        <v>23.435810999999998</v>
      </c>
      <c r="AO24" s="513">
        <v>262.14052599999997</v>
      </c>
      <c r="AP24" s="513">
        <v>16.150998999999999</v>
      </c>
      <c r="AQ24" s="513">
        <v>20.81034</v>
      </c>
      <c r="AR24" s="513">
        <v>17.34402</v>
      </c>
      <c r="AS24" s="513">
        <v>21.882767999999995</v>
      </c>
      <c r="AT24" s="513">
        <v>12.030173</v>
      </c>
      <c r="AU24" s="513">
        <v>13.073141999999997</v>
      </c>
      <c r="AV24" s="513">
        <v>20.067145999999997</v>
      </c>
      <c r="AW24" s="513">
        <v>23.695487999999997</v>
      </c>
      <c r="AX24" s="513">
        <v>24.734119999999997</v>
      </c>
      <c r="AY24" s="513">
        <v>24.984321999999999</v>
      </c>
      <c r="AZ24" s="513">
        <v>38.272883999999998</v>
      </c>
      <c r="BA24" s="513">
        <v>29.095123999999995</v>
      </c>
      <c r="BB24" s="513">
        <v>291.16533399999997</v>
      </c>
      <c r="BC24" s="513">
        <v>15.636519999999997</v>
      </c>
      <c r="BD24" s="513">
        <v>29.290472999999999</v>
      </c>
      <c r="BE24" s="513">
        <v>22.99268</v>
      </c>
      <c r="BF24" s="513">
        <v>24.480924000000002</v>
      </c>
      <c r="BG24" s="513">
        <v>25.179580999999999</v>
      </c>
      <c r="BH24" s="513">
        <v>33.899715</v>
      </c>
      <c r="BI24" s="513">
        <v>21.781525999999999</v>
      </c>
      <c r="BJ24" s="513">
        <v>31.391185</v>
      </c>
      <c r="BK24" s="513">
        <v>22.710373000000001</v>
      </c>
      <c r="BL24" s="513">
        <v>22.318640000000002</v>
      </c>
      <c r="BM24" s="513">
        <v>23.855826999999998</v>
      </c>
      <c r="BN24" s="513">
        <v>17.627890000000001</v>
      </c>
      <c r="BO24" s="513">
        <v>236.19905999999997</v>
      </c>
      <c r="BP24" s="513">
        <v>12.845414</v>
      </c>
      <c r="BQ24" s="513">
        <v>25.193968999999996</v>
      </c>
      <c r="BR24" s="513">
        <v>30.802484</v>
      </c>
      <c r="BS24" s="513">
        <v>19.357875</v>
      </c>
      <c r="BT24" s="513">
        <v>19.023626999999998</v>
      </c>
      <c r="BU24" s="513">
        <v>20.697869999999998</v>
      </c>
      <c r="BV24" s="513">
        <v>17.478718000000001</v>
      </c>
      <c r="BW24" s="513">
        <v>26.406627</v>
      </c>
      <c r="BX24" s="513">
        <v>17.662219</v>
      </c>
      <c r="BY24" s="513">
        <v>13.279689999999999</v>
      </c>
      <c r="BZ24" s="513">
        <v>20.490949999999998</v>
      </c>
      <c r="CA24" s="513">
        <v>12.959617000000001</v>
      </c>
      <c r="CB24" s="513">
        <v>212.59145600000002</v>
      </c>
      <c r="CC24" s="513">
        <v>24.064501999999997</v>
      </c>
      <c r="CD24" s="513">
        <v>22.29759</v>
      </c>
      <c r="CE24" s="513">
        <v>16.881889999999999</v>
      </c>
      <c r="CF24" s="513">
        <v>15.878107</v>
      </c>
      <c r="CG24" s="513">
        <v>23.348139</v>
      </c>
      <c r="CH24" s="513">
        <v>23.363538999999999</v>
      </c>
      <c r="CI24" s="513">
        <v>8.9626400000000004</v>
      </c>
      <c r="CJ24" s="513">
        <v>28.398812999999997</v>
      </c>
      <c r="CK24" s="513">
        <v>10.189774</v>
      </c>
      <c r="CL24" s="513">
        <v>9.869453</v>
      </c>
      <c r="CM24" s="513">
        <v>12.967293</v>
      </c>
      <c r="CN24" s="513">
        <v>16.369716</v>
      </c>
      <c r="CO24" s="513">
        <v>228.49518399999999</v>
      </c>
      <c r="CP24" s="74">
        <v>22.050443999999999</v>
      </c>
      <c r="CQ24" s="74">
        <v>14.156480999999999</v>
      </c>
      <c r="CR24" s="640">
        <v>15.859124</v>
      </c>
      <c r="CS24" s="640">
        <v>17.896774999999998</v>
      </c>
      <c r="CT24" s="640">
        <v>19.366415</v>
      </c>
      <c r="CU24" s="640">
        <v>19.262585999999999</v>
      </c>
      <c r="CV24" s="640">
        <v>26.567345</v>
      </c>
      <c r="CW24" s="640">
        <v>18.659371999999998</v>
      </c>
      <c r="CX24" s="640">
        <v>18.464181</v>
      </c>
      <c r="CY24" s="640">
        <v>14.739421</v>
      </c>
      <c r="CZ24" s="640">
        <v>5.8836409999999999</v>
      </c>
      <c r="DA24" s="640">
        <v>35.589399</v>
      </c>
    </row>
    <row r="25" spans="1:105" s="505" customFormat="1" ht="12.75">
      <c r="A25" s="821" t="s">
        <v>3352</v>
      </c>
      <c r="B25" s="513">
        <v>34.802320000000002</v>
      </c>
      <c r="C25" s="513">
        <v>2.42747</v>
      </c>
      <c r="D25" s="513">
        <v>2.4631949999999998</v>
      </c>
      <c r="E25" s="513">
        <v>3.8095569999999999</v>
      </c>
      <c r="F25" s="513">
        <v>3.8902939999999999</v>
      </c>
      <c r="G25" s="513">
        <v>3.9126349999999999</v>
      </c>
      <c r="H25" s="513">
        <v>4.8030889999999999</v>
      </c>
      <c r="I25" s="513">
        <v>3.4858920000000002</v>
      </c>
      <c r="J25" s="513">
        <v>3.4055939999999998</v>
      </c>
      <c r="K25" s="513">
        <v>2.1901099999999998</v>
      </c>
      <c r="L25" s="513">
        <v>1.751792</v>
      </c>
      <c r="M25" s="513">
        <v>1.3876669999999998</v>
      </c>
      <c r="N25" s="513">
        <v>1.2750249999999999</v>
      </c>
      <c r="O25" s="513">
        <v>15.261201</v>
      </c>
      <c r="P25" s="513">
        <v>0.56276999999999999</v>
      </c>
      <c r="Q25" s="513">
        <v>1.3495809999999999</v>
      </c>
      <c r="R25" s="513">
        <v>0.81561699999999993</v>
      </c>
      <c r="S25" s="513">
        <v>0.53603800000000001</v>
      </c>
      <c r="T25" s="513">
        <v>1.1400539999999999</v>
      </c>
      <c r="U25" s="513">
        <v>1.0848739999999999</v>
      </c>
      <c r="V25" s="513">
        <v>2.5951919999999999</v>
      </c>
      <c r="W25" s="513">
        <v>1.1180489999999998</v>
      </c>
      <c r="X25" s="513">
        <v>1.2054209999999999</v>
      </c>
      <c r="Y25" s="513">
        <v>1.4000639999999998</v>
      </c>
      <c r="Z25" s="513">
        <v>1.753018</v>
      </c>
      <c r="AA25" s="513">
        <v>1.700523</v>
      </c>
      <c r="AB25" s="513">
        <v>23.400865999999997</v>
      </c>
      <c r="AC25" s="513">
        <v>1.441165</v>
      </c>
      <c r="AD25" s="513">
        <v>1.144263</v>
      </c>
      <c r="AE25" s="513">
        <v>1.8744589999999999</v>
      </c>
      <c r="AF25" s="513">
        <v>1.872571</v>
      </c>
      <c r="AG25" s="513">
        <v>1.594187</v>
      </c>
      <c r="AH25" s="513">
        <v>2.297418</v>
      </c>
      <c r="AI25" s="513">
        <v>2.3815789999999999</v>
      </c>
      <c r="AJ25" s="513">
        <v>3.4101900000000001</v>
      </c>
      <c r="AK25" s="513">
        <v>2.495282</v>
      </c>
      <c r="AL25" s="513">
        <v>1.5506139999999999</v>
      </c>
      <c r="AM25" s="513">
        <v>1.8550340000000001</v>
      </c>
      <c r="AN25" s="513">
        <v>1.4841039999999999</v>
      </c>
      <c r="AO25" s="513">
        <v>19.828257000000001</v>
      </c>
      <c r="AP25" s="513">
        <v>1.1717029999999999</v>
      </c>
      <c r="AQ25" s="513">
        <v>1.6901659999999998</v>
      </c>
      <c r="AR25" s="513">
        <v>1.852827</v>
      </c>
      <c r="AS25" s="513">
        <v>1.970906</v>
      </c>
      <c r="AT25" s="513">
        <v>2.0957650000000001</v>
      </c>
      <c r="AU25" s="513">
        <v>1.8530229999999996</v>
      </c>
      <c r="AV25" s="513">
        <v>1.7143389999999998</v>
      </c>
      <c r="AW25" s="513">
        <v>1.3279609999999999</v>
      </c>
      <c r="AX25" s="513">
        <v>1.48472</v>
      </c>
      <c r="AY25" s="513">
        <v>1.553984</v>
      </c>
      <c r="AZ25" s="513">
        <v>1.6913860000000001</v>
      </c>
      <c r="BA25" s="513">
        <v>1.4214769999999999</v>
      </c>
      <c r="BB25" s="513">
        <v>31.659335999999996</v>
      </c>
      <c r="BC25" s="513">
        <v>1.9002359999999998</v>
      </c>
      <c r="BD25" s="513">
        <v>2.6084929999999997</v>
      </c>
      <c r="BE25" s="513">
        <v>4.373888</v>
      </c>
      <c r="BF25" s="513">
        <v>3.1910939999999992</v>
      </c>
      <c r="BG25" s="513">
        <v>3.7682799999999999</v>
      </c>
      <c r="BH25" s="513">
        <v>3.1231939999999998</v>
      </c>
      <c r="BI25" s="513">
        <v>2.5272229999999998</v>
      </c>
      <c r="BJ25" s="513">
        <v>2.5279729999999998</v>
      </c>
      <c r="BK25" s="513">
        <v>1.7204889999999999</v>
      </c>
      <c r="BL25" s="513">
        <v>2.0364239999999998</v>
      </c>
      <c r="BM25" s="513">
        <v>1.9074660000000001</v>
      </c>
      <c r="BN25" s="513">
        <v>1.9745759999999999</v>
      </c>
      <c r="BO25" s="513">
        <v>23.186214</v>
      </c>
      <c r="BP25" s="513">
        <v>1.319906</v>
      </c>
      <c r="BQ25" s="513">
        <v>1.5549080000000002</v>
      </c>
      <c r="BR25" s="513">
        <v>2.6384309999999997</v>
      </c>
      <c r="BS25" s="513">
        <v>2.8090820000000001</v>
      </c>
      <c r="BT25" s="513">
        <v>2.3589569999999997</v>
      </c>
      <c r="BU25" s="513">
        <v>2.298594</v>
      </c>
      <c r="BV25" s="513">
        <v>2.033976</v>
      </c>
      <c r="BW25" s="513">
        <v>1.8010469999999998</v>
      </c>
      <c r="BX25" s="513">
        <v>1.4293009999999997</v>
      </c>
      <c r="BY25" s="513">
        <v>1.732672</v>
      </c>
      <c r="BZ25" s="513">
        <v>1.8921000000000001</v>
      </c>
      <c r="CA25" s="513">
        <v>1.31724</v>
      </c>
      <c r="CB25" s="513">
        <v>27.009364000000001</v>
      </c>
      <c r="CC25" s="513">
        <v>1.79226</v>
      </c>
      <c r="CD25" s="513">
        <v>2.1188940000000001</v>
      </c>
      <c r="CE25" s="513">
        <v>1.8322399999999999</v>
      </c>
      <c r="CF25" s="513">
        <v>2.0604979999999999</v>
      </c>
      <c r="CG25" s="513">
        <v>2.8778179999999995</v>
      </c>
      <c r="CH25" s="513">
        <v>2.2804699999999998</v>
      </c>
      <c r="CI25" s="513">
        <v>3.0912649999999995</v>
      </c>
      <c r="CJ25" s="513">
        <v>1.784357</v>
      </c>
      <c r="CK25" s="513">
        <v>1.7570839999999999</v>
      </c>
      <c r="CL25" s="513">
        <v>2.244068</v>
      </c>
      <c r="CM25" s="513">
        <v>1.8445509999999998</v>
      </c>
      <c r="CN25" s="513">
        <v>3.3258589999999999</v>
      </c>
      <c r="CO25" s="513">
        <v>52.915813</v>
      </c>
      <c r="CP25" s="74">
        <v>2.863267</v>
      </c>
      <c r="CQ25" s="74">
        <v>2.6753749999999998</v>
      </c>
      <c r="CR25" s="640">
        <v>5.6855779999999996</v>
      </c>
      <c r="CS25" s="640">
        <v>4.7693439999999994</v>
      </c>
      <c r="CT25" s="640">
        <v>5.0984039999999995</v>
      </c>
      <c r="CU25" s="640">
        <v>7.1293850000000001</v>
      </c>
      <c r="CV25" s="640">
        <v>5.1402350000000006</v>
      </c>
      <c r="CW25" s="640">
        <v>3.4534479999999999</v>
      </c>
      <c r="CX25" s="640">
        <v>3.3046769999999999</v>
      </c>
      <c r="CY25" s="640">
        <v>4.4146799999999997</v>
      </c>
      <c r="CZ25" s="640">
        <v>5.1683430000000001</v>
      </c>
      <c r="DA25" s="640">
        <v>3.2130769999999997</v>
      </c>
    </row>
    <row r="26" spans="1:105" s="505" customFormat="1" ht="12.75">
      <c r="A26" s="821" t="s">
        <v>3353</v>
      </c>
      <c r="B26" s="513">
        <v>33.388292</v>
      </c>
      <c r="C26" s="513">
        <v>2.2946139999999997</v>
      </c>
      <c r="D26" s="513">
        <v>2.0489630000000001</v>
      </c>
      <c r="E26" s="513">
        <v>1.7398749999999998</v>
      </c>
      <c r="F26" s="513">
        <v>2.5752459999999995</v>
      </c>
      <c r="G26" s="513">
        <v>2.4550239999999999</v>
      </c>
      <c r="H26" s="513">
        <v>3.1094999999999997</v>
      </c>
      <c r="I26" s="513">
        <v>2.0687029999999997</v>
      </c>
      <c r="J26" s="513">
        <v>5.5681399999999996</v>
      </c>
      <c r="K26" s="513">
        <v>2.9627679999999996</v>
      </c>
      <c r="L26" s="513">
        <v>2.0500229999999999</v>
      </c>
      <c r="M26" s="513">
        <v>2.9641609999999998</v>
      </c>
      <c r="N26" s="513">
        <v>3.551275</v>
      </c>
      <c r="O26" s="513">
        <v>28.451632</v>
      </c>
      <c r="P26" s="513">
        <v>2.7345820000000005</v>
      </c>
      <c r="Q26" s="513">
        <v>2.8032330000000001</v>
      </c>
      <c r="R26" s="513">
        <v>1.6306309999999999</v>
      </c>
      <c r="S26" s="513">
        <v>2.437856</v>
      </c>
      <c r="T26" s="513">
        <v>1.477778</v>
      </c>
      <c r="U26" s="513">
        <v>2.6198790000000001</v>
      </c>
      <c r="V26" s="513">
        <v>3.2289469999999998</v>
      </c>
      <c r="W26" s="513">
        <v>1.474348</v>
      </c>
      <c r="X26" s="513">
        <v>2.5879189999999999</v>
      </c>
      <c r="Y26" s="513">
        <v>2.6282369999999999</v>
      </c>
      <c r="Z26" s="513">
        <v>2.2939719999999997</v>
      </c>
      <c r="AA26" s="513">
        <v>2.5342499999999997</v>
      </c>
      <c r="AB26" s="513">
        <v>26.893565000000002</v>
      </c>
      <c r="AC26" s="513">
        <v>2.316271</v>
      </c>
      <c r="AD26" s="513">
        <v>1.6694319999999998</v>
      </c>
      <c r="AE26" s="513">
        <v>1.6152529999999998</v>
      </c>
      <c r="AF26" s="513">
        <v>2.2416860000000001</v>
      </c>
      <c r="AG26" s="513">
        <v>1.501199</v>
      </c>
      <c r="AH26" s="513">
        <v>2.236157</v>
      </c>
      <c r="AI26" s="513">
        <v>1.702955</v>
      </c>
      <c r="AJ26" s="513">
        <v>1.3188149999999998</v>
      </c>
      <c r="AK26" s="513">
        <v>2.4733830000000001</v>
      </c>
      <c r="AL26" s="513">
        <v>3.0625529999999999</v>
      </c>
      <c r="AM26" s="513">
        <v>4.528238</v>
      </c>
      <c r="AN26" s="513">
        <v>2.2276229999999999</v>
      </c>
      <c r="AO26" s="513">
        <v>28.231871000000002</v>
      </c>
      <c r="AP26" s="513">
        <v>3.4434419999999992</v>
      </c>
      <c r="AQ26" s="513">
        <v>1.6503869999999998</v>
      </c>
      <c r="AR26" s="513">
        <v>2.090179</v>
      </c>
      <c r="AS26" s="513">
        <v>1.3909259999999997</v>
      </c>
      <c r="AT26" s="513">
        <v>1.9509619999999999</v>
      </c>
      <c r="AU26" s="513">
        <v>2.303928</v>
      </c>
      <c r="AV26" s="513">
        <v>1.836182</v>
      </c>
      <c r="AW26" s="513">
        <v>2.8034969999999997</v>
      </c>
      <c r="AX26" s="513">
        <v>2.366838</v>
      </c>
      <c r="AY26" s="513">
        <v>3.2597799999999997</v>
      </c>
      <c r="AZ26" s="513">
        <v>2.5819279999999996</v>
      </c>
      <c r="BA26" s="513">
        <v>2.5538219999999998</v>
      </c>
      <c r="BB26" s="513">
        <v>35.542505000000006</v>
      </c>
      <c r="BC26" s="513">
        <v>2.4265840000000001</v>
      </c>
      <c r="BD26" s="513">
        <v>3.2145199999999998</v>
      </c>
      <c r="BE26" s="513">
        <v>2.4570430000000001</v>
      </c>
      <c r="BF26" s="513">
        <v>1.610854</v>
      </c>
      <c r="BG26" s="513">
        <v>2.3825400000000001</v>
      </c>
      <c r="BH26" s="513">
        <v>1.9706330000000001</v>
      </c>
      <c r="BI26" s="513">
        <v>4.0575060000000001</v>
      </c>
      <c r="BJ26" s="513">
        <v>3.2649309999999998</v>
      </c>
      <c r="BK26" s="513">
        <v>3.854282</v>
      </c>
      <c r="BL26" s="513">
        <v>3.0096189999999994</v>
      </c>
      <c r="BM26" s="513">
        <v>3.7374239999999999</v>
      </c>
      <c r="BN26" s="513">
        <v>3.5565689999999996</v>
      </c>
      <c r="BO26" s="513">
        <v>32.134321999999997</v>
      </c>
      <c r="BP26" s="513">
        <v>1.509366</v>
      </c>
      <c r="BQ26" s="513">
        <v>2.4775269999999998</v>
      </c>
      <c r="BR26" s="513">
        <v>2.9233479999999998</v>
      </c>
      <c r="BS26" s="513">
        <v>2.2411300000000001</v>
      </c>
      <c r="BT26" s="513">
        <v>1.2543949999999999</v>
      </c>
      <c r="BU26" s="513">
        <v>1.869659</v>
      </c>
      <c r="BV26" s="513">
        <v>2.4756469999999999</v>
      </c>
      <c r="BW26" s="513">
        <v>5.4161109999999999</v>
      </c>
      <c r="BX26" s="513">
        <v>2.921735</v>
      </c>
      <c r="BY26" s="513">
        <v>2.2929059999999999</v>
      </c>
      <c r="BZ26" s="513">
        <v>2.587323</v>
      </c>
      <c r="CA26" s="513">
        <v>4.1651749999999996</v>
      </c>
      <c r="CB26" s="513">
        <v>51.133392999999998</v>
      </c>
      <c r="CC26" s="513">
        <v>1.8794359999999997</v>
      </c>
      <c r="CD26" s="513">
        <v>2.0460739999999999</v>
      </c>
      <c r="CE26" s="513">
        <v>3.5265839999999997</v>
      </c>
      <c r="CF26" s="513">
        <v>2.8983369999999997</v>
      </c>
      <c r="CG26" s="513">
        <v>6.0799640000000004</v>
      </c>
      <c r="CH26" s="513">
        <v>9.0257069999999988</v>
      </c>
      <c r="CI26" s="513">
        <v>2.9467759999999998</v>
      </c>
      <c r="CJ26" s="513">
        <v>5.6053229999999994</v>
      </c>
      <c r="CK26" s="513">
        <v>4.8967729999999996</v>
      </c>
      <c r="CL26" s="513">
        <v>5.0709929999999996</v>
      </c>
      <c r="CM26" s="513">
        <v>3.7171449999999999</v>
      </c>
      <c r="CN26" s="513">
        <v>3.4402810000000001</v>
      </c>
      <c r="CO26" s="513">
        <v>69.901347999999999</v>
      </c>
      <c r="CP26" s="74">
        <v>2.697695</v>
      </c>
      <c r="CQ26" s="74">
        <v>2.481938</v>
      </c>
      <c r="CR26" s="640">
        <v>4.0410740000000001</v>
      </c>
      <c r="CS26" s="640">
        <v>3.2384169999999997</v>
      </c>
      <c r="CT26" s="640">
        <v>4.4603849999999996</v>
      </c>
      <c r="CU26" s="640">
        <v>6.9486099999999995</v>
      </c>
      <c r="CV26" s="640">
        <v>9.227136999999999</v>
      </c>
      <c r="CW26" s="640">
        <v>5.7554859999999994</v>
      </c>
      <c r="CX26" s="640">
        <v>7.9165369999999999</v>
      </c>
      <c r="CY26" s="640">
        <v>6.3098179999999999</v>
      </c>
      <c r="CZ26" s="640">
        <v>9.5295009999999998</v>
      </c>
      <c r="DA26" s="640">
        <v>7.2947499999999987</v>
      </c>
    </row>
    <row r="27" spans="1:105" s="505" customFormat="1" ht="12.75">
      <c r="A27" s="821" t="s">
        <v>3354</v>
      </c>
      <c r="B27" s="513">
        <v>14.901236999999998</v>
      </c>
      <c r="C27" s="513">
        <v>0.49846799999999997</v>
      </c>
      <c r="D27" s="513">
        <v>0.457924</v>
      </c>
      <c r="E27" s="513">
        <v>0.71254700000000004</v>
      </c>
      <c r="F27" s="513">
        <v>0.58143</v>
      </c>
      <c r="G27" s="513">
        <v>0.79899399999999998</v>
      </c>
      <c r="H27" s="513">
        <v>3.3010879999999996</v>
      </c>
      <c r="I27" s="513">
        <v>0.99255399999999994</v>
      </c>
      <c r="J27" s="513">
        <v>0.99180299999999999</v>
      </c>
      <c r="K27" s="513">
        <v>0.85092800000000002</v>
      </c>
      <c r="L27" s="513">
        <v>1.4297979999999999</v>
      </c>
      <c r="M27" s="513">
        <v>1.5859669999999999</v>
      </c>
      <c r="N27" s="513">
        <v>2.6997359999999997</v>
      </c>
      <c r="O27" s="513">
        <v>26.491972000000004</v>
      </c>
      <c r="P27" s="513">
        <v>0.82001199999999996</v>
      </c>
      <c r="Q27" s="513">
        <v>0.756521</v>
      </c>
      <c r="R27" s="513">
        <v>4.5477609999999995</v>
      </c>
      <c r="S27" s="513">
        <v>3.4490229999999995</v>
      </c>
      <c r="T27" s="513">
        <v>2.0294650000000001</v>
      </c>
      <c r="U27" s="513">
        <v>1.9813900000000002</v>
      </c>
      <c r="V27" s="513">
        <v>2.361726</v>
      </c>
      <c r="W27" s="513">
        <v>2.3569939999999998</v>
      </c>
      <c r="X27" s="513">
        <v>1.864668</v>
      </c>
      <c r="Y27" s="513">
        <v>2.1954159999999998</v>
      </c>
      <c r="Z27" s="513">
        <v>2.0323120000000001</v>
      </c>
      <c r="AA27" s="513">
        <v>2.0966839999999998</v>
      </c>
      <c r="AB27" s="513">
        <v>21.155637000000002</v>
      </c>
      <c r="AC27" s="513">
        <v>1.3046769999999999</v>
      </c>
      <c r="AD27" s="513">
        <v>1.118387</v>
      </c>
      <c r="AE27" s="513">
        <v>1.9979550000000001</v>
      </c>
      <c r="AF27" s="513">
        <v>1.8099850000000002</v>
      </c>
      <c r="AG27" s="513">
        <v>1.9158859999999998</v>
      </c>
      <c r="AH27" s="513">
        <v>1.4517179999999998</v>
      </c>
      <c r="AI27" s="513">
        <v>2.8270569999999999</v>
      </c>
      <c r="AJ27" s="513">
        <v>1.5838889999999999</v>
      </c>
      <c r="AK27" s="513">
        <v>2.7047300000000001</v>
      </c>
      <c r="AL27" s="513">
        <v>1.6201250000000003</v>
      </c>
      <c r="AM27" s="513">
        <v>1.258084</v>
      </c>
      <c r="AN27" s="513">
        <v>1.5631439999999999</v>
      </c>
      <c r="AO27" s="513">
        <v>14.519750999999999</v>
      </c>
      <c r="AP27" s="513">
        <v>0.65560000000000007</v>
      </c>
      <c r="AQ27" s="513">
        <v>0.97699099999999983</v>
      </c>
      <c r="AR27" s="513">
        <v>1.8955820000000001</v>
      </c>
      <c r="AS27" s="513">
        <v>1.540157</v>
      </c>
      <c r="AT27" s="513">
        <v>0.97710900000000001</v>
      </c>
      <c r="AU27" s="513">
        <v>0.99893199999999993</v>
      </c>
      <c r="AV27" s="513">
        <v>1.601559</v>
      </c>
      <c r="AW27" s="513">
        <v>1.409972</v>
      </c>
      <c r="AX27" s="513">
        <v>1.431182</v>
      </c>
      <c r="AY27" s="513">
        <v>0.82306000000000001</v>
      </c>
      <c r="AZ27" s="513">
        <v>0.57328800000000002</v>
      </c>
      <c r="BA27" s="513">
        <v>1.6363189999999996</v>
      </c>
      <c r="BB27" s="513">
        <v>14.828182999999997</v>
      </c>
      <c r="BC27" s="513">
        <v>0.65278099999999994</v>
      </c>
      <c r="BD27" s="513">
        <v>0.80347299999999999</v>
      </c>
      <c r="BE27" s="513">
        <v>1.4291429999999996</v>
      </c>
      <c r="BF27" s="513">
        <v>1.6022479999999999</v>
      </c>
      <c r="BG27" s="513">
        <v>1.568778</v>
      </c>
      <c r="BH27" s="513">
        <v>0.72215400000000007</v>
      </c>
      <c r="BI27" s="513">
        <v>2.0568839999999997</v>
      </c>
      <c r="BJ27" s="513">
        <v>1.454275</v>
      </c>
      <c r="BK27" s="513">
        <v>0.88964299999999996</v>
      </c>
      <c r="BL27" s="513">
        <v>0.77417599999999998</v>
      </c>
      <c r="BM27" s="513">
        <v>1.35493</v>
      </c>
      <c r="BN27" s="513">
        <v>1.519698</v>
      </c>
      <c r="BO27" s="513">
        <v>18.539496999999997</v>
      </c>
      <c r="BP27" s="513">
        <v>1.151759</v>
      </c>
      <c r="BQ27" s="513">
        <v>1.1749239999999999</v>
      </c>
      <c r="BR27" s="513">
        <v>1.048535</v>
      </c>
      <c r="BS27" s="513">
        <v>2.7670789999999998</v>
      </c>
      <c r="BT27" s="513">
        <v>1.1740169999999999</v>
      </c>
      <c r="BU27" s="513">
        <v>1.008867</v>
      </c>
      <c r="BV27" s="513">
        <v>2.8971640000000001</v>
      </c>
      <c r="BW27" s="513">
        <v>1.573706</v>
      </c>
      <c r="BX27" s="513">
        <v>1.542368</v>
      </c>
      <c r="BY27" s="513">
        <v>1.7495419999999999</v>
      </c>
      <c r="BZ27" s="513">
        <v>1.46353</v>
      </c>
      <c r="CA27" s="513">
        <v>0.98800599999999994</v>
      </c>
      <c r="CB27" s="513">
        <v>23.737843999999999</v>
      </c>
      <c r="CC27" s="513">
        <v>0.69054300000000002</v>
      </c>
      <c r="CD27" s="513">
        <v>1.338622</v>
      </c>
      <c r="CE27" s="513">
        <v>1.478148</v>
      </c>
      <c r="CF27" s="513">
        <v>2.4381219999999999</v>
      </c>
      <c r="CG27" s="513">
        <v>2.2449330000000001</v>
      </c>
      <c r="CH27" s="513">
        <v>1.5327249999999999</v>
      </c>
      <c r="CI27" s="513">
        <v>2.4618189999999998</v>
      </c>
      <c r="CJ27" s="513">
        <v>3.8428929999999997</v>
      </c>
      <c r="CK27" s="513">
        <v>2.4138069999999998</v>
      </c>
      <c r="CL27" s="513">
        <v>2.22885</v>
      </c>
      <c r="CM27" s="513">
        <v>1.5017779999999998</v>
      </c>
      <c r="CN27" s="513">
        <v>1.5656039999999998</v>
      </c>
      <c r="CO27" s="513">
        <v>42.325718999999999</v>
      </c>
      <c r="CP27" s="74">
        <v>0.55395899999999998</v>
      </c>
      <c r="CQ27" s="74">
        <v>1.6740299999999999</v>
      </c>
      <c r="CR27" s="640">
        <v>1.403972</v>
      </c>
      <c r="CS27" s="640">
        <v>1.1036459999999999</v>
      </c>
      <c r="CT27" s="640">
        <v>2.2286609999999998</v>
      </c>
      <c r="CU27" s="640">
        <v>5.3230189999999995</v>
      </c>
      <c r="CV27" s="640">
        <v>11.979075999999999</v>
      </c>
      <c r="CW27" s="640">
        <v>6.6434729999999993</v>
      </c>
      <c r="CX27" s="640">
        <v>1.915405</v>
      </c>
      <c r="CY27" s="640">
        <v>3.9726470000000003</v>
      </c>
      <c r="CZ27" s="640">
        <v>2.186105</v>
      </c>
      <c r="DA27" s="640">
        <v>3.341726</v>
      </c>
    </row>
    <row r="28" spans="1:105" s="505" customFormat="1" ht="12.75">
      <c r="A28" s="821" t="s">
        <v>3355</v>
      </c>
      <c r="B28" s="513">
        <v>3.3422209999999994</v>
      </c>
      <c r="C28" s="513">
        <v>0.14473900000000001</v>
      </c>
      <c r="D28" s="513">
        <v>5.4245999999999996E-2</v>
      </c>
      <c r="E28" s="513">
        <v>4.1727E-2</v>
      </c>
      <c r="F28" s="513">
        <v>0.23638499999999996</v>
      </c>
      <c r="G28" s="513">
        <v>9.6679999999999995E-3</v>
      </c>
      <c r="H28" s="513">
        <v>1.0515649999999999</v>
      </c>
      <c r="I28" s="513">
        <v>6.0366000000000003E-2</v>
      </c>
      <c r="J28" s="513">
        <v>1.2732839999999999</v>
      </c>
      <c r="K28" s="513">
        <v>0.22639099999999998</v>
      </c>
      <c r="L28" s="513">
        <v>2.7154999999999999E-2</v>
      </c>
      <c r="M28" s="513">
        <v>0.132519</v>
      </c>
      <c r="N28" s="513">
        <v>8.4176000000000001E-2</v>
      </c>
      <c r="O28" s="513">
        <v>1.3374869999999999</v>
      </c>
      <c r="P28" s="513">
        <v>8.2873999999999975E-2</v>
      </c>
      <c r="Q28" s="513">
        <v>9.870000000000001E-2</v>
      </c>
      <c r="R28" s="513">
        <v>0.14682599999999998</v>
      </c>
      <c r="S28" s="513">
        <v>0.25685399999999997</v>
      </c>
      <c r="T28" s="513">
        <v>2.6830999999999997E-2</v>
      </c>
      <c r="U28" s="513">
        <v>8.9575000000000002E-2</v>
      </c>
      <c r="V28" s="513">
        <v>9.2053999999999997E-2</v>
      </c>
      <c r="W28" s="513">
        <v>0.21889599999999998</v>
      </c>
      <c r="X28" s="513">
        <v>3.5660999999999998E-2</v>
      </c>
      <c r="Y28" s="513">
        <v>0.11162699999999999</v>
      </c>
      <c r="Z28" s="513">
        <v>8.7711000000000011E-2</v>
      </c>
      <c r="AA28" s="513">
        <v>8.9878E-2</v>
      </c>
      <c r="AB28" s="513">
        <v>1.8313440000000001</v>
      </c>
      <c r="AC28" s="513">
        <v>2.3583E-2</v>
      </c>
      <c r="AD28" s="513">
        <v>2.7203999999999996E-2</v>
      </c>
      <c r="AE28" s="513">
        <v>0.11441899999999999</v>
      </c>
      <c r="AF28" s="513">
        <v>0.31260499999999997</v>
      </c>
      <c r="AG28" s="513">
        <v>6.6791000000000003E-2</v>
      </c>
      <c r="AH28" s="513">
        <v>4.5454000000000001E-2</v>
      </c>
      <c r="AI28" s="513">
        <v>0.48294199999999998</v>
      </c>
      <c r="AJ28" s="513">
        <v>5.0626999999999998E-2</v>
      </c>
      <c r="AK28" s="513">
        <v>0.25489800000000001</v>
      </c>
      <c r="AL28" s="513">
        <v>0.11886800000000002</v>
      </c>
      <c r="AM28" s="513">
        <v>0.189134</v>
      </c>
      <c r="AN28" s="513">
        <v>0.144819</v>
      </c>
      <c r="AO28" s="513">
        <v>1.10487</v>
      </c>
      <c r="AP28" s="513">
        <v>7.9969999999999989E-3</v>
      </c>
      <c r="AQ28" s="513">
        <v>6.6805000000000003E-2</v>
      </c>
      <c r="AR28" s="513">
        <v>8.4622000000000017E-2</v>
      </c>
      <c r="AS28" s="513">
        <v>4.6768000000000004E-2</v>
      </c>
      <c r="AT28" s="513">
        <v>5.2287E-2</v>
      </c>
      <c r="AU28" s="513">
        <v>1.2664999999999999E-2</v>
      </c>
      <c r="AV28" s="513">
        <v>0.15404799999999999</v>
      </c>
      <c r="AW28" s="513">
        <v>0.12203499999999998</v>
      </c>
      <c r="AX28" s="513">
        <v>0.113261</v>
      </c>
      <c r="AY28" s="513">
        <v>5.9942999999999996E-2</v>
      </c>
      <c r="AZ28" s="513">
        <v>0.15485099999999999</v>
      </c>
      <c r="BA28" s="513">
        <v>0.22958800000000001</v>
      </c>
      <c r="BB28" s="513">
        <v>1.5325270000000002</v>
      </c>
      <c r="BC28" s="513">
        <v>0.10973099999999998</v>
      </c>
      <c r="BD28" s="513">
        <v>7.9666000000000001E-2</v>
      </c>
      <c r="BE28" s="513">
        <v>0.12186400000000001</v>
      </c>
      <c r="BF28" s="513">
        <v>0.22179299999999999</v>
      </c>
      <c r="BG28" s="513">
        <v>0.286634</v>
      </c>
      <c r="BH28" s="513">
        <v>0.106195</v>
      </c>
      <c r="BI28" s="513">
        <v>5.9648000000000007E-2</v>
      </c>
      <c r="BJ28" s="513">
        <v>0.13938699999999998</v>
      </c>
      <c r="BK28" s="513">
        <v>0.118017</v>
      </c>
      <c r="BL28" s="513">
        <v>0.16434199999999996</v>
      </c>
      <c r="BM28" s="513">
        <v>0.12375599999999999</v>
      </c>
      <c r="BN28" s="513">
        <v>1.4939999999999997E-3</v>
      </c>
      <c r="BO28" s="513">
        <v>1.0735409999999999</v>
      </c>
      <c r="BP28" s="513">
        <v>2.0249000000000003E-2</v>
      </c>
      <c r="BQ28" s="513">
        <v>5.7999999999999994E-5</v>
      </c>
      <c r="BR28" s="513">
        <v>6.2167E-2</v>
      </c>
      <c r="BS28" s="513">
        <v>6.3819999999999997E-3</v>
      </c>
      <c r="BT28" s="513">
        <v>0.10540999999999999</v>
      </c>
      <c r="BU28" s="513">
        <v>1.5562999999999999E-2</v>
      </c>
      <c r="BV28" s="513">
        <v>5.5968999999999998E-2</v>
      </c>
      <c r="BW28" s="513">
        <v>0.332986</v>
      </c>
      <c r="BX28" s="513">
        <v>0.11254099999999999</v>
      </c>
      <c r="BY28" s="513">
        <v>0.253525</v>
      </c>
      <c r="BZ28" s="513">
        <v>4.8886000000000006E-2</v>
      </c>
      <c r="CA28" s="513">
        <v>5.980499999999999E-2</v>
      </c>
      <c r="CB28" s="513">
        <v>0.81448300000000007</v>
      </c>
      <c r="CC28" s="513">
        <v>4.1917000000000003E-2</v>
      </c>
      <c r="CD28" s="513">
        <v>3.3243999999999996E-2</v>
      </c>
      <c r="CE28" s="513">
        <v>1.7495E-2</v>
      </c>
      <c r="CF28" s="513">
        <v>1.0926E-2</v>
      </c>
      <c r="CG28" s="513">
        <v>1.0935000000000002E-2</v>
      </c>
      <c r="CH28" s="513">
        <v>0.11971999999999999</v>
      </c>
      <c r="CI28" s="513">
        <v>4.2130000000000001E-2</v>
      </c>
      <c r="CJ28" s="513">
        <v>0.16236</v>
      </c>
      <c r="CK28" s="513">
        <v>0.16328399999999998</v>
      </c>
      <c r="CL28" s="513">
        <v>5.1083999999999997E-2</v>
      </c>
      <c r="CM28" s="513">
        <v>0.149481</v>
      </c>
      <c r="CN28" s="513">
        <v>1.1906999999999999E-2</v>
      </c>
      <c r="CO28" s="513">
        <v>3.7226149999999993</v>
      </c>
      <c r="CP28" s="74">
        <v>0.152949</v>
      </c>
      <c r="CQ28" s="74">
        <v>2.9641999999999998E-2</v>
      </c>
      <c r="CR28" s="640">
        <v>8.8141999999999998E-2</v>
      </c>
      <c r="CS28" s="640">
        <v>1.808022</v>
      </c>
      <c r="CT28" s="640">
        <v>0.17634900000000001</v>
      </c>
      <c r="CU28" s="640">
        <v>0.36375799999999997</v>
      </c>
      <c r="CV28" s="640">
        <v>0.47618299999999997</v>
      </c>
      <c r="CW28" s="640">
        <v>0.25228099999999998</v>
      </c>
      <c r="CX28" s="640">
        <v>0.25121099999999996</v>
      </c>
      <c r="CY28" s="640">
        <v>5.3110999999999998E-2</v>
      </c>
      <c r="CZ28" s="640">
        <v>5.5077999999999995E-2</v>
      </c>
      <c r="DA28" s="640">
        <v>1.5889E-2</v>
      </c>
    </row>
    <row r="29" spans="1:105" s="505" customFormat="1" ht="12.75">
      <c r="A29" s="821" t="s">
        <v>3356</v>
      </c>
      <c r="B29" s="513">
        <v>3.3491279999999999</v>
      </c>
      <c r="C29" s="513">
        <v>0</v>
      </c>
      <c r="D29" s="513">
        <v>0.23564799999999997</v>
      </c>
      <c r="E29" s="513">
        <v>0</v>
      </c>
      <c r="F29" s="513">
        <v>0.16524999999999998</v>
      </c>
      <c r="G29" s="513">
        <v>0</v>
      </c>
      <c r="H29" s="513">
        <v>0</v>
      </c>
      <c r="I29" s="513">
        <v>0.89174700000000007</v>
      </c>
      <c r="J29" s="513">
        <v>1.1564129999999999</v>
      </c>
      <c r="K29" s="513">
        <v>0</v>
      </c>
      <c r="L29" s="513">
        <v>0</v>
      </c>
      <c r="M29" s="513">
        <v>0</v>
      </c>
      <c r="N29" s="513">
        <v>0.90006999999999993</v>
      </c>
      <c r="O29" s="513">
        <v>0.26754100000000003</v>
      </c>
      <c r="P29" s="513">
        <v>0</v>
      </c>
      <c r="Q29" s="513">
        <v>0</v>
      </c>
      <c r="R29" s="513">
        <v>0</v>
      </c>
      <c r="S29" s="513">
        <v>0</v>
      </c>
      <c r="T29" s="513">
        <v>0</v>
      </c>
      <c r="U29" s="513">
        <v>0</v>
      </c>
      <c r="V29" s="513">
        <v>4.7194E-2</v>
      </c>
      <c r="W29" s="513">
        <v>0</v>
      </c>
      <c r="X29" s="513">
        <v>0</v>
      </c>
      <c r="Y29" s="513">
        <v>3.0861E-2</v>
      </c>
      <c r="Z29" s="513">
        <v>6.8900000000000003E-2</v>
      </c>
      <c r="AA29" s="513">
        <v>0.120586</v>
      </c>
      <c r="AB29" s="513">
        <v>5.405621</v>
      </c>
      <c r="AC29" s="513">
        <v>2.0799999999999998E-3</v>
      </c>
      <c r="AD29" s="513">
        <v>5.7030999999999998E-2</v>
      </c>
      <c r="AE29" s="513">
        <v>1.8866000000000001</v>
      </c>
      <c r="AF29" s="513">
        <v>0</v>
      </c>
      <c r="AG29" s="513">
        <v>0</v>
      </c>
      <c r="AH29" s="513">
        <v>1.9326000000000001</v>
      </c>
      <c r="AI29" s="513">
        <v>0</v>
      </c>
      <c r="AJ29" s="513">
        <v>0</v>
      </c>
      <c r="AK29" s="513">
        <v>0</v>
      </c>
      <c r="AL29" s="513">
        <v>1.4386400000000001</v>
      </c>
      <c r="AM29" s="513">
        <v>0</v>
      </c>
      <c r="AN29" s="513">
        <v>8.8669999999999985E-2</v>
      </c>
      <c r="AO29" s="513">
        <v>0.28736499999999993</v>
      </c>
      <c r="AP29" s="513">
        <v>7.6304999999999998E-2</v>
      </c>
      <c r="AQ29" s="513">
        <v>0.15842599999999998</v>
      </c>
      <c r="AR29" s="513">
        <v>1.503E-3</v>
      </c>
      <c r="AS29" s="513">
        <v>0</v>
      </c>
      <c r="AT29" s="513">
        <v>0</v>
      </c>
      <c r="AU29" s="513">
        <v>0</v>
      </c>
      <c r="AV29" s="513">
        <v>0</v>
      </c>
      <c r="AW29" s="513">
        <v>0</v>
      </c>
      <c r="AX29" s="513">
        <v>0</v>
      </c>
      <c r="AY29" s="513">
        <v>0</v>
      </c>
      <c r="AZ29" s="513">
        <v>3.3395000000000001E-2</v>
      </c>
      <c r="BA29" s="513">
        <v>1.7735999999999998E-2</v>
      </c>
      <c r="BB29" s="513">
        <v>1.4388469999999998</v>
      </c>
      <c r="BC29" s="513">
        <v>0</v>
      </c>
      <c r="BD29" s="513">
        <v>0</v>
      </c>
      <c r="BE29" s="513">
        <v>0</v>
      </c>
      <c r="BF29" s="513">
        <v>0.10047699999999998</v>
      </c>
      <c r="BG29" s="513">
        <v>6.1554000000000005E-2</v>
      </c>
      <c r="BH29" s="513">
        <v>6.6528000000000004E-2</v>
      </c>
      <c r="BI29" s="513">
        <v>0.44833599999999996</v>
      </c>
      <c r="BJ29" s="513">
        <v>0.57782199999999995</v>
      </c>
      <c r="BK29" s="513">
        <v>0</v>
      </c>
      <c r="BL29" s="513">
        <v>2.0011999999999999E-2</v>
      </c>
      <c r="BM29" s="513">
        <v>0.16411799999999999</v>
      </c>
      <c r="BN29" s="513">
        <v>0</v>
      </c>
      <c r="BO29" s="513">
        <v>13.729759999999999</v>
      </c>
      <c r="BP29" s="513">
        <v>0</v>
      </c>
      <c r="BQ29" s="513">
        <v>0</v>
      </c>
      <c r="BR29" s="513">
        <v>0.138124</v>
      </c>
      <c r="BS29" s="513">
        <v>0.16040599999999997</v>
      </c>
      <c r="BT29" s="513">
        <v>0.194937</v>
      </c>
      <c r="BU29" s="513">
        <v>0.10359299999999999</v>
      </c>
      <c r="BV29" s="513">
        <v>0</v>
      </c>
      <c r="BW29" s="513">
        <v>0</v>
      </c>
      <c r="BX29" s="513">
        <v>1.5E-3</v>
      </c>
      <c r="BY29" s="513">
        <v>3.7829999999999999</v>
      </c>
      <c r="BZ29" s="513">
        <v>9.3482000000000003</v>
      </c>
      <c r="CA29" s="513">
        <v>0</v>
      </c>
      <c r="CB29" s="513">
        <v>4.5722350000000009</v>
      </c>
      <c r="CC29" s="513">
        <v>0.16699999999999998</v>
      </c>
      <c r="CD29" s="513">
        <v>0</v>
      </c>
      <c r="CE29" s="513">
        <v>0</v>
      </c>
      <c r="CF29" s="513">
        <v>0</v>
      </c>
      <c r="CG29" s="513">
        <v>0</v>
      </c>
      <c r="CH29" s="513">
        <v>9.7000000000000017E-2</v>
      </c>
      <c r="CI29" s="513">
        <v>1.7440000000000001E-2</v>
      </c>
      <c r="CJ29" s="513">
        <v>3.1907969999999999</v>
      </c>
      <c r="CK29" s="513">
        <v>0.10680899999999999</v>
      </c>
      <c r="CL29" s="513">
        <v>0.11491199999999999</v>
      </c>
      <c r="CM29" s="513">
        <v>5.8276999999999995E-2</v>
      </c>
      <c r="CN29" s="513">
        <v>0.82</v>
      </c>
      <c r="CO29" s="513">
        <v>0.30407199999999995</v>
      </c>
      <c r="CP29" s="74">
        <v>0</v>
      </c>
      <c r="CQ29" s="74">
        <v>0</v>
      </c>
      <c r="CR29" s="640">
        <v>0</v>
      </c>
      <c r="CS29" s="640">
        <v>0</v>
      </c>
      <c r="CT29" s="640">
        <v>0</v>
      </c>
      <c r="CU29" s="640">
        <v>0</v>
      </c>
      <c r="CV29" s="640">
        <v>0</v>
      </c>
      <c r="CW29" s="640">
        <v>0.10195899999999999</v>
      </c>
      <c r="CX29" s="640">
        <v>0</v>
      </c>
      <c r="CY29" s="640">
        <v>0</v>
      </c>
      <c r="CZ29" s="640">
        <v>0.20211299999999999</v>
      </c>
      <c r="DA29" s="640">
        <v>0</v>
      </c>
    </row>
    <row r="30" spans="1:105" s="505" customFormat="1" ht="12.75">
      <c r="A30" s="821" t="s">
        <v>3357</v>
      </c>
      <c r="B30" s="513">
        <v>0.5670869999999999</v>
      </c>
      <c r="C30" s="514">
        <v>4.4689999999999999E-3</v>
      </c>
      <c r="D30" s="514">
        <v>2.6692E-2</v>
      </c>
      <c r="E30" s="514">
        <v>4.3727999999999996E-2</v>
      </c>
      <c r="F30" s="514">
        <v>8.2668000000000005E-2</v>
      </c>
      <c r="G30" s="514">
        <v>3.3950000000000004E-3</v>
      </c>
      <c r="H30" s="514">
        <v>6.2254999999999991E-2</v>
      </c>
      <c r="I30" s="514">
        <v>3.2188999999999995E-2</v>
      </c>
      <c r="J30" s="514">
        <v>3.9604E-2</v>
      </c>
      <c r="K30" s="514">
        <v>6.8533999999999998E-2</v>
      </c>
      <c r="L30" s="514">
        <v>0.11626500000000001</v>
      </c>
      <c r="M30" s="514">
        <v>4.5989999999999996E-2</v>
      </c>
      <c r="N30" s="514">
        <v>4.1298000000000001E-2</v>
      </c>
      <c r="O30" s="513">
        <v>0.9064890000000001</v>
      </c>
      <c r="P30" s="514">
        <v>3.0965999999999997E-2</v>
      </c>
      <c r="Q30" s="514">
        <v>4.8798999999999995E-2</v>
      </c>
      <c r="R30" s="514">
        <v>2.4952999999999999E-2</v>
      </c>
      <c r="S30" s="514">
        <v>6.6278000000000004E-2</v>
      </c>
      <c r="T30" s="514">
        <v>0.111953</v>
      </c>
      <c r="U30" s="514">
        <v>6.6485000000000002E-2</v>
      </c>
      <c r="V30" s="514">
        <v>0.11024399999999999</v>
      </c>
      <c r="W30" s="514">
        <v>0.11190099999999999</v>
      </c>
      <c r="X30" s="514">
        <v>1.0045999999999999E-2</v>
      </c>
      <c r="Y30" s="514">
        <v>0.10949199999999999</v>
      </c>
      <c r="Z30" s="514">
        <v>3.4188999999999997E-2</v>
      </c>
      <c r="AA30" s="514">
        <v>0.18118299999999998</v>
      </c>
      <c r="AB30" s="513">
        <v>1.049679</v>
      </c>
      <c r="AC30" s="514">
        <v>0.141425</v>
      </c>
      <c r="AD30" s="514">
        <v>3.6319999999999998E-2</v>
      </c>
      <c r="AE30" s="514">
        <v>8.6856000000000003E-2</v>
      </c>
      <c r="AF30" s="514">
        <v>7.6773999999999995E-2</v>
      </c>
      <c r="AG30" s="514">
        <v>0.108538</v>
      </c>
      <c r="AH30" s="514">
        <v>1.1881999999999998E-2</v>
      </c>
      <c r="AI30" s="514">
        <v>4.1340999999999989E-2</v>
      </c>
      <c r="AJ30" s="514">
        <v>0.14171999999999998</v>
      </c>
      <c r="AK30" s="514">
        <v>9.5309999999999992E-2</v>
      </c>
      <c r="AL30" s="514">
        <v>5.2081000000000002E-2</v>
      </c>
      <c r="AM30" s="514">
        <v>0.18382299999999996</v>
      </c>
      <c r="AN30" s="514">
        <v>7.3608999999999994E-2</v>
      </c>
      <c r="AO30" s="513">
        <v>1.3816739999999998</v>
      </c>
      <c r="AP30" s="514">
        <v>5.6600000000000004E-2</v>
      </c>
      <c r="AQ30" s="514">
        <v>0.20791499999999999</v>
      </c>
      <c r="AR30" s="514">
        <v>8.3947999999999995E-2</v>
      </c>
      <c r="AS30" s="514">
        <v>9.0845999999999996E-2</v>
      </c>
      <c r="AT30" s="514">
        <v>9.0051999999999979E-2</v>
      </c>
      <c r="AU30" s="514">
        <v>4.5332999999999998E-2</v>
      </c>
      <c r="AV30" s="514">
        <v>0.18612399999999998</v>
      </c>
      <c r="AW30" s="514">
        <v>6.4013E-2</v>
      </c>
      <c r="AX30" s="514">
        <v>0.106059</v>
      </c>
      <c r="AY30" s="514">
        <v>0.21496099999999999</v>
      </c>
      <c r="AZ30" s="514">
        <v>0.10200199999999998</v>
      </c>
      <c r="BA30" s="514">
        <v>0.133821</v>
      </c>
      <c r="BB30" s="513">
        <v>2.3123110000000002</v>
      </c>
      <c r="BC30" s="514">
        <v>0.127861</v>
      </c>
      <c r="BD30" s="514">
        <v>0.206625</v>
      </c>
      <c r="BE30" s="514">
        <v>9.2798999999999993E-2</v>
      </c>
      <c r="BF30" s="514">
        <v>0.133683</v>
      </c>
      <c r="BG30" s="514">
        <v>0.38964599999999999</v>
      </c>
      <c r="BH30" s="514">
        <v>0.17118700000000001</v>
      </c>
      <c r="BI30" s="514">
        <v>0.10439799999999998</v>
      </c>
      <c r="BJ30" s="514">
        <v>0.24948499999999998</v>
      </c>
      <c r="BK30" s="514">
        <v>0.13843</v>
      </c>
      <c r="BL30" s="514">
        <v>0.17976399999999998</v>
      </c>
      <c r="BM30" s="514">
        <v>0.22498899999999999</v>
      </c>
      <c r="BN30" s="514">
        <v>0.29344399999999998</v>
      </c>
      <c r="BO30" s="513">
        <v>2.773269</v>
      </c>
      <c r="BP30" s="514">
        <v>6.9628999999999996E-2</v>
      </c>
      <c r="BQ30" s="514">
        <v>0.14819199999999999</v>
      </c>
      <c r="BR30" s="514">
        <v>0.154166</v>
      </c>
      <c r="BS30" s="514">
        <v>0.21718299999999999</v>
      </c>
      <c r="BT30" s="514">
        <v>0.117589</v>
      </c>
      <c r="BU30" s="514">
        <v>8.8561999999999988E-2</v>
      </c>
      <c r="BV30" s="514">
        <v>0.172565</v>
      </c>
      <c r="BW30" s="514">
        <v>0.49054699999999996</v>
      </c>
      <c r="BX30" s="514">
        <v>0.30224299999999998</v>
      </c>
      <c r="BY30" s="514">
        <v>0.27724499999999996</v>
      </c>
      <c r="BZ30" s="514">
        <v>0.35113299999999997</v>
      </c>
      <c r="CA30" s="514">
        <v>0.38421499999999997</v>
      </c>
      <c r="CB30" s="513">
        <v>3.4996480000000001</v>
      </c>
      <c r="CC30" s="514">
        <v>0.25329699999999999</v>
      </c>
      <c r="CD30" s="514">
        <v>0.18495799999999998</v>
      </c>
      <c r="CE30" s="514">
        <v>0.252027</v>
      </c>
      <c r="CF30" s="514">
        <v>0.16048399999999996</v>
      </c>
      <c r="CG30" s="514">
        <v>0.16694299999999998</v>
      </c>
      <c r="CH30" s="514">
        <v>0.23277599999999998</v>
      </c>
      <c r="CI30" s="514">
        <v>0.311587</v>
      </c>
      <c r="CJ30" s="514">
        <v>0.51257799999999998</v>
      </c>
      <c r="CK30" s="514">
        <v>0.37076799999999999</v>
      </c>
      <c r="CL30" s="514">
        <v>0.361346</v>
      </c>
      <c r="CM30" s="514">
        <v>0.40215000000000001</v>
      </c>
      <c r="CN30" s="514">
        <v>0.29073399999999999</v>
      </c>
      <c r="CO30" s="513">
        <v>5.0112550000000002</v>
      </c>
      <c r="CP30" s="74">
        <v>0.360126</v>
      </c>
      <c r="CQ30" s="74">
        <v>0.29378899999999997</v>
      </c>
      <c r="CR30" s="640">
        <v>0.263181</v>
      </c>
      <c r="CS30" s="640">
        <v>0.24903399999999998</v>
      </c>
      <c r="CT30" s="640">
        <v>0.36884</v>
      </c>
      <c r="CU30" s="640">
        <v>0.39307999999999998</v>
      </c>
      <c r="CV30" s="640">
        <v>0.56479599999999996</v>
      </c>
      <c r="CW30" s="640">
        <v>0.45538299999999998</v>
      </c>
      <c r="CX30" s="640">
        <v>0.47604599999999997</v>
      </c>
      <c r="CY30" s="640">
        <v>0.40897800000000006</v>
      </c>
      <c r="CZ30" s="640">
        <v>0.64072799999999996</v>
      </c>
      <c r="DA30" s="640">
        <v>0.53727400000000003</v>
      </c>
    </row>
    <row r="31" spans="1:105" s="486" customFormat="1" ht="13.5" thickBot="1">
      <c r="A31" s="822" t="s">
        <v>3358</v>
      </c>
      <c r="B31" s="515">
        <v>7.3722999999999997E-2</v>
      </c>
      <c r="C31" s="515">
        <v>0</v>
      </c>
      <c r="D31" s="515">
        <v>3.0119999999999995E-3</v>
      </c>
      <c r="E31" s="515">
        <v>3.7996999999999996E-2</v>
      </c>
      <c r="F31" s="515">
        <v>2.8959999999999997E-3</v>
      </c>
      <c r="G31" s="515">
        <v>1.7493999999999999E-2</v>
      </c>
      <c r="H31" s="515">
        <v>1.005E-3</v>
      </c>
      <c r="I31" s="515">
        <v>0</v>
      </c>
      <c r="J31" s="515">
        <v>9.5599999999999993E-4</v>
      </c>
      <c r="K31" s="515">
        <v>7.28E-3</v>
      </c>
      <c r="L31" s="515">
        <v>0</v>
      </c>
      <c r="M31" s="515">
        <v>3.0829999999999998E-3</v>
      </c>
      <c r="N31" s="515">
        <v>0</v>
      </c>
      <c r="O31" s="515">
        <v>1.1294999999999999E-2</v>
      </c>
      <c r="P31" s="515">
        <v>3.493E-3</v>
      </c>
      <c r="Q31" s="515">
        <v>0</v>
      </c>
      <c r="R31" s="515">
        <v>3.9759999999999995E-3</v>
      </c>
      <c r="S31" s="515">
        <v>4.7899999999999999E-4</v>
      </c>
      <c r="T31" s="515">
        <v>6.2999999999999992E-4</v>
      </c>
      <c r="U31" s="515">
        <v>0</v>
      </c>
      <c r="V31" s="515">
        <v>0</v>
      </c>
      <c r="W31" s="515">
        <v>0</v>
      </c>
      <c r="X31" s="515">
        <v>1.044E-3</v>
      </c>
      <c r="Y31" s="515">
        <v>1.3799999999999999E-4</v>
      </c>
      <c r="Z31" s="515">
        <v>0</v>
      </c>
      <c r="AA31" s="515">
        <v>1.5349999999999999E-3</v>
      </c>
      <c r="AB31" s="515">
        <v>0.24816699999999997</v>
      </c>
      <c r="AC31" s="515">
        <v>0</v>
      </c>
      <c r="AD31" s="515">
        <v>0</v>
      </c>
      <c r="AE31" s="515">
        <v>0</v>
      </c>
      <c r="AF31" s="515">
        <v>9.8479999999999991E-3</v>
      </c>
      <c r="AG31" s="515">
        <v>0</v>
      </c>
      <c r="AH31" s="515">
        <v>7.7549999999999997E-3</v>
      </c>
      <c r="AI31" s="515">
        <v>0</v>
      </c>
      <c r="AJ31" s="515">
        <v>0.23030399999999995</v>
      </c>
      <c r="AK31" s="515">
        <v>2.5999999999999998E-4</v>
      </c>
      <c r="AL31" s="515">
        <v>0</v>
      </c>
      <c r="AM31" s="515">
        <v>0</v>
      </c>
      <c r="AN31" s="515">
        <v>0</v>
      </c>
      <c r="AO31" s="515">
        <v>5.2889999999999986E-3</v>
      </c>
      <c r="AP31" s="515">
        <v>7.2099999999999996E-4</v>
      </c>
      <c r="AQ31" s="515">
        <v>0</v>
      </c>
      <c r="AR31" s="515">
        <v>0</v>
      </c>
      <c r="AS31" s="515">
        <v>2.5579999999999995E-3</v>
      </c>
      <c r="AT31" s="515">
        <v>0</v>
      </c>
      <c r="AU31" s="515">
        <v>0</v>
      </c>
      <c r="AV31" s="515">
        <v>0</v>
      </c>
      <c r="AW31" s="515">
        <v>0</v>
      </c>
      <c r="AX31" s="515">
        <v>4.4299999999999998E-4</v>
      </c>
      <c r="AY31" s="515">
        <v>4.7199999999999998E-4</v>
      </c>
      <c r="AZ31" s="515">
        <v>1.0950000000000001E-3</v>
      </c>
      <c r="BA31" s="515">
        <v>0</v>
      </c>
      <c r="BB31" s="515">
        <v>1.6439999999999998E-3</v>
      </c>
      <c r="BC31" s="515">
        <v>0</v>
      </c>
      <c r="BD31" s="515">
        <v>8.3199999999999995E-4</v>
      </c>
      <c r="BE31" s="515">
        <v>0</v>
      </c>
      <c r="BF31" s="515">
        <v>8.119999999999999E-4</v>
      </c>
      <c r="BG31" s="515">
        <v>0</v>
      </c>
      <c r="BH31" s="515">
        <v>0</v>
      </c>
      <c r="BI31" s="515">
        <v>0</v>
      </c>
      <c r="BJ31" s="515">
        <v>0</v>
      </c>
      <c r="BK31" s="515">
        <v>0</v>
      </c>
      <c r="BL31" s="515">
        <v>0</v>
      </c>
      <c r="BM31" s="515">
        <v>0</v>
      </c>
      <c r="BN31" s="515">
        <v>0</v>
      </c>
      <c r="BO31" s="515">
        <v>7.2229999999999985E-3</v>
      </c>
      <c r="BP31" s="515">
        <v>0</v>
      </c>
      <c r="BQ31" s="515">
        <v>6.2399999999999999E-4</v>
      </c>
      <c r="BR31" s="515">
        <v>0</v>
      </c>
      <c r="BS31" s="515">
        <v>0</v>
      </c>
      <c r="BT31" s="515">
        <v>6.598999999999999E-3</v>
      </c>
      <c r="BU31" s="515">
        <v>0</v>
      </c>
      <c r="BV31" s="515">
        <v>0</v>
      </c>
      <c r="BW31" s="515">
        <v>0</v>
      </c>
      <c r="BX31" s="515">
        <v>0</v>
      </c>
      <c r="BY31" s="515">
        <v>0</v>
      </c>
      <c r="BZ31" s="515">
        <v>0</v>
      </c>
      <c r="CA31" s="515">
        <v>0</v>
      </c>
      <c r="CB31" s="515">
        <v>1.6309999999999999E-3</v>
      </c>
      <c r="CC31" s="515">
        <v>0</v>
      </c>
      <c r="CD31" s="515">
        <v>0</v>
      </c>
      <c r="CE31" s="515">
        <v>0</v>
      </c>
      <c r="CF31" s="515">
        <v>0</v>
      </c>
      <c r="CG31" s="515">
        <v>4.9299999999999995E-4</v>
      </c>
      <c r="CH31" s="515">
        <v>0</v>
      </c>
      <c r="CI31" s="515">
        <v>8.1799999999999993E-4</v>
      </c>
      <c r="CJ31" s="515">
        <v>0</v>
      </c>
      <c r="CK31" s="515">
        <v>0</v>
      </c>
      <c r="CL31" s="515">
        <v>3.2000000000000003E-4</v>
      </c>
      <c r="CM31" s="515">
        <v>0</v>
      </c>
      <c r="CN31" s="515">
        <v>0</v>
      </c>
      <c r="CO31" s="515">
        <v>3.5014000000000003E-2</v>
      </c>
      <c r="CP31" s="515">
        <v>0</v>
      </c>
      <c r="CQ31" s="515">
        <v>0</v>
      </c>
      <c r="CR31" s="515">
        <v>2.8726999999999999E-2</v>
      </c>
      <c r="CS31" s="515">
        <v>9.6099999999999994E-4</v>
      </c>
      <c r="CT31" s="515">
        <v>0</v>
      </c>
      <c r="CU31" s="515">
        <v>0</v>
      </c>
      <c r="CV31" s="515">
        <v>0</v>
      </c>
      <c r="CW31" s="515">
        <v>0</v>
      </c>
      <c r="CX31" s="515">
        <v>3.8349999999999999E-3</v>
      </c>
      <c r="CY31" s="515">
        <v>0</v>
      </c>
      <c r="CZ31" s="515">
        <v>1.4909999999999999E-3</v>
      </c>
      <c r="DA31" s="515">
        <v>0</v>
      </c>
    </row>
    <row r="32" spans="1:105" s="486" customFormat="1" ht="5.0999999999999996" customHeight="1">
      <c r="A32" s="509"/>
      <c r="B32" s="488"/>
      <c r="C32" s="510"/>
      <c r="D32" s="511"/>
      <c r="E32" s="511"/>
      <c r="F32" s="511"/>
      <c r="G32" s="511"/>
      <c r="H32" s="511"/>
      <c r="I32" s="511"/>
      <c r="J32" s="511"/>
      <c r="K32" s="511"/>
      <c r="L32" s="511"/>
      <c r="O32" s="488"/>
      <c r="P32" s="510"/>
      <c r="Q32" s="511"/>
      <c r="R32" s="511"/>
      <c r="S32" s="511"/>
      <c r="T32" s="511"/>
      <c r="U32" s="511"/>
      <c r="V32" s="511"/>
      <c r="W32" s="511"/>
      <c r="X32" s="511"/>
      <c r="Y32" s="511"/>
      <c r="AB32" s="488"/>
      <c r="AC32" s="510"/>
      <c r="AD32" s="511"/>
      <c r="AE32" s="511"/>
      <c r="AF32" s="511"/>
      <c r="AG32" s="511"/>
      <c r="AH32" s="511"/>
      <c r="AI32" s="511"/>
      <c r="AJ32" s="511"/>
      <c r="AK32" s="511"/>
      <c r="AL32" s="511"/>
      <c r="AO32" s="488"/>
      <c r="AP32" s="510"/>
      <c r="AQ32" s="511"/>
      <c r="AR32" s="511"/>
      <c r="AS32" s="511"/>
      <c r="AT32" s="511"/>
      <c r="AU32" s="511"/>
      <c r="AV32" s="511"/>
      <c r="AW32" s="511"/>
      <c r="AX32" s="511"/>
      <c r="AY32" s="511"/>
      <c r="BB32" s="488"/>
      <c r="BC32" s="510"/>
      <c r="BD32" s="511"/>
      <c r="BE32" s="511"/>
      <c r="BF32" s="511"/>
      <c r="BG32" s="511"/>
      <c r="BH32" s="511"/>
      <c r="BI32" s="511"/>
      <c r="BJ32" s="511"/>
      <c r="BK32" s="511"/>
      <c r="BL32" s="511"/>
      <c r="BO32" s="488"/>
      <c r="BP32" s="510"/>
      <c r="BQ32" s="511"/>
      <c r="BR32" s="511"/>
      <c r="BS32" s="511"/>
      <c r="BT32" s="511"/>
      <c r="BU32" s="511"/>
      <c r="BV32" s="511"/>
      <c r="BW32" s="511"/>
      <c r="BX32" s="511"/>
      <c r="BY32" s="511"/>
      <c r="CB32" s="488"/>
      <c r="CC32" s="510"/>
      <c r="CD32" s="511"/>
      <c r="CE32" s="511"/>
      <c r="CF32" s="511"/>
      <c r="CG32" s="511"/>
      <c r="CH32" s="511"/>
      <c r="CI32" s="511"/>
      <c r="CJ32" s="511"/>
      <c r="CK32" s="511"/>
      <c r="CL32" s="511"/>
      <c r="CP32" s="512"/>
      <c r="CQ32" s="512"/>
      <c r="CR32" s="512"/>
      <c r="CS32" s="512"/>
    </row>
    <row r="33" spans="1:1" s="624" customFormat="1" ht="15.75" customHeight="1">
      <c r="A33" s="647" t="s">
        <v>3382</v>
      </c>
    </row>
    <row r="34" spans="1:1" s="624" customFormat="1" ht="15.75" customHeight="1">
      <c r="A34" s="647" t="s">
        <v>3871</v>
      </c>
    </row>
    <row r="35" spans="1:1" s="624" customFormat="1" ht="15.75" customHeight="1">
      <c r="A35" s="647" t="s">
        <v>3872</v>
      </c>
    </row>
    <row r="36" spans="1:1" s="624" customFormat="1" ht="15.75" customHeight="1">
      <c r="A36" s="823" t="s">
        <v>3359</v>
      </c>
    </row>
  </sheetData>
  <mergeCells count="16">
    <mergeCell ref="BP6:CA6"/>
    <mergeCell ref="CB6:CB7"/>
    <mergeCell ref="CC6:CN6"/>
    <mergeCell ref="CO6:CO7"/>
    <mergeCell ref="CP6:DA6"/>
    <mergeCell ref="BO6:BO7"/>
    <mergeCell ref="B6:B7"/>
    <mergeCell ref="C6:N6"/>
    <mergeCell ref="O6:O7"/>
    <mergeCell ref="P6:AA6"/>
    <mergeCell ref="AB6:AB7"/>
    <mergeCell ref="AC6:AN6"/>
    <mergeCell ref="AO6:AO7"/>
    <mergeCell ref="AP6:BA6"/>
    <mergeCell ref="BB6:BB7"/>
    <mergeCell ref="BC6:BN6"/>
  </mergeCells>
  <hyperlinks>
    <hyperlink ref="A1" location="'Table of contents'!A1" display="return to the CONTENTS"/>
  </hyperlinks>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Y36"/>
  <sheetViews>
    <sheetView zoomScale="80" zoomScaleNormal="80" workbookViewId="0">
      <pane xSplit="1" topLeftCell="B1" activePane="topRight" state="frozen"/>
      <selection activeCell="I27" sqref="I27"/>
      <selection pane="topRight" activeCell="D35" sqref="D35"/>
    </sheetView>
  </sheetViews>
  <sheetFormatPr defaultRowHeight="15"/>
  <cols>
    <col min="1" max="1" width="57.7109375" style="34" customWidth="1"/>
    <col min="2" max="16384" width="9.140625" style="34"/>
  </cols>
  <sheetData>
    <row r="1" spans="1:155" ht="15" customHeight="1">
      <c r="A1" s="649" t="s">
        <v>2688</v>
      </c>
    </row>
    <row r="2" spans="1:155" ht="5.0999999999999996" customHeight="1">
      <c r="A2" s="65"/>
    </row>
    <row r="3" spans="1:155" s="38" customFormat="1" ht="18.75" customHeight="1">
      <c r="A3" s="132" t="s">
        <v>3869</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c r="EE3" s="37"/>
      <c r="EF3" s="37"/>
      <c r="EG3" s="37"/>
      <c r="EH3" s="37"/>
      <c r="EI3" s="37"/>
      <c r="EJ3" s="37"/>
      <c r="EK3" s="37"/>
      <c r="EL3" s="37"/>
      <c r="EM3" s="37"/>
      <c r="EN3" s="37"/>
      <c r="EO3" s="37"/>
      <c r="EP3" s="37"/>
      <c r="EQ3" s="37"/>
      <c r="ER3" s="37"/>
      <c r="ES3" s="37"/>
      <c r="ET3" s="37"/>
      <c r="EU3" s="37"/>
      <c r="EV3" s="37"/>
      <c r="EW3" s="37"/>
      <c r="EX3" s="37"/>
      <c r="EY3" s="37"/>
    </row>
    <row r="4" spans="1:155" s="486" customFormat="1" ht="5.0999999999999996" customHeight="1">
      <c r="A4" s="411"/>
      <c r="B4" s="488"/>
      <c r="C4" s="489"/>
      <c r="D4" s="489"/>
      <c r="E4" s="489"/>
      <c r="F4" s="489"/>
      <c r="G4" s="489"/>
      <c r="H4" s="489"/>
      <c r="I4" s="489"/>
      <c r="J4" s="489"/>
      <c r="K4" s="489"/>
      <c r="L4" s="489"/>
      <c r="M4" s="489"/>
      <c r="N4" s="489"/>
      <c r="O4" s="488"/>
      <c r="P4" s="489"/>
      <c r="Q4" s="489"/>
      <c r="R4" s="489"/>
      <c r="S4" s="489"/>
      <c r="T4" s="489"/>
      <c r="U4" s="489"/>
      <c r="V4" s="489"/>
      <c r="W4" s="489"/>
      <c r="X4" s="489"/>
      <c r="Y4" s="489"/>
      <c r="Z4" s="489"/>
      <c r="AA4" s="489"/>
      <c r="AB4" s="488"/>
      <c r="AC4" s="489"/>
      <c r="AD4" s="489"/>
      <c r="AE4" s="489"/>
      <c r="AF4" s="489"/>
      <c r="AG4" s="489"/>
      <c r="AH4" s="489"/>
      <c r="AI4" s="489"/>
      <c r="AJ4" s="489"/>
      <c r="AK4" s="489"/>
      <c r="AL4" s="489"/>
      <c r="AM4" s="489"/>
      <c r="AN4" s="489"/>
      <c r="AO4" s="488"/>
      <c r="AP4" s="489"/>
      <c r="AQ4" s="489"/>
      <c r="AR4" s="489"/>
      <c r="AS4" s="489"/>
      <c r="AT4" s="489"/>
      <c r="AU4" s="489"/>
      <c r="AV4" s="489"/>
      <c r="AW4" s="489"/>
      <c r="AX4" s="489"/>
      <c r="AY4" s="489"/>
      <c r="AZ4" s="489"/>
      <c r="BA4" s="489"/>
      <c r="BB4" s="488"/>
      <c r="BC4" s="489"/>
      <c r="BD4" s="489"/>
      <c r="BE4" s="489"/>
      <c r="BF4" s="489"/>
      <c r="BG4" s="489"/>
      <c r="BH4" s="489"/>
      <c r="BI4" s="489"/>
      <c r="BJ4" s="489"/>
      <c r="BK4" s="489"/>
      <c r="BL4" s="489"/>
      <c r="BM4" s="489"/>
      <c r="BN4" s="489"/>
      <c r="BO4" s="488"/>
      <c r="BP4" s="489"/>
      <c r="BQ4" s="489"/>
      <c r="BR4" s="489"/>
      <c r="BS4" s="489"/>
      <c r="BT4" s="489"/>
      <c r="BU4" s="489"/>
      <c r="BV4" s="489"/>
      <c r="BW4" s="489"/>
      <c r="BX4" s="489"/>
      <c r="BY4" s="489"/>
      <c r="BZ4" s="489"/>
      <c r="CA4" s="489"/>
      <c r="CB4" s="488"/>
      <c r="CC4" s="489"/>
      <c r="CD4" s="489"/>
      <c r="CE4" s="489"/>
      <c r="CF4" s="489"/>
      <c r="CG4" s="489"/>
      <c r="CH4" s="489"/>
      <c r="CI4" s="489"/>
      <c r="CJ4" s="489"/>
      <c r="CK4" s="489"/>
      <c r="CL4" s="489"/>
      <c r="CM4" s="489"/>
      <c r="CN4" s="489"/>
      <c r="CO4" s="488"/>
      <c r="CP4" s="489"/>
      <c r="CQ4" s="489"/>
      <c r="CR4" s="489"/>
      <c r="CS4" s="489"/>
      <c r="CT4" s="489"/>
      <c r="CU4" s="489"/>
      <c r="CV4" s="489"/>
      <c r="CW4" s="489"/>
      <c r="CX4" s="489"/>
      <c r="CY4" s="489"/>
      <c r="CZ4" s="489"/>
      <c r="DA4" s="489"/>
    </row>
    <row r="5" spans="1:155" s="486" customFormat="1" ht="13.5" thickBot="1">
      <c r="A5" s="819" t="s">
        <v>3293</v>
      </c>
      <c r="B5" s="490"/>
      <c r="C5" s="491"/>
      <c r="D5" s="491"/>
      <c r="E5" s="491"/>
      <c r="F5" s="491"/>
      <c r="G5" s="491"/>
      <c r="H5" s="491"/>
      <c r="I5" s="491"/>
      <c r="J5" s="491"/>
      <c r="K5" s="491"/>
      <c r="L5" s="491"/>
      <c r="M5" s="491"/>
      <c r="N5" s="491"/>
      <c r="O5" s="490"/>
      <c r="P5" s="491"/>
      <c r="Q5" s="491"/>
      <c r="R5" s="491"/>
      <c r="S5" s="491"/>
      <c r="T5" s="491"/>
      <c r="U5" s="491"/>
      <c r="V5" s="491"/>
      <c r="W5" s="491"/>
      <c r="X5" s="491"/>
      <c r="Y5" s="491"/>
      <c r="Z5" s="491"/>
      <c r="AA5" s="491"/>
      <c r="AB5" s="490"/>
      <c r="AC5" s="491"/>
      <c r="AD5" s="491"/>
      <c r="AE5" s="491"/>
      <c r="AF5" s="491"/>
      <c r="AG5" s="491"/>
      <c r="AH5" s="491"/>
      <c r="AI5" s="491"/>
      <c r="AJ5" s="491"/>
      <c r="AK5" s="491"/>
      <c r="AL5" s="491"/>
      <c r="AM5" s="491"/>
      <c r="AN5" s="491"/>
      <c r="AO5" s="490"/>
      <c r="AP5" s="491"/>
      <c r="AQ5" s="491"/>
      <c r="AR5" s="491"/>
      <c r="AS5" s="491"/>
      <c r="AT5" s="491"/>
      <c r="AU5" s="491"/>
      <c r="AV5" s="491"/>
      <c r="AW5" s="491"/>
      <c r="AX5" s="491"/>
      <c r="AY5" s="491"/>
      <c r="AZ5" s="491"/>
      <c r="BA5" s="491"/>
      <c r="BB5" s="490"/>
      <c r="BC5" s="491"/>
      <c r="BD5" s="491"/>
      <c r="BE5" s="491"/>
      <c r="BF5" s="491"/>
      <c r="BG5" s="491"/>
      <c r="BH5" s="491"/>
      <c r="BI5" s="491"/>
      <c r="BJ5" s="491"/>
      <c r="BK5" s="491"/>
      <c r="BL5" s="491"/>
      <c r="BM5" s="491"/>
      <c r="BN5" s="491"/>
      <c r="BO5" s="490"/>
      <c r="BP5" s="491"/>
      <c r="BQ5" s="491"/>
      <c r="BR5" s="491"/>
      <c r="BS5" s="491"/>
      <c r="BT5" s="491"/>
      <c r="BU5" s="491"/>
      <c r="BV5" s="491"/>
      <c r="BW5" s="491"/>
      <c r="BX5" s="491"/>
      <c r="BY5" s="491"/>
      <c r="BZ5" s="491"/>
      <c r="CA5" s="491"/>
      <c r="CB5" s="490"/>
      <c r="CC5" s="491"/>
      <c r="CD5" s="491"/>
      <c r="CE5" s="491"/>
      <c r="CF5" s="491"/>
      <c r="CG5" s="491"/>
      <c r="CH5" s="491"/>
      <c r="CI5" s="491"/>
      <c r="CJ5" s="491"/>
      <c r="CK5" s="491"/>
      <c r="CL5" s="491"/>
      <c r="CM5" s="491"/>
      <c r="CN5" s="491"/>
      <c r="CO5" s="490"/>
      <c r="CP5" s="491"/>
      <c r="CQ5" s="491"/>
      <c r="CR5" s="491"/>
      <c r="CS5" s="491"/>
      <c r="CT5" s="491"/>
      <c r="CU5" s="491"/>
      <c r="CV5" s="491"/>
      <c r="CW5" s="491"/>
      <c r="CX5" s="491"/>
      <c r="CY5" s="491"/>
      <c r="CZ5" s="491"/>
      <c r="DA5" s="491"/>
    </row>
    <row r="6" spans="1:155" s="131" customFormat="1" ht="17.100000000000001" customHeight="1">
      <c r="A6" s="825"/>
      <c r="B6" s="1126">
        <v>2000</v>
      </c>
      <c r="C6" s="1119" t="s">
        <v>7</v>
      </c>
      <c r="D6" s="1119"/>
      <c r="E6" s="1119"/>
      <c r="F6" s="1119"/>
      <c r="G6" s="1119"/>
      <c r="H6" s="1119"/>
      <c r="I6" s="1119"/>
      <c r="J6" s="1119"/>
      <c r="K6" s="1119"/>
      <c r="L6" s="1119"/>
      <c r="M6" s="1119"/>
      <c r="N6" s="1120"/>
      <c r="O6" s="1126">
        <v>2001</v>
      </c>
      <c r="P6" s="1119" t="s">
        <v>8</v>
      </c>
      <c r="Q6" s="1119"/>
      <c r="R6" s="1119"/>
      <c r="S6" s="1119"/>
      <c r="T6" s="1119"/>
      <c r="U6" s="1119"/>
      <c r="V6" s="1119"/>
      <c r="W6" s="1119"/>
      <c r="X6" s="1119"/>
      <c r="Y6" s="1119"/>
      <c r="Z6" s="1119"/>
      <c r="AA6" s="1120"/>
      <c r="AB6" s="1126">
        <v>2002</v>
      </c>
      <c r="AC6" s="1119" t="s">
        <v>9</v>
      </c>
      <c r="AD6" s="1119"/>
      <c r="AE6" s="1119"/>
      <c r="AF6" s="1119"/>
      <c r="AG6" s="1119"/>
      <c r="AH6" s="1119"/>
      <c r="AI6" s="1119"/>
      <c r="AJ6" s="1119"/>
      <c r="AK6" s="1119"/>
      <c r="AL6" s="1119"/>
      <c r="AM6" s="1119"/>
      <c r="AN6" s="1120"/>
      <c r="AO6" s="1126">
        <v>2003</v>
      </c>
      <c r="AP6" s="1119" t="s">
        <v>10</v>
      </c>
      <c r="AQ6" s="1119"/>
      <c r="AR6" s="1119"/>
      <c r="AS6" s="1119"/>
      <c r="AT6" s="1119"/>
      <c r="AU6" s="1119"/>
      <c r="AV6" s="1119"/>
      <c r="AW6" s="1119"/>
      <c r="AX6" s="1119"/>
      <c r="AY6" s="1119"/>
      <c r="AZ6" s="1119"/>
      <c r="BA6" s="1120"/>
      <c r="BB6" s="1126">
        <v>2004</v>
      </c>
      <c r="BC6" s="1119" t="s">
        <v>11</v>
      </c>
      <c r="BD6" s="1119"/>
      <c r="BE6" s="1119"/>
      <c r="BF6" s="1119"/>
      <c r="BG6" s="1119"/>
      <c r="BH6" s="1119"/>
      <c r="BI6" s="1119"/>
      <c r="BJ6" s="1119"/>
      <c r="BK6" s="1119"/>
      <c r="BL6" s="1119"/>
      <c r="BM6" s="1119"/>
      <c r="BN6" s="1120"/>
      <c r="BO6" s="1126">
        <v>2005</v>
      </c>
      <c r="BP6" s="1119" t="s">
        <v>12</v>
      </c>
      <c r="BQ6" s="1119"/>
      <c r="BR6" s="1119"/>
      <c r="BS6" s="1119"/>
      <c r="BT6" s="1119"/>
      <c r="BU6" s="1119"/>
      <c r="BV6" s="1119"/>
      <c r="BW6" s="1119"/>
      <c r="BX6" s="1119"/>
      <c r="BY6" s="1119"/>
      <c r="BZ6" s="1119"/>
      <c r="CA6" s="1120"/>
      <c r="CB6" s="1126">
        <v>2006</v>
      </c>
      <c r="CC6" s="1119" t="s">
        <v>13</v>
      </c>
      <c r="CD6" s="1119"/>
      <c r="CE6" s="1119"/>
      <c r="CF6" s="1119"/>
      <c r="CG6" s="1119"/>
      <c r="CH6" s="1119"/>
      <c r="CI6" s="1119"/>
      <c r="CJ6" s="1119"/>
      <c r="CK6" s="1119"/>
      <c r="CL6" s="1119"/>
      <c r="CM6" s="1119"/>
      <c r="CN6" s="1120"/>
      <c r="CO6" s="1126">
        <v>2007</v>
      </c>
      <c r="CP6" s="1119">
        <v>2007</v>
      </c>
      <c r="CQ6" s="1119"/>
      <c r="CR6" s="1119"/>
      <c r="CS6" s="1119"/>
      <c r="CT6" s="1119"/>
      <c r="CU6" s="1119"/>
      <c r="CV6" s="1119"/>
      <c r="CW6" s="1119"/>
      <c r="CX6" s="1119"/>
      <c r="CY6" s="1119"/>
      <c r="CZ6" s="1119"/>
      <c r="DA6" s="1120"/>
    </row>
    <row r="7" spans="1:155" s="131" customFormat="1" ht="17.100000000000001" customHeight="1" thickBot="1">
      <c r="A7" s="826"/>
      <c r="B7" s="1122"/>
      <c r="C7" s="673" t="s">
        <v>2646</v>
      </c>
      <c r="D7" s="673" t="s">
        <v>2647</v>
      </c>
      <c r="E7" s="673" t="s">
        <v>2648</v>
      </c>
      <c r="F7" s="673" t="s">
        <v>2649</v>
      </c>
      <c r="G7" s="673" t="s">
        <v>2650</v>
      </c>
      <c r="H7" s="673" t="s">
        <v>2651</v>
      </c>
      <c r="I7" s="673" t="s">
        <v>2652</v>
      </c>
      <c r="J7" s="673" t="s">
        <v>2653</v>
      </c>
      <c r="K7" s="673" t="s">
        <v>2654</v>
      </c>
      <c r="L7" s="673" t="s">
        <v>2655</v>
      </c>
      <c r="M7" s="673" t="s">
        <v>2656</v>
      </c>
      <c r="N7" s="673" t="s">
        <v>2657</v>
      </c>
      <c r="O7" s="1122"/>
      <c r="P7" s="673" t="s">
        <v>2646</v>
      </c>
      <c r="Q7" s="673" t="s">
        <v>2647</v>
      </c>
      <c r="R7" s="673" t="s">
        <v>2648</v>
      </c>
      <c r="S7" s="673" t="s">
        <v>2649</v>
      </c>
      <c r="T7" s="673" t="s">
        <v>2650</v>
      </c>
      <c r="U7" s="673" t="s">
        <v>2651</v>
      </c>
      <c r="V7" s="673" t="s">
        <v>2652</v>
      </c>
      <c r="W7" s="673" t="s">
        <v>2653</v>
      </c>
      <c r="X7" s="673" t="s">
        <v>2654</v>
      </c>
      <c r="Y7" s="673" t="s">
        <v>2655</v>
      </c>
      <c r="Z7" s="673" t="s">
        <v>2656</v>
      </c>
      <c r="AA7" s="673" t="s">
        <v>2657</v>
      </c>
      <c r="AB7" s="1122"/>
      <c r="AC7" s="673" t="s">
        <v>2646</v>
      </c>
      <c r="AD7" s="673" t="s">
        <v>2647</v>
      </c>
      <c r="AE7" s="673" t="s">
        <v>2648</v>
      </c>
      <c r="AF7" s="673" t="s">
        <v>2649</v>
      </c>
      <c r="AG7" s="673" t="s">
        <v>2650</v>
      </c>
      <c r="AH7" s="673" t="s">
        <v>2651</v>
      </c>
      <c r="AI7" s="673" t="s">
        <v>2652</v>
      </c>
      <c r="AJ7" s="673" t="s">
        <v>2653</v>
      </c>
      <c r="AK7" s="673" t="s">
        <v>2654</v>
      </c>
      <c r="AL7" s="673" t="s">
        <v>2655</v>
      </c>
      <c r="AM7" s="673" t="s">
        <v>2656</v>
      </c>
      <c r="AN7" s="673" t="s">
        <v>2657</v>
      </c>
      <c r="AO7" s="1122"/>
      <c r="AP7" s="673" t="s">
        <v>2646</v>
      </c>
      <c r="AQ7" s="673" t="s">
        <v>2647</v>
      </c>
      <c r="AR7" s="673" t="s">
        <v>2648</v>
      </c>
      <c r="AS7" s="673" t="s">
        <v>2649</v>
      </c>
      <c r="AT7" s="673" t="s">
        <v>2650</v>
      </c>
      <c r="AU7" s="673" t="s">
        <v>2651</v>
      </c>
      <c r="AV7" s="673" t="s">
        <v>2652</v>
      </c>
      <c r="AW7" s="673" t="s">
        <v>2653</v>
      </c>
      <c r="AX7" s="673" t="s">
        <v>2654</v>
      </c>
      <c r="AY7" s="673" t="s">
        <v>2655</v>
      </c>
      <c r="AZ7" s="673" t="s">
        <v>2656</v>
      </c>
      <c r="BA7" s="673" t="s">
        <v>2657</v>
      </c>
      <c r="BB7" s="1122"/>
      <c r="BC7" s="673" t="s">
        <v>2646</v>
      </c>
      <c r="BD7" s="673" t="s">
        <v>2647</v>
      </c>
      <c r="BE7" s="673" t="s">
        <v>2648</v>
      </c>
      <c r="BF7" s="673" t="s">
        <v>2649</v>
      </c>
      <c r="BG7" s="673" t="s">
        <v>2650</v>
      </c>
      <c r="BH7" s="673" t="s">
        <v>2651</v>
      </c>
      <c r="BI7" s="673" t="s">
        <v>2652</v>
      </c>
      <c r="BJ7" s="673" t="s">
        <v>2653</v>
      </c>
      <c r="BK7" s="673" t="s">
        <v>2654</v>
      </c>
      <c r="BL7" s="673" t="s">
        <v>2655</v>
      </c>
      <c r="BM7" s="673" t="s">
        <v>2656</v>
      </c>
      <c r="BN7" s="673" t="s">
        <v>2657</v>
      </c>
      <c r="BO7" s="1122"/>
      <c r="BP7" s="673" t="s">
        <v>2646</v>
      </c>
      <c r="BQ7" s="673" t="s">
        <v>2647</v>
      </c>
      <c r="BR7" s="673" t="s">
        <v>2648</v>
      </c>
      <c r="BS7" s="673" t="s">
        <v>2649</v>
      </c>
      <c r="BT7" s="673" t="s">
        <v>2650</v>
      </c>
      <c r="BU7" s="673" t="s">
        <v>2651</v>
      </c>
      <c r="BV7" s="673" t="s">
        <v>2652</v>
      </c>
      <c r="BW7" s="673" t="s">
        <v>2653</v>
      </c>
      <c r="BX7" s="673" t="s">
        <v>2654</v>
      </c>
      <c r="BY7" s="673" t="s">
        <v>2655</v>
      </c>
      <c r="BZ7" s="673" t="s">
        <v>2656</v>
      </c>
      <c r="CA7" s="673" t="s">
        <v>2657</v>
      </c>
      <c r="CB7" s="1122"/>
      <c r="CC7" s="673" t="s">
        <v>2646</v>
      </c>
      <c r="CD7" s="673" t="s">
        <v>2647</v>
      </c>
      <c r="CE7" s="673" t="s">
        <v>2648</v>
      </c>
      <c r="CF7" s="673" t="s">
        <v>2649</v>
      </c>
      <c r="CG7" s="673" t="s">
        <v>2650</v>
      </c>
      <c r="CH7" s="673" t="s">
        <v>2651</v>
      </c>
      <c r="CI7" s="673" t="s">
        <v>2652</v>
      </c>
      <c r="CJ7" s="673" t="s">
        <v>2653</v>
      </c>
      <c r="CK7" s="673" t="s">
        <v>2654</v>
      </c>
      <c r="CL7" s="673" t="s">
        <v>2655</v>
      </c>
      <c r="CM7" s="673" t="s">
        <v>2656</v>
      </c>
      <c r="CN7" s="673" t="s">
        <v>2657</v>
      </c>
      <c r="CO7" s="1122"/>
      <c r="CP7" s="673" t="s">
        <v>2646</v>
      </c>
      <c r="CQ7" s="673" t="s">
        <v>2647</v>
      </c>
      <c r="CR7" s="673" t="s">
        <v>2648</v>
      </c>
      <c r="CS7" s="673" t="s">
        <v>2649</v>
      </c>
      <c r="CT7" s="673" t="s">
        <v>2650</v>
      </c>
      <c r="CU7" s="673" t="s">
        <v>2651</v>
      </c>
      <c r="CV7" s="673" t="s">
        <v>2652</v>
      </c>
      <c r="CW7" s="673" t="s">
        <v>2653</v>
      </c>
      <c r="CX7" s="673" t="s">
        <v>2654</v>
      </c>
      <c r="CY7" s="673" t="s">
        <v>2655</v>
      </c>
      <c r="CZ7" s="673" t="s">
        <v>2656</v>
      </c>
      <c r="DA7" s="673" t="s">
        <v>2657</v>
      </c>
    </row>
    <row r="8" spans="1:155" s="496" customFormat="1" ht="5.0999999999999996" customHeight="1">
      <c r="A8" s="492"/>
      <c r="B8" s="493"/>
      <c r="C8" s="494"/>
      <c r="D8" s="494"/>
      <c r="E8" s="494"/>
      <c r="F8" s="494"/>
      <c r="G8" s="494"/>
      <c r="H8" s="494"/>
      <c r="I8" s="494"/>
      <c r="J8" s="494"/>
      <c r="K8" s="494"/>
      <c r="L8" s="494"/>
      <c r="M8" s="494"/>
      <c r="N8" s="494"/>
      <c r="O8" s="493"/>
      <c r="P8" s="494"/>
      <c r="Q8" s="494"/>
      <c r="R8" s="494"/>
      <c r="S8" s="494"/>
      <c r="T8" s="494"/>
      <c r="U8" s="494"/>
      <c r="V8" s="494"/>
      <c r="W8" s="494"/>
      <c r="X8" s="494"/>
      <c r="Y8" s="494"/>
      <c r="Z8" s="494"/>
      <c r="AA8" s="494"/>
      <c r="AB8" s="493"/>
      <c r="AC8" s="494"/>
      <c r="AD8" s="494"/>
      <c r="AE8" s="494"/>
      <c r="AF8" s="494"/>
      <c r="AG8" s="494"/>
      <c r="AH8" s="494"/>
      <c r="AI8" s="494"/>
      <c r="AJ8" s="494"/>
      <c r="AK8" s="494"/>
      <c r="AL8" s="494"/>
      <c r="AM8" s="494"/>
      <c r="AN8" s="494"/>
      <c r="AO8" s="493"/>
      <c r="AP8" s="494"/>
      <c r="AQ8" s="494"/>
      <c r="AR8" s="494"/>
      <c r="AS8" s="494"/>
      <c r="AT8" s="494"/>
      <c r="AU8" s="494"/>
      <c r="AV8" s="494"/>
      <c r="AW8" s="494"/>
      <c r="AX8" s="494"/>
      <c r="AY8" s="494"/>
      <c r="AZ8" s="494"/>
      <c r="BA8" s="494"/>
      <c r="BB8" s="493"/>
      <c r="BC8" s="494"/>
      <c r="BD8" s="494"/>
      <c r="BE8" s="494"/>
      <c r="BF8" s="494"/>
      <c r="BG8" s="494"/>
      <c r="BH8" s="494"/>
      <c r="BI8" s="494"/>
      <c r="BJ8" s="494"/>
      <c r="BK8" s="494"/>
      <c r="BL8" s="494"/>
      <c r="BM8" s="494"/>
      <c r="BN8" s="494"/>
      <c r="BO8" s="493"/>
      <c r="BP8" s="494"/>
      <c r="BQ8" s="494"/>
      <c r="BR8" s="494"/>
      <c r="BS8" s="494"/>
      <c r="BT8" s="494"/>
      <c r="BU8" s="494"/>
      <c r="BV8" s="494"/>
      <c r="BW8" s="494"/>
      <c r="BX8" s="494"/>
      <c r="BY8" s="494"/>
      <c r="BZ8" s="494"/>
      <c r="CA8" s="494"/>
      <c r="CB8" s="493"/>
      <c r="CC8" s="494"/>
      <c r="CD8" s="494"/>
      <c r="CE8" s="494"/>
      <c r="CF8" s="494"/>
      <c r="CG8" s="494"/>
      <c r="CH8" s="494"/>
      <c r="CI8" s="494"/>
      <c r="CJ8" s="494"/>
      <c r="CK8" s="494"/>
      <c r="CL8" s="494"/>
      <c r="CM8" s="494"/>
      <c r="CN8" s="494"/>
      <c r="CO8" s="493"/>
      <c r="CP8" s="494"/>
      <c r="CQ8" s="494"/>
      <c r="CR8" s="494"/>
      <c r="CS8" s="494"/>
      <c r="CT8" s="494"/>
      <c r="CU8" s="494"/>
      <c r="CV8" s="494"/>
      <c r="CW8" s="494"/>
      <c r="CX8" s="494"/>
      <c r="CY8" s="494"/>
      <c r="CZ8" s="494"/>
      <c r="DA8" s="494"/>
    </row>
    <row r="9" spans="1:155" s="499" customFormat="1" ht="14.25">
      <c r="A9" s="820" t="s">
        <v>3866</v>
      </c>
      <c r="B9" s="495" t="s">
        <v>15</v>
      </c>
      <c r="C9" s="495" t="s">
        <v>15</v>
      </c>
      <c r="D9" s="495" t="s">
        <v>15</v>
      </c>
      <c r="E9" s="495" t="s">
        <v>15</v>
      </c>
      <c r="F9" s="495" t="s">
        <v>15</v>
      </c>
      <c r="G9" s="495" t="s">
        <v>15</v>
      </c>
      <c r="H9" s="495" t="s">
        <v>15</v>
      </c>
      <c r="I9" s="495" t="s">
        <v>15</v>
      </c>
      <c r="J9" s="495" t="s">
        <v>15</v>
      </c>
      <c r="K9" s="495" t="s">
        <v>15</v>
      </c>
      <c r="L9" s="495" t="s">
        <v>15</v>
      </c>
      <c r="M9" s="495" t="s">
        <v>15</v>
      </c>
      <c r="N9" s="495" t="s">
        <v>15</v>
      </c>
      <c r="O9" s="495" t="s">
        <v>15</v>
      </c>
      <c r="P9" s="495" t="s">
        <v>15</v>
      </c>
      <c r="Q9" s="495" t="s">
        <v>15</v>
      </c>
      <c r="R9" s="495" t="s">
        <v>15</v>
      </c>
      <c r="S9" s="495" t="s">
        <v>15</v>
      </c>
      <c r="T9" s="495" t="s">
        <v>15</v>
      </c>
      <c r="U9" s="495" t="s">
        <v>15</v>
      </c>
      <c r="V9" s="495" t="s">
        <v>15</v>
      </c>
      <c r="W9" s="495" t="s">
        <v>15</v>
      </c>
      <c r="X9" s="495" t="s">
        <v>15</v>
      </c>
      <c r="Y9" s="495" t="s">
        <v>15</v>
      </c>
      <c r="Z9" s="495" t="s">
        <v>15</v>
      </c>
      <c r="AA9" s="495" t="s">
        <v>15</v>
      </c>
      <c r="AB9" s="495" t="s">
        <v>15</v>
      </c>
      <c r="AC9" s="495" t="s">
        <v>15</v>
      </c>
      <c r="AD9" s="495" t="s">
        <v>15</v>
      </c>
      <c r="AE9" s="495" t="s">
        <v>15</v>
      </c>
      <c r="AF9" s="495" t="s">
        <v>15</v>
      </c>
      <c r="AG9" s="495" t="s">
        <v>15</v>
      </c>
      <c r="AH9" s="495" t="s">
        <v>15</v>
      </c>
      <c r="AI9" s="495" t="s">
        <v>15</v>
      </c>
      <c r="AJ9" s="495" t="s">
        <v>15</v>
      </c>
      <c r="AK9" s="495" t="s">
        <v>15</v>
      </c>
      <c r="AL9" s="495" t="s">
        <v>15</v>
      </c>
      <c r="AM9" s="495" t="s">
        <v>15</v>
      </c>
      <c r="AN9" s="495" t="s">
        <v>15</v>
      </c>
      <c r="AO9" s="495" t="s">
        <v>15</v>
      </c>
      <c r="AP9" s="495" t="s">
        <v>15</v>
      </c>
      <c r="AQ9" s="495" t="s">
        <v>15</v>
      </c>
      <c r="AR9" s="495" t="s">
        <v>15</v>
      </c>
      <c r="AS9" s="495" t="s">
        <v>15</v>
      </c>
      <c r="AT9" s="495" t="s">
        <v>15</v>
      </c>
      <c r="AU9" s="495" t="s">
        <v>15</v>
      </c>
      <c r="AV9" s="495" t="s">
        <v>15</v>
      </c>
      <c r="AW9" s="495" t="s">
        <v>15</v>
      </c>
      <c r="AX9" s="495" t="s">
        <v>15</v>
      </c>
      <c r="AY9" s="495" t="s">
        <v>15</v>
      </c>
      <c r="AZ9" s="495" t="s">
        <v>15</v>
      </c>
      <c r="BA9" s="495" t="s">
        <v>15</v>
      </c>
      <c r="BB9" s="495" t="s">
        <v>15</v>
      </c>
      <c r="BC9" s="495" t="s">
        <v>15</v>
      </c>
      <c r="BD9" s="495" t="s">
        <v>15</v>
      </c>
      <c r="BE9" s="495" t="s">
        <v>15</v>
      </c>
      <c r="BF9" s="495" t="s">
        <v>15</v>
      </c>
      <c r="BG9" s="495" t="s">
        <v>15</v>
      </c>
      <c r="BH9" s="495" t="s">
        <v>15</v>
      </c>
      <c r="BI9" s="495" t="s">
        <v>15</v>
      </c>
      <c r="BJ9" s="495" t="s">
        <v>15</v>
      </c>
      <c r="BK9" s="495" t="s">
        <v>15</v>
      </c>
      <c r="BL9" s="495" t="s">
        <v>15</v>
      </c>
      <c r="BM9" s="495" t="s">
        <v>15</v>
      </c>
      <c r="BN9" s="495" t="s">
        <v>15</v>
      </c>
      <c r="BO9" s="495" t="s">
        <v>15</v>
      </c>
      <c r="BP9" s="495" t="s">
        <v>15</v>
      </c>
      <c r="BQ9" s="495" t="s">
        <v>15</v>
      </c>
      <c r="BR9" s="495" t="s">
        <v>15</v>
      </c>
      <c r="BS9" s="495" t="s">
        <v>15</v>
      </c>
      <c r="BT9" s="495" t="s">
        <v>15</v>
      </c>
      <c r="BU9" s="495" t="s">
        <v>15</v>
      </c>
      <c r="BV9" s="495" t="s">
        <v>15</v>
      </c>
      <c r="BW9" s="495" t="s">
        <v>15</v>
      </c>
      <c r="BX9" s="495" t="s">
        <v>15</v>
      </c>
      <c r="BY9" s="495" t="s">
        <v>15</v>
      </c>
      <c r="BZ9" s="495" t="s">
        <v>15</v>
      </c>
      <c r="CA9" s="495" t="s">
        <v>15</v>
      </c>
      <c r="CB9" s="497">
        <v>1931.1452770000001</v>
      </c>
      <c r="CC9" s="495">
        <v>102.993489</v>
      </c>
      <c r="CD9" s="495">
        <v>96.430529000000007</v>
      </c>
      <c r="CE9" s="495">
        <v>135.87503700000002</v>
      </c>
      <c r="CF9" s="495">
        <v>135.93066666666667</v>
      </c>
      <c r="CG9" s="495">
        <v>118.06844266666667</v>
      </c>
      <c r="CH9" s="495">
        <v>157.42540166666669</v>
      </c>
      <c r="CI9" s="495">
        <v>175.69978333333336</v>
      </c>
      <c r="CJ9" s="495">
        <v>158.89925433333332</v>
      </c>
      <c r="CK9" s="495">
        <v>167.70142433333334</v>
      </c>
      <c r="CL9" s="495">
        <v>204.85516966666665</v>
      </c>
      <c r="CM9" s="495">
        <v>213.97356066666669</v>
      </c>
      <c r="CN9" s="495">
        <v>263.29251866666664</v>
      </c>
      <c r="CO9" s="497">
        <v>2793.4804840000002</v>
      </c>
      <c r="CP9" s="495">
        <v>153.28804633333334</v>
      </c>
      <c r="CQ9" s="495">
        <v>163.81158733333331</v>
      </c>
      <c r="CR9" s="495">
        <v>217.74359333333334</v>
      </c>
      <c r="CS9" s="495">
        <v>197.66201566666666</v>
      </c>
      <c r="CT9" s="495">
        <v>224.79439266666668</v>
      </c>
      <c r="CU9" s="495">
        <v>223.94261066666667</v>
      </c>
      <c r="CV9" s="495">
        <v>218.72799800000001</v>
      </c>
      <c r="CW9" s="495">
        <v>258.16367500000001</v>
      </c>
      <c r="CX9" s="495">
        <v>243.33167700000001</v>
      </c>
      <c r="CY9" s="495">
        <v>290.58925799999997</v>
      </c>
      <c r="CZ9" s="495">
        <v>268.86456299999998</v>
      </c>
      <c r="DA9" s="495">
        <v>332.56106699999998</v>
      </c>
    </row>
    <row r="10" spans="1:155" s="499" customFormat="1" ht="14.25">
      <c r="A10" s="820" t="s">
        <v>3867</v>
      </c>
      <c r="B10" s="497">
        <v>554.63926300000003</v>
      </c>
      <c r="C10" s="495">
        <v>33.418795999999993</v>
      </c>
      <c r="D10" s="495">
        <v>42.184234999999987</v>
      </c>
      <c r="E10" s="495">
        <v>47.982385999999991</v>
      </c>
      <c r="F10" s="495">
        <v>38.252309999999994</v>
      </c>
      <c r="G10" s="495">
        <v>39.725546000000001</v>
      </c>
      <c r="H10" s="495">
        <v>49.987529000000002</v>
      </c>
      <c r="I10" s="495">
        <v>39.730672999999996</v>
      </c>
      <c r="J10" s="495">
        <v>52.798491999999996</v>
      </c>
      <c r="K10" s="495">
        <v>46.865995000000005</v>
      </c>
      <c r="L10" s="495">
        <v>38.152544000000006</v>
      </c>
      <c r="M10" s="495">
        <v>56.558966999999996</v>
      </c>
      <c r="N10" s="495">
        <v>68.98178999999999</v>
      </c>
      <c r="O10" s="497">
        <v>467.24211700000001</v>
      </c>
      <c r="P10" s="495">
        <v>28.213207999999998</v>
      </c>
      <c r="Q10" s="495">
        <v>28.869855999999999</v>
      </c>
      <c r="R10" s="495">
        <v>44.238532999999997</v>
      </c>
      <c r="S10" s="495">
        <v>31.345499999999994</v>
      </c>
      <c r="T10" s="495">
        <v>37.508879</v>
      </c>
      <c r="U10" s="495">
        <v>35.170528999999995</v>
      </c>
      <c r="V10" s="495">
        <v>40.491386999999996</v>
      </c>
      <c r="W10" s="495">
        <v>36.466906999999999</v>
      </c>
      <c r="X10" s="495">
        <v>41.279311</v>
      </c>
      <c r="Y10" s="495">
        <v>44.539918000000007</v>
      </c>
      <c r="Z10" s="495">
        <v>42.326337000000009</v>
      </c>
      <c r="AA10" s="495">
        <v>56.791751999999988</v>
      </c>
      <c r="AB10" s="497">
        <v>586.66282000000012</v>
      </c>
      <c r="AC10" s="495">
        <v>38.390385000000009</v>
      </c>
      <c r="AD10" s="495">
        <v>32.558114000000003</v>
      </c>
      <c r="AE10" s="495">
        <v>63.590222999999995</v>
      </c>
      <c r="AF10" s="495">
        <v>47.567924000000005</v>
      </c>
      <c r="AG10" s="495">
        <v>36.720298999999997</v>
      </c>
      <c r="AH10" s="495">
        <v>47.303464999999996</v>
      </c>
      <c r="AI10" s="495">
        <v>46.231574000000002</v>
      </c>
      <c r="AJ10" s="495">
        <v>48.87323700000001</v>
      </c>
      <c r="AK10" s="495">
        <v>55.60312600000001</v>
      </c>
      <c r="AL10" s="495">
        <v>54.176261999999987</v>
      </c>
      <c r="AM10" s="495">
        <v>52.276507999999993</v>
      </c>
      <c r="AN10" s="495">
        <v>63.371702999999997</v>
      </c>
      <c r="AO10" s="497">
        <v>716.95976899999994</v>
      </c>
      <c r="AP10" s="495">
        <v>37.921485000000004</v>
      </c>
      <c r="AQ10" s="495">
        <v>29.157652999999996</v>
      </c>
      <c r="AR10" s="495">
        <v>58.810777000000009</v>
      </c>
      <c r="AS10" s="495">
        <v>54.839218000000002</v>
      </c>
      <c r="AT10" s="495">
        <v>56.309941999999999</v>
      </c>
      <c r="AU10" s="495">
        <v>56.551750000000013</v>
      </c>
      <c r="AV10" s="495">
        <v>62.833943000000005</v>
      </c>
      <c r="AW10" s="495">
        <v>59.110438000000002</v>
      </c>
      <c r="AX10" s="495">
        <v>70.966246999999981</v>
      </c>
      <c r="AY10" s="495">
        <v>78.736595000000008</v>
      </c>
      <c r="AZ10" s="495">
        <v>59.692975000000004</v>
      </c>
      <c r="BA10" s="495">
        <v>92.02874599999997</v>
      </c>
      <c r="BB10" s="497">
        <v>941.026252</v>
      </c>
      <c r="BC10" s="495">
        <v>50.656838000000008</v>
      </c>
      <c r="BD10" s="495">
        <v>58.581929999999986</v>
      </c>
      <c r="BE10" s="495">
        <v>87.38063099999998</v>
      </c>
      <c r="BF10" s="495">
        <v>74.770541000000009</v>
      </c>
      <c r="BG10" s="495">
        <v>67.582522999999995</v>
      </c>
      <c r="BH10" s="495">
        <v>83.355299999999971</v>
      </c>
      <c r="BI10" s="495">
        <v>74.527229999999975</v>
      </c>
      <c r="BJ10" s="495">
        <v>77.819359999999989</v>
      </c>
      <c r="BK10" s="495">
        <v>92.845919000000009</v>
      </c>
      <c r="BL10" s="495">
        <v>87.235485000000011</v>
      </c>
      <c r="BM10" s="495">
        <v>85.425183999999987</v>
      </c>
      <c r="BN10" s="495">
        <v>100.84531100000002</v>
      </c>
      <c r="BO10" s="497">
        <v>1101.3336759999997</v>
      </c>
      <c r="BP10" s="495">
        <v>83.652535999999984</v>
      </c>
      <c r="BQ10" s="495">
        <v>70.156419999999997</v>
      </c>
      <c r="BR10" s="495">
        <v>85.980805999999987</v>
      </c>
      <c r="BS10" s="495">
        <v>79.876250999999982</v>
      </c>
      <c r="BT10" s="495">
        <v>73.811442999999997</v>
      </c>
      <c r="BU10" s="495">
        <v>94.19312699999999</v>
      </c>
      <c r="BV10" s="495">
        <v>84.017344000000008</v>
      </c>
      <c r="BW10" s="495">
        <v>87.680729999999983</v>
      </c>
      <c r="BX10" s="495">
        <v>106.36480499999999</v>
      </c>
      <c r="BY10" s="495">
        <v>102.70202999999998</v>
      </c>
      <c r="BZ10" s="495">
        <v>103.14688900000002</v>
      </c>
      <c r="CA10" s="495">
        <v>129.751295</v>
      </c>
      <c r="CB10" s="497">
        <v>1718.1966769999997</v>
      </c>
      <c r="CC10" s="495">
        <v>92.311888999999994</v>
      </c>
      <c r="CD10" s="495">
        <v>85.74892899999999</v>
      </c>
      <c r="CE10" s="495">
        <v>125.19343699999996</v>
      </c>
      <c r="CF10" s="495">
        <v>122.52659999999996</v>
      </c>
      <c r="CG10" s="495">
        <v>104.66437599999999</v>
      </c>
      <c r="CH10" s="495">
        <v>144.02133499999999</v>
      </c>
      <c r="CI10" s="495">
        <v>156.60474999999997</v>
      </c>
      <c r="CJ10" s="495">
        <v>139.80422099999998</v>
      </c>
      <c r="CK10" s="495">
        <v>148.606391</v>
      </c>
      <c r="CL10" s="495">
        <v>177.05300300000002</v>
      </c>
      <c r="CM10" s="495">
        <v>186.17139399999999</v>
      </c>
      <c r="CN10" s="495">
        <v>235.49035200000003</v>
      </c>
      <c r="CO10" s="497">
        <v>2416.9906839999985</v>
      </c>
      <c r="CP10" s="495">
        <v>137.81041299999998</v>
      </c>
      <c r="CQ10" s="495">
        <v>148.33395400000001</v>
      </c>
      <c r="CR10" s="495">
        <v>202.26595999999998</v>
      </c>
      <c r="CS10" s="495">
        <v>167.08254899999997</v>
      </c>
      <c r="CT10" s="495">
        <v>194.21492600000002</v>
      </c>
      <c r="CU10" s="495">
        <v>193.36314400000001</v>
      </c>
      <c r="CV10" s="495">
        <v>187.9446979999999</v>
      </c>
      <c r="CW10" s="495">
        <v>227.38037500000002</v>
      </c>
      <c r="CX10" s="495">
        <v>212.54837699999993</v>
      </c>
      <c r="CY10" s="495">
        <v>241.93305800000005</v>
      </c>
      <c r="CZ10" s="495">
        <v>220.20836299999999</v>
      </c>
      <c r="DA10" s="495">
        <v>283.90486699999997</v>
      </c>
    </row>
    <row r="11" spans="1:155" s="486" customFormat="1" ht="12.75">
      <c r="A11" s="821" t="s">
        <v>3338</v>
      </c>
      <c r="B11" s="513">
        <v>4.2501979999999993</v>
      </c>
      <c r="C11" s="500">
        <v>0.22891800000000001</v>
      </c>
      <c r="D11" s="500">
        <v>0.39582299999999998</v>
      </c>
      <c r="E11" s="500">
        <v>0.30158599999999997</v>
      </c>
      <c r="F11" s="500">
        <v>0.41238999999999998</v>
      </c>
      <c r="G11" s="500">
        <v>0.20338799999999999</v>
      </c>
      <c r="H11" s="500">
        <v>0.169186</v>
      </c>
      <c r="I11" s="500">
        <v>0.30924099999999999</v>
      </c>
      <c r="J11" s="500">
        <v>0.31965099999999996</v>
      </c>
      <c r="K11" s="500">
        <v>0.28116999999999998</v>
      </c>
      <c r="L11" s="500">
        <v>0.48188600000000004</v>
      </c>
      <c r="M11" s="500">
        <v>0.65902899999999998</v>
      </c>
      <c r="N11" s="500">
        <v>0.48792999999999997</v>
      </c>
      <c r="O11" s="513">
        <v>3.2812619999999999</v>
      </c>
      <c r="P11" s="500">
        <v>0.37382499999999991</v>
      </c>
      <c r="Q11" s="500">
        <v>0.396505</v>
      </c>
      <c r="R11" s="500">
        <v>0.24384</v>
      </c>
      <c r="S11" s="500">
        <v>0.17929699999999996</v>
      </c>
      <c r="T11" s="500">
        <v>9.4316999999999998E-2</v>
      </c>
      <c r="U11" s="500">
        <v>0.28698499999999999</v>
      </c>
      <c r="V11" s="500">
        <v>0.14145199999999999</v>
      </c>
      <c r="W11" s="500">
        <v>0.39069799999999999</v>
      </c>
      <c r="X11" s="500">
        <v>0.215972</v>
      </c>
      <c r="Y11" s="500">
        <v>0.22142000000000001</v>
      </c>
      <c r="Z11" s="500">
        <v>0.22316400000000003</v>
      </c>
      <c r="AA11" s="500">
        <v>0.51378699999999999</v>
      </c>
      <c r="AB11" s="513">
        <v>3.2827470000000001</v>
      </c>
      <c r="AC11" s="500">
        <v>0.16525199999999998</v>
      </c>
      <c r="AD11" s="500">
        <v>0.40579399999999999</v>
      </c>
      <c r="AE11" s="500">
        <v>0.262596</v>
      </c>
      <c r="AF11" s="500">
        <v>0.12207499999999999</v>
      </c>
      <c r="AG11" s="500">
        <v>7.7287999999999996E-2</v>
      </c>
      <c r="AH11" s="500">
        <v>0.23436699999999999</v>
      </c>
      <c r="AI11" s="500">
        <v>0.27032400000000001</v>
      </c>
      <c r="AJ11" s="500">
        <v>0.13924599999999998</v>
      </c>
      <c r="AK11" s="500">
        <v>0.28592699999999999</v>
      </c>
      <c r="AL11" s="500">
        <v>0.381212</v>
      </c>
      <c r="AM11" s="500">
        <v>0.32570099999999996</v>
      </c>
      <c r="AN11" s="500">
        <v>0.61296499999999998</v>
      </c>
      <c r="AO11" s="513">
        <v>5.8513829999999993</v>
      </c>
      <c r="AP11" s="500">
        <v>0.27989399999999998</v>
      </c>
      <c r="AQ11" s="500">
        <v>0.47792800000000002</v>
      </c>
      <c r="AR11" s="500">
        <v>0.34222199999999992</v>
      </c>
      <c r="AS11" s="500">
        <v>0.47586599999999996</v>
      </c>
      <c r="AT11" s="500">
        <v>0.31939600000000001</v>
      </c>
      <c r="AU11" s="500">
        <v>0.71310299999999993</v>
      </c>
      <c r="AV11" s="500">
        <v>0.39801599999999998</v>
      </c>
      <c r="AW11" s="500">
        <v>0.44081899999999996</v>
      </c>
      <c r="AX11" s="500">
        <v>0.44803099999999996</v>
      </c>
      <c r="AY11" s="500">
        <v>0.84964499999999998</v>
      </c>
      <c r="AZ11" s="500">
        <v>0.27750799999999998</v>
      </c>
      <c r="BA11" s="500">
        <v>0.828955</v>
      </c>
      <c r="BB11" s="513">
        <v>7.8968219999999993</v>
      </c>
      <c r="BC11" s="500">
        <v>0.43718499999999999</v>
      </c>
      <c r="BD11" s="500">
        <v>0.86934800000000001</v>
      </c>
      <c r="BE11" s="500">
        <v>0.55471599999999999</v>
      </c>
      <c r="BF11" s="500">
        <v>0.39563499999999996</v>
      </c>
      <c r="BG11" s="500">
        <v>0.43420899999999996</v>
      </c>
      <c r="BH11" s="500">
        <v>0.42781999999999998</v>
      </c>
      <c r="BI11" s="500">
        <v>0.84247299999999992</v>
      </c>
      <c r="BJ11" s="500">
        <v>0.58488899999999999</v>
      </c>
      <c r="BK11" s="500">
        <v>1.0642309999999999</v>
      </c>
      <c r="BL11" s="500">
        <v>0.33929200000000004</v>
      </c>
      <c r="BM11" s="500">
        <v>0.7989409999999999</v>
      </c>
      <c r="BN11" s="500">
        <v>1.148083</v>
      </c>
      <c r="BO11" s="513">
        <v>11.906305</v>
      </c>
      <c r="BP11" s="500">
        <v>0.63466999999999996</v>
      </c>
      <c r="BQ11" s="500">
        <v>1.1099619999999999</v>
      </c>
      <c r="BR11" s="500">
        <v>0.96679499999999985</v>
      </c>
      <c r="BS11" s="500">
        <v>0.91329499999999997</v>
      </c>
      <c r="BT11" s="500">
        <v>0.78820999999999997</v>
      </c>
      <c r="BU11" s="500">
        <v>0.85617299999999996</v>
      </c>
      <c r="BV11" s="500">
        <v>1.119113</v>
      </c>
      <c r="BW11" s="500">
        <v>0.54100799999999993</v>
      </c>
      <c r="BX11" s="500">
        <v>1.3193089999999998</v>
      </c>
      <c r="BY11" s="500">
        <v>0.98389399999999994</v>
      </c>
      <c r="BZ11" s="500">
        <v>0.9775069999999999</v>
      </c>
      <c r="CA11" s="500">
        <v>1.696369</v>
      </c>
      <c r="CB11" s="513">
        <v>22.869794000000002</v>
      </c>
      <c r="CC11" s="500">
        <v>1.1590259999999999</v>
      </c>
      <c r="CD11" s="500">
        <v>0.99934299999999998</v>
      </c>
      <c r="CE11" s="500">
        <v>1.8792359999999999</v>
      </c>
      <c r="CF11" s="500">
        <v>1.3658320000000002</v>
      </c>
      <c r="CG11" s="500">
        <v>1.740272</v>
      </c>
      <c r="CH11" s="500">
        <v>1.6910719999999997</v>
      </c>
      <c r="CI11" s="500">
        <v>1.7723309999999999</v>
      </c>
      <c r="CJ11" s="500">
        <v>3.157934</v>
      </c>
      <c r="CK11" s="500">
        <v>2.2950879999999998</v>
      </c>
      <c r="CL11" s="500">
        <v>1.5625439999999999</v>
      </c>
      <c r="CM11" s="500">
        <v>2.3433619999999999</v>
      </c>
      <c r="CN11" s="500">
        <v>2.9037539999999997</v>
      </c>
      <c r="CO11" s="513">
        <v>40.729921999999995</v>
      </c>
      <c r="CP11" s="500">
        <v>3.1293449999999994</v>
      </c>
      <c r="CQ11" s="500">
        <v>2.2426119999999998</v>
      </c>
      <c r="CR11" s="500">
        <v>2.705756</v>
      </c>
      <c r="CS11" s="500">
        <v>1.9755519999999998</v>
      </c>
      <c r="CT11" s="500">
        <v>2.3206479999999998</v>
      </c>
      <c r="CU11" s="500">
        <v>2.6240019999999999</v>
      </c>
      <c r="CV11" s="500">
        <v>2.9929539999999997</v>
      </c>
      <c r="CW11" s="500">
        <v>4.5360939999999994</v>
      </c>
      <c r="CX11" s="500">
        <v>4.5660299999999996</v>
      </c>
      <c r="CY11" s="500">
        <v>3.9584569999999997</v>
      </c>
      <c r="CZ11" s="500">
        <v>4.3727960000000001</v>
      </c>
      <c r="DA11" s="500">
        <v>5.3056760000000001</v>
      </c>
    </row>
    <row r="12" spans="1:155" s="486" customFormat="1" ht="12.75">
      <c r="A12" s="821" t="s">
        <v>3339</v>
      </c>
      <c r="B12" s="513">
        <v>42.285459999999986</v>
      </c>
      <c r="C12" s="500">
        <v>5.4356539999999995</v>
      </c>
      <c r="D12" s="500">
        <v>7.5842339999999986</v>
      </c>
      <c r="E12" s="500">
        <v>3.9987189999999999</v>
      </c>
      <c r="F12" s="500">
        <v>1.3980089999999998</v>
      </c>
      <c r="G12" s="500">
        <v>1.3921619999999999</v>
      </c>
      <c r="H12" s="500">
        <v>1.6707989999999997</v>
      </c>
      <c r="I12" s="500">
        <v>0.92767199999999983</v>
      </c>
      <c r="J12" s="500">
        <v>0.86923799999999996</v>
      </c>
      <c r="K12" s="500">
        <v>0.55589199999999994</v>
      </c>
      <c r="L12" s="500">
        <v>1.010346</v>
      </c>
      <c r="M12" s="500">
        <v>9.2754459999999987</v>
      </c>
      <c r="N12" s="500">
        <v>8.1672890000000002</v>
      </c>
      <c r="O12" s="513">
        <v>15.537043000000001</v>
      </c>
      <c r="P12" s="500">
        <v>1.1495070000000001</v>
      </c>
      <c r="Q12" s="500">
        <v>1.1459169999999999</v>
      </c>
      <c r="R12" s="500">
        <v>0.77670500000000009</v>
      </c>
      <c r="S12" s="500">
        <v>1.1557299999999999</v>
      </c>
      <c r="T12" s="500">
        <v>1.4644759999999999</v>
      </c>
      <c r="U12" s="500">
        <v>0.89260299999999981</v>
      </c>
      <c r="V12" s="500">
        <v>0.90123099999999989</v>
      </c>
      <c r="W12" s="500">
        <v>1.106427</v>
      </c>
      <c r="X12" s="500">
        <v>0.98243099999999994</v>
      </c>
      <c r="Y12" s="500">
        <v>1.734305</v>
      </c>
      <c r="Z12" s="500">
        <v>1.8010549999999999</v>
      </c>
      <c r="AA12" s="500">
        <v>2.4266559999999999</v>
      </c>
      <c r="AB12" s="513">
        <v>21.699430999999997</v>
      </c>
      <c r="AC12" s="500">
        <v>2.579107</v>
      </c>
      <c r="AD12" s="500">
        <v>2.2327509999999999</v>
      </c>
      <c r="AE12" s="500">
        <v>1.5584460000000002</v>
      </c>
      <c r="AF12" s="500">
        <v>2.0916349999999997</v>
      </c>
      <c r="AG12" s="500">
        <v>2.762324</v>
      </c>
      <c r="AH12" s="500">
        <v>2.6023340000000004</v>
      </c>
      <c r="AI12" s="500">
        <v>2.3056929999999998</v>
      </c>
      <c r="AJ12" s="500">
        <v>0.82030800000000004</v>
      </c>
      <c r="AK12" s="500">
        <v>0.83087</v>
      </c>
      <c r="AL12" s="500">
        <v>0.87298100000000001</v>
      </c>
      <c r="AM12" s="500">
        <v>1.3786910000000001</v>
      </c>
      <c r="AN12" s="500">
        <v>1.664291</v>
      </c>
      <c r="AO12" s="513">
        <v>16.151264999999999</v>
      </c>
      <c r="AP12" s="500">
        <v>1.1648000000000001</v>
      </c>
      <c r="AQ12" s="500">
        <v>1.0055239999999999</v>
      </c>
      <c r="AR12" s="500">
        <v>1.5589309999999998</v>
      </c>
      <c r="AS12" s="500">
        <v>1.2189919999999999</v>
      </c>
      <c r="AT12" s="500">
        <v>1.4901739999999999</v>
      </c>
      <c r="AU12" s="500">
        <v>1.500119</v>
      </c>
      <c r="AV12" s="500">
        <v>1.3045179999999998</v>
      </c>
      <c r="AW12" s="500">
        <v>0.65103999999999995</v>
      </c>
      <c r="AX12" s="500">
        <v>0.67953699999999995</v>
      </c>
      <c r="AY12" s="500">
        <v>1.663359</v>
      </c>
      <c r="AZ12" s="500">
        <v>1.9189939999999999</v>
      </c>
      <c r="BA12" s="500">
        <v>1.9952770000000002</v>
      </c>
      <c r="BB12" s="513">
        <v>22.981119999999997</v>
      </c>
      <c r="BC12" s="500">
        <v>1.1137429999999999</v>
      </c>
      <c r="BD12" s="500">
        <v>1.8352619999999999</v>
      </c>
      <c r="BE12" s="500">
        <v>2.4643189999999997</v>
      </c>
      <c r="BF12" s="500">
        <v>1.3676949999999999</v>
      </c>
      <c r="BG12" s="500">
        <v>1.5814439999999998</v>
      </c>
      <c r="BH12" s="500">
        <v>1.6058750000000002</v>
      </c>
      <c r="BI12" s="500">
        <v>1.2181569999999999</v>
      </c>
      <c r="BJ12" s="500">
        <v>0.80080000000000018</v>
      </c>
      <c r="BK12" s="500">
        <v>2.6821389999999998</v>
      </c>
      <c r="BL12" s="500">
        <v>1.9294009999999999</v>
      </c>
      <c r="BM12" s="500">
        <v>2.2409110000000001</v>
      </c>
      <c r="BN12" s="500">
        <v>4.1413739999999999</v>
      </c>
      <c r="BO12" s="513">
        <v>40.635976999999997</v>
      </c>
      <c r="BP12" s="500">
        <v>2.1530629999999999</v>
      </c>
      <c r="BQ12" s="500">
        <v>2.688507</v>
      </c>
      <c r="BR12" s="500">
        <v>4.1318609999999998</v>
      </c>
      <c r="BS12" s="500">
        <v>3.7467959999999998</v>
      </c>
      <c r="BT12" s="500">
        <v>3.2533159999999999</v>
      </c>
      <c r="BU12" s="500">
        <v>3.0820689999999997</v>
      </c>
      <c r="BV12" s="500">
        <v>2.0488439999999999</v>
      </c>
      <c r="BW12" s="500">
        <v>2.36877</v>
      </c>
      <c r="BX12" s="500">
        <v>2.9922610000000005</v>
      </c>
      <c r="BY12" s="500">
        <v>4.0448819999999994</v>
      </c>
      <c r="BZ12" s="500">
        <v>5.0508809999999995</v>
      </c>
      <c r="CA12" s="500">
        <v>5.0747270000000002</v>
      </c>
      <c r="CB12" s="513">
        <v>62.615299999999991</v>
      </c>
      <c r="CC12" s="500">
        <v>4.358034</v>
      </c>
      <c r="CD12" s="500">
        <v>4.2586829999999996</v>
      </c>
      <c r="CE12" s="500">
        <v>5.0103</v>
      </c>
      <c r="CF12" s="500">
        <v>3.8669700000000002</v>
      </c>
      <c r="CG12" s="500">
        <v>3.3845579999999997</v>
      </c>
      <c r="CH12" s="500">
        <v>5.2516089999999993</v>
      </c>
      <c r="CI12" s="500">
        <v>4.0194079999999994</v>
      </c>
      <c r="CJ12" s="500">
        <v>3.8625869999999995</v>
      </c>
      <c r="CK12" s="500">
        <v>6.418736</v>
      </c>
      <c r="CL12" s="500">
        <v>6.6548059999999998</v>
      </c>
      <c r="CM12" s="500">
        <v>7.348433</v>
      </c>
      <c r="CN12" s="500">
        <v>8.1811759999999989</v>
      </c>
      <c r="CO12" s="513">
        <v>119.13549300000001</v>
      </c>
      <c r="CP12" s="500">
        <v>5.3011339999999993</v>
      </c>
      <c r="CQ12" s="500">
        <v>7.7102779999999997</v>
      </c>
      <c r="CR12" s="500">
        <v>8.3111959999999989</v>
      </c>
      <c r="CS12" s="500">
        <v>5.9937519999999997</v>
      </c>
      <c r="CT12" s="500">
        <v>6.6070230000000008</v>
      </c>
      <c r="CU12" s="500">
        <v>5.7785209999999996</v>
      </c>
      <c r="CV12" s="500">
        <v>5.5174089999999998</v>
      </c>
      <c r="CW12" s="500">
        <v>5.4237229999999998</v>
      </c>
      <c r="CX12" s="500">
        <v>5.391265999999999</v>
      </c>
      <c r="CY12" s="500">
        <v>8.5925770000000004</v>
      </c>
      <c r="CZ12" s="500">
        <v>22.800649999999997</v>
      </c>
      <c r="DA12" s="500">
        <v>31.707963999999997</v>
      </c>
    </row>
    <row r="13" spans="1:155" s="486" customFormat="1" ht="12.75">
      <c r="A13" s="821" t="s">
        <v>3340</v>
      </c>
      <c r="B13" s="513">
        <v>3.6832359999999991</v>
      </c>
      <c r="C13" s="500">
        <v>0.622336</v>
      </c>
      <c r="D13" s="500">
        <v>5.5493999999999995E-2</v>
      </c>
      <c r="E13" s="500">
        <v>0.32574700000000001</v>
      </c>
      <c r="F13" s="500">
        <v>0.19012999999999999</v>
      </c>
      <c r="G13" s="500">
        <v>0.294624</v>
      </c>
      <c r="H13" s="500">
        <v>0.41875700000000005</v>
      </c>
      <c r="I13" s="500">
        <v>0.266654</v>
      </c>
      <c r="J13" s="500">
        <v>0.36563599999999996</v>
      </c>
      <c r="K13" s="500">
        <v>0.21746799999999999</v>
      </c>
      <c r="L13" s="500">
        <v>0.161108</v>
      </c>
      <c r="M13" s="500">
        <v>0.30405699999999997</v>
      </c>
      <c r="N13" s="500">
        <v>0.461225</v>
      </c>
      <c r="O13" s="513">
        <v>3.8548019999999998</v>
      </c>
      <c r="P13" s="500">
        <v>0.23260499999999998</v>
      </c>
      <c r="Q13" s="500">
        <v>0.23677699999999999</v>
      </c>
      <c r="R13" s="500">
        <v>0.22758</v>
      </c>
      <c r="S13" s="500">
        <v>0.15445</v>
      </c>
      <c r="T13" s="500">
        <v>0.28086499999999998</v>
      </c>
      <c r="U13" s="500">
        <v>0.28122900000000001</v>
      </c>
      <c r="V13" s="500">
        <v>0.37493399999999999</v>
      </c>
      <c r="W13" s="500">
        <v>0.38181899999999996</v>
      </c>
      <c r="X13" s="500">
        <v>0.45403799999999994</v>
      </c>
      <c r="Y13" s="500">
        <v>0.48174299999999998</v>
      </c>
      <c r="Z13" s="500">
        <v>0.309137</v>
      </c>
      <c r="AA13" s="500">
        <v>0.43962499999999999</v>
      </c>
      <c r="AB13" s="513">
        <v>4.9693349999999992</v>
      </c>
      <c r="AC13" s="500">
        <v>0.47905399999999998</v>
      </c>
      <c r="AD13" s="500">
        <v>0.35184599999999994</v>
      </c>
      <c r="AE13" s="500">
        <v>0.68736400000000009</v>
      </c>
      <c r="AF13" s="500">
        <v>0.289408</v>
      </c>
      <c r="AG13" s="500">
        <v>0.37830900000000001</v>
      </c>
      <c r="AH13" s="500">
        <v>0.30307899999999999</v>
      </c>
      <c r="AI13" s="500">
        <v>0.36397199999999996</v>
      </c>
      <c r="AJ13" s="500">
        <v>0.2601</v>
      </c>
      <c r="AK13" s="500">
        <v>0.30654799999999999</v>
      </c>
      <c r="AL13" s="500">
        <v>0.29290899999999997</v>
      </c>
      <c r="AM13" s="500">
        <v>0.57463799999999998</v>
      </c>
      <c r="AN13" s="500">
        <v>0.68210799999999994</v>
      </c>
      <c r="AO13" s="513">
        <v>10.780669999999997</v>
      </c>
      <c r="AP13" s="500">
        <v>0.586978</v>
      </c>
      <c r="AQ13" s="500">
        <v>0.73203099999999988</v>
      </c>
      <c r="AR13" s="500">
        <v>3.2991889999999997</v>
      </c>
      <c r="AS13" s="500">
        <v>0.82030000000000003</v>
      </c>
      <c r="AT13" s="500">
        <v>0.66192200000000001</v>
      </c>
      <c r="AU13" s="500">
        <v>0.42816100000000001</v>
      </c>
      <c r="AV13" s="500">
        <v>0.67275099999999999</v>
      </c>
      <c r="AW13" s="500">
        <v>0.93284400000000001</v>
      </c>
      <c r="AX13" s="500">
        <v>0.55979899999999994</v>
      </c>
      <c r="AY13" s="500">
        <v>0.69405199999999989</v>
      </c>
      <c r="AZ13" s="500">
        <v>0.67604999999999993</v>
      </c>
      <c r="BA13" s="500">
        <v>0.71659299999999992</v>
      </c>
      <c r="BB13" s="513">
        <v>13.783766999999997</v>
      </c>
      <c r="BC13" s="500">
        <v>0.86074799999999996</v>
      </c>
      <c r="BD13" s="500">
        <v>0.83652599999999988</v>
      </c>
      <c r="BE13" s="500">
        <v>0.80437100000000006</v>
      </c>
      <c r="BF13" s="500">
        <v>1.5837459999999999</v>
      </c>
      <c r="BG13" s="500">
        <v>1.181149</v>
      </c>
      <c r="BH13" s="500">
        <v>1.2955179999999999</v>
      </c>
      <c r="BI13" s="500">
        <v>2.7724059999999997</v>
      </c>
      <c r="BJ13" s="500">
        <v>1.353138</v>
      </c>
      <c r="BK13" s="500">
        <v>0.81253199999999992</v>
      </c>
      <c r="BL13" s="500">
        <v>0.82063199999999992</v>
      </c>
      <c r="BM13" s="500">
        <v>0.70763799999999999</v>
      </c>
      <c r="BN13" s="500">
        <v>0.75536300000000001</v>
      </c>
      <c r="BO13" s="513">
        <v>13.310706</v>
      </c>
      <c r="BP13" s="500">
        <v>0.57328899999999994</v>
      </c>
      <c r="BQ13" s="500">
        <v>0.94044799999999995</v>
      </c>
      <c r="BR13" s="500">
        <v>1.2273859999999999</v>
      </c>
      <c r="BS13" s="500">
        <v>0.92122799999999994</v>
      </c>
      <c r="BT13" s="500">
        <v>1.089129</v>
      </c>
      <c r="BU13" s="500">
        <v>0.98507499999999992</v>
      </c>
      <c r="BV13" s="500">
        <v>1.115329</v>
      </c>
      <c r="BW13" s="500">
        <v>1.3202239999999998</v>
      </c>
      <c r="BX13" s="500">
        <v>1.253549</v>
      </c>
      <c r="BY13" s="500">
        <v>1.1249210000000001</v>
      </c>
      <c r="BZ13" s="500">
        <v>1.2875000000000001</v>
      </c>
      <c r="CA13" s="500">
        <v>1.4726279999999996</v>
      </c>
      <c r="CB13" s="513">
        <v>21.321868999999996</v>
      </c>
      <c r="CC13" s="500">
        <v>1.441017</v>
      </c>
      <c r="CD13" s="500">
        <v>1.6219029999999999</v>
      </c>
      <c r="CE13" s="500">
        <v>1.6403829999999999</v>
      </c>
      <c r="CF13" s="500">
        <v>1.785671</v>
      </c>
      <c r="CG13" s="500">
        <v>1.8357059999999998</v>
      </c>
      <c r="CH13" s="500">
        <v>1.5681</v>
      </c>
      <c r="CI13" s="500">
        <v>1.4888210000000002</v>
      </c>
      <c r="CJ13" s="500">
        <v>1.272751</v>
      </c>
      <c r="CK13" s="500">
        <v>1.289426</v>
      </c>
      <c r="CL13" s="500">
        <v>2.1554340000000001</v>
      </c>
      <c r="CM13" s="500">
        <v>2.7643849999999999</v>
      </c>
      <c r="CN13" s="500">
        <v>2.458272</v>
      </c>
      <c r="CO13" s="513">
        <v>30.565324999999998</v>
      </c>
      <c r="CP13" s="500">
        <v>1.9723809999999999</v>
      </c>
      <c r="CQ13" s="500">
        <v>2.2645689999999998</v>
      </c>
      <c r="CR13" s="500">
        <v>1.9519949999999999</v>
      </c>
      <c r="CS13" s="500">
        <v>2.072155</v>
      </c>
      <c r="CT13" s="500">
        <v>2.5815839999999999</v>
      </c>
      <c r="CU13" s="500">
        <v>1.806578</v>
      </c>
      <c r="CV13" s="500">
        <v>2.4710909999999999</v>
      </c>
      <c r="CW13" s="500">
        <v>2.3100739999999997</v>
      </c>
      <c r="CX13" s="500">
        <v>2.1156809999999999</v>
      </c>
      <c r="CY13" s="500">
        <v>3.5881159999999999</v>
      </c>
      <c r="CZ13" s="500">
        <v>3.9907199999999996</v>
      </c>
      <c r="DA13" s="500">
        <v>3.4403809999999999</v>
      </c>
    </row>
    <row r="14" spans="1:155" s="486" customFormat="1" ht="12.75">
      <c r="A14" s="821" t="s">
        <v>3341</v>
      </c>
      <c r="B14" s="513">
        <v>30.988987000000002</v>
      </c>
      <c r="C14" s="500">
        <v>0.87392799999999993</v>
      </c>
      <c r="D14" s="500">
        <v>1.6637419999999998</v>
      </c>
      <c r="E14" s="500">
        <v>2.2724530000000001</v>
      </c>
      <c r="F14" s="500">
        <v>3.2654829999999997</v>
      </c>
      <c r="G14" s="500">
        <v>2.883696</v>
      </c>
      <c r="H14" s="500">
        <v>2.8882059999999994</v>
      </c>
      <c r="I14" s="500">
        <v>3.1379199999999998</v>
      </c>
      <c r="J14" s="500">
        <v>3.3916459999999997</v>
      </c>
      <c r="K14" s="500">
        <v>2.3482750000000001</v>
      </c>
      <c r="L14" s="500">
        <v>2.4518740000000001</v>
      </c>
      <c r="M14" s="500">
        <v>3.0728230000000001</v>
      </c>
      <c r="N14" s="500">
        <v>2.7389409999999996</v>
      </c>
      <c r="O14" s="513">
        <v>35.824922999999998</v>
      </c>
      <c r="P14" s="500">
        <v>1.6374719999999998</v>
      </c>
      <c r="Q14" s="500">
        <v>3.1413679999999999</v>
      </c>
      <c r="R14" s="500">
        <v>2.4360520000000001</v>
      </c>
      <c r="S14" s="500">
        <v>2.5570179999999998</v>
      </c>
      <c r="T14" s="500">
        <v>2.6577289999999998</v>
      </c>
      <c r="U14" s="500">
        <v>2.7163599999999999</v>
      </c>
      <c r="V14" s="500">
        <v>2.7454109999999998</v>
      </c>
      <c r="W14" s="500">
        <v>4.2269040000000002</v>
      </c>
      <c r="X14" s="500">
        <v>4.4028679999999998</v>
      </c>
      <c r="Y14" s="500">
        <v>2.2452779999999999</v>
      </c>
      <c r="Z14" s="500">
        <v>3.9624469999999996</v>
      </c>
      <c r="AA14" s="500">
        <v>3.0960159999999997</v>
      </c>
      <c r="AB14" s="513">
        <v>47.416646999999998</v>
      </c>
      <c r="AC14" s="500">
        <v>1.3826689999999999</v>
      </c>
      <c r="AD14" s="500">
        <v>4.612571</v>
      </c>
      <c r="AE14" s="500">
        <v>3.3322769999999995</v>
      </c>
      <c r="AF14" s="500">
        <v>2.7975170000000005</v>
      </c>
      <c r="AG14" s="500">
        <v>3.3216589999999995</v>
      </c>
      <c r="AH14" s="500">
        <v>3.8459819999999998</v>
      </c>
      <c r="AI14" s="500">
        <v>4.4893039999999997</v>
      </c>
      <c r="AJ14" s="500">
        <v>4.5295019999999999</v>
      </c>
      <c r="AK14" s="500">
        <v>4.4032219999999995</v>
      </c>
      <c r="AL14" s="500">
        <v>5.453481</v>
      </c>
      <c r="AM14" s="500">
        <v>3.5217319999999996</v>
      </c>
      <c r="AN14" s="500">
        <v>5.726731</v>
      </c>
      <c r="AO14" s="513">
        <v>59.516718999999995</v>
      </c>
      <c r="AP14" s="500">
        <v>3.1359629999999998</v>
      </c>
      <c r="AQ14" s="500">
        <v>2.4693399999999999</v>
      </c>
      <c r="AR14" s="500">
        <v>3.9706199999999994</v>
      </c>
      <c r="AS14" s="500">
        <v>5.6612789999999995</v>
      </c>
      <c r="AT14" s="500">
        <v>4.4994749999999994</v>
      </c>
      <c r="AU14" s="500">
        <v>5.3243909999999994</v>
      </c>
      <c r="AV14" s="500">
        <v>5.8180969999999999</v>
      </c>
      <c r="AW14" s="500">
        <v>6.064775</v>
      </c>
      <c r="AX14" s="500">
        <v>5.0228489999999999</v>
      </c>
      <c r="AY14" s="500">
        <v>5.9802479999999996</v>
      </c>
      <c r="AZ14" s="500">
        <v>5.0273589999999997</v>
      </c>
      <c r="BA14" s="500">
        <v>6.5423229999999997</v>
      </c>
      <c r="BB14" s="513">
        <v>83.016504999999995</v>
      </c>
      <c r="BC14" s="500">
        <v>4.0893839999999999</v>
      </c>
      <c r="BD14" s="500">
        <v>3.844395</v>
      </c>
      <c r="BE14" s="500">
        <v>5.1303799999999997</v>
      </c>
      <c r="BF14" s="500">
        <v>8.4166539999999994</v>
      </c>
      <c r="BG14" s="500">
        <v>6.5037139999999996</v>
      </c>
      <c r="BH14" s="500">
        <v>8.2609709999999996</v>
      </c>
      <c r="BI14" s="500">
        <v>7.9869889999999995</v>
      </c>
      <c r="BJ14" s="500">
        <v>7.0158319999999996</v>
      </c>
      <c r="BK14" s="500">
        <v>9.9647229999999993</v>
      </c>
      <c r="BL14" s="500">
        <v>6.1294149999999998</v>
      </c>
      <c r="BM14" s="500">
        <v>7.7375129999999999</v>
      </c>
      <c r="BN14" s="500">
        <v>7.9365349999999992</v>
      </c>
      <c r="BO14" s="513">
        <v>101.25982399999998</v>
      </c>
      <c r="BP14" s="500">
        <v>6.2199529999999994</v>
      </c>
      <c r="BQ14" s="500">
        <v>8.4088759999999994</v>
      </c>
      <c r="BR14" s="500">
        <v>7.0488809999999997</v>
      </c>
      <c r="BS14" s="500">
        <v>7.3396369999999997</v>
      </c>
      <c r="BT14" s="500">
        <v>6.9720010000000006</v>
      </c>
      <c r="BU14" s="500">
        <v>8.402194999999999</v>
      </c>
      <c r="BV14" s="500">
        <v>7.7285729999999999</v>
      </c>
      <c r="BW14" s="500">
        <v>10.121736</v>
      </c>
      <c r="BX14" s="500">
        <v>9.5384219999999988</v>
      </c>
      <c r="BY14" s="500">
        <v>9.166898999999999</v>
      </c>
      <c r="BZ14" s="500">
        <v>9.3369989999999987</v>
      </c>
      <c r="CA14" s="500">
        <v>10.975652</v>
      </c>
      <c r="CB14" s="513">
        <v>141.62336400000004</v>
      </c>
      <c r="CC14" s="500">
        <v>4.9929499999999996</v>
      </c>
      <c r="CD14" s="500">
        <v>8.0869409999999995</v>
      </c>
      <c r="CE14" s="500">
        <v>9.412431999999999</v>
      </c>
      <c r="CF14" s="500">
        <v>10.894176</v>
      </c>
      <c r="CG14" s="500">
        <v>11.775630999999999</v>
      </c>
      <c r="CH14" s="500">
        <v>15.668704999999999</v>
      </c>
      <c r="CI14" s="500">
        <v>17.336427</v>
      </c>
      <c r="CJ14" s="500">
        <v>13.797982999999999</v>
      </c>
      <c r="CK14" s="500">
        <v>9.3964169999999996</v>
      </c>
      <c r="CL14" s="500">
        <v>13.730872999999999</v>
      </c>
      <c r="CM14" s="500">
        <v>13.110982</v>
      </c>
      <c r="CN14" s="500">
        <v>13.419846999999999</v>
      </c>
      <c r="CO14" s="513">
        <v>185.646129</v>
      </c>
      <c r="CP14" s="500">
        <v>9.2495239999999992</v>
      </c>
      <c r="CQ14" s="500">
        <v>9.6493539999999989</v>
      </c>
      <c r="CR14" s="500">
        <v>12.174695999999999</v>
      </c>
      <c r="CS14" s="500">
        <v>15.023063</v>
      </c>
      <c r="CT14" s="500">
        <v>15.487743</v>
      </c>
      <c r="CU14" s="500">
        <v>15.882192</v>
      </c>
      <c r="CV14" s="500">
        <v>15.644900999999999</v>
      </c>
      <c r="CW14" s="500">
        <v>16.575340000000001</v>
      </c>
      <c r="CX14" s="500">
        <v>16.366409999999998</v>
      </c>
      <c r="CY14" s="500">
        <v>19.484289</v>
      </c>
      <c r="CZ14" s="500">
        <v>20.367341</v>
      </c>
      <c r="DA14" s="500">
        <v>19.741275999999999</v>
      </c>
    </row>
    <row r="15" spans="1:155" s="486" customFormat="1" ht="14.25">
      <c r="A15" s="821" t="s">
        <v>3342</v>
      </c>
      <c r="B15" s="513">
        <v>133.80307499999998</v>
      </c>
      <c r="C15" s="500">
        <v>6.7728359999999999</v>
      </c>
      <c r="D15" s="500">
        <v>5.9559290000000003</v>
      </c>
      <c r="E15" s="500">
        <v>15.832248</v>
      </c>
      <c r="F15" s="500">
        <v>6.6265199999999993</v>
      </c>
      <c r="G15" s="500">
        <v>5.655481</v>
      </c>
      <c r="H15" s="500">
        <v>14.295790999999999</v>
      </c>
      <c r="I15" s="500">
        <v>11.166364999999999</v>
      </c>
      <c r="J15" s="500">
        <v>7.8470830000000005</v>
      </c>
      <c r="K15" s="500">
        <v>15.343071</v>
      </c>
      <c r="L15" s="500">
        <v>9.5310659999999991</v>
      </c>
      <c r="M15" s="500">
        <v>8.521153</v>
      </c>
      <c r="N15" s="500">
        <v>26.255531999999999</v>
      </c>
      <c r="O15" s="513">
        <v>129.45736699999998</v>
      </c>
      <c r="P15" s="500">
        <v>5.5170909999999989</v>
      </c>
      <c r="Q15" s="500">
        <v>5.6924409999999996</v>
      </c>
      <c r="R15" s="500">
        <v>21.171959999999999</v>
      </c>
      <c r="S15" s="500">
        <v>6.5242789999999999</v>
      </c>
      <c r="T15" s="500">
        <v>6.1604380000000001</v>
      </c>
      <c r="U15" s="500">
        <v>11.622323</v>
      </c>
      <c r="V15" s="500">
        <v>8.0343999999999998</v>
      </c>
      <c r="W15" s="500">
        <v>8.2654149999999991</v>
      </c>
      <c r="X15" s="500">
        <v>13.055726</v>
      </c>
      <c r="Y15" s="500">
        <v>8.7918509999999994</v>
      </c>
      <c r="Z15" s="500">
        <v>11.472754999999999</v>
      </c>
      <c r="AA15" s="500">
        <v>23.148688000000003</v>
      </c>
      <c r="AB15" s="513">
        <v>163.38301199999998</v>
      </c>
      <c r="AC15" s="500">
        <v>10.405151999999998</v>
      </c>
      <c r="AD15" s="500">
        <v>7.7101129999999998</v>
      </c>
      <c r="AE15" s="500">
        <v>28.977684</v>
      </c>
      <c r="AF15" s="500">
        <v>8.5909569999999995</v>
      </c>
      <c r="AG15" s="500">
        <v>4.373399</v>
      </c>
      <c r="AH15" s="500">
        <v>16.28154</v>
      </c>
      <c r="AI15" s="500">
        <v>7.7703729999999993</v>
      </c>
      <c r="AJ15" s="500">
        <v>9.5315029999999989</v>
      </c>
      <c r="AK15" s="500">
        <v>20.222843999999998</v>
      </c>
      <c r="AL15" s="500">
        <v>16.32226</v>
      </c>
      <c r="AM15" s="500">
        <v>11.278732</v>
      </c>
      <c r="AN15" s="500">
        <v>21.918454999999998</v>
      </c>
      <c r="AO15" s="513">
        <v>195.55000799999999</v>
      </c>
      <c r="AP15" s="500">
        <v>6.9892550000000009</v>
      </c>
      <c r="AQ15" s="500">
        <v>5.0686140000000002</v>
      </c>
      <c r="AR15" s="500">
        <v>21.589537</v>
      </c>
      <c r="AS15" s="500">
        <v>15.115862999999999</v>
      </c>
      <c r="AT15" s="500">
        <v>12.105044999999997</v>
      </c>
      <c r="AU15" s="500">
        <v>16.367577000000001</v>
      </c>
      <c r="AV15" s="500">
        <v>13.691812000000001</v>
      </c>
      <c r="AW15" s="500">
        <v>14.648957000000001</v>
      </c>
      <c r="AX15" s="500">
        <v>21.866372999999999</v>
      </c>
      <c r="AY15" s="500">
        <v>19.926119</v>
      </c>
      <c r="AZ15" s="500">
        <v>13.519041999999999</v>
      </c>
      <c r="BA15" s="500">
        <v>34.661814</v>
      </c>
      <c r="BB15" s="513">
        <v>273.26361499999996</v>
      </c>
      <c r="BC15" s="500">
        <v>16.219162000000001</v>
      </c>
      <c r="BD15" s="500">
        <v>12.287602999999999</v>
      </c>
      <c r="BE15" s="500">
        <v>34.470051999999995</v>
      </c>
      <c r="BF15" s="500">
        <v>18.641684999999999</v>
      </c>
      <c r="BG15" s="500">
        <v>16.456958999999998</v>
      </c>
      <c r="BH15" s="500">
        <v>23.265171999999996</v>
      </c>
      <c r="BI15" s="500">
        <v>13.346931999999999</v>
      </c>
      <c r="BJ15" s="500">
        <v>18.528368999999998</v>
      </c>
      <c r="BK15" s="500">
        <v>29.225086999999998</v>
      </c>
      <c r="BL15" s="500">
        <v>31.997732999999997</v>
      </c>
      <c r="BM15" s="500">
        <v>26.622748999999999</v>
      </c>
      <c r="BN15" s="500">
        <v>32.202112</v>
      </c>
      <c r="BO15" s="513">
        <v>333.98004900000001</v>
      </c>
      <c r="BP15" s="500">
        <v>20.148258999999999</v>
      </c>
      <c r="BQ15" s="500">
        <v>16.486269</v>
      </c>
      <c r="BR15" s="500">
        <v>33.058503999999999</v>
      </c>
      <c r="BS15" s="500">
        <v>23.827211999999999</v>
      </c>
      <c r="BT15" s="500">
        <v>19.547447999999999</v>
      </c>
      <c r="BU15" s="500">
        <v>27.997501000000003</v>
      </c>
      <c r="BV15" s="500">
        <v>24.402721</v>
      </c>
      <c r="BW15" s="500">
        <v>23.487449999999999</v>
      </c>
      <c r="BX15" s="500">
        <v>38.507335999999995</v>
      </c>
      <c r="BY15" s="500">
        <v>26.305094999999998</v>
      </c>
      <c r="BZ15" s="500">
        <v>31.432116999999998</v>
      </c>
      <c r="CA15" s="500">
        <v>48.780136999999996</v>
      </c>
      <c r="CB15" s="513">
        <v>527.42632000000003</v>
      </c>
      <c r="CC15" s="500">
        <v>35.260394999999995</v>
      </c>
      <c r="CD15" s="500">
        <v>23.220354999999998</v>
      </c>
      <c r="CE15" s="500">
        <v>44.819808999999992</v>
      </c>
      <c r="CF15" s="500">
        <v>44.872130999999996</v>
      </c>
      <c r="CG15" s="500">
        <v>28.959875</v>
      </c>
      <c r="CH15" s="500">
        <v>45.753248000000006</v>
      </c>
      <c r="CI15" s="500">
        <v>48.899633999999999</v>
      </c>
      <c r="CJ15" s="500">
        <v>33.671129999999998</v>
      </c>
      <c r="CK15" s="500">
        <v>45.419291999999999</v>
      </c>
      <c r="CL15" s="500">
        <v>63.032654999999998</v>
      </c>
      <c r="CM15" s="500">
        <v>53.413773999999997</v>
      </c>
      <c r="CN15" s="500">
        <v>60.104022000000008</v>
      </c>
      <c r="CO15" s="513">
        <v>781.42932499999995</v>
      </c>
      <c r="CP15" s="500">
        <v>44.293402999999998</v>
      </c>
      <c r="CQ15" s="500">
        <v>51.333279999999995</v>
      </c>
      <c r="CR15" s="500">
        <v>89.737496999999991</v>
      </c>
      <c r="CS15" s="500">
        <v>48.17578799999999</v>
      </c>
      <c r="CT15" s="500">
        <v>54.317690999999996</v>
      </c>
      <c r="CU15" s="500">
        <v>55.840049</v>
      </c>
      <c r="CV15" s="500">
        <v>58.095977999999995</v>
      </c>
      <c r="CW15" s="500">
        <v>67.523718000000002</v>
      </c>
      <c r="CX15" s="500">
        <v>76.108699000000001</v>
      </c>
      <c r="CY15" s="500">
        <v>73.541950999999997</v>
      </c>
      <c r="CZ15" s="500">
        <v>59.999057999999998</v>
      </c>
      <c r="DA15" s="500">
        <v>102.46221300000001</v>
      </c>
    </row>
    <row r="16" spans="1:155" s="486" customFormat="1" ht="12.75">
      <c r="A16" s="821" t="s">
        <v>3343</v>
      </c>
      <c r="B16" s="513">
        <v>59.294220999999993</v>
      </c>
      <c r="C16" s="500">
        <v>2.9158230000000005</v>
      </c>
      <c r="D16" s="500">
        <v>10.714148</v>
      </c>
      <c r="E16" s="500">
        <v>3.5169119999999996</v>
      </c>
      <c r="F16" s="500">
        <v>3.7990249999999999</v>
      </c>
      <c r="G16" s="500">
        <v>4.6464989999999995</v>
      </c>
      <c r="H16" s="500">
        <v>3.024378</v>
      </c>
      <c r="I16" s="500">
        <v>4.5649449999999998</v>
      </c>
      <c r="J16" s="500">
        <v>8.4453099999999992</v>
      </c>
      <c r="K16" s="500">
        <v>3.0950569999999997</v>
      </c>
      <c r="L16" s="500">
        <v>3.973811</v>
      </c>
      <c r="M16" s="500">
        <v>5.7302590000000002</v>
      </c>
      <c r="N16" s="500">
        <v>4.8680539999999999</v>
      </c>
      <c r="O16" s="513">
        <v>67.303413999999989</v>
      </c>
      <c r="P16" s="500">
        <v>3.3685719999999999</v>
      </c>
      <c r="Q16" s="500">
        <v>2.8223009999999999</v>
      </c>
      <c r="R16" s="500">
        <v>4.2803329999999997</v>
      </c>
      <c r="S16" s="500">
        <v>4.8386199999999997</v>
      </c>
      <c r="T16" s="500">
        <v>9.0775759999999988</v>
      </c>
      <c r="U16" s="500">
        <v>3.7457309999999997</v>
      </c>
      <c r="V16" s="500">
        <v>6.3989649999999996</v>
      </c>
      <c r="W16" s="500">
        <v>2.9876689999999995</v>
      </c>
      <c r="X16" s="500">
        <v>5.3122199999999999</v>
      </c>
      <c r="Y16" s="500">
        <v>11.890258999999999</v>
      </c>
      <c r="Z16" s="500">
        <v>5.9064340000000009</v>
      </c>
      <c r="AA16" s="500">
        <v>6.6747339999999999</v>
      </c>
      <c r="AB16" s="513">
        <v>78.428335999999987</v>
      </c>
      <c r="AC16" s="500">
        <v>2.5012669999999999</v>
      </c>
      <c r="AD16" s="500">
        <v>4.2126419999999998</v>
      </c>
      <c r="AE16" s="500">
        <v>5.5591599999999994</v>
      </c>
      <c r="AF16" s="500">
        <v>8.7481080000000002</v>
      </c>
      <c r="AG16" s="500">
        <v>4.641438</v>
      </c>
      <c r="AH16" s="500">
        <v>4.9866130000000002</v>
      </c>
      <c r="AI16" s="500">
        <v>5.5197430000000001</v>
      </c>
      <c r="AJ16" s="500">
        <v>10.766746000000001</v>
      </c>
      <c r="AK16" s="500">
        <v>7.3741279999999998</v>
      </c>
      <c r="AL16" s="500">
        <v>5.671303</v>
      </c>
      <c r="AM16" s="500">
        <v>11.517453999999997</v>
      </c>
      <c r="AN16" s="500">
        <v>6.9297339999999998</v>
      </c>
      <c r="AO16" s="513">
        <v>91.745733000000001</v>
      </c>
      <c r="AP16" s="500">
        <v>4.6439589999999997</v>
      </c>
      <c r="AQ16" s="500">
        <v>4.0409350000000002</v>
      </c>
      <c r="AR16" s="500">
        <v>3.797898</v>
      </c>
      <c r="AS16" s="500">
        <v>7.2762789999999997</v>
      </c>
      <c r="AT16" s="500">
        <v>6.1725620000000001</v>
      </c>
      <c r="AU16" s="500">
        <v>5.6792109999999987</v>
      </c>
      <c r="AV16" s="500">
        <v>6.4527959999999993</v>
      </c>
      <c r="AW16" s="500">
        <v>7.7523659999999994</v>
      </c>
      <c r="AX16" s="500">
        <v>6.1837339999999994</v>
      </c>
      <c r="AY16" s="500">
        <v>15.475479999999999</v>
      </c>
      <c r="AZ16" s="500">
        <v>7.8367070000000005</v>
      </c>
      <c r="BA16" s="500">
        <v>16.433806000000001</v>
      </c>
      <c r="BB16" s="513">
        <v>112.93578299999999</v>
      </c>
      <c r="BC16" s="500">
        <v>6.7414249999999996</v>
      </c>
      <c r="BD16" s="500">
        <v>15.531716999999999</v>
      </c>
      <c r="BE16" s="500">
        <v>11.911156999999998</v>
      </c>
      <c r="BF16" s="500">
        <v>7.4350860000000001</v>
      </c>
      <c r="BG16" s="500">
        <v>8.3783409999999989</v>
      </c>
      <c r="BH16" s="500">
        <v>8.8706889999999987</v>
      </c>
      <c r="BI16" s="500">
        <v>7.86585</v>
      </c>
      <c r="BJ16" s="500">
        <v>7.8104589999999998</v>
      </c>
      <c r="BK16" s="500">
        <v>8.5950959999999998</v>
      </c>
      <c r="BL16" s="500">
        <v>9.9354409999999991</v>
      </c>
      <c r="BM16" s="500">
        <v>8.6450499999999995</v>
      </c>
      <c r="BN16" s="500">
        <v>11.215472</v>
      </c>
      <c r="BO16" s="513">
        <v>130.794217</v>
      </c>
      <c r="BP16" s="500">
        <v>11.928436999999999</v>
      </c>
      <c r="BQ16" s="500">
        <v>7.7976199999999993</v>
      </c>
      <c r="BR16" s="500">
        <v>8.3552749999999989</v>
      </c>
      <c r="BS16" s="500">
        <v>12.196596</v>
      </c>
      <c r="BT16" s="500">
        <v>8.8547419999999999</v>
      </c>
      <c r="BU16" s="500">
        <v>17.289155000000001</v>
      </c>
      <c r="BV16" s="500">
        <v>7.432461</v>
      </c>
      <c r="BW16" s="500">
        <v>12.459809</v>
      </c>
      <c r="BX16" s="500">
        <v>7.9287179999999999</v>
      </c>
      <c r="BY16" s="500">
        <v>13.294865999999999</v>
      </c>
      <c r="BZ16" s="500">
        <v>12.515663999999999</v>
      </c>
      <c r="CA16" s="500">
        <v>10.740873999999998</v>
      </c>
      <c r="CB16" s="513">
        <v>145.54258999999999</v>
      </c>
      <c r="CC16" s="500">
        <v>7.4040989999999995</v>
      </c>
      <c r="CD16" s="500">
        <v>9.5266059999999992</v>
      </c>
      <c r="CE16" s="500">
        <v>10.473654999999999</v>
      </c>
      <c r="CF16" s="500">
        <v>10.109425</v>
      </c>
      <c r="CG16" s="500">
        <v>8.8327369999999998</v>
      </c>
      <c r="CH16" s="500">
        <v>12.686368999999999</v>
      </c>
      <c r="CI16" s="500">
        <v>14.349437999999999</v>
      </c>
      <c r="CJ16" s="500">
        <v>11.980901999999999</v>
      </c>
      <c r="CK16" s="500">
        <v>14.974385</v>
      </c>
      <c r="CL16" s="500">
        <v>12.441679999999998</v>
      </c>
      <c r="CM16" s="500">
        <v>12.560217</v>
      </c>
      <c r="CN16" s="500">
        <v>20.203077</v>
      </c>
      <c r="CO16" s="513">
        <v>222.68674900000005</v>
      </c>
      <c r="CP16" s="500">
        <v>12.001441</v>
      </c>
      <c r="CQ16" s="500">
        <v>10.686513</v>
      </c>
      <c r="CR16" s="500">
        <v>14.808951</v>
      </c>
      <c r="CS16" s="500">
        <v>18.100807</v>
      </c>
      <c r="CT16" s="500">
        <v>16.612814999999998</v>
      </c>
      <c r="CU16" s="500">
        <v>18.379200000000001</v>
      </c>
      <c r="CV16" s="500">
        <v>16.866368999999999</v>
      </c>
      <c r="CW16" s="500">
        <v>16.140844999999999</v>
      </c>
      <c r="CX16" s="500">
        <v>18.643549999999998</v>
      </c>
      <c r="CY16" s="500">
        <v>35.877974999999999</v>
      </c>
      <c r="CZ16" s="500">
        <v>18.767879000000001</v>
      </c>
      <c r="DA16" s="500">
        <v>25.800404</v>
      </c>
    </row>
    <row r="17" spans="1:105" s="486" customFormat="1" ht="12.75">
      <c r="A17" s="821" t="s">
        <v>3344</v>
      </c>
      <c r="B17" s="513">
        <v>22.839812999999996</v>
      </c>
      <c r="C17" s="500">
        <v>1.2951169999999999</v>
      </c>
      <c r="D17" s="500">
        <v>1.1599249999999999</v>
      </c>
      <c r="E17" s="500">
        <v>1.539229</v>
      </c>
      <c r="F17" s="500">
        <v>1.0308759999999999</v>
      </c>
      <c r="G17" s="500">
        <v>2.7311929999999993</v>
      </c>
      <c r="H17" s="500">
        <v>1.9950839999999999</v>
      </c>
      <c r="I17" s="500">
        <v>2.7710749999999997</v>
      </c>
      <c r="J17" s="500">
        <v>2.6128399999999998</v>
      </c>
      <c r="K17" s="500">
        <v>2.2921100000000001</v>
      </c>
      <c r="L17" s="500">
        <v>1.6362859999999997</v>
      </c>
      <c r="M17" s="500">
        <v>1.6113309999999998</v>
      </c>
      <c r="N17" s="500">
        <v>2.1647469999999998</v>
      </c>
      <c r="O17" s="513">
        <v>21.964474999999997</v>
      </c>
      <c r="P17" s="500">
        <v>1.3040340000000001</v>
      </c>
      <c r="Q17" s="500">
        <v>0.92879400000000001</v>
      </c>
      <c r="R17" s="500">
        <v>1.2617829999999999</v>
      </c>
      <c r="S17" s="500">
        <v>1.8639070000000002</v>
      </c>
      <c r="T17" s="500">
        <v>1.219611</v>
      </c>
      <c r="U17" s="500">
        <v>1.8406719999999999</v>
      </c>
      <c r="V17" s="500">
        <v>3.5565929999999999</v>
      </c>
      <c r="W17" s="500">
        <v>2.2259150000000001</v>
      </c>
      <c r="X17" s="500">
        <v>1.6855929999999999</v>
      </c>
      <c r="Y17" s="500">
        <v>2.0359949999999998</v>
      </c>
      <c r="Z17" s="500">
        <v>2.0289259999999998</v>
      </c>
      <c r="AA17" s="500">
        <v>2.0126520000000001</v>
      </c>
      <c r="AB17" s="513">
        <v>24.926807</v>
      </c>
      <c r="AC17" s="500">
        <v>2.3026649999999997</v>
      </c>
      <c r="AD17" s="500">
        <v>1.2256959999999999</v>
      </c>
      <c r="AE17" s="500">
        <v>2.1405460000000001</v>
      </c>
      <c r="AF17" s="500">
        <v>2.075393</v>
      </c>
      <c r="AG17" s="500">
        <v>2.3543069999999999</v>
      </c>
      <c r="AH17" s="500">
        <v>1.8378219999999998</v>
      </c>
      <c r="AI17" s="500">
        <v>1.814211</v>
      </c>
      <c r="AJ17" s="500">
        <v>2.3734869999999999</v>
      </c>
      <c r="AK17" s="500">
        <v>1.811831</v>
      </c>
      <c r="AL17" s="500">
        <v>2.1561909999999997</v>
      </c>
      <c r="AM17" s="500">
        <v>2.1648009999999998</v>
      </c>
      <c r="AN17" s="500">
        <v>2.6698569999999999</v>
      </c>
      <c r="AO17" s="513">
        <v>38.296726</v>
      </c>
      <c r="AP17" s="500">
        <v>1.574557</v>
      </c>
      <c r="AQ17" s="500">
        <v>1.7374429999999998</v>
      </c>
      <c r="AR17" s="500">
        <v>2.8169559999999993</v>
      </c>
      <c r="AS17" s="500">
        <v>3.1079399999999997</v>
      </c>
      <c r="AT17" s="500">
        <v>3.3237889999999997</v>
      </c>
      <c r="AU17" s="500">
        <v>2.2383660000000001</v>
      </c>
      <c r="AV17" s="500">
        <v>3.3910069999999997</v>
      </c>
      <c r="AW17" s="500">
        <v>3.5038879999999999</v>
      </c>
      <c r="AX17" s="500">
        <v>3.9571509999999996</v>
      </c>
      <c r="AY17" s="500">
        <v>5.0685789999999997</v>
      </c>
      <c r="AZ17" s="500">
        <v>3.6178749999999997</v>
      </c>
      <c r="BA17" s="500">
        <v>3.9591749999999997</v>
      </c>
      <c r="BB17" s="513">
        <v>55.696020999999988</v>
      </c>
      <c r="BC17" s="500">
        <v>2.2812619999999999</v>
      </c>
      <c r="BD17" s="500">
        <v>2.5068969999999999</v>
      </c>
      <c r="BE17" s="500">
        <v>3.9200019999999993</v>
      </c>
      <c r="BF17" s="500">
        <v>5.8172159999999993</v>
      </c>
      <c r="BG17" s="500">
        <v>4.3211149999999998</v>
      </c>
      <c r="BH17" s="500">
        <v>4.9380199999999999</v>
      </c>
      <c r="BI17" s="500">
        <v>5.3810269999999996</v>
      </c>
      <c r="BJ17" s="500">
        <v>5.6300089999999985</v>
      </c>
      <c r="BK17" s="500">
        <v>6.0874189999999997</v>
      </c>
      <c r="BL17" s="500">
        <v>3.9687159999999992</v>
      </c>
      <c r="BM17" s="500">
        <v>6.4207959999999993</v>
      </c>
      <c r="BN17" s="500">
        <v>4.4235419999999994</v>
      </c>
      <c r="BO17" s="513">
        <v>60.061227000000002</v>
      </c>
      <c r="BP17" s="500">
        <v>3.3907989999999999</v>
      </c>
      <c r="BQ17" s="500">
        <v>3.8604919999999998</v>
      </c>
      <c r="BR17" s="500">
        <v>3.2702719999999998</v>
      </c>
      <c r="BS17" s="500">
        <v>4.9848809999999997</v>
      </c>
      <c r="BT17" s="500">
        <v>5.2785349999999998</v>
      </c>
      <c r="BU17" s="500">
        <v>4.4936859999999994</v>
      </c>
      <c r="BV17" s="500">
        <v>6.30077</v>
      </c>
      <c r="BW17" s="500">
        <v>7.425033</v>
      </c>
      <c r="BX17" s="500">
        <v>5.5511189999999999</v>
      </c>
      <c r="BY17" s="500">
        <v>5.8088329999999999</v>
      </c>
      <c r="BZ17" s="500">
        <v>4.9962919999999995</v>
      </c>
      <c r="CA17" s="500">
        <v>4.7005150000000002</v>
      </c>
      <c r="CB17" s="513">
        <v>85.173028999999985</v>
      </c>
      <c r="CC17" s="500">
        <v>4.0541219999999996</v>
      </c>
      <c r="CD17" s="500">
        <v>3.3960000000000004</v>
      </c>
      <c r="CE17" s="500">
        <v>7.7123069999999991</v>
      </c>
      <c r="CF17" s="500">
        <v>7.4816769999999995</v>
      </c>
      <c r="CG17" s="500">
        <v>7.0359249999999998</v>
      </c>
      <c r="CH17" s="500">
        <v>7.3948709999999993</v>
      </c>
      <c r="CI17" s="500">
        <v>5.6363769999999995</v>
      </c>
      <c r="CJ17" s="500">
        <v>9.6896349999999991</v>
      </c>
      <c r="CK17" s="500">
        <v>7.614026</v>
      </c>
      <c r="CL17" s="500">
        <v>6.8623240000000001</v>
      </c>
      <c r="CM17" s="500">
        <v>7.3702149999999991</v>
      </c>
      <c r="CN17" s="500">
        <v>10.925549999999998</v>
      </c>
      <c r="CO17" s="513">
        <v>104.78304899999999</v>
      </c>
      <c r="CP17" s="500">
        <v>8.6152699999999989</v>
      </c>
      <c r="CQ17" s="500">
        <v>9.682207</v>
      </c>
      <c r="CR17" s="500">
        <v>6.9311780000000001</v>
      </c>
      <c r="CS17" s="500">
        <v>8.2126229999999989</v>
      </c>
      <c r="CT17" s="500">
        <v>8.1251899999999999</v>
      </c>
      <c r="CU17" s="500">
        <v>10.181388</v>
      </c>
      <c r="CV17" s="500">
        <v>7.6440969999999995</v>
      </c>
      <c r="CW17" s="500">
        <v>8.8268559999999994</v>
      </c>
      <c r="CX17" s="500">
        <v>8.7610709999999994</v>
      </c>
      <c r="CY17" s="500">
        <v>9.7648429999999991</v>
      </c>
      <c r="CZ17" s="500">
        <v>8.9674689999999995</v>
      </c>
      <c r="DA17" s="500">
        <v>9.0708570000000002</v>
      </c>
    </row>
    <row r="18" spans="1:105" s="486" customFormat="1" ht="12.75">
      <c r="A18" s="821" t="s">
        <v>3345</v>
      </c>
      <c r="B18" s="513">
        <v>2.3052349999999997</v>
      </c>
      <c r="C18" s="500">
        <v>3.4780999999999999E-2</v>
      </c>
      <c r="D18" s="500">
        <v>8.4680000000000005E-2</v>
      </c>
      <c r="E18" s="500">
        <v>3.0058999999999999E-2</v>
      </c>
      <c r="F18" s="500">
        <v>4.9741999999999995E-2</v>
      </c>
      <c r="G18" s="500">
        <v>5.9505999999999996E-2</v>
      </c>
      <c r="H18" s="500">
        <v>5.5957999999999994E-2</v>
      </c>
      <c r="I18" s="500">
        <v>5.6874999999999988E-2</v>
      </c>
      <c r="J18" s="500">
        <v>0.44080900000000001</v>
      </c>
      <c r="K18" s="500">
        <v>0.30846999999999997</v>
      </c>
      <c r="L18" s="500">
        <v>0.25273200000000001</v>
      </c>
      <c r="M18" s="500">
        <v>0.31709499999999996</v>
      </c>
      <c r="N18" s="500">
        <v>0.61452799999999996</v>
      </c>
      <c r="O18" s="513">
        <v>4.1261009999999994</v>
      </c>
      <c r="P18" s="500">
        <v>0.26483799999999996</v>
      </c>
      <c r="Q18" s="500">
        <v>0.76934100000000005</v>
      </c>
      <c r="R18" s="500">
        <v>0.62903299999999995</v>
      </c>
      <c r="S18" s="500">
        <v>0.78491099999999991</v>
      </c>
      <c r="T18" s="500">
        <v>0.34176000000000001</v>
      </c>
      <c r="U18" s="500">
        <v>0.141815</v>
      </c>
      <c r="V18" s="500">
        <v>0.24448400000000001</v>
      </c>
      <c r="W18" s="500">
        <v>0.35016399999999998</v>
      </c>
      <c r="X18" s="500">
        <v>0.29357699999999998</v>
      </c>
      <c r="Y18" s="500">
        <v>6.1367999999999999E-2</v>
      </c>
      <c r="Z18" s="500">
        <v>6.7123000000000002E-2</v>
      </c>
      <c r="AA18" s="500">
        <v>0.17768699999999998</v>
      </c>
      <c r="AB18" s="513">
        <v>2.5676869999999994</v>
      </c>
      <c r="AC18" s="500">
        <v>0.26893400000000001</v>
      </c>
      <c r="AD18" s="500">
        <v>0.54011799999999999</v>
      </c>
      <c r="AE18" s="500">
        <v>0.22770799999999997</v>
      </c>
      <c r="AF18" s="500">
        <v>0.36418</v>
      </c>
      <c r="AG18" s="500">
        <v>0.23544499999999999</v>
      </c>
      <c r="AH18" s="500">
        <v>0.123097</v>
      </c>
      <c r="AI18" s="500">
        <v>0.12099499999999999</v>
      </c>
      <c r="AJ18" s="500">
        <v>0.14438399999999998</v>
      </c>
      <c r="AK18" s="500">
        <v>0.11764899999999999</v>
      </c>
      <c r="AL18" s="500">
        <v>0.22612599999999999</v>
      </c>
      <c r="AM18" s="500">
        <v>0.133047</v>
      </c>
      <c r="AN18" s="500">
        <v>6.6003999999999993E-2</v>
      </c>
      <c r="AO18" s="513">
        <v>1.3241179999999999</v>
      </c>
      <c r="AP18" s="500">
        <v>0.20463599999999998</v>
      </c>
      <c r="AQ18" s="500">
        <v>4.5394999999999991E-2</v>
      </c>
      <c r="AR18" s="500">
        <v>9.2241999999999991E-2</v>
      </c>
      <c r="AS18" s="500">
        <v>0.147699</v>
      </c>
      <c r="AT18" s="500">
        <v>8.1003999999999993E-2</v>
      </c>
      <c r="AU18" s="500">
        <v>9.9894999999999998E-2</v>
      </c>
      <c r="AV18" s="500">
        <v>0.10614699999999999</v>
      </c>
      <c r="AW18" s="500">
        <v>0.12986300000000001</v>
      </c>
      <c r="AX18" s="500">
        <v>0.112341</v>
      </c>
      <c r="AY18" s="500">
        <v>0.106853</v>
      </c>
      <c r="AZ18" s="500">
        <v>0.11777299999999999</v>
      </c>
      <c r="BA18" s="500">
        <v>8.0269999999999994E-2</v>
      </c>
      <c r="BB18" s="513">
        <v>1.8719440000000003</v>
      </c>
      <c r="BC18" s="500">
        <v>0.13364499999999999</v>
      </c>
      <c r="BD18" s="500">
        <v>0.209815</v>
      </c>
      <c r="BE18" s="500">
        <v>0.14300199999999999</v>
      </c>
      <c r="BF18" s="500">
        <v>0.43482799999999999</v>
      </c>
      <c r="BG18" s="500">
        <v>0.121823</v>
      </c>
      <c r="BH18" s="500">
        <v>0.15190999999999999</v>
      </c>
      <c r="BI18" s="500">
        <v>0.10442899999999999</v>
      </c>
      <c r="BJ18" s="500">
        <v>0.10402000000000002</v>
      </c>
      <c r="BK18" s="500">
        <v>0.14576899999999998</v>
      </c>
      <c r="BL18" s="500">
        <v>0.145734</v>
      </c>
      <c r="BM18" s="500">
        <v>6.9773000000000002E-2</v>
      </c>
      <c r="BN18" s="500">
        <v>0.107196</v>
      </c>
      <c r="BO18" s="513">
        <v>3.0278559999999994</v>
      </c>
      <c r="BP18" s="500">
        <v>9.4514000000000001E-2</v>
      </c>
      <c r="BQ18" s="500">
        <v>6.8465999999999999E-2</v>
      </c>
      <c r="BR18" s="500">
        <v>9.8812999999999998E-2</v>
      </c>
      <c r="BS18" s="500">
        <v>0.179621</v>
      </c>
      <c r="BT18" s="500">
        <v>0.39365299999999998</v>
      </c>
      <c r="BU18" s="500">
        <v>0.57792999999999994</v>
      </c>
      <c r="BV18" s="500">
        <v>0.52771999999999997</v>
      </c>
      <c r="BW18" s="500">
        <v>0.29581499999999999</v>
      </c>
      <c r="BX18" s="500">
        <v>0.29337999999999997</v>
      </c>
      <c r="BY18" s="500">
        <v>0.23034499999999997</v>
      </c>
      <c r="BZ18" s="500">
        <v>0.11556899999999999</v>
      </c>
      <c r="CA18" s="500">
        <v>0.15203</v>
      </c>
      <c r="CB18" s="513">
        <v>2.0266109999999999</v>
      </c>
      <c r="CC18" s="500">
        <v>6.7646999999999999E-2</v>
      </c>
      <c r="CD18" s="500">
        <v>0.20346499999999998</v>
      </c>
      <c r="CE18" s="500">
        <v>0.127336</v>
      </c>
      <c r="CF18" s="500">
        <v>0.13916199999999998</v>
      </c>
      <c r="CG18" s="500">
        <v>0.14879000000000001</v>
      </c>
      <c r="CH18" s="500">
        <v>0.10712899999999999</v>
      </c>
      <c r="CI18" s="500">
        <v>0.12160799999999999</v>
      </c>
      <c r="CJ18" s="500">
        <v>0.25551699999999999</v>
      </c>
      <c r="CK18" s="500">
        <v>0.28531499999999999</v>
      </c>
      <c r="CL18" s="500">
        <v>0.18042800000000001</v>
      </c>
      <c r="CM18" s="500">
        <v>0.18554700000000002</v>
      </c>
      <c r="CN18" s="500">
        <v>0.20466699999999999</v>
      </c>
      <c r="CO18" s="513">
        <v>2.7688509999999997</v>
      </c>
      <c r="CP18" s="500">
        <v>0.158662</v>
      </c>
      <c r="CQ18" s="500">
        <v>0.110861</v>
      </c>
      <c r="CR18" s="500">
        <v>0.15797600000000001</v>
      </c>
      <c r="CS18" s="500">
        <v>0.163386</v>
      </c>
      <c r="CT18" s="500">
        <v>0.17908499999999999</v>
      </c>
      <c r="CU18" s="500">
        <v>0.27942299999999998</v>
      </c>
      <c r="CV18" s="500">
        <v>0.19095299999999998</v>
      </c>
      <c r="CW18" s="500">
        <v>0.29363</v>
      </c>
      <c r="CX18" s="500">
        <v>0.17591499999999999</v>
      </c>
      <c r="CY18" s="500">
        <v>0.184472</v>
      </c>
      <c r="CZ18" s="500">
        <v>0.39201799999999998</v>
      </c>
      <c r="DA18" s="500">
        <v>0.48246999999999995</v>
      </c>
    </row>
    <row r="19" spans="1:105" s="486" customFormat="1" ht="12.75">
      <c r="A19" s="821" t="s">
        <v>3346</v>
      </c>
      <c r="B19" s="513">
        <v>6.9955210000000001</v>
      </c>
      <c r="C19" s="500">
        <v>0.231132</v>
      </c>
      <c r="D19" s="500">
        <v>0.33051600000000003</v>
      </c>
      <c r="E19" s="500">
        <v>0.38892100000000002</v>
      </c>
      <c r="F19" s="500">
        <v>0.51957599999999993</v>
      </c>
      <c r="G19" s="500">
        <v>0.462783</v>
      </c>
      <c r="H19" s="500">
        <v>0.69979400000000003</v>
      </c>
      <c r="I19" s="500">
        <v>0.61182899999999996</v>
      </c>
      <c r="J19" s="500">
        <v>0.61879799999999996</v>
      </c>
      <c r="K19" s="500">
        <v>0.670763</v>
      </c>
      <c r="L19" s="500">
        <v>0.57923199999999997</v>
      </c>
      <c r="M19" s="500">
        <v>0.96638499999999994</v>
      </c>
      <c r="N19" s="500">
        <v>0.91579200000000005</v>
      </c>
      <c r="O19" s="513">
        <v>5.2479380000000004</v>
      </c>
      <c r="P19" s="500">
        <v>0.56521500000000002</v>
      </c>
      <c r="Q19" s="500">
        <v>0.51719199999999999</v>
      </c>
      <c r="R19" s="500">
        <v>0.28147899999999998</v>
      </c>
      <c r="S19" s="500">
        <v>0.307394</v>
      </c>
      <c r="T19" s="500">
        <v>0.275005</v>
      </c>
      <c r="U19" s="500">
        <v>0.52894200000000002</v>
      </c>
      <c r="V19" s="500">
        <v>0.6907859999999999</v>
      </c>
      <c r="W19" s="500">
        <v>0.52932599999999996</v>
      </c>
      <c r="X19" s="500">
        <v>0.36696899999999999</v>
      </c>
      <c r="Y19" s="500">
        <v>0.35768</v>
      </c>
      <c r="Z19" s="500">
        <v>0.43592599999999998</v>
      </c>
      <c r="AA19" s="500">
        <v>0.39202399999999998</v>
      </c>
      <c r="AB19" s="513">
        <v>6.5721149999999993</v>
      </c>
      <c r="AC19" s="500">
        <v>0.20391299999999998</v>
      </c>
      <c r="AD19" s="500">
        <v>0.26689799999999997</v>
      </c>
      <c r="AE19" s="500">
        <v>0.42972199999999999</v>
      </c>
      <c r="AF19" s="500">
        <v>0.42461799999999994</v>
      </c>
      <c r="AG19" s="500">
        <v>0.55807399999999996</v>
      </c>
      <c r="AH19" s="500">
        <v>0.65738299999999994</v>
      </c>
      <c r="AI19" s="500">
        <v>0.67265799999999998</v>
      </c>
      <c r="AJ19" s="500">
        <v>0.698044</v>
      </c>
      <c r="AK19" s="500">
        <v>0.70009399999999999</v>
      </c>
      <c r="AL19" s="500">
        <v>0.70969799999999994</v>
      </c>
      <c r="AM19" s="500">
        <v>0.60777799999999993</v>
      </c>
      <c r="AN19" s="500">
        <v>0.643235</v>
      </c>
      <c r="AO19" s="513">
        <v>10.461050999999999</v>
      </c>
      <c r="AP19" s="500">
        <v>0.62157200000000001</v>
      </c>
      <c r="AQ19" s="500">
        <v>0.50245200000000001</v>
      </c>
      <c r="AR19" s="500">
        <v>0.66783300000000001</v>
      </c>
      <c r="AS19" s="500">
        <v>1.000014</v>
      </c>
      <c r="AT19" s="500">
        <v>1.109361</v>
      </c>
      <c r="AU19" s="500">
        <v>0.67205200000000009</v>
      </c>
      <c r="AV19" s="500">
        <v>0.83210299999999993</v>
      </c>
      <c r="AW19" s="500">
        <v>0.88366099999999992</v>
      </c>
      <c r="AX19" s="500">
        <v>0.8072069999999999</v>
      </c>
      <c r="AY19" s="500">
        <v>0.93917100000000009</v>
      </c>
      <c r="AZ19" s="500">
        <v>0.93472700000000009</v>
      </c>
      <c r="BA19" s="500">
        <v>1.4908980000000001</v>
      </c>
      <c r="BB19" s="513">
        <v>17.160830000000001</v>
      </c>
      <c r="BC19" s="500">
        <v>1.291121</v>
      </c>
      <c r="BD19" s="500">
        <v>1.009717</v>
      </c>
      <c r="BE19" s="500">
        <v>1.3260099999999999</v>
      </c>
      <c r="BF19" s="500">
        <v>1.5584110000000002</v>
      </c>
      <c r="BG19" s="500">
        <v>1.2001839999999999</v>
      </c>
      <c r="BH19" s="500">
        <v>1.4105189999999999</v>
      </c>
      <c r="BI19" s="500">
        <v>1.6279219999999999</v>
      </c>
      <c r="BJ19" s="500">
        <v>1.222753</v>
      </c>
      <c r="BK19" s="500">
        <v>1.8986649999999998</v>
      </c>
      <c r="BL19" s="500">
        <v>1.2705340000000001</v>
      </c>
      <c r="BM19" s="500">
        <v>1.6453059999999999</v>
      </c>
      <c r="BN19" s="500">
        <v>1.6996879999999999</v>
      </c>
      <c r="BO19" s="513">
        <v>21.629036000000003</v>
      </c>
      <c r="BP19" s="500">
        <v>1.667135</v>
      </c>
      <c r="BQ19" s="500">
        <v>1.4528550000000002</v>
      </c>
      <c r="BR19" s="500">
        <v>1.7038280000000001</v>
      </c>
      <c r="BS19" s="500">
        <v>1.354714</v>
      </c>
      <c r="BT19" s="500">
        <v>1.5015909999999999</v>
      </c>
      <c r="BU19" s="500">
        <v>2.0046369999999998</v>
      </c>
      <c r="BV19" s="500">
        <v>1.788314</v>
      </c>
      <c r="BW19" s="500">
        <v>1.884671</v>
      </c>
      <c r="BX19" s="500">
        <v>2.1734199999999997</v>
      </c>
      <c r="BY19" s="500">
        <v>2.1359919999999999</v>
      </c>
      <c r="BZ19" s="500">
        <v>1.9497299999999997</v>
      </c>
      <c r="CA19" s="500">
        <v>2.012149</v>
      </c>
      <c r="CB19" s="513">
        <v>28.570731000000002</v>
      </c>
      <c r="CC19" s="500">
        <v>1.333971</v>
      </c>
      <c r="CD19" s="500">
        <v>1.358468</v>
      </c>
      <c r="CE19" s="500">
        <v>1.7072449999999997</v>
      </c>
      <c r="CF19" s="500">
        <v>1.942626</v>
      </c>
      <c r="CG19" s="500">
        <v>1.9578259999999998</v>
      </c>
      <c r="CH19" s="500">
        <v>2.3096589999999999</v>
      </c>
      <c r="CI19" s="500">
        <v>2.320392</v>
      </c>
      <c r="CJ19" s="500">
        <v>2.4785659999999998</v>
      </c>
      <c r="CK19" s="500">
        <v>2.818038</v>
      </c>
      <c r="CL19" s="500">
        <v>3.014472</v>
      </c>
      <c r="CM19" s="500">
        <v>3.0641699999999998</v>
      </c>
      <c r="CN19" s="500">
        <v>4.2652979999999996</v>
      </c>
      <c r="CO19" s="513">
        <v>54.372198000000004</v>
      </c>
      <c r="CP19" s="500">
        <v>3.1238289999999993</v>
      </c>
      <c r="CQ19" s="500">
        <v>3.120406</v>
      </c>
      <c r="CR19" s="500">
        <v>3.475511</v>
      </c>
      <c r="CS19" s="500">
        <v>3.5778879999999997</v>
      </c>
      <c r="CT19" s="500">
        <v>4.0045019999999996</v>
      </c>
      <c r="CU19" s="500">
        <v>3.8562109999999996</v>
      </c>
      <c r="CV19" s="500">
        <v>5.142881</v>
      </c>
      <c r="CW19" s="500">
        <v>4.4790979999999996</v>
      </c>
      <c r="CX19" s="500">
        <v>5.2466439999999999</v>
      </c>
      <c r="CY19" s="500">
        <v>6.4883559999999996</v>
      </c>
      <c r="CZ19" s="500">
        <v>6.1133349999999993</v>
      </c>
      <c r="DA19" s="500">
        <v>5.7435369999999999</v>
      </c>
    </row>
    <row r="20" spans="1:105" s="486" customFormat="1" ht="12.75">
      <c r="A20" s="821" t="s">
        <v>3347</v>
      </c>
      <c r="B20" s="513">
        <v>15.754968000000002</v>
      </c>
      <c r="C20" s="500">
        <v>0.66253899999999999</v>
      </c>
      <c r="D20" s="500">
        <v>0.83679899999999985</v>
      </c>
      <c r="E20" s="500">
        <v>1.450985</v>
      </c>
      <c r="F20" s="500">
        <v>2.4269339999999997</v>
      </c>
      <c r="G20" s="500">
        <v>1.365845</v>
      </c>
      <c r="H20" s="500">
        <v>1.016046</v>
      </c>
      <c r="I20" s="500">
        <v>1.034219</v>
      </c>
      <c r="J20" s="500">
        <v>1.5202560000000001</v>
      </c>
      <c r="K20" s="500">
        <v>1.2969269999999999</v>
      </c>
      <c r="L20" s="500">
        <v>1.3530439999999999</v>
      </c>
      <c r="M20" s="500">
        <v>1.2079139999999999</v>
      </c>
      <c r="N20" s="500">
        <v>1.5834599999999996</v>
      </c>
      <c r="O20" s="513">
        <v>12.845412</v>
      </c>
      <c r="P20" s="500">
        <v>1.029938</v>
      </c>
      <c r="Q20" s="500">
        <v>1.060881</v>
      </c>
      <c r="R20" s="500">
        <v>0.81990599999999991</v>
      </c>
      <c r="S20" s="500">
        <v>0.94115199999999999</v>
      </c>
      <c r="T20" s="500">
        <v>0.699654</v>
      </c>
      <c r="U20" s="500">
        <v>1.0844829999999999</v>
      </c>
      <c r="V20" s="500">
        <v>1.1382759999999998</v>
      </c>
      <c r="W20" s="500">
        <v>1.3262589999999996</v>
      </c>
      <c r="X20" s="500">
        <v>0.91921800000000009</v>
      </c>
      <c r="Y20" s="500">
        <v>1.3501310000000002</v>
      </c>
      <c r="Z20" s="500">
        <v>1.018159</v>
      </c>
      <c r="AA20" s="500">
        <v>1.457355</v>
      </c>
      <c r="AB20" s="513">
        <v>13.379515999999999</v>
      </c>
      <c r="AC20" s="500">
        <v>0.64426600000000012</v>
      </c>
      <c r="AD20" s="500">
        <v>0.70457799999999993</v>
      </c>
      <c r="AE20" s="500">
        <v>1.0061339999999999</v>
      </c>
      <c r="AF20" s="500">
        <v>1.086938</v>
      </c>
      <c r="AG20" s="500">
        <v>1.181316</v>
      </c>
      <c r="AH20" s="500">
        <v>1.0960019999999999</v>
      </c>
      <c r="AI20" s="500">
        <v>1.155923</v>
      </c>
      <c r="AJ20" s="500">
        <v>1.0348839999999999</v>
      </c>
      <c r="AK20" s="500">
        <v>1.307183</v>
      </c>
      <c r="AL20" s="500">
        <v>1.3053680000000001</v>
      </c>
      <c r="AM20" s="500">
        <v>1.3764269999999998</v>
      </c>
      <c r="AN20" s="500">
        <v>1.480497</v>
      </c>
      <c r="AO20" s="513">
        <v>17.499845000000001</v>
      </c>
      <c r="AP20" s="500">
        <v>0.95744799999999997</v>
      </c>
      <c r="AQ20" s="500">
        <v>1.0104389999999999</v>
      </c>
      <c r="AR20" s="500">
        <v>1.326214</v>
      </c>
      <c r="AS20" s="500">
        <v>1.3306130000000003</v>
      </c>
      <c r="AT20" s="500">
        <v>1.3029249999999999</v>
      </c>
      <c r="AU20" s="500">
        <v>1.6903469999999998</v>
      </c>
      <c r="AV20" s="500">
        <v>1.5812189999999999</v>
      </c>
      <c r="AW20" s="500">
        <v>1.660253</v>
      </c>
      <c r="AX20" s="500">
        <v>1.7684150000000001</v>
      </c>
      <c r="AY20" s="500">
        <v>1.6598769999999998</v>
      </c>
      <c r="AZ20" s="500">
        <v>1.5916349999999999</v>
      </c>
      <c r="BA20" s="500">
        <v>1.62046</v>
      </c>
      <c r="BB20" s="513">
        <v>22.614930999999999</v>
      </c>
      <c r="BC20" s="500">
        <v>1.7615829999999999</v>
      </c>
      <c r="BD20" s="500">
        <v>1.105396</v>
      </c>
      <c r="BE20" s="500">
        <v>1.716197</v>
      </c>
      <c r="BF20" s="500">
        <v>1.8544530000000001</v>
      </c>
      <c r="BG20" s="500">
        <v>1.7221299999999999</v>
      </c>
      <c r="BH20" s="500">
        <v>1.9336820000000001</v>
      </c>
      <c r="BI20" s="500">
        <v>1.9584469999999998</v>
      </c>
      <c r="BJ20" s="500">
        <v>2.3212809999999999</v>
      </c>
      <c r="BK20" s="500">
        <v>1.846824</v>
      </c>
      <c r="BL20" s="500">
        <v>1.8634659999999998</v>
      </c>
      <c r="BM20" s="500">
        <v>2.107145</v>
      </c>
      <c r="BN20" s="500">
        <v>2.4243269999999999</v>
      </c>
      <c r="BO20" s="513">
        <v>23.978424000000004</v>
      </c>
      <c r="BP20" s="500">
        <v>2.8598189999999999</v>
      </c>
      <c r="BQ20" s="500">
        <v>1.2676939999999999</v>
      </c>
      <c r="BR20" s="500">
        <v>1.7627229999999998</v>
      </c>
      <c r="BS20" s="500">
        <v>1.6978970000000002</v>
      </c>
      <c r="BT20" s="500">
        <v>1.8472659999999999</v>
      </c>
      <c r="BU20" s="500">
        <v>1.541903</v>
      </c>
      <c r="BV20" s="500">
        <v>1.7761259999999999</v>
      </c>
      <c r="BW20" s="500">
        <v>2.0973959999999998</v>
      </c>
      <c r="BX20" s="500">
        <v>2.4229620000000001</v>
      </c>
      <c r="BY20" s="500">
        <v>2.0719609999999999</v>
      </c>
      <c r="BZ20" s="500">
        <v>2.1600099999999998</v>
      </c>
      <c r="CA20" s="500">
        <v>2.4726669999999999</v>
      </c>
      <c r="CB20" s="513">
        <v>32.972904999999997</v>
      </c>
      <c r="CC20" s="500">
        <v>1.8757659999999998</v>
      </c>
      <c r="CD20" s="500">
        <v>2.561277</v>
      </c>
      <c r="CE20" s="500">
        <v>2.396582</v>
      </c>
      <c r="CF20" s="500">
        <v>2.5500259999999999</v>
      </c>
      <c r="CG20" s="500">
        <v>2.4692449999999999</v>
      </c>
      <c r="CH20" s="500">
        <v>2.713689</v>
      </c>
      <c r="CI20" s="500">
        <v>2.274073</v>
      </c>
      <c r="CJ20" s="500">
        <v>4.4886840000000001</v>
      </c>
      <c r="CK20" s="500">
        <v>2.664669</v>
      </c>
      <c r="CL20" s="500">
        <v>2.3286099999999998</v>
      </c>
      <c r="CM20" s="500">
        <v>3.4156840000000002</v>
      </c>
      <c r="CN20" s="500">
        <v>3.2346000000000004</v>
      </c>
      <c r="CO20" s="513">
        <v>41.776899999999998</v>
      </c>
      <c r="CP20" s="500">
        <v>3.0273160000000003</v>
      </c>
      <c r="CQ20" s="500">
        <v>2.2840910000000001</v>
      </c>
      <c r="CR20" s="500">
        <v>3.4640730000000004</v>
      </c>
      <c r="CS20" s="500">
        <v>3.5856619999999997</v>
      </c>
      <c r="CT20" s="500">
        <v>3.3838309999999994</v>
      </c>
      <c r="CU20" s="500">
        <v>3.4303319999999995</v>
      </c>
      <c r="CV20" s="500">
        <v>3.6140309999999998</v>
      </c>
      <c r="CW20" s="500">
        <v>4.1939409999999997</v>
      </c>
      <c r="CX20" s="500">
        <v>2.8606780000000005</v>
      </c>
      <c r="CY20" s="500">
        <v>3.8835469999999996</v>
      </c>
      <c r="CZ20" s="500">
        <v>4.3303739999999999</v>
      </c>
      <c r="DA20" s="500">
        <v>3.7190239999999992</v>
      </c>
    </row>
    <row r="21" spans="1:105" s="486" customFormat="1" ht="12.75">
      <c r="A21" s="821" t="s">
        <v>3348</v>
      </c>
      <c r="B21" s="513">
        <v>35.247531000000002</v>
      </c>
      <c r="C21" s="500">
        <v>2.4105149999999997</v>
      </c>
      <c r="D21" s="500">
        <v>1.5696839999999996</v>
      </c>
      <c r="E21" s="500">
        <v>3.2372609999999997</v>
      </c>
      <c r="F21" s="500">
        <v>2.1908970000000001</v>
      </c>
      <c r="G21" s="500">
        <v>3.5416650000000001</v>
      </c>
      <c r="H21" s="500">
        <v>3.9190419999999992</v>
      </c>
      <c r="I21" s="500">
        <v>2.3978199999999998</v>
      </c>
      <c r="J21" s="500">
        <v>3.1548229999999999</v>
      </c>
      <c r="K21" s="500">
        <v>3.1769699999999998</v>
      </c>
      <c r="L21" s="500">
        <v>3.739236</v>
      </c>
      <c r="M21" s="500">
        <v>3.1202179999999999</v>
      </c>
      <c r="N21" s="500">
        <v>2.7894000000000001</v>
      </c>
      <c r="O21" s="513">
        <v>28.764634999999998</v>
      </c>
      <c r="P21" s="500">
        <v>1.793528</v>
      </c>
      <c r="Q21" s="500">
        <v>1.5544989999999999</v>
      </c>
      <c r="R21" s="500">
        <v>1.8494909999999998</v>
      </c>
      <c r="S21" s="500">
        <v>2.3252359999999999</v>
      </c>
      <c r="T21" s="500">
        <v>1.920882</v>
      </c>
      <c r="U21" s="500">
        <v>1.9955109999999998</v>
      </c>
      <c r="V21" s="500">
        <v>2.6145659999999999</v>
      </c>
      <c r="W21" s="500">
        <v>2.3637519999999999</v>
      </c>
      <c r="X21" s="500">
        <v>2.7848409999999997</v>
      </c>
      <c r="Y21" s="500">
        <v>2.8804259999999999</v>
      </c>
      <c r="Z21" s="500">
        <v>3.4956349999999996</v>
      </c>
      <c r="AA21" s="500">
        <v>3.1862679999999997</v>
      </c>
      <c r="AB21" s="513">
        <v>38.813572000000001</v>
      </c>
      <c r="AC21" s="500">
        <v>3.3793599999999997</v>
      </c>
      <c r="AD21" s="500">
        <v>1.529266</v>
      </c>
      <c r="AE21" s="500">
        <v>2.6901330000000003</v>
      </c>
      <c r="AF21" s="500">
        <v>3.765056</v>
      </c>
      <c r="AG21" s="500">
        <v>3.0141089999999995</v>
      </c>
      <c r="AH21" s="500">
        <v>3.0780639999999999</v>
      </c>
      <c r="AI21" s="500">
        <v>3.5727670000000002</v>
      </c>
      <c r="AJ21" s="500">
        <v>2.9072489999999998</v>
      </c>
      <c r="AK21" s="500">
        <v>3.1660059999999999</v>
      </c>
      <c r="AL21" s="500">
        <v>3.8466039999999997</v>
      </c>
      <c r="AM21" s="500">
        <v>4.0343640000000001</v>
      </c>
      <c r="AN21" s="500">
        <v>3.8305939999999996</v>
      </c>
      <c r="AO21" s="513">
        <v>47.338640999999988</v>
      </c>
      <c r="AP21" s="500">
        <v>2.5845319999999998</v>
      </c>
      <c r="AQ21" s="500">
        <v>2.0202390000000001</v>
      </c>
      <c r="AR21" s="500">
        <v>3.1489439999999997</v>
      </c>
      <c r="AS21" s="500">
        <v>3.01776</v>
      </c>
      <c r="AT21" s="500">
        <v>2.8266879999999999</v>
      </c>
      <c r="AU21" s="500">
        <v>4.2356759999999998</v>
      </c>
      <c r="AV21" s="500">
        <v>4.2661959999999999</v>
      </c>
      <c r="AW21" s="500">
        <v>4.6701860000000002</v>
      </c>
      <c r="AX21" s="500">
        <v>5.4417339999999994</v>
      </c>
      <c r="AY21" s="500">
        <v>5.297810000000001</v>
      </c>
      <c r="AZ21" s="500">
        <v>6.2179039999999999</v>
      </c>
      <c r="BA21" s="500">
        <v>3.6109719999999998</v>
      </c>
      <c r="BB21" s="513">
        <v>42.589548999999998</v>
      </c>
      <c r="BC21" s="500">
        <v>3.0520959999999997</v>
      </c>
      <c r="BD21" s="500">
        <v>3.1176169999999996</v>
      </c>
      <c r="BE21" s="500">
        <v>4.3557980000000001</v>
      </c>
      <c r="BF21" s="500">
        <v>3.8725189999999996</v>
      </c>
      <c r="BG21" s="500">
        <v>3.3322270000000005</v>
      </c>
      <c r="BH21" s="500">
        <v>3.1499359999999994</v>
      </c>
      <c r="BI21" s="500">
        <v>3.4471529999999997</v>
      </c>
      <c r="BJ21" s="500">
        <v>4.0220929999999999</v>
      </c>
      <c r="BK21" s="500">
        <v>3.3923489999999998</v>
      </c>
      <c r="BL21" s="500">
        <v>3.3731640000000001</v>
      </c>
      <c r="BM21" s="500">
        <v>3.9219220000000004</v>
      </c>
      <c r="BN21" s="500">
        <v>3.5526749999999998</v>
      </c>
      <c r="BO21" s="513">
        <v>36.642518000000003</v>
      </c>
      <c r="BP21" s="500">
        <v>2.8991020000000005</v>
      </c>
      <c r="BQ21" s="500">
        <v>1.944558</v>
      </c>
      <c r="BR21" s="500">
        <v>1.750799</v>
      </c>
      <c r="BS21" s="500">
        <v>2.1275029999999999</v>
      </c>
      <c r="BT21" s="500">
        <v>2.4265969999999997</v>
      </c>
      <c r="BU21" s="500">
        <v>2.9218449999999994</v>
      </c>
      <c r="BV21" s="500">
        <v>3.0721369999999997</v>
      </c>
      <c r="BW21" s="500">
        <v>3.4510369999999999</v>
      </c>
      <c r="BX21" s="500">
        <v>3.4578249999999997</v>
      </c>
      <c r="BY21" s="500">
        <v>4.0281089999999997</v>
      </c>
      <c r="BZ21" s="500">
        <v>4.2816640000000001</v>
      </c>
      <c r="CA21" s="500">
        <v>4.2813419999999995</v>
      </c>
      <c r="CB21" s="513">
        <v>50.958372999999995</v>
      </c>
      <c r="CC21" s="500">
        <v>3.4127169999999993</v>
      </c>
      <c r="CD21" s="500">
        <v>2.5987809999999998</v>
      </c>
      <c r="CE21" s="500">
        <v>3.9316370000000003</v>
      </c>
      <c r="CF21" s="500">
        <v>4.1380699999999999</v>
      </c>
      <c r="CG21" s="500">
        <v>3.4184479999999997</v>
      </c>
      <c r="CH21" s="500">
        <v>2.8493029999999999</v>
      </c>
      <c r="CI21" s="500">
        <v>4.5495209999999995</v>
      </c>
      <c r="CJ21" s="500">
        <v>3.8589279999999997</v>
      </c>
      <c r="CK21" s="500">
        <v>4.6242749999999999</v>
      </c>
      <c r="CL21" s="500">
        <v>5.0250659999999998</v>
      </c>
      <c r="CM21" s="500">
        <v>5.4022579999999998</v>
      </c>
      <c r="CN21" s="500">
        <v>7.1493690000000001</v>
      </c>
      <c r="CO21" s="513">
        <v>47.891426000000003</v>
      </c>
      <c r="CP21" s="500">
        <v>2.9480950000000004</v>
      </c>
      <c r="CQ21" s="500">
        <v>2.9915840000000005</v>
      </c>
      <c r="CR21" s="500">
        <v>4.0618179999999997</v>
      </c>
      <c r="CS21" s="500">
        <v>3.7045659999999998</v>
      </c>
      <c r="CT21" s="500">
        <v>2.77176</v>
      </c>
      <c r="CU21" s="500">
        <v>4.1022699999999999</v>
      </c>
      <c r="CV21" s="500">
        <v>3.8633830000000002</v>
      </c>
      <c r="CW21" s="500">
        <v>4.1845099999999995</v>
      </c>
      <c r="CX21" s="500">
        <v>4.2572669999999997</v>
      </c>
      <c r="CY21" s="500">
        <v>4.5448469999999999</v>
      </c>
      <c r="CZ21" s="500">
        <v>5.8589659999999988</v>
      </c>
      <c r="DA21" s="500">
        <v>4.60236</v>
      </c>
    </row>
    <row r="22" spans="1:105" s="486" customFormat="1" ht="12.75">
      <c r="A22" s="821" t="s">
        <v>3349</v>
      </c>
      <c r="B22" s="513">
        <v>5.1799980000000003</v>
      </c>
      <c r="C22" s="500">
        <v>0.33413800000000005</v>
      </c>
      <c r="D22" s="500">
        <v>0.18779299999999999</v>
      </c>
      <c r="E22" s="500">
        <v>0.43053199999999997</v>
      </c>
      <c r="F22" s="500">
        <v>0.474914</v>
      </c>
      <c r="G22" s="500">
        <v>0.35967900000000003</v>
      </c>
      <c r="H22" s="500">
        <v>0.28886000000000001</v>
      </c>
      <c r="I22" s="500">
        <v>0.265316</v>
      </c>
      <c r="J22" s="500">
        <v>0.353767</v>
      </c>
      <c r="K22" s="500">
        <v>0.41139699999999996</v>
      </c>
      <c r="L22" s="500">
        <v>0.83900900000000012</v>
      </c>
      <c r="M22" s="500">
        <v>0.68470000000000009</v>
      </c>
      <c r="N22" s="500">
        <v>0.54989299999999997</v>
      </c>
      <c r="O22" s="513">
        <v>5.1008459999999998</v>
      </c>
      <c r="P22" s="500">
        <v>0.70164599999999988</v>
      </c>
      <c r="Q22" s="500">
        <v>0.259156</v>
      </c>
      <c r="R22" s="500">
        <v>0.48875999999999997</v>
      </c>
      <c r="S22" s="500">
        <v>0.35686000000000001</v>
      </c>
      <c r="T22" s="500">
        <v>0.29144100000000001</v>
      </c>
      <c r="U22" s="500">
        <v>0.234988</v>
      </c>
      <c r="V22" s="500">
        <v>0.24816299999999999</v>
      </c>
      <c r="W22" s="500">
        <v>0.32742099999999996</v>
      </c>
      <c r="X22" s="500">
        <v>0.49511899999999998</v>
      </c>
      <c r="Y22" s="500">
        <v>0.76415299999999997</v>
      </c>
      <c r="Z22" s="500">
        <v>0.48411199999999999</v>
      </c>
      <c r="AA22" s="500">
        <v>0.44902699999999995</v>
      </c>
      <c r="AB22" s="513">
        <v>5.8795289999999998</v>
      </c>
      <c r="AC22" s="500">
        <v>0.76244199999999995</v>
      </c>
      <c r="AD22" s="500">
        <v>0.13022500000000001</v>
      </c>
      <c r="AE22" s="500">
        <v>0.35131400000000002</v>
      </c>
      <c r="AF22" s="500">
        <v>0.77572599999999992</v>
      </c>
      <c r="AG22" s="500">
        <v>0.60113299999999992</v>
      </c>
      <c r="AH22" s="500">
        <v>0.41211599999999998</v>
      </c>
      <c r="AI22" s="500">
        <v>0.51611099999999999</v>
      </c>
      <c r="AJ22" s="500">
        <v>0.49373</v>
      </c>
      <c r="AK22" s="500">
        <v>0.48180000000000001</v>
      </c>
      <c r="AL22" s="500">
        <v>0.43678799999999995</v>
      </c>
      <c r="AM22" s="500">
        <v>0.54944799999999994</v>
      </c>
      <c r="AN22" s="500">
        <v>0.36869599999999997</v>
      </c>
      <c r="AO22" s="513">
        <v>7.5976159999999995</v>
      </c>
      <c r="AP22" s="500">
        <v>0.34188499999999999</v>
      </c>
      <c r="AQ22" s="500">
        <v>0.27978399999999998</v>
      </c>
      <c r="AR22" s="500">
        <v>0.51485000000000003</v>
      </c>
      <c r="AS22" s="500">
        <v>0.39566599999999996</v>
      </c>
      <c r="AT22" s="500">
        <v>0.34654999999999991</v>
      </c>
      <c r="AU22" s="500">
        <v>0.56347599999999998</v>
      </c>
      <c r="AV22" s="500">
        <v>0.75583599999999995</v>
      </c>
      <c r="AW22" s="500">
        <v>0.59986099999999998</v>
      </c>
      <c r="AX22" s="500">
        <v>0.85838399999999992</v>
      </c>
      <c r="AY22" s="500">
        <v>1.14198</v>
      </c>
      <c r="AZ22" s="500">
        <v>1.272529</v>
      </c>
      <c r="BA22" s="500">
        <v>0.52681499999999992</v>
      </c>
      <c r="BB22" s="513">
        <v>5.805822</v>
      </c>
      <c r="BC22" s="500">
        <v>0.38159199999999999</v>
      </c>
      <c r="BD22" s="500">
        <v>0.41928299999999991</v>
      </c>
      <c r="BE22" s="500">
        <v>0.48353299999999999</v>
      </c>
      <c r="BF22" s="500">
        <v>0.59166099999999999</v>
      </c>
      <c r="BG22" s="500">
        <v>0.35094700000000001</v>
      </c>
      <c r="BH22" s="500">
        <v>0.36533599999999999</v>
      </c>
      <c r="BI22" s="500">
        <v>0.247999</v>
      </c>
      <c r="BJ22" s="500">
        <v>0.57839399999999996</v>
      </c>
      <c r="BK22" s="500">
        <v>0.345497</v>
      </c>
      <c r="BL22" s="500">
        <v>0.69499700000000009</v>
      </c>
      <c r="BM22" s="500">
        <v>0.87398299999999995</v>
      </c>
      <c r="BN22" s="500">
        <v>0.47260000000000008</v>
      </c>
      <c r="BO22" s="513">
        <v>5.1751040000000001</v>
      </c>
      <c r="BP22" s="500">
        <v>0.303315</v>
      </c>
      <c r="BQ22" s="500">
        <v>0.246641</v>
      </c>
      <c r="BR22" s="500">
        <v>0.27155599999999996</v>
      </c>
      <c r="BS22" s="500">
        <v>0.15561</v>
      </c>
      <c r="BT22" s="500">
        <v>0.40984499999999996</v>
      </c>
      <c r="BU22" s="500">
        <v>0.33535199999999998</v>
      </c>
      <c r="BV22" s="500">
        <v>0.293964</v>
      </c>
      <c r="BW22" s="500">
        <v>0.63322899999999993</v>
      </c>
      <c r="BX22" s="500">
        <v>0.63369299999999995</v>
      </c>
      <c r="BY22" s="500">
        <v>0.49726099999999995</v>
      </c>
      <c r="BZ22" s="500">
        <v>0.62843499999999997</v>
      </c>
      <c r="CA22" s="500">
        <v>0.76620299999999997</v>
      </c>
      <c r="CB22" s="513">
        <v>7.7073669999999979</v>
      </c>
      <c r="CC22" s="500">
        <v>0.63716399999999995</v>
      </c>
      <c r="CD22" s="500">
        <v>0.47150599999999998</v>
      </c>
      <c r="CE22" s="500">
        <v>0.66708199999999995</v>
      </c>
      <c r="CF22" s="500">
        <v>0.50112400000000001</v>
      </c>
      <c r="CG22" s="500">
        <v>0.60941099999999992</v>
      </c>
      <c r="CH22" s="500">
        <v>0.47154099999999999</v>
      </c>
      <c r="CI22" s="500">
        <v>0.49122899999999992</v>
      </c>
      <c r="CJ22" s="500">
        <v>0.80326699999999984</v>
      </c>
      <c r="CK22" s="500">
        <v>0.68470799999999998</v>
      </c>
      <c r="CL22" s="500">
        <v>0.65593899999999994</v>
      </c>
      <c r="CM22" s="500">
        <v>0.98649599999999993</v>
      </c>
      <c r="CN22" s="500">
        <v>0.72789999999999988</v>
      </c>
      <c r="CO22" s="513">
        <v>8.7174659999999982</v>
      </c>
      <c r="CP22" s="500">
        <v>0.565913</v>
      </c>
      <c r="CQ22" s="500">
        <v>0.59804400000000002</v>
      </c>
      <c r="CR22" s="500">
        <v>0.29699399999999998</v>
      </c>
      <c r="CS22" s="500">
        <v>0.64435900000000002</v>
      </c>
      <c r="CT22" s="500">
        <v>0.64011299999999993</v>
      </c>
      <c r="CU22" s="500">
        <v>0.65980799999999984</v>
      </c>
      <c r="CV22" s="500">
        <v>0.95687499999999981</v>
      </c>
      <c r="CW22" s="500">
        <v>0.87395500000000004</v>
      </c>
      <c r="CX22" s="500">
        <v>0.73202800000000001</v>
      </c>
      <c r="CY22" s="500">
        <v>0.75061800000000001</v>
      </c>
      <c r="CZ22" s="500">
        <v>1.2121109999999999</v>
      </c>
      <c r="DA22" s="500">
        <v>0.78664800000000001</v>
      </c>
    </row>
    <row r="23" spans="1:105" s="486" customFormat="1" ht="12.75">
      <c r="A23" s="821" t="s">
        <v>3350</v>
      </c>
      <c r="B23" s="513">
        <v>4.9075579999999999</v>
      </c>
      <c r="C23" s="500">
        <v>0.22550499999999998</v>
      </c>
      <c r="D23" s="500">
        <v>0.16964399999999999</v>
      </c>
      <c r="E23" s="500">
        <v>0.265843</v>
      </c>
      <c r="F23" s="500">
        <v>0.31529199999999996</v>
      </c>
      <c r="G23" s="500">
        <v>0.43827700000000003</v>
      </c>
      <c r="H23" s="500">
        <v>0.42310999999999999</v>
      </c>
      <c r="I23" s="500">
        <v>0.40081000000000006</v>
      </c>
      <c r="J23" s="500">
        <v>0.39658899999999997</v>
      </c>
      <c r="K23" s="500">
        <v>0.31021399999999999</v>
      </c>
      <c r="L23" s="500">
        <v>0.65015899999999993</v>
      </c>
      <c r="M23" s="500">
        <v>0.431394</v>
      </c>
      <c r="N23" s="500">
        <v>0.88072099999999987</v>
      </c>
      <c r="O23" s="513">
        <v>5.0881559999999997</v>
      </c>
      <c r="P23" s="500">
        <v>0.50654699999999997</v>
      </c>
      <c r="Q23" s="500">
        <v>0.30096099999999998</v>
      </c>
      <c r="R23" s="500">
        <v>0.28109600000000001</v>
      </c>
      <c r="S23" s="500">
        <v>0.675566</v>
      </c>
      <c r="T23" s="500">
        <v>0.54675699999999994</v>
      </c>
      <c r="U23" s="500">
        <v>0.26213700000000001</v>
      </c>
      <c r="V23" s="500">
        <v>0.48695099999999997</v>
      </c>
      <c r="W23" s="500">
        <v>0.3813419999999999</v>
      </c>
      <c r="X23" s="500">
        <v>0.34218499999999996</v>
      </c>
      <c r="Y23" s="500">
        <v>0.41387700000000005</v>
      </c>
      <c r="Z23" s="500">
        <v>0.41744699999999996</v>
      </c>
      <c r="AA23" s="500">
        <v>0.47328999999999999</v>
      </c>
      <c r="AB23" s="513">
        <v>6.1729310000000002</v>
      </c>
      <c r="AC23" s="500">
        <v>0.29141499999999998</v>
      </c>
      <c r="AD23" s="500">
        <v>0.25638699999999998</v>
      </c>
      <c r="AE23" s="500">
        <v>0.43551799999999991</v>
      </c>
      <c r="AF23" s="500">
        <v>0.623305</v>
      </c>
      <c r="AG23" s="500">
        <v>0.53114899999999998</v>
      </c>
      <c r="AH23" s="500">
        <v>0.58054799999999995</v>
      </c>
      <c r="AI23" s="500">
        <v>0.60945700000000003</v>
      </c>
      <c r="AJ23" s="500">
        <v>0.60406899999999997</v>
      </c>
      <c r="AK23" s="500">
        <v>0.66342000000000001</v>
      </c>
      <c r="AL23" s="500">
        <v>0.41648499999999999</v>
      </c>
      <c r="AM23" s="500">
        <v>0.62512899999999993</v>
      </c>
      <c r="AN23" s="500">
        <v>0.536049</v>
      </c>
      <c r="AO23" s="513">
        <v>8.5576539999999994</v>
      </c>
      <c r="AP23" s="500">
        <v>0.43452499999999999</v>
      </c>
      <c r="AQ23" s="500">
        <v>0.25337899999999997</v>
      </c>
      <c r="AR23" s="500">
        <v>0.55993799999999994</v>
      </c>
      <c r="AS23" s="500">
        <v>0.67372299999999996</v>
      </c>
      <c r="AT23" s="500">
        <v>1.0802969999999998</v>
      </c>
      <c r="AU23" s="500">
        <v>0.83652900000000008</v>
      </c>
      <c r="AV23" s="500">
        <v>0.91471099999999994</v>
      </c>
      <c r="AW23" s="500">
        <v>0.56785200000000002</v>
      </c>
      <c r="AX23" s="500">
        <v>1.0939839999999998</v>
      </c>
      <c r="AY23" s="500">
        <v>0.81826999999999994</v>
      </c>
      <c r="AZ23" s="500">
        <v>0.62642900000000001</v>
      </c>
      <c r="BA23" s="500">
        <v>0.698017</v>
      </c>
      <c r="BB23" s="513">
        <v>10.784604999999999</v>
      </c>
      <c r="BC23" s="500">
        <v>0.403198</v>
      </c>
      <c r="BD23" s="500">
        <v>0.64853499999999997</v>
      </c>
      <c r="BE23" s="500">
        <v>0.69209399999999999</v>
      </c>
      <c r="BF23" s="500">
        <v>0.689083</v>
      </c>
      <c r="BG23" s="500">
        <v>0.96788399999999997</v>
      </c>
      <c r="BH23" s="500">
        <v>1.1123609999999999</v>
      </c>
      <c r="BI23" s="500">
        <v>1.0633049999999999</v>
      </c>
      <c r="BJ23" s="500">
        <v>1.148523</v>
      </c>
      <c r="BK23" s="500">
        <v>0.98402999999999996</v>
      </c>
      <c r="BL23" s="500">
        <v>0.77780599999999989</v>
      </c>
      <c r="BM23" s="500">
        <v>1.233298</v>
      </c>
      <c r="BN23" s="500">
        <v>1.0644879999999999</v>
      </c>
      <c r="BO23" s="513">
        <v>16.394269999999999</v>
      </c>
      <c r="BP23" s="500">
        <v>0.96734500000000001</v>
      </c>
      <c r="BQ23" s="500">
        <v>0.75977700000000004</v>
      </c>
      <c r="BR23" s="500">
        <v>0.71309800000000001</v>
      </c>
      <c r="BS23" s="500">
        <v>0.80772599999999994</v>
      </c>
      <c r="BT23" s="500">
        <v>1.3553329999999999</v>
      </c>
      <c r="BU23" s="500">
        <v>1.5709979999999999</v>
      </c>
      <c r="BV23" s="500">
        <v>1.597391</v>
      </c>
      <c r="BW23" s="500">
        <v>1.207883</v>
      </c>
      <c r="BX23" s="500">
        <v>2.0833330000000001</v>
      </c>
      <c r="BY23" s="500">
        <v>1.5724739999999999</v>
      </c>
      <c r="BZ23" s="500">
        <v>1.934483</v>
      </c>
      <c r="CA23" s="500">
        <v>1.8244289999999999</v>
      </c>
      <c r="CB23" s="513">
        <v>26.172419000000001</v>
      </c>
      <c r="CC23" s="500">
        <v>0.99493399999999999</v>
      </c>
      <c r="CD23" s="500">
        <v>1.7294339999999999</v>
      </c>
      <c r="CE23" s="500">
        <v>2.0121129999999998</v>
      </c>
      <c r="CF23" s="500">
        <v>1.72898</v>
      </c>
      <c r="CG23" s="500">
        <v>2.4717690000000001</v>
      </c>
      <c r="CH23" s="500">
        <v>2.6257519999999999</v>
      </c>
      <c r="CI23" s="500">
        <v>1.6680429999999999</v>
      </c>
      <c r="CJ23" s="500">
        <v>2.9469669999999994</v>
      </c>
      <c r="CK23" s="500">
        <v>2.5634509999999993</v>
      </c>
      <c r="CL23" s="500">
        <v>2.1587989999999997</v>
      </c>
      <c r="CM23" s="500">
        <v>2.625178</v>
      </c>
      <c r="CN23" s="500">
        <v>2.6469990000000001</v>
      </c>
      <c r="CO23" s="513">
        <v>35.878679999999996</v>
      </c>
      <c r="CP23" s="500">
        <v>1.5877169999999998</v>
      </c>
      <c r="CQ23" s="500">
        <v>1.2523329999999999</v>
      </c>
      <c r="CR23" s="500">
        <v>2.5121539999999998</v>
      </c>
      <c r="CS23" s="500">
        <v>2.2329319999999999</v>
      </c>
      <c r="CT23" s="500">
        <v>2.639208</v>
      </c>
      <c r="CU23" s="500">
        <v>2.8208059999999993</v>
      </c>
      <c r="CV23" s="500">
        <v>3.9372129999999999</v>
      </c>
      <c r="CW23" s="500">
        <v>3.1154459999999999</v>
      </c>
      <c r="CX23" s="500">
        <v>3.1718789999999997</v>
      </c>
      <c r="CY23" s="500">
        <v>5.3292789999999988</v>
      </c>
      <c r="CZ23" s="500">
        <v>4.0004859999999995</v>
      </c>
      <c r="DA23" s="500">
        <v>3.2792269999999997</v>
      </c>
    </row>
    <row r="24" spans="1:105" s="486" customFormat="1" ht="12.75">
      <c r="A24" s="821" t="s">
        <v>3351</v>
      </c>
      <c r="B24" s="513">
        <v>0.228574</v>
      </c>
      <c r="C24" s="500">
        <v>1.356E-3</v>
      </c>
      <c r="D24" s="500">
        <v>4.9629999999999995E-3</v>
      </c>
      <c r="E24" s="500">
        <v>2.124E-3</v>
      </c>
      <c r="F24" s="500">
        <v>9.1452999999999993E-2</v>
      </c>
      <c r="G24" s="500">
        <v>2.266E-2</v>
      </c>
      <c r="H24" s="500">
        <v>3.3810000000000003E-3</v>
      </c>
      <c r="I24" s="500">
        <v>1.441E-3</v>
      </c>
      <c r="J24" s="500">
        <v>9.7999999999999997E-5</v>
      </c>
      <c r="K24" s="500">
        <v>7.8516000000000002E-2</v>
      </c>
      <c r="L24" s="500">
        <v>6.4349999999999997E-3</v>
      </c>
      <c r="M24" s="500">
        <v>1.3136000000000002E-2</v>
      </c>
      <c r="N24" s="500">
        <v>3.0109999999999998E-3</v>
      </c>
      <c r="O24" s="513">
        <v>9.9710999999999994E-2</v>
      </c>
      <c r="P24" s="500">
        <v>1.5572999999999998E-2</v>
      </c>
      <c r="Q24" s="500">
        <v>6.0480000000000004E-3</v>
      </c>
      <c r="R24" s="500">
        <v>1.2539999999999999E-3</v>
      </c>
      <c r="S24" s="500">
        <v>1.2222999999999999E-2</v>
      </c>
      <c r="T24" s="500">
        <v>4.1539999999999997E-3</v>
      </c>
      <c r="U24" s="500">
        <v>8.099999999999999E-5</v>
      </c>
      <c r="V24" s="500">
        <v>5.7799999999999995E-4</v>
      </c>
      <c r="W24" s="500">
        <v>6.6799999999999997E-4</v>
      </c>
      <c r="X24" s="500">
        <v>6.5880000000000001E-3</v>
      </c>
      <c r="Y24" s="500">
        <v>1.8339999999999999E-2</v>
      </c>
      <c r="Z24" s="500">
        <v>2.1544999999999995E-2</v>
      </c>
      <c r="AA24" s="500">
        <v>1.2659E-2</v>
      </c>
      <c r="AB24" s="513">
        <v>7.9462000000000005E-2</v>
      </c>
      <c r="AC24" s="500">
        <v>1.6775999999999999E-2</v>
      </c>
      <c r="AD24" s="500">
        <v>3.0729999999999998E-3</v>
      </c>
      <c r="AE24" s="500">
        <v>5.0029999999999996E-3</v>
      </c>
      <c r="AF24" s="500">
        <v>9.5909999999999988E-3</v>
      </c>
      <c r="AG24" s="500">
        <v>1.052E-3</v>
      </c>
      <c r="AH24" s="500">
        <v>8.9709999999999998E-3</v>
      </c>
      <c r="AI24" s="500">
        <v>6.953E-3</v>
      </c>
      <c r="AJ24" s="500">
        <v>1.0169999999999999E-3</v>
      </c>
      <c r="AK24" s="500">
        <v>3.555E-3</v>
      </c>
      <c r="AL24" s="500">
        <v>1.4446999999999998E-2</v>
      </c>
      <c r="AM24" s="500">
        <v>3.9199999999999999E-3</v>
      </c>
      <c r="AN24" s="500">
        <v>5.104E-3</v>
      </c>
      <c r="AO24" s="513">
        <v>0.130521</v>
      </c>
      <c r="AP24" s="500">
        <v>1.0263E-2</v>
      </c>
      <c r="AQ24" s="500">
        <v>7.2499999999999995E-4</v>
      </c>
      <c r="AR24" s="500">
        <v>1.3035999999999999E-2</v>
      </c>
      <c r="AS24" s="500">
        <v>7.2799999999999991E-4</v>
      </c>
      <c r="AT24" s="500">
        <v>2.8660000000000001E-3</v>
      </c>
      <c r="AU24" s="500">
        <v>5.8469999999999998E-3</v>
      </c>
      <c r="AV24" s="500">
        <v>6.9999999999999999E-6</v>
      </c>
      <c r="AW24" s="500">
        <v>4.372E-3</v>
      </c>
      <c r="AX24" s="500">
        <v>0</v>
      </c>
      <c r="AY24" s="500">
        <v>4.7224999999999989E-2</v>
      </c>
      <c r="AZ24" s="500">
        <v>4.1367000000000001E-2</v>
      </c>
      <c r="BA24" s="500">
        <v>4.0850000000000001E-3</v>
      </c>
      <c r="BB24" s="513">
        <v>0.24209899999999998</v>
      </c>
      <c r="BC24" s="500">
        <v>3.4129999999999998E-3</v>
      </c>
      <c r="BD24" s="500">
        <v>8.2799999999999996E-4</v>
      </c>
      <c r="BE24" s="500">
        <v>1.4057E-2</v>
      </c>
      <c r="BF24" s="500">
        <v>2.2789999999999998E-3</v>
      </c>
      <c r="BG24" s="500">
        <v>3.6719999999999999E-3</v>
      </c>
      <c r="BH24" s="500">
        <v>2.0948999999999999E-2</v>
      </c>
      <c r="BI24" s="500">
        <v>0.15276799999999999</v>
      </c>
      <c r="BJ24" s="500">
        <v>2.4663000000000001E-2</v>
      </c>
      <c r="BK24" s="500">
        <v>1.056E-2</v>
      </c>
      <c r="BL24" s="500">
        <v>4.0600000000000002E-3</v>
      </c>
      <c r="BM24" s="500">
        <v>4.0990000000000002E-3</v>
      </c>
      <c r="BN24" s="500">
        <v>7.5100000000000004E-4</v>
      </c>
      <c r="BO24" s="513">
        <v>2.0361009999999999</v>
      </c>
      <c r="BP24" s="500">
        <v>9.0472999999999998E-2</v>
      </c>
      <c r="BQ24" s="500">
        <v>7.3318999999999995E-2</v>
      </c>
      <c r="BR24" s="500">
        <v>5.9246999999999994E-2</v>
      </c>
      <c r="BS24" s="500">
        <v>9.1180999999999998E-2</v>
      </c>
      <c r="BT24" s="500">
        <v>0.21165299999999998</v>
      </c>
      <c r="BU24" s="500">
        <v>3.2979999999999997E-3</v>
      </c>
      <c r="BV24" s="500">
        <v>4.3541999999999997E-2</v>
      </c>
      <c r="BW24" s="500">
        <v>0.18141599999999999</v>
      </c>
      <c r="BX24" s="500">
        <v>0.43947999999999998</v>
      </c>
      <c r="BY24" s="500">
        <v>5.7454999999999999E-2</v>
      </c>
      <c r="BZ24" s="500">
        <v>0.358292</v>
      </c>
      <c r="CA24" s="500">
        <v>0.42674500000000004</v>
      </c>
      <c r="CB24" s="513">
        <v>3.403089</v>
      </c>
      <c r="CC24" s="500">
        <v>2.1329999999999999E-3</v>
      </c>
      <c r="CD24" s="500">
        <v>0.251803</v>
      </c>
      <c r="CE24" s="500">
        <v>0.28282199999999996</v>
      </c>
      <c r="CF24" s="500">
        <v>2.0019999999999999E-3</v>
      </c>
      <c r="CG24" s="500">
        <v>0.534829</v>
      </c>
      <c r="CH24" s="500">
        <v>5.934E-3</v>
      </c>
      <c r="CI24" s="500">
        <v>6.8824999999999997E-2</v>
      </c>
      <c r="CJ24" s="500">
        <v>0.38619899999999996</v>
      </c>
      <c r="CK24" s="500">
        <v>0.56622899999999998</v>
      </c>
      <c r="CL24" s="500">
        <v>8.9490000000000004E-3</v>
      </c>
      <c r="CM24" s="500">
        <v>1.10751</v>
      </c>
      <c r="CN24" s="500">
        <v>0.18585399999999999</v>
      </c>
      <c r="CO24" s="513">
        <v>1.5289619999999999</v>
      </c>
      <c r="CP24" s="500">
        <v>8.317999999999999E-3</v>
      </c>
      <c r="CQ24" s="500">
        <v>0.122613</v>
      </c>
      <c r="CR24" s="500">
        <v>1.3854E-2</v>
      </c>
      <c r="CS24" s="500">
        <v>8.5719999999999998E-3</v>
      </c>
      <c r="CT24" s="500">
        <v>1.9077E-2</v>
      </c>
      <c r="CU24" s="500">
        <v>2.283E-2</v>
      </c>
      <c r="CV24" s="500">
        <v>0.24537299999999998</v>
      </c>
      <c r="CW24" s="500">
        <v>0.77821999999999991</v>
      </c>
      <c r="CX24" s="500">
        <v>1.4862999999999999E-2</v>
      </c>
      <c r="CY24" s="500">
        <v>3.066E-2</v>
      </c>
      <c r="CZ24" s="500">
        <v>0.25442199999999998</v>
      </c>
      <c r="DA24" s="500">
        <v>1.0159999999999997E-2</v>
      </c>
    </row>
    <row r="25" spans="1:105" s="486" customFormat="1" ht="12.75">
      <c r="A25" s="821" t="s">
        <v>3352</v>
      </c>
      <c r="B25" s="513">
        <v>27.569525999999996</v>
      </c>
      <c r="C25" s="500">
        <v>1.3750689999999997</v>
      </c>
      <c r="D25" s="500">
        <v>1.1809639999999999</v>
      </c>
      <c r="E25" s="500">
        <v>1.7721559999999998</v>
      </c>
      <c r="F25" s="500">
        <v>1.883392</v>
      </c>
      <c r="G25" s="500">
        <v>1.666248</v>
      </c>
      <c r="H25" s="500">
        <v>3.0946510000000003</v>
      </c>
      <c r="I25" s="500">
        <v>2.3921009999999998</v>
      </c>
      <c r="J25" s="500">
        <v>3.027069</v>
      </c>
      <c r="K25" s="500">
        <v>2.5463070000000001</v>
      </c>
      <c r="L25" s="500">
        <v>2.6781699999999997</v>
      </c>
      <c r="M25" s="500">
        <v>2.9137679999999992</v>
      </c>
      <c r="N25" s="500">
        <v>3.039631</v>
      </c>
      <c r="O25" s="513">
        <v>27.328514999999992</v>
      </c>
      <c r="P25" s="500">
        <v>2.4812179999999997</v>
      </c>
      <c r="Q25" s="500">
        <v>1.6554419999999999</v>
      </c>
      <c r="R25" s="500">
        <v>1.961962</v>
      </c>
      <c r="S25" s="500">
        <v>1.8763839999999998</v>
      </c>
      <c r="T25" s="500">
        <v>2.1562779999999999</v>
      </c>
      <c r="U25" s="500">
        <v>1.9130879999999999</v>
      </c>
      <c r="V25" s="500">
        <v>2.7066049999999997</v>
      </c>
      <c r="W25" s="500">
        <v>2.4833609999999999</v>
      </c>
      <c r="X25" s="500">
        <v>2.1033749999999998</v>
      </c>
      <c r="Y25" s="500">
        <v>3.0484559999999998</v>
      </c>
      <c r="Z25" s="500">
        <v>2.5210979999999998</v>
      </c>
      <c r="AA25" s="500">
        <v>2.4212479999999998</v>
      </c>
      <c r="AB25" s="513">
        <v>29.696531999999998</v>
      </c>
      <c r="AC25" s="500">
        <v>1.9200429999999999</v>
      </c>
      <c r="AD25" s="500">
        <v>1.3979379999999997</v>
      </c>
      <c r="AE25" s="500">
        <v>2.2947249999999997</v>
      </c>
      <c r="AF25" s="500">
        <v>2.7375750000000001</v>
      </c>
      <c r="AG25" s="500">
        <v>2.1761360000000001</v>
      </c>
      <c r="AH25" s="500">
        <v>2.65632</v>
      </c>
      <c r="AI25" s="500">
        <v>2.2425099999999998</v>
      </c>
      <c r="AJ25" s="500">
        <v>3.4329479999999997</v>
      </c>
      <c r="AK25" s="500">
        <v>2.7652580000000002</v>
      </c>
      <c r="AL25" s="500">
        <v>2.767957</v>
      </c>
      <c r="AM25" s="500">
        <v>2.6680859999999997</v>
      </c>
      <c r="AN25" s="500">
        <v>2.6370360000000002</v>
      </c>
      <c r="AO25" s="513">
        <v>43.530301999999999</v>
      </c>
      <c r="AP25" s="500">
        <v>2.2799609999999997</v>
      </c>
      <c r="AQ25" s="500">
        <v>1.7215939999999998</v>
      </c>
      <c r="AR25" s="500">
        <v>3.0260759999999998</v>
      </c>
      <c r="AS25" s="500">
        <v>2.6388340000000001</v>
      </c>
      <c r="AT25" s="500">
        <v>3.7754829999999999</v>
      </c>
      <c r="AU25" s="500">
        <v>3.6776039999999997</v>
      </c>
      <c r="AV25" s="500">
        <v>4.0991369999999998</v>
      </c>
      <c r="AW25" s="500">
        <v>4.383553</v>
      </c>
      <c r="AX25" s="500">
        <v>4.9946799999999998</v>
      </c>
      <c r="AY25" s="500">
        <v>3.9929379999999997</v>
      </c>
      <c r="AZ25" s="500">
        <v>4.2887490000000001</v>
      </c>
      <c r="BA25" s="500">
        <v>4.6516929999999999</v>
      </c>
      <c r="BB25" s="513">
        <v>65.011978999999997</v>
      </c>
      <c r="BC25" s="500">
        <v>3.0832219999999997</v>
      </c>
      <c r="BD25" s="500">
        <v>3.2934569999999996</v>
      </c>
      <c r="BE25" s="500">
        <v>3.8953169999999999</v>
      </c>
      <c r="BF25" s="500">
        <v>4.7747659999999996</v>
      </c>
      <c r="BG25" s="500">
        <v>5.8566940000000001</v>
      </c>
      <c r="BH25" s="500">
        <v>6.3635729999999997</v>
      </c>
      <c r="BI25" s="500">
        <v>5.9213660000000008</v>
      </c>
      <c r="BJ25" s="500">
        <v>6.6905329999999994</v>
      </c>
      <c r="BK25" s="500">
        <v>7.6777040000000003</v>
      </c>
      <c r="BL25" s="500">
        <v>5.1879409999999995</v>
      </c>
      <c r="BM25" s="500">
        <v>5.6943079999999995</v>
      </c>
      <c r="BN25" s="500">
        <v>6.5730979999999999</v>
      </c>
      <c r="BO25" s="513">
        <v>66.54490899999999</v>
      </c>
      <c r="BP25" s="500">
        <v>4.7527169999999996</v>
      </c>
      <c r="BQ25" s="500">
        <v>3.2585519999999999</v>
      </c>
      <c r="BR25" s="500">
        <v>3.5576149999999997</v>
      </c>
      <c r="BS25" s="500">
        <v>4.6595899999999997</v>
      </c>
      <c r="BT25" s="500">
        <v>4.0071069999999995</v>
      </c>
      <c r="BU25" s="500">
        <v>6.2758669999999999</v>
      </c>
      <c r="BV25" s="500">
        <v>7.2550209999999993</v>
      </c>
      <c r="BW25" s="500">
        <v>4.6860949999999999</v>
      </c>
      <c r="BX25" s="500">
        <v>6.0912239999999995</v>
      </c>
      <c r="BY25" s="500">
        <v>7.7485569999999999</v>
      </c>
      <c r="BZ25" s="500">
        <v>7.2268769999999991</v>
      </c>
      <c r="CA25" s="500">
        <v>7.0256869999999996</v>
      </c>
      <c r="CB25" s="513">
        <v>104.91944599999999</v>
      </c>
      <c r="CC25" s="500">
        <v>4.6092629999999994</v>
      </c>
      <c r="CD25" s="500">
        <v>5.1693819999999997</v>
      </c>
      <c r="CE25" s="500">
        <v>6.1126129999999996</v>
      </c>
      <c r="CF25" s="500">
        <v>7.3620009999999994</v>
      </c>
      <c r="CG25" s="500">
        <v>7.342695</v>
      </c>
      <c r="CH25" s="500">
        <v>8.3006759999999993</v>
      </c>
      <c r="CI25" s="500">
        <v>8.401273999999999</v>
      </c>
      <c r="CJ25" s="500">
        <v>9.424823</v>
      </c>
      <c r="CK25" s="500">
        <v>11.132038999999999</v>
      </c>
      <c r="CL25" s="500">
        <v>11.035497999999997</v>
      </c>
      <c r="CM25" s="500">
        <v>12.534428</v>
      </c>
      <c r="CN25" s="500">
        <v>13.494753999999999</v>
      </c>
      <c r="CO25" s="513">
        <v>177.74643499999999</v>
      </c>
      <c r="CP25" s="500">
        <v>8.4595579999999995</v>
      </c>
      <c r="CQ25" s="500">
        <v>8.1687399999999997</v>
      </c>
      <c r="CR25" s="500">
        <v>10.276406999999999</v>
      </c>
      <c r="CS25" s="500">
        <v>14.825602999999999</v>
      </c>
      <c r="CT25" s="500">
        <v>15.851846999999999</v>
      </c>
      <c r="CU25" s="500">
        <v>17.446037</v>
      </c>
      <c r="CV25" s="500">
        <v>14.775449000000002</v>
      </c>
      <c r="CW25" s="500">
        <v>18.255327999999999</v>
      </c>
      <c r="CX25" s="500">
        <v>16.649387999999998</v>
      </c>
      <c r="CY25" s="500">
        <v>18.544134</v>
      </c>
      <c r="CZ25" s="500">
        <v>18.270478999999998</v>
      </c>
      <c r="DA25" s="500">
        <v>16.223465000000001</v>
      </c>
    </row>
    <row r="26" spans="1:105" s="486" customFormat="1" ht="12.75">
      <c r="A26" s="821" t="s">
        <v>3353</v>
      </c>
      <c r="B26" s="513">
        <v>98.212378999999999</v>
      </c>
      <c r="C26" s="500">
        <v>5.9227729999999994</v>
      </c>
      <c r="D26" s="500">
        <v>7.6148679999999986</v>
      </c>
      <c r="E26" s="500">
        <v>9.0129529999999995</v>
      </c>
      <c r="F26" s="500">
        <v>8.7545830000000002</v>
      </c>
      <c r="G26" s="500">
        <v>9.9412219999999998</v>
      </c>
      <c r="H26" s="500">
        <v>11.207395999999999</v>
      </c>
      <c r="I26" s="500">
        <v>5.237728999999999</v>
      </c>
      <c r="J26" s="500">
        <v>13.101413000000001</v>
      </c>
      <c r="K26" s="500">
        <v>8.418965</v>
      </c>
      <c r="L26" s="500">
        <v>4.2211119999999998</v>
      </c>
      <c r="M26" s="500">
        <v>6.0933129999999993</v>
      </c>
      <c r="N26" s="500">
        <v>8.6860520000000001</v>
      </c>
      <c r="O26" s="513">
        <v>56.540447999999991</v>
      </c>
      <c r="P26" s="500">
        <v>3.6978579999999992</v>
      </c>
      <c r="Q26" s="500">
        <v>3.2607409999999999</v>
      </c>
      <c r="R26" s="500">
        <v>4.347569</v>
      </c>
      <c r="S26" s="500">
        <v>3.8869659999999997</v>
      </c>
      <c r="T26" s="500">
        <v>5.1900059999999995</v>
      </c>
      <c r="U26" s="500">
        <v>3.9270319999999996</v>
      </c>
      <c r="V26" s="500">
        <v>6.4195449999999994</v>
      </c>
      <c r="W26" s="500">
        <v>5.3073980000000009</v>
      </c>
      <c r="X26" s="500">
        <v>4.5782609999999995</v>
      </c>
      <c r="Y26" s="500">
        <v>5.855442</v>
      </c>
      <c r="Z26" s="500">
        <v>4.5071319999999995</v>
      </c>
      <c r="AA26" s="500">
        <v>5.5624979999999997</v>
      </c>
      <c r="AB26" s="513">
        <v>89.604906999999997</v>
      </c>
      <c r="AC26" s="500">
        <v>8.4826389999999989</v>
      </c>
      <c r="AD26" s="500">
        <v>5.1337349999999988</v>
      </c>
      <c r="AE26" s="500">
        <v>11.603266999999999</v>
      </c>
      <c r="AF26" s="500">
        <v>5.0416850000000002</v>
      </c>
      <c r="AG26" s="500">
        <v>6.9456020000000001</v>
      </c>
      <c r="AH26" s="500">
        <v>5.1430929999999986</v>
      </c>
      <c r="AI26" s="500">
        <v>11.918108</v>
      </c>
      <c r="AJ26" s="500">
        <v>6.9593780000000001</v>
      </c>
      <c r="AK26" s="500">
        <v>7.3361699999999992</v>
      </c>
      <c r="AL26" s="500">
        <v>7.8343169999999995</v>
      </c>
      <c r="AM26" s="500">
        <v>5.5186409999999997</v>
      </c>
      <c r="AN26" s="500">
        <v>7.6882719999999996</v>
      </c>
      <c r="AO26" s="513">
        <v>89.11953299999999</v>
      </c>
      <c r="AP26" s="500">
        <v>6.7828390000000001</v>
      </c>
      <c r="AQ26" s="500">
        <v>5.0701649999999994</v>
      </c>
      <c r="AR26" s="500">
        <v>7.0442139999999993</v>
      </c>
      <c r="AS26" s="500">
        <v>7.0445659999999997</v>
      </c>
      <c r="AT26" s="500">
        <v>6.7886550000000003</v>
      </c>
      <c r="AU26" s="500">
        <v>7.5556539999999996</v>
      </c>
      <c r="AV26" s="500">
        <v>11.595618</v>
      </c>
      <c r="AW26" s="500">
        <v>6.8508329999999997</v>
      </c>
      <c r="AX26" s="500">
        <v>9.7420759999999991</v>
      </c>
      <c r="AY26" s="500">
        <v>9.3721719999999991</v>
      </c>
      <c r="AZ26" s="500">
        <v>4.6171609999999994</v>
      </c>
      <c r="BA26" s="500">
        <v>6.6555799999999996</v>
      </c>
      <c r="BB26" s="513">
        <v>107.29082099999999</v>
      </c>
      <c r="BC26" s="500">
        <v>3.7836900000000004</v>
      </c>
      <c r="BD26" s="500">
        <v>5.2623859999999993</v>
      </c>
      <c r="BE26" s="500">
        <v>7.2760449999999999</v>
      </c>
      <c r="BF26" s="500">
        <v>9.3429520000000004</v>
      </c>
      <c r="BG26" s="500">
        <v>7.8508460000000007</v>
      </c>
      <c r="BH26" s="500">
        <v>13.394148999999997</v>
      </c>
      <c r="BI26" s="500">
        <v>11.335065999999999</v>
      </c>
      <c r="BJ26" s="500">
        <v>11.160971</v>
      </c>
      <c r="BK26" s="500">
        <v>7.7473789999999996</v>
      </c>
      <c r="BL26" s="500">
        <v>10.488788999999999</v>
      </c>
      <c r="BM26" s="500">
        <v>8.7386909999999993</v>
      </c>
      <c r="BN26" s="500">
        <v>10.909856999999999</v>
      </c>
      <c r="BO26" s="513">
        <v>156.13281499999999</v>
      </c>
      <c r="BP26" s="500">
        <v>12.285554999999999</v>
      </c>
      <c r="BQ26" s="500">
        <v>15.405963999999999</v>
      </c>
      <c r="BR26" s="500">
        <v>12.346623999999998</v>
      </c>
      <c r="BS26" s="500">
        <v>9.1027589999999989</v>
      </c>
      <c r="BT26" s="500">
        <v>10.260275</v>
      </c>
      <c r="BU26" s="500">
        <v>10.129208999999999</v>
      </c>
      <c r="BV26" s="500">
        <v>13.725541</v>
      </c>
      <c r="BW26" s="500">
        <v>10.83414</v>
      </c>
      <c r="BX26" s="500">
        <v>14.967312</v>
      </c>
      <c r="BY26" s="500">
        <v>14.431867</v>
      </c>
      <c r="BZ26" s="500">
        <v>14.356366000000001</v>
      </c>
      <c r="CA26" s="500">
        <v>18.287202999999998</v>
      </c>
      <c r="CB26" s="513">
        <v>271.87382000000002</v>
      </c>
      <c r="CC26" s="500">
        <v>10.755782</v>
      </c>
      <c r="CD26" s="500">
        <v>14.860816999999999</v>
      </c>
      <c r="CE26" s="500">
        <v>17.072934</v>
      </c>
      <c r="CF26" s="500">
        <v>16.155963</v>
      </c>
      <c r="CG26" s="500">
        <v>16.811540000000001</v>
      </c>
      <c r="CH26" s="500">
        <v>24.202135999999999</v>
      </c>
      <c r="CI26" s="500">
        <v>26.666679999999999</v>
      </c>
      <c r="CJ26" s="500">
        <v>20.695574000000001</v>
      </c>
      <c r="CK26" s="500">
        <v>20.019220000000001</v>
      </c>
      <c r="CL26" s="500">
        <v>28.793837</v>
      </c>
      <c r="CM26" s="500">
        <v>27.543593999999999</v>
      </c>
      <c r="CN26" s="500">
        <v>48.295742999999995</v>
      </c>
      <c r="CO26" s="513">
        <v>343.70957099999993</v>
      </c>
      <c r="CP26" s="500">
        <v>24.177152</v>
      </c>
      <c r="CQ26" s="500">
        <v>18.637736999999998</v>
      </c>
      <c r="CR26" s="500">
        <v>25.101129</v>
      </c>
      <c r="CS26" s="500">
        <v>27.881777999999994</v>
      </c>
      <c r="CT26" s="500">
        <v>26.631853999999997</v>
      </c>
      <c r="CU26" s="500">
        <v>33.305442999999997</v>
      </c>
      <c r="CV26" s="500">
        <v>32.098236999999997</v>
      </c>
      <c r="CW26" s="500">
        <v>40.729453999999997</v>
      </c>
      <c r="CX26" s="500">
        <v>28.772158000000001</v>
      </c>
      <c r="CY26" s="500">
        <v>32.142764999999997</v>
      </c>
      <c r="CZ26" s="500">
        <v>23.238766999999999</v>
      </c>
      <c r="DA26" s="500">
        <v>30.993096999999999</v>
      </c>
    </row>
    <row r="27" spans="1:105" s="486" customFormat="1" ht="12.75">
      <c r="A27" s="821" t="s">
        <v>3354</v>
      </c>
      <c r="B27" s="513">
        <v>41.795759000000004</v>
      </c>
      <c r="C27" s="500">
        <v>2.1149809999999998</v>
      </c>
      <c r="D27" s="500">
        <v>2.0756609999999998</v>
      </c>
      <c r="E27" s="500">
        <v>2.3979569999999999</v>
      </c>
      <c r="F27" s="500">
        <v>2.5217969999999998</v>
      </c>
      <c r="G27" s="500">
        <v>3.3489929999999997</v>
      </c>
      <c r="H27" s="500">
        <v>2.820227</v>
      </c>
      <c r="I27" s="500">
        <v>3.0112459999999999</v>
      </c>
      <c r="J27" s="500">
        <v>4.8291139999999997</v>
      </c>
      <c r="K27" s="500">
        <v>3.5986309999999997</v>
      </c>
      <c r="L27" s="500">
        <v>3.4731909999999999</v>
      </c>
      <c r="M27" s="500">
        <v>9.3621309999999998</v>
      </c>
      <c r="N27" s="500">
        <v>2.2418299999999998</v>
      </c>
      <c r="O27" s="513">
        <v>31.809381000000002</v>
      </c>
      <c r="P27" s="500">
        <v>2.1316619999999999</v>
      </c>
      <c r="Q27" s="500">
        <v>4.314781</v>
      </c>
      <c r="R27" s="500">
        <v>1.7090559999999999</v>
      </c>
      <c r="S27" s="500">
        <v>1.930348</v>
      </c>
      <c r="T27" s="500">
        <v>3.7710209999999993</v>
      </c>
      <c r="U27" s="500">
        <v>2.3005409999999999</v>
      </c>
      <c r="V27" s="500">
        <v>2.3062260000000001</v>
      </c>
      <c r="W27" s="500">
        <v>3.0348619999999999</v>
      </c>
      <c r="X27" s="500">
        <v>2.5994569999999997</v>
      </c>
      <c r="Y27" s="500">
        <v>1.8391229999999998</v>
      </c>
      <c r="Z27" s="500">
        <v>3.1122719999999999</v>
      </c>
      <c r="AA27" s="500">
        <v>2.7600319999999998</v>
      </c>
      <c r="AB27" s="513">
        <v>32.0627</v>
      </c>
      <c r="AC27" s="500">
        <v>1.6320599999999998</v>
      </c>
      <c r="AD27" s="500">
        <v>1.3088169999999999</v>
      </c>
      <c r="AE27" s="500">
        <v>1.4079599999999999</v>
      </c>
      <c r="AF27" s="500">
        <v>7.133375</v>
      </c>
      <c r="AG27" s="500">
        <v>2.651316</v>
      </c>
      <c r="AH27" s="500">
        <v>2.6024189999999998</v>
      </c>
      <c r="AI27" s="500">
        <v>1.836136</v>
      </c>
      <c r="AJ27" s="500">
        <v>3.1360609999999998</v>
      </c>
      <c r="AK27" s="500">
        <v>2.3365070000000001</v>
      </c>
      <c r="AL27" s="500">
        <v>2.8702229999999997</v>
      </c>
      <c r="AM27" s="500">
        <v>2.9373480000000001</v>
      </c>
      <c r="AN27" s="500">
        <v>2.2104779999999997</v>
      </c>
      <c r="AO27" s="513">
        <v>51.222347999999997</v>
      </c>
      <c r="AP27" s="500">
        <v>1.9079070000000002</v>
      </c>
      <c r="AQ27" s="500">
        <v>1.1414610000000001</v>
      </c>
      <c r="AR27" s="500">
        <v>2.339871</v>
      </c>
      <c r="AS27" s="500">
        <v>2.9396730000000004</v>
      </c>
      <c r="AT27" s="500">
        <v>9.1099920000000001</v>
      </c>
      <c r="AU27" s="500">
        <v>4.0212029999999999</v>
      </c>
      <c r="AV27" s="500">
        <v>5.1765439999999998</v>
      </c>
      <c r="AW27" s="500">
        <v>4.320729</v>
      </c>
      <c r="AX27" s="500">
        <v>5.1601970000000001</v>
      </c>
      <c r="AY27" s="500">
        <v>4.2694809999999999</v>
      </c>
      <c r="AZ27" s="500">
        <v>5.430701</v>
      </c>
      <c r="BA27" s="500">
        <v>5.4045889999999996</v>
      </c>
      <c r="BB27" s="513">
        <v>70.323771999999991</v>
      </c>
      <c r="BC27" s="500">
        <v>3.7846889999999997</v>
      </c>
      <c r="BD27" s="500">
        <v>4.5902839999999996</v>
      </c>
      <c r="BE27" s="500">
        <v>6.4372340000000001</v>
      </c>
      <c r="BF27" s="500">
        <v>6.6156649999999999</v>
      </c>
      <c r="BG27" s="500">
        <v>5.4586229999999993</v>
      </c>
      <c r="BH27" s="500">
        <v>3.8764779999999996</v>
      </c>
      <c r="BI27" s="500">
        <v>7.6447240000000001</v>
      </c>
      <c r="BJ27" s="500">
        <v>6.9990229999999993</v>
      </c>
      <c r="BK27" s="500">
        <v>5.999753000000001</v>
      </c>
      <c r="BL27" s="500">
        <v>6.1221229999999993</v>
      </c>
      <c r="BM27" s="500">
        <v>6.2144509999999995</v>
      </c>
      <c r="BN27" s="500">
        <v>6.5807249999999984</v>
      </c>
      <c r="BO27" s="513">
        <v>41.430118999999991</v>
      </c>
      <c r="BP27" s="500">
        <v>5.4446750000000002</v>
      </c>
      <c r="BQ27" s="500">
        <v>2.5856209999999997</v>
      </c>
      <c r="BR27" s="500">
        <v>2.5477479999999999</v>
      </c>
      <c r="BS27" s="500">
        <v>4.275442</v>
      </c>
      <c r="BT27" s="500">
        <v>3.0633150000000002</v>
      </c>
      <c r="BU27" s="500">
        <v>2.7085969999999997</v>
      </c>
      <c r="BV27" s="500">
        <v>2.3464679999999998</v>
      </c>
      <c r="BW27" s="500">
        <v>2.356703</v>
      </c>
      <c r="BX27" s="500">
        <v>3.6917799999999996</v>
      </c>
      <c r="BY27" s="500">
        <v>5.4640000000000013</v>
      </c>
      <c r="BZ27" s="500">
        <v>2.045722</v>
      </c>
      <c r="CA27" s="500">
        <v>4.900048</v>
      </c>
      <c r="CB27" s="513">
        <v>136.605943</v>
      </c>
      <c r="CC27" s="500">
        <v>5.8232979999999994</v>
      </c>
      <c r="CD27" s="500">
        <v>2.4732189999999998</v>
      </c>
      <c r="CE27" s="500">
        <v>7.7935299999999996</v>
      </c>
      <c r="CF27" s="500">
        <v>5.6560839999999999</v>
      </c>
      <c r="CG27" s="500">
        <v>3.5114519999999998</v>
      </c>
      <c r="CH27" s="500">
        <v>8.2510969999999997</v>
      </c>
      <c r="CI27" s="500">
        <v>13.732201999999999</v>
      </c>
      <c r="CJ27" s="500">
        <v>13.900205000000001</v>
      </c>
      <c r="CK27" s="500">
        <v>12.852960000000001</v>
      </c>
      <c r="CL27" s="500">
        <v>4.5403039999999999</v>
      </c>
      <c r="CM27" s="500">
        <v>27.173627999999997</v>
      </c>
      <c r="CN27" s="500">
        <v>30.897963999999998</v>
      </c>
      <c r="CO27" s="513">
        <v>144.20925</v>
      </c>
      <c r="CP27" s="500">
        <v>4.7355209999999994</v>
      </c>
      <c r="CQ27" s="500">
        <v>12.857633999999997</v>
      </c>
      <c r="CR27" s="500">
        <v>10.742075999999999</v>
      </c>
      <c r="CS27" s="500">
        <v>8.1990020000000001</v>
      </c>
      <c r="CT27" s="500">
        <v>22.571389999999997</v>
      </c>
      <c r="CU27" s="500">
        <v>9.5228149999999996</v>
      </c>
      <c r="CV27" s="500">
        <v>7.8343739999999995</v>
      </c>
      <c r="CW27" s="500">
        <v>21.784489999999995</v>
      </c>
      <c r="CX27" s="500">
        <v>11.329163999999999</v>
      </c>
      <c r="CY27" s="500">
        <v>8.9672590000000003</v>
      </c>
      <c r="CZ27" s="500">
        <v>11.389923999999999</v>
      </c>
      <c r="DA27" s="500">
        <v>14.275601</v>
      </c>
    </row>
    <row r="28" spans="1:105" s="486" customFormat="1" ht="12.75">
      <c r="A28" s="821" t="s">
        <v>3355</v>
      </c>
      <c r="B28" s="513">
        <v>10.817967999999999</v>
      </c>
      <c r="C28" s="500">
        <v>1.5982720000000001</v>
      </c>
      <c r="D28" s="500">
        <v>0.35736299999999999</v>
      </c>
      <c r="E28" s="500">
        <v>0.66440500000000002</v>
      </c>
      <c r="F28" s="500">
        <v>1.302276</v>
      </c>
      <c r="G28" s="500">
        <v>0.46758299999999997</v>
      </c>
      <c r="H28" s="500">
        <v>1.3571769999999999</v>
      </c>
      <c r="I28" s="500">
        <v>0.66028200000000004</v>
      </c>
      <c r="J28" s="500">
        <v>0.92633399999999999</v>
      </c>
      <c r="K28" s="500">
        <v>1.343011</v>
      </c>
      <c r="L28" s="500">
        <v>0.59062899999999996</v>
      </c>
      <c r="M28" s="500">
        <v>0.80059299999999989</v>
      </c>
      <c r="N28" s="500">
        <v>0.75004300000000002</v>
      </c>
      <c r="O28" s="513">
        <v>8.021192000000001</v>
      </c>
      <c r="P28" s="500">
        <v>1.135335</v>
      </c>
      <c r="Q28" s="500">
        <v>0.49553599999999998</v>
      </c>
      <c r="R28" s="500">
        <v>1.127607</v>
      </c>
      <c r="S28" s="500">
        <v>0.63828399999999996</v>
      </c>
      <c r="T28" s="500">
        <v>0.88374699999999995</v>
      </c>
      <c r="U28" s="500">
        <v>0.84073600000000004</v>
      </c>
      <c r="V28" s="500">
        <v>1.052136</v>
      </c>
      <c r="W28" s="500">
        <v>0.25637499999999996</v>
      </c>
      <c r="X28" s="500">
        <v>0.31031199999999998</v>
      </c>
      <c r="Y28" s="500">
        <v>0.27255299999999999</v>
      </c>
      <c r="Z28" s="500">
        <v>0.22219599999999995</v>
      </c>
      <c r="AA28" s="500">
        <v>0.78637499999999994</v>
      </c>
      <c r="AB28" s="513">
        <v>10.598037</v>
      </c>
      <c r="AC28" s="500">
        <v>0.48287399999999997</v>
      </c>
      <c r="AD28" s="500">
        <v>0.245749</v>
      </c>
      <c r="AE28" s="500">
        <v>0.22217999999999999</v>
      </c>
      <c r="AF28" s="500">
        <v>0.38177299999999997</v>
      </c>
      <c r="AG28" s="500">
        <v>0.36597799999999997</v>
      </c>
      <c r="AH28" s="500">
        <v>0.49759599999999998</v>
      </c>
      <c r="AI28" s="500">
        <v>0.26039200000000001</v>
      </c>
      <c r="AJ28" s="500">
        <v>0.52626299999999993</v>
      </c>
      <c r="AK28" s="500">
        <v>0.83749599999999991</v>
      </c>
      <c r="AL28" s="500">
        <v>2.103952</v>
      </c>
      <c r="AM28" s="500">
        <v>2.1074449999999998</v>
      </c>
      <c r="AN28" s="500">
        <v>2.5663389999999997</v>
      </c>
      <c r="AO28" s="513">
        <v>12.218420000000002</v>
      </c>
      <c r="AP28" s="500">
        <v>2.8252099999999998</v>
      </c>
      <c r="AQ28" s="500">
        <v>1.231082</v>
      </c>
      <c r="AR28" s="500">
        <v>1.9903719999999998</v>
      </c>
      <c r="AS28" s="500">
        <v>1.3236649999999996</v>
      </c>
      <c r="AT28" s="500">
        <v>0.46543399999999996</v>
      </c>
      <c r="AU28" s="500">
        <v>0.26202999999999999</v>
      </c>
      <c r="AV28" s="500">
        <v>0.47909399999999996</v>
      </c>
      <c r="AW28" s="500">
        <v>0.58508799999999994</v>
      </c>
      <c r="AX28" s="500">
        <v>1.3977019999999998</v>
      </c>
      <c r="AY28" s="500">
        <v>0.73693500000000001</v>
      </c>
      <c r="AZ28" s="500">
        <v>0.45341199999999998</v>
      </c>
      <c r="BA28" s="500">
        <v>0.46839599999999998</v>
      </c>
      <c r="BB28" s="513">
        <v>14.88993</v>
      </c>
      <c r="BC28" s="500">
        <v>0.58308199999999999</v>
      </c>
      <c r="BD28" s="500">
        <v>0.70948999999999995</v>
      </c>
      <c r="BE28" s="500">
        <v>1.1944789999999998</v>
      </c>
      <c r="BF28" s="500">
        <v>0.53393499999999994</v>
      </c>
      <c r="BG28" s="500">
        <v>0.93561099999999997</v>
      </c>
      <c r="BH28" s="500">
        <v>2.0905070000000001</v>
      </c>
      <c r="BI28" s="500">
        <v>0.73946800000000001</v>
      </c>
      <c r="BJ28" s="500">
        <v>0.94317200000000001</v>
      </c>
      <c r="BK28" s="500">
        <v>3.3955419999999998</v>
      </c>
      <c r="BL28" s="500">
        <v>1.4410539999999998</v>
      </c>
      <c r="BM28" s="500">
        <v>0.99934199999999995</v>
      </c>
      <c r="BN28" s="500">
        <v>1.3242479999999999</v>
      </c>
      <c r="BO28" s="513">
        <v>22.332509000000002</v>
      </c>
      <c r="BP28" s="500">
        <v>6.1504859999999999</v>
      </c>
      <c r="BQ28" s="500">
        <v>1.0889739999999999</v>
      </c>
      <c r="BR28" s="500">
        <v>2.2167149999999998</v>
      </c>
      <c r="BS28" s="500">
        <v>0.79547600000000007</v>
      </c>
      <c r="BT28" s="500">
        <v>1.8114029999999999</v>
      </c>
      <c r="BU28" s="500">
        <v>1.5090589999999999</v>
      </c>
      <c r="BV28" s="500">
        <v>0.67718699999999998</v>
      </c>
      <c r="BW28" s="500">
        <v>0.86411099999999985</v>
      </c>
      <c r="BX28" s="500">
        <v>1.890374</v>
      </c>
      <c r="BY28" s="500">
        <v>2.259401</v>
      </c>
      <c r="BZ28" s="500">
        <v>0.74203599999999992</v>
      </c>
      <c r="CA28" s="500">
        <v>2.3272870000000001</v>
      </c>
      <c r="CB28" s="513">
        <v>25.686081999999995</v>
      </c>
      <c r="CC28" s="500">
        <v>2.8472010000000001</v>
      </c>
      <c r="CD28" s="500">
        <v>1.3835299999999997</v>
      </c>
      <c r="CE28" s="500">
        <v>0.91261399999999993</v>
      </c>
      <c r="CF28" s="500">
        <v>0.95939399999999997</v>
      </c>
      <c r="CG28" s="500">
        <v>0.70750599999999997</v>
      </c>
      <c r="CH28" s="500">
        <v>0.79196999999999984</v>
      </c>
      <c r="CI28" s="500">
        <v>1.024284</v>
      </c>
      <c r="CJ28" s="500">
        <v>1.3126609999999999</v>
      </c>
      <c r="CK28" s="500">
        <v>0.81838899999999992</v>
      </c>
      <c r="CL28" s="500">
        <v>11.148795999999999</v>
      </c>
      <c r="CM28" s="500">
        <v>0.93244000000000005</v>
      </c>
      <c r="CN28" s="500">
        <v>2.8472969999999997</v>
      </c>
      <c r="CO28" s="513">
        <v>34.02852399999999</v>
      </c>
      <c r="CP28" s="500">
        <v>2.2816199999999998</v>
      </c>
      <c r="CQ28" s="500">
        <v>2.6612809999999998</v>
      </c>
      <c r="CR28" s="500">
        <v>3.0587029999999999</v>
      </c>
      <c r="CS28" s="500">
        <v>0.82339399999999996</v>
      </c>
      <c r="CT28" s="500">
        <v>6.7537599999999998</v>
      </c>
      <c r="CU28" s="500">
        <v>3.3519839999999999</v>
      </c>
      <c r="CV28" s="500">
        <v>1.716648</v>
      </c>
      <c r="CW28" s="500">
        <v>3.5116710000000002</v>
      </c>
      <c r="CX28" s="500">
        <v>3.1890399999999999</v>
      </c>
      <c r="CY28" s="500">
        <v>2.9486729999999999</v>
      </c>
      <c r="CZ28" s="500">
        <v>1.8975039999999999</v>
      </c>
      <c r="DA28" s="500">
        <v>1.8342459999999996</v>
      </c>
    </row>
    <row r="29" spans="1:105" s="486" customFormat="1" ht="12.75">
      <c r="A29" s="821" t="s">
        <v>3356</v>
      </c>
      <c r="B29" s="513">
        <v>0.12591599999999997</v>
      </c>
      <c r="C29" s="500">
        <v>0</v>
      </c>
      <c r="D29" s="500">
        <v>5.7200000000000003E-4</v>
      </c>
      <c r="E29" s="500">
        <v>1.15E-3</v>
      </c>
      <c r="F29" s="500">
        <v>0</v>
      </c>
      <c r="G29" s="500">
        <v>1.1746999999999999E-2</v>
      </c>
      <c r="H29" s="500">
        <v>8.3795999999999995E-2</v>
      </c>
      <c r="I29" s="500">
        <v>8.0719999999999993E-3</v>
      </c>
      <c r="J29" s="500">
        <v>0</v>
      </c>
      <c r="K29" s="500">
        <v>0</v>
      </c>
      <c r="L29" s="500">
        <v>7.9639999999999989E-3</v>
      </c>
      <c r="M29" s="500">
        <v>0</v>
      </c>
      <c r="N29" s="500">
        <v>1.2614999999999998E-2</v>
      </c>
      <c r="O29" s="513">
        <v>5.1532999999999995E-2</v>
      </c>
      <c r="P29" s="500">
        <v>2.5459999999999997E-2</v>
      </c>
      <c r="Q29" s="500">
        <v>1.6178999999999999E-2</v>
      </c>
      <c r="R29" s="500">
        <v>5.8529999999999997E-3</v>
      </c>
      <c r="S29" s="500">
        <v>0</v>
      </c>
      <c r="T29" s="500">
        <v>0</v>
      </c>
      <c r="U29" s="500">
        <v>0</v>
      </c>
      <c r="V29" s="500">
        <v>0</v>
      </c>
      <c r="W29" s="500">
        <v>0</v>
      </c>
      <c r="X29" s="500">
        <v>4.0409999999999995E-3</v>
      </c>
      <c r="Y29" s="500">
        <v>0</v>
      </c>
      <c r="Z29" s="500">
        <v>0</v>
      </c>
      <c r="AA29" s="500">
        <v>0</v>
      </c>
      <c r="AB29" s="513">
        <v>9.9579999999999988E-2</v>
      </c>
      <c r="AC29" s="500">
        <v>1.0766999999999997E-2</v>
      </c>
      <c r="AD29" s="500">
        <v>0</v>
      </c>
      <c r="AE29" s="500">
        <v>8.284999999999999E-3</v>
      </c>
      <c r="AF29" s="500">
        <v>1.544E-3</v>
      </c>
      <c r="AG29" s="500">
        <v>2.0590999999999998E-2</v>
      </c>
      <c r="AH29" s="500">
        <v>0</v>
      </c>
      <c r="AI29" s="500">
        <v>0</v>
      </c>
      <c r="AJ29" s="500">
        <v>0</v>
      </c>
      <c r="AK29" s="500">
        <v>0</v>
      </c>
      <c r="AL29" s="500">
        <v>2.0347000000000001E-2</v>
      </c>
      <c r="AM29" s="500">
        <v>3.8045999999999996E-2</v>
      </c>
      <c r="AN29" s="500">
        <v>0</v>
      </c>
      <c r="AO29" s="513">
        <v>0.10809199999999999</v>
      </c>
      <c r="AP29" s="500">
        <v>0</v>
      </c>
      <c r="AQ29" s="500">
        <v>0</v>
      </c>
      <c r="AR29" s="500">
        <v>3.2466999999999996E-2</v>
      </c>
      <c r="AS29" s="500">
        <v>0</v>
      </c>
      <c r="AT29" s="500">
        <v>0</v>
      </c>
      <c r="AU29" s="500">
        <v>3.0469E-2</v>
      </c>
      <c r="AV29" s="500">
        <v>8.482E-3</v>
      </c>
      <c r="AW29" s="500">
        <v>0</v>
      </c>
      <c r="AX29" s="500">
        <v>0</v>
      </c>
      <c r="AY29" s="500">
        <v>2.5004999999999996E-2</v>
      </c>
      <c r="AZ29" s="500">
        <v>0</v>
      </c>
      <c r="BA29" s="500">
        <v>1.1668999999999999E-2</v>
      </c>
      <c r="BB29" s="513">
        <v>2.4918930000000001</v>
      </c>
      <c r="BC29" s="500">
        <v>0</v>
      </c>
      <c r="BD29" s="500">
        <v>1.0766999999999997E-2</v>
      </c>
      <c r="BE29" s="500">
        <v>2.5269E-2</v>
      </c>
      <c r="BF29" s="500">
        <v>3.2039999999999998E-3</v>
      </c>
      <c r="BG29" s="500">
        <v>4.1194999999999996E-2</v>
      </c>
      <c r="BH29" s="500">
        <v>0</v>
      </c>
      <c r="BI29" s="500">
        <v>3.3403999999999996E-2</v>
      </c>
      <c r="BJ29" s="500">
        <v>1.0406E-2</v>
      </c>
      <c r="BK29" s="500">
        <v>0</v>
      </c>
      <c r="BL29" s="500">
        <v>0</v>
      </c>
      <c r="BM29" s="500">
        <v>8.4130000000000003E-3</v>
      </c>
      <c r="BN29" s="500">
        <v>2.359235</v>
      </c>
      <c r="BO29" s="513">
        <v>0.77588799999999991</v>
      </c>
      <c r="BP29" s="500">
        <v>5.8899E-2</v>
      </c>
      <c r="BQ29" s="500">
        <v>2.9162E-2</v>
      </c>
      <c r="BR29" s="500">
        <v>7.597799999999999E-2</v>
      </c>
      <c r="BS29" s="500">
        <v>5.7017999999999992E-2</v>
      </c>
      <c r="BT29" s="500">
        <v>5.5828999999999997E-2</v>
      </c>
      <c r="BU29" s="500">
        <v>4.8175999999999997E-2</v>
      </c>
      <c r="BV29" s="500">
        <v>9.197799999999999E-2</v>
      </c>
      <c r="BW29" s="500">
        <v>1.1934999999999999E-2</v>
      </c>
      <c r="BX29" s="500">
        <v>1.5139E-2</v>
      </c>
      <c r="BY29" s="500">
        <v>5.9877E-2</v>
      </c>
      <c r="BZ29" s="500">
        <v>7.2631000000000001E-2</v>
      </c>
      <c r="CA29" s="500">
        <v>0.199266</v>
      </c>
      <c r="CB29" s="513">
        <v>0.64350499999999999</v>
      </c>
      <c r="CC29" s="500">
        <v>6.1626E-2</v>
      </c>
      <c r="CD29" s="500">
        <v>3.4478999999999996E-2</v>
      </c>
      <c r="CE29" s="500">
        <v>4.7022000000000001E-2</v>
      </c>
      <c r="CF29" s="500">
        <v>4.3219999999999995E-3</v>
      </c>
      <c r="CG29" s="500">
        <v>6.1560999999999998E-2</v>
      </c>
      <c r="CH29" s="500">
        <v>8.0603999999999995E-2</v>
      </c>
      <c r="CI29" s="500">
        <v>1.0036999999999997E-2</v>
      </c>
      <c r="CJ29" s="500">
        <v>1.9271999999999997E-2</v>
      </c>
      <c r="CK29" s="500">
        <v>4.9440999999999999E-2</v>
      </c>
      <c r="CL29" s="500">
        <v>3.1035E-2</v>
      </c>
      <c r="CM29" s="500">
        <v>4.2410999999999997E-2</v>
      </c>
      <c r="CN29" s="500">
        <v>0.20169499999999999</v>
      </c>
      <c r="CO29" s="513">
        <v>1.7315129999999999</v>
      </c>
      <c r="CP29" s="500">
        <v>1.7628999999999999E-2</v>
      </c>
      <c r="CQ29" s="500">
        <v>9.7251999999999991E-2</v>
      </c>
      <c r="CR29" s="500">
        <v>2.0662999999999997E-2</v>
      </c>
      <c r="CS29" s="500">
        <v>5.3290999999999998E-2</v>
      </c>
      <c r="CT29" s="500">
        <v>5.7675000000000004E-2</v>
      </c>
      <c r="CU29" s="500">
        <v>0.81310000000000004</v>
      </c>
      <c r="CV29" s="500">
        <v>8.6900000000000019E-2</v>
      </c>
      <c r="CW29" s="500">
        <v>0.12890799999999999</v>
      </c>
      <c r="CX29" s="500">
        <v>0.19419500000000001</v>
      </c>
      <c r="CY29" s="500">
        <v>3.2467999999999997E-2</v>
      </c>
      <c r="CZ29" s="500">
        <v>5.1541999999999998E-2</v>
      </c>
      <c r="DA29" s="500">
        <v>0.17788999999999999</v>
      </c>
    </row>
    <row r="30" spans="1:105" s="486" customFormat="1" ht="12.75">
      <c r="A30" s="821" t="s">
        <v>3357</v>
      </c>
      <c r="B30" s="513">
        <v>8.348063999999999</v>
      </c>
      <c r="C30" s="506">
        <v>0.36300500000000002</v>
      </c>
      <c r="D30" s="506">
        <v>0.24143299999999995</v>
      </c>
      <c r="E30" s="506">
        <v>0.54114600000000002</v>
      </c>
      <c r="F30" s="506">
        <v>0.99889099999999997</v>
      </c>
      <c r="G30" s="506">
        <v>0.23216500000000001</v>
      </c>
      <c r="H30" s="506">
        <v>0.55589</v>
      </c>
      <c r="I30" s="506">
        <v>0.50906099999999999</v>
      </c>
      <c r="J30" s="506">
        <v>0.57744499999999999</v>
      </c>
      <c r="K30" s="506">
        <v>0.57277499999999992</v>
      </c>
      <c r="L30" s="506">
        <v>0.51525399999999999</v>
      </c>
      <c r="M30" s="506">
        <v>1.4700770000000001</v>
      </c>
      <c r="N30" s="506">
        <v>1.7709219999999999</v>
      </c>
      <c r="O30" s="513">
        <v>4.9942729999999997</v>
      </c>
      <c r="P30" s="506">
        <v>0.28128399999999998</v>
      </c>
      <c r="Q30" s="506">
        <v>0.29499599999999998</v>
      </c>
      <c r="R30" s="506">
        <v>0.33721399999999996</v>
      </c>
      <c r="S30" s="506">
        <v>0.33646399999999999</v>
      </c>
      <c r="T30" s="506">
        <v>0.47316199999999997</v>
      </c>
      <c r="U30" s="506">
        <v>0.55527199999999999</v>
      </c>
      <c r="V30" s="506">
        <v>0.430085</v>
      </c>
      <c r="W30" s="506">
        <v>0.52111200000000002</v>
      </c>
      <c r="X30" s="506">
        <v>0.36630000000000001</v>
      </c>
      <c r="Y30" s="506">
        <v>0.27751799999999999</v>
      </c>
      <c r="Z30" s="506">
        <v>0.31973499999999999</v>
      </c>
      <c r="AA30" s="506">
        <v>0.80113099999999993</v>
      </c>
      <c r="AB30" s="513">
        <v>6.7912690000000016</v>
      </c>
      <c r="AC30" s="506">
        <v>0.47592999999999996</v>
      </c>
      <c r="AD30" s="506">
        <v>0.28006900000000001</v>
      </c>
      <c r="AE30" s="506">
        <v>0.39020100000000002</v>
      </c>
      <c r="AF30" s="506">
        <v>0.507413</v>
      </c>
      <c r="AG30" s="506">
        <v>0.52967399999999998</v>
      </c>
      <c r="AH30" s="506">
        <v>0.35611899999999996</v>
      </c>
      <c r="AI30" s="506">
        <v>0.56310700000000002</v>
      </c>
      <c r="AJ30" s="506">
        <v>0.51221399999999995</v>
      </c>
      <c r="AK30" s="506">
        <v>0.65261799999999992</v>
      </c>
      <c r="AL30" s="506">
        <v>0.47361300000000001</v>
      </c>
      <c r="AM30" s="506">
        <v>0.91505300000000001</v>
      </c>
      <c r="AN30" s="506">
        <v>1.1352579999999999</v>
      </c>
      <c r="AO30" s="513">
        <v>9.956588</v>
      </c>
      <c r="AP30" s="506">
        <v>0.59530099999999997</v>
      </c>
      <c r="AQ30" s="506">
        <v>0.34908</v>
      </c>
      <c r="AR30" s="506">
        <v>0.67936699999999983</v>
      </c>
      <c r="AS30" s="506">
        <v>0.64965499999999987</v>
      </c>
      <c r="AT30" s="506">
        <v>0.84832399999999997</v>
      </c>
      <c r="AU30" s="506">
        <v>0.65003999999999995</v>
      </c>
      <c r="AV30" s="506">
        <v>1.289852</v>
      </c>
      <c r="AW30" s="506">
        <v>0.45916299999999999</v>
      </c>
      <c r="AX30" s="506">
        <v>0.87205299999999997</v>
      </c>
      <c r="AY30" s="506">
        <v>0.67139599999999999</v>
      </c>
      <c r="AZ30" s="506">
        <v>1.225014</v>
      </c>
      <c r="BA30" s="506">
        <v>1.6673429999999998</v>
      </c>
      <c r="BB30" s="513">
        <v>10.371334999999998</v>
      </c>
      <c r="BC30" s="506">
        <v>0.65201399999999987</v>
      </c>
      <c r="BD30" s="506">
        <v>0.49260699999999991</v>
      </c>
      <c r="BE30" s="506">
        <v>0.565662</v>
      </c>
      <c r="BF30" s="506">
        <v>0.83906799999999993</v>
      </c>
      <c r="BG30" s="506">
        <v>0.88351099999999994</v>
      </c>
      <c r="BH30" s="506">
        <v>0.82183499999999998</v>
      </c>
      <c r="BI30" s="506">
        <v>0.83734500000000001</v>
      </c>
      <c r="BJ30" s="506">
        <v>0.87003199999999992</v>
      </c>
      <c r="BK30" s="506">
        <v>0.96966699999999983</v>
      </c>
      <c r="BL30" s="506">
        <v>0.74518699999999993</v>
      </c>
      <c r="BM30" s="506">
        <v>0.74085499999999993</v>
      </c>
      <c r="BN30" s="506">
        <v>1.953552</v>
      </c>
      <c r="BO30" s="513">
        <v>13.265490999999999</v>
      </c>
      <c r="BP30" s="506">
        <v>1.0300309999999999</v>
      </c>
      <c r="BQ30" s="506">
        <v>0.68266300000000002</v>
      </c>
      <c r="BR30" s="506">
        <v>0.81708500000000006</v>
      </c>
      <c r="BS30" s="506">
        <v>0.642069</v>
      </c>
      <c r="BT30" s="506">
        <v>0.684195</v>
      </c>
      <c r="BU30" s="506">
        <v>1.460402</v>
      </c>
      <c r="BV30" s="506">
        <v>0.67410399999999993</v>
      </c>
      <c r="BW30" s="506">
        <v>1.4521919999999999</v>
      </c>
      <c r="BX30" s="506">
        <v>1.114169</v>
      </c>
      <c r="BY30" s="506">
        <v>1.4152939999999998</v>
      </c>
      <c r="BZ30" s="506">
        <v>1.6781139999999999</v>
      </c>
      <c r="CA30" s="506">
        <v>1.615173</v>
      </c>
      <c r="CB30" s="513">
        <v>20.080985999999999</v>
      </c>
      <c r="CC30" s="506">
        <v>1.220189</v>
      </c>
      <c r="CD30" s="506">
        <v>1.542937</v>
      </c>
      <c r="CE30" s="506">
        <v>1.181681</v>
      </c>
      <c r="CF30" s="506">
        <v>1.010918</v>
      </c>
      <c r="CG30" s="506">
        <v>1.054327</v>
      </c>
      <c r="CH30" s="506">
        <v>1.297871</v>
      </c>
      <c r="CI30" s="506">
        <v>1.7738909999999999</v>
      </c>
      <c r="CJ30" s="506">
        <v>1.800616</v>
      </c>
      <c r="CK30" s="506">
        <v>2.118881</v>
      </c>
      <c r="CL30" s="506">
        <v>1.6909539999999998</v>
      </c>
      <c r="CM30" s="506">
        <v>2.2462070000000001</v>
      </c>
      <c r="CN30" s="506">
        <v>3.1425139999999998</v>
      </c>
      <c r="CO30" s="513">
        <v>37.630329999999994</v>
      </c>
      <c r="CP30" s="506">
        <v>2.1565849999999998</v>
      </c>
      <c r="CQ30" s="506">
        <v>1.8625650000000002</v>
      </c>
      <c r="CR30" s="506">
        <v>2.463025</v>
      </c>
      <c r="CS30" s="506">
        <v>1.828376</v>
      </c>
      <c r="CT30" s="506">
        <v>2.6530899999999997</v>
      </c>
      <c r="CU30" s="506">
        <v>3.2590239999999993</v>
      </c>
      <c r="CV30" s="506">
        <v>4.2357579999999997</v>
      </c>
      <c r="CW30" s="506">
        <v>3.710944</v>
      </c>
      <c r="CX30" s="506">
        <v>4.0024509999999998</v>
      </c>
      <c r="CY30" s="506">
        <v>3.2777720000000001</v>
      </c>
      <c r="CZ30" s="506">
        <v>3.9325219999999996</v>
      </c>
      <c r="DA30" s="506">
        <v>4.2482179999999996</v>
      </c>
    </row>
    <row r="31" spans="1:105" s="486" customFormat="1" ht="13.5" thickBot="1">
      <c r="A31" s="822" t="s">
        <v>3358</v>
      </c>
      <c r="B31" s="515">
        <v>5.2759999999999986E-3</v>
      </c>
      <c r="C31" s="508">
        <v>1.18E-4</v>
      </c>
      <c r="D31" s="508">
        <v>0</v>
      </c>
      <c r="E31" s="508">
        <v>0</v>
      </c>
      <c r="F31" s="508">
        <v>1.2999999999999999E-4</v>
      </c>
      <c r="G31" s="508">
        <v>1.2999999999999999E-4</v>
      </c>
      <c r="H31" s="508">
        <v>0</v>
      </c>
      <c r="I31" s="508">
        <v>0</v>
      </c>
      <c r="J31" s="508">
        <v>5.7299999999999994E-4</v>
      </c>
      <c r="K31" s="508">
        <v>6.0000000000000002E-6</v>
      </c>
      <c r="L31" s="508">
        <v>0</v>
      </c>
      <c r="M31" s="508">
        <v>4.1449999999999994E-3</v>
      </c>
      <c r="N31" s="508">
        <v>1.74E-4</v>
      </c>
      <c r="O31" s="515">
        <v>6.8999999999999986E-4</v>
      </c>
      <c r="P31" s="508">
        <v>0</v>
      </c>
      <c r="Q31" s="508">
        <v>0</v>
      </c>
      <c r="R31" s="508">
        <v>0</v>
      </c>
      <c r="S31" s="508">
        <v>4.1099999999999996E-4</v>
      </c>
      <c r="T31" s="508">
        <v>0</v>
      </c>
      <c r="U31" s="508">
        <v>0</v>
      </c>
      <c r="V31" s="508">
        <v>0</v>
      </c>
      <c r="W31" s="508">
        <v>2.0000000000000002E-5</v>
      </c>
      <c r="X31" s="508">
        <v>2.1999999999999998E-4</v>
      </c>
      <c r="Y31" s="508">
        <v>0</v>
      </c>
      <c r="Z31" s="508">
        <v>3.8999999999999999E-5</v>
      </c>
      <c r="AA31" s="508">
        <v>0</v>
      </c>
      <c r="AB31" s="515">
        <v>0.23866799999999999</v>
      </c>
      <c r="AC31" s="508">
        <v>3.8E-3</v>
      </c>
      <c r="AD31" s="508">
        <v>9.8479999999999991E-3</v>
      </c>
      <c r="AE31" s="508">
        <v>0</v>
      </c>
      <c r="AF31" s="508">
        <v>5.1999999999999997E-5</v>
      </c>
      <c r="AG31" s="508">
        <v>0</v>
      </c>
      <c r="AH31" s="508">
        <v>0</v>
      </c>
      <c r="AI31" s="508">
        <v>0.22283700000000001</v>
      </c>
      <c r="AJ31" s="508">
        <v>2.104E-3</v>
      </c>
      <c r="AK31" s="508">
        <v>0</v>
      </c>
      <c r="AL31" s="508">
        <v>0</v>
      </c>
      <c r="AM31" s="508">
        <v>2.6999999999999996E-5</v>
      </c>
      <c r="AN31" s="508">
        <v>0</v>
      </c>
      <c r="AO31" s="515">
        <v>2.5360000000000001E-3</v>
      </c>
      <c r="AP31" s="508">
        <v>0</v>
      </c>
      <c r="AQ31" s="508">
        <v>4.2999999999999988E-5</v>
      </c>
      <c r="AR31" s="508">
        <v>0</v>
      </c>
      <c r="AS31" s="508">
        <v>1.03E-4</v>
      </c>
      <c r="AT31" s="508">
        <v>0</v>
      </c>
      <c r="AU31" s="508">
        <v>0</v>
      </c>
      <c r="AV31" s="508">
        <v>0</v>
      </c>
      <c r="AW31" s="508">
        <v>3.3500000000000001E-4</v>
      </c>
      <c r="AX31" s="508">
        <v>0</v>
      </c>
      <c r="AY31" s="508">
        <v>0</v>
      </c>
      <c r="AZ31" s="508">
        <v>2.039E-3</v>
      </c>
      <c r="BA31" s="508">
        <v>1.5999999999999999E-5</v>
      </c>
      <c r="BB31" s="515">
        <v>3.1090000000000002E-3</v>
      </c>
      <c r="BC31" s="508">
        <v>5.8399999999999999E-4</v>
      </c>
      <c r="BD31" s="508">
        <v>0</v>
      </c>
      <c r="BE31" s="508">
        <v>9.3700000000000001E-4</v>
      </c>
      <c r="BF31" s="508">
        <v>0</v>
      </c>
      <c r="BG31" s="508">
        <v>2.4499999999999999E-4</v>
      </c>
      <c r="BH31" s="508">
        <v>0</v>
      </c>
      <c r="BI31" s="508">
        <v>0</v>
      </c>
      <c r="BJ31" s="508">
        <v>0</v>
      </c>
      <c r="BK31" s="508">
        <v>9.5299999999999996E-4</v>
      </c>
      <c r="BL31" s="508">
        <v>0</v>
      </c>
      <c r="BM31" s="508">
        <v>0</v>
      </c>
      <c r="BN31" s="508">
        <v>3.8999999999999999E-4</v>
      </c>
      <c r="BO31" s="515">
        <v>2.0331000000000002E-2</v>
      </c>
      <c r="BP31" s="508">
        <v>0</v>
      </c>
      <c r="BQ31" s="508">
        <v>0</v>
      </c>
      <c r="BR31" s="508">
        <v>3.0000000000000001E-6</v>
      </c>
      <c r="BS31" s="508">
        <v>0</v>
      </c>
      <c r="BT31" s="508">
        <v>0</v>
      </c>
      <c r="BU31" s="508">
        <v>0</v>
      </c>
      <c r="BV31" s="508">
        <v>4.0000000000000003E-5</v>
      </c>
      <c r="BW31" s="508">
        <v>7.7000000000000001E-5</v>
      </c>
      <c r="BX31" s="508">
        <v>0</v>
      </c>
      <c r="BY31" s="508">
        <v>4.699999999999999E-5</v>
      </c>
      <c r="BZ31" s="508">
        <v>0</v>
      </c>
      <c r="CA31" s="508">
        <v>2.0164000000000001E-2</v>
      </c>
      <c r="CB31" s="515">
        <v>3.1340000000000001E-3</v>
      </c>
      <c r="CC31" s="508">
        <v>5.5499999999999994E-4</v>
      </c>
      <c r="CD31" s="508">
        <v>0</v>
      </c>
      <c r="CE31" s="508">
        <v>1.0399999999999999E-4</v>
      </c>
      <c r="CF31" s="508">
        <v>4.6E-5</v>
      </c>
      <c r="CG31" s="508">
        <v>2.7299999999999997E-4</v>
      </c>
      <c r="CH31" s="508">
        <v>0</v>
      </c>
      <c r="CI31" s="508">
        <v>2.5499999999999996E-4</v>
      </c>
      <c r="CJ31" s="508">
        <v>2.0000000000000002E-5</v>
      </c>
      <c r="CK31" s="508">
        <v>1.4060000000000001E-3</v>
      </c>
      <c r="CL31" s="508">
        <v>0</v>
      </c>
      <c r="CM31" s="508">
        <v>4.75E-4</v>
      </c>
      <c r="CN31" s="508">
        <v>0</v>
      </c>
      <c r="CO31" s="515">
        <v>2.4585999999999997E-2</v>
      </c>
      <c r="CP31" s="508">
        <v>0</v>
      </c>
      <c r="CQ31" s="508">
        <v>0</v>
      </c>
      <c r="CR31" s="508">
        <v>3.0800000000000001E-4</v>
      </c>
      <c r="CS31" s="508">
        <v>0</v>
      </c>
      <c r="CT31" s="508">
        <v>5.0399999999999993E-3</v>
      </c>
      <c r="CU31" s="508">
        <v>1.1309999999999998E-3</v>
      </c>
      <c r="CV31" s="508">
        <v>1.3823999999999998E-2</v>
      </c>
      <c r="CW31" s="508">
        <v>4.13E-3</v>
      </c>
      <c r="CX31" s="508">
        <v>0</v>
      </c>
      <c r="CY31" s="508">
        <v>0</v>
      </c>
      <c r="CZ31" s="508">
        <v>0</v>
      </c>
      <c r="DA31" s="508">
        <v>1.5300000000000001E-4</v>
      </c>
    </row>
    <row r="32" spans="1:105" s="486" customFormat="1" ht="5.0999999999999996" customHeight="1">
      <c r="A32" s="516"/>
      <c r="B32" s="488"/>
      <c r="C32" s="510"/>
      <c r="D32" s="511"/>
      <c r="E32" s="511"/>
      <c r="F32" s="511"/>
      <c r="G32" s="511"/>
      <c r="H32" s="511"/>
      <c r="I32" s="511"/>
      <c r="J32" s="511"/>
      <c r="K32" s="511"/>
      <c r="L32" s="511"/>
      <c r="O32" s="488"/>
      <c r="P32" s="510"/>
      <c r="Q32" s="511"/>
      <c r="R32" s="511"/>
      <c r="S32" s="511"/>
      <c r="T32" s="511"/>
      <c r="U32" s="511"/>
      <c r="V32" s="511"/>
      <c r="W32" s="511"/>
      <c r="X32" s="511"/>
      <c r="Y32" s="511"/>
      <c r="AB32" s="488"/>
      <c r="AC32" s="510"/>
      <c r="AD32" s="511"/>
      <c r="AE32" s="511"/>
      <c r="AF32" s="511"/>
      <c r="AG32" s="511"/>
      <c r="AH32" s="511"/>
      <c r="AI32" s="511"/>
      <c r="AJ32" s="511"/>
      <c r="AK32" s="511"/>
      <c r="AL32" s="511"/>
      <c r="AO32" s="488"/>
      <c r="AP32" s="510"/>
      <c r="AQ32" s="511"/>
      <c r="AR32" s="511"/>
      <c r="AS32" s="511"/>
      <c r="AT32" s="511"/>
      <c r="AU32" s="511"/>
      <c r="AV32" s="511"/>
      <c r="AW32" s="511"/>
      <c r="AX32" s="511"/>
      <c r="AY32" s="511"/>
      <c r="BB32" s="488"/>
      <c r="BC32" s="510"/>
      <c r="BD32" s="511"/>
      <c r="BE32" s="511"/>
      <c r="BF32" s="511"/>
      <c r="BG32" s="511"/>
      <c r="BH32" s="511"/>
      <c r="BI32" s="511"/>
      <c r="BJ32" s="511"/>
      <c r="BK32" s="511"/>
      <c r="BL32" s="511"/>
      <c r="BO32" s="488"/>
      <c r="BP32" s="510"/>
      <c r="BQ32" s="511"/>
      <c r="BR32" s="511"/>
      <c r="BS32" s="511"/>
      <c r="BT32" s="511"/>
      <c r="BU32" s="511"/>
      <c r="BV32" s="511"/>
      <c r="BW32" s="511"/>
      <c r="BX32" s="511"/>
      <c r="BY32" s="511"/>
      <c r="CB32" s="488"/>
      <c r="CC32" s="510"/>
      <c r="CD32" s="511"/>
      <c r="CE32" s="511"/>
      <c r="CF32" s="511"/>
      <c r="CG32" s="511"/>
      <c r="CH32" s="511"/>
      <c r="CI32" s="511"/>
      <c r="CJ32" s="511"/>
      <c r="CK32" s="511"/>
      <c r="CL32" s="511"/>
      <c r="CO32" s="488"/>
      <c r="CP32" s="510"/>
      <c r="CQ32" s="511"/>
      <c r="CR32" s="511"/>
      <c r="CS32" s="511"/>
      <c r="CT32" s="511"/>
      <c r="CU32" s="511"/>
      <c r="CV32" s="511"/>
      <c r="CW32" s="511"/>
      <c r="CX32" s="511"/>
      <c r="CY32" s="511"/>
    </row>
    <row r="33" spans="1:97" s="646" customFormat="1" ht="13.5" customHeight="1">
      <c r="A33" s="647" t="s">
        <v>3382</v>
      </c>
      <c r="B33" s="644"/>
      <c r="C33" s="645"/>
      <c r="D33" s="645"/>
      <c r="E33" s="645"/>
      <c r="F33" s="645"/>
      <c r="O33" s="644"/>
      <c r="P33" s="645"/>
      <c r="Q33" s="645"/>
      <c r="R33" s="645"/>
      <c r="S33" s="645"/>
      <c r="AB33" s="644"/>
      <c r="AC33" s="645"/>
      <c r="AD33" s="645"/>
      <c r="AE33" s="645"/>
      <c r="AF33" s="645"/>
      <c r="AO33" s="644"/>
      <c r="AP33" s="645"/>
      <c r="AQ33" s="645"/>
      <c r="AR33" s="645"/>
      <c r="AS33" s="645"/>
      <c r="BB33" s="644"/>
      <c r="BC33" s="645"/>
      <c r="BD33" s="645"/>
      <c r="BE33" s="645"/>
      <c r="BF33" s="645"/>
      <c r="BO33" s="644"/>
      <c r="BP33" s="645"/>
      <c r="BQ33" s="645"/>
      <c r="BR33" s="645"/>
      <c r="BS33" s="645"/>
      <c r="CB33" s="644"/>
      <c r="CC33" s="645"/>
      <c r="CD33" s="645"/>
      <c r="CE33" s="645"/>
      <c r="CF33" s="645"/>
      <c r="CO33" s="644"/>
      <c r="CP33" s="645"/>
      <c r="CQ33" s="645"/>
      <c r="CR33" s="645"/>
      <c r="CS33" s="645"/>
    </row>
    <row r="34" spans="1:97" s="624" customFormat="1" ht="15.75" customHeight="1">
      <c r="A34" s="647" t="s">
        <v>3873</v>
      </c>
    </row>
    <row r="35" spans="1:97" s="624" customFormat="1" ht="15.75" customHeight="1">
      <c r="A35" s="829" t="s">
        <v>3361</v>
      </c>
    </row>
    <row r="36" spans="1:97" s="646" customFormat="1" ht="13.5" customHeight="1">
      <c r="A36" s="823" t="s">
        <v>3359</v>
      </c>
      <c r="B36" s="644"/>
      <c r="C36" s="645"/>
      <c r="D36" s="645"/>
      <c r="E36" s="645"/>
      <c r="F36" s="645"/>
      <c r="O36" s="644"/>
      <c r="P36" s="645"/>
      <c r="Q36" s="645"/>
      <c r="R36" s="645"/>
      <c r="S36" s="645"/>
      <c r="AB36" s="644"/>
      <c r="AC36" s="645"/>
      <c r="AD36" s="645"/>
      <c r="AE36" s="645"/>
      <c r="AF36" s="645"/>
      <c r="AO36" s="644"/>
      <c r="AP36" s="645"/>
      <c r="AQ36" s="645"/>
      <c r="AR36" s="645"/>
      <c r="AS36" s="645"/>
      <c r="BB36" s="644"/>
      <c r="BC36" s="645"/>
      <c r="BD36" s="645"/>
      <c r="BE36" s="645"/>
      <c r="BF36" s="645"/>
      <c r="BO36" s="644"/>
      <c r="BP36" s="645"/>
      <c r="BQ36" s="645"/>
      <c r="BR36" s="645"/>
      <c r="BS36" s="645"/>
      <c r="CB36" s="644"/>
      <c r="CC36" s="645"/>
      <c r="CD36" s="645"/>
      <c r="CE36" s="645"/>
      <c r="CF36" s="645"/>
      <c r="CO36" s="644"/>
      <c r="CP36" s="645"/>
      <c r="CQ36" s="645"/>
      <c r="CR36" s="645"/>
      <c r="CS36" s="645"/>
    </row>
  </sheetData>
  <mergeCells count="16">
    <mergeCell ref="BP6:CA6"/>
    <mergeCell ref="CB6:CB7"/>
    <mergeCell ref="CC6:CN6"/>
    <mergeCell ref="CO6:CO7"/>
    <mergeCell ref="CP6:DA6"/>
    <mergeCell ref="BO6:BO7"/>
    <mergeCell ref="B6:B7"/>
    <mergeCell ref="C6:N6"/>
    <mergeCell ref="O6:O7"/>
    <mergeCell ref="P6:AA6"/>
    <mergeCell ref="AB6:AB7"/>
    <mergeCell ref="AC6:AN6"/>
    <mergeCell ref="AO6:AO7"/>
    <mergeCell ref="AP6:BA6"/>
    <mergeCell ref="BB6:BB7"/>
    <mergeCell ref="BC6:BN6"/>
  </mergeCells>
  <hyperlinks>
    <hyperlink ref="A1" location="'Table of contents'!A1" display="return to the CONTENTS"/>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38"/>
  <sheetViews>
    <sheetView zoomScale="80" zoomScaleNormal="80" workbookViewId="0">
      <pane xSplit="1" topLeftCell="B1" activePane="topRight" state="frozen"/>
      <selection activeCell="I27" sqref="I27"/>
      <selection pane="topRight" activeCell="D17" sqref="D17"/>
    </sheetView>
  </sheetViews>
  <sheetFormatPr defaultRowHeight="15"/>
  <cols>
    <col min="1" max="1" width="45.28515625" style="34" customWidth="1"/>
    <col min="2" max="16384" width="9.140625" style="34"/>
  </cols>
  <sheetData>
    <row r="1" spans="1:196" ht="15" customHeight="1">
      <c r="A1" s="649" t="s">
        <v>2688</v>
      </c>
    </row>
    <row r="2" spans="1:196" ht="5.0999999999999996" customHeight="1">
      <c r="A2" s="65"/>
    </row>
    <row r="3" spans="1:196" s="38" customFormat="1" ht="18.75" customHeight="1">
      <c r="A3" s="987" t="s">
        <v>3384</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c r="EE3" s="37"/>
      <c r="EF3" s="37"/>
      <c r="EG3" s="37"/>
      <c r="EH3" s="37"/>
      <c r="EI3" s="37"/>
      <c r="EJ3" s="37"/>
      <c r="EK3" s="37"/>
      <c r="EL3" s="37"/>
      <c r="EM3" s="37"/>
      <c r="EN3" s="37"/>
      <c r="EO3" s="37"/>
      <c r="EP3" s="37"/>
      <c r="EQ3" s="37"/>
      <c r="ER3" s="37"/>
      <c r="ES3" s="37"/>
      <c r="ET3" s="37"/>
      <c r="EU3" s="37"/>
      <c r="EV3" s="37"/>
      <c r="EW3" s="37"/>
      <c r="EX3" s="37"/>
      <c r="EY3" s="37"/>
    </row>
    <row r="4" spans="1:196" s="505" customFormat="1" ht="5.0999999999999996" customHeight="1">
      <c r="A4" s="517"/>
      <c r="C4" s="486"/>
      <c r="D4" s="486"/>
      <c r="E4" s="486"/>
      <c r="F4" s="486"/>
      <c r="G4" s="486"/>
      <c r="H4" s="486"/>
      <c r="I4" s="489"/>
      <c r="J4" s="485"/>
      <c r="K4" s="488"/>
      <c r="L4" s="488"/>
      <c r="M4" s="488"/>
      <c r="N4" s="488"/>
      <c r="P4" s="486"/>
      <c r="Q4" s="486"/>
      <c r="R4" s="486"/>
      <c r="S4" s="486"/>
      <c r="T4" s="486"/>
      <c r="U4" s="486"/>
      <c r="V4" s="489"/>
      <c r="W4" s="485"/>
      <c r="X4" s="488"/>
      <c r="Y4" s="488"/>
      <c r="Z4" s="488"/>
      <c r="AA4" s="488"/>
      <c r="AC4" s="486"/>
      <c r="AD4" s="486"/>
      <c r="AE4" s="486"/>
      <c r="AF4" s="486"/>
      <c r="AG4" s="486"/>
      <c r="AH4" s="486"/>
      <c r="AI4" s="489"/>
      <c r="AJ4" s="485"/>
      <c r="AK4" s="488"/>
      <c r="AL4" s="488"/>
      <c r="AM4" s="488"/>
      <c r="AN4" s="488"/>
      <c r="AP4" s="486"/>
      <c r="AQ4" s="486"/>
      <c r="AR4" s="486"/>
      <c r="AS4" s="486"/>
      <c r="AT4" s="486"/>
      <c r="AU4" s="486"/>
      <c r="AV4" s="489"/>
      <c r="AW4" s="485"/>
      <c r="AX4" s="488"/>
      <c r="AY4" s="488"/>
      <c r="AZ4" s="488"/>
      <c r="BA4" s="488"/>
      <c r="BC4" s="486"/>
      <c r="BD4" s="486"/>
      <c r="BE4" s="486"/>
      <c r="BF4" s="486"/>
      <c r="BG4" s="486"/>
      <c r="BH4" s="486"/>
      <c r="BI4" s="489"/>
      <c r="BJ4" s="485"/>
      <c r="BK4" s="488"/>
      <c r="BL4" s="488"/>
      <c r="BM4" s="488"/>
      <c r="BN4" s="488"/>
      <c r="BP4" s="486"/>
      <c r="BQ4" s="486"/>
      <c r="BR4" s="486"/>
      <c r="BS4" s="486"/>
      <c r="BT4" s="486"/>
      <c r="BU4" s="486"/>
      <c r="BV4" s="489"/>
      <c r="BW4" s="485"/>
      <c r="BX4" s="488"/>
      <c r="BY4" s="488"/>
      <c r="BZ4" s="488"/>
      <c r="CA4" s="488"/>
      <c r="CC4" s="486"/>
      <c r="CD4" s="486"/>
      <c r="CE4" s="486"/>
      <c r="CF4" s="486"/>
      <c r="CG4" s="486"/>
      <c r="CH4" s="486"/>
      <c r="CI4" s="489"/>
      <c r="CJ4" s="485"/>
      <c r="CK4" s="488"/>
      <c r="CL4" s="488"/>
      <c r="CM4" s="488"/>
      <c r="CN4" s="488"/>
      <c r="CP4" s="486"/>
      <c r="CQ4" s="486"/>
      <c r="CR4" s="486"/>
      <c r="CS4" s="486"/>
      <c r="CT4" s="486"/>
      <c r="CU4" s="486"/>
      <c r="CV4" s="489"/>
      <c r="CW4" s="485"/>
      <c r="CX4" s="488"/>
      <c r="CY4" s="488"/>
      <c r="CZ4" s="488"/>
      <c r="DA4" s="488"/>
      <c r="DC4" s="486"/>
      <c r="DD4" s="486"/>
      <c r="DE4" s="486"/>
      <c r="DF4" s="486"/>
      <c r="DG4" s="486"/>
      <c r="DH4" s="486"/>
      <c r="DI4" s="489"/>
      <c r="DJ4" s="485"/>
      <c r="DK4" s="488"/>
      <c r="DL4" s="488"/>
      <c r="DM4" s="488"/>
      <c r="DN4" s="488"/>
      <c r="DP4" s="486"/>
      <c r="DQ4" s="486"/>
      <c r="DR4" s="486"/>
      <c r="DS4" s="486"/>
      <c r="DT4" s="486"/>
      <c r="DU4" s="486"/>
      <c r="DV4" s="489"/>
      <c r="DW4" s="485"/>
      <c r="DX4" s="488"/>
      <c r="DY4" s="488"/>
      <c r="DZ4" s="488"/>
      <c r="EA4" s="488"/>
      <c r="EC4" s="486"/>
      <c r="ED4" s="486"/>
      <c r="EE4" s="486"/>
      <c r="EF4" s="486"/>
      <c r="EG4" s="486"/>
      <c r="EH4" s="486"/>
      <c r="EI4" s="489"/>
      <c r="EJ4" s="485"/>
      <c r="EK4" s="488"/>
      <c r="EL4" s="488"/>
      <c r="EM4" s="488"/>
      <c r="EN4" s="488"/>
      <c r="EP4" s="486"/>
      <c r="EQ4" s="486"/>
      <c r="ER4" s="486"/>
      <c r="ES4" s="486"/>
      <c r="ET4" s="486"/>
      <c r="EU4" s="486"/>
      <c r="EV4" s="489"/>
      <c r="EW4" s="485"/>
      <c r="EX4" s="488"/>
      <c r="EY4" s="488"/>
      <c r="EZ4" s="488"/>
      <c r="FA4" s="488"/>
      <c r="FC4" s="486"/>
      <c r="FD4" s="486"/>
      <c r="FE4" s="486"/>
      <c r="FF4" s="486"/>
      <c r="FG4" s="486"/>
      <c r="FH4" s="486"/>
      <c r="FI4" s="489"/>
      <c r="FJ4" s="485"/>
      <c r="FK4" s="488"/>
      <c r="FL4" s="488"/>
      <c r="FM4" s="488"/>
      <c r="FN4" s="488"/>
      <c r="FP4" s="486"/>
      <c r="FQ4" s="486"/>
      <c r="FR4" s="486"/>
      <c r="FS4" s="486"/>
      <c r="FT4" s="486"/>
      <c r="FU4" s="486"/>
      <c r="FV4" s="489"/>
      <c r="FW4" s="485"/>
      <c r="FX4" s="488"/>
      <c r="FY4" s="488"/>
      <c r="FZ4" s="488"/>
      <c r="GA4" s="488"/>
      <c r="GC4" s="486"/>
      <c r="GD4" s="486"/>
      <c r="GE4" s="486"/>
      <c r="GF4" s="486"/>
      <c r="GG4" s="486"/>
      <c r="GH4" s="486"/>
      <c r="GI4" s="489"/>
      <c r="GJ4" s="485"/>
      <c r="GK4" s="488"/>
      <c r="GL4" s="488"/>
      <c r="GM4" s="488"/>
      <c r="GN4" s="488"/>
    </row>
    <row r="5" spans="1:196" s="505" customFormat="1" ht="12.75" customHeight="1" thickBot="1">
      <c r="A5" s="819" t="s">
        <v>3293</v>
      </c>
      <c r="B5" s="518"/>
      <c r="C5" s="491"/>
      <c r="D5" s="491"/>
      <c r="E5" s="491"/>
      <c r="F5" s="491"/>
      <c r="G5" s="491"/>
      <c r="H5" s="491"/>
      <c r="I5" s="491"/>
      <c r="J5" s="490"/>
      <c r="K5" s="490"/>
      <c r="L5" s="490"/>
      <c r="M5" s="490"/>
      <c r="N5" s="490"/>
      <c r="O5" s="518"/>
      <c r="P5" s="491"/>
      <c r="Q5" s="491"/>
      <c r="R5" s="491"/>
      <c r="S5" s="491"/>
      <c r="T5" s="491"/>
      <c r="U5" s="491"/>
      <c r="V5" s="491"/>
      <c r="W5" s="490"/>
      <c r="X5" s="490"/>
      <c r="Y5" s="490"/>
      <c r="Z5" s="490"/>
      <c r="AA5" s="490"/>
      <c r="AB5" s="518"/>
      <c r="AC5" s="491"/>
      <c r="AD5" s="491"/>
      <c r="AE5" s="491"/>
      <c r="AF5" s="491"/>
      <c r="AG5" s="491"/>
      <c r="AH5" s="491"/>
      <c r="AI5" s="491"/>
      <c r="AJ5" s="490"/>
      <c r="AK5" s="490"/>
      <c r="AL5" s="490"/>
      <c r="AM5" s="490"/>
      <c r="AN5" s="490"/>
      <c r="AO5" s="518"/>
      <c r="AP5" s="491"/>
      <c r="AQ5" s="491"/>
      <c r="AR5" s="491"/>
      <c r="AS5" s="491"/>
      <c r="AT5" s="491"/>
      <c r="AU5" s="491"/>
      <c r="AV5" s="491"/>
      <c r="AW5" s="490"/>
      <c r="AX5" s="490"/>
      <c r="AY5" s="490"/>
      <c r="AZ5" s="490"/>
      <c r="BA5" s="490"/>
      <c r="BB5" s="518"/>
      <c r="BC5" s="491"/>
      <c r="BD5" s="491"/>
      <c r="BE5" s="491"/>
      <c r="BF5" s="491"/>
      <c r="BG5" s="491"/>
      <c r="BH5" s="491"/>
      <c r="BI5" s="491"/>
      <c r="BJ5" s="490"/>
      <c r="BK5" s="490"/>
      <c r="BL5" s="490"/>
      <c r="BM5" s="490"/>
      <c r="BN5" s="490"/>
      <c r="BO5" s="518"/>
      <c r="BP5" s="491"/>
      <c r="BQ5" s="491"/>
      <c r="BR5" s="491"/>
      <c r="BS5" s="491"/>
      <c r="BT5" s="491"/>
      <c r="BU5" s="491"/>
      <c r="BV5" s="491"/>
      <c r="BW5" s="490"/>
      <c r="BX5" s="490"/>
      <c r="BY5" s="490"/>
      <c r="BZ5" s="490"/>
      <c r="CA5" s="490"/>
      <c r="CB5" s="518"/>
      <c r="CC5" s="491"/>
      <c r="CD5" s="491"/>
      <c r="CE5" s="491"/>
      <c r="CF5" s="491"/>
      <c r="CG5" s="491"/>
      <c r="CH5" s="491"/>
      <c r="CI5" s="491"/>
      <c r="CJ5" s="490"/>
      <c r="CK5" s="490"/>
      <c r="CL5" s="490"/>
      <c r="CM5" s="490"/>
      <c r="CN5" s="490"/>
      <c r="CO5" s="518"/>
      <c r="CP5" s="491"/>
      <c r="CQ5" s="491"/>
      <c r="CR5" s="491"/>
      <c r="CS5" s="491"/>
      <c r="CT5" s="491"/>
      <c r="CU5" s="491"/>
      <c r="CV5" s="491"/>
      <c r="CW5" s="490"/>
      <c r="CX5" s="490"/>
      <c r="CY5" s="490"/>
      <c r="CZ5" s="490"/>
      <c r="DA5" s="490"/>
      <c r="DB5" s="518"/>
      <c r="DC5" s="491"/>
      <c r="DD5" s="491"/>
      <c r="DE5" s="491"/>
      <c r="DF5" s="491"/>
      <c r="DG5" s="491"/>
      <c r="DH5" s="491"/>
      <c r="DI5" s="491"/>
      <c r="DJ5" s="490"/>
      <c r="DK5" s="490"/>
      <c r="DL5" s="490"/>
      <c r="DM5" s="490"/>
      <c r="DN5" s="490"/>
      <c r="DO5" s="518"/>
      <c r="DP5" s="491"/>
      <c r="DQ5" s="491"/>
      <c r="DR5" s="491"/>
      <c r="DS5" s="491"/>
      <c r="DT5" s="491"/>
      <c r="DU5" s="491"/>
      <c r="DV5" s="491"/>
      <c r="DW5" s="490"/>
      <c r="DX5" s="490"/>
      <c r="DY5" s="490"/>
      <c r="DZ5" s="490"/>
      <c r="EA5" s="490"/>
      <c r="EB5" s="518"/>
      <c r="EC5" s="491"/>
      <c r="ED5" s="491"/>
      <c r="EE5" s="491"/>
      <c r="EF5" s="491"/>
      <c r="EG5" s="491"/>
      <c r="EH5" s="491"/>
      <c r="EI5" s="491"/>
      <c r="EJ5" s="490"/>
      <c r="EK5" s="490"/>
      <c r="EL5" s="490"/>
      <c r="EM5" s="490"/>
      <c r="EN5" s="490"/>
      <c r="EO5" s="518"/>
      <c r="EP5" s="491"/>
      <c r="EQ5" s="491"/>
      <c r="ER5" s="491"/>
      <c r="ES5" s="491"/>
      <c r="ET5" s="491"/>
      <c r="EU5" s="491"/>
      <c r="EV5" s="491"/>
      <c r="EW5" s="490"/>
      <c r="EX5" s="490"/>
      <c r="EY5" s="490"/>
      <c r="EZ5" s="490"/>
      <c r="FA5" s="490"/>
      <c r="FB5" s="518"/>
      <c r="FC5" s="491"/>
      <c r="FD5" s="491"/>
      <c r="FE5" s="491"/>
      <c r="FF5" s="491"/>
      <c r="FG5" s="491"/>
      <c r="FH5" s="491"/>
      <c r="FI5" s="491"/>
      <c r="FJ5" s="490"/>
      <c r="FK5" s="490"/>
      <c r="FL5" s="490"/>
      <c r="FM5" s="490"/>
      <c r="FN5" s="490"/>
      <c r="FO5" s="518"/>
      <c r="FP5" s="491"/>
      <c r="FQ5" s="491"/>
      <c r="FR5" s="491"/>
      <c r="FS5" s="491"/>
      <c r="FT5" s="491"/>
      <c r="FU5" s="491"/>
      <c r="FV5" s="491"/>
      <c r="FW5" s="490"/>
      <c r="FX5" s="490"/>
      <c r="FY5" s="490"/>
      <c r="FZ5" s="490"/>
      <c r="GA5" s="490"/>
      <c r="GB5" s="518"/>
      <c r="GC5" s="491"/>
      <c r="GD5" s="491"/>
      <c r="GE5" s="491"/>
      <c r="GF5" s="491"/>
      <c r="GG5" s="491"/>
      <c r="GH5" s="491"/>
      <c r="GI5" s="491"/>
      <c r="GJ5" s="490"/>
      <c r="GK5" s="490"/>
      <c r="GL5" s="490"/>
      <c r="GM5" s="490"/>
      <c r="GN5" s="490"/>
    </row>
    <row r="6" spans="1:196" s="131" customFormat="1" ht="17.100000000000001" customHeight="1">
      <c r="A6" s="830"/>
      <c r="B6" s="1147">
        <v>1993</v>
      </c>
      <c r="C6" s="1109" t="s">
        <v>0</v>
      </c>
      <c r="D6" s="1109"/>
      <c r="E6" s="1109"/>
      <c r="F6" s="1109"/>
      <c r="G6" s="1109"/>
      <c r="H6" s="1109"/>
      <c r="I6" s="1109"/>
      <c r="J6" s="1109"/>
      <c r="K6" s="1109"/>
      <c r="L6" s="1109"/>
      <c r="M6" s="1109"/>
      <c r="N6" s="1110"/>
      <c r="O6" s="1147">
        <v>1994</v>
      </c>
      <c r="P6" s="1109" t="s">
        <v>1</v>
      </c>
      <c r="Q6" s="1109"/>
      <c r="R6" s="1109"/>
      <c r="S6" s="1109"/>
      <c r="T6" s="1109"/>
      <c r="U6" s="1109"/>
      <c r="V6" s="1109"/>
      <c r="W6" s="1109"/>
      <c r="X6" s="1109"/>
      <c r="Y6" s="1109"/>
      <c r="Z6" s="1109"/>
      <c r="AA6" s="1110"/>
      <c r="AB6" s="1147">
        <v>1995</v>
      </c>
      <c r="AC6" s="1109" t="s">
        <v>2</v>
      </c>
      <c r="AD6" s="1109"/>
      <c r="AE6" s="1109"/>
      <c r="AF6" s="1109"/>
      <c r="AG6" s="1109"/>
      <c r="AH6" s="1109"/>
      <c r="AI6" s="1109"/>
      <c r="AJ6" s="1109"/>
      <c r="AK6" s="1109"/>
      <c r="AL6" s="1109"/>
      <c r="AM6" s="1109"/>
      <c r="AN6" s="1110"/>
      <c r="AO6" s="1147">
        <v>1996</v>
      </c>
      <c r="AP6" s="1109" t="s">
        <v>3</v>
      </c>
      <c r="AQ6" s="1109"/>
      <c r="AR6" s="1109"/>
      <c r="AS6" s="1109"/>
      <c r="AT6" s="1109"/>
      <c r="AU6" s="1109"/>
      <c r="AV6" s="1109"/>
      <c r="AW6" s="1109"/>
      <c r="AX6" s="1109"/>
      <c r="AY6" s="1109"/>
      <c r="AZ6" s="1109"/>
      <c r="BA6" s="1110"/>
      <c r="BB6" s="1147">
        <v>1997</v>
      </c>
      <c r="BC6" s="1109" t="s">
        <v>4</v>
      </c>
      <c r="BD6" s="1109"/>
      <c r="BE6" s="1109"/>
      <c r="BF6" s="1109"/>
      <c r="BG6" s="1109"/>
      <c r="BH6" s="1109"/>
      <c r="BI6" s="1109"/>
      <c r="BJ6" s="1109"/>
      <c r="BK6" s="1109"/>
      <c r="BL6" s="1109"/>
      <c r="BM6" s="1109"/>
      <c r="BN6" s="1110"/>
      <c r="BO6" s="1147">
        <v>1998</v>
      </c>
      <c r="BP6" s="1109" t="s">
        <v>5</v>
      </c>
      <c r="BQ6" s="1109"/>
      <c r="BR6" s="1109"/>
      <c r="BS6" s="1109"/>
      <c r="BT6" s="1109"/>
      <c r="BU6" s="1109"/>
      <c r="BV6" s="1109"/>
      <c r="BW6" s="1109"/>
      <c r="BX6" s="1109"/>
      <c r="BY6" s="1109"/>
      <c r="BZ6" s="1109"/>
      <c r="CA6" s="1110"/>
      <c r="CB6" s="1147">
        <v>1999</v>
      </c>
      <c r="CC6" s="1109" t="s">
        <v>6</v>
      </c>
      <c r="CD6" s="1109"/>
      <c r="CE6" s="1109"/>
      <c r="CF6" s="1109"/>
      <c r="CG6" s="1109"/>
      <c r="CH6" s="1109"/>
      <c r="CI6" s="1109"/>
      <c r="CJ6" s="1109"/>
      <c r="CK6" s="1109"/>
      <c r="CL6" s="1109"/>
      <c r="CM6" s="1109"/>
      <c r="CN6" s="1110"/>
      <c r="CO6" s="1147">
        <v>2000</v>
      </c>
      <c r="CP6" s="1109" t="s">
        <v>7</v>
      </c>
      <c r="CQ6" s="1109"/>
      <c r="CR6" s="1109"/>
      <c r="CS6" s="1109"/>
      <c r="CT6" s="1109"/>
      <c r="CU6" s="1109"/>
      <c r="CV6" s="1109"/>
      <c r="CW6" s="1109"/>
      <c r="CX6" s="1109"/>
      <c r="CY6" s="1109"/>
      <c r="CZ6" s="1109"/>
      <c r="DA6" s="1110"/>
      <c r="DB6" s="1147">
        <v>2001</v>
      </c>
      <c r="DC6" s="1109" t="s">
        <v>8</v>
      </c>
      <c r="DD6" s="1109"/>
      <c r="DE6" s="1109"/>
      <c r="DF6" s="1109"/>
      <c r="DG6" s="1109"/>
      <c r="DH6" s="1109"/>
      <c r="DI6" s="1109"/>
      <c r="DJ6" s="1109"/>
      <c r="DK6" s="1109"/>
      <c r="DL6" s="1109"/>
      <c r="DM6" s="1109"/>
      <c r="DN6" s="1110"/>
      <c r="DO6" s="1147">
        <v>2002</v>
      </c>
      <c r="DP6" s="1109" t="s">
        <v>9</v>
      </c>
      <c r="DQ6" s="1109"/>
      <c r="DR6" s="1109"/>
      <c r="DS6" s="1109"/>
      <c r="DT6" s="1109"/>
      <c r="DU6" s="1109"/>
      <c r="DV6" s="1109"/>
      <c r="DW6" s="1109"/>
      <c r="DX6" s="1109"/>
      <c r="DY6" s="1109"/>
      <c r="DZ6" s="1109"/>
      <c r="EA6" s="1110"/>
      <c r="EB6" s="1147">
        <v>2003</v>
      </c>
      <c r="EC6" s="1109" t="s">
        <v>10</v>
      </c>
      <c r="ED6" s="1109"/>
      <c r="EE6" s="1109"/>
      <c r="EF6" s="1109"/>
      <c r="EG6" s="1109"/>
      <c r="EH6" s="1109"/>
      <c r="EI6" s="1109"/>
      <c r="EJ6" s="1109"/>
      <c r="EK6" s="1109"/>
      <c r="EL6" s="1109"/>
      <c r="EM6" s="1109"/>
      <c r="EN6" s="1110"/>
      <c r="EO6" s="1147">
        <v>2004</v>
      </c>
      <c r="EP6" s="1109" t="s">
        <v>11</v>
      </c>
      <c r="EQ6" s="1109"/>
      <c r="ER6" s="1109"/>
      <c r="ES6" s="1109"/>
      <c r="ET6" s="1109"/>
      <c r="EU6" s="1109"/>
      <c r="EV6" s="1109"/>
      <c r="EW6" s="1109"/>
      <c r="EX6" s="1109"/>
      <c r="EY6" s="1109"/>
      <c r="EZ6" s="1109"/>
      <c r="FA6" s="1110"/>
      <c r="FB6" s="1147">
        <v>2005</v>
      </c>
      <c r="FC6" s="1109" t="s">
        <v>12</v>
      </c>
      <c r="FD6" s="1109"/>
      <c r="FE6" s="1109"/>
      <c r="FF6" s="1109"/>
      <c r="FG6" s="1109"/>
      <c r="FH6" s="1109"/>
      <c r="FI6" s="1109"/>
      <c r="FJ6" s="1109"/>
      <c r="FK6" s="1109"/>
      <c r="FL6" s="1109"/>
      <c r="FM6" s="1109"/>
      <c r="FN6" s="1110"/>
      <c r="FO6" s="1147">
        <v>2006</v>
      </c>
      <c r="FP6" s="1109" t="s">
        <v>13</v>
      </c>
      <c r="FQ6" s="1109"/>
      <c r="FR6" s="1109"/>
      <c r="FS6" s="1109"/>
      <c r="FT6" s="1109"/>
      <c r="FU6" s="1109"/>
      <c r="FV6" s="1109"/>
      <c r="FW6" s="1109"/>
      <c r="FX6" s="1109"/>
      <c r="FY6" s="1109"/>
      <c r="FZ6" s="1109"/>
      <c r="GA6" s="1110"/>
      <c r="GB6" s="1147">
        <v>2007</v>
      </c>
      <c r="GC6" s="1109">
        <v>2007</v>
      </c>
      <c r="GD6" s="1109"/>
      <c r="GE6" s="1109"/>
      <c r="GF6" s="1109"/>
      <c r="GG6" s="1109"/>
      <c r="GH6" s="1109"/>
      <c r="GI6" s="1109"/>
      <c r="GJ6" s="1109"/>
      <c r="GK6" s="1109"/>
      <c r="GL6" s="1109"/>
      <c r="GM6" s="1109"/>
      <c r="GN6" s="1110"/>
    </row>
    <row r="7" spans="1:196" s="131" customFormat="1" ht="17.100000000000001" customHeight="1" thickBot="1">
      <c r="A7" s="828"/>
      <c r="B7" s="1148"/>
      <c r="C7" s="673" t="s">
        <v>2646</v>
      </c>
      <c r="D7" s="673" t="s">
        <v>2647</v>
      </c>
      <c r="E7" s="673" t="s">
        <v>2648</v>
      </c>
      <c r="F7" s="673" t="s">
        <v>2649</v>
      </c>
      <c r="G7" s="673" t="s">
        <v>2650</v>
      </c>
      <c r="H7" s="673" t="s">
        <v>2651</v>
      </c>
      <c r="I7" s="673" t="s">
        <v>2652</v>
      </c>
      <c r="J7" s="673" t="s">
        <v>2653</v>
      </c>
      <c r="K7" s="673" t="s">
        <v>2654</v>
      </c>
      <c r="L7" s="673" t="s">
        <v>2655</v>
      </c>
      <c r="M7" s="673" t="s">
        <v>2656</v>
      </c>
      <c r="N7" s="673" t="s">
        <v>2657</v>
      </c>
      <c r="O7" s="1148"/>
      <c r="P7" s="673" t="s">
        <v>2646</v>
      </c>
      <c r="Q7" s="673" t="s">
        <v>2647</v>
      </c>
      <c r="R7" s="673" t="s">
        <v>2648</v>
      </c>
      <c r="S7" s="673" t="s">
        <v>2649</v>
      </c>
      <c r="T7" s="673" t="s">
        <v>2650</v>
      </c>
      <c r="U7" s="673" t="s">
        <v>2651</v>
      </c>
      <c r="V7" s="673" t="s">
        <v>2652</v>
      </c>
      <c r="W7" s="673" t="s">
        <v>2653</v>
      </c>
      <c r="X7" s="673" t="s">
        <v>2654</v>
      </c>
      <c r="Y7" s="673" t="s">
        <v>2655</v>
      </c>
      <c r="Z7" s="673" t="s">
        <v>2656</v>
      </c>
      <c r="AA7" s="673" t="s">
        <v>2657</v>
      </c>
      <c r="AB7" s="1148"/>
      <c r="AC7" s="673" t="s">
        <v>2646</v>
      </c>
      <c r="AD7" s="673" t="s">
        <v>2647</v>
      </c>
      <c r="AE7" s="673" t="s">
        <v>2648</v>
      </c>
      <c r="AF7" s="673" t="s">
        <v>2649</v>
      </c>
      <c r="AG7" s="673" t="s">
        <v>2650</v>
      </c>
      <c r="AH7" s="673" t="s">
        <v>2651</v>
      </c>
      <c r="AI7" s="673" t="s">
        <v>2652</v>
      </c>
      <c r="AJ7" s="673" t="s">
        <v>2653</v>
      </c>
      <c r="AK7" s="673" t="s">
        <v>2654</v>
      </c>
      <c r="AL7" s="673" t="s">
        <v>2655</v>
      </c>
      <c r="AM7" s="673" t="s">
        <v>2656</v>
      </c>
      <c r="AN7" s="673" t="s">
        <v>2657</v>
      </c>
      <c r="AO7" s="1148"/>
      <c r="AP7" s="673" t="s">
        <v>2646</v>
      </c>
      <c r="AQ7" s="673" t="s">
        <v>2647</v>
      </c>
      <c r="AR7" s="673" t="s">
        <v>2648</v>
      </c>
      <c r="AS7" s="673" t="s">
        <v>2649</v>
      </c>
      <c r="AT7" s="673" t="s">
        <v>2650</v>
      </c>
      <c r="AU7" s="673" t="s">
        <v>2651</v>
      </c>
      <c r="AV7" s="673" t="s">
        <v>2652</v>
      </c>
      <c r="AW7" s="673" t="s">
        <v>2653</v>
      </c>
      <c r="AX7" s="673" t="s">
        <v>2654</v>
      </c>
      <c r="AY7" s="673" t="s">
        <v>2655</v>
      </c>
      <c r="AZ7" s="673" t="s">
        <v>2656</v>
      </c>
      <c r="BA7" s="673" t="s">
        <v>2657</v>
      </c>
      <c r="BB7" s="1148"/>
      <c r="BC7" s="673" t="s">
        <v>2646</v>
      </c>
      <c r="BD7" s="673" t="s">
        <v>2647</v>
      </c>
      <c r="BE7" s="673" t="s">
        <v>2648</v>
      </c>
      <c r="BF7" s="673" t="s">
        <v>2649</v>
      </c>
      <c r="BG7" s="673" t="s">
        <v>2650</v>
      </c>
      <c r="BH7" s="673" t="s">
        <v>2651</v>
      </c>
      <c r="BI7" s="673" t="s">
        <v>2652</v>
      </c>
      <c r="BJ7" s="673" t="s">
        <v>2653</v>
      </c>
      <c r="BK7" s="673" t="s">
        <v>2654</v>
      </c>
      <c r="BL7" s="673" t="s">
        <v>2655</v>
      </c>
      <c r="BM7" s="673" t="s">
        <v>2656</v>
      </c>
      <c r="BN7" s="673" t="s">
        <v>2657</v>
      </c>
      <c r="BO7" s="1148"/>
      <c r="BP7" s="673" t="s">
        <v>2646</v>
      </c>
      <c r="BQ7" s="673" t="s">
        <v>2647</v>
      </c>
      <c r="BR7" s="673" t="s">
        <v>2648</v>
      </c>
      <c r="BS7" s="673" t="s">
        <v>2649</v>
      </c>
      <c r="BT7" s="673" t="s">
        <v>2650</v>
      </c>
      <c r="BU7" s="673" t="s">
        <v>2651</v>
      </c>
      <c r="BV7" s="673" t="s">
        <v>2652</v>
      </c>
      <c r="BW7" s="673" t="s">
        <v>2653</v>
      </c>
      <c r="BX7" s="673" t="s">
        <v>2654</v>
      </c>
      <c r="BY7" s="673" t="s">
        <v>2655</v>
      </c>
      <c r="BZ7" s="673" t="s">
        <v>2656</v>
      </c>
      <c r="CA7" s="673" t="s">
        <v>2657</v>
      </c>
      <c r="CB7" s="1148"/>
      <c r="CC7" s="673" t="s">
        <v>2646</v>
      </c>
      <c r="CD7" s="673" t="s">
        <v>2647</v>
      </c>
      <c r="CE7" s="673" t="s">
        <v>2648</v>
      </c>
      <c r="CF7" s="673" t="s">
        <v>2649</v>
      </c>
      <c r="CG7" s="673" t="s">
        <v>2650</v>
      </c>
      <c r="CH7" s="673" t="s">
        <v>2651</v>
      </c>
      <c r="CI7" s="673" t="s">
        <v>2652</v>
      </c>
      <c r="CJ7" s="673" t="s">
        <v>2653</v>
      </c>
      <c r="CK7" s="673" t="s">
        <v>2654</v>
      </c>
      <c r="CL7" s="673" t="s">
        <v>2655</v>
      </c>
      <c r="CM7" s="673" t="s">
        <v>2656</v>
      </c>
      <c r="CN7" s="673" t="s">
        <v>2657</v>
      </c>
      <c r="CO7" s="1148"/>
      <c r="CP7" s="673" t="s">
        <v>2646</v>
      </c>
      <c r="CQ7" s="673" t="s">
        <v>2647</v>
      </c>
      <c r="CR7" s="673" t="s">
        <v>2648</v>
      </c>
      <c r="CS7" s="673" t="s">
        <v>2649</v>
      </c>
      <c r="CT7" s="673" t="s">
        <v>2650</v>
      </c>
      <c r="CU7" s="673" t="s">
        <v>2651</v>
      </c>
      <c r="CV7" s="673" t="s">
        <v>2652</v>
      </c>
      <c r="CW7" s="673" t="s">
        <v>2653</v>
      </c>
      <c r="CX7" s="673" t="s">
        <v>2654</v>
      </c>
      <c r="CY7" s="673" t="s">
        <v>2655</v>
      </c>
      <c r="CZ7" s="673" t="s">
        <v>2656</v>
      </c>
      <c r="DA7" s="673" t="s">
        <v>2657</v>
      </c>
      <c r="DB7" s="1148"/>
      <c r="DC7" s="673" t="s">
        <v>2646</v>
      </c>
      <c r="DD7" s="673" t="s">
        <v>2647</v>
      </c>
      <c r="DE7" s="673" t="s">
        <v>2648</v>
      </c>
      <c r="DF7" s="673" t="s">
        <v>2649</v>
      </c>
      <c r="DG7" s="673" t="s">
        <v>2650</v>
      </c>
      <c r="DH7" s="673" t="s">
        <v>2651</v>
      </c>
      <c r="DI7" s="673" t="s">
        <v>2652</v>
      </c>
      <c r="DJ7" s="673" t="s">
        <v>2653</v>
      </c>
      <c r="DK7" s="673" t="s">
        <v>2654</v>
      </c>
      <c r="DL7" s="673" t="s">
        <v>2655</v>
      </c>
      <c r="DM7" s="673" t="s">
        <v>2656</v>
      </c>
      <c r="DN7" s="673" t="s">
        <v>2657</v>
      </c>
      <c r="DO7" s="1148"/>
      <c r="DP7" s="673" t="s">
        <v>2646</v>
      </c>
      <c r="DQ7" s="673" t="s">
        <v>2647</v>
      </c>
      <c r="DR7" s="673" t="s">
        <v>2648</v>
      </c>
      <c r="DS7" s="673" t="s">
        <v>2649</v>
      </c>
      <c r="DT7" s="673" t="s">
        <v>2650</v>
      </c>
      <c r="DU7" s="673" t="s">
        <v>2651</v>
      </c>
      <c r="DV7" s="673" t="s">
        <v>2652</v>
      </c>
      <c r="DW7" s="673" t="s">
        <v>2653</v>
      </c>
      <c r="DX7" s="673" t="s">
        <v>2654</v>
      </c>
      <c r="DY7" s="673" t="s">
        <v>2655</v>
      </c>
      <c r="DZ7" s="673" t="s">
        <v>2656</v>
      </c>
      <c r="EA7" s="673" t="s">
        <v>2657</v>
      </c>
      <c r="EB7" s="1148"/>
      <c r="EC7" s="673" t="s">
        <v>2646</v>
      </c>
      <c r="ED7" s="673" t="s">
        <v>2647</v>
      </c>
      <c r="EE7" s="673" t="s">
        <v>2648</v>
      </c>
      <c r="EF7" s="673" t="s">
        <v>2649</v>
      </c>
      <c r="EG7" s="673" t="s">
        <v>2650</v>
      </c>
      <c r="EH7" s="673" t="s">
        <v>2651</v>
      </c>
      <c r="EI7" s="673" t="s">
        <v>2652</v>
      </c>
      <c r="EJ7" s="673" t="s">
        <v>2653</v>
      </c>
      <c r="EK7" s="673" t="s">
        <v>2654</v>
      </c>
      <c r="EL7" s="673" t="s">
        <v>2655</v>
      </c>
      <c r="EM7" s="673" t="s">
        <v>2656</v>
      </c>
      <c r="EN7" s="673" t="s">
        <v>2657</v>
      </c>
      <c r="EO7" s="1148"/>
      <c r="EP7" s="673" t="s">
        <v>2646</v>
      </c>
      <c r="EQ7" s="673" t="s">
        <v>2647</v>
      </c>
      <c r="ER7" s="673" t="s">
        <v>2648</v>
      </c>
      <c r="ES7" s="673" t="s">
        <v>2649</v>
      </c>
      <c r="ET7" s="673" t="s">
        <v>2650</v>
      </c>
      <c r="EU7" s="673" t="s">
        <v>2651</v>
      </c>
      <c r="EV7" s="673" t="s">
        <v>2652</v>
      </c>
      <c r="EW7" s="673" t="s">
        <v>2653</v>
      </c>
      <c r="EX7" s="673" t="s">
        <v>2654</v>
      </c>
      <c r="EY7" s="673" t="s">
        <v>2655</v>
      </c>
      <c r="EZ7" s="673" t="s">
        <v>2656</v>
      </c>
      <c r="FA7" s="673" t="s">
        <v>2657</v>
      </c>
      <c r="FB7" s="1148"/>
      <c r="FC7" s="673" t="s">
        <v>2646</v>
      </c>
      <c r="FD7" s="673" t="s">
        <v>2647</v>
      </c>
      <c r="FE7" s="673" t="s">
        <v>2648</v>
      </c>
      <c r="FF7" s="673" t="s">
        <v>2649</v>
      </c>
      <c r="FG7" s="673" t="s">
        <v>2650</v>
      </c>
      <c r="FH7" s="673" t="s">
        <v>2651</v>
      </c>
      <c r="FI7" s="673" t="s">
        <v>2652</v>
      </c>
      <c r="FJ7" s="673" t="s">
        <v>2653</v>
      </c>
      <c r="FK7" s="673" t="s">
        <v>2654</v>
      </c>
      <c r="FL7" s="673" t="s">
        <v>2655</v>
      </c>
      <c r="FM7" s="673" t="s">
        <v>2656</v>
      </c>
      <c r="FN7" s="673" t="s">
        <v>2657</v>
      </c>
      <c r="FO7" s="1148"/>
      <c r="FP7" s="673" t="s">
        <v>2646</v>
      </c>
      <c r="FQ7" s="673" t="s">
        <v>2647</v>
      </c>
      <c r="FR7" s="673" t="s">
        <v>2648</v>
      </c>
      <c r="FS7" s="673" t="s">
        <v>2649</v>
      </c>
      <c r="FT7" s="673" t="s">
        <v>2650</v>
      </c>
      <c r="FU7" s="673" t="s">
        <v>2651</v>
      </c>
      <c r="FV7" s="673" t="s">
        <v>2652</v>
      </c>
      <c r="FW7" s="673" t="s">
        <v>2653</v>
      </c>
      <c r="FX7" s="673" t="s">
        <v>2654</v>
      </c>
      <c r="FY7" s="673" t="s">
        <v>2655</v>
      </c>
      <c r="FZ7" s="673" t="s">
        <v>2656</v>
      </c>
      <c r="GA7" s="673" t="s">
        <v>2657</v>
      </c>
      <c r="GB7" s="1148"/>
      <c r="GC7" s="673" t="s">
        <v>2646</v>
      </c>
      <c r="GD7" s="673" t="s">
        <v>2647</v>
      </c>
      <c r="GE7" s="673" t="s">
        <v>2648</v>
      </c>
      <c r="GF7" s="673" t="s">
        <v>2649</v>
      </c>
      <c r="GG7" s="673" t="s">
        <v>2650</v>
      </c>
      <c r="GH7" s="673" t="s">
        <v>2651</v>
      </c>
      <c r="GI7" s="673" t="s">
        <v>2652</v>
      </c>
      <c r="GJ7" s="673" t="s">
        <v>2653</v>
      </c>
      <c r="GK7" s="673" t="s">
        <v>2654</v>
      </c>
      <c r="GL7" s="673" t="s">
        <v>2655</v>
      </c>
      <c r="GM7" s="673" t="s">
        <v>2656</v>
      </c>
      <c r="GN7" s="673" t="s">
        <v>2657</v>
      </c>
    </row>
    <row r="8" spans="1:196" s="505" customFormat="1" ht="5.0999999999999996" customHeight="1">
      <c r="A8" s="519"/>
      <c r="B8" s="520"/>
      <c r="C8" s="521"/>
      <c r="D8" s="521"/>
      <c r="E8" s="521"/>
      <c r="F8" s="521"/>
      <c r="G8" s="521"/>
      <c r="H8" s="521"/>
      <c r="I8" s="521"/>
      <c r="J8" s="521"/>
      <c r="K8" s="521"/>
      <c r="L8" s="522"/>
      <c r="M8" s="522"/>
      <c r="N8" s="522"/>
      <c r="O8" s="520"/>
      <c r="P8" s="521"/>
      <c r="Q8" s="521"/>
      <c r="R8" s="521"/>
      <c r="S8" s="521"/>
      <c r="T8" s="521"/>
      <c r="U8" s="521"/>
      <c r="V8" s="521"/>
      <c r="W8" s="521"/>
      <c r="X8" s="521"/>
      <c r="Y8" s="522"/>
      <c r="Z8" s="522"/>
      <c r="AA8" s="522"/>
      <c r="AB8" s="520"/>
      <c r="AC8" s="521"/>
      <c r="AD8" s="521"/>
      <c r="AE8" s="521"/>
      <c r="AF8" s="521"/>
      <c r="AG8" s="521"/>
      <c r="AH8" s="521"/>
      <c r="AI8" s="521"/>
      <c r="AJ8" s="521"/>
      <c r="AK8" s="521"/>
      <c r="AL8" s="522"/>
      <c r="AM8" s="522"/>
      <c r="AN8" s="522"/>
      <c r="AO8" s="520"/>
      <c r="AP8" s="521"/>
      <c r="AQ8" s="521"/>
      <c r="AR8" s="521"/>
      <c r="AS8" s="521"/>
      <c r="AT8" s="521"/>
      <c r="AU8" s="521"/>
      <c r="AV8" s="521"/>
      <c r="AW8" s="521"/>
      <c r="AX8" s="521"/>
      <c r="AY8" s="522"/>
      <c r="AZ8" s="522"/>
      <c r="BA8" s="522"/>
      <c r="BB8" s="520"/>
      <c r="BC8" s="521"/>
      <c r="BD8" s="521"/>
      <c r="BE8" s="521"/>
      <c r="BF8" s="521"/>
      <c r="BG8" s="521"/>
      <c r="BH8" s="521"/>
      <c r="BI8" s="521"/>
      <c r="BJ8" s="521"/>
      <c r="BK8" s="521"/>
      <c r="BL8" s="522"/>
      <c r="BM8" s="522"/>
      <c r="BN8" s="522"/>
      <c r="BO8" s="520"/>
      <c r="BP8" s="521"/>
      <c r="BQ8" s="521"/>
      <c r="BR8" s="521"/>
      <c r="BS8" s="521"/>
      <c r="BT8" s="521"/>
      <c r="BU8" s="521"/>
      <c r="BV8" s="521"/>
      <c r="BW8" s="521"/>
      <c r="BX8" s="521"/>
      <c r="BY8" s="522"/>
      <c r="BZ8" s="522"/>
      <c r="CA8" s="522"/>
      <c r="CB8" s="520"/>
      <c r="CC8" s="521"/>
      <c r="CD8" s="521"/>
      <c r="CE8" s="521"/>
      <c r="CF8" s="521"/>
      <c r="CG8" s="521"/>
      <c r="CH8" s="521"/>
      <c r="CI8" s="521"/>
      <c r="CJ8" s="521"/>
      <c r="CK8" s="521"/>
      <c r="CL8" s="522"/>
      <c r="CM8" s="522"/>
      <c r="CN8" s="522"/>
      <c r="CO8" s="520"/>
      <c r="CP8" s="521"/>
      <c r="CQ8" s="521"/>
      <c r="CR8" s="521"/>
      <c r="CS8" s="521"/>
      <c r="CT8" s="521"/>
      <c r="CU8" s="521"/>
      <c r="CV8" s="521"/>
      <c r="CW8" s="521"/>
      <c r="CX8" s="521"/>
      <c r="CY8" s="522"/>
      <c r="CZ8" s="522"/>
      <c r="DA8" s="522"/>
      <c r="DB8" s="520"/>
      <c r="DC8" s="521"/>
      <c r="DD8" s="521"/>
      <c r="DE8" s="521"/>
      <c r="DF8" s="521"/>
      <c r="DG8" s="521"/>
      <c r="DH8" s="521"/>
      <c r="DI8" s="521"/>
      <c r="DJ8" s="521"/>
      <c r="DK8" s="521"/>
      <c r="DL8" s="522"/>
      <c r="DM8" s="522"/>
      <c r="DN8" s="522"/>
      <c r="DO8" s="520"/>
      <c r="DP8" s="521"/>
      <c r="DQ8" s="521"/>
      <c r="DR8" s="521"/>
      <c r="DS8" s="521"/>
      <c r="DT8" s="521"/>
      <c r="DU8" s="521"/>
      <c r="DV8" s="521"/>
      <c r="DW8" s="521"/>
      <c r="DX8" s="521"/>
      <c r="DY8" s="522"/>
      <c r="DZ8" s="522"/>
      <c r="EA8" s="522"/>
      <c r="EB8" s="520"/>
      <c r="EC8" s="521"/>
      <c r="ED8" s="521"/>
      <c r="EE8" s="521"/>
      <c r="EF8" s="521"/>
      <c r="EG8" s="521"/>
      <c r="EH8" s="521"/>
      <c r="EI8" s="521"/>
      <c r="EJ8" s="521"/>
      <c r="EK8" s="521"/>
      <c r="EL8" s="522"/>
      <c r="EM8" s="522"/>
      <c r="EN8" s="522"/>
      <c r="EO8" s="520"/>
      <c r="EP8" s="521"/>
      <c r="EQ8" s="521"/>
      <c r="ER8" s="521"/>
      <c r="ES8" s="521"/>
      <c r="ET8" s="521"/>
      <c r="EU8" s="521"/>
      <c r="EV8" s="521"/>
      <c r="EW8" s="521"/>
      <c r="EX8" s="521"/>
      <c r="EY8" s="522"/>
      <c r="EZ8" s="522"/>
      <c r="FA8" s="522"/>
      <c r="FB8" s="520"/>
      <c r="FC8" s="521"/>
      <c r="FD8" s="521"/>
      <c r="FE8" s="521"/>
      <c r="FF8" s="521"/>
      <c r="FG8" s="521"/>
      <c r="FH8" s="521"/>
      <c r="FI8" s="521"/>
      <c r="FJ8" s="521"/>
      <c r="FK8" s="521"/>
      <c r="FL8" s="522"/>
      <c r="FM8" s="522"/>
      <c r="FN8" s="522"/>
      <c r="FO8" s="520"/>
      <c r="FP8" s="521"/>
      <c r="FQ8" s="521"/>
      <c r="FR8" s="521"/>
      <c r="FS8" s="521"/>
      <c r="FT8" s="521"/>
      <c r="FU8" s="521"/>
      <c r="FV8" s="521"/>
      <c r="FW8" s="521"/>
      <c r="FX8" s="521"/>
      <c r="FY8" s="522"/>
      <c r="FZ8" s="522"/>
      <c r="GA8" s="522"/>
      <c r="GB8" s="520"/>
      <c r="GC8" s="521"/>
      <c r="GD8" s="521"/>
      <c r="GE8" s="521"/>
      <c r="GF8" s="521"/>
      <c r="GG8" s="521"/>
      <c r="GH8" s="521"/>
      <c r="GI8" s="521"/>
      <c r="GJ8" s="521"/>
      <c r="GK8" s="521"/>
      <c r="GL8" s="522"/>
      <c r="GM8" s="522"/>
      <c r="GN8" s="522"/>
    </row>
    <row r="9" spans="1:196" s="526" customFormat="1" ht="12.75" customHeight="1">
      <c r="A9" s="820" t="s">
        <v>3870</v>
      </c>
      <c r="B9" s="524" t="s">
        <v>15</v>
      </c>
      <c r="C9" s="524" t="s">
        <v>15</v>
      </c>
      <c r="D9" s="524" t="s">
        <v>15</v>
      </c>
      <c r="E9" s="524" t="s">
        <v>15</v>
      </c>
      <c r="F9" s="524" t="s">
        <v>15</v>
      </c>
      <c r="G9" s="524" t="s">
        <v>15</v>
      </c>
      <c r="H9" s="524" t="s">
        <v>15</v>
      </c>
      <c r="I9" s="524" t="s">
        <v>15</v>
      </c>
      <c r="J9" s="524" t="s">
        <v>15</v>
      </c>
      <c r="K9" s="524" t="s">
        <v>15</v>
      </c>
      <c r="L9" s="524" t="s">
        <v>15</v>
      </c>
      <c r="M9" s="524" t="s">
        <v>15</v>
      </c>
      <c r="N9" s="524" t="s">
        <v>15</v>
      </c>
      <c r="O9" s="524" t="s">
        <v>15</v>
      </c>
      <c r="P9" s="524" t="s">
        <v>15</v>
      </c>
      <c r="Q9" s="524" t="s">
        <v>15</v>
      </c>
      <c r="R9" s="524" t="s">
        <v>15</v>
      </c>
      <c r="S9" s="524" t="s">
        <v>15</v>
      </c>
      <c r="T9" s="524" t="s">
        <v>15</v>
      </c>
      <c r="U9" s="524" t="s">
        <v>15</v>
      </c>
      <c r="V9" s="524" t="s">
        <v>15</v>
      </c>
      <c r="W9" s="524" t="s">
        <v>15</v>
      </c>
      <c r="X9" s="524" t="s">
        <v>15</v>
      </c>
      <c r="Y9" s="524" t="s">
        <v>15</v>
      </c>
      <c r="Z9" s="524" t="s">
        <v>15</v>
      </c>
      <c r="AA9" s="524" t="s">
        <v>15</v>
      </c>
      <c r="AB9" s="524" t="s">
        <v>15</v>
      </c>
      <c r="AC9" s="524" t="s">
        <v>15</v>
      </c>
      <c r="AD9" s="524" t="s">
        <v>15</v>
      </c>
      <c r="AE9" s="524" t="s">
        <v>15</v>
      </c>
      <c r="AF9" s="524" t="s">
        <v>15</v>
      </c>
      <c r="AG9" s="524" t="s">
        <v>15</v>
      </c>
      <c r="AH9" s="524" t="s">
        <v>15</v>
      </c>
      <c r="AI9" s="524" t="s">
        <v>15</v>
      </c>
      <c r="AJ9" s="524" t="s">
        <v>15</v>
      </c>
      <c r="AK9" s="524" t="s">
        <v>15</v>
      </c>
      <c r="AL9" s="524" t="s">
        <v>15</v>
      </c>
      <c r="AM9" s="524" t="s">
        <v>15</v>
      </c>
      <c r="AN9" s="524" t="s">
        <v>15</v>
      </c>
      <c r="AO9" s="524" t="s">
        <v>15</v>
      </c>
      <c r="AP9" s="524" t="s">
        <v>15</v>
      </c>
      <c r="AQ9" s="524" t="s">
        <v>15</v>
      </c>
      <c r="AR9" s="524" t="s">
        <v>15</v>
      </c>
      <c r="AS9" s="524" t="s">
        <v>15</v>
      </c>
      <c r="AT9" s="524" t="s">
        <v>15</v>
      </c>
      <c r="AU9" s="524" t="s">
        <v>15</v>
      </c>
      <c r="AV9" s="524" t="s">
        <v>15</v>
      </c>
      <c r="AW9" s="524" t="s">
        <v>15</v>
      </c>
      <c r="AX9" s="524" t="s">
        <v>15</v>
      </c>
      <c r="AY9" s="524" t="s">
        <v>15</v>
      </c>
      <c r="AZ9" s="524" t="s">
        <v>15</v>
      </c>
      <c r="BA9" s="524" t="s">
        <v>15</v>
      </c>
      <c r="BB9" s="524" t="s">
        <v>15</v>
      </c>
      <c r="BC9" s="524" t="s">
        <v>15</v>
      </c>
      <c r="BD9" s="524" t="s">
        <v>15</v>
      </c>
      <c r="BE9" s="524" t="s">
        <v>15</v>
      </c>
      <c r="BF9" s="524" t="s">
        <v>15</v>
      </c>
      <c r="BG9" s="524" t="s">
        <v>15</v>
      </c>
      <c r="BH9" s="524" t="s">
        <v>15</v>
      </c>
      <c r="BI9" s="524" t="s">
        <v>15</v>
      </c>
      <c r="BJ9" s="524" t="s">
        <v>15</v>
      </c>
      <c r="BK9" s="524" t="s">
        <v>15</v>
      </c>
      <c r="BL9" s="524" t="s">
        <v>15</v>
      </c>
      <c r="BM9" s="524" t="s">
        <v>15</v>
      </c>
      <c r="BN9" s="524" t="s">
        <v>15</v>
      </c>
      <c r="BO9" s="524" t="s">
        <v>15</v>
      </c>
      <c r="BP9" s="524" t="s">
        <v>15</v>
      </c>
      <c r="BQ9" s="524" t="s">
        <v>15</v>
      </c>
      <c r="BR9" s="524" t="s">
        <v>15</v>
      </c>
      <c r="BS9" s="524" t="s">
        <v>15</v>
      </c>
      <c r="BT9" s="524" t="s">
        <v>15</v>
      </c>
      <c r="BU9" s="524" t="s">
        <v>15</v>
      </c>
      <c r="BV9" s="524" t="s">
        <v>15</v>
      </c>
      <c r="BW9" s="524" t="s">
        <v>15</v>
      </c>
      <c r="BX9" s="524" t="s">
        <v>15</v>
      </c>
      <c r="BY9" s="524" t="s">
        <v>15</v>
      </c>
      <c r="BZ9" s="524" t="s">
        <v>15</v>
      </c>
      <c r="CA9" s="524" t="s">
        <v>15</v>
      </c>
      <c r="CB9" s="524" t="s">
        <v>15</v>
      </c>
      <c r="CC9" s="524" t="s">
        <v>15</v>
      </c>
      <c r="CD9" s="524" t="s">
        <v>15</v>
      </c>
      <c r="CE9" s="524" t="s">
        <v>15</v>
      </c>
      <c r="CF9" s="524" t="s">
        <v>15</v>
      </c>
      <c r="CG9" s="524" t="s">
        <v>15</v>
      </c>
      <c r="CH9" s="524" t="s">
        <v>15</v>
      </c>
      <c r="CI9" s="524" t="s">
        <v>15</v>
      </c>
      <c r="CJ9" s="524" t="s">
        <v>15</v>
      </c>
      <c r="CK9" s="524" t="s">
        <v>15</v>
      </c>
      <c r="CL9" s="524" t="s">
        <v>15</v>
      </c>
      <c r="CM9" s="524" t="s">
        <v>15</v>
      </c>
      <c r="CN9" s="524" t="s">
        <v>15</v>
      </c>
      <c r="CO9" s="524" t="s">
        <v>15</v>
      </c>
      <c r="CP9" s="524" t="s">
        <v>15</v>
      </c>
      <c r="CQ9" s="524" t="s">
        <v>15</v>
      </c>
      <c r="CR9" s="524" t="s">
        <v>15</v>
      </c>
      <c r="CS9" s="524" t="s">
        <v>15</v>
      </c>
      <c r="CT9" s="524" t="s">
        <v>15</v>
      </c>
      <c r="CU9" s="524" t="s">
        <v>15</v>
      </c>
      <c r="CV9" s="524" t="s">
        <v>15</v>
      </c>
      <c r="CW9" s="524" t="s">
        <v>15</v>
      </c>
      <c r="CX9" s="524" t="s">
        <v>15</v>
      </c>
      <c r="CY9" s="524" t="s">
        <v>15</v>
      </c>
      <c r="CZ9" s="524" t="s">
        <v>15</v>
      </c>
      <c r="DA9" s="524" t="s">
        <v>15</v>
      </c>
      <c r="DB9" s="524" t="s">
        <v>15</v>
      </c>
      <c r="DC9" s="524" t="s">
        <v>15</v>
      </c>
      <c r="DD9" s="524" t="s">
        <v>15</v>
      </c>
      <c r="DE9" s="524" t="s">
        <v>15</v>
      </c>
      <c r="DF9" s="524" t="s">
        <v>15</v>
      </c>
      <c r="DG9" s="524" t="s">
        <v>15</v>
      </c>
      <c r="DH9" s="524" t="s">
        <v>15</v>
      </c>
      <c r="DI9" s="524" t="s">
        <v>15</v>
      </c>
      <c r="DJ9" s="524" t="s">
        <v>15</v>
      </c>
      <c r="DK9" s="524" t="s">
        <v>15</v>
      </c>
      <c r="DL9" s="524" t="s">
        <v>15</v>
      </c>
      <c r="DM9" s="524" t="s">
        <v>15</v>
      </c>
      <c r="DN9" s="524" t="s">
        <v>15</v>
      </c>
      <c r="DO9" s="524" t="s">
        <v>15</v>
      </c>
      <c r="DP9" s="524" t="s">
        <v>15</v>
      </c>
      <c r="DQ9" s="524" t="s">
        <v>15</v>
      </c>
      <c r="DR9" s="524" t="s">
        <v>15</v>
      </c>
      <c r="DS9" s="524" t="s">
        <v>15</v>
      </c>
      <c r="DT9" s="524" t="s">
        <v>15</v>
      </c>
      <c r="DU9" s="524" t="s">
        <v>15</v>
      </c>
      <c r="DV9" s="524" t="s">
        <v>15</v>
      </c>
      <c r="DW9" s="524" t="s">
        <v>15</v>
      </c>
      <c r="DX9" s="524" t="s">
        <v>15</v>
      </c>
      <c r="DY9" s="524" t="s">
        <v>15</v>
      </c>
      <c r="DZ9" s="524" t="s">
        <v>15</v>
      </c>
      <c r="EA9" s="524" t="s">
        <v>15</v>
      </c>
      <c r="EB9" s="524" t="s">
        <v>15</v>
      </c>
      <c r="EC9" s="524" t="s">
        <v>15</v>
      </c>
      <c r="ED9" s="524" t="s">
        <v>15</v>
      </c>
      <c r="EE9" s="524" t="s">
        <v>15</v>
      </c>
      <c r="EF9" s="524" t="s">
        <v>15</v>
      </c>
      <c r="EG9" s="524" t="s">
        <v>15</v>
      </c>
      <c r="EH9" s="524" t="s">
        <v>15</v>
      </c>
      <c r="EI9" s="524" t="s">
        <v>15</v>
      </c>
      <c r="EJ9" s="524" t="s">
        <v>15</v>
      </c>
      <c r="EK9" s="524" t="s">
        <v>15</v>
      </c>
      <c r="EL9" s="524" t="s">
        <v>15</v>
      </c>
      <c r="EM9" s="524" t="s">
        <v>15</v>
      </c>
      <c r="EN9" s="524" t="s">
        <v>15</v>
      </c>
      <c r="EO9" s="524" t="s">
        <v>15</v>
      </c>
      <c r="EP9" s="524" t="s">
        <v>15</v>
      </c>
      <c r="EQ9" s="524" t="s">
        <v>15</v>
      </c>
      <c r="ER9" s="524" t="s">
        <v>15</v>
      </c>
      <c r="ES9" s="524" t="s">
        <v>15</v>
      </c>
      <c r="ET9" s="524" t="s">
        <v>15</v>
      </c>
      <c r="EU9" s="524" t="s">
        <v>15</v>
      </c>
      <c r="EV9" s="524" t="s">
        <v>15</v>
      </c>
      <c r="EW9" s="524" t="s">
        <v>15</v>
      </c>
      <c r="EX9" s="524" t="s">
        <v>15</v>
      </c>
      <c r="EY9" s="524" t="s">
        <v>15</v>
      </c>
      <c r="EZ9" s="524" t="s">
        <v>15</v>
      </c>
      <c r="FA9" s="524" t="s">
        <v>15</v>
      </c>
      <c r="FB9" s="524" t="s">
        <v>15</v>
      </c>
      <c r="FC9" s="524" t="s">
        <v>15</v>
      </c>
      <c r="FD9" s="524" t="s">
        <v>15</v>
      </c>
      <c r="FE9" s="524" t="s">
        <v>15</v>
      </c>
      <c r="FF9" s="524" t="s">
        <v>15</v>
      </c>
      <c r="FG9" s="524" t="s">
        <v>15</v>
      </c>
      <c r="FH9" s="524" t="s">
        <v>15</v>
      </c>
      <c r="FI9" s="524" t="s">
        <v>15</v>
      </c>
      <c r="FJ9" s="524" t="s">
        <v>15</v>
      </c>
      <c r="FK9" s="524" t="s">
        <v>15</v>
      </c>
      <c r="FL9" s="524" t="s">
        <v>15</v>
      </c>
      <c r="FM9" s="524" t="s">
        <v>15</v>
      </c>
      <c r="FN9" s="524" t="s">
        <v>15</v>
      </c>
      <c r="FO9" s="523">
        <v>905.9951417558118</v>
      </c>
      <c r="FP9" s="524">
        <v>68.489732191666661</v>
      </c>
      <c r="FQ9" s="524">
        <v>66.539720369666668</v>
      </c>
      <c r="FR9" s="524">
        <v>65.794619003666668</v>
      </c>
      <c r="FS9" s="524">
        <v>61.877203484999995</v>
      </c>
      <c r="FT9" s="524">
        <v>75.629754340999995</v>
      </c>
      <c r="FU9" s="525">
        <v>83.710365391000011</v>
      </c>
      <c r="FV9" s="525">
        <v>64.807157576666668</v>
      </c>
      <c r="FW9" s="525">
        <v>89.025257915666671</v>
      </c>
      <c r="FX9" s="525">
        <v>70.325669060666669</v>
      </c>
      <c r="FY9" s="525">
        <v>77.379988842937266</v>
      </c>
      <c r="FZ9" s="525">
        <v>86.782066323937272</v>
      </c>
      <c r="GA9" s="525">
        <v>95.633607253937242</v>
      </c>
      <c r="GB9" s="523">
        <v>1337.8384947618119</v>
      </c>
      <c r="GC9" s="524">
        <v>90.863286313484352</v>
      </c>
      <c r="GD9" s="524">
        <v>92.98387831348434</v>
      </c>
      <c r="GE9" s="524">
        <v>116.70251631348435</v>
      </c>
      <c r="GF9" s="524">
        <v>92.241656313484341</v>
      </c>
      <c r="GG9" s="524">
        <v>99.595753313484337</v>
      </c>
      <c r="GH9" s="525">
        <v>116.55515931348434</v>
      </c>
      <c r="GI9" s="525">
        <v>115.23296931348433</v>
      </c>
      <c r="GJ9" s="525">
        <v>111.13116631348436</v>
      </c>
      <c r="GK9" s="525">
        <v>128.42917231348434</v>
      </c>
      <c r="GL9" s="525">
        <v>117.77043431348436</v>
      </c>
      <c r="GM9" s="525">
        <v>120.80157631348435</v>
      </c>
      <c r="GN9" s="525">
        <v>135.53092631348434</v>
      </c>
    </row>
    <row r="10" spans="1:196" s="526" customFormat="1" ht="12.75" customHeight="1">
      <c r="A10" s="820" t="s">
        <v>3867</v>
      </c>
      <c r="B10" s="523">
        <v>311.00989999999996</v>
      </c>
      <c r="C10" s="524">
        <v>14.71696666666667</v>
      </c>
      <c r="D10" s="524">
        <v>14.71696666666667</v>
      </c>
      <c r="E10" s="524">
        <v>14.71696666666667</v>
      </c>
      <c r="F10" s="524">
        <v>25.44093333333333</v>
      </c>
      <c r="G10" s="524">
        <v>25.44093333333333</v>
      </c>
      <c r="H10" s="524">
        <v>25.44093333333333</v>
      </c>
      <c r="I10" s="524">
        <v>26.208900000000007</v>
      </c>
      <c r="J10" s="524">
        <v>26.208900000000007</v>
      </c>
      <c r="K10" s="524">
        <v>26.208900000000007</v>
      </c>
      <c r="L10" s="524">
        <v>37.303166666666655</v>
      </c>
      <c r="M10" s="524">
        <v>37.303166666666655</v>
      </c>
      <c r="N10" s="524">
        <v>37.303166666666655</v>
      </c>
      <c r="O10" s="523">
        <v>339.17723000000007</v>
      </c>
      <c r="P10" s="524">
        <v>18.81676666666667</v>
      </c>
      <c r="Q10" s="524">
        <v>18.81676666666667</v>
      </c>
      <c r="R10" s="524">
        <v>18.81676666666667</v>
      </c>
      <c r="S10" s="524">
        <v>28.86512000000004</v>
      </c>
      <c r="T10" s="524">
        <v>28.86512000000004</v>
      </c>
      <c r="U10" s="525">
        <v>28.86512000000004</v>
      </c>
      <c r="V10" s="525">
        <v>33.125866666666646</v>
      </c>
      <c r="W10" s="525">
        <v>33.125866666666646</v>
      </c>
      <c r="X10" s="525">
        <v>33.125866666666646</v>
      </c>
      <c r="Y10" s="525">
        <v>32.251323333333325</v>
      </c>
      <c r="Z10" s="525">
        <v>32.251323333333325</v>
      </c>
      <c r="AA10" s="525">
        <v>32.251323333333325</v>
      </c>
      <c r="AB10" s="523">
        <v>408.93847599999992</v>
      </c>
      <c r="AC10" s="524">
        <v>26.227093666666661</v>
      </c>
      <c r="AD10" s="524">
        <v>26.227093666666661</v>
      </c>
      <c r="AE10" s="524">
        <v>26.227093666666661</v>
      </c>
      <c r="AF10" s="524">
        <v>35.620803333333342</v>
      </c>
      <c r="AG10" s="524">
        <v>35.620803333333342</v>
      </c>
      <c r="AH10" s="525">
        <v>35.620803333333342</v>
      </c>
      <c r="AI10" s="525">
        <v>41.008588000000003</v>
      </c>
      <c r="AJ10" s="525">
        <v>41.008588000000003</v>
      </c>
      <c r="AK10" s="525">
        <v>41.008588000000003</v>
      </c>
      <c r="AL10" s="525">
        <v>33.456340333333294</v>
      </c>
      <c r="AM10" s="525">
        <v>33.456340333333294</v>
      </c>
      <c r="AN10" s="525">
        <v>33.456340333333294</v>
      </c>
      <c r="AO10" s="523">
        <v>505.39663700000006</v>
      </c>
      <c r="AP10" s="524">
        <v>29.257943999999995</v>
      </c>
      <c r="AQ10" s="524">
        <v>29.257943999999995</v>
      </c>
      <c r="AR10" s="524">
        <v>29.257943999999995</v>
      </c>
      <c r="AS10" s="524">
        <v>47.370304000000004</v>
      </c>
      <c r="AT10" s="524">
        <v>47.370304000000004</v>
      </c>
      <c r="AU10" s="525">
        <v>47.370304000000004</v>
      </c>
      <c r="AV10" s="525">
        <v>49.987837999999996</v>
      </c>
      <c r="AW10" s="525">
        <v>49.987837999999996</v>
      </c>
      <c r="AX10" s="525">
        <v>49.987837999999996</v>
      </c>
      <c r="AY10" s="525">
        <v>41.849459666666661</v>
      </c>
      <c r="AZ10" s="525">
        <v>41.849459666666661</v>
      </c>
      <c r="BA10" s="525">
        <v>41.849459666666661</v>
      </c>
      <c r="BB10" s="523">
        <v>603.80785700000001</v>
      </c>
      <c r="BC10" s="524">
        <v>27.913394999999998</v>
      </c>
      <c r="BD10" s="524">
        <v>27.913394999999998</v>
      </c>
      <c r="BE10" s="524">
        <v>27.913394999999998</v>
      </c>
      <c r="BF10" s="524">
        <v>54.097968333333363</v>
      </c>
      <c r="BG10" s="524">
        <v>54.097968333333363</v>
      </c>
      <c r="BH10" s="525">
        <v>54.097968333333363</v>
      </c>
      <c r="BI10" s="525">
        <v>63.824315333333331</v>
      </c>
      <c r="BJ10" s="525">
        <v>63.824315333333331</v>
      </c>
      <c r="BK10" s="525">
        <v>63.824315333333331</v>
      </c>
      <c r="BL10" s="525">
        <v>55.433606999999988</v>
      </c>
      <c r="BM10" s="525">
        <v>55.433606999999988</v>
      </c>
      <c r="BN10" s="525">
        <v>55.433606999999988</v>
      </c>
      <c r="BO10" s="523">
        <v>513.63583800000026</v>
      </c>
      <c r="BP10" s="524">
        <v>42.493603333333354</v>
      </c>
      <c r="BQ10" s="524">
        <v>42.493603333333354</v>
      </c>
      <c r="BR10" s="524">
        <v>42.493603333333354</v>
      </c>
      <c r="BS10" s="524">
        <v>38.478110333333362</v>
      </c>
      <c r="BT10" s="524">
        <v>38.478110333333362</v>
      </c>
      <c r="BU10" s="525">
        <v>38.478110333333362</v>
      </c>
      <c r="BV10" s="525">
        <v>47.593872000000005</v>
      </c>
      <c r="BW10" s="525">
        <v>47.593872000000005</v>
      </c>
      <c r="BX10" s="525">
        <v>47.593872000000005</v>
      </c>
      <c r="BY10" s="525">
        <v>42.646360333333355</v>
      </c>
      <c r="BZ10" s="525">
        <v>42.646360333333355</v>
      </c>
      <c r="CA10" s="525">
        <v>42.646360333333355</v>
      </c>
      <c r="CB10" s="523">
        <v>453.83556800000008</v>
      </c>
      <c r="CC10" s="524">
        <v>38.336274666666682</v>
      </c>
      <c r="CD10" s="524">
        <v>38.336274666666682</v>
      </c>
      <c r="CE10" s="524">
        <v>38.336274666666682</v>
      </c>
      <c r="CF10" s="524">
        <v>35.885657000000045</v>
      </c>
      <c r="CG10" s="524">
        <v>35.885657000000045</v>
      </c>
      <c r="CH10" s="525">
        <v>35.885657000000045</v>
      </c>
      <c r="CI10" s="525">
        <v>41.254708999999991</v>
      </c>
      <c r="CJ10" s="525">
        <v>41.254708999999991</v>
      </c>
      <c r="CK10" s="525">
        <v>41.254708999999991</v>
      </c>
      <c r="CL10" s="525">
        <v>35.801881999999992</v>
      </c>
      <c r="CM10" s="525">
        <v>35.801881999999992</v>
      </c>
      <c r="CN10" s="525">
        <v>35.801881999999992</v>
      </c>
      <c r="CO10" s="523">
        <v>504.48917899999998</v>
      </c>
      <c r="CP10" s="524">
        <v>27.869624999999999</v>
      </c>
      <c r="CQ10" s="524">
        <v>35.179260999999997</v>
      </c>
      <c r="CR10" s="524">
        <v>34.814841000000001</v>
      </c>
      <c r="CS10" s="524">
        <v>24.507511000000001</v>
      </c>
      <c r="CT10" s="524">
        <v>29.479054000000005</v>
      </c>
      <c r="CU10" s="525">
        <v>80.348851999999994</v>
      </c>
      <c r="CV10" s="525">
        <v>37.416342</v>
      </c>
      <c r="CW10" s="525">
        <v>35.313878999999993</v>
      </c>
      <c r="CX10" s="525">
        <v>78.261771999999993</v>
      </c>
      <c r="CY10" s="525">
        <v>32.660993999999988</v>
      </c>
      <c r="CZ10" s="525">
        <v>38.830269999999992</v>
      </c>
      <c r="DA10" s="525">
        <v>49.806777999999994</v>
      </c>
      <c r="DB10" s="523">
        <v>476.15163399999989</v>
      </c>
      <c r="DC10" s="524">
        <v>31.832008999999996</v>
      </c>
      <c r="DD10" s="524">
        <v>38.131037999999997</v>
      </c>
      <c r="DE10" s="524">
        <v>44.688798999999996</v>
      </c>
      <c r="DF10" s="524">
        <v>34.607372999999995</v>
      </c>
      <c r="DG10" s="524">
        <v>29.109142999999996</v>
      </c>
      <c r="DH10" s="525">
        <v>44.424007000000003</v>
      </c>
      <c r="DI10" s="525">
        <v>34.715929999999993</v>
      </c>
      <c r="DJ10" s="525">
        <v>26.557556999999996</v>
      </c>
      <c r="DK10" s="525">
        <v>70.020251999999985</v>
      </c>
      <c r="DL10" s="525">
        <v>45.378395000000012</v>
      </c>
      <c r="DM10" s="525">
        <v>38.884918999999996</v>
      </c>
      <c r="DN10" s="525">
        <v>37.802211999999997</v>
      </c>
      <c r="DO10" s="523">
        <v>485.54401099999995</v>
      </c>
      <c r="DP10" s="524">
        <v>29.984362000000001</v>
      </c>
      <c r="DQ10" s="524">
        <v>41.620723999999996</v>
      </c>
      <c r="DR10" s="524">
        <v>41.549006999999996</v>
      </c>
      <c r="DS10" s="524">
        <v>45.96648299999999</v>
      </c>
      <c r="DT10" s="524">
        <v>32.257413</v>
      </c>
      <c r="DU10" s="525">
        <v>42.677523999999998</v>
      </c>
      <c r="DV10" s="525">
        <v>37.229254999999995</v>
      </c>
      <c r="DW10" s="525">
        <v>26.836124999999999</v>
      </c>
      <c r="DX10" s="525">
        <v>50.283037999999991</v>
      </c>
      <c r="DY10" s="525">
        <v>41.426805000000002</v>
      </c>
      <c r="DZ10" s="525">
        <v>43.836027000000009</v>
      </c>
      <c r="EA10" s="525">
        <v>51.877247999999994</v>
      </c>
      <c r="EB10" s="523">
        <v>581.72888599999987</v>
      </c>
      <c r="EC10" s="524">
        <v>38.048290000000001</v>
      </c>
      <c r="ED10" s="524">
        <v>40.722655999999994</v>
      </c>
      <c r="EE10" s="524">
        <v>41.089423000000004</v>
      </c>
      <c r="EF10" s="524">
        <v>44.430989999999994</v>
      </c>
      <c r="EG10" s="524">
        <v>34.828514999999996</v>
      </c>
      <c r="EH10" s="525">
        <v>34.515949000000006</v>
      </c>
      <c r="EI10" s="525">
        <v>42.751384999999992</v>
      </c>
      <c r="EJ10" s="525">
        <v>43.474761999999991</v>
      </c>
      <c r="EK10" s="525">
        <v>54.378188999999985</v>
      </c>
      <c r="EL10" s="525">
        <v>57.014050999999988</v>
      </c>
      <c r="EM10" s="525">
        <v>73.877487999999971</v>
      </c>
      <c r="EN10" s="525">
        <v>76.597188000000003</v>
      </c>
      <c r="EO10" s="523">
        <v>718.84051499999998</v>
      </c>
      <c r="EP10" s="524">
        <v>41.988956999999999</v>
      </c>
      <c r="EQ10" s="524">
        <v>56.488949999999988</v>
      </c>
      <c r="ER10" s="524">
        <v>59.288481000000004</v>
      </c>
      <c r="ES10" s="524">
        <v>55.624370999999996</v>
      </c>
      <c r="ET10" s="524">
        <v>54.290979000000007</v>
      </c>
      <c r="EU10" s="525">
        <v>70.478582999999986</v>
      </c>
      <c r="EV10" s="525">
        <v>58.395431999999992</v>
      </c>
      <c r="EW10" s="525">
        <v>59.822709000000003</v>
      </c>
      <c r="EX10" s="525">
        <v>66.44658299999999</v>
      </c>
      <c r="EY10" s="525">
        <v>65.097264999999993</v>
      </c>
      <c r="EZ10" s="525">
        <v>68.314785000000001</v>
      </c>
      <c r="FA10" s="525">
        <v>62.60342</v>
      </c>
      <c r="FB10" s="523">
        <v>672.01368800000012</v>
      </c>
      <c r="FC10" s="524">
        <v>39.255815999999996</v>
      </c>
      <c r="FD10" s="524">
        <v>58.882351</v>
      </c>
      <c r="FE10" s="524">
        <v>66.657111999999984</v>
      </c>
      <c r="FF10" s="524">
        <v>56.967257000000004</v>
      </c>
      <c r="FG10" s="524">
        <v>49.678759999999997</v>
      </c>
      <c r="FH10" s="525">
        <v>51.592617000000004</v>
      </c>
      <c r="FI10" s="525">
        <v>46.004517999999997</v>
      </c>
      <c r="FJ10" s="525">
        <v>58.916354999999989</v>
      </c>
      <c r="FK10" s="525">
        <v>59.634314999999994</v>
      </c>
      <c r="FL10" s="525">
        <v>54.317818000000003</v>
      </c>
      <c r="FM10" s="525">
        <v>70.957985999999991</v>
      </c>
      <c r="FN10" s="525">
        <v>59.148783000000002</v>
      </c>
      <c r="FO10" s="523">
        <v>794.0674469999999</v>
      </c>
      <c r="FP10" s="524">
        <v>57.997982</v>
      </c>
      <c r="FQ10" s="524">
        <v>58.059360999999996</v>
      </c>
      <c r="FR10" s="524">
        <v>58.180526999999998</v>
      </c>
      <c r="FS10" s="524">
        <v>53.734939999999987</v>
      </c>
      <c r="FT10" s="524">
        <v>69.372332</v>
      </c>
      <c r="FU10" s="525">
        <v>78.581017999999986</v>
      </c>
      <c r="FV10" s="525">
        <v>52.216325999999995</v>
      </c>
      <c r="FW10" s="525">
        <v>79.507862000000017</v>
      </c>
      <c r="FX10" s="525">
        <v>59.708039999999997</v>
      </c>
      <c r="FY10" s="525">
        <v>68.214579999999984</v>
      </c>
      <c r="FZ10" s="525">
        <v>75.943775000000002</v>
      </c>
      <c r="GA10" s="525">
        <v>82.550703999999996</v>
      </c>
      <c r="GB10" s="523">
        <v>1134.180863</v>
      </c>
      <c r="GC10" s="524">
        <v>73.891817000000003</v>
      </c>
      <c r="GD10" s="524">
        <v>76.012408999999991</v>
      </c>
      <c r="GE10" s="524">
        <v>99.731047000000004</v>
      </c>
      <c r="GF10" s="524">
        <v>75.270186999999993</v>
      </c>
      <c r="GG10" s="524">
        <v>82.624283999999989</v>
      </c>
      <c r="GH10" s="525">
        <v>99.58368999999999</v>
      </c>
      <c r="GI10" s="525">
        <v>98.261499999999984</v>
      </c>
      <c r="GJ10" s="525">
        <v>94.159697000000008</v>
      </c>
      <c r="GK10" s="525">
        <v>111.457703</v>
      </c>
      <c r="GL10" s="525">
        <v>100.79896500000001</v>
      </c>
      <c r="GM10" s="525">
        <v>103.830107</v>
      </c>
      <c r="GN10" s="525">
        <v>118.55945699999999</v>
      </c>
    </row>
    <row r="11" spans="1:196" s="505" customFormat="1" ht="5.0999999999999996" customHeight="1">
      <c r="A11" s="527"/>
      <c r="B11" s="503"/>
      <c r="C11" s="502"/>
      <c r="D11" s="502"/>
      <c r="E11" s="502"/>
      <c r="F11" s="502"/>
      <c r="G11" s="502"/>
      <c r="H11" s="507"/>
      <c r="I11" s="507"/>
      <c r="J11" s="507"/>
      <c r="K11" s="507"/>
      <c r="L11" s="507"/>
      <c r="M11" s="507"/>
      <c r="N11" s="507"/>
      <c r="O11" s="503"/>
      <c r="P11" s="502"/>
      <c r="Q11" s="502"/>
      <c r="R11" s="502"/>
      <c r="S11" s="502"/>
      <c r="T11" s="502"/>
      <c r="U11" s="507"/>
      <c r="V11" s="507"/>
      <c r="W11" s="507"/>
      <c r="X11" s="507"/>
      <c r="Y11" s="507"/>
      <c r="Z11" s="507"/>
      <c r="AA11" s="507"/>
      <c r="AB11" s="503"/>
      <c r="AC11" s="502"/>
      <c r="AD11" s="502"/>
      <c r="AE11" s="502"/>
      <c r="AF11" s="502"/>
      <c r="AG11" s="502"/>
      <c r="AH11" s="507"/>
      <c r="AI11" s="507"/>
      <c r="AJ11" s="507"/>
      <c r="AK11" s="507"/>
      <c r="AL11" s="507"/>
      <c r="AM11" s="507"/>
      <c r="AN11" s="507"/>
      <c r="AO11" s="503"/>
      <c r="AP11" s="502"/>
      <c r="AQ11" s="502"/>
      <c r="AR11" s="502"/>
      <c r="AS11" s="502"/>
      <c r="AT11" s="502"/>
      <c r="AU11" s="507"/>
      <c r="AV11" s="507"/>
      <c r="AW11" s="507"/>
      <c r="AX11" s="507"/>
      <c r="AY11" s="507"/>
      <c r="AZ11" s="507"/>
      <c r="BA11" s="507"/>
      <c r="BB11" s="503"/>
      <c r="BC11" s="502"/>
      <c r="BD11" s="502"/>
      <c r="BE11" s="502"/>
      <c r="BF11" s="502"/>
      <c r="BG11" s="502"/>
      <c r="BH11" s="507"/>
      <c r="BI11" s="507"/>
      <c r="BJ11" s="507"/>
      <c r="BK11" s="507"/>
      <c r="BL11" s="507"/>
      <c r="BM11" s="507"/>
      <c r="BN11" s="507"/>
      <c r="BO11" s="503"/>
      <c r="BP11" s="502"/>
      <c r="BQ11" s="502"/>
      <c r="BR11" s="502"/>
      <c r="BS11" s="502"/>
      <c r="BT11" s="502"/>
      <c r="BU11" s="507"/>
      <c r="BV11" s="507"/>
      <c r="BW11" s="507"/>
      <c r="BX11" s="507"/>
      <c r="BY11" s="507"/>
      <c r="BZ11" s="507"/>
      <c r="CA11" s="507"/>
      <c r="CB11" s="503"/>
      <c r="CC11" s="502"/>
      <c r="CD11" s="502"/>
      <c r="CE11" s="502"/>
      <c r="CF11" s="502"/>
      <c r="CG11" s="502"/>
      <c r="CH11" s="507"/>
      <c r="CI11" s="507"/>
      <c r="CJ11" s="507"/>
      <c r="CK11" s="507"/>
      <c r="CL11" s="507"/>
      <c r="CM11" s="507"/>
      <c r="CN11" s="507"/>
      <c r="CO11" s="503"/>
      <c r="CP11" s="502"/>
      <c r="CQ11" s="502"/>
      <c r="CR11" s="502"/>
      <c r="CS11" s="502"/>
      <c r="CT11" s="502"/>
      <c r="CU11" s="507"/>
      <c r="CV11" s="507"/>
      <c r="CW11" s="507"/>
      <c r="CX11" s="507"/>
      <c r="CY11" s="507"/>
      <c r="CZ11" s="507"/>
      <c r="DA11" s="507"/>
      <c r="DB11" s="503"/>
      <c r="DC11" s="502"/>
      <c r="DD11" s="502"/>
      <c r="DE11" s="502"/>
      <c r="DF11" s="502"/>
      <c r="DG11" s="502"/>
      <c r="DH11" s="507"/>
      <c r="DI11" s="507"/>
      <c r="DJ11" s="507"/>
      <c r="DK11" s="507"/>
      <c r="DL11" s="507"/>
      <c r="DM11" s="507"/>
      <c r="DN11" s="507"/>
      <c r="DO11" s="503"/>
      <c r="DP11" s="502"/>
      <c r="DQ11" s="502"/>
      <c r="DR11" s="502"/>
      <c r="DS11" s="502"/>
      <c r="DT11" s="502"/>
      <c r="DU11" s="507"/>
      <c r="DV11" s="507"/>
      <c r="DW11" s="507"/>
      <c r="DX11" s="507"/>
      <c r="DY11" s="507"/>
      <c r="DZ11" s="507"/>
      <c r="EA11" s="507"/>
      <c r="EB11" s="503"/>
      <c r="EC11" s="502"/>
      <c r="ED11" s="502"/>
      <c r="EE11" s="502"/>
      <c r="EF11" s="502"/>
      <c r="EG11" s="502"/>
      <c r="EH11" s="507"/>
      <c r="EI11" s="507"/>
      <c r="EJ11" s="507"/>
      <c r="EK11" s="507"/>
      <c r="EL11" s="507"/>
      <c r="EM11" s="507"/>
      <c r="EN11" s="507"/>
      <c r="EO11" s="503"/>
      <c r="EP11" s="502"/>
      <c r="EQ11" s="502"/>
      <c r="ER11" s="502"/>
      <c r="ES11" s="502"/>
      <c r="ET11" s="502"/>
      <c r="EU11" s="507"/>
      <c r="EV11" s="507"/>
      <c r="EW11" s="507"/>
      <c r="EX11" s="507"/>
      <c r="EY11" s="507"/>
      <c r="EZ11" s="507"/>
      <c r="FA11" s="507"/>
      <c r="FB11" s="503"/>
      <c r="FC11" s="502"/>
      <c r="FD11" s="502"/>
      <c r="FE11" s="502"/>
      <c r="FF11" s="502"/>
      <c r="FG11" s="502"/>
      <c r="FH11" s="507"/>
      <c r="FI11" s="507"/>
      <c r="FJ11" s="507"/>
      <c r="FK11" s="507"/>
      <c r="FL11" s="507"/>
      <c r="FM11" s="507"/>
      <c r="FN11" s="507"/>
      <c r="FO11" s="503"/>
      <c r="FP11" s="502"/>
      <c r="FQ11" s="502"/>
      <c r="FR11" s="502"/>
      <c r="FS11" s="502"/>
      <c r="FT11" s="502"/>
      <c r="FU11" s="507"/>
      <c r="FV11" s="507"/>
      <c r="FW11" s="507"/>
      <c r="FX11" s="507"/>
      <c r="FY11" s="507"/>
      <c r="FZ11" s="507"/>
      <c r="GA11" s="507"/>
      <c r="GB11" s="503"/>
      <c r="GC11" s="502"/>
      <c r="GD11" s="502"/>
      <c r="GE11" s="502"/>
      <c r="GF11" s="502"/>
      <c r="GG11" s="502"/>
      <c r="GH11" s="507"/>
      <c r="GI11" s="507"/>
      <c r="GJ11" s="507"/>
      <c r="GK11" s="507"/>
      <c r="GL11" s="507"/>
      <c r="GM11" s="507"/>
      <c r="GN11" s="507"/>
    </row>
    <row r="12" spans="1:196" s="505" customFormat="1" ht="12.75" customHeight="1">
      <c r="A12" s="528" t="s">
        <v>3298</v>
      </c>
      <c r="B12" s="523">
        <v>310.72899999999998</v>
      </c>
      <c r="C12" s="525">
        <v>14.67876666666667</v>
      </c>
      <c r="D12" s="525">
        <v>14.67876666666667</v>
      </c>
      <c r="E12" s="525">
        <v>14.67876666666667</v>
      </c>
      <c r="F12" s="525">
        <v>25.439966666666663</v>
      </c>
      <c r="G12" s="525">
        <v>25.439966666666663</v>
      </c>
      <c r="H12" s="525">
        <v>25.439966666666663</v>
      </c>
      <c r="I12" s="525">
        <v>26.169433333333341</v>
      </c>
      <c r="J12" s="525">
        <v>26.169433333333341</v>
      </c>
      <c r="K12" s="525">
        <v>26.169433333333341</v>
      </c>
      <c r="L12" s="525">
        <v>37.288166666666655</v>
      </c>
      <c r="M12" s="525">
        <v>37.288166666666655</v>
      </c>
      <c r="N12" s="525">
        <v>37.288166666666655</v>
      </c>
      <c r="O12" s="523">
        <v>248.37220500000012</v>
      </c>
      <c r="P12" s="525">
        <v>18.812200000000004</v>
      </c>
      <c r="Q12" s="525">
        <v>18.812200000000004</v>
      </c>
      <c r="R12" s="525">
        <v>18.812200000000004</v>
      </c>
      <c r="S12" s="525">
        <v>28.864948333333373</v>
      </c>
      <c r="T12" s="525">
        <v>28.864948333333373</v>
      </c>
      <c r="U12" s="525">
        <v>28.864948333333373</v>
      </c>
      <c r="V12" s="525">
        <v>17.118296333333323</v>
      </c>
      <c r="W12" s="525">
        <v>17.118296333333323</v>
      </c>
      <c r="X12" s="525">
        <v>17.118296333333323</v>
      </c>
      <c r="Y12" s="525">
        <v>17.995290333333333</v>
      </c>
      <c r="Z12" s="525">
        <v>17.995290333333333</v>
      </c>
      <c r="AA12" s="525">
        <v>17.995290333333333</v>
      </c>
      <c r="AB12" s="523">
        <v>268.54122199999995</v>
      </c>
      <c r="AC12" s="525">
        <v>16.430078999999999</v>
      </c>
      <c r="AD12" s="525">
        <v>16.430078999999999</v>
      </c>
      <c r="AE12" s="525">
        <v>16.430078999999999</v>
      </c>
      <c r="AF12" s="525">
        <v>22.47105633333334</v>
      </c>
      <c r="AG12" s="525">
        <v>22.47105633333334</v>
      </c>
      <c r="AH12" s="525">
        <v>22.47105633333334</v>
      </c>
      <c r="AI12" s="525">
        <v>28.161338333333333</v>
      </c>
      <c r="AJ12" s="525">
        <v>28.161338333333333</v>
      </c>
      <c r="AK12" s="525">
        <v>28.161338333333333</v>
      </c>
      <c r="AL12" s="525">
        <v>22.451266999999962</v>
      </c>
      <c r="AM12" s="525">
        <v>22.451266999999962</v>
      </c>
      <c r="AN12" s="525">
        <v>22.451266999999962</v>
      </c>
      <c r="AO12" s="523">
        <v>393.32883499999997</v>
      </c>
      <c r="AP12" s="525">
        <v>21.968176000000003</v>
      </c>
      <c r="AQ12" s="525">
        <v>21.968176000000003</v>
      </c>
      <c r="AR12" s="525">
        <v>21.968176000000003</v>
      </c>
      <c r="AS12" s="525">
        <v>37.074575333333335</v>
      </c>
      <c r="AT12" s="525">
        <v>37.074575333333335</v>
      </c>
      <c r="AU12" s="525">
        <v>37.074575333333335</v>
      </c>
      <c r="AV12" s="525">
        <v>42.183523999999998</v>
      </c>
      <c r="AW12" s="525">
        <v>42.183523999999998</v>
      </c>
      <c r="AX12" s="525">
        <v>42.183523999999998</v>
      </c>
      <c r="AY12" s="525">
        <v>29.883336333333329</v>
      </c>
      <c r="AZ12" s="525">
        <v>29.883336333333329</v>
      </c>
      <c r="BA12" s="525">
        <v>29.883336333333329</v>
      </c>
      <c r="BB12" s="523">
        <v>318.69734600000004</v>
      </c>
      <c r="BC12" s="525">
        <v>19.025085000000001</v>
      </c>
      <c r="BD12" s="525">
        <v>19.025085000000001</v>
      </c>
      <c r="BE12" s="525">
        <v>19.025085000000001</v>
      </c>
      <c r="BF12" s="525">
        <v>22.469165666666655</v>
      </c>
      <c r="BG12" s="525">
        <v>22.469165666666655</v>
      </c>
      <c r="BH12" s="525">
        <v>22.469165666666655</v>
      </c>
      <c r="BI12" s="525">
        <v>38.25692700000004</v>
      </c>
      <c r="BJ12" s="525">
        <v>38.25692700000004</v>
      </c>
      <c r="BK12" s="525">
        <v>38.25692700000004</v>
      </c>
      <c r="BL12" s="525">
        <v>26.481270999999992</v>
      </c>
      <c r="BM12" s="525">
        <v>26.481270999999992</v>
      </c>
      <c r="BN12" s="525">
        <v>26.481270999999992</v>
      </c>
      <c r="BO12" s="523">
        <v>229.87320899999997</v>
      </c>
      <c r="BP12" s="525">
        <v>16.865679999999994</v>
      </c>
      <c r="BQ12" s="525">
        <v>16.865679999999994</v>
      </c>
      <c r="BR12" s="525">
        <v>16.865679999999994</v>
      </c>
      <c r="BS12" s="525">
        <v>17.601055333333331</v>
      </c>
      <c r="BT12" s="525">
        <v>17.601055333333331</v>
      </c>
      <c r="BU12" s="525">
        <v>17.601055333333331</v>
      </c>
      <c r="BV12" s="525">
        <v>24.658823000000002</v>
      </c>
      <c r="BW12" s="525">
        <v>24.658823000000002</v>
      </c>
      <c r="BX12" s="525">
        <v>24.658823000000002</v>
      </c>
      <c r="BY12" s="525">
        <v>17.498844666666663</v>
      </c>
      <c r="BZ12" s="525">
        <v>17.498844666666663</v>
      </c>
      <c r="CA12" s="525">
        <v>17.498844666666663</v>
      </c>
      <c r="CB12" s="523">
        <v>182.92921799999988</v>
      </c>
      <c r="CC12" s="525">
        <v>15.513357666666664</v>
      </c>
      <c r="CD12" s="525">
        <v>15.513357666666664</v>
      </c>
      <c r="CE12" s="525">
        <v>15.513357666666664</v>
      </c>
      <c r="CF12" s="525">
        <v>13.569443666666668</v>
      </c>
      <c r="CG12" s="525">
        <v>13.569443666666668</v>
      </c>
      <c r="CH12" s="525">
        <v>13.569443666666668</v>
      </c>
      <c r="CI12" s="525">
        <v>19.880980333333302</v>
      </c>
      <c r="CJ12" s="525">
        <v>19.880980333333302</v>
      </c>
      <c r="CK12" s="525">
        <v>19.880980333333302</v>
      </c>
      <c r="CL12" s="525">
        <v>12.012624333333331</v>
      </c>
      <c r="CM12" s="525">
        <v>12.012624333333331</v>
      </c>
      <c r="CN12" s="525">
        <v>12.012624333333331</v>
      </c>
      <c r="CO12" s="523">
        <v>207.18473899999998</v>
      </c>
      <c r="CP12" s="525">
        <v>9.4142320000000002</v>
      </c>
      <c r="CQ12" s="525">
        <v>10.373372</v>
      </c>
      <c r="CR12" s="525">
        <v>12.673875000000001</v>
      </c>
      <c r="CS12" s="525">
        <v>8.5567450000000012</v>
      </c>
      <c r="CT12" s="525">
        <v>8.3659519999999983</v>
      </c>
      <c r="CU12" s="525">
        <v>45.139044000000005</v>
      </c>
      <c r="CV12" s="525">
        <v>8.258601999999998</v>
      </c>
      <c r="CW12" s="525">
        <v>11.82422</v>
      </c>
      <c r="CX12" s="525">
        <v>53.969289999999994</v>
      </c>
      <c r="CY12" s="525">
        <v>7.9690769999999986</v>
      </c>
      <c r="CZ12" s="525">
        <v>12.142757999999999</v>
      </c>
      <c r="DA12" s="525">
        <v>18.497572000000002</v>
      </c>
      <c r="DB12" s="523">
        <v>168.37019599999999</v>
      </c>
      <c r="DC12" s="525">
        <v>11.163361999999999</v>
      </c>
      <c r="DD12" s="525">
        <v>11.077530999999999</v>
      </c>
      <c r="DE12" s="525">
        <v>12.847384999999999</v>
      </c>
      <c r="DF12" s="525">
        <v>12.298665999999999</v>
      </c>
      <c r="DG12" s="525">
        <v>8.359947</v>
      </c>
      <c r="DH12" s="525">
        <v>22.171624000000001</v>
      </c>
      <c r="DI12" s="525">
        <v>9.8304429999999989</v>
      </c>
      <c r="DJ12" s="525">
        <v>6.4554560000000007</v>
      </c>
      <c r="DK12" s="525">
        <v>42.299971999999997</v>
      </c>
      <c r="DL12" s="525">
        <v>10.393551</v>
      </c>
      <c r="DM12" s="525">
        <v>10.886473999999998</v>
      </c>
      <c r="DN12" s="525">
        <v>10.585784999999998</v>
      </c>
      <c r="DO12" s="523">
        <v>168.61369900000003</v>
      </c>
      <c r="DP12" s="525">
        <v>9.6038379999999997</v>
      </c>
      <c r="DQ12" s="525">
        <v>9.8284990000000008</v>
      </c>
      <c r="DR12" s="525">
        <v>14.379049999999998</v>
      </c>
      <c r="DS12" s="525">
        <v>13.543661</v>
      </c>
      <c r="DT12" s="525">
        <v>10.615463</v>
      </c>
      <c r="DU12" s="525">
        <v>12.497012</v>
      </c>
      <c r="DV12" s="525">
        <v>10.423971000000002</v>
      </c>
      <c r="DW12" s="525">
        <v>8.6217009999999981</v>
      </c>
      <c r="DX12" s="525">
        <v>26.424741000000004</v>
      </c>
      <c r="DY12" s="525">
        <v>15.907381000000001</v>
      </c>
      <c r="DZ12" s="525">
        <v>19.319704999999999</v>
      </c>
      <c r="EA12" s="525">
        <v>17.448677</v>
      </c>
      <c r="EB12" s="523">
        <v>201.04360599999998</v>
      </c>
      <c r="EC12" s="525">
        <v>13.332343999999999</v>
      </c>
      <c r="ED12" s="525">
        <v>12.113158999999998</v>
      </c>
      <c r="EE12" s="525">
        <v>14.031523</v>
      </c>
      <c r="EF12" s="525">
        <v>11.771973000000001</v>
      </c>
      <c r="EG12" s="525">
        <v>12.901128999999999</v>
      </c>
      <c r="EH12" s="525">
        <v>13.749855</v>
      </c>
      <c r="EI12" s="525">
        <v>13.283414999999998</v>
      </c>
      <c r="EJ12" s="525">
        <v>12.945886</v>
      </c>
      <c r="EK12" s="525">
        <v>22.159633999999997</v>
      </c>
      <c r="EL12" s="525">
        <v>19.982020999999996</v>
      </c>
      <c r="EM12" s="525">
        <v>23.483822999999997</v>
      </c>
      <c r="EN12" s="525">
        <v>31.288844000000005</v>
      </c>
      <c r="EO12" s="523">
        <v>275.14904200000001</v>
      </c>
      <c r="EP12" s="525">
        <v>18.211807</v>
      </c>
      <c r="EQ12" s="525">
        <v>18.655753999999998</v>
      </c>
      <c r="ER12" s="525">
        <v>18.635618000000001</v>
      </c>
      <c r="ES12" s="525">
        <v>18.666385999999999</v>
      </c>
      <c r="ET12" s="525">
        <v>18.036738</v>
      </c>
      <c r="EU12" s="525">
        <v>23.905864999999999</v>
      </c>
      <c r="EV12" s="525">
        <v>21.756699999999995</v>
      </c>
      <c r="EW12" s="525">
        <v>19.897166000000002</v>
      </c>
      <c r="EX12" s="525">
        <v>31.033584999999999</v>
      </c>
      <c r="EY12" s="525">
        <v>26.807417000000004</v>
      </c>
      <c r="EZ12" s="525">
        <v>29.011192999999999</v>
      </c>
      <c r="FA12" s="525">
        <v>30.530812999999998</v>
      </c>
      <c r="FB12" s="523">
        <v>302.83027500000003</v>
      </c>
      <c r="FC12" s="525">
        <v>17.642406999999999</v>
      </c>
      <c r="FD12" s="525">
        <v>23.932686999999998</v>
      </c>
      <c r="FE12" s="525">
        <v>24.957525999999994</v>
      </c>
      <c r="FF12" s="525">
        <v>22.725812000000001</v>
      </c>
      <c r="FG12" s="525">
        <v>19.519836999999999</v>
      </c>
      <c r="FH12" s="525">
        <v>24.783603000000003</v>
      </c>
      <c r="FI12" s="525">
        <v>20.694960000000002</v>
      </c>
      <c r="FJ12" s="525">
        <v>25.315255999999998</v>
      </c>
      <c r="FK12" s="525">
        <v>33.896300999999994</v>
      </c>
      <c r="FL12" s="525">
        <v>26.515320000000003</v>
      </c>
      <c r="FM12" s="525">
        <v>29.788573999999993</v>
      </c>
      <c r="FN12" s="525">
        <v>33.057992000000006</v>
      </c>
      <c r="FO12" s="523">
        <v>377.62723699999998</v>
      </c>
      <c r="FP12" s="525">
        <v>20.014189999999999</v>
      </c>
      <c r="FQ12" s="525">
        <v>21.721755999999996</v>
      </c>
      <c r="FR12" s="525">
        <v>30.562066999999999</v>
      </c>
      <c r="FS12" s="525">
        <v>26.016698000000002</v>
      </c>
      <c r="FT12" s="525">
        <v>31.237911</v>
      </c>
      <c r="FU12" s="525">
        <v>39.048243999999997</v>
      </c>
      <c r="FV12" s="525">
        <v>29.515769999999996</v>
      </c>
      <c r="FW12" s="525">
        <v>30.849817999999999</v>
      </c>
      <c r="FX12" s="525">
        <v>41.537725000000002</v>
      </c>
      <c r="FY12" s="525">
        <v>32.499558999999998</v>
      </c>
      <c r="FZ12" s="525">
        <v>37.312592000000002</v>
      </c>
      <c r="GA12" s="525">
        <v>37.310907</v>
      </c>
      <c r="GB12" s="523">
        <v>566.45559500000002</v>
      </c>
      <c r="GC12" s="525">
        <v>28.161831000000003</v>
      </c>
      <c r="GD12" s="525">
        <v>27.021073999999999</v>
      </c>
      <c r="GE12" s="525">
        <v>39.889395</v>
      </c>
      <c r="GF12" s="525">
        <v>38.058960999999996</v>
      </c>
      <c r="GG12" s="525">
        <v>40.57400299999999</v>
      </c>
      <c r="GH12" s="525">
        <v>57.091763</v>
      </c>
      <c r="GI12" s="525">
        <v>34.518695000000001</v>
      </c>
      <c r="GJ12" s="525">
        <v>51.995767999999998</v>
      </c>
      <c r="GK12" s="525">
        <v>76.889877999999996</v>
      </c>
      <c r="GL12" s="525">
        <v>55.817138000000007</v>
      </c>
      <c r="GM12" s="525">
        <v>61.557740999999993</v>
      </c>
      <c r="GN12" s="525">
        <v>54.879348000000007</v>
      </c>
    </row>
    <row r="13" spans="1:196" s="505" customFormat="1" ht="12.75" customHeight="1">
      <c r="A13" s="529" t="s">
        <v>3362</v>
      </c>
      <c r="B13" s="503">
        <v>101.71650000000001</v>
      </c>
      <c r="C13" s="530">
        <v>5.527466666666669</v>
      </c>
      <c r="D13" s="530">
        <v>5.527466666666669</v>
      </c>
      <c r="E13" s="530">
        <v>5.527466666666669</v>
      </c>
      <c r="F13" s="530">
        <v>8.0005333333333297</v>
      </c>
      <c r="G13" s="530">
        <v>8.0005333333333297</v>
      </c>
      <c r="H13" s="531">
        <v>8.0005333333333297</v>
      </c>
      <c r="I13" s="531">
        <v>8.2725000000000009</v>
      </c>
      <c r="J13" s="531">
        <v>8.2725000000000009</v>
      </c>
      <c r="K13" s="531">
        <v>8.2725000000000009</v>
      </c>
      <c r="L13" s="531">
        <v>12.105</v>
      </c>
      <c r="M13" s="531">
        <v>12.105</v>
      </c>
      <c r="N13" s="531">
        <v>12.105</v>
      </c>
      <c r="O13" s="503">
        <v>58.427082000000006</v>
      </c>
      <c r="P13" s="530">
        <v>4.1240666666666694</v>
      </c>
      <c r="Q13" s="530">
        <v>4.1240666666666694</v>
      </c>
      <c r="R13" s="530">
        <v>4.1240666666666694</v>
      </c>
      <c r="S13" s="530">
        <v>4.7836049999999997</v>
      </c>
      <c r="T13" s="530">
        <v>4.7836049999999997</v>
      </c>
      <c r="U13" s="531">
        <v>4.7836049999999997</v>
      </c>
      <c r="V13" s="531">
        <v>3.7387973333333298</v>
      </c>
      <c r="W13" s="531">
        <v>3.7387973333333298</v>
      </c>
      <c r="X13" s="531">
        <v>3.7387973333333298</v>
      </c>
      <c r="Y13" s="531">
        <v>6.8292250000000001</v>
      </c>
      <c r="Z13" s="531">
        <v>6.8292250000000001</v>
      </c>
      <c r="AA13" s="531">
        <v>6.8292250000000001</v>
      </c>
      <c r="AB13" s="503">
        <v>104.77494599999991</v>
      </c>
      <c r="AC13" s="530">
        <v>7.0448879999999994</v>
      </c>
      <c r="AD13" s="530">
        <v>7.0448879999999994</v>
      </c>
      <c r="AE13" s="530">
        <v>7.0448879999999994</v>
      </c>
      <c r="AF13" s="530">
        <v>8.4653096666666698</v>
      </c>
      <c r="AG13" s="530">
        <v>8.4653096666666698</v>
      </c>
      <c r="AH13" s="531">
        <v>8.4653096666666698</v>
      </c>
      <c r="AI13" s="531">
        <v>9.3132529999999996</v>
      </c>
      <c r="AJ13" s="531">
        <v>9.3132529999999996</v>
      </c>
      <c r="AK13" s="531">
        <v>9.3132529999999996</v>
      </c>
      <c r="AL13" s="531">
        <v>10.1015313333333</v>
      </c>
      <c r="AM13" s="531">
        <v>10.1015313333333</v>
      </c>
      <c r="AN13" s="531">
        <v>10.1015313333333</v>
      </c>
      <c r="AO13" s="503">
        <v>134.59950800000004</v>
      </c>
      <c r="AP13" s="530">
        <v>7.7521179999999994</v>
      </c>
      <c r="AQ13" s="530">
        <v>7.7521179999999994</v>
      </c>
      <c r="AR13" s="530">
        <v>7.7521179999999994</v>
      </c>
      <c r="AS13" s="530">
        <v>12.130093666666699</v>
      </c>
      <c r="AT13" s="530">
        <v>12.130093666666699</v>
      </c>
      <c r="AU13" s="531">
        <v>12.130093666666699</v>
      </c>
      <c r="AV13" s="531">
        <v>12.218516999999999</v>
      </c>
      <c r="AW13" s="531">
        <v>12.218516999999999</v>
      </c>
      <c r="AX13" s="531">
        <v>12.218516999999999</v>
      </c>
      <c r="AY13" s="531">
        <v>12.765773999999999</v>
      </c>
      <c r="AZ13" s="531">
        <v>12.765773999999999</v>
      </c>
      <c r="BA13" s="531">
        <v>12.765773999999999</v>
      </c>
      <c r="BB13" s="503">
        <v>98.844859999999969</v>
      </c>
      <c r="BC13" s="530">
        <v>7.6451000000000002</v>
      </c>
      <c r="BD13" s="530">
        <v>7.6451000000000002</v>
      </c>
      <c r="BE13" s="530">
        <v>7.6451000000000002</v>
      </c>
      <c r="BF13" s="530">
        <v>8.642260333333331</v>
      </c>
      <c r="BG13" s="530">
        <v>8.642260333333331</v>
      </c>
      <c r="BH13" s="531">
        <v>8.642260333333331</v>
      </c>
      <c r="BI13" s="531">
        <v>7.7028633333333296</v>
      </c>
      <c r="BJ13" s="531">
        <v>7.7028633333333296</v>
      </c>
      <c r="BK13" s="531">
        <v>7.7028633333333296</v>
      </c>
      <c r="BL13" s="531">
        <v>8.9580629999999992</v>
      </c>
      <c r="BM13" s="531">
        <v>8.9580629999999992</v>
      </c>
      <c r="BN13" s="531">
        <v>8.9580629999999992</v>
      </c>
      <c r="BO13" s="503">
        <v>83.679282000000043</v>
      </c>
      <c r="BP13" s="530">
        <v>7.3184466666666701</v>
      </c>
      <c r="BQ13" s="530">
        <v>7.3184466666666701</v>
      </c>
      <c r="BR13" s="530">
        <v>7.3184466666666701</v>
      </c>
      <c r="BS13" s="530">
        <v>8.9641746666666702</v>
      </c>
      <c r="BT13" s="530">
        <v>8.9641746666666702</v>
      </c>
      <c r="BU13" s="531">
        <v>8.9641746666666702</v>
      </c>
      <c r="BV13" s="531">
        <v>5.3514126666666701</v>
      </c>
      <c r="BW13" s="531">
        <v>5.3514126666666701</v>
      </c>
      <c r="BX13" s="531">
        <v>5.3514126666666701</v>
      </c>
      <c r="BY13" s="531">
        <v>6.2590599999999998</v>
      </c>
      <c r="BZ13" s="531">
        <v>6.2590599999999998</v>
      </c>
      <c r="CA13" s="531">
        <v>6.2590599999999998</v>
      </c>
      <c r="CB13" s="503">
        <v>70.713126999999986</v>
      </c>
      <c r="CC13" s="530">
        <v>6.6314523333333293</v>
      </c>
      <c r="CD13" s="530">
        <v>6.6314523333333293</v>
      </c>
      <c r="CE13" s="530">
        <v>6.6314523333333293</v>
      </c>
      <c r="CF13" s="530">
        <v>6.7590976666666691</v>
      </c>
      <c r="CG13" s="530">
        <v>6.7590976666666691</v>
      </c>
      <c r="CH13" s="531">
        <v>6.7590976666666691</v>
      </c>
      <c r="CI13" s="531">
        <v>4.3004843333333298</v>
      </c>
      <c r="CJ13" s="531">
        <v>4.3004843333333298</v>
      </c>
      <c r="CK13" s="531">
        <v>4.3004843333333298</v>
      </c>
      <c r="CL13" s="531">
        <v>5.8800080000000001</v>
      </c>
      <c r="CM13" s="531">
        <v>5.8800080000000001</v>
      </c>
      <c r="CN13" s="531">
        <v>5.8800080000000001</v>
      </c>
      <c r="CO13" s="503">
        <v>65.125055000000003</v>
      </c>
      <c r="CP13" s="530">
        <v>6.2717039999999997</v>
      </c>
      <c r="CQ13" s="530">
        <v>6.9708389999999998</v>
      </c>
      <c r="CR13" s="530">
        <v>6.8437069999999993</v>
      </c>
      <c r="CS13" s="530">
        <v>4.3793329999999999</v>
      </c>
      <c r="CT13" s="530">
        <v>4.2752059999999998</v>
      </c>
      <c r="CU13" s="531">
        <v>5.5804659999999986</v>
      </c>
      <c r="CV13" s="531">
        <v>3.6664559999999993</v>
      </c>
      <c r="CW13" s="531">
        <v>2.5789619999999998</v>
      </c>
      <c r="CX13" s="531">
        <v>4.2218539999999996</v>
      </c>
      <c r="CY13" s="531">
        <v>4.8775569999999995</v>
      </c>
      <c r="CZ13" s="531">
        <v>6.6166039999999997</v>
      </c>
      <c r="DA13" s="531">
        <v>8.8423669999999994</v>
      </c>
      <c r="DB13" s="503">
        <v>64.508850999999993</v>
      </c>
      <c r="DC13" s="530">
        <v>6.2094969999999998</v>
      </c>
      <c r="DD13" s="530">
        <v>6.6841759999999999</v>
      </c>
      <c r="DE13" s="530">
        <v>6.1662440000000007</v>
      </c>
      <c r="DF13" s="530">
        <v>7.6507880000000004</v>
      </c>
      <c r="DG13" s="530">
        <v>4.4597059999999997</v>
      </c>
      <c r="DH13" s="531">
        <v>5.0770900000000001</v>
      </c>
      <c r="DI13" s="531">
        <v>4.150201</v>
      </c>
      <c r="DJ13" s="531">
        <v>2.5114879999999999</v>
      </c>
      <c r="DK13" s="531">
        <v>5.3776770000000003</v>
      </c>
      <c r="DL13" s="531">
        <v>4.7024109999999997</v>
      </c>
      <c r="DM13" s="531">
        <v>5.3832009999999988</v>
      </c>
      <c r="DN13" s="531">
        <v>6.1363719999999997</v>
      </c>
      <c r="DO13" s="503">
        <v>80.035804000000013</v>
      </c>
      <c r="DP13" s="530">
        <v>4.5652569999999999</v>
      </c>
      <c r="DQ13" s="530">
        <v>6.2342150000000007</v>
      </c>
      <c r="DR13" s="530">
        <v>7.4744589999999995</v>
      </c>
      <c r="DS13" s="530">
        <v>6.8581789999999998</v>
      </c>
      <c r="DT13" s="530">
        <v>6.8084720000000001</v>
      </c>
      <c r="DU13" s="531">
        <v>6.1764130000000002</v>
      </c>
      <c r="DV13" s="531">
        <v>5.2371319999999999</v>
      </c>
      <c r="DW13" s="531">
        <v>3.7594309999999997</v>
      </c>
      <c r="DX13" s="531">
        <v>4.7428599999999994</v>
      </c>
      <c r="DY13" s="531">
        <v>8.2102690000000003</v>
      </c>
      <c r="DZ13" s="531">
        <v>10.768336</v>
      </c>
      <c r="EA13" s="531">
        <v>9.2007809999999992</v>
      </c>
      <c r="EB13" s="503">
        <v>97.016888999999992</v>
      </c>
      <c r="EC13" s="530">
        <v>9.7111879999999999</v>
      </c>
      <c r="ED13" s="530">
        <v>7.9109019999999983</v>
      </c>
      <c r="EE13" s="530">
        <v>6.3053109999999997</v>
      </c>
      <c r="EF13" s="530">
        <v>5.4607729999999997</v>
      </c>
      <c r="EG13" s="530">
        <v>6.1576550000000001</v>
      </c>
      <c r="EH13" s="531">
        <v>4.6811579999999999</v>
      </c>
      <c r="EI13" s="531">
        <v>4.8480970000000001</v>
      </c>
      <c r="EJ13" s="531">
        <v>5.3077579999999998</v>
      </c>
      <c r="EK13" s="531">
        <v>5.0623259999999997</v>
      </c>
      <c r="EL13" s="531">
        <v>10.765284999999999</v>
      </c>
      <c r="EM13" s="531">
        <v>13.289816999999998</v>
      </c>
      <c r="EN13" s="531">
        <v>17.516618999999999</v>
      </c>
      <c r="EO13" s="503">
        <v>137.72948299999999</v>
      </c>
      <c r="EP13" s="530">
        <v>11.776839000000001</v>
      </c>
      <c r="EQ13" s="530">
        <v>10.203507999999999</v>
      </c>
      <c r="ER13" s="530">
        <v>8.4200160000000004</v>
      </c>
      <c r="ES13" s="530">
        <v>8.5698949999999989</v>
      </c>
      <c r="ET13" s="530">
        <v>7.4484109999999983</v>
      </c>
      <c r="EU13" s="531">
        <v>10.835246999999999</v>
      </c>
      <c r="EV13" s="531">
        <v>9.4221299999999992</v>
      </c>
      <c r="EW13" s="531">
        <v>7.8680059999999994</v>
      </c>
      <c r="EX13" s="531">
        <v>14.835070999999997</v>
      </c>
      <c r="EY13" s="531">
        <v>13.773478000000001</v>
      </c>
      <c r="EZ13" s="531">
        <v>16.765661999999999</v>
      </c>
      <c r="FA13" s="531">
        <v>17.811219999999999</v>
      </c>
      <c r="FB13" s="503">
        <v>134.39787199999998</v>
      </c>
      <c r="FC13" s="530">
        <v>9.659082999999999</v>
      </c>
      <c r="FD13" s="530">
        <v>14.599482</v>
      </c>
      <c r="FE13" s="530">
        <v>12.804595999999998</v>
      </c>
      <c r="FF13" s="530">
        <v>9.9157139999999995</v>
      </c>
      <c r="FG13" s="530">
        <v>6.9538229999999999</v>
      </c>
      <c r="FH13" s="531">
        <v>7.2748659999999994</v>
      </c>
      <c r="FI13" s="531">
        <v>7.5080169999999997</v>
      </c>
      <c r="FJ13" s="531">
        <v>8.2314899999999991</v>
      </c>
      <c r="FK13" s="531">
        <v>13.059804999999999</v>
      </c>
      <c r="FL13" s="531">
        <v>13.193298</v>
      </c>
      <c r="FM13" s="531">
        <v>15.632655999999999</v>
      </c>
      <c r="FN13" s="531">
        <v>15.565042</v>
      </c>
      <c r="FO13" s="503">
        <v>153.781395</v>
      </c>
      <c r="FP13" s="530">
        <v>9.2182149999999989</v>
      </c>
      <c r="FQ13" s="530">
        <v>10.695058999999999</v>
      </c>
      <c r="FR13" s="530">
        <v>12.915526</v>
      </c>
      <c r="FS13" s="530">
        <v>10.41854</v>
      </c>
      <c r="FT13" s="530">
        <v>13.864656999999999</v>
      </c>
      <c r="FU13" s="531">
        <v>13.086601999999997</v>
      </c>
      <c r="FV13" s="531">
        <v>12.777194</v>
      </c>
      <c r="FW13" s="531">
        <v>10.689686999999999</v>
      </c>
      <c r="FX13" s="531">
        <v>11.145845999999999</v>
      </c>
      <c r="FY13" s="531">
        <v>15.431363999999999</v>
      </c>
      <c r="FZ13" s="531">
        <v>19.786939999999998</v>
      </c>
      <c r="GA13" s="531">
        <v>13.751764999999999</v>
      </c>
      <c r="GB13" s="503">
        <v>234.62652999999995</v>
      </c>
      <c r="GC13" s="530">
        <v>11.025214999999998</v>
      </c>
      <c r="GD13" s="530">
        <v>13.374334999999999</v>
      </c>
      <c r="GE13" s="530">
        <v>14.933306</v>
      </c>
      <c r="GF13" s="530">
        <v>20.448038999999998</v>
      </c>
      <c r="GG13" s="530">
        <v>18.382289999999998</v>
      </c>
      <c r="GH13" s="531">
        <v>24.516448</v>
      </c>
      <c r="GI13" s="531">
        <v>14.295610999999999</v>
      </c>
      <c r="GJ13" s="531">
        <v>22.203807999999999</v>
      </c>
      <c r="GK13" s="531">
        <v>20.762059000000001</v>
      </c>
      <c r="GL13" s="531">
        <v>23.843619</v>
      </c>
      <c r="GM13" s="531">
        <v>29.372696999999999</v>
      </c>
      <c r="GN13" s="531">
        <v>21.469103</v>
      </c>
    </row>
    <row r="14" spans="1:196" s="505" customFormat="1" ht="12.75" customHeight="1">
      <c r="A14" s="529" t="s">
        <v>3363</v>
      </c>
      <c r="B14" s="503">
        <v>68.580899999999986</v>
      </c>
      <c r="C14" s="530">
        <v>2.8620333333333297</v>
      </c>
      <c r="D14" s="530">
        <v>2.8620333333333297</v>
      </c>
      <c r="E14" s="530">
        <v>2.8620333333333297</v>
      </c>
      <c r="F14" s="530">
        <v>6.3207666666666693</v>
      </c>
      <c r="G14" s="530">
        <v>6.3207666666666693</v>
      </c>
      <c r="H14" s="531">
        <v>6.3207666666666693</v>
      </c>
      <c r="I14" s="531">
        <v>9.9079666666666704</v>
      </c>
      <c r="J14" s="531">
        <v>9.9079666666666704</v>
      </c>
      <c r="K14" s="531">
        <v>9.9079666666666704</v>
      </c>
      <c r="L14" s="531">
        <v>3.7695333333333298</v>
      </c>
      <c r="M14" s="531">
        <v>3.7695333333333298</v>
      </c>
      <c r="N14" s="531">
        <v>3.7695333333333298</v>
      </c>
      <c r="O14" s="503">
        <v>94.93727300000009</v>
      </c>
      <c r="P14" s="530">
        <v>7.3168666666666695</v>
      </c>
      <c r="Q14" s="530">
        <v>7.3168666666666695</v>
      </c>
      <c r="R14" s="530">
        <v>7.3168666666666695</v>
      </c>
      <c r="S14" s="530">
        <v>10.0445266666667</v>
      </c>
      <c r="T14" s="530">
        <v>10.0445266666667</v>
      </c>
      <c r="U14" s="531">
        <v>10.0445266666667</v>
      </c>
      <c r="V14" s="531">
        <v>7.7297669999999989</v>
      </c>
      <c r="W14" s="531">
        <v>7.7297669999999989</v>
      </c>
      <c r="X14" s="531">
        <v>7.7297669999999989</v>
      </c>
      <c r="Y14" s="531">
        <v>6.5545973333333292</v>
      </c>
      <c r="Z14" s="531">
        <v>6.5545973333333292</v>
      </c>
      <c r="AA14" s="531">
        <v>6.5545973333333292</v>
      </c>
      <c r="AB14" s="503">
        <v>66.813591999999957</v>
      </c>
      <c r="AC14" s="530">
        <v>3.472649333333329</v>
      </c>
      <c r="AD14" s="530">
        <v>3.472649333333329</v>
      </c>
      <c r="AE14" s="530">
        <v>3.472649333333329</v>
      </c>
      <c r="AF14" s="530">
        <v>5.9085219999999996</v>
      </c>
      <c r="AG14" s="530">
        <v>5.9085219999999996</v>
      </c>
      <c r="AH14" s="531">
        <v>5.9085219999999996</v>
      </c>
      <c r="AI14" s="531">
        <v>7.5500569999999989</v>
      </c>
      <c r="AJ14" s="531">
        <v>7.5500569999999989</v>
      </c>
      <c r="AK14" s="531">
        <v>7.5500569999999989</v>
      </c>
      <c r="AL14" s="531">
        <v>5.339969</v>
      </c>
      <c r="AM14" s="531">
        <v>5.339969</v>
      </c>
      <c r="AN14" s="531">
        <v>5.339969</v>
      </c>
      <c r="AO14" s="503">
        <v>112.51921200000002</v>
      </c>
      <c r="AP14" s="530">
        <v>4.7358956666666696</v>
      </c>
      <c r="AQ14" s="530">
        <v>4.7358956666666696</v>
      </c>
      <c r="AR14" s="530">
        <v>4.7358956666666696</v>
      </c>
      <c r="AS14" s="530">
        <v>10.873563999999998</v>
      </c>
      <c r="AT14" s="530">
        <v>10.873563999999998</v>
      </c>
      <c r="AU14" s="531">
        <v>10.873563999999998</v>
      </c>
      <c r="AV14" s="531">
        <v>12.370884999999998</v>
      </c>
      <c r="AW14" s="531">
        <v>12.370884999999998</v>
      </c>
      <c r="AX14" s="531">
        <v>12.370884999999998</v>
      </c>
      <c r="AY14" s="531">
        <v>9.5260593333333308</v>
      </c>
      <c r="AZ14" s="531">
        <v>9.5260593333333308</v>
      </c>
      <c r="BA14" s="531">
        <v>9.5260593333333308</v>
      </c>
      <c r="BB14" s="503">
        <v>87.094026000000014</v>
      </c>
      <c r="BC14" s="530">
        <v>5.4575360000000002</v>
      </c>
      <c r="BD14" s="530">
        <v>5.4575360000000002</v>
      </c>
      <c r="BE14" s="530">
        <v>5.4575360000000002</v>
      </c>
      <c r="BF14" s="530">
        <v>4.8900723333333298</v>
      </c>
      <c r="BG14" s="530">
        <v>4.8900723333333298</v>
      </c>
      <c r="BH14" s="531">
        <v>4.8900723333333298</v>
      </c>
      <c r="BI14" s="531">
        <v>9.9201146666666702</v>
      </c>
      <c r="BJ14" s="531">
        <v>9.9201146666666702</v>
      </c>
      <c r="BK14" s="531">
        <v>9.9201146666666702</v>
      </c>
      <c r="BL14" s="531">
        <v>8.7636190000000003</v>
      </c>
      <c r="BM14" s="531">
        <v>8.7636190000000003</v>
      </c>
      <c r="BN14" s="531">
        <v>8.7636190000000003</v>
      </c>
      <c r="BO14" s="503">
        <v>85.294543999999973</v>
      </c>
      <c r="BP14" s="530">
        <v>4.0321533333333299</v>
      </c>
      <c r="BQ14" s="530">
        <v>4.0321533333333299</v>
      </c>
      <c r="BR14" s="530">
        <v>4.0321533333333299</v>
      </c>
      <c r="BS14" s="530">
        <v>4.7255333333333294</v>
      </c>
      <c r="BT14" s="530">
        <v>4.7255333333333294</v>
      </c>
      <c r="BU14" s="531">
        <v>4.7255333333333294</v>
      </c>
      <c r="BV14" s="531">
        <v>11.405950000000001</v>
      </c>
      <c r="BW14" s="531">
        <v>11.405950000000001</v>
      </c>
      <c r="BX14" s="531">
        <v>11.405950000000001</v>
      </c>
      <c r="BY14" s="531">
        <v>8.2678780000000014</v>
      </c>
      <c r="BZ14" s="531">
        <v>8.2678780000000014</v>
      </c>
      <c r="CA14" s="531">
        <v>8.2678780000000014</v>
      </c>
      <c r="CB14" s="503">
        <v>44.960108999999996</v>
      </c>
      <c r="CC14" s="530">
        <v>4.0777683333333297</v>
      </c>
      <c r="CD14" s="530">
        <v>4.0777683333333297</v>
      </c>
      <c r="CE14" s="530">
        <v>4.0777683333333297</v>
      </c>
      <c r="CF14" s="530">
        <v>2.3820206666666701</v>
      </c>
      <c r="CG14" s="530">
        <v>2.3820206666666701</v>
      </c>
      <c r="CH14" s="531">
        <v>2.3820206666666701</v>
      </c>
      <c r="CI14" s="531">
        <v>4.5695326666666691</v>
      </c>
      <c r="CJ14" s="531">
        <v>4.5695326666666691</v>
      </c>
      <c r="CK14" s="531">
        <v>4.5695326666666691</v>
      </c>
      <c r="CL14" s="531">
        <v>3.9573813333333292</v>
      </c>
      <c r="CM14" s="531">
        <v>3.9573813333333292</v>
      </c>
      <c r="CN14" s="531">
        <v>3.9573813333333292</v>
      </c>
      <c r="CO14" s="503">
        <v>33.393749999999997</v>
      </c>
      <c r="CP14" s="530">
        <v>0.99073099999999992</v>
      </c>
      <c r="CQ14" s="530">
        <v>1.1514849999999999</v>
      </c>
      <c r="CR14" s="530">
        <v>3.099618</v>
      </c>
      <c r="CS14" s="530">
        <v>1.4940129999999998</v>
      </c>
      <c r="CT14" s="530">
        <v>1.8546889999999998</v>
      </c>
      <c r="CU14" s="531">
        <v>5.1099610000000002</v>
      </c>
      <c r="CV14" s="531">
        <v>2.1934209999999998</v>
      </c>
      <c r="CW14" s="531">
        <v>2.3562129999999999</v>
      </c>
      <c r="CX14" s="531">
        <v>7.8600519999999996</v>
      </c>
      <c r="CY14" s="531">
        <v>1.4778309999999999</v>
      </c>
      <c r="CZ14" s="531">
        <v>1.8745399999999999</v>
      </c>
      <c r="DA14" s="531">
        <v>3.9311959999999999</v>
      </c>
      <c r="DB14" s="503">
        <v>39.032178999999999</v>
      </c>
      <c r="DC14" s="530">
        <v>1.3997219999999999</v>
      </c>
      <c r="DD14" s="530">
        <v>2.251128</v>
      </c>
      <c r="DE14" s="530">
        <v>3.4882649999999997</v>
      </c>
      <c r="DF14" s="530">
        <v>3.0355079999999997</v>
      </c>
      <c r="DG14" s="530">
        <v>2.363032</v>
      </c>
      <c r="DH14" s="531">
        <v>4.4602620000000002</v>
      </c>
      <c r="DI14" s="531">
        <v>2.5413619999999999</v>
      </c>
      <c r="DJ14" s="531">
        <v>2.7090000000000005</v>
      </c>
      <c r="DK14" s="531">
        <v>9.2463110000000004</v>
      </c>
      <c r="DL14" s="531">
        <v>3.100619</v>
      </c>
      <c r="DM14" s="531">
        <v>2.6525019999999997</v>
      </c>
      <c r="DN14" s="531">
        <v>1.7844679999999999</v>
      </c>
      <c r="DO14" s="503">
        <v>36.826242999999998</v>
      </c>
      <c r="DP14" s="530">
        <v>1.4705739999999998</v>
      </c>
      <c r="DQ14" s="530">
        <v>1.7767169999999999</v>
      </c>
      <c r="DR14" s="530">
        <v>2.3076159999999999</v>
      </c>
      <c r="DS14" s="530">
        <v>3.561922</v>
      </c>
      <c r="DT14" s="530">
        <v>2.4055230000000001</v>
      </c>
      <c r="DU14" s="531">
        <v>3.5258629999999997</v>
      </c>
      <c r="DV14" s="531">
        <v>2.9030609999999997</v>
      </c>
      <c r="DW14" s="531">
        <v>3.1977419999999999</v>
      </c>
      <c r="DX14" s="531">
        <v>5.2619699999999998</v>
      </c>
      <c r="DY14" s="531">
        <v>3.5603499999999997</v>
      </c>
      <c r="DZ14" s="531">
        <v>3.7760199999999999</v>
      </c>
      <c r="EA14" s="531">
        <v>3.0788849999999996</v>
      </c>
      <c r="EB14" s="503">
        <v>57.133363999999993</v>
      </c>
      <c r="EC14" s="530">
        <v>1.9005189999999998</v>
      </c>
      <c r="ED14" s="530">
        <v>2.275487</v>
      </c>
      <c r="EE14" s="530">
        <v>3.7412189999999996</v>
      </c>
      <c r="EF14" s="530">
        <v>3.1246080000000003</v>
      </c>
      <c r="EG14" s="530">
        <v>3.8844409999999998</v>
      </c>
      <c r="EH14" s="531">
        <v>4.942056</v>
      </c>
      <c r="EI14" s="531">
        <v>5.9704869999999994</v>
      </c>
      <c r="EJ14" s="531">
        <v>4.9146919999999996</v>
      </c>
      <c r="EK14" s="531">
        <v>8.5057019999999994</v>
      </c>
      <c r="EL14" s="531">
        <v>5.7971319999999995</v>
      </c>
      <c r="EM14" s="531">
        <v>6.2440340000000001</v>
      </c>
      <c r="EN14" s="531">
        <v>5.8329870000000001</v>
      </c>
      <c r="EO14" s="503">
        <v>87.310963000000001</v>
      </c>
      <c r="EP14" s="530">
        <v>4.0558949999999996</v>
      </c>
      <c r="EQ14" s="530">
        <v>4.4170189999999998</v>
      </c>
      <c r="ER14" s="530">
        <v>5.9276309999999999</v>
      </c>
      <c r="ES14" s="530">
        <v>6.4791330000000009</v>
      </c>
      <c r="ET14" s="530">
        <v>6.1907079999999999</v>
      </c>
      <c r="EU14" s="531">
        <v>9.3968519999999991</v>
      </c>
      <c r="EV14" s="531">
        <v>8.297229999999999</v>
      </c>
      <c r="EW14" s="531">
        <v>7.3684789999999998</v>
      </c>
      <c r="EX14" s="531">
        <v>12.479113</v>
      </c>
      <c r="EY14" s="531">
        <v>8.6147000000000009</v>
      </c>
      <c r="EZ14" s="531">
        <v>7.6292139999999993</v>
      </c>
      <c r="FA14" s="531">
        <v>6.4549889999999994</v>
      </c>
      <c r="FB14" s="503">
        <v>116.13492599999998</v>
      </c>
      <c r="FC14" s="530">
        <v>5.0876749999999999</v>
      </c>
      <c r="FD14" s="530">
        <v>6.0283629999999997</v>
      </c>
      <c r="FE14" s="530">
        <v>6.9991349999999999</v>
      </c>
      <c r="FF14" s="530">
        <v>8.8418739999999989</v>
      </c>
      <c r="FG14" s="530">
        <v>8.7780919999999991</v>
      </c>
      <c r="FH14" s="531">
        <v>13.299857999999999</v>
      </c>
      <c r="FI14" s="531">
        <v>10.195808999999999</v>
      </c>
      <c r="FJ14" s="531">
        <v>13.107958999999999</v>
      </c>
      <c r="FK14" s="531">
        <v>16.774823999999999</v>
      </c>
      <c r="FL14" s="531">
        <v>8.3327209999999994</v>
      </c>
      <c r="FM14" s="531">
        <v>8.672464999999999</v>
      </c>
      <c r="FN14" s="531">
        <v>10.016150999999999</v>
      </c>
      <c r="FO14" s="503">
        <v>162.63815899999997</v>
      </c>
      <c r="FP14" s="530">
        <v>6.3437540000000006</v>
      </c>
      <c r="FQ14" s="530">
        <v>7.554041999999999</v>
      </c>
      <c r="FR14" s="530">
        <v>10.375368999999999</v>
      </c>
      <c r="FS14" s="530">
        <v>10.813480999999999</v>
      </c>
      <c r="FT14" s="530">
        <v>11.269159999999999</v>
      </c>
      <c r="FU14" s="531">
        <v>19.231386999999998</v>
      </c>
      <c r="FV14" s="531">
        <v>12.810889</v>
      </c>
      <c r="FW14" s="531">
        <v>15.483381</v>
      </c>
      <c r="FX14" s="531">
        <v>24.111418999999998</v>
      </c>
      <c r="FY14" s="531">
        <v>13.190633999999999</v>
      </c>
      <c r="FZ14" s="531">
        <v>12.946734999999999</v>
      </c>
      <c r="GA14" s="531">
        <v>18.507908</v>
      </c>
      <c r="GB14" s="503">
        <v>204.581592</v>
      </c>
      <c r="GC14" s="530">
        <v>11.446088999999999</v>
      </c>
      <c r="GD14" s="530">
        <v>9.9142919999999997</v>
      </c>
      <c r="GE14" s="530">
        <v>15.241524999999999</v>
      </c>
      <c r="GF14" s="530">
        <v>13.764695999999999</v>
      </c>
      <c r="GG14" s="530">
        <v>16.17052</v>
      </c>
      <c r="GH14" s="531">
        <v>20.840685999999994</v>
      </c>
      <c r="GI14" s="531">
        <v>14.890296999999999</v>
      </c>
      <c r="GJ14" s="531">
        <v>15.616135</v>
      </c>
      <c r="GK14" s="531">
        <v>32.727226000000002</v>
      </c>
      <c r="GL14" s="531">
        <v>19.678642999999997</v>
      </c>
      <c r="GM14" s="531">
        <v>14.308064</v>
      </c>
      <c r="GN14" s="531">
        <v>19.983418999999998</v>
      </c>
    </row>
    <row r="15" spans="1:196" s="505" customFormat="1" ht="12.75" customHeight="1">
      <c r="A15" s="529" t="s">
        <v>3364</v>
      </c>
      <c r="B15" s="503">
        <v>20.68610000000001</v>
      </c>
      <c r="C15" s="530">
        <v>1.4101666666666701</v>
      </c>
      <c r="D15" s="530">
        <v>1.4101666666666701</v>
      </c>
      <c r="E15" s="530">
        <v>1.4101666666666701</v>
      </c>
      <c r="F15" s="530">
        <v>1.1709000000000001</v>
      </c>
      <c r="G15" s="530">
        <v>1.1709000000000001</v>
      </c>
      <c r="H15" s="531">
        <v>1.1709000000000001</v>
      </c>
      <c r="I15" s="531">
        <v>1.3411999999999999</v>
      </c>
      <c r="J15" s="531">
        <v>1.3411999999999999</v>
      </c>
      <c r="K15" s="531">
        <v>1.3411999999999999</v>
      </c>
      <c r="L15" s="531">
        <v>2.9731000000000001</v>
      </c>
      <c r="M15" s="531">
        <v>2.9731000000000001</v>
      </c>
      <c r="N15" s="531">
        <v>2.9731000000000001</v>
      </c>
      <c r="O15" s="503">
        <v>43.071113999999994</v>
      </c>
      <c r="P15" s="530">
        <v>2.8812333333333298</v>
      </c>
      <c r="Q15" s="530">
        <v>2.8812333333333298</v>
      </c>
      <c r="R15" s="530">
        <v>2.8812333333333298</v>
      </c>
      <c r="S15" s="530">
        <v>4.5313776666666694</v>
      </c>
      <c r="T15" s="530">
        <v>4.5313776666666694</v>
      </c>
      <c r="U15" s="531">
        <v>4.5313776666666694</v>
      </c>
      <c r="V15" s="531">
        <v>3.8557613333333296</v>
      </c>
      <c r="W15" s="531">
        <v>3.8557613333333296</v>
      </c>
      <c r="X15" s="531">
        <v>3.8557613333333296</v>
      </c>
      <c r="Y15" s="531">
        <v>3.0886656666666696</v>
      </c>
      <c r="Z15" s="531">
        <v>3.0886656666666696</v>
      </c>
      <c r="AA15" s="531">
        <v>3.0886656666666696</v>
      </c>
      <c r="AB15" s="503">
        <v>69.963301000000016</v>
      </c>
      <c r="AC15" s="530">
        <v>3.72318066666667</v>
      </c>
      <c r="AD15" s="530">
        <v>3.72318066666667</v>
      </c>
      <c r="AE15" s="530">
        <v>3.72318066666667</v>
      </c>
      <c r="AF15" s="530">
        <v>5.4910906666666683</v>
      </c>
      <c r="AG15" s="530">
        <v>5.4910906666666683</v>
      </c>
      <c r="AH15" s="531">
        <v>5.4910906666666683</v>
      </c>
      <c r="AI15" s="531">
        <v>9.3204596666666699</v>
      </c>
      <c r="AJ15" s="531">
        <v>9.3204596666666699</v>
      </c>
      <c r="AK15" s="531">
        <v>9.3204596666666699</v>
      </c>
      <c r="AL15" s="531">
        <v>4.7863693333333295</v>
      </c>
      <c r="AM15" s="531">
        <v>4.7863693333333295</v>
      </c>
      <c r="AN15" s="531">
        <v>4.7863693333333295</v>
      </c>
      <c r="AO15" s="503">
        <v>115.78168999999993</v>
      </c>
      <c r="AP15" s="530">
        <v>6.3953426666666688</v>
      </c>
      <c r="AQ15" s="530">
        <v>6.3953426666666688</v>
      </c>
      <c r="AR15" s="530">
        <v>6.3953426666666688</v>
      </c>
      <c r="AS15" s="530">
        <v>10.7726233333333</v>
      </c>
      <c r="AT15" s="530">
        <v>10.7726233333333</v>
      </c>
      <c r="AU15" s="531">
        <v>10.7726233333333</v>
      </c>
      <c r="AV15" s="531">
        <v>15.898527</v>
      </c>
      <c r="AW15" s="531">
        <v>15.898527</v>
      </c>
      <c r="AX15" s="531">
        <v>15.898527</v>
      </c>
      <c r="AY15" s="531">
        <v>5.527403666666669</v>
      </c>
      <c r="AZ15" s="531">
        <v>5.527403666666669</v>
      </c>
      <c r="BA15" s="531">
        <v>5.527403666666669</v>
      </c>
      <c r="BB15" s="503">
        <v>101.51222600000008</v>
      </c>
      <c r="BC15" s="530">
        <v>3.2770946666666703</v>
      </c>
      <c r="BD15" s="530">
        <v>3.2770946666666703</v>
      </c>
      <c r="BE15" s="530">
        <v>3.2770946666666703</v>
      </c>
      <c r="BF15" s="530">
        <v>6.6293729999999993</v>
      </c>
      <c r="BG15" s="530">
        <v>6.6293729999999993</v>
      </c>
      <c r="BH15" s="531">
        <v>6.6293729999999993</v>
      </c>
      <c r="BI15" s="531">
        <v>17.987707666666701</v>
      </c>
      <c r="BJ15" s="531">
        <v>17.987707666666701</v>
      </c>
      <c r="BK15" s="531">
        <v>17.987707666666701</v>
      </c>
      <c r="BL15" s="531">
        <v>5.9432333333333291</v>
      </c>
      <c r="BM15" s="531">
        <v>5.9432333333333291</v>
      </c>
      <c r="BN15" s="531">
        <v>5.9432333333333291</v>
      </c>
      <c r="BO15" s="503">
        <v>38.542413999999965</v>
      </c>
      <c r="BP15" s="530">
        <v>2.8965933333333296</v>
      </c>
      <c r="BQ15" s="530">
        <v>2.8965933333333296</v>
      </c>
      <c r="BR15" s="530">
        <v>2.8965933333333296</v>
      </c>
      <c r="BS15" s="530">
        <v>1.8016053333333302</v>
      </c>
      <c r="BT15" s="530">
        <v>1.8016053333333302</v>
      </c>
      <c r="BU15" s="531">
        <v>1.8016053333333302</v>
      </c>
      <c r="BV15" s="531">
        <v>6.5172103333333293</v>
      </c>
      <c r="BW15" s="531">
        <v>6.5172103333333293</v>
      </c>
      <c r="BX15" s="531">
        <v>6.5172103333333293</v>
      </c>
      <c r="BY15" s="531">
        <v>1.63206233333333</v>
      </c>
      <c r="BZ15" s="531">
        <v>1.63206233333333</v>
      </c>
      <c r="CA15" s="531">
        <v>1.63206233333333</v>
      </c>
      <c r="CB15" s="503">
        <v>46.568748999999912</v>
      </c>
      <c r="CC15" s="530">
        <v>1.8421626666666699</v>
      </c>
      <c r="CD15" s="530">
        <v>1.8421626666666699</v>
      </c>
      <c r="CE15" s="530">
        <v>1.8421626666666699</v>
      </c>
      <c r="CF15" s="530">
        <v>2.5782733333333296</v>
      </c>
      <c r="CG15" s="530">
        <v>2.5782733333333296</v>
      </c>
      <c r="CH15" s="531">
        <v>2.5782733333333296</v>
      </c>
      <c r="CI15" s="531">
        <v>10.144304333333301</v>
      </c>
      <c r="CJ15" s="531">
        <v>10.144304333333301</v>
      </c>
      <c r="CK15" s="531">
        <v>10.144304333333301</v>
      </c>
      <c r="CL15" s="531">
        <v>0.95817600000000003</v>
      </c>
      <c r="CM15" s="531">
        <v>0.95817600000000003</v>
      </c>
      <c r="CN15" s="531">
        <v>0.95817600000000003</v>
      </c>
      <c r="CO15" s="503">
        <v>89.413554999999988</v>
      </c>
      <c r="CP15" s="530">
        <v>1.410922</v>
      </c>
      <c r="CQ15" s="530">
        <v>1.2863709999999999</v>
      </c>
      <c r="CR15" s="530">
        <v>0.70433099999999993</v>
      </c>
      <c r="CS15" s="530">
        <v>1.9099060000000001</v>
      </c>
      <c r="CT15" s="530">
        <v>1.4868439999999998</v>
      </c>
      <c r="CU15" s="531">
        <v>29.859150999999997</v>
      </c>
      <c r="CV15" s="531">
        <v>1.3553569999999999</v>
      </c>
      <c r="CW15" s="531">
        <v>5.6598900000000008</v>
      </c>
      <c r="CX15" s="531">
        <v>40.892973999999995</v>
      </c>
      <c r="CY15" s="531">
        <v>0.53926299999999994</v>
      </c>
      <c r="CZ15" s="531">
        <v>2.2112819999999997</v>
      </c>
      <c r="DA15" s="531">
        <v>2.097264</v>
      </c>
      <c r="DB15" s="503">
        <v>47.997644000000001</v>
      </c>
      <c r="DC15" s="530">
        <v>2.461589</v>
      </c>
      <c r="DD15" s="530">
        <v>0.95820799999999995</v>
      </c>
      <c r="DE15" s="530">
        <v>0.61463699999999999</v>
      </c>
      <c r="DF15" s="530">
        <v>0.49598499999999995</v>
      </c>
      <c r="DG15" s="530">
        <v>0.47494399999999998</v>
      </c>
      <c r="DH15" s="531">
        <v>11.052837999999999</v>
      </c>
      <c r="DI15" s="531">
        <v>1.7283429999999997</v>
      </c>
      <c r="DJ15" s="531">
        <v>0.53497299999999992</v>
      </c>
      <c r="DK15" s="531">
        <v>26.325973999999995</v>
      </c>
      <c r="DL15" s="531">
        <v>1.235142</v>
      </c>
      <c r="DM15" s="531">
        <v>0.97753000000000001</v>
      </c>
      <c r="DN15" s="531">
        <v>1.137481</v>
      </c>
      <c r="DO15" s="503">
        <v>27.835829999999998</v>
      </c>
      <c r="DP15" s="530">
        <v>2.2850349999999997</v>
      </c>
      <c r="DQ15" s="530">
        <v>0.63801399999999997</v>
      </c>
      <c r="DR15" s="530">
        <v>2.8781399999999997</v>
      </c>
      <c r="DS15" s="530">
        <v>1.034019</v>
      </c>
      <c r="DT15" s="530">
        <v>0.65507799999999994</v>
      </c>
      <c r="DU15" s="531">
        <v>1.7067949999999998</v>
      </c>
      <c r="DV15" s="531">
        <v>0.88621699999999992</v>
      </c>
      <c r="DW15" s="531">
        <v>0.49140699999999993</v>
      </c>
      <c r="DX15" s="531">
        <v>14.381425999999999</v>
      </c>
      <c r="DY15" s="531">
        <v>0.58002799999999999</v>
      </c>
      <c r="DZ15" s="531">
        <v>0.67201200000000005</v>
      </c>
      <c r="EA15" s="531">
        <v>1.627659</v>
      </c>
      <c r="EB15" s="503">
        <v>16.258855000000001</v>
      </c>
      <c r="EC15" s="530">
        <v>0.26236399999999999</v>
      </c>
      <c r="ED15" s="530">
        <v>0.35895499999999997</v>
      </c>
      <c r="EE15" s="530">
        <v>1.126655</v>
      </c>
      <c r="EF15" s="530">
        <v>0.59392800000000001</v>
      </c>
      <c r="EG15" s="530">
        <v>0.69516499999999992</v>
      </c>
      <c r="EH15" s="531">
        <v>1.782619</v>
      </c>
      <c r="EI15" s="531">
        <v>0.590561</v>
      </c>
      <c r="EJ15" s="531">
        <v>0.79230499999999993</v>
      </c>
      <c r="EK15" s="531">
        <v>6.2520409999999993</v>
      </c>
      <c r="EL15" s="531">
        <v>0.77716699999999994</v>
      </c>
      <c r="EM15" s="531">
        <v>0.86701699999999993</v>
      </c>
      <c r="EN15" s="531">
        <v>2.1600779999999999</v>
      </c>
      <c r="EO15" s="503">
        <v>14.690751999999998</v>
      </c>
      <c r="EP15" s="530">
        <v>0.37538899999999997</v>
      </c>
      <c r="EQ15" s="530">
        <v>1.446483</v>
      </c>
      <c r="ER15" s="530">
        <v>0.78904299999999994</v>
      </c>
      <c r="ES15" s="530">
        <v>1.27182</v>
      </c>
      <c r="ET15" s="530">
        <v>1.285479</v>
      </c>
      <c r="EU15" s="531">
        <v>1.4358519999999999</v>
      </c>
      <c r="EV15" s="531">
        <v>1.598293</v>
      </c>
      <c r="EW15" s="531">
        <v>1.0630629999999999</v>
      </c>
      <c r="EX15" s="531">
        <v>0.94527099999999986</v>
      </c>
      <c r="EY15" s="531">
        <v>1.719938</v>
      </c>
      <c r="EZ15" s="531">
        <v>1.0893329999999999</v>
      </c>
      <c r="FA15" s="531">
        <v>1.6707879999999999</v>
      </c>
      <c r="FB15" s="503">
        <v>17.095414999999999</v>
      </c>
      <c r="FC15" s="530">
        <v>0.7269580000000001</v>
      </c>
      <c r="FD15" s="530">
        <v>1.256221</v>
      </c>
      <c r="FE15" s="530">
        <v>1.4896439999999997</v>
      </c>
      <c r="FF15" s="530">
        <v>1.3067920000000002</v>
      </c>
      <c r="FG15" s="530">
        <v>1.4624840000000001</v>
      </c>
      <c r="FH15" s="531">
        <v>1.4685569999999999</v>
      </c>
      <c r="FI15" s="531">
        <v>1.158005</v>
      </c>
      <c r="FJ15" s="531">
        <v>1.229949</v>
      </c>
      <c r="FK15" s="531">
        <v>1.6410169999999999</v>
      </c>
      <c r="FL15" s="531">
        <v>1.60663</v>
      </c>
      <c r="FM15" s="531">
        <v>1.6522809999999999</v>
      </c>
      <c r="FN15" s="531">
        <v>2.0968770000000001</v>
      </c>
      <c r="FO15" s="503">
        <v>27.856493999999998</v>
      </c>
      <c r="FP15" s="530">
        <v>0.78239599999999998</v>
      </c>
      <c r="FQ15" s="530">
        <v>1.083799</v>
      </c>
      <c r="FR15" s="530">
        <v>3.3910389999999997</v>
      </c>
      <c r="FS15" s="530">
        <v>2.342482</v>
      </c>
      <c r="FT15" s="530">
        <v>3.9471089999999998</v>
      </c>
      <c r="FU15" s="531">
        <v>2.42977</v>
      </c>
      <c r="FV15" s="531">
        <v>2.0732159999999999</v>
      </c>
      <c r="FW15" s="531">
        <v>2.3576999999999999</v>
      </c>
      <c r="FX15" s="531">
        <v>4.1848559999999999</v>
      </c>
      <c r="FY15" s="531">
        <v>1.5829799999999998</v>
      </c>
      <c r="FZ15" s="531">
        <v>1.581294</v>
      </c>
      <c r="GA15" s="531">
        <v>2.099853</v>
      </c>
      <c r="GB15" s="503">
        <v>85.671791999999996</v>
      </c>
      <c r="GC15" s="530">
        <v>3.6057700000000001</v>
      </c>
      <c r="GD15" s="530">
        <v>1.3552740000000001</v>
      </c>
      <c r="GE15" s="530">
        <v>3.7629059999999996</v>
      </c>
      <c r="GF15" s="530">
        <v>2.5292300000000001</v>
      </c>
      <c r="GG15" s="530">
        <v>3.5401209999999996</v>
      </c>
      <c r="GH15" s="531">
        <v>8.2375150000000001</v>
      </c>
      <c r="GI15" s="531">
        <v>2.9687129999999997</v>
      </c>
      <c r="GJ15" s="531">
        <v>10.799809</v>
      </c>
      <c r="GK15" s="531">
        <v>19.874769999999998</v>
      </c>
      <c r="GL15" s="531">
        <v>8.7938759999999991</v>
      </c>
      <c r="GM15" s="531">
        <v>12.151439</v>
      </c>
      <c r="GN15" s="531">
        <v>8.0523689999999988</v>
      </c>
    </row>
    <row r="16" spans="1:196" s="505" customFormat="1" ht="12.75" customHeight="1">
      <c r="A16" s="529" t="s">
        <v>3365</v>
      </c>
      <c r="B16" s="503">
        <v>13.031599999999989</v>
      </c>
      <c r="C16" s="530">
        <v>0.81950000000000001</v>
      </c>
      <c r="D16" s="530">
        <v>0.81950000000000001</v>
      </c>
      <c r="E16" s="530">
        <v>0.81950000000000001</v>
      </c>
      <c r="F16" s="530">
        <v>0.93743333333333301</v>
      </c>
      <c r="G16" s="530">
        <v>0.93743333333333301</v>
      </c>
      <c r="H16" s="531">
        <v>0.93743333333333301</v>
      </c>
      <c r="I16" s="531">
        <v>1.3117333333333301</v>
      </c>
      <c r="J16" s="531">
        <v>1.3117333333333301</v>
      </c>
      <c r="K16" s="531">
        <v>1.3117333333333301</v>
      </c>
      <c r="L16" s="531">
        <v>1.2752000000000001</v>
      </c>
      <c r="M16" s="531">
        <v>1.2752000000000001</v>
      </c>
      <c r="N16" s="531">
        <v>1.2752000000000001</v>
      </c>
      <c r="O16" s="503">
        <v>9.0972829999999991</v>
      </c>
      <c r="P16" s="530">
        <v>1.0628</v>
      </c>
      <c r="Q16" s="530">
        <v>1.0628</v>
      </c>
      <c r="R16" s="530">
        <v>1.0628</v>
      </c>
      <c r="S16" s="530">
        <v>0.60207266666666703</v>
      </c>
      <c r="T16" s="530">
        <v>0.60207266666666703</v>
      </c>
      <c r="U16" s="531">
        <v>0.60207266666666703</v>
      </c>
      <c r="V16" s="531">
        <v>0.94532333333333296</v>
      </c>
      <c r="W16" s="531">
        <v>0.94532333333333296</v>
      </c>
      <c r="X16" s="531">
        <v>0.94532333333333296</v>
      </c>
      <c r="Y16" s="531">
        <v>0.422231666666667</v>
      </c>
      <c r="Z16" s="531">
        <v>0.422231666666667</v>
      </c>
      <c r="AA16" s="531">
        <v>0.422231666666667</v>
      </c>
      <c r="AB16" s="503">
        <v>8.343061999999998</v>
      </c>
      <c r="AC16" s="530">
        <v>0.72463499999999992</v>
      </c>
      <c r="AD16" s="530">
        <v>0.72463499999999992</v>
      </c>
      <c r="AE16" s="530">
        <v>0.72463499999999992</v>
      </c>
      <c r="AF16" s="530">
        <v>0.86196200000000001</v>
      </c>
      <c r="AG16" s="530">
        <v>0.86196200000000001</v>
      </c>
      <c r="AH16" s="531">
        <v>0.86196200000000001</v>
      </c>
      <c r="AI16" s="531">
        <v>0.641106333333333</v>
      </c>
      <c r="AJ16" s="531">
        <v>0.641106333333333</v>
      </c>
      <c r="AK16" s="531">
        <v>0.641106333333333</v>
      </c>
      <c r="AL16" s="531">
        <v>0.55331733333333299</v>
      </c>
      <c r="AM16" s="531">
        <v>0.55331733333333299</v>
      </c>
      <c r="AN16" s="531">
        <v>0.55331733333333299</v>
      </c>
      <c r="AO16" s="503">
        <v>9.3912189999999978</v>
      </c>
      <c r="AP16" s="530">
        <v>1.1335379999999999</v>
      </c>
      <c r="AQ16" s="530">
        <v>1.1335379999999999</v>
      </c>
      <c r="AR16" s="530">
        <v>1.1335379999999999</v>
      </c>
      <c r="AS16" s="530">
        <v>0.88758199999999998</v>
      </c>
      <c r="AT16" s="530">
        <v>0.88758199999999998</v>
      </c>
      <c r="AU16" s="531">
        <v>0.88758199999999998</v>
      </c>
      <c r="AV16" s="531">
        <v>0.7722263333333329</v>
      </c>
      <c r="AW16" s="531">
        <v>0.7722263333333329</v>
      </c>
      <c r="AX16" s="531">
        <v>0.7722263333333329</v>
      </c>
      <c r="AY16" s="531">
        <v>0.33706000000000003</v>
      </c>
      <c r="AZ16" s="531">
        <v>0.33706000000000003</v>
      </c>
      <c r="BA16" s="531">
        <v>0.33706000000000003</v>
      </c>
      <c r="BB16" s="503">
        <v>4.5996199999999989</v>
      </c>
      <c r="BC16" s="530">
        <v>0.37133333333333307</v>
      </c>
      <c r="BD16" s="530">
        <v>0.37133333333333307</v>
      </c>
      <c r="BE16" s="530">
        <v>0.37133333333333307</v>
      </c>
      <c r="BF16" s="530">
        <v>0.474613333333333</v>
      </c>
      <c r="BG16" s="530">
        <v>0.474613333333333</v>
      </c>
      <c r="BH16" s="531">
        <v>0.474613333333333</v>
      </c>
      <c r="BI16" s="531">
        <v>0.37982666666666698</v>
      </c>
      <c r="BJ16" s="531">
        <v>0.37982666666666698</v>
      </c>
      <c r="BK16" s="531">
        <v>0.37982666666666698</v>
      </c>
      <c r="BL16" s="531">
        <v>0.307433333333333</v>
      </c>
      <c r="BM16" s="531">
        <v>0.307433333333333</v>
      </c>
      <c r="BN16" s="531">
        <v>0.307433333333333</v>
      </c>
      <c r="BO16" s="503">
        <v>4.7472129999999995</v>
      </c>
      <c r="BP16" s="530">
        <v>0.809703333333333</v>
      </c>
      <c r="BQ16" s="530">
        <v>0.809703333333333</v>
      </c>
      <c r="BR16" s="530">
        <v>0.809703333333333</v>
      </c>
      <c r="BS16" s="530">
        <v>0.67036000000000007</v>
      </c>
      <c r="BT16" s="530">
        <v>0.67036000000000007</v>
      </c>
      <c r="BU16" s="531">
        <v>0.67036000000000007</v>
      </c>
      <c r="BV16" s="531">
        <v>4.5809999999999997E-2</v>
      </c>
      <c r="BW16" s="531">
        <v>4.5809999999999997E-2</v>
      </c>
      <c r="BX16" s="531">
        <v>4.5809999999999997E-2</v>
      </c>
      <c r="BY16" s="531">
        <v>5.6531000000000005E-2</v>
      </c>
      <c r="BZ16" s="531">
        <v>5.6531000000000005E-2</v>
      </c>
      <c r="CA16" s="531">
        <v>5.6531000000000005E-2</v>
      </c>
      <c r="CB16" s="503">
        <v>1.4663850000000023</v>
      </c>
      <c r="CC16" s="530">
        <v>0.18972166666666701</v>
      </c>
      <c r="CD16" s="530">
        <v>0.18972166666666701</v>
      </c>
      <c r="CE16" s="530">
        <v>0.18972166666666701</v>
      </c>
      <c r="CF16" s="530">
        <v>5.6538999999999999E-2</v>
      </c>
      <c r="CG16" s="530">
        <v>5.6538999999999999E-2</v>
      </c>
      <c r="CH16" s="531">
        <v>5.6538999999999999E-2</v>
      </c>
      <c r="CI16" s="531">
        <v>3.46046666666667E-2</v>
      </c>
      <c r="CJ16" s="531">
        <v>3.46046666666667E-2</v>
      </c>
      <c r="CK16" s="531">
        <v>3.46046666666667E-2</v>
      </c>
      <c r="CL16" s="531">
        <v>0.20792966666666701</v>
      </c>
      <c r="CM16" s="531">
        <v>0.20792966666666701</v>
      </c>
      <c r="CN16" s="531">
        <v>0.20792966666666701</v>
      </c>
      <c r="CO16" s="503">
        <v>1.1143739999999998</v>
      </c>
      <c r="CP16" s="530">
        <v>4.4093999999999994E-2</v>
      </c>
      <c r="CQ16" s="530">
        <v>8.4773000000000001E-2</v>
      </c>
      <c r="CR16" s="530">
        <v>6.0446E-2</v>
      </c>
      <c r="CS16" s="530">
        <v>3.0507999999999997E-2</v>
      </c>
      <c r="CT16" s="530">
        <v>1.4419999999999999E-3</v>
      </c>
      <c r="CU16" s="531">
        <v>7.8987000000000002E-2</v>
      </c>
      <c r="CV16" s="531">
        <v>9.1717999999999994E-2</v>
      </c>
      <c r="CW16" s="531">
        <v>0.16662499999999997</v>
      </c>
      <c r="CX16" s="531">
        <v>0.117202</v>
      </c>
      <c r="CY16" s="531">
        <v>0.10989399999999999</v>
      </c>
      <c r="CZ16" s="531">
        <v>7.9644999999999994E-2</v>
      </c>
      <c r="DA16" s="531">
        <v>0.24904000000000001</v>
      </c>
      <c r="DB16" s="503">
        <v>2.8999189999999997</v>
      </c>
      <c r="DC16" s="530">
        <v>6.8773000000000001E-2</v>
      </c>
      <c r="DD16" s="530">
        <v>0.16343199999999999</v>
      </c>
      <c r="DE16" s="530">
        <v>0.36902199999999996</v>
      </c>
      <c r="DF16" s="530">
        <v>0.32680599999999999</v>
      </c>
      <c r="DG16" s="530">
        <v>0.156834</v>
      </c>
      <c r="DH16" s="531">
        <v>0.19514199999999998</v>
      </c>
      <c r="DI16" s="531">
        <v>0.29936699999999999</v>
      </c>
      <c r="DJ16" s="531">
        <v>0.26835500000000001</v>
      </c>
      <c r="DK16" s="531">
        <v>0.146005</v>
      </c>
      <c r="DL16" s="531">
        <v>0.31118499999999999</v>
      </c>
      <c r="DM16" s="531">
        <v>0.23494499999999999</v>
      </c>
      <c r="DN16" s="531">
        <v>0.36005299999999996</v>
      </c>
      <c r="DO16" s="503">
        <v>4.2685189999999995</v>
      </c>
      <c r="DP16" s="530">
        <v>0.42335400000000001</v>
      </c>
      <c r="DQ16" s="530">
        <v>0.43249399999999999</v>
      </c>
      <c r="DR16" s="530">
        <v>0.77006199999999991</v>
      </c>
      <c r="DS16" s="530">
        <v>0.65262699999999996</v>
      </c>
      <c r="DT16" s="530">
        <v>0.11074999999999999</v>
      </c>
      <c r="DU16" s="531">
        <v>0.19050500000000001</v>
      </c>
      <c r="DV16" s="531">
        <v>0.48530299999999998</v>
      </c>
      <c r="DW16" s="531">
        <v>0.145013</v>
      </c>
      <c r="DX16" s="531">
        <v>8.2577999999999999E-2</v>
      </c>
      <c r="DY16" s="531">
        <v>0.142397</v>
      </c>
      <c r="DZ16" s="531">
        <v>0.15589</v>
      </c>
      <c r="EA16" s="531">
        <v>0.67754599999999998</v>
      </c>
      <c r="EB16" s="503">
        <v>5.4183710000000005</v>
      </c>
      <c r="EC16" s="530">
        <v>0.38050699999999998</v>
      </c>
      <c r="ED16" s="530">
        <v>0.32829300000000006</v>
      </c>
      <c r="EE16" s="530">
        <v>0.19225799999999998</v>
      </c>
      <c r="EF16" s="530">
        <v>0.56209900000000002</v>
      </c>
      <c r="EG16" s="530">
        <v>0.31974999999999998</v>
      </c>
      <c r="EH16" s="531">
        <v>0.27022399999999996</v>
      </c>
      <c r="EI16" s="531">
        <v>0.52596100000000001</v>
      </c>
      <c r="EJ16" s="531">
        <v>0.11303800000000001</v>
      </c>
      <c r="EK16" s="531">
        <v>0.39819699999999997</v>
      </c>
      <c r="EL16" s="531">
        <v>0.78345599999999993</v>
      </c>
      <c r="EM16" s="531">
        <v>0.54309200000000002</v>
      </c>
      <c r="EN16" s="531">
        <v>1.0014959999999999</v>
      </c>
      <c r="EO16" s="503">
        <v>4.244548</v>
      </c>
      <c r="EP16" s="530">
        <v>0.28642400000000001</v>
      </c>
      <c r="EQ16" s="530">
        <v>0.66410399999999992</v>
      </c>
      <c r="ER16" s="530">
        <v>0.652644</v>
      </c>
      <c r="ES16" s="530">
        <v>0.29881799999999997</v>
      </c>
      <c r="ET16" s="530">
        <v>0.65729299999999991</v>
      </c>
      <c r="EU16" s="531">
        <v>0.39451099999999995</v>
      </c>
      <c r="EV16" s="531">
        <v>8.9497999999999994E-2</v>
      </c>
      <c r="EW16" s="531">
        <v>0.323633</v>
      </c>
      <c r="EX16" s="531">
        <v>0.176146</v>
      </c>
      <c r="EY16" s="531">
        <v>0.13190000000000002</v>
      </c>
      <c r="EZ16" s="531">
        <v>0.26865</v>
      </c>
      <c r="FA16" s="531">
        <v>0.300927</v>
      </c>
      <c r="FB16" s="503">
        <v>6.0145829999999991</v>
      </c>
      <c r="FC16" s="530">
        <v>0.31885399999999997</v>
      </c>
      <c r="FD16" s="530">
        <v>0.16519899999999998</v>
      </c>
      <c r="FE16" s="530">
        <v>0.87707999999999997</v>
      </c>
      <c r="FF16" s="530">
        <v>0.49658400000000003</v>
      </c>
      <c r="FG16" s="530">
        <v>0.67582199999999981</v>
      </c>
      <c r="FH16" s="531">
        <v>0.84330399999999994</v>
      </c>
      <c r="FI16" s="531">
        <v>0.28806799999999999</v>
      </c>
      <c r="FJ16" s="531">
        <v>0.44154400000000005</v>
      </c>
      <c r="FK16" s="531">
        <v>0.50339599999999995</v>
      </c>
      <c r="FL16" s="531">
        <v>0.63137100000000002</v>
      </c>
      <c r="FM16" s="531">
        <v>0.44635399999999997</v>
      </c>
      <c r="FN16" s="531">
        <v>0.32700699999999999</v>
      </c>
      <c r="FO16" s="503">
        <v>4.1382790000000007</v>
      </c>
      <c r="FP16" s="530">
        <v>0.27307300000000001</v>
      </c>
      <c r="FQ16" s="530">
        <v>0.45286499999999996</v>
      </c>
      <c r="FR16" s="530">
        <v>0.305122</v>
      </c>
      <c r="FS16" s="530">
        <v>0.48967799999999995</v>
      </c>
      <c r="FT16" s="530">
        <v>0.58962999999999999</v>
      </c>
      <c r="FU16" s="531">
        <v>0.44333399999999995</v>
      </c>
      <c r="FV16" s="531">
        <v>0.22389499999999998</v>
      </c>
      <c r="FW16" s="531">
        <v>0.22884099999999999</v>
      </c>
      <c r="FX16" s="531">
        <v>0.16777899999999998</v>
      </c>
      <c r="FY16" s="531">
        <v>0.35736799999999996</v>
      </c>
      <c r="FZ16" s="531">
        <v>0.21088499999999999</v>
      </c>
      <c r="GA16" s="531">
        <v>0.39580900000000002</v>
      </c>
      <c r="GB16" s="503">
        <v>6.131062</v>
      </c>
      <c r="GC16" s="530">
        <v>0.50353999999999999</v>
      </c>
      <c r="GD16" s="530">
        <v>0.708426</v>
      </c>
      <c r="GE16" s="530">
        <v>0.26907900000000001</v>
      </c>
      <c r="GF16" s="530">
        <v>0.25043499999999996</v>
      </c>
      <c r="GG16" s="530">
        <v>0.38248700000000002</v>
      </c>
      <c r="GH16" s="531">
        <v>0.71325499999999986</v>
      </c>
      <c r="GI16" s="531">
        <v>0.50109300000000001</v>
      </c>
      <c r="GJ16" s="531">
        <v>0.51353099999999996</v>
      </c>
      <c r="GK16" s="531">
        <v>0.17840200000000001</v>
      </c>
      <c r="GL16" s="531">
        <v>0.24337999999999999</v>
      </c>
      <c r="GM16" s="531">
        <v>1.044619</v>
      </c>
      <c r="GN16" s="531">
        <v>0.82281499999999996</v>
      </c>
    </row>
    <row r="17" spans="1:196" s="505" customFormat="1" ht="12.75" customHeight="1">
      <c r="A17" s="529" t="s">
        <v>3366</v>
      </c>
      <c r="B17" s="503">
        <v>4.6388999999999987</v>
      </c>
      <c r="C17" s="530">
        <v>0.24033333333333298</v>
      </c>
      <c r="D17" s="530">
        <v>0.24033333333333298</v>
      </c>
      <c r="E17" s="530">
        <v>0.24033333333333298</v>
      </c>
      <c r="F17" s="530">
        <v>0.49763333333333298</v>
      </c>
      <c r="G17" s="530">
        <v>0.49763333333333298</v>
      </c>
      <c r="H17" s="531">
        <v>0.49763333333333298</v>
      </c>
      <c r="I17" s="531">
        <v>0.43383333333333307</v>
      </c>
      <c r="J17" s="531">
        <v>0.43383333333333307</v>
      </c>
      <c r="K17" s="531">
        <v>0.43383333333333307</v>
      </c>
      <c r="L17" s="531">
        <v>0.37450000000000006</v>
      </c>
      <c r="M17" s="531">
        <v>0.37450000000000006</v>
      </c>
      <c r="N17" s="531">
        <v>0.37450000000000006</v>
      </c>
      <c r="O17" s="503">
        <v>3.7629500000000009</v>
      </c>
      <c r="P17" s="530">
        <v>0.14556666666666701</v>
      </c>
      <c r="Q17" s="530">
        <v>0.14556666666666701</v>
      </c>
      <c r="R17" s="530">
        <v>0.14556666666666701</v>
      </c>
      <c r="S17" s="530">
        <v>0.28048966666666703</v>
      </c>
      <c r="T17" s="530">
        <v>0.28048966666666703</v>
      </c>
      <c r="U17" s="531">
        <v>0.28048966666666703</v>
      </c>
      <c r="V17" s="531">
        <v>0.34466599999999997</v>
      </c>
      <c r="W17" s="531">
        <v>0.34466599999999997</v>
      </c>
      <c r="X17" s="531">
        <v>0.34466599999999997</v>
      </c>
      <c r="Y17" s="531">
        <v>0.48359433333333302</v>
      </c>
      <c r="Z17" s="531">
        <v>0.48359433333333302</v>
      </c>
      <c r="AA17" s="531">
        <v>0.48359433333333302</v>
      </c>
      <c r="AB17" s="503">
        <v>5.0344729999999975</v>
      </c>
      <c r="AC17" s="530">
        <v>0.35812966666666701</v>
      </c>
      <c r="AD17" s="530">
        <v>0.35812966666666701</v>
      </c>
      <c r="AE17" s="530">
        <v>0.35812966666666701</v>
      </c>
      <c r="AF17" s="530">
        <v>0.49445033333333299</v>
      </c>
      <c r="AG17" s="530">
        <v>0.49445033333333299</v>
      </c>
      <c r="AH17" s="531">
        <v>0.49445033333333299</v>
      </c>
      <c r="AI17" s="531">
        <v>0.22527333333333299</v>
      </c>
      <c r="AJ17" s="531">
        <v>0.22527333333333299</v>
      </c>
      <c r="AK17" s="531">
        <v>0.22527333333333299</v>
      </c>
      <c r="AL17" s="531">
        <v>0.600304333333333</v>
      </c>
      <c r="AM17" s="531">
        <v>0.600304333333333</v>
      </c>
      <c r="AN17" s="531">
        <v>0.600304333333333</v>
      </c>
      <c r="AO17" s="503">
        <v>5.6018049999999953</v>
      </c>
      <c r="AP17" s="530">
        <v>0.61657733333333298</v>
      </c>
      <c r="AQ17" s="530">
        <v>0.61657733333333298</v>
      </c>
      <c r="AR17" s="530">
        <v>0.61657733333333298</v>
      </c>
      <c r="AS17" s="530">
        <v>0.36021133333333294</v>
      </c>
      <c r="AT17" s="530">
        <v>0.36021133333333294</v>
      </c>
      <c r="AU17" s="531">
        <v>0.36021133333333294</v>
      </c>
      <c r="AV17" s="531">
        <v>0.404762333333333</v>
      </c>
      <c r="AW17" s="531">
        <v>0.404762333333333</v>
      </c>
      <c r="AX17" s="531">
        <v>0.404762333333333</v>
      </c>
      <c r="AY17" s="531">
        <v>0.485717333333333</v>
      </c>
      <c r="AZ17" s="531">
        <v>0.485717333333333</v>
      </c>
      <c r="BA17" s="531">
        <v>0.485717333333333</v>
      </c>
      <c r="BB17" s="503">
        <v>8.6135499999999876</v>
      </c>
      <c r="BC17" s="530">
        <v>1.0775633333333301</v>
      </c>
      <c r="BD17" s="530">
        <v>1.0775633333333301</v>
      </c>
      <c r="BE17" s="530">
        <v>1.0775633333333301</v>
      </c>
      <c r="BF17" s="530">
        <v>0.54671000000000003</v>
      </c>
      <c r="BG17" s="530">
        <v>0.54671000000000003</v>
      </c>
      <c r="BH17" s="531">
        <v>0.54671000000000003</v>
      </c>
      <c r="BI17" s="531">
        <v>0.67915666666666696</v>
      </c>
      <c r="BJ17" s="531">
        <v>0.67915666666666696</v>
      </c>
      <c r="BK17" s="531">
        <v>0.67915666666666696</v>
      </c>
      <c r="BL17" s="531">
        <v>0.567753333333333</v>
      </c>
      <c r="BM17" s="531">
        <v>0.567753333333333</v>
      </c>
      <c r="BN17" s="531">
        <v>0.567753333333333</v>
      </c>
      <c r="BO17" s="503">
        <v>5.3247299999999962</v>
      </c>
      <c r="BP17" s="530">
        <v>0.73697333333333293</v>
      </c>
      <c r="BQ17" s="530">
        <v>0.73697333333333293</v>
      </c>
      <c r="BR17" s="530">
        <v>0.73697333333333293</v>
      </c>
      <c r="BS17" s="530">
        <v>0.42942000000000002</v>
      </c>
      <c r="BT17" s="530">
        <v>0.42942000000000002</v>
      </c>
      <c r="BU17" s="531">
        <v>0.42942000000000002</v>
      </c>
      <c r="BV17" s="531">
        <v>0.41641333333333302</v>
      </c>
      <c r="BW17" s="531">
        <v>0.41641333333333302</v>
      </c>
      <c r="BX17" s="531">
        <v>0.41641333333333302</v>
      </c>
      <c r="BY17" s="531">
        <v>0.19210333333333302</v>
      </c>
      <c r="BZ17" s="531">
        <v>0.19210333333333302</v>
      </c>
      <c r="CA17" s="531">
        <v>0.19210333333333302</v>
      </c>
      <c r="CB17" s="503">
        <v>4.9491040000000019</v>
      </c>
      <c r="CC17" s="530">
        <v>0.77814133333333291</v>
      </c>
      <c r="CD17" s="530">
        <v>0.77814133333333291</v>
      </c>
      <c r="CE17" s="530">
        <v>0.77814133333333291</v>
      </c>
      <c r="CF17" s="530">
        <v>0.48605466666666702</v>
      </c>
      <c r="CG17" s="530">
        <v>0.48605466666666702</v>
      </c>
      <c r="CH17" s="531">
        <v>0.48605466666666702</v>
      </c>
      <c r="CI17" s="531">
        <v>0.16114766666666699</v>
      </c>
      <c r="CJ17" s="531">
        <v>0.16114766666666699</v>
      </c>
      <c r="CK17" s="531">
        <v>0.16114766666666699</v>
      </c>
      <c r="CL17" s="531">
        <v>0.22435766666666701</v>
      </c>
      <c r="CM17" s="531">
        <v>0.22435766666666701</v>
      </c>
      <c r="CN17" s="531">
        <v>0.22435766666666701</v>
      </c>
      <c r="CO17" s="503">
        <v>3.0150309999999996</v>
      </c>
      <c r="CP17" s="530">
        <v>0.35726399999999997</v>
      </c>
      <c r="CQ17" s="530">
        <v>0.40181100000000003</v>
      </c>
      <c r="CR17" s="530">
        <v>0.31661800000000001</v>
      </c>
      <c r="CS17" s="530">
        <v>3.671E-2</v>
      </c>
      <c r="CT17" s="530">
        <v>0.14097099999999999</v>
      </c>
      <c r="CU17" s="531">
        <v>0.24342599999999998</v>
      </c>
      <c r="CV17" s="531">
        <v>0.14893599999999999</v>
      </c>
      <c r="CW17" s="531">
        <v>0.241755</v>
      </c>
      <c r="CX17" s="531">
        <v>5.8839999999999995E-3</v>
      </c>
      <c r="CY17" s="531">
        <v>1.2352E-2</v>
      </c>
      <c r="CZ17" s="531">
        <v>0.28481999999999996</v>
      </c>
      <c r="DA17" s="531">
        <v>0.82448399999999988</v>
      </c>
      <c r="DB17" s="503">
        <v>3.2024490000000001</v>
      </c>
      <c r="DC17" s="530">
        <v>9.2004000000000002E-2</v>
      </c>
      <c r="DD17" s="530">
        <v>0.31788299999999997</v>
      </c>
      <c r="DE17" s="530">
        <v>0.38367399999999996</v>
      </c>
      <c r="DF17" s="530">
        <v>0.17078599999999999</v>
      </c>
      <c r="DG17" s="530">
        <v>0.308</v>
      </c>
      <c r="DH17" s="531">
        <v>7.915599999999999E-2</v>
      </c>
      <c r="DI17" s="531">
        <v>0.39530499999999996</v>
      </c>
      <c r="DJ17" s="531">
        <v>8.6720999999999993E-2</v>
      </c>
      <c r="DK17" s="531">
        <v>0.63466699999999998</v>
      </c>
      <c r="DL17" s="531">
        <v>0.16337699999999999</v>
      </c>
      <c r="DM17" s="531">
        <v>0.54805700000000002</v>
      </c>
      <c r="DN17" s="531">
        <v>2.2818999999999999E-2</v>
      </c>
      <c r="DO17" s="503">
        <v>1.3384929999999999</v>
      </c>
      <c r="DP17" s="530">
        <v>0.102418</v>
      </c>
      <c r="DQ17" s="530">
        <v>0.21304299999999998</v>
      </c>
      <c r="DR17" s="530">
        <v>5.8941E-2</v>
      </c>
      <c r="DS17" s="530">
        <v>0.11379</v>
      </c>
      <c r="DT17" s="530">
        <v>0.103959</v>
      </c>
      <c r="DU17" s="531">
        <v>0.11870699999999999</v>
      </c>
      <c r="DV17" s="531">
        <v>9.6308999999999992E-2</v>
      </c>
      <c r="DW17" s="531">
        <v>6.8717E-2</v>
      </c>
      <c r="DX17" s="531">
        <v>6.6278000000000004E-2</v>
      </c>
      <c r="DY17" s="531">
        <v>0.245139</v>
      </c>
      <c r="DZ17" s="531">
        <v>5.3469999999999997E-2</v>
      </c>
      <c r="EA17" s="531">
        <v>9.7722000000000003E-2</v>
      </c>
      <c r="EB17" s="503">
        <v>1.5051609999999997</v>
      </c>
      <c r="EC17" s="530">
        <v>0.10103899999999999</v>
      </c>
      <c r="ED17" s="530">
        <v>0.117423</v>
      </c>
      <c r="EE17" s="530">
        <v>0.25867899999999999</v>
      </c>
      <c r="EF17" s="530">
        <v>0.40860999999999997</v>
      </c>
      <c r="EG17" s="530">
        <v>6.0155999999999994E-2</v>
      </c>
      <c r="EH17" s="531">
        <v>0.102644</v>
      </c>
      <c r="EI17" s="531">
        <v>0.19776299999999999</v>
      </c>
      <c r="EJ17" s="531">
        <v>2.1481999999999998E-2</v>
      </c>
      <c r="EK17" s="531">
        <v>1.9236E-2</v>
      </c>
      <c r="EL17" s="531">
        <v>5.4988999999999996E-2</v>
      </c>
      <c r="EM17" s="531">
        <v>9.254699999999999E-2</v>
      </c>
      <c r="EN17" s="531">
        <v>7.0593000000000003E-2</v>
      </c>
      <c r="EO17" s="503">
        <v>1.9722889999999993</v>
      </c>
      <c r="EP17" s="530">
        <v>2.7091999999999995E-2</v>
      </c>
      <c r="EQ17" s="530">
        <v>0.19378499999999999</v>
      </c>
      <c r="ER17" s="530">
        <v>0.16986599999999999</v>
      </c>
      <c r="ES17" s="530">
        <v>0.18073999999999998</v>
      </c>
      <c r="ET17" s="530">
        <v>2.7677999999999998E-2</v>
      </c>
      <c r="EU17" s="531">
        <v>0.19873299999999999</v>
      </c>
      <c r="EV17" s="531">
        <v>9.4732999999999998E-2</v>
      </c>
      <c r="EW17" s="531">
        <v>0.32092899999999991</v>
      </c>
      <c r="EX17" s="531">
        <v>0.110582</v>
      </c>
      <c r="EY17" s="531">
        <v>0.17641399999999996</v>
      </c>
      <c r="EZ17" s="531">
        <v>0.186114</v>
      </c>
      <c r="FA17" s="531">
        <v>0.28562299999999996</v>
      </c>
      <c r="FB17" s="503">
        <v>1.409651</v>
      </c>
      <c r="FC17" s="530">
        <v>1.5505E-2</v>
      </c>
      <c r="FD17" s="530">
        <v>0.25184699999999999</v>
      </c>
      <c r="FE17" s="530">
        <v>0.12514999999999998</v>
      </c>
      <c r="FF17" s="530">
        <v>0.25989299999999999</v>
      </c>
      <c r="FG17" s="530">
        <v>8.2359000000000016E-2</v>
      </c>
      <c r="FH17" s="531">
        <v>0.15495999999999999</v>
      </c>
      <c r="FI17" s="531">
        <v>9.5507999999999982E-2</v>
      </c>
      <c r="FJ17" s="531">
        <v>6.9969000000000003E-2</v>
      </c>
      <c r="FK17" s="531">
        <v>8.8903999999999997E-2</v>
      </c>
      <c r="FL17" s="531">
        <v>4.8874000000000001E-2</v>
      </c>
      <c r="FM17" s="531">
        <v>0.157639</v>
      </c>
      <c r="FN17" s="531">
        <v>5.9042999999999998E-2</v>
      </c>
      <c r="FO17" s="503">
        <v>0.87838200000000011</v>
      </c>
      <c r="FP17" s="530">
        <v>0.10896</v>
      </c>
      <c r="FQ17" s="530">
        <v>5.9718999999999994E-2</v>
      </c>
      <c r="FR17" s="530">
        <v>0.10331799999999999</v>
      </c>
      <c r="FS17" s="530">
        <v>5.7803999999999994E-2</v>
      </c>
      <c r="FT17" s="530">
        <v>3.1684999999999998E-2</v>
      </c>
      <c r="FU17" s="531">
        <v>7.1333999999999995E-2</v>
      </c>
      <c r="FV17" s="531">
        <v>5.4147000000000001E-2</v>
      </c>
      <c r="FW17" s="531">
        <v>4.7149999999999997E-2</v>
      </c>
      <c r="FX17" s="531">
        <v>3.8732999999999997E-2</v>
      </c>
      <c r="FY17" s="531">
        <v>9.9344999999999975E-2</v>
      </c>
      <c r="FZ17" s="531">
        <v>5.5007E-2</v>
      </c>
      <c r="GA17" s="531">
        <v>0.15117999999999998</v>
      </c>
      <c r="GB17" s="503">
        <v>1.8019430000000001</v>
      </c>
      <c r="GC17" s="530">
        <v>6.1045999999999996E-2</v>
      </c>
      <c r="GD17" s="530">
        <v>8.5761999999999977E-2</v>
      </c>
      <c r="GE17" s="530">
        <v>0.11517799999999999</v>
      </c>
      <c r="GF17" s="530">
        <v>0.141845</v>
      </c>
      <c r="GG17" s="530">
        <v>8.2998999999999989E-2</v>
      </c>
      <c r="GH17" s="531">
        <v>0.26055800000000001</v>
      </c>
      <c r="GI17" s="531">
        <v>9.6599999999999995E-4</v>
      </c>
      <c r="GJ17" s="531">
        <v>4.9991999999999995E-2</v>
      </c>
      <c r="GK17" s="531">
        <v>0.140407</v>
      </c>
      <c r="GL17" s="531">
        <v>0.16840599999999997</v>
      </c>
      <c r="GM17" s="531">
        <v>0.36107700000000004</v>
      </c>
      <c r="GN17" s="531">
        <v>0.33370699999999998</v>
      </c>
    </row>
    <row r="18" spans="1:196" s="505" customFormat="1" ht="12.75" customHeight="1">
      <c r="A18" s="529" t="s">
        <v>3367</v>
      </c>
      <c r="B18" s="503">
        <v>7.9477000000000002</v>
      </c>
      <c r="C18" s="530">
        <v>0.48546666666666705</v>
      </c>
      <c r="D18" s="530">
        <v>0.48546666666666705</v>
      </c>
      <c r="E18" s="530">
        <v>0.48546666666666705</v>
      </c>
      <c r="F18" s="530">
        <v>0.72603333333333298</v>
      </c>
      <c r="G18" s="530">
        <v>0.72603333333333298</v>
      </c>
      <c r="H18" s="531">
        <v>0.72603333333333298</v>
      </c>
      <c r="I18" s="531">
        <v>0.50413333333333299</v>
      </c>
      <c r="J18" s="531">
        <v>0.50413333333333299</v>
      </c>
      <c r="K18" s="531">
        <v>0.50413333333333299</v>
      </c>
      <c r="L18" s="531">
        <v>0.9336000000000001</v>
      </c>
      <c r="M18" s="531">
        <v>0.9336000000000001</v>
      </c>
      <c r="N18" s="531">
        <v>0.9336000000000001</v>
      </c>
      <c r="O18" s="503">
        <v>7.3766879999999952</v>
      </c>
      <c r="P18" s="530">
        <v>0.75183333333333291</v>
      </c>
      <c r="Q18" s="530">
        <v>0.75183333333333291</v>
      </c>
      <c r="R18" s="530">
        <v>0.75183333333333291</v>
      </c>
      <c r="S18" s="530">
        <v>1.2338899999999999</v>
      </c>
      <c r="T18" s="530">
        <v>1.2338899999999999</v>
      </c>
      <c r="U18" s="531">
        <v>1.2338899999999999</v>
      </c>
      <c r="V18" s="531">
        <v>0.156538333333333</v>
      </c>
      <c r="W18" s="531">
        <v>0.156538333333333</v>
      </c>
      <c r="X18" s="531">
        <v>0.156538333333333</v>
      </c>
      <c r="Y18" s="531">
        <v>0.31663433333333302</v>
      </c>
      <c r="Z18" s="531">
        <v>0.31663433333333302</v>
      </c>
      <c r="AA18" s="531">
        <v>0.31663433333333302</v>
      </c>
      <c r="AB18" s="503">
        <v>2.1995429999999998</v>
      </c>
      <c r="AC18" s="530">
        <v>0.182898333333333</v>
      </c>
      <c r="AD18" s="530">
        <v>0.182898333333333</v>
      </c>
      <c r="AE18" s="530">
        <v>0.182898333333333</v>
      </c>
      <c r="AF18" s="530">
        <v>0.17878533333333299</v>
      </c>
      <c r="AG18" s="530">
        <v>0.17878533333333299</v>
      </c>
      <c r="AH18" s="531">
        <v>0.17878533333333299</v>
      </c>
      <c r="AI18" s="531">
        <v>0.20604466666666699</v>
      </c>
      <c r="AJ18" s="531">
        <v>0.20604466666666699</v>
      </c>
      <c r="AK18" s="531">
        <v>0.20604466666666699</v>
      </c>
      <c r="AL18" s="531">
        <v>0.165452666666667</v>
      </c>
      <c r="AM18" s="531">
        <v>0.165452666666667</v>
      </c>
      <c r="AN18" s="531">
        <v>0.165452666666667</v>
      </c>
      <c r="AO18" s="503">
        <v>3.1645609999999982</v>
      </c>
      <c r="AP18" s="530">
        <v>0.37210399999999999</v>
      </c>
      <c r="AQ18" s="530">
        <v>0.37210399999999999</v>
      </c>
      <c r="AR18" s="530">
        <v>0.37210399999999999</v>
      </c>
      <c r="AS18" s="530">
        <v>0.435261333333333</v>
      </c>
      <c r="AT18" s="530">
        <v>0.435261333333333</v>
      </c>
      <c r="AU18" s="531">
        <v>0.435261333333333</v>
      </c>
      <c r="AV18" s="531">
        <v>9.38373333333333E-2</v>
      </c>
      <c r="AW18" s="531">
        <v>9.38373333333333E-2</v>
      </c>
      <c r="AX18" s="531">
        <v>9.38373333333333E-2</v>
      </c>
      <c r="AY18" s="531">
        <v>0.15365099999999998</v>
      </c>
      <c r="AZ18" s="531">
        <v>0.15365099999999998</v>
      </c>
      <c r="BA18" s="531">
        <v>0.15365099999999998</v>
      </c>
      <c r="BB18" s="503">
        <v>2.5664599999999984</v>
      </c>
      <c r="BC18" s="530">
        <v>0.141616666666667</v>
      </c>
      <c r="BD18" s="530">
        <v>0.141616666666667</v>
      </c>
      <c r="BE18" s="530">
        <v>0.141616666666667</v>
      </c>
      <c r="BF18" s="530">
        <v>0.20187333333333302</v>
      </c>
      <c r="BG18" s="530">
        <v>0.20187333333333302</v>
      </c>
      <c r="BH18" s="531">
        <v>0.20187333333333302</v>
      </c>
      <c r="BI18" s="531">
        <v>0.116213333333333</v>
      </c>
      <c r="BJ18" s="531">
        <v>0.116213333333333</v>
      </c>
      <c r="BK18" s="531">
        <v>0.116213333333333</v>
      </c>
      <c r="BL18" s="531">
        <v>0.39578333333333299</v>
      </c>
      <c r="BM18" s="531">
        <v>0.39578333333333299</v>
      </c>
      <c r="BN18" s="531">
        <v>0.39578333333333299</v>
      </c>
      <c r="BO18" s="503">
        <v>1.2207899999999996</v>
      </c>
      <c r="BP18" s="530">
        <v>0.21465333333333303</v>
      </c>
      <c r="BQ18" s="530">
        <v>0.21465333333333303</v>
      </c>
      <c r="BR18" s="530">
        <v>0.21465333333333303</v>
      </c>
      <c r="BS18" s="530">
        <v>0.128236666666667</v>
      </c>
      <c r="BT18" s="530">
        <v>0.128236666666667</v>
      </c>
      <c r="BU18" s="531">
        <v>0.128236666666667</v>
      </c>
      <c r="BV18" s="531">
        <v>3.7473333333333296E-2</v>
      </c>
      <c r="BW18" s="531">
        <v>3.7473333333333296E-2</v>
      </c>
      <c r="BX18" s="531">
        <v>3.7473333333333296E-2</v>
      </c>
      <c r="BY18" s="531">
        <v>2.6566666666666697E-2</v>
      </c>
      <c r="BZ18" s="531">
        <v>2.6566666666666697E-2</v>
      </c>
      <c r="CA18" s="531">
        <v>2.6566666666666697E-2</v>
      </c>
      <c r="CB18" s="503">
        <v>2.7886550000000012</v>
      </c>
      <c r="CC18" s="530">
        <v>0.28266000000000002</v>
      </c>
      <c r="CD18" s="530">
        <v>0.28266000000000002</v>
      </c>
      <c r="CE18" s="530">
        <v>0.28266000000000002</v>
      </c>
      <c r="CF18" s="530">
        <v>0.237763</v>
      </c>
      <c r="CG18" s="530">
        <v>0.237763</v>
      </c>
      <c r="CH18" s="531">
        <v>0.237763</v>
      </c>
      <c r="CI18" s="531">
        <v>0.21864766666666699</v>
      </c>
      <c r="CJ18" s="531">
        <v>0.21864766666666699</v>
      </c>
      <c r="CK18" s="531">
        <v>0.21864766666666699</v>
      </c>
      <c r="CL18" s="531">
        <v>0.19048099999999998</v>
      </c>
      <c r="CM18" s="531">
        <v>0.19048099999999998</v>
      </c>
      <c r="CN18" s="531">
        <v>0.19048099999999998</v>
      </c>
      <c r="CO18" s="503">
        <v>2.7293289999999999</v>
      </c>
      <c r="CP18" s="530">
        <v>9.4979999999999995E-3</v>
      </c>
      <c r="CQ18" s="530">
        <v>0.10415999999999999</v>
      </c>
      <c r="CR18" s="530">
        <v>0.64591700000000007</v>
      </c>
      <c r="CS18" s="530">
        <v>0.18643200000000001</v>
      </c>
      <c r="CT18" s="530">
        <v>0.13526299999999999</v>
      </c>
      <c r="CU18" s="531">
        <v>0.38697199999999993</v>
      </c>
      <c r="CV18" s="531">
        <v>0.18884299999999998</v>
      </c>
      <c r="CW18" s="531">
        <v>0.10945100000000001</v>
      </c>
      <c r="CX18" s="531">
        <v>0.23052599999999998</v>
      </c>
      <c r="CY18" s="531">
        <v>0.17218600000000003</v>
      </c>
      <c r="CZ18" s="531">
        <v>0.18107099999999998</v>
      </c>
      <c r="DA18" s="531">
        <v>0.37900999999999996</v>
      </c>
      <c r="DB18" s="503">
        <v>1.5463309999999999</v>
      </c>
      <c r="DC18" s="530">
        <v>1.3115999999999999E-2</v>
      </c>
      <c r="DD18" s="530">
        <v>0.153694</v>
      </c>
      <c r="DE18" s="530">
        <v>9.7164E-2</v>
      </c>
      <c r="DF18" s="530">
        <v>3.9241999999999999E-2</v>
      </c>
      <c r="DG18" s="530">
        <v>3.4404999999999998E-2</v>
      </c>
      <c r="DH18" s="531">
        <v>0.26805499999999999</v>
      </c>
      <c r="DI18" s="531">
        <v>8.3268999999999996E-2</v>
      </c>
      <c r="DJ18" s="531">
        <v>4.3968E-2</v>
      </c>
      <c r="DK18" s="531">
        <v>9.3530999999999989E-2</v>
      </c>
      <c r="DL18" s="531">
        <v>0.32981199999999999</v>
      </c>
      <c r="DM18" s="531">
        <v>0.20018799999999998</v>
      </c>
      <c r="DN18" s="531">
        <v>0.18988700000000003</v>
      </c>
      <c r="DO18" s="503">
        <v>2.4042539999999999</v>
      </c>
      <c r="DP18" s="530">
        <v>0.182835</v>
      </c>
      <c r="DQ18" s="530">
        <v>0.226018</v>
      </c>
      <c r="DR18" s="530">
        <v>0.228935</v>
      </c>
      <c r="DS18" s="530">
        <v>0.207644</v>
      </c>
      <c r="DT18" s="530">
        <v>0.130721</v>
      </c>
      <c r="DU18" s="531">
        <v>0.237756</v>
      </c>
      <c r="DV18" s="531">
        <v>0.11873499999999999</v>
      </c>
      <c r="DW18" s="531">
        <v>0.172181</v>
      </c>
      <c r="DX18" s="531">
        <v>0.25652999999999998</v>
      </c>
      <c r="DY18" s="531">
        <v>0.19069</v>
      </c>
      <c r="DZ18" s="531">
        <v>0.281893</v>
      </c>
      <c r="EA18" s="531">
        <v>0.17031600000000002</v>
      </c>
      <c r="EB18" s="503">
        <v>2.3422079999999998</v>
      </c>
      <c r="EC18" s="530">
        <v>7.5212000000000001E-2</v>
      </c>
      <c r="ED18" s="530">
        <v>8.8772999999999977E-2</v>
      </c>
      <c r="EE18" s="530">
        <v>0.13680999999999999</v>
      </c>
      <c r="EF18" s="530">
        <v>0.17373899999999998</v>
      </c>
      <c r="EG18" s="530">
        <v>0.19442299999999998</v>
      </c>
      <c r="EH18" s="531">
        <v>0.30379099999999998</v>
      </c>
      <c r="EI18" s="531">
        <v>0.10639</v>
      </c>
      <c r="EJ18" s="531">
        <v>0.24259299999999995</v>
      </c>
      <c r="EK18" s="531">
        <v>0.25897900000000001</v>
      </c>
      <c r="EL18" s="531">
        <v>0.19020599999999999</v>
      </c>
      <c r="EM18" s="531">
        <v>0.18858</v>
      </c>
      <c r="EN18" s="531">
        <v>0.382712</v>
      </c>
      <c r="EO18" s="503">
        <v>4.0381729999999996</v>
      </c>
      <c r="EP18" s="530">
        <v>0.23705099999999998</v>
      </c>
      <c r="EQ18" s="530">
        <v>0.23253299999999999</v>
      </c>
      <c r="ER18" s="530">
        <v>0.15757099999999999</v>
      </c>
      <c r="ES18" s="530">
        <v>0.21193899999999999</v>
      </c>
      <c r="ET18" s="530">
        <v>0.45002799999999998</v>
      </c>
      <c r="EU18" s="531">
        <v>0.26835199999999998</v>
      </c>
      <c r="EV18" s="531">
        <v>0.28342200000000001</v>
      </c>
      <c r="EW18" s="531">
        <v>0.56701400000000002</v>
      </c>
      <c r="EX18" s="531">
        <v>0.56204199999999993</v>
      </c>
      <c r="EY18" s="531">
        <v>0.38226199999999999</v>
      </c>
      <c r="EZ18" s="531">
        <v>0.38222200000000001</v>
      </c>
      <c r="FA18" s="531">
        <v>0.30373699999999998</v>
      </c>
      <c r="FB18" s="503">
        <v>2.830654</v>
      </c>
      <c r="FC18" s="530">
        <v>0.20460199999999998</v>
      </c>
      <c r="FD18" s="530">
        <v>0.27037099999999997</v>
      </c>
      <c r="FE18" s="530">
        <v>0.165489</v>
      </c>
      <c r="FF18" s="530">
        <v>0.152975</v>
      </c>
      <c r="FG18" s="530">
        <v>0.33412799999999998</v>
      </c>
      <c r="FH18" s="531">
        <v>0.33949099999999999</v>
      </c>
      <c r="FI18" s="531">
        <v>0.12304999999999999</v>
      </c>
      <c r="FJ18" s="531">
        <v>0.138686</v>
      </c>
      <c r="FK18" s="531">
        <v>9.7363999999999992E-2</v>
      </c>
      <c r="FL18" s="531">
        <v>0.47459299999999999</v>
      </c>
      <c r="FM18" s="531">
        <v>0.33876799999999996</v>
      </c>
      <c r="FN18" s="531">
        <v>0.191137</v>
      </c>
      <c r="FO18" s="503">
        <v>2.1397870000000001</v>
      </c>
      <c r="FP18" s="530">
        <v>9.7860000000000003E-2</v>
      </c>
      <c r="FQ18" s="530">
        <v>0.18101499999999998</v>
      </c>
      <c r="FR18" s="530">
        <v>0.16952700000000001</v>
      </c>
      <c r="FS18" s="530">
        <v>0.12642599999999998</v>
      </c>
      <c r="FT18" s="530">
        <v>0.123681</v>
      </c>
      <c r="FU18" s="531">
        <v>0.34881499999999993</v>
      </c>
      <c r="FV18" s="531">
        <v>0.124542</v>
      </c>
      <c r="FW18" s="531">
        <v>0.10684900000000001</v>
      </c>
      <c r="FX18" s="531">
        <v>0.157917</v>
      </c>
      <c r="FY18" s="531">
        <v>0.16597499999999996</v>
      </c>
      <c r="FZ18" s="531">
        <v>0.294715</v>
      </c>
      <c r="GA18" s="531">
        <v>0.24246499999999999</v>
      </c>
      <c r="GB18" s="503">
        <v>1.9185269999999999</v>
      </c>
      <c r="GC18" s="530">
        <v>0.101049</v>
      </c>
      <c r="GD18" s="530">
        <v>7.1832999999999994E-2</v>
      </c>
      <c r="GE18" s="530">
        <v>6.5728999999999996E-2</v>
      </c>
      <c r="GF18" s="530">
        <v>5.3704999999999996E-2</v>
      </c>
      <c r="GG18" s="530">
        <v>0.25205499999999997</v>
      </c>
      <c r="GH18" s="531">
        <v>8.8503000000000012E-2</v>
      </c>
      <c r="GI18" s="531">
        <v>1.4881999999999999E-2</v>
      </c>
      <c r="GJ18" s="531">
        <v>0.12726599999999999</v>
      </c>
      <c r="GK18" s="531">
        <v>0.156116</v>
      </c>
      <c r="GL18" s="531">
        <v>0.22393199999999999</v>
      </c>
      <c r="GM18" s="531">
        <v>0.39095299999999999</v>
      </c>
      <c r="GN18" s="531">
        <v>0.372504</v>
      </c>
    </row>
    <row r="19" spans="1:196" s="505" customFormat="1" ht="12.75" customHeight="1">
      <c r="A19" s="529" t="s">
        <v>3368</v>
      </c>
      <c r="B19" s="503">
        <v>5.5167000000000002</v>
      </c>
      <c r="C19" s="530">
        <v>0.37439999999999996</v>
      </c>
      <c r="D19" s="530">
        <v>0.37439999999999996</v>
      </c>
      <c r="E19" s="530">
        <v>0.37439999999999996</v>
      </c>
      <c r="F19" s="530">
        <v>0.43656666666666699</v>
      </c>
      <c r="G19" s="530">
        <v>0.43656666666666699</v>
      </c>
      <c r="H19" s="531">
        <v>0.43656666666666699</v>
      </c>
      <c r="I19" s="531">
        <v>0.25333333333333302</v>
      </c>
      <c r="J19" s="531">
        <v>0.25333333333333302</v>
      </c>
      <c r="K19" s="531">
        <v>0.25333333333333302</v>
      </c>
      <c r="L19" s="531">
        <v>0.77460000000000007</v>
      </c>
      <c r="M19" s="531">
        <v>0.77460000000000007</v>
      </c>
      <c r="N19" s="531">
        <v>0.77460000000000007</v>
      </c>
      <c r="O19" s="503">
        <v>2.9550320000000005</v>
      </c>
      <c r="P19" s="530">
        <v>0.16396666666666701</v>
      </c>
      <c r="Q19" s="530">
        <v>0.16396666666666701</v>
      </c>
      <c r="R19" s="530">
        <v>0.16396666666666701</v>
      </c>
      <c r="S19" s="530">
        <v>0.40159099999999998</v>
      </c>
      <c r="T19" s="530">
        <v>0.40159099999999998</v>
      </c>
      <c r="U19" s="531">
        <v>0.40159099999999998</v>
      </c>
      <c r="V19" s="531">
        <v>0.25772699999999998</v>
      </c>
      <c r="W19" s="531">
        <v>0.25772699999999998</v>
      </c>
      <c r="X19" s="531">
        <v>0.25772699999999998</v>
      </c>
      <c r="Y19" s="531">
        <v>0.16172599999999998</v>
      </c>
      <c r="Z19" s="531">
        <v>0.16172599999999998</v>
      </c>
      <c r="AA19" s="531">
        <v>0.16172599999999998</v>
      </c>
      <c r="AB19" s="503">
        <v>8.262163000000001</v>
      </c>
      <c r="AC19" s="530">
        <v>0.789370666666667</v>
      </c>
      <c r="AD19" s="530">
        <v>0.789370666666667</v>
      </c>
      <c r="AE19" s="530">
        <v>0.789370666666667</v>
      </c>
      <c r="AF19" s="530">
        <v>0.72106000000000003</v>
      </c>
      <c r="AG19" s="530">
        <v>0.72106000000000003</v>
      </c>
      <c r="AH19" s="531">
        <v>0.72106000000000003</v>
      </c>
      <c r="AI19" s="531">
        <v>0.60865366666666698</v>
      </c>
      <c r="AJ19" s="531">
        <v>0.60865366666666698</v>
      </c>
      <c r="AK19" s="531">
        <v>0.60865366666666698</v>
      </c>
      <c r="AL19" s="531">
        <v>0.63497000000000003</v>
      </c>
      <c r="AM19" s="531">
        <v>0.63496999999999992</v>
      </c>
      <c r="AN19" s="531">
        <v>0.63497000000000003</v>
      </c>
      <c r="AO19" s="503">
        <v>8.2942220000000102</v>
      </c>
      <c r="AP19" s="530">
        <v>0.54493199999999997</v>
      </c>
      <c r="AQ19" s="530">
        <v>0.54493199999999997</v>
      </c>
      <c r="AR19" s="530">
        <v>0.54493199999999997</v>
      </c>
      <c r="AS19" s="530">
        <v>1.2056866666666701</v>
      </c>
      <c r="AT19" s="530">
        <v>1.2056866666666701</v>
      </c>
      <c r="AU19" s="531">
        <v>1.2056866666666701</v>
      </c>
      <c r="AV19" s="531">
        <v>0.27611766666666698</v>
      </c>
      <c r="AW19" s="531">
        <v>0.27611766666666698</v>
      </c>
      <c r="AX19" s="531">
        <v>0.27611766666666698</v>
      </c>
      <c r="AY19" s="531">
        <v>0.73800433333333293</v>
      </c>
      <c r="AZ19" s="531">
        <v>0.73800433333333293</v>
      </c>
      <c r="BA19" s="531">
        <v>0.73800433333333293</v>
      </c>
      <c r="BB19" s="503">
        <v>12.666304000000009</v>
      </c>
      <c r="BC19" s="530">
        <v>0.93299766666666695</v>
      </c>
      <c r="BD19" s="530">
        <v>0.93299766666666695</v>
      </c>
      <c r="BE19" s="530">
        <v>0.93299766666666695</v>
      </c>
      <c r="BF19" s="530">
        <v>0.87092000000000003</v>
      </c>
      <c r="BG19" s="530">
        <v>0.87092000000000003</v>
      </c>
      <c r="BH19" s="531">
        <v>0.87092000000000003</v>
      </c>
      <c r="BI19" s="531">
        <v>1.27129466666667</v>
      </c>
      <c r="BJ19" s="531">
        <v>1.27129466666667</v>
      </c>
      <c r="BK19" s="531">
        <v>1.27129466666667</v>
      </c>
      <c r="BL19" s="531">
        <v>1.146889</v>
      </c>
      <c r="BM19" s="531">
        <v>1.146889</v>
      </c>
      <c r="BN19" s="531">
        <v>1.146889</v>
      </c>
      <c r="BO19" s="503">
        <v>8.2992360000000005</v>
      </c>
      <c r="BP19" s="530">
        <v>0.61703333333333299</v>
      </c>
      <c r="BQ19" s="530">
        <v>0.61703333333333299</v>
      </c>
      <c r="BR19" s="530">
        <v>0.61703333333333299</v>
      </c>
      <c r="BS19" s="530">
        <v>0.70314200000000004</v>
      </c>
      <c r="BT19" s="530">
        <v>0.70314200000000004</v>
      </c>
      <c r="BU19" s="531">
        <v>0.70314200000000004</v>
      </c>
      <c r="BV19" s="531">
        <v>0.62605666666666704</v>
      </c>
      <c r="BW19" s="531">
        <v>0.62605666666666704</v>
      </c>
      <c r="BX19" s="531">
        <v>0.62605666666666704</v>
      </c>
      <c r="BY19" s="531">
        <v>0.82018000000000002</v>
      </c>
      <c r="BZ19" s="531">
        <v>0.82018000000000002</v>
      </c>
      <c r="CA19" s="531">
        <v>0.82018000000000002</v>
      </c>
      <c r="CB19" s="503">
        <v>9.4630409999999952</v>
      </c>
      <c r="CC19" s="530">
        <v>1.4876159999999998</v>
      </c>
      <c r="CD19" s="530">
        <v>1.4876159999999998</v>
      </c>
      <c r="CE19" s="530">
        <v>1.4876159999999998</v>
      </c>
      <c r="CF19" s="530">
        <v>0.93996333333333293</v>
      </c>
      <c r="CG19" s="530">
        <v>0.93996333333333293</v>
      </c>
      <c r="CH19" s="531">
        <v>0.93996333333333293</v>
      </c>
      <c r="CI19" s="531">
        <v>0.30831233333333302</v>
      </c>
      <c r="CJ19" s="531">
        <v>0.30831233333333302</v>
      </c>
      <c r="CK19" s="531">
        <v>0.30831233333333302</v>
      </c>
      <c r="CL19" s="531">
        <v>0.41845533333333301</v>
      </c>
      <c r="CM19" s="531">
        <v>0.41845533333333301</v>
      </c>
      <c r="CN19" s="531">
        <v>0.41845533333333301</v>
      </c>
      <c r="CO19" s="503">
        <v>7.4892409999999998</v>
      </c>
      <c r="CP19" s="530">
        <v>0.14908299999999999</v>
      </c>
      <c r="CQ19" s="530">
        <v>0.13849</v>
      </c>
      <c r="CR19" s="530">
        <v>0.83021999999999996</v>
      </c>
      <c r="CS19" s="530">
        <v>0.28260799999999997</v>
      </c>
      <c r="CT19" s="530">
        <v>8.087599999999999E-2</v>
      </c>
      <c r="CU19" s="531">
        <v>3.6631930000000001</v>
      </c>
      <c r="CV19" s="531">
        <v>0.42186400000000002</v>
      </c>
      <c r="CW19" s="531">
        <v>0.23934800000000001</v>
      </c>
      <c r="CX19" s="531">
        <v>0.27585399999999999</v>
      </c>
      <c r="CY19" s="531">
        <v>0.380216</v>
      </c>
      <c r="CZ19" s="531">
        <v>0.269569</v>
      </c>
      <c r="DA19" s="531">
        <v>0.75791999999999993</v>
      </c>
      <c r="DB19" s="503">
        <v>6.7432899999999991</v>
      </c>
      <c r="DC19" s="530">
        <v>0.45238400000000001</v>
      </c>
      <c r="DD19" s="530">
        <v>0.28937299999999999</v>
      </c>
      <c r="DE19" s="530">
        <v>1.6060489999999998</v>
      </c>
      <c r="DF19" s="530">
        <v>0.26528299999999999</v>
      </c>
      <c r="DG19" s="530">
        <v>0.30963599999999997</v>
      </c>
      <c r="DH19" s="531">
        <v>0.91981999999999997</v>
      </c>
      <c r="DI19" s="531">
        <v>0.52895000000000003</v>
      </c>
      <c r="DJ19" s="531">
        <v>0.29889199999999999</v>
      </c>
      <c r="DK19" s="531">
        <v>0.36445099999999997</v>
      </c>
      <c r="DL19" s="531">
        <v>0.448046</v>
      </c>
      <c r="DM19" s="531">
        <v>0.64771400000000001</v>
      </c>
      <c r="DN19" s="531">
        <v>0.61269200000000001</v>
      </c>
      <c r="DO19" s="503">
        <v>10.193916000000002</v>
      </c>
      <c r="DP19" s="530">
        <v>0.460422</v>
      </c>
      <c r="DQ19" s="530">
        <v>0.26839799999999997</v>
      </c>
      <c r="DR19" s="530">
        <v>0.62638199999999999</v>
      </c>
      <c r="DS19" s="530">
        <v>0.96744699999999995</v>
      </c>
      <c r="DT19" s="530">
        <v>0.319828</v>
      </c>
      <c r="DU19" s="531">
        <v>0.51097300000000001</v>
      </c>
      <c r="DV19" s="531">
        <v>0.48988499999999996</v>
      </c>
      <c r="DW19" s="531">
        <v>0.58823899999999996</v>
      </c>
      <c r="DX19" s="531">
        <v>0.96613600000000011</v>
      </c>
      <c r="DY19" s="531">
        <v>1.263911</v>
      </c>
      <c r="DZ19" s="531">
        <v>1.4866559999999998</v>
      </c>
      <c r="EA19" s="531">
        <v>2.2456389999999997</v>
      </c>
      <c r="EB19" s="503">
        <v>18.855906000000001</v>
      </c>
      <c r="EC19" s="530">
        <v>0.85143800000000003</v>
      </c>
      <c r="ED19" s="530">
        <v>0.95503399999999994</v>
      </c>
      <c r="EE19" s="530">
        <v>2.1241539999999999</v>
      </c>
      <c r="EF19" s="530">
        <v>1.3859439999999998</v>
      </c>
      <c r="EG19" s="530">
        <v>1.4919389999999999</v>
      </c>
      <c r="EH19" s="531">
        <v>1.5060709999999999</v>
      </c>
      <c r="EI19" s="531">
        <v>0.88360100000000008</v>
      </c>
      <c r="EJ19" s="531">
        <v>1.26701</v>
      </c>
      <c r="EK19" s="531">
        <v>1.6631529999999999</v>
      </c>
      <c r="EL19" s="531">
        <v>1.5050979999999998</v>
      </c>
      <c r="EM19" s="531">
        <v>1.420307</v>
      </c>
      <c r="EN19" s="531">
        <v>3.8021569999999998</v>
      </c>
      <c r="EO19" s="503">
        <v>22.073077999999999</v>
      </c>
      <c r="EP19" s="530">
        <v>1.0990069999999998</v>
      </c>
      <c r="EQ19" s="530">
        <v>1.487223</v>
      </c>
      <c r="ER19" s="530">
        <v>2.4135429999999998</v>
      </c>
      <c r="ES19" s="530">
        <v>1.632261</v>
      </c>
      <c r="ET19" s="530">
        <v>1.7909379999999999</v>
      </c>
      <c r="EU19" s="531">
        <v>1.1629579999999999</v>
      </c>
      <c r="EV19" s="531">
        <v>1.081218</v>
      </c>
      <c r="EW19" s="531">
        <v>1.7934589999999999</v>
      </c>
      <c r="EX19" s="531">
        <v>1.7450159999999999</v>
      </c>
      <c r="EY19" s="531">
        <v>1.919327</v>
      </c>
      <c r="EZ19" s="531">
        <v>2.3824149999999999</v>
      </c>
      <c r="FA19" s="531">
        <v>3.5657129999999997</v>
      </c>
      <c r="FB19" s="503">
        <v>22.903868999999997</v>
      </c>
      <c r="FC19" s="530">
        <v>1.5105109999999999</v>
      </c>
      <c r="FD19" s="530">
        <v>1.1901459999999999</v>
      </c>
      <c r="FE19" s="530">
        <v>2.3790579999999997</v>
      </c>
      <c r="FF19" s="530">
        <v>1.4905109999999999</v>
      </c>
      <c r="FG19" s="530">
        <v>1.144852</v>
      </c>
      <c r="FH19" s="531">
        <v>1.3443420000000001</v>
      </c>
      <c r="FI19" s="531">
        <v>1.2908109999999999</v>
      </c>
      <c r="FJ19" s="531">
        <v>1.640609</v>
      </c>
      <c r="FK19" s="531">
        <v>1.4004129999999997</v>
      </c>
      <c r="FL19" s="531">
        <v>1.9315099999999998</v>
      </c>
      <c r="FM19" s="531">
        <v>2.7983260000000003</v>
      </c>
      <c r="FN19" s="531">
        <v>4.7827799999999998</v>
      </c>
      <c r="FO19" s="503">
        <v>23.934214999999995</v>
      </c>
      <c r="FP19" s="530">
        <v>3.0662119999999997</v>
      </c>
      <c r="FQ19" s="530">
        <v>1.5761000000000001</v>
      </c>
      <c r="FR19" s="530">
        <v>3.1192469999999997</v>
      </c>
      <c r="FS19" s="530">
        <v>1.527236</v>
      </c>
      <c r="FT19" s="530">
        <v>1.18679</v>
      </c>
      <c r="FU19" s="531">
        <v>3.198553</v>
      </c>
      <c r="FV19" s="531">
        <v>1.2739739999999999</v>
      </c>
      <c r="FW19" s="531">
        <v>1.8816599999999999</v>
      </c>
      <c r="FX19" s="531">
        <v>1.558003</v>
      </c>
      <c r="FY19" s="531">
        <v>1.3789430000000003</v>
      </c>
      <c r="FZ19" s="531">
        <v>2.3739789999999998</v>
      </c>
      <c r="GA19" s="531">
        <v>1.7935179999999999</v>
      </c>
      <c r="GB19" s="503">
        <v>28.130263999999997</v>
      </c>
      <c r="GC19" s="530">
        <v>1.056727</v>
      </c>
      <c r="GD19" s="530">
        <v>0.75520900000000002</v>
      </c>
      <c r="GE19" s="530">
        <v>5.2105689999999996</v>
      </c>
      <c r="GF19" s="530">
        <v>0.72036999999999995</v>
      </c>
      <c r="GG19" s="530">
        <v>1.675559</v>
      </c>
      <c r="GH19" s="531">
        <v>2.0816849999999998</v>
      </c>
      <c r="GI19" s="531">
        <v>1.6884299999999999</v>
      </c>
      <c r="GJ19" s="531">
        <v>2.490907</v>
      </c>
      <c r="GK19" s="531">
        <v>2.922444</v>
      </c>
      <c r="GL19" s="531">
        <v>2.6401049999999997</v>
      </c>
      <c r="GM19" s="531">
        <v>3.3854129999999998</v>
      </c>
      <c r="GN19" s="531">
        <v>3.5028459999999999</v>
      </c>
    </row>
    <row r="20" spans="1:196" s="505" customFormat="1" ht="12.75" customHeight="1">
      <c r="A20" s="529" t="s">
        <v>3369</v>
      </c>
      <c r="B20" s="503">
        <v>88.610599999999991</v>
      </c>
      <c r="C20" s="530">
        <v>2.9594000000000023</v>
      </c>
      <c r="D20" s="530">
        <v>2.9594000000000023</v>
      </c>
      <c r="E20" s="530">
        <v>2.9594000000000023</v>
      </c>
      <c r="F20" s="530">
        <v>7.3500999999999976</v>
      </c>
      <c r="G20" s="530">
        <v>7.3500999999999976</v>
      </c>
      <c r="H20" s="530">
        <v>7.3500999999999976</v>
      </c>
      <c r="I20" s="530">
        <v>4.1447333333333418</v>
      </c>
      <c r="J20" s="530">
        <v>4.1447333333333418</v>
      </c>
      <c r="K20" s="530">
        <v>4.1447333333333418</v>
      </c>
      <c r="L20" s="530">
        <v>15.082633333333323</v>
      </c>
      <c r="M20" s="530">
        <v>15.082633333333323</v>
      </c>
      <c r="N20" s="530">
        <v>15.082633333333323</v>
      </c>
      <c r="O20" s="503">
        <v>28.744782999999995</v>
      </c>
      <c r="P20" s="530">
        <v>2.365866666666669</v>
      </c>
      <c r="Q20" s="530">
        <v>2.365866666666669</v>
      </c>
      <c r="R20" s="530">
        <v>2.365866666666669</v>
      </c>
      <c r="S20" s="530">
        <v>6.9873956666666679</v>
      </c>
      <c r="T20" s="530">
        <v>6.9873956666666679</v>
      </c>
      <c r="U20" s="530">
        <v>6.9873956666666679</v>
      </c>
      <c r="V20" s="530">
        <v>8.9715999999995688E-2</v>
      </c>
      <c r="W20" s="530">
        <v>8.9715999999995688E-2</v>
      </c>
      <c r="X20" s="530">
        <v>8.9715999999995688E-2</v>
      </c>
      <c r="Y20" s="530">
        <v>0.13861599999999896</v>
      </c>
      <c r="Z20" s="530">
        <v>0.13861599999999896</v>
      </c>
      <c r="AA20" s="530">
        <v>0.13861599999999896</v>
      </c>
      <c r="AB20" s="503">
        <v>3.150142000000006</v>
      </c>
      <c r="AC20" s="530">
        <v>0.13432733333333502</v>
      </c>
      <c r="AD20" s="530">
        <v>0.13432733333333502</v>
      </c>
      <c r="AE20" s="530">
        <v>0.13432733333333502</v>
      </c>
      <c r="AF20" s="530">
        <v>0.34987633333333434</v>
      </c>
      <c r="AG20" s="530">
        <v>0.34987633333333434</v>
      </c>
      <c r="AH20" s="531">
        <v>0.34987633333333434</v>
      </c>
      <c r="AI20" s="531">
        <v>0.29649066666666357</v>
      </c>
      <c r="AJ20" s="531">
        <v>0.29649066666666357</v>
      </c>
      <c r="AK20" s="531">
        <v>0.29649066666666357</v>
      </c>
      <c r="AL20" s="531">
        <v>0.2693530000000024</v>
      </c>
      <c r="AM20" s="531">
        <v>0.2693530000000024</v>
      </c>
      <c r="AN20" s="531">
        <v>0.2693530000000024</v>
      </c>
      <c r="AO20" s="503">
        <v>3.9766180000000162</v>
      </c>
      <c r="AP20" s="530">
        <v>0.41766833333333153</v>
      </c>
      <c r="AQ20" s="530">
        <v>0.41766833333333153</v>
      </c>
      <c r="AR20" s="530">
        <v>0.41766833333333153</v>
      </c>
      <c r="AS20" s="530">
        <v>0.4095530000000025</v>
      </c>
      <c r="AT20" s="530">
        <v>0.4095530000000025</v>
      </c>
      <c r="AU20" s="531">
        <v>0.4095530000000025</v>
      </c>
      <c r="AV20" s="531">
        <v>0.14865133333334057</v>
      </c>
      <c r="AW20" s="531">
        <v>0.14865133333334057</v>
      </c>
      <c r="AX20" s="531">
        <v>0.14865133333334057</v>
      </c>
      <c r="AY20" s="531">
        <v>0.34966666666666413</v>
      </c>
      <c r="AZ20" s="531">
        <v>0.34966666666666413</v>
      </c>
      <c r="BA20" s="531">
        <v>0.34966666666666413</v>
      </c>
      <c r="BB20" s="503">
        <v>2.8002999999999894</v>
      </c>
      <c r="BC20" s="530">
        <v>0.12184333333333441</v>
      </c>
      <c r="BD20" s="530">
        <v>0.12184333333333441</v>
      </c>
      <c r="BE20" s="530">
        <v>0.12184333333333441</v>
      </c>
      <c r="BF20" s="530">
        <v>0.21334333333332367</v>
      </c>
      <c r="BG20" s="530">
        <v>0.21334333333332367</v>
      </c>
      <c r="BH20" s="531">
        <v>0.21334333333332367</v>
      </c>
      <c r="BI20" s="531">
        <v>0.19975000000000875</v>
      </c>
      <c r="BJ20" s="531">
        <v>0.19975000000000875</v>
      </c>
      <c r="BK20" s="531">
        <v>0.19975000000000875</v>
      </c>
      <c r="BL20" s="531">
        <v>0.39849666666666295</v>
      </c>
      <c r="BM20" s="531">
        <v>0.39849666666666295</v>
      </c>
      <c r="BN20" s="531">
        <v>0.39849666666666295</v>
      </c>
      <c r="BO20" s="503">
        <v>2.7649999999999899</v>
      </c>
      <c r="BP20" s="530">
        <v>0.24012333333333302</v>
      </c>
      <c r="BQ20" s="530">
        <v>0.24012333333333302</v>
      </c>
      <c r="BR20" s="530">
        <v>0.24012333333333302</v>
      </c>
      <c r="BS20" s="530">
        <v>0.17858333333333576</v>
      </c>
      <c r="BT20" s="530">
        <v>0.17858333333333576</v>
      </c>
      <c r="BU20" s="531">
        <v>0.17858333333333576</v>
      </c>
      <c r="BV20" s="531">
        <v>0.25849666666666238</v>
      </c>
      <c r="BW20" s="531">
        <v>0.25849666666666238</v>
      </c>
      <c r="BX20" s="531">
        <v>0.25849666666666238</v>
      </c>
      <c r="BY20" s="531">
        <v>0.24446333333333214</v>
      </c>
      <c r="BZ20" s="531">
        <v>0.24446333333333214</v>
      </c>
      <c r="CA20" s="531">
        <v>0.24446333333333214</v>
      </c>
      <c r="CB20" s="503">
        <v>2.0200480000000187</v>
      </c>
      <c r="CC20" s="530">
        <v>0.22383533333333538</v>
      </c>
      <c r="CD20" s="530">
        <v>0.22383533333333538</v>
      </c>
      <c r="CE20" s="530">
        <v>0.22383533333333538</v>
      </c>
      <c r="CF20" s="530">
        <v>0.12973199999999885</v>
      </c>
      <c r="CG20" s="530">
        <v>0.12973199999999885</v>
      </c>
      <c r="CH20" s="531">
        <v>0.12973199999999885</v>
      </c>
      <c r="CI20" s="531">
        <v>0.14394666666666822</v>
      </c>
      <c r="CJ20" s="531">
        <v>0.14394666666666822</v>
      </c>
      <c r="CK20" s="531">
        <v>0.14394666666666822</v>
      </c>
      <c r="CL20" s="531">
        <v>0.17583533333333712</v>
      </c>
      <c r="CM20" s="531">
        <v>0.17583533333333712</v>
      </c>
      <c r="CN20" s="531">
        <v>0.17583533333333712</v>
      </c>
      <c r="CO20" s="503">
        <v>4.9044040000000093</v>
      </c>
      <c r="CP20" s="530">
        <v>0.18093600000000087</v>
      </c>
      <c r="CQ20" s="530">
        <v>0.23544300000000007</v>
      </c>
      <c r="CR20" s="530">
        <v>0.17301799999999901</v>
      </c>
      <c r="CS20" s="530">
        <v>0.23723500000000008</v>
      </c>
      <c r="CT20" s="530">
        <v>0.39066099999999881</v>
      </c>
      <c r="CU20" s="531">
        <v>0.21688800000001152</v>
      </c>
      <c r="CV20" s="531">
        <v>0.19200699999999848</v>
      </c>
      <c r="CW20" s="531">
        <v>0.47197600000000151</v>
      </c>
      <c r="CX20" s="531">
        <v>0.36494399999999416</v>
      </c>
      <c r="CY20" s="531">
        <v>0.39977799999999952</v>
      </c>
      <c r="CZ20" s="531">
        <v>0.62522700000000064</v>
      </c>
      <c r="DA20" s="531">
        <v>1.4162910000000046</v>
      </c>
      <c r="DB20" s="503">
        <v>2.4395329999999866</v>
      </c>
      <c r="DC20" s="530">
        <v>0.46627699999999983</v>
      </c>
      <c r="DD20" s="530">
        <v>0.2596369999999979</v>
      </c>
      <c r="DE20" s="530">
        <v>0.12232999999999983</v>
      </c>
      <c r="DF20" s="530">
        <v>0.31426800000000021</v>
      </c>
      <c r="DG20" s="530">
        <v>0.25339000000000134</v>
      </c>
      <c r="DH20" s="531">
        <v>0.11926099999999806</v>
      </c>
      <c r="DI20" s="531">
        <v>0.10364599999999768</v>
      </c>
      <c r="DJ20" s="531">
        <v>2.0590000000009212E-3</v>
      </c>
      <c r="DK20" s="531">
        <v>0.11135599999999357</v>
      </c>
      <c r="DL20" s="531">
        <v>0.10295900000000024</v>
      </c>
      <c r="DM20" s="531">
        <v>0.24233699999999914</v>
      </c>
      <c r="DN20" s="531">
        <v>0.3420129999999979</v>
      </c>
      <c r="DO20" s="503">
        <v>5.7106400000000122</v>
      </c>
      <c r="DP20" s="530">
        <v>0.11394300000000079</v>
      </c>
      <c r="DQ20" s="530">
        <v>3.960000000000008E-2</v>
      </c>
      <c r="DR20" s="530">
        <v>3.4514999999998963E-2</v>
      </c>
      <c r="DS20" s="530">
        <v>0.14803299999999986</v>
      </c>
      <c r="DT20" s="530">
        <v>8.113200000000198E-2</v>
      </c>
      <c r="DU20" s="531">
        <v>3.0000000000001137E-2</v>
      </c>
      <c r="DV20" s="531">
        <v>0.20732900000000321</v>
      </c>
      <c r="DW20" s="531">
        <v>0.19897099999999845</v>
      </c>
      <c r="DX20" s="531">
        <v>0.66696300000000619</v>
      </c>
      <c r="DY20" s="531">
        <v>1.7145969999999995</v>
      </c>
      <c r="DZ20" s="531">
        <v>2.1254279999999994</v>
      </c>
      <c r="EA20" s="531">
        <v>0.35012900000000258</v>
      </c>
      <c r="EB20" s="503">
        <v>2.5128520000000005</v>
      </c>
      <c r="EC20" s="530">
        <v>5.0076999999999927E-2</v>
      </c>
      <c r="ED20" s="530">
        <v>7.8291999999999362E-2</v>
      </c>
      <c r="EE20" s="530">
        <v>0.14643699999999882</v>
      </c>
      <c r="EF20" s="530">
        <v>6.2272000000001881E-2</v>
      </c>
      <c r="EG20" s="530">
        <v>9.7599999999999909E-2</v>
      </c>
      <c r="EH20" s="531">
        <v>0.16129199999999777</v>
      </c>
      <c r="EI20" s="531">
        <v>0.16055499999999867</v>
      </c>
      <c r="EJ20" s="531">
        <v>0.28700800000000193</v>
      </c>
      <c r="EK20" s="531">
        <v>0</v>
      </c>
      <c r="EL20" s="531">
        <v>0.10868800000000078</v>
      </c>
      <c r="EM20" s="531">
        <v>0.83842899999999432</v>
      </c>
      <c r="EN20" s="531">
        <v>0.52220200000000716</v>
      </c>
      <c r="EO20" s="503">
        <v>3.0897559999999977</v>
      </c>
      <c r="EP20" s="530">
        <v>0.35410999999999859</v>
      </c>
      <c r="EQ20" s="530">
        <v>1.1099000000001524E-2</v>
      </c>
      <c r="ER20" s="530">
        <v>0.10530400000000029</v>
      </c>
      <c r="ES20" s="530">
        <v>2.1779999999999688E-2</v>
      </c>
      <c r="ET20" s="530">
        <v>0.18620300000000256</v>
      </c>
      <c r="EU20" s="531">
        <v>0.213359999999998</v>
      </c>
      <c r="EV20" s="531">
        <v>0.89017599999999319</v>
      </c>
      <c r="EW20" s="531">
        <v>0.59258300000000474</v>
      </c>
      <c r="EX20" s="531">
        <v>0.18034400000000161</v>
      </c>
      <c r="EY20" s="531">
        <v>8.93979999999992E-2</v>
      </c>
      <c r="EZ20" s="531">
        <v>0.30758300000000105</v>
      </c>
      <c r="FA20" s="531">
        <v>0.13781599999999727</v>
      </c>
      <c r="FB20" s="503">
        <v>2.0433049999999966</v>
      </c>
      <c r="FC20" s="530">
        <v>0.11921899999999752</v>
      </c>
      <c r="FD20" s="530">
        <v>0.17105799999999505</v>
      </c>
      <c r="FE20" s="530">
        <v>0.11737399999999454</v>
      </c>
      <c r="FF20" s="530">
        <v>0.26146899999999818</v>
      </c>
      <c r="FG20" s="530">
        <v>8.827699999999794E-2</v>
      </c>
      <c r="FH20" s="531">
        <v>5.8225000000007299E-2</v>
      </c>
      <c r="FI20" s="531">
        <v>3.5692000000004498E-2</v>
      </c>
      <c r="FJ20" s="531">
        <v>0.4550499999999964</v>
      </c>
      <c r="FK20" s="531">
        <v>0.3305779999999956</v>
      </c>
      <c r="FL20" s="531">
        <v>0.29632300000000455</v>
      </c>
      <c r="FM20" s="531">
        <v>9.0084999999994864E-2</v>
      </c>
      <c r="FN20" s="531">
        <v>1.9955000000010159E-2</v>
      </c>
      <c r="FO20" s="503">
        <v>2.2605260000000094</v>
      </c>
      <c r="FP20" s="530">
        <v>0.12371999999999872</v>
      </c>
      <c r="FQ20" s="530">
        <v>0.11915700000000129</v>
      </c>
      <c r="FR20" s="530">
        <v>0.18291899999999828</v>
      </c>
      <c r="FS20" s="530">
        <v>0.24105100000000235</v>
      </c>
      <c r="FT20" s="530">
        <v>0.22519899999999993</v>
      </c>
      <c r="FU20" s="531">
        <v>0.2384490000000028</v>
      </c>
      <c r="FV20" s="531">
        <v>0.17791300000000021</v>
      </c>
      <c r="FW20" s="531">
        <v>5.4549999999998988E-2</v>
      </c>
      <c r="FX20" s="531">
        <v>0.17317200000000099</v>
      </c>
      <c r="FY20" s="531">
        <v>0.2929499999999976</v>
      </c>
      <c r="FZ20" s="531">
        <v>6.3037000000008447E-2</v>
      </c>
      <c r="GA20" s="531">
        <v>0.36840899999999976</v>
      </c>
      <c r="GB20" s="503">
        <v>3.5938850000000393</v>
      </c>
      <c r="GC20" s="530">
        <v>0.36239500000000646</v>
      </c>
      <c r="GD20" s="530">
        <v>0.75594299999999848</v>
      </c>
      <c r="GE20" s="530">
        <v>0.29110300000000677</v>
      </c>
      <c r="GF20" s="530">
        <v>0.15064100000000025</v>
      </c>
      <c r="GG20" s="530">
        <v>8.7972000000000605E-2</v>
      </c>
      <c r="GH20" s="531">
        <v>0.35311300000000045</v>
      </c>
      <c r="GI20" s="531">
        <v>0.15870300000000981</v>
      </c>
      <c r="GJ20" s="531">
        <v>0.19432000000000471</v>
      </c>
      <c r="GK20" s="531">
        <v>0.12845399999999074</v>
      </c>
      <c r="GL20" s="531">
        <v>0.22517700000001639</v>
      </c>
      <c r="GM20" s="531">
        <v>0.54347899999999072</v>
      </c>
      <c r="GN20" s="531">
        <v>0.34258500000001391</v>
      </c>
    </row>
    <row r="21" spans="1:196" s="505" customFormat="1" ht="5.0999999999999996" customHeight="1">
      <c r="A21" s="532"/>
      <c r="B21" s="503"/>
      <c r="C21" s="502"/>
      <c r="D21" s="502"/>
      <c r="E21" s="502"/>
      <c r="F21" s="502"/>
      <c r="G21" s="502"/>
      <c r="H21" s="507"/>
      <c r="I21" s="507"/>
      <c r="J21" s="507"/>
      <c r="K21" s="507"/>
      <c r="L21" s="507"/>
      <c r="M21" s="507"/>
      <c r="N21" s="507"/>
      <c r="O21" s="503"/>
      <c r="P21" s="502"/>
      <c r="Q21" s="502"/>
      <c r="R21" s="502"/>
      <c r="S21" s="502"/>
      <c r="T21" s="502"/>
      <c r="U21" s="507"/>
      <c r="V21" s="507"/>
      <c r="W21" s="507"/>
      <c r="X21" s="507"/>
      <c r="Y21" s="507"/>
      <c r="Z21" s="507"/>
      <c r="AA21" s="507"/>
      <c r="AB21" s="503"/>
      <c r="AC21" s="502"/>
      <c r="AD21" s="502"/>
      <c r="AE21" s="502"/>
      <c r="AF21" s="502"/>
      <c r="AG21" s="502"/>
      <c r="AH21" s="507"/>
      <c r="AI21" s="507"/>
      <c r="AJ21" s="507"/>
      <c r="AK21" s="507"/>
      <c r="AL21" s="507"/>
      <c r="AM21" s="507"/>
      <c r="AN21" s="507"/>
      <c r="AO21" s="503"/>
      <c r="AP21" s="502"/>
      <c r="AQ21" s="502"/>
      <c r="AR21" s="502"/>
      <c r="AS21" s="502"/>
      <c r="AT21" s="502"/>
      <c r="AU21" s="507"/>
      <c r="AV21" s="507"/>
      <c r="AW21" s="507"/>
      <c r="AX21" s="507"/>
      <c r="AY21" s="507"/>
      <c r="AZ21" s="507"/>
      <c r="BA21" s="507"/>
      <c r="BB21" s="503"/>
      <c r="BC21" s="502"/>
      <c r="BD21" s="502"/>
      <c r="BE21" s="502"/>
      <c r="BF21" s="502"/>
      <c r="BG21" s="502"/>
      <c r="BH21" s="507"/>
      <c r="BI21" s="507"/>
      <c r="BJ21" s="507"/>
      <c r="BK21" s="507"/>
      <c r="BL21" s="507"/>
      <c r="BM21" s="507"/>
      <c r="BN21" s="507"/>
      <c r="BO21" s="503"/>
      <c r="BP21" s="502"/>
      <c r="BQ21" s="502"/>
      <c r="BR21" s="502"/>
      <c r="BS21" s="502"/>
      <c r="BT21" s="502"/>
      <c r="BU21" s="507"/>
      <c r="BV21" s="507"/>
      <c r="BW21" s="507"/>
      <c r="BX21" s="507"/>
      <c r="BY21" s="507"/>
      <c r="BZ21" s="507"/>
      <c r="CA21" s="507"/>
      <c r="CB21" s="503"/>
      <c r="CC21" s="502"/>
      <c r="CD21" s="502"/>
      <c r="CE21" s="502"/>
      <c r="CF21" s="502"/>
      <c r="CG21" s="502"/>
      <c r="CH21" s="507"/>
      <c r="CI21" s="507"/>
      <c r="CJ21" s="507"/>
      <c r="CK21" s="507"/>
      <c r="CL21" s="507"/>
      <c r="CM21" s="507"/>
      <c r="CN21" s="507"/>
      <c r="CO21" s="503"/>
      <c r="CP21" s="502"/>
      <c r="CQ21" s="502"/>
      <c r="CR21" s="502"/>
      <c r="CS21" s="502"/>
      <c r="CT21" s="502"/>
      <c r="CU21" s="507"/>
      <c r="CV21" s="507"/>
      <c r="CW21" s="507"/>
      <c r="CX21" s="507"/>
      <c r="CY21" s="507"/>
      <c r="CZ21" s="507"/>
      <c r="DA21" s="507"/>
      <c r="DB21" s="503"/>
      <c r="DC21" s="502"/>
      <c r="DD21" s="502"/>
      <c r="DE21" s="502"/>
      <c r="DF21" s="502"/>
      <c r="DG21" s="502"/>
      <c r="DH21" s="507"/>
      <c r="DI21" s="507"/>
      <c r="DJ21" s="507"/>
      <c r="DK21" s="507"/>
      <c r="DL21" s="507"/>
      <c r="DM21" s="507"/>
      <c r="DN21" s="507"/>
      <c r="DO21" s="503"/>
      <c r="DP21" s="502"/>
      <c r="DQ21" s="502"/>
      <c r="DR21" s="502"/>
      <c r="DS21" s="502"/>
      <c r="DT21" s="502"/>
      <c r="DU21" s="507"/>
      <c r="DV21" s="507"/>
      <c r="DW21" s="507"/>
      <c r="DX21" s="507"/>
      <c r="DY21" s="507"/>
      <c r="DZ21" s="507"/>
      <c r="EA21" s="507"/>
      <c r="EB21" s="503"/>
      <c r="EC21" s="502"/>
      <c r="ED21" s="502"/>
      <c r="EE21" s="502"/>
      <c r="EF21" s="502"/>
      <c r="EG21" s="502"/>
      <c r="EH21" s="507"/>
      <c r="EI21" s="507"/>
      <c r="EJ21" s="507"/>
      <c r="EK21" s="507"/>
      <c r="EL21" s="507"/>
      <c r="EM21" s="507"/>
      <c r="EN21" s="507"/>
      <c r="EO21" s="503"/>
      <c r="EP21" s="502"/>
      <c r="EQ21" s="502"/>
      <c r="ER21" s="502"/>
      <c r="ES21" s="502"/>
      <c r="ET21" s="502"/>
      <c r="EU21" s="507"/>
      <c r="EV21" s="507"/>
      <c r="EW21" s="507"/>
      <c r="EX21" s="507"/>
      <c r="EY21" s="507"/>
      <c r="EZ21" s="507"/>
      <c r="FA21" s="507"/>
      <c r="FB21" s="503"/>
      <c r="FC21" s="502"/>
      <c r="FD21" s="502"/>
      <c r="FE21" s="502"/>
      <c r="FF21" s="502"/>
      <c r="FG21" s="502"/>
      <c r="FH21" s="507"/>
      <c r="FI21" s="507"/>
      <c r="FJ21" s="507"/>
      <c r="FK21" s="507"/>
      <c r="FL21" s="507"/>
      <c r="FM21" s="507"/>
      <c r="FN21" s="507"/>
      <c r="FO21" s="503"/>
      <c r="FP21" s="502"/>
      <c r="FQ21" s="502"/>
      <c r="FR21" s="502"/>
      <c r="FS21" s="502"/>
      <c r="FT21" s="502"/>
      <c r="FU21" s="507"/>
      <c r="FV21" s="507"/>
      <c r="FW21" s="507"/>
      <c r="FX21" s="507"/>
      <c r="FY21" s="507"/>
      <c r="FZ21" s="507"/>
      <c r="GA21" s="507"/>
      <c r="GB21" s="503"/>
      <c r="GC21" s="502"/>
      <c r="GD21" s="502"/>
      <c r="GE21" s="502"/>
      <c r="GF21" s="502"/>
      <c r="GG21" s="502"/>
      <c r="GH21" s="507"/>
      <c r="GI21" s="507"/>
      <c r="GJ21" s="507"/>
      <c r="GK21" s="507"/>
      <c r="GL21" s="507"/>
      <c r="GM21" s="507"/>
      <c r="GN21" s="507"/>
    </row>
    <row r="22" spans="1:196" s="505" customFormat="1" ht="12.75" customHeight="1">
      <c r="A22" s="528" t="s">
        <v>3370</v>
      </c>
      <c r="B22" s="523">
        <v>0.28090000000000015</v>
      </c>
      <c r="C22" s="525">
        <v>3.8200000000000005E-2</v>
      </c>
      <c r="D22" s="525">
        <v>3.8200000000000005E-2</v>
      </c>
      <c r="E22" s="525">
        <v>3.8200000000000005E-2</v>
      </c>
      <c r="F22" s="525">
        <v>9.6666666666666711E-4</v>
      </c>
      <c r="G22" s="525">
        <v>9.6666666666666711E-4</v>
      </c>
      <c r="H22" s="525">
        <v>9.6666666666666711E-4</v>
      </c>
      <c r="I22" s="525">
        <v>3.9466666666666698E-2</v>
      </c>
      <c r="J22" s="525">
        <v>3.9466666666666698E-2</v>
      </c>
      <c r="K22" s="525">
        <v>3.9466666666666698E-2</v>
      </c>
      <c r="L22" s="525">
        <v>1.5000000000000003E-2</v>
      </c>
      <c r="M22" s="525">
        <v>1.5000000000000003E-2</v>
      </c>
      <c r="N22" s="525">
        <v>1.5000000000000003E-2</v>
      </c>
      <c r="O22" s="523">
        <v>90.805024999999944</v>
      </c>
      <c r="P22" s="525">
        <v>4.5666666666666703E-3</v>
      </c>
      <c r="Q22" s="525">
        <v>4.5666666666666703E-3</v>
      </c>
      <c r="R22" s="525">
        <v>4.5666666666666703E-3</v>
      </c>
      <c r="S22" s="525">
        <v>1.7166666666666703E-4</v>
      </c>
      <c r="T22" s="525">
        <v>1.7166666666666703E-4</v>
      </c>
      <c r="U22" s="525">
        <v>1.7166666666666703E-4</v>
      </c>
      <c r="V22" s="525">
        <v>16.007570333333323</v>
      </c>
      <c r="W22" s="525">
        <v>16.007570333333323</v>
      </c>
      <c r="X22" s="525">
        <v>16.007570333333323</v>
      </c>
      <c r="Y22" s="525">
        <v>14.256032999999993</v>
      </c>
      <c r="Z22" s="525">
        <v>14.256032999999993</v>
      </c>
      <c r="AA22" s="525">
        <v>14.256032999999993</v>
      </c>
      <c r="AB22" s="523">
        <v>140.397254</v>
      </c>
      <c r="AC22" s="525">
        <v>9.7970146666666622</v>
      </c>
      <c r="AD22" s="525">
        <v>9.7970146666666622</v>
      </c>
      <c r="AE22" s="525">
        <v>9.7970146666666622</v>
      </c>
      <c r="AF22" s="525">
        <v>13.149746999999998</v>
      </c>
      <c r="AG22" s="525">
        <v>13.149746999999998</v>
      </c>
      <c r="AH22" s="525">
        <v>13.149746999999998</v>
      </c>
      <c r="AI22" s="525">
        <v>12.847249666666666</v>
      </c>
      <c r="AJ22" s="525">
        <v>12.847249666666666</v>
      </c>
      <c r="AK22" s="525">
        <v>12.847249666666666</v>
      </c>
      <c r="AL22" s="525">
        <v>11.00507333333333</v>
      </c>
      <c r="AM22" s="525">
        <v>11.00507333333333</v>
      </c>
      <c r="AN22" s="525">
        <v>11.00507333333333</v>
      </c>
      <c r="AO22" s="523">
        <v>112.06780200000003</v>
      </c>
      <c r="AP22" s="525">
        <v>7.2897679999999925</v>
      </c>
      <c r="AQ22" s="525">
        <v>7.2897679999999925</v>
      </c>
      <c r="AR22" s="525">
        <v>7.2897679999999925</v>
      </c>
      <c r="AS22" s="525">
        <v>10.295728666666673</v>
      </c>
      <c r="AT22" s="525">
        <v>10.295728666666673</v>
      </c>
      <c r="AU22" s="525">
        <v>10.295728666666673</v>
      </c>
      <c r="AV22" s="525">
        <v>7.8043139999999998</v>
      </c>
      <c r="AW22" s="525">
        <v>7.8043139999999998</v>
      </c>
      <c r="AX22" s="525">
        <v>7.8043139999999998</v>
      </c>
      <c r="AY22" s="525">
        <v>11.966123333333336</v>
      </c>
      <c r="AZ22" s="525">
        <v>11.966123333333336</v>
      </c>
      <c r="BA22" s="525">
        <v>11.966123333333336</v>
      </c>
      <c r="BB22" s="523">
        <v>285.11051099999997</v>
      </c>
      <c r="BC22" s="525">
        <v>8.888309999999997</v>
      </c>
      <c r="BD22" s="525">
        <v>8.888309999999997</v>
      </c>
      <c r="BE22" s="525">
        <v>8.888309999999997</v>
      </c>
      <c r="BF22" s="525">
        <v>31.628802666666708</v>
      </c>
      <c r="BG22" s="525">
        <v>31.628802666666708</v>
      </c>
      <c r="BH22" s="525">
        <v>31.628802666666708</v>
      </c>
      <c r="BI22" s="525">
        <v>25.567388333333291</v>
      </c>
      <c r="BJ22" s="525">
        <v>25.567388333333291</v>
      </c>
      <c r="BK22" s="525">
        <v>25.567388333333291</v>
      </c>
      <c r="BL22" s="525">
        <v>28.952335999999995</v>
      </c>
      <c r="BM22" s="525">
        <v>28.952335999999995</v>
      </c>
      <c r="BN22" s="525">
        <v>28.952335999999995</v>
      </c>
      <c r="BO22" s="523">
        <v>283.76262900000017</v>
      </c>
      <c r="BP22" s="525">
        <v>25.627923333333364</v>
      </c>
      <c r="BQ22" s="525">
        <v>25.627923333333364</v>
      </c>
      <c r="BR22" s="525">
        <v>25.627923333333364</v>
      </c>
      <c r="BS22" s="525">
        <v>20.877055000000031</v>
      </c>
      <c r="BT22" s="525">
        <v>20.877055000000031</v>
      </c>
      <c r="BU22" s="525">
        <v>20.877055000000031</v>
      </c>
      <c r="BV22" s="525">
        <v>22.935049000000003</v>
      </c>
      <c r="BW22" s="525">
        <v>22.935049000000003</v>
      </c>
      <c r="BX22" s="525">
        <v>22.935049000000003</v>
      </c>
      <c r="BY22" s="525">
        <v>25.147515666666692</v>
      </c>
      <c r="BZ22" s="525">
        <v>25.147515666666692</v>
      </c>
      <c r="CA22" s="525">
        <v>25.147515666666692</v>
      </c>
      <c r="CB22" s="523">
        <v>270.90635000000026</v>
      </c>
      <c r="CC22" s="525">
        <v>22.822917000000022</v>
      </c>
      <c r="CD22" s="525">
        <v>22.822917000000022</v>
      </c>
      <c r="CE22" s="525">
        <v>22.822917000000022</v>
      </c>
      <c r="CF22" s="525">
        <v>22.316213333333376</v>
      </c>
      <c r="CG22" s="525">
        <v>22.316213333333376</v>
      </c>
      <c r="CH22" s="525">
        <v>22.316213333333376</v>
      </c>
      <c r="CI22" s="525">
        <v>21.373728666666693</v>
      </c>
      <c r="CJ22" s="525">
        <v>21.373728666666693</v>
      </c>
      <c r="CK22" s="525">
        <v>21.373728666666693</v>
      </c>
      <c r="CL22" s="525">
        <v>23.789257666666664</v>
      </c>
      <c r="CM22" s="525">
        <v>23.789257666666664</v>
      </c>
      <c r="CN22" s="525">
        <v>23.789257666666664</v>
      </c>
      <c r="CO22" s="523">
        <v>297.30444</v>
      </c>
      <c r="CP22" s="525">
        <v>18.455393000000001</v>
      </c>
      <c r="CQ22" s="525">
        <v>24.805888999999997</v>
      </c>
      <c r="CR22" s="525">
        <v>22.140965999999999</v>
      </c>
      <c r="CS22" s="525">
        <v>15.950765999999998</v>
      </c>
      <c r="CT22" s="525">
        <v>21.113102000000005</v>
      </c>
      <c r="CU22" s="525">
        <v>35.209807999999995</v>
      </c>
      <c r="CV22" s="525">
        <v>29.15774</v>
      </c>
      <c r="CW22" s="525">
        <v>23.489658999999993</v>
      </c>
      <c r="CX22" s="525">
        <v>24.292482</v>
      </c>
      <c r="CY22" s="525">
        <v>24.691916999999989</v>
      </c>
      <c r="CZ22" s="525">
        <v>26.687511999999991</v>
      </c>
      <c r="DA22" s="525">
        <v>31.309205999999996</v>
      </c>
      <c r="DB22" s="523">
        <v>307.78143799999998</v>
      </c>
      <c r="DC22" s="525">
        <v>20.668646999999996</v>
      </c>
      <c r="DD22" s="525">
        <v>27.053506999999996</v>
      </c>
      <c r="DE22" s="525">
        <v>31.841413999999997</v>
      </c>
      <c r="DF22" s="525">
        <v>22.308706999999995</v>
      </c>
      <c r="DG22" s="525">
        <v>20.749195999999998</v>
      </c>
      <c r="DH22" s="525">
        <v>22.252382999999998</v>
      </c>
      <c r="DI22" s="525">
        <v>24.885486999999994</v>
      </c>
      <c r="DJ22" s="525">
        <v>20.102100999999994</v>
      </c>
      <c r="DK22" s="525">
        <v>27.720279999999992</v>
      </c>
      <c r="DL22" s="525">
        <v>34.98484400000001</v>
      </c>
      <c r="DM22" s="525">
        <v>27.998444999999997</v>
      </c>
      <c r="DN22" s="525">
        <v>27.216427000000003</v>
      </c>
      <c r="DO22" s="523">
        <v>316.93031199999996</v>
      </c>
      <c r="DP22" s="525">
        <v>20.380524000000001</v>
      </c>
      <c r="DQ22" s="525">
        <v>31.792224999999995</v>
      </c>
      <c r="DR22" s="525">
        <v>27.169957</v>
      </c>
      <c r="DS22" s="525">
        <v>32.422821999999989</v>
      </c>
      <c r="DT22" s="525">
        <v>21.641950000000001</v>
      </c>
      <c r="DU22" s="525">
        <v>30.180512</v>
      </c>
      <c r="DV22" s="525">
        <v>26.805283999999997</v>
      </c>
      <c r="DW22" s="525">
        <v>18.214424000000001</v>
      </c>
      <c r="DX22" s="525">
        <v>23.85829699999999</v>
      </c>
      <c r="DY22" s="525">
        <v>25.519424000000004</v>
      </c>
      <c r="DZ22" s="525">
        <v>24.516322000000009</v>
      </c>
      <c r="EA22" s="525">
        <v>34.428570999999991</v>
      </c>
      <c r="EB22" s="523">
        <v>380.68527999999986</v>
      </c>
      <c r="EC22" s="525">
        <v>24.715946000000002</v>
      </c>
      <c r="ED22" s="525">
        <v>28.609496999999998</v>
      </c>
      <c r="EE22" s="525">
        <v>27.057900000000004</v>
      </c>
      <c r="EF22" s="525">
        <v>32.659016999999992</v>
      </c>
      <c r="EG22" s="525">
        <v>21.927385999999998</v>
      </c>
      <c r="EH22" s="525">
        <v>20.766094000000002</v>
      </c>
      <c r="EI22" s="525">
        <v>29.467969999999994</v>
      </c>
      <c r="EJ22" s="525">
        <v>30.52887599999999</v>
      </c>
      <c r="EK22" s="525">
        <v>32.218554999999988</v>
      </c>
      <c r="EL22" s="525">
        <v>37.032029999999992</v>
      </c>
      <c r="EM22" s="525">
        <v>50.39366499999997</v>
      </c>
      <c r="EN22" s="525">
        <v>45.308343999999998</v>
      </c>
      <c r="EO22" s="523">
        <v>443.69147299999997</v>
      </c>
      <c r="EP22" s="525">
        <v>23.777150000000002</v>
      </c>
      <c r="EQ22" s="525">
        <v>37.833195999999994</v>
      </c>
      <c r="ER22" s="525">
        <v>40.652863000000004</v>
      </c>
      <c r="ES22" s="525">
        <v>36.957984999999994</v>
      </c>
      <c r="ET22" s="525">
        <v>36.254241000000007</v>
      </c>
      <c r="EU22" s="525">
        <v>46.572717999999995</v>
      </c>
      <c r="EV22" s="525">
        <v>36.638731999999997</v>
      </c>
      <c r="EW22" s="525">
        <v>39.925542999999998</v>
      </c>
      <c r="EX22" s="525">
        <v>35.412997999999995</v>
      </c>
      <c r="EY22" s="525">
        <v>38.289847999999985</v>
      </c>
      <c r="EZ22" s="525">
        <v>39.303592000000002</v>
      </c>
      <c r="FA22" s="525">
        <v>32.072607000000005</v>
      </c>
      <c r="FB22" s="523">
        <v>369.18341299999997</v>
      </c>
      <c r="FC22" s="525">
        <v>21.613408999999997</v>
      </c>
      <c r="FD22" s="525">
        <v>34.949664000000006</v>
      </c>
      <c r="FE22" s="525">
        <v>41.699585999999989</v>
      </c>
      <c r="FF22" s="525">
        <v>34.241445000000006</v>
      </c>
      <c r="FG22" s="525">
        <v>30.158923000000001</v>
      </c>
      <c r="FH22" s="525">
        <v>26.809014000000005</v>
      </c>
      <c r="FI22" s="525">
        <v>25.309557999999996</v>
      </c>
      <c r="FJ22" s="525">
        <v>33.601098999999991</v>
      </c>
      <c r="FK22" s="525">
        <v>25.738014</v>
      </c>
      <c r="FL22" s="525">
        <v>27.802497999999996</v>
      </c>
      <c r="FM22" s="525">
        <v>41.169411999999994</v>
      </c>
      <c r="FN22" s="525">
        <v>26.090790999999996</v>
      </c>
      <c r="FO22" s="523">
        <v>416.44020999999998</v>
      </c>
      <c r="FP22" s="525">
        <v>37.983792000000001</v>
      </c>
      <c r="FQ22" s="525">
        <v>36.337604999999996</v>
      </c>
      <c r="FR22" s="525">
        <v>27.618459999999999</v>
      </c>
      <c r="FS22" s="525">
        <v>27.718241999999986</v>
      </c>
      <c r="FT22" s="525">
        <v>38.134420999999996</v>
      </c>
      <c r="FU22" s="525">
        <v>39.532773999999989</v>
      </c>
      <c r="FV22" s="525">
        <v>22.700555999999995</v>
      </c>
      <c r="FW22" s="525">
        <v>48.658044000000011</v>
      </c>
      <c r="FX22" s="525">
        <v>18.170314999999999</v>
      </c>
      <c r="FY22" s="525">
        <v>35.715020999999986</v>
      </c>
      <c r="FZ22" s="525">
        <v>38.631183</v>
      </c>
      <c r="GA22" s="525">
        <v>45.239796999999996</v>
      </c>
      <c r="GB22" s="523">
        <v>567.72526800000003</v>
      </c>
      <c r="GC22" s="525">
        <v>45.729985999999997</v>
      </c>
      <c r="GD22" s="525">
        <v>48.991334999999999</v>
      </c>
      <c r="GE22" s="525">
        <v>59.841652000000003</v>
      </c>
      <c r="GF22" s="525">
        <v>37.211226000000003</v>
      </c>
      <c r="GG22" s="525">
        <v>42.050281000000005</v>
      </c>
      <c r="GH22" s="525">
        <v>42.491926999999997</v>
      </c>
      <c r="GI22" s="525">
        <v>63.742804999999983</v>
      </c>
      <c r="GJ22" s="525">
        <v>42.16392900000001</v>
      </c>
      <c r="GK22" s="525">
        <v>34.567824999999999</v>
      </c>
      <c r="GL22" s="525">
        <v>44.981826999999996</v>
      </c>
      <c r="GM22" s="525">
        <v>42.272366000000005</v>
      </c>
      <c r="GN22" s="525">
        <v>63.680108999999987</v>
      </c>
    </row>
    <row r="23" spans="1:196" s="505" customFormat="1" ht="12.75" customHeight="1">
      <c r="A23" s="533" t="s">
        <v>3371</v>
      </c>
      <c r="B23" s="503">
        <v>0</v>
      </c>
      <c r="C23" s="530">
        <v>0</v>
      </c>
      <c r="D23" s="530">
        <v>0</v>
      </c>
      <c r="E23" s="530">
        <v>0</v>
      </c>
      <c r="F23" s="530">
        <v>0</v>
      </c>
      <c r="G23" s="530">
        <v>0</v>
      </c>
      <c r="H23" s="507">
        <v>0</v>
      </c>
      <c r="I23" s="507">
        <v>0</v>
      </c>
      <c r="J23" s="507">
        <v>0</v>
      </c>
      <c r="K23" s="507">
        <v>0</v>
      </c>
      <c r="L23" s="507">
        <v>0</v>
      </c>
      <c r="M23" s="507">
        <v>0</v>
      </c>
      <c r="N23" s="507">
        <v>0</v>
      </c>
      <c r="O23" s="503">
        <v>0.32743</v>
      </c>
      <c r="P23" s="530">
        <v>0</v>
      </c>
      <c r="Q23" s="530">
        <v>0</v>
      </c>
      <c r="R23" s="530">
        <v>0</v>
      </c>
      <c r="S23" s="530">
        <v>0</v>
      </c>
      <c r="T23" s="530">
        <v>0</v>
      </c>
      <c r="U23" s="507">
        <v>0</v>
      </c>
      <c r="V23" s="507">
        <v>3.3333333333333299E-6</v>
      </c>
      <c r="W23" s="507">
        <v>3.3333333333333299E-6</v>
      </c>
      <c r="X23" s="507">
        <v>3.3333333333333299E-6</v>
      </c>
      <c r="Y23" s="507">
        <v>0.10914</v>
      </c>
      <c r="Z23" s="507">
        <v>0.10914</v>
      </c>
      <c r="AA23" s="507">
        <v>0.10914</v>
      </c>
      <c r="AB23" s="503">
        <v>1.7662299999999997</v>
      </c>
      <c r="AC23" s="530">
        <v>4.6856666666666699E-2</v>
      </c>
      <c r="AD23" s="530">
        <v>4.6856666666666699E-2</v>
      </c>
      <c r="AE23" s="530">
        <v>4.6856666666666699E-2</v>
      </c>
      <c r="AF23" s="530">
        <v>3.1406666666666701E-2</v>
      </c>
      <c r="AG23" s="530">
        <v>3.1406666666666701E-2</v>
      </c>
      <c r="AH23" s="507">
        <v>3.1406666666666701E-2</v>
      </c>
      <c r="AI23" s="507">
        <v>0</v>
      </c>
      <c r="AJ23" s="507">
        <v>0</v>
      </c>
      <c r="AK23" s="507">
        <v>0</v>
      </c>
      <c r="AL23" s="507">
        <v>0.51047999999999993</v>
      </c>
      <c r="AM23" s="507">
        <v>0.51047999999999993</v>
      </c>
      <c r="AN23" s="507">
        <v>0.51047999999999993</v>
      </c>
      <c r="AO23" s="503">
        <v>0.89136000000000093</v>
      </c>
      <c r="AP23" s="530">
        <v>0.17385666666666702</v>
      </c>
      <c r="AQ23" s="530">
        <v>0.17385666666666702</v>
      </c>
      <c r="AR23" s="530">
        <v>0.17385666666666702</v>
      </c>
      <c r="AS23" s="530">
        <v>2.7869999999999999E-2</v>
      </c>
      <c r="AT23" s="530">
        <v>2.7869999999999999E-2</v>
      </c>
      <c r="AU23" s="507">
        <v>2.7869999999999999E-2</v>
      </c>
      <c r="AV23" s="507">
        <v>0</v>
      </c>
      <c r="AW23" s="507">
        <v>0</v>
      </c>
      <c r="AX23" s="507">
        <v>0</v>
      </c>
      <c r="AY23" s="507">
        <v>9.5393333333333302E-2</v>
      </c>
      <c r="AZ23" s="507">
        <v>9.5393333333333302E-2</v>
      </c>
      <c r="BA23" s="507">
        <v>9.5393333333333302E-2</v>
      </c>
      <c r="BB23" s="503">
        <v>162.33809100000005</v>
      </c>
      <c r="BC23" s="530">
        <v>8.6289999999999992E-2</v>
      </c>
      <c r="BD23" s="530">
        <v>8.6289999999999992E-2</v>
      </c>
      <c r="BE23" s="530">
        <v>8.6289999999999992E-2</v>
      </c>
      <c r="BF23" s="530">
        <v>22.5487796666667</v>
      </c>
      <c r="BG23" s="530">
        <v>22.5487796666667</v>
      </c>
      <c r="BH23" s="507">
        <v>22.5487796666667</v>
      </c>
      <c r="BI23" s="507">
        <v>15.843187333333299</v>
      </c>
      <c r="BJ23" s="507">
        <v>15.843187333333299</v>
      </c>
      <c r="BK23" s="507">
        <v>15.843187333333299</v>
      </c>
      <c r="BL23" s="507">
        <v>15.63444</v>
      </c>
      <c r="BM23" s="507">
        <v>15.63444</v>
      </c>
      <c r="BN23" s="507">
        <v>15.63444</v>
      </c>
      <c r="BO23" s="503">
        <v>1.0782199999999988</v>
      </c>
      <c r="BP23" s="530">
        <v>0</v>
      </c>
      <c r="BQ23" s="530">
        <v>0</v>
      </c>
      <c r="BR23" s="530">
        <v>0</v>
      </c>
      <c r="BS23" s="530">
        <v>4.7099999999999996E-4</v>
      </c>
      <c r="BT23" s="530">
        <v>4.7099999999999996E-4</v>
      </c>
      <c r="BU23" s="507">
        <v>4.7099999999999996E-4</v>
      </c>
      <c r="BV23" s="507">
        <v>6.8152333333333301E-2</v>
      </c>
      <c r="BW23" s="507">
        <v>6.8152333333333301E-2</v>
      </c>
      <c r="BX23" s="507">
        <v>6.8152333333333301E-2</v>
      </c>
      <c r="BY23" s="507">
        <v>0.29078333333333301</v>
      </c>
      <c r="BZ23" s="507">
        <v>0.29078333333333301</v>
      </c>
      <c r="CA23" s="507">
        <v>0.29078333333333301</v>
      </c>
      <c r="CB23" s="503">
        <v>18.09337699999999</v>
      </c>
      <c r="CC23" s="530">
        <v>4.5191000000000002E-2</v>
      </c>
      <c r="CD23" s="530">
        <v>4.5191000000000002E-2</v>
      </c>
      <c r="CE23" s="530">
        <v>4.5191000000000002E-2</v>
      </c>
      <c r="CF23" s="530">
        <v>4.4347666666666702E-2</v>
      </c>
      <c r="CG23" s="530">
        <v>4.4347666666666702E-2</v>
      </c>
      <c r="CH23" s="507">
        <v>4.4347666666666702E-2</v>
      </c>
      <c r="CI23" s="507">
        <v>5.4396666666666708E-3</v>
      </c>
      <c r="CJ23" s="507">
        <v>5.4396666666666708E-3</v>
      </c>
      <c r="CK23" s="507">
        <v>5.4396666666666708E-3</v>
      </c>
      <c r="CL23" s="507">
        <v>5.9361473333333299</v>
      </c>
      <c r="CM23" s="507">
        <v>5.9361473333333299</v>
      </c>
      <c r="CN23" s="507">
        <v>5.9361473333333299</v>
      </c>
      <c r="CO23" s="503">
        <v>34.101246999999994</v>
      </c>
      <c r="CP23" s="530">
        <v>11.445934999999999</v>
      </c>
      <c r="CQ23" s="530">
        <v>0</v>
      </c>
      <c r="CR23" s="530">
        <v>6.388452</v>
      </c>
      <c r="CS23" s="530">
        <v>0</v>
      </c>
      <c r="CT23" s="530">
        <v>0</v>
      </c>
      <c r="CU23" s="507">
        <v>0</v>
      </c>
      <c r="CV23" s="507">
        <v>0</v>
      </c>
      <c r="CW23" s="507">
        <v>15.625684</v>
      </c>
      <c r="CX23" s="507">
        <v>0</v>
      </c>
      <c r="CY23" s="507">
        <v>1.8585999999999998E-2</v>
      </c>
      <c r="CZ23" s="507">
        <v>0.17979499999999998</v>
      </c>
      <c r="DA23" s="507">
        <v>0.44279499999999999</v>
      </c>
      <c r="DB23" s="503">
        <v>124.188614</v>
      </c>
      <c r="DC23" s="530">
        <v>3.2369999999999999E-3</v>
      </c>
      <c r="DD23" s="530">
        <v>0</v>
      </c>
      <c r="DE23" s="530">
        <v>7.3961609999999993</v>
      </c>
      <c r="DF23" s="530">
        <v>0</v>
      </c>
      <c r="DG23" s="530">
        <v>6.7293379999999994</v>
      </c>
      <c r="DH23" s="507">
        <v>0</v>
      </c>
      <c r="DI23" s="507">
        <v>18.677540999999998</v>
      </c>
      <c r="DJ23" s="507">
        <v>11.686769</v>
      </c>
      <c r="DK23" s="507">
        <v>22.574002999999998</v>
      </c>
      <c r="DL23" s="507">
        <v>24.673590000000001</v>
      </c>
      <c r="DM23" s="507">
        <v>16.981943999999999</v>
      </c>
      <c r="DN23" s="507">
        <v>15.466030999999997</v>
      </c>
      <c r="DO23" s="503">
        <v>96.372533000000004</v>
      </c>
      <c r="DP23" s="530">
        <v>11.124920999999999</v>
      </c>
      <c r="DQ23" s="530">
        <v>19.921792</v>
      </c>
      <c r="DR23" s="530">
        <v>14.560576999999999</v>
      </c>
      <c r="DS23" s="530">
        <v>21.437311999999999</v>
      </c>
      <c r="DT23" s="530">
        <v>5.5845519999999995</v>
      </c>
      <c r="DU23" s="507">
        <v>7.1396270000000008</v>
      </c>
      <c r="DV23" s="507">
        <v>0</v>
      </c>
      <c r="DW23" s="507">
        <v>2.4343589999999997</v>
      </c>
      <c r="DX23" s="507">
        <v>1.0000000000000001E-5</v>
      </c>
      <c r="DY23" s="507">
        <v>0.320573</v>
      </c>
      <c r="DZ23" s="507">
        <v>0</v>
      </c>
      <c r="EA23" s="507">
        <v>13.848809999999999</v>
      </c>
      <c r="EB23" s="503">
        <v>117.86870599999999</v>
      </c>
      <c r="EC23" s="530">
        <v>16.152419999999999</v>
      </c>
      <c r="ED23" s="530">
        <v>20.814515999999998</v>
      </c>
      <c r="EE23" s="530">
        <v>7.0627979999999999</v>
      </c>
      <c r="EF23" s="530">
        <v>0</v>
      </c>
      <c r="EG23" s="530">
        <v>5.8181819999999993</v>
      </c>
      <c r="EH23" s="507">
        <v>1.6050999999999999E-2</v>
      </c>
      <c r="EI23" s="507">
        <v>3.9449999999999997E-3</v>
      </c>
      <c r="EJ23" s="507">
        <v>3.5300999999999999E-2</v>
      </c>
      <c r="EK23" s="507">
        <v>0</v>
      </c>
      <c r="EL23" s="507">
        <v>11.504224999999998</v>
      </c>
      <c r="EM23" s="507">
        <v>27.440376999999998</v>
      </c>
      <c r="EN23" s="507">
        <v>29.020890999999995</v>
      </c>
      <c r="EO23" s="503">
        <v>101.760503</v>
      </c>
      <c r="EP23" s="530">
        <v>15.592039</v>
      </c>
      <c r="EQ23" s="530">
        <v>18.127658</v>
      </c>
      <c r="ER23" s="530">
        <v>10.556367999999999</v>
      </c>
      <c r="ES23" s="530">
        <v>12.477571000000001</v>
      </c>
      <c r="ET23" s="530">
        <v>0</v>
      </c>
      <c r="EU23" s="507">
        <v>3.7469999999999999E-3</v>
      </c>
      <c r="EV23" s="507">
        <v>11.399536000000001</v>
      </c>
      <c r="EW23" s="507">
        <v>7.0920999999999998E-2</v>
      </c>
      <c r="EX23" s="507">
        <v>1.4428999999999999E-2</v>
      </c>
      <c r="EY23" s="507">
        <v>22.260070999999996</v>
      </c>
      <c r="EZ23" s="507">
        <v>11.258163</v>
      </c>
      <c r="FA23" s="507">
        <v>0</v>
      </c>
      <c r="FB23" s="503">
        <v>65.273256000000003</v>
      </c>
      <c r="FC23" s="530">
        <v>0</v>
      </c>
      <c r="FD23" s="530">
        <v>3.0959999999999998E-3</v>
      </c>
      <c r="FE23" s="530">
        <v>18.874027999999999</v>
      </c>
      <c r="FF23" s="530">
        <v>0</v>
      </c>
      <c r="FG23" s="530">
        <v>0.185109</v>
      </c>
      <c r="FH23" s="507">
        <v>1.3842999999999999E-2</v>
      </c>
      <c r="FI23" s="507">
        <v>8.9389909999999997</v>
      </c>
      <c r="FJ23" s="507">
        <v>1.059E-3</v>
      </c>
      <c r="FK23" s="507">
        <v>1.7738E-2</v>
      </c>
      <c r="FL23" s="507">
        <v>13.163527999999999</v>
      </c>
      <c r="FM23" s="507">
        <v>11.798914</v>
      </c>
      <c r="FN23" s="507">
        <v>12.276949999999999</v>
      </c>
      <c r="FO23" s="503">
        <v>207.69911099999996</v>
      </c>
      <c r="FP23" s="530">
        <v>23.869407000000002</v>
      </c>
      <c r="FQ23" s="530">
        <v>22.205425999999999</v>
      </c>
      <c r="FR23" s="530">
        <v>16.281503999999998</v>
      </c>
      <c r="FS23" s="530">
        <v>15.483950999999999</v>
      </c>
      <c r="FT23" s="530">
        <v>23.279249999999998</v>
      </c>
      <c r="FU23" s="507">
        <v>23.147461</v>
      </c>
      <c r="FV23" s="507">
        <v>8.2676300000000005</v>
      </c>
      <c r="FW23" s="507">
        <v>27.771887000000003</v>
      </c>
      <c r="FX23" s="507">
        <v>9.7990649999999988</v>
      </c>
      <c r="FY23" s="507">
        <v>9.5729030000000002</v>
      </c>
      <c r="FZ23" s="507">
        <v>11.735550999999997</v>
      </c>
      <c r="GA23" s="507">
        <v>16.285076</v>
      </c>
      <c r="GB23" s="503">
        <v>226.12904999999998</v>
      </c>
      <c r="GC23" s="530">
        <v>21.717973999999998</v>
      </c>
      <c r="GD23" s="530">
        <v>14.053979999999999</v>
      </c>
      <c r="GE23" s="530">
        <v>15.726272999999999</v>
      </c>
      <c r="GF23" s="530">
        <v>17.724433999999999</v>
      </c>
      <c r="GG23" s="530">
        <v>19.124499</v>
      </c>
      <c r="GH23" s="507">
        <v>19.275572999999998</v>
      </c>
      <c r="GI23" s="507">
        <v>26.490648</v>
      </c>
      <c r="GJ23" s="507">
        <v>18.647601999999999</v>
      </c>
      <c r="GK23" s="507">
        <v>17.553086</v>
      </c>
      <c r="GL23" s="507">
        <v>14.527445999999999</v>
      </c>
      <c r="GM23" s="507">
        <v>5.6969699999999985</v>
      </c>
      <c r="GN23" s="507">
        <v>35.590564999999998</v>
      </c>
    </row>
    <row r="24" spans="1:196" s="505" customFormat="1" ht="12.75" customHeight="1">
      <c r="A24" s="529" t="s">
        <v>3372</v>
      </c>
      <c r="B24" s="503">
        <v>0</v>
      </c>
      <c r="C24" s="530">
        <v>0</v>
      </c>
      <c r="D24" s="530">
        <v>0</v>
      </c>
      <c r="E24" s="530">
        <v>0</v>
      </c>
      <c r="F24" s="530">
        <v>0</v>
      </c>
      <c r="G24" s="530">
        <v>0</v>
      </c>
      <c r="H24" s="507">
        <v>0</v>
      </c>
      <c r="I24" s="507">
        <v>0</v>
      </c>
      <c r="J24" s="507">
        <v>0</v>
      </c>
      <c r="K24" s="507">
        <v>0</v>
      </c>
      <c r="L24" s="507">
        <v>0</v>
      </c>
      <c r="M24" s="507">
        <v>0</v>
      </c>
      <c r="N24" s="507">
        <v>0</v>
      </c>
      <c r="O24" s="503">
        <v>3.0259999999999981E-2</v>
      </c>
      <c r="P24" s="530">
        <v>0</v>
      </c>
      <c r="Q24" s="530">
        <v>0</v>
      </c>
      <c r="R24" s="530">
        <v>0</v>
      </c>
      <c r="S24" s="530">
        <v>0</v>
      </c>
      <c r="T24" s="530">
        <v>0</v>
      </c>
      <c r="U24" s="507">
        <v>0</v>
      </c>
      <c r="V24" s="507">
        <v>4.0633333333333303E-3</v>
      </c>
      <c r="W24" s="507">
        <v>4.0633333333333303E-3</v>
      </c>
      <c r="X24" s="507">
        <v>4.0633333333333303E-3</v>
      </c>
      <c r="Y24" s="507">
        <v>6.0233333333333302E-3</v>
      </c>
      <c r="Z24" s="507">
        <v>6.0233333333333302E-3</v>
      </c>
      <c r="AA24" s="507">
        <v>6.0233333333333302E-3</v>
      </c>
      <c r="AB24" s="503">
        <v>7.9819999999999891E-2</v>
      </c>
      <c r="AC24" s="530">
        <v>2.1000000000000003E-3</v>
      </c>
      <c r="AD24" s="530">
        <v>2.1000000000000003E-3</v>
      </c>
      <c r="AE24" s="530">
        <v>2.1000000000000003E-3</v>
      </c>
      <c r="AF24" s="530">
        <v>7.3333333333333306E-3</v>
      </c>
      <c r="AG24" s="530">
        <v>7.3333333333333306E-3</v>
      </c>
      <c r="AH24" s="507">
        <v>7.3333333333333306E-3</v>
      </c>
      <c r="AI24" s="507">
        <v>1.48E-3</v>
      </c>
      <c r="AJ24" s="507">
        <v>1.48E-3</v>
      </c>
      <c r="AK24" s="507">
        <v>1.48E-3</v>
      </c>
      <c r="AL24" s="507">
        <v>1.5693333333333302E-2</v>
      </c>
      <c r="AM24" s="507">
        <v>1.5693333333333302E-2</v>
      </c>
      <c r="AN24" s="507">
        <v>1.5693333333333302E-2</v>
      </c>
      <c r="AO24" s="503">
        <v>0.97929999999999906</v>
      </c>
      <c r="AP24" s="530">
        <v>0.27963533333333301</v>
      </c>
      <c r="AQ24" s="530">
        <v>0.27963533333333301</v>
      </c>
      <c r="AR24" s="530">
        <v>0.27963533333333301</v>
      </c>
      <c r="AS24" s="530">
        <v>3.8346666666666702E-3</v>
      </c>
      <c r="AT24" s="530">
        <v>3.8346666666666702E-3</v>
      </c>
      <c r="AU24" s="507">
        <v>3.8346666666666702E-3</v>
      </c>
      <c r="AV24" s="507">
        <v>5.336666666666671E-3</v>
      </c>
      <c r="AW24" s="507">
        <v>5.336666666666671E-3</v>
      </c>
      <c r="AX24" s="507">
        <v>5.336666666666671E-3</v>
      </c>
      <c r="AY24" s="507">
        <v>3.7626666666666697E-2</v>
      </c>
      <c r="AZ24" s="507">
        <v>3.7626666666666697E-2</v>
      </c>
      <c r="BA24" s="507">
        <v>3.7626666666666697E-2</v>
      </c>
      <c r="BB24" s="503">
        <v>0.69980999999999993</v>
      </c>
      <c r="BC24" s="530">
        <v>1.6379999999999999E-2</v>
      </c>
      <c r="BD24" s="530">
        <v>1.6379999999999999E-2</v>
      </c>
      <c r="BE24" s="530">
        <v>1.6379999999999999E-2</v>
      </c>
      <c r="BF24" s="530">
        <v>4.41E-2</v>
      </c>
      <c r="BG24" s="530">
        <v>4.41E-2</v>
      </c>
      <c r="BH24" s="507">
        <v>4.41E-2</v>
      </c>
      <c r="BI24" s="507">
        <v>8.0700000000000008E-2</v>
      </c>
      <c r="BJ24" s="507">
        <v>8.0700000000000008E-2</v>
      </c>
      <c r="BK24" s="507">
        <v>8.0700000000000008E-2</v>
      </c>
      <c r="BL24" s="507">
        <v>9.2089999999999991E-2</v>
      </c>
      <c r="BM24" s="507">
        <v>9.2089999999999991E-2</v>
      </c>
      <c r="BN24" s="507">
        <v>9.2089999999999991E-2</v>
      </c>
      <c r="BO24" s="503">
        <v>0.67153999999999969</v>
      </c>
      <c r="BP24" s="530">
        <v>4.7963333333333295E-2</v>
      </c>
      <c r="BQ24" s="530">
        <v>4.7963333333333295E-2</v>
      </c>
      <c r="BR24" s="530">
        <v>4.7963333333333295E-2</v>
      </c>
      <c r="BS24" s="530">
        <v>6.8063333333333309E-2</v>
      </c>
      <c r="BT24" s="530">
        <v>6.8063333333333309E-2</v>
      </c>
      <c r="BU24" s="507">
        <v>6.8063333333333309E-2</v>
      </c>
      <c r="BV24" s="507">
        <v>3.7649999999999996E-2</v>
      </c>
      <c r="BW24" s="507">
        <v>3.7649999999999996E-2</v>
      </c>
      <c r="BX24" s="507">
        <v>3.7649999999999996E-2</v>
      </c>
      <c r="BY24" s="507">
        <v>7.0169999999999996E-2</v>
      </c>
      <c r="BZ24" s="507">
        <v>7.0169999999999996E-2</v>
      </c>
      <c r="CA24" s="507">
        <v>7.0169999999999996E-2</v>
      </c>
      <c r="CB24" s="503">
        <v>1.1269949999999993</v>
      </c>
      <c r="CC24" s="530">
        <v>5.9413999999999995E-2</v>
      </c>
      <c r="CD24" s="530">
        <v>5.9413999999999995E-2</v>
      </c>
      <c r="CE24" s="530">
        <v>5.9413999999999995E-2</v>
      </c>
      <c r="CF24" s="530">
        <v>0.16764199999999999</v>
      </c>
      <c r="CG24" s="530">
        <v>0.16764199999999999</v>
      </c>
      <c r="CH24" s="507">
        <v>0.16764200000000001</v>
      </c>
      <c r="CI24" s="507">
        <v>0.10300233333333302</v>
      </c>
      <c r="CJ24" s="507">
        <v>0.10300233333333302</v>
      </c>
      <c r="CK24" s="507">
        <v>0.10300233333333302</v>
      </c>
      <c r="CL24" s="507">
        <v>4.5606666666666698E-2</v>
      </c>
      <c r="CM24" s="507">
        <v>4.5606666666666698E-2</v>
      </c>
      <c r="CN24" s="507">
        <v>4.5606666666666698E-2</v>
      </c>
      <c r="CO24" s="503">
        <v>1.439651</v>
      </c>
      <c r="CP24" s="530">
        <v>0</v>
      </c>
      <c r="CQ24" s="530">
        <v>5.7301999999999999E-2</v>
      </c>
      <c r="CR24" s="530">
        <v>1.3514E-2</v>
      </c>
      <c r="CS24" s="530">
        <v>0.11735699999999999</v>
      </c>
      <c r="CT24" s="530">
        <v>1.8000000000000002E-2</v>
      </c>
      <c r="CU24" s="507">
        <v>4.4000000000000003E-3</v>
      </c>
      <c r="CV24" s="507">
        <v>8.800100000000001E-2</v>
      </c>
      <c r="CW24" s="507">
        <v>1.6999999999999999E-4</v>
      </c>
      <c r="CX24" s="507">
        <v>0</v>
      </c>
      <c r="CY24" s="507">
        <v>7.9389999999999999E-3</v>
      </c>
      <c r="CZ24" s="507">
        <v>0.279949</v>
      </c>
      <c r="DA24" s="507">
        <v>0.85301900000000008</v>
      </c>
      <c r="DB24" s="503">
        <v>0.54922400000000005</v>
      </c>
      <c r="DC24" s="530">
        <v>3.2450000000000001E-3</v>
      </c>
      <c r="DD24" s="530">
        <v>1.4598999999999999E-2</v>
      </c>
      <c r="DE24" s="530">
        <v>1.9812E-2</v>
      </c>
      <c r="DF24" s="530">
        <v>4.4320999999999999E-2</v>
      </c>
      <c r="DG24" s="530">
        <v>6.7700000000000008E-3</v>
      </c>
      <c r="DH24" s="507">
        <v>1.4737E-2</v>
      </c>
      <c r="DI24" s="507">
        <v>6.6861000000000004E-2</v>
      </c>
      <c r="DJ24" s="507">
        <v>0.106974</v>
      </c>
      <c r="DK24" s="507">
        <v>2.9525000000000003E-2</v>
      </c>
      <c r="DL24" s="507">
        <v>6.0235999999999998E-2</v>
      </c>
      <c r="DM24" s="507">
        <v>7.4663999999999994E-2</v>
      </c>
      <c r="DN24" s="507">
        <v>0.10747999999999999</v>
      </c>
      <c r="DO24" s="503">
        <v>68.816776000000004</v>
      </c>
      <c r="DP24" s="530">
        <v>3.2424000000000001E-2</v>
      </c>
      <c r="DQ24" s="530">
        <v>7.6119999999999998E-3</v>
      </c>
      <c r="DR24" s="530">
        <v>1.3569999999999999E-3</v>
      </c>
      <c r="DS24" s="530">
        <v>3.568E-3</v>
      </c>
      <c r="DT24" s="530">
        <v>5.6041789999999994</v>
      </c>
      <c r="DU24" s="507">
        <v>6.7737429999999996</v>
      </c>
      <c r="DV24" s="507">
        <v>11.512084</v>
      </c>
      <c r="DW24" s="507">
        <v>4.2125240000000002</v>
      </c>
      <c r="DX24" s="507">
        <v>11.844777999999998</v>
      </c>
      <c r="DY24" s="507">
        <v>10.656666999999997</v>
      </c>
      <c r="DZ24" s="507">
        <v>8.5337440000000004</v>
      </c>
      <c r="EA24" s="507">
        <v>9.6340959999999995</v>
      </c>
      <c r="EB24" s="503">
        <v>144.34369799999999</v>
      </c>
      <c r="EC24" s="530">
        <v>6.4019999999999997E-3</v>
      </c>
      <c r="ED24" s="530">
        <v>3.7849000000000001E-2</v>
      </c>
      <c r="EE24" s="530">
        <v>9.9681490000000004</v>
      </c>
      <c r="EF24" s="530">
        <v>21.899400999999997</v>
      </c>
      <c r="EG24" s="530">
        <v>6.2564649999999995</v>
      </c>
      <c r="EH24" s="507">
        <v>13.083831</v>
      </c>
      <c r="EI24" s="507">
        <v>20.047701</v>
      </c>
      <c r="EJ24" s="507">
        <v>23.784772999999994</v>
      </c>
      <c r="EK24" s="507">
        <v>24.744529999999994</v>
      </c>
      <c r="EL24" s="507">
        <v>13.525449999999999</v>
      </c>
      <c r="EM24" s="507">
        <v>10.904408</v>
      </c>
      <c r="EN24" s="507">
        <v>8.4738999999999981E-2</v>
      </c>
      <c r="EO24" s="503">
        <v>189.31222399999999</v>
      </c>
      <c r="EP24" s="530">
        <v>3.7969999999999997E-2</v>
      </c>
      <c r="EQ24" s="530">
        <v>11.103503</v>
      </c>
      <c r="ER24" s="530">
        <v>12.447611</v>
      </c>
      <c r="ES24" s="530">
        <v>11.919708</v>
      </c>
      <c r="ET24" s="530">
        <v>25.160822</v>
      </c>
      <c r="EU24" s="507">
        <v>33.856828999999998</v>
      </c>
      <c r="EV24" s="507">
        <v>10.107194999999999</v>
      </c>
      <c r="EW24" s="507">
        <v>31.250964999999997</v>
      </c>
      <c r="EX24" s="507">
        <v>22.658923000000001</v>
      </c>
      <c r="EY24" s="507">
        <v>0.13947399999999999</v>
      </c>
      <c r="EZ24" s="507">
        <v>12.723144999999999</v>
      </c>
      <c r="FA24" s="507">
        <v>17.906078999999998</v>
      </c>
      <c r="FB24" s="503">
        <v>173.05985899999999</v>
      </c>
      <c r="FC24" s="530">
        <v>13.182229999999999</v>
      </c>
      <c r="FD24" s="530">
        <v>25.159033000000001</v>
      </c>
      <c r="FE24" s="530">
        <v>12.017370999999999</v>
      </c>
      <c r="FF24" s="530">
        <v>19.616322</v>
      </c>
      <c r="FG24" s="530">
        <v>19.109998999999998</v>
      </c>
      <c r="FH24" s="507">
        <v>20.787840000000003</v>
      </c>
      <c r="FI24" s="507">
        <v>8.659224</v>
      </c>
      <c r="FJ24" s="507">
        <v>26.287592999999998</v>
      </c>
      <c r="FK24" s="507">
        <v>17.712599000000001</v>
      </c>
      <c r="FL24" s="507">
        <v>0.74927899999999992</v>
      </c>
      <c r="FM24" s="507">
        <v>9.2114560000000001</v>
      </c>
      <c r="FN24" s="507">
        <v>0.566913</v>
      </c>
      <c r="FO24" s="503">
        <v>8.9452819999999988</v>
      </c>
      <c r="FP24" s="530">
        <v>0.69510399999999994</v>
      </c>
      <c r="FQ24" s="530">
        <v>0.56090299999999993</v>
      </c>
      <c r="FR24" s="530">
        <v>0.52694699999999994</v>
      </c>
      <c r="FS24" s="530">
        <v>1.3378699999999997</v>
      </c>
      <c r="FT24" s="530">
        <v>0.61742699999999995</v>
      </c>
      <c r="FU24" s="507">
        <v>0.51013699999999995</v>
      </c>
      <c r="FV24" s="507">
        <v>1.5805189999999998</v>
      </c>
      <c r="FW24" s="507">
        <v>0.32264899999999996</v>
      </c>
      <c r="FX24" s="507">
        <v>6.6499999999999997E-3</v>
      </c>
      <c r="FY24" s="507">
        <v>1.105288</v>
      </c>
      <c r="FZ24" s="507">
        <v>0.64976099999999992</v>
      </c>
      <c r="GA24" s="507">
        <v>1.032027</v>
      </c>
      <c r="GB24" s="503">
        <v>14.37039</v>
      </c>
      <c r="GC24" s="530">
        <v>0.99068000000000001</v>
      </c>
      <c r="GD24" s="530">
        <v>1.1732899999999999</v>
      </c>
      <c r="GE24" s="530">
        <v>0.755436</v>
      </c>
      <c r="GF24" s="530">
        <v>0.44626800000000005</v>
      </c>
      <c r="GG24" s="530">
        <v>0.90634199999999998</v>
      </c>
      <c r="GH24" s="507">
        <v>0.79496499999999992</v>
      </c>
      <c r="GI24" s="507">
        <v>0.76402700000000001</v>
      </c>
      <c r="GJ24" s="507">
        <v>0.85588500000000001</v>
      </c>
      <c r="GK24" s="507">
        <v>1.2960880000000001</v>
      </c>
      <c r="GL24" s="507">
        <v>2.2627600000000001</v>
      </c>
      <c r="GM24" s="507">
        <v>2.1676989999999998</v>
      </c>
      <c r="GN24" s="507">
        <v>1.95695</v>
      </c>
    </row>
    <row r="25" spans="1:196" s="505" customFormat="1" ht="12.75" customHeight="1">
      <c r="A25" s="529" t="s">
        <v>3373</v>
      </c>
      <c r="B25" s="503">
        <v>0</v>
      </c>
      <c r="C25" s="530">
        <v>0</v>
      </c>
      <c r="D25" s="530">
        <v>0</v>
      </c>
      <c r="E25" s="530">
        <v>0</v>
      </c>
      <c r="F25" s="530">
        <v>0</v>
      </c>
      <c r="G25" s="530">
        <v>0</v>
      </c>
      <c r="H25" s="507">
        <v>0</v>
      </c>
      <c r="I25" s="507">
        <v>0</v>
      </c>
      <c r="J25" s="507">
        <v>0</v>
      </c>
      <c r="K25" s="507">
        <v>0</v>
      </c>
      <c r="L25" s="507">
        <v>0</v>
      </c>
      <c r="M25" s="507">
        <v>0</v>
      </c>
      <c r="N25" s="507">
        <v>0</v>
      </c>
      <c r="O25" s="503">
        <v>45.276811999999985</v>
      </c>
      <c r="P25" s="530">
        <v>0</v>
      </c>
      <c r="Q25" s="530">
        <v>0</v>
      </c>
      <c r="R25" s="530">
        <v>0</v>
      </c>
      <c r="S25" s="530">
        <v>0</v>
      </c>
      <c r="T25" s="530">
        <v>0</v>
      </c>
      <c r="U25" s="507">
        <v>0</v>
      </c>
      <c r="V25" s="507">
        <v>8.8396643333333298</v>
      </c>
      <c r="W25" s="507">
        <v>8.8396643333333298</v>
      </c>
      <c r="X25" s="507">
        <v>8.8396643333333298</v>
      </c>
      <c r="Y25" s="507">
        <v>6.2526063333333299</v>
      </c>
      <c r="Z25" s="507">
        <v>6.2526063333333299</v>
      </c>
      <c r="AA25" s="507">
        <v>6.2526063333333299</v>
      </c>
      <c r="AB25" s="503">
        <v>68.462739999999968</v>
      </c>
      <c r="AC25" s="530">
        <v>5.06839</v>
      </c>
      <c r="AD25" s="530">
        <v>5.06839</v>
      </c>
      <c r="AE25" s="530">
        <v>5.06839</v>
      </c>
      <c r="AF25" s="530">
        <v>6.4155583333333297</v>
      </c>
      <c r="AG25" s="530">
        <v>6.4155583333333297</v>
      </c>
      <c r="AH25" s="507">
        <v>6.4155583333333297</v>
      </c>
      <c r="AI25" s="507">
        <v>7.6590659999999993</v>
      </c>
      <c r="AJ25" s="507">
        <v>7.6590659999999993</v>
      </c>
      <c r="AK25" s="507">
        <v>7.6590659999999993</v>
      </c>
      <c r="AL25" s="507">
        <v>3.677899</v>
      </c>
      <c r="AM25" s="507">
        <v>3.677899</v>
      </c>
      <c r="AN25" s="507">
        <v>3.677899</v>
      </c>
      <c r="AO25" s="503">
        <v>36.428414000000011</v>
      </c>
      <c r="AP25" s="530">
        <v>1.56494</v>
      </c>
      <c r="AQ25" s="530">
        <v>1.56494</v>
      </c>
      <c r="AR25" s="530">
        <v>1.56494</v>
      </c>
      <c r="AS25" s="530">
        <v>3.6060346666666705</v>
      </c>
      <c r="AT25" s="530">
        <v>3.6060346666666705</v>
      </c>
      <c r="AU25" s="507">
        <v>3.6060346666666705</v>
      </c>
      <c r="AV25" s="507">
        <v>3.1013500000000001</v>
      </c>
      <c r="AW25" s="507">
        <v>3.1013500000000001</v>
      </c>
      <c r="AX25" s="507">
        <v>3.1013500000000001</v>
      </c>
      <c r="AY25" s="507">
        <v>3.8704799999999993</v>
      </c>
      <c r="AZ25" s="507">
        <v>3.8704799999999993</v>
      </c>
      <c r="BA25" s="507">
        <v>3.8704799999999993</v>
      </c>
      <c r="BB25" s="503">
        <v>31.616445000000002</v>
      </c>
      <c r="BC25" s="530">
        <v>2.7283499999999998</v>
      </c>
      <c r="BD25" s="530">
        <v>2.7283499999999998</v>
      </c>
      <c r="BE25" s="530">
        <v>2.7283499999999998</v>
      </c>
      <c r="BF25" s="530">
        <v>2.8776549999999999</v>
      </c>
      <c r="BG25" s="530">
        <v>2.8776549999999999</v>
      </c>
      <c r="BH25" s="507">
        <v>2.8776549999999999</v>
      </c>
      <c r="BI25" s="507">
        <v>2.4978799999999999</v>
      </c>
      <c r="BJ25" s="507">
        <v>2.4978799999999999</v>
      </c>
      <c r="BK25" s="507">
        <v>2.4978799999999999</v>
      </c>
      <c r="BL25" s="507">
        <v>2.43493</v>
      </c>
      <c r="BM25" s="507">
        <v>2.43493</v>
      </c>
      <c r="BN25" s="507">
        <v>2.43493</v>
      </c>
      <c r="BO25" s="503">
        <v>15.678748999999982</v>
      </c>
      <c r="BP25" s="530">
        <v>1.4380299999999999</v>
      </c>
      <c r="BQ25" s="530">
        <v>1.4380299999999999</v>
      </c>
      <c r="BR25" s="530">
        <v>1.4380299999999999</v>
      </c>
      <c r="BS25" s="530">
        <v>1.1005433333333301</v>
      </c>
      <c r="BT25" s="530">
        <v>1.1005433333333301</v>
      </c>
      <c r="BU25" s="507">
        <v>1.1005433333333301</v>
      </c>
      <c r="BV25" s="507">
        <v>1.1770879999999999</v>
      </c>
      <c r="BW25" s="507">
        <v>1.1770879999999999</v>
      </c>
      <c r="BX25" s="507">
        <v>1.1770879999999999</v>
      </c>
      <c r="BY25" s="507">
        <v>1.5105883333333301</v>
      </c>
      <c r="BZ25" s="507">
        <v>1.5105883333333301</v>
      </c>
      <c r="CA25" s="507">
        <v>1.5105883333333301</v>
      </c>
      <c r="CB25" s="503">
        <v>25.323920000000001</v>
      </c>
      <c r="CC25" s="530">
        <v>1.6669189999999998</v>
      </c>
      <c r="CD25" s="530">
        <v>1.6669189999999998</v>
      </c>
      <c r="CE25" s="530">
        <v>1.6669189999999998</v>
      </c>
      <c r="CF25" s="530">
        <v>2.1335176666666702</v>
      </c>
      <c r="CG25" s="530">
        <v>2.1335176666666702</v>
      </c>
      <c r="CH25" s="507">
        <v>2.1335176666666702</v>
      </c>
      <c r="CI25" s="507">
        <v>1.86374066666667</v>
      </c>
      <c r="CJ25" s="507">
        <v>1.86374066666667</v>
      </c>
      <c r="CK25" s="507">
        <v>1.86374066666667</v>
      </c>
      <c r="CL25" s="507">
        <v>2.7771293333333293</v>
      </c>
      <c r="CM25" s="507">
        <v>2.7771293333333293</v>
      </c>
      <c r="CN25" s="507">
        <v>2.7771293333333293</v>
      </c>
      <c r="CO25" s="503">
        <v>44.129798999999991</v>
      </c>
      <c r="CP25" s="530">
        <v>2.1973180000000001</v>
      </c>
      <c r="CQ25" s="530">
        <v>1.9369450000000001</v>
      </c>
      <c r="CR25" s="530">
        <v>4.2905449999999998</v>
      </c>
      <c r="CS25" s="530">
        <v>2.9956860000000001</v>
      </c>
      <c r="CT25" s="530">
        <v>3.6195239999999997</v>
      </c>
      <c r="CU25" s="507">
        <v>13.352970000000001</v>
      </c>
      <c r="CV25" s="507">
        <v>3.2645420000000001</v>
      </c>
      <c r="CW25" s="507">
        <v>4.0351089999999994</v>
      </c>
      <c r="CX25" s="507">
        <v>2.2406429999999999</v>
      </c>
      <c r="CY25" s="507">
        <v>2.2982939999999998</v>
      </c>
      <c r="CZ25" s="507">
        <v>1.9093859999999998</v>
      </c>
      <c r="DA25" s="507">
        <v>1.988837</v>
      </c>
      <c r="DB25" s="503">
        <v>19.374130999999995</v>
      </c>
      <c r="DC25" s="530">
        <v>1.4552669999999999</v>
      </c>
      <c r="DD25" s="530">
        <v>2.3956849999999998</v>
      </c>
      <c r="DE25" s="530">
        <v>1.7801629999999999</v>
      </c>
      <c r="DF25" s="530">
        <v>1.09453</v>
      </c>
      <c r="DG25" s="530">
        <v>1.4425330000000001</v>
      </c>
      <c r="DH25" s="507">
        <v>1.2246439999999998</v>
      </c>
      <c r="DI25" s="507">
        <v>2.011158</v>
      </c>
      <c r="DJ25" s="507">
        <v>1.2374989999999999</v>
      </c>
      <c r="DK25" s="507">
        <v>2.0587409999999999</v>
      </c>
      <c r="DL25" s="507">
        <v>1.822011</v>
      </c>
      <c r="DM25" s="507">
        <v>1.570368</v>
      </c>
      <c r="DN25" s="507">
        <v>1.2815319999999999</v>
      </c>
      <c r="DO25" s="503">
        <v>41.059089999999998</v>
      </c>
      <c r="DP25" s="530">
        <v>1.502216</v>
      </c>
      <c r="DQ25" s="530">
        <v>1.0637539999999999</v>
      </c>
      <c r="DR25" s="530">
        <v>4.8306230000000001</v>
      </c>
      <c r="DS25" s="530">
        <v>4.2975240000000001</v>
      </c>
      <c r="DT25" s="530">
        <v>3.8496249999999996</v>
      </c>
      <c r="DU25" s="507">
        <v>4.1010260000000001</v>
      </c>
      <c r="DV25" s="507">
        <v>4.1544409999999994</v>
      </c>
      <c r="DW25" s="507">
        <v>5.2685519999999997</v>
      </c>
      <c r="DX25" s="507">
        <v>3.808881</v>
      </c>
      <c r="DY25" s="507">
        <v>3.0964040000000002</v>
      </c>
      <c r="DZ25" s="507">
        <v>2.5105369999999998</v>
      </c>
      <c r="EA25" s="507">
        <v>2.575507</v>
      </c>
      <c r="EB25" s="503">
        <v>23.342053</v>
      </c>
      <c r="EC25" s="530">
        <v>1.90347</v>
      </c>
      <c r="ED25" s="530">
        <v>2.0319739999999999</v>
      </c>
      <c r="EE25" s="530">
        <v>3.1757420000000001</v>
      </c>
      <c r="EF25" s="530">
        <v>2.3705819999999997</v>
      </c>
      <c r="EG25" s="530">
        <v>1.6569389999999999</v>
      </c>
      <c r="EH25" s="507">
        <v>1.476891</v>
      </c>
      <c r="EI25" s="507">
        <v>2.105677</v>
      </c>
      <c r="EJ25" s="507">
        <v>2.0267109999999997</v>
      </c>
      <c r="EK25" s="507">
        <v>1.6540279999999998</v>
      </c>
      <c r="EL25" s="507">
        <v>1.8211849999999998</v>
      </c>
      <c r="EM25" s="507">
        <v>1.460432</v>
      </c>
      <c r="EN25" s="507">
        <v>1.6584219999999998</v>
      </c>
      <c r="EO25" s="503">
        <v>39.344140999999993</v>
      </c>
      <c r="EP25" s="530">
        <v>2.1376040000000001</v>
      </c>
      <c r="EQ25" s="530">
        <v>2.5770479999999996</v>
      </c>
      <c r="ER25" s="530">
        <v>4.9270249999999995</v>
      </c>
      <c r="ES25" s="530">
        <v>4.0138189999999998</v>
      </c>
      <c r="ET25" s="530">
        <v>3.2213479999999999</v>
      </c>
      <c r="EU25" s="507">
        <v>2.7020979999999999</v>
      </c>
      <c r="EV25" s="507">
        <v>7.5469889999999999</v>
      </c>
      <c r="EW25" s="507">
        <v>2.5651579999999994</v>
      </c>
      <c r="EX25" s="507">
        <v>2.6029119999999999</v>
      </c>
      <c r="EY25" s="507">
        <v>2.2963480000000001</v>
      </c>
      <c r="EZ25" s="507">
        <v>2.1426569999999998</v>
      </c>
      <c r="FA25" s="507">
        <v>2.611135</v>
      </c>
      <c r="FB25" s="503">
        <v>26.572168999999999</v>
      </c>
      <c r="FC25" s="530">
        <v>1.7672049999999999</v>
      </c>
      <c r="FD25" s="530">
        <v>1.2777229999999999</v>
      </c>
      <c r="FE25" s="530">
        <v>2.4335040000000001</v>
      </c>
      <c r="FF25" s="530">
        <v>3.0510390000000003</v>
      </c>
      <c r="FG25" s="530">
        <v>2.77766</v>
      </c>
      <c r="FH25" s="507">
        <v>2.279112</v>
      </c>
      <c r="FI25" s="507">
        <v>2.3196810000000001</v>
      </c>
      <c r="FJ25" s="507">
        <v>2.470027</v>
      </c>
      <c r="FK25" s="507">
        <v>1.9021599999999999</v>
      </c>
      <c r="FL25" s="507">
        <v>1.9410809999999998</v>
      </c>
      <c r="FM25" s="507">
        <v>2.002869</v>
      </c>
      <c r="FN25" s="507">
        <v>2.3501080000000001</v>
      </c>
      <c r="FO25" s="503">
        <v>38.120361999999993</v>
      </c>
      <c r="FP25" s="530">
        <v>1.5823969999999996</v>
      </c>
      <c r="FQ25" s="530">
        <v>2.3317269999999999</v>
      </c>
      <c r="FR25" s="530">
        <v>3.3439019999999999</v>
      </c>
      <c r="FS25" s="530">
        <v>3.157321</v>
      </c>
      <c r="FT25" s="530">
        <v>4.9251369999999994</v>
      </c>
      <c r="FU25" s="507">
        <v>2.674061</v>
      </c>
      <c r="FV25" s="507">
        <v>3.0430849999999996</v>
      </c>
      <c r="FW25" s="507">
        <v>4.8405449999999997</v>
      </c>
      <c r="FX25" s="507">
        <v>2.7104010000000001</v>
      </c>
      <c r="FY25" s="507">
        <v>4.814146</v>
      </c>
      <c r="FZ25" s="507">
        <v>2.1154850000000001</v>
      </c>
      <c r="GA25" s="507">
        <v>2.5821549999999998</v>
      </c>
      <c r="GB25" s="503">
        <v>61.876518000000004</v>
      </c>
      <c r="GC25" s="530">
        <v>2.8542000000000001</v>
      </c>
      <c r="GD25" s="530">
        <v>2.439381</v>
      </c>
      <c r="GE25" s="530">
        <v>3.278054</v>
      </c>
      <c r="GF25" s="530">
        <v>1.9092469999999999</v>
      </c>
      <c r="GG25" s="530">
        <v>4.6253669999999998</v>
      </c>
      <c r="GH25" s="507">
        <v>5.6476310000000005</v>
      </c>
      <c r="GI25" s="507">
        <v>18.345033000000001</v>
      </c>
      <c r="GJ25" s="507">
        <v>9.1411040000000003</v>
      </c>
      <c r="GK25" s="507">
        <v>2.223881</v>
      </c>
      <c r="GL25" s="507">
        <v>3.0653750000000004</v>
      </c>
      <c r="GM25" s="507">
        <v>4.4616939999999996</v>
      </c>
      <c r="GN25" s="507">
        <v>3.885551</v>
      </c>
    </row>
    <row r="26" spans="1:196" s="505" customFormat="1" ht="12.75" customHeight="1">
      <c r="A26" s="529" t="s">
        <v>3374</v>
      </c>
      <c r="B26" s="503">
        <v>0</v>
      </c>
      <c r="C26" s="530">
        <v>0</v>
      </c>
      <c r="D26" s="530">
        <v>0</v>
      </c>
      <c r="E26" s="530">
        <v>0</v>
      </c>
      <c r="F26" s="530">
        <v>0</v>
      </c>
      <c r="G26" s="530">
        <v>0</v>
      </c>
      <c r="H26" s="507">
        <v>0</v>
      </c>
      <c r="I26" s="507">
        <v>0</v>
      </c>
      <c r="J26" s="507">
        <v>0</v>
      </c>
      <c r="K26" s="507">
        <v>0</v>
      </c>
      <c r="L26" s="507">
        <v>0</v>
      </c>
      <c r="M26" s="507">
        <v>0</v>
      </c>
      <c r="N26" s="507">
        <v>0</v>
      </c>
      <c r="O26" s="503">
        <v>0.22386</v>
      </c>
      <c r="P26" s="530">
        <v>0</v>
      </c>
      <c r="Q26" s="530">
        <v>0</v>
      </c>
      <c r="R26" s="530">
        <v>0</v>
      </c>
      <c r="S26" s="530">
        <v>0</v>
      </c>
      <c r="T26" s="530">
        <v>0</v>
      </c>
      <c r="U26" s="507">
        <v>0</v>
      </c>
      <c r="V26" s="507">
        <v>1.7403333333333302E-2</v>
      </c>
      <c r="W26" s="507">
        <v>1.7403333333333302E-2</v>
      </c>
      <c r="X26" s="507">
        <v>1.7403333333333302E-2</v>
      </c>
      <c r="Y26" s="507">
        <v>5.72166666666667E-2</v>
      </c>
      <c r="Z26" s="507">
        <v>5.72166666666667E-2</v>
      </c>
      <c r="AA26" s="507">
        <v>5.72166666666667E-2</v>
      </c>
      <c r="AB26" s="503">
        <v>4.1429699999999992</v>
      </c>
      <c r="AC26" s="530">
        <v>8.8466666666666693E-2</v>
      </c>
      <c r="AD26" s="530">
        <v>8.8466666666666693E-2</v>
      </c>
      <c r="AE26" s="530">
        <v>8.8466666666666693E-2</v>
      </c>
      <c r="AF26" s="530">
        <v>0.15590000000000004</v>
      </c>
      <c r="AG26" s="530">
        <v>0.15590000000000004</v>
      </c>
      <c r="AH26" s="507">
        <v>0.15590000000000001</v>
      </c>
      <c r="AI26" s="507">
        <v>0.36895333333333302</v>
      </c>
      <c r="AJ26" s="507">
        <v>0.36895333333333302</v>
      </c>
      <c r="AK26" s="507">
        <v>0.36895333333333302</v>
      </c>
      <c r="AL26" s="507">
        <v>0.76767000000000007</v>
      </c>
      <c r="AM26" s="507">
        <v>0.76767000000000007</v>
      </c>
      <c r="AN26" s="507">
        <v>0.76767000000000007</v>
      </c>
      <c r="AO26" s="503">
        <v>6.3009600000000008</v>
      </c>
      <c r="AP26" s="530">
        <v>0.58401333333333294</v>
      </c>
      <c r="AQ26" s="530">
        <v>0.58401333333333294</v>
      </c>
      <c r="AR26" s="530">
        <v>0.58401333333333294</v>
      </c>
      <c r="AS26" s="530">
        <v>0.68771666666666709</v>
      </c>
      <c r="AT26" s="530">
        <v>0.68771666666666709</v>
      </c>
      <c r="AU26" s="507">
        <v>0.68771666666666709</v>
      </c>
      <c r="AV26" s="507">
        <v>0.26588000000000001</v>
      </c>
      <c r="AW26" s="507">
        <v>0.26588000000000001</v>
      </c>
      <c r="AX26" s="507">
        <v>0.26588000000000001</v>
      </c>
      <c r="AY26" s="507">
        <v>0.56271000000000004</v>
      </c>
      <c r="AZ26" s="507">
        <v>0.56271000000000004</v>
      </c>
      <c r="BA26" s="507">
        <v>0.56271000000000004</v>
      </c>
      <c r="BB26" s="503">
        <v>6.2305600000000014</v>
      </c>
      <c r="BC26" s="530">
        <v>0.49639666666666699</v>
      </c>
      <c r="BD26" s="530">
        <v>0.49639666666666699</v>
      </c>
      <c r="BE26" s="530">
        <v>0.49639666666666699</v>
      </c>
      <c r="BF26" s="530">
        <v>0.67298333333333293</v>
      </c>
      <c r="BG26" s="530">
        <v>0.67298333333333293</v>
      </c>
      <c r="BH26" s="507">
        <v>0.67298333333333293</v>
      </c>
      <c r="BI26" s="507">
        <v>0.40385666666666703</v>
      </c>
      <c r="BJ26" s="507">
        <v>0.40385666666666703</v>
      </c>
      <c r="BK26" s="507">
        <v>0.40385666666666703</v>
      </c>
      <c r="BL26" s="507">
        <v>0.50361666666666705</v>
      </c>
      <c r="BM26" s="507">
        <v>0.50361666666666705</v>
      </c>
      <c r="BN26" s="507">
        <v>0.50361666666666705</v>
      </c>
      <c r="BO26" s="503">
        <v>5.3575000000000026</v>
      </c>
      <c r="BP26" s="530">
        <v>0.42306666666666698</v>
      </c>
      <c r="BQ26" s="530">
        <v>0.42306666666666698</v>
      </c>
      <c r="BR26" s="530">
        <v>0.42306666666666698</v>
      </c>
      <c r="BS26" s="530">
        <v>0.39870466666666698</v>
      </c>
      <c r="BT26" s="530">
        <v>0.39870466666666698</v>
      </c>
      <c r="BU26" s="507">
        <v>0.39870466666666698</v>
      </c>
      <c r="BV26" s="507">
        <v>0.28533700000000001</v>
      </c>
      <c r="BW26" s="507">
        <v>0.28533700000000001</v>
      </c>
      <c r="BX26" s="507">
        <v>0.28533700000000001</v>
      </c>
      <c r="BY26" s="507">
        <v>0.67872500000000002</v>
      </c>
      <c r="BZ26" s="507">
        <v>0.67872500000000002</v>
      </c>
      <c r="CA26" s="507">
        <v>0.67872500000000002</v>
      </c>
      <c r="CB26" s="503">
        <v>7.6462749999999895</v>
      </c>
      <c r="CC26" s="530">
        <v>1.0477063333333301</v>
      </c>
      <c r="CD26" s="530">
        <v>1.0477063333333301</v>
      </c>
      <c r="CE26" s="530">
        <v>1.0477063333333301</v>
      </c>
      <c r="CF26" s="530">
        <v>0.55150500000000002</v>
      </c>
      <c r="CG26" s="530">
        <v>0.55150500000000002</v>
      </c>
      <c r="CH26" s="507">
        <v>0.55150500000000002</v>
      </c>
      <c r="CI26" s="507">
        <v>0.364321333333333</v>
      </c>
      <c r="CJ26" s="507">
        <v>0.364321333333333</v>
      </c>
      <c r="CK26" s="507">
        <v>0.364321333333333</v>
      </c>
      <c r="CL26" s="507">
        <v>0.58522566666666698</v>
      </c>
      <c r="CM26" s="507">
        <v>0.58522566666666698</v>
      </c>
      <c r="CN26" s="507">
        <v>0.58522566666666698</v>
      </c>
      <c r="CO26" s="503">
        <v>6.7492070000000002</v>
      </c>
      <c r="CP26" s="530">
        <v>0.53534899999999996</v>
      </c>
      <c r="CQ26" s="530">
        <v>0.61320399999999997</v>
      </c>
      <c r="CR26" s="530">
        <v>0.583673</v>
      </c>
      <c r="CS26" s="530">
        <v>0.47108100000000003</v>
      </c>
      <c r="CT26" s="530">
        <v>0.47263099999999997</v>
      </c>
      <c r="CU26" s="507">
        <v>0.47472699999999995</v>
      </c>
      <c r="CV26" s="507">
        <v>0.50022899999999992</v>
      </c>
      <c r="CW26" s="507">
        <v>0.488846</v>
      </c>
      <c r="CX26" s="507">
        <v>0.44708399999999998</v>
      </c>
      <c r="CY26" s="507">
        <v>0.55287299999999995</v>
      </c>
      <c r="CZ26" s="507">
        <v>0.47533200000000003</v>
      </c>
      <c r="DA26" s="507">
        <v>1.1341779999999999</v>
      </c>
      <c r="DB26" s="503">
        <v>8.248704</v>
      </c>
      <c r="DC26" s="530">
        <v>0.371201</v>
      </c>
      <c r="DD26" s="530">
        <v>0.99877499999999997</v>
      </c>
      <c r="DE26" s="530">
        <v>0.877413</v>
      </c>
      <c r="DF26" s="530">
        <v>0.89570099999999997</v>
      </c>
      <c r="DG26" s="530">
        <v>0.67372399999999999</v>
      </c>
      <c r="DH26" s="507">
        <v>0.6975960000000001</v>
      </c>
      <c r="DI26" s="507">
        <v>0.66578199999999998</v>
      </c>
      <c r="DJ26" s="507">
        <v>0.29929800000000001</v>
      </c>
      <c r="DK26" s="507">
        <v>0.57261699999999993</v>
      </c>
      <c r="DL26" s="507">
        <v>0.96766700000000005</v>
      </c>
      <c r="DM26" s="507">
        <v>0.40439399999999998</v>
      </c>
      <c r="DN26" s="507">
        <v>0.82453599999999994</v>
      </c>
      <c r="DO26" s="503">
        <v>4.736008</v>
      </c>
      <c r="DP26" s="530">
        <v>1.083021</v>
      </c>
      <c r="DQ26" s="530">
        <v>0.28161599999999998</v>
      </c>
      <c r="DR26" s="530">
        <v>0.24404199999999998</v>
      </c>
      <c r="DS26" s="530">
        <v>0.34901499999999996</v>
      </c>
      <c r="DT26" s="530">
        <v>0.40801000000000004</v>
      </c>
      <c r="DU26" s="507">
        <v>0.34016199999999996</v>
      </c>
      <c r="DV26" s="507">
        <v>0.42398199999999997</v>
      </c>
      <c r="DW26" s="507">
        <v>0.27556900000000001</v>
      </c>
      <c r="DX26" s="507">
        <v>0.25408799999999998</v>
      </c>
      <c r="DY26" s="507">
        <v>0.15856399999999998</v>
      </c>
      <c r="DZ26" s="507">
        <v>0.304394</v>
      </c>
      <c r="EA26" s="507">
        <v>0.61354500000000001</v>
      </c>
      <c r="EB26" s="503">
        <v>2.149486</v>
      </c>
      <c r="EC26" s="530">
        <v>0.21293900000000002</v>
      </c>
      <c r="ED26" s="530">
        <v>0.19567199999999998</v>
      </c>
      <c r="EE26" s="530">
        <v>6.4391000000000004E-2</v>
      </c>
      <c r="EF26" s="530">
        <v>0.22720599999999996</v>
      </c>
      <c r="EG26" s="530">
        <v>0.211697</v>
      </c>
      <c r="EH26" s="507">
        <v>0.21835499999999999</v>
      </c>
      <c r="EI26" s="507">
        <v>0.10163699999999999</v>
      </c>
      <c r="EJ26" s="507">
        <v>7.3995999999999992E-2</v>
      </c>
      <c r="EK26" s="507">
        <v>0.10840899999999999</v>
      </c>
      <c r="EL26" s="507">
        <v>0.28633500000000001</v>
      </c>
      <c r="EM26" s="507">
        <v>0.24779699999999999</v>
      </c>
      <c r="EN26" s="507">
        <v>0.20105199999999995</v>
      </c>
      <c r="EO26" s="503">
        <v>3.4676979999999999</v>
      </c>
      <c r="EP26" s="530">
        <v>9.6020999999999995E-2</v>
      </c>
      <c r="EQ26" s="530">
        <v>0.19081299999999998</v>
      </c>
      <c r="ER26" s="530">
        <v>5.1659999999999998E-2</v>
      </c>
      <c r="ES26" s="530">
        <v>0.19820999999999997</v>
      </c>
      <c r="ET26" s="530">
        <v>0.23278099999999999</v>
      </c>
      <c r="EU26" s="507">
        <v>0.28006700000000001</v>
      </c>
      <c r="EV26" s="507">
        <v>0.35035499999999997</v>
      </c>
      <c r="EW26" s="507">
        <v>0.17223399999999997</v>
      </c>
      <c r="EX26" s="507">
        <v>9.5868000000000009E-2</v>
      </c>
      <c r="EY26" s="507">
        <v>0.34465599999999996</v>
      </c>
      <c r="EZ26" s="507">
        <v>0.71993699999999994</v>
      </c>
      <c r="FA26" s="507">
        <v>0.73509599999999997</v>
      </c>
      <c r="FB26" s="503">
        <v>3.8878859999999995</v>
      </c>
      <c r="FC26" s="530">
        <v>0.17111799999999999</v>
      </c>
      <c r="FD26" s="530">
        <v>0.332202</v>
      </c>
      <c r="FE26" s="530">
        <v>0.29236000000000001</v>
      </c>
      <c r="FF26" s="530">
        <v>0.21671499999999999</v>
      </c>
      <c r="FG26" s="530">
        <v>0.16125299999999998</v>
      </c>
      <c r="FH26" s="507">
        <v>0.19730999999999999</v>
      </c>
      <c r="FI26" s="507">
        <v>0.60507499999999992</v>
      </c>
      <c r="FJ26" s="507">
        <v>0.58467000000000002</v>
      </c>
      <c r="FK26" s="507">
        <v>0.31223200000000001</v>
      </c>
      <c r="FL26" s="507">
        <v>0.28089399999999998</v>
      </c>
      <c r="FM26" s="507">
        <v>0.44622200000000001</v>
      </c>
      <c r="FN26" s="507">
        <v>0.28783500000000001</v>
      </c>
      <c r="FO26" s="503">
        <v>7.3381759999999989</v>
      </c>
      <c r="FP26" s="530">
        <v>0.1978</v>
      </c>
      <c r="FQ26" s="530">
        <v>0.24732499999999999</v>
      </c>
      <c r="FR26" s="530">
        <v>0.29410599999999998</v>
      </c>
      <c r="FS26" s="530">
        <v>0.36412700000000003</v>
      </c>
      <c r="FT26" s="530">
        <v>0.82991899999999996</v>
      </c>
      <c r="FU26" s="507">
        <v>2.2993779999999999</v>
      </c>
      <c r="FV26" s="507">
        <v>0.62220799999999998</v>
      </c>
      <c r="FW26" s="507">
        <v>0.29250899999999996</v>
      </c>
      <c r="FX26" s="507">
        <v>0.25448599999999999</v>
      </c>
      <c r="FY26" s="507">
        <v>0.53186499999999992</v>
      </c>
      <c r="FZ26" s="507">
        <v>0.57174000000000003</v>
      </c>
      <c r="GA26" s="507">
        <v>0.83271299999999993</v>
      </c>
      <c r="GB26" s="503">
        <v>10.973279</v>
      </c>
      <c r="GC26" s="530">
        <v>0.59891399999999995</v>
      </c>
      <c r="GD26" s="530">
        <v>1.080255</v>
      </c>
      <c r="GE26" s="530">
        <v>0.34220899999999999</v>
      </c>
      <c r="GF26" s="530">
        <v>0.89998999999999996</v>
      </c>
      <c r="GG26" s="530">
        <v>1.24868</v>
      </c>
      <c r="GH26" s="507">
        <v>0.80125599999999997</v>
      </c>
      <c r="GI26" s="507">
        <v>0.7732389999999999</v>
      </c>
      <c r="GJ26" s="507">
        <v>0.79353200000000002</v>
      </c>
      <c r="GK26" s="507">
        <v>0.98008399999999996</v>
      </c>
      <c r="GL26" s="507">
        <v>0.82306999999999997</v>
      </c>
      <c r="GM26" s="507">
        <v>1.2322629999999999</v>
      </c>
      <c r="GN26" s="507">
        <v>1.3997870000000001</v>
      </c>
    </row>
    <row r="27" spans="1:196" s="505" customFormat="1" ht="12.75" customHeight="1">
      <c r="A27" s="529" t="s">
        <v>3375</v>
      </c>
      <c r="B27" s="503">
        <v>0</v>
      </c>
      <c r="C27" s="530">
        <v>0</v>
      </c>
      <c r="D27" s="530">
        <v>0</v>
      </c>
      <c r="E27" s="530">
        <v>0</v>
      </c>
      <c r="F27" s="530">
        <v>0</v>
      </c>
      <c r="G27" s="530">
        <v>0</v>
      </c>
      <c r="H27" s="507">
        <v>0</v>
      </c>
      <c r="I27" s="507">
        <v>0</v>
      </c>
      <c r="J27" s="507">
        <v>0</v>
      </c>
      <c r="K27" s="507">
        <v>0</v>
      </c>
      <c r="L27" s="507">
        <v>0</v>
      </c>
      <c r="M27" s="507">
        <v>0</v>
      </c>
      <c r="N27" s="507">
        <v>0</v>
      </c>
      <c r="O27" s="503">
        <v>3.3850999999999978</v>
      </c>
      <c r="P27" s="530">
        <v>0</v>
      </c>
      <c r="Q27" s="530">
        <v>0</v>
      </c>
      <c r="R27" s="530">
        <v>0</v>
      </c>
      <c r="S27" s="530">
        <v>0</v>
      </c>
      <c r="T27" s="530">
        <v>0</v>
      </c>
      <c r="U27" s="507">
        <v>0</v>
      </c>
      <c r="V27" s="507">
        <v>0.34653333333333303</v>
      </c>
      <c r="W27" s="507">
        <v>0.34653333333333303</v>
      </c>
      <c r="X27" s="507">
        <v>0.34653333333333303</v>
      </c>
      <c r="Y27" s="507">
        <v>0.78183333333333294</v>
      </c>
      <c r="Z27" s="507">
        <v>0.78183333333333294</v>
      </c>
      <c r="AA27" s="507">
        <v>0.78183333333333294</v>
      </c>
      <c r="AB27" s="503">
        <v>3.2193200000000011</v>
      </c>
      <c r="AC27" s="530">
        <v>0.41428666666666703</v>
      </c>
      <c r="AD27" s="530">
        <v>0.41428666666666703</v>
      </c>
      <c r="AE27" s="530">
        <v>0.41428666666666703</v>
      </c>
      <c r="AF27" s="530">
        <v>0.260506666666667</v>
      </c>
      <c r="AG27" s="530">
        <v>0.260506666666667</v>
      </c>
      <c r="AH27" s="507">
        <v>0.260506666666667</v>
      </c>
      <c r="AI27" s="507">
        <v>0.18863100000000002</v>
      </c>
      <c r="AJ27" s="507">
        <v>0.18863100000000002</v>
      </c>
      <c r="AK27" s="507">
        <v>0.18863100000000002</v>
      </c>
      <c r="AL27" s="507">
        <v>0.20968233333333297</v>
      </c>
      <c r="AM27" s="507">
        <v>0.20968233333333297</v>
      </c>
      <c r="AN27" s="507">
        <v>0.20968233333333297</v>
      </c>
      <c r="AO27" s="503">
        <v>5.2520600000000064</v>
      </c>
      <c r="AP27" s="530">
        <v>0.17678833333333299</v>
      </c>
      <c r="AQ27" s="530">
        <v>0.17678833333333299</v>
      </c>
      <c r="AR27" s="530">
        <v>0.17678833333333299</v>
      </c>
      <c r="AS27" s="530">
        <v>0.37579833333333296</v>
      </c>
      <c r="AT27" s="530">
        <v>0.37579833333333296</v>
      </c>
      <c r="AU27" s="507">
        <v>0.37579833333333296</v>
      </c>
      <c r="AV27" s="507">
        <v>0.18513333333333301</v>
      </c>
      <c r="AW27" s="507">
        <v>0.18513333333333301</v>
      </c>
      <c r="AX27" s="507">
        <v>0.18513333333333301</v>
      </c>
      <c r="AY27" s="507">
        <v>1.0129666666666701</v>
      </c>
      <c r="AZ27" s="507">
        <v>1.0129666666666701</v>
      </c>
      <c r="BA27" s="507">
        <v>1.0129666666666701</v>
      </c>
      <c r="BB27" s="503">
        <v>7.9617590000000096</v>
      </c>
      <c r="BC27" s="530">
        <v>0.65906000000000009</v>
      </c>
      <c r="BD27" s="530">
        <v>0.65906000000000009</v>
      </c>
      <c r="BE27" s="530">
        <v>0.65906000000000009</v>
      </c>
      <c r="BF27" s="530">
        <v>0.27870333333333303</v>
      </c>
      <c r="BG27" s="530">
        <v>0.27870333333333303</v>
      </c>
      <c r="BH27" s="507">
        <v>0.27870333333333303</v>
      </c>
      <c r="BI27" s="507">
        <v>0.31730666666666701</v>
      </c>
      <c r="BJ27" s="507">
        <v>0.31730666666666701</v>
      </c>
      <c r="BK27" s="507">
        <v>0.31730666666666701</v>
      </c>
      <c r="BL27" s="507">
        <v>1.3988496666666699</v>
      </c>
      <c r="BM27" s="507">
        <v>1.3988496666666699</v>
      </c>
      <c r="BN27" s="507">
        <v>1.3988496666666699</v>
      </c>
      <c r="BO27" s="503">
        <v>7.3706449999999988</v>
      </c>
      <c r="BP27" s="530">
        <v>1.3104499999999999</v>
      </c>
      <c r="BQ27" s="530">
        <v>1.3104499999999999</v>
      </c>
      <c r="BR27" s="530">
        <v>1.3104499999999999</v>
      </c>
      <c r="BS27" s="530">
        <v>0.25640766666666698</v>
      </c>
      <c r="BT27" s="530">
        <v>0.25640766666666698</v>
      </c>
      <c r="BU27" s="507">
        <v>0.25640766666666698</v>
      </c>
      <c r="BV27" s="507">
        <v>0.35462966666666701</v>
      </c>
      <c r="BW27" s="507">
        <v>0.35462966666666701</v>
      </c>
      <c r="BX27" s="507">
        <v>0.35462966666666701</v>
      </c>
      <c r="BY27" s="507">
        <v>0.53539433333333297</v>
      </c>
      <c r="BZ27" s="507">
        <v>0.53539433333333297</v>
      </c>
      <c r="CA27" s="507">
        <v>0.53539433333333297</v>
      </c>
      <c r="CB27" s="503">
        <v>4.6062499999999984</v>
      </c>
      <c r="CC27" s="530">
        <v>0.327226666666667</v>
      </c>
      <c r="CD27" s="530">
        <v>0.327226666666667</v>
      </c>
      <c r="CE27" s="530">
        <v>0.327226666666667</v>
      </c>
      <c r="CF27" s="530">
        <v>0.46890233333333309</v>
      </c>
      <c r="CG27" s="530">
        <v>0.46890233333333309</v>
      </c>
      <c r="CH27" s="507">
        <v>0.46890233333333309</v>
      </c>
      <c r="CI27" s="507">
        <v>0.41787033333333296</v>
      </c>
      <c r="CJ27" s="507">
        <v>0.41787033333333296</v>
      </c>
      <c r="CK27" s="507">
        <v>0.41787033333333296</v>
      </c>
      <c r="CL27" s="507">
        <v>0.321417333333333</v>
      </c>
      <c r="CM27" s="507">
        <v>0.321417333333333</v>
      </c>
      <c r="CN27" s="507">
        <v>0.321417333333333</v>
      </c>
      <c r="CO27" s="503">
        <v>7.1783019999999995</v>
      </c>
      <c r="CP27" s="530">
        <v>0.18876099999999998</v>
      </c>
      <c r="CQ27" s="530">
        <v>0.52670299999999992</v>
      </c>
      <c r="CR27" s="530">
        <v>0.39169599999999993</v>
      </c>
      <c r="CS27" s="530">
        <v>0.37128099999999997</v>
      </c>
      <c r="CT27" s="530">
        <v>0.49645099999999998</v>
      </c>
      <c r="CU27" s="507">
        <v>0.52967999999999993</v>
      </c>
      <c r="CV27" s="507">
        <v>0.24154499999999998</v>
      </c>
      <c r="CW27" s="507">
        <v>0.576291</v>
      </c>
      <c r="CX27" s="507">
        <v>0.472192</v>
      </c>
      <c r="CY27" s="507">
        <v>1.1711959999999999</v>
      </c>
      <c r="CZ27" s="507">
        <v>0.74397799999999992</v>
      </c>
      <c r="DA27" s="507">
        <v>1.4685279999999998</v>
      </c>
      <c r="DB27" s="503">
        <v>13.772036</v>
      </c>
      <c r="DC27" s="530">
        <v>0.59590799999999999</v>
      </c>
      <c r="DD27" s="530">
        <v>0.47742499999999999</v>
      </c>
      <c r="DE27" s="530">
        <v>0.93013699999999999</v>
      </c>
      <c r="DF27" s="530">
        <v>0.61353899999999995</v>
      </c>
      <c r="DG27" s="530">
        <v>0.62542199999999992</v>
      </c>
      <c r="DH27" s="507">
        <v>0.86968199999999996</v>
      </c>
      <c r="DI27" s="507">
        <v>0.73748499999999995</v>
      </c>
      <c r="DJ27" s="507">
        <v>1.087005</v>
      </c>
      <c r="DK27" s="507">
        <v>0.594055</v>
      </c>
      <c r="DL27" s="507">
        <v>1.5257779999999999</v>
      </c>
      <c r="DM27" s="507">
        <v>2.6635800000000001</v>
      </c>
      <c r="DN27" s="507">
        <v>3.0520200000000002</v>
      </c>
      <c r="DO27" s="503">
        <v>16.402038999999998</v>
      </c>
      <c r="DP27" s="530">
        <v>1.6203669999999999</v>
      </c>
      <c r="DQ27" s="530">
        <v>1.8290660000000001</v>
      </c>
      <c r="DR27" s="530">
        <v>1.332533</v>
      </c>
      <c r="DS27" s="530">
        <v>1.077596</v>
      </c>
      <c r="DT27" s="530">
        <v>1.034959</v>
      </c>
      <c r="DU27" s="507">
        <v>1.133975</v>
      </c>
      <c r="DV27" s="507">
        <v>1.245474</v>
      </c>
      <c r="DW27" s="507">
        <v>0.90123999999999993</v>
      </c>
      <c r="DX27" s="507">
        <v>0.517096</v>
      </c>
      <c r="DY27" s="507">
        <v>1.0302389999999999</v>
      </c>
      <c r="DZ27" s="507">
        <v>3.5619360000000002</v>
      </c>
      <c r="EA27" s="507">
        <v>1.1175580000000001</v>
      </c>
      <c r="EB27" s="503">
        <v>11.002469</v>
      </c>
      <c r="EC27" s="530">
        <v>0.801369</v>
      </c>
      <c r="ED27" s="530">
        <v>0.60957299999999992</v>
      </c>
      <c r="EE27" s="530">
        <v>0.38675199999999998</v>
      </c>
      <c r="EF27" s="530">
        <v>0.62733799999999995</v>
      </c>
      <c r="EG27" s="530">
        <v>0.63641999999999999</v>
      </c>
      <c r="EH27" s="507">
        <v>0.74378199999999994</v>
      </c>
      <c r="EI27" s="507">
        <v>0.75934000000000001</v>
      </c>
      <c r="EJ27" s="507">
        <v>0.88829199999999997</v>
      </c>
      <c r="EK27" s="507">
        <v>0.85020099999999998</v>
      </c>
      <c r="EL27" s="507">
        <v>1.636247</v>
      </c>
      <c r="EM27" s="507">
        <v>1.5001249999999999</v>
      </c>
      <c r="EN27" s="507">
        <v>1.5630299999999999</v>
      </c>
      <c r="EO27" s="503">
        <v>17.046073</v>
      </c>
      <c r="EP27" s="530">
        <v>1.014521</v>
      </c>
      <c r="EQ27" s="530">
        <v>0.82224500000000011</v>
      </c>
      <c r="ER27" s="530">
        <v>0.79219899999999999</v>
      </c>
      <c r="ES27" s="530">
        <v>1.5004959999999996</v>
      </c>
      <c r="ET27" s="530">
        <v>1.2655319999999999</v>
      </c>
      <c r="EU27" s="507">
        <v>0.77767399999999998</v>
      </c>
      <c r="EV27" s="507">
        <v>0.97036099999999992</v>
      </c>
      <c r="EW27" s="507">
        <v>1.0552569999999999</v>
      </c>
      <c r="EX27" s="507">
        <v>1.3945749999999999</v>
      </c>
      <c r="EY27" s="507">
        <v>3.0736439999999998</v>
      </c>
      <c r="EZ27" s="507">
        <v>2.7223430000000004</v>
      </c>
      <c r="FA27" s="507">
        <v>1.6572260000000001</v>
      </c>
      <c r="FB27" s="503">
        <v>18.177963999999999</v>
      </c>
      <c r="FC27" s="530">
        <v>1.1012899999999999</v>
      </c>
      <c r="FD27" s="530">
        <v>1.07318</v>
      </c>
      <c r="FE27" s="530">
        <v>0.74715500000000001</v>
      </c>
      <c r="FF27" s="530">
        <v>0.52617999999999998</v>
      </c>
      <c r="FG27" s="530">
        <v>0.49622899999999992</v>
      </c>
      <c r="FH27" s="507">
        <v>0.73250999999999999</v>
      </c>
      <c r="FI27" s="507">
        <v>0.87508199999999992</v>
      </c>
      <c r="FJ27" s="507">
        <v>1.1604079999999999</v>
      </c>
      <c r="FK27" s="507">
        <v>2.0984020000000001</v>
      </c>
      <c r="FL27" s="507">
        <v>3.2909310000000001</v>
      </c>
      <c r="FM27" s="507">
        <v>2.7012899999999997</v>
      </c>
      <c r="FN27" s="507">
        <v>3.3753069999999998</v>
      </c>
      <c r="FO27" s="503">
        <v>27.225625999999995</v>
      </c>
      <c r="FP27" s="530">
        <v>2.1675610000000001</v>
      </c>
      <c r="FQ27" s="530">
        <v>2.4446779999999997</v>
      </c>
      <c r="FR27" s="530">
        <v>2.0419689999999999</v>
      </c>
      <c r="FS27" s="530">
        <v>1.340436</v>
      </c>
      <c r="FT27" s="530">
        <v>1.3678820000000003</v>
      </c>
      <c r="FU27" s="507">
        <v>0.62461199999999995</v>
      </c>
      <c r="FV27" s="507">
        <v>1.2264079999999999</v>
      </c>
      <c r="FW27" s="507">
        <v>1.7202869999999999</v>
      </c>
      <c r="FX27" s="507">
        <v>0.62676900000000002</v>
      </c>
      <c r="FY27" s="507">
        <v>4.2275929999999997</v>
      </c>
      <c r="FZ27" s="507">
        <v>4.8725040000000002</v>
      </c>
      <c r="GA27" s="507">
        <v>4.564927</v>
      </c>
      <c r="GB27" s="503">
        <v>42.956672999999995</v>
      </c>
      <c r="GC27" s="530">
        <v>2.7062550000000001</v>
      </c>
      <c r="GD27" s="530">
        <v>2.1663429999999999</v>
      </c>
      <c r="GE27" s="530">
        <v>2.8433159999999997</v>
      </c>
      <c r="GF27" s="530">
        <v>1.7943129999999998</v>
      </c>
      <c r="GG27" s="530">
        <v>1.8083279999999999</v>
      </c>
      <c r="GH27" s="507">
        <v>1.7384139999999999</v>
      </c>
      <c r="GI27" s="507">
        <v>1.6995559999999998</v>
      </c>
      <c r="GJ27" s="507">
        <v>1.7013550000000002</v>
      </c>
      <c r="GK27" s="507">
        <v>3.8464879999999999</v>
      </c>
      <c r="GL27" s="507">
        <v>8.2496929999999988</v>
      </c>
      <c r="GM27" s="507">
        <v>9.6560050000000004</v>
      </c>
      <c r="GN27" s="507">
        <v>4.746607</v>
      </c>
    </row>
    <row r="28" spans="1:196" s="505" customFormat="1" ht="12.75" customHeight="1">
      <c r="A28" s="529" t="s">
        <v>3376</v>
      </c>
      <c r="B28" s="503">
        <v>0</v>
      </c>
      <c r="C28" s="530">
        <v>0</v>
      </c>
      <c r="D28" s="530">
        <v>0</v>
      </c>
      <c r="E28" s="530">
        <v>0</v>
      </c>
      <c r="F28" s="530">
        <v>0</v>
      </c>
      <c r="G28" s="530">
        <v>0</v>
      </c>
      <c r="H28" s="507">
        <v>0</v>
      </c>
      <c r="I28" s="507">
        <v>0</v>
      </c>
      <c r="J28" s="507">
        <v>0</v>
      </c>
      <c r="K28" s="507">
        <v>0</v>
      </c>
      <c r="L28" s="507">
        <v>0</v>
      </c>
      <c r="M28" s="507">
        <v>0</v>
      </c>
      <c r="N28" s="507">
        <v>0</v>
      </c>
      <c r="O28" s="503">
        <v>4.0330700000000004</v>
      </c>
      <c r="P28" s="530">
        <v>0</v>
      </c>
      <c r="Q28" s="530">
        <v>0</v>
      </c>
      <c r="R28" s="530">
        <v>0</v>
      </c>
      <c r="S28" s="530">
        <v>0</v>
      </c>
      <c r="T28" s="530">
        <v>0</v>
      </c>
      <c r="U28" s="507">
        <v>0</v>
      </c>
      <c r="V28" s="507">
        <v>0.59263666666666703</v>
      </c>
      <c r="W28" s="507">
        <v>0.59263666666666703</v>
      </c>
      <c r="X28" s="507">
        <v>0.59263666666666703</v>
      </c>
      <c r="Y28" s="507">
        <v>0.75171999999999994</v>
      </c>
      <c r="Z28" s="507">
        <v>0.75171999999999994</v>
      </c>
      <c r="AA28" s="507">
        <v>0.75171999999999994</v>
      </c>
      <c r="AB28" s="503">
        <v>1.4085799999999997</v>
      </c>
      <c r="AC28" s="530">
        <v>0</v>
      </c>
      <c r="AD28" s="530">
        <v>0</v>
      </c>
      <c r="AE28" s="530">
        <v>0</v>
      </c>
      <c r="AF28" s="530">
        <v>0</v>
      </c>
      <c r="AG28" s="530">
        <v>0</v>
      </c>
      <c r="AH28" s="507">
        <v>0</v>
      </c>
      <c r="AI28" s="507">
        <v>4.3666666666666702E-4</v>
      </c>
      <c r="AJ28" s="507">
        <v>4.3666666666666702E-4</v>
      </c>
      <c r="AK28" s="507">
        <v>4.3666666666666702E-4</v>
      </c>
      <c r="AL28" s="507">
        <v>0.4690899999999999</v>
      </c>
      <c r="AM28" s="507">
        <v>0.4690899999999999</v>
      </c>
      <c r="AN28" s="507">
        <v>0.4690899999999999</v>
      </c>
      <c r="AO28" s="503">
        <v>0.21087999999999998</v>
      </c>
      <c r="AP28" s="530">
        <v>0</v>
      </c>
      <c r="AQ28" s="530">
        <v>0</v>
      </c>
      <c r="AR28" s="530">
        <v>0</v>
      </c>
      <c r="AS28" s="530">
        <v>5.0333333333333295E-4</v>
      </c>
      <c r="AT28" s="530">
        <v>5.0333333333333295E-4</v>
      </c>
      <c r="AU28" s="507">
        <v>5.0333333333333295E-4</v>
      </c>
      <c r="AV28" s="507">
        <v>0</v>
      </c>
      <c r="AW28" s="507">
        <v>0</v>
      </c>
      <c r="AX28" s="507">
        <v>0</v>
      </c>
      <c r="AY28" s="507">
        <v>6.9789999999999991E-2</v>
      </c>
      <c r="AZ28" s="507">
        <v>6.9789999999999991E-2</v>
      </c>
      <c r="BA28" s="507">
        <v>6.9789999999999991E-2</v>
      </c>
      <c r="BB28" s="503">
        <v>0.11899999999999981</v>
      </c>
      <c r="BC28" s="530">
        <v>1.3366666666666698E-3</v>
      </c>
      <c r="BD28" s="530">
        <v>1.3366666666666698E-3</v>
      </c>
      <c r="BE28" s="530">
        <v>1.3366666666666698E-3</v>
      </c>
      <c r="BF28" s="530">
        <v>1.1853333333333301E-2</v>
      </c>
      <c r="BG28" s="530">
        <v>1.1853333333333301E-2</v>
      </c>
      <c r="BH28" s="507">
        <v>1.1853333333333301E-2</v>
      </c>
      <c r="BI28" s="507">
        <v>2.5143333333333306E-2</v>
      </c>
      <c r="BJ28" s="507">
        <v>2.5143333333333306E-2</v>
      </c>
      <c r="BK28" s="507">
        <v>2.5143333333333306E-2</v>
      </c>
      <c r="BL28" s="507">
        <v>1.33333333333333E-3</v>
      </c>
      <c r="BM28" s="507">
        <v>1.33333333333333E-3</v>
      </c>
      <c r="BN28" s="507">
        <v>1.33333333333333E-3</v>
      </c>
      <c r="BO28" s="503">
        <v>4.8780000000000004E-2</v>
      </c>
      <c r="BP28" s="530">
        <v>3.8833333333333302E-3</v>
      </c>
      <c r="BQ28" s="530">
        <v>3.8833333333333302E-3</v>
      </c>
      <c r="BR28" s="530">
        <v>3.8833333333333302E-3</v>
      </c>
      <c r="BS28" s="530">
        <v>4.0000000000000003E-5</v>
      </c>
      <c r="BT28" s="530">
        <v>4.0000000000000003E-5</v>
      </c>
      <c r="BU28" s="507">
        <v>4.0000000000000003E-5</v>
      </c>
      <c r="BV28" s="507">
        <v>7.79E-3</v>
      </c>
      <c r="BW28" s="507">
        <v>7.79E-3</v>
      </c>
      <c r="BX28" s="507">
        <v>7.79E-3</v>
      </c>
      <c r="BY28" s="507">
        <v>4.5466666666666702E-3</v>
      </c>
      <c r="BZ28" s="507">
        <v>4.5466666666666702E-3</v>
      </c>
      <c r="CA28" s="507">
        <v>4.5466666666666702E-3</v>
      </c>
      <c r="CB28" s="503">
        <v>0.25822999999999985</v>
      </c>
      <c r="CC28" s="530">
        <v>4.0539999999999994E-3</v>
      </c>
      <c r="CD28" s="530">
        <v>4.0539999999999994E-3</v>
      </c>
      <c r="CE28" s="530">
        <v>4.0539999999999994E-3</v>
      </c>
      <c r="CF28" s="530">
        <v>5.7659333333333306E-2</v>
      </c>
      <c r="CG28" s="530">
        <v>5.7659333333333306E-2</v>
      </c>
      <c r="CH28" s="507">
        <v>5.7659333333333306E-2</v>
      </c>
      <c r="CI28" s="507">
        <v>1.7278333333333302E-2</v>
      </c>
      <c r="CJ28" s="507">
        <v>1.7278333333333302E-2</v>
      </c>
      <c r="CK28" s="507">
        <v>1.7278333333333302E-2</v>
      </c>
      <c r="CL28" s="507">
        <v>7.0849999999999993E-3</v>
      </c>
      <c r="CM28" s="507">
        <v>7.0849999999999993E-3</v>
      </c>
      <c r="CN28" s="507">
        <v>7.0849999999999993E-3</v>
      </c>
      <c r="CO28" s="503">
        <v>0.122487</v>
      </c>
      <c r="CP28" s="530">
        <v>5.8340000000000006E-3</v>
      </c>
      <c r="CQ28" s="530">
        <v>1.6334999999999999E-2</v>
      </c>
      <c r="CR28" s="530">
        <v>1.763E-3</v>
      </c>
      <c r="CS28" s="530">
        <v>3.8199999999999996E-4</v>
      </c>
      <c r="CT28" s="530">
        <v>3.8100000000000005E-4</v>
      </c>
      <c r="CU28" s="507">
        <v>3.0896E-2</v>
      </c>
      <c r="CV28" s="507">
        <v>2.7799999999999998E-4</v>
      </c>
      <c r="CW28" s="507">
        <v>2.4381999999999997E-2</v>
      </c>
      <c r="CX28" s="507">
        <v>1.0102E-2</v>
      </c>
      <c r="CY28" s="507">
        <v>1.0728E-2</v>
      </c>
      <c r="CZ28" s="507">
        <v>2.1295999999999999E-2</v>
      </c>
      <c r="DA28" s="507">
        <v>1.0999999999999999E-4</v>
      </c>
      <c r="DB28" s="503">
        <v>1.1779539999999999</v>
      </c>
      <c r="DC28" s="530">
        <v>1.0761E-2</v>
      </c>
      <c r="DD28" s="530">
        <v>0</v>
      </c>
      <c r="DE28" s="530">
        <v>1.5659999999999999E-3</v>
      </c>
      <c r="DF28" s="530">
        <v>0.61434100000000003</v>
      </c>
      <c r="DG28" s="530">
        <v>0</v>
      </c>
      <c r="DH28" s="507">
        <v>2.0562999999999998E-2</v>
      </c>
      <c r="DI28" s="507">
        <v>9.859999999999999E-4</v>
      </c>
      <c r="DJ28" s="507">
        <v>0.43683299999999997</v>
      </c>
      <c r="DK28" s="507">
        <v>4.5723E-2</v>
      </c>
      <c r="DL28" s="507">
        <v>1.4832000000000001E-2</v>
      </c>
      <c r="DM28" s="507">
        <v>2.9616999999999994E-2</v>
      </c>
      <c r="DN28" s="507">
        <v>2.7320000000000001E-3</v>
      </c>
      <c r="DO28" s="503">
        <v>4.9057349999999991</v>
      </c>
      <c r="DP28" s="530">
        <v>4.6695999999999988E-2</v>
      </c>
      <c r="DQ28" s="530">
        <v>0</v>
      </c>
      <c r="DR28" s="530">
        <v>9.8019999999999999E-3</v>
      </c>
      <c r="DS28" s="530">
        <v>1.66E-4</v>
      </c>
      <c r="DT28" s="530">
        <v>0</v>
      </c>
      <c r="DU28" s="507">
        <v>0</v>
      </c>
      <c r="DV28" s="507">
        <v>4.5921139999999996</v>
      </c>
      <c r="DW28" s="507">
        <v>1.66E-4</v>
      </c>
      <c r="DX28" s="507">
        <v>0</v>
      </c>
      <c r="DY28" s="507">
        <v>3.0269000000000001E-2</v>
      </c>
      <c r="DZ28" s="507">
        <v>0.201293</v>
      </c>
      <c r="EA28" s="507">
        <v>2.5228999999999998E-2</v>
      </c>
      <c r="EB28" s="503">
        <v>30.977260000000001</v>
      </c>
      <c r="EC28" s="530">
        <v>2.019E-3</v>
      </c>
      <c r="ED28" s="530">
        <v>1.1332999999999999E-2</v>
      </c>
      <c r="EE28" s="530">
        <v>2.1156479999999998</v>
      </c>
      <c r="EF28" s="530">
        <v>4.6113979999999994</v>
      </c>
      <c r="EG28" s="530">
        <v>3.8633859999999998</v>
      </c>
      <c r="EH28" s="507">
        <v>1.762996</v>
      </c>
      <c r="EI28" s="507">
        <v>4.165413</v>
      </c>
      <c r="EJ28" s="507">
        <v>1.6779000000000002</v>
      </c>
      <c r="EK28" s="507">
        <v>3.4615959999999997</v>
      </c>
      <c r="EL28" s="507">
        <v>3.1403689999999993</v>
      </c>
      <c r="EM28" s="507">
        <v>9.3264E-2</v>
      </c>
      <c r="EN28" s="507">
        <v>6.0719379999999994</v>
      </c>
      <c r="EO28" s="503">
        <v>42.743475000000004</v>
      </c>
      <c r="EP28" s="530">
        <v>1.467187</v>
      </c>
      <c r="EQ28" s="530">
        <v>2.109658</v>
      </c>
      <c r="ER28" s="530">
        <v>8.4760609999999996</v>
      </c>
      <c r="ES28" s="530">
        <v>2.81413</v>
      </c>
      <c r="ET28" s="530">
        <v>3.497557</v>
      </c>
      <c r="EU28" s="507">
        <v>5.2481210000000003</v>
      </c>
      <c r="EV28" s="507">
        <v>2.7676289999999999</v>
      </c>
      <c r="EW28" s="507">
        <v>1.309949</v>
      </c>
      <c r="EX28" s="507">
        <v>4.5899559999999999</v>
      </c>
      <c r="EY28" s="507">
        <v>3.5033409999999998</v>
      </c>
      <c r="EZ28" s="507">
        <v>3.3219919999999998</v>
      </c>
      <c r="FA28" s="507">
        <v>3.6378940000000002</v>
      </c>
      <c r="FB28" s="503">
        <v>22.509667</v>
      </c>
      <c r="FC28" s="530">
        <v>1.584544</v>
      </c>
      <c r="FD28" s="530">
        <v>2.6882829999999998</v>
      </c>
      <c r="FE28" s="530">
        <v>2.6616269999999997</v>
      </c>
      <c r="FF28" s="530">
        <v>7.6250589999999985</v>
      </c>
      <c r="FG28" s="530">
        <v>3.5922589999999999</v>
      </c>
      <c r="FH28" s="507">
        <v>0.53355999999999992</v>
      </c>
      <c r="FI28" s="507">
        <v>0</v>
      </c>
      <c r="FJ28" s="507">
        <v>6.7299999999999999E-4</v>
      </c>
      <c r="FK28" s="507">
        <v>2.1199999999999999E-3</v>
      </c>
      <c r="FL28" s="507">
        <v>3.7853909999999997</v>
      </c>
      <c r="FM28" s="507">
        <v>0</v>
      </c>
      <c r="FN28" s="507">
        <v>3.6150999999999996E-2</v>
      </c>
      <c r="FO28" s="503">
        <v>0.21772600000000003</v>
      </c>
      <c r="FP28" s="530">
        <v>0</v>
      </c>
      <c r="FQ28" s="530">
        <v>0</v>
      </c>
      <c r="FR28" s="530">
        <v>0</v>
      </c>
      <c r="FS28" s="530">
        <v>8.6819999999999987E-3</v>
      </c>
      <c r="FT28" s="530">
        <v>0</v>
      </c>
      <c r="FU28" s="507">
        <v>3.192E-3</v>
      </c>
      <c r="FV28" s="507">
        <v>0</v>
      </c>
      <c r="FW28" s="507">
        <v>3.9220000000000001E-3</v>
      </c>
      <c r="FX28" s="507">
        <v>0</v>
      </c>
      <c r="FY28" s="507">
        <v>0.18120700000000001</v>
      </c>
      <c r="FZ28" s="507">
        <v>7.7490000000000007E-3</v>
      </c>
      <c r="GA28" s="507">
        <v>1.2973999999999999E-2</v>
      </c>
      <c r="GB28" s="503">
        <v>0.80494499999999991</v>
      </c>
      <c r="GC28" s="530">
        <v>2.4000000000000002E-3</v>
      </c>
      <c r="GD28" s="530">
        <v>9.7399999999999982E-4</v>
      </c>
      <c r="GE28" s="530">
        <v>1.0135999999999999E-2</v>
      </c>
      <c r="GF28" s="530">
        <v>2.8299999999999999E-4</v>
      </c>
      <c r="GG28" s="530">
        <v>0</v>
      </c>
      <c r="GH28" s="507">
        <v>5.7169999999999999E-3</v>
      </c>
      <c r="GI28" s="507">
        <v>7.5999999999999991E-5</v>
      </c>
      <c r="GJ28" s="507">
        <v>8.740000000000001E-4</v>
      </c>
      <c r="GK28" s="507">
        <v>0</v>
      </c>
      <c r="GL28" s="507">
        <v>0.132047</v>
      </c>
      <c r="GM28" s="507">
        <v>2.97E-3</v>
      </c>
      <c r="GN28" s="507">
        <v>0.64946799999999993</v>
      </c>
    </row>
    <row r="29" spans="1:196" s="505" customFormat="1" ht="12.75" customHeight="1">
      <c r="A29" s="533" t="s">
        <v>3377</v>
      </c>
      <c r="B29" s="503">
        <v>0</v>
      </c>
      <c r="C29" s="530">
        <v>0</v>
      </c>
      <c r="D29" s="530">
        <v>0</v>
      </c>
      <c r="E29" s="530">
        <v>0</v>
      </c>
      <c r="F29" s="530">
        <v>0</v>
      </c>
      <c r="G29" s="530">
        <v>0</v>
      </c>
      <c r="H29" s="507">
        <v>0</v>
      </c>
      <c r="I29" s="507">
        <v>0</v>
      </c>
      <c r="J29" s="507">
        <v>0</v>
      </c>
      <c r="K29" s="507">
        <v>0</v>
      </c>
      <c r="L29" s="507">
        <v>0</v>
      </c>
      <c r="M29" s="507">
        <v>0</v>
      </c>
      <c r="N29" s="507">
        <v>0</v>
      </c>
      <c r="O29" s="503">
        <v>0.516320000000001</v>
      </c>
      <c r="P29" s="530">
        <v>0</v>
      </c>
      <c r="Q29" s="530">
        <v>0</v>
      </c>
      <c r="R29" s="530">
        <v>0</v>
      </c>
      <c r="S29" s="530">
        <v>0</v>
      </c>
      <c r="T29" s="530">
        <v>0</v>
      </c>
      <c r="U29" s="507">
        <v>0</v>
      </c>
      <c r="V29" s="507">
        <v>0.13462666666666701</v>
      </c>
      <c r="W29" s="507">
        <v>0.13462666666666701</v>
      </c>
      <c r="X29" s="507">
        <v>0.13462666666666701</v>
      </c>
      <c r="Y29" s="507">
        <v>3.7479999999999999E-2</v>
      </c>
      <c r="Z29" s="507">
        <v>3.7479999999999999E-2</v>
      </c>
      <c r="AA29" s="507">
        <v>3.7479999999999999E-2</v>
      </c>
      <c r="AB29" s="503">
        <v>4.0094399999999997</v>
      </c>
      <c r="AC29" s="530">
        <v>1.16666666666667E-4</v>
      </c>
      <c r="AD29" s="530">
        <v>1.16666666666667E-4</v>
      </c>
      <c r="AE29" s="530">
        <v>1.16666666666667E-4</v>
      </c>
      <c r="AF29" s="530">
        <v>4.1913333333333289E-2</v>
      </c>
      <c r="AG29" s="530">
        <v>4.1913333333333289E-2</v>
      </c>
      <c r="AH29" s="507">
        <v>4.1913333333333289E-2</v>
      </c>
      <c r="AI29" s="507">
        <v>0.60463666666666704</v>
      </c>
      <c r="AJ29" s="507">
        <v>0.60463666666666704</v>
      </c>
      <c r="AK29" s="507">
        <v>0.60463666666666704</v>
      </c>
      <c r="AL29" s="507">
        <v>0.68981333333333295</v>
      </c>
      <c r="AM29" s="507">
        <v>0.68981333333333295</v>
      </c>
      <c r="AN29" s="507">
        <v>0.68981333333333295</v>
      </c>
      <c r="AO29" s="503">
        <v>17.610039999999991</v>
      </c>
      <c r="AP29" s="530">
        <v>1.2824633333333297</v>
      </c>
      <c r="AQ29" s="530">
        <v>1.2824633333333297</v>
      </c>
      <c r="AR29" s="530">
        <v>1.2824633333333297</v>
      </c>
      <c r="AS29" s="530">
        <v>1.0237766666666701</v>
      </c>
      <c r="AT29" s="530">
        <v>1.0237766666666701</v>
      </c>
      <c r="AU29" s="507">
        <v>1.0237766666666701</v>
      </c>
      <c r="AV29" s="507">
        <v>2.0322899999999997</v>
      </c>
      <c r="AW29" s="507">
        <v>2.0322899999999997</v>
      </c>
      <c r="AX29" s="507">
        <v>2.0322899999999997</v>
      </c>
      <c r="AY29" s="507">
        <v>1.53148333333333</v>
      </c>
      <c r="AZ29" s="507">
        <v>1.53148333333333</v>
      </c>
      <c r="BA29" s="507">
        <v>1.53148333333333</v>
      </c>
      <c r="BB29" s="503">
        <v>17.910356000000014</v>
      </c>
      <c r="BC29" s="530">
        <v>0.70109999999999995</v>
      </c>
      <c r="BD29" s="530">
        <v>0.70109999999999995</v>
      </c>
      <c r="BE29" s="530">
        <v>0.70109999999999995</v>
      </c>
      <c r="BF29" s="530">
        <v>2.0186899999999999</v>
      </c>
      <c r="BG29" s="530">
        <v>2.0186899999999999</v>
      </c>
      <c r="BH29" s="507">
        <v>2.0186899999999999</v>
      </c>
      <c r="BI29" s="507">
        <v>1.26324666666667</v>
      </c>
      <c r="BJ29" s="507">
        <v>1.26324666666667</v>
      </c>
      <c r="BK29" s="507">
        <v>1.26324666666667</v>
      </c>
      <c r="BL29" s="507">
        <v>1.987082</v>
      </c>
      <c r="BM29" s="507">
        <v>1.987082</v>
      </c>
      <c r="BN29" s="507">
        <v>1.987082</v>
      </c>
      <c r="BO29" s="503">
        <v>7.6405970000000103</v>
      </c>
      <c r="BP29" s="530">
        <v>0.52809333333333297</v>
      </c>
      <c r="BQ29" s="530">
        <v>0.52809333333333297</v>
      </c>
      <c r="BR29" s="530">
        <v>0.52809333333333297</v>
      </c>
      <c r="BS29" s="530">
        <v>1.94176866666667</v>
      </c>
      <c r="BT29" s="530">
        <v>1.94176866666667</v>
      </c>
      <c r="BU29" s="507">
        <v>1.94176866666667</v>
      </c>
      <c r="BV29" s="507">
        <v>4.8293333333333299E-2</v>
      </c>
      <c r="BW29" s="507">
        <v>4.8293333333333299E-2</v>
      </c>
      <c r="BX29" s="507">
        <v>4.8293333333333299E-2</v>
      </c>
      <c r="BY29" s="507">
        <v>2.87103333333333E-2</v>
      </c>
      <c r="BZ29" s="507">
        <v>2.87103333333333E-2</v>
      </c>
      <c r="CA29" s="507">
        <v>2.87103333333333E-2</v>
      </c>
      <c r="CB29" s="503">
        <v>11.18440600000001</v>
      </c>
      <c r="CC29" s="530">
        <v>7.0694999999999994E-2</v>
      </c>
      <c r="CD29" s="530">
        <v>7.0694999999999994E-2</v>
      </c>
      <c r="CE29" s="530">
        <v>7.0694999999999994E-2</v>
      </c>
      <c r="CF29" s="530">
        <v>2.0514006666666704</v>
      </c>
      <c r="CG29" s="530">
        <v>2.0514006666666704</v>
      </c>
      <c r="CH29" s="507">
        <v>2.0514006666666704</v>
      </c>
      <c r="CI29" s="507">
        <v>8.8279666666666687E-2</v>
      </c>
      <c r="CJ29" s="507">
        <v>8.8279666666666687E-2</v>
      </c>
      <c r="CK29" s="507">
        <v>8.8279666666666687E-2</v>
      </c>
      <c r="CL29" s="507">
        <v>1.51776</v>
      </c>
      <c r="CM29" s="507">
        <v>1.51776</v>
      </c>
      <c r="CN29" s="507">
        <v>1.51776</v>
      </c>
      <c r="CO29" s="503">
        <v>2.8148149999999998</v>
      </c>
      <c r="CP29" s="530">
        <v>9.5764000000000002E-2</v>
      </c>
      <c r="CQ29" s="530">
        <v>7.6647999999999994E-2</v>
      </c>
      <c r="CR29" s="530">
        <v>8.595899999999998E-2</v>
      </c>
      <c r="CS29" s="530">
        <v>0.43597299999999994</v>
      </c>
      <c r="CT29" s="530">
        <v>5.4092999999999988E-2</v>
      </c>
      <c r="CU29" s="507">
        <v>0.262438</v>
      </c>
      <c r="CV29" s="507">
        <v>0.65734700000000001</v>
      </c>
      <c r="CW29" s="507">
        <v>0.20857799999999999</v>
      </c>
      <c r="CX29" s="507">
        <v>0.32650799999999996</v>
      </c>
      <c r="CY29" s="507">
        <v>9.5653999999999989E-2</v>
      </c>
      <c r="CZ29" s="507">
        <v>0.12458399999999999</v>
      </c>
      <c r="DA29" s="507">
        <v>0.39126899999999998</v>
      </c>
      <c r="DB29" s="503">
        <v>7.1495540000000002</v>
      </c>
      <c r="DC29" s="530">
        <v>0.23587699999999998</v>
      </c>
      <c r="DD29" s="530">
        <v>0.14800099999999999</v>
      </c>
      <c r="DE29" s="530">
        <v>5.314E-2</v>
      </c>
      <c r="DF29" s="530">
        <v>1.5802999999999998E-2</v>
      </c>
      <c r="DG29" s="530">
        <v>0.32965899999999998</v>
      </c>
      <c r="DH29" s="507">
        <v>0.190026</v>
      </c>
      <c r="DI29" s="507">
        <v>0.18192599999999998</v>
      </c>
      <c r="DJ29" s="507">
        <v>2.1926999999999999E-2</v>
      </c>
      <c r="DK29" s="507">
        <v>1.5177000000000001E-2</v>
      </c>
      <c r="DL29" s="507">
        <v>1.415983</v>
      </c>
      <c r="DM29" s="507">
        <v>4.3102429999999998</v>
      </c>
      <c r="DN29" s="507">
        <v>0.23179200000000003</v>
      </c>
      <c r="DO29" s="503">
        <v>36.063687999999992</v>
      </c>
      <c r="DP29" s="530">
        <v>1.150123</v>
      </c>
      <c r="DQ29" s="530">
        <v>2.0669149999999998</v>
      </c>
      <c r="DR29" s="530">
        <v>2.089289</v>
      </c>
      <c r="DS29" s="530">
        <v>3.6158769999999998</v>
      </c>
      <c r="DT29" s="530">
        <v>2.3889830000000001</v>
      </c>
      <c r="DU29" s="507">
        <v>7.7720859999999989</v>
      </c>
      <c r="DV29" s="507">
        <v>2.9824599999999997</v>
      </c>
      <c r="DW29" s="507">
        <v>2.3727389999999997</v>
      </c>
      <c r="DX29" s="507">
        <v>3.6538199999999996</v>
      </c>
      <c r="DY29" s="507">
        <v>2.7983699999999998</v>
      </c>
      <c r="DZ29" s="507">
        <v>3.7494079999999999</v>
      </c>
      <c r="EA29" s="507">
        <v>1.4236179999999998</v>
      </c>
      <c r="EB29" s="503">
        <v>6.5150689999999996</v>
      </c>
      <c r="EC29" s="530">
        <v>2.3962529999999997</v>
      </c>
      <c r="ED29" s="530">
        <v>2.043253</v>
      </c>
      <c r="EE29" s="530">
        <v>0.19612299999999996</v>
      </c>
      <c r="EF29" s="530">
        <v>0.131519</v>
      </c>
      <c r="EG29" s="530">
        <v>8.3302999999999988E-2</v>
      </c>
      <c r="EH29" s="507">
        <v>0.40486199999999994</v>
      </c>
      <c r="EI29" s="507">
        <v>0.13032099999999999</v>
      </c>
      <c r="EJ29" s="507">
        <v>0.110634</v>
      </c>
      <c r="EK29" s="507">
        <v>0.106462</v>
      </c>
      <c r="EL29" s="507">
        <v>0.59146500000000002</v>
      </c>
      <c r="EM29" s="507">
        <v>0.20247499999999999</v>
      </c>
      <c r="EN29" s="507">
        <v>0.11839899999999998</v>
      </c>
      <c r="EO29" s="503">
        <v>3.230594</v>
      </c>
      <c r="EP29" s="530">
        <v>0.16603299999999999</v>
      </c>
      <c r="EQ29" s="530">
        <v>7.6622999999999997E-2</v>
      </c>
      <c r="ER29" s="530">
        <v>7.6562999999999992E-2</v>
      </c>
      <c r="ES29" s="530">
        <v>4.9805999999999996E-2</v>
      </c>
      <c r="ET29" s="530">
        <v>2.8055999999999998E-2</v>
      </c>
      <c r="EU29" s="507">
        <v>0.86681999999999992</v>
      </c>
      <c r="EV29" s="507">
        <v>0.17268</v>
      </c>
      <c r="EW29" s="507">
        <v>5.3894000000000004E-2</v>
      </c>
      <c r="EX29" s="507">
        <v>1.3832979999999997</v>
      </c>
      <c r="EY29" s="507">
        <v>0.10755699999999999</v>
      </c>
      <c r="EZ29" s="507">
        <v>0.106617</v>
      </c>
      <c r="FA29" s="507">
        <v>0.142647</v>
      </c>
      <c r="FB29" s="503">
        <v>3.2704820000000003</v>
      </c>
      <c r="FC29" s="530">
        <v>0.25356899999999999</v>
      </c>
      <c r="FD29" s="530">
        <v>0.51735699999999996</v>
      </c>
      <c r="FE29" s="530">
        <v>1.6982000000000001E-2</v>
      </c>
      <c r="FF29" s="530">
        <v>0.116864</v>
      </c>
      <c r="FG29" s="530">
        <v>0.52590099999999995</v>
      </c>
      <c r="FH29" s="507">
        <v>0.14354500000000001</v>
      </c>
      <c r="FI29" s="507">
        <v>7.8231999999999996E-2</v>
      </c>
      <c r="FJ29" s="507">
        <v>0.121617</v>
      </c>
      <c r="FK29" s="507">
        <v>0.120278</v>
      </c>
      <c r="FL29" s="507">
        <v>0.61442399999999997</v>
      </c>
      <c r="FM29" s="507">
        <v>0.38130699999999995</v>
      </c>
      <c r="FN29" s="507">
        <v>0.38040599999999997</v>
      </c>
      <c r="FO29" s="503">
        <v>6.0418079999999996</v>
      </c>
      <c r="FP29" s="530">
        <v>0.418821</v>
      </c>
      <c r="FQ29" s="530">
        <v>0.22461399999999998</v>
      </c>
      <c r="FR29" s="530">
        <v>0.294622</v>
      </c>
      <c r="FS29" s="530">
        <v>0.23406199999999999</v>
      </c>
      <c r="FT29" s="530">
        <v>0.136049</v>
      </c>
      <c r="FU29" s="507">
        <v>7.5812999999999992E-2</v>
      </c>
      <c r="FV29" s="507">
        <v>0.79199199999999992</v>
      </c>
      <c r="FW29" s="507">
        <v>0.38605899999999999</v>
      </c>
      <c r="FX29" s="507">
        <v>0.13184399999999999</v>
      </c>
      <c r="FY29" s="507">
        <v>1.213082</v>
      </c>
      <c r="FZ29" s="507">
        <v>1.5520499999999999</v>
      </c>
      <c r="GA29" s="507">
        <v>0.58279999999999998</v>
      </c>
      <c r="GB29" s="503">
        <v>4.090211</v>
      </c>
      <c r="GC29" s="530">
        <v>0.11085300000000001</v>
      </c>
      <c r="GD29" s="530">
        <v>0.27682099999999998</v>
      </c>
      <c r="GE29" s="530">
        <v>0.57578799999999997</v>
      </c>
      <c r="GF29" s="530">
        <v>0.46319899999999997</v>
      </c>
      <c r="GG29" s="530">
        <v>0.417184</v>
      </c>
      <c r="GH29" s="507">
        <v>0.34532999999999991</v>
      </c>
      <c r="GI29" s="507">
        <v>0.53427599999999997</v>
      </c>
      <c r="GJ29" s="507">
        <v>1.0263769999999999</v>
      </c>
      <c r="GK29" s="507">
        <v>0.204374</v>
      </c>
      <c r="GL29" s="507">
        <v>1.5783999999999999E-2</v>
      </c>
      <c r="GM29" s="507">
        <v>7.0562E-2</v>
      </c>
      <c r="GN29" s="507">
        <v>4.9662999999999992E-2</v>
      </c>
    </row>
    <row r="30" spans="1:196" s="505" customFormat="1" ht="12.75" customHeight="1">
      <c r="A30" s="529" t="s">
        <v>3378</v>
      </c>
      <c r="B30" s="503">
        <v>0</v>
      </c>
      <c r="C30" s="530">
        <v>0</v>
      </c>
      <c r="D30" s="530">
        <v>0</v>
      </c>
      <c r="E30" s="530">
        <v>0</v>
      </c>
      <c r="F30" s="530">
        <v>0</v>
      </c>
      <c r="G30" s="530">
        <v>0</v>
      </c>
      <c r="H30" s="507">
        <v>0</v>
      </c>
      <c r="I30" s="507">
        <v>0</v>
      </c>
      <c r="J30" s="507">
        <v>0</v>
      </c>
      <c r="K30" s="507">
        <v>0</v>
      </c>
      <c r="L30" s="507">
        <v>0</v>
      </c>
      <c r="M30" s="507">
        <v>0</v>
      </c>
      <c r="N30" s="507">
        <v>0</v>
      </c>
      <c r="O30" s="503">
        <v>1.2300410000000008</v>
      </c>
      <c r="P30" s="530">
        <v>0</v>
      </c>
      <c r="Q30" s="530">
        <v>0</v>
      </c>
      <c r="R30" s="530">
        <v>0</v>
      </c>
      <c r="S30" s="530">
        <v>0</v>
      </c>
      <c r="T30" s="530">
        <v>0</v>
      </c>
      <c r="U30" s="507">
        <v>0</v>
      </c>
      <c r="V30" s="507">
        <v>0.23454699999999998</v>
      </c>
      <c r="W30" s="507">
        <v>0.23454699999999998</v>
      </c>
      <c r="X30" s="507">
        <v>0.23454699999999998</v>
      </c>
      <c r="Y30" s="507">
        <v>0.17546666666666699</v>
      </c>
      <c r="Z30" s="507">
        <v>0.17546666666666699</v>
      </c>
      <c r="AA30" s="507">
        <v>0.17546666666666699</v>
      </c>
      <c r="AB30" s="503">
        <v>2.9980149999999952</v>
      </c>
      <c r="AC30" s="530">
        <v>0.29087033333333301</v>
      </c>
      <c r="AD30" s="530">
        <v>0.29087033333333301</v>
      </c>
      <c r="AE30" s="530">
        <v>0.29087033333333301</v>
      </c>
      <c r="AF30" s="530">
        <v>0.31880033333333302</v>
      </c>
      <c r="AG30" s="530">
        <v>0.31880033333333302</v>
      </c>
      <c r="AH30" s="507">
        <v>0.31880033333333302</v>
      </c>
      <c r="AI30" s="507">
        <v>0.16213333333333299</v>
      </c>
      <c r="AJ30" s="507">
        <v>0.16213333333333299</v>
      </c>
      <c r="AK30" s="507">
        <v>0.16213333333333299</v>
      </c>
      <c r="AL30" s="507">
        <v>0.22753433333333301</v>
      </c>
      <c r="AM30" s="507">
        <v>0.22753433333333301</v>
      </c>
      <c r="AN30" s="507">
        <v>0.22753433333333301</v>
      </c>
      <c r="AO30" s="503">
        <v>6.4985330000000019</v>
      </c>
      <c r="AP30" s="530">
        <v>9.9931333333333316E-2</v>
      </c>
      <c r="AQ30" s="530">
        <v>9.9931333333333316E-2</v>
      </c>
      <c r="AR30" s="530">
        <v>9.9931333333333316E-2</v>
      </c>
      <c r="AS30" s="530">
        <v>0.419729666666667</v>
      </c>
      <c r="AT30" s="530">
        <v>0.419729666666667</v>
      </c>
      <c r="AU30" s="507">
        <v>0.419729666666667</v>
      </c>
      <c r="AV30" s="507">
        <v>0.471656666666667</v>
      </c>
      <c r="AW30" s="507">
        <v>0.471656666666667</v>
      </c>
      <c r="AX30" s="507">
        <v>0.471656666666667</v>
      </c>
      <c r="AY30" s="507">
        <v>1.17486</v>
      </c>
      <c r="AZ30" s="507">
        <v>1.17486</v>
      </c>
      <c r="BA30" s="507">
        <v>1.17486</v>
      </c>
      <c r="BB30" s="503">
        <v>4.055727000000001</v>
      </c>
      <c r="BC30" s="530">
        <v>0.13260333333333299</v>
      </c>
      <c r="BD30" s="530">
        <v>0.13260333333333299</v>
      </c>
      <c r="BE30" s="530">
        <v>0.13260333333333299</v>
      </c>
      <c r="BF30" s="530">
        <v>0.84514466666666688</v>
      </c>
      <c r="BG30" s="530">
        <v>0.84514466666666688</v>
      </c>
      <c r="BH30" s="507">
        <v>0.84514466666666688</v>
      </c>
      <c r="BI30" s="507">
        <v>0.17027766666666699</v>
      </c>
      <c r="BJ30" s="507">
        <v>0.17027766666666699</v>
      </c>
      <c r="BK30" s="507">
        <v>0.17027766666666699</v>
      </c>
      <c r="BL30" s="507">
        <v>0.203883333333333</v>
      </c>
      <c r="BM30" s="507">
        <v>0.203883333333333</v>
      </c>
      <c r="BN30" s="507">
        <v>0.203883333333333</v>
      </c>
      <c r="BO30" s="503">
        <v>2.8654300000000008</v>
      </c>
      <c r="BP30" s="530">
        <v>0.12296999999999998</v>
      </c>
      <c r="BQ30" s="530">
        <v>0.12296999999999998</v>
      </c>
      <c r="BR30" s="530">
        <v>0.12296999999999998</v>
      </c>
      <c r="BS30" s="530">
        <v>0.32451999999999998</v>
      </c>
      <c r="BT30" s="530">
        <v>0.32451999999999998</v>
      </c>
      <c r="BU30" s="507">
        <v>0.32451999999999998</v>
      </c>
      <c r="BV30" s="507">
        <v>6.2636666666666688E-2</v>
      </c>
      <c r="BW30" s="507">
        <v>6.2636666666666688E-2</v>
      </c>
      <c r="BX30" s="507">
        <v>6.2636666666666688E-2</v>
      </c>
      <c r="BY30" s="507">
        <v>0.445016666666667</v>
      </c>
      <c r="BZ30" s="507">
        <v>0.445016666666667</v>
      </c>
      <c r="CA30" s="507">
        <v>0.445016666666667</v>
      </c>
      <c r="CB30" s="503">
        <v>2.375103999999999</v>
      </c>
      <c r="CC30" s="530">
        <v>0.130613333333333</v>
      </c>
      <c r="CD30" s="530">
        <v>0.130613333333333</v>
      </c>
      <c r="CE30" s="530">
        <v>0.130613333333333</v>
      </c>
      <c r="CF30" s="530">
        <v>0.29191933333333303</v>
      </c>
      <c r="CG30" s="530">
        <v>0.29191933333333303</v>
      </c>
      <c r="CH30" s="507">
        <v>0.29191933333333303</v>
      </c>
      <c r="CI30" s="507">
        <v>0.18272200000000002</v>
      </c>
      <c r="CJ30" s="507">
        <v>0.18272200000000002</v>
      </c>
      <c r="CK30" s="507">
        <v>0.18272200000000002</v>
      </c>
      <c r="CL30" s="507">
        <v>0.18644666666666701</v>
      </c>
      <c r="CM30" s="507">
        <v>0.18644666666666701</v>
      </c>
      <c r="CN30" s="507">
        <v>0.18644666666666701</v>
      </c>
      <c r="CO30" s="503">
        <v>4.492902</v>
      </c>
      <c r="CP30" s="530">
        <v>0.877444</v>
      </c>
      <c r="CQ30" s="530">
        <v>7.9031999999999991E-2</v>
      </c>
      <c r="CR30" s="530">
        <v>0.78816999999999993</v>
      </c>
      <c r="CS30" s="530">
        <v>0.23201999999999998</v>
      </c>
      <c r="CT30" s="530">
        <v>0.35924099999999998</v>
      </c>
      <c r="CU30" s="507">
        <v>0.65319700000000003</v>
      </c>
      <c r="CV30" s="507">
        <v>0.51625900000000002</v>
      </c>
      <c r="CW30" s="507">
        <v>0.27842299999999998</v>
      </c>
      <c r="CX30" s="507">
        <v>0.19883499999999998</v>
      </c>
      <c r="CY30" s="507">
        <v>0.14741699999999999</v>
      </c>
      <c r="CZ30" s="507">
        <v>0.21859700000000001</v>
      </c>
      <c r="DA30" s="507">
        <v>0.14426700000000001</v>
      </c>
      <c r="DB30" s="503">
        <v>1.5922669999999999</v>
      </c>
      <c r="DC30" s="530">
        <v>8.843899999999999E-2</v>
      </c>
      <c r="DD30" s="530">
        <v>6.1312999999999993E-2</v>
      </c>
      <c r="DE30" s="530">
        <v>7.7997999999999998E-2</v>
      </c>
      <c r="DF30" s="530">
        <v>2.7208999999999997E-2</v>
      </c>
      <c r="DG30" s="530">
        <v>0.199181</v>
      </c>
      <c r="DH30" s="507">
        <v>0.16164000000000001</v>
      </c>
      <c r="DI30" s="507">
        <v>0.14551500000000001</v>
      </c>
      <c r="DJ30" s="507">
        <v>0.318994</v>
      </c>
      <c r="DK30" s="507">
        <v>0.12433699999999998</v>
      </c>
      <c r="DL30" s="507">
        <v>0.227989</v>
      </c>
      <c r="DM30" s="507">
        <v>2.2342999999999998E-2</v>
      </c>
      <c r="DN30" s="507">
        <v>0.13730899999999999</v>
      </c>
      <c r="DO30" s="503">
        <v>4.4056449999999998</v>
      </c>
      <c r="DP30" s="530">
        <v>4.9985999999999996E-2</v>
      </c>
      <c r="DQ30" s="530">
        <v>0.12446399999999999</v>
      </c>
      <c r="DR30" s="530">
        <v>0.24137899999999998</v>
      </c>
      <c r="DS30" s="530">
        <v>0.40212300000000001</v>
      </c>
      <c r="DT30" s="530">
        <v>0.68870900000000002</v>
      </c>
      <c r="DU30" s="507">
        <v>0.37224599999999997</v>
      </c>
      <c r="DV30" s="507">
        <v>0.305149</v>
      </c>
      <c r="DW30" s="507">
        <v>0.31402599999999997</v>
      </c>
      <c r="DX30" s="507">
        <v>0.34829599999999999</v>
      </c>
      <c r="DY30" s="507">
        <v>0.39358399999999993</v>
      </c>
      <c r="DZ30" s="507">
        <v>0.62845600000000001</v>
      </c>
      <c r="EA30" s="507">
        <v>0.53722700000000001</v>
      </c>
      <c r="EB30" s="503">
        <v>6.1281360000000005</v>
      </c>
      <c r="EC30" s="530">
        <v>0.55538900000000002</v>
      </c>
      <c r="ED30" s="530">
        <v>0.56661099999999998</v>
      </c>
      <c r="EE30" s="530">
        <v>0.57172299999999998</v>
      </c>
      <c r="EF30" s="530">
        <v>0.89023999999999992</v>
      </c>
      <c r="EG30" s="530">
        <v>0.57862000000000002</v>
      </c>
      <c r="EH30" s="507">
        <v>1.0531519999999999</v>
      </c>
      <c r="EI30" s="507">
        <v>0.28910000000000002</v>
      </c>
      <c r="EJ30" s="507">
        <v>0.372695</v>
      </c>
      <c r="EK30" s="507">
        <v>0.23431999999999997</v>
      </c>
      <c r="EL30" s="507">
        <v>0.37443499999999991</v>
      </c>
      <c r="EM30" s="507">
        <v>0.36059099999999999</v>
      </c>
      <c r="EN30" s="507">
        <v>0.28126000000000001</v>
      </c>
      <c r="EO30" s="503">
        <v>8.0229710000000001</v>
      </c>
      <c r="EP30" s="530">
        <v>0.25464300000000001</v>
      </c>
      <c r="EQ30" s="530">
        <v>0.45487899999999998</v>
      </c>
      <c r="ER30" s="530">
        <v>0.34774499999999997</v>
      </c>
      <c r="ES30" s="530">
        <v>0.46519700000000003</v>
      </c>
      <c r="ET30" s="530">
        <v>0.46564499999999998</v>
      </c>
      <c r="EU30" s="507">
        <v>0.62769299999999995</v>
      </c>
      <c r="EV30" s="507">
        <v>0.97182099999999993</v>
      </c>
      <c r="EW30" s="507">
        <v>1.165637</v>
      </c>
      <c r="EX30" s="507">
        <v>0.52016899999999999</v>
      </c>
      <c r="EY30" s="507">
        <v>1.4553649999999998</v>
      </c>
      <c r="EZ30" s="507">
        <v>0.68130599999999997</v>
      </c>
      <c r="FA30" s="507">
        <v>0.61287099999999994</v>
      </c>
      <c r="FB30" s="503">
        <v>12.389702</v>
      </c>
      <c r="FC30" s="530">
        <v>0.46312199999999998</v>
      </c>
      <c r="FD30" s="530">
        <v>1.077634</v>
      </c>
      <c r="FE30" s="530">
        <v>1.280837</v>
      </c>
      <c r="FF30" s="530">
        <v>0.568052</v>
      </c>
      <c r="FG30" s="530">
        <v>0.56471300000000002</v>
      </c>
      <c r="FH30" s="507">
        <v>0.76035299999999995</v>
      </c>
      <c r="FI30" s="507">
        <v>1.8917929999999998</v>
      </c>
      <c r="FJ30" s="507">
        <v>0.64162999999999992</v>
      </c>
      <c r="FK30" s="507">
        <v>1.066924</v>
      </c>
      <c r="FL30" s="507">
        <v>0.63883699999999999</v>
      </c>
      <c r="FM30" s="507">
        <v>0.72784599999999999</v>
      </c>
      <c r="FN30" s="507">
        <v>2.7079610000000001</v>
      </c>
      <c r="FO30" s="503">
        <v>74.752125000000007</v>
      </c>
      <c r="FP30" s="530">
        <v>6.6134230000000001</v>
      </c>
      <c r="FQ30" s="530">
        <v>5.1918859999999993</v>
      </c>
      <c r="FR30" s="530">
        <v>2.2393679999999998</v>
      </c>
      <c r="FS30" s="530">
        <v>4.5882749999999994</v>
      </c>
      <c r="FT30" s="530">
        <v>3.2504519999999997</v>
      </c>
      <c r="FU30" s="507">
        <v>6.8222000000000005</v>
      </c>
      <c r="FV30" s="507">
        <v>4.5932560000000002</v>
      </c>
      <c r="FW30" s="507">
        <v>7.2519899999999993</v>
      </c>
      <c r="FX30" s="507">
        <v>2.6919920000000004</v>
      </c>
      <c r="FY30" s="507">
        <v>10.027205</v>
      </c>
      <c r="FZ30" s="507">
        <v>9.4190449999999988</v>
      </c>
      <c r="GA30" s="507">
        <v>12.063032999999997</v>
      </c>
      <c r="GB30" s="503">
        <v>118.366364</v>
      </c>
      <c r="GC30" s="530">
        <v>12.795112</v>
      </c>
      <c r="GD30" s="530">
        <v>22.148401999999997</v>
      </c>
      <c r="GE30" s="530">
        <v>30.936541999999999</v>
      </c>
      <c r="GF30" s="530">
        <v>6.2766279999999997</v>
      </c>
      <c r="GG30" s="530">
        <v>8.2947439999999997</v>
      </c>
      <c r="GH30" s="507">
        <v>6.2232389999999995</v>
      </c>
      <c r="GI30" s="507">
        <v>9.1651349999999994</v>
      </c>
      <c r="GJ30" s="507">
        <v>6.0848170000000001</v>
      </c>
      <c r="GK30" s="507">
        <v>3.0690659999999998</v>
      </c>
      <c r="GL30" s="507">
        <v>4.4999089999999997</v>
      </c>
      <c r="GM30" s="507">
        <v>5.6357689999999998</v>
      </c>
      <c r="GN30" s="507">
        <v>3.2370009999999998</v>
      </c>
    </row>
    <row r="31" spans="1:196" s="505" customFormat="1" ht="12.75" customHeight="1">
      <c r="A31" s="529" t="s">
        <v>3379</v>
      </c>
      <c r="B31" s="503">
        <v>0</v>
      </c>
      <c r="C31" s="530">
        <v>0</v>
      </c>
      <c r="D31" s="530">
        <v>0</v>
      </c>
      <c r="E31" s="530">
        <v>0</v>
      </c>
      <c r="F31" s="530">
        <v>0</v>
      </c>
      <c r="G31" s="530">
        <v>0</v>
      </c>
      <c r="H31" s="507">
        <v>0</v>
      </c>
      <c r="I31" s="507">
        <v>0</v>
      </c>
      <c r="J31" s="507">
        <v>0</v>
      </c>
      <c r="K31" s="507">
        <v>0</v>
      </c>
      <c r="L31" s="507">
        <v>0</v>
      </c>
      <c r="M31" s="507">
        <v>0</v>
      </c>
      <c r="N31" s="507">
        <v>0</v>
      </c>
      <c r="O31" s="503">
        <v>6.0220599999999997</v>
      </c>
      <c r="P31" s="530">
        <v>0</v>
      </c>
      <c r="Q31" s="530">
        <v>0</v>
      </c>
      <c r="R31" s="530">
        <v>0</v>
      </c>
      <c r="S31" s="530">
        <v>0</v>
      </c>
      <c r="T31" s="530">
        <v>0</v>
      </c>
      <c r="U31" s="507">
        <v>0</v>
      </c>
      <c r="V31" s="507">
        <v>1.7708900000000001</v>
      </c>
      <c r="W31" s="507">
        <v>1.7708900000000001</v>
      </c>
      <c r="X31" s="507">
        <v>1.7708900000000001</v>
      </c>
      <c r="Y31" s="507">
        <v>0.236463333333333</v>
      </c>
      <c r="Z31" s="507">
        <v>0.236463333333333</v>
      </c>
      <c r="AA31" s="507">
        <v>0.236463333333333</v>
      </c>
      <c r="AB31" s="503">
        <v>2.0672200000000003</v>
      </c>
      <c r="AC31" s="530">
        <v>0.19759000000000002</v>
      </c>
      <c r="AD31" s="530">
        <v>0.19759000000000002</v>
      </c>
      <c r="AE31" s="530">
        <v>0.19759000000000002</v>
      </c>
      <c r="AF31" s="530">
        <v>0.155733333333333</v>
      </c>
      <c r="AG31" s="530">
        <v>0.155733333333333</v>
      </c>
      <c r="AH31" s="507">
        <v>0.155733333333333</v>
      </c>
      <c r="AI31" s="507">
        <v>4.1493333333333299E-2</v>
      </c>
      <c r="AJ31" s="507">
        <v>4.1493333333333299E-2</v>
      </c>
      <c r="AK31" s="507">
        <v>4.1493333333333299E-2</v>
      </c>
      <c r="AL31" s="507">
        <v>0.294256666666667</v>
      </c>
      <c r="AM31" s="507">
        <v>0.294256666666667</v>
      </c>
      <c r="AN31" s="507">
        <v>0.294256666666667</v>
      </c>
      <c r="AO31" s="503">
        <v>2.87622</v>
      </c>
      <c r="AP31" s="530">
        <v>0.20959</v>
      </c>
      <c r="AQ31" s="530">
        <v>0.20959</v>
      </c>
      <c r="AR31" s="530">
        <v>0.20959</v>
      </c>
      <c r="AS31" s="530">
        <v>0.37018333333333303</v>
      </c>
      <c r="AT31" s="530">
        <v>0.37018333333333303</v>
      </c>
      <c r="AU31" s="507">
        <v>0.37018333333333303</v>
      </c>
      <c r="AV31" s="507">
        <v>9.6849999999999992E-2</v>
      </c>
      <c r="AW31" s="507">
        <v>9.6849999999999992E-2</v>
      </c>
      <c r="AX31" s="507">
        <v>9.6849999999999992E-2</v>
      </c>
      <c r="AY31" s="507">
        <v>0.28211666666666702</v>
      </c>
      <c r="AZ31" s="507">
        <v>0.28211666666666702</v>
      </c>
      <c r="BA31" s="507">
        <v>0.28211666666666702</v>
      </c>
      <c r="BB31" s="503">
        <v>18.053249999999977</v>
      </c>
      <c r="BC31" s="530">
        <v>0.31676333333333301</v>
      </c>
      <c r="BD31" s="530">
        <v>0.31676333333333301</v>
      </c>
      <c r="BE31" s="530">
        <v>0.31676333333333301</v>
      </c>
      <c r="BF31" s="530">
        <v>0.25866</v>
      </c>
      <c r="BG31" s="530">
        <v>0.25866</v>
      </c>
      <c r="BH31" s="507">
        <v>0.25866</v>
      </c>
      <c r="BI31" s="507">
        <v>3.3285033333333298</v>
      </c>
      <c r="BJ31" s="507">
        <v>3.3285033333333298</v>
      </c>
      <c r="BK31" s="507">
        <v>3.3285033333333298</v>
      </c>
      <c r="BL31" s="507">
        <v>2.1138233333333298</v>
      </c>
      <c r="BM31" s="507">
        <v>2.1138233333333298</v>
      </c>
      <c r="BN31" s="507">
        <v>2.1138233333333298</v>
      </c>
      <c r="BO31" s="503">
        <v>192.1506360000003</v>
      </c>
      <c r="BP31" s="530">
        <v>17.993286666666698</v>
      </c>
      <c r="BQ31" s="530">
        <v>17.993286666666698</v>
      </c>
      <c r="BR31" s="530">
        <v>17.993286666666698</v>
      </c>
      <c r="BS31" s="530">
        <v>13.9203336666667</v>
      </c>
      <c r="BT31" s="530">
        <v>13.9203336666667</v>
      </c>
      <c r="BU31" s="507">
        <v>13.9203336666667</v>
      </c>
      <c r="BV31" s="507">
        <v>16.714504999999999</v>
      </c>
      <c r="BW31" s="507">
        <v>16.714504999999999</v>
      </c>
      <c r="BX31" s="507">
        <v>16.714504999999999</v>
      </c>
      <c r="BY31" s="507">
        <v>15.422086666666701</v>
      </c>
      <c r="BZ31" s="507">
        <v>15.422086666666701</v>
      </c>
      <c r="CA31" s="507">
        <v>15.422086666666701</v>
      </c>
      <c r="CB31" s="503">
        <v>148.18397100000033</v>
      </c>
      <c r="CC31" s="530">
        <v>14.786934666666701</v>
      </c>
      <c r="CD31" s="530">
        <v>14.786934666666701</v>
      </c>
      <c r="CE31" s="530">
        <v>14.786934666666701</v>
      </c>
      <c r="CF31" s="530">
        <v>14.344468666666698</v>
      </c>
      <c r="CG31" s="530">
        <v>14.344468666666698</v>
      </c>
      <c r="CH31" s="507">
        <v>14.344468666666698</v>
      </c>
      <c r="CI31" s="507">
        <v>14.7095826666667</v>
      </c>
      <c r="CJ31" s="507">
        <v>14.7095826666667</v>
      </c>
      <c r="CK31" s="507">
        <v>14.7095826666667</v>
      </c>
      <c r="CL31" s="507">
        <v>5.5536709999999996</v>
      </c>
      <c r="CM31" s="507">
        <v>5.5536709999999996</v>
      </c>
      <c r="CN31" s="507">
        <v>5.5536709999999996</v>
      </c>
      <c r="CO31" s="503">
        <v>144.57695799999999</v>
      </c>
      <c r="CP31" s="530">
        <v>0.257162</v>
      </c>
      <c r="CQ31" s="530">
        <v>18.589793</v>
      </c>
      <c r="CR31" s="530">
        <v>5.9800649999999997</v>
      </c>
      <c r="CS31" s="530">
        <v>9.9341480000000004</v>
      </c>
      <c r="CT31" s="530">
        <v>14.983521000000001</v>
      </c>
      <c r="CU31" s="507">
        <v>11.504806</v>
      </c>
      <c r="CV31" s="507">
        <v>17.831022000000001</v>
      </c>
      <c r="CW31" s="507">
        <v>0.24057399999999998</v>
      </c>
      <c r="CX31" s="507">
        <v>15.795235999999999</v>
      </c>
      <c r="CY31" s="507">
        <v>14.500747999999998</v>
      </c>
      <c r="CZ31" s="507">
        <v>17.764309999999998</v>
      </c>
      <c r="DA31" s="507">
        <v>17.195573</v>
      </c>
      <c r="DB31" s="503">
        <v>94.403170999999972</v>
      </c>
      <c r="DC31" s="530">
        <v>14.632620999999999</v>
      </c>
      <c r="DD31" s="530">
        <v>20.215881</v>
      </c>
      <c r="DE31" s="530">
        <v>16.509267999999999</v>
      </c>
      <c r="DF31" s="530">
        <v>16.834095999999999</v>
      </c>
      <c r="DG31" s="530">
        <v>7.5035189999999998</v>
      </c>
      <c r="DH31" s="507">
        <v>17.435044999999999</v>
      </c>
      <c r="DI31" s="507">
        <v>8.0730000000000003E-3</v>
      </c>
      <c r="DJ31" s="507">
        <v>0.17963300000000001</v>
      </c>
      <c r="DK31" s="507">
        <v>0.54711299999999996</v>
      </c>
      <c r="DL31" s="507">
        <v>0.35099799999999992</v>
      </c>
      <c r="DM31" s="507">
        <v>8.7938000000000016E-2</v>
      </c>
      <c r="DN31" s="507">
        <v>9.8985999999999977E-2</v>
      </c>
      <c r="DO31" s="503">
        <v>1.7566740000000001</v>
      </c>
      <c r="DP31" s="530">
        <v>0.217553</v>
      </c>
      <c r="DQ31" s="530">
        <v>0.25866800000000001</v>
      </c>
      <c r="DR31" s="530">
        <v>0.26910600000000001</v>
      </c>
      <c r="DS31" s="530">
        <v>2.6189E-2</v>
      </c>
      <c r="DT31" s="530">
        <v>2.8077999999999999E-2</v>
      </c>
      <c r="DU31" s="507">
        <v>8.8314999999999977E-2</v>
      </c>
      <c r="DV31" s="507">
        <v>0.26641100000000001</v>
      </c>
      <c r="DW31" s="507">
        <v>0.15254099999999998</v>
      </c>
      <c r="DX31" s="507">
        <v>0.238146</v>
      </c>
      <c r="DY31" s="507">
        <v>8.1788000000000013E-2</v>
      </c>
      <c r="DZ31" s="507">
        <v>6.8773000000000001E-2</v>
      </c>
      <c r="EA31" s="507">
        <v>6.1106000000000001E-2</v>
      </c>
      <c r="EB31" s="503">
        <v>3.0113259999999999</v>
      </c>
      <c r="EC31" s="530">
        <v>7.7285999999999994E-2</v>
      </c>
      <c r="ED31" s="530">
        <v>0.217059</v>
      </c>
      <c r="EE31" s="530">
        <v>0.13608399999999998</v>
      </c>
      <c r="EF31" s="530">
        <v>0.135961</v>
      </c>
      <c r="EG31" s="530">
        <v>0.18728399999999998</v>
      </c>
      <c r="EH31" s="507">
        <v>0.25133099999999997</v>
      </c>
      <c r="EI31" s="507">
        <v>0.31592700000000001</v>
      </c>
      <c r="EJ31" s="507">
        <v>7.2689999999999991E-2</v>
      </c>
      <c r="EK31" s="507">
        <v>0.20192899999999997</v>
      </c>
      <c r="EL31" s="507">
        <v>0.18902099999999999</v>
      </c>
      <c r="EM31" s="507">
        <v>0.11327699999999999</v>
      </c>
      <c r="EN31" s="507">
        <v>1.1134770000000001</v>
      </c>
      <c r="EO31" s="503">
        <v>3.0996690000000005</v>
      </c>
      <c r="EP31" s="530">
        <v>7.1926999999999991E-2</v>
      </c>
      <c r="EQ31" s="530">
        <v>3.9007E-2</v>
      </c>
      <c r="ER31" s="530">
        <v>0.10593599999999999</v>
      </c>
      <c r="ES31" s="530">
        <v>0.11554399999999999</v>
      </c>
      <c r="ET31" s="530">
        <v>0.235513</v>
      </c>
      <c r="EU31" s="507">
        <v>0.38520000000000004</v>
      </c>
      <c r="EV31" s="507">
        <v>0.320359</v>
      </c>
      <c r="EW31" s="507">
        <v>0.63303500000000001</v>
      </c>
      <c r="EX31" s="507">
        <v>0.334287</v>
      </c>
      <c r="EY31" s="507">
        <v>0.29896699999999998</v>
      </c>
      <c r="EZ31" s="507">
        <v>0.28760000000000002</v>
      </c>
      <c r="FA31" s="507">
        <v>0.27229399999999998</v>
      </c>
      <c r="FB31" s="503">
        <v>4.1043820000000002</v>
      </c>
      <c r="FC31" s="530">
        <v>0.103934</v>
      </c>
      <c r="FD31" s="530">
        <v>9.8910999999999999E-2</v>
      </c>
      <c r="FE31" s="530">
        <v>0.29845499999999997</v>
      </c>
      <c r="FF31" s="530">
        <v>0.256079</v>
      </c>
      <c r="FG31" s="530">
        <v>0.293545</v>
      </c>
      <c r="FH31" s="507">
        <v>0.20430999999999996</v>
      </c>
      <c r="FI31" s="507">
        <v>0.20867000000000002</v>
      </c>
      <c r="FJ31" s="507">
        <v>0.49027399999999999</v>
      </c>
      <c r="FK31" s="507">
        <v>0.39302199999999998</v>
      </c>
      <c r="FL31" s="507">
        <v>0.78466599999999997</v>
      </c>
      <c r="FM31" s="507">
        <v>0.53525199999999995</v>
      </c>
      <c r="FN31" s="507">
        <v>0.43726399999999999</v>
      </c>
      <c r="FO31" s="503">
        <v>2.1890640000000001</v>
      </c>
      <c r="FP31" s="530">
        <v>0.208094</v>
      </c>
      <c r="FQ31" s="530">
        <v>9.3636999999999998E-2</v>
      </c>
      <c r="FR31" s="530">
        <v>2.1416999999999999E-2</v>
      </c>
      <c r="FS31" s="530">
        <v>7.6869999999999994E-2</v>
      </c>
      <c r="FT31" s="530">
        <v>0.32739499999999999</v>
      </c>
      <c r="FU31" s="507">
        <v>8.9266999999999999E-2</v>
      </c>
      <c r="FV31" s="507">
        <v>0.48881099999999994</v>
      </c>
      <c r="FW31" s="507">
        <v>0.25708900000000001</v>
      </c>
      <c r="FX31" s="507">
        <v>7.4137999999999996E-2</v>
      </c>
      <c r="FY31" s="507">
        <v>0.30057400000000001</v>
      </c>
      <c r="FZ31" s="507">
        <v>7.5112999999999999E-2</v>
      </c>
      <c r="GA31" s="507">
        <v>0.17665899999999998</v>
      </c>
      <c r="GB31" s="503">
        <v>6.4124099999999986</v>
      </c>
      <c r="GC31" s="530">
        <v>0.101159</v>
      </c>
      <c r="GD31" s="530">
        <v>0.60710199999999992</v>
      </c>
      <c r="GE31" s="530">
        <v>0.32831899999999997</v>
      </c>
      <c r="GF31" s="530">
        <v>0.10942199999999999</v>
      </c>
      <c r="GG31" s="530">
        <v>0.64674100000000001</v>
      </c>
      <c r="GH31" s="507">
        <v>1.2312319999999999</v>
      </c>
      <c r="GI31" s="507">
        <v>1.0985609999999999</v>
      </c>
      <c r="GJ31" s="507">
        <v>0.58832899999999999</v>
      </c>
      <c r="GK31" s="507">
        <v>7.4329999999999993E-2</v>
      </c>
      <c r="GL31" s="507">
        <v>0.480655</v>
      </c>
      <c r="GM31" s="507">
        <v>0.70979099999999984</v>
      </c>
      <c r="GN31" s="507">
        <v>0.43676899999999996</v>
      </c>
    </row>
    <row r="32" spans="1:196" s="505" customFormat="1" ht="12.75" customHeight="1">
      <c r="A32" s="533" t="s">
        <v>3380</v>
      </c>
      <c r="B32" s="503">
        <v>0</v>
      </c>
      <c r="C32" s="530">
        <v>0</v>
      </c>
      <c r="D32" s="530">
        <v>0</v>
      </c>
      <c r="E32" s="530">
        <v>0</v>
      </c>
      <c r="F32" s="530">
        <v>0</v>
      </c>
      <c r="G32" s="530">
        <v>0</v>
      </c>
      <c r="H32" s="507">
        <v>0</v>
      </c>
      <c r="I32" s="507">
        <v>0</v>
      </c>
      <c r="J32" s="507">
        <v>0</v>
      </c>
      <c r="K32" s="507">
        <v>0</v>
      </c>
      <c r="L32" s="507">
        <v>0</v>
      </c>
      <c r="M32" s="507">
        <v>0</v>
      </c>
      <c r="N32" s="507">
        <v>0</v>
      </c>
      <c r="O32" s="503">
        <v>19.341799999999978</v>
      </c>
      <c r="P32" s="530">
        <v>0</v>
      </c>
      <c r="Q32" s="530">
        <v>0</v>
      </c>
      <c r="R32" s="530">
        <v>0</v>
      </c>
      <c r="S32" s="530">
        <v>0</v>
      </c>
      <c r="T32" s="530">
        <v>0</v>
      </c>
      <c r="U32" s="507">
        <v>0</v>
      </c>
      <c r="V32" s="507">
        <v>2.7373433333333299</v>
      </c>
      <c r="W32" s="507">
        <v>2.7373433333333299</v>
      </c>
      <c r="X32" s="507">
        <v>2.7373433333333299</v>
      </c>
      <c r="Y32" s="507">
        <v>3.7099233333333297</v>
      </c>
      <c r="Z32" s="507">
        <v>3.7099233333333297</v>
      </c>
      <c r="AA32" s="507">
        <v>3.7099233333333297</v>
      </c>
      <c r="AB32" s="503">
        <v>27.370040000000014</v>
      </c>
      <c r="AC32" s="530">
        <v>2.4850633333333296</v>
      </c>
      <c r="AD32" s="530">
        <v>2.4850633333333296</v>
      </c>
      <c r="AE32" s="530">
        <v>2.4850633333333296</v>
      </c>
      <c r="AF32" s="530">
        <v>4.1382866666666693</v>
      </c>
      <c r="AG32" s="530">
        <v>4.1382866666666693</v>
      </c>
      <c r="AH32" s="507">
        <v>4.1382866666666693</v>
      </c>
      <c r="AI32" s="507">
        <v>1.3104466666666701</v>
      </c>
      <c r="AJ32" s="507">
        <v>1.3104466666666701</v>
      </c>
      <c r="AK32" s="507">
        <v>1.3104466666666701</v>
      </c>
      <c r="AL32" s="507">
        <v>1.1895499999999999</v>
      </c>
      <c r="AM32" s="507">
        <v>1.1895499999999999</v>
      </c>
      <c r="AN32" s="507">
        <v>1.1895499999999999</v>
      </c>
      <c r="AO32" s="503">
        <v>5.3152200000000107</v>
      </c>
      <c r="AP32" s="530">
        <v>0.47047999999999995</v>
      </c>
      <c r="AQ32" s="530">
        <v>0.47047999999999995</v>
      </c>
      <c r="AR32" s="530">
        <v>0.47047999999999995</v>
      </c>
      <c r="AS32" s="530">
        <v>1.0497766666666701</v>
      </c>
      <c r="AT32" s="530">
        <v>1.0497766666666701</v>
      </c>
      <c r="AU32" s="507">
        <v>1.0497766666666701</v>
      </c>
      <c r="AV32" s="507">
        <v>9.4013333333333324E-2</v>
      </c>
      <c r="AW32" s="507">
        <v>9.4013333333333324E-2</v>
      </c>
      <c r="AX32" s="507">
        <v>9.4013333333333324E-2</v>
      </c>
      <c r="AY32" s="507">
        <v>0.15747</v>
      </c>
      <c r="AZ32" s="507">
        <v>0.15747</v>
      </c>
      <c r="BA32" s="507">
        <v>0.15747</v>
      </c>
      <c r="BB32" s="503">
        <v>1.400577999999999</v>
      </c>
      <c r="BC32" s="530">
        <v>4.1503333333333295E-2</v>
      </c>
      <c r="BD32" s="530">
        <v>4.1503333333333295E-2</v>
      </c>
      <c r="BE32" s="530">
        <v>4.1503333333333295E-2</v>
      </c>
      <c r="BF32" s="530">
        <v>0.134693333333333</v>
      </c>
      <c r="BG32" s="530">
        <v>0.134693333333333</v>
      </c>
      <c r="BH32" s="507">
        <v>0.134693333333333</v>
      </c>
      <c r="BI32" s="507">
        <v>4.0676666666666701E-2</v>
      </c>
      <c r="BJ32" s="507">
        <v>4.0676666666666701E-2</v>
      </c>
      <c r="BK32" s="507">
        <v>4.0676666666666701E-2</v>
      </c>
      <c r="BL32" s="507">
        <v>0.24998599999999999</v>
      </c>
      <c r="BM32" s="507">
        <v>0.24998599999999999</v>
      </c>
      <c r="BN32" s="507">
        <v>0.24998599999999999</v>
      </c>
      <c r="BO32" s="503">
        <v>1.6035620000000008</v>
      </c>
      <c r="BP32" s="530">
        <v>7.2223333333333306E-2</v>
      </c>
      <c r="BQ32" s="530">
        <v>7.2223333333333306E-2</v>
      </c>
      <c r="BR32" s="530">
        <v>7.2223333333333306E-2</v>
      </c>
      <c r="BS32" s="530">
        <v>3.2904333333333299E-2</v>
      </c>
      <c r="BT32" s="530">
        <v>3.2904333333333299E-2</v>
      </c>
      <c r="BU32" s="507">
        <v>3.2904333333333299E-2</v>
      </c>
      <c r="BV32" s="507">
        <v>2.77733333333333E-3</v>
      </c>
      <c r="BW32" s="507">
        <v>2.77733333333333E-3</v>
      </c>
      <c r="BX32" s="507">
        <v>2.77733333333333E-3</v>
      </c>
      <c r="BY32" s="507">
        <v>0.426615666666667</v>
      </c>
      <c r="BZ32" s="507">
        <v>0.426615666666667</v>
      </c>
      <c r="CA32" s="507">
        <v>0.426615666666667</v>
      </c>
      <c r="CB32" s="503">
        <v>12.418937999999986</v>
      </c>
      <c r="CC32" s="530">
        <v>2.94743333333333E-2</v>
      </c>
      <c r="CD32" s="530">
        <v>2.94743333333333E-2</v>
      </c>
      <c r="CE32" s="530">
        <v>2.94743333333333E-2</v>
      </c>
      <c r="CF32" s="530">
        <v>6.0965999999999992E-2</v>
      </c>
      <c r="CG32" s="530">
        <v>6.0965999999999992E-2</v>
      </c>
      <c r="CH32" s="507">
        <v>6.0965999999999992E-2</v>
      </c>
      <c r="CI32" s="507">
        <v>0.12212533333333302</v>
      </c>
      <c r="CJ32" s="507">
        <v>0.12212533333333302</v>
      </c>
      <c r="CK32" s="507">
        <v>0.12212533333333302</v>
      </c>
      <c r="CL32" s="507">
        <v>3.9270803333333295</v>
      </c>
      <c r="CM32" s="507">
        <v>3.9270803333333295</v>
      </c>
      <c r="CN32" s="507">
        <v>3.9270803333333295</v>
      </c>
      <c r="CO32" s="503">
        <v>18.757229999999996</v>
      </c>
      <c r="CP32" s="530">
        <v>5.8735999999999997E-2</v>
      </c>
      <c r="CQ32" s="530">
        <v>0</v>
      </c>
      <c r="CR32" s="530">
        <v>1.4508259999999999</v>
      </c>
      <c r="CS32" s="530">
        <v>0.12372999999999999</v>
      </c>
      <c r="CT32" s="530">
        <v>9.7360000000000002E-2</v>
      </c>
      <c r="CU32" s="507">
        <v>7.4164759999999994</v>
      </c>
      <c r="CV32" s="507">
        <v>3.9537919999999995</v>
      </c>
      <c r="CW32" s="507">
        <v>0.11884399999999999</v>
      </c>
      <c r="CX32" s="507">
        <v>0.22733899999999999</v>
      </c>
      <c r="CY32" s="507">
        <v>3.0248739999999996</v>
      </c>
      <c r="CZ32" s="507">
        <v>0.27450599999999997</v>
      </c>
      <c r="DA32" s="507">
        <v>2.0107469999999998</v>
      </c>
      <c r="DB32" s="503">
        <v>14.064458999999999</v>
      </c>
      <c r="DC32" s="530">
        <v>5.8100000000000003E-4</v>
      </c>
      <c r="DD32" s="530">
        <v>0.16323100000000001</v>
      </c>
      <c r="DE32" s="530">
        <v>3.2110799999999999</v>
      </c>
      <c r="DF32" s="530">
        <v>4.6282999999999991E-2</v>
      </c>
      <c r="DG32" s="530">
        <v>1.9375229999999999</v>
      </c>
      <c r="DH32" s="507">
        <v>0.210594</v>
      </c>
      <c r="DI32" s="507">
        <v>0.67054000000000002</v>
      </c>
      <c r="DJ32" s="507">
        <v>3.8667360000000004</v>
      </c>
      <c r="DK32" s="507">
        <v>0.14824699999999999</v>
      </c>
      <c r="DL32" s="507">
        <v>2.37907</v>
      </c>
      <c r="DM32" s="507">
        <v>0.15922</v>
      </c>
      <c r="DN32" s="507">
        <v>1.2713539999999999</v>
      </c>
      <c r="DO32" s="503">
        <v>0.862178</v>
      </c>
      <c r="DP32" s="530">
        <v>0.27712599999999998</v>
      </c>
      <c r="DQ32" s="530">
        <v>0.31762699999999999</v>
      </c>
      <c r="DR32" s="530">
        <v>5.1529999999999996E-3</v>
      </c>
      <c r="DS32" s="530">
        <v>0.200104</v>
      </c>
      <c r="DT32" s="530">
        <v>2.6649999999999994E-3</v>
      </c>
      <c r="DU32" s="507">
        <v>9.783E-3</v>
      </c>
      <c r="DV32" s="507">
        <v>3.8759999999999992E-3</v>
      </c>
      <c r="DW32" s="507">
        <v>6.1929999999999997E-3</v>
      </c>
      <c r="DX32" s="507">
        <v>9.474999999999999E-3</v>
      </c>
      <c r="DY32" s="507">
        <v>7.3179999999999999E-3</v>
      </c>
      <c r="DZ32" s="507">
        <v>2.5829999999999998E-3</v>
      </c>
      <c r="EA32" s="507">
        <v>2.0274999999999998E-2</v>
      </c>
      <c r="EB32" s="503">
        <v>8.0943000000000015E-2</v>
      </c>
      <c r="EC32" s="530">
        <v>4.7959999999999999E-3</v>
      </c>
      <c r="ED32" s="530">
        <v>6.0640000000000008E-3</v>
      </c>
      <c r="EE32" s="530">
        <v>1.1885999999999999E-2</v>
      </c>
      <c r="EF32" s="530">
        <v>1.828E-3</v>
      </c>
      <c r="EG32" s="530">
        <v>9.3889999999999998E-3</v>
      </c>
      <c r="EH32" s="507">
        <v>5.0260000000000001E-3</v>
      </c>
      <c r="EI32" s="507">
        <v>9.2800000000000001E-3</v>
      </c>
      <c r="EJ32" s="507">
        <v>1.3498999999999999E-2</v>
      </c>
      <c r="EK32" s="507">
        <v>1.7480000000000002E-3</v>
      </c>
      <c r="EL32" s="507">
        <v>8.4000000000000012E-3</v>
      </c>
      <c r="EM32" s="507">
        <v>2.6929999999999996E-3</v>
      </c>
      <c r="EN32" s="507">
        <v>6.3339999999999994E-3</v>
      </c>
      <c r="EO32" s="503">
        <v>0.28236</v>
      </c>
      <c r="EP32" s="530">
        <v>7.2000000000000007E-3</v>
      </c>
      <c r="EQ32" s="530">
        <v>4.0089999999999995E-3</v>
      </c>
      <c r="ER32" s="530">
        <v>4.7609999999999996E-3</v>
      </c>
      <c r="ES32" s="530">
        <v>1.0133999999999999E-2</v>
      </c>
      <c r="ET32" s="530">
        <v>7.685E-3</v>
      </c>
      <c r="EU32" s="507">
        <v>4.0978000000000001E-2</v>
      </c>
      <c r="EV32" s="507">
        <v>5.1454000000000007E-2</v>
      </c>
      <c r="EW32" s="507">
        <v>4.5353999999999998E-2</v>
      </c>
      <c r="EX32" s="507">
        <v>5.6691999999999999E-2</v>
      </c>
      <c r="EY32" s="507">
        <v>2.3656E-2</v>
      </c>
      <c r="EZ32" s="507">
        <v>2.0833000000000001E-2</v>
      </c>
      <c r="FA32" s="507">
        <v>9.6039999999999997E-3</v>
      </c>
      <c r="FB32" s="503">
        <v>2.2982769999999997</v>
      </c>
      <c r="FC32" s="530">
        <v>9.4599999999999997E-3</v>
      </c>
      <c r="FD32" s="530">
        <v>5.6349999999999985E-3</v>
      </c>
      <c r="FE32" s="530">
        <v>1.2699E-2</v>
      </c>
      <c r="FF32" s="530">
        <v>9.6708000000000002E-2</v>
      </c>
      <c r="FG32" s="530">
        <v>1.209646</v>
      </c>
      <c r="FH32" s="507">
        <v>4.6083999999999993E-2</v>
      </c>
      <c r="FI32" s="507">
        <v>2.6362999999999998E-2</v>
      </c>
      <c r="FJ32" s="507">
        <v>9.6606000000000011E-2</v>
      </c>
      <c r="FK32" s="507">
        <v>7.8953999999999996E-2</v>
      </c>
      <c r="FL32" s="507">
        <v>0.192075</v>
      </c>
      <c r="FM32" s="507">
        <v>2.0336E-2</v>
      </c>
      <c r="FN32" s="507">
        <v>0.50371100000000002</v>
      </c>
      <c r="FO32" s="503">
        <v>5.1868270000000001</v>
      </c>
      <c r="FP32" s="530">
        <v>1.9685999999999999E-2</v>
      </c>
      <c r="FQ32" s="530">
        <v>4.8132000000000001E-2</v>
      </c>
      <c r="FR32" s="530">
        <v>2.8020000000000002E-3</v>
      </c>
      <c r="FS32" s="530">
        <v>6.6008999999999998E-2</v>
      </c>
      <c r="FT32" s="530">
        <v>0.14580899999999999</v>
      </c>
      <c r="FU32" s="507">
        <v>0.18601999999999999</v>
      </c>
      <c r="FV32" s="507">
        <v>0.32932499999999998</v>
      </c>
      <c r="FW32" s="507">
        <v>0.14874099999999998</v>
      </c>
      <c r="FX32" s="507">
        <v>2.9814999999999994E-2</v>
      </c>
      <c r="FY32" s="507">
        <v>0.34161900000000001</v>
      </c>
      <c r="FZ32" s="507">
        <v>1.1267019999999999</v>
      </c>
      <c r="GA32" s="507">
        <v>2.7421670000000002</v>
      </c>
      <c r="GB32" s="503">
        <v>8.9512859999999979</v>
      </c>
      <c r="GC32" s="530">
        <v>0.53781099999999993</v>
      </c>
      <c r="GD32" s="530">
        <v>0.36098599999999997</v>
      </c>
      <c r="GE32" s="530">
        <v>0.86186199999999991</v>
      </c>
      <c r="GF32" s="530">
        <v>0.75950000000000006</v>
      </c>
      <c r="GG32" s="530">
        <v>0.76439199999999996</v>
      </c>
      <c r="GH32" s="507">
        <v>0.59642200000000001</v>
      </c>
      <c r="GI32" s="507">
        <v>0.92658999999999991</v>
      </c>
      <c r="GJ32" s="507">
        <v>0.86883600000000005</v>
      </c>
      <c r="GK32" s="507">
        <v>0.87268400000000002</v>
      </c>
      <c r="GL32" s="507">
        <v>0.85160899999999995</v>
      </c>
      <c r="GM32" s="507">
        <v>0.83813999999999989</v>
      </c>
      <c r="GN32" s="507">
        <v>0.71245399999999992</v>
      </c>
    </row>
    <row r="33" spans="1:196" s="505" customFormat="1" ht="12.75" customHeight="1" thickBot="1">
      <c r="A33" s="534" t="s">
        <v>3381</v>
      </c>
      <c r="B33" s="564">
        <v>0.28090000000000015</v>
      </c>
      <c r="C33" s="535">
        <v>3.8200000000000005E-2</v>
      </c>
      <c r="D33" s="535">
        <v>3.8200000000000005E-2</v>
      </c>
      <c r="E33" s="535">
        <v>3.8200000000000005E-2</v>
      </c>
      <c r="F33" s="535">
        <v>9.6666666666666711E-4</v>
      </c>
      <c r="G33" s="535">
        <v>9.6666666666666711E-4</v>
      </c>
      <c r="H33" s="535">
        <v>9.6666666666666711E-4</v>
      </c>
      <c r="I33" s="535">
        <v>3.9466666666666698E-2</v>
      </c>
      <c r="J33" s="535">
        <v>3.9466666666666698E-2</v>
      </c>
      <c r="K33" s="535">
        <v>3.9466666666666698E-2</v>
      </c>
      <c r="L33" s="535">
        <v>1.5000000000000003E-2</v>
      </c>
      <c r="M33" s="535">
        <v>1.5000000000000003E-2</v>
      </c>
      <c r="N33" s="535">
        <v>1.5000000000000003E-2</v>
      </c>
      <c r="O33" s="564">
        <v>10.418271999999989</v>
      </c>
      <c r="P33" s="535">
        <v>4.5666666666666703E-3</v>
      </c>
      <c r="Q33" s="535">
        <v>4.5666666666666703E-3</v>
      </c>
      <c r="R33" s="535">
        <v>4.5666666666666703E-3</v>
      </c>
      <c r="S33" s="535">
        <v>1.7166666666666703E-4</v>
      </c>
      <c r="T33" s="535">
        <v>1.7166666666666703E-4</v>
      </c>
      <c r="U33" s="535">
        <v>1.7166666666666703E-4</v>
      </c>
      <c r="V33" s="535">
        <v>1.3298589999999955</v>
      </c>
      <c r="W33" s="535">
        <v>1.3298589999999955</v>
      </c>
      <c r="X33" s="535">
        <v>1.3298589999999955</v>
      </c>
      <c r="Y33" s="535">
        <v>2.1381600000000009</v>
      </c>
      <c r="Z33" s="535">
        <v>2.1381600000000009</v>
      </c>
      <c r="AA33" s="535">
        <v>2.1381600000000009</v>
      </c>
      <c r="AB33" s="564">
        <v>24.872878999999969</v>
      </c>
      <c r="AC33" s="535">
        <v>1.2032743333333311</v>
      </c>
      <c r="AD33" s="535">
        <v>1.2032743333333311</v>
      </c>
      <c r="AE33" s="535">
        <v>1.2032743333333311</v>
      </c>
      <c r="AF33" s="535">
        <v>1.6243083333333317</v>
      </c>
      <c r="AG33" s="535">
        <v>1.6243083333333317</v>
      </c>
      <c r="AH33" s="535">
        <v>1.6243083333333317</v>
      </c>
      <c r="AI33" s="535">
        <v>2.5099726666666626</v>
      </c>
      <c r="AJ33" s="535">
        <v>2.5099726666666626</v>
      </c>
      <c r="AK33" s="535">
        <v>2.5099726666666626</v>
      </c>
      <c r="AL33" s="535">
        <v>2.9534043333333315</v>
      </c>
      <c r="AM33" s="535">
        <v>2.9534043333333315</v>
      </c>
      <c r="AN33" s="535">
        <v>2.9534043333333315</v>
      </c>
      <c r="AO33" s="564">
        <v>29.704814999999982</v>
      </c>
      <c r="AP33" s="535">
        <v>2.4480696666666635</v>
      </c>
      <c r="AQ33" s="535">
        <v>2.4480696666666635</v>
      </c>
      <c r="AR33" s="535">
        <v>2.4480696666666635</v>
      </c>
      <c r="AS33" s="535">
        <v>2.7305046666666613</v>
      </c>
      <c r="AT33" s="535">
        <v>2.7305046666666613</v>
      </c>
      <c r="AU33" s="535">
        <v>2.7305046666666613</v>
      </c>
      <c r="AV33" s="535">
        <v>1.5518039999999997</v>
      </c>
      <c r="AW33" s="535">
        <v>1.5518039999999997</v>
      </c>
      <c r="AX33" s="535">
        <v>1.5518039999999997</v>
      </c>
      <c r="AY33" s="535">
        <v>3.1712266666666693</v>
      </c>
      <c r="AZ33" s="535">
        <v>3.1712266666666693</v>
      </c>
      <c r="BA33" s="535">
        <v>3.1712266666666693</v>
      </c>
      <c r="BB33" s="564">
        <v>34.724934999999959</v>
      </c>
      <c r="BC33" s="535">
        <v>3.7085266666666641</v>
      </c>
      <c r="BD33" s="535">
        <v>3.7085266666666641</v>
      </c>
      <c r="BE33" s="535">
        <v>3.7085266666666641</v>
      </c>
      <c r="BF33" s="535">
        <v>1.9375400000000056</v>
      </c>
      <c r="BG33" s="535">
        <v>1.9375400000000056</v>
      </c>
      <c r="BH33" s="535">
        <v>1.9375400000000056</v>
      </c>
      <c r="BI33" s="535">
        <v>1.5966099999999912</v>
      </c>
      <c r="BJ33" s="535">
        <v>1.5966099999999912</v>
      </c>
      <c r="BK33" s="535">
        <v>1.5966099999999912</v>
      </c>
      <c r="BL33" s="535">
        <v>4.3323016666666589</v>
      </c>
      <c r="BM33" s="535">
        <v>4.3323016666666589</v>
      </c>
      <c r="BN33" s="535">
        <v>4.3323016666666589</v>
      </c>
      <c r="BO33" s="564">
        <v>49.296969999999973</v>
      </c>
      <c r="BP33" s="535">
        <v>3.6879566666666648</v>
      </c>
      <c r="BQ33" s="535">
        <v>3.6879566666666648</v>
      </c>
      <c r="BR33" s="535">
        <v>3.6879566666666648</v>
      </c>
      <c r="BS33" s="535">
        <v>2.8332983333333281</v>
      </c>
      <c r="BT33" s="535">
        <v>2.8332983333333281</v>
      </c>
      <c r="BU33" s="535">
        <v>2.8332983333333281</v>
      </c>
      <c r="BV33" s="535">
        <v>4.1761896666666694</v>
      </c>
      <c r="BW33" s="535">
        <v>4.1761896666666694</v>
      </c>
      <c r="BX33" s="535">
        <v>4.1761896666666694</v>
      </c>
      <c r="BY33" s="535">
        <v>5.7348786666666633</v>
      </c>
      <c r="BZ33" s="535">
        <v>5.7348786666666633</v>
      </c>
      <c r="CA33" s="535">
        <v>5.7348786666666633</v>
      </c>
      <c r="CB33" s="564">
        <v>39.688883999999973</v>
      </c>
      <c r="CC33" s="535">
        <v>4.654688666666658</v>
      </c>
      <c r="CD33" s="535">
        <v>4.654688666666658</v>
      </c>
      <c r="CE33" s="535">
        <v>4.654688666666658</v>
      </c>
      <c r="CF33" s="535">
        <v>2.1438846666666684</v>
      </c>
      <c r="CG33" s="535">
        <v>2.1438846666666684</v>
      </c>
      <c r="CH33" s="535">
        <v>2.1438846666666684</v>
      </c>
      <c r="CI33" s="535">
        <v>3.4993663333333238</v>
      </c>
      <c r="CJ33" s="535">
        <v>3.4993663333333238</v>
      </c>
      <c r="CK33" s="535">
        <v>3.4993663333333238</v>
      </c>
      <c r="CL33" s="535">
        <v>2.9316883333333443</v>
      </c>
      <c r="CM33" s="535">
        <v>2.9316883333333443</v>
      </c>
      <c r="CN33" s="535">
        <v>2.9316883333333443</v>
      </c>
      <c r="CO33" s="564">
        <v>32.941841999999973</v>
      </c>
      <c r="CP33" s="535">
        <v>2.793090000000003</v>
      </c>
      <c r="CQ33" s="535">
        <v>2.9099269999999962</v>
      </c>
      <c r="CR33" s="535">
        <v>2.1663029999999992</v>
      </c>
      <c r="CS33" s="535">
        <v>1.2691079999999975</v>
      </c>
      <c r="CT33" s="535">
        <v>1.0119000000000078</v>
      </c>
      <c r="CU33" s="535">
        <v>0.98021799999999359</v>
      </c>
      <c r="CV33" s="535">
        <v>2.1047249999999984</v>
      </c>
      <c r="CW33" s="535">
        <v>1.8927579999999971</v>
      </c>
      <c r="CX33" s="535">
        <v>4.5745429999999985</v>
      </c>
      <c r="CY33" s="535">
        <v>2.8636079999999922</v>
      </c>
      <c r="CZ33" s="535">
        <v>4.6957789999999946</v>
      </c>
      <c r="DA33" s="535">
        <v>5.6798829999999967</v>
      </c>
      <c r="DB33" s="564">
        <v>23.261323999999998</v>
      </c>
      <c r="DC33" s="535">
        <v>3.2715099999999993</v>
      </c>
      <c r="DD33" s="535">
        <v>2.5785969999999985</v>
      </c>
      <c r="DE33" s="535">
        <v>0.98467600000000033</v>
      </c>
      <c r="DF33" s="535">
        <v>2.1228839999999956</v>
      </c>
      <c r="DG33" s="535">
        <v>1.3015270000000001</v>
      </c>
      <c r="DH33" s="535">
        <v>1.4278559999999985</v>
      </c>
      <c r="DI33" s="535">
        <v>1.719619999999999</v>
      </c>
      <c r="DJ33" s="535">
        <v>0.86043299999999334</v>
      </c>
      <c r="DK33" s="535">
        <v>1.0107419999999898</v>
      </c>
      <c r="DL33" s="535">
        <v>1.5466900000000123</v>
      </c>
      <c r="DM33" s="535">
        <v>1.6941340000000018</v>
      </c>
      <c r="DN33" s="535">
        <v>4.7426550000000098</v>
      </c>
      <c r="DO33" s="564">
        <v>41.549945999999984</v>
      </c>
      <c r="DP33" s="535">
        <v>3.276091000000001</v>
      </c>
      <c r="DQ33" s="535">
        <v>5.9207109999999936</v>
      </c>
      <c r="DR33" s="535">
        <v>3.5860959999999977</v>
      </c>
      <c r="DS33" s="535">
        <v>1.0133479999999899</v>
      </c>
      <c r="DT33" s="535">
        <v>2.0521900000000031</v>
      </c>
      <c r="DU33" s="535">
        <v>2.4495490000000011</v>
      </c>
      <c r="DV33" s="535">
        <v>1.3192929999999947</v>
      </c>
      <c r="DW33" s="535">
        <v>2.2765150000000034</v>
      </c>
      <c r="DX33" s="535">
        <v>3.1837069999999947</v>
      </c>
      <c r="DY33" s="535">
        <v>6.9456480000000056</v>
      </c>
      <c r="DZ33" s="535">
        <v>4.95519800000001</v>
      </c>
      <c r="EA33" s="535">
        <v>4.5715999999999894</v>
      </c>
      <c r="EB33" s="564">
        <v>35.266133999999951</v>
      </c>
      <c r="EC33" s="535">
        <v>2.6036030000000032</v>
      </c>
      <c r="ED33" s="535">
        <v>2.0755930000000014</v>
      </c>
      <c r="EE33" s="535">
        <v>3.3686040000000013</v>
      </c>
      <c r="EF33" s="535">
        <v>1.7635439999999996</v>
      </c>
      <c r="EG33" s="535">
        <v>2.6257010000000029</v>
      </c>
      <c r="EH33" s="535">
        <v>1.7498170000000002</v>
      </c>
      <c r="EI33" s="535">
        <v>1.5396289999999908</v>
      </c>
      <c r="EJ33" s="535">
        <v>1.4723849999999921</v>
      </c>
      <c r="EK33" s="535">
        <v>0.85533199999999354</v>
      </c>
      <c r="EL33" s="535">
        <v>3.9548979999999929</v>
      </c>
      <c r="EM33" s="535">
        <v>8.0682259999999815</v>
      </c>
      <c r="EN33" s="535">
        <v>5.1888019999999955</v>
      </c>
      <c r="EO33" s="564">
        <v>35.381764999999973</v>
      </c>
      <c r="EP33" s="535">
        <v>2.9320050000000037</v>
      </c>
      <c r="EQ33" s="535">
        <v>2.3277529999999942</v>
      </c>
      <c r="ER33" s="535">
        <v>2.8669340000000005</v>
      </c>
      <c r="ES33" s="535">
        <v>3.3933699999999902</v>
      </c>
      <c r="ET33" s="535">
        <v>2.1393020000000078</v>
      </c>
      <c r="EU33" s="535">
        <v>1.783491000000005</v>
      </c>
      <c r="EV33" s="535">
        <v>1.9803529999999938</v>
      </c>
      <c r="EW33" s="535">
        <v>1.6031389999999988</v>
      </c>
      <c r="EX33" s="535">
        <v>1.7618889999999894</v>
      </c>
      <c r="EY33" s="535">
        <v>4.7867689999999854</v>
      </c>
      <c r="EZ33" s="535">
        <v>5.318998999999998</v>
      </c>
      <c r="FA33" s="535">
        <v>4.4877610000000097</v>
      </c>
      <c r="FB33" s="564">
        <v>37.639768999999973</v>
      </c>
      <c r="FC33" s="535">
        <v>2.9769369999999995</v>
      </c>
      <c r="FD33" s="535">
        <v>2.7166100000000029</v>
      </c>
      <c r="FE33" s="535">
        <v>3.0645679999999942</v>
      </c>
      <c r="FF33" s="535">
        <v>2.1684270000000083</v>
      </c>
      <c r="FG33" s="535">
        <v>1.2426090000000016</v>
      </c>
      <c r="FH33" s="535">
        <v>1.1105469999999968</v>
      </c>
      <c r="FI33" s="535">
        <v>1.7064469999999972</v>
      </c>
      <c r="FJ33" s="535">
        <v>1.7465419999999909</v>
      </c>
      <c r="FK33" s="535">
        <v>2.0335849999999986</v>
      </c>
      <c r="FL33" s="535">
        <v>2.3613919999999951</v>
      </c>
      <c r="FM33" s="535">
        <v>13.343919999999994</v>
      </c>
      <c r="FN33" s="535">
        <v>3.1681849999999976</v>
      </c>
      <c r="FO33" s="564">
        <v>38.724102999999936</v>
      </c>
      <c r="FP33" s="535">
        <v>2.2114989999999963</v>
      </c>
      <c r="FQ33" s="535">
        <v>2.9892769999999942</v>
      </c>
      <c r="FR33" s="535">
        <v>2.571823000000002</v>
      </c>
      <c r="FS33" s="535">
        <v>1.0606389999999841</v>
      </c>
      <c r="FT33" s="535">
        <v>3.2551009999999962</v>
      </c>
      <c r="FU33" s="535">
        <v>3.1006329999999878</v>
      </c>
      <c r="FV33" s="535">
        <v>1.7573219999999949</v>
      </c>
      <c r="FW33" s="535">
        <v>5.6623659999999987</v>
      </c>
      <c r="FX33" s="535">
        <v>1.8451549999999983</v>
      </c>
      <c r="FY33" s="535">
        <v>3.3995389999999901</v>
      </c>
      <c r="FZ33" s="535">
        <v>6.5054829999999981</v>
      </c>
      <c r="GA33" s="535">
        <v>4.3652659999999983</v>
      </c>
      <c r="GB33" s="564">
        <v>72.794142000000022</v>
      </c>
      <c r="GC33" s="535">
        <v>3.314627999999999</v>
      </c>
      <c r="GD33" s="535">
        <v>4.6838010000000097</v>
      </c>
      <c r="GE33" s="535">
        <v>4.1837170000000015</v>
      </c>
      <c r="GF33" s="535">
        <v>6.8279420000000108</v>
      </c>
      <c r="GG33" s="535">
        <v>4.2140040000000099</v>
      </c>
      <c r="GH33" s="535">
        <v>5.8321480000000037</v>
      </c>
      <c r="GI33" s="535">
        <v>3.9456639999999936</v>
      </c>
      <c r="GJ33" s="535">
        <v>2.4552180000000092</v>
      </c>
      <c r="GK33" s="535">
        <v>4.4477439999999966</v>
      </c>
      <c r="GL33" s="535">
        <v>10.073478999999999</v>
      </c>
      <c r="GM33" s="535">
        <v>11.80050300000001</v>
      </c>
      <c r="GN33" s="535">
        <v>11.01529399999999</v>
      </c>
    </row>
    <row r="34" spans="1:196" s="505" customFormat="1" ht="5.0999999999999996" customHeight="1">
      <c r="C34" s="536"/>
      <c r="D34" s="536"/>
      <c r="E34" s="536"/>
      <c r="F34" s="536"/>
      <c r="G34" s="536"/>
      <c r="H34" s="536"/>
      <c r="I34" s="536"/>
      <c r="J34" s="536"/>
      <c r="K34" s="536"/>
      <c r="L34" s="536"/>
      <c r="M34" s="536"/>
      <c r="N34" s="537"/>
      <c r="P34" s="536"/>
      <c r="Q34" s="536"/>
      <c r="R34" s="536"/>
      <c r="S34" s="536"/>
      <c r="T34" s="536"/>
      <c r="U34" s="536"/>
      <c r="V34" s="536"/>
      <c r="W34" s="536"/>
      <c r="X34" s="536"/>
      <c r="Y34" s="536"/>
      <c r="Z34" s="536"/>
      <c r="AA34" s="537"/>
      <c r="AC34" s="536"/>
      <c r="AD34" s="536"/>
      <c r="AE34" s="536"/>
      <c r="AF34" s="536"/>
      <c r="AG34" s="536"/>
      <c r="AH34" s="536"/>
      <c r="AI34" s="536"/>
      <c r="AJ34" s="536"/>
      <c r="AK34" s="536"/>
      <c r="AL34" s="536"/>
      <c r="AM34" s="536"/>
      <c r="AN34" s="537"/>
      <c r="AP34" s="536"/>
      <c r="AQ34" s="536"/>
      <c r="AR34" s="536"/>
      <c r="AS34" s="536"/>
      <c r="AT34" s="536"/>
      <c r="AU34" s="536"/>
      <c r="AV34" s="536"/>
      <c r="AW34" s="536"/>
      <c r="AX34" s="536"/>
      <c r="AY34" s="536"/>
      <c r="AZ34" s="536"/>
      <c r="BA34" s="537"/>
      <c r="BC34" s="536"/>
      <c r="BD34" s="536"/>
      <c r="BE34" s="536"/>
      <c r="BF34" s="536"/>
      <c r="BG34" s="536"/>
      <c r="BH34" s="536"/>
      <c r="BI34" s="536"/>
      <c r="BJ34" s="536"/>
      <c r="BK34" s="536"/>
      <c r="BL34" s="536"/>
      <c r="BM34" s="536"/>
      <c r="BN34" s="537"/>
      <c r="BP34" s="536"/>
      <c r="BQ34" s="536"/>
      <c r="BR34" s="536"/>
      <c r="BS34" s="536"/>
      <c r="BT34" s="536"/>
      <c r="BU34" s="536"/>
      <c r="BV34" s="536"/>
      <c r="BW34" s="536"/>
      <c r="BX34" s="536"/>
      <c r="BY34" s="536"/>
      <c r="BZ34" s="536"/>
      <c r="CA34" s="537"/>
      <c r="CC34" s="536"/>
      <c r="CD34" s="536"/>
      <c r="CE34" s="536"/>
      <c r="CF34" s="536"/>
      <c r="CG34" s="536"/>
      <c r="CH34" s="536"/>
      <c r="CI34" s="536"/>
      <c r="CJ34" s="536"/>
      <c r="CK34" s="536"/>
      <c r="CL34" s="536"/>
      <c r="CM34" s="536"/>
      <c r="CN34" s="537"/>
      <c r="CP34" s="536"/>
      <c r="CQ34" s="536"/>
      <c r="CR34" s="536"/>
      <c r="CS34" s="536"/>
      <c r="CT34" s="536"/>
      <c r="CU34" s="536"/>
      <c r="CV34" s="536"/>
      <c r="CW34" s="536"/>
      <c r="CX34" s="536"/>
      <c r="CY34" s="536"/>
      <c r="CZ34" s="536"/>
      <c r="DA34" s="537"/>
      <c r="DC34" s="536"/>
      <c r="DD34" s="536"/>
      <c r="DE34" s="536"/>
      <c r="DF34" s="536"/>
      <c r="DG34" s="536"/>
      <c r="DH34" s="536"/>
      <c r="DI34" s="536"/>
      <c r="DJ34" s="536"/>
      <c r="DK34" s="536"/>
      <c r="DL34" s="536"/>
      <c r="DM34" s="536"/>
      <c r="DN34" s="537"/>
      <c r="DP34" s="536"/>
      <c r="DQ34" s="536"/>
      <c r="DR34" s="536"/>
      <c r="DS34" s="536"/>
      <c r="DT34" s="536"/>
      <c r="DU34" s="536"/>
      <c r="DV34" s="536"/>
      <c r="DW34" s="536"/>
      <c r="DX34" s="536"/>
      <c r="DY34" s="536"/>
      <c r="DZ34" s="536"/>
      <c r="EA34" s="537"/>
      <c r="EC34" s="536"/>
      <c r="ED34" s="536"/>
      <c r="EE34" s="536"/>
      <c r="EF34" s="536"/>
      <c r="EG34" s="536"/>
      <c r="EH34" s="536"/>
      <c r="EI34" s="536"/>
      <c r="EJ34" s="536"/>
      <c r="EK34" s="536"/>
      <c r="EL34" s="536"/>
      <c r="EM34" s="536"/>
      <c r="EN34" s="537"/>
      <c r="EP34" s="536"/>
      <c r="EQ34" s="536"/>
      <c r="ER34" s="536"/>
      <c r="ES34" s="536"/>
      <c r="ET34" s="536"/>
      <c r="EU34" s="536"/>
      <c r="EV34" s="536"/>
      <c r="EW34" s="536"/>
      <c r="EX34" s="536"/>
      <c r="EY34" s="536"/>
      <c r="EZ34" s="536"/>
      <c r="FA34" s="537"/>
      <c r="FC34" s="536"/>
      <c r="FD34" s="536"/>
      <c r="FE34" s="536"/>
      <c r="FF34" s="536"/>
      <c r="FG34" s="536"/>
      <c r="FH34" s="536"/>
      <c r="FI34" s="536"/>
      <c r="FJ34" s="536"/>
      <c r="FK34" s="536"/>
      <c r="FL34" s="536"/>
      <c r="FM34" s="536"/>
      <c r="FN34" s="537"/>
      <c r="FP34" s="536"/>
      <c r="FQ34" s="536"/>
      <c r="FR34" s="536"/>
      <c r="FS34" s="536"/>
      <c r="FT34" s="536"/>
      <c r="FU34" s="536"/>
      <c r="FV34" s="536"/>
      <c r="FW34" s="536"/>
      <c r="FX34" s="536"/>
      <c r="FY34" s="536"/>
      <c r="FZ34" s="536"/>
      <c r="GA34" s="537"/>
      <c r="GC34" s="536"/>
      <c r="GD34" s="536"/>
      <c r="GE34" s="536"/>
      <c r="GF34" s="536"/>
      <c r="GG34" s="536"/>
      <c r="GH34" s="536"/>
      <c r="GI34" s="536"/>
      <c r="GJ34" s="536"/>
      <c r="GK34" s="536"/>
      <c r="GL34" s="536"/>
      <c r="GM34" s="536"/>
      <c r="GN34" s="537"/>
    </row>
    <row r="35" spans="1:196" s="641" customFormat="1" ht="12.75" customHeight="1">
      <c r="A35" s="647" t="s">
        <v>3382</v>
      </c>
      <c r="C35" s="642"/>
      <c r="D35" s="642"/>
      <c r="E35" s="642"/>
      <c r="F35" s="642"/>
      <c r="G35" s="642"/>
      <c r="H35" s="642"/>
      <c r="I35" s="642"/>
      <c r="J35" s="642"/>
      <c r="K35" s="642"/>
      <c r="L35" s="642"/>
      <c r="M35" s="642"/>
      <c r="N35" s="643"/>
      <c r="P35" s="642"/>
      <c r="Q35" s="642"/>
      <c r="R35" s="642"/>
      <c r="S35" s="642"/>
      <c r="T35" s="642"/>
      <c r="U35" s="642"/>
      <c r="V35" s="642"/>
      <c r="W35" s="642"/>
      <c r="X35" s="642"/>
      <c r="Y35" s="642"/>
      <c r="Z35" s="642"/>
      <c r="AA35" s="643"/>
      <c r="AC35" s="642"/>
      <c r="AD35" s="642"/>
      <c r="AE35" s="642"/>
      <c r="AF35" s="642"/>
      <c r="AG35" s="642"/>
      <c r="AH35" s="642"/>
      <c r="AI35" s="642"/>
      <c r="AJ35" s="642"/>
      <c r="AK35" s="642"/>
      <c r="AL35" s="642"/>
      <c r="AM35" s="642"/>
      <c r="AN35" s="643"/>
      <c r="AP35" s="642"/>
      <c r="AQ35" s="642"/>
      <c r="AR35" s="642"/>
      <c r="AS35" s="642"/>
      <c r="AT35" s="642"/>
      <c r="AU35" s="642"/>
      <c r="AV35" s="642"/>
      <c r="AW35" s="642"/>
      <c r="AX35" s="642"/>
      <c r="AY35" s="642"/>
      <c r="AZ35" s="642"/>
      <c r="BA35" s="643"/>
      <c r="BC35" s="642"/>
      <c r="BD35" s="642"/>
      <c r="BE35" s="642"/>
      <c r="BF35" s="642"/>
      <c r="BG35" s="642"/>
      <c r="BH35" s="642"/>
      <c r="BI35" s="642"/>
      <c r="BJ35" s="642"/>
      <c r="BK35" s="642"/>
      <c r="BL35" s="642"/>
      <c r="BM35" s="642"/>
      <c r="BN35" s="643"/>
      <c r="BP35" s="642"/>
      <c r="BQ35" s="642"/>
      <c r="BR35" s="642"/>
      <c r="BS35" s="642"/>
      <c r="BT35" s="642"/>
      <c r="BU35" s="642"/>
      <c r="BV35" s="642"/>
      <c r="BW35" s="642"/>
      <c r="BX35" s="642"/>
      <c r="BY35" s="642"/>
      <c r="BZ35" s="642"/>
      <c r="CA35" s="643"/>
      <c r="CC35" s="642"/>
      <c r="CD35" s="642"/>
      <c r="CE35" s="642"/>
      <c r="CF35" s="642"/>
      <c r="CG35" s="642"/>
      <c r="CH35" s="642"/>
      <c r="CI35" s="642"/>
      <c r="CJ35" s="642"/>
      <c r="CK35" s="642"/>
      <c r="CL35" s="642"/>
      <c r="CM35" s="642"/>
      <c r="CN35" s="643"/>
      <c r="CP35" s="642"/>
      <c r="CQ35" s="642"/>
      <c r="CR35" s="642"/>
      <c r="CS35" s="642"/>
      <c r="CT35" s="642"/>
      <c r="CU35" s="642"/>
      <c r="CV35" s="642"/>
      <c r="CW35" s="642"/>
      <c r="CX35" s="642"/>
      <c r="CY35" s="642"/>
      <c r="CZ35" s="642"/>
      <c r="DA35" s="643"/>
      <c r="DC35" s="642"/>
      <c r="DD35" s="642"/>
      <c r="DE35" s="642"/>
      <c r="DF35" s="642"/>
      <c r="DG35" s="642"/>
      <c r="DH35" s="642"/>
      <c r="DI35" s="642"/>
      <c r="DJ35" s="642"/>
      <c r="DK35" s="642"/>
      <c r="DL35" s="642"/>
      <c r="DM35" s="642"/>
      <c r="DN35" s="643"/>
      <c r="DP35" s="642"/>
      <c r="DQ35" s="642"/>
      <c r="DR35" s="642"/>
      <c r="DS35" s="642"/>
      <c r="DT35" s="642"/>
      <c r="DU35" s="642"/>
      <c r="DV35" s="642"/>
      <c r="DW35" s="642"/>
      <c r="DX35" s="642"/>
      <c r="DY35" s="642"/>
      <c r="DZ35" s="642"/>
      <c r="EA35" s="643"/>
      <c r="EC35" s="642"/>
      <c r="ED35" s="642"/>
      <c r="EE35" s="642"/>
      <c r="EF35" s="642"/>
      <c r="EG35" s="642"/>
      <c r="EH35" s="642"/>
      <c r="EI35" s="642"/>
      <c r="EJ35" s="642"/>
      <c r="EK35" s="642"/>
      <c r="EL35" s="642"/>
      <c r="EM35" s="642"/>
      <c r="EN35" s="643"/>
      <c r="EP35" s="642"/>
      <c r="EQ35" s="642"/>
      <c r="ER35" s="642"/>
      <c r="ES35" s="642"/>
      <c r="ET35" s="642"/>
      <c r="EU35" s="642"/>
      <c r="EV35" s="642"/>
      <c r="EW35" s="642"/>
      <c r="EX35" s="642"/>
      <c r="EY35" s="642"/>
      <c r="EZ35" s="642"/>
      <c r="FA35" s="643"/>
      <c r="FC35" s="642"/>
      <c r="FD35" s="642"/>
      <c r="FE35" s="642"/>
      <c r="FF35" s="642"/>
      <c r="FG35" s="642"/>
      <c r="FH35" s="642"/>
      <c r="FI35" s="642"/>
      <c r="FJ35" s="642"/>
      <c r="FK35" s="642"/>
      <c r="FL35" s="642"/>
      <c r="FM35" s="642"/>
      <c r="FN35" s="643"/>
      <c r="FP35" s="642"/>
      <c r="FQ35" s="642"/>
      <c r="FR35" s="642"/>
      <c r="FS35" s="642"/>
      <c r="FT35" s="642"/>
      <c r="FU35" s="642"/>
      <c r="FV35" s="642"/>
      <c r="FW35" s="642"/>
      <c r="FX35" s="642"/>
      <c r="FY35" s="642"/>
      <c r="FZ35" s="642"/>
      <c r="GA35" s="643"/>
      <c r="GC35" s="642"/>
      <c r="GD35" s="642"/>
      <c r="GE35" s="642"/>
      <c r="GF35" s="642"/>
      <c r="GG35" s="642"/>
      <c r="GH35" s="642"/>
      <c r="GI35" s="642"/>
      <c r="GJ35" s="642"/>
      <c r="GK35" s="642"/>
      <c r="GL35" s="642"/>
      <c r="GM35" s="642"/>
      <c r="GN35" s="643"/>
    </row>
    <row r="36" spans="1:196" s="641" customFormat="1" ht="12.75" customHeight="1">
      <c r="A36" s="647" t="s">
        <v>3871</v>
      </c>
      <c r="C36" s="642"/>
      <c r="D36" s="642"/>
      <c r="E36" s="642"/>
      <c r="F36" s="642"/>
      <c r="G36" s="642"/>
      <c r="H36" s="642"/>
      <c r="I36" s="642"/>
      <c r="J36" s="642"/>
      <c r="K36" s="642"/>
      <c r="L36" s="642"/>
      <c r="M36" s="642"/>
      <c r="N36" s="643"/>
      <c r="P36" s="642"/>
      <c r="Q36" s="642"/>
      <c r="R36" s="642"/>
      <c r="S36" s="642"/>
      <c r="T36" s="642"/>
      <c r="U36" s="642"/>
      <c r="V36" s="642"/>
      <c r="W36" s="642"/>
      <c r="X36" s="642"/>
      <c r="Y36" s="642"/>
      <c r="Z36" s="642"/>
      <c r="AA36" s="643"/>
      <c r="AC36" s="642"/>
      <c r="AD36" s="642"/>
      <c r="AE36" s="642"/>
      <c r="AF36" s="642"/>
      <c r="AG36" s="642"/>
      <c r="AH36" s="642"/>
      <c r="AI36" s="642"/>
      <c r="AJ36" s="642"/>
      <c r="AK36" s="642"/>
      <c r="AL36" s="642"/>
      <c r="AM36" s="642"/>
      <c r="AN36" s="643"/>
      <c r="AP36" s="642"/>
      <c r="AQ36" s="642"/>
      <c r="AR36" s="642"/>
      <c r="AS36" s="642"/>
      <c r="AT36" s="642"/>
      <c r="AU36" s="642"/>
      <c r="AV36" s="642"/>
      <c r="AW36" s="642"/>
      <c r="AX36" s="642"/>
      <c r="AY36" s="642"/>
      <c r="AZ36" s="642"/>
      <c r="BA36" s="643"/>
      <c r="BC36" s="642"/>
      <c r="BD36" s="642"/>
      <c r="BE36" s="642"/>
      <c r="BF36" s="642"/>
      <c r="BG36" s="642"/>
      <c r="BH36" s="642"/>
      <c r="BI36" s="642"/>
      <c r="BJ36" s="642"/>
      <c r="BK36" s="642"/>
      <c r="BL36" s="642"/>
      <c r="BM36" s="642"/>
      <c r="BN36" s="643"/>
      <c r="BP36" s="642"/>
      <c r="BQ36" s="642"/>
      <c r="BR36" s="642"/>
      <c r="BS36" s="642"/>
      <c r="BT36" s="642"/>
      <c r="BU36" s="642"/>
      <c r="BV36" s="642"/>
      <c r="BW36" s="642"/>
      <c r="BX36" s="642"/>
      <c r="BY36" s="642"/>
      <c r="BZ36" s="642"/>
      <c r="CA36" s="643"/>
      <c r="CC36" s="642"/>
      <c r="CD36" s="642"/>
      <c r="CE36" s="642"/>
      <c r="CF36" s="642"/>
      <c r="CG36" s="642"/>
      <c r="CH36" s="642"/>
      <c r="CI36" s="642"/>
      <c r="CJ36" s="642"/>
      <c r="CK36" s="642"/>
      <c r="CL36" s="642"/>
      <c r="CM36" s="642"/>
      <c r="CN36" s="643"/>
      <c r="CP36" s="642"/>
      <c r="CQ36" s="642"/>
      <c r="CR36" s="642"/>
      <c r="CS36" s="642"/>
      <c r="CT36" s="642"/>
      <c r="CU36" s="642"/>
      <c r="CV36" s="642"/>
      <c r="CW36" s="642"/>
      <c r="CX36" s="642"/>
      <c r="CY36" s="642"/>
      <c r="CZ36" s="642"/>
      <c r="DA36" s="643"/>
      <c r="DC36" s="642"/>
      <c r="DD36" s="642"/>
      <c r="DE36" s="642"/>
      <c r="DF36" s="642"/>
      <c r="DG36" s="642"/>
      <c r="DH36" s="642"/>
      <c r="DI36" s="642"/>
      <c r="DJ36" s="642"/>
      <c r="DK36" s="642"/>
      <c r="DL36" s="642"/>
      <c r="DM36" s="642"/>
      <c r="DN36" s="643"/>
      <c r="DP36" s="642"/>
      <c r="DQ36" s="642"/>
      <c r="DR36" s="642"/>
      <c r="DS36" s="642"/>
      <c r="DT36" s="642"/>
      <c r="DU36" s="642"/>
      <c r="DV36" s="642"/>
      <c r="DW36" s="642"/>
      <c r="DX36" s="642"/>
      <c r="DY36" s="642"/>
      <c r="DZ36" s="642"/>
      <c r="EA36" s="643"/>
      <c r="EC36" s="642"/>
      <c r="ED36" s="642"/>
      <c r="EE36" s="642"/>
      <c r="EF36" s="642"/>
      <c r="EG36" s="642"/>
      <c r="EH36" s="642"/>
      <c r="EI36" s="642"/>
      <c r="EJ36" s="642"/>
      <c r="EK36" s="642"/>
      <c r="EL36" s="642"/>
      <c r="EM36" s="642"/>
      <c r="EN36" s="643"/>
      <c r="EP36" s="642"/>
      <c r="EQ36" s="642"/>
      <c r="ER36" s="642"/>
      <c r="ES36" s="642"/>
      <c r="ET36" s="642"/>
      <c r="EU36" s="642"/>
      <c r="EV36" s="642"/>
      <c r="EW36" s="642"/>
      <c r="EX36" s="642"/>
      <c r="EY36" s="642"/>
      <c r="EZ36" s="642"/>
      <c r="FA36" s="643"/>
      <c r="FC36" s="642"/>
      <c r="FD36" s="642"/>
      <c r="FE36" s="642"/>
      <c r="FF36" s="642"/>
      <c r="FG36" s="642"/>
      <c r="FH36" s="642"/>
      <c r="FI36" s="642"/>
      <c r="FJ36" s="642"/>
      <c r="FK36" s="642"/>
      <c r="FL36" s="642"/>
      <c r="FM36" s="642"/>
      <c r="FN36" s="643"/>
      <c r="FP36" s="642"/>
      <c r="FQ36" s="642"/>
      <c r="FR36" s="642"/>
      <c r="FS36" s="642"/>
      <c r="FT36" s="642"/>
      <c r="FU36" s="642"/>
      <c r="FV36" s="642"/>
      <c r="FW36" s="642"/>
      <c r="FX36" s="642"/>
      <c r="FY36" s="642"/>
      <c r="FZ36" s="642"/>
      <c r="GA36" s="643"/>
      <c r="GC36" s="642"/>
      <c r="GD36" s="642"/>
      <c r="GE36" s="642"/>
      <c r="GF36" s="642"/>
      <c r="GG36" s="642"/>
      <c r="GH36" s="642"/>
      <c r="GI36" s="642"/>
      <c r="GJ36" s="642"/>
      <c r="GK36" s="642"/>
      <c r="GL36" s="642"/>
      <c r="GM36" s="642"/>
      <c r="GN36" s="643"/>
    </row>
    <row r="37" spans="1:196" s="641" customFormat="1" ht="12.75" customHeight="1">
      <c r="A37" s="647" t="s">
        <v>3872</v>
      </c>
      <c r="C37" s="642"/>
      <c r="D37" s="642"/>
      <c r="E37" s="642"/>
      <c r="F37" s="642"/>
      <c r="G37" s="642"/>
      <c r="H37" s="642"/>
      <c r="I37" s="642"/>
      <c r="J37" s="642"/>
      <c r="K37" s="642"/>
      <c r="L37" s="642"/>
      <c r="M37" s="642"/>
      <c r="N37" s="643"/>
      <c r="P37" s="642"/>
      <c r="Q37" s="642"/>
      <c r="R37" s="642"/>
      <c r="S37" s="642"/>
      <c r="T37" s="642"/>
      <c r="U37" s="642"/>
      <c r="V37" s="642"/>
      <c r="W37" s="642"/>
      <c r="X37" s="642"/>
      <c r="Y37" s="642"/>
      <c r="Z37" s="642"/>
      <c r="AA37" s="643"/>
      <c r="AC37" s="642"/>
      <c r="AD37" s="642"/>
      <c r="AE37" s="642"/>
      <c r="AF37" s="642"/>
      <c r="AG37" s="642"/>
      <c r="AH37" s="642"/>
      <c r="AI37" s="642"/>
      <c r="AJ37" s="642"/>
      <c r="AK37" s="642"/>
      <c r="AL37" s="642"/>
      <c r="AM37" s="642"/>
      <c r="AN37" s="643"/>
      <c r="AP37" s="642"/>
      <c r="AQ37" s="642"/>
      <c r="AR37" s="642"/>
      <c r="AS37" s="642"/>
      <c r="AT37" s="642"/>
      <c r="AU37" s="642"/>
      <c r="AV37" s="642"/>
      <c r="AW37" s="642"/>
      <c r="AX37" s="642"/>
      <c r="AY37" s="642"/>
      <c r="AZ37" s="642"/>
      <c r="BA37" s="643"/>
      <c r="BC37" s="642"/>
      <c r="BD37" s="642"/>
      <c r="BE37" s="642"/>
      <c r="BF37" s="642"/>
      <c r="BG37" s="642"/>
      <c r="BH37" s="642"/>
      <c r="BI37" s="642"/>
      <c r="BJ37" s="642"/>
      <c r="BK37" s="642"/>
      <c r="BL37" s="642"/>
      <c r="BM37" s="642"/>
      <c r="BN37" s="643"/>
      <c r="BP37" s="642"/>
      <c r="BQ37" s="642"/>
      <c r="BR37" s="642"/>
      <c r="BS37" s="642"/>
      <c r="BT37" s="642"/>
      <c r="BU37" s="642"/>
      <c r="BV37" s="642"/>
      <c r="BW37" s="642"/>
      <c r="BX37" s="642"/>
      <c r="BY37" s="642"/>
      <c r="BZ37" s="642"/>
      <c r="CA37" s="643"/>
      <c r="CC37" s="642"/>
      <c r="CD37" s="642"/>
      <c r="CE37" s="642"/>
      <c r="CF37" s="642"/>
      <c r="CG37" s="642"/>
      <c r="CH37" s="642"/>
      <c r="CI37" s="642"/>
      <c r="CJ37" s="642"/>
      <c r="CK37" s="642"/>
      <c r="CL37" s="642"/>
      <c r="CM37" s="642"/>
      <c r="CN37" s="643"/>
      <c r="CP37" s="642"/>
      <c r="CQ37" s="642"/>
      <c r="CR37" s="642"/>
      <c r="CS37" s="642"/>
      <c r="CT37" s="642"/>
      <c r="CU37" s="642"/>
      <c r="CV37" s="642"/>
      <c r="CW37" s="642"/>
      <c r="CX37" s="642"/>
      <c r="CY37" s="642"/>
      <c r="CZ37" s="642"/>
      <c r="DA37" s="643"/>
      <c r="DC37" s="642"/>
      <c r="DD37" s="642"/>
      <c r="DE37" s="642"/>
      <c r="DF37" s="642"/>
      <c r="DG37" s="642"/>
      <c r="DH37" s="642"/>
      <c r="DI37" s="642"/>
      <c r="DJ37" s="642"/>
      <c r="DK37" s="642"/>
      <c r="DL37" s="642"/>
      <c r="DM37" s="642"/>
      <c r="DN37" s="643"/>
      <c r="DP37" s="642"/>
      <c r="DQ37" s="642"/>
      <c r="DR37" s="642"/>
      <c r="DS37" s="642"/>
      <c r="DT37" s="642"/>
      <c r="DU37" s="642"/>
      <c r="DV37" s="642"/>
      <c r="DW37" s="642"/>
      <c r="DX37" s="642"/>
      <c r="DY37" s="642"/>
      <c r="DZ37" s="642"/>
      <c r="EA37" s="643"/>
      <c r="EC37" s="642"/>
      <c r="ED37" s="642"/>
      <c r="EE37" s="642"/>
      <c r="EF37" s="642"/>
      <c r="EG37" s="642"/>
      <c r="EH37" s="642"/>
      <c r="EI37" s="642"/>
      <c r="EJ37" s="642"/>
      <c r="EK37" s="642"/>
      <c r="EL37" s="642"/>
      <c r="EM37" s="642"/>
      <c r="EN37" s="643"/>
      <c r="EP37" s="642"/>
      <c r="EQ37" s="642"/>
      <c r="ER37" s="642"/>
      <c r="ES37" s="642"/>
      <c r="ET37" s="642"/>
      <c r="EU37" s="642"/>
      <c r="EV37" s="642"/>
      <c r="EW37" s="642"/>
      <c r="EX37" s="642"/>
      <c r="EY37" s="642"/>
      <c r="EZ37" s="642"/>
      <c r="FA37" s="643"/>
      <c r="FC37" s="642"/>
      <c r="FD37" s="642"/>
      <c r="FE37" s="642"/>
      <c r="FF37" s="642"/>
      <c r="FG37" s="642"/>
      <c r="FH37" s="642"/>
      <c r="FI37" s="642"/>
      <c r="FJ37" s="642"/>
      <c r="FK37" s="642"/>
      <c r="FL37" s="642"/>
      <c r="FM37" s="642"/>
      <c r="FN37" s="643"/>
      <c r="FP37" s="642"/>
      <c r="FQ37" s="642"/>
      <c r="FR37" s="642"/>
      <c r="FS37" s="642"/>
      <c r="FT37" s="642"/>
      <c r="FU37" s="642"/>
      <c r="FV37" s="642"/>
      <c r="FW37" s="642"/>
      <c r="FX37" s="642"/>
      <c r="FY37" s="642"/>
      <c r="FZ37" s="642"/>
      <c r="GA37" s="643"/>
      <c r="GC37" s="642"/>
      <c r="GD37" s="642"/>
      <c r="GE37" s="642"/>
      <c r="GF37" s="642"/>
      <c r="GG37" s="642"/>
      <c r="GH37" s="642"/>
      <c r="GI37" s="642"/>
      <c r="GJ37" s="642"/>
      <c r="GK37" s="642"/>
      <c r="GL37" s="642"/>
      <c r="GM37" s="642"/>
      <c r="GN37" s="643"/>
    </row>
    <row r="38" spans="1:196" s="641" customFormat="1" ht="12.75" customHeight="1">
      <c r="C38" s="642"/>
      <c r="D38" s="642"/>
      <c r="E38" s="642"/>
      <c r="F38" s="642"/>
      <c r="G38" s="642"/>
      <c r="H38" s="642"/>
      <c r="I38" s="642"/>
      <c r="J38" s="642"/>
      <c r="K38" s="642"/>
      <c r="L38" s="642"/>
      <c r="M38" s="642"/>
      <c r="N38" s="643"/>
      <c r="P38" s="642"/>
      <c r="Q38" s="642"/>
      <c r="R38" s="642"/>
      <c r="S38" s="642"/>
      <c r="T38" s="642"/>
      <c r="U38" s="642"/>
      <c r="V38" s="642"/>
      <c r="W38" s="642"/>
      <c r="X38" s="642"/>
      <c r="Y38" s="642"/>
      <c r="Z38" s="642"/>
      <c r="AA38" s="643"/>
      <c r="AC38" s="642"/>
      <c r="AD38" s="642"/>
      <c r="AE38" s="642"/>
      <c r="AF38" s="642"/>
      <c r="AG38" s="642"/>
      <c r="AH38" s="642"/>
      <c r="AI38" s="642"/>
      <c r="AJ38" s="642"/>
      <c r="AK38" s="642"/>
      <c r="AL38" s="642"/>
      <c r="AM38" s="642"/>
      <c r="AN38" s="643"/>
      <c r="AP38" s="642"/>
      <c r="AQ38" s="642"/>
      <c r="AR38" s="642"/>
      <c r="AS38" s="642"/>
      <c r="AT38" s="642"/>
      <c r="AU38" s="642"/>
      <c r="AV38" s="642"/>
      <c r="AW38" s="642"/>
      <c r="AX38" s="642"/>
      <c r="AY38" s="642"/>
      <c r="AZ38" s="642"/>
      <c r="BA38" s="643"/>
      <c r="BC38" s="642"/>
      <c r="BD38" s="642"/>
      <c r="BE38" s="642"/>
      <c r="BF38" s="642"/>
      <c r="BG38" s="642"/>
      <c r="BH38" s="642"/>
      <c r="BI38" s="642"/>
      <c r="BJ38" s="642"/>
      <c r="BK38" s="642"/>
      <c r="BL38" s="642"/>
      <c r="BM38" s="642"/>
      <c r="BN38" s="643"/>
      <c r="BP38" s="642"/>
      <c r="BQ38" s="642"/>
      <c r="BR38" s="642"/>
      <c r="BS38" s="642"/>
      <c r="BT38" s="642"/>
      <c r="BU38" s="642"/>
      <c r="BV38" s="642"/>
      <c r="BW38" s="642"/>
      <c r="BX38" s="642"/>
      <c r="BY38" s="642"/>
      <c r="BZ38" s="642"/>
      <c r="CA38" s="643"/>
      <c r="CC38" s="642"/>
      <c r="CD38" s="642"/>
      <c r="CE38" s="642"/>
      <c r="CF38" s="642"/>
      <c r="CG38" s="642"/>
      <c r="CH38" s="642"/>
      <c r="CI38" s="642"/>
      <c r="CJ38" s="642"/>
      <c r="CK38" s="642"/>
      <c r="CL38" s="642"/>
      <c r="CM38" s="642"/>
      <c r="CN38" s="643"/>
      <c r="CP38" s="642"/>
      <c r="CQ38" s="642"/>
      <c r="CR38" s="642"/>
      <c r="CS38" s="642"/>
      <c r="CT38" s="642"/>
      <c r="CU38" s="642"/>
      <c r="CV38" s="642"/>
      <c r="CW38" s="642"/>
      <c r="CX38" s="642"/>
      <c r="CY38" s="642"/>
      <c r="CZ38" s="642"/>
      <c r="DA38" s="643"/>
      <c r="DC38" s="642"/>
      <c r="DD38" s="642"/>
      <c r="DE38" s="642"/>
      <c r="DF38" s="642"/>
      <c r="DG38" s="642"/>
      <c r="DH38" s="642"/>
      <c r="DI38" s="642"/>
      <c r="DJ38" s="642"/>
      <c r="DK38" s="642"/>
      <c r="DL38" s="642"/>
      <c r="DM38" s="642"/>
      <c r="DN38" s="643"/>
      <c r="DP38" s="642"/>
      <c r="DQ38" s="642"/>
      <c r="DR38" s="642"/>
      <c r="DS38" s="642"/>
      <c r="DT38" s="642"/>
      <c r="DU38" s="642"/>
      <c r="DV38" s="642"/>
      <c r="DW38" s="642"/>
      <c r="DX38" s="642"/>
      <c r="DY38" s="642"/>
      <c r="DZ38" s="642"/>
      <c r="EA38" s="643"/>
      <c r="EC38" s="642"/>
      <c r="ED38" s="642"/>
      <c r="EE38" s="642"/>
      <c r="EF38" s="642"/>
      <c r="EG38" s="642"/>
      <c r="EH38" s="642"/>
      <c r="EI38" s="642"/>
      <c r="EJ38" s="642"/>
      <c r="EK38" s="642"/>
      <c r="EL38" s="642"/>
      <c r="EM38" s="642"/>
      <c r="EN38" s="643"/>
      <c r="EP38" s="642"/>
      <c r="EQ38" s="642"/>
      <c r="ER38" s="642"/>
      <c r="ES38" s="642"/>
      <c r="ET38" s="642"/>
      <c r="EU38" s="642"/>
      <c r="EV38" s="642"/>
      <c r="EW38" s="642"/>
      <c r="EX38" s="642"/>
      <c r="EY38" s="642"/>
      <c r="EZ38" s="642"/>
      <c r="FA38" s="643"/>
      <c r="FC38" s="642"/>
      <c r="FD38" s="642"/>
      <c r="FE38" s="642"/>
      <c r="FF38" s="642"/>
      <c r="FG38" s="642"/>
      <c r="FH38" s="642"/>
      <c r="FI38" s="642"/>
      <c r="FJ38" s="642"/>
      <c r="FK38" s="642"/>
      <c r="FL38" s="642"/>
      <c r="FM38" s="642"/>
      <c r="FN38" s="643"/>
      <c r="FP38" s="642"/>
      <c r="FQ38" s="642"/>
      <c r="FR38" s="642"/>
      <c r="FS38" s="642"/>
      <c r="FT38" s="642"/>
      <c r="FU38" s="642"/>
      <c r="FV38" s="642"/>
      <c r="FW38" s="642"/>
      <c r="FX38" s="642"/>
      <c r="FY38" s="642"/>
      <c r="FZ38" s="642"/>
      <c r="GA38" s="643"/>
      <c r="GC38" s="642"/>
      <c r="GD38" s="642"/>
      <c r="GE38" s="642"/>
      <c r="GF38" s="642"/>
      <c r="GG38" s="642"/>
      <c r="GH38" s="642"/>
      <c r="GI38" s="642"/>
      <c r="GJ38" s="642"/>
      <c r="GK38" s="642"/>
      <c r="GL38" s="642"/>
      <c r="GM38" s="642"/>
      <c r="GN38" s="643"/>
    </row>
  </sheetData>
  <mergeCells count="30">
    <mergeCell ref="GC6:GN6"/>
    <mergeCell ref="EP6:FA6"/>
    <mergeCell ref="FB6:FB7"/>
    <mergeCell ref="FC6:FN6"/>
    <mergeCell ref="FO6:FO7"/>
    <mergeCell ref="FP6:GA6"/>
    <mergeCell ref="GB6:GB7"/>
    <mergeCell ref="EO6:EO7"/>
    <mergeCell ref="BP6:CA6"/>
    <mergeCell ref="CB6:CB7"/>
    <mergeCell ref="CC6:CN6"/>
    <mergeCell ref="CO6:CO7"/>
    <mergeCell ref="CP6:DA6"/>
    <mergeCell ref="DB6:DB7"/>
    <mergeCell ref="DC6:DN6"/>
    <mergeCell ref="DO6:DO7"/>
    <mergeCell ref="DP6:EA6"/>
    <mergeCell ref="EB6:EB7"/>
    <mergeCell ref="EC6:EN6"/>
    <mergeCell ref="BO6:BO7"/>
    <mergeCell ref="B6:B7"/>
    <mergeCell ref="C6:N6"/>
    <mergeCell ref="O6:O7"/>
    <mergeCell ref="P6:AA6"/>
    <mergeCell ref="AB6:AB7"/>
    <mergeCell ref="AC6:AN6"/>
    <mergeCell ref="AO6:AO7"/>
    <mergeCell ref="AP6:BA6"/>
    <mergeCell ref="BB6:BB7"/>
    <mergeCell ref="BC6:BN6"/>
  </mergeCells>
  <hyperlinks>
    <hyperlink ref="A1" location="'Table of contents'!A1" display="return to the CONTENTS"/>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37"/>
  <sheetViews>
    <sheetView zoomScale="80" zoomScaleNormal="80" workbookViewId="0">
      <pane xSplit="1" topLeftCell="B1" activePane="topRight" state="frozen"/>
      <selection activeCell="F17" sqref="F17"/>
      <selection pane="topRight" activeCell="A27" sqref="A27"/>
    </sheetView>
  </sheetViews>
  <sheetFormatPr defaultRowHeight="15"/>
  <cols>
    <col min="1" max="1" width="45.28515625" style="34" customWidth="1"/>
    <col min="2" max="16384" width="9.140625" style="34"/>
  </cols>
  <sheetData>
    <row r="1" spans="1:196" ht="15" customHeight="1">
      <c r="A1" s="649" t="s">
        <v>2688</v>
      </c>
    </row>
    <row r="2" spans="1:196" ht="5.0999999999999996" customHeight="1">
      <c r="A2" s="65"/>
    </row>
    <row r="3" spans="1:196" s="38" customFormat="1" ht="18.75" customHeight="1">
      <c r="A3" s="988" t="s">
        <v>3383</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c r="EE3" s="37"/>
      <c r="EF3" s="37"/>
      <c r="EG3" s="37"/>
      <c r="EH3" s="37"/>
      <c r="EI3" s="37"/>
      <c r="EJ3" s="37"/>
      <c r="EK3" s="37"/>
      <c r="EL3" s="37"/>
      <c r="EM3" s="37"/>
      <c r="EN3" s="37"/>
      <c r="EO3" s="37"/>
      <c r="EP3" s="37"/>
      <c r="EQ3" s="37"/>
      <c r="ER3" s="37"/>
      <c r="ES3" s="37"/>
      <c r="ET3" s="37"/>
      <c r="EU3" s="37"/>
      <c r="EV3" s="37"/>
      <c r="EW3" s="37"/>
      <c r="EX3" s="37"/>
      <c r="EY3" s="37"/>
    </row>
    <row r="4" spans="1:196" s="505" customFormat="1" ht="5.0999999999999996" customHeight="1">
      <c r="A4" s="517"/>
      <c r="C4" s="486"/>
      <c r="D4" s="486"/>
      <c r="E4" s="486"/>
      <c r="F4" s="486"/>
      <c r="G4" s="486"/>
      <c r="H4" s="486"/>
      <c r="I4" s="489"/>
      <c r="J4" s="485"/>
      <c r="K4" s="488"/>
      <c r="L4" s="488"/>
      <c r="M4" s="488"/>
      <c r="N4" s="488"/>
      <c r="P4" s="486"/>
      <c r="Q4" s="486"/>
      <c r="R4" s="486"/>
      <c r="S4" s="486"/>
      <c r="T4" s="486"/>
      <c r="U4" s="486"/>
      <c r="V4" s="489"/>
      <c r="W4" s="485"/>
      <c r="X4" s="488"/>
      <c r="Y4" s="488"/>
      <c r="Z4" s="488"/>
      <c r="AA4" s="488"/>
      <c r="AC4" s="486"/>
      <c r="AD4" s="486"/>
      <c r="AE4" s="486"/>
      <c r="AF4" s="486"/>
      <c r="AG4" s="486"/>
      <c r="AH4" s="486"/>
      <c r="AI4" s="489"/>
      <c r="AJ4" s="485"/>
      <c r="AK4" s="488"/>
      <c r="AL4" s="488"/>
      <c r="AM4" s="488"/>
      <c r="AN4" s="488"/>
      <c r="AP4" s="486"/>
      <c r="AQ4" s="486"/>
      <c r="AR4" s="486"/>
      <c r="AS4" s="486"/>
      <c r="AT4" s="486"/>
      <c r="AU4" s="486"/>
      <c r="AV4" s="489"/>
      <c r="AW4" s="485"/>
      <c r="AX4" s="488"/>
      <c r="AY4" s="488"/>
      <c r="AZ4" s="488"/>
      <c r="BA4" s="488"/>
      <c r="BC4" s="486"/>
      <c r="BD4" s="486"/>
      <c r="BE4" s="486"/>
      <c r="BF4" s="486"/>
      <c r="BG4" s="486"/>
      <c r="BH4" s="486"/>
      <c r="BI4" s="489"/>
      <c r="BJ4" s="485"/>
      <c r="BK4" s="488"/>
      <c r="BL4" s="488"/>
      <c r="BM4" s="488"/>
      <c r="BN4" s="488"/>
      <c r="BP4" s="486"/>
      <c r="BQ4" s="486"/>
      <c r="BR4" s="486"/>
      <c r="BS4" s="486"/>
      <c r="BT4" s="486"/>
      <c r="BU4" s="486"/>
      <c r="BV4" s="489"/>
      <c r="BW4" s="485"/>
      <c r="BX4" s="488"/>
      <c r="BY4" s="488"/>
      <c r="BZ4" s="488"/>
      <c r="CA4" s="488"/>
      <c r="CC4" s="486"/>
      <c r="CD4" s="486"/>
      <c r="CE4" s="486"/>
      <c r="CF4" s="486"/>
      <c r="CG4" s="486"/>
      <c r="CH4" s="486"/>
      <c r="CI4" s="489"/>
      <c r="CJ4" s="485"/>
      <c r="CK4" s="488"/>
      <c r="CL4" s="488"/>
      <c r="CM4" s="488"/>
      <c r="CN4" s="488"/>
      <c r="CP4" s="486"/>
      <c r="CQ4" s="486"/>
      <c r="CR4" s="486"/>
      <c r="CS4" s="486"/>
      <c r="CT4" s="486"/>
      <c r="CU4" s="486"/>
      <c r="CV4" s="489"/>
      <c r="CW4" s="485"/>
      <c r="CX4" s="488"/>
      <c r="CY4" s="488"/>
      <c r="CZ4" s="488"/>
      <c r="DA4" s="488"/>
      <c r="DC4" s="486"/>
      <c r="DD4" s="486"/>
      <c r="DE4" s="486"/>
      <c r="DF4" s="486"/>
      <c r="DG4" s="486"/>
      <c r="DH4" s="486"/>
      <c r="DI4" s="489"/>
      <c r="DJ4" s="485"/>
      <c r="DK4" s="488"/>
      <c r="DL4" s="488"/>
      <c r="DM4" s="488"/>
      <c r="DN4" s="488"/>
      <c r="DP4" s="486"/>
      <c r="DQ4" s="486"/>
      <c r="DR4" s="486"/>
      <c r="DS4" s="486"/>
      <c r="DT4" s="486"/>
      <c r="DU4" s="486"/>
      <c r="DV4" s="489"/>
      <c r="DW4" s="485"/>
      <c r="DX4" s="488"/>
      <c r="DY4" s="488"/>
      <c r="DZ4" s="488"/>
      <c r="EA4" s="488"/>
      <c r="EC4" s="486"/>
      <c r="ED4" s="486"/>
      <c r="EE4" s="486"/>
      <c r="EF4" s="486"/>
      <c r="EG4" s="486"/>
      <c r="EH4" s="486"/>
      <c r="EI4" s="489"/>
      <c r="EJ4" s="485"/>
      <c r="EK4" s="488"/>
      <c r="EL4" s="488"/>
      <c r="EM4" s="488"/>
      <c r="EN4" s="488"/>
      <c r="EP4" s="486"/>
      <c r="EQ4" s="486"/>
      <c r="ER4" s="486"/>
      <c r="ES4" s="486"/>
      <c r="ET4" s="486"/>
      <c r="EU4" s="486"/>
      <c r="EV4" s="489"/>
      <c r="EW4" s="485"/>
      <c r="EX4" s="488"/>
      <c r="EY4" s="488"/>
      <c r="EZ4" s="488"/>
      <c r="FA4" s="488"/>
      <c r="FC4" s="486"/>
      <c r="FD4" s="486"/>
      <c r="FE4" s="486"/>
      <c r="FF4" s="486"/>
      <c r="FG4" s="486"/>
      <c r="FH4" s="486"/>
      <c r="FI4" s="489"/>
      <c r="FJ4" s="485"/>
      <c r="FK4" s="488"/>
      <c r="FL4" s="488"/>
      <c r="FM4" s="488"/>
      <c r="FN4" s="488"/>
      <c r="FP4" s="486"/>
      <c r="FQ4" s="486"/>
      <c r="FR4" s="486"/>
      <c r="FS4" s="486"/>
      <c r="FT4" s="486"/>
      <c r="FU4" s="486"/>
      <c r="FV4" s="489"/>
      <c r="FW4" s="485"/>
      <c r="FX4" s="488"/>
      <c r="FY4" s="488"/>
      <c r="FZ4" s="488"/>
      <c r="GA4" s="488"/>
      <c r="GC4" s="486"/>
      <c r="GD4" s="486"/>
      <c r="GE4" s="486"/>
      <c r="GF4" s="486"/>
      <c r="GG4" s="486"/>
      <c r="GH4" s="486"/>
      <c r="GI4" s="489"/>
      <c r="GJ4" s="485"/>
      <c r="GK4" s="488"/>
      <c r="GL4" s="488"/>
      <c r="GM4" s="488"/>
      <c r="GN4" s="488"/>
    </row>
    <row r="5" spans="1:196" s="505" customFormat="1" ht="12.75" customHeight="1" thickBot="1">
      <c r="A5" s="819" t="s">
        <v>3293</v>
      </c>
      <c r="B5" s="518"/>
      <c r="C5" s="491"/>
      <c r="D5" s="491"/>
      <c r="E5" s="491"/>
      <c r="F5" s="491"/>
      <c r="G5" s="491"/>
      <c r="H5" s="491"/>
      <c r="I5" s="491"/>
      <c r="J5" s="490"/>
      <c r="K5" s="490"/>
      <c r="L5" s="490"/>
      <c r="M5" s="490"/>
      <c r="N5" s="490"/>
      <c r="O5" s="518"/>
      <c r="P5" s="491"/>
      <c r="Q5" s="491"/>
      <c r="R5" s="491"/>
      <c r="S5" s="491"/>
      <c r="T5" s="491"/>
      <c r="U5" s="491"/>
      <c r="V5" s="491"/>
      <c r="W5" s="490"/>
      <c r="X5" s="490"/>
      <c r="Y5" s="490"/>
      <c r="Z5" s="490"/>
      <c r="AA5" s="490"/>
      <c r="AB5" s="518"/>
      <c r="AC5" s="491"/>
      <c r="AD5" s="491"/>
      <c r="AE5" s="491"/>
      <c r="AF5" s="491"/>
      <c r="AG5" s="491"/>
      <c r="AH5" s="491"/>
      <c r="AI5" s="491"/>
      <c r="AJ5" s="490"/>
      <c r="AK5" s="490"/>
      <c r="AL5" s="490"/>
      <c r="AM5" s="490"/>
      <c r="AN5" s="490"/>
      <c r="AO5" s="518"/>
      <c r="AP5" s="491"/>
      <c r="AQ5" s="491"/>
      <c r="AR5" s="491"/>
      <c r="AS5" s="491"/>
      <c r="AT5" s="491"/>
      <c r="AU5" s="491"/>
      <c r="AV5" s="491"/>
      <c r="AW5" s="490"/>
      <c r="AX5" s="490"/>
      <c r="AY5" s="490"/>
      <c r="AZ5" s="490"/>
      <c r="BA5" s="490"/>
      <c r="BB5" s="518"/>
      <c r="BC5" s="491"/>
      <c r="BD5" s="491"/>
      <c r="BE5" s="491"/>
      <c r="BF5" s="491"/>
      <c r="BG5" s="491"/>
      <c r="BH5" s="491"/>
      <c r="BI5" s="491"/>
      <c r="BJ5" s="490"/>
      <c r="BK5" s="490"/>
      <c r="BL5" s="490"/>
      <c r="BM5" s="490"/>
      <c r="BN5" s="490"/>
      <c r="BO5" s="518"/>
      <c r="BP5" s="491"/>
      <c r="BQ5" s="491"/>
      <c r="BR5" s="491"/>
      <c r="BS5" s="491"/>
      <c r="BT5" s="491"/>
      <c r="BU5" s="491"/>
      <c r="BV5" s="491"/>
      <c r="BW5" s="490"/>
      <c r="BX5" s="490"/>
      <c r="BY5" s="490"/>
      <c r="BZ5" s="490"/>
      <c r="CA5" s="490"/>
      <c r="CB5" s="518"/>
      <c r="CC5" s="491"/>
      <c r="CD5" s="491"/>
      <c r="CE5" s="491"/>
      <c r="CF5" s="491"/>
      <c r="CG5" s="491"/>
      <c r="CH5" s="491"/>
      <c r="CI5" s="491"/>
      <c r="CJ5" s="490"/>
      <c r="CK5" s="490"/>
      <c r="CL5" s="490"/>
      <c r="CM5" s="490"/>
      <c r="CN5" s="490"/>
      <c r="CO5" s="518"/>
      <c r="CP5" s="491"/>
      <c r="CQ5" s="491"/>
      <c r="CR5" s="491"/>
      <c r="CS5" s="491"/>
      <c r="CT5" s="491"/>
      <c r="CU5" s="491"/>
      <c r="CV5" s="491"/>
      <c r="CW5" s="490"/>
      <c r="CX5" s="490"/>
      <c r="CY5" s="490"/>
      <c r="CZ5" s="490"/>
      <c r="DA5" s="490"/>
      <c r="DB5" s="518"/>
      <c r="DC5" s="491"/>
      <c r="DD5" s="491"/>
      <c r="DE5" s="491"/>
      <c r="DF5" s="491"/>
      <c r="DG5" s="491"/>
      <c r="DH5" s="491"/>
      <c r="DI5" s="491"/>
      <c r="DJ5" s="490"/>
      <c r="DK5" s="490"/>
      <c r="DL5" s="490"/>
      <c r="DM5" s="490"/>
      <c r="DN5" s="490"/>
      <c r="DO5" s="518"/>
      <c r="DP5" s="491"/>
      <c r="DQ5" s="491"/>
      <c r="DR5" s="491"/>
      <c r="DS5" s="491"/>
      <c r="DT5" s="491"/>
      <c r="DU5" s="491"/>
      <c r="DV5" s="491"/>
      <c r="DW5" s="490"/>
      <c r="DX5" s="490"/>
      <c r="DY5" s="490"/>
      <c r="DZ5" s="490"/>
      <c r="EA5" s="490"/>
      <c r="EB5" s="518"/>
      <c r="EC5" s="491"/>
      <c r="ED5" s="491"/>
      <c r="EE5" s="491"/>
      <c r="EF5" s="491"/>
      <c r="EG5" s="491"/>
      <c r="EH5" s="491"/>
      <c r="EI5" s="491"/>
      <c r="EJ5" s="490"/>
      <c r="EK5" s="490"/>
      <c r="EL5" s="490"/>
      <c r="EM5" s="490"/>
      <c r="EN5" s="490"/>
      <c r="EO5" s="518"/>
      <c r="EP5" s="491"/>
      <c r="EQ5" s="491"/>
      <c r="ER5" s="491"/>
      <c r="ES5" s="491"/>
      <c r="ET5" s="491"/>
      <c r="EU5" s="491"/>
      <c r="EV5" s="491"/>
      <c r="EW5" s="490"/>
      <c r="EX5" s="490"/>
      <c r="EY5" s="490"/>
      <c r="EZ5" s="490"/>
      <c r="FA5" s="490"/>
      <c r="FB5" s="518"/>
      <c r="FC5" s="491"/>
      <c r="FD5" s="491"/>
      <c r="FE5" s="491"/>
      <c r="FF5" s="491"/>
      <c r="FG5" s="491"/>
      <c r="FH5" s="491"/>
      <c r="FI5" s="491"/>
      <c r="FJ5" s="490"/>
      <c r="FK5" s="490"/>
      <c r="FL5" s="490"/>
      <c r="FM5" s="490"/>
      <c r="FN5" s="490"/>
      <c r="FO5" s="518"/>
      <c r="FP5" s="491"/>
      <c r="FQ5" s="491"/>
      <c r="FR5" s="491"/>
      <c r="FS5" s="491"/>
      <c r="FT5" s="491"/>
      <c r="FU5" s="491"/>
      <c r="FV5" s="491"/>
      <c r="FW5" s="490"/>
      <c r="FX5" s="490"/>
      <c r="FY5" s="490"/>
      <c r="FZ5" s="490"/>
      <c r="GA5" s="490"/>
      <c r="GB5" s="518"/>
      <c r="GC5" s="491"/>
      <c r="GD5" s="491"/>
      <c r="GE5" s="491"/>
      <c r="GF5" s="491"/>
      <c r="GG5" s="491"/>
      <c r="GH5" s="491"/>
      <c r="GI5" s="491"/>
      <c r="GJ5" s="490"/>
      <c r="GK5" s="490"/>
      <c r="GL5" s="490"/>
      <c r="GM5" s="490"/>
      <c r="GN5" s="490"/>
    </row>
    <row r="6" spans="1:196" s="131" customFormat="1" ht="17.100000000000001" customHeight="1">
      <c r="A6" s="830"/>
      <c r="B6" s="1147">
        <v>1993</v>
      </c>
      <c r="C6" s="1109" t="s">
        <v>0</v>
      </c>
      <c r="D6" s="1109"/>
      <c r="E6" s="1109"/>
      <c r="F6" s="1109"/>
      <c r="G6" s="1109"/>
      <c r="H6" s="1109"/>
      <c r="I6" s="1109"/>
      <c r="J6" s="1109"/>
      <c r="K6" s="1109"/>
      <c r="L6" s="1109"/>
      <c r="M6" s="1109"/>
      <c r="N6" s="1110"/>
      <c r="O6" s="1147">
        <v>1994</v>
      </c>
      <c r="P6" s="1109" t="s">
        <v>1</v>
      </c>
      <c r="Q6" s="1109"/>
      <c r="R6" s="1109"/>
      <c r="S6" s="1109"/>
      <c r="T6" s="1109"/>
      <c r="U6" s="1109"/>
      <c r="V6" s="1109"/>
      <c r="W6" s="1109"/>
      <c r="X6" s="1109"/>
      <c r="Y6" s="1109"/>
      <c r="Z6" s="1109"/>
      <c r="AA6" s="1110"/>
      <c r="AB6" s="1147">
        <v>1995</v>
      </c>
      <c r="AC6" s="1109" t="s">
        <v>2</v>
      </c>
      <c r="AD6" s="1109"/>
      <c r="AE6" s="1109"/>
      <c r="AF6" s="1109"/>
      <c r="AG6" s="1109"/>
      <c r="AH6" s="1109"/>
      <c r="AI6" s="1109"/>
      <c r="AJ6" s="1109"/>
      <c r="AK6" s="1109"/>
      <c r="AL6" s="1109"/>
      <c r="AM6" s="1109"/>
      <c r="AN6" s="1110"/>
      <c r="AO6" s="1147">
        <v>1996</v>
      </c>
      <c r="AP6" s="1109" t="s">
        <v>3</v>
      </c>
      <c r="AQ6" s="1109"/>
      <c r="AR6" s="1109"/>
      <c r="AS6" s="1109"/>
      <c r="AT6" s="1109"/>
      <c r="AU6" s="1109"/>
      <c r="AV6" s="1109"/>
      <c r="AW6" s="1109"/>
      <c r="AX6" s="1109"/>
      <c r="AY6" s="1109"/>
      <c r="AZ6" s="1109"/>
      <c r="BA6" s="1110"/>
      <c r="BB6" s="1147">
        <v>1997</v>
      </c>
      <c r="BC6" s="1109" t="s">
        <v>4</v>
      </c>
      <c r="BD6" s="1109"/>
      <c r="BE6" s="1109"/>
      <c r="BF6" s="1109"/>
      <c r="BG6" s="1109"/>
      <c r="BH6" s="1109"/>
      <c r="BI6" s="1109"/>
      <c r="BJ6" s="1109"/>
      <c r="BK6" s="1109"/>
      <c r="BL6" s="1109"/>
      <c r="BM6" s="1109"/>
      <c r="BN6" s="1110"/>
      <c r="BO6" s="1147">
        <v>1998</v>
      </c>
      <c r="BP6" s="1109" t="s">
        <v>5</v>
      </c>
      <c r="BQ6" s="1109"/>
      <c r="BR6" s="1109"/>
      <c r="BS6" s="1109"/>
      <c r="BT6" s="1109"/>
      <c r="BU6" s="1109"/>
      <c r="BV6" s="1109"/>
      <c r="BW6" s="1109"/>
      <c r="BX6" s="1109"/>
      <c r="BY6" s="1109"/>
      <c r="BZ6" s="1109"/>
      <c r="CA6" s="1110"/>
      <c r="CB6" s="1147">
        <v>1999</v>
      </c>
      <c r="CC6" s="1109" t="s">
        <v>6</v>
      </c>
      <c r="CD6" s="1109"/>
      <c r="CE6" s="1109"/>
      <c r="CF6" s="1109"/>
      <c r="CG6" s="1109"/>
      <c r="CH6" s="1109"/>
      <c r="CI6" s="1109"/>
      <c r="CJ6" s="1109"/>
      <c r="CK6" s="1109"/>
      <c r="CL6" s="1109"/>
      <c r="CM6" s="1109"/>
      <c r="CN6" s="1110"/>
      <c r="CO6" s="1147">
        <v>2000</v>
      </c>
      <c r="CP6" s="1109" t="s">
        <v>7</v>
      </c>
      <c r="CQ6" s="1109"/>
      <c r="CR6" s="1109"/>
      <c r="CS6" s="1109"/>
      <c r="CT6" s="1109"/>
      <c r="CU6" s="1109"/>
      <c r="CV6" s="1109"/>
      <c r="CW6" s="1109"/>
      <c r="CX6" s="1109"/>
      <c r="CY6" s="1109"/>
      <c r="CZ6" s="1109"/>
      <c r="DA6" s="1110"/>
      <c r="DB6" s="1147">
        <v>2001</v>
      </c>
      <c r="DC6" s="1109" t="s">
        <v>8</v>
      </c>
      <c r="DD6" s="1109"/>
      <c r="DE6" s="1109"/>
      <c r="DF6" s="1109"/>
      <c r="DG6" s="1109"/>
      <c r="DH6" s="1109"/>
      <c r="DI6" s="1109"/>
      <c r="DJ6" s="1109"/>
      <c r="DK6" s="1109"/>
      <c r="DL6" s="1109"/>
      <c r="DM6" s="1109"/>
      <c r="DN6" s="1110"/>
      <c r="DO6" s="1147">
        <v>2002</v>
      </c>
      <c r="DP6" s="1109" t="s">
        <v>9</v>
      </c>
      <c r="DQ6" s="1109"/>
      <c r="DR6" s="1109"/>
      <c r="DS6" s="1109"/>
      <c r="DT6" s="1109"/>
      <c r="DU6" s="1109"/>
      <c r="DV6" s="1109"/>
      <c r="DW6" s="1109"/>
      <c r="DX6" s="1109"/>
      <c r="DY6" s="1109"/>
      <c r="DZ6" s="1109"/>
      <c r="EA6" s="1110"/>
      <c r="EB6" s="1147">
        <v>2003</v>
      </c>
      <c r="EC6" s="1109" t="s">
        <v>10</v>
      </c>
      <c r="ED6" s="1109"/>
      <c r="EE6" s="1109"/>
      <c r="EF6" s="1109"/>
      <c r="EG6" s="1109"/>
      <c r="EH6" s="1109"/>
      <c r="EI6" s="1109"/>
      <c r="EJ6" s="1109"/>
      <c r="EK6" s="1109"/>
      <c r="EL6" s="1109"/>
      <c r="EM6" s="1109"/>
      <c r="EN6" s="1110"/>
      <c r="EO6" s="1147">
        <v>2004</v>
      </c>
      <c r="EP6" s="1109" t="s">
        <v>11</v>
      </c>
      <c r="EQ6" s="1109"/>
      <c r="ER6" s="1109"/>
      <c r="ES6" s="1109"/>
      <c r="ET6" s="1109"/>
      <c r="EU6" s="1109"/>
      <c r="EV6" s="1109"/>
      <c r="EW6" s="1109"/>
      <c r="EX6" s="1109"/>
      <c r="EY6" s="1109"/>
      <c r="EZ6" s="1109"/>
      <c r="FA6" s="1110"/>
      <c r="FB6" s="1147">
        <v>2005</v>
      </c>
      <c r="FC6" s="1109" t="s">
        <v>12</v>
      </c>
      <c r="FD6" s="1109"/>
      <c r="FE6" s="1109"/>
      <c r="FF6" s="1109"/>
      <c r="FG6" s="1109"/>
      <c r="FH6" s="1109"/>
      <c r="FI6" s="1109"/>
      <c r="FJ6" s="1109"/>
      <c r="FK6" s="1109"/>
      <c r="FL6" s="1109"/>
      <c r="FM6" s="1109"/>
      <c r="FN6" s="1110"/>
      <c r="FO6" s="1147">
        <v>2006</v>
      </c>
      <c r="FP6" s="1109" t="s">
        <v>13</v>
      </c>
      <c r="FQ6" s="1109"/>
      <c r="FR6" s="1109"/>
      <c r="FS6" s="1109"/>
      <c r="FT6" s="1109"/>
      <c r="FU6" s="1109"/>
      <c r="FV6" s="1109"/>
      <c r="FW6" s="1109"/>
      <c r="FX6" s="1109"/>
      <c r="FY6" s="1109"/>
      <c r="FZ6" s="1109"/>
      <c r="GA6" s="1110"/>
      <c r="GB6" s="1147">
        <v>2007</v>
      </c>
      <c r="GC6" s="1109">
        <v>2007</v>
      </c>
      <c r="GD6" s="1109"/>
      <c r="GE6" s="1109"/>
      <c r="GF6" s="1109"/>
      <c r="GG6" s="1109"/>
      <c r="GH6" s="1109"/>
      <c r="GI6" s="1109"/>
      <c r="GJ6" s="1109"/>
      <c r="GK6" s="1109"/>
      <c r="GL6" s="1109"/>
      <c r="GM6" s="1109"/>
      <c r="GN6" s="1110"/>
    </row>
    <row r="7" spans="1:196" s="131" customFormat="1" ht="17.100000000000001" customHeight="1" thickBot="1">
      <c r="A7" s="828"/>
      <c r="B7" s="1148"/>
      <c r="C7" s="673" t="s">
        <v>2646</v>
      </c>
      <c r="D7" s="673" t="s">
        <v>2647</v>
      </c>
      <c r="E7" s="673" t="s">
        <v>2648</v>
      </c>
      <c r="F7" s="673" t="s">
        <v>2649</v>
      </c>
      <c r="G7" s="673" t="s">
        <v>2650</v>
      </c>
      <c r="H7" s="673" t="s">
        <v>2651</v>
      </c>
      <c r="I7" s="673" t="s">
        <v>2652</v>
      </c>
      <c r="J7" s="673" t="s">
        <v>2653</v>
      </c>
      <c r="K7" s="673" t="s">
        <v>2654</v>
      </c>
      <c r="L7" s="673" t="s">
        <v>2655</v>
      </c>
      <c r="M7" s="673" t="s">
        <v>2656</v>
      </c>
      <c r="N7" s="673" t="s">
        <v>2657</v>
      </c>
      <c r="O7" s="1148"/>
      <c r="P7" s="673" t="s">
        <v>2646</v>
      </c>
      <c r="Q7" s="673" t="s">
        <v>2647</v>
      </c>
      <c r="R7" s="673" t="s">
        <v>2648</v>
      </c>
      <c r="S7" s="673" t="s">
        <v>2649</v>
      </c>
      <c r="T7" s="673" t="s">
        <v>2650</v>
      </c>
      <c r="U7" s="673" t="s">
        <v>2651</v>
      </c>
      <c r="V7" s="673" t="s">
        <v>2652</v>
      </c>
      <c r="W7" s="673" t="s">
        <v>2653</v>
      </c>
      <c r="X7" s="673" t="s">
        <v>2654</v>
      </c>
      <c r="Y7" s="673" t="s">
        <v>2655</v>
      </c>
      <c r="Z7" s="673" t="s">
        <v>2656</v>
      </c>
      <c r="AA7" s="673" t="s">
        <v>2657</v>
      </c>
      <c r="AB7" s="1148"/>
      <c r="AC7" s="673" t="s">
        <v>2646</v>
      </c>
      <c r="AD7" s="673" t="s">
        <v>2647</v>
      </c>
      <c r="AE7" s="673" t="s">
        <v>2648</v>
      </c>
      <c r="AF7" s="673" t="s">
        <v>2649</v>
      </c>
      <c r="AG7" s="673" t="s">
        <v>2650</v>
      </c>
      <c r="AH7" s="673" t="s">
        <v>2651</v>
      </c>
      <c r="AI7" s="673" t="s">
        <v>2652</v>
      </c>
      <c r="AJ7" s="673" t="s">
        <v>2653</v>
      </c>
      <c r="AK7" s="673" t="s">
        <v>2654</v>
      </c>
      <c r="AL7" s="673" t="s">
        <v>2655</v>
      </c>
      <c r="AM7" s="673" t="s">
        <v>2656</v>
      </c>
      <c r="AN7" s="673" t="s">
        <v>2657</v>
      </c>
      <c r="AO7" s="1148"/>
      <c r="AP7" s="673" t="s">
        <v>2646</v>
      </c>
      <c r="AQ7" s="673" t="s">
        <v>2647</v>
      </c>
      <c r="AR7" s="673" t="s">
        <v>2648</v>
      </c>
      <c r="AS7" s="673" t="s">
        <v>2649</v>
      </c>
      <c r="AT7" s="673" t="s">
        <v>2650</v>
      </c>
      <c r="AU7" s="673" t="s">
        <v>2651</v>
      </c>
      <c r="AV7" s="673" t="s">
        <v>2652</v>
      </c>
      <c r="AW7" s="673" t="s">
        <v>2653</v>
      </c>
      <c r="AX7" s="673" t="s">
        <v>2654</v>
      </c>
      <c r="AY7" s="673" t="s">
        <v>2655</v>
      </c>
      <c r="AZ7" s="673" t="s">
        <v>2656</v>
      </c>
      <c r="BA7" s="673" t="s">
        <v>2657</v>
      </c>
      <c r="BB7" s="1148"/>
      <c r="BC7" s="673" t="s">
        <v>2646</v>
      </c>
      <c r="BD7" s="673" t="s">
        <v>2647</v>
      </c>
      <c r="BE7" s="673" t="s">
        <v>2648</v>
      </c>
      <c r="BF7" s="673" t="s">
        <v>2649</v>
      </c>
      <c r="BG7" s="673" t="s">
        <v>2650</v>
      </c>
      <c r="BH7" s="673" t="s">
        <v>2651</v>
      </c>
      <c r="BI7" s="673" t="s">
        <v>2652</v>
      </c>
      <c r="BJ7" s="673" t="s">
        <v>2653</v>
      </c>
      <c r="BK7" s="673" t="s">
        <v>2654</v>
      </c>
      <c r="BL7" s="673" t="s">
        <v>2655</v>
      </c>
      <c r="BM7" s="673" t="s">
        <v>2656</v>
      </c>
      <c r="BN7" s="673" t="s">
        <v>2657</v>
      </c>
      <c r="BO7" s="1148"/>
      <c r="BP7" s="673" t="s">
        <v>2646</v>
      </c>
      <c r="BQ7" s="673" t="s">
        <v>2647</v>
      </c>
      <c r="BR7" s="673" t="s">
        <v>2648</v>
      </c>
      <c r="BS7" s="673" t="s">
        <v>2649</v>
      </c>
      <c r="BT7" s="673" t="s">
        <v>2650</v>
      </c>
      <c r="BU7" s="673" t="s">
        <v>2651</v>
      </c>
      <c r="BV7" s="673" t="s">
        <v>2652</v>
      </c>
      <c r="BW7" s="673" t="s">
        <v>2653</v>
      </c>
      <c r="BX7" s="673" t="s">
        <v>2654</v>
      </c>
      <c r="BY7" s="673" t="s">
        <v>2655</v>
      </c>
      <c r="BZ7" s="673" t="s">
        <v>2656</v>
      </c>
      <c r="CA7" s="673" t="s">
        <v>2657</v>
      </c>
      <c r="CB7" s="1148"/>
      <c r="CC7" s="673" t="s">
        <v>2646</v>
      </c>
      <c r="CD7" s="673" t="s">
        <v>2647</v>
      </c>
      <c r="CE7" s="673" t="s">
        <v>2648</v>
      </c>
      <c r="CF7" s="673" t="s">
        <v>2649</v>
      </c>
      <c r="CG7" s="673" t="s">
        <v>2650</v>
      </c>
      <c r="CH7" s="673" t="s">
        <v>2651</v>
      </c>
      <c r="CI7" s="673" t="s">
        <v>2652</v>
      </c>
      <c r="CJ7" s="673" t="s">
        <v>2653</v>
      </c>
      <c r="CK7" s="673" t="s">
        <v>2654</v>
      </c>
      <c r="CL7" s="673" t="s">
        <v>2655</v>
      </c>
      <c r="CM7" s="673" t="s">
        <v>2656</v>
      </c>
      <c r="CN7" s="673" t="s">
        <v>2657</v>
      </c>
      <c r="CO7" s="1148"/>
      <c r="CP7" s="673" t="s">
        <v>2646</v>
      </c>
      <c r="CQ7" s="673" t="s">
        <v>2647</v>
      </c>
      <c r="CR7" s="673" t="s">
        <v>2648</v>
      </c>
      <c r="CS7" s="673" t="s">
        <v>2649</v>
      </c>
      <c r="CT7" s="673" t="s">
        <v>2650</v>
      </c>
      <c r="CU7" s="673" t="s">
        <v>2651</v>
      </c>
      <c r="CV7" s="673" t="s">
        <v>2652</v>
      </c>
      <c r="CW7" s="673" t="s">
        <v>2653</v>
      </c>
      <c r="CX7" s="673" t="s">
        <v>2654</v>
      </c>
      <c r="CY7" s="673" t="s">
        <v>2655</v>
      </c>
      <c r="CZ7" s="673" t="s">
        <v>2656</v>
      </c>
      <c r="DA7" s="673" t="s">
        <v>2657</v>
      </c>
      <c r="DB7" s="1148"/>
      <c r="DC7" s="673" t="s">
        <v>2646</v>
      </c>
      <c r="DD7" s="673" t="s">
        <v>2647</v>
      </c>
      <c r="DE7" s="673" t="s">
        <v>2648</v>
      </c>
      <c r="DF7" s="673" t="s">
        <v>2649</v>
      </c>
      <c r="DG7" s="673" t="s">
        <v>2650</v>
      </c>
      <c r="DH7" s="673" t="s">
        <v>2651</v>
      </c>
      <c r="DI7" s="673" t="s">
        <v>2652</v>
      </c>
      <c r="DJ7" s="673" t="s">
        <v>2653</v>
      </c>
      <c r="DK7" s="673" t="s">
        <v>2654</v>
      </c>
      <c r="DL7" s="673" t="s">
        <v>2655</v>
      </c>
      <c r="DM7" s="673" t="s">
        <v>2656</v>
      </c>
      <c r="DN7" s="673" t="s">
        <v>2657</v>
      </c>
      <c r="DO7" s="1148"/>
      <c r="DP7" s="673" t="s">
        <v>2646</v>
      </c>
      <c r="DQ7" s="673" t="s">
        <v>2647</v>
      </c>
      <c r="DR7" s="673" t="s">
        <v>2648</v>
      </c>
      <c r="DS7" s="673" t="s">
        <v>2649</v>
      </c>
      <c r="DT7" s="673" t="s">
        <v>2650</v>
      </c>
      <c r="DU7" s="673" t="s">
        <v>2651</v>
      </c>
      <c r="DV7" s="673" t="s">
        <v>2652</v>
      </c>
      <c r="DW7" s="673" t="s">
        <v>2653</v>
      </c>
      <c r="DX7" s="673" t="s">
        <v>2654</v>
      </c>
      <c r="DY7" s="673" t="s">
        <v>2655</v>
      </c>
      <c r="DZ7" s="673" t="s">
        <v>2656</v>
      </c>
      <c r="EA7" s="673" t="s">
        <v>2657</v>
      </c>
      <c r="EB7" s="1148"/>
      <c r="EC7" s="673" t="s">
        <v>2646</v>
      </c>
      <c r="ED7" s="673" t="s">
        <v>2647</v>
      </c>
      <c r="EE7" s="673" t="s">
        <v>2648</v>
      </c>
      <c r="EF7" s="673" t="s">
        <v>2649</v>
      </c>
      <c r="EG7" s="673" t="s">
        <v>2650</v>
      </c>
      <c r="EH7" s="673" t="s">
        <v>2651</v>
      </c>
      <c r="EI7" s="673" t="s">
        <v>2652</v>
      </c>
      <c r="EJ7" s="673" t="s">
        <v>2653</v>
      </c>
      <c r="EK7" s="673" t="s">
        <v>2654</v>
      </c>
      <c r="EL7" s="673" t="s">
        <v>2655</v>
      </c>
      <c r="EM7" s="673" t="s">
        <v>2656</v>
      </c>
      <c r="EN7" s="673" t="s">
        <v>2657</v>
      </c>
      <c r="EO7" s="1148"/>
      <c r="EP7" s="673" t="s">
        <v>2646</v>
      </c>
      <c r="EQ7" s="673" t="s">
        <v>2647</v>
      </c>
      <c r="ER7" s="673" t="s">
        <v>2648</v>
      </c>
      <c r="ES7" s="673" t="s">
        <v>2649</v>
      </c>
      <c r="ET7" s="673" t="s">
        <v>2650</v>
      </c>
      <c r="EU7" s="673" t="s">
        <v>2651</v>
      </c>
      <c r="EV7" s="673" t="s">
        <v>2652</v>
      </c>
      <c r="EW7" s="673" t="s">
        <v>2653</v>
      </c>
      <c r="EX7" s="673" t="s">
        <v>2654</v>
      </c>
      <c r="EY7" s="673" t="s">
        <v>2655</v>
      </c>
      <c r="EZ7" s="673" t="s">
        <v>2656</v>
      </c>
      <c r="FA7" s="673" t="s">
        <v>2657</v>
      </c>
      <c r="FB7" s="1148"/>
      <c r="FC7" s="673" t="s">
        <v>2646</v>
      </c>
      <c r="FD7" s="673" t="s">
        <v>2647</v>
      </c>
      <c r="FE7" s="673" t="s">
        <v>2648</v>
      </c>
      <c r="FF7" s="673" t="s">
        <v>2649</v>
      </c>
      <c r="FG7" s="673" t="s">
        <v>2650</v>
      </c>
      <c r="FH7" s="673" t="s">
        <v>2651</v>
      </c>
      <c r="FI7" s="673" t="s">
        <v>2652</v>
      </c>
      <c r="FJ7" s="673" t="s">
        <v>2653</v>
      </c>
      <c r="FK7" s="673" t="s">
        <v>2654</v>
      </c>
      <c r="FL7" s="673" t="s">
        <v>2655</v>
      </c>
      <c r="FM7" s="673" t="s">
        <v>2656</v>
      </c>
      <c r="FN7" s="673" t="s">
        <v>2657</v>
      </c>
      <c r="FO7" s="1148"/>
      <c r="FP7" s="673" t="s">
        <v>2646</v>
      </c>
      <c r="FQ7" s="673" t="s">
        <v>2647</v>
      </c>
      <c r="FR7" s="673" t="s">
        <v>2648</v>
      </c>
      <c r="FS7" s="673" t="s">
        <v>2649</v>
      </c>
      <c r="FT7" s="673" t="s">
        <v>2650</v>
      </c>
      <c r="FU7" s="673" t="s">
        <v>2651</v>
      </c>
      <c r="FV7" s="673" t="s">
        <v>2652</v>
      </c>
      <c r="FW7" s="673" t="s">
        <v>2653</v>
      </c>
      <c r="FX7" s="673" t="s">
        <v>2654</v>
      </c>
      <c r="FY7" s="673" t="s">
        <v>2655</v>
      </c>
      <c r="FZ7" s="673" t="s">
        <v>2656</v>
      </c>
      <c r="GA7" s="673" t="s">
        <v>2657</v>
      </c>
      <c r="GB7" s="1148"/>
      <c r="GC7" s="673" t="s">
        <v>2646</v>
      </c>
      <c r="GD7" s="673" t="s">
        <v>2647</v>
      </c>
      <c r="GE7" s="673" t="s">
        <v>2648</v>
      </c>
      <c r="GF7" s="673" t="s">
        <v>2649</v>
      </c>
      <c r="GG7" s="673" t="s">
        <v>2650</v>
      </c>
      <c r="GH7" s="673" t="s">
        <v>2651</v>
      </c>
      <c r="GI7" s="673" t="s">
        <v>2652</v>
      </c>
      <c r="GJ7" s="673" t="s">
        <v>2653</v>
      </c>
      <c r="GK7" s="673" t="s">
        <v>2654</v>
      </c>
      <c r="GL7" s="673" t="s">
        <v>2655</v>
      </c>
      <c r="GM7" s="673" t="s">
        <v>2656</v>
      </c>
      <c r="GN7" s="673" t="s">
        <v>2657</v>
      </c>
    </row>
    <row r="8" spans="1:196" s="505" customFormat="1" ht="5.0999999999999996" customHeight="1">
      <c r="A8" s="519"/>
      <c r="B8" s="520"/>
      <c r="C8" s="521"/>
      <c r="D8" s="521"/>
      <c r="E8" s="521"/>
      <c r="F8" s="521"/>
      <c r="G8" s="521"/>
      <c r="H8" s="521"/>
      <c r="I8" s="521"/>
      <c r="J8" s="521"/>
      <c r="K8" s="521"/>
      <c r="L8" s="522"/>
      <c r="M8" s="522"/>
      <c r="N8" s="522"/>
      <c r="O8" s="520"/>
      <c r="P8" s="521"/>
      <c r="Q8" s="521"/>
      <c r="R8" s="521"/>
      <c r="S8" s="521"/>
      <c r="T8" s="521"/>
      <c r="U8" s="521"/>
      <c r="V8" s="521"/>
      <c r="W8" s="521"/>
      <c r="X8" s="521"/>
      <c r="Y8" s="522"/>
      <c r="Z8" s="522"/>
      <c r="AA8" s="522"/>
      <c r="AB8" s="520"/>
      <c r="AC8" s="521"/>
      <c r="AD8" s="521"/>
      <c r="AE8" s="521"/>
      <c r="AF8" s="521"/>
      <c r="AG8" s="521"/>
      <c r="AH8" s="521"/>
      <c r="AI8" s="521"/>
      <c r="AJ8" s="521"/>
      <c r="AK8" s="521"/>
      <c r="AL8" s="522"/>
      <c r="AM8" s="522"/>
      <c r="AN8" s="522"/>
      <c r="AO8" s="520"/>
      <c r="AP8" s="521"/>
      <c r="AQ8" s="521"/>
      <c r="AR8" s="521"/>
      <c r="AS8" s="521"/>
      <c r="AT8" s="521"/>
      <c r="AU8" s="521"/>
      <c r="AV8" s="521"/>
      <c r="AW8" s="521"/>
      <c r="AX8" s="521"/>
      <c r="AY8" s="522"/>
      <c r="AZ8" s="522"/>
      <c r="BA8" s="522"/>
      <c r="BB8" s="520"/>
      <c r="BC8" s="521"/>
      <c r="BD8" s="521"/>
      <c r="BE8" s="521"/>
      <c r="BF8" s="521"/>
      <c r="BG8" s="521"/>
      <c r="BH8" s="521"/>
      <c r="BI8" s="521"/>
      <c r="BJ8" s="521"/>
      <c r="BK8" s="521"/>
      <c r="BL8" s="522"/>
      <c r="BM8" s="522"/>
      <c r="BN8" s="522"/>
      <c r="BO8" s="520"/>
      <c r="BP8" s="521"/>
      <c r="BQ8" s="521"/>
      <c r="BR8" s="521"/>
      <c r="BS8" s="521"/>
      <c r="BT8" s="521"/>
      <c r="BU8" s="521"/>
      <c r="BV8" s="521"/>
      <c r="BW8" s="521"/>
      <c r="BX8" s="521"/>
      <c r="BY8" s="522"/>
      <c r="BZ8" s="522"/>
      <c r="CA8" s="522"/>
      <c r="CB8" s="520"/>
      <c r="CC8" s="521"/>
      <c r="CD8" s="521"/>
      <c r="CE8" s="521"/>
      <c r="CF8" s="521"/>
      <c r="CG8" s="521"/>
      <c r="CH8" s="521"/>
      <c r="CI8" s="521"/>
      <c r="CJ8" s="521"/>
      <c r="CK8" s="521"/>
      <c r="CL8" s="522"/>
      <c r="CM8" s="522"/>
      <c r="CN8" s="522"/>
      <c r="CO8" s="520"/>
      <c r="CP8" s="521"/>
      <c r="CQ8" s="521"/>
      <c r="CR8" s="521"/>
      <c r="CS8" s="521"/>
      <c r="CT8" s="521"/>
      <c r="CU8" s="521"/>
      <c r="CV8" s="521"/>
      <c r="CW8" s="521"/>
      <c r="CX8" s="521"/>
      <c r="CY8" s="522"/>
      <c r="CZ8" s="522"/>
      <c r="DA8" s="522"/>
      <c r="DB8" s="520"/>
      <c r="DC8" s="521"/>
      <c r="DD8" s="521"/>
      <c r="DE8" s="521"/>
      <c r="DF8" s="521"/>
      <c r="DG8" s="521"/>
      <c r="DH8" s="521"/>
      <c r="DI8" s="521"/>
      <c r="DJ8" s="521"/>
      <c r="DK8" s="521"/>
      <c r="DL8" s="522"/>
      <c r="DM8" s="522"/>
      <c r="DN8" s="522"/>
      <c r="DO8" s="520"/>
      <c r="DP8" s="521"/>
      <c r="DQ8" s="521"/>
      <c r="DR8" s="521"/>
      <c r="DS8" s="521"/>
      <c r="DT8" s="521"/>
      <c r="DU8" s="521"/>
      <c r="DV8" s="521"/>
      <c r="DW8" s="521"/>
      <c r="DX8" s="521"/>
      <c r="DY8" s="522"/>
      <c r="DZ8" s="522"/>
      <c r="EA8" s="522"/>
      <c r="EB8" s="520"/>
      <c r="EC8" s="521"/>
      <c r="ED8" s="521"/>
      <c r="EE8" s="521"/>
      <c r="EF8" s="521"/>
      <c r="EG8" s="521"/>
      <c r="EH8" s="521"/>
      <c r="EI8" s="521"/>
      <c r="EJ8" s="521"/>
      <c r="EK8" s="521"/>
      <c r="EL8" s="522"/>
      <c r="EM8" s="522"/>
      <c r="EN8" s="522"/>
      <c r="EO8" s="520"/>
      <c r="EP8" s="521"/>
      <c r="EQ8" s="521"/>
      <c r="ER8" s="521"/>
      <c r="ES8" s="521"/>
      <c r="ET8" s="521"/>
      <c r="EU8" s="521"/>
      <c r="EV8" s="521"/>
      <c r="EW8" s="521"/>
      <c r="EX8" s="521"/>
      <c r="EY8" s="522"/>
      <c r="EZ8" s="522"/>
      <c r="FA8" s="522"/>
      <c r="FB8" s="520"/>
      <c r="FC8" s="521"/>
      <c r="FD8" s="521"/>
      <c r="FE8" s="521"/>
      <c r="FF8" s="521"/>
      <c r="FG8" s="521"/>
      <c r="FH8" s="521"/>
      <c r="FI8" s="521"/>
      <c r="FJ8" s="521"/>
      <c r="FK8" s="521"/>
      <c r="FL8" s="522"/>
      <c r="FM8" s="522"/>
      <c r="FN8" s="522"/>
      <c r="FO8" s="520"/>
      <c r="FP8" s="521"/>
      <c r="FQ8" s="521"/>
      <c r="FR8" s="521"/>
      <c r="FS8" s="521"/>
      <c r="FT8" s="521"/>
      <c r="FU8" s="521"/>
      <c r="FV8" s="521"/>
      <c r="FW8" s="521"/>
      <c r="FX8" s="521"/>
      <c r="FY8" s="522"/>
      <c r="FZ8" s="522"/>
      <c r="GA8" s="522"/>
      <c r="GB8" s="520"/>
      <c r="GC8" s="521"/>
      <c r="GD8" s="521"/>
      <c r="GE8" s="521"/>
      <c r="GF8" s="521"/>
      <c r="GG8" s="521"/>
      <c r="GH8" s="521"/>
      <c r="GI8" s="521"/>
      <c r="GJ8" s="521"/>
      <c r="GK8" s="521"/>
      <c r="GL8" s="522"/>
      <c r="GM8" s="522"/>
      <c r="GN8" s="522"/>
    </row>
    <row r="9" spans="1:196" s="526" customFormat="1" ht="12.75" customHeight="1">
      <c r="A9" s="820" t="s">
        <v>3870</v>
      </c>
      <c r="B9" s="524" t="s">
        <v>15</v>
      </c>
      <c r="C9" s="524" t="s">
        <v>15</v>
      </c>
      <c r="D9" s="524" t="s">
        <v>15</v>
      </c>
      <c r="E9" s="524" t="s">
        <v>15</v>
      </c>
      <c r="F9" s="524" t="s">
        <v>15</v>
      </c>
      <c r="G9" s="524" t="s">
        <v>15</v>
      </c>
      <c r="H9" s="524" t="s">
        <v>15</v>
      </c>
      <c r="I9" s="524" t="s">
        <v>15</v>
      </c>
      <c r="J9" s="524" t="s">
        <v>15</v>
      </c>
      <c r="K9" s="524" t="s">
        <v>15</v>
      </c>
      <c r="L9" s="524" t="s">
        <v>15</v>
      </c>
      <c r="M9" s="524" t="s">
        <v>15</v>
      </c>
      <c r="N9" s="524" t="s">
        <v>15</v>
      </c>
      <c r="O9" s="524" t="s">
        <v>15</v>
      </c>
      <c r="P9" s="524" t="s">
        <v>15</v>
      </c>
      <c r="Q9" s="524" t="s">
        <v>15</v>
      </c>
      <c r="R9" s="524" t="s">
        <v>15</v>
      </c>
      <c r="S9" s="524" t="s">
        <v>15</v>
      </c>
      <c r="T9" s="524" t="s">
        <v>15</v>
      </c>
      <c r="U9" s="524" t="s">
        <v>15</v>
      </c>
      <c r="V9" s="524" t="s">
        <v>15</v>
      </c>
      <c r="W9" s="524" t="s">
        <v>15</v>
      </c>
      <c r="X9" s="524" t="s">
        <v>15</v>
      </c>
      <c r="Y9" s="524" t="s">
        <v>15</v>
      </c>
      <c r="Z9" s="524" t="s">
        <v>15</v>
      </c>
      <c r="AA9" s="524" t="s">
        <v>15</v>
      </c>
      <c r="AB9" s="524" t="s">
        <v>15</v>
      </c>
      <c r="AC9" s="524" t="s">
        <v>15</v>
      </c>
      <c r="AD9" s="524" t="s">
        <v>15</v>
      </c>
      <c r="AE9" s="524" t="s">
        <v>15</v>
      </c>
      <c r="AF9" s="524" t="s">
        <v>15</v>
      </c>
      <c r="AG9" s="524" t="s">
        <v>15</v>
      </c>
      <c r="AH9" s="524" t="s">
        <v>15</v>
      </c>
      <c r="AI9" s="524" t="s">
        <v>15</v>
      </c>
      <c r="AJ9" s="524" t="s">
        <v>15</v>
      </c>
      <c r="AK9" s="524" t="s">
        <v>15</v>
      </c>
      <c r="AL9" s="524" t="s">
        <v>15</v>
      </c>
      <c r="AM9" s="524" t="s">
        <v>15</v>
      </c>
      <c r="AN9" s="524" t="s">
        <v>15</v>
      </c>
      <c r="AO9" s="524" t="s">
        <v>15</v>
      </c>
      <c r="AP9" s="524" t="s">
        <v>15</v>
      </c>
      <c r="AQ9" s="524" t="s">
        <v>15</v>
      </c>
      <c r="AR9" s="524" t="s">
        <v>15</v>
      </c>
      <c r="AS9" s="524" t="s">
        <v>15</v>
      </c>
      <c r="AT9" s="524" t="s">
        <v>15</v>
      </c>
      <c r="AU9" s="524" t="s">
        <v>15</v>
      </c>
      <c r="AV9" s="524" t="s">
        <v>15</v>
      </c>
      <c r="AW9" s="524" t="s">
        <v>15</v>
      </c>
      <c r="AX9" s="524" t="s">
        <v>15</v>
      </c>
      <c r="AY9" s="524" t="s">
        <v>15</v>
      </c>
      <c r="AZ9" s="524" t="s">
        <v>15</v>
      </c>
      <c r="BA9" s="524" t="s">
        <v>15</v>
      </c>
      <c r="BB9" s="524" t="s">
        <v>15</v>
      </c>
      <c r="BC9" s="524" t="s">
        <v>15</v>
      </c>
      <c r="BD9" s="524" t="s">
        <v>15</v>
      </c>
      <c r="BE9" s="524" t="s">
        <v>15</v>
      </c>
      <c r="BF9" s="524" t="s">
        <v>15</v>
      </c>
      <c r="BG9" s="524" t="s">
        <v>15</v>
      </c>
      <c r="BH9" s="524" t="s">
        <v>15</v>
      </c>
      <c r="BI9" s="524" t="s">
        <v>15</v>
      </c>
      <c r="BJ9" s="524" t="s">
        <v>15</v>
      </c>
      <c r="BK9" s="524" t="s">
        <v>15</v>
      </c>
      <c r="BL9" s="524" t="s">
        <v>15</v>
      </c>
      <c r="BM9" s="524" t="s">
        <v>15</v>
      </c>
      <c r="BN9" s="524" t="s">
        <v>15</v>
      </c>
      <c r="BO9" s="524" t="s">
        <v>15</v>
      </c>
      <c r="BP9" s="524" t="s">
        <v>15</v>
      </c>
      <c r="BQ9" s="524" t="s">
        <v>15</v>
      </c>
      <c r="BR9" s="524" t="s">
        <v>15</v>
      </c>
      <c r="BS9" s="524" t="s">
        <v>15</v>
      </c>
      <c r="BT9" s="524" t="s">
        <v>15</v>
      </c>
      <c r="BU9" s="524" t="s">
        <v>15</v>
      </c>
      <c r="BV9" s="524" t="s">
        <v>15</v>
      </c>
      <c r="BW9" s="524" t="s">
        <v>15</v>
      </c>
      <c r="BX9" s="524" t="s">
        <v>15</v>
      </c>
      <c r="BY9" s="524" t="s">
        <v>15</v>
      </c>
      <c r="BZ9" s="524" t="s">
        <v>15</v>
      </c>
      <c r="CA9" s="524" t="s">
        <v>15</v>
      </c>
      <c r="CB9" s="524" t="s">
        <v>15</v>
      </c>
      <c r="CC9" s="524" t="s">
        <v>15</v>
      </c>
      <c r="CD9" s="524" t="s">
        <v>15</v>
      </c>
      <c r="CE9" s="524" t="s">
        <v>15</v>
      </c>
      <c r="CF9" s="524" t="s">
        <v>15</v>
      </c>
      <c r="CG9" s="524" t="s">
        <v>15</v>
      </c>
      <c r="CH9" s="524" t="s">
        <v>15</v>
      </c>
      <c r="CI9" s="524" t="s">
        <v>15</v>
      </c>
      <c r="CJ9" s="524" t="s">
        <v>15</v>
      </c>
      <c r="CK9" s="524" t="s">
        <v>15</v>
      </c>
      <c r="CL9" s="524" t="s">
        <v>15</v>
      </c>
      <c r="CM9" s="524" t="s">
        <v>15</v>
      </c>
      <c r="CN9" s="524" t="s">
        <v>15</v>
      </c>
      <c r="CO9" s="524" t="s">
        <v>15</v>
      </c>
      <c r="CP9" s="524" t="s">
        <v>15</v>
      </c>
      <c r="CQ9" s="524" t="s">
        <v>15</v>
      </c>
      <c r="CR9" s="524" t="s">
        <v>15</v>
      </c>
      <c r="CS9" s="524" t="s">
        <v>15</v>
      </c>
      <c r="CT9" s="524" t="s">
        <v>15</v>
      </c>
      <c r="CU9" s="524" t="s">
        <v>15</v>
      </c>
      <c r="CV9" s="524" t="s">
        <v>15</v>
      </c>
      <c r="CW9" s="524" t="s">
        <v>15</v>
      </c>
      <c r="CX9" s="524" t="s">
        <v>15</v>
      </c>
      <c r="CY9" s="524" t="s">
        <v>15</v>
      </c>
      <c r="CZ9" s="524" t="s">
        <v>15</v>
      </c>
      <c r="DA9" s="524" t="s">
        <v>15</v>
      </c>
      <c r="DB9" s="524" t="s">
        <v>15</v>
      </c>
      <c r="DC9" s="524" t="s">
        <v>15</v>
      </c>
      <c r="DD9" s="524" t="s">
        <v>15</v>
      </c>
      <c r="DE9" s="524" t="s">
        <v>15</v>
      </c>
      <c r="DF9" s="524" t="s">
        <v>15</v>
      </c>
      <c r="DG9" s="524" t="s">
        <v>15</v>
      </c>
      <c r="DH9" s="524" t="s">
        <v>15</v>
      </c>
      <c r="DI9" s="524" t="s">
        <v>15</v>
      </c>
      <c r="DJ9" s="524" t="s">
        <v>15</v>
      </c>
      <c r="DK9" s="524" t="s">
        <v>15</v>
      </c>
      <c r="DL9" s="524" t="s">
        <v>15</v>
      </c>
      <c r="DM9" s="524" t="s">
        <v>15</v>
      </c>
      <c r="DN9" s="524" t="s">
        <v>15</v>
      </c>
      <c r="DO9" s="524" t="s">
        <v>15</v>
      </c>
      <c r="DP9" s="524" t="s">
        <v>15</v>
      </c>
      <c r="DQ9" s="524" t="s">
        <v>15</v>
      </c>
      <c r="DR9" s="524" t="s">
        <v>15</v>
      </c>
      <c r="DS9" s="524" t="s">
        <v>15</v>
      </c>
      <c r="DT9" s="524" t="s">
        <v>15</v>
      </c>
      <c r="DU9" s="524" t="s">
        <v>15</v>
      </c>
      <c r="DV9" s="524" t="s">
        <v>15</v>
      </c>
      <c r="DW9" s="524" t="s">
        <v>15</v>
      </c>
      <c r="DX9" s="524" t="s">
        <v>15</v>
      </c>
      <c r="DY9" s="524" t="s">
        <v>15</v>
      </c>
      <c r="DZ9" s="524" t="s">
        <v>15</v>
      </c>
      <c r="EA9" s="524" t="s">
        <v>15</v>
      </c>
      <c r="EB9" s="524" t="s">
        <v>15</v>
      </c>
      <c r="EC9" s="524" t="s">
        <v>15</v>
      </c>
      <c r="ED9" s="524" t="s">
        <v>15</v>
      </c>
      <c r="EE9" s="524" t="s">
        <v>15</v>
      </c>
      <c r="EF9" s="524" t="s">
        <v>15</v>
      </c>
      <c r="EG9" s="524" t="s">
        <v>15</v>
      </c>
      <c r="EH9" s="524" t="s">
        <v>15</v>
      </c>
      <c r="EI9" s="524" t="s">
        <v>15</v>
      </c>
      <c r="EJ9" s="524" t="s">
        <v>15</v>
      </c>
      <c r="EK9" s="524" t="s">
        <v>15</v>
      </c>
      <c r="EL9" s="524" t="s">
        <v>15</v>
      </c>
      <c r="EM9" s="524" t="s">
        <v>15</v>
      </c>
      <c r="EN9" s="524" t="s">
        <v>15</v>
      </c>
      <c r="EO9" s="524" t="s">
        <v>15</v>
      </c>
      <c r="EP9" s="524" t="s">
        <v>15</v>
      </c>
      <c r="EQ9" s="524" t="s">
        <v>15</v>
      </c>
      <c r="ER9" s="524" t="s">
        <v>15</v>
      </c>
      <c r="ES9" s="524" t="s">
        <v>15</v>
      </c>
      <c r="ET9" s="524" t="s">
        <v>15</v>
      </c>
      <c r="EU9" s="524" t="s">
        <v>15</v>
      </c>
      <c r="EV9" s="524" t="s">
        <v>15</v>
      </c>
      <c r="EW9" s="524" t="s">
        <v>15</v>
      </c>
      <c r="EX9" s="524" t="s">
        <v>15</v>
      </c>
      <c r="EY9" s="524" t="s">
        <v>15</v>
      </c>
      <c r="EZ9" s="524" t="s">
        <v>15</v>
      </c>
      <c r="FA9" s="524" t="s">
        <v>15</v>
      </c>
      <c r="FB9" s="524" t="s">
        <v>15</v>
      </c>
      <c r="FC9" s="524" t="s">
        <v>15</v>
      </c>
      <c r="FD9" s="524" t="s">
        <v>15</v>
      </c>
      <c r="FE9" s="524" t="s">
        <v>15</v>
      </c>
      <c r="FF9" s="524" t="s">
        <v>15</v>
      </c>
      <c r="FG9" s="524" t="s">
        <v>15</v>
      </c>
      <c r="FH9" s="524" t="s">
        <v>15</v>
      </c>
      <c r="FI9" s="524" t="s">
        <v>15</v>
      </c>
      <c r="FJ9" s="524" t="s">
        <v>15</v>
      </c>
      <c r="FK9" s="524" t="s">
        <v>15</v>
      </c>
      <c r="FL9" s="524" t="s">
        <v>15</v>
      </c>
      <c r="FM9" s="524" t="s">
        <v>15</v>
      </c>
      <c r="FN9" s="524" t="s">
        <v>15</v>
      </c>
      <c r="FO9" s="523">
        <v>1931.1452770000001</v>
      </c>
      <c r="FP9" s="524">
        <v>102.993489</v>
      </c>
      <c r="FQ9" s="524">
        <v>96.430529000000007</v>
      </c>
      <c r="FR9" s="524">
        <v>135.87503700000002</v>
      </c>
      <c r="FS9" s="524">
        <v>135.93066666666667</v>
      </c>
      <c r="FT9" s="524">
        <v>118.06844266666667</v>
      </c>
      <c r="FU9" s="525">
        <v>157.42540166666669</v>
      </c>
      <c r="FV9" s="525">
        <v>175.69978333333336</v>
      </c>
      <c r="FW9" s="525">
        <v>158.89925433333332</v>
      </c>
      <c r="FX9" s="525">
        <v>167.70142433333334</v>
      </c>
      <c r="FY9" s="525">
        <v>204.85516966666665</v>
      </c>
      <c r="FZ9" s="525">
        <v>213.97356066666669</v>
      </c>
      <c r="GA9" s="525">
        <v>263.29251866666664</v>
      </c>
      <c r="GB9" s="523">
        <v>2793.4804840000002</v>
      </c>
      <c r="GC9" s="498">
        <v>153.28804633333334</v>
      </c>
      <c r="GD9" s="498">
        <v>163.81158733333331</v>
      </c>
      <c r="GE9" s="498">
        <v>217.74359333333334</v>
      </c>
      <c r="GF9" s="498">
        <v>197.66201566666666</v>
      </c>
      <c r="GG9" s="498">
        <v>224.79439266666668</v>
      </c>
      <c r="GH9" s="498">
        <v>223.94261066666667</v>
      </c>
      <c r="GI9" s="498">
        <v>218.72799800000001</v>
      </c>
      <c r="GJ9" s="498">
        <v>258.16367500000001</v>
      </c>
      <c r="GK9" s="498">
        <v>243.33167700000001</v>
      </c>
      <c r="GL9" s="498">
        <v>290.58925799999997</v>
      </c>
      <c r="GM9" s="498">
        <v>268.86456299999998</v>
      </c>
      <c r="GN9" s="498">
        <v>332.56106699999998</v>
      </c>
    </row>
    <row r="10" spans="1:196" s="526" customFormat="1" ht="12.75" customHeight="1">
      <c r="A10" s="820" t="s">
        <v>3867</v>
      </c>
      <c r="B10" s="523">
        <v>399.05609999999996</v>
      </c>
      <c r="C10" s="524">
        <v>22.930199999999999</v>
      </c>
      <c r="D10" s="524">
        <v>22.930199999999999</v>
      </c>
      <c r="E10" s="524">
        <v>22.930199999999999</v>
      </c>
      <c r="F10" s="524">
        <v>33.370533333333341</v>
      </c>
      <c r="G10" s="524">
        <v>33.370533333333341</v>
      </c>
      <c r="H10" s="525">
        <v>33.370533333333341</v>
      </c>
      <c r="I10" s="525">
        <v>32.194800000000001</v>
      </c>
      <c r="J10" s="525">
        <v>32.194800000000001</v>
      </c>
      <c r="K10" s="525">
        <v>32.194800000000001</v>
      </c>
      <c r="L10" s="525">
        <v>44.523166666666626</v>
      </c>
      <c r="M10" s="525">
        <v>44.523166666666626</v>
      </c>
      <c r="N10" s="525">
        <v>44.523166666666626</v>
      </c>
      <c r="O10" s="523">
        <v>316.46600600000016</v>
      </c>
      <c r="P10" s="524">
        <v>25.760766666666658</v>
      </c>
      <c r="Q10" s="524">
        <v>25.760766666666658</v>
      </c>
      <c r="R10" s="524">
        <v>25.760766666666658</v>
      </c>
      <c r="S10" s="524">
        <v>26.638191000000038</v>
      </c>
      <c r="T10" s="524">
        <v>26.638191000000038</v>
      </c>
      <c r="U10" s="525">
        <v>26.638191000000038</v>
      </c>
      <c r="V10" s="525">
        <v>18.78617666666667</v>
      </c>
      <c r="W10" s="525">
        <v>18.78617666666667</v>
      </c>
      <c r="X10" s="525">
        <v>18.78617666666667</v>
      </c>
      <c r="Y10" s="525">
        <v>34.303534333333346</v>
      </c>
      <c r="Z10" s="525">
        <v>34.303534333333346</v>
      </c>
      <c r="AA10" s="525">
        <v>34.303534333333346</v>
      </c>
      <c r="AB10" s="523">
        <v>522.59616599999993</v>
      </c>
      <c r="AC10" s="524">
        <v>29.582749333333318</v>
      </c>
      <c r="AD10" s="524">
        <v>29.582749333333318</v>
      </c>
      <c r="AE10" s="524">
        <v>29.582749333333318</v>
      </c>
      <c r="AF10" s="524">
        <v>33.551592666666657</v>
      </c>
      <c r="AG10" s="524">
        <v>33.551592666666657</v>
      </c>
      <c r="AH10" s="525">
        <v>33.551592666666657</v>
      </c>
      <c r="AI10" s="525">
        <v>41.832450999999992</v>
      </c>
      <c r="AJ10" s="525">
        <v>41.832450999999992</v>
      </c>
      <c r="AK10" s="525">
        <v>41.832450999999992</v>
      </c>
      <c r="AL10" s="525">
        <v>69.231928999999994</v>
      </c>
      <c r="AM10" s="525">
        <v>69.231928999999994</v>
      </c>
      <c r="AN10" s="525">
        <v>69.231928999999994</v>
      </c>
      <c r="AO10" s="523">
        <v>837.68824199999972</v>
      </c>
      <c r="AP10" s="524">
        <v>60.228396666666569</v>
      </c>
      <c r="AQ10" s="524">
        <v>60.228396666666569</v>
      </c>
      <c r="AR10" s="524">
        <v>60.228396666666569</v>
      </c>
      <c r="AS10" s="524">
        <v>85.345563000000055</v>
      </c>
      <c r="AT10" s="524">
        <v>85.345563000000055</v>
      </c>
      <c r="AU10" s="525">
        <v>85.345563000000055</v>
      </c>
      <c r="AV10" s="525">
        <v>65.984775666666707</v>
      </c>
      <c r="AW10" s="525">
        <v>65.984775666666707</v>
      </c>
      <c r="AX10" s="525">
        <v>65.984775666666707</v>
      </c>
      <c r="AY10" s="525">
        <v>67.670678666666618</v>
      </c>
      <c r="AZ10" s="525">
        <v>67.670678666666618</v>
      </c>
      <c r="BA10" s="525">
        <v>67.670678666666618</v>
      </c>
      <c r="BB10" s="523">
        <v>709.30492199999992</v>
      </c>
      <c r="BC10" s="524">
        <v>50.820929999999933</v>
      </c>
      <c r="BD10" s="524">
        <v>50.820929999999933</v>
      </c>
      <c r="BE10" s="524">
        <v>50.820929999999933</v>
      </c>
      <c r="BF10" s="524">
        <v>42.385986000000003</v>
      </c>
      <c r="BG10" s="524">
        <v>42.385986000000003</v>
      </c>
      <c r="BH10" s="525">
        <v>42.385986000000003</v>
      </c>
      <c r="BI10" s="525">
        <v>64.994204333333371</v>
      </c>
      <c r="BJ10" s="525">
        <v>64.994204333333371</v>
      </c>
      <c r="BK10" s="525">
        <v>64.994204333333371</v>
      </c>
      <c r="BL10" s="525">
        <v>78.233853666666676</v>
      </c>
      <c r="BM10" s="525">
        <v>78.233853666666676</v>
      </c>
      <c r="BN10" s="525">
        <v>78.233853666666676</v>
      </c>
      <c r="BO10" s="523">
        <v>841.50407899999982</v>
      </c>
      <c r="BP10" s="524">
        <v>59.926532999999978</v>
      </c>
      <c r="BQ10" s="524">
        <v>59.926532999999978</v>
      </c>
      <c r="BR10" s="524">
        <v>59.926532999999978</v>
      </c>
      <c r="BS10" s="524">
        <v>68.546050333333298</v>
      </c>
      <c r="BT10" s="524">
        <v>68.546050333333298</v>
      </c>
      <c r="BU10" s="525">
        <v>68.546050333333298</v>
      </c>
      <c r="BV10" s="525">
        <v>67.021293666666651</v>
      </c>
      <c r="BW10" s="525">
        <v>67.021293666666651</v>
      </c>
      <c r="BX10" s="525">
        <v>67.021293666666651</v>
      </c>
      <c r="BY10" s="525">
        <v>85.007482666666704</v>
      </c>
      <c r="BZ10" s="525">
        <v>85.007482666666704</v>
      </c>
      <c r="CA10" s="525">
        <v>85.007482666666704</v>
      </c>
      <c r="CB10" s="523">
        <v>599.73979899999995</v>
      </c>
      <c r="CC10" s="524">
        <v>45.667656333333326</v>
      </c>
      <c r="CD10" s="524">
        <v>45.667656333333326</v>
      </c>
      <c r="CE10" s="524">
        <v>45.667656333333326</v>
      </c>
      <c r="CF10" s="524">
        <v>43.315059999999988</v>
      </c>
      <c r="CG10" s="524">
        <v>43.315059999999988</v>
      </c>
      <c r="CH10" s="525">
        <v>43.315059999999988</v>
      </c>
      <c r="CI10" s="525">
        <v>49.86873166666669</v>
      </c>
      <c r="CJ10" s="525">
        <v>49.86873166666669</v>
      </c>
      <c r="CK10" s="525">
        <v>49.86873166666669</v>
      </c>
      <c r="CL10" s="525">
        <v>61.061818333333321</v>
      </c>
      <c r="CM10" s="525">
        <v>61.061818333333321</v>
      </c>
      <c r="CN10" s="525">
        <v>61.061818333333321</v>
      </c>
      <c r="CO10" s="523">
        <v>554.63926300000003</v>
      </c>
      <c r="CP10" s="524">
        <v>33.418796</v>
      </c>
      <c r="CQ10" s="524">
        <v>42.184234999999987</v>
      </c>
      <c r="CR10" s="524">
        <v>47.982385999999998</v>
      </c>
      <c r="CS10" s="524">
        <v>38.252309999999994</v>
      </c>
      <c r="CT10" s="524">
        <v>39.725546000000008</v>
      </c>
      <c r="CU10" s="525">
        <v>49.987528999999988</v>
      </c>
      <c r="CV10" s="525">
        <v>39.730673000000003</v>
      </c>
      <c r="CW10" s="525">
        <v>52.798492000000003</v>
      </c>
      <c r="CX10" s="525">
        <v>46.865994999999998</v>
      </c>
      <c r="CY10" s="525">
        <v>38.152543999999999</v>
      </c>
      <c r="CZ10" s="525">
        <v>56.558966999999988</v>
      </c>
      <c r="DA10" s="525">
        <v>68.98178999999999</v>
      </c>
      <c r="DB10" s="523">
        <v>467.24211699999995</v>
      </c>
      <c r="DC10" s="524">
        <v>28.213207999999998</v>
      </c>
      <c r="DD10" s="524">
        <v>28.869855999999995</v>
      </c>
      <c r="DE10" s="524">
        <v>44.238532999999997</v>
      </c>
      <c r="DF10" s="524">
        <v>31.345499999999994</v>
      </c>
      <c r="DG10" s="524">
        <v>37.508878999999993</v>
      </c>
      <c r="DH10" s="525">
        <v>35.170529000000002</v>
      </c>
      <c r="DI10" s="525">
        <v>40.491387000000003</v>
      </c>
      <c r="DJ10" s="525">
        <v>36.466906999999992</v>
      </c>
      <c r="DK10" s="525">
        <v>41.279311</v>
      </c>
      <c r="DL10" s="525">
        <v>44.539917999999993</v>
      </c>
      <c r="DM10" s="525">
        <v>42.326336999999995</v>
      </c>
      <c r="DN10" s="525">
        <v>56.791751999999995</v>
      </c>
      <c r="DO10" s="523">
        <v>586.66282000000001</v>
      </c>
      <c r="DP10" s="524">
        <v>38.390384999999995</v>
      </c>
      <c r="DQ10" s="524">
        <v>32.558113999999996</v>
      </c>
      <c r="DR10" s="524">
        <v>63.590222999999988</v>
      </c>
      <c r="DS10" s="524">
        <v>47.567923999999991</v>
      </c>
      <c r="DT10" s="524">
        <v>36.720298999999997</v>
      </c>
      <c r="DU10" s="525">
        <v>47.303464999999996</v>
      </c>
      <c r="DV10" s="525">
        <v>46.231573999999995</v>
      </c>
      <c r="DW10" s="525">
        <v>48.873237000000003</v>
      </c>
      <c r="DX10" s="525">
        <v>55.603125999999989</v>
      </c>
      <c r="DY10" s="525">
        <v>54.176262000000008</v>
      </c>
      <c r="DZ10" s="525">
        <v>52.276508000000007</v>
      </c>
      <c r="EA10" s="525">
        <v>63.371702999999982</v>
      </c>
      <c r="EB10" s="523">
        <v>716.95976899999982</v>
      </c>
      <c r="EC10" s="524">
        <v>37.921485000000004</v>
      </c>
      <c r="ED10" s="524">
        <v>29.157653</v>
      </c>
      <c r="EE10" s="524">
        <v>58.810776999999995</v>
      </c>
      <c r="EF10" s="524">
        <v>54.839217999999995</v>
      </c>
      <c r="EG10" s="524">
        <v>56.309942000000007</v>
      </c>
      <c r="EH10" s="525">
        <v>56.551749999999998</v>
      </c>
      <c r="EI10" s="525">
        <v>62.833943000000005</v>
      </c>
      <c r="EJ10" s="525">
        <v>59.110437999999995</v>
      </c>
      <c r="EK10" s="525">
        <v>70.96624700000001</v>
      </c>
      <c r="EL10" s="525">
        <v>78.736595000000008</v>
      </c>
      <c r="EM10" s="525">
        <v>59.692974999999997</v>
      </c>
      <c r="EN10" s="525">
        <v>92.028746000000012</v>
      </c>
      <c r="EO10" s="523">
        <v>941.02625199999989</v>
      </c>
      <c r="EP10" s="524">
        <v>50.656838</v>
      </c>
      <c r="EQ10" s="524">
        <v>58.58193</v>
      </c>
      <c r="ER10" s="524">
        <v>87.380630999999994</v>
      </c>
      <c r="ES10" s="524">
        <v>74.770540999999994</v>
      </c>
      <c r="ET10" s="524">
        <v>67.582522999999995</v>
      </c>
      <c r="EU10" s="525">
        <v>83.3553</v>
      </c>
      <c r="EV10" s="525">
        <v>74.527229999999989</v>
      </c>
      <c r="EW10" s="525">
        <v>77.819360000000017</v>
      </c>
      <c r="EX10" s="525">
        <v>92.845918999999981</v>
      </c>
      <c r="EY10" s="525">
        <v>87.235484999999983</v>
      </c>
      <c r="EZ10" s="525">
        <v>85.425184000000002</v>
      </c>
      <c r="FA10" s="525">
        <v>100.84531099999998</v>
      </c>
      <c r="FB10" s="523">
        <v>1101.333676</v>
      </c>
      <c r="FC10" s="524">
        <v>83.652535999999998</v>
      </c>
      <c r="FD10" s="524">
        <v>70.156419999999983</v>
      </c>
      <c r="FE10" s="524">
        <v>85.980806000000001</v>
      </c>
      <c r="FF10" s="524">
        <v>79.876250999999982</v>
      </c>
      <c r="FG10" s="524">
        <v>73.811442999999983</v>
      </c>
      <c r="FH10" s="525">
        <v>94.193127000000004</v>
      </c>
      <c r="FI10" s="525">
        <v>84.017344000000008</v>
      </c>
      <c r="FJ10" s="525">
        <v>87.680730000000011</v>
      </c>
      <c r="FK10" s="525">
        <v>106.364805</v>
      </c>
      <c r="FL10" s="525">
        <v>102.70202999999998</v>
      </c>
      <c r="FM10" s="525">
        <v>103.14688899999999</v>
      </c>
      <c r="FN10" s="525">
        <v>129.75129499999997</v>
      </c>
      <c r="FO10" s="523">
        <v>1718.1966770000001</v>
      </c>
      <c r="FP10" s="524">
        <v>92.311888999999994</v>
      </c>
      <c r="FQ10" s="524">
        <v>85.74892899999999</v>
      </c>
      <c r="FR10" s="524">
        <v>125.19343699999999</v>
      </c>
      <c r="FS10" s="524">
        <v>122.5266</v>
      </c>
      <c r="FT10" s="524">
        <v>104.66437600000002</v>
      </c>
      <c r="FU10" s="525">
        <v>144.02133499999997</v>
      </c>
      <c r="FV10" s="525">
        <v>156.60475000000002</v>
      </c>
      <c r="FW10" s="525">
        <v>139.80422099999998</v>
      </c>
      <c r="FX10" s="525">
        <v>148.606391</v>
      </c>
      <c r="FY10" s="525">
        <v>177.05300300000005</v>
      </c>
      <c r="FZ10" s="525">
        <v>186.17139399999996</v>
      </c>
      <c r="GA10" s="525">
        <v>235.49035200000003</v>
      </c>
      <c r="GB10" s="523">
        <v>2416.9906839999999</v>
      </c>
      <c r="GC10" s="498">
        <v>137.81041300000001</v>
      </c>
      <c r="GD10" s="498">
        <v>148.33395399999998</v>
      </c>
      <c r="GE10" s="498">
        <v>202.26596000000001</v>
      </c>
      <c r="GF10" s="498">
        <v>167.08254899999997</v>
      </c>
      <c r="GG10" s="498">
        <v>194.21492599999999</v>
      </c>
      <c r="GH10" s="498">
        <v>193.36314399999998</v>
      </c>
      <c r="GI10" s="498">
        <v>187.94469799999996</v>
      </c>
      <c r="GJ10" s="498">
        <v>227.38037499999996</v>
      </c>
      <c r="GK10" s="498">
        <v>212.54837699999999</v>
      </c>
      <c r="GL10" s="498">
        <v>241.93305799999996</v>
      </c>
      <c r="GM10" s="498">
        <v>220.20836299999999</v>
      </c>
      <c r="GN10" s="498">
        <v>283.90486699999997</v>
      </c>
    </row>
    <row r="11" spans="1:196" s="505" customFormat="1" ht="5.0999999999999996" customHeight="1">
      <c r="A11" s="527"/>
      <c r="B11" s="503"/>
      <c r="C11" s="502"/>
      <c r="D11" s="502"/>
      <c r="E11" s="502"/>
      <c r="F11" s="502"/>
      <c r="G11" s="502"/>
      <c r="H11" s="507"/>
      <c r="I11" s="507"/>
      <c r="J11" s="507"/>
      <c r="K11" s="507"/>
      <c r="L11" s="507"/>
      <c r="M11" s="507"/>
      <c r="N11" s="507"/>
      <c r="O11" s="503"/>
      <c r="P11" s="502"/>
      <c r="Q11" s="502"/>
      <c r="R11" s="502"/>
      <c r="S11" s="502"/>
      <c r="T11" s="502"/>
      <c r="U11" s="507"/>
      <c r="V11" s="507"/>
      <c r="W11" s="507"/>
      <c r="X11" s="507"/>
      <c r="Y11" s="507"/>
      <c r="Z11" s="507"/>
      <c r="AA11" s="507"/>
      <c r="AB11" s="503"/>
      <c r="AC11" s="502"/>
      <c r="AD11" s="502"/>
      <c r="AE11" s="502"/>
      <c r="AF11" s="502"/>
      <c r="AG11" s="502"/>
      <c r="AH11" s="507"/>
      <c r="AI11" s="507"/>
      <c r="AJ11" s="507"/>
      <c r="AK11" s="507"/>
      <c r="AL11" s="507"/>
      <c r="AM11" s="507"/>
      <c r="AN11" s="507"/>
      <c r="AO11" s="503"/>
      <c r="AP11" s="502"/>
      <c r="AQ11" s="502"/>
      <c r="AR11" s="502"/>
      <c r="AS11" s="502"/>
      <c r="AT11" s="502"/>
      <c r="AU11" s="507"/>
      <c r="AV11" s="507"/>
      <c r="AW11" s="507"/>
      <c r="AX11" s="507"/>
      <c r="AY11" s="507"/>
      <c r="AZ11" s="507"/>
      <c r="BA11" s="507"/>
      <c r="BB11" s="503"/>
      <c r="BC11" s="502"/>
      <c r="BD11" s="502"/>
      <c r="BE11" s="502"/>
      <c r="BF11" s="502"/>
      <c r="BG11" s="502"/>
      <c r="BH11" s="507"/>
      <c r="BI11" s="507"/>
      <c r="BJ11" s="507"/>
      <c r="BK11" s="507"/>
      <c r="BL11" s="507"/>
      <c r="BM11" s="507"/>
      <c r="BN11" s="507"/>
      <c r="BO11" s="503"/>
      <c r="BP11" s="502"/>
      <c r="BQ11" s="502"/>
      <c r="BR11" s="502"/>
      <c r="BS11" s="502"/>
      <c r="BT11" s="502"/>
      <c r="BU11" s="507"/>
      <c r="BV11" s="507"/>
      <c r="BW11" s="507"/>
      <c r="BX11" s="507"/>
      <c r="BY11" s="507"/>
      <c r="BZ11" s="507"/>
      <c r="CA11" s="507"/>
      <c r="CB11" s="503"/>
      <c r="CC11" s="502"/>
      <c r="CD11" s="502"/>
      <c r="CE11" s="502"/>
      <c r="CF11" s="502"/>
      <c r="CG11" s="502"/>
      <c r="CH11" s="507"/>
      <c r="CI11" s="507"/>
      <c r="CJ11" s="507"/>
      <c r="CK11" s="507"/>
      <c r="CL11" s="507"/>
      <c r="CM11" s="507"/>
      <c r="CN11" s="507"/>
      <c r="CO11" s="503"/>
      <c r="CP11" s="502"/>
      <c r="CQ11" s="502"/>
      <c r="CR11" s="502"/>
      <c r="CS11" s="502"/>
      <c r="CT11" s="502"/>
      <c r="CU11" s="507"/>
      <c r="CV11" s="507"/>
      <c r="CW11" s="507"/>
      <c r="CX11" s="507"/>
      <c r="CY11" s="507"/>
      <c r="CZ11" s="507"/>
      <c r="DA11" s="507"/>
      <c r="DB11" s="503"/>
      <c r="DC11" s="502"/>
      <c r="DD11" s="502"/>
      <c r="DE11" s="502"/>
      <c r="DF11" s="502"/>
      <c r="DG11" s="502"/>
      <c r="DH11" s="507"/>
      <c r="DI11" s="507"/>
      <c r="DJ11" s="507"/>
      <c r="DK11" s="507"/>
      <c r="DL11" s="507"/>
      <c r="DM11" s="507"/>
      <c r="DN11" s="507"/>
      <c r="DO11" s="503"/>
      <c r="DP11" s="502"/>
      <c r="DQ11" s="502"/>
      <c r="DR11" s="502"/>
      <c r="DS11" s="502"/>
      <c r="DT11" s="502"/>
      <c r="DU11" s="507"/>
      <c r="DV11" s="507"/>
      <c r="DW11" s="507"/>
      <c r="DX11" s="507"/>
      <c r="DY11" s="507"/>
      <c r="DZ11" s="507"/>
      <c r="EA11" s="507"/>
      <c r="EB11" s="503"/>
      <c r="EC11" s="502"/>
      <c r="ED11" s="502"/>
      <c r="EE11" s="502"/>
      <c r="EF11" s="502"/>
      <c r="EG11" s="502"/>
      <c r="EH11" s="507"/>
      <c r="EI11" s="507"/>
      <c r="EJ11" s="507"/>
      <c r="EK11" s="507"/>
      <c r="EL11" s="507"/>
      <c r="EM11" s="507"/>
      <c r="EN11" s="507"/>
      <c r="EO11" s="503"/>
      <c r="EP11" s="502"/>
      <c r="EQ11" s="502"/>
      <c r="ER11" s="502"/>
      <c r="ES11" s="502"/>
      <c r="ET11" s="502"/>
      <c r="EU11" s="507"/>
      <c r="EV11" s="507"/>
      <c r="EW11" s="507"/>
      <c r="EX11" s="507"/>
      <c r="EY11" s="507"/>
      <c r="EZ11" s="507"/>
      <c r="FA11" s="507"/>
      <c r="FB11" s="503"/>
      <c r="FC11" s="502"/>
      <c r="FD11" s="502"/>
      <c r="FE11" s="502"/>
      <c r="FF11" s="502"/>
      <c r="FG11" s="502"/>
      <c r="FH11" s="507"/>
      <c r="FI11" s="507"/>
      <c r="FJ11" s="507"/>
      <c r="FK11" s="507"/>
      <c r="FL11" s="507"/>
      <c r="FM11" s="507"/>
      <c r="FN11" s="507"/>
      <c r="FO11" s="503"/>
      <c r="FP11" s="502"/>
      <c r="FQ11" s="502"/>
      <c r="FR11" s="502"/>
      <c r="FS11" s="502"/>
      <c r="FT11" s="502"/>
      <c r="FU11" s="507"/>
      <c r="FV11" s="507"/>
      <c r="FW11" s="507"/>
      <c r="FX11" s="507"/>
      <c r="FY11" s="507"/>
      <c r="FZ11" s="507"/>
      <c r="GA11" s="507"/>
      <c r="GB11" s="503"/>
      <c r="GC11" s="507"/>
      <c r="GD11" s="507"/>
      <c r="GE11" s="507"/>
      <c r="GF11" s="507"/>
      <c r="GG11" s="507"/>
      <c r="GH11" s="507"/>
      <c r="GI11" s="507"/>
      <c r="GJ11" s="507"/>
      <c r="GK11" s="507"/>
      <c r="GL11" s="507"/>
      <c r="GM11" s="507"/>
      <c r="GN11" s="507"/>
    </row>
    <row r="12" spans="1:196" s="505" customFormat="1" ht="12.75" customHeight="1">
      <c r="A12" s="832" t="s">
        <v>3298</v>
      </c>
      <c r="B12" s="523">
        <v>398.46719999999993</v>
      </c>
      <c r="C12" s="525">
        <v>22.928533333333334</v>
      </c>
      <c r="D12" s="525">
        <v>22.928533333333334</v>
      </c>
      <c r="E12" s="525">
        <v>22.928533333333334</v>
      </c>
      <c r="F12" s="525">
        <v>33.272833333333338</v>
      </c>
      <c r="G12" s="525">
        <v>33.272833333333338</v>
      </c>
      <c r="H12" s="525">
        <v>33.272833333333338</v>
      </c>
      <c r="I12" s="525">
        <v>32.162833333333332</v>
      </c>
      <c r="J12" s="525">
        <v>32.162833333333332</v>
      </c>
      <c r="K12" s="525">
        <v>32.162833333333332</v>
      </c>
      <c r="L12" s="525">
        <v>44.458199999999962</v>
      </c>
      <c r="M12" s="525">
        <v>44.458199999999962</v>
      </c>
      <c r="N12" s="525">
        <v>44.458199999999962</v>
      </c>
      <c r="O12" s="523">
        <v>266.79214000000013</v>
      </c>
      <c r="P12" s="525">
        <v>25.759466666666658</v>
      </c>
      <c r="Q12" s="525">
        <v>25.759466666666658</v>
      </c>
      <c r="R12" s="525">
        <v>25.759466666666658</v>
      </c>
      <c r="S12" s="525">
        <v>26.618293666666705</v>
      </c>
      <c r="T12" s="525">
        <v>26.618293666666705</v>
      </c>
      <c r="U12" s="525">
        <v>26.618293666666705</v>
      </c>
      <c r="V12" s="525">
        <v>12.285921</v>
      </c>
      <c r="W12" s="525">
        <v>12.285921</v>
      </c>
      <c r="X12" s="525">
        <v>12.285921</v>
      </c>
      <c r="Y12" s="525">
        <v>24.267032000000004</v>
      </c>
      <c r="Z12" s="525">
        <v>24.267032000000004</v>
      </c>
      <c r="AA12" s="525">
        <v>24.267032000000004</v>
      </c>
      <c r="AB12" s="523">
        <v>353.26234299999993</v>
      </c>
      <c r="AC12" s="525">
        <v>21.317785333333319</v>
      </c>
      <c r="AD12" s="525">
        <v>21.317785333333319</v>
      </c>
      <c r="AE12" s="525">
        <v>21.317785333333319</v>
      </c>
      <c r="AF12" s="525">
        <v>22.851086333333324</v>
      </c>
      <c r="AG12" s="525">
        <v>22.851086333333324</v>
      </c>
      <c r="AH12" s="525">
        <v>22.851086333333324</v>
      </c>
      <c r="AI12" s="525">
        <v>27.823335333333333</v>
      </c>
      <c r="AJ12" s="525">
        <v>27.823335333333333</v>
      </c>
      <c r="AK12" s="525">
        <v>27.823335333333333</v>
      </c>
      <c r="AL12" s="525">
        <v>45.761907333333326</v>
      </c>
      <c r="AM12" s="525">
        <v>45.761907333333326</v>
      </c>
      <c r="AN12" s="525">
        <v>45.761907333333326</v>
      </c>
      <c r="AO12" s="523">
        <v>485.31020299999983</v>
      </c>
      <c r="AP12" s="525">
        <v>42.869001333333237</v>
      </c>
      <c r="AQ12" s="525">
        <v>42.869001333333237</v>
      </c>
      <c r="AR12" s="525">
        <v>42.869001333333237</v>
      </c>
      <c r="AS12" s="525">
        <v>47.2079533333334</v>
      </c>
      <c r="AT12" s="525">
        <v>47.2079533333334</v>
      </c>
      <c r="AU12" s="525">
        <v>47.2079533333334</v>
      </c>
      <c r="AV12" s="525">
        <v>34.878684666666707</v>
      </c>
      <c r="AW12" s="525">
        <v>34.878684666666707</v>
      </c>
      <c r="AX12" s="525">
        <v>34.878684666666707</v>
      </c>
      <c r="AY12" s="525">
        <v>36.814428333333304</v>
      </c>
      <c r="AZ12" s="525">
        <v>36.814428333333304</v>
      </c>
      <c r="BA12" s="525">
        <v>36.814428333333304</v>
      </c>
      <c r="BB12" s="523">
        <v>432.68876499999988</v>
      </c>
      <c r="BC12" s="525">
        <v>34.486347999999936</v>
      </c>
      <c r="BD12" s="525">
        <v>34.486347999999936</v>
      </c>
      <c r="BE12" s="525">
        <v>34.486347999999936</v>
      </c>
      <c r="BF12" s="525">
        <v>25.382015000000006</v>
      </c>
      <c r="BG12" s="525">
        <v>25.382015000000006</v>
      </c>
      <c r="BH12" s="525">
        <v>25.382015000000006</v>
      </c>
      <c r="BI12" s="525">
        <v>38.1584346666667</v>
      </c>
      <c r="BJ12" s="525">
        <v>38.1584346666667</v>
      </c>
      <c r="BK12" s="525">
        <v>38.1584346666667</v>
      </c>
      <c r="BL12" s="525">
        <v>46.202790666666651</v>
      </c>
      <c r="BM12" s="525">
        <v>46.202790666666651</v>
      </c>
      <c r="BN12" s="525">
        <v>46.202790666666651</v>
      </c>
      <c r="BO12" s="523">
        <v>440.33801699999987</v>
      </c>
      <c r="BP12" s="525">
        <v>34.989269999999962</v>
      </c>
      <c r="BQ12" s="525">
        <v>34.989269999999962</v>
      </c>
      <c r="BR12" s="525">
        <v>34.989269999999962</v>
      </c>
      <c r="BS12" s="525">
        <v>32.884994999999975</v>
      </c>
      <c r="BT12" s="525">
        <v>32.884994999999975</v>
      </c>
      <c r="BU12" s="525">
        <v>32.884994999999975</v>
      </c>
      <c r="BV12" s="525">
        <v>33.393223666666643</v>
      </c>
      <c r="BW12" s="525">
        <v>33.393223666666643</v>
      </c>
      <c r="BX12" s="525">
        <v>33.393223666666643</v>
      </c>
      <c r="BY12" s="525">
        <v>45.511850333333356</v>
      </c>
      <c r="BZ12" s="525">
        <v>45.511850333333356</v>
      </c>
      <c r="CA12" s="525">
        <v>45.511850333333356</v>
      </c>
      <c r="CB12" s="523">
        <v>259.09573899999992</v>
      </c>
      <c r="CC12" s="525">
        <v>21.562309666666657</v>
      </c>
      <c r="CD12" s="525">
        <v>21.562309666666657</v>
      </c>
      <c r="CE12" s="525">
        <v>21.562309666666657</v>
      </c>
      <c r="CF12" s="525">
        <v>18.268453333333333</v>
      </c>
      <c r="CG12" s="525">
        <v>18.268453333333333</v>
      </c>
      <c r="CH12" s="525">
        <v>18.268453333333333</v>
      </c>
      <c r="CI12" s="525">
        <v>21.954049333333341</v>
      </c>
      <c r="CJ12" s="525">
        <v>21.954049333333341</v>
      </c>
      <c r="CK12" s="525">
        <v>21.954049333333341</v>
      </c>
      <c r="CL12" s="525">
        <v>24.580433999999997</v>
      </c>
      <c r="CM12" s="525">
        <v>24.580433999999997</v>
      </c>
      <c r="CN12" s="525">
        <v>24.580434</v>
      </c>
      <c r="CO12" s="523">
        <v>298.94903099999999</v>
      </c>
      <c r="CP12" s="525">
        <v>16.673259999999999</v>
      </c>
      <c r="CQ12" s="525">
        <v>16.740105999999997</v>
      </c>
      <c r="CR12" s="525">
        <v>28.427194999999998</v>
      </c>
      <c r="CS12" s="525">
        <v>17.073496999999996</v>
      </c>
      <c r="CT12" s="525">
        <v>19.095351000000001</v>
      </c>
      <c r="CU12" s="525">
        <v>28.622381999999995</v>
      </c>
      <c r="CV12" s="525">
        <v>23.873235999999999</v>
      </c>
      <c r="CW12" s="525">
        <v>26.858753999999998</v>
      </c>
      <c r="CX12" s="525">
        <v>27.849660999999998</v>
      </c>
      <c r="CY12" s="525">
        <v>20.614765000000002</v>
      </c>
      <c r="CZ12" s="525">
        <v>27.879272999999998</v>
      </c>
      <c r="DA12" s="525">
        <v>45.241551000000001</v>
      </c>
      <c r="DB12" s="523">
        <v>256.93679199999997</v>
      </c>
      <c r="DC12" s="525">
        <v>15.186392999999999</v>
      </c>
      <c r="DD12" s="525">
        <v>15.380877999999997</v>
      </c>
      <c r="DE12" s="525">
        <v>28.308753000000003</v>
      </c>
      <c r="DF12" s="525">
        <v>15.562082999999999</v>
      </c>
      <c r="DG12" s="525">
        <v>15.474986000000001</v>
      </c>
      <c r="DH12" s="525">
        <v>19.924572000000001</v>
      </c>
      <c r="DI12" s="525">
        <v>18.674530999999998</v>
      </c>
      <c r="DJ12" s="525">
        <v>19.611424999999997</v>
      </c>
      <c r="DK12" s="525">
        <v>26.766660000000002</v>
      </c>
      <c r="DL12" s="525">
        <v>20.957085999999993</v>
      </c>
      <c r="DM12" s="525">
        <v>24.306187000000001</v>
      </c>
      <c r="DN12" s="525">
        <v>36.783237999999997</v>
      </c>
      <c r="DO12" s="523">
        <v>322.40065699999997</v>
      </c>
      <c r="DP12" s="525">
        <v>18.955227000000001</v>
      </c>
      <c r="DQ12" s="525">
        <v>18.186131</v>
      </c>
      <c r="DR12" s="525">
        <v>40.67296799999999</v>
      </c>
      <c r="DS12" s="525">
        <v>23.357328999999996</v>
      </c>
      <c r="DT12" s="525">
        <v>17.551069999999996</v>
      </c>
      <c r="DU12" s="525">
        <v>30.176467999999996</v>
      </c>
      <c r="DV12" s="525">
        <v>20.438607999999999</v>
      </c>
      <c r="DW12" s="525">
        <v>24.425426999999999</v>
      </c>
      <c r="DX12" s="525">
        <v>33.032401</v>
      </c>
      <c r="DY12" s="525">
        <v>31.308629999999997</v>
      </c>
      <c r="DZ12" s="525">
        <v>25.271478000000005</v>
      </c>
      <c r="EA12" s="525">
        <v>39.024919999999995</v>
      </c>
      <c r="EB12" s="523">
        <v>409.99800899999991</v>
      </c>
      <c r="EC12" s="525">
        <v>17.254068</v>
      </c>
      <c r="ED12" s="525">
        <v>14.749655000000001</v>
      </c>
      <c r="EE12" s="525">
        <v>34.891962999999997</v>
      </c>
      <c r="EF12" s="525">
        <v>32.699257999999993</v>
      </c>
      <c r="EG12" s="525">
        <v>28.519954999999996</v>
      </c>
      <c r="EH12" s="525">
        <v>34.255867000000002</v>
      </c>
      <c r="EI12" s="525">
        <v>36.312297000000001</v>
      </c>
      <c r="EJ12" s="525">
        <v>35.866501</v>
      </c>
      <c r="EK12" s="525">
        <v>42.079866000000003</v>
      </c>
      <c r="EL12" s="525">
        <v>41.733978000000008</v>
      </c>
      <c r="EM12" s="525">
        <v>32.574790999999998</v>
      </c>
      <c r="EN12" s="525">
        <v>59.059809999999999</v>
      </c>
      <c r="EO12" s="523">
        <v>581.69782599999996</v>
      </c>
      <c r="EP12" s="525">
        <v>32.695730000000005</v>
      </c>
      <c r="EQ12" s="525">
        <v>31.309372</v>
      </c>
      <c r="ER12" s="525">
        <v>55.633145999999996</v>
      </c>
      <c r="ES12" s="525">
        <v>43.329969999999996</v>
      </c>
      <c r="ET12" s="525">
        <v>42.737076999999999</v>
      </c>
      <c r="EU12" s="525">
        <v>51.153853999999995</v>
      </c>
      <c r="EV12" s="525">
        <v>43.695218999999994</v>
      </c>
      <c r="EW12" s="525">
        <v>44.864657000000008</v>
      </c>
      <c r="EX12" s="525">
        <v>57.989837999999992</v>
      </c>
      <c r="EY12" s="525">
        <v>59.868419999999993</v>
      </c>
      <c r="EZ12" s="525">
        <v>52.976091000000004</v>
      </c>
      <c r="FA12" s="525">
        <v>65.444451999999998</v>
      </c>
      <c r="FB12" s="523">
        <v>679.43949900000007</v>
      </c>
      <c r="FC12" s="525">
        <v>41.680194</v>
      </c>
      <c r="FD12" s="525">
        <v>48.757542999999998</v>
      </c>
      <c r="FE12" s="525">
        <v>54.193858999999996</v>
      </c>
      <c r="FF12" s="525">
        <v>49.802125999999987</v>
      </c>
      <c r="FG12" s="525">
        <v>44.873757999999995</v>
      </c>
      <c r="FH12" s="525">
        <v>55.143878000000001</v>
      </c>
      <c r="FI12" s="525">
        <v>51.585816999999999</v>
      </c>
      <c r="FJ12" s="525">
        <v>55.160303000000013</v>
      </c>
      <c r="FK12" s="525">
        <v>69.022054000000011</v>
      </c>
      <c r="FL12" s="525">
        <v>58.844740999999985</v>
      </c>
      <c r="FM12" s="525">
        <v>62.976549999999996</v>
      </c>
      <c r="FN12" s="525">
        <v>87.39867599999998</v>
      </c>
      <c r="FO12" s="523">
        <v>990.70390500000008</v>
      </c>
      <c r="FP12" s="525">
        <v>60.645466999999996</v>
      </c>
      <c r="FQ12" s="525">
        <v>48.378496999999989</v>
      </c>
      <c r="FR12" s="525">
        <v>77.477223999999993</v>
      </c>
      <c r="FS12" s="525">
        <v>79.974107000000004</v>
      </c>
      <c r="FT12" s="525">
        <v>64.876540000000006</v>
      </c>
      <c r="FU12" s="525">
        <v>85.791691999999983</v>
      </c>
      <c r="FV12" s="525">
        <v>84.998727000000017</v>
      </c>
      <c r="FW12" s="525">
        <v>73.539319000000006</v>
      </c>
      <c r="FX12" s="525">
        <v>86.413215999999991</v>
      </c>
      <c r="FY12" s="525">
        <v>108.74986500000003</v>
      </c>
      <c r="FZ12" s="525">
        <v>98.82017900000001</v>
      </c>
      <c r="GA12" s="525">
        <v>121.03907200000002</v>
      </c>
      <c r="GB12" s="523">
        <v>1523.823928</v>
      </c>
      <c r="GC12" s="525">
        <v>86.822057999999998</v>
      </c>
      <c r="GD12" s="525">
        <v>94.628859999999989</v>
      </c>
      <c r="GE12" s="525">
        <v>143.23923400000001</v>
      </c>
      <c r="GF12" s="525">
        <v>100.82804599999997</v>
      </c>
      <c r="GG12" s="525">
        <v>124.01648899999998</v>
      </c>
      <c r="GH12" s="525">
        <v>118.22461099999998</v>
      </c>
      <c r="GI12" s="525">
        <v>115.526675</v>
      </c>
      <c r="GJ12" s="525">
        <v>132.85631699999999</v>
      </c>
      <c r="GK12" s="525">
        <v>133.36325399999998</v>
      </c>
      <c r="GL12" s="525">
        <v>149.12194099999999</v>
      </c>
      <c r="GM12" s="525">
        <v>140.49258</v>
      </c>
      <c r="GN12" s="525">
        <v>184.70386299999998</v>
      </c>
    </row>
    <row r="13" spans="1:196" s="505" customFormat="1" ht="12.75" customHeight="1">
      <c r="A13" s="833" t="s">
        <v>3362</v>
      </c>
      <c r="B13" s="503">
        <v>147.70060000000001</v>
      </c>
      <c r="C13" s="530">
        <v>7.0265333333333295</v>
      </c>
      <c r="D13" s="530">
        <v>7.0265333333333295</v>
      </c>
      <c r="E13" s="530">
        <v>7.0265333333333295</v>
      </c>
      <c r="F13" s="530">
        <v>15.138300000000001</v>
      </c>
      <c r="G13" s="530">
        <v>15.138300000000001</v>
      </c>
      <c r="H13" s="531">
        <v>15.138300000000001</v>
      </c>
      <c r="I13" s="531">
        <v>13.4221</v>
      </c>
      <c r="J13" s="531">
        <v>13.4221</v>
      </c>
      <c r="K13" s="531">
        <v>13.4221</v>
      </c>
      <c r="L13" s="531">
        <v>13.646600000000001</v>
      </c>
      <c r="M13" s="531">
        <v>13.646600000000001</v>
      </c>
      <c r="N13" s="531">
        <v>13.646600000000001</v>
      </c>
      <c r="O13" s="503">
        <v>68.824007000000009</v>
      </c>
      <c r="P13" s="530">
        <v>6.6455000000000011</v>
      </c>
      <c r="Q13" s="530">
        <v>6.6455000000000011</v>
      </c>
      <c r="R13" s="530">
        <v>6.6455000000000011</v>
      </c>
      <c r="S13" s="530">
        <v>4.1089736666666692</v>
      </c>
      <c r="T13" s="530">
        <v>4.1089736666666692</v>
      </c>
      <c r="U13" s="531">
        <v>4.1089736666666692</v>
      </c>
      <c r="V13" s="531">
        <v>3.8202689999999997</v>
      </c>
      <c r="W13" s="531">
        <v>3.8202689999999997</v>
      </c>
      <c r="X13" s="531">
        <v>3.8202689999999997</v>
      </c>
      <c r="Y13" s="531">
        <v>8.3665929999999999</v>
      </c>
      <c r="Z13" s="531">
        <v>8.3665929999999999</v>
      </c>
      <c r="AA13" s="531">
        <v>8.3665929999999999</v>
      </c>
      <c r="AB13" s="503">
        <v>114.34793799999984</v>
      </c>
      <c r="AC13" s="530">
        <v>6.4927243333333298</v>
      </c>
      <c r="AD13" s="530">
        <v>6.4927243333333298</v>
      </c>
      <c r="AE13" s="530">
        <v>6.4927243333333298</v>
      </c>
      <c r="AF13" s="530">
        <v>6.6974113333333296</v>
      </c>
      <c r="AG13" s="530">
        <v>6.6974113333333296</v>
      </c>
      <c r="AH13" s="531">
        <v>6.6974113333333296</v>
      </c>
      <c r="AI13" s="531">
        <v>9.6722263333333309</v>
      </c>
      <c r="AJ13" s="531">
        <v>9.6722263333333309</v>
      </c>
      <c r="AK13" s="531">
        <v>9.6722263333333309</v>
      </c>
      <c r="AL13" s="531">
        <v>15.253617333333301</v>
      </c>
      <c r="AM13" s="531">
        <v>15.253617333333301</v>
      </c>
      <c r="AN13" s="531">
        <v>15.253617333333301</v>
      </c>
      <c r="AO13" s="503">
        <v>174.4668860000001</v>
      </c>
      <c r="AP13" s="530">
        <v>15.149599333333299</v>
      </c>
      <c r="AQ13" s="530">
        <v>15.149599333333299</v>
      </c>
      <c r="AR13" s="530">
        <v>15.149599333333299</v>
      </c>
      <c r="AS13" s="530">
        <v>17.933707666666699</v>
      </c>
      <c r="AT13" s="530">
        <v>17.933707666666699</v>
      </c>
      <c r="AU13" s="531">
        <v>17.933707666666699</v>
      </c>
      <c r="AV13" s="531">
        <v>12.535363666666701</v>
      </c>
      <c r="AW13" s="531">
        <v>12.535363666666701</v>
      </c>
      <c r="AX13" s="531">
        <v>12.535363666666701</v>
      </c>
      <c r="AY13" s="531">
        <v>12.536958</v>
      </c>
      <c r="AZ13" s="531">
        <v>12.536958</v>
      </c>
      <c r="BA13" s="531">
        <v>12.536958</v>
      </c>
      <c r="BB13" s="503">
        <v>190.7991999999999</v>
      </c>
      <c r="BC13" s="530">
        <v>13.842653333333299</v>
      </c>
      <c r="BD13" s="530">
        <v>13.842653333333299</v>
      </c>
      <c r="BE13" s="530">
        <v>13.842653333333299</v>
      </c>
      <c r="BF13" s="530">
        <v>11.241784000000001</v>
      </c>
      <c r="BG13" s="530">
        <v>11.241784000000001</v>
      </c>
      <c r="BH13" s="531">
        <v>11.241784000000001</v>
      </c>
      <c r="BI13" s="531">
        <v>20.970963666666698</v>
      </c>
      <c r="BJ13" s="531">
        <v>20.970963666666698</v>
      </c>
      <c r="BK13" s="531">
        <v>20.970963666666698</v>
      </c>
      <c r="BL13" s="531">
        <v>17.544332333333301</v>
      </c>
      <c r="BM13" s="531">
        <v>17.544332333333301</v>
      </c>
      <c r="BN13" s="531">
        <v>17.544332333333301</v>
      </c>
      <c r="BO13" s="503">
        <v>204.05777899999981</v>
      </c>
      <c r="BP13" s="530">
        <v>12.320922999999999</v>
      </c>
      <c r="BQ13" s="530">
        <v>12.320922999999999</v>
      </c>
      <c r="BR13" s="530">
        <v>12.320922999999999</v>
      </c>
      <c r="BS13" s="530">
        <v>13.670975333333299</v>
      </c>
      <c r="BT13" s="530">
        <v>13.670975333333299</v>
      </c>
      <c r="BU13" s="531">
        <v>13.670975333333299</v>
      </c>
      <c r="BV13" s="531">
        <v>14.871192333333299</v>
      </c>
      <c r="BW13" s="531">
        <v>14.871192333333299</v>
      </c>
      <c r="BX13" s="531">
        <v>14.871192333333299</v>
      </c>
      <c r="BY13" s="531">
        <v>27.156168999999998</v>
      </c>
      <c r="BZ13" s="531">
        <v>27.156168999999998</v>
      </c>
      <c r="CA13" s="531">
        <v>27.156168999999998</v>
      </c>
      <c r="CB13" s="503">
        <v>109.366077</v>
      </c>
      <c r="CC13" s="530">
        <v>9.9725113333333297</v>
      </c>
      <c r="CD13" s="530">
        <v>9.9725113333333297</v>
      </c>
      <c r="CE13" s="530">
        <v>9.9725113333333297</v>
      </c>
      <c r="CF13" s="530">
        <v>8.0813489999999994</v>
      </c>
      <c r="CG13" s="530">
        <v>8.0813489999999994</v>
      </c>
      <c r="CH13" s="531">
        <v>8.0813489999999994</v>
      </c>
      <c r="CI13" s="531">
        <v>8.8042036666666696</v>
      </c>
      <c r="CJ13" s="531">
        <v>8.8042036666666696</v>
      </c>
      <c r="CK13" s="531">
        <v>8.8042036666666696</v>
      </c>
      <c r="CL13" s="531">
        <v>9.5972950000000008</v>
      </c>
      <c r="CM13" s="531">
        <v>9.5972950000000008</v>
      </c>
      <c r="CN13" s="531">
        <v>9.5972950000000008</v>
      </c>
      <c r="CO13" s="503">
        <v>132.614619</v>
      </c>
      <c r="CP13" s="530">
        <v>6.8107090000000001</v>
      </c>
      <c r="CQ13" s="530">
        <v>8.8253149999999998</v>
      </c>
      <c r="CR13" s="530">
        <v>10.375617</v>
      </c>
      <c r="CS13" s="530">
        <v>8.0698600000000003</v>
      </c>
      <c r="CT13" s="530">
        <v>11.209015999999998</v>
      </c>
      <c r="CU13" s="531">
        <v>11.363897</v>
      </c>
      <c r="CV13" s="531">
        <v>12.073595000000001</v>
      </c>
      <c r="CW13" s="531">
        <v>17.002852000000001</v>
      </c>
      <c r="CX13" s="531">
        <v>12.053523</v>
      </c>
      <c r="CY13" s="531">
        <v>9.8577820000000003</v>
      </c>
      <c r="CZ13" s="531">
        <v>10.726918999999999</v>
      </c>
      <c r="DA13" s="531">
        <v>14.245533999999999</v>
      </c>
      <c r="DB13" s="503">
        <v>85.052060000000012</v>
      </c>
      <c r="DC13" s="530">
        <v>7.8357550000000007</v>
      </c>
      <c r="DD13" s="530">
        <v>6.0471159999999999</v>
      </c>
      <c r="DE13" s="530">
        <v>5.1723379999999999</v>
      </c>
      <c r="DF13" s="530">
        <v>5.3693460000000002</v>
      </c>
      <c r="DG13" s="530">
        <v>6.3922369999999997</v>
      </c>
      <c r="DH13" s="531">
        <v>5.8379969999999988</v>
      </c>
      <c r="DI13" s="531">
        <v>8.3027739999999994</v>
      </c>
      <c r="DJ13" s="531">
        <v>8.2465859999999989</v>
      </c>
      <c r="DK13" s="531">
        <v>7.7642729999999993</v>
      </c>
      <c r="DL13" s="531">
        <v>7.2316290000000008</v>
      </c>
      <c r="DM13" s="531">
        <v>7.3115689999999995</v>
      </c>
      <c r="DN13" s="531">
        <v>9.5404400000000003</v>
      </c>
      <c r="DO13" s="503">
        <v>116.705123</v>
      </c>
      <c r="DP13" s="530">
        <v>6.9317029999999997</v>
      </c>
      <c r="DQ13" s="530">
        <v>5.8429949999999993</v>
      </c>
      <c r="DR13" s="530">
        <v>10.217969999999999</v>
      </c>
      <c r="DS13" s="530">
        <v>10.437807999999997</v>
      </c>
      <c r="DT13" s="530">
        <v>9.3937439999999999</v>
      </c>
      <c r="DU13" s="531">
        <v>7.8349690000000001</v>
      </c>
      <c r="DV13" s="531">
        <v>9.6849539999999994</v>
      </c>
      <c r="DW13" s="531">
        <v>10.193534</v>
      </c>
      <c r="DX13" s="531">
        <v>9.7307649999999999</v>
      </c>
      <c r="DY13" s="531">
        <v>13.405887</v>
      </c>
      <c r="DZ13" s="531">
        <v>10.047793</v>
      </c>
      <c r="EA13" s="531">
        <v>12.983001</v>
      </c>
      <c r="EB13" s="503">
        <v>176.12818200000001</v>
      </c>
      <c r="EC13" s="530">
        <v>8.591861999999999</v>
      </c>
      <c r="ED13" s="530">
        <v>6.8182849999999995</v>
      </c>
      <c r="EE13" s="530">
        <v>10.970639</v>
      </c>
      <c r="EF13" s="530">
        <v>13.523040999999999</v>
      </c>
      <c r="EG13" s="530">
        <v>13.734796999999999</v>
      </c>
      <c r="EH13" s="531">
        <v>15.163884000000001</v>
      </c>
      <c r="EI13" s="531">
        <v>17.684633999999999</v>
      </c>
      <c r="EJ13" s="531">
        <v>17.153874999999999</v>
      </c>
      <c r="EK13" s="531">
        <v>15.651878999999999</v>
      </c>
      <c r="EL13" s="531">
        <v>16.643909000000001</v>
      </c>
      <c r="EM13" s="531">
        <v>16.567539</v>
      </c>
      <c r="EN13" s="531">
        <v>23.623837999999999</v>
      </c>
      <c r="EO13" s="503">
        <v>293.662755</v>
      </c>
      <c r="EP13" s="530">
        <v>18.773802</v>
      </c>
      <c r="EQ13" s="530">
        <v>17.548646999999999</v>
      </c>
      <c r="ER13" s="530">
        <v>24.369188999999995</v>
      </c>
      <c r="ES13" s="530">
        <v>21.207519999999999</v>
      </c>
      <c r="ET13" s="530">
        <v>19.624274</v>
      </c>
      <c r="EU13" s="531">
        <v>19.878675999999999</v>
      </c>
      <c r="EV13" s="531">
        <v>20.407004000000001</v>
      </c>
      <c r="EW13" s="531">
        <v>23.153890000000001</v>
      </c>
      <c r="EX13" s="531">
        <v>28.422286999999997</v>
      </c>
      <c r="EY13" s="531">
        <v>33.962458999999996</v>
      </c>
      <c r="EZ13" s="531">
        <v>34.895832999999996</v>
      </c>
      <c r="FA13" s="531">
        <v>31.419173999999998</v>
      </c>
      <c r="FB13" s="503">
        <v>378.94444600000003</v>
      </c>
      <c r="FC13" s="530">
        <v>24.586611999999999</v>
      </c>
      <c r="FD13" s="530">
        <v>20.086219</v>
      </c>
      <c r="FE13" s="530">
        <v>19.796402</v>
      </c>
      <c r="FF13" s="530">
        <v>26.774094000000002</v>
      </c>
      <c r="FG13" s="530">
        <v>26.111940000000001</v>
      </c>
      <c r="FH13" s="531">
        <v>27.173452999999999</v>
      </c>
      <c r="FI13" s="531">
        <v>30.492916999999998</v>
      </c>
      <c r="FJ13" s="531">
        <v>36.151060000000001</v>
      </c>
      <c r="FK13" s="531">
        <v>41.626649999999998</v>
      </c>
      <c r="FL13" s="531">
        <v>33.493409999999997</v>
      </c>
      <c r="FM13" s="531">
        <v>41.949066999999992</v>
      </c>
      <c r="FN13" s="531">
        <v>50.702621999999998</v>
      </c>
      <c r="FO13" s="503">
        <v>652.15977399999997</v>
      </c>
      <c r="FP13" s="530">
        <v>37.147219</v>
      </c>
      <c r="FQ13" s="530">
        <v>35.486081999999996</v>
      </c>
      <c r="FR13" s="530">
        <v>45.270731999999995</v>
      </c>
      <c r="FS13" s="530">
        <v>57.815731</v>
      </c>
      <c r="FT13" s="530">
        <v>36.455945999999997</v>
      </c>
      <c r="FU13" s="531">
        <v>48.929168999999995</v>
      </c>
      <c r="FV13" s="531">
        <v>57.099176999999997</v>
      </c>
      <c r="FW13" s="531">
        <v>49.815073000000005</v>
      </c>
      <c r="FX13" s="531">
        <v>52.963344999999997</v>
      </c>
      <c r="FY13" s="531">
        <v>82.621121000000002</v>
      </c>
      <c r="FZ13" s="531">
        <v>72.577916999999999</v>
      </c>
      <c r="GA13" s="531">
        <v>75.978262000000001</v>
      </c>
      <c r="GB13" s="503">
        <v>978.75077299999987</v>
      </c>
      <c r="GC13" s="502">
        <v>62.175225999999995</v>
      </c>
      <c r="GD13" s="502">
        <v>67.311633</v>
      </c>
      <c r="GE13" s="502">
        <v>81.862072999999995</v>
      </c>
      <c r="GF13" s="502">
        <v>70.775272999999999</v>
      </c>
      <c r="GG13" s="502">
        <v>83.908131999999981</v>
      </c>
      <c r="GH13" s="502">
        <v>66.392754999999994</v>
      </c>
      <c r="GI13" s="502">
        <v>74.177532999999997</v>
      </c>
      <c r="GJ13" s="502">
        <v>95.964130000000011</v>
      </c>
      <c r="GK13" s="502">
        <v>83.764609000000007</v>
      </c>
      <c r="GL13" s="502">
        <v>103.00131900000001</v>
      </c>
      <c r="GM13" s="502">
        <v>88.891797999999994</v>
      </c>
      <c r="GN13" s="502">
        <v>100.526292</v>
      </c>
    </row>
    <row r="14" spans="1:196" s="505" customFormat="1" ht="12.75" customHeight="1">
      <c r="A14" s="833" t="s">
        <v>3363</v>
      </c>
      <c r="B14" s="503">
        <v>89.956300000000013</v>
      </c>
      <c r="C14" s="530">
        <v>4.7074666666666696</v>
      </c>
      <c r="D14" s="530">
        <v>4.7074666666666696</v>
      </c>
      <c r="E14" s="530">
        <v>4.7074666666666696</v>
      </c>
      <c r="F14" s="530">
        <v>8.7938000000000009</v>
      </c>
      <c r="G14" s="530">
        <v>8.7938000000000009</v>
      </c>
      <c r="H14" s="531">
        <v>8.7938000000000009</v>
      </c>
      <c r="I14" s="531">
        <v>7.3836000000000004</v>
      </c>
      <c r="J14" s="531">
        <v>7.3836000000000004</v>
      </c>
      <c r="K14" s="531">
        <v>7.3836000000000004</v>
      </c>
      <c r="L14" s="531">
        <v>9.1005666666666691</v>
      </c>
      <c r="M14" s="531">
        <v>9.1005666666666691</v>
      </c>
      <c r="N14" s="531">
        <v>9.1005666666666691</v>
      </c>
      <c r="O14" s="503">
        <v>58.256388999999999</v>
      </c>
      <c r="P14" s="530">
        <v>3.1569333333333298</v>
      </c>
      <c r="Q14" s="530">
        <v>3.1569333333333298</v>
      </c>
      <c r="R14" s="530">
        <v>3.1569333333333298</v>
      </c>
      <c r="S14" s="530">
        <v>3.3634539999999999</v>
      </c>
      <c r="T14" s="530">
        <v>3.3634539999999999</v>
      </c>
      <c r="U14" s="531">
        <v>3.3634539999999999</v>
      </c>
      <c r="V14" s="531">
        <v>4.8323703333333299</v>
      </c>
      <c r="W14" s="531">
        <v>4.8323703333333299</v>
      </c>
      <c r="X14" s="531">
        <v>4.8323703333333299</v>
      </c>
      <c r="Y14" s="531">
        <v>8.0660386666666692</v>
      </c>
      <c r="Z14" s="531">
        <v>8.0660386666666692</v>
      </c>
      <c r="AA14" s="531">
        <v>8.0660386666666692</v>
      </c>
      <c r="AB14" s="503">
        <v>112.52908900000008</v>
      </c>
      <c r="AC14" s="530">
        <v>4.6333503333333299</v>
      </c>
      <c r="AD14" s="530">
        <v>4.6333503333333299</v>
      </c>
      <c r="AE14" s="530">
        <v>4.6333503333333299</v>
      </c>
      <c r="AF14" s="530">
        <v>9.2101563333333303</v>
      </c>
      <c r="AG14" s="530">
        <v>9.2101563333333303</v>
      </c>
      <c r="AH14" s="531">
        <v>9.2101563333333303</v>
      </c>
      <c r="AI14" s="531">
        <v>11.264546000000001</v>
      </c>
      <c r="AJ14" s="531">
        <v>11.264546000000001</v>
      </c>
      <c r="AK14" s="531">
        <v>11.264546000000001</v>
      </c>
      <c r="AL14" s="531">
        <v>12.4016436666667</v>
      </c>
      <c r="AM14" s="531">
        <v>12.4016436666667</v>
      </c>
      <c r="AN14" s="531">
        <v>12.4016436666667</v>
      </c>
      <c r="AO14" s="503">
        <v>139.5481859999999</v>
      </c>
      <c r="AP14" s="530">
        <v>10.6624393333333</v>
      </c>
      <c r="AQ14" s="530">
        <v>10.6624393333333</v>
      </c>
      <c r="AR14" s="530">
        <v>10.6624393333333</v>
      </c>
      <c r="AS14" s="530">
        <v>13.065035999999999</v>
      </c>
      <c r="AT14" s="530">
        <v>13.065035999999999</v>
      </c>
      <c r="AU14" s="531">
        <v>13.065035999999999</v>
      </c>
      <c r="AV14" s="531">
        <v>12.871839999999999</v>
      </c>
      <c r="AW14" s="531">
        <v>12.871839999999999</v>
      </c>
      <c r="AX14" s="531">
        <v>12.871839999999999</v>
      </c>
      <c r="AY14" s="531">
        <v>9.9167466666666702</v>
      </c>
      <c r="AZ14" s="531">
        <v>9.9167466666666702</v>
      </c>
      <c r="BA14" s="531">
        <v>9.9167466666666702</v>
      </c>
      <c r="BB14" s="503">
        <v>69.602803000000023</v>
      </c>
      <c r="BC14" s="530">
        <v>6.0288649999999997</v>
      </c>
      <c r="BD14" s="530">
        <v>6.0288649999999997</v>
      </c>
      <c r="BE14" s="530">
        <v>6.0288649999999997</v>
      </c>
      <c r="BF14" s="530">
        <v>3.9386406666666702</v>
      </c>
      <c r="BG14" s="530">
        <v>3.9386406666666702</v>
      </c>
      <c r="BH14" s="531">
        <v>3.9386406666666702</v>
      </c>
      <c r="BI14" s="531">
        <v>6.2581736666666687</v>
      </c>
      <c r="BJ14" s="531">
        <v>6.2581736666666687</v>
      </c>
      <c r="BK14" s="531">
        <v>6.2581736666666687</v>
      </c>
      <c r="BL14" s="531">
        <v>6.9752549999999998</v>
      </c>
      <c r="BM14" s="531">
        <v>6.9752549999999998</v>
      </c>
      <c r="BN14" s="531">
        <v>6.9752549999999998</v>
      </c>
      <c r="BO14" s="503">
        <v>75.297653000000025</v>
      </c>
      <c r="BP14" s="530">
        <v>6.1199690000000002</v>
      </c>
      <c r="BQ14" s="530">
        <v>6.1199690000000002</v>
      </c>
      <c r="BR14" s="530">
        <v>6.1199690000000002</v>
      </c>
      <c r="BS14" s="530">
        <v>7.3490166666666683</v>
      </c>
      <c r="BT14" s="530">
        <v>7.3490166666666683</v>
      </c>
      <c r="BU14" s="531">
        <v>7.3490166666666683</v>
      </c>
      <c r="BV14" s="531">
        <v>7.2957719999999995</v>
      </c>
      <c r="BW14" s="531">
        <v>7.2957719999999995</v>
      </c>
      <c r="BX14" s="531">
        <v>7.2957719999999995</v>
      </c>
      <c r="BY14" s="531">
        <v>4.33446</v>
      </c>
      <c r="BZ14" s="531">
        <v>4.33446</v>
      </c>
      <c r="CA14" s="531">
        <v>4.33446</v>
      </c>
      <c r="CB14" s="503">
        <v>72.679878000000002</v>
      </c>
      <c r="CC14" s="530">
        <v>4.1482103333333296</v>
      </c>
      <c r="CD14" s="530">
        <v>4.1482103333333296</v>
      </c>
      <c r="CE14" s="530">
        <v>4.1482103333333296</v>
      </c>
      <c r="CF14" s="530">
        <v>5.1295070000000003</v>
      </c>
      <c r="CG14" s="530">
        <v>5.1295070000000003</v>
      </c>
      <c r="CH14" s="531">
        <v>5.1295070000000003</v>
      </c>
      <c r="CI14" s="531">
        <v>6.0155226666666692</v>
      </c>
      <c r="CJ14" s="531">
        <v>6.0155226666666692</v>
      </c>
      <c r="CK14" s="531">
        <v>6.0155226666666692</v>
      </c>
      <c r="CL14" s="531">
        <v>8.9333859999999987</v>
      </c>
      <c r="CM14" s="531">
        <v>8.9333859999999987</v>
      </c>
      <c r="CN14" s="531">
        <v>8.9333860000000005</v>
      </c>
      <c r="CO14" s="503">
        <v>57.399730000000005</v>
      </c>
      <c r="CP14" s="530">
        <v>5.4131679999999998</v>
      </c>
      <c r="CQ14" s="530">
        <v>4.2131639999999999</v>
      </c>
      <c r="CR14" s="530">
        <v>5.737044</v>
      </c>
      <c r="CS14" s="530">
        <v>3.5503089999999999</v>
      </c>
      <c r="CT14" s="530">
        <v>3.6843900000000001</v>
      </c>
      <c r="CU14" s="531">
        <v>6.4504240000000008</v>
      </c>
      <c r="CV14" s="531">
        <v>5.6291709999999986</v>
      </c>
      <c r="CW14" s="531">
        <v>5.2091940000000001</v>
      </c>
      <c r="CX14" s="531">
        <v>3.7348279999999998</v>
      </c>
      <c r="CY14" s="531">
        <v>4.7148539999999999</v>
      </c>
      <c r="CZ14" s="531">
        <v>4.065607</v>
      </c>
      <c r="DA14" s="531">
        <v>4.9975769999999997</v>
      </c>
      <c r="DB14" s="503">
        <v>81.769224999999992</v>
      </c>
      <c r="DC14" s="530">
        <v>3.53695</v>
      </c>
      <c r="DD14" s="530">
        <v>6.3649069999999996</v>
      </c>
      <c r="DE14" s="530">
        <v>6.2537899999999986</v>
      </c>
      <c r="DF14" s="530">
        <v>5.2546679999999988</v>
      </c>
      <c r="DG14" s="530">
        <v>5.7370479999999997</v>
      </c>
      <c r="DH14" s="531">
        <v>5.7868379999999995</v>
      </c>
      <c r="DI14" s="531">
        <v>6.5045699999999984</v>
      </c>
      <c r="DJ14" s="531">
        <v>7.0423519999999993</v>
      </c>
      <c r="DK14" s="531">
        <v>9.1874929999999999</v>
      </c>
      <c r="DL14" s="531">
        <v>7.4168440000000002</v>
      </c>
      <c r="DM14" s="531">
        <v>6.9877269999999996</v>
      </c>
      <c r="DN14" s="531">
        <v>11.696037999999998</v>
      </c>
      <c r="DO14" s="503">
        <v>123.90249</v>
      </c>
      <c r="DP14" s="530">
        <v>10.344990000000001</v>
      </c>
      <c r="DQ14" s="530">
        <v>10.078652</v>
      </c>
      <c r="DR14" s="530">
        <v>9.92943</v>
      </c>
      <c r="DS14" s="530">
        <v>9.4839089999999988</v>
      </c>
      <c r="DT14" s="530">
        <v>6.6562489999999999</v>
      </c>
      <c r="DU14" s="531">
        <v>10.023894</v>
      </c>
      <c r="DV14" s="531">
        <v>8.6395489999999988</v>
      </c>
      <c r="DW14" s="531">
        <v>11.786152</v>
      </c>
      <c r="DX14" s="531">
        <v>10.783778999999999</v>
      </c>
      <c r="DY14" s="531">
        <v>14.461379999999998</v>
      </c>
      <c r="DZ14" s="531">
        <v>12.224131</v>
      </c>
      <c r="EA14" s="531">
        <v>9.4903750000000002</v>
      </c>
      <c r="EB14" s="503">
        <v>170.92923999999996</v>
      </c>
      <c r="EC14" s="530">
        <v>7.2925249999999995</v>
      </c>
      <c r="ED14" s="530">
        <v>6.4365559999999995</v>
      </c>
      <c r="EE14" s="530">
        <v>11.550505999999999</v>
      </c>
      <c r="EF14" s="530">
        <v>15.820429999999998</v>
      </c>
      <c r="EG14" s="530">
        <v>12.288696</v>
      </c>
      <c r="EH14" s="531">
        <v>12.516729</v>
      </c>
      <c r="EI14" s="531">
        <v>15.64978</v>
      </c>
      <c r="EJ14" s="531">
        <v>16.182611999999999</v>
      </c>
      <c r="EK14" s="531">
        <v>16.146504</v>
      </c>
      <c r="EL14" s="531">
        <v>21.798811000000001</v>
      </c>
      <c r="EM14" s="531">
        <v>13.065712999999999</v>
      </c>
      <c r="EN14" s="531">
        <v>22.180377999999997</v>
      </c>
      <c r="EO14" s="503">
        <v>202.90451499999998</v>
      </c>
      <c r="EP14" s="530">
        <v>11.867838999999998</v>
      </c>
      <c r="EQ14" s="530">
        <v>10.905395</v>
      </c>
      <c r="ER14" s="530">
        <v>15.665764999999999</v>
      </c>
      <c r="ES14" s="530">
        <v>18.464524000000001</v>
      </c>
      <c r="ET14" s="530">
        <v>19.002306000000001</v>
      </c>
      <c r="EU14" s="531">
        <v>21.248860999999998</v>
      </c>
      <c r="EV14" s="531">
        <v>17.860533</v>
      </c>
      <c r="EW14" s="531">
        <v>16.780825999999998</v>
      </c>
      <c r="EX14" s="531">
        <v>19.343931999999999</v>
      </c>
      <c r="EY14" s="531">
        <v>19.826511999999997</v>
      </c>
      <c r="EZ14" s="531">
        <v>12.876553999999999</v>
      </c>
      <c r="FA14" s="531">
        <v>19.061467999999998</v>
      </c>
      <c r="FB14" s="503">
        <v>174.397515</v>
      </c>
      <c r="FC14" s="530">
        <v>9.0982369999999992</v>
      </c>
      <c r="FD14" s="530">
        <v>11.570959999999999</v>
      </c>
      <c r="FE14" s="530">
        <v>17.277608000000001</v>
      </c>
      <c r="FF14" s="530">
        <v>13.832595999999999</v>
      </c>
      <c r="FG14" s="530">
        <v>12.874646</v>
      </c>
      <c r="FH14" s="531">
        <v>14.531383999999997</v>
      </c>
      <c r="FI14" s="531">
        <v>15.506088</v>
      </c>
      <c r="FJ14" s="531">
        <v>13.460986999999999</v>
      </c>
      <c r="FK14" s="531">
        <v>15.696100000000001</v>
      </c>
      <c r="FL14" s="531">
        <v>18.802349</v>
      </c>
      <c r="FM14" s="531">
        <v>14.774483</v>
      </c>
      <c r="FN14" s="531">
        <v>16.972076999999999</v>
      </c>
      <c r="FO14" s="503">
        <v>199.79629600000001</v>
      </c>
      <c r="FP14" s="530">
        <v>16.914389</v>
      </c>
      <c r="FQ14" s="530">
        <v>8.8350720000000003</v>
      </c>
      <c r="FR14" s="530">
        <v>11.731052</v>
      </c>
      <c r="FS14" s="530">
        <v>16.359642999999998</v>
      </c>
      <c r="FT14" s="530">
        <v>14.861571999999999</v>
      </c>
      <c r="FU14" s="531">
        <v>21.878719999999998</v>
      </c>
      <c r="FV14" s="531">
        <v>19.849225000000001</v>
      </c>
      <c r="FW14" s="531">
        <v>15.862566999999999</v>
      </c>
      <c r="FX14" s="531">
        <v>17.223430999999998</v>
      </c>
      <c r="FY14" s="531">
        <v>17.745176999999998</v>
      </c>
      <c r="FZ14" s="531">
        <v>17.195017</v>
      </c>
      <c r="GA14" s="531">
        <v>21.340430999999999</v>
      </c>
      <c r="GB14" s="503">
        <v>312.405552</v>
      </c>
      <c r="GC14" s="502">
        <v>12.389849</v>
      </c>
      <c r="GD14" s="502">
        <v>17.324726999999999</v>
      </c>
      <c r="GE14" s="502">
        <v>22.626864999999999</v>
      </c>
      <c r="GF14" s="502">
        <v>19.915548999999999</v>
      </c>
      <c r="GG14" s="502">
        <v>26.635064000000003</v>
      </c>
      <c r="GH14" s="502">
        <v>24.855039999999999</v>
      </c>
      <c r="GI14" s="502">
        <v>25.631152</v>
      </c>
      <c r="GJ14" s="502">
        <v>24.939935000000002</v>
      </c>
      <c r="GK14" s="502">
        <v>24.278794999999999</v>
      </c>
      <c r="GL14" s="502">
        <v>28.909786999999998</v>
      </c>
      <c r="GM14" s="502">
        <v>38.643225000000001</v>
      </c>
      <c r="GN14" s="502">
        <v>46.255564000000007</v>
      </c>
    </row>
    <row r="15" spans="1:196" s="505" customFormat="1" ht="12.75" customHeight="1">
      <c r="A15" s="833" t="s">
        <v>3364</v>
      </c>
      <c r="B15" s="503">
        <v>59.044499999999992</v>
      </c>
      <c r="C15" s="530">
        <v>7.0353999999999992</v>
      </c>
      <c r="D15" s="530">
        <v>7.0353999999999992</v>
      </c>
      <c r="E15" s="530">
        <v>7.0353999999999992</v>
      </c>
      <c r="F15" s="530">
        <v>3.8789999999999996</v>
      </c>
      <c r="G15" s="530">
        <v>3.8789999999999996</v>
      </c>
      <c r="H15" s="531">
        <v>3.8789999999999996</v>
      </c>
      <c r="I15" s="531">
        <v>3.2840666666666696</v>
      </c>
      <c r="J15" s="531">
        <v>3.2840666666666696</v>
      </c>
      <c r="K15" s="531">
        <v>3.2840666666666696</v>
      </c>
      <c r="L15" s="531">
        <v>5.4830333333333297</v>
      </c>
      <c r="M15" s="531">
        <v>5.4830333333333297</v>
      </c>
      <c r="N15" s="531">
        <v>5.4830333333333297</v>
      </c>
      <c r="O15" s="503">
        <v>63.704591000000008</v>
      </c>
      <c r="P15" s="530">
        <v>8.4376999999999995</v>
      </c>
      <c r="Q15" s="530">
        <v>8.4376999999999995</v>
      </c>
      <c r="R15" s="530">
        <v>8.4376999999999995</v>
      </c>
      <c r="S15" s="530">
        <v>3.583863</v>
      </c>
      <c r="T15" s="530">
        <v>3.583863</v>
      </c>
      <c r="U15" s="531">
        <v>3.583863</v>
      </c>
      <c r="V15" s="531">
        <v>3.1048576666666703</v>
      </c>
      <c r="W15" s="531">
        <v>3.1048576666666703</v>
      </c>
      <c r="X15" s="531">
        <v>3.1048576666666703</v>
      </c>
      <c r="Y15" s="531">
        <v>6.1084429999999994</v>
      </c>
      <c r="Z15" s="531">
        <v>6.1084429999999994</v>
      </c>
      <c r="AA15" s="531">
        <v>6.1084429999999994</v>
      </c>
      <c r="AB15" s="503">
        <v>88.906887999999995</v>
      </c>
      <c r="AC15" s="530">
        <v>7.611173</v>
      </c>
      <c r="AD15" s="530">
        <v>7.611173</v>
      </c>
      <c r="AE15" s="530">
        <v>7.611173</v>
      </c>
      <c r="AF15" s="530">
        <v>4.1308423333333293</v>
      </c>
      <c r="AG15" s="530">
        <v>4.1308423333333293</v>
      </c>
      <c r="AH15" s="531">
        <v>4.1308423333333293</v>
      </c>
      <c r="AI15" s="531">
        <v>4.2823269999999996</v>
      </c>
      <c r="AJ15" s="531">
        <v>4.2823269999999996</v>
      </c>
      <c r="AK15" s="531">
        <v>4.2823269999999996</v>
      </c>
      <c r="AL15" s="531">
        <v>13.611286999999999</v>
      </c>
      <c r="AM15" s="531">
        <v>13.611286999999999</v>
      </c>
      <c r="AN15" s="531">
        <v>13.611286999999999</v>
      </c>
      <c r="AO15" s="503">
        <v>131.45157899999992</v>
      </c>
      <c r="AP15" s="530">
        <v>13.534898333333301</v>
      </c>
      <c r="AQ15" s="530">
        <v>13.534898333333301</v>
      </c>
      <c r="AR15" s="530">
        <v>13.534898333333301</v>
      </c>
      <c r="AS15" s="530">
        <v>12.588080666666702</v>
      </c>
      <c r="AT15" s="530">
        <v>12.588080666666702</v>
      </c>
      <c r="AU15" s="531">
        <v>12.588080666666702</v>
      </c>
      <c r="AV15" s="531">
        <v>5.6987876666666697</v>
      </c>
      <c r="AW15" s="531">
        <v>5.6987876666666697</v>
      </c>
      <c r="AX15" s="531">
        <v>5.6987876666666697</v>
      </c>
      <c r="AY15" s="531">
        <v>11.995426333333301</v>
      </c>
      <c r="AZ15" s="531">
        <v>11.995426333333301</v>
      </c>
      <c r="BA15" s="531">
        <v>11.995426333333301</v>
      </c>
      <c r="BB15" s="503">
        <v>128.61197499999997</v>
      </c>
      <c r="BC15" s="530">
        <v>11.904129333333298</v>
      </c>
      <c r="BD15" s="530">
        <v>11.904129333333298</v>
      </c>
      <c r="BE15" s="530">
        <v>11.904129333333298</v>
      </c>
      <c r="BF15" s="530">
        <v>6.7279493333333305</v>
      </c>
      <c r="BG15" s="530">
        <v>6.7279493333333305</v>
      </c>
      <c r="BH15" s="531">
        <v>6.7279493333333305</v>
      </c>
      <c r="BI15" s="531">
        <v>6.934742</v>
      </c>
      <c r="BJ15" s="531">
        <v>6.934742</v>
      </c>
      <c r="BK15" s="531">
        <v>6.934742</v>
      </c>
      <c r="BL15" s="531">
        <v>17.303837666666698</v>
      </c>
      <c r="BM15" s="531">
        <v>17.303837666666698</v>
      </c>
      <c r="BN15" s="531">
        <v>17.303837666666698</v>
      </c>
      <c r="BO15" s="503">
        <v>122.24195499999999</v>
      </c>
      <c r="BP15" s="530">
        <v>13.371508333333299</v>
      </c>
      <c r="BQ15" s="530">
        <v>13.371508333333299</v>
      </c>
      <c r="BR15" s="530">
        <v>13.371508333333299</v>
      </c>
      <c r="BS15" s="530">
        <v>8.0761476666666692</v>
      </c>
      <c r="BT15" s="530">
        <v>8.0761476666666692</v>
      </c>
      <c r="BU15" s="531">
        <v>8.0761476666666692</v>
      </c>
      <c r="BV15" s="531">
        <v>7.6586536666666687</v>
      </c>
      <c r="BW15" s="531">
        <v>7.6586536666666687</v>
      </c>
      <c r="BX15" s="531">
        <v>7.6586536666666687</v>
      </c>
      <c r="BY15" s="531">
        <v>11.6410086666667</v>
      </c>
      <c r="BZ15" s="531">
        <v>11.6410086666667</v>
      </c>
      <c r="CA15" s="531">
        <v>11.6410086666667</v>
      </c>
      <c r="CB15" s="503">
        <v>49.968546000000003</v>
      </c>
      <c r="CC15" s="530">
        <v>6.064819</v>
      </c>
      <c r="CD15" s="530">
        <v>6.064819</v>
      </c>
      <c r="CE15" s="530">
        <v>6.064819</v>
      </c>
      <c r="CF15" s="530">
        <v>3.1918980000000001</v>
      </c>
      <c r="CG15" s="530">
        <v>3.1918980000000001</v>
      </c>
      <c r="CH15" s="531">
        <v>3.1918980000000001</v>
      </c>
      <c r="CI15" s="531">
        <v>4.1259649999999999</v>
      </c>
      <c r="CJ15" s="531">
        <v>4.1259649999999999</v>
      </c>
      <c r="CK15" s="531">
        <v>4.1259649999999999</v>
      </c>
      <c r="CL15" s="531">
        <v>3.2735000000000003</v>
      </c>
      <c r="CM15" s="531">
        <v>3.2735000000000003</v>
      </c>
      <c r="CN15" s="531">
        <v>3.2735000000000003</v>
      </c>
      <c r="CO15" s="503">
        <v>75.065460000000002</v>
      </c>
      <c r="CP15" s="530">
        <v>1.258372</v>
      </c>
      <c r="CQ15" s="530">
        <v>0.49507399999999996</v>
      </c>
      <c r="CR15" s="530">
        <v>10.39944</v>
      </c>
      <c r="CS15" s="530">
        <v>2.6823889999999992</v>
      </c>
      <c r="CT15" s="530">
        <v>2.5931759999999997</v>
      </c>
      <c r="CU15" s="531">
        <v>7.6162869999999998</v>
      </c>
      <c r="CV15" s="531">
        <v>1.076622</v>
      </c>
      <c r="CW15" s="531">
        <v>1.768319</v>
      </c>
      <c r="CX15" s="531">
        <v>9.4538399999999996</v>
      </c>
      <c r="CY15" s="531">
        <v>3.6948120000000002</v>
      </c>
      <c r="CZ15" s="531">
        <v>10.465914</v>
      </c>
      <c r="DA15" s="531">
        <v>23.561215000000001</v>
      </c>
      <c r="DB15" s="503">
        <v>66.733442999999994</v>
      </c>
      <c r="DC15" s="530">
        <v>2.4358659999999999</v>
      </c>
      <c r="DD15" s="530">
        <v>1.7484769999999998</v>
      </c>
      <c r="DE15" s="530">
        <v>14.690130999999999</v>
      </c>
      <c r="DF15" s="530">
        <v>1.317723</v>
      </c>
      <c r="DG15" s="530">
        <v>1.411932</v>
      </c>
      <c r="DH15" s="531">
        <v>7.1771529999999997</v>
      </c>
      <c r="DI15" s="531">
        <v>2.129788</v>
      </c>
      <c r="DJ15" s="531">
        <v>2.7891819999999994</v>
      </c>
      <c r="DK15" s="531">
        <v>8.1861789999999992</v>
      </c>
      <c r="DL15" s="531">
        <v>3.8246719999999992</v>
      </c>
      <c r="DM15" s="531">
        <v>7.5802000000000014</v>
      </c>
      <c r="DN15" s="531">
        <v>13.44214</v>
      </c>
      <c r="DO15" s="503">
        <v>60.144004999999993</v>
      </c>
      <c r="DP15" s="530">
        <v>0.74414199999999997</v>
      </c>
      <c r="DQ15" s="530">
        <v>0.55382100000000001</v>
      </c>
      <c r="DR15" s="530">
        <v>18.098478999999998</v>
      </c>
      <c r="DS15" s="530">
        <v>0.32978099999999999</v>
      </c>
      <c r="DT15" s="530">
        <v>0.392785</v>
      </c>
      <c r="DU15" s="531">
        <v>10.598438999999999</v>
      </c>
      <c r="DV15" s="531">
        <v>0.60617599999999994</v>
      </c>
      <c r="DW15" s="531">
        <v>0.8085460000000001</v>
      </c>
      <c r="DX15" s="531">
        <v>10.852261</v>
      </c>
      <c r="DY15" s="531">
        <v>1.1267389999999999</v>
      </c>
      <c r="DZ15" s="531">
        <v>1.5671809999999999</v>
      </c>
      <c r="EA15" s="531">
        <v>14.465655</v>
      </c>
      <c r="EB15" s="503">
        <v>39.214887999999995</v>
      </c>
      <c r="EC15" s="530">
        <v>0.51324799999999993</v>
      </c>
      <c r="ED15" s="530">
        <v>0.63092899999999996</v>
      </c>
      <c r="EE15" s="530">
        <v>11.016681999999998</v>
      </c>
      <c r="EF15" s="530">
        <v>0.68197999999999992</v>
      </c>
      <c r="EG15" s="530">
        <v>0.78904399999999997</v>
      </c>
      <c r="EH15" s="531">
        <v>4.7921529999999999</v>
      </c>
      <c r="EI15" s="531">
        <v>0.943635</v>
      </c>
      <c r="EJ15" s="531">
        <v>0.64573499999999995</v>
      </c>
      <c r="EK15" s="531">
        <v>6.8476509999999999</v>
      </c>
      <c r="EL15" s="531">
        <v>0.61697499999999994</v>
      </c>
      <c r="EM15" s="531">
        <v>0.85232199999999991</v>
      </c>
      <c r="EN15" s="531">
        <v>10.884534</v>
      </c>
      <c r="EO15" s="503">
        <v>51.881158999999997</v>
      </c>
      <c r="EP15" s="530">
        <v>0.55647899999999995</v>
      </c>
      <c r="EQ15" s="530">
        <v>1.1430009999999999</v>
      </c>
      <c r="ER15" s="530">
        <v>13.712216000000002</v>
      </c>
      <c r="ES15" s="530">
        <v>1.3579569999999999</v>
      </c>
      <c r="ET15" s="530">
        <v>1.677918</v>
      </c>
      <c r="EU15" s="531">
        <v>7.1675160000000009</v>
      </c>
      <c r="EV15" s="531">
        <v>1.59988</v>
      </c>
      <c r="EW15" s="531">
        <v>1.4052350000000002</v>
      </c>
      <c r="EX15" s="531">
        <v>7.2958749999999997</v>
      </c>
      <c r="EY15" s="531">
        <v>2.1049340000000001</v>
      </c>
      <c r="EZ15" s="531">
        <v>2.0504530000000001</v>
      </c>
      <c r="FA15" s="531">
        <v>11.809695</v>
      </c>
      <c r="FB15" s="503">
        <v>60.112085999999998</v>
      </c>
      <c r="FC15" s="530">
        <v>2.6030980000000001</v>
      </c>
      <c r="FD15" s="530">
        <v>1.847386</v>
      </c>
      <c r="FE15" s="530">
        <v>13.841177999999999</v>
      </c>
      <c r="FF15" s="530">
        <v>3.12019</v>
      </c>
      <c r="FG15" s="530">
        <v>2.307245</v>
      </c>
      <c r="FH15" s="531">
        <v>8.6427940000000003</v>
      </c>
      <c r="FI15" s="531">
        <v>2.2586079999999997</v>
      </c>
      <c r="FJ15" s="531">
        <v>1.8820679999999999</v>
      </c>
      <c r="FK15" s="531">
        <v>6.8152569999999999</v>
      </c>
      <c r="FL15" s="531">
        <v>2.9192499999999999</v>
      </c>
      <c r="FM15" s="531">
        <v>2.7063169999999999</v>
      </c>
      <c r="FN15" s="531">
        <v>11.168695</v>
      </c>
      <c r="FO15" s="503">
        <v>65.000379999999993</v>
      </c>
      <c r="FP15" s="530">
        <v>0.86186399999999996</v>
      </c>
      <c r="FQ15" s="530">
        <v>1.291334</v>
      </c>
      <c r="FR15" s="530">
        <v>15.027211999999999</v>
      </c>
      <c r="FS15" s="530">
        <v>1.3801669999999999</v>
      </c>
      <c r="FT15" s="530">
        <v>1.6347889999999998</v>
      </c>
      <c r="FU15" s="531">
        <v>9.4226729999999996</v>
      </c>
      <c r="FV15" s="531">
        <v>2.8173139999999997</v>
      </c>
      <c r="FW15" s="531">
        <v>2.1363119999999998</v>
      </c>
      <c r="FX15" s="531">
        <v>10.286482999999999</v>
      </c>
      <c r="FY15" s="531">
        <v>2.044686</v>
      </c>
      <c r="FZ15" s="531">
        <v>2.8949639999999999</v>
      </c>
      <c r="GA15" s="531">
        <v>15.202582</v>
      </c>
      <c r="GB15" s="503">
        <v>120.85553999999999</v>
      </c>
      <c r="GC15" s="502">
        <v>2.366609</v>
      </c>
      <c r="GD15" s="502">
        <v>3.4142509999999997</v>
      </c>
      <c r="GE15" s="502">
        <v>30.711859999999998</v>
      </c>
      <c r="GF15" s="502">
        <v>2.4149879999999997</v>
      </c>
      <c r="GG15" s="502">
        <v>3.3718629999999994</v>
      </c>
      <c r="GH15" s="502">
        <v>16.720960999999999</v>
      </c>
      <c r="GI15" s="502">
        <v>4.614401</v>
      </c>
      <c r="GJ15" s="502">
        <v>2.17896</v>
      </c>
      <c r="GK15" s="502">
        <v>16.869664999999998</v>
      </c>
      <c r="GL15" s="502">
        <v>7.8905409999999998</v>
      </c>
      <c r="GM15" s="502">
        <v>2.8361269999999994</v>
      </c>
      <c r="GN15" s="502">
        <v>27.465313999999999</v>
      </c>
    </row>
    <row r="16" spans="1:196" s="505" customFormat="1" ht="12.75" customHeight="1">
      <c r="A16" s="833" t="s">
        <v>3365</v>
      </c>
      <c r="B16" s="503">
        <v>6.7553000000000019</v>
      </c>
      <c r="C16" s="530">
        <v>0.56100000000000005</v>
      </c>
      <c r="D16" s="530">
        <v>0.56100000000000005</v>
      </c>
      <c r="E16" s="530">
        <v>0.56100000000000005</v>
      </c>
      <c r="F16" s="530">
        <v>0.5917</v>
      </c>
      <c r="G16" s="530">
        <v>0.5917</v>
      </c>
      <c r="H16" s="531">
        <v>0.5917</v>
      </c>
      <c r="I16" s="531">
        <v>0.53936666666666699</v>
      </c>
      <c r="J16" s="531">
        <v>0.53936666666666699</v>
      </c>
      <c r="K16" s="531">
        <v>0.53936666666666699</v>
      </c>
      <c r="L16" s="531">
        <v>0.55969999999999998</v>
      </c>
      <c r="M16" s="531">
        <v>0.55969999999999998</v>
      </c>
      <c r="N16" s="531">
        <v>0.55970000000000009</v>
      </c>
      <c r="O16" s="503">
        <v>3.245835</v>
      </c>
      <c r="P16" s="530">
        <v>0.30603333333333299</v>
      </c>
      <c r="Q16" s="530">
        <v>0.30603333333333299</v>
      </c>
      <c r="R16" s="530">
        <v>0.30603333333333299</v>
      </c>
      <c r="S16" s="530">
        <v>0.55639566666666695</v>
      </c>
      <c r="T16" s="530">
        <v>0.55639566666666695</v>
      </c>
      <c r="U16" s="531">
        <v>0.55639566666666695</v>
      </c>
      <c r="V16" s="531">
        <v>0.104331666666667</v>
      </c>
      <c r="W16" s="531">
        <v>0.104331666666667</v>
      </c>
      <c r="X16" s="531">
        <v>0.104331666666667</v>
      </c>
      <c r="Y16" s="531">
        <v>0.115184333333333</v>
      </c>
      <c r="Z16" s="531">
        <v>0.115184333333333</v>
      </c>
      <c r="AA16" s="531">
        <v>0.115184333333333</v>
      </c>
      <c r="AB16" s="503">
        <v>4.9403720000000018</v>
      </c>
      <c r="AC16" s="530">
        <v>0.22958600000000004</v>
      </c>
      <c r="AD16" s="530">
        <v>0.22958600000000004</v>
      </c>
      <c r="AE16" s="530">
        <v>0.22958600000000001</v>
      </c>
      <c r="AF16" s="530">
        <v>0.27108900000000002</v>
      </c>
      <c r="AG16" s="530">
        <v>0.27108900000000002</v>
      </c>
      <c r="AH16" s="531">
        <v>0.27108900000000002</v>
      </c>
      <c r="AI16" s="531">
        <v>0.40471166666666702</v>
      </c>
      <c r="AJ16" s="531">
        <v>0.40471166666666702</v>
      </c>
      <c r="AK16" s="531">
        <v>0.40471166666666702</v>
      </c>
      <c r="AL16" s="531">
        <v>0.74140399999999995</v>
      </c>
      <c r="AM16" s="531">
        <v>0.74140399999999995</v>
      </c>
      <c r="AN16" s="531">
        <v>0.74140399999999995</v>
      </c>
      <c r="AO16" s="503">
        <v>12.291090000000001</v>
      </c>
      <c r="AP16" s="530">
        <v>1.3190566666666701</v>
      </c>
      <c r="AQ16" s="530">
        <v>1.3190566666666701</v>
      </c>
      <c r="AR16" s="530">
        <v>1.3190566666666701</v>
      </c>
      <c r="AS16" s="530">
        <v>0.772197666666667</v>
      </c>
      <c r="AT16" s="530">
        <v>0.772197666666667</v>
      </c>
      <c r="AU16" s="531">
        <v>0.772197666666667</v>
      </c>
      <c r="AV16" s="531">
        <v>1.43837533333333</v>
      </c>
      <c r="AW16" s="531">
        <v>1.43837533333333</v>
      </c>
      <c r="AX16" s="531">
        <v>1.43837533333333</v>
      </c>
      <c r="AY16" s="531">
        <v>0.56740033333333295</v>
      </c>
      <c r="AZ16" s="531">
        <v>0.56740033333333295</v>
      </c>
      <c r="BA16" s="531">
        <v>0.56740033333333295</v>
      </c>
      <c r="BB16" s="503">
        <v>4.812990000000001</v>
      </c>
      <c r="BC16" s="530">
        <v>0.21065000000000006</v>
      </c>
      <c r="BD16" s="530">
        <v>0.21065000000000006</v>
      </c>
      <c r="BE16" s="530">
        <v>0.21065000000000006</v>
      </c>
      <c r="BF16" s="530">
        <v>0.56926666666666703</v>
      </c>
      <c r="BG16" s="530">
        <v>0.56926666666666703</v>
      </c>
      <c r="BH16" s="531">
        <v>0.56926666666666703</v>
      </c>
      <c r="BI16" s="531">
        <v>0.34057999999999999</v>
      </c>
      <c r="BJ16" s="531">
        <v>0.34057999999999999</v>
      </c>
      <c r="BK16" s="531">
        <v>0.34057999999999999</v>
      </c>
      <c r="BL16" s="531">
        <v>0.48383333333333295</v>
      </c>
      <c r="BM16" s="531">
        <v>0.48383333333333295</v>
      </c>
      <c r="BN16" s="531">
        <v>0.48383333333333295</v>
      </c>
      <c r="BO16" s="503">
        <v>6.8994969999999993</v>
      </c>
      <c r="BP16" s="530">
        <v>0.39934999999999993</v>
      </c>
      <c r="BQ16" s="530">
        <v>0.39934999999999993</v>
      </c>
      <c r="BR16" s="530">
        <v>0.39934999999999993</v>
      </c>
      <c r="BS16" s="530">
        <v>0.45108999999999999</v>
      </c>
      <c r="BT16" s="530">
        <v>0.45108999999999999</v>
      </c>
      <c r="BU16" s="531">
        <v>0.45108999999999999</v>
      </c>
      <c r="BV16" s="531">
        <v>0.67709000000000008</v>
      </c>
      <c r="BW16" s="531">
        <v>0.67709000000000008</v>
      </c>
      <c r="BX16" s="531">
        <v>0.67709000000000008</v>
      </c>
      <c r="BY16" s="531">
        <v>0.77230233333333298</v>
      </c>
      <c r="BZ16" s="531">
        <v>0.77230233333333298</v>
      </c>
      <c r="CA16" s="531">
        <v>0.77230233333333298</v>
      </c>
      <c r="CB16" s="503">
        <v>6.3192349999999973</v>
      </c>
      <c r="CC16" s="530">
        <v>0.28994700000000001</v>
      </c>
      <c r="CD16" s="530">
        <v>0.28994700000000001</v>
      </c>
      <c r="CE16" s="530">
        <v>0.28994700000000001</v>
      </c>
      <c r="CF16" s="530">
        <v>0.51220500000000002</v>
      </c>
      <c r="CG16" s="530">
        <v>0.51220500000000002</v>
      </c>
      <c r="CH16" s="531">
        <v>0.51220500000000002</v>
      </c>
      <c r="CI16" s="531">
        <v>0.65992833333333289</v>
      </c>
      <c r="CJ16" s="531">
        <v>0.65992833333333289</v>
      </c>
      <c r="CK16" s="531">
        <v>0.65992833333333289</v>
      </c>
      <c r="CL16" s="531">
        <v>0.64433133333333292</v>
      </c>
      <c r="CM16" s="531">
        <v>0.64433133333333292</v>
      </c>
      <c r="CN16" s="531">
        <v>0.64433133333333292</v>
      </c>
      <c r="CO16" s="503">
        <v>6.9959730000000002</v>
      </c>
      <c r="CP16" s="530">
        <v>1.2064239999999999</v>
      </c>
      <c r="CQ16" s="530">
        <v>0.39361999999999997</v>
      </c>
      <c r="CR16" s="530">
        <v>0.576569</v>
      </c>
      <c r="CS16" s="530">
        <v>0.71033299999999999</v>
      </c>
      <c r="CT16" s="530">
        <v>0.70092699999999997</v>
      </c>
      <c r="CU16" s="531">
        <v>0.76194099999999987</v>
      </c>
      <c r="CV16" s="531">
        <v>0.26380599999999998</v>
      </c>
      <c r="CW16" s="531">
        <v>0.30424000000000001</v>
      </c>
      <c r="CX16" s="531">
        <v>0.56518499999999994</v>
      </c>
      <c r="CY16" s="531">
        <v>0.45606799999999997</v>
      </c>
      <c r="CZ16" s="531">
        <v>0.37496199999999996</v>
      </c>
      <c r="DA16" s="531">
        <v>0.681898</v>
      </c>
      <c r="DB16" s="503">
        <v>6.2244360000000007</v>
      </c>
      <c r="DC16" s="530">
        <v>0.27879699999999996</v>
      </c>
      <c r="DD16" s="530">
        <v>0.59526400000000002</v>
      </c>
      <c r="DE16" s="530">
        <v>0.27770899999999998</v>
      </c>
      <c r="DF16" s="530">
        <v>0.48475299999999999</v>
      </c>
      <c r="DG16" s="530">
        <v>0.36760699999999991</v>
      </c>
      <c r="DH16" s="531">
        <v>0.47503899999999999</v>
      </c>
      <c r="DI16" s="531">
        <v>0.33104</v>
      </c>
      <c r="DJ16" s="531">
        <v>0.79549999999999998</v>
      </c>
      <c r="DK16" s="531">
        <v>0.645312</v>
      </c>
      <c r="DL16" s="531">
        <v>0.52343099999999998</v>
      </c>
      <c r="DM16" s="531">
        <v>0.62104999999999999</v>
      </c>
      <c r="DN16" s="531">
        <v>0.82893399999999995</v>
      </c>
      <c r="DO16" s="503">
        <v>7.8421959999999995</v>
      </c>
      <c r="DP16" s="530">
        <v>0.39907699999999996</v>
      </c>
      <c r="DQ16" s="530">
        <v>0.46795799999999999</v>
      </c>
      <c r="DR16" s="530">
        <v>0.68396000000000001</v>
      </c>
      <c r="DS16" s="530">
        <v>0.56389599999999995</v>
      </c>
      <c r="DT16" s="530">
        <v>0.57827499999999998</v>
      </c>
      <c r="DU16" s="531">
        <v>0.87262499999999998</v>
      </c>
      <c r="DV16" s="531">
        <v>0.48960699999999996</v>
      </c>
      <c r="DW16" s="531">
        <v>0.60583100000000001</v>
      </c>
      <c r="DX16" s="531">
        <v>0.59771200000000002</v>
      </c>
      <c r="DY16" s="531">
        <v>1.3882379999999999</v>
      </c>
      <c r="DZ16" s="531">
        <v>0.53818699999999997</v>
      </c>
      <c r="EA16" s="531">
        <v>0.65683000000000002</v>
      </c>
      <c r="EB16" s="503">
        <v>12.564046999999999</v>
      </c>
      <c r="EC16" s="530">
        <v>0.25036900000000001</v>
      </c>
      <c r="ED16" s="530">
        <v>0.47635599999999995</v>
      </c>
      <c r="EE16" s="530">
        <v>0.56611699999999998</v>
      </c>
      <c r="EF16" s="530">
        <v>1.6132879999999998</v>
      </c>
      <c r="EG16" s="530">
        <v>1.1358269999999999</v>
      </c>
      <c r="EH16" s="531">
        <v>0.86163500000000004</v>
      </c>
      <c r="EI16" s="531">
        <v>1.0787339999999999</v>
      </c>
      <c r="EJ16" s="531">
        <v>1.331429</v>
      </c>
      <c r="EK16" s="531">
        <v>1.3624209999999999</v>
      </c>
      <c r="EL16" s="531">
        <v>1.187494</v>
      </c>
      <c r="EM16" s="531">
        <v>1.101761</v>
      </c>
      <c r="EN16" s="531">
        <v>1.598616</v>
      </c>
      <c r="EO16" s="503">
        <v>23.287152999999996</v>
      </c>
      <c r="EP16" s="530">
        <v>0.86284299999999992</v>
      </c>
      <c r="EQ16" s="530">
        <v>1.1253409999999999</v>
      </c>
      <c r="ER16" s="530">
        <v>1.3450540000000002</v>
      </c>
      <c r="ES16" s="530">
        <v>1.6810839999999998</v>
      </c>
      <c r="ET16" s="530">
        <v>1.82484</v>
      </c>
      <c r="EU16" s="531">
        <v>2.365917</v>
      </c>
      <c r="EV16" s="531">
        <v>3.3512949999999999</v>
      </c>
      <c r="EW16" s="531">
        <v>2.219862</v>
      </c>
      <c r="EX16" s="531">
        <v>1.952091</v>
      </c>
      <c r="EY16" s="531">
        <v>2.4498519999999999</v>
      </c>
      <c r="EZ16" s="531">
        <v>1.900836</v>
      </c>
      <c r="FA16" s="531">
        <v>2.2081379999999999</v>
      </c>
      <c r="FB16" s="503">
        <v>40.097126000000003</v>
      </c>
      <c r="FC16" s="530">
        <v>1.213031</v>
      </c>
      <c r="FD16" s="530">
        <v>11.165545</v>
      </c>
      <c r="FE16" s="530">
        <v>1.6744329999999998</v>
      </c>
      <c r="FF16" s="530">
        <v>3.097153</v>
      </c>
      <c r="FG16" s="530">
        <v>2.4838619999999998</v>
      </c>
      <c r="FH16" s="531">
        <v>2.2547809999999999</v>
      </c>
      <c r="FI16" s="531">
        <v>2.2595809999999998</v>
      </c>
      <c r="FJ16" s="531">
        <v>3.16873</v>
      </c>
      <c r="FK16" s="531">
        <v>3.345269</v>
      </c>
      <c r="FL16" s="531">
        <v>2.6801710000000001</v>
      </c>
      <c r="FM16" s="531">
        <v>2.1886760000000001</v>
      </c>
      <c r="FN16" s="531">
        <v>4.5658940000000001</v>
      </c>
      <c r="FO16" s="503">
        <v>41.881453999999998</v>
      </c>
      <c r="FP16" s="530">
        <v>4.6104759999999994</v>
      </c>
      <c r="FQ16" s="530">
        <v>2.0212689999999998</v>
      </c>
      <c r="FR16" s="530">
        <v>3.8029869999999999</v>
      </c>
      <c r="FS16" s="530">
        <v>3.0091410000000001</v>
      </c>
      <c r="FT16" s="530">
        <v>3.0589</v>
      </c>
      <c r="FU16" s="531">
        <v>2.953389</v>
      </c>
      <c r="FV16" s="531">
        <v>3.131284</v>
      </c>
      <c r="FW16" s="531">
        <v>2.719071</v>
      </c>
      <c r="FX16" s="531">
        <v>3.6848809999999999</v>
      </c>
      <c r="FY16" s="531">
        <v>4.627243</v>
      </c>
      <c r="FZ16" s="531">
        <v>3.4364520000000001</v>
      </c>
      <c r="GA16" s="531">
        <v>4.8263609999999995</v>
      </c>
      <c r="GB16" s="503">
        <v>79.456015999999977</v>
      </c>
      <c r="GC16" s="502">
        <v>6.5154160000000001</v>
      </c>
      <c r="GD16" s="502">
        <v>4.8578450000000002</v>
      </c>
      <c r="GE16" s="502">
        <v>5.8672389999999996</v>
      </c>
      <c r="GF16" s="502">
        <v>5.932855</v>
      </c>
      <c r="GG16" s="502">
        <v>6.8245509999999987</v>
      </c>
      <c r="GH16" s="502">
        <v>6.851564999999999</v>
      </c>
      <c r="GI16" s="502">
        <v>8.559467999999999</v>
      </c>
      <c r="GJ16" s="502">
        <v>8.0162459999999989</v>
      </c>
      <c r="GK16" s="502">
        <v>6.5834820000000001</v>
      </c>
      <c r="GL16" s="502">
        <v>6.2579249999999993</v>
      </c>
      <c r="GM16" s="502">
        <v>6.3413369999999993</v>
      </c>
      <c r="GN16" s="502">
        <v>6.8480869999999996</v>
      </c>
    </row>
    <row r="17" spans="1:196" s="505" customFormat="1" ht="12.75" customHeight="1">
      <c r="A17" s="833" t="s">
        <v>3366</v>
      </c>
      <c r="B17" s="503">
        <v>2.9876000000000005</v>
      </c>
      <c r="C17" s="530">
        <v>0.28516666666666701</v>
      </c>
      <c r="D17" s="530">
        <v>0.28516666666666701</v>
      </c>
      <c r="E17" s="530">
        <v>0.28516666666666701</v>
      </c>
      <c r="F17" s="530">
        <v>0.20523333333333299</v>
      </c>
      <c r="G17" s="530">
        <v>0.20523333333333299</v>
      </c>
      <c r="H17" s="531">
        <v>0.20523333333333299</v>
      </c>
      <c r="I17" s="531">
        <v>0.19580000000000003</v>
      </c>
      <c r="J17" s="531">
        <v>0.19580000000000003</v>
      </c>
      <c r="K17" s="531">
        <v>0.19580000000000003</v>
      </c>
      <c r="L17" s="531">
        <v>0.30966666666666698</v>
      </c>
      <c r="M17" s="531">
        <v>0.30966666666666698</v>
      </c>
      <c r="N17" s="531">
        <v>0.30966666666666698</v>
      </c>
      <c r="O17" s="503">
        <v>2.5766430000000002</v>
      </c>
      <c r="P17" s="530">
        <v>7.8633333333333305E-2</v>
      </c>
      <c r="Q17" s="530">
        <v>7.8633333333333305E-2</v>
      </c>
      <c r="R17" s="530">
        <v>7.8633333333333305E-2</v>
      </c>
      <c r="S17" s="530">
        <v>6.4105666666666686E-2</v>
      </c>
      <c r="T17" s="530">
        <v>6.4105666666666686E-2</v>
      </c>
      <c r="U17" s="531">
        <v>6.4105666666666686E-2</v>
      </c>
      <c r="V17" s="531">
        <v>0.20731166666666703</v>
      </c>
      <c r="W17" s="531">
        <v>0.20731166666666703</v>
      </c>
      <c r="X17" s="531">
        <v>0.20731166666666703</v>
      </c>
      <c r="Y17" s="531">
        <v>0.50883033333333294</v>
      </c>
      <c r="Z17" s="531">
        <v>0.50883033333333294</v>
      </c>
      <c r="AA17" s="531">
        <v>0.50883033333333294</v>
      </c>
      <c r="AB17" s="503">
        <v>5.033990000000002</v>
      </c>
      <c r="AC17" s="530">
        <v>0.26275100000000001</v>
      </c>
      <c r="AD17" s="530">
        <v>0.26275100000000001</v>
      </c>
      <c r="AE17" s="530">
        <v>0.26275100000000001</v>
      </c>
      <c r="AF17" s="530">
        <v>0.52633933333333294</v>
      </c>
      <c r="AG17" s="530">
        <v>0.52633933333333294</v>
      </c>
      <c r="AH17" s="531">
        <v>0.52633933333333294</v>
      </c>
      <c r="AI17" s="531">
        <v>0.35299566666666699</v>
      </c>
      <c r="AJ17" s="531">
        <v>0.35299566666666699</v>
      </c>
      <c r="AK17" s="531">
        <v>0.35299566666666699</v>
      </c>
      <c r="AL17" s="531">
        <v>0.53591066666666698</v>
      </c>
      <c r="AM17" s="531">
        <v>0.53591066666666698</v>
      </c>
      <c r="AN17" s="531">
        <v>0.53591066666666698</v>
      </c>
      <c r="AO17" s="503">
        <v>6.1039900000000022</v>
      </c>
      <c r="AP17" s="530">
        <v>0.55339499999999997</v>
      </c>
      <c r="AQ17" s="530">
        <v>0.55339499999999997</v>
      </c>
      <c r="AR17" s="530">
        <v>0.55339499999999997</v>
      </c>
      <c r="AS17" s="530">
        <v>0.59983900000000001</v>
      </c>
      <c r="AT17" s="530">
        <v>0.59983900000000001</v>
      </c>
      <c r="AU17" s="531">
        <v>0.59983900000000001</v>
      </c>
      <c r="AV17" s="531">
        <v>0.35107266666666698</v>
      </c>
      <c r="AW17" s="531">
        <v>0.35107266666666698</v>
      </c>
      <c r="AX17" s="531">
        <v>0.35107266666666698</v>
      </c>
      <c r="AY17" s="531">
        <v>0.53035666666666703</v>
      </c>
      <c r="AZ17" s="531">
        <v>0.53035666666666703</v>
      </c>
      <c r="BA17" s="531">
        <v>0.53035666666666703</v>
      </c>
      <c r="BB17" s="503">
        <v>10.260609999999993</v>
      </c>
      <c r="BC17" s="530">
        <v>1.2089333333333301</v>
      </c>
      <c r="BD17" s="530">
        <v>1.2089333333333301</v>
      </c>
      <c r="BE17" s="530">
        <v>1.2089333333333301</v>
      </c>
      <c r="BF17" s="530">
        <v>0.7041266666666669</v>
      </c>
      <c r="BG17" s="530">
        <v>0.7041266666666669</v>
      </c>
      <c r="BH17" s="531">
        <v>0.7041266666666669</v>
      </c>
      <c r="BI17" s="531">
        <v>0.49912333333333303</v>
      </c>
      <c r="BJ17" s="531">
        <v>0.49912333333333303</v>
      </c>
      <c r="BK17" s="531">
        <v>0.49912333333333303</v>
      </c>
      <c r="BL17" s="531">
        <v>1.0080199999999999</v>
      </c>
      <c r="BM17" s="531">
        <v>1.0080199999999999</v>
      </c>
      <c r="BN17" s="531">
        <v>1.0080199999999999</v>
      </c>
      <c r="BO17" s="503">
        <v>9.6487079999999974</v>
      </c>
      <c r="BP17" s="530">
        <v>0.96718000000000004</v>
      </c>
      <c r="BQ17" s="530">
        <v>0.96718000000000004</v>
      </c>
      <c r="BR17" s="530">
        <v>0.96718000000000004</v>
      </c>
      <c r="BS17" s="530">
        <v>0.83475333333333301</v>
      </c>
      <c r="BT17" s="530">
        <v>0.83475333333333301</v>
      </c>
      <c r="BU17" s="531">
        <v>0.83475333333333301</v>
      </c>
      <c r="BV17" s="531">
        <v>0.76427000000000012</v>
      </c>
      <c r="BW17" s="531">
        <v>0.76427000000000012</v>
      </c>
      <c r="BX17" s="531">
        <v>0.76427000000000012</v>
      </c>
      <c r="BY17" s="531">
        <v>0.65003266666666704</v>
      </c>
      <c r="BZ17" s="531">
        <v>0.65003266666666704</v>
      </c>
      <c r="CA17" s="531">
        <v>0.65003266666666704</v>
      </c>
      <c r="CB17" s="503">
        <v>5.3146100000000018</v>
      </c>
      <c r="CC17" s="530">
        <v>0.54728100000000002</v>
      </c>
      <c r="CD17" s="530">
        <v>0.54728100000000002</v>
      </c>
      <c r="CE17" s="530">
        <v>0.54728100000000002</v>
      </c>
      <c r="CF17" s="530">
        <v>0.47677133333333299</v>
      </c>
      <c r="CG17" s="530">
        <v>0.47677133333333299</v>
      </c>
      <c r="CH17" s="531">
        <v>0.47677133333333299</v>
      </c>
      <c r="CI17" s="531">
        <v>0.49492066666666701</v>
      </c>
      <c r="CJ17" s="531">
        <v>0.49492066666666701</v>
      </c>
      <c r="CK17" s="531">
        <v>0.49492066666666701</v>
      </c>
      <c r="CL17" s="531">
        <v>0.25256366666666702</v>
      </c>
      <c r="CM17" s="531">
        <v>0.25256366666666702</v>
      </c>
      <c r="CN17" s="531">
        <v>0.25256366666666702</v>
      </c>
      <c r="CO17" s="503">
        <v>3.8827819999999997</v>
      </c>
      <c r="CP17" s="530">
        <v>0.28356300000000001</v>
      </c>
      <c r="CQ17" s="530">
        <v>0.48711799999999994</v>
      </c>
      <c r="CR17" s="530">
        <v>0.14058399999999999</v>
      </c>
      <c r="CS17" s="530">
        <v>0.17386199999999999</v>
      </c>
      <c r="CT17" s="530">
        <v>0.201048</v>
      </c>
      <c r="CU17" s="531">
        <v>0.39083999999999997</v>
      </c>
      <c r="CV17" s="531">
        <v>0.42044199999999998</v>
      </c>
      <c r="CW17" s="531">
        <v>0.56950499999999993</v>
      </c>
      <c r="CX17" s="531">
        <v>0.210398</v>
      </c>
      <c r="CY17" s="531">
        <v>0.212563</v>
      </c>
      <c r="CZ17" s="531">
        <v>0.23603499999999999</v>
      </c>
      <c r="DA17" s="531">
        <v>0.55682399999999999</v>
      </c>
      <c r="DB17" s="503">
        <v>5.9551839999999991</v>
      </c>
      <c r="DC17" s="530">
        <v>0.29783299999999996</v>
      </c>
      <c r="DD17" s="530">
        <v>0.593943</v>
      </c>
      <c r="DE17" s="530">
        <v>0.34891699999999998</v>
      </c>
      <c r="DF17" s="530">
        <v>0.42129399999999995</v>
      </c>
      <c r="DG17" s="530">
        <v>0.39913799999999999</v>
      </c>
      <c r="DH17" s="531">
        <v>0.44194299999999997</v>
      </c>
      <c r="DI17" s="531">
        <v>0.34846299999999997</v>
      </c>
      <c r="DJ17" s="531">
        <v>0.166653</v>
      </c>
      <c r="DK17" s="531">
        <v>0.32940700000000001</v>
      </c>
      <c r="DL17" s="531">
        <v>0.16034599999999999</v>
      </c>
      <c r="DM17" s="531">
        <v>1.5368499999999998</v>
      </c>
      <c r="DN17" s="531">
        <v>0.91039700000000001</v>
      </c>
      <c r="DO17" s="503">
        <v>5.0652340000000002</v>
      </c>
      <c r="DP17" s="530">
        <v>0.32991199999999998</v>
      </c>
      <c r="DQ17" s="530">
        <v>0.131105</v>
      </c>
      <c r="DR17" s="530">
        <v>0.15673099999999998</v>
      </c>
      <c r="DS17" s="530">
        <v>2.064152</v>
      </c>
      <c r="DT17" s="530">
        <v>0.43407899999999999</v>
      </c>
      <c r="DU17" s="531">
        <v>0.25603700000000001</v>
      </c>
      <c r="DV17" s="531">
        <v>0.33306399999999997</v>
      </c>
      <c r="DW17" s="531">
        <v>0.28455399999999997</v>
      </c>
      <c r="DX17" s="531">
        <v>0.25442999999999999</v>
      </c>
      <c r="DY17" s="531">
        <v>0.193107</v>
      </c>
      <c r="DZ17" s="531">
        <v>0.28237499999999999</v>
      </c>
      <c r="EA17" s="531">
        <v>0.34568799999999994</v>
      </c>
      <c r="EB17" s="503">
        <v>5.8886849999999997</v>
      </c>
      <c r="EC17" s="530">
        <v>0.21720499999999998</v>
      </c>
      <c r="ED17" s="530">
        <v>0.139381</v>
      </c>
      <c r="EE17" s="530">
        <v>0.19357600000000003</v>
      </c>
      <c r="EF17" s="530">
        <v>0.47944199999999992</v>
      </c>
      <c r="EG17" s="530">
        <v>0.305008</v>
      </c>
      <c r="EH17" s="531">
        <v>0.62631499999999996</v>
      </c>
      <c r="EI17" s="531">
        <v>0.64861799999999992</v>
      </c>
      <c r="EJ17" s="531">
        <v>0.26056699999999999</v>
      </c>
      <c r="EK17" s="531">
        <v>1.63113</v>
      </c>
      <c r="EL17" s="531">
        <v>0.54825599999999997</v>
      </c>
      <c r="EM17" s="531">
        <v>0.51365399999999994</v>
      </c>
      <c r="EN17" s="531">
        <v>0.32553299999999991</v>
      </c>
      <c r="EO17" s="503">
        <v>4.2109579999999998</v>
      </c>
      <c r="EP17" s="530">
        <v>0.207149</v>
      </c>
      <c r="EQ17" s="530">
        <v>0.182612</v>
      </c>
      <c r="ER17" s="530">
        <v>0.33508299999999996</v>
      </c>
      <c r="ES17" s="530">
        <v>0.35877100000000001</v>
      </c>
      <c r="ET17" s="530">
        <v>0.30490200000000001</v>
      </c>
      <c r="EU17" s="531">
        <v>0.15708</v>
      </c>
      <c r="EV17" s="531">
        <v>0.30590499999999998</v>
      </c>
      <c r="EW17" s="531">
        <v>0.41493800000000003</v>
      </c>
      <c r="EX17" s="531">
        <v>0.41888699999999995</v>
      </c>
      <c r="EY17" s="531">
        <v>0.555037</v>
      </c>
      <c r="EZ17" s="531">
        <v>0.42310400000000004</v>
      </c>
      <c r="FA17" s="531">
        <v>0.54748999999999992</v>
      </c>
      <c r="FB17" s="503">
        <v>7.0795799999999991</v>
      </c>
      <c r="FC17" s="530">
        <v>0.50704099999999996</v>
      </c>
      <c r="FD17" s="530">
        <v>0.49161299999999997</v>
      </c>
      <c r="FE17" s="530">
        <v>0.44353799999999999</v>
      </c>
      <c r="FF17" s="530">
        <v>0.59201700000000002</v>
      </c>
      <c r="FG17" s="530">
        <v>0.81358500000000011</v>
      </c>
      <c r="FH17" s="531">
        <v>0.72260000000000002</v>
      </c>
      <c r="FI17" s="531">
        <v>0.37597599999999998</v>
      </c>
      <c r="FJ17" s="531">
        <v>0.28761900000000001</v>
      </c>
      <c r="FK17" s="531">
        <v>0.99159700000000006</v>
      </c>
      <c r="FL17" s="531">
        <v>0.40498499999999998</v>
      </c>
      <c r="FM17" s="531">
        <v>0.52970299999999992</v>
      </c>
      <c r="FN17" s="531">
        <v>0.91930599999999996</v>
      </c>
      <c r="FO17" s="503">
        <v>18.705986999999997</v>
      </c>
      <c r="FP17" s="530">
        <v>0.40843799999999997</v>
      </c>
      <c r="FQ17" s="530">
        <v>0.233129</v>
      </c>
      <c r="FR17" s="530">
        <v>1.131772</v>
      </c>
      <c r="FS17" s="530">
        <v>1.0950599999999999</v>
      </c>
      <c r="FT17" s="530">
        <v>1.4270419999999999</v>
      </c>
      <c r="FU17" s="531">
        <v>1.8412919999999999</v>
      </c>
      <c r="FV17" s="531">
        <v>1.471252</v>
      </c>
      <c r="FW17" s="531">
        <v>2.1216719999999998</v>
      </c>
      <c r="FX17" s="531">
        <v>2.0493419999999998</v>
      </c>
      <c r="FY17" s="531">
        <v>1.4184129999999999</v>
      </c>
      <c r="FZ17" s="531">
        <v>2.1886479999999997</v>
      </c>
      <c r="GA17" s="531">
        <v>3.3199270000000003</v>
      </c>
      <c r="GB17" s="503">
        <v>23.826661000000001</v>
      </c>
      <c r="GC17" s="502">
        <v>2.4945170000000001</v>
      </c>
      <c r="GD17" s="502">
        <v>1.404784</v>
      </c>
      <c r="GE17" s="502">
        <v>1.6303649999999998</v>
      </c>
      <c r="GF17" s="502">
        <v>1.220153</v>
      </c>
      <c r="GG17" s="502">
        <v>2.38259</v>
      </c>
      <c r="GH17" s="502">
        <v>2.2837739999999997</v>
      </c>
      <c r="GI17" s="502">
        <v>1.8409989999999998</v>
      </c>
      <c r="GJ17" s="502">
        <v>1.0752869999999999</v>
      </c>
      <c r="GK17" s="502">
        <v>1.402433</v>
      </c>
      <c r="GL17" s="502">
        <v>2.214696</v>
      </c>
      <c r="GM17" s="502">
        <v>2.977128</v>
      </c>
      <c r="GN17" s="502">
        <v>2.8999349999999997</v>
      </c>
    </row>
    <row r="18" spans="1:196" s="505" customFormat="1" ht="12.75" customHeight="1">
      <c r="A18" s="833" t="s">
        <v>3369</v>
      </c>
      <c r="B18" s="503">
        <v>92.022899999999879</v>
      </c>
      <c r="C18" s="530">
        <v>3.3129666666666679</v>
      </c>
      <c r="D18" s="530">
        <v>3.3129666666666679</v>
      </c>
      <c r="E18" s="530">
        <v>3.3129666666666679</v>
      </c>
      <c r="F18" s="530">
        <v>4.6648000000000032</v>
      </c>
      <c r="G18" s="530">
        <v>4.6648000000000032</v>
      </c>
      <c r="H18" s="530">
        <v>4.6648000000000032</v>
      </c>
      <c r="I18" s="530">
        <v>7.3378999999999976</v>
      </c>
      <c r="J18" s="530">
        <v>7.3378999999999976</v>
      </c>
      <c r="K18" s="530">
        <v>7.3378999999999976</v>
      </c>
      <c r="L18" s="530">
        <v>15.358633333333291</v>
      </c>
      <c r="M18" s="530">
        <v>15.358633333333291</v>
      </c>
      <c r="N18" s="530">
        <v>15.358633333333291</v>
      </c>
      <c r="O18" s="503">
        <v>70.184675000000112</v>
      </c>
      <c r="P18" s="530">
        <v>7.1346666666666607</v>
      </c>
      <c r="Q18" s="530">
        <v>7.1346666666666607</v>
      </c>
      <c r="R18" s="530">
        <v>7.1346666666666607</v>
      </c>
      <c r="S18" s="530">
        <v>14.941501666666703</v>
      </c>
      <c r="T18" s="530">
        <v>14.941501666666703</v>
      </c>
      <c r="U18" s="531">
        <v>14.941501666666703</v>
      </c>
      <c r="V18" s="531">
        <v>0.21678066666666496</v>
      </c>
      <c r="W18" s="531">
        <v>0.21678066666666496</v>
      </c>
      <c r="X18" s="531">
        <v>0.21678066666666496</v>
      </c>
      <c r="Y18" s="531">
        <v>1.1019426666666732</v>
      </c>
      <c r="Z18" s="531">
        <v>1.1019426666666732</v>
      </c>
      <c r="AA18" s="531">
        <v>1.1019426666666732</v>
      </c>
      <c r="AB18" s="503">
        <v>27.504065999999948</v>
      </c>
      <c r="AC18" s="530">
        <v>2.0882006666666548</v>
      </c>
      <c r="AD18" s="530">
        <v>2.0882006666666548</v>
      </c>
      <c r="AE18" s="530">
        <v>2.0882006666666548</v>
      </c>
      <c r="AF18" s="530">
        <v>2.0152480000000033</v>
      </c>
      <c r="AG18" s="530">
        <v>2.0152480000000033</v>
      </c>
      <c r="AH18" s="531">
        <v>2.0152480000000033</v>
      </c>
      <c r="AI18" s="531">
        <v>1.8465286666666678</v>
      </c>
      <c r="AJ18" s="531">
        <v>1.8465286666666678</v>
      </c>
      <c r="AK18" s="531">
        <v>1.8465286666666678</v>
      </c>
      <c r="AL18" s="531">
        <v>3.2180446666666569</v>
      </c>
      <c r="AM18" s="531">
        <v>3.2180446666666569</v>
      </c>
      <c r="AN18" s="531">
        <v>3.2180446666666569</v>
      </c>
      <c r="AO18" s="503">
        <v>21.448471999999995</v>
      </c>
      <c r="AP18" s="530">
        <v>1.6496126666666697</v>
      </c>
      <c r="AQ18" s="530">
        <v>1.6496126666666697</v>
      </c>
      <c r="AR18" s="530">
        <v>1.6496126666666697</v>
      </c>
      <c r="AS18" s="530">
        <v>2.2490923333333299</v>
      </c>
      <c r="AT18" s="530">
        <v>2.2490923333333299</v>
      </c>
      <c r="AU18" s="531">
        <v>2.2490923333333299</v>
      </c>
      <c r="AV18" s="531">
        <v>1.9832453333333362</v>
      </c>
      <c r="AW18" s="531">
        <v>1.9832453333333362</v>
      </c>
      <c r="AX18" s="531">
        <v>1.9832453333333362</v>
      </c>
      <c r="AY18" s="531">
        <v>1.2675403333333293</v>
      </c>
      <c r="AZ18" s="531">
        <v>1.2675403333333293</v>
      </c>
      <c r="BA18" s="531">
        <v>1.2675403333333293</v>
      </c>
      <c r="BB18" s="503">
        <v>28.601186999999982</v>
      </c>
      <c r="BC18" s="530">
        <v>1.291117000000007</v>
      </c>
      <c r="BD18" s="530">
        <v>1.291117000000007</v>
      </c>
      <c r="BE18" s="530">
        <v>1.291117000000007</v>
      </c>
      <c r="BF18" s="530">
        <v>2.2002476666666695</v>
      </c>
      <c r="BG18" s="530">
        <v>2.2002476666666695</v>
      </c>
      <c r="BH18" s="531">
        <v>2.2002476666666695</v>
      </c>
      <c r="BI18" s="531">
        <v>3.1548519999999982</v>
      </c>
      <c r="BJ18" s="531">
        <v>3.1548519999999982</v>
      </c>
      <c r="BK18" s="531">
        <v>3.1548519999999982</v>
      </c>
      <c r="BL18" s="531">
        <v>2.8875123333333192</v>
      </c>
      <c r="BM18" s="531">
        <v>2.8875123333333192</v>
      </c>
      <c r="BN18" s="531">
        <v>2.8875123333333192</v>
      </c>
      <c r="BO18" s="503">
        <v>22.192425</v>
      </c>
      <c r="BP18" s="530">
        <v>1.810339666666664</v>
      </c>
      <c r="BQ18" s="530">
        <v>1.810339666666664</v>
      </c>
      <c r="BR18" s="530">
        <v>1.810339666666664</v>
      </c>
      <c r="BS18" s="530">
        <v>2.5030120000000053</v>
      </c>
      <c r="BT18" s="530">
        <v>2.5030120000000053</v>
      </c>
      <c r="BU18" s="531">
        <v>2.5030120000000053</v>
      </c>
      <c r="BV18" s="531">
        <v>2.1262456666666765</v>
      </c>
      <c r="BW18" s="531">
        <v>2.1262456666666765</v>
      </c>
      <c r="BX18" s="531">
        <v>2.1262456666666765</v>
      </c>
      <c r="BY18" s="531">
        <v>0.95787766666665419</v>
      </c>
      <c r="BZ18" s="531">
        <v>0.95787766666665419</v>
      </c>
      <c r="CA18" s="531">
        <v>0.95787766666665419</v>
      </c>
      <c r="CB18" s="503">
        <v>15.447392999999973</v>
      </c>
      <c r="CC18" s="530">
        <v>0.53954099999999272</v>
      </c>
      <c r="CD18" s="530">
        <v>0.53954099999999272</v>
      </c>
      <c r="CE18" s="530">
        <v>0.53954099999999272</v>
      </c>
      <c r="CF18" s="530">
        <v>0.87672299999999836</v>
      </c>
      <c r="CG18" s="530">
        <v>0.87672299999999836</v>
      </c>
      <c r="CH18" s="531">
        <v>0.87672299999999836</v>
      </c>
      <c r="CI18" s="531">
        <v>1.8535090000000025</v>
      </c>
      <c r="CJ18" s="531">
        <v>1.8535090000000025</v>
      </c>
      <c r="CK18" s="531">
        <v>1.8535090000000025</v>
      </c>
      <c r="CL18" s="531">
        <v>1.8793579999999963</v>
      </c>
      <c r="CM18" s="531">
        <v>1.8793579999999963</v>
      </c>
      <c r="CN18" s="531">
        <v>1.8793579999999999</v>
      </c>
      <c r="CO18" s="503">
        <v>22.990466999999988</v>
      </c>
      <c r="CP18" s="530">
        <v>1.7010240000000003</v>
      </c>
      <c r="CQ18" s="530">
        <v>2.3258149999999969</v>
      </c>
      <c r="CR18" s="530">
        <v>1.1979409999999966</v>
      </c>
      <c r="CS18" s="530">
        <v>1.8867439999999966</v>
      </c>
      <c r="CT18" s="530">
        <v>0.70679400000000214</v>
      </c>
      <c r="CU18" s="531">
        <v>2.0389929999999943</v>
      </c>
      <c r="CV18" s="531">
        <v>4.4095999999999975</v>
      </c>
      <c r="CW18" s="531">
        <v>2.004643999999999</v>
      </c>
      <c r="CX18" s="531">
        <v>1.8318869999999983</v>
      </c>
      <c r="CY18" s="531">
        <v>1.6786860000000061</v>
      </c>
      <c r="CZ18" s="531">
        <v>2.0098359999999964</v>
      </c>
      <c r="DA18" s="531">
        <v>1.1985030000000023</v>
      </c>
      <c r="DB18" s="503">
        <v>11.202443999999998</v>
      </c>
      <c r="DC18" s="530">
        <v>0.8011919999999968</v>
      </c>
      <c r="DD18" s="530">
        <v>3.1170999999998728E-2</v>
      </c>
      <c r="DE18" s="530">
        <v>1.5658680000000018</v>
      </c>
      <c r="DF18" s="530">
        <v>2.7142990000000005</v>
      </c>
      <c r="DG18" s="530">
        <v>1.1670240000000014</v>
      </c>
      <c r="DH18" s="531">
        <v>0.20560200000000606</v>
      </c>
      <c r="DI18" s="531">
        <v>1.0578959999999995</v>
      </c>
      <c r="DJ18" s="531">
        <v>0.57115199999999788</v>
      </c>
      <c r="DK18" s="531">
        <v>0.65399600000000291</v>
      </c>
      <c r="DL18" s="531">
        <v>1.8001639999999952</v>
      </c>
      <c r="DM18" s="531">
        <v>0.26879100000000022</v>
      </c>
      <c r="DN18" s="531">
        <v>0.36528899999999709</v>
      </c>
      <c r="DO18" s="503">
        <v>8.7416089999999826</v>
      </c>
      <c r="DP18" s="530">
        <v>0.20540300000000045</v>
      </c>
      <c r="DQ18" s="530">
        <v>1.1115999999999993</v>
      </c>
      <c r="DR18" s="530">
        <v>1.5863979999999955</v>
      </c>
      <c r="DS18" s="530">
        <v>0.47778300000000229</v>
      </c>
      <c r="DT18" s="530">
        <v>9.5937999999993195E-2</v>
      </c>
      <c r="DU18" s="531">
        <v>0.59050399999999925</v>
      </c>
      <c r="DV18" s="531">
        <v>0.68525799999999748</v>
      </c>
      <c r="DW18" s="531">
        <v>0.74680999999999997</v>
      </c>
      <c r="DX18" s="531">
        <v>0.81345400000000012</v>
      </c>
      <c r="DY18" s="531">
        <v>0.73327899999999602</v>
      </c>
      <c r="DZ18" s="531">
        <v>0.61181100000000654</v>
      </c>
      <c r="EA18" s="531">
        <v>1.0833709999999925</v>
      </c>
      <c r="EB18" s="503">
        <v>5.2729670000000244</v>
      </c>
      <c r="EC18" s="530">
        <v>0.38885900000000362</v>
      </c>
      <c r="ED18" s="530">
        <v>0.24814800000000226</v>
      </c>
      <c r="EE18" s="530">
        <v>0.59444300000000538</v>
      </c>
      <c r="EF18" s="530">
        <v>0.5810769999999934</v>
      </c>
      <c r="EG18" s="530">
        <v>0.26658299999999713</v>
      </c>
      <c r="EH18" s="531">
        <v>0.29515100000000416</v>
      </c>
      <c r="EI18" s="531">
        <v>0.30689600000000894</v>
      </c>
      <c r="EJ18" s="531">
        <v>0.29228299999999763</v>
      </c>
      <c r="EK18" s="531">
        <v>0.44028100000000592</v>
      </c>
      <c r="EL18" s="531">
        <v>0.93853300000000672</v>
      </c>
      <c r="EM18" s="531">
        <v>0.47380199999999917</v>
      </c>
      <c r="EN18" s="531">
        <v>0.44691100000000006</v>
      </c>
      <c r="EO18" s="503">
        <v>5.7512860000000252</v>
      </c>
      <c r="EP18" s="530">
        <v>0.4276180000000025</v>
      </c>
      <c r="EQ18" s="530">
        <v>0.40437600000000273</v>
      </c>
      <c r="ER18" s="530">
        <v>0.20583900000000455</v>
      </c>
      <c r="ES18" s="530">
        <v>0.26011400000000151</v>
      </c>
      <c r="ET18" s="530">
        <v>0.30283699999999669</v>
      </c>
      <c r="EU18" s="531">
        <v>0.33580399999999599</v>
      </c>
      <c r="EV18" s="531">
        <v>0.17060199999998815</v>
      </c>
      <c r="EW18" s="531">
        <v>0.88990600000001763</v>
      </c>
      <c r="EX18" s="531">
        <v>0.5567659999999961</v>
      </c>
      <c r="EY18" s="531">
        <v>0.96962600000000521</v>
      </c>
      <c r="EZ18" s="531">
        <v>0.82931100000001123</v>
      </c>
      <c r="FA18" s="531">
        <v>0.39848700000000292</v>
      </c>
      <c r="FB18" s="503">
        <v>18.80874599999995</v>
      </c>
      <c r="FC18" s="530">
        <v>3.6721749999999957</v>
      </c>
      <c r="FD18" s="530">
        <v>3.5958199999999962</v>
      </c>
      <c r="FE18" s="530">
        <v>1.1606999999999985</v>
      </c>
      <c r="FF18" s="530">
        <v>2.3860759999999885</v>
      </c>
      <c r="FG18" s="530">
        <v>0.28247999999998541</v>
      </c>
      <c r="FH18" s="531">
        <v>1.8188659999999999</v>
      </c>
      <c r="FI18" s="531">
        <v>0.6926470000000009</v>
      </c>
      <c r="FJ18" s="531">
        <v>0.20983900000000943</v>
      </c>
      <c r="FK18" s="531">
        <v>0.54718100000000902</v>
      </c>
      <c r="FL18" s="531">
        <v>0.54457599999998507</v>
      </c>
      <c r="FM18" s="531">
        <v>0.82830400000000992</v>
      </c>
      <c r="FN18" s="531">
        <v>3.0700819999999709</v>
      </c>
      <c r="FO18" s="503">
        <v>13.160014000000061</v>
      </c>
      <c r="FP18" s="530">
        <v>0.70308100000000451</v>
      </c>
      <c r="FQ18" s="530">
        <v>0.51161100000000204</v>
      </c>
      <c r="FR18" s="530">
        <v>0.51346900000000062</v>
      </c>
      <c r="FS18" s="530">
        <v>0.31436499999999512</v>
      </c>
      <c r="FT18" s="530">
        <v>7.4382910000000138</v>
      </c>
      <c r="FU18" s="531">
        <v>0.76644899999999438</v>
      </c>
      <c r="FV18" s="531">
        <v>0.63047500000001833</v>
      </c>
      <c r="FW18" s="531">
        <v>0.8846240000000023</v>
      </c>
      <c r="FX18" s="531">
        <v>0.20573399999999253</v>
      </c>
      <c r="FY18" s="531">
        <v>0.29322500000002094</v>
      </c>
      <c r="FZ18" s="531">
        <v>0.527181000000013</v>
      </c>
      <c r="GA18" s="531">
        <v>0.3715090000000032</v>
      </c>
      <c r="GB18" s="503">
        <v>8.5293859999998602</v>
      </c>
      <c r="GC18" s="502">
        <v>0.88044100000000469</v>
      </c>
      <c r="GD18" s="502">
        <v>0.31561999999999557</v>
      </c>
      <c r="GE18" s="502">
        <v>0.54083199999999465</v>
      </c>
      <c r="GF18" s="502">
        <v>0.56922799999998119</v>
      </c>
      <c r="GG18" s="502">
        <v>0.89428900000000056</v>
      </c>
      <c r="GH18" s="502">
        <v>1.120515999999995</v>
      </c>
      <c r="GI18" s="502">
        <v>0.70312200000000757</v>
      </c>
      <c r="GJ18" s="502">
        <v>0.68175899999997114</v>
      </c>
      <c r="GK18" s="502">
        <v>0.46426999999997065</v>
      </c>
      <c r="GL18" s="502">
        <v>0.84767299999995771</v>
      </c>
      <c r="GM18" s="502">
        <v>0.80296500000000037</v>
      </c>
      <c r="GN18" s="502">
        <v>0.70867099999998118</v>
      </c>
    </row>
    <row r="19" spans="1:196" s="505" customFormat="1" ht="5.0999999999999996" customHeight="1">
      <c r="A19" s="527"/>
      <c r="B19" s="503"/>
      <c r="C19" s="530"/>
      <c r="D19" s="530"/>
      <c r="E19" s="530"/>
      <c r="F19" s="530"/>
      <c r="G19" s="530"/>
      <c r="H19" s="531"/>
      <c r="I19" s="531"/>
      <c r="J19" s="531"/>
      <c r="K19" s="531"/>
      <c r="L19" s="531"/>
      <c r="M19" s="531"/>
      <c r="N19" s="531"/>
      <c r="O19" s="503"/>
      <c r="P19" s="530"/>
      <c r="Q19" s="530"/>
      <c r="R19" s="530"/>
      <c r="S19" s="530"/>
      <c r="T19" s="530"/>
      <c r="U19" s="531"/>
      <c r="V19" s="531"/>
      <c r="W19" s="531"/>
      <c r="X19" s="531"/>
      <c r="Y19" s="531"/>
      <c r="Z19" s="531"/>
      <c r="AA19" s="531"/>
      <c r="AB19" s="503"/>
      <c r="AC19" s="530"/>
      <c r="AD19" s="530"/>
      <c r="AE19" s="530"/>
      <c r="AF19" s="530"/>
      <c r="AG19" s="530"/>
      <c r="AH19" s="531"/>
      <c r="AI19" s="531"/>
      <c r="AJ19" s="531"/>
      <c r="AK19" s="531"/>
      <c r="AL19" s="531"/>
      <c r="AM19" s="531"/>
      <c r="AN19" s="531"/>
      <c r="AO19" s="503"/>
      <c r="AP19" s="530"/>
      <c r="AQ19" s="530"/>
      <c r="AR19" s="530"/>
      <c r="AS19" s="530"/>
      <c r="AT19" s="530"/>
      <c r="AU19" s="531"/>
      <c r="AV19" s="531"/>
      <c r="AW19" s="531"/>
      <c r="AX19" s="531"/>
      <c r="AY19" s="531"/>
      <c r="AZ19" s="531"/>
      <c r="BA19" s="531"/>
      <c r="BB19" s="503"/>
      <c r="BC19" s="530"/>
      <c r="BD19" s="530"/>
      <c r="BE19" s="530"/>
      <c r="BF19" s="530"/>
      <c r="BG19" s="530"/>
      <c r="BH19" s="531"/>
      <c r="BI19" s="531"/>
      <c r="BJ19" s="531"/>
      <c r="BK19" s="531"/>
      <c r="BL19" s="531"/>
      <c r="BM19" s="531"/>
      <c r="BN19" s="531"/>
      <c r="BO19" s="503"/>
      <c r="BP19" s="530"/>
      <c r="BQ19" s="530"/>
      <c r="BR19" s="530"/>
      <c r="BS19" s="530"/>
      <c r="BT19" s="530"/>
      <c r="BU19" s="531"/>
      <c r="BV19" s="531"/>
      <c r="BW19" s="531"/>
      <c r="BX19" s="531"/>
      <c r="BY19" s="531"/>
      <c r="BZ19" s="531"/>
      <c r="CA19" s="531"/>
      <c r="CB19" s="503"/>
      <c r="CC19" s="530"/>
      <c r="CD19" s="530"/>
      <c r="CE19" s="530"/>
      <c r="CF19" s="530"/>
      <c r="CG19" s="530"/>
      <c r="CH19" s="531"/>
      <c r="CI19" s="531"/>
      <c r="CJ19" s="531"/>
      <c r="CK19" s="531"/>
      <c r="CL19" s="531"/>
      <c r="CM19" s="531"/>
      <c r="CN19" s="531"/>
      <c r="CO19" s="503"/>
      <c r="CP19" s="530"/>
      <c r="CQ19" s="530"/>
      <c r="CR19" s="530"/>
      <c r="CS19" s="530"/>
      <c r="CT19" s="530"/>
      <c r="CU19" s="531"/>
      <c r="CV19" s="531"/>
      <c r="CW19" s="531"/>
      <c r="CX19" s="531"/>
      <c r="CY19" s="531"/>
      <c r="CZ19" s="531"/>
      <c r="DA19" s="531"/>
      <c r="DB19" s="503"/>
      <c r="DC19" s="530"/>
      <c r="DD19" s="530"/>
      <c r="DE19" s="530"/>
      <c r="DF19" s="530"/>
      <c r="DG19" s="530"/>
      <c r="DH19" s="531"/>
      <c r="DI19" s="531"/>
      <c r="DJ19" s="531"/>
      <c r="DK19" s="531"/>
      <c r="DL19" s="531"/>
      <c r="DM19" s="531"/>
      <c r="DN19" s="531"/>
      <c r="DO19" s="503"/>
      <c r="DP19" s="530"/>
      <c r="DQ19" s="530"/>
      <c r="DR19" s="530"/>
      <c r="DS19" s="530"/>
      <c r="DT19" s="530"/>
      <c r="DU19" s="531"/>
      <c r="DV19" s="531"/>
      <c r="DW19" s="531"/>
      <c r="DX19" s="531"/>
      <c r="DY19" s="531"/>
      <c r="DZ19" s="531"/>
      <c r="EA19" s="531"/>
      <c r="EB19" s="503"/>
      <c r="EC19" s="530"/>
      <c r="ED19" s="530"/>
      <c r="EE19" s="530"/>
      <c r="EF19" s="530"/>
      <c r="EG19" s="530"/>
      <c r="EH19" s="531"/>
      <c r="EI19" s="531"/>
      <c r="EJ19" s="531"/>
      <c r="EK19" s="531"/>
      <c r="EL19" s="531"/>
      <c r="EM19" s="531"/>
      <c r="EN19" s="531"/>
      <c r="EO19" s="503"/>
      <c r="EP19" s="530"/>
      <c r="EQ19" s="530"/>
      <c r="ER19" s="530"/>
      <c r="ES19" s="530"/>
      <c r="ET19" s="530"/>
      <c r="EU19" s="531"/>
      <c r="EV19" s="531"/>
      <c r="EW19" s="531"/>
      <c r="EX19" s="531"/>
      <c r="EY19" s="531"/>
      <c r="EZ19" s="531"/>
      <c r="FA19" s="531"/>
      <c r="FB19" s="503"/>
      <c r="FC19" s="530"/>
      <c r="FD19" s="530"/>
      <c r="FE19" s="530"/>
      <c r="FF19" s="530"/>
      <c r="FG19" s="530"/>
      <c r="FH19" s="531"/>
      <c r="FI19" s="531"/>
      <c r="FJ19" s="531"/>
      <c r="FK19" s="531"/>
      <c r="FL19" s="531"/>
      <c r="FM19" s="531"/>
      <c r="FN19" s="531"/>
      <c r="FO19" s="503"/>
      <c r="FP19" s="530"/>
      <c r="FQ19" s="530"/>
      <c r="FR19" s="530"/>
      <c r="FS19" s="530"/>
      <c r="FT19" s="530"/>
      <c r="FU19" s="531"/>
      <c r="FV19" s="531"/>
      <c r="FW19" s="531"/>
      <c r="FX19" s="531"/>
      <c r="FY19" s="531"/>
      <c r="FZ19" s="531"/>
      <c r="GA19" s="531"/>
      <c r="GB19" s="503"/>
      <c r="GC19" s="507"/>
      <c r="GD19" s="502"/>
      <c r="GE19" s="502"/>
      <c r="GF19" s="504"/>
      <c r="GG19" s="504"/>
      <c r="GH19" s="504"/>
      <c r="GI19" s="504"/>
      <c r="GJ19" s="504"/>
      <c r="GK19" s="504"/>
      <c r="GL19" s="504"/>
      <c r="GM19" s="504"/>
      <c r="GN19" s="504"/>
    </row>
    <row r="20" spans="1:196" s="526" customFormat="1" ht="12.75" customHeight="1">
      <c r="A20" s="832" t="s">
        <v>3385</v>
      </c>
      <c r="B20" s="523">
        <v>0.5889000000000002</v>
      </c>
      <c r="C20" s="540">
        <v>1.6666666666666698E-3</v>
      </c>
      <c r="D20" s="540">
        <v>1.6666666666666698E-3</v>
      </c>
      <c r="E20" s="540">
        <v>1.6666666666666698E-3</v>
      </c>
      <c r="F20" s="540">
        <v>9.7700000000000009E-2</v>
      </c>
      <c r="G20" s="540">
        <v>9.7700000000000009E-2</v>
      </c>
      <c r="H20" s="524">
        <v>9.7700000000000009E-2</v>
      </c>
      <c r="I20" s="524">
        <v>3.1966666666666699E-2</v>
      </c>
      <c r="J20" s="524">
        <v>3.1966666666666699E-2</v>
      </c>
      <c r="K20" s="524">
        <v>3.1966666666666699E-2</v>
      </c>
      <c r="L20" s="524">
        <v>6.4966666666666686E-2</v>
      </c>
      <c r="M20" s="524">
        <v>6.4966666666666686E-2</v>
      </c>
      <c r="N20" s="524">
        <v>6.4966666666666686E-2</v>
      </c>
      <c r="O20" s="523">
        <v>49.673866000000025</v>
      </c>
      <c r="P20" s="540">
        <v>1.2999999999999999E-3</v>
      </c>
      <c r="Q20" s="540">
        <v>1.2999999999999999E-3</v>
      </c>
      <c r="R20" s="540">
        <v>1.2999999999999999E-3</v>
      </c>
      <c r="S20" s="540">
        <v>1.9897333333333302E-2</v>
      </c>
      <c r="T20" s="540">
        <v>1.9897333333333302E-2</v>
      </c>
      <c r="U20" s="524">
        <v>1.9897333333333302E-2</v>
      </c>
      <c r="V20" s="524">
        <v>6.5002556666666695</v>
      </c>
      <c r="W20" s="524">
        <v>6.5002556666666695</v>
      </c>
      <c r="X20" s="524">
        <v>6.5002556666666695</v>
      </c>
      <c r="Y20" s="524">
        <v>10.036502333333338</v>
      </c>
      <c r="Z20" s="524">
        <v>10.036502333333338</v>
      </c>
      <c r="AA20" s="524">
        <v>10.036502333333338</v>
      </c>
      <c r="AB20" s="523">
        <v>169.333823</v>
      </c>
      <c r="AC20" s="540">
        <v>8.2649639999999991</v>
      </c>
      <c r="AD20" s="540">
        <v>8.2649639999999991</v>
      </c>
      <c r="AE20" s="540">
        <v>8.2649639999999991</v>
      </c>
      <c r="AF20" s="540">
        <v>10.700506333333333</v>
      </c>
      <c r="AG20" s="540">
        <v>10.700506333333333</v>
      </c>
      <c r="AH20" s="524">
        <v>10.700506333333333</v>
      </c>
      <c r="AI20" s="524">
        <v>14.009115666666663</v>
      </c>
      <c r="AJ20" s="524">
        <v>14.009115666666663</v>
      </c>
      <c r="AK20" s="524">
        <v>14.009115666666663</v>
      </c>
      <c r="AL20" s="524">
        <v>23.470021666666671</v>
      </c>
      <c r="AM20" s="524">
        <v>23.470021666666671</v>
      </c>
      <c r="AN20" s="524">
        <v>23.470021666666671</v>
      </c>
      <c r="AO20" s="523">
        <v>352.37803899999994</v>
      </c>
      <c r="AP20" s="540">
        <v>17.359395333333328</v>
      </c>
      <c r="AQ20" s="540">
        <v>17.359395333333328</v>
      </c>
      <c r="AR20" s="540">
        <v>17.359395333333328</v>
      </c>
      <c r="AS20" s="540">
        <v>38.137609666666663</v>
      </c>
      <c r="AT20" s="540">
        <v>38.137609666666663</v>
      </c>
      <c r="AU20" s="524">
        <v>38.137609666666663</v>
      </c>
      <c r="AV20" s="524">
        <v>31.106091000000003</v>
      </c>
      <c r="AW20" s="524">
        <v>31.106091000000003</v>
      </c>
      <c r="AX20" s="524">
        <v>31.106091000000003</v>
      </c>
      <c r="AY20" s="524">
        <v>30.856250333333318</v>
      </c>
      <c r="AZ20" s="524">
        <v>30.856250333333318</v>
      </c>
      <c r="BA20" s="524">
        <v>30.856250333333318</v>
      </c>
      <c r="BB20" s="523">
        <v>276.61615700000004</v>
      </c>
      <c r="BC20" s="540">
        <v>16.334582000000001</v>
      </c>
      <c r="BD20" s="540">
        <v>16.334582000000001</v>
      </c>
      <c r="BE20" s="540">
        <v>16.334582000000001</v>
      </c>
      <c r="BF20" s="540">
        <v>17.003970999999996</v>
      </c>
      <c r="BG20" s="540">
        <v>17.003970999999996</v>
      </c>
      <c r="BH20" s="524">
        <v>17.003970999999996</v>
      </c>
      <c r="BI20" s="524">
        <v>26.835769666666675</v>
      </c>
      <c r="BJ20" s="524">
        <v>26.835769666666675</v>
      </c>
      <c r="BK20" s="524">
        <v>26.835769666666675</v>
      </c>
      <c r="BL20" s="524">
        <v>32.031063000000017</v>
      </c>
      <c r="BM20" s="524">
        <v>32.031063000000017</v>
      </c>
      <c r="BN20" s="524">
        <v>32.031063000000017</v>
      </c>
      <c r="BO20" s="523">
        <v>401.16606200000001</v>
      </c>
      <c r="BP20" s="540">
        <v>24.937263000000012</v>
      </c>
      <c r="BQ20" s="540">
        <v>24.937263000000012</v>
      </c>
      <c r="BR20" s="540">
        <v>24.937263000000012</v>
      </c>
      <c r="BS20" s="540">
        <v>35.661055333333323</v>
      </c>
      <c r="BT20" s="540">
        <v>35.661055333333323</v>
      </c>
      <c r="BU20" s="524">
        <v>35.661055333333323</v>
      </c>
      <c r="BV20" s="524">
        <v>33.628070000000008</v>
      </c>
      <c r="BW20" s="524">
        <v>33.628070000000008</v>
      </c>
      <c r="BX20" s="524">
        <v>33.628070000000008</v>
      </c>
      <c r="BY20" s="524">
        <v>39.495632333333354</v>
      </c>
      <c r="BZ20" s="524">
        <v>39.495632333333354</v>
      </c>
      <c r="CA20" s="524">
        <v>39.495632333333354</v>
      </c>
      <c r="CB20" s="523">
        <v>340.64406000000002</v>
      </c>
      <c r="CC20" s="540">
        <v>24.105346666666666</v>
      </c>
      <c r="CD20" s="540">
        <v>24.105346666666666</v>
      </c>
      <c r="CE20" s="540">
        <v>24.105346666666666</v>
      </c>
      <c r="CF20" s="540">
        <v>25.046606666666658</v>
      </c>
      <c r="CG20" s="540">
        <v>25.046606666666658</v>
      </c>
      <c r="CH20" s="524">
        <v>25.046606666666658</v>
      </c>
      <c r="CI20" s="524">
        <v>27.914682333333349</v>
      </c>
      <c r="CJ20" s="524">
        <v>27.914682333333349</v>
      </c>
      <c r="CK20" s="524">
        <v>27.914682333333349</v>
      </c>
      <c r="CL20" s="524">
        <v>36.481384333333324</v>
      </c>
      <c r="CM20" s="524">
        <v>36.481384333333324</v>
      </c>
      <c r="CN20" s="524">
        <v>36.481384333333324</v>
      </c>
      <c r="CO20" s="523">
        <v>255.69023199999998</v>
      </c>
      <c r="CP20" s="540">
        <v>16.745535999999998</v>
      </c>
      <c r="CQ20" s="540">
        <v>25.444128999999993</v>
      </c>
      <c r="CR20" s="540">
        <v>19.555191000000001</v>
      </c>
      <c r="CS20" s="540">
        <v>21.178812999999995</v>
      </c>
      <c r="CT20" s="540">
        <v>20.630195000000008</v>
      </c>
      <c r="CU20" s="524">
        <v>21.365146999999993</v>
      </c>
      <c r="CV20" s="524">
        <v>15.857437000000003</v>
      </c>
      <c r="CW20" s="524">
        <v>25.939738000000006</v>
      </c>
      <c r="CX20" s="524">
        <v>19.016334000000001</v>
      </c>
      <c r="CY20" s="524">
        <v>17.537778999999997</v>
      </c>
      <c r="CZ20" s="524">
        <v>28.679693999999991</v>
      </c>
      <c r="DA20" s="524">
        <v>23.740238999999995</v>
      </c>
      <c r="DB20" s="523">
        <v>210.30532499999998</v>
      </c>
      <c r="DC20" s="540">
        <v>13.026814999999999</v>
      </c>
      <c r="DD20" s="540">
        <v>13.488977999999998</v>
      </c>
      <c r="DE20" s="540">
        <v>15.929779999999996</v>
      </c>
      <c r="DF20" s="540">
        <v>15.783416999999996</v>
      </c>
      <c r="DG20" s="540">
        <v>22.033892999999992</v>
      </c>
      <c r="DH20" s="524">
        <v>15.245957000000001</v>
      </c>
      <c r="DI20" s="524">
        <v>21.816856000000001</v>
      </c>
      <c r="DJ20" s="524">
        <v>16.855481999999999</v>
      </c>
      <c r="DK20" s="524">
        <v>14.512651</v>
      </c>
      <c r="DL20" s="524">
        <v>23.582832</v>
      </c>
      <c r="DM20" s="524">
        <v>18.020149999999997</v>
      </c>
      <c r="DN20" s="524">
        <v>20.008513999999998</v>
      </c>
      <c r="DO20" s="523">
        <v>264.26216299999999</v>
      </c>
      <c r="DP20" s="540">
        <v>19.435157999999998</v>
      </c>
      <c r="DQ20" s="540">
        <v>14.371982999999995</v>
      </c>
      <c r="DR20" s="540">
        <v>22.917254999999997</v>
      </c>
      <c r="DS20" s="540">
        <v>24.210594999999998</v>
      </c>
      <c r="DT20" s="540">
        <v>19.169229000000001</v>
      </c>
      <c r="DU20" s="524">
        <v>17.126996999999999</v>
      </c>
      <c r="DV20" s="524">
        <v>25.792965999999996</v>
      </c>
      <c r="DW20" s="524">
        <v>24.447810000000004</v>
      </c>
      <c r="DX20" s="524">
        <v>22.570724999999992</v>
      </c>
      <c r="DY20" s="524">
        <v>22.867632000000008</v>
      </c>
      <c r="DZ20" s="524">
        <v>27.005030000000005</v>
      </c>
      <c r="EA20" s="524">
        <v>24.346782999999991</v>
      </c>
      <c r="EB20" s="523">
        <v>306.96175999999997</v>
      </c>
      <c r="EC20" s="540">
        <v>20.667417</v>
      </c>
      <c r="ED20" s="540">
        <v>14.407997999999999</v>
      </c>
      <c r="EE20" s="540">
        <v>23.918813999999998</v>
      </c>
      <c r="EF20" s="540">
        <v>22.139960000000002</v>
      </c>
      <c r="EG20" s="540">
        <v>27.789987000000007</v>
      </c>
      <c r="EH20" s="524">
        <v>22.295883</v>
      </c>
      <c r="EI20" s="524">
        <v>26.521646000000004</v>
      </c>
      <c r="EJ20" s="524">
        <v>23.243936999999995</v>
      </c>
      <c r="EK20" s="524">
        <v>28.886381</v>
      </c>
      <c r="EL20" s="524">
        <v>37.002617000000001</v>
      </c>
      <c r="EM20" s="524">
        <v>27.118183999999999</v>
      </c>
      <c r="EN20" s="524">
        <v>32.968936000000006</v>
      </c>
      <c r="EO20" s="523">
        <v>359.32842599999998</v>
      </c>
      <c r="EP20" s="540">
        <v>17.961107999999996</v>
      </c>
      <c r="EQ20" s="540">
        <v>27.272558000000004</v>
      </c>
      <c r="ER20" s="540">
        <v>31.747484999999998</v>
      </c>
      <c r="ES20" s="540">
        <v>31.440570999999998</v>
      </c>
      <c r="ET20" s="540">
        <v>24.845445999999992</v>
      </c>
      <c r="EU20" s="524">
        <v>32.201446000000004</v>
      </c>
      <c r="EV20" s="524">
        <v>30.832010999999994</v>
      </c>
      <c r="EW20" s="524">
        <v>32.954703000000002</v>
      </c>
      <c r="EX20" s="524">
        <v>34.856080999999989</v>
      </c>
      <c r="EY20" s="524">
        <v>27.367064999999997</v>
      </c>
      <c r="EZ20" s="524">
        <v>32.449093000000005</v>
      </c>
      <c r="FA20" s="524">
        <v>35.40085899999999</v>
      </c>
      <c r="FB20" s="523">
        <v>421.89417699999996</v>
      </c>
      <c r="FC20" s="540">
        <v>41.972341999999998</v>
      </c>
      <c r="FD20" s="540">
        <v>21.398876999999988</v>
      </c>
      <c r="FE20" s="540">
        <v>31.786947000000001</v>
      </c>
      <c r="FF20" s="540">
        <v>30.074124999999999</v>
      </c>
      <c r="FG20" s="540">
        <v>28.937684999999991</v>
      </c>
      <c r="FH20" s="524">
        <v>39.049249000000003</v>
      </c>
      <c r="FI20" s="524">
        <v>32.43152700000001</v>
      </c>
      <c r="FJ20" s="524">
        <v>32.520426999999998</v>
      </c>
      <c r="FK20" s="524">
        <v>37.342750999999993</v>
      </c>
      <c r="FL20" s="524">
        <v>43.857289000000002</v>
      </c>
      <c r="FM20" s="524">
        <v>40.170338999999991</v>
      </c>
      <c r="FN20" s="524">
        <v>42.352619000000004</v>
      </c>
      <c r="FO20" s="523">
        <v>727.49277200000006</v>
      </c>
      <c r="FP20" s="540">
        <v>31.666421999999994</v>
      </c>
      <c r="FQ20" s="540">
        <v>37.370432000000001</v>
      </c>
      <c r="FR20" s="540">
        <v>47.716212999999996</v>
      </c>
      <c r="FS20" s="540">
        <v>42.552493000000005</v>
      </c>
      <c r="FT20" s="540">
        <v>39.787836000000013</v>
      </c>
      <c r="FU20" s="524">
        <v>58.229642999999996</v>
      </c>
      <c r="FV20" s="524">
        <v>71.606022999999993</v>
      </c>
      <c r="FW20" s="524">
        <v>66.264901999999992</v>
      </c>
      <c r="FX20" s="524">
        <v>62.193175000000004</v>
      </c>
      <c r="FY20" s="524">
        <v>68.303138000000004</v>
      </c>
      <c r="FZ20" s="524">
        <v>87.351214999999968</v>
      </c>
      <c r="GA20" s="524">
        <v>114.45128000000001</v>
      </c>
      <c r="GB20" s="523">
        <v>893.16675599999985</v>
      </c>
      <c r="GC20" s="538">
        <v>50.988355000000013</v>
      </c>
      <c r="GD20" s="538">
        <v>53.705093999999981</v>
      </c>
      <c r="GE20" s="525">
        <v>59.026725999999989</v>
      </c>
      <c r="GF20" s="525">
        <v>66.254502999999985</v>
      </c>
      <c r="GG20" s="525">
        <v>70.198436999999998</v>
      </c>
      <c r="GH20" s="525">
        <v>75.138532999999981</v>
      </c>
      <c r="GI20" s="525">
        <v>72.418022999999977</v>
      </c>
      <c r="GJ20" s="525">
        <v>94.524057999999982</v>
      </c>
      <c r="GK20" s="525">
        <v>79.185123000000004</v>
      </c>
      <c r="GL20" s="525">
        <v>92.811116999999982</v>
      </c>
      <c r="GM20" s="525">
        <v>79.715782999999988</v>
      </c>
      <c r="GN20" s="525">
        <v>99.201004000000012</v>
      </c>
    </row>
    <row r="21" spans="1:196" s="505" customFormat="1" ht="12.75" customHeight="1">
      <c r="A21" s="831" t="s">
        <v>3372</v>
      </c>
      <c r="B21" s="503">
        <v>0</v>
      </c>
      <c r="C21" s="502">
        <v>0</v>
      </c>
      <c r="D21" s="502">
        <v>0</v>
      </c>
      <c r="E21" s="502">
        <v>0</v>
      </c>
      <c r="F21" s="502">
        <v>0</v>
      </c>
      <c r="G21" s="502">
        <v>0</v>
      </c>
      <c r="H21" s="507">
        <v>0</v>
      </c>
      <c r="I21" s="507">
        <v>0</v>
      </c>
      <c r="J21" s="507">
        <v>0</v>
      </c>
      <c r="K21" s="507">
        <v>0</v>
      </c>
      <c r="L21" s="507">
        <v>0</v>
      </c>
      <c r="M21" s="507">
        <v>0</v>
      </c>
      <c r="N21" s="507">
        <v>0</v>
      </c>
      <c r="O21" s="503">
        <v>5.8468600000000102</v>
      </c>
      <c r="P21" s="502">
        <v>0</v>
      </c>
      <c r="Q21" s="502">
        <v>0</v>
      </c>
      <c r="R21" s="502">
        <v>0</v>
      </c>
      <c r="S21" s="502">
        <v>0</v>
      </c>
      <c r="T21" s="502">
        <v>0</v>
      </c>
      <c r="U21" s="507">
        <v>0</v>
      </c>
      <c r="V21" s="507">
        <v>1.3176506666666699</v>
      </c>
      <c r="W21" s="507">
        <v>1.3176506666666699</v>
      </c>
      <c r="X21" s="507">
        <v>1.3176506666666699</v>
      </c>
      <c r="Y21" s="507">
        <v>0.63130266666666701</v>
      </c>
      <c r="Z21" s="507">
        <v>0.63130266666666701</v>
      </c>
      <c r="AA21" s="507">
        <v>0.63130266666666701</v>
      </c>
      <c r="AB21" s="503">
        <v>6.2725499999999963</v>
      </c>
      <c r="AC21" s="502">
        <v>0.133363333333333</v>
      </c>
      <c r="AD21" s="502">
        <v>0.133363333333333</v>
      </c>
      <c r="AE21" s="502">
        <v>0.133363333333333</v>
      </c>
      <c r="AF21" s="502">
        <v>0.66914333333333298</v>
      </c>
      <c r="AG21" s="502">
        <v>0.66914333333333298</v>
      </c>
      <c r="AH21" s="507">
        <v>0.66914333333333298</v>
      </c>
      <c r="AI21" s="507">
        <v>0.61448633333333291</v>
      </c>
      <c r="AJ21" s="507">
        <v>0.61448633333333291</v>
      </c>
      <c r="AK21" s="507">
        <v>0.61448633333333291</v>
      </c>
      <c r="AL21" s="507">
        <v>0.67385699999999982</v>
      </c>
      <c r="AM21" s="507">
        <v>0.67385699999999982</v>
      </c>
      <c r="AN21" s="507">
        <v>0.67385700000000004</v>
      </c>
      <c r="AO21" s="503">
        <v>7.8180380000000005</v>
      </c>
      <c r="AP21" s="502">
        <v>0.78716333333333299</v>
      </c>
      <c r="AQ21" s="502">
        <v>0.78716333333333299</v>
      </c>
      <c r="AR21" s="502">
        <v>0.78716333333333299</v>
      </c>
      <c r="AS21" s="502">
        <v>0.81575266666666701</v>
      </c>
      <c r="AT21" s="502">
        <v>0.81575266666666701</v>
      </c>
      <c r="AU21" s="507">
        <v>0.81575266666666701</v>
      </c>
      <c r="AV21" s="507">
        <v>0.41589666666666703</v>
      </c>
      <c r="AW21" s="507">
        <v>0.41589666666666703</v>
      </c>
      <c r="AX21" s="507">
        <v>0.41589666666666703</v>
      </c>
      <c r="AY21" s="507">
        <v>0.58720000000000006</v>
      </c>
      <c r="AZ21" s="507">
        <v>0.58720000000000006</v>
      </c>
      <c r="BA21" s="507">
        <v>0.58720000000000006</v>
      </c>
      <c r="BB21" s="503">
        <v>32.491422000000014</v>
      </c>
      <c r="BC21" s="502">
        <v>0.92349566666666705</v>
      </c>
      <c r="BD21" s="502">
        <v>0.92349566666666705</v>
      </c>
      <c r="BE21" s="502">
        <v>0.92349566666666705</v>
      </c>
      <c r="BF21" s="502">
        <v>1.38917466666667</v>
      </c>
      <c r="BG21" s="502">
        <v>1.38917466666667</v>
      </c>
      <c r="BH21" s="507">
        <v>1.38917466666667</v>
      </c>
      <c r="BI21" s="507">
        <v>2.97444</v>
      </c>
      <c r="BJ21" s="507">
        <v>2.97444</v>
      </c>
      <c r="BK21" s="507">
        <v>2.97444</v>
      </c>
      <c r="BL21" s="507">
        <v>5.5433636666666688</v>
      </c>
      <c r="BM21" s="507">
        <v>5.5433636666666688</v>
      </c>
      <c r="BN21" s="507">
        <v>5.5433636666666688</v>
      </c>
      <c r="BO21" s="503">
        <v>44.389077000000007</v>
      </c>
      <c r="BP21" s="502">
        <v>3.3270163333333302</v>
      </c>
      <c r="BQ21" s="502">
        <v>3.3270163333333302</v>
      </c>
      <c r="BR21" s="502">
        <v>3.3270163333333302</v>
      </c>
      <c r="BS21" s="502">
        <v>4.4229806666666693</v>
      </c>
      <c r="BT21" s="502">
        <v>4.4229806666666693</v>
      </c>
      <c r="BU21" s="507">
        <v>4.4229806666666693</v>
      </c>
      <c r="BV21" s="507">
        <v>3.6396153333333299</v>
      </c>
      <c r="BW21" s="507">
        <v>3.6396153333333299</v>
      </c>
      <c r="BX21" s="507">
        <v>3.6396153333333299</v>
      </c>
      <c r="BY21" s="507">
        <v>3.4067466666666699</v>
      </c>
      <c r="BZ21" s="507">
        <v>3.4067466666666699</v>
      </c>
      <c r="CA21" s="507">
        <v>3.4067466666666699</v>
      </c>
      <c r="CB21" s="503">
        <v>36.888821999999998</v>
      </c>
      <c r="CC21" s="502">
        <v>2.9625853333333292</v>
      </c>
      <c r="CD21" s="502">
        <v>2.9625853333333292</v>
      </c>
      <c r="CE21" s="502">
        <v>2.9625853333333292</v>
      </c>
      <c r="CF21" s="502">
        <v>2.7079583333333299</v>
      </c>
      <c r="CG21" s="502">
        <v>2.7079583333333299</v>
      </c>
      <c r="CH21" s="507">
        <v>2.7079583333333299</v>
      </c>
      <c r="CI21" s="507">
        <v>3.0479976666666704</v>
      </c>
      <c r="CJ21" s="507">
        <v>3.0479976666666704</v>
      </c>
      <c r="CK21" s="507">
        <v>3.0479976666666704</v>
      </c>
      <c r="CL21" s="507">
        <v>3.57773266666667</v>
      </c>
      <c r="CM21" s="507">
        <v>3.57773266666667</v>
      </c>
      <c r="CN21" s="507">
        <v>3.57773266666667</v>
      </c>
      <c r="CO21" s="503">
        <v>36.895194000000004</v>
      </c>
      <c r="CP21" s="502">
        <v>1.891505</v>
      </c>
      <c r="CQ21" s="502">
        <v>1.278538</v>
      </c>
      <c r="CR21" s="502">
        <v>2.6886950000000001</v>
      </c>
      <c r="CS21" s="502">
        <v>4.2991359999999998</v>
      </c>
      <c r="CT21" s="502">
        <v>4.268732</v>
      </c>
      <c r="CU21" s="507">
        <v>3.0049549999999998</v>
      </c>
      <c r="CV21" s="507">
        <v>3.2809599999999999</v>
      </c>
      <c r="CW21" s="507">
        <v>2.8338289999999997</v>
      </c>
      <c r="CX21" s="507">
        <v>2.7125539999999999</v>
      </c>
      <c r="CY21" s="507">
        <v>3.1207979999999997</v>
      </c>
      <c r="CZ21" s="507">
        <v>3.5435289999999999</v>
      </c>
      <c r="DA21" s="507">
        <v>3.9719629999999997</v>
      </c>
      <c r="DB21" s="503">
        <v>48.536903000000002</v>
      </c>
      <c r="DC21" s="502">
        <v>2.538319</v>
      </c>
      <c r="DD21" s="502">
        <v>2.719211</v>
      </c>
      <c r="DE21" s="502">
        <v>4.1367139999999996</v>
      </c>
      <c r="DF21" s="502">
        <v>3.3129729999999999</v>
      </c>
      <c r="DG21" s="502">
        <v>4.6700049999999997</v>
      </c>
      <c r="DH21" s="507">
        <v>2.8097589999999997</v>
      </c>
      <c r="DI21" s="507">
        <v>6.0359069999999999</v>
      </c>
      <c r="DJ21" s="507">
        <v>3.8210019999999996</v>
      </c>
      <c r="DK21" s="507">
        <v>4.3776809999999999</v>
      </c>
      <c r="DL21" s="507">
        <v>4.1660430000000002</v>
      </c>
      <c r="DM21" s="507">
        <v>5.199058</v>
      </c>
      <c r="DN21" s="507">
        <v>4.7502309999999994</v>
      </c>
      <c r="DO21" s="503">
        <v>59.034245999999996</v>
      </c>
      <c r="DP21" s="502">
        <v>5.5405189999999997</v>
      </c>
      <c r="DQ21" s="502">
        <v>1.5871119999999999</v>
      </c>
      <c r="DR21" s="502">
        <v>7.9309229999999999</v>
      </c>
      <c r="DS21" s="502">
        <v>5.24221</v>
      </c>
      <c r="DT21" s="502">
        <v>5.9784609999999994</v>
      </c>
      <c r="DU21" s="507">
        <v>3.7698159999999996</v>
      </c>
      <c r="DV21" s="507">
        <v>4.9325779999999995</v>
      </c>
      <c r="DW21" s="507">
        <v>4.605124</v>
      </c>
      <c r="DX21" s="507">
        <v>4.30952</v>
      </c>
      <c r="DY21" s="507">
        <v>5.3395929999999998</v>
      </c>
      <c r="DZ21" s="507">
        <v>4.094341</v>
      </c>
      <c r="EA21" s="507">
        <v>5.7040490000000004</v>
      </c>
      <c r="EB21" s="503">
        <v>77.688209999999998</v>
      </c>
      <c r="EC21" s="502">
        <v>4.3796099999999996</v>
      </c>
      <c r="ED21" s="502">
        <v>1.6510969999999998</v>
      </c>
      <c r="EE21" s="502">
        <v>3.8740599999999996</v>
      </c>
      <c r="EF21" s="502">
        <v>6.1494549999999997</v>
      </c>
      <c r="EG21" s="502">
        <v>6.4011949999999986</v>
      </c>
      <c r="EH21" s="507">
        <v>4.9009269999999994</v>
      </c>
      <c r="EI21" s="507">
        <v>5.9230669999999996</v>
      </c>
      <c r="EJ21" s="507">
        <v>6.9609839999999998</v>
      </c>
      <c r="EK21" s="507">
        <v>9.6888649999999998</v>
      </c>
      <c r="EL21" s="507">
        <v>10.158778999999999</v>
      </c>
      <c r="EM21" s="507">
        <v>10.356710999999997</v>
      </c>
      <c r="EN21" s="507">
        <v>7.2434599999999998</v>
      </c>
      <c r="EO21" s="503">
        <v>80.078065000000009</v>
      </c>
      <c r="EP21" s="502">
        <v>4.3599459999999999</v>
      </c>
      <c r="EQ21" s="502">
        <v>3.987034</v>
      </c>
      <c r="ER21" s="502">
        <v>6.2443449999999991</v>
      </c>
      <c r="ES21" s="502">
        <v>7.5351669999999986</v>
      </c>
      <c r="ET21" s="502">
        <v>5.1513039999999997</v>
      </c>
      <c r="EU21" s="507">
        <v>9.9677919999999993</v>
      </c>
      <c r="EV21" s="507">
        <v>6.6389899999999997</v>
      </c>
      <c r="EW21" s="507">
        <v>7.4140639999999998</v>
      </c>
      <c r="EX21" s="507">
        <v>5.3212359999999999</v>
      </c>
      <c r="EY21" s="507">
        <v>6.0850710000000001</v>
      </c>
      <c r="EZ21" s="507">
        <v>8.4304459999999999</v>
      </c>
      <c r="FA21" s="507">
        <v>8.9426699999999997</v>
      </c>
      <c r="FB21" s="503">
        <v>102.87907299999998</v>
      </c>
      <c r="FC21" s="502">
        <v>5.8399130000000001</v>
      </c>
      <c r="FD21" s="502">
        <v>3.072975</v>
      </c>
      <c r="FE21" s="502">
        <v>3.6225899999999998</v>
      </c>
      <c r="FF21" s="502">
        <v>6.108536</v>
      </c>
      <c r="FG21" s="502">
        <v>6.1792669999999994</v>
      </c>
      <c r="FH21" s="507">
        <v>7.1486389999999993</v>
      </c>
      <c r="FI21" s="507">
        <v>9.0787499999999994</v>
      </c>
      <c r="FJ21" s="507">
        <v>7.4799009999999999</v>
      </c>
      <c r="FK21" s="507">
        <v>10.258042999999997</v>
      </c>
      <c r="FL21" s="507">
        <v>12.908099</v>
      </c>
      <c r="FM21" s="507">
        <v>18.268014999999998</v>
      </c>
      <c r="FN21" s="507">
        <v>12.914344999999999</v>
      </c>
      <c r="FO21" s="503">
        <v>246.70380399999999</v>
      </c>
      <c r="FP21" s="502">
        <v>11.050811999999999</v>
      </c>
      <c r="FQ21" s="502">
        <v>8.3642430000000001</v>
      </c>
      <c r="FR21" s="502">
        <v>13.175592999999999</v>
      </c>
      <c r="FS21" s="502">
        <v>16.467880000000001</v>
      </c>
      <c r="FT21" s="502">
        <v>11.576467000000001</v>
      </c>
      <c r="FU21" s="507">
        <v>16.840800000000002</v>
      </c>
      <c r="FV21" s="507">
        <v>16.854457999999997</v>
      </c>
      <c r="FW21" s="507">
        <v>19.074223999999997</v>
      </c>
      <c r="FX21" s="507">
        <v>27.763387999999999</v>
      </c>
      <c r="FY21" s="507">
        <v>27.967703999999998</v>
      </c>
      <c r="FZ21" s="507">
        <v>34.597417999999998</v>
      </c>
      <c r="GA21" s="507">
        <v>42.970816999999997</v>
      </c>
      <c r="GB21" s="503">
        <v>355.55754099999996</v>
      </c>
      <c r="GC21" s="501">
        <v>19.792693999999997</v>
      </c>
      <c r="GD21" s="501">
        <v>20.134043999999999</v>
      </c>
      <c r="GE21" s="502">
        <v>17.152324</v>
      </c>
      <c r="GF21" s="502">
        <v>21.636548999999999</v>
      </c>
      <c r="GG21" s="502">
        <v>25.895591</v>
      </c>
      <c r="GH21" s="502">
        <v>27.296061999999996</v>
      </c>
      <c r="GI21" s="502">
        <v>31.193097999999999</v>
      </c>
      <c r="GJ21" s="502">
        <v>43.206365999999996</v>
      </c>
      <c r="GK21" s="502">
        <v>32.607832999999999</v>
      </c>
      <c r="GL21" s="502">
        <v>42.700424999999996</v>
      </c>
      <c r="GM21" s="502">
        <v>38.163345</v>
      </c>
      <c r="GN21" s="502">
        <v>35.779209999999999</v>
      </c>
    </row>
    <row r="22" spans="1:196" s="505" customFormat="1" ht="12.75" customHeight="1">
      <c r="A22" s="831" t="s">
        <v>3386</v>
      </c>
      <c r="B22" s="503">
        <v>0</v>
      </c>
      <c r="C22" s="502">
        <v>0</v>
      </c>
      <c r="D22" s="502">
        <v>0</v>
      </c>
      <c r="E22" s="502">
        <v>0</v>
      </c>
      <c r="F22" s="502">
        <v>0</v>
      </c>
      <c r="G22" s="502">
        <v>0</v>
      </c>
      <c r="H22" s="507">
        <v>0</v>
      </c>
      <c r="I22" s="507">
        <v>0</v>
      </c>
      <c r="J22" s="507">
        <v>0</v>
      </c>
      <c r="K22" s="507">
        <v>0</v>
      </c>
      <c r="L22" s="507">
        <v>0</v>
      </c>
      <c r="M22" s="507">
        <v>0</v>
      </c>
      <c r="N22" s="507">
        <v>0</v>
      </c>
      <c r="O22" s="503">
        <v>2.5245100000000003</v>
      </c>
      <c r="P22" s="502">
        <v>0</v>
      </c>
      <c r="Q22" s="502">
        <v>0</v>
      </c>
      <c r="R22" s="502">
        <v>0</v>
      </c>
      <c r="S22" s="502">
        <v>0</v>
      </c>
      <c r="T22" s="502">
        <v>0</v>
      </c>
      <c r="U22" s="507">
        <v>0</v>
      </c>
      <c r="V22" s="507">
        <v>0.80298700000000001</v>
      </c>
      <c r="W22" s="507">
        <v>0.80298700000000001</v>
      </c>
      <c r="X22" s="507">
        <v>0.80298700000000001</v>
      </c>
      <c r="Y22" s="507">
        <v>3.8516333333333298E-2</v>
      </c>
      <c r="Z22" s="507">
        <v>3.8516333333333298E-2</v>
      </c>
      <c r="AA22" s="507">
        <v>3.8516333333333298E-2</v>
      </c>
      <c r="AB22" s="503">
        <v>7.1762900000000087</v>
      </c>
      <c r="AC22" s="502">
        <v>5.7433333333333303E-3</v>
      </c>
      <c r="AD22" s="502">
        <v>5.7433333333333303E-3</v>
      </c>
      <c r="AE22" s="502">
        <v>5.7433333333333303E-3</v>
      </c>
      <c r="AF22" s="502">
        <v>9.9396666666666689E-2</v>
      </c>
      <c r="AG22" s="502">
        <v>9.9396666666666689E-2</v>
      </c>
      <c r="AH22" s="507">
        <v>9.9396666666666689E-2</v>
      </c>
      <c r="AI22" s="507">
        <v>0.54323999999999995</v>
      </c>
      <c r="AJ22" s="507">
        <v>0.54323999999999995</v>
      </c>
      <c r="AK22" s="507">
        <v>0.54323999999999995</v>
      </c>
      <c r="AL22" s="507">
        <v>1.7437166666666699</v>
      </c>
      <c r="AM22" s="507">
        <v>1.7437166666666699</v>
      </c>
      <c r="AN22" s="507">
        <v>1.7437166666666699</v>
      </c>
      <c r="AO22" s="503">
        <v>12.512007999999991</v>
      </c>
      <c r="AP22" s="502">
        <v>0.48666999999999999</v>
      </c>
      <c r="AQ22" s="502">
        <v>0.48666999999999999</v>
      </c>
      <c r="AR22" s="502">
        <v>0.48666999999999999</v>
      </c>
      <c r="AS22" s="502">
        <v>1.2003883333333301</v>
      </c>
      <c r="AT22" s="502">
        <v>1.2003883333333301</v>
      </c>
      <c r="AU22" s="507">
        <v>1.2003883333333301</v>
      </c>
      <c r="AV22" s="507">
        <v>1.884061</v>
      </c>
      <c r="AW22" s="507">
        <v>1.884061</v>
      </c>
      <c r="AX22" s="507">
        <v>1.884061</v>
      </c>
      <c r="AY22" s="507">
        <v>0.59955000000000003</v>
      </c>
      <c r="AZ22" s="507">
        <v>0.59955000000000003</v>
      </c>
      <c r="BA22" s="507">
        <v>0.59955000000000003</v>
      </c>
      <c r="BB22" s="503">
        <v>2.6833560000000016</v>
      </c>
      <c r="BC22" s="502">
        <v>0.167656</v>
      </c>
      <c r="BD22" s="502">
        <v>0.167656</v>
      </c>
      <c r="BE22" s="502">
        <v>0.16765600000000003</v>
      </c>
      <c r="BF22" s="502">
        <v>0.214102666666667</v>
      </c>
      <c r="BG22" s="502">
        <v>0.214102666666667</v>
      </c>
      <c r="BH22" s="507">
        <v>0.214102666666667</v>
      </c>
      <c r="BI22" s="507">
        <v>0.42972666666666698</v>
      </c>
      <c r="BJ22" s="507">
        <v>0.42972666666666698</v>
      </c>
      <c r="BK22" s="507">
        <v>0.42972666666666698</v>
      </c>
      <c r="BL22" s="507">
        <v>8.2966666666666689E-2</v>
      </c>
      <c r="BM22" s="507">
        <v>8.2966666666666689E-2</v>
      </c>
      <c r="BN22" s="507">
        <v>8.2966666666666689E-2</v>
      </c>
      <c r="BO22" s="503">
        <v>4.324498000000002</v>
      </c>
      <c r="BP22" s="502">
        <v>0.11567</v>
      </c>
      <c r="BQ22" s="502">
        <v>0.11567</v>
      </c>
      <c r="BR22" s="502">
        <v>0.11567</v>
      </c>
      <c r="BS22" s="502">
        <v>0.33613666666666703</v>
      </c>
      <c r="BT22" s="502">
        <v>0.33613666666666703</v>
      </c>
      <c r="BU22" s="507">
        <v>0.33613666666666703</v>
      </c>
      <c r="BV22" s="507">
        <v>0.44542999999999999</v>
      </c>
      <c r="BW22" s="507">
        <v>0.44542999999999999</v>
      </c>
      <c r="BX22" s="507">
        <v>0.44542999999999999</v>
      </c>
      <c r="BY22" s="507">
        <v>0.54426266666666701</v>
      </c>
      <c r="BZ22" s="507">
        <v>0.54426266666666701</v>
      </c>
      <c r="CA22" s="507">
        <v>0.54426266666666701</v>
      </c>
      <c r="CB22" s="503">
        <v>11.997411999999986</v>
      </c>
      <c r="CC22" s="502">
        <v>0.63111933333333292</v>
      </c>
      <c r="CD22" s="502">
        <v>0.63111933333333292</v>
      </c>
      <c r="CE22" s="502">
        <v>0.63111933333333292</v>
      </c>
      <c r="CF22" s="502">
        <v>0.44461733333333309</v>
      </c>
      <c r="CG22" s="502">
        <v>0.44461733333333309</v>
      </c>
      <c r="CH22" s="507">
        <v>0.44461733333333309</v>
      </c>
      <c r="CI22" s="507">
        <v>0.26243633333333299</v>
      </c>
      <c r="CJ22" s="507">
        <v>0.26243633333333299</v>
      </c>
      <c r="CK22" s="507">
        <v>0.26243633333333299</v>
      </c>
      <c r="CL22" s="507">
        <v>2.6609643333333297</v>
      </c>
      <c r="CM22" s="507">
        <v>2.6609643333333297</v>
      </c>
      <c r="CN22" s="507">
        <v>2.6609643333333297</v>
      </c>
      <c r="CO22" s="503">
        <v>10.290825999999999</v>
      </c>
      <c r="CP22" s="502">
        <v>1.886398</v>
      </c>
      <c r="CQ22" s="502">
        <v>3.5436989999999997</v>
      </c>
      <c r="CR22" s="502">
        <v>0.69233</v>
      </c>
      <c r="CS22" s="502">
        <v>0.82287299999999997</v>
      </c>
      <c r="CT22" s="502">
        <v>0.76643600000000012</v>
      </c>
      <c r="CU22" s="507">
        <v>0.33257500000000001</v>
      </c>
      <c r="CV22" s="507">
        <v>0.49611899999999998</v>
      </c>
      <c r="CW22" s="507">
        <v>0.269982</v>
      </c>
      <c r="CX22" s="507">
        <v>0.55835199999999996</v>
      </c>
      <c r="CY22" s="507">
        <v>0.469275</v>
      </c>
      <c r="CZ22" s="507">
        <v>0.26350099999999999</v>
      </c>
      <c r="DA22" s="507">
        <v>0.18928599999999998</v>
      </c>
      <c r="DB22" s="503">
        <v>5.8432560000000002</v>
      </c>
      <c r="DC22" s="502">
        <v>0.750745</v>
      </c>
      <c r="DD22" s="502">
        <v>0.398947</v>
      </c>
      <c r="DE22" s="502">
        <v>0.33187399999999995</v>
      </c>
      <c r="DF22" s="502">
        <v>0.242868</v>
      </c>
      <c r="DG22" s="502">
        <v>0.31402099999999999</v>
      </c>
      <c r="DH22" s="507">
        <v>0.32274700000000001</v>
      </c>
      <c r="DI22" s="507">
        <v>1.10578</v>
      </c>
      <c r="DJ22" s="507">
        <v>0.361537</v>
      </c>
      <c r="DK22" s="507">
        <v>0.313141</v>
      </c>
      <c r="DL22" s="507">
        <v>0.54605499999999996</v>
      </c>
      <c r="DM22" s="507">
        <v>0.53181099999999992</v>
      </c>
      <c r="DN22" s="507">
        <v>0.62373000000000001</v>
      </c>
      <c r="DO22" s="503">
        <v>6.4216960000000016</v>
      </c>
      <c r="DP22" s="502">
        <v>0.72306200000000009</v>
      </c>
      <c r="DQ22" s="502">
        <v>0.26566499999999998</v>
      </c>
      <c r="DR22" s="502">
        <v>0.16148499999999999</v>
      </c>
      <c r="DS22" s="502">
        <v>0.77794599999999992</v>
      </c>
      <c r="DT22" s="502">
        <v>0.26587699999999997</v>
      </c>
      <c r="DU22" s="507">
        <v>0.40510699999999999</v>
      </c>
      <c r="DV22" s="507">
        <v>0.77070299999999992</v>
      </c>
      <c r="DW22" s="507">
        <v>0.71812299999999996</v>
      </c>
      <c r="DX22" s="507">
        <v>0.43662999999999996</v>
      </c>
      <c r="DY22" s="507">
        <v>0.77513299999999996</v>
      </c>
      <c r="DZ22" s="507">
        <v>0.59461399999999998</v>
      </c>
      <c r="EA22" s="507">
        <v>0.52735100000000001</v>
      </c>
      <c r="EB22" s="503">
        <v>11.825619</v>
      </c>
      <c r="EC22" s="502">
        <v>0.25056200000000001</v>
      </c>
      <c r="ED22" s="502">
        <v>0.428346</v>
      </c>
      <c r="EE22" s="502">
        <v>0.22578099999999998</v>
      </c>
      <c r="EF22" s="502">
        <v>0.71233199999999997</v>
      </c>
      <c r="EG22" s="502">
        <v>0.80201199999999995</v>
      </c>
      <c r="EH22" s="507">
        <v>0.422296</v>
      </c>
      <c r="EI22" s="507">
        <v>0.72028300000000001</v>
      </c>
      <c r="EJ22" s="507">
        <v>0.77717999999999998</v>
      </c>
      <c r="EK22" s="507">
        <v>5.3359869999999994</v>
      </c>
      <c r="EL22" s="507">
        <v>0.55804799999999999</v>
      </c>
      <c r="EM22" s="507">
        <v>0.61659900000000001</v>
      </c>
      <c r="EN22" s="507">
        <v>0.97619299999999998</v>
      </c>
      <c r="EO22" s="503">
        <v>11.601061</v>
      </c>
      <c r="EP22" s="502">
        <v>0.70510499999999998</v>
      </c>
      <c r="EQ22" s="502">
        <v>1.1347799999999999</v>
      </c>
      <c r="ER22" s="502">
        <v>0.69231299999999996</v>
      </c>
      <c r="ES22" s="502">
        <v>0.84369399999999994</v>
      </c>
      <c r="ET22" s="502">
        <v>1.077887</v>
      </c>
      <c r="EU22" s="507">
        <v>1.00291</v>
      </c>
      <c r="EV22" s="507">
        <v>1.5034019999999999</v>
      </c>
      <c r="EW22" s="507">
        <v>0.714314</v>
      </c>
      <c r="EX22" s="507">
        <v>0.94954399999999994</v>
      </c>
      <c r="EY22" s="507">
        <v>1.007533</v>
      </c>
      <c r="EZ22" s="507">
        <v>0.91699399999999998</v>
      </c>
      <c r="FA22" s="507">
        <v>1.0525849999999999</v>
      </c>
      <c r="FB22" s="503">
        <v>11.702579</v>
      </c>
      <c r="FC22" s="502">
        <v>2.602824</v>
      </c>
      <c r="FD22" s="502">
        <v>0.312112</v>
      </c>
      <c r="FE22" s="502">
        <v>0.34398499999999999</v>
      </c>
      <c r="FF22" s="502">
        <v>0.70500299999999994</v>
      </c>
      <c r="FG22" s="502">
        <v>0.63529400000000003</v>
      </c>
      <c r="FH22" s="507">
        <v>0.42389499999999997</v>
      </c>
      <c r="FI22" s="507">
        <v>1.0802499999999999</v>
      </c>
      <c r="FJ22" s="507">
        <v>0.34164299999999997</v>
      </c>
      <c r="FK22" s="507">
        <v>0.66267299999999996</v>
      </c>
      <c r="FL22" s="507">
        <v>3.4901520000000001</v>
      </c>
      <c r="FM22" s="507">
        <v>0.50551299999999999</v>
      </c>
      <c r="FN22" s="507">
        <v>0.59923499999999996</v>
      </c>
      <c r="FO22" s="503">
        <v>13.302486999999999</v>
      </c>
      <c r="FP22" s="502">
        <v>0.194828</v>
      </c>
      <c r="FQ22" s="502">
        <v>0.42090899999999998</v>
      </c>
      <c r="FR22" s="502">
        <v>0.60604999999999998</v>
      </c>
      <c r="FS22" s="502">
        <v>0.78743099999999999</v>
      </c>
      <c r="FT22" s="502">
        <v>0.68532599999999999</v>
      </c>
      <c r="FU22" s="507">
        <v>1.536781</v>
      </c>
      <c r="FV22" s="507">
        <v>3.0351550000000005</v>
      </c>
      <c r="FW22" s="507">
        <v>1.289134</v>
      </c>
      <c r="FX22" s="507">
        <v>2.7641229999999997</v>
      </c>
      <c r="FY22" s="507">
        <v>0.689191</v>
      </c>
      <c r="FZ22" s="507">
        <v>0.69615199999999999</v>
      </c>
      <c r="GA22" s="507">
        <v>0.59740700000000002</v>
      </c>
      <c r="GB22" s="503">
        <v>17.921316000000001</v>
      </c>
      <c r="GC22" s="501">
        <v>0.80015800000000004</v>
      </c>
      <c r="GD22" s="501">
        <v>0.67636099999999999</v>
      </c>
      <c r="GE22" s="502">
        <v>0.48721199999999998</v>
      </c>
      <c r="GF22" s="502">
        <v>0.88185899999999995</v>
      </c>
      <c r="GG22" s="502">
        <v>1.034422</v>
      </c>
      <c r="GH22" s="502">
        <v>0.82682099999999992</v>
      </c>
      <c r="GI22" s="502">
        <v>2.098287</v>
      </c>
      <c r="GJ22" s="502">
        <v>4.3422450000000001</v>
      </c>
      <c r="GK22" s="502">
        <v>1.8550059999999999</v>
      </c>
      <c r="GL22" s="502">
        <v>1.7122579999999998</v>
      </c>
      <c r="GM22" s="502">
        <v>1.512721</v>
      </c>
      <c r="GN22" s="502">
        <v>1.6939659999999999</v>
      </c>
    </row>
    <row r="23" spans="1:196" s="505" customFormat="1" ht="12.75" customHeight="1">
      <c r="A23" s="831" t="s">
        <v>3373</v>
      </c>
      <c r="B23" s="503">
        <v>0</v>
      </c>
      <c r="C23" s="530">
        <v>0</v>
      </c>
      <c r="D23" s="530">
        <v>0</v>
      </c>
      <c r="E23" s="530">
        <v>0</v>
      </c>
      <c r="F23" s="530">
        <v>0</v>
      </c>
      <c r="G23" s="530">
        <v>0</v>
      </c>
      <c r="H23" s="507">
        <v>0</v>
      </c>
      <c r="I23" s="507">
        <v>0</v>
      </c>
      <c r="J23" s="507">
        <v>0</v>
      </c>
      <c r="K23" s="507">
        <v>0</v>
      </c>
      <c r="L23" s="507">
        <v>0</v>
      </c>
      <c r="M23" s="507">
        <v>0</v>
      </c>
      <c r="N23" s="507">
        <v>0</v>
      </c>
      <c r="O23" s="503">
        <v>6.1072240000000004</v>
      </c>
      <c r="P23" s="530">
        <v>0</v>
      </c>
      <c r="Q23" s="530">
        <v>0</v>
      </c>
      <c r="R23" s="530">
        <v>0</v>
      </c>
      <c r="S23" s="530">
        <v>0</v>
      </c>
      <c r="T23" s="530">
        <v>0</v>
      </c>
      <c r="U23" s="507">
        <v>0</v>
      </c>
      <c r="V23" s="507">
        <v>1.766653</v>
      </c>
      <c r="W23" s="507">
        <v>1.766653</v>
      </c>
      <c r="X23" s="507">
        <v>1.766653</v>
      </c>
      <c r="Y23" s="507">
        <v>0.26908833333333299</v>
      </c>
      <c r="Z23" s="507">
        <v>0.26908833333333299</v>
      </c>
      <c r="AA23" s="507">
        <v>0.26908833333333299</v>
      </c>
      <c r="AB23" s="503">
        <v>19.081750000000021</v>
      </c>
      <c r="AC23" s="530">
        <v>1.2288366666666701</v>
      </c>
      <c r="AD23" s="530">
        <v>1.2288366666666701</v>
      </c>
      <c r="AE23" s="530">
        <v>1.2288366666666701</v>
      </c>
      <c r="AF23" s="530">
        <v>0.20878333333333302</v>
      </c>
      <c r="AG23" s="530">
        <v>0.20878333333333302</v>
      </c>
      <c r="AH23" s="507">
        <v>0.20878333333333302</v>
      </c>
      <c r="AI23" s="507">
        <v>0.57984666666666695</v>
      </c>
      <c r="AJ23" s="507">
        <v>0.57984666666666695</v>
      </c>
      <c r="AK23" s="507">
        <v>0.57984666666666695</v>
      </c>
      <c r="AL23" s="507">
        <v>4.3431166666666696</v>
      </c>
      <c r="AM23" s="507">
        <v>4.3431166666666696</v>
      </c>
      <c r="AN23" s="507">
        <v>4.3431166666666696</v>
      </c>
      <c r="AO23" s="503">
        <v>35.72570300000001</v>
      </c>
      <c r="AP23" s="530">
        <v>1.3949199999999999</v>
      </c>
      <c r="AQ23" s="530">
        <v>1.3949199999999999</v>
      </c>
      <c r="AR23" s="530">
        <v>1.3949199999999999</v>
      </c>
      <c r="AS23" s="530">
        <v>6.1684869999999998</v>
      </c>
      <c r="AT23" s="530">
        <v>6.1684869999999998</v>
      </c>
      <c r="AU23" s="507">
        <v>6.1684869999999998</v>
      </c>
      <c r="AV23" s="507">
        <v>1.43546666666667</v>
      </c>
      <c r="AW23" s="507">
        <v>1.43546666666667</v>
      </c>
      <c r="AX23" s="507">
        <v>1.43546666666667</v>
      </c>
      <c r="AY23" s="507">
        <v>2.909694</v>
      </c>
      <c r="AZ23" s="507">
        <v>2.909694</v>
      </c>
      <c r="BA23" s="507">
        <v>2.909694</v>
      </c>
      <c r="BB23" s="503">
        <v>39.632202000000007</v>
      </c>
      <c r="BC23" s="530">
        <v>1.5791539999999999</v>
      </c>
      <c r="BD23" s="530">
        <v>1.5791539999999999</v>
      </c>
      <c r="BE23" s="530">
        <v>1.5791539999999999</v>
      </c>
      <c r="BF23" s="530">
        <v>1.2428439999999998</v>
      </c>
      <c r="BG23" s="530">
        <v>1.2428439999999998</v>
      </c>
      <c r="BH23" s="507">
        <v>1.2428439999999998</v>
      </c>
      <c r="BI23" s="507">
        <v>1.9227466666666699</v>
      </c>
      <c r="BJ23" s="507">
        <v>1.9227466666666699</v>
      </c>
      <c r="BK23" s="507">
        <v>1.9227466666666699</v>
      </c>
      <c r="BL23" s="507">
        <v>8.4659893333333311</v>
      </c>
      <c r="BM23" s="507">
        <v>8.4659893333333311</v>
      </c>
      <c r="BN23" s="507">
        <v>8.4659893333333311</v>
      </c>
      <c r="BO23" s="503">
        <v>40.851969999999994</v>
      </c>
      <c r="BP23" s="530">
        <v>3.3726303333333298</v>
      </c>
      <c r="BQ23" s="530">
        <v>3.3726303333333298</v>
      </c>
      <c r="BR23" s="530">
        <v>3.3726303333333298</v>
      </c>
      <c r="BS23" s="530">
        <v>4.6941939999999995</v>
      </c>
      <c r="BT23" s="530">
        <v>4.6941939999999995</v>
      </c>
      <c r="BU23" s="507">
        <v>4.6941939999999995</v>
      </c>
      <c r="BV23" s="507">
        <v>1.805734</v>
      </c>
      <c r="BW23" s="507">
        <v>1.805734</v>
      </c>
      <c r="BX23" s="507">
        <v>1.805734</v>
      </c>
      <c r="BY23" s="507">
        <v>3.7447649999999997</v>
      </c>
      <c r="BZ23" s="507">
        <v>3.7447649999999997</v>
      </c>
      <c r="CA23" s="507">
        <v>3.7447649999999997</v>
      </c>
      <c r="CB23" s="503">
        <v>54.229465000000019</v>
      </c>
      <c r="CC23" s="530">
        <v>5.7304636666666688</v>
      </c>
      <c r="CD23" s="530">
        <v>5.7304636666666688</v>
      </c>
      <c r="CE23" s="530">
        <v>5.7304636666666688</v>
      </c>
      <c r="CF23" s="530">
        <v>2.1042253333333298</v>
      </c>
      <c r="CG23" s="530">
        <v>2.1042253333333298</v>
      </c>
      <c r="CH23" s="507">
        <v>2.1042253333333298</v>
      </c>
      <c r="CI23" s="507">
        <v>3.8500116666666702</v>
      </c>
      <c r="CJ23" s="507">
        <v>3.8500116666666702</v>
      </c>
      <c r="CK23" s="507">
        <v>3.8500116666666702</v>
      </c>
      <c r="CL23" s="507">
        <v>6.3917876666666693</v>
      </c>
      <c r="CM23" s="507">
        <v>6.3917876666666693</v>
      </c>
      <c r="CN23" s="507">
        <v>6.3917876666666693</v>
      </c>
      <c r="CO23" s="503">
        <v>53.778697999999991</v>
      </c>
      <c r="CP23" s="530">
        <v>3.9068849999999999</v>
      </c>
      <c r="CQ23" s="530">
        <v>13.142778</v>
      </c>
      <c r="CR23" s="530">
        <v>2.7645709999999997</v>
      </c>
      <c r="CS23" s="530">
        <v>3.1514009999999995</v>
      </c>
      <c r="CT23" s="530">
        <v>1.873362</v>
      </c>
      <c r="CU23" s="507">
        <v>1.0747689999999999</v>
      </c>
      <c r="CV23" s="507">
        <v>0.71416499999999994</v>
      </c>
      <c r="CW23" s="507">
        <v>6.9638699999999991</v>
      </c>
      <c r="CX23" s="507">
        <v>1.7820079999999998</v>
      </c>
      <c r="CY23" s="507">
        <v>1.753674</v>
      </c>
      <c r="CZ23" s="507">
        <v>10.653466999999999</v>
      </c>
      <c r="DA23" s="507">
        <v>5.9977479999999987</v>
      </c>
      <c r="DB23" s="503">
        <v>26.805394</v>
      </c>
      <c r="DC23" s="530">
        <v>1.375251</v>
      </c>
      <c r="DD23" s="530">
        <v>0.29327399999999998</v>
      </c>
      <c r="DE23" s="530">
        <v>1.8608369999999999</v>
      </c>
      <c r="DF23" s="530">
        <v>2.792719</v>
      </c>
      <c r="DG23" s="530">
        <v>5.5899130000000001</v>
      </c>
      <c r="DH23" s="507">
        <v>1.053245</v>
      </c>
      <c r="DI23" s="507">
        <v>1.11538</v>
      </c>
      <c r="DJ23" s="507">
        <v>1.5923479999999999</v>
      </c>
      <c r="DK23" s="507">
        <v>1.140204</v>
      </c>
      <c r="DL23" s="507">
        <v>6.7217359999999999</v>
      </c>
      <c r="DM23" s="507">
        <v>1.489681</v>
      </c>
      <c r="DN23" s="507">
        <v>1.7808059999999997</v>
      </c>
      <c r="DO23" s="503">
        <v>47.384431999999997</v>
      </c>
      <c r="DP23" s="530">
        <v>2.0941879999999999</v>
      </c>
      <c r="DQ23" s="530">
        <v>1.243158</v>
      </c>
      <c r="DR23" s="530">
        <v>2.045131</v>
      </c>
      <c r="DS23" s="530">
        <v>7.6964760000000005</v>
      </c>
      <c r="DT23" s="530">
        <v>2.1459820000000001</v>
      </c>
      <c r="DU23" s="507">
        <v>1.6098539999999999</v>
      </c>
      <c r="DV23" s="507">
        <v>2.5618819999999998</v>
      </c>
      <c r="DW23" s="507">
        <v>7.4046460000000005</v>
      </c>
      <c r="DX23" s="507">
        <v>4.9769129999999997</v>
      </c>
      <c r="DY23" s="507">
        <v>2.5059689999999999</v>
      </c>
      <c r="DZ23" s="507">
        <v>9.6411129999999989</v>
      </c>
      <c r="EA23" s="507">
        <v>3.45912</v>
      </c>
      <c r="EB23" s="503">
        <v>47.931137</v>
      </c>
      <c r="EC23" s="530">
        <v>2.6808199999999998</v>
      </c>
      <c r="ED23" s="530">
        <v>2.303801</v>
      </c>
      <c r="EE23" s="530">
        <v>6.1152189999999997</v>
      </c>
      <c r="EF23" s="530">
        <v>1.1436409999999999</v>
      </c>
      <c r="EG23" s="530">
        <v>6.893752000000001</v>
      </c>
      <c r="EH23" s="507">
        <v>2.5042909999999998</v>
      </c>
      <c r="EI23" s="507">
        <v>1.517784</v>
      </c>
      <c r="EJ23" s="507">
        <v>0.810141</v>
      </c>
      <c r="EK23" s="507">
        <v>1.7238399999999998</v>
      </c>
      <c r="EL23" s="507">
        <v>10.683646</v>
      </c>
      <c r="EM23" s="507">
        <v>1.7099249999999997</v>
      </c>
      <c r="EN23" s="507">
        <v>9.8442769999999999</v>
      </c>
      <c r="EO23" s="503">
        <v>44.605876999999992</v>
      </c>
      <c r="EP23" s="530">
        <v>2.4922659999999999</v>
      </c>
      <c r="EQ23" s="530">
        <v>10.032712999999999</v>
      </c>
      <c r="ER23" s="530">
        <v>6.7385429999999999</v>
      </c>
      <c r="ES23" s="530">
        <v>3.0471810000000001</v>
      </c>
      <c r="ET23" s="530">
        <v>3.189622</v>
      </c>
      <c r="EU23" s="507">
        <v>1.781137</v>
      </c>
      <c r="EV23" s="507">
        <v>4.5823520000000002</v>
      </c>
      <c r="EW23" s="507">
        <v>2.6834289999999998</v>
      </c>
      <c r="EX23" s="507">
        <v>4.9791349999999994</v>
      </c>
      <c r="EY23" s="507">
        <v>1.3521529999999999</v>
      </c>
      <c r="EZ23" s="507">
        <v>1.074897</v>
      </c>
      <c r="FA23" s="507">
        <v>2.6524489999999998</v>
      </c>
      <c r="FB23" s="503">
        <v>67.244181999999995</v>
      </c>
      <c r="FC23" s="530">
        <v>8.7361869999999993</v>
      </c>
      <c r="FD23" s="530">
        <v>2.7845789999999999</v>
      </c>
      <c r="FE23" s="530">
        <v>8.472211999999999</v>
      </c>
      <c r="FF23" s="530">
        <v>4.3539949999999994</v>
      </c>
      <c r="FG23" s="530">
        <v>5.6614109999999993</v>
      </c>
      <c r="FH23" s="507">
        <v>10.957469999999999</v>
      </c>
      <c r="FI23" s="507">
        <v>2.2989980000000001</v>
      </c>
      <c r="FJ23" s="507">
        <v>4.7061199999999994</v>
      </c>
      <c r="FK23" s="507">
        <v>3.2471179999999999</v>
      </c>
      <c r="FL23" s="507">
        <v>7.4042069999999987</v>
      </c>
      <c r="FM23" s="507">
        <v>4.345459</v>
      </c>
      <c r="FN23" s="507">
        <v>4.2764259999999998</v>
      </c>
      <c r="FO23" s="503">
        <v>97.52449</v>
      </c>
      <c r="FP23" s="530">
        <v>1.517058</v>
      </c>
      <c r="FQ23" s="530">
        <v>3.6927449999999999</v>
      </c>
      <c r="FR23" s="530">
        <v>6.0539429999999994</v>
      </c>
      <c r="FS23" s="530">
        <v>1.527147</v>
      </c>
      <c r="FT23" s="530">
        <v>1.662366</v>
      </c>
      <c r="FU23" s="507">
        <v>5.0177899999999998</v>
      </c>
      <c r="FV23" s="507">
        <v>12.001887</v>
      </c>
      <c r="FW23" s="507">
        <v>5.572559</v>
      </c>
      <c r="FX23" s="507">
        <v>7.0449889999999993</v>
      </c>
      <c r="FY23" s="507">
        <v>12.107539999999998</v>
      </c>
      <c r="FZ23" s="507">
        <v>17.613151999999999</v>
      </c>
      <c r="GA23" s="507">
        <v>23.713314</v>
      </c>
      <c r="GB23" s="503">
        <v>95.784322000000003</v>
      </c>
      <c r="GC23" s="501">
        <v>4.8368329999999995</v>
      </c>
      <c r="GD23" s="501">
        <v>9.4342389999999998</v>
      </c>
      <c r="GE23" s="502">
        <v>9.0506189999999993</v>
      </c>
      <c r="GF23" s="502">
        <v>6.3316400000000002</v>
      </c>
      <c r="GG23" s="502">
        <v>11.019760999999999</v>
      </c>
      <c r="GH23" s="502">
        <v>8.6983199999999989</v>
      </c>
      <c r="GI23" s="502">
        <v>4.6540720000000002</v>
      </c>
      <c r="GJ23" s="502">
        <v>3.1293530000000001</v>
      </c>
      <c r="GK23" s="502">
        <v>8.912744</v>
      </c>
      <c r="GL23" s="502">
        <v>14.530939</v>
      </c>
      <c r="GM23" s="502">
        <v>3.5302689999999997</v>
      </c>
      <c r="GN23" s="502">
        <v>11.655533</v>
      </c>
    </row>
    <row r="24" spans="1:196" s="505" customFormat="1" ht="12.75" customHeight="1">
      <c r="A24" s="831" t="s">
        <v>3376</v>
      </c>
      <c r="B24" s="503">
        <v>0</v>
      </c>
      <c r="C24" s="530">
        <v>0</v>
      </c>
      <c r="D24" s="530">
        <v>0</v>
      </c>
      <c r="E24" s="530">
        <v>0</v>
      </c>
      <c r="F24" s="530">
        <v>0</v>
      </c>
      <c r="G24" s="530">
        <v>0</v>
      </c>
      <c r="H24" s="507">
        <v>0</v>
      </c>
      <c r="I24" s="507">
        <v>0</v>
      </c>
      <c r="J24" s="507">
        <v>0</v>
      </c>
      <c r="K24" s="507">
        <v>0</v>
      </c>
      <c r="L24" s="507">
        <v>0</v>
      </c>
      <c r="M24" s="507">
        <v>0</v>
      </c>
      <c r="N24" s="507">
        <v>0</v>
      </c>
      <c r="O24" s="503">
        <v>0.49353900000000006</v>
      </c>
      <c r="P24" s="530">
        <v>0</v>
      </c>
      <c r="Q24" s="530">
        <v>0</v>
      </c>
      <c r="R24" s="530">
        <v>0</v>
      </c>
      <c r="S24" s="530">
        <v>0</v>
      </c>
      <c r="T24" s="530">
        <v>0</v>
      </c>
      <c r="U24" s="507">
        <v>0</v>
      </c>
      <c r="V24" s="507">
        <v>6.7119666666666689E-2</v>
      </c>
      <c r="W24" s="507">
        <v>6.7119666666666689E-2</v>
      </c>
      <c r="X24" s="507">
        <v>6.7119666666666689E-2</v>
      </c>
      <c r="Y24" s="507">
        <v>9.7393333333333304E-2</v>
      </c>
      <c r="Z24" s="507">
        <v>9.7393333333333304E-2</v>
      </c>
      <c r="AA24" s="507">
        <v>9.7393333333333304E-2</v>
      </c>
      <c r="AB24" s="503">
        <v>2.313139999999998</v>
      </c>
      <c r="AC24" s="530">
        <v>0.16693333333333299</v>
      </c>
      <c r="AD24" s="530">
        <v>0.16693333333333299</v>
      </c>
      <c r="AE24" s="530">
        <v>0.16693333333333299</v>
      </c>
      <c r="AF24" s="530">
        <v>0.19279333333333301</v>
      </c>
      <c r="AG24" s="530">
        <v>0.19279333333333301</v>
      </c>
      <c r="AH24" s="507">
        <v>0.19279333333333301</v>
      </c>
      <c r="AI24" s="507">
        <v>0.195053333333333</v>
      </c>
      <c r="AJ24" s="507">
        <v>0.195053333333333</v>
      </c>
      <c r="AK24" s="507">
        <v>0.195053333333333</v>
      </c>
      <c r="AL24" s="507">
        <v>0.216266666666667</v>
      </c>
      <c r="AM24" s="507">
        <v>0.216266666666667</v>
      </c>
      <c r="AN24" s="507">
        <v>0.216266666666667</v>
      </c>
      <c r="AO24" s="503">
        <v>3.447579999999999</v>
      </c>
      <c r="AP24" s="530">
        <v>0.28475</v>
      </c>
      <c r="AQ24" s="530">
        <v>0.28475</v>
      </c>
      <c r="AR24" s="530">
        <v>0.28475</v>
      </c>
      <c r="AS24" s="530">
        <v>0.24264333333333302</v>
      </c>
      <c r="AT24" s="530">
        <v>0.24264333333333302</v>
      </c>
      <c r="AU24" s="507">
        <v>0.24264333333333302</v>
      </c>
      <c r="AV24" s="507">
        <v>0.21258333333333301</v>
      </c>
      <c r="AW24" s="507">
        <v>0.21258333333333301</v>
      </c>
      <c r="AX24" s="507">
        <v>0.21258333333333301</v>
      </c>
      <c r="AY24" s="507">
        <v>0.40921666666666701</v>
      </c>
      <c r="AZ24" s="507">
        <v>0.40921666666666701</v>
      </c>
      <c r="BA24" s="507">
        <v>0.40921666666666701</v>
      </c>
      <c r="BB24" s="503">
        <v>5.6777399999999965</v>
      </c>
      <c r="BC24" s="530">
        <v>0.62729000000000001</v>
      </c>
      <c r="BD24" s="530">
        <v>0.62729000000000001</v>
      </c>
      <c r="BE24" s="530">
        <v>0.62729000000000001</v>
      </c>
      <c r="BF24" s="530">
        <v>0.25102333333333299</v>
      </c>
      <c r="BG24" s="530">
        <v>0.25102333333333299</v>
      </c>
      <c r="BH24" s="507">
        <v>0.25102333333333299</v>
      </c>
      <c r="BI24" s="507">
        <v>0.41234333333333306</v>
      </c>
      <c r="BJ24" s="507">
        <v>0.41234333333333306</v>
      </c>
      <c r="BK24" s="507">
        <v>0.41234333333333306</v>
      </c>
      <c r="BL24" s="507">
        <v>0.60192333333333292</v>
      </c>
      <c r="BM24" s="507">
        <v>0.60192333333333292</v>
      </c>
      <c r="BN24" s="507">
        <v>0.60192333333333292</v>
      </c>
      <c r="BO24" s="503">
        <v>7.6726430000000008</v>
      </c>
      <c r="BP24" s="530">
        <v>0.44102400000000003</v>
      </c>
      <c r="BQ24" s="530">
        <v>0.44102400000000003</v>
      </c>
      <c r="BR24" s="530">
        <v>0.44102400000000003</v>
      </c>
      <c r="BS24" s="530">
        <v>0.36315666666666702</v>
      </c>
      <c r="BT24" s="530">
        <v>0.36315666666666702</v>
      </c>
      <c r="BU24" s="507">
        <v>0.36315666666666702</v>
      </c>
      <c r="BV24" s="507">
        <v>0.88534000000000002</v>
      </c>
      <c r="BW24" s="507">
        <v>0.88534000000000002</v>
      </c>
      <c r="BX24" s="507">
        <v>0.88534000000000002</v>
      </c>
      <c r="BY24" s="507">
        <v>0.86802699999999999</v>
      </c>
      <c r="BZ24" s="507">
        <v>0.86802699999999999</v>
      </c>
      <c r="CA24" s="507">
        <v>0.86802699999999999</v>
      </c>
      <c r="CB24" s="503">
        <v>8.6132760000000044</v>
      </c>
      <c r="CC24" s="530">
        <v>0.51719866666666703</v>
      </c>
      <c r="CD24" s="530">
        <v>0.51719866666666703</v>
      </c>
      <c r="CE24" s="530">
        <v>0.51719866666666703</v>
      </c>
      <c r="CF24" s="530">
        <v>0.90842166666666702</v>
      </c>
      <c r="CG24" s="530">
        <v>0.90842166666666702</v>
      </c>
      <c r="CH24" s="507">
        <v>0.90842166666666702</v>
      </c>
      <c r="CI24" s="507">
        <v>0.47818800000000006</v>
      </c>
      <c r="CJ24" s="507">
        <v>0.47818800000000006</v>
      </c>
      <c r="CK24" s="507">
        <v>0.47818800000000006</v>
      </c>
      <c r="CL24" s="507">
        <v>0.96728366666666699</v>
      </c>
      <c r="CM24" s="507">
        <v>0.96728366666666699</v>
      </c>
      <c r="CN24" s="507">
        <v>0.96728366666666699</v>
      </c>
      <c r="CO24" s="503">
        <v>8.7347059999999992</v>
      </c>
      <c r="CP24" s="530">
        <v>0.36618899999999999</v>
      </c>
      <c r="CQ24" s="530">
        <v>0.37014199999999997</v>
      </c>
      <c r="CR24" s="530">
        <v>0.52925999999999995</v>
      </c>
      <c r="CS24" s="530">
        <v>0.60477700000000001</v>
      </c>
      <c r="CT24" s="530">
        <v>1.090195</v>
      </c>
      <c r="CU24" s="507">
        <v>0.87902599999999997</v>
      </c>
      <c r="CV24" s="507">
        <v>1.020573</v>
      </c>
      <c r="CW24" s="507">
        <v>0.61809199999999997</v>
      </c>
      <c r="CX24" s="507">
        <v>0.86704999999999999</v>
      </c>
      <c r="CY24" s="507">
        <v>0.87869299999999995</v>
      </c>
      <c r="CZ24" s="507">
        <v>0.83864799999999984</v>
      </c>
      <c r="DA24" s="507">
        <v>0.67206100000000002</v>
      </c>
      <c r="DB24" s="503">
        <v>6.6600509999999993</v>
      </c>
      <c r="DC24" s="530">
        <v>0.19448100000000001</v>
      </c>
      <c r="DD24" s="530">
        <v>0.32410899999999998</v>
      </c>
      <c r="DE24" s="530">
        <v>0.54433500000000001</v>
      </c>
      <c r="DF24" s="530">
        <v>1.2224279999999998</v>
      </c>
      <c r="DG24" s="530">
        <v>0.34535699999999997</v>
      </c>
      <c r="DH24" s="507">
        <v>0.61932100000000001</v>
      </c>
      <c r="DI24" s="507">
        <v>0.78603099999999992</v>
      </c>
      <c r="DJ24" s="507">
        <v>0.47970599999999997</v>
      </c>
      <c r="DK24" s="507">
        <v>0.42878699999999997</v>
      </c>
      <c r="DL24" s="507">
        <v>0.51686199999999993</v>
      </c>
      <c r="DM24" s="507">
        <v>0.7819689999999998</v>
      </c>
      <c r="DN24" s="507">
        <v>0.41666500000000001</v>
      </c>
      <c r="DO24" s="503">
        <v>4.3441559999999999</v>
      </c>
      <c r="DP24" s="530">
        <v>0.35917699999999997</v>
      </c>
      <c r="DQ24" s="530">
        <v>0.34543699999999999</v>
      </c>
      <c r="DR24" s="530">
        <v>0.18382799999999999</v>
      </c>
      <c r="DS24" s="530">
        <v>0.10719799999999999</v>
      </c>
      <c r="DT24" s="530">
        <v>0.24252799999999999</v>
      </c>
      <c r="DU24" s="507">
        <v>0.36794699999999997</v>
      </c>
      <c r="DV24" s="507">
        <v>0.49798799999999999</v>
      </c>
      <c r="DW24" s="507">
        <v>0.35462100000000002</v>
      </c>
      <c r="DX24" s="507">
        <v>0.32308899999999996</v>
      </c>
      <c r="DY24" s="507">
        <v>0.38424799999999998</v>
      </c>
      <c r="DZ24" s="507">
        <v>0.78332099999999993</v>
      </c>
      <c r="EA24" s="507">
        <v>0.39477399999999996</v>
      </c>
      <c r="EB24" s="503">
        <v>5.949249</v>
      </c>
      <c r="EC24" s="530">
        <v>0.29535600000000001</v>
      </c>
      <c r="ED24" s="530">
        <v>0.511382</v>
      </c>
      <c r="EE24" s="530">
        <v>0.39500399999999997</v>
      </c>
      <c r="EF24" s="530">
        <v>0.40485699999999997</v>
      </c>
      <c r="EG24" s="530">
        <v>0.40384499999999995</v>
      </c>
      <c r="EH24" s="507">
        <v>0.56141699999999994</v>
      </c>
      <c r="EI24" s="507">
        <v>0.40889699999999995</v>
      </c>
      <c r="EJ24" s="507">
        <v>0.56057099999999993</v>
      </c>
      <c r="EK24" s="507">
        <v>0.40405499999999994</v>
      </c>
      <c r="EL24" s="507">
        <v>1.1138679999999999</v>
      </c>
      <c r="EM24" s="507">
        <v>0.48836100000000005</v>
      </c>
      <c r="EN24" s="507">
        <v>0.40163600000000005</v>
      </c>
      <c r="EO24" s="503">
        <v>7.0148989999999989</v>
      </c>
      <c r="EP24" s="530">
        <v>0.84838999999999998</v>
      </c>
      <c r="EQ24" s="530">
        <v>1.0081579999999999</v>
      </c>
      <c r="ER24" s="530">
        <v>0.64934899999999995</v>
      </c>
      <c r="ES24" s="530">
        <v>1.164425</v>
      </c>
      <c r="ET24" s="530">
        <v>0.33703499999999997</v>
      </c>
      <c r="EU24" s="507">
        <v>0.45458199999999999</v>
      </c>
      <c r="EV24" s="507">
        <v>0.477074</v>
      </c>
      <c r="EW24" s="507">
        <v>0.272339</v>
      </c>
      <c r="EX24" s="507">
        <v>0.36216999999999999</v>
      </c>
      <c r="EY24" s="507">
        <v>0.66368799999999994</v>
      </c>
      <c r="EZ24" s="507">
        <v>0.27609600000000001</v>
      </c>
      <c r="FA24" s="507">
        <v>0.50159299999999996</v>
      </c>
      <c r="FB24" s="503">
        <v>5.6063679999999998</v>
      </c>
      <c r="FC24" s="530">
        <v>0.26303299999999996</v>
      </c>
      <c r="FD24" s="530">
        <v>0.23202299999999998</v>
      </c>
      <c r="FE24" s="530">
        <v>0.40481400000000001</v>
      </c>
      <c r="FF24" s="530">
        <v>0.59707999999999994</v>
      </c>
      <c r="FG24" s="530">
        <v>0.65898100000000004</v>
      </c>
      <c r="FH24" s="507">
        <v>0.56642899999999996</v>
      </c>
      <c r="FI24" s="507">
        <v>0.55472599999999994</v>
      </c>
      <c r="FJ24" s="507">
        <v>0.58299199999999995</v>
      </c>
      <c r="FK24" s="507">
        <v>0.38787199999999999</v>
      </c>
      <c r="FL24" s="507">
        <v>0.4407339999999999</v>
      </c>
      <c r="FM24" s="507">
        <v>0.39447699999999997</v>
      </c>
      <c r="FN24" s="507">
        <v>0.52320699999999998</v>
      </c>
      <c r="FO24" s="503">
        <v>8.1114119999999996</v>
      </c>
      <c r="FP24" s="530">
        <v>0.476993</v>
      </c>
      <c r="FQ24" s="530">
        <v>0.324235</v>
      </c>
      <c r="FR24" s="530">
        <v>1.3316000000000003</v>
      </c>
      <c r="FS24" s="530">
        <v>2.2763599999999999</v>
      </c>
      <c r="FT24" s="530">
        <v>0.26408599999999999</v>
      </c>
      <c r="FU24" s="507">
        <v>0.32707399999999998</v>
      </c>
      <c r="FV24" s="507">
        <v>0.32260300000000003</v>
      </c>
      <c r="FW24" s="507">
        <v>0.41362000000000004</v>
      </c>
      <c r="FX24" s="507">
        <v>0.75009799999999993</v>
      </c>
      <c r="FY24" s="507">
        <v>0.76807700000000001</v>
      </c>
      <c r="FZ24" s="507">
        <v>0.33132199999999995</v>
      </c>
      <c r="GA24" s="507">
        <v>0.52534399999999992</v>
      </c>
      <c r="GB24" s="503">
        <v>5.6936660000000003</v>
      </c>
      <c r="GC24" s="501">
        <v>0.53636200000000001</v>
      </c>
      <c r="GD24" s="501">
        <v>0.58229500000000001</v>
      </c>
      <c r="GE24" s="502">
        <v>0.52902399999999994</v>
      </c>
      <c r="GF24" s="502">
        <v>0.31876899999999997</v>
      </c>
      <c r="GG24" s="502">
        <v>0.587978</v>
      </c>
      <c r="GH24" s="502">
        <v>0.33335899999999996</v>
      </c>
      <c r="GI24" s="502">
        <v>0.40953999999999996</v>
      </c>
      <c r="GJ24" s="502">
        <v>0.39468700000000001</v>
      </c>
      <c r="GK24" s="502">
        <v>0.28620699999999999</v>
      </c>
      <c r="GL24" s="502">
        <v>0.49607500000000004</v>
      </c>
      <c r="GM24" s="502">
        <v>0.41905899999999996</v>
      </c>
      <c r="GN24" s="502">
        <v>0.80031099999999999</v>
      </c>
    </row>
    <row r="25" spans="1:196" s="505" customFormat="1" ht="12.75" customHeight="1">
      <c r="A25" s="831" t="s">
        <v>3378</v>
      </c>
      <c r="B25" s="503">
        <v>0</v>
      </c>
      <c r="C25" s="530">
        <v>0</v>
      </c>
      <c r="D25" s="530">
        <v>0</v>
      </c>
      <c r="E25" s="530">
        <v>0</v>
      </c>
      <c r="F25" s="530">
        <v>0</v>
      </c>
      <c r="G25" s="530">
        <v>0</v>
      </c>
      <c r="H25" s="507">
        <v>0</v>
      </c>
      <c r="I25" s="507">
        <v>0</v>
      </c>
      <c r="J25" s="507">
        <v>0</v>
      </c>
      <c r="K25" s="507">
        <v>0</v>
      </c>
      <c r="L25" s="507">
        <v>0</v>
      </c>
      <c r="M25" s="507">
        <v>0</v>
      </c>
      <c r="N25" s="507">
        <v>0</v>
      </c>
      <c r="O25" s="503">
        <v>5.6005759999999887</v>
      </c>
      <c r="P25" s="530">
        <v>0</v>
      </c>
      <c r="Q25" s="530">
        <v>0</v>
      </c>
      <c r="R25" s="530">
        <v>0</v>
      </c>
      <c r="S25" s="530">
        <v>0</v>
      </c>
      <c r="T25" s="530">
        <v>0</v>
      </c>
      <c r="U25" s="507">
        <v>0</v>
      </c>
      <c r="V25" s="507">
        <v>0.45844833333333296</v>
      </c>
      <c r="W25" s="507">
        <v>0.45844833333333296</v>
      </c>
      <c r="X25" s="507">
        <v>0.45844833333333296</v>
      </c>
      <c r="Y25" s="507">
        <v>1.40841033333333</v>
      </c>
      <c r="Z25" s="507">
        <v>1.40841033333333</v>
      </c>
      <c r="AA25" s="507">
        <v>1.40841033333333</v>
      </c>
      <c r="AB25" s="503">
        <v>18.766890999999983</v>
      </c>
      <c r="AC25" s="530">
        <v>0.72474466666666704</v>
      </c>
      <c r="AD25" s="530">
        <v>0.72474466666666704</v>
      </c>
      <c r="AE25" s="530">
        <v>0.72474466666666704</v>
      </c>
      <c r="AF25" s="530">
        <v>1.8970619999999996</v>
      </c>
      <c r="AG25" s="530">
        <v>1.8970619999999996</v>
      </c>
      <c r="AH25" s="507">
        <v>1.8970619999999996</v>
      </c>
      <c r="AI25" s="507">
        <v>1.8406133333333299</v>
      </c>
      <c r="AJ25" s="507">
        <v>1.8406133333333299</v>
      </c>
      <c r="AK25" s="507">
        <v>1.8406133333333299</v>
      </c>
      <c r="AL25" s="507">
        <v>1.79321033333333</v>
      </c>
      <c r="AM25" s="507">
        <v>1.79321033333333</v>
      </c>
      <c r="AN25" s="507">
        <v>1.79321033333333</v>
      </c>
      <c r="AO25" s="503">
        <v>31.818012999999986</v>
      </c>
      <c r="AP25" s="530">
        <v>1.61201666666667</v>
      </c>
      <c r="AQ25" s="530">
        <v>1.61201666666667</v>
      </c>
      <c r="AR25" s="530">
        <v>1.61201666666667</v>
      </c>
      <c r="AS25" s="530">
        <v>2.5825589999999998</v>
      </c>
      <c r="AT25" s="530">
        <v>2.5825589999999998</v>
      </c>
      <c r="AU25" s="507">
        <v>2.5825589999999998</v>
      </c>
      <c r="AV25" s="507">
        <v>3.7300173333333295</v>
      </c>
      <c r="AW25" s="507">
        <v>3.7300173333333295</v>
      </c>
      <c r="AX25" s="507">
        <v>3.7300173333333295</v>
      </c>
      <c r="AY25" s="507">
        <v>2.6814113333333296</v>
      </c>
      <c r="AZ25" s="507">
        <v>2.6814113333333296</v>
      </c>
      <c r="BA25" s="507">
        <v>2.6814113333333296</v>
      </c>
      <c r="BB25" s="503">
        <v>38.361422000000005</v>
      </c>
      <c r="BC25" s="530">
        <v>2.8648196666666701</v>
      </c>
      <c r="BD25" s="530">
        <v>2.8648196666666701</v>
      </c>
      <c r="BE25" s="530">
        <v>2.8648196666666701</v>
      </c>
      <c r="BF25" s="530">
        <v>2.9891459999999999</v>
      </c>
      <c r="BG25" s="530">
        <v>2.9891459999999999</v>
      </c>
      <c r="BH25" s="507">
        <v>2.9891459999999999</v>
      </c>
      <c r="BI25" s="507">
        <v>3.6654033333333298</v>
      </c>
      <c r="BJ25" s="507">
        <v>3.6654033333333298</v>
      </c>
      <c r="BK25" s="507">
        <v>3.6654033333333298</v>
      </c>
      <c r="BL25" s="507">
        <v>3.2677716666666701</v>
      </c>
      <c r="BM25" s="507">
        <v>3.2677716666666701</v>
      </c>
      <c r="BN25" s="507">
        <v>3.2677716666666701</v>
      </c>
      <c r="BO25" s="503">
        <v>53.051069999999996</v>
      </c>
      <c r="BP25" s="530">
        <v>2.6471756666666706</v>
      </c>
      <c r="BQ25" s="530">
        <v>2.6471756666666706</v>
      </c>
      <c r="BR25" s="530">
        <v>2.6471756666666706</v>
      </c>
      <c r="BS25" s="530">
        <v>4.4137773333333294</v>
      </c>
      <c r="BT25" s="530">
        <v>4.4137773333333294</v>
      </c>
      <c r="BU25" s="507">
        <v>4.4137773333333294</v>
      </c>
      <c r="BV25" s="507">
        <v>6.2726333333333297</v>
      </c>
      <c r="BW25" s="507">
        <v>6.2726333333333297</v>
      </c>
      <c r="BX25" s="507">
        <v>6.2726333333333297</v>
      </c>
      <c r="BY25" s="507">
        <v>4.3501036666666693</v>
      </c>
      <c r="BZ25" s="507">
        <v>4.3501036666666693</v>
      </c>
      <c r="CA25" s="507">
        <v>4.3501036666666693</v>
      </c>
      <c r="CB25" s="503">
        <v>47.312192999999994</v>
      </c>
      <c r="CC25" s="530">
        <v>2.0397866666666702</v>
      </c>
      <c r="CD25" s="530">
        <v>2.0397866666666702</v>
      </c>
      <c r="CE25" s="530">
        <v>2.0397866666666702</v>
      </c>
      <c r="CF25" s="530">
        <v>5.1458493333333299</v>
      </c>
      <c r="CG25" s="530">
        <v>5.1458493333333299</v>
      </c>
      <c r="CH25" s="507">
        <v>5.1458493333333299</v>
      </c>
      <c r="CI25" s="507">
        <v>4.3292923333333295</v>
      </c>
      <c r="CJ25" s="507">
        <v>4.3292923333333295</v>
      </c>
      <c r="CK25" s="507">
        <v>4.3292923333333295</v>
      </c>
      <c r="CL25" s="507">
        <v>4.2558026666666695</v>
      </c>
      <c r="CM25" s="507">
        <v>4.2558026666666695</v>
      </c>
      <c r="CN25" s="507">
        <v>4.2558026666666695</v>
      </c>
      <c r="CO25" s="503">
        <v>25.212100999999997</v>
      </c>
      <c r="CP25" s="530">
        <v>0.89266899999999993</v>
      </c>
      <c r="CQ25" s="530">
        <v>1.3552789999999999</v>
      </c>
      <c r="CR25" s="530">
        <v>2.2840469999999997</v>
      </c>
      <c r="CS25" s="530">
        <v>2.6050649999999997</v>
      </c>
      <c r="CT25" s="530">
        <v>1.71661</v>
      </c>
      <c r="CU25" s="507">
        <v>2.7957240000000003</v>
      </c>
      <c r="CV25" s="507">
        <v>2.5875509999999995</v>
      </c>
      <c r="CW25" s="507">
        <v>2.2741500000000001</v>
      </c>
      <c r="CX25" s="507">
        <v>2.5698129999999999</v>
      </c>
      <c r="CY25" s="507">
        <v>2.3558110000000001</v>
      </c>
      <c r="CZ25" s="507">
        <v>1.6876629999999999</v>
      </c>
      <c r="DA25" s="507">
        <v>2.0877189999999999</v>
      </c>
      <c r="DB25" s="503">
        <v>24.272395000000003</v>
      </c>
      <c r="DC25" s="530">
        <v>1.6854589999999998</v>
      </c>
      <c r="DD25" s="530">
        <v>1.723328</v>
      </c>
      <c r="DE25" s="530">
        <v>1.4962469999999999</v>
      </c>
      <c r="DF25" s="530">
        <v>1.6202000000000001</v>
      </c>
      <c r="DG25" s="530">
        <v>1.5962179999999997</v>
      </c>
      <c r="DH25" s="507">
        <v>2.048778</v>
      </c>
      <c r="DI25" s="507">
        <v>2.1482129999999997</v>
      </c>
      <c r="DJ25" s="507">
        <v>2.2034639999999999</v>
      </c>
      <c r="DK25" s="507">
        <v>1.6382669999999999</v>
      </c>
      <c r="DL25" s="507">
        <v>2.022532</v>
      </c>
      <c r="DM25" s="507">
        <v>3.0018059999999998</v>
      </c>
      <c r="DN25" s="507">
        <v>3.0878829999999997</v>
      </c>
      <c r="DO25" s="503">
        <v>31.388619999999996</v>
      </c>
      <c r="DP25" s="530">
        <v>1.5203279999999999</v>
      </c>
      <c r="DQ25" s="530">
        <v>1.1684000000000001</v>
      </c>
      <c r="DR25" s="530">
        <v>2.9978419999999999</v>
      </c>
      <c r="DS25" s="530">
        <v>1.5941029999999998</v>
      </c>
      <c r="DT25" s="530">
        <v>2.5844299999999998</v>
      </c>
      <c r="DU25" s="507">
        <v>2.3198149999999997</v>
      </c>
      <c r="DV25" s="507">
        <v>3.7309189999999997</v>
      </c>
      <c r="DW25" s="507">
        <v>1.9265779999999999</v>
      </c>
      <c r="DX25" s="507">
        <v>2.84998</v>
      </c>
      <c r="DY25" s="507">
        <v>2.4380739999999999</v>
      </c>
      <c r="DZ25" s="507">
        <v>3.2453449999999999</v>
      </c>
      <c r="EA25" s="507">
        <v>5.0128059999999994</v>
      </c>
      <c r="EB25" s="503">
        <v>38.215016999999996</v>
      </c>
      <c r="EC25" s="530">
        <v>3.012283</v>
      </c>
      <c r="ED25" s="530">
        <v>1.5527259999999998</v>
      </c>
      <c r="EE25" s="530">
        <v>2.8693529999999998</v>
      </c>
      <c r="EF25" s="530">
        <v>2.9631540000000003</v>
      </c>
      <c r="EG25" s="530">
        <v>3.285981</v>
      </c>
      <c r="EH25" s="507">
        <v>3.2275350000000005</v>
      </c>
      <c r="EI25" s="507">
        <v>3.9796859999999996</v>
      </c>
      <c r="EJ25" s="507">
        <v>3.7478899999999999</v>
      </c>
      <c r="EK25" s="507">
        <v>3.4817269999999998</v>
      </c>
      <c r="EL25" s="507">
        <v>3.190734</v>
      </c>
      <c r="EM25" s="507">
        <v>3.1726299999999998</v>
      </c>
      <c r="EN25" s="507">
        <v>3.7313179999999999</v>
      </c>
      <c r="EO25" s="503">
        <v>52.554357999999993</v>
      </c>
      <c r="EP25" s="530">
        <v>1.988872</v>
      </c>
      <c r="EQ25" s="530">
        <v>2.7964699999999998</v>
      </c>
      <c r="ER25" s="530">
        <v>5.3671159999999993</v>
      </c>
      <c r="ES25" s="530">
        <v>3.3897080000000002</v>
      </c>
      <c r="ET25" s="530">
        <v>4.0373299999999999</v>
      </c>
      <c r="EU25" s="507">
        <v>4.5501930000000002</v>
      </c>
      <c r="EV25" s="507">
        <v>4.5523709999999999</v>
      </c>
      <c r="EW25" s="507">
        <v>3.3806619999999996</v>
      </c>
      <c r="EX25" s="507">
        <v>6.9241599999999996</v>
      </c>
      <c r="EY25" s="507">
        <v>6.0320479999999996</v>
      </c>
      <c r="EZ25" s="507">
        <v>4.1542759999999994</v>
      </c>
      <c r="FA25" s="507">
        <v>5.3811519999999993</v>
      </c>
      <c r="FB25" s="503">
        <v>37.593330999999992</v>
      </c>
      <c r="FC25" s="530">
        <v>8.0646579999999997</v>
      </c>
      <c r="FD25" s="530">
        <v>2.8559050000000004</v>
      </c>
      <c r="FE25" s="530">
        <v>3.2419259999999999</v>
      </c>
      <c r="FF25" s="530">
        <v>1.7174039999999999</v>
      </c>
      <c r="FG25" s="530">
        <v>1.8692089999999999</v>
      </c>
      <c r="FH25" s="507">
        <v>2.3493749999999998</v>
      </c>
      <c r="FI25" s="507">
        <v>3.8255329999999996</v>
      </c>
      <c r="FJ25" s="507">
        <v>3.2286289999999997</v>
      </c>
      <c r="FK25" s="507">
        <v>2.939282</v>
      </c>
      <c r="FL25" s="507">
        <v>2.2659949999999998</v>
      </c>
      <c r="FM25" s="507">
        <v>2.0297079999999998</v>
      </c>
      <c r="FN25" s="507">
        <v>3.2057069999999999</v>
      </c>
      <c r="FO25" s="503">
        <v>39.91901</v>
      </c>
      <c r="FP25" s="530">
        <v>2.3518849999999998</v>
      </c>
      <c r="FQ25" s="530">
        <v>4.374619</v>
      </c>
      <c r="FR25" s="530">
        <v>5.5074809999999994</v>
      </c>
      <c r="FS25" s="530">
        <v>2.7206939999999999</v>
      </c>
      <c r="FT25" s="530">
        <v>2.0122740000000001</v>
      </c>
      <c r="FU25" s="507">
        <v>2.1276739999999998</v>
      </c>
      <c r="FV25" s="507">
        <v>3.3510039999999996</v>
      </c>
      <c r="FW25" s="507">
        <v>2.7834629999999998</v>
      </c>
      <c r="FX25" s="507">
        <v>2.873224</v>
      </c>
      <c r="FY25" s="507">
        <v>3.4247359999999998</v>
      </c>
      <c r="FZ25" s="507">
        <v>3.2315959999999997</v>
      </c>
      <c r="GA25" s="507">
        <v>5.1603599999999998</v>
      </c>
      <c r="GB25" s="503">
        <v>54.200907999999998</v>
      </c>
      <c r="GC25" s="501">
        <v>2.9575760000000004</v>
      </c>
      <c r="GD25" s="501">
        <v>3.4098059999999997</v>
      </c>
      <c r="GE25" s="502">
        <v>3.2695650000000001</v>
      </c>
      <c r="GF25" s="502">
        <v>3.609728</v>
      </c>
      <c r="GG25" s="502">
        <v>6.0470590000000009</v>
      </c>
      <c r="GH25" s="502">
        <v>3.537652</v>
      </c>
      <c r="GI25" s="502">
        <v>3.9414769999999999</v>
      </c>
      <c r="GJ25" s="502">
        <v>4.3778649999999999</v>
      </c>
      <c r="GK25" s="502">
        <v>6.5674919999999997</v>
      </c>
      <c r="GL25" s="502">
        <v>4.5841289999999999</v>
      </c>
      <c r="GM25" s="502">
        <v>5.1379149999999996</v>
      </c>
      <c r="GN25" s="502">
        <v>6.7606440000000001</v>
      </c>
    </row>
    <row r="26" spans="1:196" s="505" customFormat="1" ht="12.75" customHeight="1">
      <c r="A26" s="831" t="s">
        <v>3374</v>
      </c>
      <c r="B26" s="503">
        <v>0</v>
      </c>
      <c r="C26" s="530">
        <v>0</v>
      </c>
      <c r="D26" s="530">
        <v>0</v>
      </c>
      <c r="E26" s="530">
        <v>0</v>
      </c>
      <c r="F26" s="530">
        <v>0</v>
      </c>
      <c r="G26" s="530">
        <v>0</v>
      </c>
      <c r="H26" s="507">
        <v>0</v>
      </c>
      <c r="I26" s="507">
        <v>0</v>
      </c>
      <c r="J26" s="507">
        <v>0</v>
      </c>
      <c r="K26" s="507">
        <v>0</v>
      </c>
      <c r="L26" s="507">
        <v>0</v>
      </c>
      <c r="M26" s="507">
        <v>0</v>
      </c>
      <c r="N26" s="507">
        <v>0</v>
      </c>
      <c r="O26" s="503">
        <v>10.712090000000011</v>
      </c>
      <c r="P26" s="530">
        <v>0</v>
      </c>
      <c r="Q26" s="530">
        <v>0</v>
      </c>
      <c r="R26" s="530">
        <v>0</v>
      </c>
      <c r="S26" s="530">
        <v>0</v>
      </c>
      <c r="T26" s="530">
        <v>0</v>
      </c>
      <c r="U26" s="507">
        <v>0</v>
      </c>
      <c r="V26" s="507">
        <v>0.26692300000000002</v>
      </c>
      <c r="W26" s="507">
        <v>0.26692300000000002</v>
      </c>
      <c r="X26" s="507">
        <v>0.26692300000000002</v>
      </c>
      <c r="Y26" s="507">
        <v>3.3037736666666704</v>
      </c>
      <c r="Z26" s="507">
        <v>3.3037736666666704</v>
      </c>
      <c r="AA26" s="507">
        <v>3.3037736666666704</v>
      </c>
      <c r="AB26" s="503">
        <v>38.492270000000026</v>
      </c>
      <c r="AC26" s="530">
        <v>0.84192866666666699</v>
      </c>
      <c r="AD26" s="530">
        <v>0.84192866666666699</v>
      </c>
      <c r="AE26" s="530">
        <v>0.84192866666666699</v>
      </c>
      <c r="AF26" s="530">
        <v>3.1913956666666703</v>
      </c>
      <c r="AG26" s="530">
        <v>3.1913956666666703</v>
      </c>
      <c r="AH26" s="507">
        <v>3.1913956666666703</v>
      </c>
      <c r="AI26" s="507">
        <v>2.4800466666666701</v>
      </c>
      <c r="AJ26" s="507">
        <v>2.4800466666666701</v>
      </c>
      <c r="AK26" s="507">
        <v>2.4800466666666701</v>
      </c>
      <c r="AL26" s="507">
        <v>6.3173856666666692</v>
      </c>
      <c r="AM26" s="507">
        <v>6.3173856666666692</v>
      </c>
      <c r="AN26" s="507">
        <v>6.3173856666666692</v>
      </c>
      <c r="AO26" s="503">
        <v>47.594654999999996</v>
      </c>
      <c r="AP26" s="530">
        <v>2.4888599999999999</v>
      </c>
      <c r="AQ26" s="530">
        <v>2.4888599999999999</v>
      </c>
      <c r="AR26" s="530">
        <v>2.4888599999999999</v>
      </c>
      <c r="AS26" s="530">
        <v>6.5510733333333295</v>
      </c>
      <c r="AT26" s="530">
        <v>6.5510733333333295</v>
      </c>
      <c r="AU26" s="507">
        <v>6.5510733333333295</v>
      </c>
      <c r="AV26" s="507">
        <v>4.9234249999999999</v>
      </c>
      <c r="AW26" s="507">
        <v>4.9234249999999999</v>
      </c>
      <c r="AX26" s="507">
        <v>4.9234249999999999</v>
      </c>
      <c r="AY26" s="507">
        <v>1.9015266666666699</v>
      </c>
      <c r="AZ26" s="507">
        <v>1.9015266666666699</v>
      </c>
      <c r="BA26" s="507">
        <v>1.9015266666666699</v>
      </c>
      <c r="BB26" s="503">
        <v>43.745876000000017</v>
      </c>
      <c r="BC26" s="530">
        <v>4.7759799999999997</v>
      </c>
      <c r="BD26" s="530">
        <v>4.7759799999999997</v>
      </c>
      <c r="BE26" s="530">
        <v>4.7759799999999997</v>
      </c>
      <c r="BF26" s="530">
        <v>1.9417499999999999</v>
      </c>
      <c r="BG26" s="530">
        <v>1.9417499999999999</v>
      </c>
      <c r="BH26" s="507">
        <v>1.9417499999999999</v>
      </c>
      <c r="BI26" s="507">
        <v>4.2510880000000002</v>
      </c>
      <c r="BJ26" s="507">
        <v>4.2510880000000002</v>
      </c>
      <c r="BK26" s="507">
        <v>4.2510880000000002</v>
      </c>
      <c r="BL26" s="507">
        <v>3.6131406666666703</v>
      </c>
      <c r="BM26" s="507">
        <v>3.6131406666666703</v>
      </c>
      <c r="BN26" s="507">
        <v>3.6131406666666703</v>
      </c>
      <c r="BO26" s="503">
        <v>37.38399399999998</v>
      </c>
      <c r="BP26" s="530">
        <v>2.1486233333333296</v>
      </c>
      <c r="BQ26" s="530">
        <v>2.1486233333333296</v>
      </c>
      <c r="BR26" s="530">
        <v>2.1486233333333296</v>
      </c>
      <c r="BS26" s="530">
        <v>3.9140359999999998</v>
      </c>
      <c r="BT26" s="530">
        <v>3.9140359999999998</v>
      </c>
      <c r="BU26" s="507">
        <v>3.9140359999999998</v>
      </c>
      <c r="BV26" s="507">
        <v>3.6275826666666702</v>
      </c>
      <c r="BW26" s="507">
        <v>3.6275826666666702</v>
      </c>
      <c r="BX26" s="507">
        <v>3.6275826666666702</v>
      </c>
      <c r="BY26" s="507">
        <v>2.7710893333333297</v>
      </c>
      <c r="BZ26" s="507">
        <v>2.7710893333333297</v>
      </c>
      <c r="CA26" s="507">
        <v>2.7710893333333297</v>
      </c>
      <c r="CB26" s="503">
        <v>23.06780199999999</v>
      </c>
      <c r="CC26" s="530">
        <v>1.2148299999999999</v>
      </c>
      <c r="CD26" s="530">
        <v>1.2148299999999999</v>
      </c>
      <c r="CE26" s="530">
        <v>1.2148299999999999</v>
      </c>
      <c r="CF26" s="530">
        <v>1.40501533333333</v>
      </c>
      <c r="CG26" s="530">
        <v>1.40501533333333</v>
      </c>
      <c r="CH26" s="507">
        <v>1.40501533333333</v>
      </c>
      <c r="CI26" s="507">
        <v>1.9898466666666701</v>
      </c>
      <c r="CJ26" s="507">
        <v>1.9898466666666701</v>
      </c>
      <c r="CK26" s="507">
        <v>1.9898466666666701</v>
      </c>
      <c r="CL26" s="507">
        <v>3.0795753333333296</v>
      </c>
      <c r="CM26" s="507">
        <v>3.0795753333333296</v>
      </c>
      <c r="CN26" s="507">
        <v>3.0795753333333296</v>
      </c>
      <c r="CO26" s="503">
        <v>26.760631</v>
      </c>
      <c r="CP26" s="530">
        <v>0.67816900000000002</v>
      </c>
      <c r="CQ26" s="530">
        <v>1.4921339999999998</v>
      </c>
      <c r="CR26" s="530">
        <v>1.1980729999999999</v>
      </c>
      <c r="CS26" s="530">
        <v>2.5393979999999998</v>
      </c>
      <c r="CT26" s="530">
        <v>1.3652299999999999</v>
      </c>
      <c r="CU26" s="507">
        <v>2.7402989999999998</v>
      </c>
      <c r="CV26" s="507">
        <v>1.212966</v>
      </c>
      <c r="CW26" s="507">
        <v>2.2420019999999998</v>
      </c>
      <c r="CX26" s="507">
        <v>1.8725200000000002</v>
      </c>
      <c r="CY26" s="507">
        <v>2.4515400000000001</v>
      </c>
      <c r="CZ26" s="507">
        <v>4.1010029999999995</v>
      </c>
      <c r="DA26" s="507">
        <v>4.8672969999999998</v>
      </c>
      <c r="DB26" s="503">
        <v>15.772161000000001</v>
      </c>
      <c r="DC26" s="530">
        <v>1.3511769999999999</v>
      </c>
      <c r="DD26" s="530">
        <v>0.78904099999999999</v>
      </c>
      <c r="DE26" s="530">
        <v>1.1891969999999998</v>
      </c>
      <c r="DF26" s="530">
        <v>0.79380099999999998</v>
      </c>
      <c r="DG26" s="530">
        <v>1.2562249999999999</v>
      </c>
      <c r="DH26" s="507">
        <v>1.6227480000000001</v>
      </c>
      <c r="DI26" s="507">
        <v>1.281158</v>
      </c>
      <c r="DJ26" s="507">
        <v>1.4323439999999998</v>
      </c>
      <c r="DK26" s="507">
        <v>1.0726469999999999</v>
      </c>
      <c r="DL26" s="507">
        <v>2.524356</v>
      </c>
      <c r="DM26" s="507">
        <v>1.257026</v>
      </c>
      <c r="DN26" s="507">
        <v>1.2024409999999999</v>
      </c>
      <c r="DO26" s="503">
        <v>17.005523</v>
      </c>
      <c r="DP26" s="530">
        <v>0.868699</v>
      </c>
      <c r="DQ26" s="530">
        <v>0.75414199999999998</v>
      </c>
      <c r="DR26" s="530">
        <v>2.1459969999999999</v>
      </c>
      <c r="DS26" s="530">
        <v>1.0358399999999999</v>
      </c>
      <c r="DT26" s="530">
        <v>1.173505</v>
      </c>
      <c r="DU26" s="507">
        <v>2.1344789999999998</v>
      </c>
      <c r="DV26" s="507">
        <v>1.1851309999999999</v>
      </c>
      <c r="DW26" s="507">
        <v>1.1892449999999999</v>
      </c>
      <c r="DX26" s="507">
        <v>1.8462189999999998</v>
      </c>
      <c r="DY26" s="507">
        <v>1.2442039999999999</v>
      </c>
      <c r="DZ26" s="507">
        <v>1.6514769999999999</v>
      </c>
      <c r="EA26" s="507">
        <v>1.7765849999999999</v>
      </c>
      <c r="EB26" s="503">
        <v>25.988854999999997</v>
      </c>
      <c r="EC26" s="530">
        <v>1.406218</v>
      </c>
      <c r="ED26" s="530">
        <v>1.944348</v>
      </c>
      <c r="EE26" s="530">
        <v>2.2739539999999998</v>
      </c>
      <c r="EF26" s="530">
        <v>2.2332380000000001</v>
      </c>
      <c r="EG26" s="530">
        <v>2.420741</v>
      </c>
      <c r="EH26" s="507">
        <v>3.2080629999999997</v>
      </c>
      <c r="EI26" s="507">
        <v>1.8537819999999998</v>
      </c>
      <c r="EJ26" s="507">
        <v>2.7399659999999999</v>
      </c>
      <c r="EK26" s="507">
        <v>1.9969869999999998</v>
      </c>
      <c r="EL26" s="507">
        <v>1.921284</v>
      </c>
      <c r="EM26" s="507">
        <v>2.287868</v>
      </c>
      <c r="EN26" s="507">
        <v>1.7024059999999996</v>
      </c>
      <c r="EO26" s="503">
        <v>33.242724000000003</v>
      </c>
      <c r="EP26" s="530">
        <v>1.1321299999999999</v>
      </c>
      <c r="EQ26" s="530">
        <v>1.962251</v>
      </c>
      <c r="ER26" s="530">
        <v>1.8398150000000002</v>
      </c>
      <c r="ES26" s="530">
        <v>2.5078290000000001</v>
      </c>
      <c r="ET26" s="530">
        <v>2.2307699999999997</v>
      </c>
      <c r="EU26" s="507">
        <v>2.1447579999999999</v>
      </c>
      <c r="EV26" s="507">
        <v>2.8074939999999997</v>
      </c>
      <c r="EW26" s="507">
        <v>8.1974400000000003</v>
      </c>
      <c r="EX26" s="507">
        <v>2.277911</v>
      </c>
      <c r="EY26" s="507">
        <v>2.137826</v>
      </c>
      <c r="EZ26" s="507">
        <v>3.9662519999999999</v>
      </c>
      <c r="FA26" s="507">
        <v>2.0382479999999998</v>
      </c>
      <c r="FB26" s="503">
        <v>33.401065999999993</v>
      </c>
      <c r="FC26" s="530">
        <v>2.1352889999999998</v>
      </c>
      <c r="FD26" s="530">
        <v>1.567569</v>
      </c>
      <c r="FE26" s="530">
        <v>2.4746329999999999</v>
      </c>
      <c r="FF26" s="530">
        <v>2.383543</v>
      </c>
      <c r="FG26" s="530">
        <v>3.7978969999999999</v>
      </c>
      <c r="FH26" s="507">
        <v>3.1658439999999994</v>
      </c>
      <c r="FI26" s="507">
        <v>2.3447450000000001</v>
      </c>
      <c r="FJ26" s="507">
        <v>1.605445</v>
      </c>
      <c r="FK26" s="507">
        <v>4.0857659999999996</v>
      </c>
      <c r="FL26" s="507">
        <v>2.8662389999999998</v>
      </c>
      <c r="FM26" s="507">
        <v>3.0021450000000001</v>
      </c>
      <c r="FN26" s="507">
        <v>3.9719509999999998</v>
      </c>
      <c r="FO26" s="503">
        <v>39.466635999999987</v>
      </c>
      <c r="FP26" s="530">
        <v>2.1433550000000001</v>
      </c>
      <c r="FQ26" s="530">
        <v>2.0176419999999999</v>
      </c>
      <c r="FR26" s="530">
        <v>2.1801779999999997</v>
      </c>
      <c r="FS26" s="530">
        <v>4.2385389999999994</v>
      </c>
      <c r="FT26" s="530">
        <v>6.162871</v>
      </c>
      <c r="FU26" s="507">
        <v>3.087666</v>
      </c>
      <c r="FV26" s="507">
        <v>2.9846689999999994</v>
      </c>
      <c r="FW26" s="507">
        <v>2.560543</v>
      </c>
      <c r="FX26" s="507">
        <v>3.232189</v>
      </c>
      <c r="FY26" s="507">
        <v>2.6120419999999998</v>
      </c>
      <c r="FZ26" s="507">
        <v>3.0038469999999999</v>
      </c>
      <c r="GA26" s="507">
        <v>5.2430949999999994</v>
      </c>
      <c r="GB26" s="503">
        <v>50.918772999999995</v>
      </c>
      <c r="GC26" s="501">
        <v>2.0445979999999997</v>
      </c>
      <c r="GD26" s="501">
        <v>2.5117759999999998</v>
      </c>
      <c r="GE26" s="502">
        <v>4.2095209999999996</v>
      </c>
      <c r="GF26" s="502">
        <v>3.5877119999999998</v>
      </c>
      <c r="GG26" s="502">
        <v>4.5479589999999996</v>
      </c>
      <c r="GH26" s="502">
        <v>3.6617979999999992</v>
      </c>
      <c r="GI26" s="502">
        <v>6.6893739999999999</v>
      </c>
      <c r="GJ26" s="502">
        <v>4.4025549999999996</v>
      </c>
      <c r="GK26" s="502">
        <v>5.5648859999999987</v>
      </c>
      <c r="GL26" s="502">
        <v>4.2985730000000002</v>
      </c>
      <c r="GM26" s="502">
        <v>4.5814750000000002</v>
      </c>
      <c r="GN26" s="502">
        <v>4.8185459999999996</v>
      </c>
    </row>
    <row r="27" spans="1:196" s="505" customFormat="1" ht="12.75" customHeight="1">
      <c r="A27" s="831" t="s">
        <v>3380</v>
      </c>
      <c r="B27" s="503">
        <v>0</v>
      </c>
      <c r="C27" s="530">
        <v>0</v>
      </c>
      <c r="D27" s="530">
        <v>0</v>
      </c>
      <c r="E27" s="530">
        <v>0</v>
      </c>
      <c r="F27" s="530">
        <v>0</v>
      </c>
      <c r="G27" s="530">
        <v>0</v>
      </c>
      <c r="H27" s="507">
        <v>0</v>
      </c>
      <c r="I27" s="507">
        <v>0</v>
      </c>
      <c r="J27" s="507">
        <v>0</v>
      </c>
      <c r="K27" s="507">
        <v>0</v>
      </c>
      <c r="L27" s="507">
        <v>0</v>
      </c>
      <c r="M27" s="507">
        <v>0</v>
      </c>
      <c r="N27" s="507">
        <v>0</v>
      </c>
      <c r="O27" s="503">
        <v>0.59507999999999894</v>
      </c>
      <c r="P27" s="530">
        <v>0</v>
      </c>
      <c r="Q27" s="530">
        <v>0</v>
      </c>
      <c r="R27" s="530">
        <v>0</v>
      </c>
      <c r="S27" s="530">
        <v>0</v>
      </c>
      <c r="T27" s="530">
        <v>0</v>
      </c>
      <c r="U27" s="507">
        <v>0</v>
      </c>
      <c r="V27" s="507">
        <v>7.9466666666666696E-3</v>
      </c>
      <c r="W27" s="507">
        <v>7.9466666666666696E-3</v>
      </c>
      <c r="X27" s="507">
        <v>7.9466666666666696E-3</v>
      </c>
      <c r="Y27" s="507">
        <v>0.19041333333333299</v>
      </c>
      <c r="Z27" s="507">
        <v>0.19041333333333299</v>
      </c>
      <c r="AA27" s="507">
        <v>0.19041333333333299</v>
      </c>
      <c r="AB27" s="503">
        <v>1.1756499999999992</v>
      </c>
      <c r="AC27" s="530">
        <v>0</v>
      </c>
      <c r="AD27" s="530">
        <v>0</v>
      </c>
      <c r="AE27" s="530">
        <v>0</v>
      </c>
      <c r="AF27" s="530">
        <v>8.0136666666666689E-2</v>
      </c>
      <c r="AG27" s="530">
        <v>8.0136666666666689E-2</v>
      </c>
      <c r="AH27" s="507">
        <v>8.0136666666666689E-2</v>
      </c>
      <c r="AI27" s="507">
        <v>0.236353333333333</v>
      </c>
      <c r="AJ27" s="507">
        <v>0.236353333333333</v>
      </c>
      <c r="AK27" s="507">
        <v>0.236353333333333</v>
      </c>
      <c r="AL27" s="507">
        <v>7.5393333333333312E-2</v>
      </c>
      <c r="AM27" s="507">
        <v>7.5393333333333312E-2</v>
      </c>
      <c r="AN27" s="507">
        <v>7.5393333333333312E-2</v>
      </c>
      <c r="AO27" s="503">
        <v>12.494949000000007</v>
      </c>
      <c r="AP27" s="530">
        <v>0.78304000000000007</v>
      </c>
      <c r="AQ27" s="530">
        <v>0.78304000000000007</v>
      </c>
      <c r="AR27" s="530">
        <v>0.78304000000000007</v>
      </c>
      <c r="AS27" s="530">
        <v>0.16058300000000003</v>
      </c>
      <c r="AT27" s="530">
        <v>0.16058300000000003</v>
      </c>
      <c r="AU27" s="507">
        <v>0.16058300000000003</v>
      </c>
      <c r="AV27" s="507">
        <v>2.4516166666666703</v>
      </c>
      <c r="AW27" s="507">
        <v>2.4516166666666703</v>
      </c>
      <c r="AX27" s="507">
        <v>2.4516166666666703</v>
      </c>
      <c r="AY27" s="507">
        <v>0.769743333333333</v>
      </c>
      <c r="AZ27" s="507">
        <v>0.769743333333333</v>
      </c>
      <c r="BA27" s="507">
        <v>0.769743333333333</v>
      </c>
      <c r="BB27" s="503">
        <v>4.1953099999999983</v>
      </c>
      <c r="BC27" s="530">
        <v>5.7573333333333296E-2</v>
      </c>
      <c r="BD27" s="530">
        <v>5.7573333333333296E-2</v>
      </c>
      <c r="BE27" s="530">
        <v>5.7573333333333296E-2</v>
      </c>
      <c r="BF27" s="530">
        <v>0.18883333333333302</v>
      </c>
      <c r="BG27" s="530">
        <v>0.18883333333333302</v>
      </c>
      <c r="BH27" s="507">
        <v>0.18883333333333302</v>
      </c>
      <c r="BI27" s="507">
        <v>0.25783666666666699</v>
      </c>
      <c r="BJ27" s="507">
        <v>0.25783666666666699</v>
      </c>
      <c r="BK27" s="507">
        <v>0.25783666666666699</v>
      </c>
      <c r="BL27" s="507">
        <v>0.89419333333333295</v>
      </c>
      <c r="BM27" s="507">
        <v>0.89419333333333295</v>
      </c>
      <c r="BN27" s="507">
        <v>0.89419333333333295</v>
      </c>
      <c r="BO27" s="503">
        <v>4.8828420000000001</v>
      </c>
      <c r="BP27" s="530">
        <v>0.22987666666666701</v>
      </c>
      <c r="BQ27" s="530">
        <v>0.22987666666666701</v>
      </c>
      <c r="BR27" s="530">
        <v>0.22987666666666701</v>
      </c>
      <c r="BS27" s="530">
        <v>0.398573333333333</v>
      </c>
      <c r="BT27" s="530">
        <v>0.398573333333333</v>
      </c>
      <c r="BU27" s="507">
        <v>0.398573333333333</v>
      </c>
      <c r="BV27" s="507">
        <v>0.42568666666666699</v>
      </c>
      <c r="BW27" s="507">
        <v>0.42568666666666699</v>
      </c>
      <c r="BX27" s="507">
        <v>0.42568666666666699</v>
      </c>
      <c r="BY27" s="507">
        <v>0.57347733333333295</v>
      </c>
      <c r="BZ27" s="507">
        <v>0.57347733333333295</v>
      </c>
      <c r="CA27" s="507">
        <v>0.57347733333333295</v>
      </c>
      <c r="CB27" s="503">
        <v>2.1031949999999968</v>
      </c>
      <c r="CC27" s="530">
        <v>0.163421333333333</v>
      </c>
      <c r="CD27" s="530">
        <v>0.163421333333333</v>
      </c>
      <c r="CE27" s="530">
        <v>0.163421333333333</v>
      </c>
      <c r="CF27" s="530">
        <v>0.12752833333333299</v>
      </c>
      <c r="CG27" s="530">
        <v>0.12752833333333299</v>
      </c>
      <c r="CH27" s="507">
        <v>0.12752833333333299</v>
      </c>
      <c r="CI27" s="507">
        <v>0.23412733333333299</v>
      </c>
      <c r="CJ27" s="507">
        <v>0.23412733333333299</v>
      </c>
      <c r="CK27" s="507">
        <v>0.23412733333333299</v>
      </c>
      <c r="CL27" s="507">
        <v>0.17598800000000003</v>
      </c>
      <c r="CM27" s="507">
        <v>0.17598800000000003</v>
      </c>
      <c r="CN27" s="507">
        <v>0.17598800000000003</v>
      </c>
      <c r="CO27" s="503">
        <v>3.1335769999999994</v>
      </c>
      <c r="CP27" s="530">
        <v>8.1717999999999999E-2</v>
      </c>
      <c r="CQ27" s="530">
        <v>3.5839999999999999E-3</v>
      </c>
      <c r="CR27" s="530">
        <v>2.6799E-2</v>
      </c>
      <c r="CS27" s="530">
        <v>0.10380099999999999</v>
      </c>
      <c r="CT27" s="530">
        <v>0.16896899999999998</v>
      </c>
      <c r="CU27" s="507">
        <v>1.9115199999999999</v>
      </c>
      <c r="CV27" s="507">
        <v>3.9769999999999996E-3</v>
      </c>
      <c r="CW27" s="507">
        <v>0.41271500000000005</v>
      </c>
      <c r="CX27" s="507">
        <v>0.24487099999999998</v>
      </c>
      <c r="CY27" s="507">
        <v>6.946999999999999E-2</v>
      </c>
      <c r="CZ27" s="507">
        <v>8.9631999999999989E-2</v>
      </c>
      <c r="DA27" s="507">
        <v>1.6521000000000001E-2</v>
      </c>
      <c r="DB27" s="503">
        <v>1.2373640000000001</v>
      </c>
      <c r="DC27" s="530">
        <v>1.4726999999999999E-2</v>
      </c>
      <c r="DD27" s="530">
        <v>0.13381799999999999</v>
      </c>
      <c r="DE27" s="530">
        <v>0.31780700000000001</v>
      </c>
      <c r="DF27" s="530">
        <v>1.5608E-2</v>
      </c>
      <c r="DG27" s="530">
        <v>5.5688999999999995E-2</v>
      </c>
      <c r="DH27" s="507">
        <v>2.247E-2</v>
      </c>
      <c r="DI27" s="507">
        <v>5.7994999999999998E-2</v>
      </c>
      <c r="DJ27" s="507">
        <v>4.2875999999999997E-2</v>
      </c>
      <c r="DK27" s="507">
        <v>7.8663999999999998E-2</v>
      </c>
      <c r="DL27" s="507">
        <v>3.0786999999999998E-2</v>
      </c>
      <c r="DM27" s="507">
        <v>0.149808</v>
      </c>
      <c r="DN27" s="507">
        <v>0.31711499999999998</v>
      </c>
      <c r="DO27" s="503">
        <v>3.5426740000000003</v>
      </c>
      <c r="DP27" s="530">
        <v>6.4066999999999999E-2</v>
      </c>
      <c r="DQ27" s="530">
        <v>0.10062299999999999</v>
      </c>
      <c r="DR27" s="530">
        <v>6.8751999999999994E-2</v>
      </c>
      <c r="DS27" s="530">
        <v>0.126828</v>
      </c>
      <c r="DT27" s="530">
        <v>3.1833E-2</v>
      </c>
      <c r="DU27" s="507">
        <v>0.13896500000000001</v>
      </c>
      <c r="DV27" s="507">
        <v>0.103742</v>
      </c>
      <c r="DW27" s="507">
        <v>0.305062</v>
      </c>
      <c r="DX27" s="507">
        <v>0.45289099999999999</v>
      </c>
      <c r="DY27" s="507">
        <v>1.39727</v>
      </c>
      <c r="DZ27" s="507">
        <v>0.60146699999999997</v>
      </c>
      <c r="EA27" s="507">
        <v>0.151174</v>
      </c>
      <c r="EB27" s="503">
        <v>2.4751180000000002</v>
      </c>
      <c r="EC27" s="530">
        <v>1.9539000000000001E-2</v>
      </c>
      <c r="ED27" s="530">
        <v>5.6767999999999999E-2</v>
      </c>
      <c r="EE27" s="530">
        <v>0.67249099999999995</v>
      </c>
      <c r="EF27" s="530">
        <v>5.7449E-2</v>
      </c>
      <c r="EG27" s="530">
        <v>8.8376999999999997E-2</v>
      </c>
      <c r="EH27" s="507">
        <v>0.67501199999999995</v>
      </c>
      <c r="EI27" s="507">
        <v>0.50738499999999997</v>
      </c>
      <c r="EJ27" s="507">
        <v>0.12747800000000001</v>
      </c>
      <c r="EK27" s="507">
        <v>6.2038999999999997E-2</v>
      </c>
      <c r="EL27" s="507">
        <v>5.7494999999999991E-2</v>
      </c>
      <c r="EM27" s="507">
        <v>5.9895999999999991E-2</v>
      </c>
      <c r="EN27" s="507">
        <v>9.1189000000000006E-2</v>
      </c>
      <c r="EO27" s="503">
        <v>2.9437999999999995</v>
      </c>
      <c r="EP27" s="530">
        <v>0.14930599999999999</v>
      </c>
      <c r="EQ27" s="530">
        <v>0.10323299999999999</v>
      </c>
      <c r="ER27" s="530">
        <v>0.36114499999999999</v>
      </c>
      <c r="ES27" s="530">
        <v>0.26008199999999998</v>
      </c>
      <c r="ET27" s="530">
        <v>0.18847999999999998</v>
      </c>
      <c r="EU27" s="507">
        <v>0.21349199999999999</v>
      </c>
      <c r="EV27" s="507">
        <v>0.165742</v>
      </c>
      <c r="EW27" s="507">
        <v>4.3448999999999988E-2</v>
      </c>
      <c r="EX27" s="507">
        <v>0.100908</v>
      </c>
      <c r="EY27" s="507">
        <v>0.14762400000000001</v>
      </c>
      <c r="EZ27" s="507">
        <v>0.47636599999999996</v>
      </c>
      <c r="FA27" s="507">
        <v>0.73397299999999999</v>
      </c>
      <c r="FB27" s="503">
        <v>4.3680189999999994</v>
      </c>
      <c r="FC27" s="530">
        <v>0.11646200000000001</v>
      </c>
      <c r="FD27" s="530">
        <v>6.7618999999999999E-2</v>
      </c>
      <c r="FE27" s="530">
        <v>1.570891</v>
      </c>
      <c r="FF27" s="530">
        <v>0.24392</v>
      </c>
      <c r="FG27" s="530">
        <v>0.11261199999999999</v>
      </c>
      <c r="FH27" s="507">
        <v>6.2619999999999995E-2</v>
      </c>
      <c r="FI27" s="507">
        <v>1.353532</v>
      </c>
      <c r="FJ27" s="507">
        <v>0.30612699999999998</v>
      </c>
      <c r="FK27" s="507">
        <v>0.30182300000000001</v>
      </c>
      <c r="FL27" s="507">
        <v>5.3092999999999994E-2</v>
      </c>
      <c r="FM27" s="507">
        <v>3.6413999999999995E-2</v>
      </c>
      <c r="FN27" s="507">
        <v>0.14290600000000001</v>
      </c>
      <c r="FO27" s="503">
        <v>6.4978799999999994</v>
      </c>
      <c r="FP27" s="530">
        <v>0.15254499999999999</v>
      </c>
      <c r="FQ27" s="530">
        <v>0.86080299999999998</v>
      </c>
      <c r="FR27" s="530">
        <v>0.175015</v>
      </c>
      <c r="FS27" s="530">
        <v>0.21773399999999998</v>
      </c>
      <c r="FT27" s="530">
        <v>0.73822599999999994</v>
      </c>
      <c r="FU27" s="507">
        <v>0.24839099999999997</v>
      </c>
      <c r="FV27" s="507">
        <v>0.609012</v>
      </c>
      <c r="FW27" s="507">
        <v>0.395984</v>
      </c>
      <c r="FX27" s="507">
        <v>0.79532899999999995</v>
      </c>
      <c r="FY27" s="507">
        <v>0.435865</v>
      </c>
      <c r="FZ27" s="507">
        <v>0.49390299999999998</v>
      </c>
      <c r="GA27" s="507">
        <v>1.3750729999999998</v>
      </c>
      <c r="GB27" s="503">
        <v>12.452250999999997</v>
      </c>
      <c r="GC27" s="501">
        <v>1.877464</v>
      </c>
      <c r="GD27" s="501">
        <v>0.15560000000000002</v>
      </c>
      <c r="GE27" s="502">
        <v>0.651451</v>
      </c>
      <c r="GF27" s="502">
        <v>2.6433610000000001</v>
      </c>
      <c r="GG27" s="502">
        <v>0.47772499999999996</v>
      </c>
      <c r="GH27" s="502">
        <v>0.59228899999999995</v>
      </c>
      <c r="GI27" s="502">
        <v>0.44529299999999999</v>
      </c>
      <c r="GJ27" s="502">
        <v>1.8430549999999999</v>
      </c>
      <c r="GK27" s="502">
        <v>1.4088809999999998</v>
      </c>
      <c r="GL27" s="502">
        <v>0.34962300000000002</v>
      </c>
      <c r="GM27" s="502">
        <v>1.0202229999999999</v>
      </c>
      <c r="GN27" s="502">
        <v>0.987286</v>
      </c>
    </row>
    <row r="28" spans="1:196" s="505" customFormat="1" ht="12.75" customHeight="1">
      <c r="A28" s="831" t="s">
        <v>3387</v>
      </c>
      <c r="B28" s="503">
        <v>0</v>
      </c>
      <c r="C28" s="530">
        <v>0</v>
      </c>
      <c r="D28" s="530">
        <v>0</v>
      </c>
      <c r="E28" s="530">
        <v>0</v>
      </c>
      <c r="F28" s="530">
        <v>0</v>
      </c>
      <c r="G28" s="530">
        <v>0</v>
      </c>
      <c r="H28" s="507">
        <v>0</v>
      </c>
      <c r="I28" s="507">
        <v>0</v>
      </c>
      <c r="J28" s="507">
        <v>0</v>
      </c>
      <c r="K28" s="507">
        <v>0</v>
      </c>
      <c r="L28" s="507">
        <v>0</v>
      </c>
      <c r="M28" s="507">
        <v>0</v>
      </c>
      <c r="N28" s="507">
        <v>0</v>
      </c>
      <c r="O28" s="503">
        <v>3.3244300000000098</v>
      </c>
      <c r="P28" s="530">
        <v>0</v>
      </c>
      <c r="Q28" s="530">
        <v>0</v>
      </c>
      <c r="R28" s="530">
        <v>0</v>
      </c>
      <c r="S28" s="530">
        <v>0</v>
      </c>
      <c r="T28" s="530">
        <v>0</v>
      </c>
      <c r="U28" s="507">
        <v>0</v>
      </c>
      <c r="V28" s="507">
        <v>-3.3333333333333299E-6</v>
      </c>
      <c r="W28" s="507">
        <v>-3.3333333333333299E-6</v>
      </c>
      <c r="X28" s="507">
        <v>-3.3333333333333299E-6</v>
      </c>
      <c r="Y28" s="507">
        <v>1.1081466666666699</v>
      </c>
      <c r="Z28" s="507">
        <v>1.1081466666666699</v>
      </c>
      <c r="AA28" s="507">
        <v>1.1081466666666699</v>
      </c>
      <c r="AB28" s="503">
        <v>2.5083499999999987</v>
      </c>
      <c r="AC28" s="530">
        <v>1.95033333333333E-2</v>
      </c>
      <c r="AD28" s="530">
        <v>1.95033333333333E-2</v>
      </c>
      <c r="AE28" s="530">
        <v>1.95033333333333E-2</v>
      </c>
      <c r="AF28" s="530">
        <v>0.209586666666667</v>
      </c>
      <c r="AG28" s="530">
        <v>0.209586666666667</v>
      </c>
      <c r="AH28" s="507">
        <v>0.209586666666667</v>
      </c>
      <c r="AI28" s="507">
        <v>0.18347333333333299</v>
      </c>
      <c r="AJ28" s="507">
        <v>0.18347333333333299</v>
      </c>
      <c r="AK28" s="507">
        <v>0.18347333333333299</v>
      </c>
      <c r="AL28" s="507">
        <v>0.423553333333333</v>
      </c>
      <c r="AM28" s="507">
        <v>0.423553333333333</v>
      </c>
      <c r="AN28" s="507">
        <v>0.423553333333333</v>
      </c>
      <c r="AO28" s="503">
        <v>5.1385049999999968</v>
      </c>
      <c r="AP28" s="530">
        <v>0.97595333333333301</v>
      </c>
      <c r="AQ28" s="530">
        <v>0.97595333333333301</v>
      </c>
      <c r="AR28" s="530">
        <v>0.97595333333333301</v>
      </c>
      <c r="AS28" s="530">
        <v>7.047833333333331E-2</v>
      </c>
      <c r="AT28" s="530">
        <v>7.047833333333331E-2</v>
      </c>
      <c r="AU28" s="507">
        <v>7.047833333333331E-2</v>
      </c>
      <c r="AV28" s="507">
        <v>0.49791999999999992</v>
      </c>
      <c r="AW28" s="507">
        <v>0.49791999999999992</v>
      </c>
      <c r="AX28" s="507">
        <v>0.49791999999999992</v>
      </c>
      <c r="AY28" s="507">
        <v>0.16848333333333301</v>
      </c>
      <c r="AZ28" s="507">
        <v>0.16848333333333301</v>
      </c>
      <c r="BA28" s="507">
        <v>0.16848333333333301</v>
      </c>
      <c r="BB28" s="503">
        <v>5.3109639999999994</v>
      </c>
      <c r="BC28" s="530">
        <v>0.21179000000000003</v>
      </c>
      <c r="BD28" s="530">
        <v>0.21179000000000003</v>
      </c>
      <c r="BE28" s="530">
        <v>0.21179000000000003</v>
      </c>
      <c r="BF28" s="530">
        <v>6.4182000000000003E-2</v>
      </c>
      <c r="BG28" s="530">
        <v>6.4182000000000003E-2</v>
      </c>
      <c r="BH28" s="507">
        <v>6.4182000000000003E-2</v>
      </c>
      <c r="BI28" s="507">
        <v>1.1602699999999999</v>
      </c>
      <c r="BJ28" s="507">
        <v>1.1602699999999999</v>
      </c>
      <c r="BK28" s="507">
        <v>1.1602699999999999</v>
      </c>
      <c r="BL28" s="507">
        <v>0.33407933333333306</v>
      </c>
      <c r="BM28" s="507">
        <v>0.33407933333333306</v>
      </c>
      <c r="BN28" s="507">
        <v>0.33407933333333306</v>
      </c>
      <c r="BO28" s="503">
        <v>26.268981000000018</v>
      </c>
      <c r="BP28" s="530">
        <v>0.75417666666666705</v>
      </c>
      <c r="BQ28" s="530">
        <v>0.75417666666666705</v>
      </c>
      <c r="BR28" s="530">
        <v>0.75417666666666705</v>
      </c>
      <c r="BS28" s="530">
        <v>3.0982699999999999</v>
      </c>
      <c r="BT28" s="530">
        <v>3.0982699999999999</v>
      </c>
      <c r="BU28" s="507">
        <v>3.0982699999999999</v>
      </c>
      <c r="BV28" s="507">
        <v>2.0583666666666702</v>
      </c>
      <c r="BW28" s="507">
        <v>2.0583666666666702</v>
      </c>
      <c r="BX28" s="507">
        <v>2.0583666666666702</v>
      </c>
      <c r="BY28" s="507">
        <v>2.8455136666666703</v>
      </c>
      <c r="BZ28" s="507">
        <v>2.8455136666666703</v>
      </c>
      <c r="CA28" s="507">
        <v>2.8455136666666703</v>
      </c>
      <c r="CB28" s="503">
        <v>27.140621999999986</v>
      </c>
      <c r="CC28" s="530">
        <v>2.1474483333333296</v>
      </c>
      <c r="CD28" s="530">
        <v>2.1474483333333296</v>
      </c>
      <c r="CE28" s="530">
        <v>2.1474483333333296</v>
      </c>
      <c r="CF28" s="530">
        <v>4.3903159999999994</v>
      </c>
      <c r="CG28" s="530">
        <v>4.3903159999999994</v>
      </c>
      <c r="CH28" s="507">
        <v>4.3903159999999994</v>
      </c>
      <c r="CI28" s="507">
        <v>2.00143466666667</v>
      </c>
      <c r="CJ28" s="507">
        <v>2.00143466666667</v>
      </c>
      <c r="CK28" s="507">
        <v>2.00143466666667</v>
      </c>
      <c r="CL28" s="507">
        <v>0.50767499999999999</v>
      </c>
      <c r="CM28" s="507">
        <v>0.50767499999999999</v>
      </c>
      <c r="CN28" s="507">
        <v>0.50767499999999999</v>
      </c>
      <c r="CO28" s="503">
        <v>6.8330979999999997</v>
      </c>
      <c r="CP28" s="530">
        <v>0.448324</v>
      </c>
      <c r="CQ28" s="530">
        <v>0.17355899999999999</v>
      </c>
      <c r="CR28" s="530">
        <v>0.239728</v>
      </c>
      <c r="CS28" s="530">
        <v>0.54333500000000001</v>
      </c>
      <c r="CT28" s="530">
        <v>0.89444199999999996</v>
      </c>
      <c r="CU28" s="507">
        <v>0.84779899999999997</v>
      </c>
      <c r="CV28" s="507">
        <v>1.134663</v>
      </c>
      <c r="CW28" s="507">
        <v>0.36932599999999999</v>
      </c>
      <c r="CX28" s="507">
        <v>0.89861799999999992</v>
      </c>
      <c r="CY28" s="507">
        <v>0.28406599999999999</v>
      </c>
      <c r="CZ28" s="507">
        <v>0.44064399999999998</v>
      </c>
      <c r="DA28" s="507">
        <v>0.55859399999999992</v>
      </c>
      <c r="DB28" s="503">
        <v>7.8198499999999997</v>
      </c>
      <c r="DC28" s="530">
        <v>0.41119600000000001</v>
      </c>
      <c r="DD28" s="530">
        <v>0.11823800000000001</v>
      </c>
      <c r="DE28" s="530">
        <v>0.77237</v>
      </c>
      <c r="DF28" s="530">
        <v>0.99122999999999994</v>
      </c>
      <c r="DG28" s="530">
        <v>0.643293</v>
      </c>
      <c r="DH28" s="507">
        <v>0.75269599999999992</v>
      </c>
      <c r="DI28" s="507">
        <v>1.197276</v>
      </c>
      <c r="DJ28" s="507">
        <v>0.62015399999999998</v>
      </c>
      <c r="DK28" s="507">
        <v>0.71517900000000001</v>
      </c>
      <c r="DL28" s="507">
        <v>0.933809</v>
      </c>
      <c r="DM28" s="507">
        <v>0.26951900000000001</v>
      </c>
      <c r="DN28" s="507">
        <v>0.39488999999999996</v>
      </c>
      <c r="DO28" s="503">
        <v>6.9625899999999996</v>
      </c>
      <c r="DP28" s="530">
        <v>0.31374199999999997</v>
      </c>
      <c r="DQ28" s="530">
        <v>0.50591200000000003</v>
      </c>
      <c r="DR28" s="530">
        <v>0.59719599999999995</v>
      </c>
      <c r="DS28" s="530">
        <v>0.56247499999999995</v>
      </c>
      <c r="DT28" s="530">
        <v>1.1328829999999999</v>
      </c>
      <c r="DU28" s="507">
        <v>0.76555499999999999</v>
      </c>
      <c r="DV28" s="507">
        <v>0.43503599999999998</v>
      </c>
      <c r="DW28" s="507">
        <v>0.51288800000000001</v>
      </c>
      <c r="DX28" s="507">
        <v>0.51319499999999996</v>
      </c>
      <c r="DY28" s="507">
        <v>0.35563600000000001</v>
      </c>
      <c r="DZ28" s="507">
        <v>0.25250299999999998</v>
      </c>
      <c r="EA28" s="507">
        <v>1.0155689999999999</v>
      </c>
      <c r="EB28" s="503">
        <v>11.674941</v>
      </c>
      <c r="EC28" s="530">
        <v>0.61233499999999996</v>
      </c>
      <c r="ED28" s="530">
        <v>0.28983199999999998</v>
      </c>
      <c r="EE28" s="530">
        <v>1.002834</v>
      </c>
      <c r="EF28" s="530">
        <v>1.8063159999999998</v>
      </c>
      <c r="EG28" s="530">
        <v>0.60914499999999994</v>
      </c>
      <c r="EH28" s="507">
        <v>0.56867199999999996</v>
      </c>
      <c r="EI28" s="507">
        <v>1.120171</v>
      </c>
      <c r="EJ28" s="507">
        <v>1.2004439999999998</v>
      </c>
      <c r="EK28" s="507">
        <v>0.77849400000000002</v>
      </c>
      <c r="EL28" s="507">
        <v>2.2438089999999997</v>
      </c>
      <c r="EM28" s="507">
        <v>0.87259500000000001</v>
      </c>
      <c r="EN28" s="507">
        <v>0.57029399999999997</v>
      </c>
      <c r="EO28" s="503">
        <v>25.070251999999996</v>
      </c>
      <c r="EP28" s="530">
        <v>0.34727399999999997</v>
      </c>
      <c r="EQ28" s="530">
        <v>0.42327900000000002</v>
      </c>
      <c r="ER28" s="530">
        <v>2.0679210000000001</v>
      </c>
      <c r="ES28" s="530">
        <v>3.1252389999999997</v>
      </c>
      <c r="ET28" s="530">
        <v>0.72546299999999997</v>
      </c>
      <c r="EU28" s="507">
        <v>2.0391079999999997</v>
      </c>
      <c r="EV28" s="507">
        <v>2.6179250000000001</v>
      </c>
      <c r="EW28" s="507">
        <v>3.751506</v>
      </c>
      <c r="EX28" s="507">
        <v>4.8599399999999999</v>
      </c>
      <c r="EY28" s="507">
        <v>0.58127499999999999</v>
      </c>
      <c r="EZ28" s="507">
        <v>3.1258089999999998</v>
      </c>
      <c r="FA28" s="507">
        <v>1.405513</v>
      </c>
      <c r="FB28" s="503">
        <v>27.804521999999999</v>
      </c>
      <c r="FC28" s="530">
        <v>1.619246</v>
      </c>
      <c r="FD28" s="530">
        <v>3.3367050000000003</v>
      </c>
      <c r="FE28" s="530">
        <v>1.7308249999999998</v>
      </c>
      <c r="FF28" s="530">
        <v>1.7732409999999998</v>
      </c>
      <c r="FG28" s="530">
        <v>2.2339579999999999</v>
      </c>
      <c r="FH28" s="507">
        <v>2.3744099999999997</v>
      </c>
      <c r="FI28" s="507">
        <v>2.4241489999999999</v>
      </c>
      <c r="FJ28" s="507">
        <v>3.051024</v>
      </c>
      <c r="FK28" s="507">
        <v>2.6001620000000001</v>
      </c>
      <c r="FL28" s="507">
        <v>1.7048219999999998</v>
      </c>
      <c r="FM28" s="507">
        <v>2.8576299999999999</v>
      </c>
      <c r="FN28" s="507">
        <v>2.0983499999999999</v>
      </c>
      <c r="FO28" s="503">
        <v>29.064817000000001</v>
      </c>
      <c r="FP28" s="530">
        <v>2.1529530000000001</v>
      </c>
      <c r="FQ28" s="530">
        <v>1.6742779999999999</v>
      </c>
      <c r="FR28" s="530">
        <v>3.2623319999999993</v>
      </c>
      <c r="FS28" s="530">
        <v>3.1638649999999999</v>
      </c>
      <c r="FT28" s="530">
        <v>2.018688</v>
      </c>
      <c r="FU28" s="507">
        <v>3.6167929999999999</v>
      </c>
      <c r="FV28" s="507">
        <v>2.1203699999999999</v>
      </c>
      <c r="FW28" s="507">
        <v>3.818149</v>
      </c>
      <c r="FX28" s="507">
        <v>2.3882689999999998</v>
      </c>
      <c r="FY28" s="507">
        <v>1.039847</v>
      </c>
      <c r="FZ28" s="507">
        <v>0.68474699999999999</v>
      </c>
      <c r="GA28" s="507">
        <v>3.1245260000000004</v>
      </c>
      <c r="GB28" s="503">
        <v>39.058400999999989</v>
      </c>
      <c r="GC28" s="501">
        <v>1.1161079999999999</v>
      </c>
      <c r="GD28" s="501">
        <v>3.4649429999999999</v>
      </c>
      <c r="GE28" s="502">
        <v>1.156757</v>
      </c>
      <c r="GF28" s="502">
        <v>3.855693</v>
      </c>
      <c r="GG28" s="502">
        <v>2.7370959999999998</v>
      </c>
      <c r="GH28" s="502">
        <v>5.6713369999999994</v>
      </c>
      <c r="GI28" s="502">
        <v>3.9115569999999997</v>
      </c>
      <c r="GJ28" s="502">
        <v>3.7946240000000002</v>
      </c>
      <c r="GK28" s="502">
        <v>3.3588930000000001</v>
      </c>
      <c r="GL28" s="502">
        <v>3.7410559999999999</v>
      </c>
      <c r="GM28" s="502">
        <v>1.8156840000000001</v>
      </c>
      <c r="GN28" s="502">
        <v>4.434653</v>
      </c>
    </row>
    <row r="29" spans="1:196" s="505" customFormat="1" ht="12.75" customHeight="1">
      <c r="A29" s="831" t="s">
        <v>3388</v>
      </c>
      <c r="B29" s="503">
        <v>0</v>
      </c>
      <c r="C29" s="530">
        <v>0</v>
      </c>
      <c r="D29" s="530">
        <v>0</v>
      </c>
      <c r="E29" s="530">
        <v>0</v>
      </c>
      <c r="F29" s="530">
        <v>0</v>
      </c>
      <c r="G29" s="530">
        <v>0</v>
      </c>
      <c r="H29" s="507">
        <v>0</v>
      </c>
      <c r="I29" s="507">
        <v>0</v>
      </c>
      <c r="J29" s="507">
        <v>0</v>
      </c>
      <c r="K29" s="507">
        <v>0</v>
      </c>
      <c r="L29" s="507">
        <v>0</v>
      </c>
      <c r="M29" s="507">
        <v>0</v>
      </c>
      <c r="N29" s="507">
        <v>0</v>
      </c>
      <c r="O29" s="503">
        <v>0.9597</v>
      </c>
      <c r="P29" s="530">
        <v>0</v>
      </c>
      <c r="Q29" s="530">
        <v>0</v>
      </c>
      <c r="R29" s="530">
        <v>0</v>
      </c>
      <c r="S29" s="530">
        <v>0</v>
      </c>
      <c r="T29" s="530">
        <v>0</v>
      </c>
      <c r="U29" s="507">
        <v>0</v>
      </c>
      <c r="V29" s="507">
        <v>0.31990000000000002</v>
      </c>
      <c r="W29" s="507">
        <v>0.31990000000000002</v>
      </c>
      <c r="X29" s="507">
        <v>0.31990000000000002</v>
      </c>
      <c r="Y29" s="507">
        <v>0</v>
      </c>
      <c r="Z29" s="507">
        <v>0</v>
      </c>
      <c r="AA29" s="507">
        <v>0</v>
      </c>
      <c r="AB29" s="503">
        <v>1.5064699999999989</v>
      </c>
      <c r="AC29" s="530">
        <v>4.8799999999999998E-3</v>
      </c>
      <c r="AD29" s="530">
        <v>4.8799999999999998E-3</v>
      </c>
      <c r="AE29" s="530">
        <v>4.8799999999999998E-3</v>
      </c>
      <c r="AF29" s="530">
        <v>3.3026666666666697E-2</v>
      </c>
      <c r="AG29" s="530">
        <v>3.3026666666666697E-2</v>
      </c>
      <c r="AH29" s="507">
        <v>3.3026666666666697E-2</v>
      </c>
      <c r="AI29" s="507">
        <v>0.37813333333333299</v>
      </c>
      <c r="AJ29" s="507">
        <v>0.37813333333333299</v>
      </c>
      <c r="AK29" s="507">
        <v>0.37813333333333299</v>
      </c>
      <c r="AL29" s="507">
        <v>8.6116666666666675E-2</v>
      </c>
      <c r="AM29" s="507">
        <v>8.6116666666666675E-2</v>
      </c>
      <c r="AN29" s="507">
        <v>8.6116666666666675E-2</v>
      </c>
      <c r="AO29" s="503">
        <v>3.4154899999999975</v>
      </c>
      <c r="AP29" s="530">
        <v>0.20451333333333299</v>
      </c>
      <c r="AQ29" s="530">
        <v>0.20451333333333299</v>
      </c>
      <c r="AR29" s="530">
        <v>0.20451333333333299</v>
      </c>
      <c r="AS29" s="530">
        <v>0.32280666666666702</v>
      </c>
      <c r="AT29" s="530">
        <v>0.32280666666666702</v>
      </c>
      <c r="AU29" s="507">
        <v>0.32280666666666702</v>
      </c>
      <c r="AV29" s="507">
        <v>0.30897333333333299</v>
      </c>
      <c r="AW29" s="507">
        <v>0.30897333333333299</v>
      </c>
      <c r="AX29" s="507">
        <v>0.30897333333333299</v>
      </c>
      <c r="AY29" s="507">
        <v>0.30220333333333299</v>
      </c>
      <c r="AZ29" s="507">
        <v>0.30220333333333299</v>
      </c>
      <c r="BA29" s="507">
        <v>0.30220333333333299</v>
      </c>
      <c r="BB29" s="503">
        <v>3.1439369999999975</v>
      </c>
      <c r="BC29" s="530">
        <v>0.13703333333333301</v>
      </c>
      <c r="BD29" s="530">
        <v>0.13703333333333301</v>
      </c>
      <c r="BE29" s="530">
        <v>0.13703333333333301</v>
      </c>
      <c r="BF29" s="530">
        <v>0.167628</v>
      </c>
      <c r="BG29" s="530">
        <v>0.167628</v>
      </c>
      <c r="BH29" s="507">
        <v>0.167628</v>
      </c>
      <c r="BI29" s="507">
        <v>0.30767333333333302</v>
      </c>
      <c r="BJ29" s="507">
        <v>0.30767333333333302</v>
      </c>
      <c r="BK29" s="507">
        <v>0.30767333333333302</v>
      </c>
      <c r="BL29" s="507">
        <v>0.43564433333333308</v>
      </c>
      <c r="BM29" s="507">
        <v>0.43564433333333308</v>
      </c>
      <c r="BN29" s="507">
        <v>0.43564433333333308</v>
      </c>
      <c r="BO29" s="503">
        <v>6.1666349999999994</v>
      </c>
      <c r="BP29" s="530">
        <v>0.15460200000000002</v>
      </c>
      <c r="BQ29" s="530">
        <v>0.15460200000000002</v>
      </c>
      <c r="BR29" s="530">
        <v>0.15460200000000002</v>
      </c>
      <c r="BS29" s="530">
        <v>0.64290399999999992</v>
      </c>
      <c r="BT29" s="530">
        <v>0.64290399999999992</v>
      </c>
      <c r="BU29" s="507">
        <v>0.64290399999999992</v>
      </c>
      <c r="BV29" s="507">
        <v>0.67979000000000012</v>
      </c>
      <c r="BW29" s="507">
        <v>0.67979000000000012</v>
      </c>
      <c r="BX29" s="507">
        <v>0.67979000000000012</v>
      </c>
      <c r="BY29" s="507">
        <v>0.57824900000000001</v>
      </c>
      <c r="BZ29" s="507">
        <v>0.57824900000000001</v>
      </c>
      <c r="CA29" s="507">
        <v>0.57824900000000001</v>
      </c>
      <c r="CB29" s="503">
        <v>5.515873</v>
      </c>
      <c r="CC29" s="530">
        <v>0.51317933333333299</v>
      </c>
      <c r="CD29" s="530">
        <v>0.51317933333333299</v>
      </c>
      <c r="CE29" s="530">
        <v>0.51317933333333299</v>
      </c>
      <c r="CF29" s="530">
        <v>0.40217833333333303</v>
      </c>
      <c r="CG29" s="530">
        <v>0.40217833333333303</v>
      </c>
      <c r="CH29" s="507">
        <v>0.40217833333333303</v>
      </c>
      <c r="CI29" s="507">
        <v>0.34472866666666702</v>
      </c>
      <c r="CJ29" s="507">
        <v>0.34472866666666702</v>
      </c>
      <c r="CK29" s="507">
        <v>0.34472866666666702</v>
      </c>
      <c r="CL29" s="507">
        <v>0.57853800000000011</v>
      </c>
      <c r="CM29" s="507">
        <v>0.57853800000000011</v>
      </c>
      <c r="CN29" s="507">
        <v>0.57853800000000011</v>
      </c>
      <c r="CO29" s="503">
        <v>4.772176</v>
      </c>
      <c r="CP29" s="530">
        <v>1.293825</v>
      </c>
      <c r="CQ29" s="530">
        <v>0.29157699999999998</v>
      </c>
      <c r="CR29" s="530">
        <v>0.28737599999999996</v>
      </c>
      <c r="CS29" s="530">
        <v>0.37211800000000006</v>
      </c>
      <c r="CT29" s="530">
        <v>0.16404199999999999</v>
      </c>
      <c r="CU29" s="507">
        <v>0.34850700000000001</v>
      </c>
      <c r="CV29" s="507">
        <v>0.23795200000000002</v>
      </c>
      <c r="CW29" s="507">
        <v>0.14113699999999998</v>
      </c>
      <c r="CX29" s="507">
        <v>0.12942799999999999</v>
      </c>
      <c r="CY29" s="507">
        <v>0.207482</v>
      </c>
      <c r="CZ29" s="507">
        <v>0.40116099999999993</v>
      </c>
      <c r="DA29" s="507">
        <v>0.8975709999999999</v>
      </c>
      <c r="DB29" s="503">
        <v>3.9619769999999996</v>
      </c>
      <c r="DC29" s="530">
        <v>0.122684</v>
      </c>
      <c r="DD29" s="530">
        <v>0.61456999999999995</v>
      </c>
      <c r="DE29" s="530">
        <v>9.3357999999999997E-2</v>
      </c>
      <c r="DF29" s="530">
        <v>6.200399999999999E-2</v>
      </c>
      <c r="DG29" s="530">
        <v>1.0504599999999999</v>
      </c>
      <c r="DH29" s="507">
        <v>3.1836999999999997E-2</v>
      </c>
      <c r="DI29" s="507">
        <v>0.15112399999999998</v>
      </c>
      <c r="DJ29" s="507">
        <v>0.13195799999999999</v>
      </c>
      <c r="DK29" s="507">
        <v>0.27746499999999996</v>
      </c>
      <c r="DL29" s="507">
        <v>0.42488999999999999</v>
      </c>
      <c r="DM29" s="507">
        <v>0.302784</v>
      </c>
      <c r="DN29" s="507">
        <v>0.69884299999999999</v>
      </c>
      <c r="DO29" s="503">
        <v>16.103904999999997</v>
      </c>
      <c r="DP29" s="530">
        <v>3.4099469999999998</v>
      </c>
      <c r="DQ29" s="530">
        <v>2.3132549999999998</v>
      </c>
      <c r="DR29" s="530">
        <v>2.284154</v>
      </c>
      <c r="DS29" s="530">
        <v>0.72404700000000011</v>
      </c>
      <c r="DT29" s="530">
        <v>0.34797800000000001</v>
      </c>
      <c r="DU29" s="507">
        <v>1.131148</v>
      </c>
      <c r="DV29" s="507">
        <v>0.88567200000000001</v>
      </c>
      <c r="DW29" s="507">
        <v>1.5331330000000001</v>
      </c>
      <c r="DX29" s="507">
        <v>1.116431</v>
      </c>
      <c r="DY29" s="507">
        <v>0.82394299999999998</v>
      </c>
      <c r="DZ29" s="507">
        <v>0.41720000000000002</v>
      </c>
      <c r="EA29" s="507">
        <v>1.116997</v>
      </c>
      <c r="EB29" s="503">
        <v>12.311310999999998</v>
      </c>
      <c r="EC29" s="530">
        <v>1.335529</v>
      </c>
      <c r="ED29" s="530">
        <v>1.6641709999999998</v>
      </c>
      <c r="EE29" s="530">
        <v>0.91284199999999993</v>
      </c>
      <c r="EF29" s="530">
        <v>1.054332</v>
      </c>
      <c r="EG29" s="530">
        <v>0.75525900000000012</v>
      </c>
      <c r="EH29" s="507">
        <v>0.71114699999999997</v>
      </c>
      <c r="EI29" s="507">
        <v>0.58865099999999992</v>
      </c>
      <c r="EJ29" s="507">
        <v>0.62262299999999993</v>
      </c>
      <c r="EK29" s="507">
        <v>0.72071399999999997</v>
      </c>
      <c r="EL29" s="507">
        <v>0.52520999999999995</v>
      </c>
      <c r="EM29" s="507">
        <v>1.5676249999999998</v>
      </c>
      <c r="EN29" s="507">
        <v>1.853208</v>
      </c>
      <c r="EO29" s="503">
        <v>15.705929000000001</v>
      </c>
      <c r="EP29" s="530">
        <v>1.3968159999999998</v>
      </c>
      <c r="EQ29" s="530">
        <v>1.1917359999999999</v>
      </c>
      <c r="ER29" s="530">
        <v>1.2525299999999999</v>
      </c>
      <c r="ES29" s="530">
        <v>1.4623119999999998</v>
      </c>
      <c r="ET29" s="530">
        <v>1.446626</v>
      </c>
      <c r="EU29" s="507">
        <v>0.902949</v>
      </c>
      <c r="EV29" s="507">
        <v>1.2271879999999999</v>
      </c>
      <c r="EW29" s="507">
        <v>1.098767</v>
      </c>
      <c r="EX29" s="507">
        <v>1.0804929999999999</v>
      </c>
      <c r="EY29" s="507">
        <v>1.7333569999999998</v>
      </c>
      <c r="EZ29" s="507">
        <v>1.0441289999999999</v>
      </c>
      <c r="FA29" s="507">
        <v>1.8690259999999999</v>
      </c>
      <c r="FB29" s="503">
        <v>18.910199000000002</v>
      </c>
      <c r="FC29" s="530">
        <v>1.202231</v>
      </c>
      <c r="FD29" s="530">
        <v>1.106549</v>
      </c>
      <c r="FE29" s="530">
        <v>1.4630669999999997</v>
      </c>
      <c r="FF29" s="530">
        <v>1.1955229999999999</v>
      </c>
      <c r="FG29" s="530">
        <v>1.045704</v>
      </c>
      <c r="FH29" s="507">
        <v>2.5196700000000001</v>
      </c>
      <c r="FI29" s="507">
        <v>0.83531000000000011</v>
      </c>
      <c r="FJ29" s="507">
        <v>1.2233589999999999</v>
      </c>
      <c r="FK29" s="507">
        <v>1.5640589999999996</v>
      </c>
      <c r="FL29" s="507">
        <v>3.8468549999999997</v>
      </c>
      <c r="FM29" s="507">
        <v>0.94657200000000008</v>
      </c>
      <c r="FN29" s="507">
        <v>1.9613</v>
      </c>
      <c r="FO29" s="503">
        <v>27.680458999999999</v>
      </c>
      <c r="FP29" s="530">
        <v>3.6521729999999994</v>
      </c>
      <c r="FQ29" s="530">
        <v>0.94471899999999986</v>
      </c>
      <c r="FR29" s="530">
        <v>2.820414</v>
      </c>
      <c r="FS29" s="530">
        <v>1.080249</v>
      </c>
      <c r="FT29" s="530">
        <v>2.400744</v>
      </c>
      <c r="FU29" s="507">
        <v>3.2452799999999997</v>
      </c>
      <c r="FV29" s="507">
        <v>1.188091</v>
      </c>
      <c r="FW29" s="507">
        <v>1.083963</v>
      </c>
      <c r="FX29" s="507">
        <v>2.9769129999999997</v>
      </c>
      <c r="FY29" s="507">
        <v>2.9200789999999999</v>
      </c>
      <c r="FZ29" s="507">
        <v>2.7914969999999992</v>
      </c>
      <c r="GA29" s="507">
        <v>2.5763370000000005</v>
      </c>
      <c r="GB29" s="503">
        <v>36.411273999999999</v>
      </c>
      <c r="GC29" s="501">
        <v>3.0906889999999998</v>
      </c>
      <c r="GD29" s="501">
        <v>1.7350459999999999</v>
      </c>
      <c r="GE29" s="502">
        <v>3.1194709999999999</v>
      </c>
      <c r="GF29" s="502">
        <v>2.4236709999999997</v>
      </c>
      <c r="GG29" s="502">
        <v>3.0027969999999997</v>
      </c>
      <c r="GH29" s="502">
        <v>3.809088</v>
      </c>
      <c r="GI29" s="502">
        <v>1.9461570000000001</v>
      </c>
      <c r="GJ29" s="502">
        <v>5.3888440000000006</v>
      </c>
      <c r="GK29" s="502">
        <v>2.9721509999999993</v>
      </c>
      <c r="GL29" s="502">
        <v>2.5655299999999999</v>
      </c>
      <c r="GM29" s="502">
        <v>2.4925850000000001</v>
      </c>
      <c r="GN29" s="502">
        <v>3.8652449999999998</v>
      </c>
    </row>
    <row r="30" spans="1:196" s="505" customFormat="1" ht="12.75" customHeight="1">
      <c r="A30" s="831" t="s">
        <v>3375</v>
      </c>
      <c r="B30" s="503">
        <v>0</v>
      </c>
      <c r="C30" s="530">
        <v>0</v>
      </c>
      <c r="D30" s="530">
        <v>0</v>
      </c>
      <c r="E30" s="530">
        <v>0</v>
      </c>
      <c r="F30" s="530">
        <v>0</v>
      </c>
      <c r="G30" s="530">
        <v>0</v>
      </c>
      <c r="H30" s="507">
        <v>0</v>
      </c>
      <c r="I30" s="507">
        <v>0</v>
      </c>
      <c r="J30" s="507">
        <v>0</v>
      </c>
      <c r="K30" s="507">
        <v>0</v>
      </c>
      <c r="L30" s="507">
        <v>0</v>
      </c>
      <c r="M30" s="507">
        <v>0</v>
      </c>
      <c r="N30" s="507">
        <v>0</v>
      </c>
      <c r="O30" s="503">
        <v>1.511269999999999</v>
      </c>
      <c r="P30" s="530">
        <v>0</v>
      </c>
      <c r="Q30" s="530">
        <v>0</v>
      </c>
      <c r="R30" s="530">
        <v>0</v>
      </c>
      <c r="S30" s="530">
        <v>0</v>
      </c>
      <c r="T30" s="530">
        <v>0</v>
      </c>
      <c r="U30" s="507">
        <v>0</v>
      </c>
      <c r="V30" s="507">
        <v>3.3333333333333296E-3</v>
      </c>
      <c r="W30" s="507">
        <v>3.3333333333333296E-3</v>
      </c>
      <c r="X30" s="507">
        <v>3.3333333333333296E-3</v>
      </c>
      <c r="Y30" s="507">
        <v>0.500423333333333</v>
      </c>
      <c r="Z30" s="507">
        <v>0.500423333333333</v>
      </c>
      <c r="AA30" s="507">
        <v>0.500423333333333</v>
      </c>
      <c r="AB30" s="503">
        <v>5.8848699999999976</v>
      </c>
      <c r="AC30" s="530">
        <v>1.0322099999999998</v>
      </c>
      <c r="AD30" s="530">
        <v>1.0322099999999998</v>
      </c>
      <c r="AE30" s="530">
        <v>1.0322099999999998</v>
      </c>
      <c r="AF30" s="530">
        <v>0.34142333333333302</v>
      </c>
      <c r="AG30" s="530">
        <v>0.34142333333333302</v>
      </c>
      <c r="AH30" s="507">
        <v>0.34142333333333302</v>
      </c>
      <c r="AI30" s="507">
        <v>0.53671333333333293</v>
      </c>
      <c r="AJ30" s="507">
        <v>0.53671333333333293</v>
      </c>
      <c r="AK30" s="507">
        <v>0.53671333333333293</v>
      </c>
      <c r="AL30" s="507">
        <v>5.12766666666667E-2</v>
      </c>
      <c r="AM30" s="507">
        <v>5.12766666666667E-2</v>
      </c>
      <c r="AN30" s="507">
        <v>5.12766666666667E-2</v>
      </c>
      <c r="AO30" s="503">
        <v>42.513310000000004</v>
      </c>
      <c r="AP30" s="530">
        <v>0.35928333333333301</v>
      </c>
      <c r="AQ30" s="530">
        <v>0.35928333333333301</v>
      </c>
      <c r="AR30" s="530">
        <v>0.35928333333333301</v>
      </c>
      <c r="AS30" s="530">
        <v>2.8765099999999997</v>
      </c>
      <c r="AT30" s="530">
        <v>2.8765099999999997</v>
      </c>
      <c r="AU30" s="507">
        <v>2.8765099999999997</v>
      </c>
      <c r="AV30" s="507">
        <v>1.98548666666667</v>
      </c>
      <c r="AW30" s="507">
        <v>1.98548666666667</v>
      </c>
      <c r="AX30" s="507">
        <v>1.98548666666667</v>
      </c>
      <c r="AY30" s="507">
        <v>8.949823333333331</v>
      </c>
      <c r="AZ30" s="507">
        <v>8.949823333333331</v>
      </c>
      <c r="BA30" s="507">
        <v>8.949823333333331</v>
      </c>
      <c r="BB30" s="503">
        <v>5.1751100000000028</v>
      </c>
      <c r="BC30" s="530">
        <v>0.32586333333333301</v>
      </c>
      <c r="BD30" s="530">
        <v>0.32586333333333301</v>
      </c>
      <c r="BE30" s="530">
        <v>0.32586333333333301</v>
      </c>
      <c r="BF30" s="530">
        <v>0.62311000000000005</v>
      </c>
      <c r="BG30" s="530">
        <v>0.62311000000000005</v>
      </c>
      <c r="BH30" s="507">
        <v>0.62311000000000005</v>
      </c>
      <c r="BI30" s="507">
        <v>0.35295666666666703</v>
      </c>
      <c r="BJ30" s="507">
        <v>0.35295666666666703</v>
      </c>
      <c r="BK30" s="507">
        <v>0.35295666666666703</v>
      </c>
      <c r="BL30" s="507">
        <v>0.42310666666666708</v>
      </c>
      <c r="BM30" s="507">
        <v>0.42310666666666708</v>
      </c>
      <c r="BN30" s="507">
        <v>0.42310666666666708</v>
      </c>
      <c r="BO30" s="503">
        <v>14.431642000000021</v>
      </c>
      <c r="BP30" s="530">
        <v>0.7136499999999999</v>
      </c>
      <c r="BQ30" s="530">
        <v>0.7136499999999999</v>
      </c>
      <c r="BR30" s="530">
        <v>0.7136499999999999</v>
      </c>
      <c r="BS30" s="530">
        <v>0.92845</v>
      </c>
      <c r="BT30" s="530">
        <v>0.92845</v>
      </c>
      <c r="BU30" s="507">
        <v>0.92845</v>
      </c>
      <c r="BV30" s="507">
        <v>1.2293166666666699</v>
      </c>
      <c r="BW30" s="507">
        <v>1.2293166666666699</v>
      </c>
      <c r="BX30" s="507">
        <v>1.2293166666666699</v>
      </c>
      <c r="BY30" s="507">
        <v>1.9391306666666701</v>
      </c>
      <c r="BZ30" s="507">
        <v>1.9391306666666701</v>
      </c>
      <c r="CA30" s="507">
        <v>1.9391306666666701</v>
      </c>
      <c r="CB30" s="503">
        <v>25.40278799999999</v>
      </c>
      <c r="CC30" s="530">
        <v>1.8497463333333299</v>
      </c>
      <c r="CD30" s="530">
        <v>1.8497463333333299</v>
      </c>
      <c r="CE30" s="530">
        <v>1.8497463333333299</v>
      </c>
      <c r="CF30" s="530">
        <v>1.056508</v>
      </c>
      <c r="CG30" s="530">
        <v>1.056508</v>
      </c>
      <c r="CH30" s="507">
        <v>1.056508</v>
      </c>
      <c r="CI30" s="507">
        <v>0.73666266666666702</v>
      </c>
      <c r="CJ30" s="507">
        <v>0.73666266666666702</v>
      </c>
      <c r="CK30" s="507">
        <v>0.73666266666666702</v>
      </c>
      <c r="CL30" s="507">
        <v>4.8246789999999997</v>
      </c>
      <c r="CM30" s="507">
        <v>4.8246789999999997</v>
      </c>
      <c r="CN30" s="507">
        <v>4.8246789999999997</v>
      </c>
      <c r="CO30" s="503">
        <v>11.314895999999999</v>
      </c>
      <c r="CP30" s="530">
        <v>0.79949200000000009</v>
      </c>
      <c r="CQ30" s="530">
        <v>0.36357700000000004</v>
      </c>
      <c r="CR30" s="530">
        <v>0.69737699999999991</v>
      </c>
      <c r="CS30" s="530">
        <v>0.76056899999999994</v>
      </c>
      <c r="CT30" s="530">
        <v>2.2136389999999997</v>
      </c>
      <c r="CU30" s="507">
        <v>1.5504639999999998</v>
      </c>
      <c r="CV30" s="507">
        <v>0.56965900000000003</v>
      </c>
      <c r="CW30" s="507">
        <v>0.624888</v>
      </c>
      <c r="CX30" s="507">
        <v>0.622421</v>
      </c>
      <c r="CY30" s="507">
        <v>0.76978399999999991</v>
      </c>
      <c r="CZ30" s="507">
        <v>1.54077</v>
      </c>
      <c r="DA30" s="507">
        <v>0.80225599999999997</v>
      </c>
      <c r="DB30" s="503">
        <v>10.860993000000001</v>
      </c>
      <c r="DC30" s="530">
        <v>0.48898799999999992</v>
      </c>
      <c r="DD30" s="530">
        <v>0.43115100000000001</v>
      </c>
      <c r="DE30" s="530">
        <v>0.7300660000000001</v>
      </c>
      <c r="DF30" s="530">
        <v>0.63086799999999998</v>
      </c>
      <c r="DG30" s="530">
        <v>1.4930099999999999</v>
      </c>
      <c r="DH30" s="507">
        <v>0.698963</v>
      </c>
      <c r="DI30" s="507">
        <v>2.0330339999999998</v>
      </c>
      <c r="DJ30" s="507">
        <v>0.9405110000000001</v>
      </c>
      <c r="DK30" s="507">
        <v>0.45259899999999997</v>
      </c>
      <c r="DL30" s="507">
        <v>1.1743129999999999</v>
      </c>
      <c r="DM30" s="507">
        <v>0.50578199999999995</v>
      </c>
      <c r="DN30" s="507">
        <v>1.2817079999999998</v>
      </c>
      <c r="DO30" s="503">
        <v>9.0486219999999999</v>
      </c>
      <c r="DP30" s="530">
        <v>0.69403999999999999</v>
      </c>
      <c r="DQ30" s="530">
        <v>0.265768</v>
      </c>
      <c r="DR30" s="530">
        <v>1.1332629999999999</v>
      </c>
      <c r="DS30" s="530">
        <v>0.64393999999999996</v>
      </c>
      <c r="DT30" s="530">
        <v>0.91507499999999997</v>
      </c>
      <c r="DU30" s="507">
        <v>0.57442199999999999</v>
      </c>
      <c r="DV30" s="507">
        <v>0.12822600000000001</v>
      </c>
      <c r="DW30" s="507">
        <v>1.822619</v>
      </c>
      <c r="DX30" s="507">
        <v>1.0797000000000001</v>
      </c>
      <c r="DY30" s="507">
        <v>0.60301199999999999</v>
      </c>
      <c r="DZ30" s="507">
        <v>0.75830199999999992</v>
      </c>
      <c r="EA30" s="507">
        <v>0.430255</v>
      </c>
      <c r="EB30" s="503">
        <v>8.3022240000000007</v>
      </c>
      <c r="EC30" s="530">
        <v>0.12324099999999999</v>
      </c>
      <c r="ED30" s="530">
        <v>7.8709000000000001E-2</v>
      </c>
      <c r="EE30" s="530">
        <v>0.67637099999999994</v>
      </c>
      <c r="EF30" s="530">
        <v>0.67249799999999993</v>
      </c>
      <c r="EG30" s="530">
        <v>0.43401099999999998</v>
      </c>
      <c r="EH30" s="507">
        <v>0.51832299999999998</v>
      </c>
      <c r="EI30" s="507">
        <v>3.2091000000000003</v>
      </c>
      <c r="EJ30" s="507">
        <v>0.161583</v>
      </c>
      <c r="EK30" s="507">
        <v>0.51078999999999997</v>
      </c>
      <c r="EL30" s="507">
        <v>0.70900000000000007</v>
      </c>
      <c r="EM30" s="507">
        <v>0.53020400000000001</v>
      </c>
      <c r="EN30" s="507">
        <v>0.67839399999999994</v>
      </c>
      <c r="EO30" s="503">
        <v>12.603278999999999</v>
      </c>
      <c r="EP30" s="530">
        <v>0.50816600000000001</v>
      </c>
      <c r="EQ30" s="530">
        <v>0.64457399999999998</v>
      </c>
      <c r="ER30" s="530">
        <v>0.62607499999999994</v>
      </c>
      <c r="ES30" s="530">
        <v>1.4456449999999998</v>
      </c>
      <c r="ET30" s="530">
        <v>0.94066300000000003</v>
      </c>
      <c r="EU30" s="507">
        <v>0.936608</v>
      </c>
      <c r="EV30" s="507">
        <v>0.75367800000000007</v>
      </c>
      <c r="EW30" s="507">
        <v>0.729271</v>
      </c>
      <c r="EX30" s="507">
        <v>0.67108800000000002</v>
      </c>
      <c r="EY30" s="507">
        <v>1.745463</v>
      </c>
      <c r="EZ30" s="507">
        <v>1.3628259999999996</v>
      </c>
      <c r="FA30" s="507">
        <v>2.2392219999999998</v>
      </c>
      <c r="FB30" s="503">
        <v>14.98535</v>
      </c>
      <c r="FC30" s="530">
        <v>1.100654</v>
      </c>
      <c r="FD30" s="530">
        <v>1.1150009999999999</v>
      </c>
      <c r="FE30" s="530">
        <v>0.70432099999999986</v>
      </c>
      <c r="FF30" s="530">
        <v>0.84478799999999987</v>
      </c>
      <c r="FG30" s="530">
        <v>1.3352809999999999</v>
      </c>
      <c r="FH30" s="507">
        <v>1.4834209999999999</v>
      </c>
      <c r="FI30" s="507">
        <v>1.5333289999999999</v>
      </c>
      <c r="FJ30" s="507">
        <v>1.4790629999999998</v>
      </c>
      <c r="FK30" s="507">
        <v>1.228901</v>
      </c>
      <c r="FL30" s="507">
        <v>1.273002</v>
      </c>
      <c r="FM30" s="507">
        <v>1.154855</v>
      </c>
      <c r="FN30" s="507">
        <v>1.732734</v>
      </c>
      <c r="FO30" s="503">
        <v>32.158605000000001</v>
      </c>
      <c r="FP30" s="530">
        <v>2.2934950000000001</v>
      </c>
      <c r="FQ30" s="530">
        <v>0.87925299999999995</v>
      </c>
      <c r="FR30" s="530">
        <v>1.7955300000000001</v>
      </c>
      <c r="FS30" s="530">
        <v>1.7985419999999999</v>
      </c>
      <c r="FT30" s="530">
        <v>2.9266229999999998</v>
      </c>
      <c r="FU30" s="507">
        <v>6.8461439999999989</v>
      </c>
      <c r="FV30" s="507">
        <v>2.6830039999999995</v>
      </c>
      <c r="FW30" s="507">
        <v>2.9302779999999999</v>
      </c>
      <c r="FX30" s="507">
        <v>1.6347149999999999</v>
      </c>
      <c r="FY30" s="507">
        <v>1.580616</v>
      </c>
      <c r="FZ30" s="507">
        <v>1.880922</v>
      </c>
      <c r="GA30" s="507">
        <v>4.9094829999999998</v>
      </c>
      <c r="GB30" s="503">
        <v>23.035817999999999</v>
      </c>
      <c r="GC30" s="501">
        <v>2.1301989999999997</v>
      </c>
      <c r="GD30" s="501">
        <v>1.5157060000000002</v>
      </c>
      <c r="GE30" s="502">
        <v>2.100517</v>
      </c>
      <c r="GF30" s="502">
        <v>1.547275</v>
      </c>
      <c r="GG30" s="502">
        <v>1.957722</v>
      </c>
      <c r="GH30" s="502">
        <v>0.89003499999999991</v>
      </c>
      <c r="GI30" s="502">
        <v>2.8057399999999997</v>
      </c>
      <c r="GJ30" s="502">
        <v>1.948969</v>
      </c>
      <c r="GK30" s="502">
        <v>1.3890529999999999</v>
      </c>
      <c r="GL30" s="502">
        <v>1.9416049999999998</v>
      </c>
      <c r="GM30" s="502">
        <v>0.96116499999999983</v>
      </c>
      <c r="GN30" s="502">
        <v>3.8478319999999995</v>
      </c>
    </row>
    <row r="31" spans="1:196" s="505" customFormat="1" ht="12.75" customHeight="1">
      <c r="A31" s="834" t="s">
        <v>3371</v>
      </c>
      <c r="B31" s="503">
        <v>0</v>
      </c>
      <c r="C31" s="530">
        <v>0</v>
      </c>
      <c r="D31" s="530">
        <v>0</v>
      </c>
      <c r="E31" s="530">
        <v>0</v>
      </c>
      <c r="F31" s="530">
        <v>0</v>
      </c>
      <c r="G31" s="530">
        <v>0</v>
      </c>
      <c r="H31" s="507">
        <v>0</v>
      </c>
      <c r="I31" s="507">
        <v>0</v>
      </c>
      <c r="J31" s="507">
        <v>0</v>
      </c>
      <c r="K31" s="507">
        <v>0</v>
      </c>
      <c r="L31" s="507">
        <v>0</v>
      </c>
      <c r="M31" s="507">
        <v>0</v>
      </c>
      <c r="N31" s="507">
        <v>0</v>
      </c>
      <c r="O31" s="503">
        <v>2.7950999999999997E-2</v>
      </c>
      <c r="P31" s="530">
        <v>0</v>
      </c>
      <c r="Q31" s="530">
        <v>0</v>
      </c>
      <c r="R31" s="530">
        <v>0</v>
      </c>
      <c r="S31" s="530">
        <v>0</v>
      </c>
      <c r="T31" s="530">
        <v>0</v>
      </c>
      <c r="U31" s="507">
        <v>0</v>
      </c>
      <c r="V31" s="507">
        <v>6.8736666666666703E-3</v>
      </c>
      <c r="W31" s="507">
        <v>6.8736666666666703E-3</v>
      </c>
      <c r="X31" s="507">
        <v>6.8736666666666703E-3</v>
      </c>
      <c r="Y31" s="507">
        <v>2.4433333333333299E-3</v>
      </c>
      <c r="Z31" s="507">
        <v>2.4433333333333299E-3</v>
      </c>
      <c r="AA31" s="507">
        <v>2.4433333333333299E-3</v>
      </c>
      <c r="AB31" s="503">
        <v>0.66116999999999992</v>
      </c>
      <c r="AC31" s="530">
        <v>2.341E-2</v>
      </c>
      <c r="AD31" s="530">
        <v>2.341E-2</v>
      </c>
      <c r="AE31" s="530">
        <v>2.341E-2</v>
      </c>
      <c r="AF31" s="530">
        <v>6.2430000000000006E-2</v>
      </c>
      <c r="AG31" s="530">
        <v>6.2430000000000006E-2</v>
      </c>
      <c r="AH31" s="507">
        <v>6.2430000000000006E-2</v>
      </c>
      <c r="AI31" s="507">
        <v>5.8869999999999999E-2</v>
      </c>
      <c r="AJ31" s="507">
        <v>5.8869999999999999E-2</v>
      </c>
      <c r="AK31" s="507">
        <v>5.8869999999999999E-2</v>
      </c>
      <c r="AL31" s="507">
        <v>7.5679999999999997E-2</v>
      </c>
      <c r="AM31" s="507">
        <v>7.5679999999999997E-2</v>
      </c>
      <c r="AN31" s="507">
        <v>7.5679999999999997E-2</v>
      </c>
      <c r="AO31" s="503">
        <v>1.7479229999999981</v>
      </c>
      <c r="AP31" s="530">
        <v>6.1703333333333305E-2</v>
      </c>
      <c r="AQ31" s="530">
        <v>6.1703333333333305E-2</v>
      </c>
      <c r="AR31" s="530">
        <v>6.1703333333333305E-2</v>
      </c>
      <c r="AS31" s="530">
        <v>0.21461433333333299</v>
      </c>
      <c r="AT31" s="530">
        <v>0.21461433333333299</v>
      </c>
      <c r="AU31" s="507">
        <v>0.21461433333333299</v>
      </c>
      <c r="AV31" s="507">
        <v>0.10323333333333301</v>
      </c>
      <c r="AW31" s="507">
        <v>0.10323333333333301</v>
      </c>
      <c r="AX31" s="507">
        <v>0.10323333333333301</v>
      </c>
      <c r="AY31" s="507">
        <v>0.20309000000000002</v>
      </c>
      <c r="AZ31" s="507">
        <v>0.20309000000000002</v>
      </c>
      <c r="BA31" s="507">
        <v>0.20309000000000002</v>
      </c>
      <c r="BB31" s="503">
        <v>11.915249999999981</v>
      </c>
      <c r="BC31" s="530">
        <v>0.19553999999999999</v>
      </c>
      <c r="BD31" s="530">
        <v>0.19553999999999999</v>
      </c>
      <c r="BE31" s="530">
        <v>0.19553999999999999</v>
      </c>
      <c r="BF31" s="530">
        <v>0.37216333333333301</v>
      </c>
      <c r="BG31" s="530">
        <v>0.37216333333333301</v>
      </c>
      <c r="BH31" s="507">
        <v>0.37216333333333301</v>
      </c>
      <c r="BI31" s="507">
        <v>1.7208733333333299</v>
      </c>
      <c r="BJ31" s="507">
        <v>1.7208733333333299</v>
      </c>
      <c r="BK31" s="507">
        <v>1.7208733333333299</v>
      </c>
      <c r="BL31" s="507">
        <v>1.6831733333333301</v>
      </c>
      <c r="BM31" s="507">
        <v>1.6831733333333301</v>
      </c>
      <c r="BN31" s="507">
        <v>1.6831733333333301</v>
      </c>
      <c r="BO31" s="503">
        <v>13.639300999999989</v>
      </c>
      <c r="BP31" s="530">
        <v>1.36616</v>
      </c>
      <c r="BQ31" s="530">
        <v>1.36616</v>
      </c>
      <c r="BR31" s="530">
        <v>1.36616</v>
      </c>
      <c r="BS31" s="530">
        <v>1.095521</v>
      </c>
      <c r="BT31" s="530">
        <v>1.095521</v>
      </c>
      <c r="BU31" s="507">
        <v>1.095521</v>
      </c>
      <c r="BV31" s="507">
        <v>1.1963683333333299</v>
      </c>
      <c r="BW31" s="507">
        <v>1.1963683333333299</v>
      </c>
      <c r="BX31" s="507">
        <v>1.1963683333333299</v>
      </c>
      <c r="BY31" s="507">
        <v>0.888384333333333</v>
      </c>
      <c r="BZ31" s="507">
        <v>0.888384333333333</v>
      </c>
      <c r="CA31" s="507">
        <v>0.888384333333333</v>
      </c>
      <c r="CB31" s="503">
        <v>9.6149359999999966</v>
      </c>
      <c r="CC31" s="530">
        <v>0.96306733333333294</v>
      </c>
      <c r="CD31" s="530">
        <v>0.96306733333333294</v>
      </c>
      <c r="CE31" s="530">
        <v>0.96306733333333294</v>
      </c>
      <c r="CF31" s="530">
        <v>0.82552266666666696</v>
      </c>
      <c r="CG31" s="530">
        <v>0.82552266666666696</v>
      </c>
      <c r="CH31" s="507">
        <v>0.82552266666666696</v>
      </c>
      <c r="CI31" s="507">
        <v>0.88005433333333305</v>
      </c>
      <c r="CJ31" s="507">
        <v>0.88005433333333305</v>
      </c>
      <c r="CK31" s="507">
        <v>0.88005433333333305</v>
      </c>
      <c r="CL31" s="507">
        <v>0.53633433333333291</v>
      </c>
      <c r="CM31" s="507">
        <v>0.53633433333333291</v>
      </c>
      <c r="CN31" s="507">
        <v>0.53633433333333291</v>
      </c>
      <c r="CO31" s="503">
        <v>6.9938839999999995</v>
      </c>
      <c r="CP31" s="530">
        <v>0.545929</v>
      </c>
      <c r="CQ31" s="530">
        <v>0.44863500000000001</v>
      </c>
      <c r="CR31" s="530">
        <v>0.50253199999999998</v>
      </c>
      <c r="CS31" s="530">
        <v>0.52894299999999994</v>
      </c>
      <c r="CT31" s="530">
        <v>0.54559400000000002</v>
      </c>
      <c r="CU31" s="507">
        <v>0.49716299999999997</v>
      </c>
      <c r="CV31" s="507">
        <v>0.64185599999999998</v>
      </c>
      <c r="CW31" s="507">
        <v>1.3910089999999999</v>
      </c>
      <c r="CX31" s="507">
        <v>0.54084699999999997</v>
      </c>
      <c r="CY31" s="507">
        <v>0.57932600000000001</v>
      </c>
      <c r="CZ31" s="507">
        <v>0.3502289999999999</v>
      </c>
      <c r="DA31" s="507">
        <v>0.421821</v>
      </c>
      <c r="DB31" s="503">
        <v>6.780424</v>
      </c>
      <c r="DC31" s="530">
        <v>0.29030899999999998</v>
      </c>
      <c r="DD31" s="530">
        <v>0.43507099999999999</v>
      </c>
      <c r="DE31" s="530">
        <v>0.51839000000000002</v>
      </c>
      <c r="DF31" s="530">
        <v>0.559979</v>
      </c>
      <c r="DG31" s="530">
        <v>0.66966599999999998</v>
      </c>
      <c r="DH31" s="507">
        <v>0.66354599999999986</v>
      </c>
      <c r="DI31" s="507">
        <v>0.83738800000000002</v>
      </c>
      <c r="DJ31" s="507">
        <v>0.64937299999999998</v>
      </c>
      <c r="DK31" s="507">
        <v>0.54910000000000003</v>
      </c>
      <c r="DL31" s="507">
        <v>0.63392300000000001</v>
      </c>
      <c r="DM31" s="507">
        <v>0.63155699999999992</v>
      </c>
      <c r="DN31" s="507">
        <v>0.34212199999999998</v>
      </c>
      <c r="DO31" s="503">
        <v>7.3453419999999996</v>
      </c>
      <c r="DP31" s="530">
        <v>0.53795700000000002</v>
      </c>
      <c r="DQ31" s="530">
        <v>0.43131999999999998</v>
      </c>
      <c r="DR31" s="530">
        <v>0.58420399999999995</v>
      </c>
      <c r="DS31" s="530">
        <v>0.661964</v>
      </c>
      <c r="DT31" s="530">
        <v>0.74112599999999995</v>
      </c>
      <c r="DU31" s="507">
        <v>0.77183199999999996</v>
      </c>
      <c r="DV31" s="507">
        <v>0.54317599999999999</v>
      </c>
      <c r="DW31" s="507">
        <v>0.54532799999999992</v>
      </c>
      <c r="DX31" s="507">
        <v>0.72705399999999998</v>
      </c>
      <c r="DY31" s="507">
        <v>0.50281599999999993</v>
      </c>
      <c r="DZ31" s="507">
        <v>0.71504299999999998</v>
      </c>
      <c r="EA31" s="507">
        <v>0.58352199999999999</v>
      </c>
      <c r="EB31" s="503">
        <v>7.7925950000000004</v>
      </c>
      <c r="EC31" s="530">
        <v>0.60446800000000001</v>
      </c>
      <c r="ED31" s="530">
        <v>0.477215</v>
      </c>
      <c r="EE31" s="530">
        <v>0.79440499999999981</v>
      </c>
      <c r="EF31" s="530">
        <v>0.67296999999999996</v>
      </c>
      <c r="EG31" s="530">
        <v>0.443083</v>
      </c>
      <c r="EH31" s="507">
        <v>0.66254999999999997</v>
      </c>
      <c r="EI31" s="507">
        <v>0.59558100000000003</v>
      </c>
      <c r="EJ31" s="507">
        <v>0.99822299999999997</v>
      </c>
      <c r="EK31" s="507">
        <v>0.74332100000000001</v>
      </c>
      <c r="EL31" s="507">
        <v>0.46540899999999996</v>
      </c>
      <c r="EM31" s="507">
        <v>0.661686</v>
      </c>
      <c r="EN31" s="507">
        <v>0.67368399999999995</v>
      </c>
      <c r="EO31" s="503">
        <v>7.6184939999999992</v>
      </c>
      <c r="EP31" s="530">
        <v>0.44028399999999995</v>
      </c>
      <c r="EQ31" s="530">
        <v>0.56989499999999993</v>
      </c>
      <c r="ER31" s="530">
        <v>0.64249100000000003</v>
      </c>
      <c r="ES31" s="530">
        <v>0.65803299999999998</v>
      </c>
      <c r="ET31" s="530">
        <v>0.86041699999999988</v>
      </c>
      <c r="EU31" s="507">
        <v>0.70229199999999992</v>
      </c>
      <c r="EV31" s="507">
        <v>0.55688899999999997</v>
      </c>
      <c r="EW31" s="507">
        <v>0.58829599999999993</v>
      </c>
      <c r="EX31" s="507">
        <v>0.54689699999999997</v>
      </c>
      <c r="EY31" s="507">
        <v>0.51421399999999995</v>
      </c>
      <c r="EZ31" s="507">
        <v>0.49695699999999993</v>
      </c>
      <c r="FA31" s="507">
        <v>1.0418289999999999</v>
      </c>
      <c r="FB31" s="503">
        <v>5.2490360000000003</v>
      </c>
      <c r="FC31" s="530">
        <v>0.544601</v>
      </c>
      <c r="FD31" s="530">
        <v>0.47621900000000006</v>
      </c>
      <c r="FE31" s="530">
        <v>0.85728099999999996</v>
      </c>
      <c r="FF31" s="530">
        <v>0.304587</v>
      </c>
      <c r="FG31" s="530">
        <v>0.17702899999999999</v>
      </c>
      <c r="FH31" s="507">
        <v>0.54503199999999996</v>
      </c>
      <c r="FI31" s="507">
        <v>0.15373599999999998</v>
      </c>
      <c r="FJ31" s="507">
        <v>0.32861699999999999</v>
      </c>
      <c r="FK31" s="507">
        <v>0.449577</v>
      </c>
      <c r="FL31" s="507">
        <v>0.252749</v>
      </c>
      <c r="FM31" s="507">
        <v>0.46856799999999998</v>
      </c>
      <c r="FN31" s="507">
        <v>0.69103999999999999</v>
      </c>
      <c r="FO31" s="503">
        <v>10.960087</v>
      </c>
      <c r="FP31" s="530">
        <v>0.25453300000000001</v>
      </c>
      <c r="FQ31" s="530">
        <v>0.44557099999999999</v>
      </c>
      <c r="FR31" s="530">
        <v>0.54679699999999998</v>
      </c>
      <c r="FS31" s="530">
        <v>0.45011899999999999</v>
      </c>
      <c r="FT31" s="530">
        <v>1.153249</v>
      </c>
      <c r="FU31" s="507">
        <v>0.87335699999999994</v>
      </c>
      <c r="FV31" s="507">
        <v>0.98461799999999999</v>
      </c>
      <c r="FW31" s="507">
        <v>1.0603320000000001</v>
      </c>
      <c r="FX31" s="507">
        <v>1.0920269999999999</v>
      </c>
      <c r="FY31" s="507">
        <v>1.002275</v>
      </c>
      <c r="FZ31" s="507">
        <v>1.7795719999999999</v>
      </c>
      <c r="GA31" s="507">
        <v>1.3176369999999999</v>
      </c>
      <c r="GB31" s="503">
        <v>14.738935</v>
      </c>
      <c r="GC31" s="501">
        <v>0.94494</v>
      </c>
      <c r="GD31" s="501">
        <v>0.65627099999999994</v>
      </c>
      <c r="GE31" s="502">
        <v>0.48020199999999996</v>
      </c>
      <c r="GF31" s="502">
        <v>0.38259599999999999</v>
      </c>
      <c r="GG31" s="502">
        <v>0.54482699999999995</v>
      </c>
      <c r="GH31" s="502">
        <v>3.0205770000000003</v>
      </c>
      <c r="GI31" s="502">
        <v>0.85021799999999981</v>
      </c>
      <c r="GJ31" s="502">
        <v>1.7826849999999999</v>
      </c>
      <c r="GK31" s="502">
        <v>1.041804</v>
      </c>
      <c r="GL31" s="502">
        <v>1.0394369999999999</v>
      </c>
      <c r="GM31" s="502">
        <v>1.6887029999999998</v>
      </c>
      <c r="GN31" s="502">
        <v>2.3066749999999998</v>
      </c>
    </row>
    <row r="32" spans="1:196" s="505" customFormat="1" ht="12.75" customHeight="1">
      <c r="A32" s="834" t="s">
        <v>3379</v>
      </c>
      <c r="B32" s="503">
        <v>0</v>
      </c>
      <c r="C32" s="530">
        <v>0</v>
      </c>
      <c r="D32" s="530">
        <v>0</v>
      </c>
      <c r="E32" s="530">
        <v>0</v>
      </c>
      <c r="F32" s="530">
        <v>0</v>
      </c>
      <c r="G32" s="530">
        <v>0</v>
      </c>
      <c r="H32" s="507">
        <v>0</v>
      </c>
      <c r="I32" s="507">
        <v>0</v>
      </c>
      <c r="J32" s="507">
        <v>0</v>
      </c>
      <c r="K32" s="507">
        <v>0</v>
      </c>
      <c r="L32" s="507">
        <v>0</v>
      </c>
      <c r="M32" s="507">
        <v>0</v>
      </c>
      <c r="N32" s="507">
        <v>0</v>
      </c>
      <c r="O32" s="503">
        <v>0.80411999999999995</v>
      </c>
      <c r="P32" s="530">
        <v>0</v>
      </c>
      <c r="Q32" s="530">
        <v>0</v>
      </c>
      <c r="R32" s="530">
        <v>0</v>
      </c>
      <c r="S32" s="530">
        <v>0</v>
      </c>
      <c r="T32" s="530">
        <v>0</v>
      </c>
      <c r="U32" s="507">
        <v>0</v>
      </c>
      <c r="V32" s="507">
        <v>0.20038999999999998</v>
      </c>
      <c r="W32" s="507">
        <v>0.20038999999999998</v>
      </c>
      <c r="X32" s="507">
        <v>0.20038999999999998</v>
      </c>
      <c r="Y32" s="507">
        <v>6.7650000000000002E-2</v>
      </c>
      <c r="Z32" s="507">
        <v>6.7650000000000002E-2</v>
      </c>
      <c r="AA32" s="507">
        <v>6.7650000000000002E-2</v>
      </c>
      <c r="AB32" s="503">
        <v>1.6712999999999991</v>
      </c>
      <c r="AC32" s="530">
        <v>8.8353333333333312E-2</v>
      </c>
      <c r="AD32" s="530">
        <v>8.8353333333333312E-2</v>
      </c>
      <c r="AE32" s="530">
        <v>8.8353333333333312E-2</v>
      </c>
      <c r="AF32" s="530">
        <v>9.4563333333333291E-2</v>
      </c>
      <c r="AG32" s="530">
        <v>9.4563333333333291E-2</v>
      </c>
      <c r="AH32" s="507">
        <v>9.4563333333333291E-2</v>
      </c>
      <c r="AI32" s="507">
        <v>0.24681999999999998</v>
      </c>
      <c r="AJ32" s="507">
        <v>0.24681999999999998</v>
      </c>
      <c r="AK32" s="507">
        <v>0.24681999999999998</v>
      </c>
      <c r="AL32" s="507">
        <v>0.127363333333333</v>
      </c>
      <c r="AM32" s="507">
        <v>0.127363333333333</v>
      </c>
      <c r="AN32" s="507">
        <v>0.127363333333333</v>
      </c>
      <c r="AO32" s="503">
        <v>3.5962909999999972</v>
      </c>
      <c r="AP32" s="530">
        <v>8.7426666666666708E-2</v>
      </c>
      <c r="AQ32" s="530">
        <v>8.7426666666666708E-2</v>
      </c>
      <c r="AR32" s="530">
        <v>8.7426666666666708E-2</v>
      </c>
      <c r="AS32" s="530">
        <v>0.405810333333333</v>
      </c>
      <c r="AT32" s="530">
        <v>0.405810333333333</v>
      </c>
      <c r="AU32" s="507">
        <v>0.405810333333333</v>
      </c>
      <c r="AV32" s="507">
        <v>0.39166333333333303</v>
      </c>
      <c r="AW32" s="507">
        <v>0.39166333333333303</v>
      </c>
      <c r="AX32" s="507">
        <v>0.39166333333333303</v>
      </c>
      <c r="AY32" s="507">
        <v>0.31386333333333299</v>
      </c>
      <c r="AZ32" s="507">
        <v>0.31386333333333299</v>
      </c>
      <c r="BA32" s="507">
        <v>0.31386333333333299</v>
      </c>
      <c r="BB32" s="503">
        <v>7.6194100000000038</v>
      </c>
      <c r="BC32" s="530">
        <v>0.76776</v>
      </c>
      <c r="BD32" s="530">
        <v>0.76776</v>
      </c>
      <c r="BE32" s="530">
        <v>0.76776</v>
      </c>
      <c r="BF32" s="530">
        <v>0.92437000000000002</v>
      </c>
      <c r="BG32" s="530">
        <v>0.92437000000000002</v>
      </c>
      <c r="BH32" s="507">
        <v>0.92437000000000002</v>
      </c>
      <c r="BI32" s="507">
        <v>0.38409666666666703</v>
      </c>
      <c r="BJ32" s="507">
        <v>0.38409666666666703</v>
      </c>
      <c r="BK32" s="507">
        <v>0.38409666666666703</v>
      </c>
      <c r="BL32" s="507">
        <v>0.46357666666666703</v>
      </c>
      <c r="BM32" s="507">
        <v>0.46357666666666703</v>
      </c>
      <c r="BN32" s="507">
        <v>0.46357666666666703</v>
      </c>
      <c r="BO32" s="503">
        <v>10.618044999999999</v>
      </c>
      <c r="BP32" s="530">
        <v>0.38662666666666701</v>
      </c>
      <c r="BQ32" s="530">
        <v>0.38662666666666701</v>
      </c>
      <c r="BR32" s="530">
        <v>0.38662666666666701</v>
      </c>
      <c r="BS32" s="530">
        <v>1.4761649999999999</v>
      </c>
      <c r="BT32" s="530">
        <v>1.4761649999999999</v>
      </c>
      <c r="BU32" s="507">
        <v>1.4761649999999999</v>
      </c>
      <c r="BV32" s="507">
        <v>0.95716333333333292</v>
      </c>
      <c r="BW32" s="507">
        <v>0.95716333333333292</v>
      </c>
      <c r="BX32" s="507">
        <v>0.95716333333333292</v>
      </c>
      <c r="BY32" s="507">
        <v>0.719393333333333</v>
      </c>
      <c r="BZ32" s="507">
        <v>0.719393333333333</v>
      </c>
      <c r="CA32" s="507">
        <v>0.719393333333333</v>
      </c>
      <c r="CB32" s="503">
        <v>7.0167080000000013</v>
      </c>
      <c r="CC32" s="530">
        <v>0.43957166666666703</v>
      </c>
      <c r="CD32" s="530">
        <v>0.43957166666666703</v>
      </c>
      <c r="CE32" s="530">
        <v>0.43957166666666703</v>
      </c>
      <c r="CF32" s="530">
        <v>0.62654233333333298</v>
      </c>
      <c r="CG32" s="530">
        <v>0.62654233333333298</v>
      </c>
      <c r="CH32" s="507">
        <v>0.62654233333333298</v>
      </c>
      <c r="CI32" s="507">
        <v>0.61218666666666699</v>
      </c>
      <c r="CJ32" s="507">
        <v>0.61218666666666699</v>
      </c>
      <c r="CK32" s="507">
        <v>0.61218666666666699</v>
      </c>
      <c r="CL32" s="507">
        <v>0.66060200000000013</v>
      </c>
      <c r="CM32" s="507">
        <v>0.66060200000000013</v>
      </c>
      <c r="CN32" s="507">
        <v>0.66060200000000013</v>
      </c>
      <c r="CO32" s="503">
        <v>5.5530239999999997</v>
      </c>
      <c r="CP32" s="530">
        <v>0.27190999999999999</v>
      </c>
      <c r="CQ32" s="530">
        <v>0.39809699999999998</v>
      </c>
      <c r="CR32" s="530">
        <v>0.926311</v>
      </c>
      <c r="CS32" s="530">
        <v>1.3871639999999998</v>
      </c>
      <c r="CT32" s="530">
        <v>0.48050399999999999</v>
      </c>
      <c r="CU32" s="507">
        <v>0.22896799999999998</v>
      </c>
      <c r="CV32" s="507">
        <v>1.0349159999999999</v>
      </c>
      <c r="CW32" s="507">
        <v>0.218357</v>
      </c>
      <c r="CX32" s="507">
        <v>0.24674199999999999</v>
      </c>
      <c r="CY32" s="507">
        <v>7.5468999999999994E-2</v>
      </c>
      <c r="CZ32" s="507">
        <v>0.17916299999999999</v>
      </c>
      <c r="DA32" s="507">
        <v>0.10542299999999999</v>
      </c>
      <c r="DB32" s="503">
        <v>4.8301839999999991</v>
      </c>
      <c r="DC32" s="530">
        <v>0.75117299999999998</v>
      </c>
      <c r="DD32" s="530">
        <v>0.41209199999999996</v>
      </c>
      <c r="DE32" s="530">
        <v>0.13816200000000001</v>
      </c>
      <c r="DF32" s="530">
        <v>0.21076899999999998</v>
      </c>
      <c r="DG32" s="530">
        <v>0.35230499999999998</v>
      </c>
      <c r="DH32" s="507">
        <v>0.25016099999999997</v>
      </c>
      <c r="DI32" s="507">
        <v>0.24556299999999998</v>
      </c>
      <c r="DJ32" s="507">
        <v>0.65611599999999992</v>
      </c>
      <c r="DK32" s="507">
        <v>0.66534799999999994</v>
      </c>
      <c r="DL32" s="507">
        <v>0.171572</v>
      </c>
      <c r="DM32" s="507">
        <v>0.25849800000000001</v>
      </c>
      <c r="DN32" s="507">
        <v>0.71842499999999998</v>
      </c>
      <c r="DO32" s="503">
        <v>2.7776680000000002</v>
      </c>
      <c r="DP32" s="530">
        <v>0.37640000000000001</v>
      </c>
      <c r="DQ32" s="530">
        <v>4.2893000000000001E-2</v>
      </c>
      <c r="DR32" s="530">
        <v>3.0920999999999997E-2</v>
      </c>
      <c r="DS32" s="530">
        <v>0.25461099999999998</v>
      </c>
      <c r="DT32" s="530">
        <v>0.11314199999999999</v>
      </c>
      <c r="DU32" s="507">
        <v>0.20212599999999997</v>
      </c>
      <c r="DV32" s="507">
        <v>0.27712799999999999</v>
      </c>
      <c r="DW32" s="507">
        <v>0.38183499999999992</v>
      </c>
      <c r="DX32" s="507">
        <v>0.32803099999999996</v>
      </c>
      <c r="DY32" s="507">
        <v>0.17737599999999998</v>
      </c>
      <c r="DZ32" s="507">
        <v>0.37599499999999997</v>
      </c>
      <c r="EA32" s="507">
        <v>0.21721000000000001</v>
      </c>
      <c r="EB32" s="503">
        <v>2.49885</v>
      </c>
      <c r="EC32" s="530">
        <v>0.27986299999999997</v>
      </c>
      <c r="ED32" s="530">
        <v>0.32702199999999998</v>
      </c>
      <c r="EE32" s="530">
        <v>7.8783999999999993E-2</v>
      </c>
      <c r="EF32" s="530">
        <v>0.14981700000000001</v>
      </c>
      <c r="EG32" s="530">
        <v>0.52059</v>
      </c>
      <c r="EH32" s="507">
        <v>0.19019200000000003</v>
      </c>
      <c r="EI32" s="507">
        <v>0.13383999999999999</v>
      </c>
      <c r="EJ32" s="507">
        <v>6.1887999999999999E-2</v>
      </c>
      <c r="EK32" s="507">
        <v>6.1834E-2</v>
      </c>
      <c r="EL32" s="507">
        <v>0.22032099999999999</v>
      </c>
      <c r="EM32" s="507">
        <v>0.25847799999999999</v>
      </c>
      <c r="EN32" s="507">
        <v>0.216221</v>
      </c>
      <c r="EO32" s="503">
        <v>4.1840080000000004</v>
      </c>
      <c r="EP32" s="530">
        <v>0.50280000000000002</v>
      </c>
      <c r="EQ32" s="530">
        <v>0.188308</v>
      </c>
      <c r="ER32" s="530">
        <v>0.22637099999999999</v>
      </c>
      <c r="ES32" s="530">
        <v>0.574712</v>
      </c>
      <c r="ET32" s="530">
        <v>0.24409099999999997</v>
      </c>
      <c r="EU32" s="507">
        <v>0.44558899999999996</v>
      </c>
      <c r="EV32" s="507">
        <v>0.37492700000000001</v>
      </c>
      <c r="EW32" s="507">
        <v>0.107972</v>
      </c>
      <c r="EX32" s="507">
        <v>0.191026</v>
      </c>
      <c r="EY32" s="507">
        <v>0.21786999999999998</v>
      </c>
      <c r="EZ32" s="507">
        <v>0.52152100000000001</v>
      </c>
      <c r="FA32" s="507">
        <v>0.58882099999999993</v>
      </c>
      <c r="FB32" s="503">
        <v>4.663011</v>
      </c>
      <c r="FC32" s="530">
        <v>0.18418199999999998</v>
      </c>
      <c r="FD32" s="530">
        <v>0.19955299999999998</v>
      </c>
      <c r="FE32" s="530">
        <v>0.25513599999999997</v>
      </c>
      <c r="FF32" s="530">
        <v>0.49788300000000002</v>
      </c>
      <c r="FG32" s="530">
        <v>0.19040000000000001</v>
      </c>
      <c r="FH32" s="507">
        <v>0.15432499999999999</v>
      </c>
      <c r="FI32" s="507">
        <v>0.38644999999999996</v>
      </c>
      <c r="FJ32" s="507">
        <v>0.839194</v>
      </c>
      <c r="FK32" s="507">
        <v>0.40251599999999998</v>
      </c>
      <c r="FL32" s="507">
        <v>1.030975</v>
      </c>
      <c r="FM32" s="507">
        <v>0.30710999999999999</v>
      </c>
      <c r="FN32" s="507">
        <v>0.21528699999999998</v>
      </c>
      <c r="FO32" s="503">
        <v>7.0415380000000001</v>
      </c>
      <c r="FP32" s="530">
        <v>0.26989299999999999</v>
      </c>
      <c r="FQ32" s="530">
        <v>0.75038499999999997</v>
      </c>
      <c r="FR32" s="530">
        <v>0.26864299999999997</v>
      </c>
      <c r="FS32" s="530">
        <v>0.878938</v>
      </c>
      <c r="FT32" s="530">
        <v>0.46774099999999996</v>
      </c>
      <c r="FU32" s="507">
        <v>0.47018099999999996</v>
      </c>
      <c r="FV32" s="507">
        <v>1.6381269999999999</v>
      </c>
      <c r="FW32" s="507">
        <v>0.78846399999999983</v>
      </c>
      <c r="FX32" s="507">
        <v>0.34306500000000001</v>
      </c>
      <c r="FY32" s="507">
        <v>0.101064</v>
      </c>
      <c r="FZ32" s="507">
        <v>0.84429399999999999</v>
      </c>
      <c r="GA32" s="507">
        <v>0.22074300000000002</v>
      </c>
      <c r="GB32" s="503">
        <v>10.077596999999999</v>
      </c>
      <c r="GC32" s="501">
        <v>0.347136</v>
      </c>
      <c r="GD32" s="501">
        <v>0.70346500000000001</v>
      </c>
      <c r="GE32" s="502">
        <v>1.2968359999999999</v>
      </c>
      <c r="GF32" s="502">
        <v>0.88885700000000001</v>
      </c>
      <c r="GG32" s="502">
        <v>0.89716499999999999</v>
      </c>
      <c r="GH32" s="502">
        <v>0.845885</v>
      </c>
      <c r="GI32" s="502">
        <v>0.66264600000000007</v>
      </c>
      <c r="GJ32" s="502">
        <v>0.89176599999999995</v>
      </c>
      <c r="GK32" s="502">
        <v>0.52655799999999997</v>
      </c>
      <c r="GL32" s="502">
        <v>0.82390799999999997</v>
      </c>
      <c r="GM32" s="502">
        <v>1.0321089999999999</v>
      </c>
      <c r="GN32" s="502">
        <v>1.1612659999999999</v>
      </c>
    </row>
    <row r="33" spans="1:196" s="505" customFormat="1" ht="12.75" customHeight="1" thickBot="1">
      <c r="A33" s="835" t="s">
        <v>3389</v>
      </c>
      <c r="B33" s="564">
        <v>0.5889000000000002</v>
      </c>
      <c r="C33" s="535">
        <v>1.6666666666666698E-3</v>
      </c>
      <c r="D33" s="535">
        <v>1.6666666666666698E-3</v>
      </c>
      <c r="E33" s="535">
        <v>1.6666666666666698E-3</v>
      </c>
      <c r="F33" s="535">
        <v>9.7700000000000009E-2</v>
      </c>
      <c r="G33" s="535">
        <v>9.7700000000000009E-2</v>
      </c>
      <c r="H33" s="535">
        <v>9.7700000000000009E-2</v>
      </c>
      <c r="I33" s="535">
        <v>3.1966666666666699E-2</v>
      </c>
      <c r="J33" s="535">
        <v>3.1966666666666699E-2</v>
      </c>
      <c r="K33" s="535">
        <v>3.1966666666666699E-2</v>
      </c>
      <c r="L33" s="535">
        <v>6.4966666666666686E-2</v>
      </c>
      <c r="M33" s="535">
        <v>6.4966666666666686E-2</v>
      </c>
      <c r="N33" s="535">
        <v>6.4966666666666686E-2</v>
      </c>
      <c r="O33" s="564">
        <v>11.166516000000012</v>
      </c>
      <c r="P33" s="535">
        <v>1.2999999999999999E-3</v>
      </c>
      <c r="Q33" s="535">
        <v>1.2999999999999999E-3</v>
      </c>
      <c r="R33" s="535">
        <v>1.2999999999999999E-3</v>
      </c>
      <c r="S33" s="535">
        <v>1.9897333333333302E-2</v>
      </c>
      <c r="T33" s="535">
        <v>1.9897333333333302E-2</v>
      </c>
      <c r="U33" s="535">
        <v>1.9897333333333302E-2</v>
      </c>
      <c r="V33" s="535">
        <v>1.2820336666666678</v>
      </c>
      <c r="W33" s="535">
        <v>1.2820336666666678</v>
      </c>
      <c r="X33" s="535">
        <v>1.2820336666666678</v>
      </c>
      <c r="Y33" s="535">
        <v>2.4189410000000029</v>
      </c>
      <c r="Z33" s="535">
        <v>2.4189410000000029</v>
      </c>
      <c r="AA33" s="535">
        <v>2.4189410000000029</v>
      </c>
      <c r="AB33" s="564">
        <v>63.823121999999969</v>
      </c>
      <c r="AC33" s="535">
        <v>3.9950573333333299</v>
      </c>
      <c r="AD33" s="535">
        <v>3.9950573333333299</v>
      </c>
      <c r="AE33" s="535">
        <v>3.9950573333333299</v>
      </c>
      <c r="AF33" s="535">
        <v>3.6207653333333321</v>
      </c>
      <c r="AG33" s="535">
        <v>3.6207653333333321</v>
      </c>
      <c r="AH33" s="535">
        <v>3.6207653333333321</v>
      </c>
      <c r="AI33" s="535">
        <v>6.1154659999999987</v>
      </c>
      <c r="AJ33" s="535">
        <v>6.1154659999999987</v>
      </c>
      <c r="AK33" s="535">
        <v>6.1154659999999987</v>
      </c>
      <c r="AL33" s="535">
        <v>7.5430853333333321</v>
      </c>
      <c r="AM33" s="535">
        <v>7.5430853333333321</v>
      </c>
      <c r="AN33" s="535">
        <v>7.5430853333333321</v>
      </c>
      <c r="AO33" s="564">
        <v>144.55557399999995</v>
      </c>
      <c r="AP33" s="535">
        <v>7.8330953333333255</v>
      </c>
      <c r="AQ33" s="535">
        <v>7.8330953333333255</v>
      </c>
      <c r="AR33" s="535">
        <v>7.8330953333333255</v>
      </c>
      <c r="AS33" s="535">
        <v>16.525903333333336</v>
      </c>
      <c r="AT33" s="535">
        <v>16.525903333333336</v>
      </c>
      <c r="AU33" s="535">
        <v>16.525903333333336</v>
      </c>
      <c r="AV33" s="535">
        <v>12.765747666666666</v>
      </c>
      <c r="AW33" s="535">
        <v>12.765747666666666</v>
      </c>
      <c r="AX33" s="535">
        <v>12.765747666666666</v>
      </c>
      <c r="AY33" s="535">
        <v>11.060444999999991</v>
      </c>
      <c r="AZ33" s="535">
        <v>11.060444999999991</v>
      </c>
      <c r="BA33" s="535">
        <v>11.060444999999991</v>
      </c>
      <c r="BB33" s="564">
        <v>76.664158000000043</v>
      </c>
      <c r="BC33" s="535">
        <v>3.7006266666666647</v>
      </c>
      <c r="BD33" s="535">
        <v>3.7006266666666647</v>
      </c>
      <c r="BE33" s="535">
        <v>3.7006266666666647</v>
      </c>
      <c r="BF33" s="535">
        <v>6.6356436666666596</v>
      </c>
      <c r="BG33" s="535">
        <v>6.6356436666666596</v>
      </c>
      <c r="BH33" s="535">
        <v>6.6356436666666596</v>
      </c>
      <c r="BI33" s="535">
        <v>8.9963150000000098</v>
      </c>
      <c r="BJ33" s="535">
        <v>8.9963150000000098</v>
      </c>
      <c r="BK33" s="535">
        <v>8.9963150000000098</v>
      </c>
      <c r="BL33" s="535">
        <v>6.2221340000000183</v>
      </c>
      <c r="BM33" s="535">
        <v>6.2221340000000183</v>
      </c>
      <c r="BN33" s="535">
        <v>6.2221340000000183</v>
      </c>
      <c r="BO33" s="564">
        <v>137.48536400000006</v>
      </c>
      <c r="BP33" s="535">
        <v>9.2800313333333495</v>
      </c>
      <c r="BQ33" s="535">
        <v>9.2800313333333495</v>
      </c>
      <c r="BR33" s="535">
        <v>9.2800313333333495</v>
      </c>
      <c r="BS33" s="535">
        <v>9.8768906666666538</v>
      </c>
      <c r="BT33" s="535">
        <v>9.8768906666666538</v>
      </c>
      <c r="BU33" s="535">
        <v>9.8768906666666538</v>
      </c>
      <c r="BV33" s="535">
        <v>10.405043000000006</v>
      </c>
      <c r="BW33" s="535">
        <v>10.405043000000006</v>
      </c>
      <c r="BX33" s="535">
        <v>10.405043000000006</v>
      </c>
      <c r="BY33" s="535">
        <v>16.266489666666679</v>
      </c>
      <c r="BZ33" s="535">
        <v>16.266489666666679</v>
      </c>
      <c r="CA33" s="535">
        <v>16.266489666666679</v>
      </c>
      <c r="CB33" s="564">
        <v>81.740968000000024</v>
      </c>
      <c r="CC33" s="535">
        <v>4.9329286666666761</v>
      </c>
      <c r="CD33" s="535">
        <v>4.9329286666666761</v>
      </c>
      <c r="CE33" s="535">
        <v>4.9329286666666761</v>
      </c>
      <c r="CF33" s="535">
        <v>4.9019236666666757</v>
      </c>
      <c r="CG33" s="535">
        <v>4.9019236666666757</v>
      </c>
      <c r="CH33" s="535">
        <v>4.9019236666666757</v>
      </c>
      <c r="CI33" s="535">
        <v>9.1477153333333376</v>
      </c>
      <c r="CJ33" s="535">
        <v>9.1477153333333376</v>
      </c>
      <c r="CK33" s="535">
        <v>9.1477153333333376</v>
      </c>
      <c r="CL33" s="535">
        <v>8.264421666666653</v>
      </c>
      <c r="CM33" s="535">
        <v>8.264421666666653</v>
      </c>
      <c r="CN33" s="535">
        <v>8.264421666666653</v>
      </c>
      <c r="CO33" s="564">
        <v>55.417420999999983</v>
      </c>
      <c r="CP33" s="535">
        <v>3.682522999999998</v>
      </c>
      <c r="CQ33" s="535">
        <v>2.5825299999999913</v>
      </c>
      <c r="CR33" s="535">
        <v>6.7180920000000004</v>
      </c>
      <c r="CS33" s="535">
        <v>3.4602329999999917</v>
      </c>
      <c r="CT33" s="535">
        <v>5.0824400000000072</v>
      </c>
      <c r="CU33" s="535">
        <v>5.1533779999999965</v>
      </c>
      <c r="CV33" s="535">
        <v>2.9220800000000029</v>
      </c>
      <c r="CW33" s="535">
        <v>7.5803810000000063</v>
      </c>
      <c r="CX33" s="535">
        <v>5.9711100000000012</v>
      </c>
      <c r="CY33" s="535">
        <v>4.5223909999999972</v>
      </c>
      <c r="CZ33" s="535">
        <v>4.5902839999999969</v>
      </c>
      <c r="DA33" s="535">
        <v>3.1519789999999972</v>
      </c>
      <c r="DB33" s="564">
        <v>46.924372999999989</v>
      </c>
      <c r="DC33" s="535">
        <v>3.0523060000000015</v>
      </c>
      <c r="DD33" s="535">
        <v>5.0961279999999984</v>
      </c>
      <c r="DE33" s="535">
        <v>3.800422999999995</v>
      </c>
      <c r="DF33" s="535">
        <v>3.327969999999997</v>
      </c>
      <c r="DG33" s="535">
        <v>3.9977309999999946</v>
      </c>
      <c r="DH33" s="535">
        <v>4.3496860000000002</v>
      </c>
      <c r="DI33" s="535">
        <v>4.8220070000000028</v>
      </c>
      <c r="DJ33" s="535">
        <v>3.9240929999999992</v>
      </c>
      <c r="DK33" s="535">
        <v>2.8035690000000031</v>
      </c>
      <c r="DL33" s="535">
        <v>3.7159539999999964</v>
      </c>
      <c r="DM33" s="535">
        <v>3.6408509999999978</v>
      </c>
      <c r="DN33" s="535">
        <v>4.393654999999999</v>
      </c>
      <c r="DO33" s="564">
        <v>52.902688999999995</v>
      </c>
      <c r="DP33" s="535">
        <v>2.9330319999999972</v>
      </c>
      <c r="DQ33" s="535">
        <v>5.3482979999999962</v>
      </c>
      <c r="DR33" s="535">
        <v>2.7535589999999992</v>
      </c>
      <c r="DS33" s="535">
        <v>4.7829569999999961</v>
      </c>
      <c r="DT33" s="535">
        <v>3.4964090000000034</v>
      </c>
      <c r="DU33" s="535">
        <v>2.9359309999999983</v>
      </c>
      <c r="DV33" s="535">
        <v>9.7407849999999954</v>
      </c>
      <c r="DW33" s="535">
        <v>3.148608000000003</v>
      </c>
      <c r="DX33" s="535">
        <v>3.6110719999999965</v>
      </c>
      <c r="DY33" s="535">
        <v>6.3203580000000095</v>
      </c>
      <c r="DZ33" s="535">
        <v>3.8743090000000038</v>
      </c>
      <c r="EA33" s="535">
        <v>3.9573709999999913</v>
      </c>
      <c r="EB33" s="564">
        <v>54.308634000000026</v>
      </c>
      <c r="EC33" s="535">
        <v>5.6675930000000001</v>
      </c>
      <c r="ED33" s="535">
        <v>3.1225810000000003</v>
      </c>
      <c r="EE33" s="535">
        <v>4.0277159999999981</v>
      </c>
      <c r="EF33" s="535">
        <v>4.1199010000000023</v>
      </c>
      <c r="EG33" s="535">
        <v>4.7319960000000023</v>
      </c>
      <c r="EH33" s="535">
        <v>4.1454580000000014</v>
      </c>
      <c r="EI33" s="535">
        <v>5.9634190000000089</v>
      </c>
      <c r="EJ33" s="535">
        <v>4.4749659999999949</v>
      </c>
      <c r="EK33" s="535">
        <v>3.3777280000000012</v>
      </c>
      <c r="EL33" s="535">
        <v>5.1550140000000049</v>
      </c>
      <c r="EM33" s="535">
        <v>4.5356060000000014</v>
      </c>
      <c r="EN33" s="535">
        <v>4.9866560000000071</v>
      </c>
      <c r="EO33" s="564">
        <v>62.105679999999992</v>
      </c>
      <c r="EP33" s="535">
        <v>3.0897529999999964</v>
      </c>
      <c r="EQ33" s="535">
        <v>3.2301270000000137</v>
      </c>
      <c r="ER33" s="535">
        <v>5.0394709999999989</v>
      </c>
      <c r="ES33" s="535">
        <v>5.4265439999999963</v>
      </c>
      <c r="ET33" s="535">
        <v>4.4157579999999932</v>
      </c>
      <c r="EU33" s="535">
        <v>7.0600360000000109</v>
      </c>
      <c r="EV33" s="535">
        <v>4.5739789999999942</v>
      </c>
      <c r="EW33" s="535">
        <v>3.9731940000000066</v>
      </c>
      <c r="EX33" s="535">
        <v>6.5915729999999826</v>
      </c>
      <c r="EY33" s="535">
        <v>5.1489429999999956</v>
      </c>
      <c r="EZ33" s="535">
        <v>6.6025240000000061</v>
      </c>
      <c r="FA33" s="535">
        <v>6.9537779999999962</v>
      </c>
      <c r="FB33" s="564">
        <v>87.487441000000004</v>
      </c>
      <c r="FC33" s="535">
        <v>9.5630619999999951</v>
      </c>
      <c r="FD33" s="535">
        <v>4.2720679999999867</v>
      </c>
      <c r="FE33" s="535">
        <v>6.645266000000003</v>
      </c>
      <c r="FF33" s="535">
        <v>9.3486219999999953</v>
      </c>
      <c r="FG33" s="535">
        <v>5.0406419999999912</v>
      </c>
      <c r="FH33" s="535">
        <v>7.2981190000000069</v>
      </c>
      <c r="FI33" s="535">
        <v>6.5620190000000136</v>
      </c>
      <c r="FJ33" s="535">
        <v>7.3483130000000045</v>
      </c>
      <c r="FK33" s="535">
        <v>9.2149589999999968</v>
      </c>
      <c r="FL33" s="535">
        <v>6.3203670000000045</v>
      </c>
      <c r="FM33" s="535">
        <v>5.8538730000000001</v>
      </c>
      <c r="FN33" s="535">
        <v>10.020131000000006</v>
      </c>
      <c r="FO33" s="564">
        <v>169.06154700000002</v>
      </c>
      <c r="FP33" s="535">
        <v>5.1558989999999945</v>
      </c>
      <c r="FQ33" s="535">
        <v>12.621030000000001</v>
      </c>
      <c r="FR33" s="535">
        <v>9.9926370000000091</v>
      </c>
      <c r="FS33" s="535">
        <v>6.9449950000000058</v>
      </c>
      <c r="FT33" s="535">
        <v>7.7191750000000141</v>
      </c>
      <c r="FU33" s="535">
        <v>13.991711999999993</v>
      </c>
      <c r="FV33" s="535">
        <v>23.833025000000006</v>
      </c>
      <c r="FW33" s="535">
        <v>24.494188999999999</v>
      </c>
      <c r="FX33" s="535">
        <v>8.5348460000000017</v>
      </c>
      <c r="FY33" s="535">
        <v>13.654102000000002</v>
      </c>
      <c r="FZ33" s="535">
        <v>19.40279299999996</v>
      </c>
      <c r="GA33" s="535">
        <v>22.717144000000019</v>
      </c>
      <c r="GB33" s="564">
        <v>177.31595399999995</v>
      </c>
      <c r="GC33" s="539">
        <v>10.513598000000023</v>
      </c>
      <c r="GD33" s="539">
        <v>8.7255419999999901</v>
      </c>
      <c r="GE33" s="539">
        <v>15.523226999999991</v>
      </c>
      <c r="GF33" s="539">
        <v>18.146792999999995</v>
      </c>
      <c r="GG33" s="539">
        <v>11.448335</v>
      </c>
      <c r="GH33" s="539">
        <v>15.955309999999976</v>
      </c>
      <c r="GI33" s="539">
        <v>12.810563999999978</v>
      </c>
      <c r="GJ33" s="539">
        <v>19.021043999999975</v>
      </c>
      <c r="GK33" s="539">
        <v>12.693615000000008</v>
      </c>
      <c r="GL33" s="539">
        <v>14.027558999999997</v>
      </c>
      <c r="GM33" s="539">
        <v>17.360530000000004</v>
      </c>
      <c r="GN33" s="539">
        <v>21.089837000000017</v>
      </c>
    </row>
    <row r="34" spans="1:196" s="505" customFormat="1" ht="5.0999999999999996" customHeight="1">
      <c r="C34" s="536"/>
      <c r="D34" s="536"/>
      <c r="E34" s="536"/>
      <c r="F34" s="536"/>
      <c r="G34" s="536"/>
      <c r="H34" s="536"/>
      <c r="I34" s="536"/>
      <c r="J34" s="536"/>
      <c r="K34" s="536"/>
      <c r="L34" s="536"/>
      <c r="M34" s="536"/>
      <c r="N34" s="537"/>
      <c r="P34" s="536"/>
      <c r="Q34" s="536"/>
      <c r="R34" s="536"/>
      <c r="S34" s="536"/>
      <c r="T34" s="536"/>
      <c r="U34" s="536"/>
      <c r="V34" s="536"/>
      <c r="W34" s="536"/>
      <c r="X34" s="536"/>
      <c r="Y34" s="536"/>
      <c r="Z34" s="536"/>
      <c r="AA34" s="537"/>
      <c r="AC34" s="536"/>
      <c r="AD34" s="536"/>
      <c r="AE34" s="536"/>
      <c r="AF34" s="536"/>
      <c r="AG34" s="536"/>
      <c r="AH34" s="536"/>
      <c r="AI34" s="536"/>
      <c r="AJ34" s="536"/>
      <c r="AK34" s="536"/>
      <c r="AL34" s="536"/>
      <c r="AM34" s="536"/>
      <c r="AN34" s="537"/>
      <c r="AP34" s="536"/>
      <c r="AQ34" s="536"/>
      <c r="AR34" s="536"/>
      <c r="AS34" s="536"/>
      <c r="AT34" s="536"/>
      <c r="AU34" s="536"/>
      <c r="AV34" s="536"/>
      <c r="AW34" s="536"/>
      <c r="AX34" s="536"/>
      <c r="AY34" s="536"/>
      <c r="AZ34" s="536"/>
      <c r="BA34" s="537"/>
      <c r="BC34" s="536"/>
      <c r="BD34" s="536"/>
      <c r="BE34" s="536"/>
      <c r="BF34" s="536"/>
      <c r="BG34" s="536"/>
      <c r="BH34" s="536"/>
      <c r="BI34" s="536"/>
      <c r="BJ34" s="536"/>
      <c r="BK34" s="536"/>
      <c r="BL34" s="536"/>
      <c r="BM34" s="536"/>
      <c r="BN34" s="537"/>
      <c r="BP34" s="536"/>
      <c r="BQ34" s="536"/>
      <c r="BR34" s="536"/>
      <c r="BS34" s="536"/>
      <c r="BT34" s="536"/>
      <c r="BU34" s="536"/>
      <c r="BV34" s="536"/>
      <c r="BW34" s="536"/>
      <c r="BX34" s="536"/>
      <c r="BY34" s="536"/>
      <c r="BZ34" s="536"/>
      <c r="CA34" s="537"/>
      <c r="CC34" s="536"/>
      <c r="CD34" s="536"/>
      <c r="CE34" s="536"/>
      <c r="CF34" s="536"/>
      <c r="CG34" s="536"/>
      <c r="CH34" s="536"/>
      <c r="CI34" s="536"/>
      <c r="CJ34" s="536"/>
      <c r="CK34" s="536"/>
      <c r="CL34" s="536"/>
      <c r="CM34" s="536"/>
      <c r="CN34" s="537"/>
      <c r="CP34" s="536"/>
      <c r="CQ34" s="536"/>
      <c r="CR34" s="536"/>
      <c r="CS34" s="536"/>
      <c r="CT34" s="536"/>
      <c r="CU34" s="536"/>
      <c r="CV34" s="536"/>
      <c r="CW34" s="536"/>
      <c r="CX34" s="536"/>
      <c r="CY34" s="536"/>
      <c r="CZ34" s="536"/>
      <c r="DA34" s="537"/>
      <c r="DC34" s="536"/>
      <c r="DD34" s="536"/>
      <c r="DE34" s="536"/>
      <c r="DF34" s="536"/>
      <c r="DG34" s="536"/>
      <c r="DH34" s="536"/>
      <c r="DI34" s="536"/>
      <c r="DJ34" s="536"/>
      <c r="DK34" s="536"/>
      <c r="DL34" s="536"/>
      <c r="DM34" s="536"/>
      <c r="DN34" s="537"/>
      <c r="DP34" s="536"/>
      <c r="DQ34" s="536"/>
      <c r="DR34" s="536"/>
      <c r="DS34" s="536"/>
      <c r="DT34" s="536"/>
      <c r="DU34" s="536"/>
      <c r="DV34" s="536"/>
      <c r="DW34" s="536"/>
      <c r="DX34" s="536"/>
      <c r="DY34" s="536"/>
      <c r="DZ34" s="536"/>
      <c r="EA34" s="537"/>
      <c r="EC34" s="536"/>
      <c r="ED34" s="536"/>
      <c r="EE34" s="536"/>
      <c r="EF34" s="536"/>
      <c r="EG34" s="536"/>
      <c r="EH34" s="536"/>
      <c r="EI34" s="536"/>
      <c r="EJ34" s="536"/>
      <c r="EK34" s="536"/>
      <c r="EL34" s="536"/>
      <c r="EM34" s="536"/>
      <c r="EN34" s="537"/>
      <c r="EP34" s="536"/>
      <c r="EQ34" s="536"/>
      <c r="ER34" s="536"/>
      <c r="ES34" s="536"/>
      <c r="ET34" s="536"/>
      <c r="EU34" s="536"/>
      <c r="EV34" s="536"/>
      <c r="EW34" s="536"/>
      <c r="EX34" s="536"/>
      <c r="EY34" s="536"/>
      <c r="EZ34" s="536"/>
      <c r="FA34" s="537"/>
      <c r="FC34" s="536"/>
      <c r="FD34" s="536"/>
      <c r="FE34" s="536"/>
      <c r="FF34" s="536"/>
      <c r="FG34" s="536"/>
      <c r="FH34" s="536"/>
      <c r="FI34" s="536"/>
      <c r="FJ34" s="536"/>
      <c r="FK34" s="536"/>
      <c r="FL34" s="536"/>
      <c r="FM34" s="536"/>
      <c r="FN34" s="537"/>
      <c r="FP34" s="536"/>
      <c r="FQ34" s="536"/>
      <c r="FR34" s="536"/>
      <c r="FS34" s="536"/>
      <c r="FT34" s="536"/>
      <c r="FU34" s="536"/>
      <c r="FV34" s="536"/>
      <c r="FW34" s="536"/>
      <c r="FX34" s="536"/>
      <c r="FY34" s="536"/>
      <c r="FZ34" s="536"/>
      <c r="GA34" s="537"/>
      <c r="GC34" s="536"/>
      <c r="GD34" s="536"/>
      <c r="GE34" s="536"/>
      <c r="GF34" s="536"/>
      <c r="GG34" s="536"/>
      <c r="GH34" s="536"/>
      <c r="GI34" s="536"/>
      <c r="GJ34" s="536"/>
      <c r="GK34" s="536"/>
      <c r="GL34" s="536"/>
      <c r="GM34" s="536"/>
      <c r="GN34" s="537"/>
    </row>
    <row r="35" spans="1:196" s="641" customFormat="1" ht="12.75" customHeight="1">
      <c r="A35" s="647" t="s">
        <v>3382</v>
      </c>
      <c r="C35" s="642"/>
      <c r="D35" s="642"/>
      <c r="E35" s="642"/>
      <c r="F35" s="642"/>
      <c r="G35" s="642"/>
      <c r="H35" s="642"/>
      <c r="I35" s="642"/>
      <c r="J35" s="642"/>
      <c r="K35" s="642"/>
      <c r="L35" s="642"/>
      <c r="M35" s="642"/>
      <c r="N35" s="643"/>
      <c r="P35" s="642"/>
      <c r="Q35" s="642"/>
      <c r="R35" s="642"/>
      <c r="S35" s="642"/>
      <c r="T35" s="642"/>
      <c r="U35" s="642"/>
      <c r="V35" s="642"/>
      <c r="W35" s="642"/>
      <c r="X35" s="642"/>
      <c r="Y35" s="642"/>
      <c r="Z35" s="642"/>
      <c r="AA35" s="643"/>
      <c r="AC35" s="642"/>
      <c r="AD35" s="642"/>
      <c r="AE35" s="642"/>
      <c r="AF35" s="642"/>
      <c r="AG35" s="642"/>
      <c r="AH35" s="642"/>
      <c r="AI35" s="642"/>
      <c r="AJ35" s="642"/>
      <c r="AK35" s="642"/>
      <c r="AL35" s="642"/>
      <c r="AM35" s="642"/>
      <c r="AN35" s="643"/>
      <c r="AP35" s="642"/>
      <c r="AQ35" s="642"/>
      <c r="AR35" s="642"/>
      <c r="AS35" s="642"/>
      <c r="AT35" s="642"/>
      <c r="AU35" s="642"/>
      <c r="AV35" s="642"/>
      <c r="AW35" s="642"/>
      <c r="AX35" s="642"/>
      <c r="AY35" s="642"/>
      <c r="AZ35" s="642"/>
      <c r="BA35" s="643"/>
      <c r="BC35" s="642"/>
      <c r="BD35" s="642"/>
      <c r="BE35" s="642"/>
      <c r="BF35" s="642"/>
      <c r="BG35" s="642"/>
      <c r="BH35" s="642"/>
      <c r="BI35" s="642"/>
      <c r="BJ35" s="642"/>
      <c r="BK35" s="642"/>
      <c r="BL35" s="642"/>
      <c r="BM35" s="642"/>
      <c r="BN35" s="643"/>
      <c r="BP35" s="642"/>
      <c r="BQ35" s="642"/>
      <c r="BR35" s="642"/>
      <c r="BS35" s="642"/>
      <c r="BT35" s="642"/>
      <c r="BU35" s="642"/>
      <c r="BV35" s="642"/>
      <c r="BW35" s="642"/>
      <c r="BX35" s="642"/>
      <c r="BY35" s="642"/>
      <c r="BZ35" s="642"/>
      <c r="CA35" s="643"/>
      <c r="CC35" s="642"/>
      <c r="CD35" s="642"/>
      <c r="CE35" s="642"/>
      <c r="CF35" s="642"/>
      <c r="CG35" s="642"/>
      <c r="CH35" s="642"/>
      <c r="CI35" s="642"/>
      <c r="CJ35" s="642"/>
      <c r="CK35" s="642"/>
      <c r="CL35" s="642"/>
      <c r="CM35" s="642"/>
      <c r="CN35" s="643"/>
      <c r="CP35" s="642"/>
      <c r="CQ35" s="642"/>
      <c r="CR35" s="642"/>
      <c r="CS35" s="642"/>
      <c r="CT35" s="642"/>
      <c r="CU35" s="642"/>
      <c r="CV35" s="642"/>
      <c r="CW35" s="642"/>
      <c r="CX35" s="642"/>
      <c r="CY35" s="642"/>
      <c r="CZ35" s="642"/>
      <c r="DA35" s="643"/>
      <c r="DC35" s="642"/>
      <c r="DD35" s="642"/>
      <c r="DE35" s="642"/>
      <c r="DF35" s="642"/>
      <c r="DG35" s="642"/>
      <c r="DH35" s="642"/>
      <c r="DI35" s="642"/>
      <c r="DJ35" s="642"/>
      <c r="DK35" s="642"/>
      <c r="DL35" s="642"/>
      <c r="DM35" s="642"/>
      <c r="DN35" s="643"/>
      <c r="DP35" s="642"/>
      <c r="DQ35" s="642"/>
      <c r="DR35" s="642"/>
      <c r="DS35" s="642"/>
      <c r="DT35" s="642"/>
      <c r="DU35" s="642"/>
      <c r="DV35" s="642"/>
      <c r="DW35" s="642"/>
      <c r="DX35" s="642"/>
      <c r="DY35" s="642"/>
      <c r="DZ35" s="642"/>
      <c r="EA35" s="643"/>
      <c r="EC35" s="642"/>
      <c r="ED35" s="642"/>
      <c r="EE35" s="642"/>
      <c r="EF35" s="642"/>
      <c r="EG35" s="642"/>
      <c r="EH35" s="642"/>
      <c r="EI35" s="642"/>
      <c r="EJ35" s="642"/>
      <c r="EK35" s="642"/>
      <c r="EL35" s="642"/>
      <c r="EM35" s="642"/>
      <c r="EN35" s="643"/>
      <c r="EP35" s="642"/>
      <c r="EQ35" s="642"/>
      <c r="ER35" s="642"/>
      <c r="ES35" s="642"/>
      <c r="ET35" s="642"/>
      <c r="EU35" s="642"/>
      <c r="EV35" s="642"/>
      <c r="EW35" s="642"/>
      <c r="EX35" s="642"/>
      <c r="EY35" s="642"/>
      <c r="EZ35" s="642"/>
      <c r="FA35" s="643"/>
      <c r="FC35" s="642"/>
      <c r="FD35" s="642"/>
      <c r="FE35" s="642"/>
      <c r="FF35" s="642"/>
      <c r="FG35" s="642"/>
      <c r="FH35" s="642"/>
      <c r="FI35" s="642"/>
      <c r="FJ35" s="642"/>
      <c r="FK35" s="642"/>
      <c r="FL35" s="642"/>
      <c r="FM35" s="642"/>
      <c r="FN35" s="643"/>
      <c r="FP35" s="642"/>
      <c r="FQ35" s="642"/>
      <c r="FR35" s="642"/>
      <c r="FS35" s="642"/>
      <c r="FT35" s="642"/>
      <c r="FU35" s="642"/>
      <c r="FV35" s="642"/>
      <c r="FW35" s="642"/>
      <c r="FX35" s="642"/>
      <c r="FY35" s="642"/>
      <c r="FZ35" s="642"/>
      <c r="GA35" s="643"/>
      <c r="GC35" s="642"/>
      <c r="GD35" s="642"/>
      <c r="GE35" s="642"/>
      <c r="GF35" s="642"/>
      <c r="GG35" s="642"/>
      <c r="GH35" s="642"/>
      <c r="GI35" s="642"/>
      <c r="GJ35" s="642"/>
      <c r="GK35" s="642"/>
      <c r="GL35" s="642"/>
      <c r="GM35" s="642"/>
      <c r="GN35" s="643"/>
    </row>
    <row r="36" spans="1:196" s="641" customFormat="1" ht="12.75" customHeight="1">
      <c r="A36" s="647" t="s">
        <v>3360</v>
      </c>
      <c r="C36" s="642"/>
      <c r="D36" s="642"/>
      <c r="E36" s="642"/>
      <c r="F36" s="642"/>
      <c r="G36" s="642"/>
      <c r="H36" s="642"/>
      <c r="I36" s="642"/>
      <c r="J36" s="642"/>
      <c r="K36" s="642"/>
      <c r="L36" s="642"/>
      <c r="M36" s="642"/>
      <c r="N36" s="643"/>
      <c r="P36" s="642"/>
      <c r="Q36" s="642"/>
      <c r="R36" s="642"/>
      <c r="S36" s="642"/>
      <c r="T36" s="642"/>
      <c r="U36" s="642"/>
      <c r="V36" s="642"/>
      <c r="W36" s="642"/>
      <c r="X36" s="642"/>
      <c r="Y36" s="642"/>
      <c r="Z36" s="642"/>
      <c r="AA36" s="643"/>
      <c r="AC36" s="642"/>
      <c r="AD36" s="642"/>
      <c r="AE36" s="642"/>
      <c r="AF36" s="642"/>
      <c r="AG36" s="642"/>
      <c r="AH36" s="642"/>
      <c r="AI36" s="642"/>
      <c r="AJ36" s="642"/>
      <c r="AK36" s="642"/>
      <c r="AL36" s="642"/>
      <c r="AM36" s="642"/>
      <c r="AN36" s="643"/>
      <c r="AP36" s="642"/>
      <c r="AQ36" s="642"/>
      <c r="AR36" s="642"/>
      <c r="AS36" s="642"/>
      <c r="AT36" s="642"/>
      <c r="AU36" s="642"/>
      <c r="AV36" s="642"/>
      <c r="AW36" s="642"/>
      <c r="AX36" s="642"/>
      <c r="AY36" s="642"/>
      <c r="AZ36" s="642"/>
      <c r="BA36" s="643"/>
      <c r="BC36" s="642"/>
      <c r="BD36" s="642"/>
      <c r="BE36" s="642"/>
      <c r="BF36" s="642"/>
      <c r="BG36" s="642"/>
      <c r="BH36" s="642"/>
      <c r="BI36" s="642"/>
      <c r="BJ36" s="642"/>
      <c r="BK36" s="642"/>
      <c r="BL36" s="642"/>
      <c r="BM36" s="642"/>
      <c r="BN36" s="643"/>
      <c r="BP36" s="642"/>
      <c r="BQ36" s="642"/>
      <c r="BR36" s="642"/>
      <c r="BS36" s="642"/>
      <c r="BT36" s="642"/>
      <c r="BU36" s="642"/>
      <c r="BV36" s="642"/>
      <c r="BW36" s="642"/>
      <c r="BX36" s="642"/>
      <c r="BY36" s="642"/>
      <c r="BZ36" s="642"/>
      <c r="CA36" s="643"/>
      <c r="CC36" s="642"/>
      <c r="CD36" s="642"/>
      <c r="CE36" s="642"/>
      <c r="CF36" s="642"/>
      <c r="CG36" s="642"/>
      <c r="CH36" s="642"/>
      <c r="CI36" s="642"/>
      <c r="CJ36" s="642"/>
      <c r="CK36" s="642"/>
      <c r="CL36" s="642"/>
      <c r="CM36" s="642"/>
      <c r="CN36" s="643"/>
      <c r="CP36" s="642"/>
      <c r="CQ36" s="642"/>
      <c r="CR36" s="642"/>
      <c r="CS36" s="642"/>
      <c r="CT36" s="642"/>
      <c r="CU36" s="642"/>
      <c r="CV36" s="642"/>
      <c r="CW36" s="642"/>
      <c r="CX36" s="642"/>
      <c r="CY36" s="642"/>
      <c r="CZ36" s="642"/>
      <c r="DA36" s="643"/>
      <c r="DC36" s="642"/>
      <c r="DD36" s="642"/>
      <c r="DE36" s="642"/>
      <c r="DF36" s="642"/>
      <c r="DG36" s="642"/>
      <c r="DH36" s="642"/>
      <c r="DI36" s="642"/>
      <c r="DJ36" s="642"/>
      <c r="DK36" s="642"/>
      <c r="DL36" s="642"/>
      <c r="DM36" s="642"/>
      <c r="DN36" s="643"/>
      <c r="DP36" s="642"/>
      <c r="DQ36" s="642"/>
      <c r="DR36" s="642"/>
      <c r="DS36" s="642"/>
      <c r="DT36" s="642"/>
      <c r="DU36" s="642"/>
      <c r="DV36" s="642"/>
      <c r="DW36" s="642"/>
      <c r="DX36" s="642"/>
      <c r="DY36" s="642"/>
      <c r="DZ36" s="642"/>
      <c r="EA36" s="643"/>
      <c r="EC36" s="642"/>
      <c r="ED36" s="642"/>
      <c r="EE36" s="642"/>
      <c r="EF36" s="642"/>
      <c r="EG36" s="642"/>
      <c r="EH36" s="642"/>
      <c r="EI36" s="642"/>
      <c r="EJ36" s="642"/>
      <c r="EK36" s="642"/>
      <c r="EL36" s="642"/>
      <c r="EM36" s="642"/>
      <c r="EN36" s="643"/>
      <c r="EP36" s="642"/>
      <c r="EQ36" s="642"/>
      <c r="ER36" s="642"/>
      <c r="ES36" s="642"/>
      <c r="ET36" s="642"/>
      <c r="EU36" s="642"/>
      <c r="EV36" s="642"/>
      <c r="EW36" s="642"/>
      <c r="EX36" s="642"/>
      <c r="EY36" s="642"/>
      <c r="EZ36" s="642"/>
      <c r="FA36" s="643"/>
      <c r="FC36" s="642"/>
      <c r="FD36" s="642"/>
      <c r="FE36" s="642"/>
      <c r="FF36" s="642"/>
      <c r="FG36" s="642"/>
      <c r="FH36" s="642"/>
      <c r="FI36" s="642"/>
      <c r="FJ36" s="642"/>
      <c r="FK36" s="642"/>
      <c r="FL36" s="642"/>
      <c r="FM36" s="642"/>
      <c r="FN36" s="643"/>
      <c r="FP36" s="642"/>
      <c r="FQ36" s="642"/>
      <c r="FR36" s="642"/>
      <c r="FS36" s="642"/>
      <c r="FT36" s="642"/>
      <c r="FU36" s="642"/>
      <c r="FV36" s="642"/>
      <c r="FW36" s="642"/>
      <c r="FX36" s="642"/>
      <c r="FY36" s="642"/>
      <c r="FZ36" s="642"/>
      <c r="GA36" s="643"/>
      <c r="GC36" s="642"/>
      <c r="GD36" s="642"/>
      <c r="GE36" s="642"/>
      <c r="GF36" s="642"/>
      <c r="GG36" s="642"/>
      <c r="GH36" s="642"/>
      <c r="GI36" s="642"/>
      <c r="GJ36" s="642"/>
      <c r="GK36" s="642"/>
      <c r="GL36" s="642"/>
      <c r="GM36" s="642"/>
      <c r="GN36" s="643"/>
    </row>
    <row r="37" spans="1:196" s="641" customFormat="1" ht="12.75" customHeight="1">
      <c r="A37" s="829" t="s">
        <v>3361</v>
      </c>
      <c r="C37" s="642"/>
      <c r="D37" s="642"/>
      <c r="E37" s="642"/>
      <c r="F37" s="642"/>
      <c r="G37" s="642"/>
      <c r="H37" s="642"/>
      <c r="I37" s="642"/>
      <c r="J37" s="642"/>
      <c r="K37" s="642"/>
      <c r="L37" s="642"/>
      <c r="M37" s="642"/>
      <c r="N37" s="643"/>
      <c r="P37" s="642"/>
      <c r="Q37" s="642"/>
      <c r="R37" s="642"/>
      <c r="S37" s="642"/>
      <c r="T37" s="642"/>
      <c r="U37" s="642"/>
      <c r="V37" s="642"/>
      <c r="W37" s="642"/>
      <c r="X37" s="642"/>
      <c r="Y37" s="642"/>
      <c r="Z37" s="642"/>
      <c r="AA37" s="643"/>
      <c r="AC37" s="642"/>
      <c r="AD37" s="642"/>
      <c r="AE37" s="642"/>
      <c r="AF37" s="642"/>
      <c r="AG37" s="642"/>
      <c r="AH37" s="642"/>
      <c r="AI37" s="642"/>
      <c r="AJ37" s="642"/>
      <c r="AK37" s="642"/>
      <c r="AL37" s="642"/>
      <c r="AM37" s="642"/>
      <c r="AN37" s="643"/>
      <c r="AP37" s="642"/>
      <c r="AQ37" s="642"/>
      <c r="AR37" s="642"/>
      <c r="AS37" s="642"/>
      <c r="AT37" s="642"/>
      <c r="AU37" s="642"/>
      <c r="AV37" s="642"/>
      <c r="AW37" s="642"/>
      <c r="AX37" s="642"/>
      <c r="AY37" s="642"/>
      <c r="AZ37" s="642"/>
      <c r="BA37" s="643"/>
      <c r="BC37" s="642"/>
      <c r="BD37" s="642"/>
      <c r="BE37" s="642"/>
      <c r="BF37" s="642"/>
      <c r="BG37" s="642"/>
      <c r="BH37" s="642"/>
      <c r="BI37" s="642"/>
      <c r="BJ37" s="642"/>
      <c r="BK37" s="642"/>
      <c r="BL37" s="642"/>
      <c r="BM37" s="642"/>
      <c r="BN37" s="643"/>
      <c r="BP37" s="642"/>
      <c r="BQ37" s="642"/>
      <c r="BR37" s="642"/>
      <c r="BS37" s="642"/>
      <c r="BT37" s="642"/>
      <c r="BU37" s="642"/>
      <c r="BV37" s="642"/>
      <c r="BW37" s="642"/>
      <c r="BX37" s="642"/>
      <c r="BY37" s="642"/>
      <c r="BZ37" s="642"/>
      <c r="CA37" s="643"/>
      <c r="CC37" s="642"/>
      <c r="CD37" s="642"/>
      <c r="CE37" s="642"/>
      <c r="CF37" s="642"/>
      <c r="CG37" s="642"/>
      <c r="CH37" s="642"/>
      <c r="CI37" s="642"/>
      <c r="CJ37" s="642"/>
      <c r="CK37" s="642"/>
      <c r="CL37" s="642"/>
      <c r="CM37" s="642"/>
      <c r="CN37" s="643"/>
      <c r="CP37" s="642"/>
      <c r="CQ37" s="642"/>
      <c r="CR37" s="642"/>
      <c r="CS37" s="642"/>
      <c r="CT37" s="642"/>
      <c r="CU37" s="642"/>
      <c r="CV37" s="642"/>
      <c r="CW37" s="642"/>
      <c r="CX37" s="642"/>
      <c r="CY37" s="642"/>
      <c r="CZ37" s="642"/>
      <c r="DA37" s="643"/>
      <c r="DC37" s="642"/>
      <c r="DD37" s="642"/>
      <c r="DE37" s="642"/>
      <c r="DF37" s="642"/>
      <c r="DG37" s="642"/>
      <c r="DH37" s="642"/>
      <c r="DI37" s="642"/>
      <c r="DJ37" s="642"/>
      <c r="DK37" s="642"/>
      <c r="DL37" s="642"/>
      <c r="DM37" s="642"/>
      <c r="DN37" s="643"/>
      <c r="DP37" s="642"/>
      <c r="DQ37" s="642"/>
      <c r="DR37" s="642"/>
      <c r="DS37" s="642"/>
      <c r="DT37" s="642"/>
      <c r="DU37" s="642"/>
      <c r="DV37" s="642"/>
      <c r="DW37" s="642"/>
      <c r="DX37" s="642"/>
      <c r="DY37" s="642"/>
      <c r="DZ37" s="642"/>
      <c r="EA37" s="643"/>
      <c r="EC37" s="642"/>
      <c r="ED37" s="642"/>
      <c r="EE37" s="642"/>
      <c r="EF37" s="642"/>
      <c r="EG37" s="642"/>
      <c r="EH37" s="642"/>
      <c r="EI37" s="642"/>
      <c r="EJ37" s="642"/>
      <c r="EK37" s="642"/>
      <c r="EL37" s="642"/>
      <c r="EM37" s="642"/>
      <c r="EN37" s="643"/>
      <c r="EP37" s="642"/>
      <c r="EQ37" s="642"/>
      <c r="ER37" s="642"/>
      <c r="ES37" s="642"/>
      <c r="ET37" s="642"/>
      <c r="EU37" s="642"/>
      <c r="EV37" s="642"/>
      <c r="EW37" s="642"/>
      <c r="EX37" s="642"/>
      <c r="EY37" s="642"/>
      <c r="EZ37" s="642"/>
      <c r="FA37" s="643"/>
      <c r="FC37" s="642"/>
      <c r="FD37" s="642"/>
      <c r="FE37" s="642"/>
      <c r="FF37" s="642"/>
      <c r="FG37" s="642"/>
      <c r="FH37" s="642"/>
      <c r="FI37" s="642"/>
      <c r="FJ37" s="642"/>
      <c r="FK37" s="642"/>
      <c r="FL37" s="642"/>
      <c r="FM37" s="642"/>
      <c r="FN37" s="643"/>
      <c r="FP37" s="642"/>
      <c r="FQ37" s="642"/>
      <c r="FR37" s="642"/>
      <c r="FS37" s="642"/>
      <c r="FT37" s="642"/>
      <c r="FU37" s="642"/>
      <c r="FV37" s="642"/>
      <c r="FW37" s="642"/>
      <c r="FX37" s="642"/>
      <c r="FY37" s="642"/>
      <c r="FZ37" s="642"/>
      <c r="GA37" s="643"/>
      <c r="GC37" s="642"/>
      <c r="GD37" s="642"/>
      <c r="GE37" s="642"/>
      <c r="GF37" s="642"/>
      <c r="GG37" s="642"/>
      <c r="GH37" s="642"/>
      <c r="GI37" s="642"/>
      <c r="GJ37" s="642"/>
      <c r="GK37" s="642"/>
      <c r="GL37" s="642"/>
      <c r="GM37" s="642"/>
      <c r="GN37" s="643"/>
    </row>
  </sheetData>
  <mergeCells count="30">
    <mergeCell ref="GC6:GN6"/>
    <mergeCell ref="EP6:FA6"/>
    <mergeCell ref="FB6:FB7"/>
    <mergeCell ref="FC6:FN6"/>
    <mergeCell ref="FO6:FO7"/>
    <mergeCell ref="FP6:GA6"/>
    <mergeCell ref="GB6:GB7"/>
    <mergeCell ref="EO6:EO7"/>
    <mergeCell ref="BP6:CA6"/>
    <mergeCell ref="CB6:CB7"/>
    <mergeCell ref="CC6:CN6"/>
    <mergeCell ref="CO6:CO7"/>
    <mergeCell ref="CP6:DA6"/>
    <mergeCell ref="DB6:DB7"/>
    <mergeCell ref="DC6:DN6"/>
    <mergeCell ref="DO6:DO7"/>
    <mergeCell ref="DP6:EA6"/>
    <mergeCell ref="EB6:EB7"/>
    <mergeCell ref="EC6:EN6"/>
    <mergeCell ref="BO6:BO7"/>
    <mergeCell ref="B6:B7"/>
    <mergeCell ref="C6:N6"/>
    <mergeCell ref="O6:O7"/>
    <mergeCell ref="P6:AA6"/>
    <mergeCell ref="AB6:AB7"/>
    <mergeCell ref="AC6:AN6"/>
    <mergeCell ref="AO6:AO7"/>
    <mergeCell ref="AP6:BA6"/>
    <mergeCell ref="BB6:BB7"/>
    <mergeCell ref="BC6:BN6"/>
  </mergeCells>
  <hyperlinks>
    <hyperlink ref="A1" location="'Table of contents'!A1" display="return to the CONTENTS"/>
  </hyperlink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68"/>
  <sheetViews>
    <sheetView zoomScale="80" zoomScaleNormal="80" workbookViewId="0">
      <pane xSplit="1" topLeftCell="B1" activePane="topRight" state="frozen"/>
      <selection activeCell="K28" sqref="K28"/>
      <selection pane="topRight"/>
    </sheetView>
  </sheetViews>
  <sheetFormatPr defaultRowHeight="15"/>
  <cols>
    <col min="1" max="1" width="56.85546875" style="34" customWidth="1"/>
    <col min="2" max="33" width="11.28515625" style="34" customWidth="1"/>
    <col min="34" max="16384" width="9.140625" style="34"/>
  </cols>
  <sheetData>
    <row r="1" spans="1:120" ht="15" customHeight="1">
      <c r="A1" s="649" t="s">
        <v>2688</v>
      </c>
    </row>
    <row r="2" spans="1:120" ht="5.0999999999999996" customHeight="1">
      <c r="A2" s="65"/>
    </row>
    <row r="3" spans="1:120" s="38" customFormat="1" ht="18.75" customHeight="1">
      <c r="A3" s="836" t="s">
        <v>3390</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row>
    <row r="4" spans="1:120" s="211" customFormat="1" ht="5.0999999999999996" customHeight="1">
      <c r="A4" s="541"/>
      <c r="B4" s="260"/>
      <c r="C4" s="260"/>
      <c r="D4" s="260"/>
      <c r="E4" s="260"/>
      <c r="F4" s="260"/>
      <c r="G4" s="260"/>
      <c r="H4" s="260"/>
      <c r="I4" s="260"/>
      <c r="J4" s="260"/>
      <c r="K4" s="260"/>
      <c r="L4" s="260"/>
      <c r="M4" s="260"/>
      <c r="N4" s="260"/>
      <c r="O4" s="260"/>
      <c r="P4" s="260"/>
      <c r="Q4" s="260"/>
      <c r="R4" s="260"/>
      <c r="S4" s="260"/>
      <c r="T4" s="260"/>
      <c r="U4" s="260"/>
      <c r="V4" s="260"/>
      <c r="W4" s="260"/>
      <c r="X4" s="260"/>
      <c r="Y4" s="260"/>
      <c r="Z4" s="260"/>
      <c r="AA4" s="260"/>
      <c r="AB4" s="260"/>
      <c r="AC4" s="260"/>
      <c r="AD4" s="260"/>
      <c r="AE4" s="260"/>
      <c r="AF4" s="260"/>
      <c r="AG4" s="260"/>
    </row>
    <row r="5" spans="1:120" s="131" customFormat="1" ht="13.5" thickBot="1">
      <c r="A5" s="819" t="s">
        <v>3293</v>
      </c>
      <c r="B5" s="135"/>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row>
    <row r="6" spans="1:120" s="226" customFormat="1" ht="17.100000000000001" customHeight="1">
      <c r="A6" s="1149"/>
      <c r="B6" s="1153">
        <v>2000</v>
      </c>
      <c r="C6" s="1153">
        <v>2001</v>
      </c>
      <c r="D6" s="1153">
        <v>2002</v>
      </c>
      <c r="E6" s="1151">
        <v>2002</v>
      </c>
      <c r="F6" s="1152"/>
      <c r="G6" s="1152"/>
      <c r="H6" s="1152"/>
      <c r="I6" s="1153">
        <v>2003</v>
      </c>
      <c r="J6" s="1151">
        <v>2003</v>
      </c>
      <c r="K6" s="1152"/>
      <c r="L6" s="1152"/>
      <c r="M6" s="1152"/>
      <c r="N6" s="1153">
        <v>2004</v>
      </c>
      <c r="O6" s="1151">
        <v>2004</v>
      </c>
      <c r="P6" s="1152"/>
      <c r="Q6" s="1152"/>
      <c r="R6" s="1152"/>
      <c r="S6" s="1153">
        <v>2005</v>
      </c>
      <c r="T6" s="1151">
        <v>2005</v>
      </c>
      <c r="U6" s="1152"/>
      <c r="V6" s="1152"/>
      <c r="W6" s="1152"/>
      <c r="X6" s="1153">
        <v>2006</v>
      </c>
      <c r="Y6" s="1151">
        <v>2006</v>
      </c>
      <c r="Z6" s="1152"/>
      <c r="AA6" s="1152"/>
      <c r="AB6" s="1152"/>
      <c r="AC6" s="1153">
        <v>2007</v>
      </c>
      <c r="AD6" s="1151">
        <v>2007</v>
      </c>
      <c r="AE6" s="1152"/>
      <c r="AF6" s="1152"/>
      <c r="AG6" s="1152"/>
    </row>
    <row r="7" spans="1:120" s="226" customFormat="1" ht="17.100000000000001" customHeight="1" thickBot="1">
      <c r="A7" s="1150"/>
      <c r="B7" s="1154"/>
      <c r="C7" s="1154"/>
      <c r="D7" s="1154"/>
      <c r="E7" s="129" t="s">
        <v>2662</v>
      </c>
      <c r="F7" s="129" t="s">
        <v>2663</v>
      </c>
      <c r="G7" s="129" t="s">
        <v>2664</v>
      </c>
      <c r="H7" s="129" t="s">
        <v>2665</v>
      </c>
      <c r="I7" s="1154"/>
      <c r="J7" s="129" t="s">
        <v>2662</v>
      </c>
      <c r="K7" s="129" t="s">
        <v>2663</v>
      </c>
      <c r="L7" s="129" t="s">
        <v>2664</v>
      </c>
      <c r="M7" s="129" t="s">
        <v>2665</v>
      </c>
      <c r="N7" s="1154"/>
      <c r="O7" s="129" t="s">
        <v>2662</v>
      </c>
      <c r="P7" s="129" t="s">
        <v>2663</v>
      </c>
      <c r="Q7" s="129" t="s">
        <v>2664</v>
      </c>
      <c r="R7" s="129" t="s">
        <v>2665</v>
      </c>
      <c r="S7" s="1154"/>
      <c r="T7" s="129" t="s">
        <v>2662</v>
      </c>
      <c r="U7" s="129" t="s">
        <v>2663</v>
      </c>
      <c r="V7" s="129" t="s">
        <v>2664</v>
      </c>
      <c r="W7" s="129" t="s">
        <v>2665</v>
      </c>
      <c r="X7" s="1154"/>
      <c r="Y7" s="129" t="s">
        <v>2662</v>
      </c>
      <c r="Z7" s="129" t="s">
        <v>2663</v>
      </c>
      <c r="AA7" s="129" t="s">
        <v>2664</v>
      </c>
      <c r="AB7" s="129" t="s">
        <v>2665</v>
      </c>
      <c r="AC7" s="1154"/>
      <c r="AD7" s="129" t="s">
        <v>2662</v>
      </c>
      <c r="AE7" s="129" t="s">
        <v>2663</v>
      </c>
      <c r="AF7" s="129" t="s">
        <v>2664</v>
      </c>
      <c r="AG7" s="129" t="s">
        <v>2665</v>
      </c>
    </row>
    <row r="8" spans="1:120" s="226" customFormat="1" ht="5.0999999999999996" customHeight="1">
      <c r="A8" s="543"/>
      <c r="B8" s="544"/>
      <c r="C8" s="544"/>
      <c r="D8" s="544"/>
      <c r="E8" s="544"/>
      <c r="F8" s="544"/>
      <c r="G8" s="544"/>
      <c r="H8" s="544"/>
      <c r="I8" s="544"/>
      <c r="J8" s="544"/>
      <c r="K8" s="544"/>
      <c r="L8" s="544"/>
      <c r="M8" s="544"/>
      <c r="N8" s="544"/>
      <c r="O8" s="544"/>
      <c r="P8" s="544"/>
      <c r="Q8" s="544"/>
      <c r="R8" s="544"/>
      <c r="S8" s="544"/>
      <c r="T8" s="544"/>
      <c r="U8" s="544"/>
      <c r="V8" s="544"/>
      <c r="W8" s="544"/>
      <c r="X8" s="544"/>
      <c r="Y8" s="544"/>
      <c r="Z8" s="544"/>
      <c r="AA8" s="544"/>
      <c r="AB8" s="544"/>
      <c r="AC8" s="544"/>
      <c r="AD8" s="545"/>
      <c r="AE8" s="545"/>
      <c r="AF8" s="545"/>
      <c r="AG8" s="545"/>
    </row>
    <row r="9" spans="1:120" s="131" customFormat="1" ht="12.75">
      <c r="A9" s="694" t="s">
        <v>3391</v>
      </c>
      <c r="B9" s="58">
        <v>1407.5088771174892</v>
      </c>
      <c r="C9" s="58">
        <v>1264.3694068699997</v>
      </c>
      <c r="D9" s="58">
        <v>1397.8164609956004</v>
      </c>
      <c r="E9" s="58">
        <v>0</v>
      </c>
      <c r="F9" s="58">
        <v>0</v>
      </c>
      <c r="G9" s="58">
        <v>0</v>
      </c>
      <c r="H9" s="58">
        <v>1397.8164609956004</v>
      </c>
      <c r="I9" s="58">
        <v>1567.0773570670999</v>
      </c>
      <c r="J9" s="58">
        <v>1414.9904079204</v>
      </c>
      <c r="K9" s="58">
        <v>1458.1255038460226</v>
      </c>
      <c r="L9" s="58">
        <v>1517.9633882823496</v>
      </c>
      <c r="M9" s="58">
        <v>1567.0773570670999</v>
      </c>
      <c r="N9" s="58">
        <v>1745.2159898517093</v>
      </c>
      <c r="O9" s="58">
        <v>1593.6121291596401</v>
      </c>
      <c r="P9" s="58">
        <v>1594.3272606164028</v>
      </c>
      <c r="Q9" s="58">
        <v>1642.7555596031407</v>
      </c>
      <c r="R9" s="58">
        <v>1745.2159898517093</v>
      </c>
      <c r="S9" s="58">
        <v>1675.6743436129848</v>
      </c>
      <c r="T9" s="58">
        <v>1719.4296564498989</v>
      </c>
      <c r="U9" s="58">
        <v>1679.0809198621446</v>
      </c>
      <c r="V9" s="58">
        <v>1682.8720877730404</v>
      </c>
      <c r="W9" s="58">
        <v>1675.6743436129848</v>
      </c>
      <c r="X9" s="58">
        <v>1808.7549675971011</v>
      </c>
      <c r="Y9" s="58">
        <v>1685.2524942377952</v>
      </c>
      <c r="Z9" s="58">
        <v>1732.3278458772807</v>
      </c>
      <c r="AA9" s="58">
        <v>1745.8828897900942</v>
      </c>
      <c r="AB9" s="58">
        <v>1808.7549675971011</v>
      </c>
      <c r="AC9" s="77">
        <v>1925.5862910696428</v>
      </c>
      <c r="AD9" s="77">
        <v>1819.1470634691832</v>
      </c>
      <c r="AE9" s="77">
        <v>1831.6680729200061</v>
      </c>
      <c r="AF9" s="77">
        <v>1904.3213152594371</v>
      </c>
      <c r="AG9" s="77">
        <v>1925.5862910696428</v>
      </c>
    </row>
    <row r="10" spans="1:120" s="131" customFormat="1" ht="12.75">
      <c r="A10" s="838" t="s">
        <v>3392</v>
      </c>
      <c r="B10" s="77">
        <v>0</v>
      </c>
      <c r="C10" s="77">
        <v>0</v>
      </c>
      <c r="D10" s="77">
        <v>0</v>
      </c>
      <c r="E10" s="77">
        <v>0</v>
      </c>
      <c r="F10" s="77">
        <v>0</v>
      </c>
      <c r="G10" s="77">
        <v>0</v>
      </c>
      <c r="H10" s="15">
        <v>0</v>
      </c>
      <c r="I10" s="77">
        <v>0</v>
      </c>
      <c r="J10" s="77">
        <v>0</v>
      </c>
      <c r="K10" s="77">
        <v>0</v>
      </c>
      <c r="L10" s="77">
        <v>0</v>
      </c>
      <c r="M10" s="15">
        <v>0</v>
      </c>
      <c r="N10" s="77">
        <v>0</v>
      </c>
      <c r="O10" s="77">
        <v>0</v>
      </c>
      <c r="P10" s="77">
        <v>0</v>
      </c>
      <c r="Q10" s="77">
        <v>0</v>
      </c>
      <c r="R10" s="15">
        <v>0</v>
      </c>
      <c r="S10" s="77">
        <v>0</v>
      </c>
      <c r="T10" s="77">
        <v>0</v>
      </c>
      <c r="U10" s="77">
        <v>0</v>
      </c>
      <c r="V10" s="77">
        <v>0</v>
      </c>
      <c r="W10" s="15">
        <v>0</v>
      </c>
      <c r="X10" s="77">
        <v>0</v>
      </c>
      <c r="Y10" s="77">
        <v>0</v>
      </c>
      <c r="Z10" s="77">
        <v>0</v>
      </c>
      <c r="AA10" s="77">
        <v>0</v>
      </c>
      <c r="AB10" s="15">
        <v>0</v>
      </c>
      <c r="AC10" s="15">
        <v>0</v>
      </c>
      <c r="AD10" s="15">
        <v>0</v>
      </c>
      <c r="AE10" s="15">
        <v>0</v>
      </c>
      <c r="AF10" s="15">
        <v>0</v>
      </c>
      <c r="AG10" s="15">
        <v>0</v>
      </c>
    </row>
    <row r="11" spans="1:120" s="131" customFormat="1" ht="12.75">
      <c r="A11" s="768" t="s">
        <v>3393</v>
      </c>
      <c r="B11" s="15">
        <v>0</v>
      </c>
      <c r="C11" s="15">
        <v>0</v>
      </c>
      <c r="D11" s="15">
        <v>0</v>
      </c>
      <c r="E11" s="15">
        <v>0</v>
      </c>
      <c r="F11" s="15">
        <v>0</v>
      </c>
      <c r="G11" s="15">
        <v>0</v>
      </c>
      <c r="H11" s="15">
        <v>0</v>
      </c>
      <c r="I11" s="15">
        <v>0</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0</v>
      </c>
    </row>
    <row r="12" spans="1:120" s="131" customFormat="1" ht="12.75">
      <c r="A12" s="768" t="s">
        <v>3394</v>
      </c>
      <c r="B12" s="15">
        <v>0</v>
      </c>
      <c r="C12" s="15">
        <v>0</v>
      </c>
      <c r="D12" s="15">
        <v>0</v>
      </c>
      <c r="E12" s="15">
        <v>0</v>
      </c>
      <c r="F12" s="15">
        <v>0</v>
      </c>
      <c r="G12" s="15">
        <v>0</v>
      </c>
      <c r="H12" s="15">
        <v>0</v>
      </c>
      <c r="I12" s="15">
        <v>0</v>
      </c>
      <c r="J12" s="15">
        <v>0</v>
      </c>
      <c r="K12" s="15">
        <v>0</v>
      </c>
      <c r="L12" s="15">
        <v>0</v>
      </c>
      <c r="M12" s="15">
        <v>0</v>
      </c>
      <c r="N12" s="15">
        <v>0</v>
      </c>
      <c r="O12" s="15">
        <v>0</v>
      </c>
      <c r="P12" s="15">
        <v>0</v>
      </c>
      <c r="Q12" s="15">
        <v>0</v>
      </c>
      <c r="R12" s="15">
        <v>0</v>
      </c>
      <c r="S12" s="15">
        <v>0</v>
      </c>
      <c r="T12" s="15">
        <v>0</v>
      </c>
      <c r="U12" s="15">
        <v>0</v>
      </c>
      <c r="V12" s="15">
        <v>0</v>
      </c>
      <c r="W12" s="15">
        <v>0</v>
      </c>
      <c r="X12" s="15">
        <v>0</v>
      </c>
      <c r="Y12" s="15">
        <v>0</v>
      </c>
      <c r="Z12" s="15">
        <v>0</v>
      </c>
      <c r="AA12" s="15">
        <v>0</v>
      </c>
      <c r="AB12" s="15">
        <v>0</v>
      </c>
      <c r="AC12" s="15">
        <v>0</v>
      </c>
      <c r="AD12" s="15">
        <v>0</v>
      </c>
      <c r="AE12" s="15">
        <v>0</v>
      </c>
      <c r="AF12" s="15">
        <v>0</v>
      </c>
      <c r="AG12" s="15">
        <v>0</v>
      </c>
    </row>
    <row r="13" spans="1:120" s="131" customFormat="1" ht="12.75">
      <c r="A13" s="768" t="s">
        <v>3395</v>
      </c>
      <c r="B13" s="15">
        <v>0</v>
      </c>
      <c r="C13" s="15">
        <v>0</v>
      </c>
      <c r="D13" s="15">
        <v>0</v>
      </c>
      <c r="E13" s="15">
        <v>0</v>
      </c>
      <c r="F13" s="15">
        <v>0</v>
      </c>
      <c r="G13" s="15">
        <v>0</v>
      </c>
      <c r="H13" s="15">
        <v>0</v>
      </c>
      <c r="I13" s="15">
        <v>0</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v>
      </c>
      <c r="AG13" s="15">
        <v>0</v>
      </c>
    </row>
    <row r="14" spans="1:120" s="131" customFormat="1" ht="12.75">
      <c r="A14" s="768" t="s">
        <v>2780</v>
      </c>
      <c r="B14" s="15">
        <v>0</v>
      </c>
      <c r="C14" s="15">
        <v>0</v>
      </c>
      <c r="D14" s="15">
        <v>0</v>
      </c>
      <c r="E14" s="15">
        <v>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0</v>
      </c>
    </row>
    <row r="15" spans="1:120" s="131" customFormat="1" ht="12.75">
      <c r="A15" s="838" t="s">
        <v>3396</v>
      </c>
      <c r="B15" s="58">
        <v>1407.5088771174892</v>
      </c>
      <c r="C15" s="58">
        <v>1264.3694068699997</v>
      </c>
      <c r="D15" s="58">
        <v>1397.8164609956004</v>
      </c>
      <c r="E15" s="58">
        <v>0</v>
      </c>
      <c r="F15" s="58">
        <v>0</v>
      </c>
      <c r="G15" s="58">
        <v>0</v>
      </c>
      <c r="H15" s="58">
        <v>1397.8164609956004</v>
      </c>
      <c r="I15" s="58">
        <v>1567.0773570670999</v>
      </c>
      <c r="J15" s="58">
        <v>1414.9904079204</v>
      </c>
      <c r="K15" s="58">
        <v>1458.1255038460226</v>
      </c>
      <c r="L15" s="58">
        <v>1517.9633882823496</v>
      </c>
      <c r="M15" s="58">
        <v>1567.0773570670999</v>
      </c>
      <c r="N15" s="58">
        <v>1745.2159898517093</v>
      </c>
      <c r="O15" s="58">
        <v>1593.6121291596401</v>
      </c>
      <c r="P15" s="58">
        <v>1594.3272606164028</v>
      </c>
      <c r="Q15" s="58">
        <v>1642.7555596031407</v>
      </c>
      <c r="R15" s="58">
        <v>1745.2159898517093</v>
      </c>
      <c r="S15" s="58">
        <v>1675.6743436129848</v>
      </c>
      <c r="T15" s="58">
        <v>1719.4296564498989</v>
      </c>
      <c r="U15" s="58">
        <v>1679.0809198621446</v>
      </c>
      <c r="V15" s="58">
        <v>1682.8720877730404</v>
      </c>
      <c r="W15" s="58">
        <v>1675.6743436129848</v>
      </c>
      <c r="X15" s="58">
        <v>1808.7549675971011</v>
      </c>
      <c r="Y15" s="58">
        <v>1685.2524942377952</v>
      </c>
      <c r="Z15" s="58">
        <v>1732.3278458772807</v>
      </c>
      <c r="AA15" s="58">
        <v>1745.8828897900942</v>
      </c>
      <c r="AB15" s="58">
        <v>1808.7549675971011</v>
      </c>
      <c r="AC15" s="77">
        <v>1925.5862910696428</v>
      </c>
      <c r="AD15" s="77">
        <v>1819.1470634691832</v>
      </c>
      <c r="AE15" s="77">
        <v>1831.6680729200061</v>
      </c>
      <c r="AF15" s="77">
        <v>1904.3213152594371</v>
      </c>
      <c r="AG15" s="77">
        <v>1925.5862910696428</v>
      </c>
    </row>
    <row r="16" spans="1:120" s="131" customFormat="1" ht="12.75">
      <c r="A16" s="768" t="s">
        <v>3397</v>
      </c>
      <c r="B16" s="15">
        <v>0</v>
      </c>
      <c r="C16" s="15">
        <v>0</v>
      </c>
      <c r="D16" s="15">
        <v>0</v>
      </c>
      <c r="E16" s="15">
        <v>0</v>
      </c>
      <c r="F16" s="15">
        <v>0</v>
      </c>
      <c r="G16" s="15">
        <v>0</v>
      </c>
      <c r="H16" s="15">
        <v>0</v>
      </c>
      <c r="I16" s="15">
        <v>0</v>
      </c>
      <c r="J16" s="15">
        <v>0</v>
      </c>
      <c r="K16" s="15">
        <v>0</v>
      </c>
      <c r="L16" s="15">
        <v>0</v>
      </c>
      <c r="M16" s="15">
        <v>0</v>
      </c>
      <c r="N16" s="15">
        <v>0</v>
      </c>
      <c r="O16" s="15">
        <v>0</v>
      </c>
      <c r="P16" s="15">
        <v>0</v>
      </c>
      <c r="Q16" s="15">
        <v>0</v>
      </c>
      <c r="R16" s="15">
        <v>0</v>
      </c>
      <c r="S16" s="15">
        <v>0</v>
      </c>
      <c r="T16" s="15">
        <v>0</v>
      </c>
      <c r="U16" s="15">
        <v>0</v>
      </c>
      <c r="V16" s="15">
        <v>0</v>
      </c>
      <c r="W16" s="15">
        <v>0</v>
      </c>
      <c r="X16" s="15">
        <v>0</v>
      </c>
      <c r="Y16" s="15">
        <v>0</v>
      </c>
      <c r="Z16" s="15">
        <v>0</v>
      </c>
      <c r="AA16" s="15">
        <v>0</v>
      </c>
      <c r="AB16" s="15">
        <v>0</v>
      </c>
      <c r="AC16" s="15">
        <v>0</v>
      </c>
      <c r="AD16" s="15">
        <v>0</v>
      </c>
      <c r="AE16" s="15">
        <v>0</v>
      </c>
      <c r="AF16" s="15">
        <v>0</v>
      </c>
      <c r="AG16" s="15">
        <v>0</v>
      </c>
    </row>
    <row r="17" spans="1:33" s="131" customFormat="1" ht="12.75">
      <c r="A17" s="768" t="s">
        <v>3394</v>
      </c>
      <c r="B17" s="14">
        <v>1407.5088771174892</v>
      </c>
      <c r="C17" s="14">
        <v>1264.3694068699997</v>
      </c>
      <c r="D17" s="14">
        <v>1397.8164609956004</v>
      </c>
      <c r="E17" s="14">
        <v>0</v>
      </c>
      <c r="F17" s="14">
        <v>0</v>
      </c>
      <c r="G17" s="14">
        <v>0</v>
      </c>
      <c r="H17" s="14">
        <v>1397.8164609956004</v>
      </c>
      <c r="I17" s="14">
        <v>1567.0773570670999</v>
      </c>
      <c r="J17" s="14">
        <v>1414.9904079204</v>
      </c>
      <c r="K17" s="14">
        <v>1458.1255038460226</v>
      </c>
      <c r="L17" s="14">
        <v>1517.9633882823496</v>
      </c>
      <c r="M17" s="14">
        <v>1567.0773570670999</v>
      </c>
      <c r="N17" s="14">
        <v>1745.2159898517093</v>
      </c>
      <c r="O17" s="14">
        <v>1593.6121291596401</v>
      </c>
      <c r="P17" s="14">
        <v>1594.3272606164028</v>
      </c>
      <c r="Q17" s="14">
        <v>1642.7555596031407</v>
      </c>
      <c r="R17" s="14">
        <v>1745.2159898517093</v>
      </c>
      <c r="S17" s="14">
        <v>1675.6743436129848</v>
      </c>
      <c r="T17" s="14">
        <v>1719.4296564498989</v>
      </c>
      <c r="U17" s="14">
        <v>1679.0809198621446</v>
      </c>
      <c r="V17" s="14">
        <v>1682.8720877730404</v>
      </c>
      <c r="W17" s="14">
        <v>1675.6743436129848</v>
      </c>
      <c r="X17" s="14">
        <v>1808.7549675971011</v>
      </c>
      <c r="Y17" s="14">
        <v>1685.2524942377952</v>
      </c>
      <c r="Z17" s="14">
        <v>1732.3278458772807</v>
      </c>
      <c r="AA17" s="14">
        <v>1745.8828897900942</v>
      </c>
      <c r="AB17" s="14">
        <v>1808.7549675971011</v>
      </c>
      <c r="AC17" s="15">
        <v>1925.5862910696428</v>
      </c>
      <c r="AD17" s="15">
        <v>1819.1470634691832</v>
      </c>
      <c r="AE17" s="15">
        <v>1831.6680729200061</v>
      </c>
      <c r="AF17" s="15">
        <v>1904.3213152594371</v>
      </c>
      <c r="AG17" s="15">
        <v>1925.5862910696428</v>
      </c>
    </row>
    <row r="18" spans="1:33" s="131" customFormat="1" ht="12.75">
      <c r="A18" s="768" t="s">
        <v>3395</v>
      </c>
      <c r="B18" s="15">
        <v>0</v>
      </c>
      <c r="C18" s="15">
        <v>0</v>
      </c>
      <c r="D18" s="15">
        <v>0</v>
      </c>
      <c r="E18" s="15">
        <v>0</v>
      </c>
      <c r="F18" s="15">
        <v>0</v>
      </c>
      <c r="G18" s="15">
        <v>0</v>
      </c>
      <c r="H18" s="15">
        <v>0</v>
      </c>
      <c r="I18" s="15">
        <v>0</v>
      </c>
      <c r="J18" s="15">
        <v>0</v>
      </c>
      <c r="K18" s="15">
        <v>0</v>
      </c>
      <c r="L18" s="15">
        <v>0</v>
      </c>
      <c r="M18" s="15">
        <v>0</v>
      </c>
      <c r="N18" s="15">
        <v>0</v>
      </c>
      <c r="O18" s="15">
        <v>0</v>
      </c>
      <c r="P18" s="15">
        <v>0</v>
      </c>
      <c r="Q18" s="15">
        <v>0</v>
      </c>
      <c r="R18" s="15">
        <v>0</v>
      </c>
      <c r="S18" s="15">
        <v>0</v>
      </c>
      <c r="T18" s="15">
        <v>0</v>
      </c>
      <c r="U18" s="15">
        <v>0</v>
      </c>
      <c r="V18" s="15">
        <v>0</v>
      </c>
      <c r="W18" s="15">
        <v>0</v>
      </c>
      <c r="X18" s="15">
        <v>0</v>
      </c>
      <c r="Y18" s="15">
        <v>0</v>
      </c>
      <c r="Z18" s="15">
        <v>0</v>
      </c>
      <c r="AA18" s="15">
        <v>0</v>
      </c>
      <c r="AB18" s="15">
        <v>0</v>
      </c>
      <c r="AC18" s="15">
        <v>0</v>
      </c>
      <c r="AD18" s="15">
        <v>0</v>
      </c>
      <c r="AE18" s="15">
        <v>0</v>
      </c>
      <c r="AF18" s="15">
        <v>0</v>
      </c>
      <c r="AG18" s="15">
        <v>0</v>
      </c>
    </row>
    <row r="19" spans="1:33" s="131" customFormat="1" ht="12.75">
      <c r="A19" s="768" t="s">
        <v>2780</v>
      </c>
      <c r="B19" s="15">
        <v>0</v>
      </c>
      <c r="C19" s="15">
        <v>0</v>
      </c>
      <c r="D19" s="15">
        <v>0</v>
      </c>
      <c r="E19" s="15">
        <v>0</v>
      </c>
      <c r="F19" s="15">
        <v>0</v>
      </c>
      <c r="G19" s="15">
        <v>0</v>
      </c>
      <c r="H19" s="15">
        <v>0</v>
      </c>
      <c r="I19" s="15">
        <v>0</v>
      </c>
      <c r="J19" s="15">
        <v>0</v>
      </c>
      <c r="K19" s="15">
        <v>0</v>
      </c>
      <c r="L19" s="15">
        <v>0</v>
      </c>
      <c r="M19" s="15">
        <v>0</v>
      </c>
      <c r="N19" s="15">
        <v>0</v>
      </c>
      <c r="O19" s="15">
        <v>0</v>
      </c>
      <c r="P19" s="15">
        <v>0</v>
      </c>
      <c r="Q19" s="15">
        <v>0</v>
      </c>
      <c r="R19" s="15">
        <v>0</v>
      </c>
      <c r="S19" s="15">
        <v>0</v>
      </c>
      <c r="T19" s="15">
        <v>0</v>
      </c>
      <c r="U19" s="15">
        <v>0</v>
      </c>
      <c r="V19" s="15">
        <v>0</v>
      </c>
      <c r="W19" s="15">
        <v>0</v>
      </c>
      <c r="X19" s="15">
        <v>0</v>
      </c>
      <c r="Y19" s="15">
        <v>0</v>
      </c>
      <c r="Z19" s="15">
        <v>0</v>
      </c>
      <c r="AA19" s="15">
        <v>0</v>
      </c>
      <c r="AB19" s="15">
        <v>0</v>
      </c>
      <c r="AC19" s="15">
        <v>0</v>
      </c>
      <c r="AD19" s="15">
        <v>0</v>
      </c>
      <c r="AE19" s="15">
        <v>0</v>
      </c>
      <c r="AF19" s="15">
        <v>0</v>
      </c>
      <c r="AG19" s="15">
        <v>0</v>
      </c>
    </row>
    <row r="20" spans="1:33" s="131" customFormat="1" ht="5.0999999999999996" customHeight="1">
      <c r="A20" s="728"/>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5"/>
      <c r="AD20" s="15"/>
      <c r="AE20" s="15"/>
      <c r="AF20" s="15"/>
      <c r="AG20" s="15"/>
    </row>
    <row r="21" spans="1:33" s="131" customFormat="1" ht="14.25">
      <c r="A21" s="694" t="s">
        <v>3398</v>
      </c>
      <c r="B21" s="58">
        <v>191.64719862841591</v>
      </c>
      <c r="C21" s="58">
        <v>179.33568599999998</v>
      </c>
      <c r="D21" s="58">
        <v>194.36296300000001</v>
      </c>
      <c r="E21" s="58">
        <v>0</v>
      </c>
      <c r="F21" s="58">
        <v>0</v>
      </c>
      <c r="G21" s="58">
        <v>0</v>
      </c>
      <c r="H21" s="58">
        <v>194.36296300000001</v>
      </c>
      <c r="I21" s="58">
        <v>209.28259600000001</v>
      </c>
      <c r="J21" s="58">
        <v>208.89026656999999</v>
      </c>
      <c r="K21" s="58">
        <v>197.91493300000002</v>
      </c>
      <c r="L21" s="58">
        <v>211.83481700000002</v>
      </c>
      <c r="M21" s="58">
        <v>209.28259600000001</v>
      </c>
      <c r="N21" s="58">
        <v>214.05787699000001</v>
      </c>
      <c r="O21" s="58">
        <v>217.31498097999997</v>
      </c>
      <c r="P21" s="58">
        <v>206.11528212999997</v>
      </c>
      <c r="Q21" s="58">
        <v>212.31307394999999</v>
      </c>
      <c r="R21" s="58">
        <v>214.05787699000001</v>
      </c>
      <c r="S21" s="58">
        <v>184.01785799999999</v>
      </c>
      <c r="T21" s="58">
        <v>217.75852093999998</v>
      </c>
      <c r="U21" s="58">
        <v>200.58599652000001</v>
      </c>
      <c r="V21" s="58">
        <v>192.20178600000003</v>
      </c>
      <c r="W21" s="58">
        <v>184.01785799999999</v>
      </c>
      <c r="X21" s="58">
        <v>168.18880540000001</v>
      </c>
      <c r="Y21" s="58">
        <v>176.69665125</v>
      </c>
      <c r="Z21" s="58">
        <v>177.8646731</v>
      </c>
      <c r="AA21" s="58">
        <v>168.536838945</v>
      </c>
      <c r="AB21" s="58">
        <v>168.18880540000001</v>
      </c>
      <c r="AC21" s="77">
        <v>153.9514475</v>
      </c>
      <c r="AD21" s="77">
        <v>161.567364</v>
      </c>
      <c r="AE21" s="77">
        <v>157.38729199999997</v>
      </c>
      <c r="AF21" s="77">
        <v>154.571383</v>
      </c>
      <c r="AG21" s="77">
        <v>153.9514475</v>
      </c>
    </row>
    <row r="22" spans="1:33" s="131" customFormat="1" ht="12.75">
      <c r="A22" s="838" t="s">
        <v>3392</v>
      </c>
      <c r="B22" s="77">
        <v>0</v>
      </c>
      <c r="C22" s="77">
        <v>0</v>
      </c>
      <c r="D22" s="77">
        <v>0</v>
      </c>
      <c r="E22" s="77">
        <v>0</v>
      </c>
      <c r="F22" s="77">
        <v>0</v>
      </c>
      <c r="G22" s="77">
        <v>0</v>
      </c>
      <c r="H22" s="77">
        <v>0</v>
      </c>
      <c r="I22" s="77">
        <v>0</v>
      </c>
      <c r="J22" s="77">
        <v>0</v>
      </c>
      <c r="K22" s="77">
        <v>0</v>
      </c>
      <c r="L22" s="77">
        <v>0</v>
      </c>
      <c r="M22" s="77">
        <v>0</v>
      </c>
      <c r="N22" s="77">
        <v>0</v>
      </c>
      <c r="O22" s="77">
        <v>0</v>
      </c>
      <c r="P22" s="77">
        <v>0</v>
      </c>
      <c r="Q22" s="77">
        <v>0</v>
      </c>
      <c r="R22" s="77">
        <v>0</v>
      </c>
      <c r="S22" s="77">
        <v>0</v>
      </c>
      <c r="T22" s="77">
        <v>0</v>
      </c>
      <c r="U22" s="77">
        <v>0</v>
      </c>
      <c r="V22" s="77">
        <v>0</v>
      </c>
      <c r="W22" s="77">
        <v>0</v>
      </c>
      <c r="X22" s="77">
        <v>0</v>
      </c>
      <c r="Y22" s="77">
        <v>0</v>
      </c>
      <c r="Z22" s="77">
        <v>0</v>
      </c>
      <c r="AA22" s="77">
        <v>0</v>
      </c>
      <c r="AB22" s="77">
        <v>0</v>
      </c>
      <c r="AC22" s="77">
        <v>0</v>
      </c>
      <c r="AD22" s="77">
        <v>0</v>
      </c>
      <c r="AE22" s="77">
        <v>0</v>
      </c>
      <c r="AF22" s="77">
        <v>0</v>
      </c>
      <c r="AG22" s="77">
        <v>0</v>
      </c>
    </row>
    <row r="23" spans="1:33" s="131" customFormat="1" ht="12.75">
      <c r="A23" s="768" t="s">
        <v>3393</v>
      </c>
      <c r="B23" s="15">
        <v>0</v>
      </c>
      <c r="C23" s="15">
        <v>0</v>
      </c>
      <c r="D23" s="15">
        <v>0</v>
      </c>
      <c r="E23" s="15">
        <v>0</v>
      </c>
      <c r="F23" s="15">
        <v>0</v>
      </c>
      <c r="G23" s="15">
        <v>0</v>
      </c>
      <c r="H23" s="15">
        <v>0</v>
      </c>
      <c r="I23" s="15">
        <v>0</v>
      </c>
      <c r="J23" s="15">
        <v>0</v>
      </c>
      <c r="K23" s="15">
        <v>0</v>
      </c>
      <c r="L23" s="15">
        <v>0</v>
      </c>
      <c r="M23" s="15">
        <v>0</v>
      </c>
      <c r="N23" s="15">
        <v>0</v>
      </c>
      <c r="O23" s="15">
        <v>0</v>
      </c>
      <c r="P23" s="15">
        <v>0</v>
      </c>
      <c r="Q23" s="15">
        <v>0</v>
      </c>
      <c r="R23" s="15">
        <v>0</v>
      </c>
      <c r="S23" s="15">
        <v>0</v>
      </c>
      <c r="T23" s="15">
        <v>0</v>
      </c>
      <c r="U23" s="15">
        <v>0</v>
      </c>
      <c r="V23" s="15">
        <v>0</v>
      </c>
      <c r="W23" s="15">
        <v>0</v>
      </c>
      <c r="X23" s="15">
        <v>0</v>
      </c>
      <c r="Y23" s="15">
        <v>0</v>
      </c>
      <c r="Z23" s="15">
        <v>0</v>
      </c>
      <c r="AA23" s="15">
        <v>0</v>
      </c>
      <c r="AB23" s="15">
        <v>0</v>
      </c>
      <c r="AC23" s="15">
        <v>0</v>
      </c>
      <c r="AD23" s="15">
        <v>0</v>
      </c>
      <c r="AE23" s="15">
        <v>0</v>
      </c>
      <c r="AF23" s="15">
        <v>0</v>
      </c>
      <c r="AG23" s="15">
        <v>0</v>
      </c>
    </row>
    <row r="24" spans="1:33" s="131" customFormat="1" ht="12.75">
      <c r="A24" s="768" t="s">
        <v>3394</v>
      </c>
      <c r="B24" s="15">
        <v>0</v>
      </c>
      <c r="C24" s="15">
        <v>0</v>
      </c>
      <c r="D24" s="15">
        <v>0</v>
      </c>
      <c r="E24" s="15">
        <v>0</v>
      </c>
      <c r="F24" s="15">
        <v>0</v>
      </c>
      <c r="G24" s="15">
        <v>0</v>
      </c>
      <c r="H24" s="15">
        <v>0</v>
      </c>
      <c r="I24" s="15">
        <v>0</v>
      </c>
      <c r="J24" s="15">
        <v>0</v>
      </c>
      <c r="K24" s="15">
        <v>0</v>
      </c>
      <c r="L24" s="15">
        <v>0</v>
      </c>
      <c r="M24" s="15">
        <v>0</v>
      </c>
      <c r="N24" s="15">
        <v>0</v>
      </c>
      <c r="O24" s="15">
        <v>0</v>
      </c>
      <c r="P24" s="15">
        <v>0</v>
      </c>
      <c r="Q24" s="15">
        <v>0</v>
      </c>
      <c r="R24" s="15">
        <v>0</v>
      </c>
      <c r="S24" s="15">
        <v>0</v>
      </c>
      <c r="T24" s="15">
        <v>0</v>
      </c>
      <c r="U24" s="15">
        <v>0</v>
      </c>
      <c r="V24" s="15">
        <v>0</v>
      </c>
      <c r="W24" s="15">
        <v>0</v>
      </c>
      <c r="X24" s="15">
        <v>0</v>
      </c>
      <c r="Y24" s="15">
        <v>0</v>
      </c>
      <c r="Z24" s="15">
        <v>0</v>
      </c>
      <c r="AA24" s="15">
        <v>0</v>
      </c>
      <c r="AB24" s="15">
        <v>0</v>
      </c>
      <c r="AC24" s="15">
        <v>0</v>
      </c>
      <c r="AD24" s="15">
        <v>0</v>
      </c>
      <c r="AE24" s="15">
        <v>0</v>
      </c>
      <c r="AF24" s="15">
        <v>0</v>
      </c>
      <c r="AG24" s="15">
        <v>0</v>
      </c>
    </row>
    <row r="25" spans="1:33" s="131" customFormat="1" ht="12.75">
      <c r="A25" s="768" t="s">
        <v>3399</v>
      </c>
      <c r="B25" s="15">
        <v>0</v>
      </c>
      <c r="C25" s="15">
        <v>0</v>
      </c>
      <c r="D25" s="15">
        <v>0</v>
      </c>
      <c r="E25" s="15">
        <v>0</v>
      </c>
      <c r="F25" s="15">
        <v>0</v>
      </c>
      <c r="G25" s="15">
        <v>0</v>
      </c>
      <c r="H25" s="15">
        <v>0</v>
      </c>
      <c r="I25" s="15">
        <v>0</v>
      </c>
      <c r="J25" s="15">
        <v>0</v>
      </c>
      <c r="K25" s="15">
        <v>0</v>
      </c>
      <c r="L25" s="15">
        <v>0</v>
      </c>
      <c r="M25" s="15">
        <v>0</v>
      </c>
      <c r="N25" s="15">
        <v>0</v>
      </c>
      <c r="O25" s="15">
        <v>0</v>
      </c>
      <c r="P25" s="15">
        <v>0</v>
      </c>
      <c r="Q25" s="15">
        <v>0</v>
      </c>
      <c r="R25" s="15">
        <v>0</v>
      </c>
      <c r="S25" s="15">
        <v>0</v>
      </c>
      <c r="T25" s="15">
        <v>0</v>
      </c>
      <c r="U25" s="15">
        <v>0</v>
      </c>
      <c r="V25" s="15">
        <v>0</v>
      </c>
      <c r="W25" s="15">
        <v>0</v>
      </c>
      <c r="X25" s="15">
        <v>0</v>
      </c>
      <c r="Y25" s="15">
        <v>0</v>
      </c>
      <c r="Z25" s="15">
        <v>0</v>
      </c>
      <c r="AA25" s="15">
        <v>0</v>
      </c>
      <c r="AB25" s="15">
        <v>0</v>
      </c>
      <c r="AC25" s="15">
        <v>0</v>
      </c>
      <c r="AD25" s="15">
        <v>0</v>
      </c>
      <c r="AE25" s="15">
        <v>0</v>
      </c>
      <c r="AF25" s="15">
        <v>0</v>
      </c>
      <c r="AG25" s="15">
        <v>0</v>
      </c>
    </row>
    <row r="26" spans="1:33" s="131" customFormat="1" ht="12.75">
      <c r="A26" s="768" t="s">
        <v>2780</v>
      </c>
      <c r="B26" s="15">
        <v>0</v>
      </c>
      <c r="C26" s="15">
        <v>0</v>
      </c>
      <c r="D26" s="15">
        <v>0</v>
      </c>
      <c r="E26" s="15">
        <v>0</v>
      </c>
      <c r="F26" s="15">
        <v>0</v>
      </c>
      <c r="G26" s="15">
        <v>0</v>
      </c>
      <c r="H26" s="15">
        <v>0</v>
      </c>
      <c r="I26" s="15">
        <v>0</v>
      </c>
      <c r="J26" s="15">
        <v>0</v>
      </c>
      <c r="K26" s="15">
        <v>0</v>
      </c>
      <c r="L26" s="15">
        <v>0</v>
      </c>
      <c r="M26" s="15">
        <v>0</v>
      </c>
      <c r="N26" s="15">
        <v>0</v>
      </c>
      <c r="O26" s="15">
        <v>0</v>
      </c>
      <c r="P26" s="15">
        <v>0</v>
      </c>
      <c r="Q26" s="15">
        <v>0</v>
      </c>
      <c r="R26" s="15">
        <v>0</v>
      </c>
      <c r="S26" s="15">
        <v>0</v>
      </c>
      <c r="T26" s="15">
        <v>0</v>
      </c>
      <c r="U26" s="15">
        <v>0</v>
      </c>
      <c r="V26" s="15">
        <v>0</v>
      </c>
      <c r="W26" s="15">
        <v>0</v>
      </c>
      <c r="X26" s="15">
        <v>0</v>
      </c>
      <c r="Y26" s="15">
        <v>0</v>
      </c>
      <c r="Z26" s="15">
        <v>0</v>
      </c>
      <c r="AA26" s="15">
        <v>0</v>
      </c>
      <c r="AB26" s="15">
        <v>0</v>
      </c>
      <c r="AC26" s="15">
        <v>0</v>
      </c>
      <c r="AD26" s="15">
        <v>0</v>
      </c>
      <c r="AE26" s="15">
        <v>0</v>
      </c>
      <c r="AF26" s="15">
        <v>0</v>
      </c>
      <c r="AG26" s="15">
        <v>0</v>
      </c>
    </row>
    <row r="27" spans="1:33" s="131" customFormat="1" ht="12.75">
      <c r="A27" s="838" t="s">
        <v>3396</v>
      </c>
      <c r="B27" s="58">
        <v>191.64719862841591</v>
      </c>
      <c r="C27" s="58">
        <v>179.33568599999998</v>
      </c>
      <c r="D27" s="58">
        <v>194.36296300000001</v>
      </c>
      <c r="E27" s="58">
        <v>0</v>
      </c>
      <c r="F27" s="58">
        <v>0</v>
      </c>
      <c r="G27" s="58">
        <v>0</v>
      </c>
      <c r="H27" s="58">
        <v>194.36296300000001</v>
      </c>
      <c r="I27" s="58">
        <v>209.28259600000001</v>
      </c>
      <c r="J27" s="58">
        <v>208.89026656999999</v>
      </c>
      <c r="K27" s="58">
        <v>197.91493300000002</v>
      </c>
      <c r="L27" s="58">
        <v>211.83481700000002</v>
      </c>
      <c r="M27" s="58">
        <v>209.28259600000001</v>
      </c>
      <c r="N27" s="58">
        <v>214.05787699000001</v>
      </c>
      <c r="O27" s="58">
        <v>217.31498097999997</v>
      </c>
      <c r="P27" s="58">
        <v>206.11528212999997</v>
      </c>
      <c r="Q27" s="58">
        <v>212.31307394999999</v>
      </c>
      <c r="R27" s="58">
        <v>214.05787699000001</v>
      </c>
      <c r="S27" s="58">
        <v>184.01785799999999</v>
      </c>
      <c r="T27" s="58">
        <v>217.75852093999998</v>
      </c>
      <c r="U27" s="58">
        <v>200.58599652000001</v>
      </c>
      <c r="V27" s="58">
        <v>192.20178600000003</v>
      </c>
      <c r="W27" s="58">
        <v>184.01785799999999</v>
      </c>
      <c r="X27" s="58">
        <v>168.18880540000001</v>
      </c>
      <c r="Y27" s="58">
        <v>176.69665125</v>
      </c>
      <c r="Z27" s="58">
        <v>177.8646731</v>
      </c>
      <c r="AA27" s="58">
        <v>168.536838945</v>
      </c>
      <c r="AB27" s="58">
        <v>168.18880540000001</v>
      </c>
      <c r="AC27" s="77">
        <v>153.9514475</v>
      </c>
      <c r="AD27" s="77">
        <v>161.567364</v>
      </c>
      <c r="AE27" s="77">
        <v>157.38729199999997</v>
      </c>
      <c r="AF27" s="77">
        <v>154.571383</v>
      </c>
      <c r="AG27" s="77">
        <v>153.9514475</v>
      </c>
    </row>
    <row r="28" spans="1:33" s="131" customFormat="1" ht="12.75">
      <c r="A28" s="768" t="s">
        <v>3397</v>
      </c>
      <c r="B28" s="15">
        <v>0</v>
      </c>
      <c r="C28" s="15">
        <v>0</v>
      </c>
      <c r="D28" s="15">
        <v>0</v>
      </c>
      <c r="E28" s="15">
        <v>0</v>
      </c>
      <c r="F28" s="15">
        <v>0</v>
      </c>
      <c r="G28" s="15">
        <v>0</v>
      </c>
      <c r="H28" s="15">
        <v>0</v>
      </c>
      <c r="I28" s="15">
        <v>0</v>
      </c>
      <c r="J28" s="15">
        <v>0</v>
      </c>
      <c r="K28" s="15">
        <v>0</v>
      </c>
      <c r="L28" s="15">
        <v>0</v>
      </c>
      <c r="M28" s="15">
        <v>0</v>
      </c>
      <c r="N28" s="15">
        <v>0</v>
      </c>
      <c r="O28" s="15">
        <v>0</v>
      </c>
      <c r="P28" s="15">
        <v>0</v>
      </c>
      <c r="Q28" s="15">
        <v>0</v>
      </c>
      <c r="R28" s="15">
        <v>0</v>
      </c>
      <c r="S28" s="15">
        <v>0</v>
      </c>
      <c r="T28" s="15">
        <v>0</v>
      </c>
      <c r="U28" s="15">
        <v>0</v>
      </c>
      <c r="V28" s="15">
        <v>0</v>
      </c>
      <c r="W28" s="15">
        <v>0</v>
      </c>
      <c r="X28" s="15">
        <v>0</v>
      </c>
      <c r="Y28" s="15">
        <v>0</v>
      </c>
      <c r="Z28" s="15">
        <v>0</v>
      </c>
      <c r="AA28" s="15">
        <v>0</v>
      </c>
      <c r="AB28" s="15">
        <v>0</v>
      </c>
      <c r="AC28" s="15">
        <v>0</v>
      </c>
      <c r="AD28" s="15">
        <v>0</v>
      </c>
      <c r="AE28" s="15">
        <v>0</v>
      </c>
      <c r="AF28" s="15">
        <v>0</v>
      </c>
      <c r="AG28" s="15">
        <v>0</v>
      </c>
    </row>
    <row r="29" spans="1:33" s="131" customFormat="1" ht="12.75">
      <c r="A29" s="768" t="s">
        <v>3394</v>
      </c>
      <c r="B29" s="14">
        <v>191.64719862841591</v>
      </c>
      <c r="C29" s="14">
        <v>179.33568599999998</v>
      </c>
      <c r="D29" s="14">
        <v>194.36296300000001</v>
      </c>
      <c r="E29" s="14">
        <v>0</v>
      </c>
      <c r="F29" s="14">
        <v>0</v>
      </c>
      <c r="G29" s="14">
        <v>0</v>
      </c>
      <c r="H29" s="14">
        <v>194.36296300000001</v>
      </c>
      <c r="I29" s="14">
        <v>209.28259600000001</v>
      </c>
      <c r="J29" s="14">
        <v>208.89026656999999</v>
      </c>
      <c r="K29" s="14">
        <v>197.91493300000002</v>
      </c>
      <c r="L29" s="14">
        <v>211.83481700000002</v>
      </c>
      <c r="M29" s="14">
        <v>209.28259600000001</v>
      </c>
      <c r="N29" s="14">
        <v>214.05787699000001</v>
      </c>
      <c r="O29" s="14">
        <v>217.31498097999997</v>
      </c>
      <c r="P29" s="14">
        <v>206.11528212999997</v>
      </c>
      <c r="Q29" s="14">
        <v>212.31307394999999</v>
      </c>
      <c r="R29" s="14">
        <v>214.05787699000001</v>
      </c>
      <c r="S29" s="14">
        <v>184.01785799999999</v>
      </c>
      <c r="T29" s="14">
        <v>217.75852093999998</v>
      </c>
      <c r="U29" s="14">
        <v>200.58599652000001</v>
      </c>
      <c r="V29" s="14">
        <v>192.20178600000003</v>
      </c>
      <c r="W29" s="14">
        <v>184.01785799999999</v>
      </c>
      <c r="X29" s="14">
        <v>168.18880540000001</v>
      </c>
      <c r="Y29" s="14">
        <v>176.69665125</v>
      </c>
      <c r="Z29" s="14">
        <v>177.8646731</v>
      </c>
      <c r="AA29" s="14">
        <v>168.536838945</v>
      </c>
      <c r="AB29" s="14">
        <v>168.18880540000001</v>
      </c>
      <c r="AC29" s="15">
        <v>153.9514475</v>
      </c>
      <c r="AD29" s="15">
        <v>161.567364</v>
      </c>
      <c r="AE29" s="15">
        <v>157.38729199999997</v>
      </c>
      <c r="AF29" s="15">
        <v>154.571383</v>
      </c>
      <c r="AG29" s="15">
        <v>153.9514475</v>
      </c>
    </row>
    <row r="30" spans="1:33" s="131" customFormat="1" ht="12.75">
      <c r="A30" s="768" t="s">
        <v>3399</v>
      </c>
      <c r="B30" s="15">
        <v>0</v>
      </c>
      <c r="C30" s="15">
        <v>0</v>
      </c>
      <c r="D30" s="15">
        <v>0</v>
      </c>
      <c r="E30" s="15">
        <v>0</v>
      </c>
      <c r="F30" s="15">
        <v>0</v>
      </c>
      <c r="G30" s="15">
        <v>0</v>
      </c>
      <c r="H30" s="15">
        <v>0</v>
      </c>
      <c r="I30" s="15">
        <v>0</v>
      </c>
      <c r="J30" s="15">
        <v>0</v>
      </c>
      <c r="K30" s="15">
        <v>0</v>
      </c>
      <c r="L30" s="15">
        <v>0</v>
      </c>
      <c r="M30" s="15">
        <v>0</v>
      </c>
      <c r="N30" s="15">
        <v>0</v>
      </c>
      <c r="O30" s="15">
        <v>0</v>
      </c>
      <c r="P30" s="15">
        <v>0</v>
      </c>
      <c r="Q30" s="15">
        <v>0</v>
      </c>
      <c r="R30" s="15">
        <v>0</v>
      </c>
      <c r="S30" s="15">
        <v>0</v>
      </c>
      <c r="T30" s="15">
        <v>0</v>
      </c>
      <c r="U30" s="15">
        <v>0</v>
      </c>
      <c r="V30" s="15">
        <v>0</v>
      </c>
      <c r="W30" s="15">
        <v>0</v>
      </c>
      <c r="X30" s="15">
        <v>0</v>
      </c>
      <c r="Y30" s="15">
        <v>0</v>
      </c>
      <c r="Z30" s="15">
        <v>0</v>
      </c>
      <c r="AA30" s="15">
        <v>0</v>
      </c>
      <c r="AB30" s="15">
        <v>0</v>
      </c>
      <c r="AC30" s="15">
        <v>0</v>
      </c>
      <c r="AD30" s="15">
        <v>0</v>
      </c>
      <c r="AE30" s="15">
        <v>0</v>
      </c>
      <c r="AF30" s="15">
        <v>0</v>
      </c>
      <c r="AG30" s="15">
        <v>0</v>
      </c>
    </row>
    <row r="31" spans="1:33" s="131" customFormat="1" ht="12.75">
      <c r="A31" s="768" t="s">
        <v>2780</v>
      </c>
      <c r="B31" s="15">
        <v>0</v>
      </c>
      <c r="C31" s="15">
        <v>0</v>
      </c>
      <c r="D31" s="15">
        <v>0</v>
      </c>
      <c r="E31" s="15">
        <v>0</v>
      </c>
      <c r="F31" s="15">
        <v>0</v>
      </c>
      <c r="G31" s="15">
        <v>0</v>
      </c>
      <c r="H31" s="15">
        <v>0</v>
      </c>
      <c r="I31" s="15">
        <v>0</v>
      </c>
      <c r="J31" s="15">
        <v>0</v>
      </c>
      <c r="K31" s="15">
        <v>0</v>
      </c>
      <c r="L31" s="15">
        <v>0</v>
      </c>
      <c r="M31" s="15">
        <v>0</v>
      </c>
      <c r="N31" s="15">
        <v>0</v>
      </c>
      <c r="O31" s="15">
        <v>0</v>
      </c>
      <c r="P31" s="15">
        <v>0</v>
      </c>
      <c r="Q31" s="15">
        <v>0</v>
      </c>
      <c r="R31" s="15">
        <v>0</v>
      </c>
      <c r="S31" s="15">
        <v>0</v>
      </c>
      <c r="T31" s="15">
        <v>0</v>
      </c>
      <c r="U31" s="15">
        <v>0</v>
      </c>
      <c r="V31" s="15">
        <v>0</v>
      </c>
      <c r="W31" s="15">
        <v>0</v>
      </c>
      <c r="X31" s="15">
        <v>0</v>
      </c>
      <c r="Y31" s="15">
        <v>0</v>
      </c>
      <c r="Z31" s="15">
        <v>0</v>
      </c>
      <c r="AA31" s="15">
        <v>0</v>
      </c>
      <c r="AB31" s="15">
        <v>0</v>
      </c>
      <c r="AC31" s="15">
        <v>0</v>
      </c>
      <c r="AD31" s="15">
        <v>0</v>
      </c>
      <c r="AE31" s="15">
        <v>0</v>
      </c>
      <c r="AF31" s="15">
        <v>0</v>
      </c>
      <c r="AG31" s="15">
        <v>0</v>
      </c>
    </row>
    <row r="32" spans="1:33" s="131" customFormat="1" ht="5.0999999999999996" customHeight="1">
      <c r="A32" s="728"/>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5"/>
      <c r="AD32" s="15"/>
      <c r="AE32" s="15"/>
      <c r="AF32" s="15"/>
      <c r="AG32" s="15"/>
    </row>
    <row r="33" spans="1:33" s="131" customFormat="1" ht="12.75">
      <c r="A33" s="694" t="s">
        <v>3400</v>
      </c>
      <c r="B33" s="58">
        <v>1.71028</v>
      </c>
      <c r="C33" s="58">
        <v>5.6242400000000004</v>
      </c>
      <c r="D33" s="58">
        <v>37.269624469999997</v>
      </c>
      <c r="E33" s="58">
        <v>0</v>
      </c>
      <c r="F33" s="58">
        <v>0</v>
      </c>
      <c r="G33" s="58">
        <v>0</v>
      </c>
      <c r="H33" s="58">
        <v>37.269624469999997</v>
      </c>
      <c r="I33" s="58">
        <v>75.552194919999991</v>
      </c>
      <c r="J33" s="58">
        <v>36.934884929999996</v>
      </c>
      <c r="K33" s="58">
        <v>59.656265490000003</v>
      </c>
      <c r="L33" s="58">
        <v>88.802048839999998</v>
      </c>
      <c r="M33" s="58">
        <v>75.552194919999991</v>
      </c>
      <c r="N33" s="58">
        <v>119.56207284</v>
      </c>
      <c r="O33" s="58">
        <v>85.137419589999993</v>
      </c>
      <c r="P33" s="58">
        <v>70.561665059999996</v>
      </c>
      <c r="Q33" s="58">
        <v>97.163431750000001</v>
      </c>
      <c r="R33" s="58">
        <v>119.56207284</v>
      </c>
      <c r="S33" s="58">
        <v>161.01169695999999</v>
      </c>
      <c r="T33" s="58">
        <v>140.48962516</v>
      </c>
      <c r="U33" s="58">
        <v>136.55821245999999</v>
      </c>
      <c r="V33" s="58">
        <v>143.50522705</v>
      </c>
      <c r="W33" s="58">
        <v>161.01169695999999</v>
      </c>
      <c r="X33" s="58">
        <v>137.55440609999999</v>
      </c>
      <c r="Y33" s="58">
        <v>131.81662949999998</v>
      </c>
      <c r="Z33" s="58">
        <v>129.01433810999998</v>
      </c>
      <c r="AA33" s="58">
        <v>137.14415428000001</v>
      </c>
      <c r="AB33" s="58">
        <v>137.55440609999999</v>
      </c>
      <c r="AC33" s="77">
        <v>226.58798179786959</v>
      </c>
      <c r="AD33" s="77">
        <v>194.76761236999997</v>
      </c>
      <c r="AE33" s="77">
        <v>216.31749574</v>
      </c>
      <c r="AF33" s="77">
        <v>233.99022443999996</v>
      </c>
      <c r="AG33" s="77">
        <v>226.58798179786959</v>
      </c>
    </row>
    <row r="34" spans="1:33" s="131" customFormat="1" ht="12.75">
      <c r="A34" s="838" t="s">
        <v>3392</v>
      </c>
      <c r="B34" s="58">
        <v>0.47892999999999997</v>
      </c>
      <c r="C34" s="58">
        <v>3.06934</v>
      </c>
      <c r="D34" s="58">
        <v>27.149624469999999</v>
      </c>
      <c r="E34" s="58">
        <v>0</v>
      </c>
      <c r="F34" s="58">
        <v>0</v>
      </c>
      <c r="G34" s="58">
        <v>0</v>
      </c>
      <c r="H34" s="58">
        <v>27.149624469999999</v>
      </c>
      <c r="I34" s="58">
        <v>70.142777299999992</v>
      </c>
      <c r="J34" s="58">
        <v>33.118090649999999</v>
      </c>
      <c r="K34" s="58">
        <v>54.288029700000003</v>
      </c>
      <c r="L34" s="58">
        <v>83.165660000000003</v>
      </c>
      <c r="M34" s="58">
        <v>70.142777299999992</v>
      </c>
      <c r="N34" s="58">
        <v>112.40627084</v>
      </c>
      <c r="O34" s="58">
        <v>78.683646519999996</v>
      </c>
      <c r="P34" s="58">
        <v>65.10812688</v>
      </c>
      <c r="Q34" s="58">
        <v>96.880269249999998</v>
      </c>
      <c r="R34" s="58">
        <v>112.40627084</v>
      </c>
      <c r="S34" s="58">
        <v>152.72427074000001</v>
      </c>
      <c r="T34" s="58">
        <v>130.61049890999999</v>
      </c>
      <c r="U34" s="58">
        <v>130.99834998</v>
      </c>
      <c r="V34" s="58">
        <v>132.76170313</v>
      </c>
      <c r="W34" s="58">
        <v>152.72427074000001</v>
      </c>
      <c r="X34" s="58">
        <v>119.55440610000001</v>
      </c>
      <c r="Y34" s="58">
        <v>131.81662949999998</v>
      </c>
      <c r="Z34" s="58">
        <v>129.01433810999998</v>
      </c>
      <c r="AA34" s="58">
        <v>125.64415428</v>
      </c>
      <c r="AB34" s="58">
        <v>119.55440610000001</v>
      </c>
      <c r="AC34" s="77">
        <v>204.4909121378696</v>
      </c>
      <c r="AD34" s="77">
        <v>174.30649118999997</v>
      </c>
      <c r="AE34" s="77">
        <v>195.85344373999999</v>
      </c>
      <c r="AF34" s="77">
        <v>213.52417383999997</v>
      </c>
      <c r="AG34" s="77">
        <v>204.4909121378696</v>
      </c>
    </row>
    <row r="35" spans="1:33" s="131" customFormat="1" ht="12.75">
      <c r="A35" s="768" t="s">
        <v>3393</v>
      </c>
      <c r="B35" s="15">
        <v>0</v>
      </c>
      <c r="C35" s="15">
        <v>0</v>
      </c>
      <c r="D35" s="15">
        <v>0</v>
      </c>
      <c r="E35" s="15">
        <v>0</v>
      </c>
      <c r="F35" s="15">
        <v>0</v>
      </c>
      <c r="G35" s="15">
        <v>0</v>
      </c>
      <c r="H35" s="15">
        <v>0</v>
      </c>
      <c r="I35" s="15">
        <v>0</v>
      </c>
      <c r="J35" s="15">
        <v>0</v>
      </c>
      <c r="K35" s="15">
        <v>0</v>
      </c>
      <c r="L35" s="15">
        <v>0</v>
      </c>
      <c r="M35" s="15">
        <v>0</v>
      </c>
      <c r="N35" s="15">
        <v>0</v>
      </c>
      <c r="O35" s="15">
        <v>0</v>
      </c>
      <c r="P35" s="15">
        <v>0</v>
      </c>
      <c r="Q35" s="15">
        <v>0</v>
      </c>
      <c r="R35" s="15">
        <v>0</v>
      </c>
      <c r="S35" s="15">
        <v>0</v>
      </c>
      <c r="T35" s="15">
        <v>0</v>
      </c>
      <c r="U35" s="15">
        <v>0</v>
      </c>
      <c r="V35" s="15">
        <v>0</v>
      </c>
      <c r="W35" s="15">
        <v>0</v>
      </c>
      <c r="X35" s="15">
        <v>0</v>
      </c>
      <c r="Y35" s="15">
        <v>0</v>
      </c>
      <c r="Z35" s="15">
        <v>0</v>
      </c>
      <c r="AA35" s="15">
        <v>0</v>
      </c>
      <c r="AB35" s="15">
        <v>0</v>
      </c>
      <c r="AC35" s="15">
        <v>0</v>
      </c>
      <c r="AD35" s="15">
        <v>0</v>
      </c>
      <c r="AE35" s="15">
        <v>0</v>
      </c>
      <c r="AF35" s="15">
        <v>0</v>
      </c>
      <c r="AG35" s="15">
        <v>0</v>
      </c>
    </row>
    <row r="36" spans="1:33" s="131" customFormat="1" ht="12.75">
      <c r="A36" s="768" t="s">
        <v>3394</v>
      </c>
      <c r="B36" s="15">
        <v>0.37</v>
      </c>
      <c r="C36" s="15">
        <v>1.9450000000000001</v>
      </c>
      <c r="D36" s="15">
        <v>0</v>
      </c>
      <c r="E36" s="15">
        <v>0</v>
      </c>
      <c r="F36" s="15">
        <v>0</v>
      </c>
      <c r="G36" s="15">
        <v>0</v>
      </c>
      <c r="H36" s="15">
        <v>0</v>
      </c>
      <c r="I36" s="15">
        <v>0</v>
      </c>
      <c r="J36" s="15">
        <v>0</v>
      </c>
      <c r="K36" s="15">
        <v>0</v>
      </c>
      <c r="L36" s="15">
        <v>0</v>
      </c>
      <c r="M36" s="15">
        <v>0</v>
      </c>
      <c r="N36" s="15">
        <v>0</v>
      </c>
      <c r="O36" s="15">
        <v>0</v>
      </c>
      <c r="P36" s="15">
        <v>0</v>
      </c>
      <c r="Q36" s="15">
        <v>0</v>
      </c>
      <c r="R36" s="15">
        <v>0</v>
      </c>
      <c r="S36" s="15">
        <v>0</v>
      </c>
      <c r="T36" s="15">
        <v>0</v>
      </c>
      <c r="U36" s="15">
        <v>0</v>
      </c>
      <c r="V36" s="15">
        <v>0</v>
      </c>
      <c r="W36" s="15">
        <v>0</v>
      </c>
      <c r="X36" s="15">
        <v>0</v>
      </c>
      <c r="Y36" s="15">
        <v>0</v>
      </c>
      <c r="Z36" s="15">
        <v>0</v>
      </c>
      <c r="AA36" s="15">
        <v>0</v>
      </c>
      <c r="AB36" s="15">
        <v>0</v>
      </c>
      <c r="AC36" s="15">
        <v>0</v>
      </c>
      <c r="AD36" s="15">
        <v>3.26</v>
      </c>
      <c r="AE36" s="15">
        <v>0.26</v>
      </c>
      <c r="AF36" s="15">
        <v>0.96869987000000002</v>
      </c>
      <c r="AG36" s="15">
        <v>0</v>
      </c>
    </row>
    <row r="37" spans="1:33" s="131" customFormat="1" ht="12.75">
      <c r="A37" s="768" t="s">
        <v>3399</v>
      </c>
      <c r="B37" s="14">
        <v>0.10892999999999999</v>
      </c>
      <c r="C37" s="14">
        <v>1.1243399999999999</v>
      </c>
      <c r="D37" s="14">
        <v>27.149624469999999</v>
      </c>
      <c r="E37" s="14">
        <v>0</v>
      </c>
      <c r="F37" s="14">
        <v>0</v>
      </c>
      <c r="G37" s="14">
        <v>0</v>
      </c>
      <c r="H37" s="14">
        <v>27.149624469999999</v>
      </c>
      <c r="I37" s="14">
        <v>70.142777299999992</v>
      </c>
      <c r="J37" s="14">
        <v>33.118090649999999</v>
      </c>
      <c r="K37" s="14">
        <v>54.288029700000003</v>
      </c>
      <c r="L37" s="14">
        <v>83.165660000000003</v>
      </c>
      <c r="M37" s="14">
        <v>70.142777299999992</v>
      </c>
      <c r="N37" s="14">
        <v>112.40627084</v>
      </c>
      <c r="O37" s="14">
        <v>78.683646519999996</v>
      </c>
      <c r="P37" s="14">
        <v>65.10812688</v>
      </c>
      <c r="Q37" s="14">
        <v>96.880269249999998</v>
      </c>
      <c r="R37" s="14">
        <v>112.40627084</v>
      </c>
      <c r="S37" s="14">
        <v>152.72427074000001</v>
      </c>
      <c r="T37" s="14">
        <v>130.61049890999999</v>
      </c>
      <c r="U37" s="14">
        <v>130.99834998</v>
      </c>
      <c r="V37" s="14">
        <v>132.76170313</v>
      </c>
      <c r="W37" s="14">
        <v>152.72427074000001</v>
      </c>
      <c r="X37" s="14">
        <v>119.55440610000001</v>
      </c>
      <c r="Y37" s="14">
        <v>131.81662949999998</v>
      </c>
      <c r="Z37" s="14">
        <v>129.01433810999998</v>
      </c>
      <c r="AA37" s="14">
        <v>125.64415428</v>
      </c>
      <c r="AB37" s="14">
        <v>119.55440610000001</v>
      </c>
      <c r="AC37" s="15">
        <v>204.4909121378696</v>
      </c>
      <c r="AD37" s="15">
        <v>171.04649118999998</v>
      </c>
      <c r="AE37" s="15">
        <v>195.59344374</v>
      </c>
      <c r="AF37" s="15">
        <v>212.55547396999998</v>
      </c>
      <c r="AG37" s="15">
        <v>204.4909121378696</v>
      </c>
    </row>
    <row r="38" spans="1:33" s="131" customFormat="1" ht="12.75">
      <c r="A38" s="768" t="s">
        <v>2780</v>
      </c>
      <c r="B38" s="15">
        <v>0</v>
      </c>
      <c r="C38" s="15">
        <v>0</v>
      </c>
      <c r="D38" s="15">
        <v>0</v>
      </c>
      <c r="E38" s="15">
        <v>0</v>
      </c>
      <c r="F38" s="15">
        <v>0</v>
      </c>
      <c r="G38" s="15">
        <v>0</v>
      </c>
      <c r="H38" s="15">
        <v>0</v>
      </c>
      <c r="I38" s="15">
        <v>0</v>
      </c>
      <c r="J38" s="15">
        <v>0</v>
      </c>
      <c r="K38" s="15">
        <v>0</v>
      </c>
      <c r="L38" s="15">
        <v>0</v>
      </c>
      <c r="M38" s="15">
        <v>0</v>
      </c>
      <c r="N38" s="15">
        <v>0</v>
      </c>
      <c r="O38" s="15">
        <v>0</v>
      </c>
      <c r="P38" s="15">
        <v>0</v>
      </c>
      <c r="Q38" s="15">
        <v>0</v>
      </c>
      <c r="R38" s="15">
        <v>0</v>
      </c>
      <c r="S38" s="15">
        <v>0</v>
      </c>
      <c r="T38" s="15">
        <v>0</v>
      </c>
      <c r="U38" s="15">
        <v>0</v>
      </c>
      <c r="V38" s="15">
        <v>0</v>
      </c>
      <c r="W38" s="15">
        <v>0</v>
      </c>
      <c r="X38" s="15">
        <v>0</v>
      </c>
      <c r="Y38" s="15">
        <v>0</v>
      </c>
      <c r="Z38" s="15">
        <v>0</v>
      </c>
      <c r="AA38" s="15">
        <v>0</v>
      </c>
      <c r="AB38" s="15">
        <v>0</v>
      </c>
      <c r="AC38" s="15">
        <v>0</v>
      </c>
      <c r="AD38" s="15">
        <v>0</v>
      </c>
      <c r="AE38" s="15">
        <v>0</v>
      </c>
      <c r="AF38" s="15">
        <v>0</v>
      </c>
      <c r="AG38" s="15">
        <v>0</v>
      </c>
    </row>
    <row r="39" spans="1:33" s="131" customFormat="1" ht="12.75">
      <c r="A39" s="838" t="s">
        <v>3396</v>
      </c>
      <c r="B39" s="58">
        <v>1.2313499999999999</v>
      </c>
      <c r="C39" s="58">
        <v>2.5548999999999999</v>
      </c>
      <c r="D39" s="58">
        <v>10.119999999999999</v>
      </c>
      <c r="E39" s="58">
        <v>0</v>
      </c>
      <c r="F39" s="77">
        <v>0</v>
      </c>
      <c r="G39" s="77">
        <v>0</v>
      </c>
      <c r="H39" s="58">
        <v>10.119999999999999</v>
      </c>
      <c r="I39" s="58">
        <v>5.4094176200000001</v>
      </c>
      <c r="J39" s="58">
        <v>3.8167942799999999</v>
      </c>
      <c r="K39" s="77">
        <v>5.36823579</v>
      </c>
      <c r="L39" s="77">
        <v>5.6363888400000004</v>
      </c>
      <c r="M39" s="58">
        <v>5.4094176200000001</v>
      </c>
      <c r="N39" s="58">
        <v>7.1558020000000004</v>
      </c>
      <c r="O39" s="58">
        <v>6.4537730700000004</v>
      </c>
      <c r="P39" s="77">
        <v>5.4535381799999998</v>
      </c>
      <c r="Q39" s="77">
        <v>0.28316249999999998</v>
      </c>
      <c r="R39" s="58">
        <v>7.1558020000000004</v>
      </c>
      <c r="S39" s="58">
        <v>8.2874262200000004</v>
      </c>
      <c r="T39" s="58">
        <v>9.8791262500000006</v>
      </c>
      <c r="U39" s="77">
        <v>5.5598624800000005</v>
      </c>
      <c r="V39" s="77">
        <v>10.743523919999999</v>
      </c>
      <c r="W39" s="58">
        <v>8.2874262200000004</v>
      </c>
      <c r="X39" s="58">
        <v>18</v>
      </c>
      <c r="Y39" s="58">
        <v>0</v>
      </c>
      <c r="Z39" s="77">
        <v>0</v>
      </c>
      <c r="AA39" s="77">
        <v>11.5</v>
      </c>
      <c r="AB39" s="58">
        <v>18</v>
      </c>
      <c r="AC39" s="77">
        <v>22.097069660000003</v>
      </c>
      <c r="AD39" s="77">
        <v>20.461121179999999</v>
      </c>
      <c r="AE39" s="77">
        <v>20.464052000000002</v>
      </c>
      <c r="AF39" s="77">
        <v>20.466050599999999</v>
      </c>
      <c r="AG39" s="77">
        <v>22.097069660000003</v>
      </c>
    </row>
    <row r="40" spans="1:33" s="131" customFormat="1" ht="12.75">
      <c r="A40" s="768" t="s">
        <v>3397</v>
      </c>
      <c r="B40" s="15">
        <v>0</v>
      </c>
      <c r="C40" s="15">
        <v>0</v>
      </c>
      <c r="D40" s="15">
        <v>0</v>
      </c>
      <c r="E40" s="15">
        <v>0</v>
      </c>
      <c r="F40" s="15">
        <v>0</v>
      </c>
      <c r="G40" s="15">
        <v>0</v>
      </c>
      <c r="H40" s="15">
        <v>0</v>
      </c>
      <c r="I40" s="15">
        <v>0</v>
      </c>
      <c r="J40" s="15">
        <v>0</v>
      </c>
      <c r="K40" s="15">
        <v>0</v>
      </c>
      <c r="L40" s="15">
        <v>0</v>
      </c>
      <c r="M40" s="15">
        <v>0</v>
      </c>
      <c r="N40" s="15">
        <v>0</v>
      </c>
      <c r="O40" s="15">
        <v>0</v>
      </c>
      <c r="P40" s="15">
        <v>0</v>
      </c>
      <c r="Q40" s="15">
        <v>0</v>
      </c>
      <c r="R40" s="15">
        <v>0</v>
      </c>
      <c r="S40" s="15">
        <v>0</v>
      </c>
      <c r="T40" s="15">
        <v>0</v>
      </c>
      <c r="U40" s="15">
        <v>0</v>
      </c>
      <c r="V40" s="15">
        <v>0</v>
      </c>
      <c r="W40" s="15">
        <v>0</v>
      </c>
      <c r="X40" s="15">
        <v>0</v>
      </c>
      <c r="Y40" s="15">
        <v>0</v>
      </c>
      <c r="Z40" s="15">
        <v>0</v>
      </c>
      <c r="AA40" s="15">
        <v>0</v>
      </c>
      <c r="AB40" s="15">
        <v>0</v>
      </c>
      <c r="AC40" s="15">
        <v>0</v>
      </c>
      <c r="AD40" s="15">
        <v>0</v>
      </c>
      <c r="AE40" s="15">
        <v>0</v>
      </c>
      <c r="AF40" s="15">
        <v>0</v>
      </c>
      <c r="AG40" s="15">
        <v>0</v>
      </c>
    </row>
    <row r="41" spans="1:33" s="131" customFormat="1" ht="12.75">
      <c r="A41" s="768" t="s">
        <v>3394</v>
      </c>
      <c r="B41" s="15">
        <v>1.2313499999999999</v>
      </c>
      <c r="C41" s="15">
        <v>2.5548999999999999</v>
      </c>
      <c r="D41" s="15">
        <v>10.119999999999999</v>
      </c>
      <c r="E41" s="15">
        <v>0</v>
      </c>
      <c r="F41" s="15">
        <v>0</v>
      </c>
      <c r="G41" s="15">
        <v>0</v>
      </c>
      <c r="H41" s="15">
        <v>10.119999999999999</v>
      </c>
      <c r="I41" s="15">
        <v>5.4094176200000001</v>
      </c>
      <c r="J41" s="15">
        <v>3.8167942799999999</v>
      </c>
      <c r="K41" s="15">
        <v>5.36823579</v>
      </c>
      <c r="L41" s="15">
        <v>5.6363888400000004</v>
      </c>
      <c r="M41" s="15">
        <v>5.4094176200000001</v>
      </c>
      <c r="N41" s="15">
        <v>7.1558020000000004</v>
      </c>
      <c r="O41" s="15">
        <v>6.4537730700000004</v>
      </c>
      <c r="P41" s="15">
        <v>5.4535381799999998</v>
      </c>
      <c r="Q41" s="15">
        <v>0.28316249999999998</v>
      </c>
      <c r="R41" s="15">
        <v>7.1558020000000004</v>
      </c>
      <c r="S41" s="15">
        <v>8.2874262200000004</v>
      </c>
      <c r="T41" s="15">
        <v>9.8791262500000006</v>
      </c>
      <c r="U41" s="15">
        <v>5.5598624800000005</v>
      </c>
      <c r="V41" s="15">
        <v>10.743523919999999</v>
      </c>
      <c r="W41" s="15">
        <v>8.2874262200000004</v>
      </c>
      <c r="X41" s="15">
        <v>18</v>
      </c>
      <c r="Y41" s="15">
        <v>0</v>
      </c>
      <c r="Z41" s="15">
        <v>0</v>
      </c>
      <c r="AA41" s="15">
        <v>11.5</v>
      </c>
      <c r="AB41" s="15">
        <v>18</v>
      </c>
      <c r="AC41" s="15">
        <v>22.097069660000003</v>
      </c>
      <c r="AD41" s="15">
        <v>20.461121179999999</v>
      </c>
      <c r="AE41" s="15">
        <v>20.464052000000002</v>
      </c>
      <c r="AF41" s="15">
        <v>20.466050599999999</v>
      </c>
      <c r="AG41" s="15">
        <v>22.097069660000003</v>
      </c>
    </row>
    <row r="42" spans="1:33" s="131" customFormat="1" ht="12.75">
      <c r="A42" s="768" t="s">
        <v>3399</v>
      </c>
      <c r="B42" s="15">
        <v>0</v>
      </c>
      <c r="C42" s="15">
        <v>0</v>
      </c>
      <c r="D42" s="15">
        <v>0</v>
      </c>
      <c r="E42" s="15">
        <v>0</v>
      </c>
      <c r="F42" s="15">
        <v>0</v>
      </c>
      <c r="G42" s="15">
        <v>0</v>
      </c>
      <c r="H42" s="15">
        <v>0</v>
      </c>
      <c r="I42" s="15">
        <v>0</v>
      </c>
      <c r="J42" s="15">
        <v>0</v>
      </c>
      <c r="K42" s="15">
        <v>0</v>
      </c>
      <c r="L42" s="15">
        <v>0</v>
      </c>
      <c r="M42" s="15">
        <v>0</v>
      </c>
      <c r="N42" s="15">
        <v>0</v>
      </c>
      <c r="O42" s="15">
        <v>0</v>
      </c>
      <c r="P42" s="15">
        <v>0</v>
      </c>
      <c r="Q42" s="15">
        <v>0</v>
      </c>
      <c r="R42" s="15">
        <v>0</v>
      </c>
      <c r="S42" s="15">
        <v>0</v>
      </c>
      <c r="T42" s="15">
        <v>0</v>
      </c>
      <c r="U42" s="15">
        <v>0</v>
      </c>
      <c r="V42" s="15">
        <v>0</v>
      </c>
      <c r="W42" s="15">
        <v>0</v>
      </c>
      <c r="X42" s="15">
        <v>0</v>
      </c>
      <c r="Y42" s="15">
        <v>0</v>
      </c>
      <c r="Z42" s="15">
        <v>0</v>
      </c>
      <c r="AA42" s="15">
        <v>0</v>
      </c>
      <c r="AB42" s="15">
        <v>0</v>
      </c>
      <c r="AC42" s="15">
        <v>0</v>
      </c>
      <c r="AD42" s="15">
        <v>0</v>
      </c>
      <c r="AE42" s="15">
        <v>0</v>
      </c>
      <c r="AF42" s="15">
        <v>0</v>
      </c>
      <c r="AG42" s="15">
        <v>0</v>
      </c>
    </row>
    <row r="43" spans="1:33" s="131" customFormat="1" ht="12.75">
      <c r="A43" s="768" t="s">
        <v>2780</v>
      </c>
      <c r="B43" s="15">
        <v>0</v>
      </c>
      <c r="C43" s="15">
        <v>0</v>
      </c>
      <c r="D43" s="15">
        <v>0</v>
      </c>
      <c r="E43" s="15">
        <v>0</v>
      </c>
      <c r="F43" s="15">
        <v>0</v>
      </c>
      <c r="G43" s="15">
        <v>0</v>
      </c>
      <c r="H43" s="15">
        <v>0</v>
      </c>
      <c r="I43" s="15">
        <v>0</v>
      </c>
      <c r="J43" s="15">
        <v>0</v>
      </c>
      <c r="K43" s="15">
        <v>0</v>
      </c>
      <c r="L43" s="15">
        <v>0</v>
      </c>
      <c r="M43" s="15">
        <v>0</v>
      </c>
      <c r="N43" s="15">
        <v>0</v>
      </c>
      <c r="O43" s="15">
        <v>0</v>
      </c>
      <c r="P43" s="15">
        <v>0</v>
      </c>
      <c r="Q43" s="15">
        <v>0</v>
      </c>
      <c r="R43" s="15">
        <v>0</v>
      </c>
      <c r="S43" s="15">
        <v>0</v>
      </c>
      <c r="T43" s="15">
        <v>0</v>
      </c>
      <c r="U43" s="15">
        <v>0</v>
      </c>
      <c r="V43" s="15">
        <v>0</v>
      </c>
      <c r="W43" s="15">
        <v>0</v>
      </c>
      <c r="X43" s="15">
        <v>0</v>
      </c>
      <c r="Y43" s="15">
        <v>0</v>
      </c>
      <c r="Z43" s="15">
        <v>0</v>
      </c>
      <c r="AA43" s="15">
        <v>0</v>
      </c>
      <c r="AB43" s="15">
        <v>0</v>
      </c>
      <c r="AC43" s="15">
        <v>0</v>
      </c>
      <c r="AD43" s="15">
        <v>0</v>
      </c>
      <c r="AE43" s="15">
        <v>0</v>
      </c>
      <c r="AF43" s="15">
        <v>0</v>
      </c>
      <c r="AG43" s="15">
        <v>0</v>
      </c>
    </row>
    <row r="44" spans="1:33" s="131" customFormat="1" ht="5.0999999999999996" customHeight="1">
      <c r="A44" s="728"/>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5"/>
      <c r="AD44" s="15"/>
      <c r="AE44" s="15"/>
      <c r="AF44" s="15"/>
      <c r="AG44" s="15"/>
    </row>
    <row r="45" spans="1:33" s="131" customFormat="1" ht="12.75">
      <c r="A45" s="694" t="s">
        <v>3401</v>
      </c>
      <c r="B45" s="58">
        <v>302.83373704490936</v>
      </c>
      <c r="C45" s="58">
        <v>256.46652358502911</v>
      </c>
      <c r="D45" s="58">
        <v>215.67676655379978</v>
      </c>
      <c r="E45" s="58">
        <v>0</v>
      </c>
      <c r="F45" s="58">
        <v>0</v>
      </c>
      <c r="G45" s="58">
        <v>0</v>
      </c>
      <c r="H45" s="58">
        <v>215.67676655379978</v>
      </c>
      <c r="I45" s="58">
        <v>203.57733319575351</v>
      </c>
      <c r="J45" s="58">
        <v>236.08187945748384</v>
      </c>
      <c r="K45" s="58">
        <v>256.72544518294507</v>
      </c>
      <c r="L45" s="58">
        <v>268.03393810883546</v>
      </c>
      <c r="M45" s="58">
        <v>203.57733319575351</v>
      </c>
      <c r="N45" s="58">
        <v>152.863698414129</v>
      </c>
      <c r="O45" s="58">
        <v>176.40181093719428</v>
      </c>
      <c r="P45" s="58">
        <v>225.36875384661596</v>
      </c>
      <c r="Q45" s="58">
        <v>190.41999473970384</v>
      </c>
      <c r="R45" s="58">
        <v>152.863698414129</v>
      </c>
      <c r="S45" s="58">
        <v>171.71208715248508</v>
      </c>
      <c r="T45" s="58">
        <v>146.01046441809714</v>
      </c>
      <c r="U45" s="58">
        <v>202.74797546633161</v>
      </c>
      <c r="V45" s="58">
        <v>185.24583350448063</v>
      </c>
      <c r="W45" s="58">
        <v>171.71208715248508</v>
      </c>
      <c r="X45" s="58">
        <v>328.2754148491577</v>
      </c>
      <c r="Y45" s="58">
        <v>205.40154256697284</v>
      </c>
      <c r="Z45" s="58">
        <v>259.69277384683096</v>
      </c>
      <c r="AA45" s="58">
        <v>285.28011519815379</v>
      </c>
      <c r="AB45" s="58">
        <v>328.2754148491577</v>
      </c>
      <c r="AC45" s="77">
        <v>1296.3057727341341</v>
      </c>
      <c r="AD45" s="77">
        <v>606.56275046795236</v>
      </c>
      <c r="AE45" s="77">
        <v>712.1286979333637</v>
      </c>
      <c r="AF45" s="77">
        <v>698.98518504725894</v>
      </c>
      <c r="AG45" s="77">
        <v>1296.3057727341341</v>
      </c>
    </row>
    <row r="46" spans="1:33" s="131" customFormat="1" ht="12.75">
      <c r="A46" s="838" t="s">
        <v>3392</v>
      </c>
      <c r="B46" s="58">
        <v>42.385996242271027</v>
      </c>
      <c r="C46" s="58">
        <v>43.266657845340895</v>
      </c>
      <c r="D46" s="58">
        <v>38.410731656960287</v>
      </c>
      <c r="E46" s="58">
        <v>0</v>
      </c>
      <c r="F46" s="58">
        <v>0</v>
      </c>
      <c r="G46" s="58">
        <v>0</v>
      </c>
      <c r="H46" s="58">
        <v>38.410731656960287</v>
      </c>
      <c r="I46" s="58">
        <v>48.83580512737008</v>
      </c>
      <c r="J46" s="58">
        <v>44.200321920465065</v>
      </c>
      <c r="K46" s="58">
        <v>49.254851487610573</v>
      </c>
      <c r="L46" s="58">
        <v>46.32101978951308</v>
      </c>
      <c r="M46" s="58">
        <v>48.83580512737008</v>
      </c>
      <c r="N46" s="58">
        <v>36.534411668313489</v>
      </c>
      <c r="O46" s="58">
        <v>44.356409837340529</v>
      </c>
      <c r="P46" s="58">
        <v>58.332758912642603</v>
      </c>
      <c r="Q46" s="58">
        <v>49.293114006072543</v>
      </c>
      <c r="R46" s="58">
        <v>36.534411668313489</v>
      </c>
      <c r="S46" s="58">
        <v>43.559607005953637</v>
      </c>
      <c r="T46" s="58">
        <v>34.575327283276437</v>
      </c>
      <c r="U46" s="58">
        <v>53.799485434100951</v>
      </c>
      <c r="V46" s="58">
        <v>48.424021220904478</v>
      </c>
      <c r="W46" s="58">
        <v>43.559607005953637</v>
      </c>
      <c r="X46" s="58">
        <v>93.469439266553067</v>
      </c>
      <c r="Y46" s="58">
        <v>54.508695295695098</v>
      </c>
      <c r="Z46" s="58">
        <v>72.226856832974562</v>
      </c>
      <c r="AA46" s="58">
        <v>80.408142119813306</v>
      </c>
      <c r="AB46" s="58">
        <v>93.469439266553067</v>
      </c>
      <c r="AC46" s="77">
        <v>107.70072790820247</v>
      </c>
      <c r="AD46" s="77">
        <v>85.153509498480631</v>
      </c>
      <c r="AE46" s="77">
        <v>109.37298747955131</v>
      </c>
      <c r="AF46" s="77">
        <v>88.877626663814397</v>
      </c>
      <c r="AG46" s="77">
        <v>107.70072790820247</v>
      </c>
    </row>
    <row r="47" spans="1:33" s="131" customFormat="1" ht="12.75">
      <c r="A47" s="768" t="s">
        <v>3393</v>
      </c>
      <c r="B47" s="15">
        <v>0</v>
      </c>
      <c r="C47" s="15">
        <v>0</v>
      </c>
      <c r="D47" s="15">
        <v>0</v>
      </c>
      <c r="E47" s="15">
        <v>0</v>
      </c>
      <c r="F47" s="15">
        <v>0</v>
      </c>
      <c r="G47" s="15">
        <v>0</v>
      </c>
      <c r="H47" s="15">
        <v>0</v>
      </c>
      <c r="I47" s="15">
        <v>0</v>
      </c>
      <c r="J47" s="15">
        <v>0</v>
      </c>
      <c r="K47" s="15">
        <v>0</v>
      </c>
      <c r="L47" s="15">
        <v>0</v>
      </c>
      <c r="M47" s="15">
        <v>0</v>
      </c>
      <c r="N47" s="15">
        <v>0</v>
      </c>
      <c r="O47" s="15">
        <v>0</v>
      </c>
      <c r="P47" s="15">
        <v>0</v>
      </c>
      <c r="Q47" s="15">
        <v>0</v>
      </c>
      <c r="R47" s="15">
        <v>0</v>
      </c>
      <c r="S47" s="15">
        <v>0</v>
      </c>
      <c r="T47" s="15">
        <v>0</v>
      </c>
      <c r="U47" s="15">
        <v>0</v>
      </c>
      <c r="V47" s="15">
        <v>0</v>
      </c>
      <c r="W47" s="15">
        <v>0</v>
      </c>
      <c r="X47" s="15">
        <v>0</v>
      </c>
      <c r="Y47" s="15">
        <v>0</v>
      </c>
      <c r="Z47" s="15">
        <v>0</v>
      </c>
      <c r="AA47" s="15">
        <v>0</v>
      </c>
      <c r="AB47" s="15">
        <v>0</v>
      </c>
      <c r="AC47" s="15">
        <v>0</v>
      </c>
      <c r="AD47" s="15">
        <v>0</v>
      </c>
      <c r="AE47" s="15">
        <v>0</v>
      </c>
      <c r="AF47" s="15">
        <v>0</v>
      </c>
      <c r="AG47" s="15">
        <v>0</v>
      </c>
    </row>
    <row r="48" spans="1:33" s="131" customFormat="1" ht="12.75">
      <c r="A48" s="768" t="s">
        <v>3394</v>
      </c>
      <c r="B48" s="15">
        <v>0</v>
      </c>
      <c r="C48" s="15">
        <v>0</v>
      </c>
      <c r="D48" s="15">
        <v>0</v>
      </c>
      <c r="E48" s="15">
        <v>0</v>
      </c>
      <c r="F48" s="15">
        <v>0</v>
      </c>
      <c r="G48" s="15">
        <v>0</v>
      </c>
      <c r="H48" s="15">
        <v>0</v>
      </c>
      <c r="I48" s="15">
        <v>0</v>
      </c>
      <c r="J48" s="15">
        <v>0</v>
      </c>
      <c r="K48" s="15">
        <v>0</v>
      </c>
      <c r="L48" s="15">
        <v>0</v>
      </c>
      <c r="M48" s="15">
        <v>0</v>
      </c>
      <c r="N48" s="15">
        <v>0</v>
      </c>
      <c r="O48" s="15">
        <v>0</v>
      </c>
      <c r="P48" s="15">
        <v>0</v>
      </c>
      <c r="Q48" s="15">
        <v>0</v>
      </c>
      <c r="R48" s="15">
        <v>0</v>
      </c>
      <c r="S48" s="15">
        <v>0</v>
      </c>
      <c r="T48" s="15">
        <v>0</v>
      </c>
      <c r="U48" s="15">
        <v>0</v>
      </c>
      <c r="V48" s="15">
        <v>0</v>
      </c>
      <c r="W48" s="15">
        <v>0</v>
      </c>
      <c r="X48" s="15">
        <v>0</v>
      </c>
      <c r="Y48" s="15">
        <v>0</v>
      </c>
      <c r="Z48" s="15">
        <v>0</v>
      </c>
      <c r="AA48" s="15">
        <v>0</v>
      </c>
      <c r="AB48" s="15">
        <v>0</v>
      </c>
      <c r="AC48" s="15">
        <v>0</v>
      </c>
      <c r="AD48" s="15">
        <v>0</v>
      </c>
      <c r="AE48" s="15">
        <v>0</v>
      </c>
      <c r="AF48" s="15">
        <v>0</v>
      </c>
      <c r="AG48" s="15">
        <v>0</v>
      </c>
    </row>
    <row r="49" spans="1:35" s="131" customFormat="1" ht="12.75">
      <c r="A49" s="768" t="s">
        <v>3399</v>
      </c>
      <c r="B49" s="15">
        <v>0</v>
      </c>
      <c r="C49" s="15">
        <v>0</v>
      </c>
      <c r="D49" s="15">
        <v>0</v>
      </c>
      <c r="E49" s="15">
        <v>0</v>
      </c>
      <c r="F49" s="15">
        <v>0</v>
      </c>
      <c r="G49" s="15">
        <v>0</v>
      </c>
      <c r="H49" s="15">
        <v>0</v>
      </c>
      <c r="I49" s="15">
        <v>0</v>
      </c>
      <c r="J49" s="15">
        <v>0</v>
      </c>
      <c r="K49" s="15">
        <v>0</v>
      </c>
      <c r="L49" s="15">
        <v>0</v>
      </c>
      <c r="M49" s="15">
        <v>0</v>
      </c>
      <c r="N49" s="15">
        <v>0</v>
      </c>
      <c r="O49" s="15">
        <v>0</v>
      </c>
      <c r="P49" s="15">
        <v>0</v>
      </c>
      <c r="Q49" s="15">
        <v>0</v>
      </c>
      <c r="R49" s="15">
        <v>0</v>
      </c>
      <c r="S49" s="15">
        <v>0</v>
      </c>
      <c r="T49" s="15">
        <v>0</v>
      </c>
      <c r="U49" s="15">
        <v>0</v>
      </c>
      <c r="V49" s="15">
        <v>0</v>
      </c>
      <c r="W49" s="15">
        <v>0</v>
      </c>
      <c r="X49" s="15">
        <v>0</v>
      </c>
      <c r="Y49" s="15">
        <v>0</v>
      </c>
      <c r="Z49" s="15">
        <v>0</v>
      </c>
      <c r="AA49" s="15">
        <v>0</v>
      </c>
      <c r="AB49" s="15">
        <v>0</v>
      </c>
      <c r="AC49" s="15">
        <v>0</v>
      </c>
      <c r="AD49" s="15">
        <v>0</v>
      </c>
      <c r="AE49" s="15">
        <v>0</v>
      </c>
      <c r="AF49" s="15">
        <v>0</v>
      </c>
      <c r="AG49" s="15">
        <v>0</v>
      </c>
    </row>
    <row r="50" spans="1:35" s="131" customFormat="1" ht="12.75">
      <c r="A50" s="768" t="s">
        <v>3395</v>
      </c>
      <c r="B50" s="14">
        <v>42.385996242271027</v>
      </c>
      <c r="C50" s="14">
        <v>43.266657845340895</v>
      </c>
      <c r="D50" s="14">
        <v>38.410731656960287</v>
      </c>
      <c r="E50" s="14">
        <v>0</v>
      </c>
      <c r="F50" s="14">
        <v>0</v>
      </c>
      <c r="G50" s="14">
        <v>0</v>
      </c>
      <c r="H50" s="14">
        <v>38.410731656960287</v>
      </c>
      <c r="I50" s="14">
        <v>48.83580512737008</v>
      </c>
      <c r="J50" s="14">
        <v>44.200321920465065</v>
      </c>
      <c r="K50" s="14">
        <v>49.254851487610573</v>
      </c>
      <c r="L50" s="14">
        <v>46.32101978951308</v>
      </c>
      <c r="M50" s="14">
        <v>48.83580512737008</v>
      </c>
      <c r="N50" s="14">
        <v>36.534411668313489</v>
      </c>
      <c r="O50" s="14">
        <v>44.356409837340529</v>
      </c>
      <c r="P50" s="14">
        <v>58.332758912642603</v>
      </c>
      <c r="Q50" s="14">
        <v>49.293114006072543</v>
      </c>
      <c r="R50" s="14">
        <v>36.534411668313489</v>
      </c>
      <c r="S50" s="14">
        <v>43.559607005953637</v>
      </c>
      <c r="T50" s="14">
        <v>34.575327283276437</v>
      </c>
      <c r="U50" s="14">
        <v>53.799485434100951</v>
      </c>
      <c r="V50" s="14">
        <v>48.424021220904478</v>
      </c>
      <c r="W50" s="14">
        <v>43.559607005953637</v>
      </c>
      <c r="X50" s="14">
        <v>93.469439266553067</v>
      </c>
      <c r="Y50" s="14">
        <v>54.508695295695098</v>
      </c>
      <c r="Z50" s="14">
        <v>72.226856832974562</v>
      </c>
      <c r="AA50" s="14">
        <v>80.408142119813306</v>
      </c>
      <c r="AB50" s="14">
        <v>93.469439266553067</v>
      </c>
      <c r="AC50" s="15">
        <v>107.70072790820247</v>
      </c>
      <c r="AD50" s="15">
        <v>85.153509498480631</v>
      </c>
      <c r="AE50" s="15">
        <v>109.37298747955131</v>
      </c>
      <c r="AF50" s="15">
        <v>88.877626663814397</v>
      </c>
      <c r="AG50" s="15">
        <v>107.70072790820247</v>
      </c>
    </row>
    <row r="51" spans="1:35" s="131" customFormat="1" ht="12.75">
      <c r="A51" s="768" t="s">
        <v>2780</v>
      </c>
      <c r="B51" s="15">
        <v>0</v>
      </c>
      <c r="C51" s="15">
        <v>0</v>
      </c>
      <c r="D51" s="15">
        <v>0</v>
      </c>
      <c r="E51" s="15">
        <v>0</v>
      </c>
      <c r="F51" s="15">
        <v>0</v>
      </c>
      <c r="G51" s="15">
        <v>0</v>
      </c>
      <c r="H51" s="15">
        <v>0</v>
      </c>
      <c r="I51" s="15">
        <v>0</v>
      </c>
      <c r="J51" s="15">
        <v>0</v>
      </c>
      <c r="K51" s="15">
        <v>0</v>
      </c>
      <c r="L51" s="15">
        <v>0</v>
      </c>
      <c r="M51" s="15">
        <v>0</v>
      </c>
      <c r="N51" s="15">
        <v>0</v>
      </c>
      <c r="O51" s="15">
        <v>0</v>
      </c>
      <c r="P51" s="15">
        <v>0</v>
      </c>
      <c r="Q51" s="15">
        <v>0</v>
      </c>
      <c r="R51" s="15">
        <v>0</v>
      </c>
      <c r="S51" s="15">
        <v>0</v>
      </c>
      <c r="T51" s="15">
        <v>0</v>
      </c>
      <c r="U51" s="15">
        <v>0</v>
      </c>
      <c r="V51" s="15">
        <v>0</v>
      </c>
      <c r="W51" s="15">
        <v>0</v>
      </c>
      <c r="X51" s="15">
        <v>0</v>
      </c>
      <c r="Y51" s="15">
        <v>0</v>
      </c>
      <c r="Z51" s="15">
        <v>0</v>
      </c>
      <c r="AA51" s="15">
        <v>0</v>
      </c>
      <c r="AB51" s="15">
        <v>0</v>
      </c>
      <c r="AC51" s="15">
        <v>0</v>
      </c>
      <c r="AD51" s="15">
        <v>0</v>
      </c>
      <c r="AE51" s="15">
        <v>0</v>
      </c>
      <c r="AF51" s="15">
        <v>0</v>
      </c>
      <c r="AG51" s="15">
        <v>0</v>
      </c>
    </row>
    <row r="52" spans="1:35" s="131" customFormat="1" ht="12.75">
      <c r="A52" s="838" t="s">
        <v>3396</v>
      </c>
      <c r="B52" s="58">
        <v>260.44774080263835</v>
      </c>
      <c r="C52" s="58">
        <v>213.19986573968819</v>
      </c>
      <c r="D52" s="58">
        <v>177.26554377960093</v>
      </c>
      <c r="E52" s="58">
        <v>0</v>
      </c>
      <c r="F52" s="58">
        <v>0</v>
      </c>
      <c r="G52" s="58">
        <v>0</v>
      </c>
      <c r="H52" s="58">
        <v>177.26554377960093</v>
      </c>
      <c r="I52" s="58">
        <v>154.74152806838342</v>
      </c>
      <c r="J52" s="58">
        <v>191.88155753701878</v>
      </c>
      <c r="K52" s="58">
        <v>207.47059369533451</v>
      </c>
      <c r="L52" s="58">
        <v>221.7129183193224</v>
      </c>
      <c r="M52" s="58">
        <v>154.74152806838342</v>
      </c>
      <c r="N52" s="58">
        <v>116.32928674581552</v>
      </c>
      <c r="O52" s="58">
        <v>132.04540109985376</v>
      </c>
      <c r="P52" s="58">
        <v>167.03599493397334</v>
      </c>
      <c r="Q52" s="58">
        <v>141.12688073363131</v>
      </c>
      <c r="R52" s="58">
        <v>116.32928674581552</v>
      </c>
      <c r="S52" s="58">
        <v>128.15248014653145</v>
      </c>
      <c r="T52" s="58">
        <v>111.43513713482071</v>
      </c>
      <c r="U52" s="58">
        <v>148.94849003223067</v>
      </c>
      <c r="V52" s="58">
        <v>136.82181228357615</v>
      </c>
      <c r="W52" s="58">
        <v>128.15248014653145</v>
      </c>
      <c r="X52" s="58">
        <v>234.80597558260462</v>
      </c>
      <c r="Y52" s="58">
        <v>150.89284727127773</v>
      </c>
      <c r="Z52" s="58">
        <v>187.46591701385643</v>
      </c>
      <c r="AA52" s="58">
        <v>204.87197307834049</v>
      </c>
      <c r="AB52" s="58">
        <v>234.80597558260462</v>
      </c>
      <c r="AC52" s="77">
        <v>1188.6050448259316</v>
      </c>
      <c r="AD52" s="77">
        <v>521.40924096947174</v>
      </c>
      <c r="AE52" s="77">
        <v>602.75571045381241</v>
      </c>
      <c r="AF52" s="77">
        <v>610.10755838344448</v>
      </c>
      <c r="AG52" s="77">
        <v>1188.6050448259316</v>
      </c>
    </row>
    <row r="53" spans="1:35" s="131" customFormat="1" ht="12.75">
      <c r="A53" s="768" t="s">
        <v>3397</v>
      </c>
      <c r="B53" s="14">
        <v>9.5545719721514324</v>
      </c>
      <c r="C53" s="14">
        <v>9.6842740566571521</v>
      </c>
      <c r="D53" s="14">
        <v>0.52691295566320784</v>
      </c>
      <c r="E53" s="14">
        <v>0</v>
      </c>
      <c r="F53" s="14">
        <v>0</v>
      </c>
      <c r="G53" s="14">
        <v>0</v>
      </c>
      <c r="H53" s="14">
        <v>0.52691295566320784</v>
      </c>
      <c r="I53" s="14">
        <v>5.6709179863408634</v>
      </c>
      <c r="J53" s="14">
        <v>0.52025255687430327</v>
      </c>
      <c r="K53" s="14">
        <v>5.7963245182582348</v>
      </c>
      <c r="L53" s="14">
        <v>17.201494029292569</v>
      </c>
      <c r="M53" s="14">
        <v>5.6709179863408634</v>
      </c>
      <c r="N53" s="14">
        <v>6.0471692220465778</v>
      </c>
      <c r="O53" s="14">
        <v>5.8128043490833372</v>
      </c>
      <c r="P53" s="14">
        <v>12.375452803044146</v>
      </c>
      <c r="Q53" s="14">
        <v>5.9230995493746548</v>
      </c>
      <c r="R53" s="14">
        <v>6.0471692220465778</v>
      </c>
      <c r="S53" s="14">
        <v>6.1434670526523245</v>
      </c>
      <c r="T53" s="14">
        <v>6.0996732936312839</v>
      </c>
      <c r="U53" s="14">
        <v>6.1487400332996431</v>
      </c>
      <c r="V53" s="14">
        <v>6.1524818684331697</v>
      </c>
      <c r="W53" s="14">
        <v>6.1434670526523245</v>
      </c>
      <c r="X53" s="14">
        <v>6.6272249880651968</v>
      </c>
      <c r="Y53" s="14">
        <v>6.0876280436810832</v>
      </c>
      <c r="Z53" s="14">
        <v>6.2841373752648906</v>
      </c>
      <c r="AA53" s="14">
        <v>6.4391535605151216</v>
      </c>
      <c r="AB53" s="14">
        <v>6.6272249880651968</v>
      </c>
      <c r="AC53" s="15">
        <v>8.6805469480658495</v>
      </c>
      <c r="AD53" s="15">
        <v>6.4882566737686425</v>
      </c>
      <c r="AE53" s="15">
        <v>6.8207725407838193</v>
      </c>
      <c r="AF53" s="15">
        <v>8.1649566117606245</v>
      </c>
      <c r="AG53" s="15">
        <v>8.6805469480658495</v>
      </c>
    </row>
    <row r="54" spans="1:35" s="131" customFormat="1" ht="12.75">
      <c r="A54" s="768" t="s">
        <v>3394</v>
      </c>
      <c r="B54" s="14">
        <v>164.83675221739119</v>
      </c>
      <c r="C54" s="14">
        <v>115.67116514855105</v>
      </c>
      <c r="D54" s="14">
        <v>98.753205944654709</v>
      </c>
      <c r="E54" s="14">
        <v>0</v>
      </c>
      <c r="F54" s="14">
        <v>0</v>
      </c>
      <c r="G54" s="14">
        <v>0</v>
      </c>
      <c r="H54" s="14">
        <v>98.753205944654709</v>
      </c>
      <c r="I54" s="14">
        <v>49.91912694465482</v>
      </c>
      <c r="J54" s="14">
        <v>101.6212574446548</v>
      </c>
      <c r="K54" s="14">
        <v>101.6719949446548</v>
      </c>
      <c r="L54" s="14">
        <v>110.4657174446548</v>
      </c>
      <c r="M54" s="14">
        <v>49.91912694465482</v>
      </c>
      <c r="N54" s="14">
        <v>36.106190803253675</v>
      </c>
      <c r="O54" s="14">
        <v>36.17564344465481</v>
      </c>
      <c r="P54" s="14">
        <v>36.227364944654809</v>
      </c>
      <c r="Q54" s="14">
        <v>35.123822444654806</v>
      </c>
      <c r="R54" s="14">
        <v>36.106190803253675</v>
      </c>
      <c r="S54" s="14">
        <v>33.569810990882353</v>
      </c>
      <c r="T54" s="14">
        <v>35.137072084234234</v>
      </c>
      <c r="U54" s="14">
        <v>33.570491693332109</v>
      </c>
      <c r="V54" s="14">
        <v>32.353893390882348</v>
      </c>
      <c r="W54" s="14">
        <v>33.569810990882353</v>
      </c>
      <c r="X54" s="14">
        <v>38.407464810931685</v>
      </c>
      <c r="Y54" s="14">
        <v>34.136049990882348</v>
      </c>
      <c r="Z54" s="14">
        <v>34.539373341340166</v>
      </c>
      <c r="AA54" s="14">
        <v>35.179924910931675</v>
      </c>
      <c r="AB54" s="14">
        <v>38.407464810931685</v>
      </c>
      <c r="AC54" s="15">
        <v>961.25938364000024</v>
      </c>
      <c r="AD54" s="15">
        <v>342.03355592000003</v>
      </c>
      <c r="AE54" s="15">
        <v>373.87463000000014</v>
      </c>
      <c r="AF54" s="15">
        <v>421.49408703000006</v>
      </c>
      <c r="AG54" s="15">
        <v>961.25938364000024</v>
      </c>
    </row>
    <row r="55" spans="1:35" s="131" customFormat="1" ht="12.75">
      <c r="A55" s="768" t="s">
        <v>3399</v>
      </c>
      <c r="B55" s="15">
        <v>0</v>
      </c>
      <c r="C55" s="15">
        <v>0</v>
      </c>
      <c r="D55" s="15">
        <v>0</v>
      </c>
      <c r="E55" s="15">
        <v>0</v>
      </c>
      <c r="F55" s="15">
        <v>0</v>
      </c>
      <c r="G55" s="15">
        <v>0</v>
      </c>
      <c r="H55" s="15">
        <v>0</v>
      </c>
      <c r="I55" s="15">
        <v>0</v>
      </c>
      <c r="J55" s="15">
        <v>0</v>
      </c>
      <c r="K55" s="15">
        <v>0</v>
      </c>
      <c r="L55" s="15">
        <v>0</v>
      </c>
      <c r="M55" s="15">
        <v>0</v>
      </c>
      <c r="N55" s="15">
        <v>0</v>
      </c>
      <c r="O55" s="15">
        <v>0</v>
      </c>
      <c r="P55" s="15">
        <v>0</v>
      </c>
      <c r="Q55" s="15">
        <v>0</v>
      </c>
      <c r="R55" s="15">
        <v>0</v>
      </c>
      <c r="S55" s="15">
        <v>0</v>
      </c>
      <c r="T55" s="15">
        <v>0</v>
      </c>
      <c r="U55" s="15">
        <v>0</v>
      </c>
      <c r="V55" s="15">
        <v>0</v>
      </c>
      <c r="W55" s="15">
        <v>0</v>
      </c>
      <c r="X55" s="15">
        <v>0</v>
      </c>
      <c r="Y55" s="15">
        <v>0</v>
      </c>
      <c r="Z55" s="15">
        <v>0</v>
      </c>
      <c r="AA55" s="15">
        <v>0</v>
      </c>
      <c r="AB55" s="15">
        <v>0</v>
      </c>
      <c r="AC55" s="15">
        <v>0</v>
      </c>
      <c r="AD55" s="15">
        <v>0</v>
      </c>
      <c r="AE55" s="15">
        <v>0</v>
      </c>
      <c r="AF55" s="15">
        <v>0</v>
      </c>
      <c r="AG55" s="15">
        <v>0</v>
      </c>
    </row>
    <row r="56" spans="1:35" s="131" customFormat="1" ht="12.75">
      <c r="A56" s="768" t="s">
        <v>3395</v>
      </c>
      <c r="B56" s="14">
        <v>86.05641661309572</v>
      </c>
      <c r="C56" s="14">
        <v>87.844426534479993</v>
      </c>
      <c r="D56" s="14">
        <v>77.985424879283002</v>
      </c>
      <c r="E56" s="14">
        <v>0</v>
      </c>
      <c r="F56" s="14">
        <v>0</v>
      </c>
      <c r="G56" s="14">
        <v>0</v>
      </c>
      <c r="H56" s="14">
        <v>77.985424879283002</v>
      </c>
      <c r="I56" s="14">
        <v>99.151483137387743</v>
      </c>
      <c r="J56" s="14">
        <v>89.74004753548968</v>
      </c>
      <c r="K56" s="14">
        <v>100.00227423242147</v>
      </c>
      <c r="L56" s="14">
        <v>94.045706845375051</v>
      </c>
      <c r="M56" s="14">
        <v>99.151483137387743</v>
      </c>
      <c r="N56" s="14">
        <v>74.175926720515264</v>
      </c>
      <c r="O56" s="14">
        <v>90.056953306115616</v>
      </c>
      <c r="P56" s="14">
        <v>118.43317718627438</v>
      </c>
      <c r="Q56" s="14">
        <v>100.07995873960184</v>
      </c>
      <c r="R56" s="14">
        <v>74.175926720515264</v>
      </c>
      <c r="S56" s="14">
        <v>88.439202102996774</v>
      </c>
      <c r="T56" s="14">
        <v>70.198391756955189</v>
      </c>
      <c r="U56" s="14">
        <v>109.2292583055989</v>
      </c>
      <c r="V56" s="14">
        <v>98.315437024260618</v>
      </c>
      <c r="W56" s="14">
        <v>88.439202102996774</v>
      </c>
      <c r="X56" s="14">
        <v>189.77128578360774</v>
      </c>
      <c r="Y56" s="14">
        <v>110.6691692367143</v>
      </c>
      <c r="Z56" s="14">
        <v>146.64240629725137</v>
      </c>
      <c r="AA56" s="14">
        <v>163.25289460689368</v>
      </c>
      <c r="AB56" s="14">
        <v>189.77128578360774</v>
      </c>
      <c r="AC56" s="15">
        <v>218.66511423786562</v>
      </c>
      <c r="AD56" s="15">
        <v>172.88742837570311</v>
      </c>
      <c r="AE56" s="15">
        <v>222.06030791302842</v>
      </c>
      <c r="AF56" s="15">
        <v>180.44851474168377</v>
      </c>
      <c r="AG56" s="15">
        <v>218.66511423786562</v>
      </c>
    </row>
    <row r="57" spans="1:35" s="131" customFormat="1" ht="12.75">
      <c r="A57" s="768" t="s">
        <v>2780</v>
      </c>
      <c r="B57" s="15">
        <v>0</v>
      </c>
      <c r="C57" s="15">
        <v>0</v>
      </c>
      <c r="D57" s="15">
        <v>0</v>
      </c>
      <c r="E57" s="15">
        <v>0</v>
      </c>
      <c r="F57" s="15">
        <v>0</v>
      </c>
      <c r="G57" s="15">
        <v>0</v>
      </c>
      <c r="H57" s="15">
        <v>0</v>
      </c>
      <c r="I57" s="15">
        <v>0</v>
      </c>
      <c r="J57" s="15">
        <v>0</v>
      </c>
      <c r="K57" s="15">
        <v>0</v>
      </c>
      <c r="L57" s="15">
        <v>0</v>
      </c>
      <c r="M57" s="15">
        <v>0</v>
      </c>
      <c r="N57" s="15">
        <v>0</v>
      </c>
      <c r="O57" s="15">
        <v>0</v>
      </c>
      <c r="P57" s="15">
        <v>0</v>
      </c>
      <c r="Q57" s="15">
        <v>0</v>
      </c>
      <c r="R57" s="15">
        <v>0</v>
      </c>
      <c r="S57" s="15">
        <v>0</v>
      </c>
      <c r="T57" s="15">
        <v>0</v>
      </c>
      <c r="U57" s="15">
        <v>0</v>
      </c>
      <c r="V57" s="15">
        <v>0</v>
      </c>
      <c r="W57" s="15">
        <v>0</v>
      </c>
      <c r="X57" s="15">
        <v>0</v>
      </c>
      <c r="Y57" s="15">
        <v>0</v>
      </c>
      <c r="Z57" s="15">
        <v>0</v>
      </c>
      <c r="AA57" s="15">
        <v>0</v>
      </c>
      <c r="AB57" s="15">
        <v>0</v>
      </c>
      <c r="AC57" s="15">
        <v>0</v>
      </c>
      <c r="AD57" s="15">
        <v>0</v>
      </c>
      <c r="AE57" s="15">
        <v>0</v>
      </c>
      <c r="AF57" s="15">
        <v>0</v>
      </c>
      <c r="AG57" s="15">
        <v>0</v>
      </c>
    </row>
    <row r="58" spans="1:35" s="131" customFormat="1" ht="5.0999999999999996" customHeight="1">
      <c r="A58" s="728"/>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5"/>
      <c r="AD58" s="15"/>
      <c r="AE58" s="15"/>
      <c r="AF58" s="15"/>
      <c r="AG58" s="15"/>
    </row>
    <row r="59" spans="1:35" s="131" customFormat="1" ht="12.75">
      <c r="A59" s="694" t="s">
        <v>3402</v>
      </c>
      <c r="B59" s="58">
        <v>196.8316452</v>
      </c>
      <c r="C59" s="58">
        <v>175.2044913</v>
      </c>
      <c r="D59" s="58">
        <v>252.6123503</v>
      </c>
      <c r="E59" s="58">
        <v>0</v>
      </c>
      <c r="F59" s="58">
        <v>0</v>
      </c>
      <c r="G59" s="58">
        <v>0</v>
      </c>
      <c r="H59" s="58">
        <v>252.6123503</v>
      </c>
      <c r="I59" s="58">
        <v>262.70622090000001</v>
      </c>
      <c r="J59" s="58">
        <v>70.277397899999997</v>
      </c>
      <c r="K59" s="58">
        <v>69.372067000000001</v>
      </c>
      <c r="L59" s="58">
        <v>77.419186400000001</v>
      </c>
      <c r="M59" s="58">
        <v>262.70622090000001</v>
      </c>
      <c r="N59" s="58">
        <v>247.18933819999998</v>
      </c>
      <c r="O59" s="58">
        <v>234.32753380000003</v>
      </c>
      <c r="P59" s="58">
        <v>233.4158807</v>
      </c>
      <c r="Q59" s="58">
        <v>228.3852455</v>
      </c>
      <c r="R59" s="58">
        <v>247.18933819999998</v>
      </c>
      <c r="S59" s="58">
        <v>249.25573609999995</v>
      </c>
      <c r="T59" s="58">
        <v>249.05207409999997</v>
      </c>
      <c r="U59" s="58">
        <v>212.83980329999997</v>
      </c>
      <c r="V59" s="58">
        <v>258.63903929999992</v>
      </c>
      <c r="W59" s="58">
        <v>249.25573609999995</v>
      </c>
      <c r="X59" s="58">
        <v>306.17229209999994</v>
      </c>
      <c r="Y59" s="58">
        <v>213.15020819999995</v>
      </c>
      <c r="Z59" s="58">
        <v>335.64105849999999</v>
      </c>
      <c r="AA59" s="58">
        <v>246.18691739999997</v>
      </c>
      <c r="AB59" s="58">
        <v>306.17229209999994</v>
      </c>
      <c r="AC59" s="77">
        <v>486.91452759999993</v>
      </c>
      <c r="AD59" s="77">
        <v>325.86209199999996</v>
      </c>
      <c r="AE59" s="77">
        <v>401.77361729999996</v>
      </c>
      <c r="AF59" s="77">
        <v>471.70206159999992</v>
      </c>
      <c r="AG59" s="77">
        <v>486.91452759999993</v>
      </c>
    </row>
    <row r="60" spans="1:35" s="131" customFormat="1" ht="12.75">
      <c r="A60" s="768" t="s">
        <v>3403</v>
      </c>
      <c r="B60" s="15">
        <v>0</v>
      </c>
      <c r="C60" s="15">
        <v>0</v>
      </c>
      <c r="D60" s="15">
        <v>0</v>
      </c>
      <c r="E60" s="15">
        <v>0</v>
      </c>
      <c r="F60" s="15">
        <v>0</v>
      </c>
      <c r="G60" s="15">
        <v>0</v>
      </c>
      <c r="H60" s="15"/>
      <c r="I60" s="15">
        <v>0</v>
      </c>
      <c r="J60" s="15">
        <v>0</v>
      </c>
      <c r="K60" s="15">
        <v>0</v>
      </c>
      <c r="L60" s="15">
        <v>0</v>
      </c>
      <c r="M60" s="15">
        <v>0</v>
      </c>
      <c r="N60" s="15">
        <v>0</v>
      </c>
      <c r="O60" s="15">
        <v>0</v>
      </c>
      <c r="P60" s="15">
        <v>0</v>
      </c>
      <c r="Q60" s="15">
        <v>0</v>
      </c>
      <c r="R60" s="15">
        <v>0</v>
      </c>
      <c r="S60" s="15">
        <v>0</v>
      </c>
      <c r="T60" s="15">
        <v>0</v>
      </c>
      <c r="U60" s="15">
        <v>0</v>
      </c>
      <c r="V60" s="15">
        <v>0</v>
      </c>
      <c r="W60" s="15">
        <v>0</v>
      </c>
      <c r="X60" s="15">
        <v>0</v>
      </c>
      <c r="Y60" s="15">
        <v>0</v>
      </c>
      <c r="Z60" s="15">
        <v>0</v>
      </c>
      <c r="AA60" s="15">
        <v>0</v>
      </c>
      <c r="AB60" s="15">
        <v>0</v>
      </c>
      <c r="AC60" s="15">
        <v>0</v>
      </c>
      <c r="AD60" s="15">
        <v>0</v>
      </c>
      <c r="AE60" s="15">
        <v>0</v>
      </c>
      <c r="AF60" s="15">
        <v>0</v>
      </c>
      <c r="AG60" s="15">
        <v>0</v>
      </c>
    </row>
    <row r="61" spans="1:35" s="131" customFormat="1" ht="12.75">
      <c r="A61" s="768" t="s">
        <v>3404</v>
      </c>
      <c r="B61" s="14">
        <v>196.8316452</v>
      </c>
      <c r="C61" s="14">
        <v>175.2044913</v>
      </c>
      <c r="D61" s="14">
        <v>252.6123503</v>
      </c>
      <c r="E61" s="14">
        <v>0</v>
      </c>
      <c r="F61" s="14">
        <v>0</v>
      </c>
      <c r="G61" s="14">
        <v>0</v>
      </c>
      <c r="H61" s="14">
        <v>252.6123503</v>
      </c>
      <c r="I61" s="14">
        <v>262.70622090000001</v>
      </c>
      <c r="J61" s="14">
        <v>70.277397899999997</v>
      </c>
      <c r="K61" s="14">
        <v>69.372067000000001</v>
      </c>
      <c r="L61" s="14">
        <v>77.419186400000001</v>
      </c>
      <c r="M61" s="14">
        <v>262.70622090000001</v>
      </c>
      <c r="N61" s="14">
        <v>247.18933819999998</v>
      </c>
      <c r="O61" s="14">
        <v>234.32753380000003</v>
      </c>
      <c r="P61" s="14">
        <v>233.4158807</v>
      </c>
      <c r="Q61" s="14">
        <v>228.3852455</v>
      </c>
      <c r="R61" s="14">
        <v>247.18933819999998</v>
      </c>
      <c r="S61" s="14">
        <v>249.25573609999995</v>
      </c>
      <c r="T61" s="14">
        <v>249.05207409999997</v>
      </c>
      <c r="U61" s="14">
        <v>212.83980329999997</v>
      </c>
      <c r="V61" s="14">
        <v>258.63903929999992</v>
      </c>
      <c r="W61" s="14">
        <v>249.25573609999995</v>
      </c>
      <c r="X61" s="14">
        <v>306.17229209999994</v>
      </c>
      <c r="Y61" s="14">
        <v>213.15020819999995</v>
      </c>
      <c r="Z61" s="14">
        <v>335.64105849999999</v>
      </c>
      <c r="AA61" s="14">
        <v>246.18691739999997</v>
      </c>
      <c r="AB61" s="14">
        <v>306.17229209999994</v>
      </c>
      <c r="AC61" s="15">
        <v>486.91452759999993</v>
      </c>
      <c r="AD61" s="15">
        <v>325.86209199999996</v>
      </c>
      <c r="AE61" s="15">
        <v>401.77361729999996</v>
      </c>
      <c r="AF61" s="15">
        <v>471.70206159999992</v>
      </c>
      <c r="AG61" s="15">
        <v>486.91452759999993</v>
      </c>
    </row>
    <row r="62" spans="1:35" s="131" customFormat="1" ht="5.0999999999999996" customHeight="1">
      <c r="A62" s="728"/>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5"/>
      <c r="AD62" s="15"/>
      <c r="AE62" s="15"/>
      <c r="AF62" s="15"/>
      <c r="AG62" s="15"/>
      <c r="AH62" s="134"/>
      <c r="AI62" s="134"/>
    </row>
    <row r="63" spans="1:35" s="131" customFormat="1" ht="13.5" thickBot="1">
      <c r="A63" s="837" t="s">
        <v>3405</v>
      </c>
      <c r="B63" s="64">
        <v>2100.5317379908142</v>
      </c>
      <c r="C63" s="64">
        <v>1881.0003477550288</v>
      </c>
      <c r="D63" s="64">
        <v>2097.7376742021615</v>
      </c>
      <c r="E63" s="64">
        <v>0</v>
      </c>
      <c r="F63" s="64">
        <v>0</v>
      </c>
      <c r="G63" s="64">
        <v>0</v>
      </c>
      <c r="H63" s="64">
        <v>2097.7376742021615</v>
      </c>
      <c r="I63" s="64">
        <v>2318.1957020828536</v>
      </c>
      <c r="J63" s="64">
        <v>1967.1748367778839</v>
      </c>
      <c r="K63" s="64">
        <v>2041.7942145189675</v>
      </c>
      <c r="L63" s="64">
        <v>2164.0533786311848</v>
      </c>
      <c r="M63" s="64">
        <v>2318.1957020828536</v>
      </c>
      <c r="N63" s="64">
        <v>2478.8889762958383</v>
      </c>
      <c r="O63" s="64">
        <v>2306.793874466834</v>
      </c>
      <c r="P63" s="64">
        <v>2329.7888423530185</v>
      </c>
      <c r="Q63" s="64">
        <v>2371.0373055428445</v>
      </c>
      <c r="R63" s="64">
        <v>2478.8889762958383</v>
      </c>
      <c r="S63" s="64">
        <v>2441.6717218254698</v>
      </c>
      <c r="T63" s="64">
        <v>2472.7403410679958</v>
      </c>
      <c r="U63" s="64">
        <v>2431.8129076084765</v>
      </c>
      <c r="V63" s="64">
        <v>2462.4639736275212</v>
      </c>
      <c r="W63" s="64">
        <v>2441.6717218254698</v>
      </c>
      <c r="X63" s="64">
        <v>2748.9458860462587</v>
      </c>
      <c r="Y63" s="64">
        <v>2412.3175257547682</v>
      </c>
      <c r="Z63" s="64">
        <v>2634.5406894341113</v>
      </c>
      <c r="AA63" s="64">
        <v>2583.030915613248</v>
      </c>
      <c r="AB63" s="64">
        <v>2748.9458860462587</v>
      </c>
      <c r="AC63" s="102">
        <v>4089.3460207016469</v>
      </c>
      <c r="AD63" s="102">
        <v>3107.9068823071357</v>
      </c>
      <c r="AE63" s="102">
        <v>3319.2751758933691</v>
      </c>
      <c r="AF63" s="102">
        <v>3463.5701693466958</v>
      </c>
      <c r="AG63" s="102">
        <v>4089.3460207016469</v>
      </c>
      <c r="AH63" s="134"/>
      <c r="AI63" s="134"/>
    </row>
    <row r="64" spans="1:35" s="131" customFormat="1" ht="5.0999999999999996" customHeight="1"/>
    <row r="65" spans="1:1" s="131" customFormat="1" ht="12.75" customHeight="1">
      <c r="A65" s="840" t="s">
        <v>3406</v>
      </c>
    </row>
    <row r="66" spans="1:1" s="131" customFormat="1" ht="12.75" customHeight="1">
      <c r="A66" s="841" t="s">
        <v>3407</v>
      </c>
    </row>
    <row r="67" spans="1:1" s="131" customFormat="1" ht="12.75">
      <c r="A67" s="839" t="s">
        <v>3408</v>
      </c>
    </row>
    <row r="68" spans="1:1" s="131" customFormat="1" ht="14.25">
      <c r="A68" s="842" t="s">
        <v>3409</v>
      </c>
    </row>
  </sheetData>
  <mergeCells count="15">
    <mergeCell ref="A6:A7"/>
    <mergeCell ref="Y6:AB6"/>
    <mergeCell ref="AC6:AC7"/>
    <mergeCell ref="AD6:AG6"/>
    <mergeCell ref="J6:M6"/>
    <mergeCell ref="N6:N7"/>
    <mergeCell ref="O6:R6"/>
    <mergeCell ref="S6:S7"/>
    <mergeCell ref="T6:W6"/>
    <mergeCell ref="X6:X7"/>
    <mergeCell ref="I6:I7"/>
    <mergeCell ref="B6:B7"/>
    <mergeCell ref="C6:C7"/>
    <mergeCell ref="D6:D7"/>
    <mergeCell ref="E6:H6"/>
  </mergeCells>
  <hyperlinks>
    <hyperlink ref="A1" location="'Table of contents'!A1" display="return to the CONTENTS"/>
  </hyperlinks>
  <pageMargins left="0.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32"/>
  <sheetViews>
    <sheetView zoomScale="80" zoomScaleNormal="80" workbookViewId="0">
      <pane xSplit="1" topLeftCell="B1" activePane="topRight" state="frozen"/>
      <selection activeCell="A64" sqref="A64:A67"/>
      <selection pane="topRight" activeCell="G22" sqref="G22"/>
    </sheetView>
  </sheetViews>
  <sheetFormatPr defaultRowHeight="15"/>
  <cols>
    <col min="1" max="1" width="65.42578125" style="34" customWidth="1"/>
    <col min="2" max="76" width="11.28515625" style="34" customWidth="1"/>
    <col min="77" max="16384" width="9.140625" style="34"/>
  </cols>
  <sheetData>
    <row r="1" spans="1:120" ht="15" customHeight="1">
      <c r="A1" s="649" t="s">
        <v>2688</v>
      </c>
    </row>
    <row r="2" spans="1:120" ht="5.0999999999999996" customHeight="1">
      <c r="A2" s="65"/>
    </row>
    <row r="3" spans="1:120" s="38" customFormat="1" ht="18.75" customHeight="1">
      <c r="A3" s="836" t="s">
        <v>3410</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row>
    <row r="4" spans="1:120" s="547" customFormat="1" ht="5.0999999999999996" customHeight="1" thickBot="1">
      <c r="A4" s="548"/>
      <c r="B4" s="549"/>
      <c r="C4" s="549"/>
      <c r="D4" s="549"/>
      <c r="E4" s="549"/>
      <c r="F4" s="549"/>
      <c r="G4" s="549"/>
      <c r="H4" s="549"/>
      <c r="I4" s="549"/>
      <c r="J4" s="549"/>
      <c r="K4" s="549"/>
      <c r="L4" s="549"/>
      <c r="M4" s="549"/>
      <c r="N4" s="549"/>
      <c r="O4" s="549"/>
      <c r="P4" s="549"/>
      <c r="Q4" s="135"/>
      <c r="R4" s="135"/>
      <c r="S4" s="135"/>
      <c r="T4" s="135"/>
      <c r="U4" s="135"/>
      <c r="V4" s="549"/>
      <c r="W4" s="549"/>
      <c r="X4" s="549"/>
      <c r="Y4" s="549"/>
      <c r="Z4" s="549"/>
      <c r="AA4" s="549"/>
      <c r="AB4" s="135"/>
      <c r="AC4" s="549"/>
      <c r="AD4" s="549"/>
      <c r="AE4" s="549"/>
      <c r="AF4" s="549"/>
      <c r="AG4" s="135"/>
      <c r="AH4" s="549"/>
      <c r="AI4" s="549"/>
      <c r="AJ4" s="549"/>
      <c r="AK4" s="549"/>
      <c r="AL4" s="135"/>
      <c r="AM4" s="549"/>
      <c r="AN4" s="549"/>
      <c r="AO4" s="549"/>
      <c r="AP4" s="549"/>
      <c r="AQ4" s="135"/>
      <c r="AR4" s="549"/>
      <c r="AS4" s="549"/>
      <c r="AT4" s="549"/>
      <c r="AU4" s="549"/>
      <c r="AV4" s="135"/>
      <c r="AW4" s="549"/>
      <c r="AX4" s="549"/>
      <c r="AY4" s="549"/>
      <c r="AZ4" s="549"/>
      <c r="BA4" s="549"/>
      <c r="BB4" s="549"/>
      <c r="BC4" s="549"/>
      <c r="BD4" s="549"/>
      <c r="BE4" s="549"/>
      <c r="BF4" s="549"/>
      <c r="BG4" s="549"/>
      <c r="BH4" s="549"/>
      <c r="BI4" s="549"/>
      <c r="BJ4" s="549"/>
      <c r="BK4" s="549"/>
      <c r="BL4" s="549"/>
      <c r="BM4" s="549"/>
      <c r="BN4" s="549"/>
      <c r="BO4" s="135"/>
      <c r="BP4" s="135"/>
      <c r="BQ4" s="135"/>
      <c r="BR4" s="135"/>
      <c r="BS4" s="135"/>
      <c r="BT4" s="549"/>
      <c r="BU4" s="549"/>
      <c r="BV4" s="549"/>
      <c r="BW4" s="549"/>
      <c r="BX4" s="549"/>
    </row>
    <row r="5" spans="1:120" s="226" customFormat="1" ht="17.100000000000001" customHeight="1">
      <c r="A5" s="1149"/>
      <c r="B5" s="1161" t="s">
        <v>0</v>
      </c>
      <c r="C5" s="1151">
        <v>1993</v>
      </c>
      <c r="D5" s="1152"/>
      <c r="E5" s="1152"/>
      <c r="F5" s="1152"/>
      <c r="G5" s="1153">
        <v>1994</v>
      </c>
      <c r="H5" s="1151">
        <v>1994</v>
      </c>
      <c r="I5" s="1152"/>
      <c r="J5" s="1152"/>
      <c r="K5" s="1152"/>
      <c r="L5" s="1153">
        <v>1995</v>
      </c>
      <c r="M5" s="1151">
        <v>1995</v>
      </c>
      <c r="N5" s="1152"/>
      <c r="O5" s="1152"/>
      <c r="P5" s="1152"/>
      <c r="Q5" s="1153">
        <v>1996</v>
      </c>
      <c r="R5" s="1151">
        <v>1996</v>
      </c>
      <c r="S5" s="1152"/>
      <c r="T5" s="1152"/>
      <c r="U5" s="1152"/>
      <c r="V5" s="1153">
        <v>1997</v>
      </c>
      <c r="W5" s="1151">
        <v>1997</v>
      </c>
      <c r="X5" s="1152"/>
      <c r="Y5" s="1152"/>
      <c r="Z5" s="1152"/>
      <c r="AA5" s="1156">
        <v>1998</v>
      </c>
      <c r="AB5" s="1155">
        <v>1998</v>
      </c>
      <c r="AC5" s="1152"/>
      <c r="AD5" s="1152"/>
      <c r="AE5" s="1152"/>
      <c r="AF5" s="1156">
        <v>1999</v>
      </c>
      <c r="AG5" s="1155">
        <v>1999</v>
      </c>
      <c r="AH5" s="1152"/>
      <c r="AI5" s="1152"/>
      <c r="AJ5" s="1152"/>
      <c r="AK5" s="1156">
        <v>2000</v>
      </c>
      <c r="AL5" s="1155">
        <v>2000</v>
      </c>
      <c r="AM5" s="1152"/>
      <c r="AN5" s="1152"/>
      <c r="AO5" s="1152"/>
      <c r="AP5" s="1156">
        <v>2001</v>
      </c>
      <c r="AQ5" s="1155">
        <v>2001</v>
      </c>
      <c r="AR5" s="1152"/>
      <c r="AS5" s="1152"/>
      <c r="AT5" s="1152"/>
      <c r="AU5" s="1157">
        <v>2002</v>
      </c>
      <c r="AV5" s="1159">
        <v>2002</v>
      </c>
      <c r="AW5" s="1160"/>
      <c r="AX5" s="1160"/>
      <c r="AY5" s="1160"/>
      <c r="AZ5" s="1161">
        <v>2003</v>
      </c>
      <c r="BA5" s="1151">
        <v>2003</v>
      </c>
      <c r="BB5" s="1152"/>
      <c r="BC5" s="1152"/>
      <c r="BD5" s="1152"/>
      <c r="BE5" s="1153">
        <v>2004</v>
      </c>
      <c r="BF5" s="1151">
        <v>2004</v>
      </c>
      <c r="BG5" s="1152"/>
      <c r="BH5" s="1152"/>
      <c r="BI5" s="1152"/>
      <c r="BJ5" s="1153">
        <v>2005</v>
      </c>
      <c r="BK5" s="1151">
        <v>2005</v>
      </c>
      <c r="BL5" s="1152"/>
      <c r="BM5" s="1152"/>
      <c r="BN5" s="1152"/>
      <c r="BO5" s="1153">
        <v>2006</v>
      </c>
      <c r="BP5" s="1151">
        <v>2006</v>
      </c>
      <c r="BQ5" s="1152"/>
      <c r="BR5" s="1152"/>
      <c r="BS5" s="1152"/>
      <c r="BT5" s="1153">
        <v>2007</v>
      </c>
      <c r="BU5" s="1151">
        <v>2007</v>
      </c>
      <c r="BV5" s="1152"/>
      <c r="BW5" s="1152"/>
      <c r="BX5" s="1152"/>
    </row>
    <row r="6" spans="1:120" s="226" customFormat="1" ht="17.100000000000001" customHeight="1" thickBot="1">
      <c r="A6" s="1150"/>
      <c r="B6" s="1162"/>
      <c r="C6" s="129" t="s">
        <v>2662</v>
      </c>
      <c r="D6" s="129" t="s">
        <v>2663</v>
      </c>
      <c r="E6" s="129" t="s">
        <v>2664</v>
      </c>
      <c r="F6" s="129" t="s">
        <v>2665</v>
      </c>
      <c r="G6" s="1154"/>
      <c r="H6" s="129" t="s">
        <v>2662</v>
      </c>
      <c r="I6" s="129" t="s">
        <v>2663</v>
      </c>
      <c r="J6" s="129" t="s">
        <v>2664</v>
      </c>
      <c r="K6" s="129" t="s">
        <v>2665</v>
      </c>
      <c r="L6" s="1154"/>
      <c r="M6" s="129" t="s">
        <v>2662</v>
      </c>
      <c r="N6" s="129" t="s">
        <v>2663</v>
      </c>
      <c r="O6" s="129" t="s">
        <v>2664</v>
      </c>
      <c r="P6" s="129" t="s">
        <v>2665</v>
      </c>
      <c r="Q6" s="1154"/>
      <c r="R6" s="129" t="s">
        <v>2662</v>
      </c>
      <c r="S6" s="129" t="s">
        <v>2663</v>
      </c>
      <c r="T6" s="129" t="s">
        <v>2664</v>
      </c>
      <c r="U6" s="129" t="s">
        <v>2665</v>
      </c>
      <c r="V6" s="1154"/>
      <c r="W6" s="129" t="s">
        <v>2662</v>
      </c>
      <c r="X6" s="129" t="s">
        <v>2663</v>
      </c>
      <c r="Y6" s="129" t="s">
        <v>2664</v>
      </c>
      <c r="Z6" s="129" t="s">
        <v>2665</v>
      </c>
      <c r="AA6" s="1144"/>
      <c r="AB6" s="129" t="s">
        <v>2662</v>
      </c>
      <c r="AC6" s="129" t="s">
        <v>2663</v>
      </c>
      <c r="AD6" s="129" t="s">
        <v>2664</v>
      </c>
      <c r="AE6" s="129" t="s">
        <v>2665</v>
      </c>
      <c r="AF6" s="1144"/>
      <c r="AG6" s="129" t="s">
        <v>2662</v>
      </c>
      <c r="AH6" s="129" t="s">
        <v>2663</v>
      </c>
      <c r="AI6" s="129" t="s">
        <v>2664</v>
      </c>
      <c r="AJ6" s="129" t="s">
        <v>2665</v>
      </c>
      <c r="AK6" s="1144"/>
      <c r="AL6" s="129" t="s">
        <v>2662</v>
      </c>
      <c r="AM6" s="129" t="s">
        <v>2663</v>
      </c>
      <c r="AN6" s="129" t="s">
        <v>2664</v>
      </c>
      <c r="AO6" s="129" t="s">
        <v>2665</v>
      </c>
      <c r="AP6" s="1144"/>
      <c r="AQ6" s="129" t="s">
        <v>2662</v>
      </c>
      <c r="AR6" s="129" t="s">
        <v>2663</v>
      </c>
      <c r="AS6" s="129" t="s">
        <v>2664</v>
      </c>
      <c r="AT6" s="129" t="s">
        <v>2665</v>
      </c>
      <c r="AU6" s="1158"/>
      <c r="AV6" s="129" t="s">
        <v>2662</v>
      </c>
      <c r="AW6" s="129" t="s">
        <v>2663</v>
      </c>
      <c r="AX6" s="129" t="s">
        <v>2664</v>
      </c>
      <c r="AY6" s="129" t="s">
        <v>2665</v>
      </c>
      <c r="AZ6" s="1162"/>
      <c r="BA6" s="129" t="s">
        <v>2662</v>
      </c>
      <c r="BB6" s="129" t="s">
        <v>2663</v>
      </c>
      <c r="BC6" s="129" t="s">
        <v>2664</v>
      </c>
      <c r="BD6" s="129" t="s">
        <v>2665</v>
      </c>
      <c r="BE6" s="1154"/>
      <c r="BF6" s="129" t="s">
        <v>2662</v>
      </c>
      <c r="BG6" s="129" t="s">
        <v>2663</v>
      </c>
      <c r="BH6" s="129" t="s">
        <v>2664</v>
      </c>
      <c r="BI6" s="129" t="s">
        <v>2665</v>
      </c>
      <c r="BJ6" s="1154"/>
      <c r="BK6" s="129" t="s">
        <v>2662</v>
      </c>
      <c r="BL6" s="129" t="s">
        <v>2663</v>
      </c>
      <c r="BM6" s="129" t="s">
        <v>2664</v>
      </c>
      <c r="BN6" s="129" t="s">
        <v>2665</v>
      </c>
      <c r="BO6" s="1154"/>
      <c r="BP6" s="129" t="s">
        <v>2662</v>
      </c>
      <c r="BQ6" s="129" t="s">
        <v>2663</v>
      </c>
      <c r="BR6" s="129" t="s">
        <v>2664</v>
      </c>
      <c r="BS6" s="129" t="s">
        <v>2665</v>
      </c>
      <c r="BT6" s="1154"/>
      <c r="BU6" s="129" t="s">
        <v>2662</v>
      </c>
      <c r="BV6" s="129" t="s">
        <v>2663</v>
      </c>
      <c r="BW6" s="129" t="s">
        <v>2664</v>
      </c>
      <c r="BX6" s="129" t="s">
        <v>2665</v>
      </c>
    </row>
    <row r="7" spans="1:120" s="547" customFormat="1" ht="5.0999999999999996" customHeight="1">
      <c r="A7" s="550"/>
      <c r="B7" s="551"/>
      <c r="C7" s="551"/>
      <c r="D7" s="551"/>
      <c r="E7" s="551"/>
      <c r="F7" s="551"/>
      <c r="G7" s="552"/>
      <c r="H7" s="552"/>
      <c r="I7" s="552"/>
      <c r="J7" s="552"/>
      <c r="K7" s="552"/>
      <c r="L7" s="552"/>
      <c r="M7" s="552"/>
      <c r="N7" s="552"/>
      <c r="O7" s="552"/>
      <c r="P7" s="552"/>
      <c r="Q7" s="7"/>
      <c r="R7" s="7"/>
      <c r="S7" s="7"/>
      <c r="T7" s="7"/>
      <c r="U7" s="7"/>
      <c r="V7" s="552"/>
      <c r="W7" s="552"/>
      <c r="X7" s="552"/>
      <c r="Y7" s="552"/>
      <c r="Z7" s="552"/>
      <c r="AA7" s="552"/>
      <c r="AB7" s="7"/>
      <c r="AC7" s="552"/>
      <c r="AD7" s="552"/>
      <c r="AE7" s="552"/>
      <c r="AF7" s="552"/>
      <c r="AG7" s="7"/>
      <c r="AH7" s="552"/>
      <c r="AI7" s="552"/>
      <c r="AJ7" s="552"/>
      <c r="AK7" s="552"/>
      <c r="AL7" s="7"/>
      <c r="AM7" s="552"/>
      <c r="AN7" s="552"/>
      <c r="AO7" s="552"/>
      <c r="AP7" s="552"/>
      <c r="AQ7" s="7"/>
      <c r="AR7" s="552"/>
      <c r="AS7" s="552"/>
      <c r="AT7" s="552"/>
      <c r="AU7" s="552"/>
      <c r="AV7" s="7"/>
      <c r="AW7" s="552"/>
      <c r="AX7" s="552"/>
      <c r="AY7" s="552"/>
      <c r="AZ7" s="551"/>
      <c r="BA7" s="551"/>
      <c r="BB7" s="551"/>
      <c r="BC7" s="551"/>
      <c r="BD7" s="551"/>
      <c r="BE7" s="552"/>
      <c r="BF7" s="552"/>
      <c r="BG7" s="552"/>
      <c r="BH7" s="552"/>
      <c r="BI7" s="552"/>
      <c r="BJ7" s="552"/>
      <c r="BK7" s="552"/>
      <c r="BL7" s="552"/>
      <c r="BM7" s="552"/>
      <c r="BN7" s="552"/>
      <c r="BO7" s="7"/>
      <c r="BP7" s="7"/>
      <c r="BQ7" s="7"/>
      <c r="BR7" s="7"/>
      <c r="BS7" s="7"/>
      <c r="BT7" s="552"/>
      <c r="BU7" s="552"/>
      <c r="BV7" s="552"/>
      <c r="BW7" s="552"/>
      <c r="BX7" s="552"/>
    </row>
    <row r="8" spans="1:120" s="555" customFormat="1" ht="12.75">
      <c r="A8" s="553" t="s">
        <v>3411</v>
      </c>
      <c r="B8" s="76">
        <v>309.60144857899991</v>
      </c>
      <c r="C8" s="76" t="s">
        <v>14</v>
      </c>
      <c r="D8" s="76" t="s">
        <v>14</v>
      </c>
      <c r="E8" s="76" t="s">
        <v>14</v>
      </c>
      <c r="F8" s="76">
        <v>309.60144857899991</v>
      </c>
      <c r="G8" s="76">
        <v>437.27660538101952</v>
      </c>
      <c r="H8" s="76" t="s">
        <v>14</v>
      </c>
      <c r="I8" s="76" t="s">
        <v>14</v>
      </c>
      <c r="J8" s="76" t="s">
        <v>14</v>
      </c>
      <c r="K8" s="76">
        <v>437.27660538101952</v>
      </c>
      <c r="L8" s="76">
        <v>763.89626882748917</v>
      </c>
      <c r="M8" s="76">
        <v>554.17565282931355</v>
      </c>
      <c r="N8" s="76">
        <v>634.24871665056787</v>
      </c>
      <c r="O8" s="76">
        <v>688.32558547371968</v>
      </c>
      <c r="P8" s="76">
        <v>763.89626882748917</v>
      </c>
      <c r="Q8" s="76">
        <v>1151.1638538099892</v>
      </c>
      <c r="R8" s="76">
        <v>1021.3658504974893</v>
      </c>
      <c r="S8" s="76">
        <v>1150.1805458974893</v>
      </c>
      <c r="T8" s="76">
        <v>1210.0845458974893</v>
      </c>
      <c r="U8" s="76">
        <v>1151.1638538099892</v>
      </c>
      <c r="V8" s="76">
        <v>1356.0509912374894</v>
      </c>
      <c r="W8" s="76">
        <v>1332.2206908099893</v>
      </c>
      <c r="X8" s="76">
        <v>1404.4461528099891</v>
      </c>
      <c r="Y8" s="76">
        <v>1287.71</v>
      </c>
      <c r="Z8" s="76">
        <v>1356.0509912374894</v>
      </c>
      <c r="AA8" s="76">
        <v>1480.345363042489</v>
      </c>
      <c r="AB8" s="76">
        <v>1555.2671942374893</v>
      </c>
      <c r="AC8" s="76">
        <v>1562.1271942374892</v>
      </c>
      <c r="AD8" s="76">
        <v>1614.5671157374893</v>
      </c>
      <c r="AE8" s="76">
        <v>1480.345363042489</v>
      </c>
      <c r="AF8" s="76">
        <v>1847.3936130249149</v>
      </c>
      <c r="AG8" s="76">
        <v>1702.4886070424891</v>
      </c>
      <c r="AH8" s="76">
        <v>1676.3886070424892</v>
      </c>
      <c r="AI8" s="76">
        <v>1608.5809551981145</v>
      </c>
      <c r="AJ8" s="554">
        <v>1847.3936130249149</v>
      </c>
      <c r="AK8" s="76">
        <v>1949.6617562913266</v>
      </c>
      <c r="AL8" s="76">
        <v>1916.9752694457898</v>
      </c>
      <c r="AM8" s="76">
        <v>1951.2178329726844</v>
      </c>
      <c r="AN8" s="76">
        <v>1963.8778793782221</v>
      </c>
      <c r="AO8" s="76">
        <v>1949.6617562913266</v>
      </c>
      <c r="AP8" s="76">
        <v>1730.1246310599383</v>
      </c>
      <c r="AQ8" s="76">
        <v>1731.4292582947764</v>
      </c>
      <c r="AR8" s="76">
        <v>1695.6883870796878</v>
      </c>
      <c r="AS8" s="76">
        <v>1730.7051098869124</v>
      </c>
      <c r="AT8" s="76">
        <v>1730.1246310599383</v>
      </c>
      <c r="AU8" s="76">
        <v>1859.9041548650373</v>
      </c>
      <c r="AV8" s="554">
        <v>1731.0628493576035</v>
      </c>
      <c r="AW8" s="554">
        <v>1771.4540334064568</v>
      </c>
      <c r="AX8" s="554">
        <v>1794.1812061826354</v>
      </c>
      <c r="AY8" s="554">
        <v>1859.9041548650373</v>
      </c>
      <c r="AZ8" s="76">
        <v>1987.0839762937148</v>
      </c>
      <c r="BA8" s="76">
        <v>1886.066008427912</v>
      </c>
      <c r="BB8" s="76">
        <v>1920.1717897049634</v>
      </c>
      <c r="BC8" s="76">
        <v>2003.6937762289645</v>
      </c>
      <c r="BD8" s="76">
        <v>1987.0839762937148</v>
      </c>
      <c r="BE8" s="76">
        <v>2109.4526304254919</v>
      </c>
      <c r="BF8" s="76">
        <v>2000.5097303162549</v>
      </c>
      <c r="BG8" s="76">
        <v>1988.5614891133862</v>
      </c>
      <c r="BH8" s="76">
        <v>2035.0311617401239</v>
      </c>
      <c r="BI8" s="76">
        <v>2109.4526304254919</v>
      </c>
      <c r="BJ8" s="76">
        <v>2005.611727308707</v>
      </c>
      <c r="BK8" s="76">
        <v>2086.6143814208422</v>
      </c>
      <c r="BL8" s="76">
        <v>2023.4043690999167</v>
      </c>
      <c r="BM8" s="76">
        <v>2022.7767282510736</v>
      </c>
      <c r="BN8" s="76">
        <v>2005.611727308707</v>
      </c>
      <c r="BO8" s="76">
        <v>2263.9547260685185</v>
      </c>
      <c r="BP8" s="76">
        <v>2006.7114502046607</v>
      </c>
      <c r="BQ8" s="76">
        <v>2132.7488938214942</v>
      </c>
      <c r="BR8" s="76">
        <v>2156.3480139112862</v>
      </c>
      <c r="BS8" s="76">
        <v>2263.9547260685185</v>
      </c>
      <c r="BT8" s="76">
        <v>3430.915767169643</v>
      </c>
      <c r="BU8" s="76">
        <v>2594.3032095691833</v>
      </c>
      <c r="BV8" s="76">
        <v>2680.7290105200063</v>
      </c>
      <c r="BW8" s="76">
        <v>2854.1554218594374</v>
      </c>
      <c r="BX8" s="76">
        <v>3430.915767169643</v>
      </c>
    </row>
    <row r="9" spans="1:120" s="547" customFormat="1" ht="14.25">
      <c r="A9" s="556" t="s">
        <v>3412</v>
      </c>
      <c r="B9" s="74">
        <v>46.543923508466094</v>
      </c>
      <c r="C9" s="74">
        <v>0</v>
      </c>
      <c r="D9" s="74">
        <v>0</v>
      </c>
      <c r="E9" s="74">
        <v>0</v>
      </c>
      <c r="F9" s="74">
        <v>46.543923508466094</v>
      </c>
      <c r="G9" s="74">
        <v>38.564397106619467</v>
      </c>
      <c r="H9" s="74">
        <v>0</v>
      </c>
      <c r="I9" s="74">
        <v>0</v>
      </c>
      <c r="J9" s="74">
        <v>0</v>
      </c>
      <c r="K9" s="74">
        <v>38.564397106619467</v>
      </c>
      <c r="L9" s="74">
        <v>51.042321885695543</v>
      </c>
      <c r="M9" s="74">
        <v>37.029127130502076</v>
      </c>
      <c r="N9" s="74">
        <v>42.379480659799519</v>
      </c>
      <c r="O9" s="74">
        <v>45.992810188530584</v>
      </c>
      <c r="P9" s="74">
        <v>51.042321885695543</v>
      </c>
      <c r="Q9" s="74">
        <v>63.917178573935509</v>
      </c>
      <c r="R9" s="74">
        <v>56.710279114047921</v>
      </c>
      <c r="S9" s="74">
        <v>63.862581422341144</v>
      </c>
      <c r="T9" s="74">
        <v>67.188688867967244</v>
      </c>
      <c r="U9" s="74">
        <v>63.917178573935509</v>
      </c>
      <c r="V9" s="74">
        <v>76.702132922434302</v>
      </c>
      <c r="W9" s="74">
        <v>75.354222790158502</v>
      </c>
      <c r="X9" s="74">
        <v>79.439502047727373</v>
      </c>
      <c r="Y9" s="74">
        <v>72.836570471006695</v>
      </c>
      <c r="Z9" s="74">
        <v>76.702132922434302</v>
      </c>
      <c r="AA9" s="74">
        <v>90.609948363538834</v>
      </c>
      <c r="AB9" s="74">
        <v>95.195812868783975</v>
      </c>
      <c r="AC9" s="74">
        <v>95.615704240954287</v>
      </c>
      <c r="AD9" s="74">
        <v>98.825481295639221</v>
      </c>
      <c r="AE9" s="74">
        <v>90.609948363538834</v>
      </c>
      <c r="AF9" s="74">
        <v>150.72843824246897</v>
      </c>
      <c r="AG9" s="74">
        <v>138.90567070053524</v>
      </c>
      <c r="AH9" s="74">
        <v>136.3079647519364</v>
      </c>
      <c r="AI9" s="74">
        <v>131.24376605729927</v>
      </c>
      <c r="AJ9" s="558">
        <v>150.72843824246897</v>
      </c>
      <c r="AK9" s="74">
        <v>142.60137716909404</v>
      </c>
      <c r="AL9" s="74">
        <v>140.21063527555683</v>
      </c>
      <c r="AM9" s="74">
        <v>142.71519110478127</v>
      </c>
      <c r="AN9" s="74">
        <v>143.64116713453549</v>
      </c>
      <c r="AO9" s="74">
        <v>142.60137716909404</v>
      </c>
      <c r="AP9" s="74">
        <v>113.09357079809598</v>
      </c>
      <c r="AQ9" s="74">
        <v>113.17885075417516</v>
      </c>
      <c r="AR9" s="74">
        <v>110.84256660644127</v>
      </c>
      <c r="AS9" s="74">
        <v>113.13151513004563</v>
      </c>
      <c r="AT9" s="74">
        <v>113.09357079809598</v>
      </c>
      <c r="AU9" s="74">
        <v>115.22597495857256</v>
      </c>
      <c r="AV9" s="557">
        <v>107.24391577385795</v>
      </c>
      <c r="AW9" s="557">
        <v>109.74625631091534</v>
      </c>
      <c r="AX9" s="557">
        <v>111.15426469367908</v>
      </c>
      <c r="AY9" s="557">
        <v>115.22597495857256</v>
      </c>
      <c r="AZ9" s="74">
        <v>102.81903234342238</v>
      </c>
      <c r="BA9" s="74">
        <v>97.59199119711225</v>
      </c>
      <c r="BB9" s="74">
        <v>99.356749742829848</v>
      </c>
      <c r="BC9" s="74">
        <v>103.67848447384797</v>
      </c>
      <c r="BD9" s="74">
        <v>102.81903234342238</v>
      </c>
      <c r="BE9" s="74">
        <v>95.089404895556484</v>
      </c>
      <c r="BF9" s="74">
        <v>90.178502707203563</v>
      </c>
      <c r="BG9" s="74">
        <v>89.639902726743131</v>
      </c>
      <c r="BH9" s="74">
        <v>91.734651597627476</v>
      </c>
      <c r="BI9" s="74">
        <v>95.089404895556484</v>
      </c>
      <c r="BJ9" s="74">
        <v>81.500882984012051</v>
      </c>
      <c r="BK9" s="74">
        <v>84.792540957635055</v>
      </c>
      <c r="BL9" s="74">
        <v>82.223912270716355</v>
      </c>
      <c r="BM9" s="74">
        <v>82.198407192798712</v>
      </c>
      <c r="BN9" s="74">
        <v>81.500882984012051</v>
      </c>
      <c r="BO9" s="74">
        <v>79.442218536888433</v>
      </c>
      <c r="BP9" s="74">
        <v>70.415546623793304</v>
      </c>
      <c r="BQ9" s="74">
        <v>74.838203147948647</v>
      </c>
      <c r="BR9" s="74">
        <v>75.666296763896142</v>
      </c>
      <c r="BS9" s="74">
        <v>79.442218536888433</v>
      </c>
      <c r="BT9" s="74">
        <v>89.648181009984768</v>
      </c>
      <c r="BU9" s="74">
        <v>67.78789673350289</v>
      </c>
      <c r="BV9" s="74">
        <v>70.046161399080489</v>
      </c>
      <c r="BW9" s="74">
        <v>74.577710224744393</v>
      </c>
      <c r="BX9" s="74">
        <v>89.648181009984768</v>
      </c>
    </row>
    <row r="10" spans="1:120" s="547" customFormat="1" ht="14.25">
      <c r="A10" s="556" t="s">
        <v>3413</v>
      </c>
      <c r="B10" s="74">
        <v>88.889899816176381</v>
      </c>
      <c r="C10" s="74">
        <v>0</v>
      </c>
      <c r="D10" s="74">
        <v>0</v>
      </c>
      <c r="E10" s="74">
        <v>0</v>
      </c>
      <c r="F10" s="74">
        <v>88.889899816176381</v>
      </c>
      <c r="G10" s="74">
        <v>117.34929854633893</v>
      </c>
      <c r="H10" s="74">
        <v>0</v>
      </c>
      <c r="I10" s="74">
        <v>0</v>
      </c>
      <c r="J10" s="74">
        <v>0</v>
      </c>
      <c r="K10" s="74">
        <v>117.34929854633893</v>
      </c>
      <c r="L10" s="74">
        <v>170.48259921149062</v>
      </c>
      <c r="M10" s="74">
        <v>123.6781871694177</v>
      </c>
      <c r="N10" s="74">
        <v>141.54849836759666</v>
      </c>
      <c r="O10" s="74">
        <v>153.61710706539841</v>
      </c>
      <c r="P10" s="74">
        <v>170.48259921149062</v>
      </c>
      <c r="Q10" s="74">
        <v>204.59041241182109</v>
      </c>
      <c r="R10" s="74">
        <v>181.5220829641537</v>
      </c>
      <c r="S10" s="74">
        <v>204.41565416982078</v>
      </c>
      <c r="T10" s="74">
        <v>215.06208302054861</v>
      </c>
      <c r="U10" s="74">
        <v>204.59041241182109</v>
      </c>
      <c r="V10" s="74">
        <v>200.65078861524626</v>
      </c>
      <c r="W10" s="74">
        <v>197.12469069959738</v>
      </c>
      <c r="X10" s="74">
        <v>207.81167518767728</v>
      </c>
      <c r="Y10" s="74">
        <v>190.53857758840567</v>
      </c>
      <c r="Z10" s="74">
        <v>200.65078861524626</v>
      </c>
      <c r="AA10" s="74">
        <v>247.60170692358264</v>
      </c>
      <c r="AB10" s="74">
        <v>260.13308895972858</v>
      </c>
      <c r="AC10" s="74">
        <v>261.28048858139852</v>
      </c>
      <c r="AD10" s="74">
        <v>270.05155943992628</v>
      </c>
      <c r="AE10" s="74">
        <v>247.60170692358264</v>
      </c>
      <c r="AF10" s="74">
        <v>350.21522538477274</v>
      </c>
      <c r="AG10" s="74">
        <v>322.7452054757926</v>
      </c>
      <c r="AH10" s="74">
        <v>316.70947535823888</v>
      </c>
      <c r="AI10" s="74">
        <v>304.94288699630954</v>
      </c>
      <c r="AJ10" s="558">
        <v>350.21522538477274</v>
      </c>
      <c r="AK10" s="74">
        <v>340.27880494604273</v>
      </c>
      <c r="AL10" s="74">
        <v>334.57395965901139</v>
      </c>
      <c r="AM10" s="74">
        <v>340.55039047200808</v>
      </c>
      <c r="AN10" s="74">
        <v>342.75997654381592</v>
      </c>
      <c r="AO10" s="74">
        <v>340.27880494604273</v>
      </c>
      <c r="AP10" s="74">
        <v>307.28468804467138</v>
      </c>
      <c r="AQ10" s="74">
        <v>307.51640081592194</v>
      </c>
      <c r="AR10" s="74">
        <v>301.16852144087085</v>
      </c>
      <c r="AS10" s="74">
        <v>307.38778596724939</v>
      </c>
      <c r="AT10" s="74">
        <v>307.28468804467138</v>
      </c>
      <c r="AU10" s="74">
        <v>290.56605569171973</v>
      </c>
      <c r="AV10" s="557">
        <v>270.43764754039563</v>
      </c>
      <c r="AW10" s="557">
        <v>276.74781519236552</v>
      </c>
      <c r="AX10" s="557">
        <v>280.29839866373669</v>
      </c>
      <c r="AY10" s="557">
        <v>290.56605569171973</v>
      </c>
      <c r="AZ10" s="74">
        <v>265.46759378698437</v>
      </c>
      <c r="BA10" s="74">
        <v>251.97194026729554</v>
      </c>
      <c r="BB10" s="74">
        <v>256.52835549577088</v>
      </c>
      <c r="BC10" s="74">
        <v>267.68660600523913</v>
      </c>
      <c r="BD10" s="74">
        <v>265.46759378698437</v>
      </c>
      <c r="BE10" s="74">
        <v>223.69965183557082</v>
      </c>
      <c r="BF10" s="74">
        <v>212.14666009122533</v>
      </c>
      <c r="BG10" s="74">
        <v>210.87959328982953</v>
      </c>
      <c r="BH10" s="74">
        <v>215.8075302520439</v>
      </c>
      <c r="BI10" s="74">
        <v>223.69965183557082</v>
      </c>
      <c r="BJ10" s="74">
        <v>211.95291242716073</v>
      </c>
      <c r="BK10" s="74">
        <v>220.51326746479077</v>
      </c>
      <c r="BL10" s="74">
        <v>213.83323761476851</v>
      </c>
      <c r="BM10" s="74">
        <v>213.76690857208328</v>
      </c>
      <c r="BN10" s="74">
        <v>211.95291242716073</v>
      </c>
      <c r="BO10" s="74">
        <v>176.22162989430129</v>
      </c>
      <c r="BP10" s="74">
        <v>156.19833665875163</v>
      </c>
      <c r="BQ10" s="74">
        <v>166.00883484854506</v>
      </c>
      <c r="BR10" s="74">
        <v>167.84574234426884</v>
      </c>
      <c r="BS10" s="74">
        <v>176.22162989430129</v>
      </c>
      <c r="BT10" s="74">
        <v>169.62847925793972</v>
      </c>
      <c r="BU10" s="74">
        <v>128.26537811980427</v>
      </c>
      <c r="BV10" s="74">
        <v>132.53837057395353</v>
      </c>
      <c r="BW10" s="74">
        <v>141.11277473163361</v>
      </c>
      <c r="BX10" s="74">
        <v>169.62847925793972</v>
      </c>
    </row>
    <row r="11" spans="1:120" s="547" customFormat="1" ht="14.25">
      <c r="A11" s="556" t="s">
        <v>3414</v>
      </c>
      <c r="B11" s="74">
        <v>4.4645954919999991</v>
      </c>
      <c r="C11" s="74">
        <v>0.14918999999999999</v>
      </c>
      <c r="D11" s="74">
        <v>0.24377277999999999</v>
      </c>
      <c r="E11" s="74">
        <v>1.5405886109999998</v>
      </c>
      <c r="F11" s="74">
        <v>2.531044101</v>
      </c>
      <c r="G11" s="74">
        <v>18.617625603650474</v>
      </c>
      <c r="H11" s="74">
        <v>3.7445293226630598</v>
      </c>
      <c r="I11" s="74">
        <v>4.598100088484113</v>
      </c>
      <c r="J11" s="74">
        <v>4.1118593619031829</v>
      </c>
      <c r="K11" s="74">
        <v>6.1631368306001173</v>
      </c>
      <c r="L11" s="74">
        <v>100.109229039</v>
      </c>
      <c r="M11" s="74">
        <v>15.889853273548802</v>
      </c>
      <c r="N11" s="74">
        <v>21.617858677500461</v>
      </c>
      <c r="O11" s="74">
        <v>43.769661268935252</v>
      </c>
      <c r="P11" s="74">
        <v>18.831855819015487</v>
      </c>
      <c r="Q11" s="74">
        <v>87.432419957899995</v>
      </c>
      <c r="R11" s="74">
        <v>15.4217847607</v>
      </c>
      <c r="S11" s="74">
        <v>18.4067077214</v>
      </c>
      <c r="T11" s="74">
        <v>36.351409869999998</v>
      </c>
      <c r="U11" s="74">
        <v>17.252517605799998</v>
      </c>
      <c r="V11" s="74">
        <v>81.095594544699992</v>
      </c>
      <c r="W11" s="74">
        <v>16.183499009199998</v>
      </c>
      <c r="X11" s="74">
        <v>23.005086458299999</v>
      </c>
      <c r="Y11" s="74">
        <v>15.111799636200001</v>
      </c>
      <c r="Z11" s="74">
        <v>26.795209441000001</v>
      </c>
      <c r="AA11" s="74">
        <v>130.18309007620002</v>
      </c>
      <c r="AB11" s="74">
        <v>23.2139456086</v>
      </c>
      <c r="AC11" s="74">
        <v>27.799892971600002</v>
      </c>
      <c r="AD11" s="74">
        <v>22.867160839199997</v>
      </c>
      <c r="AE11" s="74">
        <v>56.302090656800004</v>
      </c>
      <c r="AF11" s="74">
        <v>137.12846284433999</v>
      </c>
      <c r="AG11" s="74">
        <v>22.1587008152</v>
      </c>
      <c r="AH11" s="74">
        <v>49.018443418499999</v>
      </c>
      <c r="AI11" s="74">
        <v>15.361140947399999</v>
      </c>
      <c r="AJ11" s="557">
        <v>50.590177663239999</v>
      </c>
      <c r="AK11" s="74">
        <v>160.77606673537639</v>
      </c>
      <c r="AL11" s="74">
        <v>21.5180948464</v>
      </c>
      <c r="AM11" s="74">
        <v>54.448182256175627</v>
      </c>
      <c r="AN11" s="74">
        <v>22.359446582800761</v>
      </c>
      <c r="AO11" s="74">
        <v>62.450343049999987</v>
      </c>
      <c r="AP11" s="74">
        <v>177.05133640006918</v>
      </c>
      <c r="AQ11" s="74">
        <v>14.577449726177095</v>
      </c>
      <c r="AR11" s="74">
        <v>35.352159634999992</v>
      </c>
      <c r="AS11" s="74">
        <v>26.070559104999997</v>
      </c>
      <c r="AT11" s="74">
        <v>101.05116793389209</v>
      </c>
      <c r="AU11" s="74">
        <v>146.07888850442978</v>
      </c>
      <c r="AV11" s="557">
        <v>13.382991594137916</v>
      </c>
      <c r="AW11" s="557">
        <v>79.889396430378952</v>
      </c>
      <c r="AX11" s="557">
        <v>13.883448394956462</v>
      </c>
      <c r="AY11" s="557">
        <v>38.92305208495646</v>
      </c>
      <c r="AZ11" s="74">
        <v>177.81424234354404</v>
      </c>
      <c r="BA11" s="74">
        <v>21.695674784137918</v>
      </c>
      <c r="BB11" s="74">
        <v>36.511316146137915</v>
      </c>
      <c r="BC11" s="74">
        <v>15.780181565137912</v>
      </c>
      <c r="BD11" s="74">
        <v>103.82706984813029</v>
      </c>
      <c r="BE11" s="74">
        <v>213.34522923234434</v>
      </c>
      <c r="BF11" s="74">
        <v>56.101523688027363</v>
      </c>
      <c r="BG11" s="74">
        <v>41.222947260650365</v>
      </c>
      <c r="BH11" s="74">
        <v>22.746016808644168</v>
      </c>
      <c r="BI11" s="74">
        <v>93.274741475022438</v>
      </c>
      <c r="BJ11" s="74">
        <v>160.87059022508748</v>
      </c>
      <c r="BK11" s="74">
        <v>21.872144433819855</v>
      </c>
      <c r="BL11" s="74">
        <v>49.050190723508848</v>
      </c>
      <c r="BM11" s="74">
        <v>21.715612870288361</v>
      </c>
      <c r="BN11" s="74">
        <v>68.232642197470426</v>
      </c>
      <c r="BO11" s="74">
        <v>102.60629920770738</v>
      </c>
      <c r="BP11" s="74">
        <v>18.838051038495497</v>
      </c>
      <c r="BQ11" s="74">
        <v>24.294472755417861</v>
      </c>
      <c r="BR11" s="74">
        <v>21.668623413328373</v>
      </c>
      <c r="BS11" s="74">
        <v>37.805152000465654</v>
      </c>
      <c r="BT11" s="74">
        <v>297.20391577095165</v>
      </c>
      <c r="BU11" s="74">
        <v>73.547010294514848</v>
      </c>
      <c r="BV11" s="74">
        <v>93.5856272861853</v>
      </c>
      <c r="BW11" s="74">
        <v>38.520348537093312</v>
      </c>
      <c r="BX11" s="74">
        <v>91.550929653158221</v>
      </c>
    </row>
    <row r="12" spans="1:120" s="547" customFormat="1" ht="12.75">
      <c r="A12" s="556" t="s">
        <v>3415</v>
      </c>
      <c r="B12" s="74">
        <v>1.4330694769999999</v>
      </c>
      <c r="C12" s="74">
        <v>0</v>
      </c>
      <c r="D12" s="74">
        <v>9.3282779999999982E-2</v>
      </c>
      <c r="E12" s="74">
        <v>0.46689259599999994</v>
      </c>
      <c r="F12" s="74">
        <v>0.87289410099999998</v>
      </c>
      <c r="G12" s="74">
        <v>4.7315447505671395</v>
      </c>
      <c r="H12" s="74">
        <v>1.4390228226630599</v>
      </c>
      <c r="I12" s="74">
        <v>1.0886607354007805</v>
      </c>
      <c r="J12" s="74">
        <v>0.85567286190318292</v>
      </c>
      <c r="K12" s="74">
        <v>1.3481883306001166</v>
      </c>
      <c r="L12" s="74">
        <v>49.022264379000006</v>
      </c>
      <c r="M12" s="74">
        <v>1.5752654435488007</v>
      </c>
      <c r="N12" s="74">
        <v>8.7617524375004621</v>
      </c>
      <c r="O12" s="74">
        <v>32.854164318935254</v>
      </c>
      <c r="P12" s="74">
        <v>5.8310821790154881</v>
      </c>
      <c r="Q12" s="74">
        <v>54.763868427899993</v>
      </c>
      <c r="R12" s="74">
        <v>4.2811890407000002</v>
      </c>
      <c r="S12" s="74">
        <v>7.3428804214000003</v>
      </c>
      <c r="T12" s="74">
        <v>26.524783489999997</v>
      </c>
      <c r="U12" s="74">
        <v>16.6150154758</v>
      </c>
      <c r="V12" s="74">
        <v>78.245904044700012</v>
      </c>
      <c r="W12" s="74">
        <v>15.785867509200001</v>
      </c>
      <c r="X12" s="74">
        <v>22.800885458300002</v>
      </c>
      <c r="Y12" s="74">
        <v>14.907798636199999</v>
      </c>
      <c r="Z12" s="74">
        <v>24.751352441000002</v>
      </c>
      <c r="AA12" s="74">
        <v>118.38125562619999</v>
      </c>
      <c r="AB12" s="74">
        <v>19.8225326086</v>
      </c>
      <c r="AC12" s="74">
        <v>27.693479971599999</v>
      </c>
      <c r="AD12" s="74">
        <v>18.835105389200002</v>
      </c>
      <c r="AE12" s="74">
        <v>52.030137656799994</v>
      </c>
      <c r="AF12" s="74">
        <v>111.35782552433999</v>
      </c>
      <c r="AG12" s="74">
        <v>12.137066495199999</v>
      </c>
      <c r="AH12" s="74">
        <v>43.8613271985</v>
      </c>
      <c r="AI12" s="74">
        <v>11.350874727400001</v>
      </c>
      <c r="AJ12" s="557">
        <v>44.008557103239994</v>
      </c>
      <c r="AK12" s="74">
        <v>154.6858653253764</v>
      </c>
      <c r="AL12" s="74">
        <v>11.324388536400001</v>
      </c>
      <c r="AM12" s="74">
        <v>45.431780256175628</v>
      </c>
      <c r="AN12" s="74">
        <v>14.701322862800762</v>
      </c>
      <c r="AO12" s="74">
        <v>83.228373669999996</v>
      </c>
      <c r="AP12" s="74">
        <v>166.52333869889208</v>
      </c>
      <c r="AQ12" s="74">
        <v>14.649868545</v>
      </c>
      <c r="AR12" s="74">
        <v>29.408103135000001</v>
      </c>
      <c r="AS12" s="74">
        <v>25.917137055000001</v>
      </c>
      <c r="AT12" s="74">
        <v>96.548229963892069</v>
      </c>
      <c r="AU12" s="74">
        <v>128.08284356624105</v>
      </c>
      <c r="AV12" s="557">
        <v>11.517898979999998</v>
      </c>
      <c r="AW12" s="557">
        <v>74.060010726241046</v>
      </c>
      <c r="AX12" s="557">
        <v>11.527133460000002</v>
      </c>
      <c r="AY12" s="557">
        <v>30.9778004</v>
      </c>
      <c r="AZ12" s="74">
        <v>135.64813594999998</v>
      </c>
      <c r="BA12" s="74">
        <v>14.98960243</v>
      </c>
      <c r="BB12" s="74">
        <v>22.25573129</v>
      </c>
      <c r="BC12" s="74">
        <v>10.653344149999999</v>
      </c>
      <c r="BD12" s="74">
        <v>87.749458079999997</v>
      </c>
      <c r="BE12" s="74">
        <v>167.67017602560429</v>
      </c>
      <c r="BF12" s="74">
        <v>50.827010617644</v>
      </c>
      <c r="BG12" s="74">
        <v>23.672401937159318</v>
      </c>
      <c r="BH12" s="74">
        <v>17.56932492</v>
      </c>
      <c r="BI12" s="74">
        <v>75.601438550800992</v>
      </c>
      <c r="BJ12" s="74">
        <v>108.93502466508751</v>
      </c>
      <c r="BK12" s="74">
        <v>16.416998343819856</v>
      </c>
      <c r="BL12" s="74">
        <v>27.975910403508852</v>
      </c>
      <c r="BM12" s="74">
        <v>16.34611104028836</v>
      </c>
      <c r="BN12" s="74">
        <v>48.196004877470443</v>
      </c>
      <c r="BO12" s="74">
        <v>93.056864787710424</v>
      </c>
      <c r="BP12" s="74">
        <v>18.232339778495497</v>
      </c>
      <c r="BQ12" s="74">
        <v>21.567227291378043</v>
      </c>
      <c r="BR12" s="74">
        <v>20.925831753328374</v>
      </c>
      <c r="BS12" s="74">
        <v>32.331465964508503</v>
      </c>
      <c r="BT12" s="74">
        <v>293.92633808823473</v>
      </c>
      <c r="BU12" s="74">
        <v>72.815260837131177</v>
      </c>
      <c r="BV12" s="74">
        <v>92.851520794643335</v>
      </c>
      <c r="BW12" s="74">
        <v>37.795043654478619</v>
      </c>
      <c r="BX12" s="74">
        <v>90.46451280198157</v>
      </c>
    </row>
    <row r="13" spans="1:120" s="547" customFormat="1" ht="12.75">
      <c r="A13" s="556" t="s">
        <v>3416</v>
      </c>
      <c r="B13" s="305"/>
      <c r="C13" s="305"/>
      <c r="D13" s="305"/>
      <c r="E13" s="305"/>
      <c r="F13" s="305"/>
      <c r="G13" s="305"/>
      <c r="H13" s="305"/>
      <c r="I13" s="305"/>
      <c r="J13" s="305"/>
      <c r="K13" s="305"/>
      <c r="L13" s="74"/>
      <c r="M13" s="74"/>
      <c r="N13" s="74"/>
      <c r="O13" s="74"/>
      <c r="P13" s="74"/>
      <c r="Q13" s="74"/>
      <c r="R13" s="74"/>
      <c r="S13" s="74"/>
      <c r="T13" s="74"/>
      <c r="U13" s="74"/>
      <c r="V13" s="74"/>
      <c r="W13" s="74"/>
      <c r="X13" s="74"/>
      <c r="Y13" s="74"/>
      <c r="Z13" s="74"/>
      <c r="AA13" s="74"/>
      <c r="AB13" s="74"/>
      <c r="AC13" s="74"/>
      <c r="AD13" s="74"/>
      <c r="AE13" s="74"/>
      <c r="AF13" s="557"/>
      <c r="AG13" s="74"/>
      <c r="AH13" s="74"/>
      <c r="AI13" s="74"/>
      <c r="AJ13" s="557"/>
      <c r="AK13" s="557"/>
      <c r="AL13" s="74"/>
      <c r="AM13" s="305"/>
      <c r="AN13" s="305"/>
      <c r="AO13" s="305"/>
      <c r="AP13" s="557"/>
      <c r="AQ13" s="74"/>
      <c r="AR13" s="305"/>
      <c r="AS13" s="305"/>
      <c r="AT13" s="305"/>
      <c r="AU13" s="557"/>
      <c r="AV13" s="557"/>
      <c r="AW13" s="557"/>
      <c r="AX13" s="557"/>
      <c r="AY13" s="557"/>
      <c r="AZ13" s="305"/>
      <c r="BA13" s="305"/>
      <c r="BB13" s="305"/>
      <c r="BC13" s="305"/>
      <c r="BD13" s="305"/>
      <c r="BE13" s="305"/>
      <c r="BF13" s="305"/>
      <c r="BG13" s="305"/>
      <c r="BH13" s="305"/>
      <c r="BI13" s="305"/>
      <c r="BJ13" s="74"/>
      <c r="BK13" s="74"/>
      <c r="BL13" s="74"/>
      <c r="BM13" s="74"/>
      <c r="BN13" s="74"/>
      <c r="BO13" s="74"/>
      <c r="BP13" s="74"/>
      <c r="BQ13" s="74"/>
      <c r="BR13" s="74"/>
      <c r="BS13" s="74"/>
      <c r="BT13" s="74"/>
      <c r="BU13" s="74"/>
      <c r="BV13" s="74"/>
      <c r="BW13" s="74"/>
      <c r="BX13" s="74"/>
    </row>
    <row r="14" spans="1:120" s="547" customFormat="1" ht="12.75">
      <c r="A14" s="556" t="s">
        <v>3417</v>
      </c>
      <c r="B14" s="74">
        <v>1.2818332983424909</v>
      </c>
      <c r="C14" s="74">
        <v>0.24690210908869209</v>
      </c>
      <c r="D14" s="74">
        <v>0.29736383544899253</v>
      </c>
      <c r="E14" s="74">
        <v>1.5248972358652528</v>
      </c>
      <c r="F14" s="74">
        <v>2.4135995982298279</v>
      </c>
      <c r="G14" s="74">
        <v>4.9963004613133943</v>
      </c>
      <c r="H14" s="74">
        <v>5.9045880583591615</v>
      </c>
      <c r="I14" s="74">
        <v>4.972771599658774</v>
      </c>
      <c r="J14" s="74">
        <v>3.7669982097930488</v>
      </c>
      <c r="K14" s="74">
        <v>5.7283227629552371</v>
      </c>
      <c r="L14" s="74">
        <v>22.34188366677488</v>
      </c>
      <c r="M14" s="74">
        <v>17.956824968011134</v>
      </c>
      <c r="N14" s="74">
        <v>18.847943753752055</v>
      </c>
      <c r="O14" s="74">
        <v>32.878634846984333</v>
      </c>
      <c r="P14" s="74">
        <v>16.848987599566868</v>
      </c>
      <c r="Q14" s="74">
        <v>15.538912899451462</v>
      </c>
      <c r="R14" s="74">
        <v>12.74142133298432</v>
      </c>
      <c r="S14" s="74">
        <v>12.211073026786107</v>
      </c>
      <c r="T14" s="74">
        <v>22.945888528942426</v>
      </c>
      <c r="U14" s="74">
        <v>13.023641068742938</v>
      </c>
      <c r="V14" s="74">
        <v>11.999471335341969</v>
      </c>
      <c r="W14" s="74">
        <v>17.35886516574266</v>
      </c>
      <c r="X14" s="74">
        <v>12.773493719412512</v>
      </c>
      <c r="Y14" s="74">
        <v>6.9327225845194826</v>
      </c>
      <c r="Z14" s="74">
        <v>14.521626535733329</v>
      </c>
      <c r="AA14" s="74">
        <v>21.774348148870761</v>
      </c>
      <c r="AB14" s="74">
        <v>15.87718365344327</v>
      </c>
      <c r="AC14" s="74">
        <v>20.165284183742401</v>
      </c>
      <c r="AD14" s="74">
        <v>13.713362629412785</v>
      </c>
      <c r="AE14" s="74">
        <v>38.286915616160933</v>
      </c>
      <c r="AF14" s="557">
        <v>25.995800344390542</v>
      </c>
      <c r="AG14" s="74">
        <v>16.768706100419443</v>
      </c>
      <c r="AH14" s="74">
        <v>38.897681065547808</v>
      </c>
      <c r="AI14" s="74">
        <v>10.585918183518988</v>
      </c>
      <c r="AJ14" s="557">
        <v>40.722647988364194</v>
      </c>
      <c r="AK14" s="557">
        <v>28.060604705457582</v>
      </c>
      <c r="AL14" s="74">
        <v>19.168998796737725</v>
      </c>
      <c r="AM14" s="16">
        <v>35.703217030713894</v>
      </c>
      <c r="AN14" s="16">
        <v>13.180885594082397</v>
      </c>
      <c r="AO14" s="16">
        <v>45.068416222355502</v>
      </c>
      <c r="AP14" s="557">
        <v>31.445806675936872</v>
      </c>
      <c r="AQ14" s="74">
        <v>11.209269643054242</v>
      </c>
      <c r="AR14" s="16">
        <v>27.863428726524788</v>
      </c>
      <c r="AS14" s="16">
        <v>16.338301694716193</v>
      </c>
      <c r="AT14" s="16">
        <v>68.955942420953747</v>
      </c>
      <c r="AU14" s="557">
        <v>22.821372994697512</v>
      </c>
      <c r="AV14" s="557">
        <v>9.2635001924707563</v>
      </c>
      <c r="AW14" s="557">
        <v>51.555175986205967</v>
      </c>
      <c r="AX14" s="557">
        <v>8.6259528226069726</v>
      </c>
      <c r="AY14" s="557">
        <v>21.657854841262154</v>
      </c>
      <c r="AZ14" s="74">
        <v>23.755372001962659</v>
      </c>
      <c r="BA14" s="74">
        <v>14.623348916431961</v>
      </c>
      <c r="BB14" s="74">
        <v>24.392426500202649</v>
      </c>
      <c r="BC14" s="74">
        <v>8.3584262665589062</v>
      </c>
      <c r="BD14" s="74">
        <v>39.676764284629492</v>
      </c>
      <c r="BE14" s="74">
        <v>22.624472724200945</v>
      </c>
      <c r="BF14" s="74">
        <v>27.858088473328841</v>
      </c>
      <c r="BG14" s="74">
        <v>17.446859187708093</v>
      </c>
      <c r="BH14" s="74">
        <v>9.3739231336753512</v>
      </c>
      <c r="BI14" s="74">
        <v>35.509990004760404</v>
      </c>
      <c r="BJ14" s="74">
        <v>17.000793153437399</v>
      </c>
      <c r="BK14" s="74">
        <v>9.8611428646525603</v>
      </c>
      <c r="BL14" s="74">
        <v>22.152192524174875</v>
      </c>
      <c r="BM14" s="74">
        <v>8.987506547922381</v>
      </c>
      <c r="BN14" s="74">
        <v>26.10192241750109</v>
      </c>
      <c r="BO14" s="74">
        <v>7.986665579308637</v>
      </c>
      <c r="BP14" s="74">
        <v>7.1795142849625613</v>
      </c>
      <c r="BQ14" s="74">
        <v>7.7125745043739498</v>
      </c>
      <c r="BR14" s="74">
        <v>6.237351359027361</v>
      </c>
      <c r="BS14" s="74">
        <v>10.503336219883375</v>
      </c>
      <c r="BT14" s="74">
        <v>14.694108419724017</v>
      </c>
      <c r="BU14" s="74">
        <v>19.194304903145955</v>
      </c>
      <c r="BV14" s="74">
        <v>21.003970843873855</v>
      </c>
      <c r="BW14" s="74">
        <v>6.6688643355468589</v>
      </c>
      <c r="BX14" s="74">
        <v>14.855928063607212</v>
      </c>
    </row>
    <row r="15" spans="1:120" s="547" customFormat="1" ht="12.75">
      <c r="A15" s="556" t="s">
        <v>3418</v>
      </c>
      <c r="B15" s="74">
        <v>0.41144963250275546</v>
      </c>
      <c r="C15" s="74">
        <v>0</v>
      </c>
      <c r="D15" s="74">
        <v>0.11379008452930869</v>
      </c>
      <c r="E15" s="74">
        <v>0.46213714940045875</v>
      </c>
      <c r="F15" s="74">
        <v>0.83239041573333183</v>
      </c>
      <c r="G15" s="74">
        <v>1.2697762713279765</v>
      </c>
      <c r="H15" s="74">
        <v>2.2691335124489713</v>
      </c>
      <c r="I15" s="74">
        <v>1.1773691486670954</v>
      </c>
      <c r="J15" s="74">
        <v>0.78390768147913126</v>
      </c>
      <c r="K15" s="74">
        <v>1.2530726016957954</v>
      </c>
      <c r="L15" s="74">
        <v>10.940547023999345</v>
      </c>
      <c r="M15" s="74">
        <v>1.7801779136028948</v>
      </c>
      <c r="N15" s="74">
        <v>7.6391015220293275</v>
      </c>
      <c r="O15" s="74">
        <v>24.679196514864213</v>
      </c>
      <c r="P15" s="74">
        <v>5.2171083015133028</v>
      </c>
      <c r="Q15" s="74">
        <v>9.732899786462653</v>
      </c>
      <c r="R15" s="74">
        <v>3.5371024962507449</v>
      </c>
      <c r="S15" s="74">
        <v>4.8712920534087525</v>
      </c>
      <c r="T15" s="74">
        <v>16.743084446861165</v>
      </c>
      <c r="U15" s="74">
        <v>12.54240122239797</v>
      </c>
      <c r="V15" s="74">
        <v>11.577811198791666</v>
      </c>
      <c r="W15" s="74">
        <v>16.932354706525647</v>
      </c>
      <c r="X15" s="74">
        <v>12.660111829032497</v>
      </c>
      <c r="Y15" s="74">
        <v>6.8391346351016846</v>
      </c>
      <c r="Z15" s="74">
        <v>13.413961073673905</v>
      </c>
      <c r="AA15" s="74">
        <v>19.800380163019291</v>
      </c>
      <c r="AB15" s="74">
        <v>13.557625920623959</v>
      </c>
      <c r="AC15" s="74">
        <v>20.088095095711132</v>
      </c>
      <c r="AD15" s="74">
        <v>11.29535197576994</v>
      </c>
      <c r="AE15" s="74">
        <v>35.381874220376602</v>
      </c>
      <c r="AF15" s="557">
        <v>21.110393415568748</v>
      </c>
      <c r="AG15" s="74">
        <v>9.1847849148108871</v>
      </c>
      <c r="AH15" s="74">
        <v>34.805346671514087</v>
      </c>
      <c r="AI15" s="74">
        <v>7.8222985901296465</v>
      </c>
      <c r="AJ15" s="557">
        <v>35.424761528230036</v>
      </c>
      <c r="AK15" s="557">
        <v>26.997668300725724</v>
      </c>
      <c r="AL15" s="74">
        <v>10.088123125099029</v>
      </c>
      <c r="AM15" s="16">
        <v>29.790906571430369</v>
      </c>
      <c r="AN15" s="16">
        <v>8.6664244581661798</v>
      </c>
      <c r="AO15" s="16">
        <v>60.063256707271108</v>
      </c>
      <c r="AP15" s="557">
        <v>29.575945724151403</v>
      </c>
      <c r="AQ15" s="74">
        <v>11.264955794107106</v>
      </c>
      <c r="AR15" s="16">
        <v>23.178515659142779</v>
      </c>
      <c r="AS15" s="16">
        <v>16.242152788610031</v>
      </c>
      <c r="AT15" s="16">
        <v>65.883198802714901</v>
      </c>
      <c r="AU15" s="557">
        <v>20.00991640320456</v>
      </c>
      <c r="AV15" s="557">
        <v>7.9725118758069184</v>
      </c>
      <c r="AW15" s="557">
        <v>47.793287434072404</v>
      </c>
      <c r="AX15" s="557">
        <v>7.1619461229802148</v>
      </c>
      <c r="AY15" s="557">
        <v>17.236898660989038</v>
      </c>
      <c r="AZ15" s="74">
        <v>18.122125024379692</v>
      </c>
      <c r="BA15" s="74">
        <v>10.103312694046556</v>
      </c>
      <c r="BB15" s="74">
        <v>14.868576293626957</v>
      </c>
      <c r="BC15" s="74">
        <v>5.6428496213740136</v>
      </c>
      <c r="BD15" s="74">
        <v>33.532821155761752</v>
      </c>
      <c r="BE15" s="74">
        <v>17.78080221340214</v>
      </c>
      <c r="BF15" s="74">
        <v>25.238946565783337</v>
      </c>
      <c r="BG15" s="74">
        <v>10.018911569350292</v>
      </c>
      <c r="BH15" s="74">
        <v>7.240542495689108</v>
      </c>
      <c r="BI15" s="74">
        <v>28.781707510852211</v>
      </c>
      <c r="BJ15" s="74">
        <v>11.512246078692764</v>
      </c>
      <c r="BK15" s="74">
        <v>7.401668664314812</v>
      </c>
      <c r="BL15" s="74">
        <v>12.634563579802165</v>
      </c>
      <c r="BM15" s="74">
        <v>6.7652145433419273</v>
      </c>
      <c r="BN15" s="74">
        <v>18.437046252795927</v>
      </c>
      <c r="BO15" s="74">
        <v>7.2433570322411294</v>
      </c>
      <c r="BP15" s="74">
        <v>6.9486670155265617</v>
      </c>
      <c r="BQ15" s="74">
        <v>6.8467774136166613</v>
      </c>
      <c r="BR15" s="74">
        <v>6.0235374733180649</v>
      </c>
      <c r="BS15" s="74">
        <v>8.9825920420255407</v>
      </c>
      <c r="BT15" s="74">
        <v>14.532061154300276</v>
      </c>
      <c r="BU15" s="74">
        <v>19.003332868504579</v>
      </c>
      <c r="BV15" s="74">
        <v>20.839211021326594</v>
      </c>
      <c r="BW15" s="74">
        <v>6.5432953817922135</v>
      </c>
      <c r="BX15" s="74">
        <v>14.679635691161444</v>
      </c>
    </row>
    <row r="16" spans="1:120" s="547" customFormat="1" ht="5.0999999999999996" customHeight="1">
      <c r="A16" s="559"/>
      <c r="B16" s="305"/>
      <c r="C16" s="305"/>
      <c r="D16" s="305"/>
      <c r="E16" s="305"/>
      <c r="F16" s="305"/>
      <c r="G16" s="305"/>
      <c r="H16" s="305"/>
      <c r="I16" s="305"/>
      <c r="J16" s="305"/>
      <c r="K16" s="305"/>
      <c r="L16" s="74"/>
      <c r="M16" s="74"/>
      <c r="N16" s="74"/>
      <c r="O16" s="74"/>
      <c r="P16" s="74"/>
      <c r="Q16" s="74"/>
      <c r="R16" s="74"/>
      <c r="S16" s="74"/>
      <c r="T16" s="74"/>
      <c r="U16" s="74"/>
      <c r="V16" s="74"/>
      <c r="W16" s="74"/>
      <c r="X16" s="74"/>
      <c r="Y16" s="74"/>
      <c r="Z16" s="74"/>
      <c r="AA16" s="74"/>
      <c r="AB16" s="74"/>
      <c r="AC16" s="74"/>
      <c r="AD16" s="74"/>
      <c r="AE16" s="74"/>
      <c r="AF16" s="557"/>
      <c r="AG16" s="74"/>
      <c r="AH16" s="74"/>
      <c r="AI16" s="74"/>
      <c r="AJ16" s="557"/>
      <c r="AK16" s="557"/>
      <c r="AL16" s="74"/>
      <c r="AM16" s="305"/>
      <c r="AN16" s="305"/>
      <c r="AO16" s="305"/>
      <c r="AP16" s="557"/>
      <c r="AQ16" s="74"/>
      <c r="AR16" s="305"/>
      <c r="AS16" s="305"/>
      <c r="AT16" s="305"/>
      <c r="AU16" s="557"/>
      <c r="AV16" s="557"/>
      <c r="AW16" s="557"/>
      <c r="AX16" s="557"/>
      <c r="AY16" s="557"/>
      <c r="AZ16" s="305"/>
      <c r="BA16" s="305"/>
      <c r="BB16" s="305"/>
      <c r="BC16" s="305"/>
      <c r="BD16" s="305"/>
      <c r="BE16" s="305"/>
      <c r="BF16" s="305"/>
      <c r="BG16" s="305"/>
      <c r="BH16" s="305"/>
      <c r="BI16" s="305"/>
      <c r="BJ16" s="74"/>
      <c r="BK16" s="74"/>
      <c r="BL16" s="74"/>
      <c r="BM16" s="74"/>
      <c r="BN16" s="74"/>
      <c r="BO16" s="74"/>
      <c r="BP16" s="74"/>
      <c r="BQ16" s="74"/>
      <c r="BR16" s="74"/>
      <c r="BS16" s="74"/>
      <c r="BT16" s="74"/>
      <c r="BU16" s="74"/>
      <c r="BV16" s="74"/>
      <c r="BW16" s="74"/>
      <c r="BX16" s="74"/>
    </row>
    <row r="17" spans="1:76" s="555" customFormat="1" ht="12.75">
      <c r="A17" s="553" t="s">
        <v>3419</v>
      </c>
      <c r="B17" s="76">
        <v>309.60144857899991</v>
      </c>
      <c r="C17" s="76" t="s">
        <v>14</v>
      </c>
      <c r="D17" s="76" t="s">
        <v>14</v>
      </c>
      <c r="E17" s="76" t="s">
        <v>14</v>
      </c>
      <c r="F17" s="76">
        <v>309.60144857899991</v>
      </c>
      <c r="G17" s="76">
        <v>437.27660538101952</v>
      </c>
      <c r="H17" s="76" t="s">
        <v>14</v>
      </c>
      <c r="I17" s="76" t="s">
        <v>14</v>
      </c>
      <c r="J17" s="76" t="s">
        <v>14</v>
      </c>
      <c r="K17" s="76">
        <v>437.27660538101952</v>
      </c>
      <c r="L17" s="76">
        <v>629.19626882748923</v>
      </c>
      <c r="M17" s="76">
        <v>468.45565282931358</v>
      </c>
      <c r="N17" s="76">
        <v>488.82871665056791</v>
      </c>
      <c r="O17" s="76">
        <v>504.3055854737197</v>
      </c>
      <c r="P17" s="76">
        <v>629.19626882748923</v>
      </c>
      <c r="Q17" s="76">
        <v>780.7638538099892</v>
      </c>
      <c r="R17" s="76">
        <v>655.38585049748929</v>
      </c>
      <c r="S17" s="76">
        <v>706.90054589748934</v>
      </c>
      <c r="T17" s="76">
        <v>734.06454589748932</v>
      </c>
      <c r="U17" s="76">
        <v>780.7638538099892</v>
      </c>
      <c r="V17" s="76">
        <v>951.46719423748937</v>
      </c>
      <c r="W17" s="76">
        <v>791.53069080998921</v>
      </c>
      <c r="X17" s="76">
        <v>840.57615280998925</v>
      </c>
      <c r="Y17" s="76">
        <v>725.7</v>
      </c>
      <c r="Z17" s="76">
        <v>951.46719423748937</v>
      </c>
      <c r="AA17" s="76">
        <v>1093.288566042489</v>
      </c>
      <c r="AB17" s="76">
        <v>983.6671942374893</v>
      </c>
      <c r="AC17" s="76">
        <v>996.52719423748931</v>
      </c>
      <c r="AD17" s="76">
        <v>1033.5671157374893</v>
      </c>
      <c r="AE17" s="76">
        <v>1093.288566042489</v>
      </c>
      <c r="AF17" s="76">
        <v>1514.389816024915</v>
      </c>
      <c r="AG17" s="76">
        <v>1116.4886070424891</v>
      </c>
      <c r="AH17" s="76">
        <v>1134.5319200324891</v>
      </c>
      <c r="AI17" s="76">
        <v>1058.9888289074895</v>
      </c>
      <c r="AJ17" s="554">
        <v>1514.389816024915</v>
      </c>
      <c r="AK17" s="76">
        <v>1599.1560757459051</v>
      </c>
      <c r="AL17" s="76">
        <v>1526.4258082349156</v>
      </c>
      <c r="AM17" s="76">
        <v>1580.8639198451438</v>
      </c>
      <c r="AN17" s="76">
        <v>1590.8598430206814</v>
      </c>
      <c r="AO17" s="76">
        <v>1599.1560757459051</v>
      </c>
      <c r="AP17" s="76">
        <v>1443.7050928699996</v>
      </c>
      <c r="AQ17" s="76">
        <v>1375.2292757051609</v>
      </c>
      <c r="AR17" s="76">
        <v>1372.5041600868747</v>
      </c>
      <c r="AS17" s="76">
        <v>1407.2525236889999</v>
      </c>
      <c r="AT17" s="76">
        <v>1443.7050928699996</v>
      </c>
      <c r="AU17" s="76">
        <v>1592.1794239956005</v>
      </c>
      <c r="AV17" s="554">
        <v>1439.1171959357735</v>
      </c>
      <c r="AW17" s="554">
        <v>1508.787562757411</v>
      </c>
      <c r="AX17" s="554">
        <v>1527.4658438169911</v>
      </c>
      <c r="AY17" s="554">
        <v>1592.1794239956005</v>
      </c>
      <c r="AZ17" s="76">
        <v>1776.3599530670999</v>
      </c>
      <c r="BA17" s="76">
        <v>1623.8806744904</v>
      </c>
      <c r="BB17" s="76">
        <v>1656.0404368460227</v>
      </c>
      <c r="BC17" s="76">
        <v>1729.7982052823495</v>
      </c>
      <c r="BD17" s="76">
        <v>1776.3599530670999</v>
      </c>
      <c r="BE17" s="76">
        <v>1959.2738668417094</v>
      </c>
      <c r="BF17" s="76">
        <v>1810.92711013964</v>
      </c>
      <c r="BG17" s="76">
        <v>1800.4425427464028</v>
      </c>
      <c r="BH17" s="76">
        <v>1855.0686335531407</v>
      </c>
      <c r="BI17" s="76">
        <v>1959.2738668417094</v>
      </c>
      <c r="BJ17" s="76">
        <v>1859.6922016129847</v>
      </c>
      <c r="BK17" s="76">
        <v>1937.1881773898988</v>
      </c>
      <c r="BL17" s="76">
        <v>1879.6669163821446</v>
      </c>
      <c r="BM17" s="76">
        <v>1875.0738737730405</v>
      </c>
      <c r="BN17" s="76">
        <v>1859.6922016129847</v>
      </c>
      <c r="BO17" s="76">
        <v>1976.9437729971012</v>
      </c>
      <c r="BP17" s="76">
        <v>1861.9491454877952</v>
      </c>
      <c r="BQ17" s="76">
        <v>1910.1925189772805</v>
      </c>
      <c r="BR17" s="76">
        <v>1914.4197287350942</v>
      </c>
      <c r="BS17" s="76">
        <v>1976.9437729971012</v>
      </c>
      <c r="BT17" s="76">
        <v>2079.5377385696429</v>
      </c>
      <c r="BU17" s="76">
        <v>1980.7144274691832</v>
      </c>
      <c r="BV17" s="76">
        <v>1989.055364920006</v>
      </c>
      <c r="BW17" s="76">
        <v>2058.8926982594371</v>
      </c>
      <c r="BX17" s="76">
        <v>2079.5377385696429</v>
      </c>
    </row>
    <row r="18" spans="1:76" s="547" customFormat="1" ht="14.25">
      <c r="A18" s="556" t="s">
        <v>3420</v>
      </c>
      <c r="B18" s="74">
        <v>31.802479940854727</v>
      </c>
      <c r="C18" s="74">
        <v>0</v>
      </c>
      <c r="D18" s="74">
        <v>0</v>
      </c>
      <c r="E18" s="74">
        <v>0</v>
      </c>
      <c r="F18" s="74">
        <v>31.802479940854727</v>
      </c>
      <c r="G18" s="74">
        <v>39.218277213547552</v>
      </c>
      <c r="H18" s="74">
        <v>0</v>
      </c>
      <c r="I18" s="74">
        <v>0</v>
      </c>
      <c r="J18" s="74">
        <v>0</v>
      </c>
      <c r="K18" s="74">
        <v>39.218277213547552</v>
      </c>
      <c r="L18" s="74">
        <v>42.041884210359996</v>
      </c>
      <c r="M18" s="74">
        <v>31.301454394572133</v>
      </c>
      <c r="N18" s="74">
        <v>32.662749800502596</v>
      </c>
      <c r="O18" s="74">
        <v>33.696889319820492</v>
      </c>
      <c r="P18" s="74">
        <v>42.041884210359996</v>
      </c>
      <c r="Q18" s="74">
        <v>43.351102888507079</v>
      </c>
      <c r="R18" s="74">
        <v>36.389619342576268</v>
      </c>
      <c r="S18" s="74">
        <v>39.249919354747412</v>
      </c>
      <c r="T18" s="74">
        <v>40.758172270295411</v>
      </c>
      <c r="U18" s="74">
        <v>43.351102888507079</v>
      </c>
      <c r="V18" s="74">
        <v>53.81771310615737</v>
      </c>
      <c r="W18" s="74">
        <v>44.771245809340918</v>
      </c>
      <c r="X18" s="74">
        <v>47.545397791732988</v>
      </c>
      <c r="Y18" s="74">
        <v>41.04767314908603</v>
      </c>
      <c r="Z18" s="74">
        <v>53.81771310615737</v>
      </c>
      <c r="AA18" s="74">
        <v>66.918722474300111</v>
      </c>
      <c r="AB18" s="74">
        <v>60.20894576491326</v>
      </c>
      <c r="AC18" s="74">
        <v>60.996089066095507</v>
      </c>
      <c r="AD18" s="74">
        <v>63.263252836316475</v>
      </c>
      <c r="AE18" s="74">
        <v>66.918722474300111</v>
      </c>
      <c r="AF18" s="74">
        <v>123.55873174530505</v>
      </c>
      <c r="AG18" s="74">
        <v>91.094059689571111</v>
      </c>
      <c r="AH18" s="74">
        <v>92.566209624770707</v>
      </c>
      <c r="AI18" s="74">
        <v>86.402665448261658</v>
      </c>
      <c r="AJ18" s="558">
        <v>123.55873174530505</v>
      </c>
      <c r="AK18" s="74">
        <v>116.96483145028938</v>
      </c>
      <c r="AL18" s="74">
        <v>111.64522343342371</v>
      </c>
      <c r="AM18" s="16">
        <v>115.62691392976403</v>
      </c>
      <c r="AN18" s="16">
        <v>116.35803172817623</v>
      </c>
      <c r="AO18" s="16">
        <v>116.96483145028938</v>
      </c>
      <c r="AP18" s="74">
        <v>94.371099746749167</v>
      </c>
      <c r="AQ18" s="74">
        <v>89.895020661195204</v>
      </c>
      <c r="AR18" s="16">
        <v>89.716887218912007</v>
      </c>
      <c r="AS18" s="16">
        <v>91.988293826624059</v>
      </c>
      <c r="AT18" s="16">
        <v>94.371099746749167</v>
      </c>
      <c r="AU18" s="74">
        <v>98.639720739902444</v>
      </c>
      <c r="AV18" s="557">
        <v>89.157111428346411</v>
      </c>
      <c r="AW18" s="557">
        <v>93.47337467328073</v>
      </c>
      <c r="AX18" s="557">
        <v>94.630543519863863</v>
      </c>
      <c r="AY18" s="557">
        <v>98.639720739902444</v>
      </c>
      <c r="AZ18" s="74">
        <v>91.915396453767926</v>
      </c>
      <c r="BA18" s="74">
        <v>84.025557844671297</v>
      </c>
      <c r="BB18" s="74">
        <v>85.689622214999034</v>
      </c>
      <c r="BC18" s="74">
        <v>89.506120394697703</v>
      </c>
      <c r="BD18" s="74">
        <v>91.915396453767926</v>
      </c>
      <c r="BE18" s="74">
        <v>88.319682242788559</v>
      </c>
      <c r="BF18" s="74">
        <v>81.632542361320645</v>
      </c>
      <c r="BG18" s="74">
        <v>81.159921521378308</v>
      </c>
      <c r="BH18" s="74">
        <v>83.622343474667488</v>
      </c>
      <c r="BI18" s="74">
        <v>88.319682242788559</v>
      </c>
      <c r="BJ18" s="74">
        <v>75.571235671484587</v>
      </c>
      <c r="BK18" s="74">
        <v>78.720394787143249</v>
      </c>
      <c r="BL18" s="74">
        <v>76.382936594885578</v>
      </c>
      <c r="BM18" s="74">
        <v>76.196291780673462</v>
      </c>
      <c r="BN18" s="74">
        <v>75.571235671484587</v>
      </c>
      <c r="BO18" s="74">
        <v>69.370998209980669</v>
      </c>
      <c r="BP18" s="74">
        <v>65.335834333260152</v>
      </c>
      <c r="BQ18" s="74">
        <v>67.028695314788649</v>
      </c>
      <c r="BR18" s="74">
        <v>67.1770281933196</v>
      </c>
      <c r="BS18" s="74">
        <v>69.370998209980669</v>
      </c>
      <c r="BT18" s="74">
        <v>54.337322235742249</v>
      </c>
      <c r="BU18" s="74">
        <v>51.755116584902673</v>
      </c>
      <c r="BV18" s="74">
        <v>51.973061274055212</v>
      </c>
      <c r="BW18" s="74">
        <v>53.797877248955352</v>
      </c>
      <c r="BX18" s="74">
        <v>54.337322235742249</v>
      </c>
    </row>
    <row r="19" spans="1:76" s="547" customFormat="1" ht="14.25">
      <c r="A19" s="556" t="s">
        <v>3874</v>
      </c>
      <c r="B19" s="74">
        <v>88.889899816176381</v>
      </c>
      <c r="C19" s="74">
        <v>0</v>
      </c>
      <c r="D19" s="74">
        <v>0</v>
      </c>
      <c r="E19" s="74">
        <v>0</v>
      </c>
      <c r="F19" s="74">
        <v>88.889899816176381</v>
      </c>
      <c r="G19" s="74">
        <v>117.34929854633893</v>
      </c>
      <c r="H19" s="74">
        <v>0</v>
      </c>
      <c r="I19" s="74">
        <v>0</v>
      </c>
      <c r="J19" s="74">
        <v>0</v>
      </c>
      <c r="K19" s="74">
        <v>117.34929854633893</v>
      </c>
      <c r="L19" s="74">
        <v>140.42091799784177</v>
      </c>
      <c r="M19" s="74">
        <v>104.54762062425083</v>
      </c>
      <c r="N19" s="74">
        <v>109.09438046047852</v>
      </c>
      <c r="O19" s="74">
        <v>112.54843166127324</v>
      </c>
      <c r="P19" s="74">
        <v>140.42091799784177</v>
      </c>
      <c r="Q19" s="74">
        <v>138.76113145713364</v>
      </c>
      <c r="R19" s="74">
        <v>116.47834580487584</v>
      </c>
      <c r="S19" s="74">
        <v>125.63378683290432</v>
      </c>
      <c r="T19" s="74">
        <v>130.46150440270219</v>
      </c>
      <c r="U19" s="74">
        <v>138.76113145713364</v>
      </c>
      <c r="V19" s="74">
        <v>140.7857404322732</v>
      </c>
      <c r="W19" s="74">
        <v>117.12041682094841</v>
      </c>
      <c r="X19" s="74">
        <v>124.37752639270462</v>
      </c>
      <c r="Y19" s="74">
        <v>107.37964740190415</v>
      </c>
      <c r="Z19" s="74">
        <v>140.7857404322732</v>
      </c>
      <c r="AA19" s="74">
        <v>182.86281152379078</v>
      </c>
      <c r="AB19" s="74">
        <v>164.52760444857287</v>
      </c>
      <c r="AC19" s="74">
        <v>166.67856059065383</v>
      </c>
      <c r="AD19" s="74">
        <v>172.87383638012665</v>
      </c>
      <c r="AE19" s="74">
        <v>182.86281152379078</v>
      </c>
      <c r="AF19" s="74">
        <v>287.08682708454154</v>
      </c>
      <c r="AG19" s="74">
        <v>211.6556571366921</v>
      </c>
      <c r="AH19" s="74">
        <v>215.07617503874013</v>
      </c>
      <c r="AI19" s="74">
        <v>200.75527423120479</v>
      </c>
      <c r="AJ19" s="558">
        <v>287.08682708454154</v>
      </c>
      <c r="AK19" s="74">
        <v>279.10426853328988</v>
      </c>
      <c r="AL19" s="74">
        <v>266.4104930965072</v>
      </c>
      <c r="AM19" s="16">
        <v>275.91169785803697</v>
      </c>
      <c r="AN19" s="16">
        <v>277.6563085739873</v>
      </c>
      <c r="AO19" s="16">
        <v>279.10426853328988</v>
      </c>
      <c r="AP19" s="74">
        <v>256.41416874070967</v>
      </c>
      <c r="AQ19" s="74">
        <v>244.25228760315804</v>
      </c>
      <c r="AR19" s="16">
        <v>243.76828414605578</v>
      </c>
      <c r="AS19" s="16">
        <v>249.93988582020822</v>
      </c>
      <c r="AT19" s="16">
        <v>256.41416874070967</v>
      </c>
      <c r="AU19" s="74">
        <v>248.7403955595156</v>
      </c>
      <c r="AV19" s="557">
        <v>224.82804084683005</v>
      </c>
      <c r="AW19" s="557">
        <v>235.71238864131487</v>
      </c>
      <c r="AX19" s="557">
        <v>238.63042849857698</v>
      </c>
      <c r="AY19" s="557">
        <v>248.7403955595156</v>
      </c>
      <c r="AZ19" s="74">
        <v>237.31558810103371</v>
      </c>
      <c r="BA19" s="74">
        <v>216.94488023511283</v>
      </c>
      <c r="BB19" s="74">
        <v>221.24131402007654</v>
      </c>
      <c r="BC19" s="74">
        <v>231.09509853219876</v>
      </c>
      <c r="BD19" s="74">
        <v>237.31558810103371</v>
      </c>
      <c r="BE19" s="74">
        <v>207.77374923779016</v>
      </c>
      <c r="BF19" s="74">
        <v>192.0421241960392</v>
      </c>
      <c r="BG19" s="74">
        <v>190.93027459027647</v>
      </c>
      <c r="BH19" s="74">
        <v>196.7231695424332</v>
      </c>
      <c r="BI19" s="74">
        <v>207.77374923779016</v>
      </c>
      <c r="BJ19" s="74">
        <v>196.53214676744847</v>
      </c>
      <c r="BK19" s="74">
        <v>204.72191627450195</v>
      </c>
      <c r="BL19" s="74">
        <v>198.64307328058089</v>
      </c>
      <c r="BM19" s="74">
        <v>198.15768084661863</v>
      </c>
      <c r="BN19" s="74">
        <v>196.53214676744847</v>
      </c>
      <c r="BO19" s="74">
        <v>153.88128122682033</v>
      </c>
      <c r="BP19" s="74">
        <v>144.93033337638855</v>
      </c>
      <c r="BQ19" s="74">
        <v>148.68549941837031</v>
      </c>
      <c r="BR19" s="74">
        <v>149.0145368257219</v>
      </c>
      <c r="BS19" s="74">
        <v>153.88128122682033</v>
      </c>
      <c r="BT19" s="74">
        <v>102.81477252473211</v>
      </c>
      <c r="BU19" s="74">
        <v>97.928832701431162</v>
      </c>
      <c r="BV19" s="74">
        <v>98.341218382510078</v>
      </c>
      <c r="BW19" s="74">
        <v>101.79405763993384</v>
      </c>
      <c r="BX19" s="74">
        <v>102.81477252473211</v>
      </c>
    </row>
    <row r="20" spans="1:76" s="547" customFormat="1" ht="14.25">
      <c r="A20" s="556" t="s">
        <v>3421</v>
      </c>
      <c r="B20" s="74">
        <v>4.4645954919999991</v>
      </c>
      <c r="C20" s="74">
        <v>0.14918999999999999</v>
      </c>
      <c r="D20" s="74">
        <v>0.24377277999999999</v>
      </c>
      <c r="E20" s="74">
        <v>1.5405886109999998</v>
      </c>
      <c r="F20" s="74">
        <v>2.531044101</v>
      </c>
      <c r="G20" s="74">
        <v>18.617625603650474</v>
      </c>
      <c r="H20" s="74">
        <v>3.7445293226630598</v>
      </c>
      <c r="I20" s="74">
        <v>4.598100088484113</v>
      </c>
      <c r="J20" s="74">
        <v>4.1118593619031829</v>
      </c>
      <c r="K20" s="74">
        <v>6.1631368306001173</v>
      </c>
      <c r="L20" s="74">
        <v>95.823229039000012</v>
      </c>
      <c r="M20" s="74">
        <v>15.353544618699999</v>
      </c>
      <c r="N20" s="74">
        <v>20.7451809979</v>
      </c>
      <c r="O20" s="74">
        <v>42.861700125200002</v>
      </c>
      <c r="P20" s="74">
        <v>16.862803297199999</v>
      </c>
      <c r="Q20" s="74">
        <v>75.923041957899997</v>
      </c>
      <c r="R20" s="74">
        <v>13.602784760700001</v>
      </c>
      <c r="S20" s="74">
        <v>14.9747077214</v>
      </c>
      <c r="T20" s="74">
        <v>31.733409870000003</v>
      </c>
      <c r="U20" s="74">
        <v>15.612139605799999</v>
      </c>
      <c r="V20" s="74">
        <v>43.445784544700004</v>
      </c>
      <c r="W20" s="74">
        <v>7.8701240091999995</v>
      </c>
      <c r="X20" s="74">
        <v>14.096498458300001</v>
      </c>
      <c r="Y20" s="74">
        <v>6.1524616362</v>
      </c>
      <c r="Z20" s="74">
        <v>15.326700441</v>
      </c>
      <c r="AA20" s="74">
        <v>55.774001076200001</v>
      </c>
      <c r="AB20" s="74">
        <v>12.8255886086</v>
      </c>
      <c r="AC20" s="74">
        <v>17.738017971600001</v>
      </c>
      <c r="AD20" s="74">
        <v>8.4581608391999996</v>
      </c>
      <c r="AE20" s="74">
        <v>16.752233656800001</v>
      </c>
      <c r="AF20" s="74">
        <v>53.358721594339997</v>
      </c>
      <c r="AG20" s="74">
        <v>12.700000815199999</v>
      </c>
      <c r="AH20" s="74">
        <v>15.568083418500001</v>
      </c>
      <c r="AI20" s="74">
        <v>7.8551409473999998</v>
      </c>
      <c r="AJ20" s="557">
        <v>17.23549641324</v>
      </c>
      <c r="AK20" s="74">
        <v>77.595693722575618</v>
      </c>
      <c r="AL20" s="74">
        <v>13.6002248464</v>
      </c>
      <c r="AM20" s="74">
        <v>21.785432256175625</v>
      </c>
      <c r="AN20" s="74">
        <v>18.57586057</v>
      </c>
      <c r="AO20" s="74">
        <v>23.634176050000001</v>
      </c>
      <c r="AP20" s="74">
        <v>71.705128379999991</v>
      </c>
      <c r="AQ20" s="74">
        <v>10.039782160000001</v>
      </c>
      <c r="AR20" s="74">
        <v>25.280266749999999</v>
      </c>
      <c r="AS20" s="74">
        <v>19.139281869999998</v>
      </c>
      <c r="AT20" s="74">
        <v>17.2457976</v>
      </c>
      <c r="AU20" s="74">
        <v>86.472937110000004</v>
      </c>
      <c r="AV20" s="557">
        <v>9.1905600800000009</v>
      </c>
      <c r="AW20" s="557">
        <v>42.49028981</v>
      </c>
      <c r="AX20" s="557">
        <v>10.24584177</v>
      </c>
      <c r="AY20" s="557">
        <v>24.546245449999997</v>
      </c>
      <c r="AZ20" s="74">
        <v>96.687853573000012</v>
      </c>
      <c r="BA20" s="74">
        <v>18.015820569999999</v>
      </c>
      <c r="BB20" s="74">
        <v>31.340158672000001</v>
      </c>
      <c r="BC20" s="74">
        <v>11.121179510999999</v>
      </c>
      <c r="BD20" s="74">
        <v>36.210694820000001</v>
      </c>
      <c r="BE20" s="74">
        <v>106.3387571492398</v>
      </c>
      <c r="BF20" s="74">
        <v>13.19775291</v>
      </c>
      <c r="BG20" s="74">
        <v>37.205094062622997</v>
      </c>
      <c r="BH20" s="74">
        <v>16.2068496106168</v>
      </c>
      <c r="BI20" s="74">
        <v>39.729060566000001</v>
      </c>
      <c r="BJ20" s="74">
        <v>112.48411482</v>
      </c>
      <c r="BK20" s="74">
        <v>15.436663149999999</v>
      </c>
      <c r="BL20" s="74">
        <v>42.048467029999998</v>
      </c>
      <c r="BM20" s="74">
        <v>16.300652660000001</v>
      </c>
      <c r="BN20" s="74">
        <v>38.698331979999999</v>
      </c>
      <c r="BO20" s="74">
        <v>69.279046160000007</v>
      </c>
      <c r="BP20" s="74">
        <v>13.610104569999999</v>
      </c>
      <c r="BQ20" s="74">
        <v>18.665914290000003</v>
      </c>
      <c r="BR20" s="74">
        <v>14.694456070000001</v>
      </c>
      <c r="BS20" s="74">
        <v>22.308571229999998</v>
      </c>
      <c r="BT20" s="74">
        <v>69.084645661956799</v>
      </c>
      <c r="BU20" s="74">
        <v>12.268243607383676</v>
      </c>
      <c r="BV20" s="74">
        <v>21.818496157729797</v>
      </c>
      <c r="BW20" s="74">
        <v>15.040668882614689</v>
      </c>
      <c r="BX20" s="74">
        <v>19.957237014228642</v>
      </c>
    </row>
    <row r="21" spans="1:76" s="547" customFormat="1" ht="12.75">
      <c r="A21" s="556" t="s">
        <v>3422</v>
      </c>
      <c r="B21" s="74">
        <v>1.4330694769999999</v>
      </c>
      <c r="C21" s="74">
        <v>0</v>
      </c>
      <c r="D21" s="74">
        <v>9.3282779999999982E-2</v>
      </c>
      <c r="E21" s="74">
        <v>0.46689259599999994</v>
      </c>
      <c r="F21" s="74">
        <v>0.87289410099999998</v>
      </c>
      <c r="G21" s="74">
        <v>4.7315447505671395</v>
      </c>
      <c r="H21" s="74">
        <v>1.4390228226630599</v>
      </c>
      <c r="I21" s="74">
        <v>1.0886607354007805</v>
      </c>
      <c r="J21" s="74">
        <v>0.85567286190318292</v>
      </c>
      <c r="K21" s="74">
        <v>1.3481883306001166</v>
      </c>
      <c r="L21" s="74">
        <v>44.736264379000005</v>
      </c>
      <c r="M21" s="74">
        <v>1.0389567887</v>
      </c>
      <c r="N21" s="74">
        <v>7.8890747578999996</v>
      </c>
      <c r="O21" s="74">
        <v>31.946203175200004</v>
      </c>
      <c r="P21" s="74">
        <v>3.8620296571999999</v>
      </c>
      <c r="Q21" s="74">
        <v>43.421868427900002</v>
      </c>
      <c r="R21" s="74">
        <v>2.4621890407000002</v>
      </c>
      <c r="S21" s="74">
        <v>3.9108804214000004</v>
      </c>
      <c r="T21" s="74">
        <v>21.906783489999999</v>
      </c>
      <c r="U21" s="74">
        <v>15.142015475800001</v>
      </c>
      <c r="V21" s="74">
        <v>41.173054044700002</v>
      </c>
      <c r="W21" s="74">
        <v>7.4724925092000003</v>
      </c>
      <c r="X21" s="74">
        <v>14.0848854583</v>
      </c>
      <c r="Y21" s="74">
        <v>6.141048636199999</v>
      </c>
      <c r="Z21" s="74">
        <v>13.474627440999999</v>
      </c>
      <c r="AA21" s="74">
        <v>51.441166626200001</v>
      </c>
      <c r="AB21" s="74">
        <v>9.4631756086000003</v>
      </c>
      <c r="AC21" s="74">
        <v>17.716604971599999</v>
      </c>
      <c r="AD21" s="74">
        <v>7.7711053892000006</v>
      </c>
      <c r="AE21" s="74">
        <v>16.490280656799996</v>
      </c>
      <c r="AF21" s="74">
        <v>30.363534274339997</v>
      </c>
      <c r="AG21" s="74">
        <v>3.3150664952000004</v>
      </c>
      <c r="AH21" s="74">
        <v>11.1389671985</v>
      </c>
      <c r="AI21" s="74">
        <v>3.8448747273999997</v>
      </c>
      <c r="AJ21" s="557">
        <v>12.064625853239999</v>
      </c>
      <c r="AK21" s="74">
        <v>49.074832312575623</v>
      </c>
      <c r="AL21" s="74">
        <v>6.5913885364000002</v>
      </c>
      <c r="AM21" s="74">
        <v>13.237780256175625</v>
      </c>
      <c r="AN21" s="74">
        <v>11.27801685</v>
      </c>
      <c r="AO21" s="74">
        <v>17.967646670000001</v>
      </c>
      <c r="AP21" s="74">
        <v>71.705128379999991</v>
      </c>
      <c r="AQ21" s="74">
        <v>10.039782160000001</v>
      </c>
      <c r="AR21" s="74">
        <v>25.280266749999999</v>
      </c>
      <c r="AS21" s="74">
        <v>19.139281869999998</v>
      </c>
      <c r="AT21" s="74">
        <v>17.2457976</v>
      </c>
      <c r="AU21" s="74">
        <v>68.99616481999999</v>
      </c>
      <c r="AV21" s="557">
        <v>7.4550309200000004</v>
      </c>
      <c r="AW21" s="557">
        <v>36.772567559999999</v>
      </c>
      <c r="AX21" s="557">
        <v>8.0002801999999988</v>
      </c>
      <c r="AY21" s="557">
        <v>16.768286140000001</v>
      </c>
      <c r="AZ21" s="74">
        <v>53.976167969999999</v>
      </c>
      <c r="BA21" s="74">
        <v>11.399880679999999</v>
      </c>
      <c r="BB21" s="74">
        <v>17.148431260000002</v>
      </c>
      <c r="BC21" s="74">
        <v>5.9574885499999999</v>
      </c>
      <c r="BD21" s="74">
        <v>19.47036748</v>
      </c>
      <c r="BE21" s="74">
        <v>61.113917250471317</v>
      </c>
      <c r="BF21" s="74">
        <v>8.0006000376439985</v>
      </c>
      <c r="BG21" s="74">
        <v>19.971297937159317</v>
      </c>
      <c r="BH21" s="74">
        <v>11.059865919999998</v>
      </c>
      <c r="BI21" s="74">
        <v>22.082153355668002</v>
      </c>
      <c r="BJ21" s="74">
        <v>60.648972860000001</v>
      </c>
      <c r="BK21" s="74">
        <v>10.00582086</v>
      </c>
      <c r="BL21" s="74">
        <v>21.030706710000004</v>
      </c>
      <c r="BM21" s="74">
        <v>10.93940083</v>
      </c>
      <c r="BN21" s="74">
        <v>18.67304446</v>
      </c>
      <c r="BO21" s="74">
        <v>62.668769619999992</v>
      </c>
      <c r="BP21" s="74">
        <v>13.042593109999999</v>
      </c>
      <c r="BQ21" s="74">
        <v>15.960469050000002</v>
      </c>
      <c r="BR21" s="74">
        <v>14.119005210000001</v>
      </c>
      <c r="BS21" s="74">
        <v>19.546702249999999</v>
      </c>
      <c r="BT21" s="74">
        <v>66.327845163052004</v>
      </c>
      <c r="BU21" s="74">
        <v>11.767634949999998</v>
      </c>
      <c r="BV21" s="74">
        <v>21.19124605</v>
      </c>
      <c r="BW21" s="74">
        <v>14.419904000000001</v>
      </c>
      <c r="BX21" s="74">
        <v>18.949060163052</v>
      </c>
    </row>
    <row r="22" spans="1:76" s="547" customFormat="1" ht="12.75">
      <c r="A22" s="556" t="s">
        <v>3423</v>
      </c>
      <c r="B22" s="16"/>
      <c r="C22" s="16"/>
      <c r="D22" s="16"/>
      <c r="E22" s="16"/>
      <c r="F22" s="16"/>
      <c r="G22" s="305"/>
      <c r="H22" s="305"/>
      <c r="I22" s="305"/>
      <c r="J22" s="305"/>
      <c r="K22" s="305"/>
      <c r="L22" s="74"/>
      <c r="M22" s="74"/>
      <c r="N22" s="74"/>
      <c r="O22" s="74"/>
      <c r="P22" s="74"/>
      <c r="Q22" s="74"/>
      <c r="R22" s="74"/>
      <c r="S22" s="74"/>
      <c r="T22" s="74"/>
      <c r="U22" s="74"/>
      <c r="V22" s="74"/>
      <c r="W22" s="74"/>
      <c r="X22" s="74"/>
      <c r="Y22" s="74"/>
      <c r="Z22" s="74"/>
      <c r="AA22" s="74"/>
      <c r="AB22" s="74"/>
      <c r="AC22" s="74"/>
      <c r="AD22" s="74"/>
      <c r="AE22" s="74"/>
      <c r="AF22" s="557"/>
      <c r="AG22" s="74"/>
      <c r="AH22" s="74"/>
      <c r="AI22" s="74"/>
      <c r="AJ22" s="557"/>
      <c r="AK22" s="557"/>
      <c r="AL22" s="74"/>
      <c r="AM22" s="305"/>
      <c r="AN22" s="305"/>
      <c r="AO22" s="305"/>
      <c r="AP22" s="557"/>
      <c r="AQ22" s="74"/>
      <c r="AR22" s="305"/>
      <c r="AS22" s="305"/>
      <c r="AT22" s="305"/>
      <c r="AU22" s="557"/>
      <c r="AV22" s="557"/>
      <c r="AW22" s="557"/>
      <c r="AX22" s="557"/>
      <c r="AY22" s="557"/>
      <c r="AZ22" s="16"/>
      <c r="BA22" s="16"/>
      <c r="BB22" s="16"/>
      <c r="BC22" s="16"/>
      <c r="BD22" s="16"/>
      <c r="BE22" s="305"/>
      <c r="BF22" s="305"/>
      <c r="BG22" s="305"/>
      <c r="BH22" s="305"/>
      <c r="BI22" s="305"/>
      <c r="BJ22" s="74"/>
      <c r="BK22" s="74"/>
      <c r="BL22" s="74"/>
      <c r="BM22" s="74"/>
      <c r="BN22" s="74"/>
      <c r="BO22" s="74"/>
      <c r="BP22" s="74"/>
      <c r="BQ22" s="74"/>
      <c r="BR22" s="74"/>
      <c r="BS22" s="74"/>
      <c r="BT22" s="74"/>
      <c r="BU22" s="74"/>
      <c r="BV22" s="74"/>
      <c r="BW22" s="74"/>
      <c r="BX22" s="74"/>
    </row>
    <row r="23" spans="1:76" s="547" customFormat="1" ht="12.75">
      <c r="A23" s="556" t="s">
        <v>3417</v>
      </c>
      <c r="B23" s="74">
        <v>1.2818332983424909</v>
      </c>
      <c r="C23" s="74">
        <v>0.24690210908869209</v>
      </c>
      <c r="D23" s="74">
        <v>0.29736383544899253</v>
      </c>
      <c r="E23" s="74">
        <v>1.5248972358652528</v>
      </c>
      <c r="F23" s="74">
        <v>2.4135995982298279</v>
      </c>
      <c r="G23" s="74">
        <v>4.9963004613133943</v>
      </c>
      <c r="H23" s="74">
        <v>5.9045880583591615</v>
      </c>
      <c r="I23" s="74">
        <v>4.972771599658774</v>
      </c>
      <c r="J23" s="74">
        <v>3.7669982097930488</v>
      </c>
      <c r="K23" s="74">
        <v>5.7283227629552371</v>
      </c>
      <c r="L23" s="74">
        <v>21.38535533951654</v>
      </c>
      <c r="M23" s="74">
        <v>17.350752622460856</v>
      </c>
      <c r="N23" s="74">
        <v>18.087083019780131</v>
      </c>
      <c r="O23" s="74">
        <v>32.196597974075999</v>
      </c>
      <c r="P23" s="74">
        <v>15.087263113047328</v>
      </c>
      <c r="Q23" s="74">
        <v>13.493410529106702</v>
      </c>
      <c r="R23" s="74">
        <v>11.238570284008427</v>
      </c>
      <c r="S23" s="74">
        <v>9.9342724570021694</v>
      </c>
      <c r="T23" s="74">
        <v>20.030895311193646</v>
      </c>
      <c r="U23" s="74">
        <v>11.785346764271093</v>
      </c>
      <c r="V23" s="74">
        <v>6.4285421324362453</v>
      </c>
      <c r="W23" s="74">
        <v>8.441710994372297</v>
      </c>
      <c r="X23" s="74">
        <v>7.8270314197336504</v>
      </c>
      <c r="Y23" s="74">
        <v>2.8225168916016004</v>
      </c>
      <c r="Z23" s="74">
        <v>8.3062840139142065</v>
      </c>
      <c r="AA23" s="74">
        <v>9.3287270749052151</v>
      </c>
      <c r="AB23" s="74">
        <v>8.7720643976529509</v>
      </c>
      <c r="AC23" s="74">
        <v>12.866674473137632</v>
      </c>
      <c r="AD23" s="74">
        <v>5.072331785370249</v>
      </c>
      <c r="AE23" s="74">
        <v>11.391963405228315</v>
      </c>
      <c r="AF23" s="278">
        <v>10.115352016837949</v>
      </c>
      <c r="AG23" s="74">
        <v>9.6107882371466538</v>
      </c>
      <c r="AH23" s="74">
        <v>12.353765264323176</v>
      </c>
      <c r="AI23" s="74">
        <v>5.4132619233118042</v>
      </c>
      <c r="AJ23" s="278">
        <v>13.873741618643987</v>
      </c>
      <c r="AK23" s="278">
        <v>13.542949100619154</v>
      </c>
      <c r="AL23" s="74">
        <v>12.115510019680945</v>
      </c>
      <c r="AM23" s="16">
        <v>14.285325675163977</v>
      </c>
      <c r="AN23" s="16">
        <v>10.950463021438816</v>
      </c>
      <c r="AO23" s="16">
        <v>17.056029339038613</v>
      </c>
      <c r="AP23" s="278">
        <v>12.735433973882351</v>
      </c>
      <c r="AQ23" s="74">
        <v>7.7200489456586574</v>
      </c>
      <c r="AR23" s="16">
        <v>19.925088539110956</v>
      </c>
      <c r="AS23" s="16">
        <v>11.994501543018284</v>
      </c>
      <c r="AT23" s="16">
        <v>11.768297691393332</v>
      </c>
      <c r="AU23" s="278">
        <v>13.509352185921697</v>
      </c>
      <c r="AV23" s="278">
        <v>6.3615638156184806</v>
      </c>
      <c r="AW23" s="278">
        <v>27.420339453540333</v>
      </c>
      <c r="AX23" s="278">
        <v>6.3658642450835492</v>
      </c>
      <c r="AY23" s="278">
        <v>13.658204903709473</v>
      </c>
      <c r="AZ23" s="74">
        <v>12.917165123704176</v>
      </c>
      <c r="BA23" s="74">
        <v>12.143048456992734</v>
      </c>
      <c r="BB23" s="74">
        <v>20.93768720502046</v>
      </c>
      <c r="BC23" s="74">
        <v>5.8906520534098004</v>
      </c>
      <c r="BD23" s="74">
        <v>13.837655296035175</v>
      </c>
      <c r="BE23" s="74">
        <v>11.276832012157609</v>
      </c>
      <c r="BF23" s="74">
        <v>6.5535504928607917</v>
      </c>
      <c r="BG23" s="74">
        <v>15.746376237286459</v>
      </c>
      <c r="BH23" s="74">
        <v>6.6790490733842844</v>
      </c>
      <c r="BI23" s="74">
        <v>15.124979402649602</v>
      </c>
      <c r="BJ23" s="74">
        <v>11.88731368752136</v>
      </c>
      <c r="BK23" s="74">
        <v>6.9596806630579947E-2</v>
      </c>
      <c r="BL23" s="74">
        <v>0.18990053315909847</v>
      </c>
      <c r="BM23" s="74">
        <v>6.7464005456463527E-2</v>
      </c>
      <c r="BN23" s="74">
        <v>0.14803777583540631</v>
      </c>
      <c r="BO23" s="74">
        <v>5.3925400058853681</v>
      </c>
      <c r="BP23" s="74">
        <v>5.1870514619835731E-2</v>
      </c>
      <c r="BQ23" s="74">
        <v>5.925720475731612E-2</v>
      </c>
      <c r="BR23" s="74">
        <v>4.2298250234948327E-2</v>
      </c>
      <c r="BS23" s="74">
        <v>6.1979495337307754E-2</v>
      </c>
      <c r="BT23" s="74">
        <v>3.4156255002957407</v>
      </c>
      <c r="BU23" s="74">
        <v>3.2017672436068514</v>
      </c>
      <c r="BV23" s="74">
        <v>4.8968529724411969</v>
      </c>
      <c r="BW23" s="74">
        <v>2.6039271217250346</v>
      </c>
      <c r="BX23" s="74">
        <v>3.238451849205358</v>
      </c>
    </row>
    <row r="24" spans="1:76" s="547" customFormat="1" ht="13.5" thickBot="1">
      <c r="A24" s="560" t="s">
        <v>3418</v>
      </c>
      <c r="B24" s="214">
        <v>0.41144963250275546</v>
      </c>
      <c r="C24" s="214">
        <v>0</v>
      </c>
      <c r="D24" s="214">
        <v>0.11379008452930869</v>
      </c>
      <c r="E24" s="214">
        <v>0.46213714940045875</v>
      </c>
      <c r="F24" s="214">
        <v>0.83239041573333183</v>
      </c>
      <c r="G24" s="214">
        <v>1.2697762713279765</v>
      </c>
      <c r="H24" s="214">
        <v>2.2691335124489713</v>
      </c>
      <c r="I24" s="214">
        <v>1.1773691486670954</v>
      </c>
      <c r="J24" s="214">
        <v>0.78390768147913126</v>
      </c>
      <c r="K24" s="214">
        <v>1.2530726016957954</v>
      </c>
      <c r="L24" s="214">
        <v>9.9840186967410016</v>
      </c>
      <c r="M24" s="214">
        <v>1.1741055680526218</v>
      </c>
      <c r="N24" s="214">
        <v>6.8782407880574006</v>
      </c>
      <c r="O24" s="214">
        <v>23.997159641955882</v>
      </c>
      <c r="P24" s="214">
        <v>3.4553838149937657</v>
      </c>
      <c r="Q24" s="214">
        <v>7.717144644486237</v>
      </c>
      <c r="R24" s="214">
        <v>2.034251447274849</v>
      </c>
      <c r="S24" s="214">
        <v>2.5944914836248154</v>
      </c>
      <c r="T24" s="214">
        <v>13.828091229112383</v>
      </c>
      <c r="U24" s="214">
        <v>11.430457810277696</v>
      </c>
      <c r="V24" s="214">
        <v>6.0922530326297775</v>
      </c>
      <c r="W24" s="214">
        <v>8.0152005351552837</v>
      </c>
      <c r="X24" s="214">
        <v>7.8205833421386179</v>
      </c>
      <c r="Y24" s="214">
        <v>2.8172810385091873</v>
      </c>
      <c r="Z24" s="214">
        <v>7.3025556242505525</v>
      </c>
      <c r="AA24" s="214">
        <v>8.6040196975453878</v>
      </c>
      <c r="AB24" s="214">
        <v>6.4723412217725205</v>
      </c>
      <c r="AC24" s="214">
        <v>12.851142066927734</v>
      </c>
      <c r="AD24" s="214">
        <v>4.6603068471359848</v>
      </c>
      <c r="AE24" s="214">
        <v>11.213828414335413</v>
      </c>
      <c r="AF24" s="279">
        <v>5.7560943831317886</v>
      </c>
      <c r="AG24" s="214">
        <v>2.5086929159323375</v>
      </c>
      <c r="AH24" s="214">
        <v>8.8391218339529694</v>
      </c>
      <c r="AI24" s="214">
        <v>2.6496423299224618</v>
      </c>
      <c r="AJ24" s="279">
        <v>9.7114407267599514</v>
      </c>
      <c r="AK24" s="279">
        <v>8.565139690699981</v>
      </c>
      <c r="AL24" s="214">
        <v>5.8718171764272604</v>
      </c>
      <c r="AM24" s="331">
        <v>8.6803878826924645</v>
      </c>
      <c r="AN24" s="331">
        <v>6.6483868139353115</v>
      </c>
      <c r="AO24" s="331">
        <v>12.966676228046436</v>
      </c>
      <c r="AP24" s="279">
        <v>12.735433973882351</v>
      </c>
      <c r="AQ24" s="214">
        <v>7.7200489456586574</v>
      </c>
      <c r="AR24" s="331">
        <v>19.925088539110956</v>
      </c>
      <c r="AS24" s="331">
        <v>11.994501543018284</v>
      </c>
      <c r="AT24" s="331">
        <v>11.768297691393332</v>
      </c>
      <c r="AU24" s="279">
        <v>10.779019669999048</v>
      </c>
      <c r="AV24" s="279">
        <v>5.1602573218790111</v>
      </c>
      <c r="AW24" s="279">
        <v>23.730510890423258</v>
      </c>
      <c r="AX24" s="279">
        <v>4.9706699380181689</v>
      </c>
      <c r="AY24" s="279">
        <v>9.3303347939980625</v>
      </c>
      <c r="AZ24" s="214">
        <v>7.2110306377509685</v>
      </c>
      <c r="BA24" s="214">
        <v>7.6837634435418485</v>
      </c>
      <c r="BB24" s="214">
        <v>11.456498785995519</v>
      </c>
      <c r="BC24" s="214">
        <v>3.155554869473312</v>
      </c>
      <c r="BD24" s="214">
        <v>7.440460201458599</v>
      </c>
      <c r="BE24" s="214">
        <v>6.4809049580225677</v>
      </c>
      <c r="BF24" s="214">
        <v>3.9728230008121819</v>
      </c>
      <c r="BG24" s="214">
        <v>8.452486929239674</v>
      </c>
      <c r="BH24" s="214">
        <v>4.5579115620558346</v>
      </c>
      <c r="BI24" s="214">
        <v>8.4067458407626603</v>
      </c>
      <c r="BJ24" s="214">
        <v>6.4093793720693615</v>
      </c>
      <c r="BK24" s="214">
        <v>4.5111639271188164E-2</v>
      </c>
      <c r="BL24" s="214">
        <v>9.4979501014680168E-2</v>
      </c>
      <c r="BM24" s="214">
        <v>4.5275229935827714E-2</v>
      </c>
      <c r="BN24" s="214">
        <v>7.1432432058381845E-2</v>
      </c>
      <c r="BO24" s="214">
        <v>4.8780095285229823</v>
      </c>
      <c r="BP24" s="214">
        <v>4.9707628116543098E-2</v>
      </c>
      <c r="BQ24" s="214">
        <v>5.0668441300265751E-2</v>
      </c>
      <c r="BR24" s="214">
        <v>4.0641804813746955E-2</v>
      </c>
      <c r="BS24" s="214">
        <v>5.430624527555717E-2</v>
      </c>
      <c r="BT24" s="214">
        <v>3.2793260665639328</v>
      </c>
      <c r="BU24" s="214">
        <v>3.0711183542978393</v>
      </c>
      <c r="BV24" s="214">
        <v>4.7560755544057862</v>
      </c>
      <c r="BW24" s="214">
        <v>2.4964567341598078</v>
      </c>
      <c r="BX24" s="214">
        <v>3.0748554462718616</v>
      </c>
    </row>
    <row r="25" spans="1:76" s="547" customFormat="1" ht="5.0999999999999996" customHeight="1">
      <c r="A25" s="561"/>
      <c r="L25" s="137"/>
      <c r="M25" s="137"/>
      <c r="N25" s="137"/>
      <c r="O25" s="137"/>
      <c r="P25" s="137"/>
      <c r="Q25" s="131"/>
      <c r="R25" s="131"/>
      <c r="S25" s="131"/>
      <c r="T25" s="131"/>
      <c r="U25" s="131"/>
      <c r="AB25" s="131"/>
      <c r="AG25" s="131"/>
      <c r="AL25" s="131"/>
      <c r="AQ25" s="131"/>
      <c r="AV25" s="131"/>
      <c r="BJ25" s="137"/>
      <c r="BK25" s="137"/>
      <c r="BL25" s="137"/>
      <c r="BM25" s="137"/>
      <c r="BN25" s="137"/>
      <c r="BO25" s="131"/>
      <c r="BP25" s="131"/>
      <c r="BQ25" s="131"/>
      <c r="BR25" s="131"/>
      <c r="BS25" s="131"/>
    </row>
    <row r="26" spans="1:76" s="588" customFormat="1" ht="12.75">
      <c r="A26" s="843" t="s">
        <v>3424</v>
      </c>
    </row>
    <row r="27" spans="1:76" s="588" customFormat="1" ht="12.75">
      <c r="A27" s="839" t="s">
        <v>3740</v>
      </c>
    </row>
    <row r="28" spans="1:76" s="588" customFormat="1" ht="12.75">
      <c r="A28" s="844" t="s">
        <v>3425</v>
      </c>
    </row>
    <row r="29" spans="1:76" s="588" customFormat="1" ht="12.75">
      <c r="A29" s="844" t="s">
        <v>3426</v>
      </c>
    </row>
    <row r="30" spans="1:76" s="588" customFormat="1" ht="14.25">
      <c r="A30" s="845" t="s">
        <v>3427</v>
      </c>
    </row>
    <row r="31" spans="1:76" s="588" customFormat="1" ht="14.25">
      <c r="A31" s="917" t="s">
        <v>3875</v>
      </c>
    </row>
    <row r="32" spans="1:76" s="588" customFormat="1" ht="14.25">
      <c r="A32" s="918" t="s">
        <v>3759</v>
      </c>
    </row>
  </sheetData>
  <mergeCells count="31">
    <mergeCell ref="BU5:BX5"/>
    <mergeCell ref="BF5:BI5"/>
    <mergeCell ref="BJ5:BJ6"/>
    <mergeCell ref="BK5:BN5"/>
    <mergeCell ref="BO5:BO6"/>
    <mergeCell ref="BP5:BS5"/>
    <mergeCell ref="BT5:BT6"/>
    <mergeCell ref="A5:A6"/>
    <mergeCell ref="BE5:BE6"/>
    <mergeCell ref="AB5:AE5"/>
    <mergeCell ref="AF5:AF6"/>
    <mergeCell ref="AG5:AJ5"/>
    <mergeCell ref="AK5:AK6"/>
    <mergeCell ref="AL5:AO5"/>
    <mergeCell ref="AP5:AP6"/>
    <mergeCell ref="AQ5:AT5"/>
    <mergeCell ref="AU5:AU6"/>
    <mergeCell ref="AV5:AY5"/>
    <mergeCell ref="AZ5:AZ6"/>
    <mergeCell ref="BA5:BD5"/>
    <mergeCell ref="AA5:AA6"/>
    <mergeCell ref="B5:B6"/>
    <mergeCell ref="C5:F5"/>
    <mergeCell ref="R5:U5"/>
    <mergeCell ref="V5:V6"/>
    <mergeCell ref="W5:Z5"/>
    <mergeCell ref="G5:G6"/>
    <mergeCell ref="H5:K5"/>
    <mergeCell ref="L5:L6"/>
    <mergeCell ref="M5:P5"/>
    <mergeCell ref="Q5:Q6"/>
  </mergeCells>
  <hyperlinks>
    <hyperlink ref="A1" location="'Table of contents'!A1" display="return to the CONTENTS"/>
  </hyperlinks>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36"/>
  <sheetViews>
    <sheetView zoomScale="80" zoomScaleNormal="80" workbookViewId="0">
      <pane xSplit="1" topLeftCell="B1" activePane="topRight" state="frozen"/>
      <selection pane="topRight" activeCell="A15" sqref="A15"/>
    </sheetView>
  </sheetViews>
  <sheetFormatPr defaultColWidth="9.140625" defaultRowHeight="12.75"/>
  <cols>
    <col min="1" max="1" width="67.7109375" style="588" customWidth="1"/>
    <col min="2" max="79" width="9.140625" style="588" customWidth="1"/>
    <col min="80" max="16384" width="9.140625" style="588"/>
  </cols>
  <sheetData>
    <row r="1" spans="1:79" s="34" customFormat="1" ht="15" customHeight="1">
      <c r="A1" s="649" t="s">
        <v>2688</v>
      </c>
      <c r="B1" s="65"/>
      <c r="E1" s="65"/>
      <c r="H1" s="65"/>
      <c r="K1" s="65"/>
      <c r="N1" s="65"/>
      <c r="O1" s="65"/>
      <c r="R1" s="65"/>
      <c r="U1" s="65"/>
      <c r="X1" s="65"/>
      <c r="AA1" s="65"/>
      <c r="AB1" s="65"/>
      <c r="AE1" s="65"/>
      <c r="AH1" s="65"/>
      <c r="AK1" s="65"/>
      <c r="AN1" s="65"/>
      <c r="AQ1" s="65"/>
      <c r="AT1" s="65"/>
      <c r="AW1" s="65"/>
      <c r="AZ1" s="65"/>
      <c r="BC1" s="65"/>
      <c r="BF1" s="65"/>
      <c r="BI1" s="65"/>
    </row>
    <row r="2" spans="1:79" s="34" customFormat="1" ht="5.0999999999999996" customHeight="1">
      <c r="A2" s="65"/>
    </row>
    <row r="3" spans="1:79" s="38" customFormat="1" ht="18.75" customHeight="1">
      <c r="A3" s="210" t="s">
        <v>3428</v>
      </c>
      <c r="B3" s="36"/>
      <c r="C3" s="37"/>
      <c r="E3" s="36"/>
      <c r="F3" s="37"/>
      <c r="H3" s="36"/>
      <c r="I3" s="37"/>
      <c r="K3" s="36"/>
      <c r="L3" s="37"/>
      <c r="N3" s="36"/>
      <c r="O3" s="36"/>
      <c r="P3" s="37"/>
      <c r="R3" s="36"/>
      <c r="S3" s="37"/>
      <c r="U3" s="36"/>
      <c r="V3" s="37"/>
      <c r="X3" s="36"/>
      <c r="Y3" s="37"/>
      <c r="AA3" s="36"/>
      <c r="AB3" s="36"/>
      <c r="AC3" s="37"/>
      <c r="AE3" s="36"/>
      <c r="AF3" s="37"/>
      <c r="AH3" s="36"/>
      <c r="AI3" s="37"/>
      <c r="AK3" s="36"/>
      <c r="AL3" s="37"/>
      <c r="AN3" s="36"/>
      <c r="AO3" s="37"/>
      <c r="AQ3" s="36"/>
      <c r="AR3" s="37"/>
      <c r="AT3" s="36"/>
      <c r="AU3" s="37"/>
      <c r="AW3" s="36"/>
      <c r="AX3" s="37"/>
      <c r="AZ3" s="36"/>
      <c r="BA3" s="37"/>
      <c r="BC3" s="36"/>
      <c r="BD3" s="37"/>
      <c r="BF3" s="36"/>
      <c r="BG3" s="37"/>
      <c r="BI3" s="36"/>
      <c r="BJ3" s="37"/>
    </row>
    <row r="4" spans="1:79" s="47" customFormat="1" ht="5.0999999999999996" customHeight="1">
      <c r="A4" s="621"/>
      <c r="B4" s="621"/>
      <c r="C4" s="116"/>
      <c r="E4" s="621"/>
      <c r="F4" s="116"/>
      <c r="H4" s="621"/>
      <c r="I4" s="116"/>
      <c r="K4" s="621"/>
      <c r="L4" s="116"/>
      <c r="N4" s="621"/>
      <c r="O4" s="621"/>
      <c r="P4" s="116"/>
      <c r="R4" s="621"/>
      <c r="S4" s="116"/>
      <c r="U4" s="621"/>
      <c r="V4" s="116"/>
      <c r="X4" s="621"/>
      <c r="Y4" s="116"/>
      <c r="AA4" s="621"/>
      <c r="AB4" s="621"/>
      <c r="AC4" s="116"/>
      <c r="AE4" s="621"/>
      <c r="AF4" s="116"/>
      <c r="AH4" s="621"/>
      <c r="AI4" s="116"/>
      <c r="AK4" s="621"/>
      <c r="AL4" s="116"/>
      <c r="AN4" s="621"/>
      <c r="AO4" s="116"/>
      <c r="AQ4" s="621"/>
      <c r="AR4" s="116"/>
      <c r="AT4" s="621"/>
      <c r="AU4" s="116"/>
      <c r="AW4" s="621"/>
      <c r="AX4" s="116"/>
      <c r="AZ4" s="621"/>
      <c r="BA4" s="116"/>
      <c r="BC4" s="621"/>
      <c r="BD4" s="116"/>
      <c r="BF4" s="621"/>
      <c r="BG4" s="116"/>
      <c r="BI4" s="621"/>
      <c r="BJ4" s="116"/>
    </row>
    <row r="5" spans="1:79" s="624" customFormat="1" ht="13.5" thickBot="1">
      <c r="A5" s="819" t="s">
        <v>3293</v>
      </c>
      <c r="B5" s="623"/>
      <c r="C5" s="623"/>
      <c r="D5" s="623"/>
      <c r="E5" s="623"/>
      <c r="F5" s="623"/>
      <c r="G5" s="623"/>
      <c r="H5" s="623"/>
      <c r="I5" s="623"/>
      <c r="J5" s="623"/>
      <c r="K5" s="623"/>
      <c r="L5" s="623"/>
      <c r="M5" s="623"/>
      <c r="N5" s="623"/>
      <c r="O5" s="623"/>
      <c r="P5" s="623"/>
      <c r="Q5" s="623"/>
      <c r="R5" s="623"/>
      <c r="S5" s="623"/>
      <c r="T5" s="623"/>
      <c r="U5" s="623"/>
      <c r="V5" s="623"/>
      <c r="W5" s="623"/>
      <c r="X5" s="623"/>
      <c r="Y5" s="623"/>
      <c r="Z5" s="623"/>
      <c r="AA5" s="623"/>
      <c r="AB5" s="623"/>
      <c r="AC5" s="623"/>
      <c r="AD5" s="623"/>
      <c r="AE5" s="623"/>
      <c r="AF5" s="623"/>
      <c r="AG5" s="623"/>
      <c r="AH5" s="623"/>
      <c r="AI5" s="623"/>
      <c r="AJ5" s="623"/>
      <c r="AK5" s="623"/>
      <c r="AL5" s="623"/>
      <c r="AM5" s="623"/>
      <c r="AN5" s="623"/>
      <c r="AO5" s="623"/>
      <c r="AP5" s="623"/>
      <c r="AQ5" s="623"/>
      <c r="AR5" s="623"/>
      <c r="AS5" s="623"/>
      <c r="AT5" s="623"/>
      <c r="AU5" s="623"/>
      <c r="AV5" s="623"/>
      <c r="AW5" s="623"/>
      <c r="AX5" s="623"/>
      <c r="AY5" s="623"/>
      <c r="AZ5" s="623"/>
      <c r="BA5" s="623"/>
      <c r="BB5" s="623"/>
      <c r="BC5" s="623"/>
      <c r="BD5" s="623"/>
      <c r="BE5" s="623"/>
      <c r="BF5" s="623"/>
      <c r="BG5" s="623"/>
      <c r="BH5" s="623"/>
      <c r="BI5" s="623"/>
      <c r="BJ5" s="623"/>
      <c r="BK5" s="623"/>
      <c r="BL5" s="623"/>
      <c r="BM5" s="623"/>
      <c r="BN5" s="623"/>
      <c r="BO5" s="623"/>
      <c r="BP5" s="623"/>
      <c r="BQ5" s="623"/>
      <c r="BR5" s="623"/>
      <c r="BS5" s="623"/>
      <c r="BT5" s="623"/>
      <c r="BU5" s="623"/>
      <c r="BV5" s="623"/>
      <c r="BW5" s="623"/>
    </row>
    <row r="6" spans="1:79" s="625" customFormat="1" ht="17.100000000000001" customHeight="1">
      <c r="A6" s="827"/>
      <c r="B6" s="1163">
        <v>2002</v>
      </c>
      <c r="C6" s="1020">
        <v>2002</v>
      </c>
      <c r="D6" s="1021"/>
      <c r="E6" s="1021"/>
      <c r="F6" s="1021"/>
      <c r="G6" s="1021"/>
      <c r="H6" s="1021"/>
      <c r="I6" s="1021"/>
      <c r="J6" s="1021"/>
      <c r="K6" s="1021"/>
      <c r="L6" s="1021"/>
      <c r="M6" s="1021"/>
      <c r="N6" s="1022"/>
      <c r="O6" s="1163">
        <v>2003</v>
      </c>
      <c r="P6" s="1020">
        <v>2003</v>
      </c>
      <c r="Q6" s="1021"/>
      <c r="R6" s="1021"/>
      <c r="S6" s="1021"/>
      <c r="T6" s="1021"/>
      <c r="U6" s="1021"/>
      <c r="V6" s="1021"/>
      <c r="W6" s="1021"/>
      <c r="X6" s="1021"/>
      <c r="Y6" s="1021"/>
      <c r="Z6" s="1021"/>
      <c r="AA6" s="1022"/>
      <c r="AB6" s="1163">
        <v>2004</v>
      </c>
      <c r="AC6" s="1020">
        <v>2004</v>
      </c>
      <c r="AD6" s="1021"/>
      <c r="AE6" s="1021"/>
      <c r="AF6" s="1021"/>
      <c r="AG6" s="1021"/>
      <c r="AH6" s="1021"/>
      <c r="AI6" s="1021"/>
      <c r="AJ6" s="1021"/>
      <c r="AK6" s="1021"/>
      <c r="AL6" s="1021"/>
      <c r="AM6" s="1021"/>
      <c r="AN6" s="1022"/>
      <c r="AO6" s="1163">
        <v>2005</v>
      </c>
      <c r="AP6" s="1020">
        <v>2005</v>
      </c>
      <c r="AQ6" s="1021"/>
      <c r="AR6" s="1021"/>
      <c r="AS6" s="1021"/>
      <c r="AT6" s="1021"/>
      <c r="AU6" s="1021"/>
      <c r="AV6" s="1021"/>
      <c r="AW6" s="1021"/>
      <c r="AX6" s="1021"/>
      <c r="AY6" s="1021"/>
      <c r="AZ6" s="1021"/>
      <c r="BA6" s="1022"/>
      <c r="BB6" s="1163">
        <v>2006</v>
      </c>
      <c r="BC6" s="1020">
        <v>2006</v>
      </c>
      <c r="BD6" s="1021"/>
      <c r="BE6" s="1021"/>
      <c r="BF6" s="1021"/>
      <c r="BG6" s="1021"/>
      <c r="BH6" s="1021"/>
      <c r="BI6" s="1021"/>
      <c r="BJ6" s="1021"/>
      <c r="BK6" s="1021"/>
      <c r="BL6" s="1021"/>
      <c r="BM6" s="1021"/>
      <c r="BN6" s="1022"/>
      <c r="BO6" s="1163">
        <v>2007</v>
      </c>
      <c r="BP6" s="1020">
        <v>2007</v>
      </c>
      <c r="BQ6" s="1021"/>
      <c r="BR6" s="1021"/>
      <c r="BS6" s="1021"/>
      <c r="BT6" s="1021"/>
      <c r="BU6" s="1021"/>
      <c r="BV6" s="1021"/>
      <c r="BW6" s="1021"/>
      <c r="BX6" s="1021"/>
      <c r="BY6" s="1021"/>
      <c r="BZ6" s="1021"/>
      <c r="CA6" s="1022"/>
    </row>
    <row r="7" spans="1:79" s="32" customFormat="1" ht="17.100000000000001" customHeight="1" thickBot="1">
      <c r="A7" s="824"/>
      <c r="B7" s="1164"/>
      <c r="C7" s="673" t="s">
        <v>2646</v>
      </c>
      <c r="D7" s="673" t="s">
        <v>2647</v>
      </c>
      <c r="E7" s="673" t="s">
        <v>2648</v>
      </c>
      <c r="F7" s="673" t="s">
        <v>2649</v>
      </c>
      <c r="G7" s="673" t="s">
        <v>2650</v>
      </c>
      <c r="H7" s="673" t="s">
        <v>2651</v>
      </c>
      <c r="I7" s="673" t="s">
        <v>2652</v>
      </c>
      <c r="J7" s="673" t="s">
        <v>2653</v>
      </c>
      <c r="K7" s="673" t="s">
        <v>2654</v>
      </c>
      <c r="L7" s="673" t="s">
        <v>2655</v>
      </c>
      <c r="M7" s="673" t="s">
        <v>2656</v>
      </c>
      <c r="N7" s="673" t="s">
        <v>2657</v>
      </c>
      <c r="O7" s="1164"/>
      <c r="P7" s="673" t="s">
        <v>2646</v>
      </c>
      <c r="Q7" s="673" t="s">
        <v>2647</v>
      </c>
      <c r="R7" s="673" t="s">
        <v>2648</v>
      </c>
      <c r="S7" s="673" t="s">
        <v>2649</v>
      </c>
      <c r="T7" s="673" t="s">
        <v>2650</v>
      </c>
      <c r="U7" s="673" t="s">
        <v>2651</v>
      </c>
      <c r="V7" s="673" t="s">
        <v>2652</v>
      </c>
      <c r="W7" s="673" t="s">
        <v>2653</v>
      </c>
      <c r="X7" s="673" t="s">
        <v>2654</v>
      </c>
      <c r="Y7" s="673" t="s">
        <v>2655</v>
      </c>
      <c r="Z7" s="673" t="s">
        <v>2656</v>
      </c>
      <c r="AA7" s="673" t="s">
        <v>2657</v>
      </c>
      <c r="AB7" s="1164"/>
      <c r="AC7" s="673" t="s">
        <v>2646</v>
      </c>
      <c r="AD7" s="673" t="s">
        <v>2647</v>
      </c>
      <c r="AE7" s="673" t="s">
        <v>2648</v>
      </c>
      <c r="AF7" s="673" t="s">
        <v>2649</v>
      </c>
      <c r="AG7" s="673" t="s">
        <v>2650</v>
      </c>
      <c r="AH7" s="673" t="s">
        <v>2651</v>
      </c>
      <c r="AI7" s="673" t="s">
        <v>2652</v>
      </c>
      <c r="AJ7" s="673" t="s">
        <v>2653</v>
      </c>
      <c r="AK7" s="673" t="s">
        <v>2654</v>
      </c>
      <c r="AL7" s="673" t="s">
        <v>2655</v>
      </c>
      <c r="AM7" s="673" t="s">
        <v>2656</v>
      </c>
      <c r="AN7" s="673" t="s">
        <v>2657</v>
      </c>
      <c r="AO7" s="1164"/>
      <c r="AP7" s="673" t="s">
        <v>2646</v>
      </c>
      <c r="AQ7" s="673" t="s">
        <v>2647</v>
      </c>
      <c r="AR7" s="673" t="s">
        <v>2648</v>
      </c>
      <c r="AS7" s="673" t="s">
        <v>2649</v>
      </c>
      <c r="AT7" s="673" t="s">
        <v>2650</v>
      </c>
      <c r="AU7" s="673" t="s">
        <v>2651</v>
      </c>
      <c r="AV7" s="673" t="s">
        <v>2652</v>
      </c>
      <c r="AW7" s="673" t="s">
        <v>2653</v>
      </c>
      <c r="AX7" s="673" t="s">
        <v>2654</v>
      </c>
      <c r="AY7" s="673" t="s">
        <v>2655</v>
      </c>
      <c r="AZ7" s="673" t="s">
        <v>2656</v>
      </c>
      <c r="BA7" s="673" t="s">
        <v>2657</v>
      </c>
      <c r="BB7" s="1164"/>
      <c r="BC7" s="673" t="s">
        <v>2646</v>
      </c>
      <c r="BD7" s="673" t="s">
        <v>2647</v>
      </c>
      <c r="BE7" s="673" t="s">
        <v>2648</v>
      </c>
      <c r="BF7" s="673" t="s">
        <v>2649</v>
      </c>
      <c r="BG7" s="673" t="s">
        <v>2650</v>
      </c>
      <c r="BH7" s="673" t="s">
        <v>2651</v>
      </c>
      <c r="BI7" s="673" t="s">
        <v>2652</v>
      </c>
      <c r="BJ7" s="673" t="s">
        <v>2653</v>
      </c>
      <c r="BK7" s="673" t="s">
        <v>2654</v>
      </c>
      <c r="BL7" s="673" t="s">
        <v>2655</v>
      </c>
      <c r="BM7" s="673" t="s">
        <v>2656</v>
      </c>
      <c r="BN7" s="673" t="s">
        <v>2657</v>
      </c>
      <c r="BO7" s="1164"/>
      <c r="BP7" s="673" t="s">
        <v>2646</v>
      </c>
      <c r="BQ7" s="673" t="s">
        <v>2647</v>
      </c>
      <c r="BR7" s="673" t="s">
        <v>2648</v>
      </c>
      <c r="BS7" s="673" t="s">
        <v>2649</v>
      </c>
      <c r="BT7" s="673" t="s">
        <v>2650</v>
      </c>
      <c r="BU7" s="673" t="s">
        <v>2651</v>
      </c>
      <c r="BV7" s="673" t="s">
        <v>2652</v>
      </c>
      <c r="BW7" s="673" t="s">
        <v>2653</v>
      </c>
      <c r="BX7" s="673" t="s">
        <v>2654</v>
      </c>
      <c r="BY7" s="673" t="s">
        <v>2655</v>
      </c>
      <c r="BZ7" s="673" t="s">
        <v>2656</v>
      </c>
      <c r="CA7" s="673" t="s">
        <v>2657</v>
      </c>
    </row>
    <row r="8" spans="1:79" s="32" customFormat="1" ht="5.25" customHeight="1">
      <c r="A8" s="1"/>
      <c r="B8" s="494"/>
      <c r="C8" s="494"/>
      <c r="D8" s="494"/>
      <c r="E8" s="494"/>
      <c r="F8" s="494"/>
      <c r="G8" s="494"/>
      <c r="H8" s="494"/>
      <c r="I8" s="494"/>
      <c r="J8" s="494"/>
      <c r="K8" s="494"/>
      <c r="L8" s="494"/>
      <c r="M8" s="494"/>
      <c r="N8" s="494"/>
      <c r="O8" s="494"/>
      <c r="P8" s="494"/>
      <c r="Q8" s="494"/>
      <c r="R8" s="494"/>
      <c r="S8" s="494"/>
      <c r="T8" s="494"/>
      <c r="U8" s="494"/>
      <c r="V8" s="494"/>
      <c r="W8" s="494"/>
      <c r="X8" s="494"/>
      <c r="Y8" s="494"/>
      <c r="Z8" s="494"/>
      <c r="AA8" s="494"/>
      <c r="AB8" s="494"/>
      <c r="AC8" s="494"/>
      <c r="AD8" s="494"/>
      <c r="AE8" s="494"/>
      <c r="AF8" s="494"/>
      <c r="AG8" s="494"/>
      <c r="AH8" s="494"/>
      <c r="AI8" s="494"/>
      <c r="AJ8" s="494"/>
      <c r="AK8" s="494"/>
      <c r="AL8" s="494"/>
      <c r="AM8" s="494"/>
      <c r="AN8" s="494"/>
      <c r="AO8" s="494"/>
      <c r="AP8" s="494"/>
      <c r="AQ8" s="494"/>
      <c r="AR8" s="494"/>
      <c r="AS8" s="494"/>
      <c r="AT8" s="494"/>
      <c r="AU8" s="494"/>
      <c r="AV8" s="494"/>
      <c r="AW8" s="494"/>
      <c r="AX8" s="494"/>
      <c r="AY8" s="494"/>
      <c r="AZ8" s="494"/>
      <c r="BA8" s="494"/>
      <c r="BB8" s="494"/>
      <c r="BC8" s="494"/>
      <c r="BD8" s="494"/>
      <c r="BE8" s="494"/>
      <c r="BF8" s="494"/>
      <c r="BG8" s="494"/>
      <c r="BH8" s="494"/>
      <c r="BI8" s="494"/>
      <c r="BJ8" s="494"/>
      <c r="BK8" s="494"/>
      <c r="BL8" s="494"/>
      <c r="BM8" s="494"/>
      <c r="BN8" s="494"/>
      <c r="BO8" s="494"/>
      <c r="BP8" s="494"/>
      <c r="BQ8" s="494"/>
      <c r="BR8" s="494"/>
      <c r="BS8" s="494"/>
      <c r="BT8" s="494"/>
      <c r="BU8" s="494"/>
      <c r="BV8" s="494"/>
      <c r="BW8" s="494"/>
      <c r="BX8" s="494"/>
      <c r="BY8" s="494"/>
      <c r="BZ8" s="494"/>
      <c r="CA8" s="494"/>
    </row>
    <row r="9" spans="1:79" s="32" customFormat="1">
      <c r="A9" s="846" t="s">
        <v>2858</v>
      </c>
      <c r="B9" s="77">
        <f t="shared" ref="B9:B34" si="0">N9</f>
        <v>316.7</v>
      </c>
      <c r="C9" s="77">
        <v>285.60000000000002</v>
      </c>
      <c r="D9" s="77">
        <v>284</v>
      </c>
      <c r="E9" s="77">
        <v>282.2</v>
      </c>
      <c r="F9" s="77">
        <v>279</v>
      </c>
      <c r="G9" s="77">
        <v>279.89999999999998</v>
      </c>
      <c r="H9" s="77">
        <v>263.3</v>
      </c>
      <c r="I9" s="77">
        <v>284.10000000000002</v>
      </c>
      <c r="J9" s="77">
        <v>280</v>
      </c>
      <c r="K9" s="77">
        <v>295.89999999999998</v>
      </c>
      <c r="L9" s="77">
        <v>299.89999999999998</v>
      </c>
      <c r="M9" s="77">
        <v>306.8</v>
      </c>
      <c r="N9" s="77">
        <v>316.7</v>
      </c>
      <c r="O9" s="77">
        <f t="shared" ref="O9:O34" si="1">AA9</f>
        <v>389</v>
      </c>
      <c r="P9" s="77">
        <v>313.10000000000002</v>
      </c>
      <c r="Q9" s="77">
        <v>310.8</v>
      </c>
      <c r="R9" s="77">
        <v>328</v>
      </c>
      <c r="S9" s="77">
        <v>322.3</v>
      </c>
      <c r="T9" s="77">
        <v>329</v>
      </c>
      <c r="U9" s="77">
        <v>329.1</v>
      </c>
      <c r="V9" s="77">
        <v>341</v>
      </c>
      <c r="W9" s="77">
        <v>341.7</v>
      </c>
      <c r="X9" s="77">
        <v>360.7</v>
      </c>
      <c r="Y9" s="77">
        <v>365.8</v>
      </c>
      <c r="Z9" s="77">
        <v>375.3</v>
      </c>
      <c r="AA9" s="77">
        <v>389</v>
      </c>
      <c r="AB9" s="77">
        <f t="shared" ref="AB9:AB34" si="2">AN9</f>
        <v>565.16</v>
      </c>
      <c r="AC9" s="77">
        <v>405.4</v>
      </c>
      <c r="AD9" s="77">
        <v>396.3</v>
      </c>
      <c r="AE9" s="77">
        <v>401</v>
      </c>
      <c r="AF9" s="77">
        <v>389.3</v>
      </c>
      <c r="AG9" s="77">
        <v>392.1</v>
      </c>
      <c r="AH9" s="77">
        <v>388</v>
      </c>
      <c r="AI9" s="77">
        <v>398.65</v>
      </c>
      <c r="AJ9" s="77">
        <v>418.28</v>
      </c>
      <c r="AK9" s="77">
        <v>515.19000000000005</v>
      </c>
      <c r="AL9" s="77">
        <v>533.66999999999996</v>
      </c>
      <c r="AM9" s="77">
        <v>563.1</v>
      </c>
      <c r="AN9" s="77">
        <v>565.16</v>
      </c>
      <c r="AO9" s="77">
        <f t="shared" ref="AO9:AO34" si="3">BA9</f>
        <v>612.34</v>
      </c>
      <c r="AP9" s="77">
        <v>555.63</v>
      </c>
      <c r="AQ9" s="77">
        <v>556.94000000000005</v>
      </c>
      <c r="AR9" s="77">
        <v>562.69000000000005</v>
      </c>
      <c r="AS9" s="77">
        <v>550.09</v>
      </c>
      <c r="AT9" s="77">
        <v>542.99</v>
      </c>
      <c r="AU9" s="77">
        <v>541.04999999999995</v>
      </c>
      <c r="AV9" s="77">
        <v>543.91999999999996</v>
      </c>
      <c r="AW9" s="77">
        <v>558.58000000000004</v>
      </c>
      <c r="AX9" s="77">
        <v>573.76</v>
      </c>
      <c r="AY9" s="77">
        <v>570.58000000000004</v>
      </c>
      <c r="AZ9" s="77">
        <v>583.03</v>
      </c>
      <c r="BA9" s="77">
        <v>612.34</v>
      </c>
      <c r="BB9" s="77">
        <f t="shared" ref="BB9" si="4">BN9</f>
        <v>817.14</v>
      </c>
      <c r="BC9" s="77">
        <v>623.64</v>
      </c>
      <c r="BD9" s="77">
        <v>609.32000000000005</v>
      </c>
      <c r="BE9" s="77">
        <v>605.41999999999996</v>
      </c>
      <c r="BF9" s="77">
        <v>632.66</v>
      </c>
      <c r="BG9" s="77">
        <v>645.37</v>
      </c>
      <c r="BH9" s="77">
        <v>651.20000000000005</v>
      </c>
      <c r="BI9" s="77">
        <v>683.99</v>
      </c>
      <c r="BJ9" s="77">
        <v>703.14</v>
      </c>
      <c r="BK9" s="77">
        <v>718.9</v>
      </c>
      <c r="BL9" s="77">
        <v>756.41</v>
      </c>
      <c r="BM9" s="77">
        <v>781.89</v>
      </c>
      <c r="BN9" s="77">
        <v>817.14</v>
      </c>
      <c r="BO9" s="77">
        <f t="shared" ref="BO9" si="5">CA9</f>
        <v>1176.5999999999999</v>
      </c>
      <c r="BP9" s="77">
        <v>791.64</v>
      </c>
      <c r="BQ9" s="77">
        <v>807.49</v>
      </c>
      <c r="BR9" s="77">
        <v>825.38</v>
      </c>
      <c r="BS9" s="77">
        <v>862.69</v>
      </c>
      <c r="BT9" s="77">
        <v>896.79</v>
      </c>
      <c r="BU9" s="77">
        <v>939.18</v>
      </c>
      <c r="BV9" s="77">
        <v>988.67</v>
      </c>
      <c r="BW9" s="77">
        <v>1027</v>
      </c>
      <c r="BX9" s="77">
        <v>1073</v>
      </c>
      <c r="BY9" s="77">
        <v>1091</v>
      </c>
      <c r="BZ9" s="77">
        <v>1178.31</v>
      </c>
      <c r="CA9" s="77">
        <v>1176.5999999999999</v>
      </c>
    </row>
    <row r="10" spans="1:79" s="32" customFormat="1">
      <c r="A10" s="847" t="s">
        <v>3429</v>
      </c>
      <c r="B10" s="77" t="str">
        <f t="shared" si="0"/>
        <v>-</v>
      </c>
      <c r="C10" s="77" t="s">
        <v>15</v>
      </c>
      <c r="D10" s="77" t="s">
        <v>15</v>
      </c>
      <c r="E10" s="77" t="s">
        <v>15</v>
      </c>
      <c r="F10" s="77" t="s">
        <v>15</v>
      </c>
      <c r="G10" s="77" t="s">
        <v>15</v>
      </c>
      <c r="H10" s="77" t="s">
        <v>15</v>
      </c>
      <c r="I10" s="77" t="s">
        <v>15</v>
      </c>
      <c r="J10" s="77" t="s">
        <v>15</v>
      </c>
      <c r="K10" s="77" t="s">
        <v>15</v>
      </c>
      <c r="L10" s="77" t="s">
        <v>15</v>
      </c>
      <c r="M10" s="77" t="s">
        <v>15</v>
      </c>
      <c r="N10" s="77" t="s">
        <v>15</v>
      </c>
      <c r="O10" s="77" t="str">
        <f t="shared" si="1"/>
        <v>-</v>
      </c>
      <c r="P10" s="77" t="s">
        <v>15</v>
      </c>
      <c r="Q10" s="77" t="s">
        <v>15</v>
      </c>
      <c r="R10" s="77" t="s">
        <v>15</v>
      </c>
      <c r="S10" s="77" t="s">
        <v>15</v>
      </c>
      <c r="T10" s="77" t="s">
        <v>15</v>
      </c>
      <c r="U10" s="77" t="s">
        <v>15</v>
      </c>
      <c r="V10" s="77" t="s">
        <v>15</v>
      </c>
      <c r="W10" s="77" t="s">
        <v>15</v>
      </c>
      <c r="X10" s="77" t="s">
        <v>15</v>
      </c>
      <c r="Y10" s="77" t="s">
        <v>15</v>
      </c>
      <c r="Z10" s="77" t="s">
        <v>15</v>
      </c>
      <c r="AA10" s="77" t="s">
        <v>15</v>
      </c>
      <c r="AB10" s="77">
        <f t="shared" si="2"/>
        <v>565.30907044447395</v>
      </c>
      <c r="AC10" s="77" t="s">
        <v>15</v>
      </c>
      <c r="AD10" s="77">
        <v>396.29817830024001</v>
      </c>
      <c r="AE10" s="77">
        <v>401.123131639934</v>
      </c>
      <c r="AF10" s="77">
        <v>389.313377877184</v>
      </c>
      <c r="AG10" s="77">
        <v>392.12510419510301</v>
      </c>
      <c r="AH10" s="77">
        <v>388.01747640306297</v>
      </c>
      <c r="AI10" s="77">
        <v>398.68086935674802</v>
      </c>
      <c r="AJ10" s="77">
        <v>418.268830716396</v>
      </c>
      <c r="AK10" s="77">
        <v>515.18549646065901</v>
      </c>
      <c r="AL10" s="77">
        <v>533.81945941578897</v>
      </c>
      <c r="AM10" s="77">
        <v>563.26340319271003</v>
      </c>
      <c r="AN10" s="77">
        <v>565.30907044447395</v>
      </c>
      <c r="AO10" s="77">
        <f t="shared" si="3"/>
        <v>608.455981784698</v>
      </c>
      <c r="AP10" s="77">
        <v>551.73161835329995</v>
      </c>
      <c r="AQ10" s="77">
        <v>553.06468693510101</v>
      </c>
      <c r="AR10" s="77">
        <v>558.79713795639304</v>
      </c>
      <c r="AS10" s="77">
        <v>546.17745651597795</v>
      </c>
      <c r="AT10" s="77">
        <v>538.93727172819399</v>
      </c>
      <c r="AU10" s="77">
        <v>537.08476420998704</v>
      </c>
      <c r="AV10" s="77">
        <v>540.05565576184995</v>
      </c>
      <c r="AW10" s="77">
        <v>554.60066441883998</v>
      </c>
      <c r="AX10" s="77">
        <v>569.76125947633398</v>
      </c>
      <c r="AY10" s="77">
        <v>566.66278026682801</v>
      </c>
      <c r="AZ10" s="77">
        <v>579.13990690644505</v>
      </c>
      <c r="BA10" s="77">
        <v>608.455981784698</v>
      </c>
      <c r="BB10" s="77">
        <f t="shared" ref="BB10:BB34" si="6">BN10</f>
        <v>813.68877119133799</v>
      </c>
      <c r="BC10" s="77">
        <v>619.58404548506803</v>
      </c>
      <c r="BD10" s="77">
        <v>605.39096041610696</v>
      </c>
      <c r="BE10" s="77">
        <v>601.51623126595803</v>
      </c>
      <c r="BF10" s="77">
        <v>628.86061579909597</v>
      </c>
      <c r="BG10" s="77">
        <v>641.55409844433495</v>
      </c>
      <c r="BH10" s="77">
        <v>647.37491944338694</v>
      </c>
      <c r="BI10" s="77">
        <v>680.11753134857599</v>
      </c>
      <c r="BJ10" s="77">
        <v>699.26315417859496</v>
      </c>
      <c r="BK10" s="77">
        <v>714.99352591636205</v>
      </c>
      <c r="BL10" s="77">
        <v>752.53159762871496</v>
      </c>
      <c r="BM10" s="77">
        <v>778.45065028340696</v>
      </c>
      <c r="BN10" s="77">
        <v>813.68877119133799</v>
      </c>
      <c r="BO10" s="77">
        <f t="shared" ref="BO10:BO34" si="7">CA10</f>
        <v>1172.8411414274799</v>
      </c>
      <c r="BP10" s="77">
        <v>787.64962233028905</v>
      </c>
      <c r="BQ10" s="77">
        <v>803.72658922641597</v>
      </c>
      <c r="BR10" s="77">
        <v>821.43004742254095</v>
      </c>
      <c r="BS10" s="77">
        <v>858.80029818588196</v>
      </c>
      <c r="BT10" s="77">
        <v>892.89584352954603</v>
      </c>
      <c r="BU10" s="77">
        <v>935.418741570561</v>
      </c>
      <c r="BV10" s="77">
        <v>984.78758396222997</v>
      </c>
      <c r="BW10" s="77">
        <v>1023.03666747512</v>
      </c>
      <c r="BX10" s="77">
        <v>1069.03246688903</v>
      </c>
      <c r="BY10" s="77">
        <v>1087.11691660258</v>
      </c>
      <c r="BZ10" s="77">
        <v>1174.4008048533999</v>
      </c>
      <c r="CA10" s="77">
        <v>1172.8411414274799</v>
      </c>
    </row>
    <row r="11" spans="1:79" s="32" customFormat="1">
      <c r="A11" s="848" t="s">
        <v>3430</v>
      </c>
      <c r="B11" s="15" t="str">
        <f t="shared" si="0"/>
        <v>-</v>
      </c>
      <c r="C11" s="77" t="s">
        <v>15</v>
      </c>
      <c r="D11" s="77" t="s">
        <v>15</v>
      </c>
      <c r="E11" s="77" t="s">
        <v>15</v>
      </c>
      <c r="F11" s="77" t="s">
        <v>15</v>
      </c>
      <c r="G11" s="77" t="s">
        <v>15</v>
      </c>
      <c r="H11" s="77" t="s">
        <v>15</v>
      </c>
      <c r="I11" s="77" t="s">
        <v>15</v>
      </c>
      <c r="J11" s="77" t="s">
        <v>15</v>
      </c>
      <c r="K11" s="77" t="s">
        <v>15</v>
      </c>
      <c r="L11" s="77" t="s">
        <v>15</v>
      </c>
      <c r="M11" s="77" t="s">
        <v>15</v>
      </c>
      <c r="N11" s="77" t="s">
        <v>15</v>
      </c>
      <c r="O11" s="15" t="str">
        <f t="shared" si="1"/>
        <v>-</v>
      </c>
      <c r="P11" s="77" t="s">
        <v>15</v>
      </c>
      <c r="Q11" s="77" t="s">
        <v>15</v>
      </c>
      <c r="R11" s="77" t="s">
        <v>15</v>
      </c>
      <c r="S11" s="77" t="s">
        <v>15</v>
      </c>
      <c r="T11" s="77" t="s">
        <v>15</v>
      </c>
      <c r="U11" s="77" t="s">
        <v>15</v>
      </c>
      <c r="V11" s="77" t="s">
        <v>15</v>
      </c>
      <c r="W11" s="77" t="s">
        <v>15</v>
      </c>
      <c r="X11" s="77" t="s">
        <v>15</v>
      </c>
      <c r="Y11" s="77" t="s">
        <v>15</v>
      </c>
      <c r="Z11" s="77" t="s">
        <v>15</v>
      </c>
      <c r="AA11" s="77" t="s">
        <v>15</v>
      </c>
      <c r="AB11" s="15">
        <f t="shared" si="2"/>
        <v>509.02327887331398</v>
      </c>
      <c r="AC11" s="77" t="s">
        <v>15</v>
      </c>
      <c r="AD11" s="15">
        <v>342.53288829497001</v>
      </c>
      <c r="AE11" s="15">
        <v>346.87439725707401</v>
      </c>
      <c r="AF11" s="15">
        <v>339.83589796580401</v>
      </c>
      <c r="AG11" s="15">
        <v>342.406909454203</v>
      </c>
      <c r="AH11" s="15">
        <v>345.99219488043298</v>
      </c>
      <c r="AI11" s="15">
        <v>344.34020426995801</v>
      </c>
      <c r="AJ11" s="15">
        <v>367.58764256304602</v>
      </c>
      <c r="AK11" s="15">
        <v>465.70530547550902</v>
      </c>
      <c r="AL11" s="15">
        <v>475.07621015703899</v>
      </c>
      <c r="AM11" s="15">
        <v>500.54352526860998</v>
      </c>
      <c r="AN11" s="15">
        <v>509.02327887331398</v>
      </c>
      <c r="AO11" s="15">
        <f t="shared" si="3"/>
        <v>560.55314299814802</v>
      </c>
      <c r="AP11" s="15">
        <v>498.67677738105999</v>
      </c>
      <c r="AQ11" s="15">
        <v>501.16290479158101</v>
      </c>
      <c r="AR11" s="15">
        <v>494.481766128603</v>
      </c>
      <c r="AS11" s="15">
        <v>485.87319125323802</v>
      </c>
      <c r="AT11" s="15">
        <v>479.164072367644</v>
      </c>
      <c r="AU11" s="15">
        <v>482.49507813142702</v>
      </c>
      <c r="AV11" s="15">
        <v>487.88820073174003</v>
      </c>
      <c r="AW11" s="15">
        <v>505.26019298793</v>
      </c>
      <c r="AX11" s="15">
        <v>519.52163435939406</v>
      </c>
      <c r="AY11" s="15">
        <v>518.844360675178</v>
      </c>
      <c r="AZ11" s="15">
        <v>527.800482495805</v>
      </c>
      <c r="BA11" s="15">
        <v>560.55314299814802</v>
      </c>
      <c r="BB11" s="15">
        <f t="shared" si="6"/>
        <v>637.34964439083797</v>
      </c>
      <c r="BC11" s="15">
        <v>545.32953902266797</v>
      </c>
      <c r="BD11" s="15">
        <v>535.32177482713701</v>
      </c>
      <c r="BE11" s="15">
        <v>533.26838544230804</v>
      </c>
      <c r="BF11" s="15">
        <v>558.06368801890596</v>
      </c>
      <c r="BG11" s="15">
        <v>568.980912012575</v>
      </c>
      <c r="BH11" s="15">
        <v>582.26340073461699</v>
      </c>
      <c r="BI11" s="15">
        <v>493.91386153211602</v>
      </c>
      <c r="BJ11" s="15">
        <v>582.12775878017499</v>
      </c>
      <c r="BK11" s="15">
        <v>568.52854520544201</v>
      </c>
      <c r="BL11" s="15">
        <v>554.207984189375</v>
      </c>
      <c r="BM11" s="15">
        <v>617.88132903502697</v>
      </c>
      <c r="BN11" s="15">
        <v>637.34964439083797</v>
      </c>
      <c r="BO11" s="15">
        <f t="shared" si="7"/>
        <v>951.51183434372604</v>
      </c>
      <c r="BP11" s="15">
        <v>620.41192238288897</v>
      </c>
      <c r="BQ11" s="15">
        <v>628.48250684541495</v>
      </c>
      <c r="BR11" s="15">
        <v>664.19915005704104</v>
      </c>
      <c r="BS11" s="15">
        <v>677.10399084838195</v>
      </c>
      <c r="BT11" s="15">
        <v>682.01167703482599</v>
      </c>
      <c r="BU11" s="15">
        <v>698.37554841635097</v>
      </c>
      <c r="BV11" s="15">
        <v>703.24420677382</v>
      </c>
      <c r="BW11" s="15">
        <v>696.009349248837</v>
      </c>
      <c r="BX11" s="15">
        <v>723.16374222497905</v>
      </c>
      <c r="BY11" s="15">
        <v>743.73017419182497</v>
      </c>
      <c r="BZ11" s="15">
        <v>935.237855158765</v>
      </c>
      <c r="CA11" s="15">
        <v>951.51183434372604</v>
      </c>
    </row>
    <row r="12" spans="1:79" s="32" customFormat="1">
      <c r="A12" s="849" t="s">
        <v>3431</v>
      </c>
      <c r="B12" s="15" t="str">
        <f t="shared" si="0"/>
        <v>-</v>
      </c>
      <c r="C12" s="77" t="s">
        <v>15</v>
      </c>
      <c r="D12" s="77" t="s">
        <v>15</v>
      </c>
      <c r="E12" s="77" t="s">
        <v>15</v>
      </c>
      <c r="F12" s="77" t="s">
        <v>15</v>
      </c>
      <c r="G12" s="77" t="s">
        <v>15</v>
      </c>
      <c r="H12" s="77" t="s">
        <v>15</v>
      </c>
      <c r="I12" s="77" t="s">
        <v>15</v>
      </c>
      <c r="J12" s="77" t="s">
        <v>15</v>
      </c>
      <c r="K12" s="77" t="s">
        <v>15</v>
      </c>
      <c r="L12" s="77" t="s">
        <v>15</v>
      </c>
      <c r="M12" s="77" t="s">
        <v>15</v>
      </c>
      <c r="N12" s="77" t="s">
        <v>15</v>
      </c>
      <c r="O12" s="15" t="str">
        <f t="shared" si="1"/>
        <v>-</v>
      </c>
      <c r="P12" s="77" t="s">
        <v>15</v>
      </c>
      <c r="Q12" s="77" t="s">
        <v>15</v>
      </c>
      <c r="R12" s="77" t="s">
        <v>15</v>
      </c>
      <c r="S12" s="77" t="s">
        <v>15</v>
      </c>
      <c r="T12" s="77" t="s">
        <v>15</v>
      </c>
      <c r="U12" s="77" t="s">
        <v>15</v>
      </c>
      <c r="V12" s="77" t="s">
        <v>15</v>
      </c>
      <c r="W12" s="77" t="s">
        <v>15</v>
      </c>
      <c r="X12" s="77" t="s">
        <v>15</v>
      </c>
      <c r="Y12" s="77" t="s">
        <v>15</v>
      </c>
      <c r="Z12" s="77" t="s">
        <v>15</v>
      </c>
      <c r="AA12" s="77" t="s">
        <v>15</v>
      </c>
      <c r="AB12" s="15">
        <f t="shared" si="2"/>
        <v>155.02393978999999</v>
      </c>
      <c r="AC12" s="77" t="s">
        <v>15</v>
      </c>
      <c r="AD12" s="15">
        <v>160.70395932</v>
      </c>
      <c r="AE12" s="15">
        <v>207.87582085</v>
      </c>
      <c r="AF12" s="15">
        <v>206.2810954</v>
      </c>
      <c r="AG12" s="15">
        <v>209.99605023000001</v>
      </c>
      <c r="AH12" s="15">
        <v>209.04914503000001</v>
      </c>
      <c r="AI12" s="15">
        <v>193.27826021999999</v>
      </c>
      <c r="AJ12" s="15">
        <v>177.2384285</v>
      </c>
      <c r="AK12" s="15">
        <v>204.65504469999999</v>
      </c>
      <c r="AL12" s="15">
        <v>156.78985915999999</v>
      </c>
      <c r="AM12" s="15">
        <v>172.77139825</v>
      </c>
      <c r="AN12" s="15">
        <v>155.02393978999999</v>
      </c>
      <c r="AO12" s="15">
        <f t="shared" si="3"/>
        <v>126.46186568</v>
      </c>
      <c r="AP12" s="15">
        <v>140.07317477999999</v>
      </c>
      <c r="AQ12" s="15">
        <v>113.86755221</v>
      </c>
      <c r="AR12" s="15">
        <v>123.15591422999999</v>
      </c>
      <c r="AS12" s="15">
        <v>101.34840444</v>
      </c>
      <c r="AT12" s="15">
        <v>75.759596439999996</v>
      </c>
      <c r="AU12" s="15">
        <v>77.729862659999995</v>
      </c>
      <c r="AV12" s="15">
        <v>112.25062724</v>
      </c>
      <c r="AW12" s="15">
        <v>129.75231307999999</v>
      </c>
      <c r="AX12" s="15">
        <v>141.02800253000001</v>
      </c>
      <c r="AY12" s="15">
        <v>124.35690793000001</v>
      </c>
      <c r="AZ12" s="15">
        <v>126.16125457</v>
      </c>
      <c r="BA12" s="15">
        <v>126.46186568</v>
      </c>
      <c r="BB12" s="15">
        <f t="shared" si="6"/>
        <v>209.72388257</v>
      </c>
      <c r="BC12" s="15">
        <v>135.92719063999999</v>
      </c>
      <c r="BD12" s="15">
        <v>133.59725678999999</v>
      </c>
      <c r="BE12" s="15">
        <v>133.34548464</v>
      </c>
      <c r="BF12" s="15">
        <v>132.18370836</v>
      </c>
      <c r="BG12" s="15">
        <v>137.78297322</v>
      </c>
      <c r="BH12" s="15">
        <v>132.5574077</v>
      </c>
      <c r="BI12" s="15">
        <v>185.11556031999999</v>
      </c>
      <c r="BJ12" s="15">
        <v>216.29884974999999</v>
      </c>
      <c r="BK12" s="15">
        <v>139.06937078000001</v>
      </c>
      <c r="BL12" s="15">
        <v>163.76132784000001</v>
      </c>
      <c r="BM12" s="15">
        <v>168.74418829999999</v>
      </c>
      <c r="BN12" s="15">
        <v>209.72388257</v>
      </c>
      <c r="BO12" s="15">
        <f t="shared" si="7"/>
        <v>365.07496142000002</v>
      </c>
      <c r="BP12" s="15">
        <v>196.24075397999999</v>
      </c>
      <c r="BQ12" s="15">
        <v>213.44408985000001</v>
      </c>
      <c r="BR12" s="15">
        <v>234.96332082000001</v>
      </c>
      <c r="BS12" s="15">
        <v>241.00589922</v>
      </c>
      <c r="BT12" s="15">
        <v>238.24831584</v>
      </c>
      <c r="BU12" s="15">
        <v>247.47212263</v>
      </c>
      <c r="BV12" s="15">
        <v>247.54861793000001</v>
      </c>
      <c r="BW12" s="15">
        <v>243.28527288999999</v>
      </c>
      <c r="BX12" s="15">
        <v>209.9289899</v>
      </c>
      <c r="BY12" s="15">
        <v>232.10061146999999</v>
      </c>
      <c r="BZ12" s="15">
        <v>277.21146884000001</v>
      </c>
      <c r="CA12" s="15">
        <v>365.07496142000002</v>
      </c>
    </row>
    <row r="13" spans="1:79" s="32" customFormat="1">
      <c r="A13" s="850" t="s">
        <v>3432</v>
      </c>
      <c r="B13" s="15" t="str">
        <f t="shared" si="0"/>
        <v>-</v>
      </c>
      <c r="C13" s="77" t="s">
        <v>15</v>
      </c>
      <c r="D13" s="77" t="s">
        <v>15</v>
      </c>
      <c r="E13" s="77" t="s">
        <v>15</v>
      </c>
      <c r="F13" s="77" t="s">
        <v>15</v>
      </c>
      <c r="G13" s="77" t="s">
        <v>15</v>
      </c>
      <c r="H13" s="77" t="s">
        <v>15</v>
      </c>
      <c r="I13" s="77" t="s">
        <v>15</v>
      </c>
      <c r="J13" s="77" t="s">
        <v>15</v>
      </c>
      <c r="K13" s="77" t="s">
        <v>15</v>
      </c>
      <c r="L13" s="77" t="s">
        <v>15</v>
      </c>
      <c r="M13" s="77" t="s">
        <v>15</v>
      </c>
      <c r="N13" s="77" t="s">
        <v>15</v>
      </c>
      <c r="O13" s="15" t="str">
        <f t="shared" si="1"/>
        <v>-</v>
      </c>
      <c r="P13" s="77" t="s">
        <v>15</v>
      </c>
      <c r="Q13" s="77" t="s">
        <v>15</v>
      </c>
      <c r="R13" s="77" t="s">
        <v>15</v>
      </c>
      <c r="S13" s="77" t="s">
        <v>15</v>
      </c>
      <c r="T13" s="77" t="s">
        <v>15</v>
      </c>
      <c r="U13" s="77" t="s">
        <v>15</v>
      </c>
      <c r="V13" s="77" t="s">
        <v>15</v>
      </c>
      <c r="W13" s="77" t="s">
        <v>15</v>
      </c>
      <c r="X13" s="77" t="s">
        <v>15</v>
      </c>
      <c r="Y13" s="77" t="s">
        <v>15</v>
      </c>
      <c r="Z13" s="77" t="s">
        <v>15</v>
      </c>
      <c r="AA13" s="77" t="s">
        <v>15</v>
      </c>
      <c r="AB13" s="15">
        <f t="shared" si="2"/>
        <v>0</v>
      </c>
      <c r="AC13" s="77" t="s">
        <v>15</v>
      </c>
      <c r="AD13" s="15"/>
      <c r="AE13" s="15"/>
      <c r="AF13" s="15"/>
      <c r="AG13" s="15"/>
      <c r="AH13" s="15"/>
      <c r="AI13" s="15"/>
      <c r="AJ13" s="15"/>
      <c r="AK13" s="15"/>
      <c r="AL13" s="15"/>
      <c r="AM13" s="15"/>
      <c r="AN13" s="15"/>
      <c r="AO13" s="15">
        <f t="shared" si="3"/>
        <v>0</v>
      </c>
      <c r="AP13" s="15"/>
      <c r="AQ13" s="15"/>
      <c r="AR13" s="15"/>
      <c r="AS13" s="15"/>
      <c r="AT13" s="15"/>
      <c r="AU13" s="15"/>
      <c r="AV13" s="15"/>
      <c r="AW13" s="15"/>
      <c r="AX13" s="15"/>
      <c r="AY13" s="15"/>
      <c r="AZ13" s="15"/>
      <c r="BA13" s="15"/>
      <c r="BB13" s="15">
        <f t="shared" si="6"/>
        <v>0</v>
      </c>
      <c r="BC13" s="15"/>
      <c r="BD13" s="15"/>
      <c r="BE13" s="15"/>
      <c r="BF13" s="15"/>
      <c r="BG13" s="15"/>
      <c r="BH13" s="15"/>
      <c r="BI13" s="15"/>
      <c r="BJ13" s="15"/>
      <c r="BK13" s="15"/>
      <c r="BL13" s="15"/>
      <c r="BM13" s="15"/>
      <c r="BN13" s="15"/>
      <c r="BO13" s="15">
        <f t="shared" si="7"/>
        <v>0</v>
      </c>
      <c r="BP13" s="15"/>
      <c r="BQ13" s="15"/>
      <c r="BR13" s="15"/>
      <c r="BS13" s="15"/>
      <c r="BT13" s="15"/>
      <c r="BU13" s="15"/>
      <c r="BV13" s="15"/>
      <c r="BW13" s="15"/>
      <c r="BX13" s="15"/>
      <c r="BY13" s="15"/>
      <c r="BZ13" s="15"/>
      <c r="CA13" s="15"/>
    </row>
    <row r="14" spans="1:79" s="32" customFormat="1">
      <c r="A14" s="849" t="s">
        <v>3433</v>
      </c>
      <c r="B14" s="15" t="str">
        <f t="shared" si="0"/>
        <v>-</v>
      </c>
      <c r="C14" s="77" t="s">
        <v>15</v>
      </c>
      <c r="D14" s="77" t="s">
        <v>15</v>
      </c>
      <c r="E14" s="77" t="s">
        <v>15</v>
      </c>
      <c r="F14" s="77" t="s">
        <v>15</v>
      </c>
      <c r="G14" s="77" t="s">
        <v>15</v>
      </c>
      <c r="H14" s="77" t="s">
        <v>15</v>
      </c>
      <c r="I14" s="77" t="s">
        <v>15</v>
      </c>
      <c r="J14" s="77" t="s">
        <v>15</v>
      </c>
      <c r="K14" s="77" t="s">
        <v>15</v>
      </c>
      <c r="L14" s="77" t="s">
        <v>15</v>
      </c>
      <c r="M14" s="77" t="s">
        <v>15</v>
      </c>
      <c r="N14" s="77" t="s">
        <v>15</v>
      </c>
      <c r="O14" s="15" t="str">
        <f t="shared" si="1"/>
        <v>-</v>
      </c>
      <c r="P14" s="77" t="s">
        <v>15</v>
      </c>
      <c r="Q14" s="77" t="s">
        <v>15</v>
      </c>
      <c r="R14" s="77" t="s">
        <v>15</v>
      </c>
      <c r="S14" s="77" t="s">
        <v>15</v>
      </c>
      <c r="T14" s="77" t="s">
        <v>15</v>
      </c>
      <c r="U14" s="77" t="s">
        <v>15</v>
      </c>
      <c r="V14" s="77" t="s">
        <v>15</v>
      </c>
      <c r="W14" s="77" t="s">
        <v>15</v>
      </c>
      <c r="X14" s="77" t="s">
        <v>15</v>
      </c>
      <c r="Y14" s="77" t="s">
        <v>15</v>
      </c>
      <c r="Z14" s="77" t="s">
        <v>15</v>
      </c>
      <c r="AA14" s="77" t="s">
        <v>15</v>
      </c>
      <c r="AB14" s="15">
        <f t="shared" si="2"/>
        <v>353.999339083314</v>
      </c>
      <c r="AC14" s="77" t="s">
        <v>15</v>
      </c>
      <c r="AD14" s="15">
        <v>181.82892897497001</v>
      </c>
      <c r="AE14" s="15">
        <v>138.99857640707401</v>
      </c>
      <c r="AF14" s="15">
        <v>133.55480256580401</v>
      </c>
      <c r="AG14" s="15">
        <v>132.41085922420299</v>
      </c>
      <c r="AH14" s="15">
        <v>136.943049850433</v>
      </c>
      <c r="AI14" s="15">
        <v>151.06194404995799</v>
      </c>
      <c r="AJ14" s="15">
        <v>190.34921406304599</v>
      </c>
      <c r="AK14" s="15">
        <v>261.050260775509</v>
      </c>
      <c r="AL14" s="15">
        <v>318.28635099703899</v>
      </c>
      <c r="AM14" s="15">
        <v>327.77212701860998</v>
      </c>
      <c r="AN14" s="15">
        <v>353.999339083314</v>
      </c>
      <c r="AO14" s="15">
        <f t="shared" si="3"/>
        <v>434.091277318148</v>
      </c>
      <c r="AP14" s="15">
        <v>358.60360260106</v>
      </c>
      <c r="AQ14" s="15">
        <v>387.29535258158103</v>
      </c>
      <c r="AR14" s="15">
        <v>371.32585189860299</v>
      </c>
      <c r="AS14" s="15">
        <v>384.52478681323799</v>
      </c>
      <c r="AT14" s="15">
        <v>403.404475927644</v>
      </c>
      <c r="AU14" s="15">
        <v>404.76521547142698</v>
      </c>
      <c r="AV14" s="15">
        <v>375.63757349174</v>
      </c>
      <c r="AW14" s="15">
        <v>375.50787990792998</v>
      </c>
      <c r="AX14" s="15">
        <v>378.49363182939402</v>
      </c>
      <c r="AY14" s="15">
        <v>394.48745274517802</v>
      </c>
      <c r="AZ14" s="15">
        <v>401.63922792580502</v>
      </c>
      <c r="BA14" s="15">
        <v>434.091277318148</v>
      </c>
      <c r="BB14" s="15">
        <f t="shared" si="6"/>
        <v>427.62576182083802</v>
      </c>
      <c r="BC14" s="15">
        <v>409.40234838266798</v>
      </c>
      <c r="BD14" s="15">
        <v>401.72451803713699</v>
      </c>
      <c r="BE14" s="15">
        <v>399.92290080230799</v>
      </c>
      <c r="BF14" s="15">
        <v>425.879979658906</v>
      </c>
      <c r="BG14" s="15">
        <v>431.19793879257497</v>
      </c>
      <c r="BH14" s="15">
        <v>449.70599303461699</v>
      </c>
      <c r="BI14" s="15">
        <v>308.79830121211597</v>
      </c>
      <c r="BJ14" s="15">
        <v>365.828909030175</v>
      </c>
      <c r="BK14" s="15">
        <v>429.45917442544197</v>
      </c>
      <c r="BL14" s="15">
        <v>390.44665634937502</v>
      </c>
      <c r="BM14" s="15">
        <v>449.137140735027</v>
      </c>
      <c r="BN14" s="15">
        <v>427.62576182083802</v>
      </c>
      <c r="BO14" s="15">
        <f t="shared" si="7"/>
        <v>586.43687292372601</v>
      </c>
      <c r="BP14" s="15">
        <v>424.17116840288901</v>
      </c>
      <c r="BQ14" s="15">
        <v>415.03841699541499</v>
      </c>
      <c r="BR14" s="15">
        <v>429.235829237041</v>
      </c>
      <c r="BS14" s="15">
        <v>436.09809162838201</v>
      </c>
      <c r="BT14" s="15">
        <v>443.76336119482602</v>
      </c>
      <c r="BU14" s="15">
        <v>450.90342578635102</v>
      </c>
      <c r="BV14" s="15">
        <v>455.69558884382002</v>
      </c>
      <c r="BW14" s="15">
        <v>452.72407635883701</v>
      </c>
      <c r="BX14" s="15">
        <v>513.23475232497901</v>
      </c>
      <c r="BY14" s="15">
        <v>511.62956272182498</v>
      </c>
      <c r="BZ14" s="15">
        <v>658.02638631876505</v>
      </c>
      <c r="CA14" s="15">
        <v>586.43687292372601</v>
      </c>
    </row>
    <row r="15" spans="1:79" s="32" customFormat="1">
      <c r="A15" s="851" t="s">
        <v>3434</v>
      </c>
      <c r="B15" s="15" t="str">
        <f t="shared" si="0"/>
        <v>-</v>
      </c>
      <c r="C15" s="77" t="s">
        <v>15</v>
      </c>
      <c r="D15" s="77" t="s">
        <v>15</v>
      </c>
      <c r="E15" s="77" t="s">
        <v>15</v>
      </c>
      <c r="F15" s="77" t="s">
        <v>15</v>
      </c>
      <c r="G15" s="77" t="s">
        <v>15</v>
      </c>
      <c r="H15" s="77" t="s">
        <v>15</v>
      </c>
      <c r="I15" s="77" t="s">
        <v>15</v>
      </c>
      <c r="J15" s="77" t="s">
        <v>15</v>
      </c>
      <c r="K15" s="77" t="s">
        <v>15</v>
      </c>
      <c r="L15" s="77" t="s">
        <v>15</v>
      </c>
      <c r="M15" s="77" t="s">
        <v>15</v>
      </c>
      <c r="N15" s="77" t="s">
        <v>15</v>
      </c>
      <c r="O15" s="15" t="str">
        <f t="shared" si="1"/>
        <v>-</v>
      </c>
      <c r="P15" s="77" t="s">
        <v>15</v>
      </c>
      <c r="Q15" s="77" t="s">
        <v>15</v>
      </c>
      <c r="R15" s="77" t="s">
        <v>15</v>
      </c>
      <c r="S15" s="77" t="s">
        <v>15</v>
      </c>
      <c r="T15" s="77" t="s">
        <v>15</v>
      </c>
      <c r="U15" s="77" t="s">
        <v>15</v>
      </c>
      <c r="V15" s="77" t="s">
        <v>15</v>
      </c>
      <c r="W15" s="77" t="s">
        <v>15</v>
      </c>
      <c r="X15" s="77" t="s">
        <v>15</v>
      </c>
      <c r="Y15" s="77" t="s">
        <v>15</v>
      </c>
      <c r="Z15" s="77" t="s">
        <v>15</v>
      </c>
      <c r="AA15" s="77" t="s">
        <v>15</v>
      </c>
      <c r="AB15" s="15">
        <f t="shared" si="2"/>
        <v>227.13957188211501</v>
      </c>
      <c r="AC15" s="77" t="s">
        <v>15</v>
      </c>
      <c r="AD15" s="15">
        <v>132.64382665303901</v>
      </c>
      <c r="AE15" s="15">
        <v>90.372091022304403</v>
      </c>
      <c r="AF15" s="15">
        <v>79.256022595301403</v>
      </c>
      <c r="AG15" s="15">
        <v>77.434155836071696</v>
      </c>
      <c r="AH15" s="15">
        <v>83.069269777375297</v>
      </c>
      <c r="AI15" s="15">
        <v>88.035044471859905</v>
      </c>
      <c r="AJ15" s="15">
        <v>132.374251384166</v>
      </c>
      <c r="AK15" s="15">
        <v>202.57774135482899</v>
      </c>
      <c r="AL15" s="15">
        <v>217.40952630367499</v>
      </c>
      <c r="AM15" s="15">
        <v>212.1908599331</v>
      </c>
      <c r="AN15" s="15">
        <v>227.13957188211501</v>
      </c>
      <c r="AO15" s="15">
        <f t="shared" si="3"/>
        <v>265.437854998501</v>
      </c>
      <c r="AP15" s="15">
        <v>178.514446735376</v>
      </c>
      <c r="AQ15" s="15">
        <v>203.51959921597199</v>
      </c>
      <c r="AR15" s="15">
        <v>228.464371643802</v>
      </c>
      <c r="AS15" s="15">
        <v>260.625623647802</v>
      </c>
      <c r="AT15" s="15">
        <v>284.62473764591698</v>
      </c>
      <c r="AU15" s="15">
        <v>292.34143130932102</v>
      </c>
      <c r="AV15" s="15">
        <v>235.220217595484</v>
      </c>
      <c r="AW15" s="15">
        <v>209.202129531374</v>
      </c>
      <c r="AX15" s="15">
        <v>207.328279663583</v>
      </c>
      <c r="AY15" s="15">
        <v>246.97830973749001</v>
      </c>
      <c r="AZ15" s="15">
        <v>237.13894164908399</v>
      </c>
      <c r="BA15" s="15">
        <v>265.437854998501</v>
      </c>
      <c r="BB15" s="15">
        <f t="shared" si="6"/>
        <v>162.185106617857</v>
      </c>
      <c r="BC15" s="15">
        <v>233.12212545979401</v>
      </c>
      <c r="BD15" s="15">
        <v>204.83989006885</v>
      </c>
      <c r="BE15" s="15">
        <v>207.06545760527101</v>
      </c>
      <c r="BF15" s="15">
        <v>236.043311656318</v>
      </c>
      <c r="BG15" s="15">
        <v>245.72954654603299</v>
      </c>
      <c r="BH15" s="15">
        <v>244.07182959953801</v>
      </c>
      <c r="BI15" s="15">
        <v>110.19285343575</v>
      </c>
      <c r="BJ15" s="15">
        <v>165.85056789414099</v>
      </c>
      <c r="BK15" s="15">
        <v>203.719078174288</v>
      </c>
      <c r="BL15" s="15">
        <v>151.18018727274301</v>
      </c>
      <c r="BM15" s="15">
        <v>211.588294224257</v>
      </c>
      <c r="BN15" s="15">
        <v>162.185106617857</v>
      </c>
      <c r="BO15" s="15">
        <f t="shared" si="7"/>
        <v>388.929417975381</v>
      </c>
      <c r="BP15" s="15">
        <v>160.36852477734001</v>
      </c>
      <c r="BQ15" s="15">
        <v>158.62206784917501</v>
      </c>
      <c r="BR15" s="15">
        <v>169.32997522423199</v>
      </c>
      <c r="BS15" s="15">
        <v>172.71527001137699</v>
      </c>
      <c r="BT15" s="15">
        <v>176.00679538012099</v>
      </c>
      <c r="BU15" s="15">
        <v>172.572613229361</v>
      </c>
      <c r="BV15" s="15">
        <v>177.256707579237</v>
      </c>
      <c r="BW15" s="15">
        <v>173.981978031681</v>
      </c>
      <c r="BX15" s="15">
        <v>221.25332904587901</v>
      </c>
      <c r="BY15" s="15">
        <v>215.10499447797301</v>
      </c>
      <c r="BZ15" s="15">
        <v>380.611501086364</v>
      </c>
      <c r="CA15" s="15">
        <v>388.929417975381</v>
      </c>
    </row>
    <row r="16" spans="1:79" s="32" customFormat="1">
      <c r="A16" s="851" t="s">
        <v>3435</v>
      </c>
      <c r="B16" s="15" t="str">
        <f t="shared" si="0"/>
        <v>-</v>
      </c>
      <c r="C16" s="77" t="s">
        <v>15</v>
      </c>
      <c r="D16" s="77" t="s">
        <v>15</v>
      </c>
      <c r="E16" s="77" t="s">
        <v>15</v>
      </c>
      <c r="F16" s="77" t="s">
        <v>15</v>
      </c>
      <c r="G16" s="77" t="s">
        <v>15</v>
      </c>
      <c r="H16" s="77" t="s">
        <v>15</v>
      </c>
      <c r="I16" s="77" t="s">
        <v>15</v>
      </c>
      <c r="J16" s="77" t="s">
        <v>15</v>
      </c>
      <c r="K16" s="77" t="s">
        <v>15</v>
      </c>
      <c r="L16" s="77" t="s">
        <v>15</v>
      </c>
      <c r="M16" s="77" t="s">
        <v>15</v>
      </c>
      <c r="N16" s="77" t="s">
        <v>15</v>
      </c>
      <c r="O16" s="15" t="str">
        <f t="shared" si="1"/>
        <v>-</v>
      </c>
      <c r="P16" s="77" t="s">
        <v>15</v>
      </c>
      <c r="Q16" s="77" t="s">
        <v>15</v>
      </c>
      <c r="R16" s="77" t="s">
        <v>15</v>
      </c>
      <c r="S16" s="77" t="s">
        <v>15</v>
      </c>
      <c r="T16" s="77" t="s">
        <v>15</v>
      </c>
      <c r="U16" s="77" t="s">
        <v>15</v>
      </c>
      <c r="V16" s="77" t="s">
        <v>15</v>
      </c>
      <c r="W16" s="77" t="s">
        <v>15</v>
      </c>
      <c r="X16" s="77" t="s">
        <v>15</v>
      </c>
      <c r="Y16" s="77" t="s">
        <v>15</v>
      </c>
      <c r="Z16" s="77" t="s">
        <v>15</v>
      </c>
      <c r="AA16" s="77" t="s">
        <v>15</v>
      </c>
      <c r="AB16" s="15" t="str">
        <f t="shared" si="2"/>
        <v>-</v>
      </c>
      <c r="AC16" s="77" t="s">
        <v>15</v>
      </c>
      <c r="AD16" s="77" t="s">
        <v>15</v>
      </c>
      <c r="AE16" s="77" t="s">
        <v>15</v>
      </c>
      <c r="AF16" s="77" t="s">
        <v>15</v>
      </c>
      <c r="AG16" s="77" t="s">
        <v>15</v>
      </c>
      <c r="AH16" s="77" t="s">
        <v>15</v>
      </c>
      <c r="AI16" s="77" t="s">
        <v>15</v>
      </c>
      <c r="AJ16" s="77" t="s">
        <v>15</v>
      </c>
      <c r="AK16" s="77" t="s">
        <v>15</v>
      </c>
      <c r="AL16" s="77" t="s">
        <v>15</v>
      </c>
      <c r="AM16" s="77" t="s">
        <v>15</v>
      </c>
      <c r="AN16" s="77" t="s">
        <v>15</v>
      </c>
      <c r="AO16" s="15" t="str">
        <f t="shared" si="3"/>
        <v>-</v>
      </c>
      <c r="AP16" s="77" t="s">
        <v>15</v>
      </c>
      <c r="AQ16" s="77" t="s">
        <v>15</v>
      </c>
      <c r="AR16" s="77" t="s">
        <v>15</v>
      </c>
      <c r="AS16" s="77" t="s">
        <v>15</v>
      </c>
      <c r="AT16" s="77" t="s">
        <v>15</v>
      </c>
      <c r="AU16" s="77" t="s">
        <v>15</v>
      </c>
      <c r="AV16" s="77" t="s">
        <v>15</v>
      </c>
      <c r="AW16" s="77" t="s">
        <v>15</v>
      </c>
      <c r="AX16" s="77" t="s">
        <v>15</v>
      </c>
      <c r="AY16" s="77" t="s">
        <v>15</v>
      </c>
      <c r="AZ16" s="77" t="s">
        <v>15</v>
      </c>
      <c r="BA16" s="77" t="s">
        <v>15</v>
      </c>
      <c r="BB16" s="15" t="str">
        <f t="shared" si="6"/>
        <v>-</v>
      </c>
      <c r="BC16" s="77" t="s">
        <v>15</v>
      </c>
      <c r="BD16" s="77" t="s">
        <v>15</v>
      </c>
      <c r="BE16" s="77" t="s">
        <v>15</v>
      </c>
      <c r="BF16" s="77" t="s">
        <v>15</v>
      </c>
      <c r="BG16" s="77" t="s">
        <v>15</v>
      </c>
      <c r="BH16" s="77" t="s">
        <v>15</v>
      </c>
      <c r="BI16" s="77" t="s">
        <v>15</v>
      </c>
      <c r="BJ16" s="77" t="s">
        <v>15</v>
      </c>
      <c r="BK16" s="77" t="s">
        <v>15</v>
      </c>
      <c r="BL16" s="77" t="s">
        <v>15</v>
      </c>
      <c r="BM16" s="77" t="s">
        <v>15</v>
      </c>
      <c r="BN16" s="77" t="s">
        <v>15</v>
      </c>
      <c r="BO16" s="15" t="str">
        <f t="shared" si="7"/>
        <v>-</v>
      </c>
      <c r="BP16" s="77" t="s">
        <v>15</v>
      </c>
      <c r="BQ16" s="77" t="s">
        <v>15</v>
      </c>
      <c r="BR16" s="77" t="s">
        <v>15</v>
      </c>
      <c r="BS16" s="77" t="s">
        <v>15</v>
      </c>
      <c r="BT16" s="77" t="s">
        <v>15</v>
      </c>
      <c r="BU16" s="77" t="s">
        <v>15</v>
      </c>
      <c r="BV16" s="77" t="s">
        <v>15</v>
      </c>
      <c r="BW16" s="77" t="s">
        <v>15</v>
      </c>
      <c r="BX16" s="77" t="s">
        <v>15</v>
      </c>
      <c r="BY16" s="77" t="s">
        <v>15</v>
      </c>
      <c r="BZ16" s="77" t="s">
        <v>15</v>
      </c>
      <c r="CA16" s="77" t="s">
        <v>15</v>
      </c>
    </row>
    <row r="17" spans="1:79" s="32" customFormat="1">
      <c r="A17" s="852" t="s">
        <v>3436</v>
      </c>
      <c r="B17" s="15" t="str">
        <f t="shared" si="0"/>
        <v>-</v>
      </c>
      <c r="C17" s="77" t="s">
        <v>15</v>
      </c>
      <c r="D17" s="77" t="s">
        <v>15</v>
      </c>
      <c r="E17" s="77" t="s">
        <v>15</v>
      </c>
      <c r="F17" s="77" t="s">
        <v>15</v>
      </c>
      <c r="G17" s="77" t="s">
        <v>15</v>
      </c>
      <c r="H17" s="77" t="s">
        <v>15</v>
      </c>
      <c r="I17" s="77" t="s">
        <v>15</v>
      </c>
      <c r="J17" s="77" t="s">
        <v>15</v>
      </c>
      <c r="K17" s="77" t="s">
        <v>15</v>
      </c>
      <c r="L17" s="77" t="s">
        <v>15</v>
      </c>
      <c r="M17" s="77" t="s">
        <v>15</v>
      </c>
      <c r="N17" s="77" t="s">
        <v>15</v>
      </c>
      <c r="O17" s="15" t="str">
        <f t="shared" si="1"/>
        <v>-</v>
      </c>
      <c r="P17" s="77" t="s">
        <v>15</v>
      </c>
      <c r="Q17" s="77" t="s">
        <v>15</v>
      </c>
      <c r="R17" s="77" t="s">
        <v>15</v>
      </c>
      <c r="S17" s="77" t="s">
        <v>15</v>
      </c>
      <c r="T17" s="77" t="s">
        <v>15</v>
      </c>
      <c r="U17" s="77" t="s">
        <v>15</v>
      </c>
      <c r="V17" s="77" t="s">
        <v>15</v>
      </c>
      <c r="W17" s="77" t="s">
        <v>15</v>
      </c>
      <c r="X17" s="77" t="s">
        <v>15</v>
      </c>
      <c r="Y17" s="77" t="s">
        <v>15</v>
      </c>
      <c r="Z17" s="77" t="s">
        <v>15</v>
      </c>
      <c r="AA17" s="77" t="s">
        <v>15</v>
      </c>
      <c r="AB17" s="15" t="str">
        <f t="shared" si="2"/>
        <v>-</v>
      </c>
      <c r="AC17" s="77" t="s">
        <v>15</v>
      </c>
      <c r="AD17" s="77" t="s">
        <v>15</v>
      </c>
      <c r="AE17" s="77" t="s">
        <v>15</v>
      </c>
      <c r="AF17" s="77" t="s">
        <v>15</v>
      </c>
      <c r="AG17" s="77" t="s">
        <v>15</v>
      </c>
      <c r="AH17" s="77" t="s">
        <v>15</v>
      </c>
      <c r="AI17" s="77" t="s">
        <v>15</v>
      </c>
      <c r="AJ17" s="77" t="s">
        <v>15</v>
      </c>
      <c r="AK17" s="77" t="s">
        <v>15</v>
      </c>
      <c r="AL17" s="77" t="s">
        <v>15</v>
      </c>
      <c r="AM17" s="77" t="s">
        <v>15</v>
      </c>
      <c r="AN17" s="77" t="s">
        <v>15</v>
      </c>
      <c r="AO17" s="15" t="str">
        <f t="shared" si="3"/>
        <v>-</v>
      </c>
      <c r="AP17" s="77" t="s">
        <v>15</v>
      </c>
      <c r="AQ17" s="77" t="s">
        <v>15</v>
      </c>
      <c r="AR17" s="77" t="s">
        <v>15</v>
      </c>
      <c r="AS17" s="77" t="s">
        <v>15</v>
      </c>
      <c r="AT17" s="77" t="s">
        <v>15</v>
      </c>
      <c r="AU17" s="77" t="s">
        <v>15</v>
      </c>
      <c r="AV17" s="77" t="s">
        <v>15</v>
      </c>
      <c r="AW17" s="77" t="s">
        <v>15</v>
      </c>
      <c r="AX17" s="77" t="s">
        <v>15</v>
      </c>
      <c r="AY17" s="77" t="s">
        <v>15</v>
      </c>
      <c r="AZ17" s="77" t="s">
        <v>15</v>
      </c>
      <c r="BA17" s="77" t="s">
        <v>15</v>
      </c>
      <c r="BB17" s="15" t="str">
        <f t="shared" si="6"/>
        <v>-</v>
      </c>
      <c r="BC17" s="77" t="s">
        <v>15</v>
      </c>
      <c r="BD17" s="77" t="s">
        <v>15</v>
      </c>
      <c r="BE17" s="77" t="s">
        <v>15</v>
      </c>
      <c r="BF17" s="77" t="s">
        <v>15</v>
      </c>
      <c r="BG17" s="77" t="s">
        <v>15</v>
      </c>
      <c r="BH17" s="77" t="s">
        <v>15</v>
      </c>
      <c r="BI17" s="77" t="s">
        <v>15</v>
      </c>
      <c r="BJ17" s="77" t="s">
        <v>15</v>
      </c>
      <c r="BK17" s="77" t="s">
        <v>15</v>
      </c>
      <c r="BL17" s="77" t="s">
        <v>15</v>
      </c>
      <c r="BM17" s="77" t="s">
        <v>15</v>
      </c>
      <c r="BN17" s="77" t="s">
        <v>15</v>
      </c>
      <c r="BO17" s="15" t="str">
        <f t="shared" si="7"/>
        <v>-</v>
      </c>
      <c r="BP17" s="77" t="s">
        <v>15</v>
      </c>
      <c r="BQ17" s="77" t="s">
        <v>15</v>
      </c>
      <c r="BR17" s="77" t="s">
        <v>15</v>
      </c>
      <c r="BS17" s="77" t="s">
        <v>15</v>
      </c>
      <c r="BT17" s="77" t="s">
        <v>15</v>
      </c>
      <c r="BU17" s="77" t="s">
        <v>15</v>
      </c>
      <c r="BV17" s="77" t="s">
        <v>15</v>
      </c>
      <c r="BW17" s="77" t="s">
        <v>15</v>
      </c>
      <c r="BX17" s="77" t="s">
        <v>15</v>
      </c>
      <c r="BY17" s="77" t="s">
        <v>15</v>
      </c>
      <c r="BZ17" s="77" t="s">
        <v>15</v>
      </c>
      <c r="CA17" s="77" t="s">
        <v>15</v>
      </c>
    </row>
    <row r="18" spans="1:79" s="32" customFormat="1">
      <c r="A18" s="851" t="s">
        <v>3437</v>
      </c>
      <c r="B18" s="15" t="str">
        <f t="shared" si="0"/>
        <v>-</v>
      </c>
      <c r="C18" s="77" t="s">
        <v>15</v>
      </c>
      <c r="D18" s="77" t="s">
        <v>15</v>
      </c>
      <c r="E18" s="77" t="s">
        <v>15</v>
      </c>
      <c r="F18" s="77" t="s">
        <v>15</v>
      </c>
      <c r="G18" s="77" t="s">
        <v>15</v>
      </c>
      <c r="H18" s="77" t="s">
        <v>15</v>
      </c>
      <c r="I18" s="77" t="s">
        <v>15</v>
      </c>
      <c r="J18" s="77" t="s">
        <v>15</v>
      </c>
      <c r="K18" s="77" t="s">
        <v>15</v>
      </c>
      <c r="L18" s="77" t="s">
        <v>15</v>
      </c>
      <c r="M18" s="77" t="s">
        <v>15</v>
      </c>
      <c r="N18" s="77" t="s">
        <v>15</v>
      </c>
      <c r="O18" s="15" t="str">
        <f t="shared" si="1"/>
        <v>-</v>
      </c>
      <c r="P18" s="77" t="s">
        <v>15</v>
      </c>
      <c r="Q18" s="77" t="s">
        <v>15</v>
      </c>
      <c r="R18" s="77" t="s">
        <v>15</v>
      </c>
      <c r="S18" s="77" t="s">
        <v>15</v>
      </c>
      <c r="T18" s="77" t="s">
        <v>15</v>
      </c>
      <c r="U18" s="77" t="s">
        <v>15</v>
      </c>
      <c r="V18" s="77" t="s">
        <v>15</v>
      </c>
      <c r="W18" s="77" t="s">
        <v>15</v>
      </c>
      <c r="X18" s="77" t="s">
        <v>15</v>
      </c>
      <c r="Y18" s="77" t="s">
        <v>15</v>
      </c>
      <c r="Z18" s="77" t="s">
        <v>15</v>
      </c>
      <c r="AA18" s="77" t="s">
        <v>15</v>
      </c>
      <c r="AB18" s="15">
        <f t="shared" si="2"/>
        <v>126.859767201198</v>
      </c>
      <c r="AC18" s="77" t="s">
        <v>15</v>
      </c>
      <c r="AD18" s="15">
        <v>49.185102321931197</v>
      </c>
      <c r="AE18" s="15">
        <v>48.62648538477</v>
      </c>
      <c r="AF18" s="15">
        <v>54.2987799705027</v>
      </c>
      <c r="AG18" s="15">
        <v>54.976703388131298</v>
      </c>
      <c r="AH18" s="15">
        <v>53.873780073057702</v>
      </c>
      <c r="AI18" s="15">
        <v>63.026899578097598</v>
      </c>
      <c r="AJ18" s="15">
        <v>57.974962678880601</v>
      </c>
      <c r="AK18" s="15">
        <v>58.472519420679802</v>
      </c>
      <c r="AL18" s="15">
        <v>100.87682469336499</v>
      </c>
      <c r="AM18" s="15">
        <v>115.58126708551001</v>
      </c>
      <c r="AN18" s="15">
        <v>126.859767201198</v>
      </c>
      <c r="AO18" s="15">
        <f t="shared" si="3"/>
        <v>168.65342231964701</v>
      </c>
      <c r="AP18" s="15">
        <v>180.08915586568401</v>
      </c>
      <c r="AQ18" s="15">
        <v>183.77575336560901</v>
      </c>
      <c r="AR18" s="15">
        <v>142.86148025480099</v>
      </c>
      <c r="AS18" s="15">
        <v>123.89916316543599</v>
      </c>
      <c r="AT18" s="15">
        <v>118.779738281726</v>
      </c>
      <c r="AU18" s="15">
        <v>112.423784162107</v>
      </c>
      <c r="AV18" s="15">
        <v>140.417355896256</v>
      </c>
      <c r="AW18" s="15">
        <v>166.30575037655601</v>
      </c>
      <c r="AX18" s="15">
        <v>171.16535216581099</v>
      </c>
      <c r="AY18" s="15">
        <v>147.50914300768801</v>
      </c>
      <c r="AZ18" s="15">
        <v>164.500286276721</v>
      </c>
      <c r="BA18" s="15">
        <v>168.65342231964701</v>
      </c>
      <c r="BB18" s="15">
        <f t="shared" si="6"/>
        <v>265.44065520298102</v>
      </c>
      <c r="BC18" s="15">
        <v>176.280222922874</v>
      </c>
      <c r="BD18" s="15">
        <v>196.88462796828799</v>
      </c>
      <c r="BE18" s="15">
        <v>192.85744319703599</v>
      </c>
      <c r="BF18" s="15">
        <v>189.836668002588</v>
      </c>
      <c r="BG18" s="15">
        <v>185.46839224654201</v>
      </c>
      <c r="BH18" s="15">
        <v>205.63416343507899</v>
      </c>
      <c r="BI18" s="15">
        <v>198.60544777636599</v>
      </c>
      <c r="BJ18" s="15">
        <v>199.978341136035</v>
      </c>
      <c r="BK18" s="15">
        <v>225.74009625115499</v>
      </c>
      <c r="BL18" s="15">
        <v>239.26646907663201</v>
      </c>
      <c r="BM18" s="15">
        <v>237.54884651077001</v>
      </c>
      <c r="BN18" s="15">
        <v>265.44065520298102</v>
      </c>
      <c r="BO18" s="15">
        <f t="shared" si="7"/>
        <v>197.50745494834501</v>
      </c>
      <c r="BP18" s="15">
        <v>263.802643625548</v>
      </c>
      <c r="BQ18" s="15">
        <v>256.41634914624001</v>
      </c>
      <c r="BR18" s="15">
        <v>259.90585401280998</v>
      </c>
      <c r="BS18" s="15">
        <v>263.38282161700403</v>
      </c>
      <c r="BT18" s="15">
        <v>267.75656581470503</v>
      </c>
      <c r="BU18" s="15">
        <v>278.33081255699</v>
      </c>
      <c r="BV18" s="15">
        <v>278.43888126458398</v>
      </c>
      <c r="BW18" s="15">
        <v>278.74209832715599</v>
      </c>
      <c r="BX18" s="15">
        <v>291.9814232791</v>
      </c>
      <c r="BY18" s="15">
        <v>296.52456824385098</v>
      </c>
      <c r="BZ18" s="15">
        <v>277.41488523240201</v>
      </c>
      <c r="CA18" s="15">
        <v>197.50745494834501</v>
      </c>
    </row>
    <row r="19" spans="1:79" s="32" customFormat="1">
      <c r="A19" s="852" t="s">
        <v>3438</v>
      </c>
      <c r="B19" s="15" t="str">
        <f t="shared" si="0"/>
        <v>-</v>
      </c>
      <c r="C19" s="77" t="s">
        <v>15</v>
      </c>
      <c r="D19" s="77" t="s">
        <v>15</v>
      </c>
      <c r="E19" s="77" t="s">
        <v>15</v>
      </c>
      <c r="F19" s="77" t="s">
        <v>15</v>
      </c>
      <c r="G19" s="77" t="s">
        <v>15</v>
      </c>
      <c r="H19" s="77" t="s">
        <v>15</v>
      </c>
      <c r="I19" s="77" t="s">
        <v>15</v>
      </c>
      <c r="J19" s="77" t="s">
        <v>15</v>
      </c>
      <c r="K19" s="77" t="s">
        <v>15</v>
      </c>
      <c r="L19" s="77" t="s">
        <v>15</v>
      </c>
      <c r="M19" s="77" t="s">
        <v>15</v>
      </c>
      <c r="N19" s="77" t="s">
        <v>15</v>
      </c>
      <c r="O19" s="15" t="str">
        <f t="shared" si="1"/>
        <v>-</v>
      </c>
      <c r="P19" s="77" t="s">
        <v>15</v>
      </c>
      <c r="Q19" s="77" t="s">
        <v>15</v>
      </c>
      <c r="R19" s="77" t="s">
        <v>15</v>
      </c>
      <c r="S19" s="77" t="s">
        <v>15</v>
      </c>
      <c r="T19" s="77" t="s">
        <v>15</v>
      </c>
      <c r="U19" s="77" t="s">
        <v>15</v>
      </c>
      <c r="V19" s="77" t="s">
        <v>15</v>
      </c>
      <c r="W19" s="77" t="s">
        <v>15</v>
      </c>
      <c r="X19" s="77" t="s">
        <v>15</v>
      </c>
      <c r="Y19" s="77" t="s">
        <v>15</v>
      </c>
      <c r="Z19" s="77" t="s">
        <v>15</v>
      </c>
      <c r="AA19" s="77" t="s">
        <v>15</v>
      </c>
      <c r="AB19" s="15" t="str">
        <f t="shared" si="2"/>
        <v>-</v>
      </c>
      <c r="AC19" s="77" t="s">
        <v>15</v>
      </c>
      <c r="AD19" s="77" t="s">
        <v>15</v>
      </c>
      <c r="AE19" s="77" t="s">
        <v>15</v>
      </c>
      <c r="AF19" s="77" t="s">
        <v>15</v>
      </c>
      <c r="AG19" s="77" t="s">
        <v>15</v>
      </c>
      <c r="AH19" s="77" t="s">
        <v>15</v>
      </c>
      <c r="AI19" s="77" t="s">
        <v>15</v>
      </c>
      <c r="AJ19" s="77" t="s">
        <v>15</v>
      </c>
      <c r="AK19" s="77" t="s">
        <v>15</v>
      </c>
      <c r="AL19" s="77" t="s">
        <v>15</v>
      </c>
      <c r="AM19" s="77" t="s">
        <v>15</v>
      </c>
      <c r="AN19" s="77" t="s">
        <v>15</v>
      </c>
      <c r="AO19" s="15" t="str">
        <f t="shared" si="3"/>
        <v>-</v>
      </c>
      <c r="AP19" s="77" t="s">
        <v>15</v>
      </c>
      <c r="AQ19" s="77" t="s">
        <v>15</v>
      </c>
      <c r="AR19" s="77" t="s">
        <v>15</v>
      </c>
      <c r="AS19" s="77" t="s">
        <v>15</v>
      </c>
      <c r="AT19" s="77" t="s">
        <v>15</v>
      </c>
      <c r="AU19" s="77" t="s">
        <v>15</v>
      </c>
      <c r="AV19" s="77" t="s">
        <v>15</v>
      </c>
      <c r="AW19" s="77" t="s">
        <v>15</v>
      </c>
      <c r="AX19" s="77" t="s">
        <v>15</v>
      </c>
      <c r="AY19" s="77" t="s">
        <v>15</v>
      </c>
      <c r="AZ19" s="77" t="s">
        <v>15</v>
      </c>
      <c r="BA19" s="77" t="s">
        <v>15</v>
      </c>
      <c r="BB19" s="15" t="str">
        <f t="shared" si="6"/>
        <v>-</v>
      </c>
      <c r="BC19" s="77" t="s">
        <v>15</v>
      </c>
      <c r="BD19" s="77" t="s">
        <v>15</v>
      </c>
      <c r="BE19" s="77" t="s">
        <v>15</v>
      </c>
      <c r="BF19" s="77" t="s">
        <v>15</v>
      </c>
      <c r="BG19" s="77" t="s">
        <v>15</v>
      </c>
      <c r="BH19" s="77" t="s">
        <v>15</v>
      </c>
      <c r="BI19" s="77" t="s">
        <v>15</v>
      </c>
      <c r="BJ19" s="77" t="s">
        <v>15</v>
      </c>
      <c r="BK19" s="77" t="s">
        <v>15</v>
      </c>
      <c r="BL19" s="77" t="s">
        <v>15</v>
      </c>
      <c r="BM19" s="77" t="s">
        <v>15</v>
      </c>
      <c r="BN19" s="77" t="s">
        <v>15</v>
      </c>
      <c r="BO19" s="15" t="str">
        <f t="shared" si="7"/>
        <v>-</v>
      </c>
      <c r="BP19" s="77" t="s">
        <v>15</v>
      </c>
      <c r="BQ19" s="77" t="s">
        <v>15</v>
      </c>
      <c r="BR19" s="77" t="s">
        <v>15</v>
      </c>
      <c r="BS19" s="77" t="s">
        <v>15</v>
      </c>
      <c r="BT19" s="77" t="s">
        <v>15</v>
      </c>
      <c r="BU19" s="77" t="s">
        <v>15</v>
      </c>
      <c r="BV19" s="77" t="s">
        <v>15</v>
      </c>
      <c r="BW19" s="77" t="s">
        <v>15</v>
      </c>
      <c r="BX19" s="77" t="s">
        <v>15</v>
      </c>
      <c r="BY19" s="77" t="s">
        <v>15</v>
      </c>
      <c r="BZ19" s="77" t="s">
        <v>15</v>
      </c>
      <c r="CA19" s="77" t="s">
        <v>15</v>
      </c>
    </row>
    <row r="20" spans="1:79" s="32" customFormat="1">
      <c r="A20" s="848" t="s">
        <v>3439</v>
      </c>
      <c r="B20" s="15" t="str">
        <f t="shared" si="0"/>
        <v>-</v>
      </c>
      <c r="C20" s="77" t="s">
        <v>15</v>
      </c>
      <c r="D20" s="77" t="s">
        <v>15</v>
      </c>
      <c r="E20" s="77" t="s">
        <v>15</v>
      </c>
      <c r="F20" s="77" t="s">
        <v>15</v>
      </c>
      <c r="G20" s="77" t="s">
        <v>15</v>
      </c>
      <c r="H20" s="77" t="s">
        <v>15</v>
      </c>
      <c r="I20" s="77" t="s">
        <v>15</v>
      </c>
      <c r="J20" s="77" t="s">
        <v>15</v>
      </c>
      <c r="K20" s="77" t="s">
        <v>15</v>
      </c>
      <c r="L20" s="77" t="s">
        <v>15</v>
      </c>
      <c r="M20" s="77" t="s">
        <v>15</v>
      </c>
      <c r="N20" s="77" t="s">
        <v>15</v>
      </c>
      <c r="O20" s="15" t="str">
        <f t="shared" si="1"/>
        <v>-</v>
      </c>
      <c r="P20" s="77" t="s">
        <v>15</v>
      </c>
      <c r="Q20" s="77" t="s">
        <v>15</v>
      </c>
      <c r="R20" s="77" t="s">
        <v>15</v>
      </c>
      <c r="S20" s="77" t="s">
        <v>15</v>
      </c>
      <c r="T20" s="77" t="s">
        <v>15</v>
      </c>
      <c r="U20" s="77" t="s">
        <v>15</v>
      </c>
      <c r="V20" s="77" t="s">
        <v>15</v>
      </c>
      <c r="W20" s="77" t="s">
        <v>15</v>
      </c>
      <c r="X20" s="77" t="s">
        <v>15</v>
      </c>
      <c r="Y20" s="77" t="s">
        <v>15</v>
      </c>
      <c r="Z20" s="77" t="s">
        <v>15</v>
      </c>
      <c r="AA20" s="77" t="s">
        <v>15</v>
      </c>
      <c r="AB20" s="15">
        <f t="shared" si="2"/>
        <v>7.7464138799999997E-3</v>
      </c>
      <c r="AC20" s="77" t="s">
        <v>15</v>
      </c>
      <c r="AD20" s="15">
        <v>7.3825891600000004E-3</v>
      </c>
      <c r="AE20" s="15">
        <v>7.3847838799999998E-3</v>
      </c>
      <c r="AF20" s="15">
        <v>7.2417280400000001E-3</v>
      </c>
      <c r="AG20" s="15">
        <v>7.3264741599999997E-3</v>
      </c>
      <c r="AH20" s="15">
        <v>7.31350536E-3</v>
      </c>
      <c r="AI20" s="15">
        <v>7.2713068799999999E-3</v>
      </c>
      <c r="AJ20" s="15">
        <v>7.2722047199999997E-3</v>
      </c>
      <c r="AK20" s="15">
        <v>7.3273221200000002E-3</v>
      </c>
      <c r="AL20" s="15">
        <v>7.4759146400000002E-3</v>
      </c>
      <c r="AM20" s="15">
        <v>7.6610691999999996E-3</v>
      </c>
      <c r="AN20" s="15">
        <v>7.7464138799999997E-3</v>
      </c>
      <c r="AO20" s="15">
        <f t="shared" si="3"/>
        <v>7.1291987600000002E-3</v>
      </c>
      <c r="AP20" s="15">
        <v>7.5842041200000002E-3</v>
      </c>
      <c r="AQ20" s="15">
        <v>7.6415661200000002E-3</v>
      </c>
      <c r="AR20" s="15">
        <v>7.5360200399999999E-3</v>
      </c>
      <c r="AS20" s="15">
        <v>7.5656986400000001E-3</v>
      </c>
      <c r="AT20" s="15">
        <v>7.3570505999999997E-3</v>
      </c>
      <c r="AU20" s="15">
        <v>7.2655706799999997E-3</v>
      </c>
      <c r="AV20" s="15">
        <v>7.2418776799999997E-3</v>
      </c>
      <c r="AW20" s="15">
        <v>7.2816819199999997E-3</v>
      </c>
      <c r="AX20" s="15">
        <v>7.2299064800000002E-3</v>
      </c>
      <c r="AY20" s="15">
        <v>7.2116504000000001E-3</v>
      </c>
      <c r="AZ20" s="15">
        <v>7.1036103200000002E-3</v>
      </c>
      <c r="BA20" s="15">
        <v>7.1291987600000002E-3</v>
      </c>
      <c r="BB20" s="15">
        <f t="shared" si="6"/>
        <v>7.5039471999999996E-3</v>
      </c>
      <c r="BC20" s="15">
        <v>7.2096551999999998E-3</v>
      </c>
      <c r="BD20" s="15">
        <v>7.1579296400000004E-3</v>
      </c>
      <c r="BE20" s="15">
        <v>7.1869598E-3</v>
      </c>
      <c r="BF20" s="15">
        <v>7.3376472799999998E-3</v>
      </c>
      <c r="BG20" s="15">
        <v>7.4529698400000004E-3</v>
      </c>
      <c r="BH20" s="15">
        <v>7.3790975599999998E-3</v>
      </c>
      <c r="BI20" s="15">
        <v>7.4014936800000002E-3</v>
      </c>
      <c r="BJ20" s="15">
        <v>7.4247377600000003E-3</v>
      </c>
      <c r="BK20" s="15">
        <v>7.3641335599999996E-3</v>
      </c>
      <c r="BL20" s="15">
        <v>7.3824395199999998E-3</v>
      </c>
      <c r="BM20" s="15">
        <v>7.5205572399999997E-3</v>
      </c>
      <c r="BN20" s="15">
        <v>7.5039471999999996E-3</v>
      </c>
      <c r="BO20" s="15">
        <f t="shared" si="7"/>
        <v>7.882287E-3</v>
      </c>
      <c r="BP20" s="15">
        <v>7.4328681999999997E-3</v>
      </c>
      <c r="BQ20" s="15">
        <v>7.5055433600000002E-3</v>
      </c>
      <c r="BR20" s="15">
        <v>7.5328277200000003E-3</v>
      </c>
      <c r="BS20" s="15">
        <v>7.6103412400000004E-3</v>
      </c>
      <c r="BT20" s="15">
        <v>7.5461456799999996E-3</v>
      </c>
      <c r="BU20" s="15">
        <v>7.5596631599999997E-3</v>
      </c>
      <c r="BV20" s="15">
        <v>7.63772536E-3</v>
      </c>
      <c r="BW20" s="15">
        <v>7.6350817199999999E-3</v>
      </c>
      <c r="BX20" s="15">
        <v>7.7645702000000002E-3</v>
      </c>
      <c r="BY20" s="15">
        <v>7.8405374399999998E-3</v>
      </c>
      <c r="BZ20" s="15">
        <v>7.9318178400000008E-3</v>
      </c>
      <c r="CA20" s="15">
        <v>7.882287E-3</v>
      </c>
    </row>
    <row r="21" spans="1:79" s="32" customFormat="1">
      <c r="A21" s="848" t="s">
        <v>3440</v>
      </c>
      <c r="B21" s="15" t="str">
        <f t="shared" si="0"/>
        <v>-</v>
      </c>
      <c r="C21" s="77" t="s">
        <v>15</v>
      </c>
      <c r="D21" s="77" t="s">
        <v>15</v>
      </c>
      <c r="E21" s="77" t="s">
        <v>15</v>
      </c>
      <c r="F21" s="77" t="s">
        <v>15</v>
      </c>
      <c r="G21" s="77" t="s">
        <v>15</v>
      </c>
      <c r="H21" s="77" t="s">
        <v>15</v>
      </c>
      <c r="I21" s="77" t="s">
        <v>15</v>
      </c>
      <c r="J21" s="77" t="s">
        <v>15</v>
      </c>
      <c r="K21" s="77" t="s">
        <v>15</v>
      </c>
      <c r="L21" s="77" t="s">
        <v>15</v>
      </c>
      <c r="M21" s="77" t="s">
        <v>15</v>
      </c>
      <c r="N21" s="77" t="s">
        <v>15</v>
      </c>
      <c r="O21" s="15" t="str">
        <f t="shared" si="1"/>
        <v>-</v>
      </c>
      <c r="P21" s="77" t="s">
        <v>15</v>
      </c>
      <c r="Q21" s="77" t="s">
        <v>15</v>
      </c>
      <c r="R21" s="77" t="s">
        <v>15</v>
      </c>
      <c r="S21" s="77" t="s">
        <v>15</v>
      </c>
      <c r="T21" s="77" t="s">
        <v>15</v>
      </c>
      <c r="U21" s="77" t="s">
        <v>15</v>
      </c>
      <c r="V21" s="77" t="s">
        <v>15</v>
      </c>
      <c r="W21" s="77" t="s">
        <v>15</v>
      </c>
      <c r="X21" s="77" t="s">
        <v>15</v>
      </c>
      <c r="Y21" s="77" t="s">
        <v>15</v>
      </c>
      <c r="Z21" s="77" t="s">
        <v>15</v>
      </c>
      <c r="AA21" s="77" t="s">
        <v>15</v>
      </c>
      <c r="AB21" s="15">
        <f t="shared" si="2"/>
        <v>19.88462822328</v>
      </c>
      <c r="AC21" s="77" t="s">
        <v>15</v>
      </c>
      <c r="AD21" s="15">
        <v>19.08860783686</v>
      </c>
      <c r="AE21" s="15">
        <v>19.094282559980002</v>
      </c>
      <c r="AF21" s="15">
        <v>14.32317114434</v>
      </c>
      <c r="AG21" s="15">
        <v>14.563801227740001</v>
      </c>
      <c r="AH21" s="15">
        <v>9.3012832735199993</v>
      </c>
      <c r="AI21" s="15">
        <v>21.61670903616</v>
      </c>
      <c r="AJ21" s="15">
        <v>17.957231204879999</v>
      </c>
      <c r="AK21" s="15">
        <v>15.20970504948</v>
      </c>
      <c r="AL21" s="15">
        <v>24.46361473056</v>
      </c>
      <c r="AM21" s="15">
        <v>25.155540018899998</v>
      </c>
      <c r="AN21" s="15">
        <v>19.88462822328</v>
      </c>
      <c r="AO21" s="15">
        <f t="shared" si="3"/>
        <v>5.2705431787899997</v>
      </c>
      <c r="AP21" s="15">
        <v>17.83371773472</v>
      </c>
      <c r="AQ21" s="15">
        <v>15.62120413325</v>
      </c>
      <c r="AR21" s="15">
        <v>28.78686380025</v>
      </c>
      <c r="AS21" s="15">
        <v>24.302114596500001</v>
      </c>
      <c r="AT21" s="15">
        <v>23.771257342350001</v>
      </c>
      <c r="AU21" s="15">
        <v>18.28871156548</v>
      </c>
      <c r="AV21" s="15">
        <v>16.66832264248</v>
      </c>
      <c r="AW21" s="15">
        <v>13.84129923904</v>
      </c>
      <c r="AX21" s="15">
        <v>10.89759252426</v>
      </c>
      <c r="AY21" s="15">
        <v>8.5387227497999998</v>
      </c>
      <c r="AZ21" s="15">
        <v>10.302482256919999</v>
      </c>
      <c r="BA21" s="15">
        <v>5.2705431787899997</v>
      </c>
      <c r="BB21" s="15">
        <f t="shared" si="6"/>
        <v>33.711314303199998</v>
      </c>
      <c r="BC21" s="15">
        <v>26.902618795799999</v>
      </c>
      <c r="BD21" s="15">
        <v>23.822446554830002</v>
      </c>
      <c r="BE21" s="15">
        <v>19.716102951850001</v>
      </c>
      <c r="BF21" s="15">
        <v>17.757402100659998</v>
      </c>
      <c r="BG21" s="15">
        <v>18.22487803992</v>
      </c>
      <c r="BH21" s="15">
        <v>15.21690781401</v>
      </c>
      <c r="BI21" s="15">
        <v>13.667942781780001</v>
      </c>
      <c r="BJ21" s="15">
        <v>10.75255196356</v>
      </c>
      <c r="BK21" s="15">
        <v>6.3582132896100001</v>
      </c>
      <c r="BL21" s="15">
        <v>3.9874542061199998</v>
      </c>
      <c r="BM21" s="15">
        <v>36.21714915994</v>
      </c>
      <c r="BN21" s="15">
        <v>33.711314303199998</v>
      </c>
      <c r="BO21" s="15">
        <f t="shared" si="7"/>
        <v>13.816645652249999</v>
      </c>
      <c r="BP21" s="15">
        <v>31.374904099449999</v>
      </c>
      <c r="BQ21" s="15">
        <v>31.284651576640002</v>
      </c>
      <c r="BR21" s="15">
        <v>26.993154182280001</v>
      </c>
      <c r="BS21" s="15">
        <v>24.810676703759999</v>
      </c>
      <c r="BT21" s="15">
        <v>26.81973094524</v>
      </c>
      <c r="BU21" s="15">
        <v>22.251773030550002</v>
      </c>
      <c r="BV21" s="15">
        <v>20.8354866303</v>
      </c>
      <c r="BW21" s="15">
        <v>20.35682080866</v>
      </c>
      <c r="BX21" s="15">
        <v>16.161317758100001</v>
      </c>
      <c r="BY21" s="15">
        <v>16.319437354320002</v>
      </c>
      <c r="BZ21" s="15">
        <v>18.71924594004</v>
      </c>
      <c r="CA21" s="15">
        <v>13.816645652249999</v>
      </c>
    </row>
    <row r="22" spans="1:79" s="32" customFormat="1">
      <c r="A22" s="848" t="s">
        <v>3441</v>
      </c>
      <c r="B22" s="15" t="str">
        <f t="shared" si="0"/>
        <v>-</v>
      </c>
      <c r="C22" s="77" t="s">
        <v>15</v>
      </c>
      <c r="D22" s="77" t="s">
        <v>15</v>
      </c>
      <c r="E22" s="77" t="s">
        <v>15</v>
      </c>
      <c r="F22" s="77" t="s">
        <v>15</v>
      </c>
      <c r="G22" s="77" t="s">
        <v>15</v>
      </c>
      <c r="H22" s="77" t="s">
        <v>15</v>
      </c>
      <c r="I22" s="77" t="s">
        <v>15</v>
      </c>
      <c r="J22" s="77" t="s">
        <v>15</v>
      </c>
      <c r="K22" s="77" t="s">
        <v>15</v>
      </c>
      <c r="L22" s="77" t="s">
        <v>15</v>
      </c>
      <c r="M22" s="77" t="s">
        <v>15</v>
      </c>
      <c r="N22" s="77" t="s">
        <v>15</v>
      </c>
      <c r="O22" s="15" t="str">
        <f t="shared" si="1"/>
        <v>-</v>
      </c>
      <c r="P22" s="77" t="s">
        <v>15</v>
      </c>
      <c r="Q22" s="77" t="s">
        <v>15</v>
      </c>
      <c r="R22" s="77" t="s">
        <v>15</v>
      </c>
      <c r="S22" s="77" t="s">
        <v>15</v>
      </c>
      <c r="T22" s="77" t="s">
        <v>15</v>
      </c>
      <c r="U22" s="77" t="s">
        <v>15</v>
      </c>
      <c r="V22" s="77" t="s">
        <v>15</v>
      </c>
      <c r="W22" s="77" t="s">
        <v>15</v>
      </c>
      <c r="X22" s="77" t="s">
        <v>15</v>
      </c>
      <c r="Y22" s="77" t="s">
        <v>15</v>
      </c>
      <c r="Z22" s="77" t="s">
        <v>15</v>
      </c>
      <c r="AA22" s="77" t="s">
        <v>15</v>
      </c>
      <c r="AB22" s="15">
        <f t="shared" si="2"/>
        <v>36.393416934000001</v>
      </c>
      <c r="AC22" s="77" t="s">
        <v>15</v>
      </c>
      <c r="AD22" s="15">
        <v>34.669299579250001</v>
      </c>
      <c r="AE22" s="15">
        <v>35.147067039</v>
      </c>
      <c r="AF22" s="15">
        <v>35.147067039</v>
      </c>
      <c r="AG22" s="15">
        <v>35.147067039</v>
      </c>
      <c r="AH22" s="15">
        <v>32.716684743750001</v>
      </c>
      <c r="AI22" s="15">
        <v>32.716684743750001</v>
      </c>
      <c r="AJ22" s="15">
        <v>32.716684743750001</v>
      </c>
      <c r="AK22" s="15">
        <v>34.26215861355</v>
      </c>
      <c r="AL22" s="15">
        <v>34.26215861355</v>
      </c>
      <c r="AM22" s="15">
        <v>37.556676836000001</v>
      </c>
      <c r="AN22" s="15">
        <v>36.393416934000001</v>
      </c>
      <c r="AO22" s="15">
        <f t="shared" si="3"/>
        <v>42.625166409000002</v>
      </c>
      <c r="AP22" s="15">
        <v>35.213539033399996</v>
      </c>
      <c r="AQ22" s="15">
        <v>36.272936444149998</v>
      </c>
      <c r="AR22" s="15">
        <v>35.520972007499999</v>
      </c>
      <c r="AS22" s="15">
        <v>35.994584967599998</v>
      </c>
      <c r="AT22" s="15">
        <v>35.994584967599998</v>
      </c>
      <c r="AU22" s="15">
        <v>36.293708942400002</v>
      </c>
      <c r="AV22" s="15">
        <v>35.491890509949997</v>
      </c>
      <c r="AW22" s="15">
        <v>35.491890509949997</v>
      </c>
      <c r="AX22" s="15">
        <v>39.3348026862</v>
      </c>
      <c r="AY22" s="15">
        <v>39.272485191450002</v>
      </c>
      <c r="AZ22" s="15">
        <v>41.029838543399997</v>
      </c>
      <c r="BA22" s="15">
        <v>42.625166409000002</v>
      </c>
      <c r="BB22" s="15">
        <f t="shared" si="6"/>
        <v>52.820308550100002</v>
      </c>
      <c r="BC22" s="15">
        <v>47.344678011399999</v>
      </c>
      <c r="BD22" s="15">
        <v>46.239581104499997</v>
      </c>
      <c r="BE22" s="15">
        <v>48.524555911999997</v>
      </c>
      <c r="BF22" s="15">
        <v>53.032188032249998</v>
      </c>
      <c r="BG22" s="15">
        <v>54.340855421999997</v>
      </c>
      <c r="BH22" s="15">
        <v>49.887231797200002</v>
      </c>
      <c r="BI22" s="15">
        <v>52.928325541</v>
      </c>
      <c r="BJ22" s="15">
        <v>51.075418697099998</v>
      </c>
      <c r="BK22" s="15">
        <v>49.999403287749999</v>
      </c>
      <c r="BL22" s="15">
        <v>49.928776793700003</v>
      </c>
      <c r="BM22" s="15">
        <v>53.044651531200003</v>
      </c>
      <c r="BN22" s="15">
        <v>52.820308550100002</v>
      </c>
      <c r="BO22" s="15">
        <f t="shared" si="7"/>
        <v>69.504779144500006</v>
      </c>
      <c r="BP22" s="15">
        <v>53.655362979750002</v>
      </c>
      <c r="BQ22" s="15">
        <v>56.251925260999997</v>
      </c>
      <c r="BR22" s="15">
        <v>55.130210355499997</v>
      </c>
      <c r="BS22" s="15">
        <v>55.878020292499997</v>
      </c>
      <c r="BT22" s="15">
        <v>54.5568894038</v>
      </c>
      <c r="BU22" s="15">
        <v>53.883860460500003</v>
      </c>
      <c r="BV22" s="15">
        <v>55.400252832749999</v>
      </c>
      <c r="BW22" s="15">
        <v>55.362862335899997</v>
      </c>
      <c r="BX22" s="15">
        <v>61.299642335750001</v>
      </c>
      <c r="BY22" s="15">
        <v>65.059464519000002</v>
      </c>
      <c r="BZ22" s="15">
        <v>66.035771936749995</v>
      </c>
      <c r="CA22" s="15">
        <v>69.504779144500006</v>
      </c>
    </row>
    <row r="23" spans="1:79" s="32" customFormat="1">
      <c r="A23" s="849" t="s">
        <v>3442</v>
      </c>
      <c r="B23" s="15" t="str">
        <f t="shared" si="0"/>
        <v>-</v>
      </c>
      <c r="C23" s="77" t="s">
        <v>15</v>
      </c>
      <c r="D23" s="77" t="s">
        <v>15</v>
      </c>
      <c r="E23" s="77" t="s">
        <v>15</v>
      </c>
      <c r="F23" s="77" t="s">
        <v>15</v>
      </c>
      <c r="G23" s="77" t="s">
        <v>15</v>
      </c>
      <c r="H23" s="77" t="s">
        <v>15</v>
      </c>
      <c r="I23" s="77" t="s">
        <v>15</v>
      </c>
      <c r="J23" s="77" t="s">
        <v>15</v>
      </c>
      <c r="K23" s="77" t="s">
        <v>15</v>
      </c>
      <c r="L23" s="77" t="s">
        <v>15</v>
      </c>
      <c r="M23" s="77" t="s">
        <v>15</v>
      </c>
      <c r="N23" s="77" t="s">
        <v>15</v>
      </c>
      <c r="O23" s="15" t="str">
        <f t="shared" si="1"/>
        <v>-</v>
      </c>
      <c r="P23" s="77" t="s">
        <v>15</v>
      </c>
      <c r="Q23" s="77" t="s">
        <v>15</v>
      </c>
      <c r="R23" s="77" t="s">
        <v>15</v>
      </c>
      <c r="S23" s="77" t="s">
        <v>15</v>
      </c>
      <c r="T23" s="77" t="s">
        <v>15</v>
      </c>
      <c r="U23" s="77" t="s">
        <v>15</v>
      </c>
      <c r="V23" s="77" t="s">
        <v>15</v>
      </c>
      <c r="W23" s="77" t="s">
        <v>15</v>
      </c>
      <c r="X23" s="77" t="s">
        <v>15</v>
      </c>
      <c r="Y23" s="77" t="s">
        <v>15</v>
      </c>
      <c r="Z23" s="77" t="s">
        <v>15</v>
      </c>
      <c r="AA23" s="77" t="s">
        <v>15</v>
      </c>
      <c r="AB23" s="15">
        <f t="shared" si="2"/>
        <v>83.089993000000007</v>
      </c>
      <c r="AC23" s="77" t="s">
        <v>15</v>
      </c>
      <c r="AD23" s="15">
        <v>83.089993000000007</v>
      </c>
      <c r="AE23" s="15">
        <v>83.089993000000007</v>
      </c>
      <c r="AF23" s="15">
        <v>83.089993000000007</v>
      </c>
      <c r="AG23" s="15">
        <v>83.089993000000007</v>
      </c>
      <c r="AH23" s="15">
        <v>83.089993000000007</v>
      </c>
      <c r="AI23" s="15">
        <v>83.089993000000007</v>
      </c>
      <c r="AJ23" s="15">
        <v>83.089993000000007</v>
      </c>
      <c r="AK23" s="15">
        <v>83.089993000000007</v>
      </c>
      <c r="AL23" s="15">
        <v>83.089993000000007</v>
      </c>
      <c r="AM23" s="15">
        <v>83.089993000000007</v>
      </c>
      <c r="AN23" s="15">
        <v>83.089993000000007</v>
      </c>
      <c r="AO23" s="15">
        <f>(BA23)*1000</f>
        <v>83089.993000000002</v>
      </c>
      <c r="AP23" s="15">
        <v>83.089993000000007</v>
      </c>
      <c r="AQ23" s="15">
        <v>83.089993000000007</v>
      </c>
      <c r="AR23" s="15">
        <v>83.089993000000007</v>
      </c>
      <c r="AS23" s="15">
        <v>83.089993000000007</v>
      </c>
      <c r="AT23" s="15">
        <v>83.089993000000007</v>
      </c>
      <c r="AU23" s="15">
        <v>83.089993000000007</v>
      </c>
      <c r="AV23" s="15">
        <v>83.089993000000007</v>
      </c>
      <c r="AW23" s="15">
        <v>83.089993000000007</v>
      </c>
      <c r="AX23" s="15">
        <v>83.089993000000007</v>
      </c>
      <c r="AY23" s="15">
        <v>83.089993000000007</v>
      </c>
      <c r="AZ23" s="15">
        <v>83.089993000000007</v>
      </c>
      <c r="BA23" s="15">
        <v>83.089993000000007</v>
      </c>
      <c r="BB23" s="15">
        <f t="shared" si="6"/>
        <v>83.089993000000007</v>
      </c>
      <c r="BC23" s="15">
        <v>83.089993000000007</v>
      </c>
      <c r="BD23" s="15">
        <v>83.089993000000007</v>
      </c>
      <c r="BE23" s="15">
        <v>83.089993000000007</v>
      </c>
      <c r="BF23" s="15">
        <v>83.089993000000007</v>
      </c>
      <c r="BG23" s="15">
        <v>83.089993000000007</v>
      </c>
      <c r="BH23" s="15">
        <v>83.089993000000007</v>
      </c>
      <c r="BI23" s="15">
        <v>83.089993000000007</v>
      </c>
      <c r="BJ23" s="15">
        <v>83.089993000000007</v>
      </c>
      <c r="BK23" s="15">
        <v>83.089993000000007</v>
      </c>
      <c r="BL23" s="15">
        <v>83.089993000000007</v>
      </c>
      <c r="BM23" s="15">
        <v>83.089993000000007</v>
      </c>
      <c r="BN23" s="15">
        <v>83.089993000000007</v>
      </c>
      <c r="BO23" s="15">
        <f t="shared" si="7"/>
        <v>83.089993000000007</v>
      </c>
      <c r="BP23" s="15">
        <v>83.089993000000007</v>
      </c>
      <c r="BQ23" s="15">
        <v>83.089993000000007</v>
      </c>
      <c r="BR23" s="15">
        <v>83.089993000000007</v>
      </c>
      <c r="BS23" s="15">
        <v>83.089993000000007</v>
      </c>
      <c r="BT23" s="15">
        <v>83.089993000000007</v>
      </c>
      <c r="BU23" s="15">
        <v>83.089993000000007</v>
      </c>
      <c r="BV23" s="15">
        <v>83.089993000000007</v>
      </c>
      <c r="BW23" s="15">
        <v>83.089993000000007</v>
      </c>
      <c r="BX23" s="15">
        <v>83.089993000000007</v>
      </c>
      <c r="BY23" s="15">
        <v>83.089993000000007</v>
      </c>
      <c r="BZ23" s="15">
        <v>83.089993000000007</v>
      </c>
      <c r="CA23" s="15">
        <v>83.089993000000007</v>
      </c>
    </row>
    <row r="24" spans="1:79" s="32" customFormat="1">
      <c r="A24" s="848" t="s">
        <v>3443</v>
      </c>
      <c r="B24" s="15" t="str">
        <f t="shared" si="0"/>
        <v>-</v>
      </c>
      <c r="C24" s="77" t="s">
        <v>15</v>
      </c>
      <c r="D24" s="77" t="s">
        <v>15</v>
      </c>
      <c r="E24" s="77" t="s">
        <v>15</v>
      </c>
      <c r="F24" s="77" t="s">
        <v>15</v>
      </c>
      <c r="G24" s="77" t="s">
        <v>15</v>
      </c>
      <c r="H24" s="77" t="s">
        <v>15</v>
      </c>
      <c r="I24" s="77" t="s">
        <v>15</v>
      </c>
      <c r="J24" s="77" t="s">
        <v>15</v>
      </c>
      <c r="K24" s="77" t="s">
        <v>15</v>
      </c>
      <c r="L24" s="77" t="s">
        <v>15</v>
      </c>
      <c r="M24" s="77" t="s">
        <v>15</v>
      </c>
      <c r="N24" s="77" t="s">
        <v>15</v>
      </c>
      <c r="O24" s="15" t="str">
        <f t="shared" si="1"/>
        <v>-</v>
      </c>
      <c r="P24" s="77" t="s">
        <v>15</v>
      </c>
      <c r="Q24" s="77" t="s">
        <v>15</v>
      </c>
      <c r="R24" s="77" t="s">
        <v>15</v>
      </c>
      <c r="S24" s="77" t="s">
        <v>15</v>
      </c>
      <c r="T24" s="77" t="s">
        <v>15</v>
      </c>
      <c r="U24" s="77" t="s">
        <v>15</v>
      </c>
      <c r="V24" s="77" t="s">
        <v>15</v>
      </c>
      <c r="W24" s="77" t="s">
        <v>15</v>
      </c>
      <c r="X24" s="77" t="s">
        <v>15</v>
      </c>
      <c r="Y24" s="77" t="s">
        <v>15</v>
      </c>
      <c r="Z24" s="77" t="s">
        <v>15</v>
      </c>
      <c r="AA24" s="77" t="s">
        <v>15</v>
      </c>
      <c r="AB24" s="15" t="str">
        <f t="shared" si="2"/>
        <v>-</v>
      </c>
      <c r="AC24" s="77" t="s">
        <v>15</v>
      </c>
      <c r="AD24" s="77" t="s">
        <v>15</v>
      </c>
      <c r="AE24" s="77" t="s">
        <v>15</v>
      </c>
      <c r="AF24" s="77" t="s">
        <v>15</v>
      </c>
      <c r="AG24" s="77" t="s">
        <v>15</v>
      </c>
      <c r="AH24" s="77" t="s">
        <v>15</v>
      </c>
      <c r="AI24" s="77" t="s">
        <v>15</v>
      </c>
      <c r="AJ24" s="77" t="s">
        <v>15</v>
      </c>
      <c r="AK24" s="77" t="s">
        <v>15</v>
      </c>
      <c r="AL24" s="77" t="s">
        <v>15</v>
      </c>
      <c r="AM24" s="77" t="s">
        <v>15</v>
      </c>
      <c r="AN24" s="77" t="s">
        <v>15</v>
      </c>
      <c r="AO24" s="15" t="str">
        <f t="shared" si="3"/>
        <v>-</v>
      </c>
      <c r="AP24" s="77" t="s">
        <v>15</v>
      </c>
      <c r="AQ24" s="77" t="s">
        <v>15</v>
      </c>
      <c r="AR24" s="77" t="s">
        <v>15</v>
      </c>
      <c r="AS24" s="77" t="s">
        <v>15</v>
      </c>
      <c r="AT24" s="77" t="s">
        <v>15</v>
      </c>
      <c r="AU24" s="77" t="s">
        <v>15</v>
      </c>
      <c r="AV24" s="77" t="s">
        <v>15</v>
      </c>
      <c r="AW24" s="77" t="s">
        <v>15</v>
      </c>
      <c r="AX24" s="77" t="s">
        <v>15</v>
      </c>
      <c r="AY24" s="77" t="s">
        <v>15</v>
      </c>
      <c r="AZ24" s="77" t="s">
        <v>15</v>
      </c>
      <c r="BA24" s="77" t="s">
        <v>15</v>
      </c>
      <c r="BB24" s="15">
        <f t="shared" si="6"/>
        <v>89.8</v>
      </c>
      <c r="BC24" s="77" t="s">
        <v>15</v>
      </c>
      <c r="BD24" s="77" t="s">
        <v>15</v>
      </c>
      <c r="BE24" s="77" t="s">
        <v>15</v>
      </c>
      <c r="BF24" s="77" t="s">
        <v>15</v>
      </c>
      <c r="BG24" s="77" t="s">
        <v>15</v>
      </c>
      <c r="BH24" s="77" t="s">
        <v>15</v>
      </c>
      <c r="BI24" s="15">
        <v>119.6</v>
      </c>
      <c r="BJ24" s="15">
        <v>55.3</v>
      </c>
      <c r="BK24" s="15">
        <v>90.1</v>
      </c>
      <c r="BL24" s="15">
        <v>144.4</v>
      </c>
      <c r="BM24" s="15">
        <v>71.3</v>
      </c>
      <c r="BN24" s="15">
        <v>89.8</v>
      </c>
      <c r="BO24" s="15">
        <f t="shared" si="7"/>
        <v>138</v>
      </c>
      <c r="BP24" s="15">
        <v>82.2</v>
      </c>
      <c r="BQ24" s="15">
        <v>87.7</v>
      </c>
      <c r="BR24" s="15">
        <v>75.099999999999994</v>
      </c>
      <c r="BS24" s="15">
        <v>101</v>
      </c>
      <c r="BT24" s="15">
        <v>129.5</v>
      </c>
      <c r="BU24" s="15">
        <v>160.9</v>
      </c>
      <c r="BV24" s="15">
        <v>205.3</v>
      </c>
      <c r="BW24" s="15">
        <v>251.3</v>
      </c>
      <c r="BX24" s="15">
        <v>268.39999999999998</v>
      </c>
      <c r="BY24" s="15">
        <v>262</v>
      </c>
      <c r="BZ24" s="15">
        <v>154.4</v>
      </c>
      <c r="CA24" s="15">
        <v>138</v>
      </c>
    </row>
    <row r="25" spans="1:79" s="32" customFormat="1">
      <c r="A25" s="849" t="s">
        <v>3444</v>
      </c>
      <c r="B25" s="15" t="str">
        <f t="shared" si="0"/>
        <v>-</v>
      </c>
      <c r="C25" s="77" t="s">
        <v>15</v>
      </c>
      <c r="D25" s="77" t="s">
        <v>15</v>
      </c>
      <c r="E25" s="77" t="s">
        <v>15</v>
      </c>
      <c r="F25" s="77" t="s">
        <v>15</v>
      </c>
      <c r="G25" s="77" t="s">
        <v>15</v>
      </c>
      <c r="H25" s="77" t="s">
        <v>15</v>
      </c>
      <c r="I25" s="77" t="s">
        <v>15</v>
      </c>
      <c r="J25" s="77" t="s">
        <v>15</v>
      </c>
      <c r="K25" s="77" t="s">
        <v>15</v>
      </c>
      <c r="L25" s="77" t="s">
        <v>15</v>
      </c>
      <c r="M25" s="77" t="s">
        <v>15</v>
      </c>
      <c r="N25" s="77" t="s">
        <v>15</v>
      </c>
      <c r="O25" s="15" t="str">
        <f t="shared" si="1"/>
        <v>-</v>
      </c>
      <c r="P25" s="77" t="s">
        <v>15</v>
      </c>
      <c r="Q25" s="77" t="s">
        <v>15</v>
      </c>
      <c r="R25" s="77" t="s">
        <v>15</v>
      </c>
      <c r="S25" s="77" t="s">
        <v>15</v>
      </c>
      <c r="T25" s="77" t="s">
        <v>15</v>
      </c>
      <c r="U25" s="77" t="s">
        <v>15</v>
      </c>
      <c r="V25" s="77" t="s">
        <v>15</v>
      </c>
      <c r="W25" s="77" t="s">
        <v>15</v>
      </c>
      <c r="X25" s="77" t="s">
        <v>15</v>
      </c>
      <c r="Y25" s="77" t="s">
        <v>15</v>
      </c>
      <c r="Z25" s="77" t="s">
        <v>15</v>
      </c>
      <c r="AA25" s="77" t="s">
        <v>15</v>
      </c>
      <c r="AB25" s="15" t="str">
        <f t="shared" si="2"/>
        <v>-</v>
      </c>
      <c r="AC25" s="77" t="s">
        <v>15</v>
      </c>
      <c r="AD25" s="77" t="s">
        <v>15</v>
      </c>
      <c r="AE25" s="77" t="s">
        <v>15</v>
      </c>
      <c r="AF25" s="77" t="s">
        <v>15</v>
      </c>
      <c r="AG25" s="77" t="s">
        <v>15</v>
      </c>
      <c r="AH25" s="77" t="s">
        <v>15</v>
      </c>
      <c r="AI25" s="77" t="s">
        <v>15</v>
      </c>
      <c r="AJ25" s="77" t="s">
        <v>15</v>
      </c>
      <c r="AK25" s="77" t="s">
        <v>15</v>
      </c>
      <c r="AL25" s="77" t="s">
        <v>15</v>
      </c>
      <c r="AM25" s="77" t="s">
        <v>15</v>
      </c>
      <c r="AN25" s="77" t="s">
        <v>15</v>
      </c>
      <c r="AO25" s="15" t="str">
        <f t="shared" si="3"/>
        <v>-</v>
      </c>
      <c r="AP25" s="77" t="s">
        <v>15</v>
      </c>
      <c r="AQ25" s="77" t="s">
        <v>15</v>
      </c>
      <c r="AR25" s="77" t="s">
        <v>15</v>
      </c>
      <c r="AS25" s="77" t="s">
        <v>15</v>
      </c>
      <c r="AT25" s="77" t="s">
        <v>15</v>
      </c>
      <c r="AU25" s="77" t="s">
        <v>15</v>
      </c>
      <c r="AV25" s="77" t="s">
        <v>15</v>
      </c>
      <c r="AW25" s="77" t="s">
        <v>15</v>
      </c>
      <c r="AX25" s="77" t="s">
        <v>15</v>
      </c>
      <c r="AY25" s="77" t="s">
        <v>15</v>
      </c>
      <c r="AZ25" s="77" t="s">
        <v>15</v>
      </c>
      <c r="BA25" s="77" t="s">
        <v>15</v>
      </c>
      <c r="BB25" s="15" t="str">
        <f t="shared" si="6"/>
        <v>-</v>
      </c>
      <c r="BC25" s="77" t="s">
        <v>15</v>
      </c>
      <c r="BD25" s="77" t="s">
        <v>15</v>
      </c>
      <c r="BE25" s="77" t="s">
        <v>15</v>
      </c>
      <c r="BF25" s="77" t="s">
        <v>15</v>
      </c>
      <c r="BG25" s="77" t="s">
        <v>15</v>
      </c>
      <c r="BH25" s="77" t="s">
        <v>15</v>
      </c>
      <c r="BI25" s="77" t="s">
        <v>15</v>
      </c>
      <c r="BJ25" s="77" t="s">
        <v>15</v>
      </c>
      <c r="BK25" s="77" t="s">
        <v>15</v>
      </c>
      <c r="BL25" s="77" t="s">
        <v>15</v>
      </c>
      <c r="BM25" s="77" t="s">
        <v>15</v>
      </c>
      <c r="BN25" s="77" t="s">
        <v>15</v>
      </c>
      <c r="BO25" s="15" t="str">
        <f t="shared" si="7"/>
        <v>-</v>
      </c>
      <c r="BP25" s="77" t="s">
        <v>15</v>
      </c>
      <c r="BQ25" s="77" t="s">
        <v>15</v>
      </c>
      <c r="BR25" s="77" t="s">
        <v>15</v>
      </c>
      <c r="BS25" s="77" t="s">
        <v>15</v>
      </c>
      <c r="BT25" s="77" t="s">
        <v>15</v>
      </c>
      <c r="BU25" s="77" t="s">
        <v>15</v>
      </c>
      <c r="BV25" s="77" t="s">
        <v>15</v>
      </c>
      <c r="BW25" s="77" t="s">
        <v>15</v>
      </c>
      <c r="BX25" s="77" t="s">
        <v>15</v>
      </c>
      <c r="BY25" s="77" t="s">
        <v>15</v>
      </c>
      <c r="BZ25" s="77" t="s">
        <v>15</v>
      </c>
      <c r="CA25" s="77" t="s">
        <v>15</v>
      </c>
    </row>
    <row r="26" spans="1:79" s="32" customFormat="1">
      <c r="A26" s="849" t="s">
        <v>3445</v>
      </c>
      <c r="B26" s="15" t="str">
        <f t="shared" si="0"/>
        <v>-</v>
      </c>
      <c r="C26" s="77" t="s">
        <v>15</v>
      </c>
      <c r="D26" s="77" t="s">
        <v>15</v>
      </c>
      <c r="E26" s="77" t="s">
        <v>15</v>
      </c>
      <c r="F26" s="77" t="s">
        <v>15</v>
      </c>
      <c r="G26" s="77" t="s">
        <v>15</v>
      </c>
      <c r="H26" s="77" t="s">
        <v>15</v>
      </c>
      <c r="I26" s="77" t="s">
        <v>15</v>
      </c>
      <c r="J26" s="77" t="s">
        <v>15</v>
      </c>
      <c r="K26" s="77" t="s">
        <v>15</v>
      </c>
      <c r="L26" s="77" t="s">
        <v>15</v>
      </c>
      <c r="M26" s="77" t="s">
        <v>15</v>
      </c>
      <c r="N26" s="77" t="s">
        <v>15</v>
      </c>
      <c r="O26" s="15" t="str">
        <f t="shared" si="1"/>
        <v>-</v>
      </c>
      <c r="P26" s="77" t="s">
        <v>15</v>
      </c>
      <c r="Q26" s="77" t="s">
        <v>15</v>
      </c>
      <c r="R26" s="77" t="s">
        <v>15</v>
      </c>
      <c r="S26" s="77" t="s">
        <v>15</v>
      </c>
      <c r="T26" s="77" t="s">
        <v>15</v>
      </c>
      <c r="U26" s="77" t="s">
        <v>15</v>
      </c>
      <c r="V26" s="77" t="s">
        <v>15</v>
      </c>
      <c r="W26" s="77" t="s">
        <v>15</v>
      </c>
      <c r="X26" s="77" t="s">
        <v>15</v>
      </c>
      <c r="Y26" s="77" t="s">
        <v>15</v>
      </c>
      <c r="Z26" s="77" t="s">
        <v>15</v>
      </c>
      <c r="AA26" s="77" t="s">
        <v>15</v>
      </c>
      <c r="AB26" s="15" t="str">
        <f t="shared" si="2"/>
        <v>-</v>
      </c>
      <c r="AC26" s="77" t="s">
        <v>15</v>
      </c>
      <c r="AD26" s="77" t="s">
        <v>15</v>
      </c>
      <c r="AE26" s="77" t="s">
        <v>15</v>
      </c>
      <c r="AF26" s="77" t="s">
        <v>15</v>
      </c>
      <c r="AG26" s="77" t="s">
        <v>15</v>
      </c>
      <c r="AH26" s="77" t="s">
        <v>15</v>
      </c>
      <c r="AI26" s="77" t="s">
        <v>15</v>
      </c>
      <c r="AJ26" s="77" t="s">
        <v>15</v>
      </c>
      <c r="AK26" s="77" t="s">
        <v>15</v>
      </c>
      <c r="AL26" s="77" t="s">
        <v>15</v>
      </c>
      <c r="AM26" s="77" t="s">
        <v>15</v>
      </c>
      <c r="AN26" s="77" t="s">
        <v>15</v>
      </c>
      <c r="AO26" s="15" t="str">
        <f t="shared" si="3"/>
        <v>-</v>
      </c>
      <c r="AP26" s="77" t="s">
        <v>15</v>
      </c>
      <c r="AQ26" s="77" t="s">
        <v>15</v>
      </c>
      <c r="AR26" s="77" t="s">
        <v>15</v>
      </c>
      <c r="AS26" s="77" t="s">
        <v>15</v>
      </c>
      <c r="AT26" s="77" t="s">
        <v>15</v>
      </c>
      <c r="AU26" s="77" t="s">
        <v>15</v>
      </c>
      <c r="AV26" s="77" t="s">
        <v>15</v>
      </c>
      <c r="AW26" s="77" t="s">
        <v>15</v>
      </c>
      <c r="AX26" s="77" t="s">
        <v>15</v>
      </c>
      <c r="AY26" s="77" t="s">
        <v>15</v>
      </c>
      <c r="AZ26" s="77" t="s">
        <v>15</v>
      </c>
      <c r="BA26" s="77" t="s">
        <v>15</v>
      </c>
      <c r="BB26" s="15" t="str">
        <f t="shared" si="6"/>
        <v>-</v>
      </c>
      <c r="BC26" s="77" t="s">
        <v>15</v>
      </c>
      <c r="BD26" s="77" t="s">
        <v>15</v>
      </c>
      <c r="BE26" s="77" t="s">
        <v>15</v>
      </c>
      <c r="BF26" s="77" t="s">
        <v>15</v>
      </c>
      <c r="BG26" s="77" t="s">
        <v>15</v>
      </c>
      <c r="BH26" s="77" t="s">
        <v>15</v>
      </c>
      <c r="BI26" s="77" t="s">
        <v>15</v>
      </c>
      <c r="BJ26" s="77" t="s">
        <v>15</v>
      </c>
      <c r="BK26" s="77" t="s">
        <v>15</v>
      </c>
      <c r="BL26" s="77" t="s">
        <v>15</v>
      </c>
      <c r="BM26" s="77" t="s">
        <v>15</v>
      </c>
      <c r="BN26" s="77" t="s">
        <v>15</v>
      </c>
      <c r="BO26" s="15" t="str">
        <f t="shared" si="7"/>
        <v>-</v>
      </c>
      <c r="BP26" s="77" t="s">
        <v>15</v>
      </c>
      <c r="BQ26" s="77" t="s">
        <v>15</v>
      </c>
      <c r="BR26" s="77" t="s">
        <v>15</v>
      </c>
      <c r="BS26" s="77" t="s">
        <v>15</v>
      </c>
      <c r="BT26" s="77" t="s">
        <v>15</v>
      </c>
      <c r="BU26" s="77" t="s">
        <v>15</v>
      </c>
      <c r="BV26" s="77" t="s">
        <v>15</v>
      </c>
      <c r="BW26" s="77" t="s">
        <v>15</v>
      </c>
      <c r="BX26" s="77" t="s">
        <v>15</v>
      </c>
      <c r="BY26" s="77" t="s">
        <v>15</v>
      </c>
      <c r="BZ26" s="77" t="s">
        <v>15</v>
      </c>
      <c r="CA26" s="77" t="s">
        <v>15</v>
      </c>
    </row>
    <row r="27" spans="1:79" s="32" customFormat="1">
      <c r="A27" s="849" t="s">
        <v>3446</v>
      </c>
      <c r="B27" s="15" t="str">
        <f t="shared" si="0"/>
        <v>-</v>
      </c>
      <c r="C27" s="77" t="s">
        <v>15</v>
      </c>
      <c r="D27" s="77" t="s">
        <v>15</v>
      </c>
      <c r="E27" s="77" t="s">
        <v>15</v>
      </c>
      <c r="F27" s="77" t="s">
        <v>15</v>
      </c>
      <c r="G27" s="77" t="s">
        <v>15</v>
      </c>
      <c r="H27" s="77" t="s">
        <v>15</v>
      </c>
      <c r="I27" s="77" t="s">
        <v>15</v>
      </c>
      <c r="J27" s="77" t="s">
        <v>15</v>
      </c>
      <c r="K27" s="77" t="s">
        <v>15</v>
      </c>
      <c r="L27" s="77" t="s">
        <v>15</v>
      </c>
      <c r="M27" s="77" t="s">
        <v>15</v>
      </c>
      <c r="N27" s="77" t="s">
        <v>15</v>
      </c>
      <c r="O27" s="15" t="str">
        <f t="shared" si="1"/>
        <v>-</v>
      </c>
      <c r="P27" s="77" t="s">
        <v>15</v>
      </c>
      <c r="Q27" s="77" t="s">
        <v>15</v>
      </c>
      <c r="R27" s="77" t="s">
        <v>15</v>
      </c>
      <c r="S27" s="77" t="s">
        <v>15</v>
      </c>
      <c r="T27" s="77" t="s">
        <v>15</v>
      </c>
      <c r="U27" s="77" t="s">
        <v>15</v>
      </c>
      <c r="V27" s="77" t="s">
        <v>15</v>
      </c>
      <c r="W27" s="77" t="s">
        <v>15</v>
      </c>
      <c r="X27" s="77" t="s">
        <v>15</v>
      </c>
      <c r="Y27" s="77" t="s">
        <v>15</v>
      </c>
      <c r="Z27" s="77" t="s">
        <v>15</v>
      </c>
      <c r="AA27" s="77" t="s">
        <v>15</v>
      </c>
      <c r="AB27" s="15" t="str">
        <f t="shared" si="2"/>
        <v>-</v>
      </c>
      <c r="AC27" s="77" t="s">
        <v>15</v>
      </c>
      <c r="AD27" s="77" t="s">
        <v>15</v>
      </c>
      <c r="AE27" s="77" t="s">
        <v>15</v>
      </c>
      <c r="AF27" s="77" t="s">
        <v>15</v>
      </c>
      <c r="AG27" s="77" t="s">
        <v>15</v>
      </c>
      <c r="AH27" s="77" t="s">
        <v>15</v>
      </c>
      <c r="AI27" s="77" t="s">
        <v>15</v>
      </c>
      <c r="AJ27" s="77" t="s">
        <v>15</v>
      </c>
      <c r="AK27" s="77" t="s">
        <v>15</v>
      </c>
      <c r="AL27" s="77" t="s">
        <v>15</v>
      </c>
      <c r="AM27" s="77" t="s">
        <v>15</v>
      </c>
      <c r="AN27" s="77" t="s">
        <v>15</v>
      </c>
      <c r="AO27" s="15" t="str">
        <f t="shared" si="3"/>
        <v>-</v>
      </c>
      <c r="AP27" s="77" t="s">
        <v>15</v>
      </c>
      <c r="AQ27" s="77" t="s">
        <v>15</v>
      </c>
      <c r="AR27" s="77" t="s">
        <v>15</v>
      </c>
      <c r="AS27" s="77" t="s">
        <v>15</v>
      </c>
      <c r="AT27" s="77" t="s">
        <v>15</v>
      </c>
      <c r="AU27" s="77" t="s">
        <v>15</v>
      </c>
      <c r="AV27" s="77" t="s">
        <v>15</v>
      </c>
      <c r="AW27" s="77" t="s">
        <v>15</v>
      </c>
      <c r="AX27" s="77" t="s">
        <v>15</v>
      </c>
      <c r="AY27" s="77" t="s">
        <v>15</v>
      </c>
      <c r="AZ27" s="77" t="s">
        <v>15</v>
      </c>
      <c r="BA27" s="77" t="s">
        <v>15</v>
      </c>
      <c r="BB27" s="15">
        <f t="shared" si="6"/>
        <v>89.8</v>
      </c>
      <c r="BC27" s="77" t="s">
        <v>15</v>
      </c>
      <c r="BD27" s="77" t="s">
        <v>15</v>
      </c>
      <c r="BE27" s="77" t="s">
        <v>15</v>
      </c>
      <c r="BF27" s="77" t="s">
        <v>15</v>
      </c>
      <c r="BG27" s="77" t="s">
        <v>15</v>
      </c>
      <c r="BH27" s="77" t="s">
        <v>15</v>
      </c>
      <c r="BI27" s="15">
        <v>119</v>
      </c>
      <c r="BJ27" s="15">
        <v>55.3</v>
      </c>
      <c r="BK27" s="15">
        <v>90.1</v>
      </c>
      <c r="BL27" s="15">
        <v>144.4</v>
      </c>
      <c r="BM27" s="15">
        <v>71.3</v>
      </c>
      <c r="BN27" s="15">
        <v>89.8</v>
      </c>
      <c r="BO27" s="15">
        <f t="shared" si="7"/>
        <v>138</v>
      </c>
      <c r="BP27" s="15">
        <v>82.2</v>
      </c>
      <c r="BQ27" s="15">
        <v>87.7</v>
      </c>
      <c r="BR27" s="15">
        <v>75.099999999999994</v>
      </c>
      <c r="BS27" s="15">
        <v>101</v>
      </c>
      <c r="BT27" s="15">
        <v>129.5</v>
      </c>
      <c r="BU27" s="15">
        <v>160.9</v>
      </c>
      <c r="BV27" s="15">
        <v>205.3</v>
      </c>
      <c r="BW27" s="15">
        <v>251.3</v>
      </c>
      <c r="BX27" s="15">
        <v>268.39999999999998</v>
      </c>
      <c r="BY27" s="15">
        <v>262</v>
      </c>
      <c r="BZ27" s="15">
        <v>154.4</v>
      </c>
      <c r="CA27" s="15">
        <v>138</v>
      </c>
    </row>
    <row r="28" spans="1:79" s="32" customFormat="1">
      <c r="A28" s="853" t="s">
        <v>3447</v>
      </c>
      <c r="B28" s="77" t="str">
        <f t="shared" si="0"/>
        <v>-</v>
      </c>
      <c r="C28" s="77" t="s">
        <v>15</v>
      </c>
      <c r="D28" s="77" t="s">
        <v>15</v>
      </c>
      <c r="E28" s="77" t="s">
        <v>15</v>
      </c>
      <c r="F28" s="77" t="s">
        <v>15</v>
      </c>
      <c r="G28" s="77" t="s">
        <v>15</v>
      </c>
      <c r="H28" s="77" t="s">
        <v>15</v>
      </c>
      <c r="I28" s="77" t="s">
        <v>15</v>
      </c>
      <c r="J28" s="77" t="s">
        <v>15</v>
      </c>
      <c r="K28" s="77" t="s">
        <v>15</v>
      </c>
      <c r="L28" s="77" t="s">
        <v>15</v>
      </c>
      <c r="M28" s="77" t="s">
        <v>15</v>
      </c>
      <c r="N28" s="77" t="s">
        <v>15</v>
      </c>
      <c r="O28" s="77" t="str">
        <f t="shared" si="1"/>
        <v>-</v>
      </c>
      <c r="P28" s="77" t="s">
        <v>15</v>
      </c>
      <c r="Q28" s="77" t="s">
        <v>15</v>
      </c>
      <c r="R28" s="77" t="s">
        <v>15</v>
      </c>
      <c r="S28" s="77" t="s">
        <v>15</v>
      </c>
      <c r="T28" s="77" t="s">
        <v>15</v>
      </c>
      <c r="U28" s="77" t="s">
        <v>15</v>
      </c>
      <c r="V28" s="77" t="s">
        <v>15</v>
      </c>
      <c r="W28" s="77" t="s">
        <v>15</v>
      </c>
      <c r="X28" s="77" t="s">
        <v>15</v>
      </c>
      <c r="Y28" s="77" t="s">
        <v>15</v>
      </c>
      <c r="Z28" s="77" t="s">
        <v>15</v>
      </c>
      <c r="AA28" s="77" t="s">
        <v>15</v>
      </c>
      <c r="AB28" s="77" t="str">
        <f t="shared" si="2"/>
        <v>-</v>
      </c>
      <c r="AC28" s="77" t="s">
        <v>15</v>
      </c>
      <c r="AD28" s="77" t="s">
        <v>15</v>
      </c>
      <c r="AE28" s="77" t="s">
        <v>15</v>
      </c>
      <c r="AF28" s="77" t="s">
        <v>15</v>
      </c>
      <c r="AG28" s="77" t="s">
        <v>15</v>
      </c>
      <c r="AH28" s="77" t="s">
        <v>15</v>
      </c>
      <c r="AI28" s="77" t="s">
        <v>15</v>
      </c>
      <c r="AJ28" s="77" t="s">
        <v>15</v>
      </c>
      <c r="AK28" s="77" t="s">
        <v>15</v>
      </c>
      <c r="AL28" s="77" t="s">
        <v>15</v>
      </c>
      <c r="AM28" s="77" t="s">
        <v>15</v>
      </c>
      <c r="AN28" s="77" t="s">
        <v>15</v>
      </c>
      <c r="AO28" s="77" t="str">
        <f t="shared" si="3"/>
        <v>-</v>
      </c>
      <c r="AP28" s="77" t="s">
        <v>15</v>
      </c>
      <c r="AQ28" s="77" t="s">
        <v>15</v>
      </c>
      <c r="AR28" s="77" t="s">
        <v>15</v>
      </c>
      <c r="AS28" s="77" t="s">
        <v>15</v>
      </c>
      <c r="AT28" s="77" t="s">
        <v>15</v>
      </c>
      <c r="AU28" s="77" t="s">
        <v>15</v>
      </c>
      <c r="AV28" s="77" t="s">
        <v>15</v>
      </c>
      <c r="AW28" s="77" t="s">
        <v>15</v>
      </c>
      <c r="AX28" s="77" t="s">
        <v>15</v>
      </c>
      <c r="AY28" s="77" t="s">
        <v>15</v>
      </c>
      <c r="AZ28" s="77" t="s">
        <v>15</v>
      </c>
      <c r="BA28" s="77" t="s">
        <v>15</v>
      </c>
      <c r="BB28" s="77">
        <f t="shared" si="6"/>
        <v>1</v>
      </c>
      <c r="BC28" s="77" t="s">
        <v>15</v>
      </c>
      <c r="BD28" s="77" t="s">
        <v>15</v>
      </c>
      <c r="BE28" s="77" t="s">
        <v>15</v>
      </c>
      <c r="BF28" s="77" t="s">
        <v>15</v>
      </c>
      <c r="BG28" s="77" t="s">
        <v>15</v>
      </c>
      <c r="BH28" s="77" t="s">
        <v>15</v>
      </c>
      <c r="BI28" s="77">
        <v>4.7</v>
      </c>
      <c r="BJ28" s="77">
        <v>2.7</v>
      </c>
      <c r="BK28" s="77">
        <v>2.7</v>
      </c>
      <c r="BL28" s="77">
        <v>2.2000000000000002</v>
      </c>
      <c r="BM28" s="77">
        <v>1.4</v>
      </c>
      <c r="BN28" s="77">
        <v>1</v>
      </c>
      <c r="BO28" s="77">
        <f t="shared" si="7"/>
        <v>18.5</v>
      </c>
      <c r="BP28" s="77">
        <v>1.8</v>
      </c>
      <c r="BQ28" s="77">
        <v>4.0999999999999996</v>
      </c>
      <c r="BR28" s="77">
        <v>2.2999999999999998</v>
      </c>
      <c r="BS28" s="77">
        <v>2.2999999999999998</v>
      </c>
      <c r="BT28" s="77">
        <v>2.2999999999999998</v>
      </c>
      <c r="BU28" s="77">
        <v>1.5</v>
      </c>
      <c r="BV28" s="77">
        <v>4</v>
      </c>
      <c r="BW28" s="77">
        <v>4</v>
      </c>
      <c r="BX28" s="77">
        <v>3</v>
      </c>
      <c r="BY28" s="77">
        <v>4.5</v>
      </c>
      <c r="BZ28" s="77">
        <v>11.5</v>
      </c>
      <c r="CA28" s="77">
        <v>18.5</v>
      </c>
    </row>
    <row r="29" spans="1:79" s="32" customFormat="1">
      <c r="A29" s="848" t="s">
        <v>3448</v>
      </c>
      <c r="B29" s="15" t="str">
        <f t="shared" si="0"/>
        <v>-</v>
      </c>
      <c r="C29" s="77" t="s">
        <v>15</v>
      </c>
      <c r="D29" s="77" t="s">
        <v>15</v>
      </c>
      <c r="E29" s="77" t="s">
        <v>15</v>
      </c>
      <c r="F29" s="77" t="s">
        <v>15</v>
      </c>
      <c r="G29" s="77" t="s">
        <v>15</v>
      </c>
      <c r="H29" s="77" t="s">
        <v>15</v>
      </c>
      <c r="I29" s="77" t="s">
        <v>15</v>
      </c>
      <c r="J29" s="77" t="s">
        <v>15</v>
      </c>
      <c r="K29" s="77" t="s">
        <v>15</v>
      </c>
      <c r="L29" s="77" t="s">
        <v>15</v>
      </c>
      <c r="M29" s="77" t="s">
        <v>15</v>
      </c>
      <c r="N29" s="77" t="s">
        <v>15</v>
      </c>
      <c r="O29" s="15" t="str">
        <f t="shared" si="1"/>
        <v>-</v>
      </c>
      <c r="P29" s="77" t="s">
        <v>15</v>
      </c>
      <c r="Q29" s="77" t="s">
        <v>15</v>
      </c>
      <c r="R29" s="77" t="s">
        <v>15</v>
      </c>
      <c r="S29" s="77" t="s">
        <v>15</v>
      </c>
      <c r="T29" s="77" t="s">
        <v>15</v>
      </c>
      <c r="U29" s="77" t="s">
        <v>15</v>
      </c>
      <c r="V29" s="77" t="s">
        <v>15</v>
      </c>
      <c r="W29" s="77" t="s">
        <v>15</v>
      </c>
      <c r="X29" s="77" t="s">
        <v>15</v>
      </c>
      <c r="Y29" s="77" t="s">
        <v>15</v>
      </c>
      <c r="Z29" s="77" t="s">
        <v>15</v>
      </c>
      <c r="AA29" s="77" t="s">
        <v>15</v>
      </c>
      <c r="AB29" s="15" t="str">
        <f t="shared" si="2"/>
        <v>-</v>
      </c>
      <c r="AC29" s="77" t="s">
        <v>15</v>
      </c>
      <c r="AD29" s="77" t="s">
        <v>15</v>
      </c>
      <c r="AE29" s="77" t="s">
        <v>15</v>
      </c>
      <c r="AF29" s="77" t="s">
        <v>15</v>
      </c>
      <c r="AG29" s="77" t="s">
        <v>15</v>
      </c>
      <c r="AH29" s="77" t="s">
        <v>15</v>
      </c>
      <c r="AI29" s="77" t="s">
        <v>15</v>
      </c>
      <c r="AJ29" s="77" t="s">
        <v>15</v>
      </c>
      <c r="AK29" s="77" t="s">
        <v>15</v>
      </c>
      <c r="AL29" s="77" t="s">
        <v>15</v>
      </c>
      <c r="AM29" s="77" t="s">
        <v>15</v>
      </c>
      <c r="AN29" s="77" t="s">
        <v>15</v>
      </c>
      <c r="AO29" s="15" t="str">
        <f t="shared" si="3"/>
        <v>-</v>
      </c>
      <c r="AP29" s="77" t="s">
        <v>15</v>
      </c>
      <c r="AQ29" s="77" t="s">
        <v>15</v>
      </c>
      <c r="AR29" s="77" t="s">
        <v>15</v>
      </c>
      <c r="AS29" s="77" t="s">
        <v>15</v>
      </c>
      <c r="AT29" s="77" t="s">
        <v>15</v>
      </c>
      <c r="AU29" s="77" t="s">
        <v>15</v>
      </c>
      <c r="AV29" s="77" t="s">
        <v>15</v>
      </c>
      <c r="AW29" s="77" t="s">
        <v>15</v>
      </c>
      <c r="AX29" s="77" t="s">
        <v>15</v>
      </c>
      <c r="AY29" s="77" t="s">
        <v>15</v>
      </c>
      <c r="AZ29" s="77" t="s">
        <v>15</v>
      </c>
      <c r="BA29" s="77" t="s">
        <v>15</v>
      </c>
      <c r="BB29" s="15" t="str">
        <f t="shared" si="6"/>
        <v>-</v>
      </c>
      <c r="BC29" s="77" t="s">
        <v>15</v>
      </c>
      <c r="BD29" s="77" t="s">
        <v>15</v>
      </c>
      <c r="BE29" s="77" t="s">
        <v>15</v>
      </c>
      <c r="BF29" s="77" t="s">
        <v>15</v>
      </c>
      <c r="BG29" s="77" t="s">
        <v>15</v>
      </c>
      <c r="BH29" s="77" t="s">
        <v>15</v>
      </c>
      <c r="BI29" s="77" t="s">
        <v>15</v>
      </c>
      <c r="BJ29" s="77" t="s">
        <v>15</v>
      </c>
      <c r="BK29" s="77" t="s">
        <v>15</v>
      </c>
      <c r="BL29" s="77" t="s">
        <v>15</v>
      </c>
      <c r="BM29" s="77" t="s">
        <v>15</v>
      </c>
      <c r="BN29" s="77" t="s">
        <v>15</v>
      </c>
      <c r="BO29" s="15" t="str">
        <f t="shared" si="7"/>
        <v>-</v>
      </c>
      <c r="BP29" s="77" t="s">
        <v>15</v>
      </c>
      <c r="BQ29" s="77" t="s">
        <v>15</v>
      </c>
      <c r="BR29" s="77" t="s">
        <v>15</v>
      </c>
      <c r="BS29" s="77" t="s">
        <v>15</v>
      </c>
      <c r="BT29" s="77" t="s">
        <v>15</v>
      </c>
      <c r="BU29" s="77" t="s">
        <v>15</v>
      </c>
      <c r="BV29" s="77" t="s">
        <v>15</v>
      </c>
      <c r="BW29" s="77" t="s">
        <v>15</v>
      </c>
      <c r="BX29" s="77" t="s">
        <v>15</v>
      </c>
      <c r="BY29" s="77" t="s">
        <v>15</v>
      </c>
      <c r="BZ29" s="77" t="s">
        <v>15</v>
      </c>
      <c r="CA29" s="77" t="s">
        <v>15</v>
      </c>
    </row>
    <row r="30" spans="1:79" s="32" customFormat="1">
      <c r="A30" s="848" t="s">
        <v>3449</v>
      </c>
      <c r="B30" s="15" t="str">
        <f t="shared" si="0"/>
        <v>-</v>
      </c>
      <c r="C30" s="77" t="s">
        <v>15</v>
      </c>
      <c r="D30" s="77" t="s">
        <v>15</v>
      </c>
      <c r="E30" s="77" t="s">
        <v>15</v>
      </c>
      <c r="F30" s="77" t="s">
        <v>15</v>
      </c>
      <c r="G30" s="77" t="s">
        <v>15</v>
      </c>
      <c r="H30" s="77" t="s">
        <v>15</v>
      </c>
      <c r="I30" s="77" t="s">
        <v>15</v>
      </c>
      <c r="J30" s="77" t="s">
        <v>15</v>
      </c>
      <c r="K30" s="77" t="s">
        <v>15</v>
      </c>
      <c r="L30" s="77" t="s">
        <v>15</v>
      </c>
      <c r="M30" s="77" t="s">
        <v>15</v>
      </c>
      <c r="N30" s="77" t="s">
        <v>15</v>
      </c>
      <c r="O30" s="15" t="str">
        <f t="shared" si="1"/>
        <v>-</v>
      </c>
      <c r="P30" s="77" t="s">
        <v>15</v>
      </c>
      <c r="Q30" s="77" t="s">
        <v>15</v>
      </c>
      <c r="R30" s="77" t="s">
        <v>15</v>
      </c>
      <c r="S30" s="77" t="s">
        <v>15</v>
      </c>
      <c r="T30" s="77" t="s">
        <v>15</v>
      </c>
      <c r="U30" s="77" t="s">
        <v>15</v>
      </c>
      <c r="V30" s="77" t="s">
        <v>15</v>
      </c>
      <c r="W30" s="77" t="s">
        <v>15</v>
      </c>
      <c r="X30" s="77" t="s">
        <v>15</v>
      </c>
      <c r="Y30" s="77" t="s">
        <v>15</v>
      </c>
      <c r="Z30" s="77" t="s">
        <v>15</v>
      </c>
      <c r="AA30" s="77" t="s">
        <v>15</v>
      </c>
      <c r="AB30" s="15" t="str">
        <f t="shared" si="2"/>
        <v>-</v>
      </c>
      <c r="AC30" s="77" t="s">
        <v>15</v>
      </c>
      <c r="AD30" s="77" t="s">
        <v>15</v>
      </c>
      <c r="AE30" s="77" t="s">
        <v>15</v>
      </c>
      <c r="AF30" s="77" t="s">
        <v>15</v>
      </c>
      <c r="AG30" s="77" t="s">
        <v>15</v>
      </c>
      <c r="AH30" s="77" t="s">
        <v>15</v>
      </c>
      <c r="AI30" s="77" t="s">
        <v>15</v>
      </c>
      <c r="AJ30" s="77" t="s">
        <v>15</v>
      </c>
      <c r="AK30" s="77" t="s">
        <v>15</v>
      </c>
      <c r="AL30" s="77" t="s">
        <v>15</v>
      </c>
      <c r="AM30" s="77" t="s">
        <v>15</v>
      </c>
      <c r="AN30" s="77" t="s">
        <v>15</v>
      </c>
      <c r="AO30" s="15" t="str">
        <f t="shared" si="3"/>
        <v>-</v>
      </c>
      <c r="AP30" s="77" t="s">
        <v>15</v>
      </c>
      <c r="AQ30" s="77" t="s">
        <v>15</v>
      </c>
      <c r="AR30" s="77" t="s">
        <v>15</v>
      </c>
      <c r="AS30" s="77" t="s">
        <v>15</v>
      </c>
      <c r="AT30" s="77" t="s">
        <v>15</v>
      </c>
      <c r="AU30" s="77" t="s">
        <v>15</v>
      </c>
      <c r="AV30" s="77" t="s">
        <v>15</v>
      </c>
      <c r="AW30" s="77" t="s">
        <v>15</v>
      </c>
      <c r="AX30" s="77" t="s">
        <v>15</v>
      </c>
      <c r="AY30" s="77" t="s">
        <v>15</v>
      </c>
      <c r="AZ30" s="77" t="s">
        <v>15</v>
      </c>
      <c r="BA30" s="77" t="s">
        <v>15</v>
      </c>
      <c r="BB30" s="15" t="str">
        <f t="shared" si="6"/>
        <v>-</v>
      </c>
      <c r="BC30" s="77" t="s">
        <v>15</v>
      </c>
      <c r="BD30" s="77" t="s">
        <v>15</v>
      </c>
      <c r="BE30" s="77" t="s">
        <v>15</v>
      </c>
      <c r="BF30" s="77" t="s">
        <v>15</v>
      </c>
      <c r="BG30" s="77" t="s">
        <v>15</v>
      </c>
      <c r="BH30" s="77" t="s">
        <v>15</v>
      </c>
      <c r="BI30" s="77" t="s">
        <v>15</v>
      </c>
      <c r="BJ30" s="77" t="s">
        <v>15</v>
      </c>
      <c r="BK30" s="77" t="s">
        <v>15</v>
      </c>
      <c r="BL30" s="77" t="s">
        <v>15</v>
      </c>
      <c r="BM30" s="77" t="s">
        <v>15</v>
      </c>
      <c r="BN30" s="77" t="s">
        <v>15</v>
      </c>
      <c r="BO30" s="15" t="str">
        <f t="shared" si="7"/>
        <v>-</v>
      </c>
      <c r="BP30" s="77" t="s">
        <v>15</v>
      </c>
      <c r="BQ30" s="77" t="s">
        <v>15</v>
      </c>
      <c r="BR30" s="77" t="s">
        <v>15</v>
      </c>
      <c r="BS30" s="77" t="s">
        <v>15</v>
      </c>
      <c r="BT30" s="77" t="s">
        <v>15</v>
      </c>
      <c r="BU30" s="77" t="s">
        <v>15</v>
      </c>
      <c r="BV30" s="77" t="s">
        <v>15</v>
      </c>
      <c r="BW30" s="77" t="s">
        <v>15</v>
      </c>
      <c r="BX30" s="77" t="s">
        <v>15</v>
      </c>
      <c r="BY30" s="77" t="s">
        <v>15</v>
      </c>
      <c r="BZ30" s="77" t="s">
        <v>15</v>
      </c>
      <c r="CA30" s="77" t="s">
        <v>15</v>
      </c>
    </row>
    <row r="31" spans="1:79" s="32" customFormat="1">
      <c r="A31" s="848" t="s">
        <v>3450</v>
      </c>
      <c r="B31" s="15" t="str">
        <f t="shared" si="0"/>
        <v>-</v>
      </c>
      <c r="C31" s="77" t="s">
        <v>15</v>
      </c>
      <c r="D31" s="77" t="s">
        <v>15</v>
      </c>
      <c r="E31" s="77" t="s">
        <v>15</v>
      </c>
      <c r="F31" s="77" t="s">
        <v>15</v>
      </c>
      <c r="G31" s="77" t="s">
        <v>15</v>
      </c>
      <c r="H31" s="77" t="s">
        <v>15</v>
      </c>
      <c r="I31" s="77" t="s">
        <v>15</v>
      </c>
      <c r="J31" s="77" t="s">
        <v>15</v>
      </c>
      <c r="K31" s="77" t="s">
        <v>15</v>
      </c>
      <c r="L31" s="77" t="s">
        <v>15</v>
      </c>
      <c r="M31" s="77" t="s">
        <v>15</v>
      </c>
      <c r="N31" s="77" t="s">
        <v>15</v>
      </c>
      <c r="O31" s="15" t="str">
        <f t="shared" si="1"/>
        <v>-</v>
      </c>
      <c r="P31" s="77" t="s">
        <v>15</v>
      </c>
      <c r="Q31" s="77" t="s">
        <v>15</v>
      </c>
      <c r="R31" s="77" t="s">
        <v>15</v>
      </c>
      <c r="S31" s="77" t="s">
        <v>15</v>
      </c>
      <c r="T31" s="77" t="s">
        <v>15</v>
      </c>
      <c r="U31" s="77" t="s">
        <v>15</v>
      </c>
      <c r="V31" s="77" t="s">
        <v>15</v>
      </c>
      <c r="W31" s="77" t="s">
        <v>15</v>
      </c>
      <c r="X31" s="77" t="s">
        <v>15</v>
      </c>
      <c r="Y31" s="77" t="s">
        <v>15</v>
      </c>
      <c r="Z31" s="77" t="s">
        <v>15</v>
      </c>
      <c r="AA31" s="77" t="s">
        <v>15</v>
      </c>
      <c r="AB31" s="15" t="str">
        <f t="shared" si="2"/>
        <v>-</v>
      </c>
      <c r="AC31" s="77" t="s">
        <v>15</v>
      </c>
      <c r="AD31" s="77" t="s">
        <v>15</v>
      </c>
      <c r="AE31" s="77" t="s">
        <v>15</v>
      </c>
      <c r="AF31" s="77" t="s">
        <v>15</v>
      </c>
      <c r="AG31" s="77" t="s">
        <v>15</v>
      </c>
      <c r="AH31" s="77" t="s">
        <v>15</v>
      </c>
      <c r="AI31" s="77" t="s">
        <v>15</v>
      </c>
      <c r="AJ31" s="77" t="s">
        <v>15</v>
      </c>
      <c r="AK31" s="77" t="s">
        <v>15</v>
      </c>
      <c r="AL31" s="77" t="s">
        <v>15</v>
      </c>
      <c r="AM31" s="77" t="s">
        <v>15</v>
      </c>
      <c r="AN31" s="77" t="s">
        <v>15</v>
      </c>
      <c r="AO31" s="15" t="str">
        <f t="shared" si="3"/>
        <v>-</v>
      </c>
      <c r="AP31" s="77" t="s">
        <v>15</v>
      </c>
      <c r="AQ31" s="77" t="s">
        <v>15</v>
      </c>
      <c r="AR31" s="77" t="s">
        <v>15</v>
      </c>
      <c r="AS31" s="77" t="s">
        <v>15</v>
      </c>
      <c r="AT31" s="77" t="s">
        <v>15</v>
      </c>
      <c r="AU31" s="77" t="s">
        <v>15</v>
      </c>
      <c r="AV31" s="77" t="s">
        <v>15</v>
      </c>
      <c r="AW31" s="77" t="s">
        <v>15</v>
      </c>
      <c r="AX31" s="77" t="s">
        <v>15</v>
      </c>
      <c r="AY31" s="77" t="s">
        <v>15</v>
      </c>
      <c r="AZ31" s="77" t="s">
        <v>15</v>
      </c>
      <c r="BA31" s="77" t="s">
        <v>15</v>
      </c>
      <c r="BB31" s="15" t="str">
        <f t="shared" si="6"/>
        <v>-</v>
      </c>
      <c r="BC31" s="77" t="s">
        <v>15</v>
      </c>
      <c r="BD31" s="77" t="s">
        <v>15</v>
      </c>
      <c r="BE31" s="77" t="s">
        <v>15</v>
      </c>
      <c r="BF31" s="77" t="s">
        <v>15</v>
      </c>
      <c r="BG31" s="77" t="s">
        <v>15</v>
      </c>
      <c r="BH31" s="77" t="s">
        <v>15</v>
      </c>
      <c r="BI31" s="77" t="s">
        <v>15</v>
      </c>
      <c r="BJ31" s="77" t="s">
        <v>15</v>
      </c>
      <c r="BK31" s="77" t="s">
        <v>15</v>
      </c>
      <c r="BL31" s="77" t="s">
        <v>15</v>
      </c>
      <c r="BM31" s="77" t="s">
        <v>15</v>
      </c>
      <c r="BN31" s="77" t="s">
        <v>15</v>
      </c>
      <c r="BO31" s="15" t="str">
        <f t="shared" si="7"/>
        <v>-</v>
      </c>
      <c r="BP31" s="77" t="s">
        <v>15</v>
      </c>
      <c r="BQ31" s="77" t="s">
        <v>15</v>
      </c>
      <c r="BR31" s="77" t="s">
        <v>15</v>
      </c>
      <c r="BS31" s="77" t="s">
        <v>15</v>
      </c>
      <c r="BT31" s="77" t="s">
        <v>15</v>
      </c>
      <c r="BU31" s="77" t="s">
        <v>15</v>
      </c>
      <c r="BV31" s="77" t="s">
        <v>15</v>
      </c>
      <c r="BW31" s="77" t="s">
        <v>15</v>
      </c>
      <c r="BX31" s="77" t="s">
        <v>15</v>
      </c>
      <c r="BY31" s="77" t="s">
        <v>15</v>
      </c>
      <c r="BZ31" s="77" t="s">
        <v>15</v>
      </c>
      <c r="CA31" s="77" t="s">
        <v>15</v>
      </c>
    </row>
    <row r="32" spans="1:79" s="32" customFormat="1">
      <c r="A32" s="848" t="s">
        <v>3451</v>
      </c>
      <c r="B32" s="15" t="str">
        <f t="shared" si="0"/>
        <v>-</v>
      </c>
      <c r="C32" s="77" t="s">
        <v>15</v>
      </c>
      <c r="D32" s="77" t="s">
        <v>15</v>
      </c>
      <c r="E32" s="77" t="s">
        <v>15</v>
      </c>
      <c r="F32" s="77" t="s">
        <v>15</v>
      </c>
      <c r="G32" s="77" t="s">
        <v>15</v>
      </c>
      <c r="H32" s="77" t="s">
        <v>15</v>
      </c>
      <c r="I32" s="77" t="s">
        <v>15</v>
      </c>
      <c r="J32" s="77" t="s">
        <v>15</v>
      </c>
      <c r="K32" s="77" t="s">
        <v>15</v>
      </c>
      <c r="L32" s="77" t="s">
        <v>15</v>
      </c>
      <c r="M32" s="77" t="s">
        <v>15</v>
      </c>
      <c r="N32" s="77" t="s">
        <v>15</v>
      </c>
      <c r="O32" s="15" t="str">
        <f t="shared" si="1"/>
        <v>-</v>
      </c>
      <c r="P32" s="77" t="s">
        <v>15</v>
      </c>
      <c r="Q32" s="77" t="s">
        <v>15</v>
      </c>
      <c r="R32" s="77" t="s">
        <v>15</v>
      </c>
      <c r="S32" s="77" t="s">
        <v>15</v>
      </c>
      <c r="T32" s="77" t="s">
        <v>15</v>
      </c>
      <c r="U32" s="77" t="s">
        <v>15</v>
      </c>
      <c r="V32" s="77" t="s">
        <v>15</v>
      </c>
      <c r="W32" s="77" t="s">
        <v>15</v>
      </c>
      <c r="X32" s="77" t="s">
        <v>15</v>
      </c>
      <c r="Y32" s="77" t="s">
        <v>15</v>
      </c>
      <c r="Z32" s="77" t="s">
        <v>15</v>
      </c>
      <c r="AA32" s="77" t="s">
        <v>15</v>
      </c>
      <c r="AB32" s="15" t="str">
        <f t="shared" si="2"/>
        <v>-</v>
      </c>
      <c r="AC32" s="77" t="s">
        <v>15</v>
      </c>
      <c r="AD32" s="77" t="s">
        <v>15</v>
      </c>
      <c r="AE32" s="77" t="s">
        <v>15</v>
      </c>
      <c r="AF32" s="77" t="s">
        <v>15</v>
      </c>
      <c r="AG32" s="77" t="s">
        <v>15</v>
      </c>
      <c r="AH32" s="77" t="s">
        <v>15</v>
      </c>
      <c r="AI32" s="77" t="s">
        <v>15</v>
      </c>
      <c r="AJ32" s="77" t="s">
        <v>15</v>
      </c>
      <c r="AK32" s="77" t="s">
        <v>15</v>
      </c>
      <c r="AL32" s="77" t="s">
        <v>15</v>
      </c>
      <c r="AM32" s="77" t="s">
        <v>15</v>
      </c>
      <c r="AN32" s="77" t="s">
        <v>15</v>
      </c>
      <c r="AO32" s="15" t="str">
        <f t="shared" si="3"/>
        <v>-</v>
      </c>
      <c r="AP32" s="77" t="s">
        <v>15</v>
      </c>
      <c r="AQ32" s="77" t="s">
        <v>15</v>
      </c>
      <c r="AR32" s="77" t="s">
        <v>15</v>
      </c>
      <c r="AS32" s="77" t="s">
        <v>15</v>
      </c>
      <c r="AT32" s="77" t="s">
        <v>15</v>
      </c>
      <c r="AU32" s="77" t="s">
        <v>15</v>
      </c>
      <c r="AV32" s="77" t="s">
        <v>15</v>
      </c>
      <c r="AW32" s="77" t="s">
        <v>15</v>
      </c>
      <c r="AX32" s="77" t="s">
        <v>15</v>
      </c>
      <c r="AY32" s="77" t="s">
        <v>15</v>
      </c>
      <c r="AZ32" s="77" t="s">
        <v>15</v>
      </c>
      <c r="BA32" s="77" t="s">
        <v>15</v>
      </c>
      <c r="BB32" s="15">
        <f t="shared" si="6"/>
        <v>1</v>
      </c>
      <c r="BC32" s="77" t="s">
        <v>15</v>
      </c>
      <c r="BD32" s="77" t="s">
        <v>15</v>
      </c>
      <c r="BE32" s="77" t="s">
        <v>15</v>
      </c>
      <c r="BF32" s="77" t="s">
        <v>15</v>
      </c>
      <c r="BG32" s="77" t="s">
        <v>15</v>
      </c>
      <c r="BH32" s="77" t="s">
        <v>15</v>
      </c>
      <c r="BI32" s="15">
        <v>4.7</v>
      </c>
      <c r="BJ32" s="15">
        <v>2.7</v>
      </c>
      <c r="BK32" s="15">
        <v>2.7</v>
      </c>
      <c r="BL32" s="15">
        <v>2.2000000000000002</v>
      </c>
      <c r="BM32" s="15">
        <v>1.4</v>
      </c>
      <c r="BN32" s="15">
        <v>1</v>
      </c>
      <c r="BO32" s="15">
        <f t="shared" si="7"/>
        <v>18.5</v>
      </c>
      <c r="BP32" s="15">
        <v>1.8</v>
      </c>
      <c r="BQ32" s="15">
        <v>4.0999999999999996</v>
      </c>
      <c r="BR32" s="15">
        <v>2.2999999999999998</v>
      </c>
      <c r="BS32" s="15">
        <v>2.2999999999999998</v>
      </c>
      <c r="BT32" s="15">
        <v>2.2999999999999998</v>
      </c>
      <c r="BU32" s="15">
        <v>1.5</v>
      </c>
      <c r="BV32" s="15">
        <v>4</v>
      </c>
      <c r="BW32" s="15">
        <v>4</v>
      </c>
      <c r="BX32" s="15">
        <v>3</v>
      </c>
      <c r="BY32" s="15">
        <v>4.5</v>
      </c>
      <c r="BZ32" s="15">
        <v>11.5</v>
      </c>
      <c r="CA32" s="15">
        <v>18.5</v>
      </c>
    </row>
    <row r="33" spans="1:79" s="32" customFormat="1">
      <c r="A33" s="848" t="s">
        <v>3452</v>
      </c>
      <c r="B33" s="15" t="str">
        <f t="shared" si="0"/>
        <v>-</v>
      </c>
      <c r="C33" s="77" t="s">
        <v>15</v>
      </c>
      <c r="D33" s="77" t="s">
        <v>15</v>
      </c>
      <c r="E33" s="77" t="s">
        <v>15</v>
      </c>
      <c r="F33" s="77" t="s">
        <v>15</v>
      </c>
      <c r="G33" s="77" t="s">
        <v>15</v>
      </c>
      <c r="H33" s="77" t="s">
        <v>15</v>
      </c>
      <c r="I33" s="77" t="s">
        <v>15</v>
      </c>
      <c r="J33" s="77" t="s">
        <v>15</v>
      </c>
      <c r="K33" s="77" t="s">
        <v>15</v>
      </c>
      <c r="L33" s="77" t="s">
        <v>15</v>
      </c>
      <c r="M33" s="77" t="s">
        <v>15</v>
      </c>
      <c r="N33" s="77" t="s">
        <v>15</v>
      </c>
      <c r="O33" s="15" t="str">
        <f t="shared" si="1"/>
        <v>-</v>
      </c>
      <c r="P33" s="77" t="s">
        <v>15</v>
      </c>
      <c r="Q33" s="77" t="s">
        <v>15</v>
      </c>
      <c r="R33" s="77" t="s">
        <v>15</v>
      </c>
      <c r="S33" s="77" t="s">
        <v>15</v>
      </c>
      <c r="T33" s="77" t="s">
        <v>15</v>
      </c>
      <c r="U33" s="77" t="s">
        <v>15</v>
      </c>
      <c r="V33" s="77" t="s">
        <v>15</v>
      </c>
      <c r="W33" s="77" t="s">
        <v>15</v>
      </c>
      <c r="X33" s="77" t="s">
        <v>15</v>
      </c>
      <c r="Y33" s="77" t="s">
        <v>15</v>
      </c>
      <c r="Z33" s="77" t="s">
        <v>15</v>
      </c>
      <c r="AA33" s="77" t="s">
        <v>15</v>
      </c>
      <c r="AB33" s="15" t="str">
        <f t="shared" si="2"/>
        <v>-</v>
      </c>
      <c r="AC33" s="77" t="s">
        <v>15</v>
      </c>
      <c r="AD33" s="77" t="s">
        <v>15</v>
      </c>
      <c r="AE33" s="77" t="s">
        <v>15</v>
      </c>
      <c r="AF33" s="77" t="s">
        <v>15</v>
      </c>
      <c r="AG33" s="77" t="s">
        <v>15</v>
      </c>
      <c r="AH33" s="77" t="s">
        <v>15</v>
      </c>
      <c r="AI33" s="77" t="s">
        <v>15</v>
      </c>
      <c r="AJ33" s="77" t="s">
        <v>15</v>
      </c>
      <c r="AK33" s="77" t="s">
        <v>15</v>
      </c>
      <c r="AL33" s="77" t="s">
        <v>15</v>
      </c>
      <c r="AM33" s="77" t="s">
        <v>15</v>
      </c>
      <c r="AN33" s="77" t="s">
        <v>15</v>
      </c>
      <c r="AO33" s="15" t="str">
        <f t="shared" si="3"/>
        <v>-</v>
      </c>
      <c r="AP33" s="77" t="s">
        <v>15</v>
      </c>
      <c r="AQ33" s="77" t="s">
        <v>15</v>
      </c>
      <c r="AR33" s="77" t="s">
        <v>15</v>
      </c>
      <c r="AS33" s="77" t="s">
        <v>15</v>
      </c>
      <c r="AT33" s="77" t="s">
        <v>15</v>
      </c>
      <c r="AU33" s="77" t="s">
        <v>15</v>
      </c>
      <c r="AV33" s="77" t="s">
        <v>15</v>
      </c>
      <c r="AW33" s="77" t="s">
        <v>15</v>
      </c>
      <c r="AX33" s="77" t="s">
        <v>15</v>
      </c>
      <c r="AY33" s="77" t="s">
        <v>15</v>
      </c>
      <c r="AZ33" s="77" t="s">
        <v>15</v>
      </c>
      <c r="BA33" s="77" t="s">
        <v>15</v>
      </c>
      <c r="BB33" s="15" t="str">
        <f t="shared" si="6"/>
        <v>-</v>
      </c>
      <c r="BC33" s="77" t="s">
        <v>15</v>
      </c>
      <c r="BD33" s="77" t="s">
        <v>15</v>
      </c>
      <c r="BE33" s="77" t="s">
        <v>15</v>
      </c>
      <c r="BF33" s="77" t="s">
        <v>15</v>
      </c>
      <c r="BG33" s="77" t="s">
        <v>15</v>
      </c>
      <c r="BH33" s="77" t="s">
        <v>15</v>
      </c>
      <c r="BI33" s="77" t="s">
        <v>15</v>
      </c>
      <c r="BJ33" s="77" t="s">
        <v>15</v>
      </c>
      <c r="BK33" s="77" t="s">
        <v>15</v>
      </c>
      <c r="BL33" s="77" t="s">
        <v>15</v>
      </c>
      <c r="BM33" s="77" t="s">
        <v>15</v>
      </c>
      <c r="BN33" s="77" t="s">
        <v>15</v>
      </c>
      <c r="BO33" s="15" t="str">
        <f t="shared" si="7"/>
        <v>-</v>
      </c>
      <c r="BP33" s="77" t="s">
        <v>15</v>
      </c>
      <c r="BQ33" s="77" t="s">
        <v>15</v>
      </c>
      <c r="BR33" s="77" t="s">
        <v>15</v>
      </c>
      <c r="BS33" s="77" t="s">
        <v>15</v>
      </c>
      <c r="BT33" s="77" t="s">
        <v>15</v>
      </c>
      <c r="BU33" s="77" t="s">
        <v>15</v>
      </c>
      <c r="BV33" s="77" t="s">
        <v>15</v>
      </c>
      <c r="BW33" s="77" t="s">
        <v>15</v>
      </c>
      <c r="BX33" s="77" t="s">
        <v>15</v>
      </c>
      <c r="BY33" s="77" t="s">
        <v>15</v>
      </c>
      <c r="BZ33" s="77" t="s">
        <v>15</v>
      </c>
      <c r="CA33" s="77" t="s">
        <v>15</v>
      </c>
    </row>
    <row r="34" spans="1:79" s="32" customFormat="1" ht="13.5" thickBot="1">
      <c r="A34" s="854" t="s">
        <v>2980</v>
      </c>
      <c r="B34" s="331" t="str">
        <f t="shared" si="0"/>
        <v>-</v>
      </c>
      <c r="C34" s="331" t="s">
        <v>15</v>
      </c>
      <c r="D34" s="331" t="s">
        <v>15</v>
      </c>
      <c r="E34" s="331" t="s">
        <v>15</v>
      </c>
      <c r="F34" s="331" t="s">
        <v>15</v>
      </c>
      <c r="G34" s="331" t="s">
        <v>15</v>
      </c>
      <c r="H34" s="331" t="s">
        <v>15</v>
      </c>
      <c r="I34" s="331" t="s">
        <v>15</v>
      </c>
      <c r="J34" s="331" t="s">
        <v>15</v>
      </c>
      <c r="K34" s="331" t="s">
        <v>15</v>
      </c>
      <c r="L34" s="331" t="s">
        <v>15</v>
      </c>
      <c r="M34" s="331" t="s">
        <v>15</v>
      </c>
      <c r="N34" s="331" t="s">
        <v>15</v>
      </c>
      <c r="O34" s="331" t="str">
        <f t="shared" si="1"/>
        <v>-</v>
      </c>
      <c r="P34" s="331" t="s">
        <v>15</v>
      </c>
      <c r="Q34" s="331" t="s">
        <v>15</v>
      </c>
      <c r="R34" s="331" t="s">
        <v>15</v>
      </c>
      <c r="S34" s="331" t="s">
        <v>15</v>
      </c>
      <c r="T34" s="331" t="s">
        <v>15</v>
      </c>
      <c r="U34" s="331" t="s">
        <v>15</v>
      </c>
      <c r="V34" s="331" t="s">
        <v>15</v>
      </c>
      <c r="W34" s="331" t="s">
        <v>15</v>
      </c>
      <c r="X34" s="331" t="s">
        <v>15</v>
      </c>
      <c r="Y34" s="331" t="s">
        <v>15</v>
      </c>
      <c r="Z34" s="331" t="s">
        <v>15</v>
      </c>
      <c r="AA34" s="331" t="s">
        <v>15</v>
      </c>
      <c r="AB34" s="331" t="str">
        <f t="shared" si="2"/>
        <v>-</v>
      </c>
      <c r="AC34" s="331" t="s">
        <v>15</v>
      </c>
      <c r="AD34" s="331" t="s">
        <v>15</v>
      </c>
      <c r="AE34" s="331" t="s">
        <v>15</v>
      </c>
      <c r="AF34" s="331" t="s">
        <v>15</v>
      </c>
      <c r="AG34" s="331" t="s">
        <v>15</v>
      </c>
      <c r="AH34" s="331" t="s">
        <v>15</v>
      </c>
      <c r="AI34" s="331" t="s">
        <v>15</v>
      </c>
      <c r="AJ34" s="331" t="s">
        <v>15</v>
      </c>
      <c r="AK34" s="331" t="s">
        <v>15</v>
      </c>
      <c r="AL34" s="331" t="s">
        <v>15</v>
      </c>
      <c r="AM34" s="331" t="s">
        <v>15</v>
      </c>
      <c r="AN34" s="331" t="s">
        <v>15</v>
      </c>
      <c r="AO34" s="331" t="str">
        <f t="shared" si="3"/>
        <v>-</v>
      </c>
      <c r="AP34" s="331" t="s">
        <v>15</v>
      </c>
      <c r="AQ34" s="331" t="s">
        <v>15</v>
      </c>
      <c r="AR34" s="331" t="s">
        <v>15</v>
      </c>
      <c r="AS34" s="331" t="s">
        <v>15</v>
      </c>
      <c r="AT34" s="331" t="s">
        <v>15</v>
      </c>
      <c r="AU34" s="331" t="s">
        <v>15</v>
      </c>
      <c r="AV34" s="331" t="s">
        <v>15</v>
      </c>
      <c r="AW34" s="331" t="s">
        <v>15</v>
      </c>
      <c r="AX34" s="331" t="s">
        <v>15</v>
      </c>
      <c r="AY34" s="331" t="s">
        <v>15</v>
      </c>
      <c r="AZ34" s="331" t="s">
        <v>15</v>
      </c>
      <c r="BA34" s="331" t="s">
        <v>15</v>
      </c>
      <c r="BB34" s="331" t="str">
        <f t="shared" si="6"/>
        <v>-</v>
      </c>
      <c r="BC34" s="331" t="s">
        <v>15</v>
      </c>
      <c r="BD34" s="331" t="s">
        <v>15</v>
      </c>
      <c r="BE34" s="331" t="s">
        <v>15</v>
      </c>
      <c r="BF34" s="331" t="s">
        <v>15</v>
      </c>
      <c r="BG34" s="331" t="s">
        <v>15</v>
      </c>
      <c r="BH34" s="331" t="s">
        <v>15</v>
      </c>
      <c r="BI34" s="331" t="s">
        <v>15</v>
      </c>
      <c r="BJ34" s="331" t="s">
        <v>15</v>
      </c>
      <c r="BK34" s="331" t="s">
        <v>15</v>
      </c>
      <c r="BL34" s="331" t="s">
        <v>15</v>
      </c>
      <c r="BM34" s="331" t="s">
        <v>15</v>
      </c>
      <c r="BN34" s="331" t="s">
        <v>15</v>
      </c>
      <c r="BO34" s="331" t="str">
        <f t="shared" si="7"/>
        <v>-</v>
      </c>
      <c r="BP34" s="331" t="s">
        <v>15</v>
      </c>
      <c r="BQ34" s="331" t="s">
        <v>15</v>
      </c>
      <c r="BR34" s="331" t="s">
        <v>15</v>
      </c>
      <c r="BS34" s="331" t="s">
        <v>15</v>
      </c>
      <c r="BT34" s="331" t="s">
        <v>15</v>
      </c>
      <c r="BU34" s="331" t="s">
        <v>15</v>
      </c>
      <c r="BV34" s="331" t="s">
        <v>15</v>
      </c>
      <c r="BW34" s="331" t="s">
        <v>15</v>
      </c>
      <c r="BX34" s="331" t="s">
        <v>15</v>
      </c>
      <c r="BY34" s="331" t="s">
        <v>15</v>
      </c>
      <c r="BZ34" s="331" t="s">
        <v>15</v>
      </c>
      <c r="CA34" s="331" t="s">
        <v>15</v>
      </c>
    </row>
    <row r="35" spans="1:79" s="32" customFormat="1" ht="5.0999999999999996" customHeight="1"/>
    <row r="36" spans="1:79" s="32" customFormat="1" ht="15" customHeight="1">
      <c r="A36" s="131" t="s">
        <v>3453</v>
      </c>
    </row>
  </sheetData>
  <mergeCells count="12">
    <mergeCell ref="O6:O7"/>
    <mergeCell ref="P6:AA6"/>
    <mergeCell ref="B6:B7"/>
    <mergeCell ref="C6:N6"/>
    <mergeCell ref="BB6:BB7"/>
    <mergeCell ref="BC6:BN6"/>
    <mergeCell ref="BO6:BO7"/>
    <mergeCell ref="BP6:CA6"/>
    <mergeCell ref="AB6:AB7"/>
    <mergeCell ref="AC6:AN6"/>
    <mergeCell ref="AO6:AO7"/>
    <mergeCell ref="AP6:BA6"/>
  </mergeCells>
  <hyperlinks>
    <hyperlink ref="A1" location="'Table of contents'!A1" display="return to the CONTENTS"/>
  </hyperlinks>
  <pageMargins left="0.7" right="0.7" top="0.75" bottom="0.75" header="0.3" footer="0.3"/>
  <pageSetup paperSize="9" orientation="portrait"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L79"/>
  <sheetViews>
    <sheetView zoomScale="80" zoomScaleNormal="80" workbookViewId="0">
      <pane xSplit="3" topLeftCell="D1" activePane="topRight" state="frozen"/>
      <selection activeCell="A2" sqref="A2"/>
      <selection pane="topRight" activeCell="L53" sqref="L53"/>
    </sheetView>
  </sheetViews>
  <sheetFormatPr defaultRowHeight="15"/>
  <cols>
    <col min="1" max="1" width="10" style="34" customWidth="1"/>
    <col min="2" max="2" width="11.5703125" style="34" customWidth="1"/>
    <col min="3" max="3" width="27.85546875" style="34" customWidth="1"/>
    <col min="4" max="194" width="9.140625" style="34" customWidth="1"/>
    <col min="195" max="16384" width="9.140625" style="34"/>
  </cols>
  <sheetData>
    <row r="1" spans="1:194" ht="15" customHeight="1">
      <c r="A1" s="649" t="s">
        <v>2688</v>
      </c>
      <c r="BB1" s="600"/>
    </row>
    <row r="2" spans="1:194" ht="5.0999999999999996" customHeight="1"/>
    <row r="3" spans="1:194" s="566" customFormat="1" ht="18.75" customHeight="1">
      <c r="A3" s="210" t="s">
        <v>3454</v>
      </c>
      <c r="B3" s="924"/>
      <c r="H3" s="567"/>
      <c r="U3" s="567"/>
      <c r="AH3" s="567"/>
      <c r="AU3" s="567"/>
      <c r="BH3" s="567"/>
      <c r="BU3" s="567"/>
      <c r="CH3" s="567"/>
      <c r="CU3" s="567"/>
      <c r="DH3" s="567"/>
      <c r="DU3" s="567"/>
      <c r="EH3" s="567"/>
      <c r="EU3" s="567"/>
      <c r="FH3" s="567"/>
      <c r="FM3" s="567"/>
      <c r="FU3" s="567"/>
      <c r="FZ3" s="565"/>
      <c r="GH3" s="567"/>
    </row>
    <row r="4" spans="1:194" ht="5.0999999999999996" customHeight="1"/>
    <row r="5" spans="1:194" s="211" customFormat="1" ht="14.25" customHeight="1" thickBot="1">
      <c r="A5" s="583" t="s">
        <v>3044</v>
      </c>
      <c r="B5" s="582"/>
      <c r="D5" s="584"/>
      <c r="E5" s="491"/>
      <c r="F5" s="491"/>
      <c r="G5" s="491"/>
      <c r="H5" s="491"/>
      <c r="I5" s="491"/>
      <c r="J5" s="491"/>
      <c r="K5" s="491"/>
      <c r="L5" s="491"/>
      <c r="M5" s="584"/>
      <c r="N5" s="491"/>
      <c r="O5" s="491"/>
      <c r="P5" s="491"/>
      <c r="Q5" s="491"/>
      <c r="R5" s="491"/>
      <c r="S5" s="491"/>
      <c r="T5" s="491"/>
      <c r="U5" s="491"/>
      <c r="V5" s="491"/>
      <c r="W5" s="491"/>
      <c r="X5" s="491"/>
      <c r="Y5" s="491"/>
      <c r="Z5" s="584"/>
      <c r="AA5" s="491"/>
      <c r="AB5" s="491"/>
      <c r="AC5" s="491"/>
      <c r="AD5" s="491"/>
      <c r="AE5" s="491"/>
      <c r="AF5" s="491"/>
      <c r="AG5" s="491"/>
      <c r="AH5" s="491"/>
      <c r="AI5" s="491"/>
      <c r="AJ5" s="491"/>
      <c r="AK5" s="491"/>
      <c r="AL5" s="491"/>
      <c r="AM5" s="584"/>
      <c r="AN5" s="491"/>
      <c r="AO5" s="491"/>
      <c r="AP5" s="491"/>
      <c r="AQ5" s="491"/>
      <c r="AR5" s="491"/>
      <c r="AS5" s="491"/>
      <c r="AT5" s="491"/>
      <c r="AU5" s="491"/>
      <c r="AV5" s="491"/>
      <c r="AW5" s="491"/>
      <c r="AX5" s="491"/>
      <c r="AY5" s="491"/>
      <c r="AZ5" s="584"/>
      <c r="BA5" s="491"/>
      <c r="BB5" s="491"/>
      <c r="BC5" s="491"/>
      <c r="BD5" s="491"/>
      <c r="BE5" s="491"/>
      <c r="BF5" s="491"/>
      <c r="BG5" s="491"/>
      <c r="BH5" s="491"/>
      <c r="BI5" s="491"/>
      <c r="BJ5" s="491"/>
      <c r="BK5" s="491"/>
      <c r="BL5" s="491"/>
      <c r="BM5" s="584"/>
      <c r="BN5" s="491"/>
      <c r="BO5" s="491"/>
      <c r="BP5" s="491"/>
      <c r="BQ5" s="491"/>
      <c r="BR5" s="491"/>
      <c r="BS5" s="491"/>
      <c r="BT5" s="491"/>
      <c r="BU5" s="491"/>
      <c r="BV5" s="491"/>
      <c r="BW5" s="491"/>
      <c r="BX5" s="491"/>
      <c r="BY5" s="491"/>
      <c r="BZ5" s="584"/>
      <c r="CA5" s="491"/>
      <c r="CB5" s="491"/>
      <c r="CC5" s="491"/>
      <c r="CD5" s="491"/>
      <c r="CE5" s="491"/>
      <c r="CF5" s="491"/>
      <c r="CG5" s="491"/>
      <c r="CH5" s="491"/>
      <c r="CI5" s="491"/>
      <c r="CJ5" s="491"/>
      <c r="CK5" s="491"/>
      <c r="CL5" s="491"/>
      <c r="CM5" s="584"/>
      <c r="CN5" s="491"/>
      <c r="CO5" s="491"/>
      <c r="CP5" s="491"/>
      <c r="CQ5" s="491"/>
      <c r="CR5" s="491"/>
      <c r="CS5" s="491"/>
      <c r="CT5" s="491"/>
      <c r="CU5" s="491"/>
      <c r="CV5" s="491"/>
      <c r="CW5" s="491"/>
      <c r="CX5" s="491"/>
      <c r="CY5" s="491"/>
      <c r="CZ5" s="584"/>
      <c r="DA5" s="491"/>
      <c r="DB5" s="491"/>
      <c r="DC5" s="491"/>
      <c r="DD5" s="491"/>
      <c r="DE5" s="491"/>
      <c r="DF5" s="491"/>
      <c r="DG5" s="491"/>
      <c r="DH5" s="491"/>
      <c r="DI5" s="491"/>
      <c r="DJ5" s="491"/>
      <c r="DK5" s="491"/>
      <c r="DL5" s="491"/>
      <c r="DM5" s="584"/>
      <c r="DN5" s="491"/>
      <c r="DO5" s="491"/>
      <c r="DP5" s="491"/>
      <c r="DQ5" s="491"/>
      <c r="DR5" s="491"/>
      <c r="DS5" s="491"/>
      <c r="DT5" s="491"/>
      <c r="DU5" s="491"/>
      <c r="DV5" s="491"/>
      <c r="DW5" s="491"/>
      <c r="DX5" s="491"/>
      <c r="DY5" s="491"/>
      <c r="DZ5" s="584"/>
      <c r="EA5" s="491"/>
      <c r="EB5" s="491"/>
      <c r="EC5" s="491"/>
      <c r="ED5" s="491"/>
      <c r="EE5" s="491"/>
      <c r="EF5" s="491"/>
      <c r="EG5" s="491"/>
      <c r="EH5" s="491"/>
      <c r="EI5" s="491"/>
      <c r="EJ5" s="491"/>
      <c r="EK5" s="491"/>
      <c r="EL5" s="491"/>
      <c r="EM5" s="584"/>
      <c r="EN5" s="491"/>
      <c r="EO5" s="491"/>
      <c r="EP5" s="491"/>
      <c r="EQ5" s="491"/>
      <c r="ER5" s="491"/>
      <c r="ES5" s="491"/>
      <c r="ET5" s="491"/>
      <c r="EU5" s="491"/>
      <c r="EV5" s="491"/>
      <c r="EW5" s="491"/>
      <c r="EX5" s="491"/>
      <c r="EY5" s="491"/>
      <c r="EZ5" s="584"/>
      <c r="FA5" s="491"/>
      <c r="FB5" s="491"/>
      <c r="FC5" s="491"/>
      <c r="FD5" s="491"/>
      <c r="FE5" s="491"/>
      <c r="FF5" s="491"/>
      <c r="FG5" s="491"/>
      <c r="FH5" s="491"/>
      <c r="FI5" s="491"/>
      <c r="FJ5" s="491"/>
      <c r="FK5" s="491"/>
      <c r="FL5" s="491"/>
      <c r="FM5" s="584"/>
      <c r="FN5" s="491"/>
      <c r="FO5" s="491"/>
      <c r="FP5" s="491"/>
      <c r="FQ5" s="491"/>
      <c r="FR5" s="491"/>
      <c r="FS5" s="491"/>
      <c r="FT5" s="491"/>
      <c r="FU5" s="491"/>
      <c r="FV5" s="491"/>
      <c r="FW5" s="491"/>
      <c r="FX5" s="491"/>
      <c r="FY5" s="491"/>
      <c r="FZ5" s="490"/>
      <c r="GA5" s="491"/>
      <c r="GB5" s="491"/>
      <c r="GC5" s="491"/>
      <c r="GD5" s="491"/>
      <c r="GE5" s="491"/>
      <c r="GF5" s="491"/>
      <c r="GG5" s="491"/>
      <c r="GH5" s="491"/>
      <c r="GI5" s="491"/>
      <c r="GJ5" s="491"/>
      <c r="GK5" s="491"/>
      <c r="GL5" s="491"/>
    </row>
    <row r="6" spans="1:194" s="211" customFormat="1" ht="17.100000000000001" customHeight="1">
      <c r="A6" s="1167" t="s">
        <v>3773</v>
      </c>
      <c r="B6" s="1169" t="s">
        <v>3774</v>
      </c>
      <c r="C6" s="1165" t="s">
        <v>3775</v>
      </c>
      <c r="D6" s="1113" t="s">
        <v>0</v>
      </c>
      <c r="E6" s="1094">
        <v>1993</v>
      </c>
      <c r="F6" s="1094"/>
      <c r="G6" s="1094"/>
      <c r="H6" s="1094"/>
      <c r="I6" s="1094"/>
      <c r="J6" s="1094"/>
      <c r="K6" s="1094"/>
      <c r="L6" s="1095"/>
      <c r="M6" s="1116" t="s">
        <v>1</v>
      </c>
      <c r="N6" s="1093">
        <v>1994</v>
      </c>
      <c r="O6" s="1094"/>
      <c r="P6" s="1094"/>
      <c r="Q6" s="1094"/>
      <c r="R6" s="1094"/>
      <c r="S6" s="1094"/>
      <c r="T6" s="1094"/>
      <c r="U6" s="1094"/>
      <c r="V6" s="1094"/>
      <c r="W6" s="1094"/>
      <c r="X6" s="1094"/>
      <c r="Y6" s="1095"/>
      <c r="Z6" s="1116" t="s">
        <v>2</v>
      </c>
      <c r="AA6" s="1093">
        <v>1995</v>
      </c>
      <c r="AB6" s="1094"/>
      <c r="AC6" s="1094"/>
      <c r="AD6" s="1094"/>
      <c r="AE6" s="1094"/>
      <c r="AF6" s="1094"/>
      <c r="AG6" s="1094"/>
      <c r="AH6" s="1094"/>
      <c r="AI6" s="1094"/>
      <c r="AJ6" s="1094"/>
      <c r="AK6" s="1094"/>
      <c r="AL6" s="1095"/>
      <c r="AM6" s="1116" t="s">
        <v>3</v>
      </c>
      <c r="AN6" s="1093">
        <v>1996</v>
      </c>
      <c r="AO6" s="1094"/>
      <c r="AP6" s="1094"/>
      <c r="AQ6" s="1094"/>
      <c r="AR6" s="1094"/>
      <c r="AS6" s="1094"/>
      <c r="AT6" s="1094"/>
      <c r="AU6" s="1094"/>
      <c r="AV6" s="1094"/>
      <c r="AW6" s="1094"/>
      <c r="AX6" s="1094"/>
      <c r="AY6" s="1095"/>
      <c r="AZ6" s="1116" t="s">
        <v>4</v>
      </c>
      <c r="BA6" s="1093">
        <v>1997</v>
      </c>
      <c r="BB6" s="1094"/>
      <c r="BC6" s="1094"/>
      <c r="BD6" s="1094"/>
      <c r="BE6" s="1094"/>
      <c r="BF6" s="1094"/>
      <c r="BG6" s="1094"/>
      <c r="BH6" s="1094"/>
      <c r="BI6" s="1094"/>
      <c r="BJ6" s="1094"/>
      <c r="BK6" s="1094"/>
      <c r="BL6" s="1095"/>
      <c r="BM6" s="1116" t="s">
        <v>5</v>
      </c>
      <c r="BN6" s="1093">
        <v>1998</v>
      </c>
      <c r="BO6" s="1094"/>
      <c r="BP6" s="1094"/>
      <c r="BQ6" s="1094"/>
      <c r="BR6" s="1094"/>
      <c r="BS6" s="1094"/>
      <c r="BT6" s="1094"/>
      <c r="BU6" s="1094"/>
      <c r="BV6" s="1094"/>
      <c r="BW6" s="1094"/>
      <c r="BX6" s="1094"/>
      <c r="BY6" s="1095"/>
      <c r="BZ6" s="1116" t="s">
        <v>6</v>
      </c>
      <c r="CA6" s="1093">
        <v>1999</v>
      </c>
      <c r="CB6" s="1094"/>
      <c r="CC6" s="1094"/>
      <c r="CD6" s="1094"/>
      <c r="CE6" s="1094"/>
      <c r="CF6" s="1094"/>
      <c r="CG6" s="1094"/>
      <c r="CH6" s="1094"/>
      <c r="CI6" s="1094"/>
      <c r="CJ6" s="1094"/>
      <c r="CK6" s="1094"/>
      <c r="CL6" s="1095"/>
      <c r="CM6" s="1116" t="s">
        <v>7</v>
      </c>
      <c r="CN6" s="1093">
        <v>2000</v>
      </c>
      <c r="CO6" s="1094"/>
      <c r="CP6" s="1094"/>
      <c r="CQ6" s="1094"/>
      <c r="CR6" s="1094"/>
      <c r="CS6" s="1094"/>
      <c r="CT6" s="1094"/>
      <c r="CU6" s="1094"/>
      <c r="CV6" s="1094"/>
      <c r="CW6" s="1094"/>
      <c r="CX6" s="1094"/>
      <c r="CY6" s="1095"/>
      <c r="CZ6" s="1116" t="s">
        <v>8</v>
      </c>
      <c r="DA6" s="1093">
        <v>2001</v>
      </c>
      <c r="DB6" s="1094"/>
      <c r="DC6" s="1094"/>
      <c r="DD6" s="1094"/>
      <c r="DE6" s="1094"/>
      <c r="DF6" s="1094"/>
      <c r="DG6" s="1094"/>
      <c r="DH6" s="1094"/>
      <c r="DI6" s="1094"/>
      <c r="DJ6" s="1094"/>
      <c r="DK6" s="1094"/>
      <c r="DL6" s="1095"/>
      <c r="DM6" s="1116" t="s">
        <v>9</v>
      </c>
      <c r="DN6" s="1093">
        <v>2002</v>
      </c>
      <c r="DO6" s="1094"/>
      <c r="DP6" s="1094"/>
      <c r="DQ6" s="1094"/>
      <c r="DR6" s="1094"/>
      <c r="DS6" s="1094"/>
      <c r="DT6" s="1094"/>
      <c r="DU6" s="1094"/>
      <c r="DV6" s="1094"/>
      <c r="DW6" s="1094"/>
      <c r="DX6" s="1094"/>
      <c r="DY6" s="1095"/>
      <c r="DZ6" s="1116">
        <v>2003</v>
      </c>
      <c r="EA6" s="1093">
        <v>2003</v>
      </c>
      <c r="EB6" s="1094"/>
      <c r="EC6" s="1094"/>
      <c r="ED6" s="1094"/>
      <c r="EE6" s="1094"/>
      <c r="EF6" s="1094"/>
      <c r="EG6" s="1094"/>
      <c r="EH6" s="1094"/>
      <c r="EI6" s="1094"/>
      <c r="EJ6" s="1094"/>
      <c r="EK6" s="1094"/>
      <c r="EL6" s="1095"/>
      <c r="EM6" s="1124">
        <v>2004</v>
      </c>
      <c r="EN6" s="1093">
        <v>2004</v>
      </c>
      <c r="EO6" s="1094"/>
      <c r="EP6" s="1094"/>
      <c r="EQ6" s="1094"/>
      <c r="ER6" s="1094"/>
      <c r="ES6" s="1094"/>
      <c r="ET6" s="1094"/>
      <c r="EU6" s="1094"/>
      <c r="EV6" s="1094"/>
      <c r="EW6" s="1094"/>
      <c r="EX6" s="1094"/>
      <c r="EY6" s="1095"/>
      <c r="EZ6" s="1124">
        <v>2005</v>
      </c>
      <c r="FA6" s="1093">
        <v>2005</v>
      </c>
      <c r="FB6" s="1094"/>
      <c r="FC6" s="1094"/>
      <c r="FD6" s="1094"/>
      <c r="FE6" s="1094"/>
      <c r="FF6" s="1094"/>
      <c r="FG6" s="1094"/>
      <c r="FH6" s="1094"/>
      <c r="FI6" s="1094"/>
      <c r="FJ6" s="1094"/>
      <c r="FK6" s="1094"/>
      <c r="FL6" s="1095"/>
      <c r="FM6" s="1124">
        <v>2006</v>
      </c>
      <c r="FN6" s="1093">
        <v>2006</v>
      </c>
      <c r="FO6" s="1094"/>
      <c r="FP6" s="1094"/>
      <c r="FQ6" s="1094"/>
      <c r="FR6" s="1094"/>
      <c r="FS6" s="1094"/>
      <c r="FT6" s="1094"/>
      <c r="FU6" s="1094"/>
      <c r="FV6" s="1094"/>
      <c r="FW6" s="1094"/>
      <c r="FX6" s="1094"/>
      <c r="FY6" s="1095"/>
      <c r="FZ6" s="1079">
        <v>2007</v>
      </c>
      <c r="GA6" s="1093">
        <v>2007</v>
      </c>
      <c r="GB6" s="1094"/>
      <c r="GC6" s="1094"/>
      <c r="GD6" s="1094"/>
      <c r="GE6" s="1094"/>
      <c r="GF6" s="1094"/>
      <c r="GG6" s="1094"/>
      <c r="GH6" s="1094"/>
      <c r="GI6" s="1094"/>
      <c r="GJ6" s="1094"/>
      <c r="GK6" s="1094"/>
      <c r="GL6" s="1095"/>
    </row>
    <row r="7" spans="1:194" s="211" customFormat="1" ht="17.100000000000001" customHeight="1" thickBot="1">
      <c r="A7" s="1168"/>
      <c r="B7" s="1170"/>
      <c r="C7" s="1166"/>
      <c r="D7" s="1114"/>
      <c r="E7" s="673" t="s">
        <v>2650</v>
      </c>
      <c r="F7" s="673" t="s">
        <v>2651</v>
      </c>
      <c r="G7" s="673" t="s">
        <v>2652</v>
      </c>
      <c r="H7" s="673" t="s">
        <v>2653</v>
      </c>
      <c r="I7" s="673" t="s">
        <v>2654</v>
      </c>
      <c r="J7" s="673" t="s">
        <v>2655</v>
      </c>
      <c r="K7" s="673" t="s">
        <v>2656</v>
      </c>
      <c r="L7" s="673" t="s">
        <v>2657</v>
      </c>
      <c r="M7" s="1117"/>
      <c r="N7" s="673" t="s">
        <v>2646</v>
      </c>
      <c r="O7" s="673" t="s">
        <v>2647</v>
      </c>
      <c r="P7" s="673" t="s">
        <v>2648</v>
      </c>
      <c r="Q7" s="673" t="s">
        <v>2649</v>
      </c>
      <c r="R7" s="673" t="s">
        <v>2650</v>
      </c>
      <c r="S7" s="673" t="s">
        <v>2651</v>
      </c>
      <c r="T7" s="673" t="s">
        <v>2652</v>
      </c>
      <c r="U7" s="673" t="s">
        <v>2653</v>
      </c>
      <c r="V7" s="673" t="s">
        <v>2654</v>
      </c>
      <c r="W7" s="673" t="s">
        <v>2655</v>
      </c>
      <c r="X7" s="673" t="s">
        <v>2656</v>
      </c>
      <c r="Y7" s="673" t="s">
        <v>2657</v>
      </c>
      <c r="Z7" s="1117"/>
      <c r="AA7" s="673" t="s">
        <v>2646</v>
      </c>
      <c r="AB7" s="673" t="s">
        <v>2647</v>
      </c>
      <c r="AC7" s="673" t="s">
        <v>2648</v>
      </c>
      <c r="AD7" s="673" t="s">
        <v>2649</v>
      </c>
      <c r="AE7" s="673" t="s">
        <v>2650</v>
      </c>
      <c r="AF7" s="673" t="s">
        <v>2651</v>
      </c>
      <c r="AG7" s="673" t="s">
        <v>2652</v>
      </c>
      <c r="AH7" s="673" t="s">
        <v>2653</v>
      </c>
      <c r="AI7" s="673" t="s">
        <v>2654</v>
      </c>
      <c r="AJ7" s="673" t="s">
        <v>2655</v>
      </c>
      <c r="AK7" s="673" t="s">
        <v>2656</v>
      </c>
      <c r="AL7" s="673" t="s">
        <v>2657</v>
      </c>
      <c r="AM7" s="1117"/>
      <c r="AN7" s="673" t="s">
        <v>2646</v>
      </c>
      <c r="AO7" s="673" t="s">
        <v>2647</v>
      </c>
      <c r="AP7" s="673" t="s">
        <v>2648</v>
      </c>
      <c r="AQ7" s="673" t="s">
        <v>2649</v>
      </c>
      <c r="AR7" s="673" t="s">
        <v>2650</v>
      </c>
      <c r="AS7" s="673" t="s">
        <v>2651</v>
      </c>
      <c r="AT7" s="673" t="s">
        <v>2652</v>
      </c>
      <c r="AU7" s="673" t="s">
        <v>2653</v>
      </c>
      <c r="AV7" s="673" t="s">
        <v>2654</v>
      </c>
      <c r="AW7" s="673" t="s">
        <v>2655</v>
      </c>
      <c r="AX7" s="673" t="s">
        <v>2656</v>
      </c>
      <c r="AY7" s="673" t="s">
        <v>2657</v>
      </c>
      <c r="AZ7" s="1117"/>
      <c r="BA7" s="673" t="s">
        <v>2646</v>
      </c>
      <c r="BB7" s="673" t="s">
        <v>2647</v>
      </c>
      <c r="BC7" s="673" t="s">
        <v>2648</v>
      </c>
      <c r="BD7" s="673" t="s">
        <v>2649</v>
      </c>
      <c r="BE7" s="673" t="s">
        <v>2650</v>
      </c>
      <c r="BF7" s="673" t="s">
        <v>2651</v>
      </c>
      <c r="BG7" s="673" t="s">
        <v>2652</v>
      </c>
      <c r="BH7" s="673" t="s">
        <v>2653</v>
      </c>
      <c r="BI7" s="673" t="s">
        <v>2654</v>
      </c>
      <c r="BJ7" s="673" t="s">
        <v>2655</v>
      </c>
      <c r="BK7" s="673" t="s">
        <v>2656</v>
      </c>
      <c r="BL7" s="673" t="s">
        <v>2657</v>
      </c>
      <c r="BM7" s="1117"/>
      <c r="BN7" s="673" t="s">
        <v>2646</v>
      </c>
      <c r="BO7" s="673" t="s">
        <v>2647</v>
      </c>
      <c r="BP7" s="673" t="s">
        <v>2648</v>
      </c>
      <c r="BQ7" s="673" t="s">
        <v>2649</v>
      </c>
      <c r="BR7" s="673" t="s">
        <v>2650</v>
      </c>
      <c r="BS7" s="673" t="s">
        <v>2651</v>
      </c>
      <c r="BT7" s="673" t="s">
        <v>2652</v>
      </c>
      <c r="BU7" s="673" t="s">
        <v>2653</v>
      </c>
      <c r="BV7" s="673" t="s">
        <v>2654</v>
      </c>
      <c r="BW7" s="673" t="s">
        <v>2655</v>
      </c>
      <c r="BX7" s="673" t="s">
        <v>2656</v>
      </c>
      <c r="BY7" s="673" t="s">
        <v>2657</v>
      </c>
      <c r="BZ7" s="1117"/>
      <c r="CA7" s="673" t="s">
        <v>2646</v>
      </c>
      <c r="CB7" s="673" t="s">
        <v>2647</v>
      </c>
      <c r="CC7" s="673" t="s">
        <v>2648</v>
      </c>
      <c r="CD7" s="673" t="s">
        <v>2649</v>
      </c>
      <c r="CE7" s="673" t="s">
        <v>2650</v>
      </c>
      <c r="CF7" s="673" t="s">
        <v>2651</v>
      </c>
      <c r="CG7" s="673" t="s">
        <v>2652</v>
      </c>
      <c r="CH7" s="673" t="s">
        <v>2653</v>
      </c>
      <c r="CI7" s="673" t="s">
        <v>2654</v>
      </c>
      <c r="CJ7" s="673" t="s">
        <v>2655</v>
      </c>
      <c r="CK7" s="673" t="s">
        <v>2656</v>
      </c>
      <c r="CL7" s="673" t="s">
        <v>2657</v>
      </c>
      <c r="CM7" s="1117"/>
      <c r="CN7" s="673" t="s">
        <v>2646</v>
      </c>
      <c r="CO7" s="673" t="s">
        <v>2647</v>
      </c>
      <c r="CP7" s="673" t="s">
        <v>2648</v>
      </c>
      <c r="CQ7" s="673" t="s">
        <v>2649</v>
      </c>
      <c r="CR7" s="673" t="s">
        <v>2650</v>
      </c>
      <c r="CS7" s="673" t="s">
        <v>2651</v>
      </c>
      <c r="CT7" s="673" t="s">
        <v>2652</v>
      </c>
      <c r="CU7" s="673" t="s">
        <v>2653</v>
      </c>
      <c r="CV7" s="673" t="s">
        <v>2654</v>
      </c>
      <c r="CW7" s="673" t="s">
        <v>2655</v>
      </c>
      <c r="CX7" s="673" t="s">
        <v>2656</v>
      </c>
      <c r="CY7" s="673" t="s">
        <v>2657</v>
      </c>
      <c r="CZ7" s="1117"/>
      <c r="DA7" s="673" t="s">
        <v>2646</v>
      </c>
      <c r="DB7" s="673" t="s">
        <v>2647</v>
      </c>
      <c r="DC7" s="673" t="s">
        <v>2648</v>
      </c>
      <c r="DD7" s="673" t="s">
        <v>2649</v>
      </c>
      <c r="DE7" s="673" t="s">
        <v>2650</v>
      </c>
      <c r="DF7" s="673" t="s">
        <v>2651</v>
      </c>
      <c r="DG7" s="673" t="s">
        <v>2652</v>
      </c>
      <c r="DH7" s="673" t="s">
        <v>2653</v>
      </c>
      <c r="DI7" s="673" t="s">
        <v>2654</v>
      </c>
      <c r="DJ7" s="673" t="s">
        <v>2655</v>
      </c>
      <c r="DK7" s="673" t="s">
        <v>2656</v>
      </c>
      <c r="DL7" s="673" t="s">
        <v>2657</v>
      </c>
      <c r="DM7" s="1117"/>
      <c r="DN7" s="673" t="s">
        <v>2646</v>
      </c>
      <c r="DO7" s="673" t="s">
        <v>2647</v>
      </c>
      <c r="DP7" s="673" t="s">
        <v>2648</v>
      </c>
      <c r="DQ7" s="673" t="s">
        <v>2649</v>
      </c>
      <c r="DR7" s="673" t="s">
        <v>2650</v>
      </c>
      <c r="DS7" s="673" t="s">
        <v>2651</v>
      </c>
      <c r="DT7" s="673" t="s">
        <v>2652</v>
      </c>
      <c r="DU7" s="673" t="s">
        <v>2653</v>
      </c>
      <c r="DV7" s="673" t="s">
        <v>2654</v>
      </c>
      <c r="DW7" s="673" t="s">
        <v>2655</v>
      </c>
      <c r="DX7" s="673" t="s">
        <v>2656</v>
      </c>
      <c r="DY7" s="673" t="s">
        <v>2657</v>
      </c>
      <c r="DZ7" s="1117"/>
      <c r="EA7" s="673" t="s">
        <v>2646</v>
      </c>
      <c r="EB7" s="673" t="s">
        <v>2647</v>
      </c>
      <c r="EC7" s="673" t="s">
        <v>2648</v>
      </c>
      <c r="ED7" s="673" t="s">
        <v>2649</v>
      </c>
      <c r="EE7" s="673" t="s">
        <v>2650</v>
      </c>
      <c r="EF7" s="673" t="s">
        <v>2651</v>
      </c>
      <c r="EG7" s="673" t="s">
        <v>2652</v>
      </c>
      <c r="EH7" s="673" t="s">
        <v>2653</v>
      </c>
      <c r="EI7" s="673" t="s">
        <v>2654</v>
      </c>
      <c r="EJ7" s="673" t="s">
        <v>2655</v>
      </c>
      <c r="EK7" s="673" t="s">
        <v>2656</v>
      </c>
      <c r="EL7" s="673" t="s">
        <v>2657</v>
      </c>
      <c r="EM7" s="1125"/>
      <c r="EN7" s="673" t="s">
        <v>2646</v>
      </c>
      <c r="EO7" s="673" t="s">
        <v>2647</v>
      </c>
      <c r="EP7" s="673" t="s">
        <v>2648</v>
      </c>
      <c r="EQ7" s="673" t="s">
        <v>2649</v>
      </c>
      <c r="ER7" s="673" t="s">
        <v>2650</v>
      </c>
      <c r="ES7" s="673" t="s">
        <v>2651</v>
      </c>
      <c r="ET7" s="673" t="s">
        <v>2652</v>
      </c>
      <c r="EU7" s="673" t="s">
        <v>2653</v>
      </c>
      <c r="EV7" s="673" t="s">
        <v>2654</v>
      </c>
      <c r="EW7" s="673" t="s">
        <v>2655</v>
      </c>
      <c r="EX7" s="673" t="s">
        <v>2656</v>
      </c>
      <c r="EY7" s="673" t="s">
        <v>2657</v>
      </c>
      <c r="EZ7" s="1125"/>
      <c r="FA7" s="673" t="s">
        <v>2646</v>
      </c>
      <c r="FB7" s="673" t="s">
        <v>2647</v>
      </c>
      <c r="FC7" s="673" t="s">
        <v>2648</v>
      </c>
      <c r="FD7" s="673" t="s">
        <v>2649</v>
      </c>
      <c r="FE7" s="673" t="s">
        <v>2650</v>
      </c>
      <c r="FF7" s="673" t="s">
        <v>2651</v>
      </c>
      <c r="FG7" s="673" t="s">
        <v>2652</v>
      </c>
      <c r="FH7" s="673" t="s">
        <v>2653</v>
      </c>
      <c r="FI7" s="673" t="s">
        <v>2654</v>
      </c>
      <c r="FJ7" s="673" t="s">
        <v>2655</v>
      </c>
      <c r="FK7" s="673" t="s">
        <v>2656</v>
      </c>
      <c r="FL7" s="673" t="s">
        <v>2657</v>
      </c>
      <c r="FM7" s="1125"/>
      <c r="FN7" s="673" t="s">
        <v>2646</v>
      </c>
      <c r="FO7" s="673" t="s">
        <v>2647</v>
      </c>
      <c r="FP7" s="673" t="s">
        <v>2648</v>
      </c>
      <c r="FQ7" s="673" t="s">
        <v>2649</v>
      </c>
      <c r="FR7" s="673" t="s">
        <v>2650</v>
      </c>
      <c r="FS7" s="673" t="s">
        <v>2651</v>
      </c>
      <c r="FT7" s="673" t="s">
        <v>2652</v>
      </c>
      <c r="FU7" s="673" t="s">
        <v>2653</v>
      </c>
      <c r="FV7" s="673" t="s">
        <v>2654</v>
      </c>
      <c r="FW7" s="673" t="s">
        <v>2655</v>
      </c>
      <c r="FX7" s="673" t="s">
        <v>2656</v>
      </c>
      <c r="FY7" s="673" t="s">
        <v>2657</v>
      </c>
      <c r="FZ7" s="1092"/>
      <c r="GA7" s="673" t="s">
        <v>2646</v>
      </c>
      <c r="GB7" s="673" t="s">
        <v>2647</v>
      </c>
      <c r="GC7" s="673" t="s">
        <v>2648</v>
      </c>
      <c r="GD7" s="673" t="s">
        <v>2649</v>
      </c>
      <c r="GE7" s="673" t="s">
        <v>2650</v>
      </c>
      <c r="GF7" s="673" t="s">
        <v>2651</v>
      </c>
      <c r="GG7" s="673" t="s">
        <v>2652</v>
      </c>
      <c r="GH7" s="673" t="s">
        <v>2653</v>
      </c>
      <c r="GI7" s="673" t="s">
        <v>2654</v>
      </c>
      <c r="GJ7" s="673" t="s">
        <v>2655</v>
      </c>
      <c r="GK7" s="673" t="s">
        <v>2656</v>
      </c>
      <c r="GL7" s="673" t="s">
        <v>2657</v>
      </c>
    </row>
    <row r="8" spans="1:194" s="131" customFormat="1" ht="5.0999999999999996" customHeight="1">
      <c r="A8" s="6"/>
      <c r="B8" s="982"/>
      <c r="C8" s="982"/>
      <c r="D8" s="6"/>
      <c r="E8" s="494"/>
      <c r="F8" s="494"/>
      <c r="G8" s="494"/>
      <c r="H8" s="494"/>
      <c r="I8" s="494"/>
      <c r="J8" s="494"/>
      <c r="K8" s="494"/>
      <c r="L8" s="494"/>
      <c r="M8" s="6"/>
      <c r="N8" s="494"/>
      <c r="O8" s="494"/>
      <c r="P8" s="494"/>
      <c r="Q8" s="494"/>
      <c r="R8" s="494"/>
      <c r="S8" s="494"/>
      <c r="T8" s="494"/>
      <c r="U8" s="494"/>
      <c r="V8" s="494"/>
      <c r="W8" s="494"/>
      <c r="X8" s="494"/>
      <c r="Y8" s="494"/>
      <c r="Z8" s="6"/>
      <c r="AA8" s="494"/>
      <c r="AB8" s="494"/>
      <c r="AC8" s="494"/>
      <c r="AD8" s="494"/>
      <c r="AE8" s="494"/>
      <c r="AF8" s="494"/>
      <c r="AG8" s="494"/>
      <c r="AH8" s="494"/>
      <c r="AI8" s="494"/>
      <c r="AJ8" s="494"/>
      <c r="AK8" s="494"/>
      <c r="AL8" s="494"/>
      <c r="AM8" s="6"/>
      <c r="AN8" s="494"/>
      <c r="AO8" s="494"/>
      <c r="AP8" s="494"/>
      <c r="AQ8" s="494"/>
      <c r="AR8" s="494"/>
      <c r="AS8" s="494"/>
      <c r="AT8" s="494"/>
      <c r="AU8" s="494"/>
      <c r="AV8" s="494"/>
      <c r="AW8" s="494"/>
      <c r="AX8" s="494"/>
      <c r="AY8" s="494"/>
      <c r="AZ8" s="6"/>
      <c r="BA8" s="494"/>
      <c r="BB8" s="494"/>
      <c r="BC8" s="494"/>
      <c r="BD8" s="494"/>
      <c r="BE8" s="494"/>
      <c r="BF8" s="494"/>
      <c r="BG8" s="494"/>
      <c r="BH8" s="494"/>
      <c r="BI8" s="494"/>
      <c r="BJ8" s="494"/>
      <c r="BK8" s="494"/>
      <c r="BL8" s="494"/>
      <c r="BM8" s="6"/>
      <c r="BN8" s="494"/>
      <c r="BO8" s="494"/>
      <c r="BP8" s="494"/>
      <c r="BQ8" s="494"/>
      <c r="BR8" s="494"/>
      <c r="BS8" s="494"/>
      <c r="BT8" s="494"/>
      <c r="BU8" s="494"/>
      <c r="BV8" s="494"/>
      <c r="BW8" s="494"/>
      <c r="BX8" s="494"/>
      <c r="BY8" s="494"/>
      <c r="BZ8" s="6"/>
      <c r="CA8" s="494"/>
      <c r="CB8" s="494"/>
      <c r="CC8" s="494"/>
      <c r="CD8" s="494"/>
      <c r="CE8" s="494"/>
      <c r="CF8" s="494"/>
      <c r="CG8" s="494"/>
      <c r="CH8" s="494"/>
      <c r="CI8" s="494"/>
      <c r="CJ8" s="494"/>
      <c r="CK8" s="494"/>
      <c r="CL8" s="494"/>
      <c r="CM8" s="6"/>
      <c r="CN8" s="494"/>
      <c r="CO8" s="494"/>
      <c r="CP8" s="494"/>
      <c r="CQ8" s="494"/>
      <c r="CR8" s="494"/>
      <c r="CS8" s="494"/>
      <c r="CT8" s="494"/>
      <c r="CU8" s="494"/>
      <c r="CV8" s="494"/>
      <c r="CW8" s="494"/>
      <c r="CX8" s="494"/>
      <c r="CY8" s="494"/>
      <c r="CZ8" s="6"/>
      <c r="DA8" s="494"/>
      <c r="DB8" s="494"/>
      <c r="DC8" s="494"/>
      <c r="DD8" s="494"/>
      <c r="DE8" s="494"/>
      <c r="DF8" s="494"/>
      <c r="DG8" s="494"/>
      <c r="DH8" s="494"/>
      <c r="DI8" s="494"/>
      <c r="DJ8" s="494"/>
      <c r="DK8" s="494"/>
      <c r="DL8" s="494"/>
      <c r="DM8" s="6"/>
      <c r="DN8" s="494"/>
      <c r="DO8" s="494"/>
      <c r="DP8" s="494"/>
      <c r="DQ8" s="494"/>
      <c r="DR8" s="494"/>
      <c r="DS8" s="494"/>
      <c r="DT8" s="494"/>
      <c r="DU8" s="494"/>
      <c r="DV8" s="494"/>
      <c r="DW8" s="494"/>
      <c r="DX8" s="494"/>
      <c r="DY8" s="494"/>
      <c r="DZ8" s="6"/>
      <c r="EA8" s="494"/>
      <c r="EB8" s="494"/>
      <c r="EC8" s="494"/>
      <c r="ED8" s="494"/>
      <c r="EE8" s="494"/>
      <c r="EF8" s="494"/>
      <c r="EG8" s="494"/>
      <c r="EH8" s="494"/>
      <c r="EI8" s="494"/>
      <c r="EJ8" s="494"/>
      <c r="EK8" s="494"/>
      <c r="EL8" s="494"/>
      <c r="EM8" s="6"/>
      <c r="EN8" s="494"/>
      <c r="EO8" s="494"/>
      <c r="EP8" s="494"/>
      <c r="EQ8" s="494"/>
      <c r="ER8" s="494"/>
      <c r="ES8" s="494"/>
      <c r="ET8" s="494"/>
      <c r="EU8" s="494"/>
      <c r="EV8" s="494"/>
      <c r="EW8" s="494"/>
      <c r="EX8" s="494"/>
      <c r="EY8" s="494"/>
      <c r="EZ8" s="6"/>
      <c r="FA8" s="494"/>
      <c r="FB8" s="494"/>
      <c r="FC8" s="494"/>
      <c r="FD8" s="494"/>
      <c r="FE8" s="494"/>
      <c r="FF8" s="494"/>
      <c r="FG8" s="494"/>
      <c r="FH8" s="494"/>
      <c r="FI8" s="494"/>
      <c r="FJ8" s="494"/>
      <c r="FK8" s="494"/>
      <c r="FL8" s="494"/>
      <c r="FM8" s="6"/>
      <c r="FN8" s="494"/>
      <c r="FO8" s="494"/>
      <c r="FP8" s="494"/>
      <c r="FQ8" s="494"/>
      <c r="FR8" s="494"/>
      <c r="FS8" s="494"/>
      <c r="FT8" s="494"/>
      <c r="FU8" s="494"/>
      <c r="FV8" s="494"/>
      <c r="FW8" s="494"/>
      <c r="FX8" s="494"/>
      <c r="FY8" s="494"/>
      <c r="FZ8" s="493"/>
      <c r="GA8" s="494"/>
      <c r="GB8" s="494"/>
      <c r="GC8" s="494"/>
      <c r="GD8" s="494"/>
      <c r="GE8" s="494"/>
      <c r="GF8" s="494"/>
      <c r="GG8" s="494"/>
      <c r="GH8" s="494"/>
      <c r="GI8" s="494"/>
      <c r="GJ8" s="494"/>
      <c r="GK8" s="494"/>
      <c r="GL8" s="494"/>
    </row>
    <row r="9" spans="1:194" s="131" customFormat="1" ht="12.75">
      <c r="A9" s="55">
        <v>1</v>
      </c>
      <c r="B9" s="990" t="s">
        <v>2603</v>
      </c>
      <c r="C9" s="975" t="s">
        <v>3455</v>
      </c>
      <c r="D9" s="581"/>
      <c r="E9" s="6"/>
      <c r="F9" s="6"/>
      <c r="G9" s="6"/>
      <c r="H9" s="6"/>
      <c r="I9" s="6"/>
      <c r="J9" s="6"/>
      <c r="K9" s="6"/>
      <c r="L9" s="6"/>
      <c r="M9" s="581"/>
      <c r="N9" s="6"/>
      <c r="O9" s="6"/>
      <c r="P9" s="6"/>
      <c r="Q9" s="6"/>
      <c r="R9" s="6"/>
      <c r="S9" s="6"/>
      <c r="T9" s="6"/>
      <c r="U9" s="6"/>
      <c r="V9" s="6"/>
      <c r="W9" s="6"/>
      <c r="X9" s="6"/>
      <c r="Y9" s="6"/>
      <c r="Z9" s="581"/>
      <c r="AA9" s="6"/>
      <c r="AB9" s="6"/>
      <c r="AC9" s="6"/>
      <c r="AD9" s="6"/>
      <c r="AE9" s="6"/>
      <c r="AF9" s="6"/>
      <c r="AG9" s="6"/>
      <c r="AH9" s="6"/>
      <c r="AI9" s="6"/>
      <c r="AJ9" s="6"/>
      <c r="AK9" s="6"/>
      <c r="AL9" s="6"/>
      <c r="AM9" s="581"/>
      <c r="AN9" s="6"/>
      <c r="AO9" s="6"/>
      <c r="AP9" s="6"/>
      <c r="AQ9" s="6"/>
      <c r="AR9" s="6"/>
      <c r="AS9" s="6"/>
      <c r="AT9" s="6"/>
      <c r="AU9" s="6"/>
      <c r="AV9" s="6"/>
      <c r="AW9" s="6"/>
      <c r="AX9" s="6"/>
      <c r="AY9" s="6"/>
      <c r="AZ9" s="581"/>
      <c r="BA9" s="6"/>
      <c r="BB9" s="6"/>
      <c r="BC9" s="6"/>
      <c r="BD9" s="6"/>
      <c r="BE9" s="6"/>
      <c r="BF9" s="6"/>
      <c r="BG9" s="6"/>
      <c r="BH9" s="6"/>
      <c r="BI9" s="6"/>
      <c r="BJ9" s="6"/>
      <c r="BK9" s="6"/>
      <c r="BL9" s="6"/>
      <c r="BM9" s="581"/>
      <c r="BN9" s="6"/>
      <c r="BO9" s="6"/>
      <c r="BP9" s="6"/>
      <c r="BQ9" s="6"/>
      <c r="BR9" s="6"/>
      <c r="BS9" s="6"/>
      <c r="BT9" s="6"/>
      <c r="BU9" s="6"/>
      <c r="BV9" s="6"/>
      <c r="BW9" s="6"/>
      <c r="BX9" s="6"/>
      <c r="BY9" s="6"/>
      <c r="BZ9" s="581"/>
      <c r="CA9" s="6"/>
      <c r="CB9" s="6"/>
      <c r="CC9" s="6"/>
      <c r="CD9" s="6"/>
      <c r="CE9" s="6"/>
      <c r="CF9" s="6"/>
      <c r="CG9" s="6"/>
      <c r="CH9" s="6"/>
      <c r="CI9" s="6"/>
      <c r="CJ9" s="6"/>
      <c r="CK9" s="6"/>
      <c r="CL9" s="6"/>
      <c r="CM9" s="581"/>
      <c r="CN9" s="6"/>
      <c r="CO9" s="6"/>
      <c r="CP9" s="6"/>
      <c r="CQ9" s="6"/>
      <c r="CR9" s="6"/>
      <c r="CS9" s="6"/>
      <c r="CT9" s="6"/>
      <c r="CU9" s="6"/>
      <c r="CV9" s="6"/>
      <c r="CW9" s="6"/>
      <c r="CX9" s="6"/>
      <c r="CY9" s="6"/>
      <c r="CZ9" s="581"/>
      <c r="DA9" s="6"/>
      <c r="DB9" s="6"/>
      <c r="DC9" s="6"/>
      <c r="DD9" s="6"/>
      <c r="DE9" s="6"/>
      <c r="DF9" s="6"/>
      <c r="DG9" s="6"/>
      <c r="DH9" s="6"/>
      <c r="DI9" s="6"/>
      <c r="DJ9" s="6"/>
      <c r="DK9" s="6"/>
      <c r="DL9" s="6"/>
      <c r="DM9" s="581"/>
      <c r="DN9" s="6"/>
      <c r="DO9" s="6"/>
      <c r="DP9" s="6"/>
      <c r="DQ9" s="6"/>
      <c r="DR9" s="6"/>
      <c r="DS9" s="6"/>
      <c r="DT9" s="6"/>
      <c r="DU9" s="6"/>
      <c r="DV9" s="6"/>
      <c r="DW9" s="6"/>
      <c r="DX9" s="6"/>
      <c r="DY9" s="6"/>
      <c r="DZ9" s="581"/>
      <c r="EA9" s="6"/>
      <c r="EB9" s="6"/>
      <c r="EC9" s="6"/>
      <c r="ED9" s="6"/>
      <c r="EE9" s="6"/>
      <c r="EF9" s="6"/>
      <c r="EG9" s="6"/>
      <c r="EH9" s="6"/>
      <c r="EI9" s="6"/>
      <c r="EJ9" s="6"/>
      <c r="EK9" s="6"/>
      <c r="EL9" s="6"/>
      <c r="EM9" s="581"/>
      <c r="EN9" s="6"/>
      <c r="EO9" s="6"/>
      <c r="EP9" s="6"/>
      <c r="EQ9" s="6"/>
      <c r="ER9" s="6"/>
      <c r="ES9" s="6"/>
      <c r="ET9" s="6"/>
      <c r="EU9" s="6"/>
      <c r="EV9" s="6"/>
      <c r="EW9" s="6"/>
      <c r="EX9" s="6"/>
      <c r="EY9" s="6"/>
      <c r="EZ9" s="581"/>
      <c r="FA9" s="6"/>
      <c r="FB9" s="6"/>
      <c r="FC9" s="6"/>
      <c r="FD9" s="6"/>
      <c r="FE9" s="6"/>
      <c r="FF9" s="6"/>
      <c r="FG9" s="6"/>
      <c r="FH9" s="6"/>
      <c r="FI9" s="6"/>
      <c r="FJ9" s="6"/>
      <c r="FK9" s="6"/>
      <c r="FL9" s="6"/>
      <c r="FM9" s="581"/>
      <c r="FN9" s="6"/>
      <c r="FO9" s="6"/>
      <c r="FP9" s="6"/>
      <c r="FQ9" s="6"/>
      <c r="FR9" s="6"/>
      <c r="FS9" s="6"/>
      <c r="FT9" s="6"/>
      <c r="FU9" s="6"/>
      <c r="FV9" s="6"/>
      <c r="FW9" s="6"/>
      <c r="FX9" s="6"/>
      <c r="FY9" s="6"/>
      <c r="FZ9" s="581"/>
      <c r="GA9" s="6"/>
      <c r="GB9" s="6"/>
      <c r="GC9" s="6"/>
      <c r="GD9" s="6"/>
      <c r="GE9" s="6"/>
      <c r="GF9" s="6"/>
      <c r="GG9" s="6"/>
      <c r="GH9" s="6"/>
      <c r="GI9" s="6"/>
      <c r="GJ9" s="6"/>
      <c r="GK9" s="6"/>
      <c r="GL9" s="6"/>
    </row>
    <row r="10" spans="1:194" s="131" customFormat="1" ht="12.75">
      <c r="A10" s="55"/>
      <c r="B10" s="990"/>
      <c r="C10" s="975" t="s">
        <v>3456</v>
      </c>
      <c r="D10" s="587" t="s">
        <v>15</v>
      </c>
      <c r="E10" s="587" t="s">
        <v>15</v>
      </c>
      <c r="F10" s="26">
        <v>6.465136666666667</v>
      </c>
      <c r="G10" s="26">
        <v>6.8489903225806446</v>
      </c>
      <c r="H10" s="26">
        <v>8.2226580645161285</v>
      </c>
      <c r="I10" s="26">
        <v>9.383893333333333</v>
      </c>
      <c r="J10" s="26">
        <v>10.664922580645161</v>
      </c>
      <c r="K10" s="26">
        <v>11.818240000000001</v>
      </c>
      <c r="L10" s="26">
        <v>11.998964516129032</v>
      </c>
      <c r="M10" s="26">
        <f>AVERAGE(N10:Y10)</f>
        <v>16.54215938236047</v>
      </c>
      <c r="N10" s="26">
        <v>12.550699999999999</v>
      </c>
      <c r="O10" s="26">
        <v>14.977267857142859</v>
      </c>
      <c r="P10" s="26">
        <v>17.276425806451613</v>
      </c>
      <c r="Q10" s="26">
        <v>17.994019999999999</v>
      </c>
      <c r="R10" s="26">
        <v>18.449393548387096</v>
      </c>
      <c r="S10" s="26">
        <v>17.299346666666668</v>
      </c>
      <c r="T10" s="26">
        <v>17.095522580645159</v>
      </c>
      <c r="U10" s="26">
        <v>15.81369677419355</v>
      </c>
      <c r="V10" s="26">
        <v>16.488586666666667</v>
      </c>
      <c r="W10" s="26">
        <v>16.978980645161293</v>
      </c>
      <c r="X10" s="26">
        <v>16.945833333333333</v>
      </c>
      <c r="Y10" s="26">
        <v>16.636138709677422</v>
      </c>
      <c r="Z10" s="26">
        <f>AVERAGE(AA10:AL10)</f>
        <v>17.064145431387605</v>
      </c>
      <c r="AA10" s="26">
        <v>16.826125806451611</v>
      </c>
      <c r="AB10" s="26">
        <v>16.995035714285713</v>
      </c>
      <c r="AC10" s="26">
        <v>17.304367741935483</v>
      </c>
      <c r="AD10" s="26">
        <v>17.518073333333334</v>
      </c>
      <c r="AE10" s="26">
        <v>17.396545161290323</v>
      </c>
      <c r="AF10" s="26">
        <v>17.238500000000002</v>
      </c>
      <c r="AG10" s="26">
        <v>16.8431</v>
      </c>
      <c r="AH10" s="26">
        <v>16.459848387096773</v>
      </c>
      <c r="AI10" s="26">
        <v>16.466760000000001</v>
      </c>
      <c r="AJ10" s="26">
        <v>17.226800000000001</v>
      </c>
      <c r="AK10" s="26">
        <v>17.216460000000001</v>
      </c>
      <c r="AL10" s="26">
        <v>17.278129032258065</v>
      </c>
      <c r="AM10" s="26">
        <f>AVERAGE(AN10:AY10)</f>
        <v>20.005593281114823</v>
      </c>
      <c r="AN10" s="26">
        <v>17.224983870967744</v>
      </c>
      <c r="AO10" s="26">
        <v>17.354158620689656</v>
      </c>
      <c r="AP10" s="26">
        <v>17.395425806451613</v>
      </c>
      <c r="AQ10" s="26">
        <v>17.514220000000002</v>
      </c>
      <c r="AR10" s="26">
        <v>18.227887096774197</v>
      </c>
      <c r="AS10" s="26">
        <v>18.824093333333334</v>
      </c>
      <c r="AT10" s="26">
        <v>18.881006451612901</v>
      </c>
      <c r="AU10" s="26">
        <v>18.928864516129028</v>
      </c>
      <c r="AV10" s="26">
        <v>19.855296666666668</v>
      </c>
      <c r="AW10" s="26">
        <v>21.979396774193546</v>
      </c>
      <c r="AX10" s="26">
        <v>26.029773333333331</v>
      </c>
      <c r="AY10" s="26">
        <v>27.852012903225813</v>
      </c>
      <c r="AZ10" s="26">
        <f>AVERAGE(BA10:BL10)</f>
        <v>28.456323821684588</v>
      </c>
      <c r="BA10" s="26">
        <v>28.368493548387093</v>
      </c>
      <c r="BB10" s="26">
        <v>27.332275000000003</v>
      </c>
      <c r="BC10" s="26">
        <v>28.32508709677419</v>
      </c>
      <c r="BD10" s="26">
        <v>29.128870000000003</v>
      </c>
      <c r="BE10" s="26">
        <v>29.25048709677419</v>
      </c>
      <c r="BF10" s="26">
        <v>28.471466666666668</v>
      </c>
      <c r="BG10" s="26">
        <v>28.956522580645164</v>
      </c>
      <c r="BH10" s="26">
        <v>27.6903935483871</v>
      </c>
      <c r="BI10" s="26">
        <v>28.028863333333337</v>
      </c>
      <c r="BJ10" s="26">
        <v>27.992567741935478</v>
      </c>
      <c r="BK10" s="26">
        <v>28.94073666666667</v>
      </c>
      <c r="BL10" s="26">
        <v>28.99012258064516</v>
      </c>
      <c r="BM10" s="26">
        <f>AVERAGE(BN10:BY10)</f>
        <v>34.520165993691052</v>
      </c>
      <c r="BN10" s="26">
        <v>28.901138709677419</v>
      </c>
      <c r="BO10" s="26">
        <v>29.201057142857142</v>
      </c>
      <c r="BP10" s="26">
        <v>29.644641935483872</v>
      </c>
      <c r="BQ10" s="26">
        <v>30.621640676999998</v>
      </c>
      <c r="BR10" s="26">
        <v>31.626067795161291</v>
      </c>
      <c r="BS10" s="26">
        <v>31.983200394833332</v>
      </c>
      <c r="BT10" s="26">
        <v>31.909383870967744</v>
      </c>
      <c r="BU10" s="26">
        <v>32.100812903225808</v>
      </c>
      <c r="BV10" s="26">
        <v>35.646606056666663</v>
      </c>
      <c r="BW10" s="26">
        <v>38.640977493548391</v>
      </c>
      <c r="BX10" s="26">
        <v>45.177984966000004</v>
      </c>
      <c r="BY10" s="26">
        <v>48.788479978870974</v>
      </c>
      <c r="BZ10" s="26">
        <f>AVERAGE(CA10:CL10)</f>
        <v>63.066889580159476</v>
      </c>
      <c r="CA10" s="26">
        <v>49.310312901774196</v>
      </c>
      <c r="CB10" s="26">
        <v>49.962767509107145</v>
      </c>
      <c r="CC10" s="26">
        <v>51.421557319838712</v>
      </c>
      <c r="CD10" s="26">
        <v>58.436491648333337</v>
      </c>
      <c r="CE10" s="26">
        <v>64.21525630177419</v>
      </c>
      <c r="CF10" s="26">
        <v>67.964520977166671</v>
      </c>
      <c r="CG10" s="26">
        <v>63.070447757903224</v>
      </c>
      <c r="CH10" s="26">
        <v>66.816616071290326</v>
      </c>
      <c r="CI10" s="26">
        <v>69.347156224499997</v>
      </c>
      <c r="CJ10" s="26">
        <v>71.05540925548388</v>
      </c>
      <c r="CK10" s="26">
        <v>71.239899037000001</v>
      </c>
      <c r="CL10" s="26">
        <v>73.962239957741929</v>
      </c>
      <c r="CM10" s="26">
        <f>AVERAGE(CN10:CY10)</f>
        <v>72.38870968593254</v>
      </c>
      <c r="CN10" s="26">
        <v>75.738210974193549</v>
      </c>
      <c r="CO10" s="26">
        <v>75.048019911034487</v>
      </c>
      <c r="CP10" s="26">
        <v>75.129051041774204</v>
      </c>
      <c r="CQ10" s="26">
        <v>75.868129859999996</v>
      </c>
      <c r="CR10" s="26">
        <v>73.124230619677405</v>
      </c>
      <c r="CS10" s="26">
        <v>71.514580607166664</v>
      </c>
      <c r="CT10" s="26">
        <v>70.960097531935489</v>
      </c>
      <c r="CU10" s="26">
        <v>70.66327395693547</v>
      </c>
      <c r="CV10" s="26">
        <v>69.623974092499992</v>
      </c>
      <c r="CW10" s="26">
        <v>69.989495401935471</v>
      </c>
      <c r="CX10" s="26">
        <v>69.510448760166653</v>
      </c>
      <c r="CY10" s="26">
        <v>71.495003473870966</v>
      </c>
      <c r="CZ10" s="26">
        <f>AVERAGE(DA10:DL10)</f>
        <v>69.83568320623101</v>
      </c>
      <c r="DA10" s="26">
        <v>72.454148332903216</v>
      </c>
      <c r="DB10" s="26">
        <v>71.532723245535706</v>
      </c>
      <c r="DC10" s="26">
        <v>71.36014278338709</v>
      </c>
      <c r="DD10" s="26">
        <v>71.150648854833349</v>
      </c>
      <c r="DE10" s="26">
        <v>70.309966000967748</v>
      </c>
      <c r="DF10" s="26">
        <v>68.179098367833333</v>
      </c>
      <c r="DG10" s="26">
        <v>67.401165420161277</v>
      </c>
      <c r="DH10" s="26">
        <v>68.655437997580648</v>
      </c>
      <c r="DI10" s="26">
        <v>69.694895481000003</v>
      </c>
      <c r="DJ10" s="26">
        <v>69.389043915322574</v>
      </c>
      <c r="DK10" s="26">
        <v>68.909067222666664</v>
      </c>
      <c r="DL10" s="26">
        <v>68.991860852580643</v>
      </c>
      <c r="DM10" s="26">
        <f>AVERAGE(DN10:DY10)</f>
        <v>70.407072421925335</v>
      </c>
      <c r="DN10" s="26">
        <v>68.960225638709673</v>
      </c>
      <c r="DO10" s="26">
        <v>67.830789601964284</v>
      </c>
      <c r="DP10" s="26">
        <v>68.230543895967742</v>
      </c>
      <c r="DQ10" s="26">
        <v>69.01154192733334</v>
      </c>
      <c r="DR10" s="26">
        <v>69.874098406290301</v>
      </c>
      <c r="DS10" s="26">
        <v>69.830342849499999</v>
      </c>
      <c r="DT10" s="26">
        <v>71.477594808064524</v>
      </c>
      <c r="DU10" s="26">
        <v>70.998270759516132</v>
      </c>
      <c r="DV10" s="26">
        <v>71.79501683316667</v>
      </c>
      <c r="DW10" s="26">
        <v>71.66909754983871</v>
      </c>
      <c r="DX10" s="26">
        <v>72.197588935333314</v>
      </c>
      <c r="DY10" s="26">
        <v>73.009757857419373</v>
      </c>
      <c r="DZ10" s="26">
        <f>AVERAGE(EA10:EL10)</f>
        <v>71.452218145585348</v>
      </c>
      <c r="EA10" s="26">
        <v>74.813905761612915</v>
      </c>
      <c r="EB10" s="26">
        <v>74.898552108749996</v>
      </c>
      <c r="EC10" s="26">
        <v>72.079158780322572</v>
      </c>
      <c r="ED10" s="26">
        <v>70.169927095333335</v>
      </c>
      <c r="EE10" s="26">
        <v>70.073739622580632</v>
      </c>
      <c r="EF10" s="26">
        <v>69.284651727333326</v>
      </c>
      <c r="EG10" s="26">
        <v>69.180505138548398</v>
      </c>
      <c r="EH10" s="26">
        <v>68.833405426129019</v>
      </c>
      <c r="EI10" s="26">
        <v>68.74484204783333</v>
      </c>
      <c r="EJ10" s="26">
        <v>70.095584926612915</v>
      </c>
      <c r="EK10" s="26">
        <v>72.086284900999999</v>
      </c>
      <c r="EL10" s="26">
        <v>77.166060210967743</v>
      </c>
      <c r="EM10" s="26">
        <f>AVERAGE(EN10:EY10)</f>
        <v>78.020870306238393</v>
      </c>
      <c r="EN10" s="26">
        <v>79.167040728387093</v>
      </c>
      <c r="EO10" s="26">
        <v>79.158143957758625</v>
      </c>
      <c r="EP10" s="26">
        <v>78.487252270645158</v>
      </c>
      <c r="EQ10" s="26">
        <v>78.505989917166673</v>
      </c>
      <c r="ER10" s="26">
        <v>77.898040361451606</v>
      </c>
      <c r="ES10" s="26">
        <v>79.347687606666653</v>
      </c>
      <c r="ET10" s="26">
        <v>78.248808714838702</v>
      </c>
      <c r="EU10" s="26">
        <v>76.750280961774195</v>
      </c>
      <c r="EV10" s="26">
        <v>76.522653183000003</v>
      </c>
      <c r="EW10" s="26">
        <v>75.962196075000008</v>
      </c>
      <c r="EX10" s="26">
        <v>76.803767728333327</v>
      </c>
      <c r="EY10" s="26">
        <v>79.398582169838718</v>
      </c>
      <c r="EZ10" s="26">
        <f>AVERAGE(FA10:FL10)</f>
        <v>74.762212588575039</v>
      </c>
      <c r="FA10" s="26">
        <v>77.259427544193557</v>
      </c>
      <c r="FB10" s="26">
        <v>77.463455686249986</v>
      </c>
      <c r="FC10" s="26">
        <v>78.025728475483874</v>
      </c>
      <c r="FD10" s="26">
        <v>77.978391702333326</v>
      </c>
      <c r="FE10" s="26">
        <v>76.688343935967737</v>
      </c>
      <c r="FF10" s="26">
        <v>74.700178836333336</v>
      </c>
      <c r="FG10" s="26">
        <v>72.063357034838702</v>
      </c>
      <c r="FH10" s="26">
        <v>73.32670276725807</v>
      </c>
      <c r="FI10" s="26">
        <v>74.319459319666677</v>
      </c>
      <c r="FJ10" s="26">
        <v>72.175657198225807</v>
      </c>
      <c r="FK10" s="26">
        <v>71.204410607833339</v>
      </c>
      <c r="FL10" s="26">
        <v>71.941437954516132</v>
      </c>
      <c r="FM10" s="26">
        <f>AVERAGE(FN10:FY10)</f>
        <v>73.857631857517433</v>
      </c>
      <c r="FN10" s="26">
        <v>72.532449963548387</v>
      </c>
      <c r="FO10" s="26">
        <v>72.686259149107144</v>
      </c>
      <c r="FP10" s="26">
        <v>72.304024966129035</v>
      </c>
      <c r="FQ10" s="26">
        <v>72.218130852499996</v>
      </c>
      <c r="FR10" s="26">
        <v>75.711067392580645</v>
      </c>
      <c r="FS10" s="26">
        <v>74.638614606833329</v>
      </c>
      <c r="FT10" s="26">
        <v>73.69005123774194</v>
      </c>
      <c r="FU10" s="26">
        <v>74.743990013548384</v>
      </c>
      <c r="FV10" s="26">
        <v>74.39786399483333</v>
      </c>
      <c r="FW10" s="26">
        <v>73.349858284354838</v>
      </c>
      <c r="FX10" s="26">
        <v>74.227933655000015</v>
      </c>
      <c r="FY10" s="26">
        <v>75.791338174032248</v>
      </c>
      <c r="FZ10" s="26">
        <f>AVERAGE(GA10:GL10)</f>
        <v>74.589061298282573</v>
      </c>
      <c r="GA10" s="26">
        <v>75.143797467741933</v>
      </c>
      <c r="GB10" s="26">
        <v>75.527115221428559</v>
      </c>
      <c r="GC10" s="26">
        <v>74.314367974838703</v>
      </c>
      <c r="GD10" s="26">
        <v>75.40274226983334</v>
      </c>
      <c r="GE10" s="26">
        <v>75.283163200161297</v>
      </c>
      <c r="GF10" s="26">
        <v>75.133178566333342</v>
      </c>
      <c r="GG10" s="26">
        <v>76.841938705483869</v>
      </c>
      <c r="GH10" s="26">
        <v>76.03555603790322</v>
      </c>
      <c r="GI10" s="26">
        <v>75.856121887499995</v>
      </c>
      <c r="GJ10" s="26">
        <v>72.367158826451615</v>
      </c>
      <c r="GK10" s="26">
        <v>72.319802448166669</v>
      </c>
      <c r="GL10" s="26">
        <v>70.843792973548389</v>
      </c>
    </row>
    <row r="11" spans="1:194" s="131" customFormat="1" ht="12.75">
      <c r="A11" s="55"/>
      <c r="B11" s="990"/>
      <c r="C11" s="975" t="s">
        <v>3457</v>
      </c>
      <c r="D11" s="26">
        <f>L11</f>
        <v>12.045</v>
      </c>
      <c r="E11" s="26">
        <v>5.8444000000000003</v>
      </c>
      <c r="F11" s="26">
        <v>6.4554</v>
      </c>
      <c r="G11" s="26">
        <v>7.3465999999999996</v>
      </c>
      <c r="H11" s="26">
        <v>8.8529</v>
      </c>
      <c r="I11" s="26">
        <v>9.7242999999999995</v>
      </c>
      <c r="J11" s="26">
        <v>11.345000000000001</v>
      </c>
      <c r="K11" s="26">
        <v>11.8842</v>
      </c>
      <c r="L11" s="26">
        <v>12.045</v>
      </c>
      <c r="M11" s="26">
        <f>Y11</f>
        <v>16.442499999999999</v>
      </c>
      <c r="N11" s="26">
        <v>13.680099999999999</v>
      </c>
      <c r="O11" s="26">
        <v>15.93</v>
      </c>
      <c r="P11" s="26">
        <v>17.532399999999999</v>
      </c>
      <c r="Q11" s="26">
        <v>18.331499999999998</v>
      </c>
      <c r="R11" s="26">
        <v>18.108000000000001</v>
      </c>
      <c r="S11" s="26">
        <v>17.469799999999999</v>
      </c>
      <c r="T11" s="26">
        <v>15.628399999999999</v>
      </c>
      <c r="U11" s="26">
        <v>16.2608</v>
      </c>
      <c r="V11" s="26">
        <v>16.6738</v>
      </c>
      <c r="W11" s="26">
        <v>17.3384</v>
      </c>
      <c r="X11" s="26">
        <v>16.649100000000001</v>
      </c>
      <c r="Y11" s="26">
        <v>16.442499999999999</v>
      </c>
      <c r="Z11" s="26">
        <f>AL11</f>
        <v>17.430599999999998</v>
      </c>
      <c r="AA11" s="26">
        <v>17.1828</v>
      </c>
      <c r="AB11" s="26">
        <v>17.180700000000002</v>
      </c>
      <c r="AC11" s="26">
        <v>17.437799999999999</v>
      </c>
      <c r="AD11" s="26">
        <v>17.600200000000001</v>
      </c>
      <c r="AE11" s="26">
        <v>17.641200000000001</v>
      </c>
      <c r="AF11" s="26">
        <v>16.8063</v>
      </c>
      <c r="AG11" s="26">
        <v>16.8127</v>
      </c>
      <c r="AH11" s="26">
        <v>16.176600000000001</v>
      </c>
      <c r="AI11" s="26">
        <v>17.047499999999999</v>
      </c>
      <c r="AJ11" s="26">
        <v>17.264500000000002</v>
      </c>
      <c r="AK11" s="26">
        <v>17.008199999999999</v>
      </c>
      <c r="AL11" s="26">
        <v>17.430599999999998</v>
      </c>
      <c r="AM11" s="26">
        <f>AY11</f>
        <v>27.959099999999999</v>
      </c>
      <c r="AN11" s="26">
        <v>17.0686</v>
      </c>
      <c r="AO11" s="26">
        <v>17.544599999999999</v>
      </c>
      <c r="AP11" s="26">
        <v>17.3218</v>
      </c>
      <c r="AQ11" s="26">
        <v>17.5746</v>
      </c>
      <c r="AR11" s="26">
        <v>18.9331</v>
      </c>
      <c r="AS11" s="26">
        <v>18.8935</v>
      </c>
      <c r="AT11" s="26">
        <v>19.003299999999999</v>
      </c>
      <c r="AU11" s="26">
        <v>18.9145</v>
      </c>
      <c r="AV11" s="26">
        <v>20.687899999999999</v>
      </c>
      <c r="AW11" s="26">
        <v>24.808599999999998</v>
      </c>
      <c r="AX11" s="26">
        <v>28.295400000000001</v>
      </c>
      <c r="AY11" s="26">
        <v>27.959099999999999</v>
      </c>
      <c r="AZ11" s="26">
        <f>BL11</f>
        <v>29.024899999999999</v>
      </c>
      <c r="BA11" s="26">
        <v>27.688700000000001</v>
      </c>
      <c r="BB11" s="26">
        <v>28.141300000000001</v>
      </c>
      <c r="BC11" s="26">
        <v>28.7926</v>
      </c>
      <c r="BD11" s="26">
        <v>28.724900000000002</v>
      </c>
      <c r="BE11" s="26">
        <v>29.141300000000001</v>
      </c>
      <c r="BF11" s="26">
        <v>28.922000000000001</v>
      </c>
      <c r="BG11" s="26">
        <v>28.187000000000001</v>
      </c>
      <c r="BH11" s="26">
        <v>27.837399999999999</v>
      </c>
      <c r="BI11" s="26">
        <v>28.163399999999999</v>
      </c>
      <c r="BJ11" s="26">
        <v>28.446400000000001</v>
      </c>
      <c r="BK11" s="26">
        <v>29.234300000000001</v>
      </c>
      <c r="BL11" s="26">
        <v>29.024899999999999</v>
      </c>
      <c r="BM11" s="26">
        <f>BY11</f>
        <v>49.145899999999997</v>
      </c>
      <c r="BN11" s="26">
        <v>29.4161</v>
      </c>
      <c r="BO11" s="26">
        <v>29.078399999999998</v>
      </c>
      <c r="BP11" s="26">
        <v>30.418800000000001</v>
      </c>
      <c r="BQ11" s="26">
        <v>31.396503109999998</v>
      </c>
      <c r="BR11" s="26">
        <v>32.886075864999995</v>
      </c>
      <c r="BS11" s="26">
        <v>31.974799999999998</v>
      </c>
      <c r="BT11" s="26">
        <v>32.152900000000002</v>
      </c>
      <c r="BU11" s="26">
        <v>33.262700000000002</v>
      </c>
      <c r="BV11" s="26">
        <v>37.594099999999997</v>
      </c>
      <c r="BW11" s="26">
        <v>40.936756500000001</v>
      </c>
      <c r="BX11" s="26">
        <v>48.261800579999999</v>
      </c>
      <c r="BY11" s="26">
        <v>49.145899999999997</v>
      </c>
      <c r="BZ11" s="26">
        <f>CL11</f>
        <v>73.525050585000002</v>
      </c>
      <c r="CA11" s="26">
        <v>50.391330045000004</v>
      </c>
      <c r="CB11" s="26">
        <v>48.973682000000004</v>
      </c>
      <c r="CC11" s="26">
        <v>54.731535509999993</v>
      </c>
      <c r="CD11" s="26">
        <v>60.506605999999998</v>
      </c>
      <c r="CE11" s="26">
        <v>68.798688225000006</v>
      </c>
      <c r="CF11" s="26">
        <v>67.176614505000003</v>
      </c>
      <c r="CG11" s="26">
        <v>65.124126079999996</v>
      </c>
      <c r="CH11" s="26">
        <v>67.366231240000005</v>
      </c>
      <c r="CI11" s="26">
        <v>70.600447400000007</v>
      </c>
      <c r="CJ11" s="26">
        <v>70.423694055000013</v>
      </c>
      <c r="CK11" s="26">
        <v>73.121796790000005</v>
      </c>
      <c r="CL11" s="26">
        <v>73.525050585000002</v>
      </c>
      <c r="CM11" s="26">
        <f>CY11</f>
        <v>72.190477449999989</v>
      </c>
      <c r="CN11" s="26">
        <v>76.035814399999992</v>
      </c>
      <c r="CO11" s="26">
        <v>75.394223775000015</v>
      </c>
      <c r="CP11" s="26">
        <v>75.873633659999996</v>
      </c>
      <c r="CQ11" s="26">
        <v>75.299715614999997</v>
      </c>
      <c r="CR11" s="26">
        <v>71.181107549999993</v>
      </c>
      <c r="CS11" s="26">
        <v>70.709720849999997</v>
      </c>
      <c r="CT11" s="26">
        <v>71.16498181</v>
      </c>
      <c r="CU11" s="26">
        <v>70.435804050000002</v>
      </c>
      <c r="CV11" s="26">
        <v>70.285610674999987</v>
      </c>
      <c r="CW11" s="26">
        <v>69.335033839999994</v>
      </c>
      <c r="CX11" s="26">
        <v>68.896394874999999</v>
      </c>
      <c r="CY11" s="26">
        <v>72.190477449999989</v>
      </c>
      <c r="CZ11" s="26">
        <f>DL11</f>
        <v>69.086989079999995</v>
      </c>
      <c r="DA11" s="26">
        <v>71.736895715000003</v>
      </c>
      <c r="DB11" s="26">
        <v>70.971722924999995</v>
      </c>
      <c r="DC11" s="26">
        <v>70.703082295000002</v>
      </c>
      <c r="DD11" s="26">
        <v>71.402263375000004</v>
      </c>
      <c r="DE11" s="26">
        <v>69.440664975000004</v>
      </c>
      <c r="DF11" s="26">
        <v>67.617838859999992</v>
      </c>
      <c r="DG11" s="26">
        <v>68.071399624999998</v>
      </c>
      <c r="DH11" s="26">
        <v>69.232488500000002</v>
      </c>
      <c r="DI11" s="26">
        <v>70.145235</v>
      </c>
      <c r="DJ11" s="26">
        <v>68.633540400000001</v>
      </c>
      <c r="DK11" s="26">
        <v>67.399952130000017</v>
      </c>
      <c r="DL11" s="26">
        <v>69.086989079999995</v>
      </c>
      <c r="DM11" s="26">
        <f>DY11</f>
        <v>73.894734190000008</v>
      </c>
      <c r="DN11" s="26">
        <v>68.601169649999989</v>
      </c>
      <c r="DO11" s="26">
        <v>68.237372069999992</v>
      </c>
      <c r="DP11" s="26">
        <v>68.367356639999997</v>
      </c>
      <c r="DQ11" s="26">
        <v>69.803928119999995</v>
      </c>
      <c r="DR11" s="26">
        <v>69.53975007999999</v>
      </c>
      <c r="DS11" s="26">
        <v>70.646266920000002</v>
      </c>
      <c r="DT11" s="26">
        <v>73.011748000000011</v>
      </c>
      <c r="DU11" s="26">
        <v>71.629677000000001</v>
      </c>
      <c r="DV11" s="26">
        <v>71.549022160000007</v>
      </c>
      <c r="DW11" s="26">
        <v>71.604438459999997</v>
      </c>
      <c r="DX11" s="26">
        <v>71.474679570000006</v>
      </c>
      <c r="DY11" s="26">
        <v>73.894734190000008</v>
      </c>
      <c r="DZ11" s="26">
        <f>EL11</f>
        <v>78.322710479999998</v>
      </c>
      <c r="EA11" s="26">
        <v>76.199461499999998</v>
      </c>
      <c r="EB11" s="26">
        <v>73.610039960000009</v>
      </c>
      <c r="EC11" s="26">
        <v>71.258759109999986</v>
      </c>
      <c r="ED11" s="26">
        <v>70.338909340000001</v>
      </c>
      <c r="EE11" s="26">
        <v>69.336322620000004</v>
      </c>
      <c r="EF11" s="26">
        <v>68.245981799999996</v>
      </c>
      <c r="EG11" s="26">
        <v>70.977244799999994</v>
      </c>
      <c r="EH11" s="26">
        <v>67.312349549999993</v>
      </c>
      <c r="EI11" s="26">
        <v>70.508368560000008</v>
      </c>
      <c r="EJ11" s="26">
        <v>70.140012394999999</v>
      </c>
      <c r="EK11" s="26">
        <v>75.513797920000016</v>
      </c>
      <c r="EL11" s="26">
        <v>78.322710479999998</v>
      </c>
      <c r="EM11" s="26">
        <f>EY11</f>
        <v>80.214766660000009</v>
      </c>
      <c r="EN11" s="26">
        <v>75.553205625000004</v>
      </c>
      <c r="EO11" s="26">
        <v>79.373484959999999</v>
      </c>
      <c r="EP11" s="26">
        <v>78.21151574999999</v>
      </c>
      <c r="EQ11" s="26">
        <v>76.931418569999991</v>
      </c>
      <c r="ER11" s="26">
        <v>80.805630059999999</v>
      </c>
      <c r="ES11" s="26">
        <v>77.736935970000005</v>
      </c>
      <c r="ET11" s="26">
        <v>77.202175050000008</v>
      </c>
      <c r="EU11" s="26">
        <v>75.933207975000002</v>
      </c>
      <c r="EV11" s="26">
        <v>76.429955249999992</v>
      </c>
      <c r="EW11" s="26">
        <v>76.511639500000001</v>
      </c>
      <c r="EX11" s="26">
        <v>77.92821524</v>
      </c>
      <c r="EY11" s="26">
        <v>80.214766660000009</v>
      </c>
      <c r="EZ11" s="26">
        <f>FL11</f>
        <v>71.322869589999996</v>
      </c>
      <c r="FA11" s="26">
        <v>77.074843999999999</v>
      </c>
      <c r="FB11" s="26">
        <v>78.469671419999997</v>
      </c>
      <c r="FC11" s="26">
        <v>77.290371164999996</v>
      </c>
      <c r="FD11" s="26">
        <v>78.723170580000001</v>
      </c>
      <c r="FE11" s="26">
        <v>74.68636595000001</v>
      </c>
      <c r="FF11" s="26">
        <v>74.50059431999999</v>
      </c>
      <c r="FG11" s="26">
        <v>71.767273009999997</v>
      </c>
      <c r="FH11" s="26">
        <v>73.986589889999991</v>
      </c>
      <c r="FI11" s="26">
        <v>72.940788829999988</v>
      </c>
      <c r="FJ11" s="26">
        <v>72.794713369999997</v>
      </c>
      <c r="FK11" s="26">
        <v>70.81436017499999</v>
      </c>
      <c r="FL11" s="26">
        <v>71.322869589999996</v>
      </c>
      <c r="FM11" s="26">
        <f>FY11</f>
        <v>74.762677990000014</v>
      </c>
      <c r="FN11" s="26">
        <v>73.523236049999994</v>
      </c>
      <c r="FO11" s="26">
        <v>72.51781410000001</v>
      </c>
      <c r="FP11" s="26">
        <v>72.162088920000002</v>
      </c>
      <c r="FQ11" s="26">
        <v>73.79045665999999</v>
      </c>
      <c r="FR11" s="26">
        <v>75.889569599999987</v>
      </c>
      <c r="FS11" s="26">
        <v>73.458920919999997</v>
      </c>
      <c r="FT11" s="26">
        <v>74.094593840000002</v>
      </c>
      <c r="FU11" s="26">
        <v>74.491196689999995</v>
      </c>
      <c r="FV11" s="26">
        <v>73.385522190000003</v>
      </c>
      <c r="FW11" s="26">
        <v>73.785928439999992</v>
      </c>
      <c r="FX11" s="26">
        <v>74.855671700000016</v>
      </c>
      <c r="FY11" s="26">
        <v>74.762677990000014</v>
      </c>
      <c r="FZ11" s="26">
        <f>GL11</f>
        <v>70.839630340000014</v>
      </c>
      <c r="GA11" s="26">
        <v>75.783342915000006</v>
      </c>
      <c r="GB11" s="26">
        <v>74.769727320000001</v>
      </c>
      <c r="GC11" s="26">
        <v>74.462980349999995</v>
      </c>
      <c r="GD11" s="26">
        <v>75.886919999999989</v>
      </c>
      <c r="GE11" s="26">
        <v>75.469223339999999</v>
      </c>
      <c r="GF11" s="26">
        <v>75.98748522999999</v>
      </c>
      <c r="GG11" s="26">
        <v>77.081760000000003</v>
      </c>
      <c r="GH11" s="26">
        <v>75.738074699999999</v>
      </c>
      <c r="GI11" s="26">
        <v>74.809843560000004</v>
      </c>
      <c r="GJ11" s="26">
        <v>71.966290329999993</v>
      </c>
      <c r="GK11" s="26">
        <v>71.704759680000009</v>
      </c>
      <c r="GL11" s="26">
        <v>70.839630340000014</v>
      </c>
    </row>
    <row r="12" spans="1:194" s="131" customFormat="1" ht="12.75">
      <c r="A12" s="55">
        <v>1</v>
      </c>
      <c r="B12" s="990" t="s">
        <v>2604</v>
      </c>
      <c r="C12" s="975" t="s">
        <v>3458</v>
      </c>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c r="DP12" s="26"/>
      <c r="DQ12" s="26"/>
      <c r="DR12" s="26"/>
      <c r="DS12" s="26"/>
      <c r="DT12" s="26"/>
      <c r="DU12" s="26"/>
      <c r="DV12" s="26"/>
      <c r="DW12" s="26"/>
      <c r="DX12" s="26"/>
      <c r="DY12" s="26"/>
      <c r="DZ12" s="26"/>
      <c r="EA12" s="26"/>
      <c r="EB12" s="26"/>
      <c r="EC12" s="26"/>
      <c r="ED12" s="26"/>
      <c r="EE12" s="26"/>
      <c r="EF12" s="26"/>
      <c r="EG12" s="26"/>
      <c r="EH12" s="26"/>
      <c r="EI12" s="26"/>
      <c r="EJ12" s="26"/>
      <c r="EK12" s="26"/>
      <c r="EL12" s="26"/>
      <c r="EM12" s="26"/>
      <c r="EN12" s="26"/>
      <c r="EO12" s="26"/>
      <c r="EP12" s="26"/>
      <c r="EQ12" s="26"/>
      <c r="ER12" s="26"/>
      <c r="ES12" s="26"/>
      <c r="ET12" s="26"/>
      <c r="EU12" s="26"/>
      <c r="EV12" s="26"/>
      <c r="EW12" s="26"/>
      <c r="EX12" s="26"/>
      <c r="EY12" s="26"/>
      <c r="EZ12" s="26"/>
      <c r="FA12" s="26"/>
      <c r="FB12" s="26"/>
      <c r="FC12" s="26"/>
      <c r="FD12" s="26"/>
      <c r="FE12" s="26"/>
      <c r="FF12" s="26"/>
      <c r="FG12" s="26"/>
      <c r="FH12" s="26"/>
      <c r="FI12" s="26"/>
      <c r="FJ12" s="26"/>
      <c r="FK12" s="26"/>
      <c r="FL12" s="26"/>
      <c r="FM12" s="26"/>
      <c r="FN12" s="26"/>
      <c r="FO12" s="26"/>
      <c r="FP12" s="26"/>
      <c r="FQ12" s="26"/>
      <c r="FR12" s="26"/>
      <c r="FS12" s="26"/>
      <c r="FT12" s="26"/>
      <c r="FU12" s="26"/>
      <c r="FV12" s="26"/>
      <c r="FW12" s="26"/>
      <c r="FX12" s="26"/>
      <c r="FY12" s="26"/>
      <c r="FZ12" s="26"/>
      <c r="GA12" s="26"/>
      <c r="GB12" s="26"/>
      <c r="GC12" s="26"/>
      <c r="GD12" s="26"/>
      <c r="GE12" s="26"/>
      <c r="GF12" s="26"/>
      <c r="GG12" s="26"/>
      <c r="GH12" s="26"/>
      <c r="GI12" s="26"/>
      <c r="GJ12" s="26"/>
      <c r="GK12" s="26"/>
      <c r="GL12" s="26"/>
    </row>
    <row r="13" spans="1:194" s="131" customFormat="1" ht="12.75">
      <c r="A13" s="55"/>
      <c r="B13" s="990"/>
      <c r="C13" s="975" t="s">
        <v>3456</v>
      </c>
      <c r="D13" s="587" t="s">
        <v>15</v>
      </c>
      <c r="E13" s="587" t="s">
        <v>15</v>
      </c>
      <c r="F13" s="26">
        <v>4.2433333333333332</v>
      </c>
      <c r="G13" s="26">
        <v>4.5838709677419356</v>
      </c>
      <c r="H13" s="26">
        <v>5.5129032258064523</v>
      </c>
      <c r="I13" s="26">
        <v>6.1533333333333333</v>
      </c>
      <c r="J13" s="26">
        <v>7.088709677419355</v>
      </c>
      <c r="K13" s="26">
        <v>7.9749999999999996</v>
      </c>
      <c r="L13" s="26">
        <v>8.0419354838709687</v>
      </c>
      <c r="M13" s="26">
        <f>AVERAGE(N13:Y13)</f>
        <v>10.81318328469022</v>
      </c>
      <c r="N13" s="26">
        <v>8.389032258064514</v>
      </c>
      <c r="O13" s="26">
        <v>10.069642857142856</v>
      </c>
      <c r="P13" s="26">
        <v>11.596774193548386</v>
      </c>
      <c r="Q13" s="26">
        <v>12.180000000000003</v>
      </c>
      <c r="R13" s="26">
        <v>12.295161290322582</v>
      </c>
      <c r="S13" s="26">
        <v>11.425320000000001</v>
      </c>
      <c r="T13" s="26">
        <v>11.048387096774192</v>
      </c>
      <c r="U13" s="26">
        <v>10.263225806451613</v>
      </c>
      <c r="V13" s="26">
        <v>10.592000000000001</v>
      </c>
      <c r="W13" s="26">
        <v>10.624193548387098</v>
      </c>
      <c r="X13" s="26">
        <v>10.608333333333333</v>
      </c>
      <c r="Y13" s="26">
        <v>10.666129032258066</v>
      </c>
      <c r="Z13" s="26">
        <f>AVERAGE(AA13:AL13)</f>
        <v>10.812666666666667</v>
      </c>
      <c r="AA13" s="26">
        <v>10.738709677419356</v>
      </c>
      <c r="AB13" s="26">
        <v>10.799999999999999</v>
      </c>
      <c r="AC13" s="26">
        <v>10.846451612903227</v>
      </c>
      <c r="AD13" s="26">
        <v>10.902333333333335</v>
      </c>
      <c r="AE13" s="26">
        <v>10.927096774193551</v>
      </c>
      <c r="AF13" s="26">
        <v>10.791</v>
      </c>
      <c r="AG13" s="26">
        <v>10.559677419354838</v>
      </c>
      <c r="AH13" s="26">
        <v>10.473548387096775</v>
      </c>
      <c r="AI13" s="26">
        <v>10.607666666666665</v>
      </c>
      <c r="AJ13" s="26">
        <v>10.917741935483871</v>
      </c>
      <c r="AK13" s="26">
        <v>10.971</v>
      </c>
      <c r="AL13" s="26">
        <v>11.216774193548385</v>
      </c>
      <c r="AM13" s="26">
        <f>AVERAGE(AN13:AY13)</f>
        <v>12.773661877394636</v>
      </c>
      <c r="AN13" s="26">
        <v>11.243548387096775</v>
      </c>
      <c r="AO13" s="26">
        <v>11.308275862068964</v>
      </c>
      <c r="AP13" s="26">
        <v>11.370967741935484</v>
      </c>
      <c r="AQ13" s="26">
        <v>11.534999999999998</v>
      </c>
      <c r="AR13" s="26">
        <v>12.050645161290323</v>
      </c>
      <c r="AS13" s="26">
        <v>12.224666666666666</v>
      </c>
      <c r="AT13" s="26">
        <v>12.153225806451612</v>
      </c>
      <c r="AU13" s="26">
        <v>12.210967741935482</v>
      </c>
      <c r="AV13" s="26">
        <v>12.737</v>
      </c>
      <c r="AW13" s="26">
        <v>13.924193548387098</v>
      </c>
      <c r="AX13" s="26">
        <v>15.699000000000002</v>
      </c>
      <c r="AY13" s="26">
        <v>16.826451612903227</v>
      </c>
      <c r="AZ13" s="26">
        <f>AVERAGE(BA13:BL13)</f>
        <v>17.365104325396828</v>
      </c>
      <c r="BA13" s="26">
        <v>16.993870967741945</v>
      </c>
      <c r="BB13" s="26">
        <v>16.84937857142857</v>
      </c>
      <c r="BC13" s="26">
        <v>17.599774193548384</v>
      </c>
      <c r="BD13" s="26">
        <v>17.861363333333333</v>
      </c>
      <c r="BE13" s="26">
        <v>17.900138709677424</v>
      </c>
      <c r="BF13" s="26">
        <v>17.332923333333333</v>
      </c>
      <c r="BG13" s="26">
        <v>17.279309677419359</v>
      </c>
      <c r="BH13" s="26">
        <v>17.254512903225802</v>
      </c>
      <c r="BI13" s="26">
        <v>17.499356666666667</v>
      </c>
      <c r="BJ13" s="26">
        <v>17.227858064516134</v>
      </c>
      <c r="BK13" s="26">
        <v>17.166030000000003</v>
      </c>
      <c r="BL13" s="26">
        <v>17.416735483870966</v>
      </c>
      <c r="BM13" s="26">
        <f>AVERAGE(BN13:BY13)</f>
        <v>20.79419523937532</v>
      </c>
      <c r="BN13" s="26">
        <v>17.618825806451611</v>
      </c>
      <c r="BO13" s="26">
        <v>17.79737857142857</v>
      </c>
      <c r="BP13" s="26">
        <v>17.905683870967746</v>
      </c>
      <c r="BQ13" s="26">
        <v>18.282866666666667</v>
      </c>
      <c r="BR13" s="26">
        <v>19.237745161290327</v>
      </c>
      <c r="BS13" s="26">
        <v>19.428126666666667</v>
      </c>
      <c r="BT13" s="26">
        <v>19.361783870967741</v>
      </c>
      <c r="BU13" s="26">
        <v>19.636309677419355</v>
      </c>
      <c r="BV13" s="26">
        <v>21.214806666666671</v>
      </c>
      <c r="BW13" s="26">
        <v>22.726645161290325</v>
      </c>
      <c r="BX13" s="26">
        <v>27.114693333333332</v>
      </c>
      <c r="BY13" s="26">
        <v>29.205477419354839</v>
      </c>
      <c r="BZ13" s="26">
        <f>AVERAGE(CA13:CL13)</f>
        <v>38.95556644585254</v>
      </c>
      <c r="CA13" s="26">
        <v>29.837164516129032</v>
      </c>
      <c r="CB13" s="26">
        <v>30.579389285714285</v>
      </c>
      <c r="CC13" s="26">
        <v>31.730483870967742</v>
      </c>
      <c r="CD13" s="26">
        <v>36.291576666666664</v>
      </c>
      <c r="CE13" s="26">
        <v>39.760864516129033</v>
      </c>
      <c r="CF13" s="26">
        <v>42.437003333333337</v>
      </c>
      <c r="CG13" s="26">
        <v>40.088429032258063</v>
      </c>
      <c r="CH13" s="26">
        <v>41.398183870967742</v>
      </c>
      <c r="CI13" s="26">
        <v>42.776746666666661</v>
      </c>
      <c r="CJ13" s="26">
        <v>42.830932258064514</v>
      </c>
      <c r="CK13" s="26">
        <v>43.924523333333333</v>
      </c>
      <c r="CL13" s="26">
        <v>45.811500000000002</v>
      </c>
      <c r="CM13" s="26">
        <f>AVERAGE(CN13:CY13)</f>
        <v>47.710706187739468</v>
      </c>
      <c r="CN13" s="26">
        <v>46.189458064516131</v>
      </c>
      <c r="CO13" s="26">
        <v>46.8496275862069</v>
      </c>
      <c r="CP13" s="26">
        <v>47.469141935483869</v>
      </c>
      <c r="CQ13" s="26">
        <v>47.88697333333333</v>
      </c>
      <c r="CR13" s="26">
        <v>48.113809677419354</v>
      </c>
      <c r="CS13" s="26">
        <v>47.522199999999998</v>
      </c>
      <c r="CT13" s="26">
        <v>46.992877419354834</v>
      </c>
      <c r="CU13" s="26">
        <v>47.273487096774197</v>
      </c>
      <c r="CV13" s="26">
        <v>48.423216666666669</v>
      </c>
      <c r="CW13" s="26">
        <v>48.057719354838717</v>
      </c>
      <c r="CX13" s="26">
        <v>48.726056666666665</v>
      </c>
      <c r="CY13" s="26">
        <v>49.023906451612902</v>
      </c>
      <c r="CZ13" s="26">
        <f>AVERAGE(DA13:DL13)</f>
        <v>48.449441573860724</v>
      </c>
      <c r="DA13" s="26">
        <v>48.707716129032256</v>
      </c>
      <c r="DB13" s="26">
        <v>49.087260714285712</v>
      </c>
      <c r="DC13" s="26">
        <v>49.261303225806451</v>
      </c>
      <c r="DD13" s="26">
        <v>49.548853333333334</v>
      </c>
      <c r="DE13" s="26">
        <v>49.286135483870972</v>
      </c>
      <c r="DF13" s="26">
        <v>48.528910000000003</v>
      </c>
      <c r="DG13" s="26">
        <v>47.779603225806447</v>
      </c>
      <c r="DH13" s="26">
        <v>47.835619354838713</v>
      </c>
      <c r="DI13" s="26">
        <v>47.741230000000002</v>
      </c>
      <c r="DJ13" s="26">
        <v>47.766541935483872</v>
      </c>
      <c r="DK13" s="26">
        <v>47.883590000000005</v>
      </c>
      <c r="DL13" s="26">
        <v>47.966535483870963</v>
      </c>
      <c r="DM13" s="26">
        <f>AVERAGE(DN13:DY13)</f>
        <v>46.938670424347151</v>
      </c>
      <c r="DN13" s="26">
        <v>47.989293548387096</v>
      </c>
      <c r="DO13" s="26">
        <v>47.780239285714288</v>
      </c>
      <c r="DP13" s="26">
        <v>47.919509677419363</v>
      </c>
      <c r="DQ13" s="26">
        <v>47.960966666666664</v>
      </c>
      <c r="DR13" s="26">
        <v>47.931919354838705</v>
      </c>
      <c r="DS13" s="26">
        <v>47.256903333333334</v>
      </c>
      <c r="DT13" s="26">
        <v>46.070487096774194</v>
      </c>
      <c r="DU13" s="26">
        <v>46.088061290322585</v>
      </c>
      <c r="DV13" s="26">
        <v>46.078819999999993</v>
      </c>
      <c r="DW13" s="26">
        <v>46.012687096774201</v>
      </c>
      <c r="DX13" s="26">
        <v>45.997389999999996</v>
      </c>
      <c r="DY13" s="26">
        <v>46.177767741935483</v>
      </c>
      <c r="DZ13" s="26">
        <f>AVERAGE(EA13:EL13)</f>
        <v>43.716523709677425</v>
      </c>
      <c r="EA13" s="26">
        <v>46.419225806451614</v>
      </c>
      <c r="EB13" s="26">
        <v>46.118900000000004</v>
      </c>
      <c r="EC13" s="26">
        <v>45.514577419354843</v>
      </c>
      <c r="ED13" s="26">
        <v>44.622003333333325</v>
      </c>
      <c r="EE13" s="26">
        <v>43.356580645161287</v>
      </c>
      <c r="EF13" s="26">
        <v>41.561656666666664</v>
      </c>
      <c r="EG13" s="26">
        <v>42.37866774193548</v>
      </c>
      <c r="EH13" s="26">
        <v>43.090445161290326</v>
      </c>
      <c r="EI13" s="26">
        <v>42.843503333333324</v>
      </c>
      <c r="EJ13" s="26">
        <v>41.884838709677425</v>
      </c>
      <c r="EK13" s="26">
        <v>42.625756666666668</v>
      </c>
      <c r="EL13" s="26">
        <v>44.182129032258068</v>
      </c>
      <c r="EM13" s="26">
        <f>AVERAGE(EN13:EY13)</f>
        <v>42.666413219008767</v>
      </c>
      <c r="EN13" s="26">
        <v>43.578567741935487</v>
      </c>
      <c r="EO13" s="26">
        <v>42.614062068965517</v>
      </c>
      <c r="EP13" s="26">
        <v>43.116225806451617</v>
      </c>
      <c r="EQ13" s="26">
        <v>43.278460000000003</v>
      </c>
      <c r="ER13" s="26">
        <v>43.755099999999999</v>
      </c>
      <c r="ES13" s="26">
        <v>43.351216666666673</v>
      </c>
      <c r="ET13" s="26">
        <v>42.546109677419359</v>
      </c>
      <c r="EU13" s="26">
        <v>42.174419354838705</v>
      </c>
      <c r="EV13" s="26">
        <v>42.677960000000006</v>
      </c>
      <c r="EW13" s="26">
        <v>42.081819354838707</v>
      </c>
      <c r="EX13" s="26">
        <v>41.513256666666663</v>
      </c>
      <c r="EY13" s="26">
        <v>41.309761290322577</v>
      </c>
      <c r="EZ13" s="26">
        <f>AVERAGE(FA13:FL13)</f>
        <v>41.013479429083461</v>
      </c>
      <c r="FA13" s="26">
        <v>40.998167741935482</v>
      </c>
      <c r="FB13" s="26">
        <v>41.088171428571421</v>
      </c>
      <c r="FC13" s="26">
        <v>40.960070967741935</v>
      </c>
      <c r="FD13" s="26">
        <v>41.290916666666668</v>
      </c>
      <c r="FE13" s="26">
        <v>41.024274193548379</v>
      </c>
      <c r="FF13" s="26">
        <v>41.013133333333336</v>
      </c>
      <c r="FG13" s="26">
        <v>40.957312903225805</v>
      </c>
      <c r="FH13" s="26">
        <v>40.95225806451613</v>
      </c>
      <c r="FI13" s="26">
        <v>40.901359999999997</v>
      </c>
      <c r="FJ13" s="26">
        <v>40.850945161290326</v>
      </c>
      <c r="FK13" s="26">
        <v>40.858523333333338</v>
      </c>
      <c r="FL13" s="26">
        <v>41.26661935483871</v>
      </c>
      <c r="FM13" s="26">
        <f>AVERAGE(FN13:FY13)</f>
        <v>40.164600310419864</v>
      </c>
      <c r="FN13" s="26">
        <v>41.342148387096778</v>
      </c>
      <c r="FO13" s="26">
        <v>41.420060714285718</v>
      </c>
      <c r="FP13" s="26">
        <v>41.390738709677422</v>
      </c>
      <c r="FQ13" s="26">
        <v>41.060209999999991</v>
      </c>
      <c r="FR13" s="26">
        <v>40.730970967741939</v>
      </c>
      <c r="FS13" s="26">
        <v>40.37914</v>
      </c>
      <c r="FT13" s="26">
        <v>39.974896774193539</v>
      </c>
      <c r="FU13" s="26">
        <v>39.634606451612903</v>
      </c>
      <c r="FV13" s="26">
        <v>39.353593333333336</v>
      </c>
      <c r="FW13" s="26">
        <v>39.146451612903221</v>
      </c>
      <c r="FX13" s="26">
        <v>38.935190000000006</v>
      </c>
      <c r="FY13" s="26">
        <v>38.607196774193547</v>
      </c>
      <c r="FZ13" s="26">
        <f>AVERAGE(GA13:GL13)</f>
        <v>37.308467518561187</v>
      </c>
      <c r="GA13" s="26">
        <v>38.321441935483868</v>
      </c>
      <c r="GB13" s="26">
        <v>38.653917857142858</v>
      </c>
      <c r="GC13" s="26">
        <v>38.142593548387097</v>
      </c>
      <c r="GD13" s="26">
        <v>38.050486666666664</v>
      </c>
      <c r="GE13" s="26">
        <v>37.976841935483868</v>
      </c>
      <c r="GF13" s="26">
        <v>37.955853333333344</v>
      </c>
      <c r="GG13" s="26">
        <v>37.913322580645165</v>
      </c>
      <c r="GH13" s="26">
        <v>37.801829032258055</v>
      </c>
      <c r="GI13" s="26">
        <v>37.620469999999997</v>
      </c>
      <c r="GJ13" s="26">
        <v>35.457219354838713</v>
      </c>
      <c r="GK13" s="26">
        <v>34.863053333333333</v>
      </c>
      <c r="GL13" s="26">
        <v>34.944580645161295</v>
      </c>
    </row>
    <row r="14" spans="1:194" s="131" customFormat="1" ht="12.75">
      <c r="A14" s="55"/>
      <c r="B14" s="990"/>
      <c r="C14" s="975" t="s">
        <v>3457</v>
      </c>
      <c r="D14" s="26">
        <f>L14</f>
        <v>8.0299999999999994</v>
      </c>
      <c r="E14" s="26">
        <v>3.8</v>
      </c>
      <c r="F14" s="26">
        <v>4.3499999999999996</v>
      </c>
      <c r="G14" s="26">
        <v>4.9000000000000004</v>
      </c>
      <c r="H14" s="26">
        <v>5.9</v>
      </c>
      <c r="I14" s="26">
        <v>6.5</v>
      </c>
      <c r="J14" s="26">
        <v>7.65</v>
      </c>
      <c r="K14" s="26">
        <v>8.0500000000000007</v>
      </c>
      <c r="L14" s="26">
        <v>8.0299999999999994</v>
      </c>
      <c r="M14" s="26">
        <f>Y14</f>
        <v>10.65</v>
      </c>
      <c r="N14" s="26">
        <v>9.15</v>
      </c>
      <c r="O14" s="26">
        <v>10.8</v>
      </c>
      <c r="P14" s="26">
        <v>11.7</v>
      </c>
      <c r="Q14" s="26">
        <v>12.3</v>
      </c>
      <c r="R14" s="26">
        <v>12</v>
      </c>
      <c r="S14" s="26">
        <v>11.3</v>
      </c>
      <c r="T14" s="26">
        <v>10.199999999999999</v>
      </c>
      <c r="U14" s="26">
        <v>10.48</v>
      </c>
      <c r="V14" s="26">
        <v>10.6</v>
      </c>
      <c r="W14" s="26">
        <v>10.6</v>
      </c>
      <c r="X14" s="26">
        <v>10.65</v>
      </c>
      <c r="Y14" s="26">
        <v>10.65</v>
      </c>
      <c r="Z14" s="26">
        <f>AL14</f>
        <v>11.2</v>
      </c>
      <c r="AA14" s="26">
        <v>10.8</v>
      </c>
      <c r="AB14" s="26">
        <v>10.8</v>
      </c>
      <c r="AC14" s="26">
        <v>10.9</v>
      </c>
      <c r="AD14" s="26">
        <v>10.9</v>
      </c>
      <c r="AE14" s="26">
        <v>10.96</v>
      </c>
      <c r="AF14" s="26">
        <v>10.6</v>
      </c>
      <c r="AG14" s="26">
        <v>10.53</v>
      </c>
      <c r="AH14" s="26">
        <v>10.45</v>
      </c>
      <c r="AI14" s="26">
        <v>10.86</v>
      </c>
      <c r="AJ14" s="26">
        <v>10.92</v>
      </c>
      <c r="AK14" s="26">
        <v>11</v>
      </c>
      <c r="AL14" s="26">
        <v>11.2</v>
      </c>
      <c r="AM14" s="26">
        <f>AY14</f>
        <v>16.7</v>
      </c>
      <c r="AN14" s="26">
        <v>11.33</v>
      </c>
      <c r="AO14" s="26">
        <v>11.4</v>
      </c>
      <c r="AP14" s="26">
        <v>11.35</v>
      </c>
      <c r="AQ14" s="26">
        <v>11.65</v>
      </c>
      <c r="AR14" s="26">
        <v>12.5</v>
      </c>
      <c r="AS14" s="26">
        <v>12.2</v>
      </c>
      <c r="AT14" s="26">
        <v>12.2</v>
      </c>
      <c r="AU14" s="26">
        <v>12.15</v>
      </c>
      <c r="AV14" s="26">
        <v>13.25</v>
      </c>
      <c r="AW14" s="26">
        <v>15.4</v>
      </c>
      <c r="AX14" s="26">
        <v>16.850000000000001</v>
      </c>
      <c r="AY14" s="26">
        <v>16.7</v>
      </c>
      <c r="AZ14" s="26">
        <f>BL14</f>
        <v>17.375</v>
      </c>
      <c r="BA14" s="26">
        <v>17.149999999999999</v>
      </c>
      <c r="BB14" s="26">
        <v>17.216000000000001</v>
      </c>
      <c r="BC14" s="26">
        <v>17.638200000000001</v>
      </c>
      <c r="BD14" s="26">
        <v>17.6584</v>
      </c>
      <c r="BE14" s="26">
        <v>17.7821</v>
      </c>
      <c r="BF14" s="26">
        <v>17.353899999999999</v>
      </c>
      <c r="BG14" s="26">
        <v>17.277799999999999</v>
      </c>
      <c r="BH14" s="26">
        <v>17.220800000000001</v>
      </c>
      <c r="BI14" s="26">
        <v>17.3977</v>
      </c>
      <c r="BJ14" s="26">
        <v>17.044</v>
      </c>
      <c r="BK14" s="26">
        <v>17.442900000000002</v>
      </c>
      <c r="BL14" s="26">
        <v>17.375</v>
      </c>
      <c r="BM14" s="26">
        <f>BY14</f>
        <v>29.375900000000001</v>
      </c>
      <c r="BN14" s="26">
        <v>17.992599999999999</v>
      </c>
      <c r="BO14" s="26">
        <v>17.641999999999999</v>
      </c>
      <c r="BP14" s="26">
        <v>18.05</v>
      </c>
      <c r="BQ14" s="26">
        <v>18.849399999999999</v>
      </c>
      <c r="BR14" s="26">
        <v>20.218299999999999</v>
      </c>
      <c r="BS14" s="26">
        <v>19.149999999999999</v>
      </c>
      <c r="BT14" s="26">
        <v>19.481300000000001</v>
      </c>
      <c r="BU14" s="26">
        <v>20.070399999999999</v>
      </c>
      <c r="BV14" s="26">
        <v>22.120699999999999</v>
      </c>
      <c r="BW14" s="26">
        <v>24.378</v>
      </c>
      <c r="BX14" s="26">
        <v>29.110199999999999</v>
      </c>
      <c r="BY14" s="26">
        <v>29.375900000000001</v>
      </c>
      <c r="BZ14" s="26">
        <f>CL14</f>
        <v>45.429299999999998</v>
      </c>
      <c r="CA14" s="26">
        <v>30.594899999999999</v>
      </c>
      <c r="CB14" s="26">
        <v>30.5608</v>
      </c>
      <c r="CC14" s="26">
        <v>33.742199999999997</v>
      </c>
      <c r="CD14" s="26">
        <v>37.448</v>
      </c>
      <c r="CE14" s="26">
        <v>43.0867</v>
      </c>
      <c r="CF14" s="26">
        <v>42.142099999999999</v>
      </c>
      <c r="CG14" s="26">
        <v>40.172800000000002</v>
      </c>
      <c r="CH14" s="26">
        <v>42.470199999999998</v>
      </c>
      <c r="CI14" s="26">
        <v>42.994</v>
      </c>
      <c r="CJ14" s="26">
        <v>42.981900000000003</v>
      </c>
      <c r="CK14" s="26">
        <v>45.301900000000003</v>
      </c>
      <c r="CL14" s="26">
        <v>45.429299999999998</v>
      </c>
      <c r="CM14" s="26">
        <f>CY14</f>
        <v>48.304099999999998</v>
      </c>
      <c r="CN14" s="26">
        <v>46.774000000000001</v>
      </c>
      <c r="CO14" s="26">
        <v>47.217300000000002</v>
      </c>
      <c r="CP14" s="26">
        <v>47.750799999999998</v>
      </c>
      <c r="CQ14" s="26">
        <v>47.993699999999997</v>
      </c>
      <c r="CR14" s="26">
        <v>48.2502</v>
      </c>
      <c r="CS14" s="26">
        <v>46.9754</v>
      </c>
      <c r="CT14" s="26">
        <v>47.069899999999997</v>
      </c>
      <c r="CU14" s="26">
        <v>47.599800000000002</v>
      </c>
      <c r="CV14" s="26">
        <v>48.001100000000001</v>
      </c>
      <c r="CW14" s="26">
        <v>48.327199999999998</v>
      </c>
      <c r="CX14" s="26">
        <v>49.220500000000001</v>
      </c>
      <c r="CY14" s="26">
        <v>48.304099999999998</v>
      </c>
      <c r="CZ14" s="26">
        <f>DL14</f>
        <v>47.718600000000002</v>
      </c>
      <c r="DA14" s="26">
        <v>48.988900000000001</v>
      </c>
      <c r="DB14" s="26">
        <v>49.0899</v>
      </c>
      <c r="DC14" s="26">
        <v>49.492899999999999</v>
      </c>
      <c r="DD14" s="26">
        <v>49.541899999999998</v>
      </c>
      <c r="DE14" s="26">
        <v>49.100700000000003</v>
      </c>
      <c r="DF14" s="26">
        <v>48.0428</v>
      </c>
      <c r="DG14" s="26">
        <v>47.717500000000001</v>
      </c>
      <c r="DH14" s="26">
        <v>47.93</v>
      </c>
      <c r="DI14" s="26">
        <v>47.7</v>
      </c>
      <c r="DJ14" s="26">
        <v>47.972000000000001</v>
      </c>
      <c r="DK14" s="26">
        <v>47.898200000000003</v>
      </c>
      <c r="DL14" s="26">
        <v>47.718600000000002</v>
      </c>
      <c r="DM14" s="26">
        <f>DY14</f>
        <v>46.094900000000003</v>
      </c>
      <c r="DN14" s="26">
        <v>48.191899999999997</v>
      </c>
      <c r="DO14" s="26">
        <v>47.867400000000004</v>
      </c>
      <c r="DP14" s="26">
        <v>47.956899999999997</v>
      </c>
      <c r="DQ14" s="26">
        <v>48.064399999999999</v>
      </c>
      <c r="DR14" s="26">
        <v>47.879199999999997</v>
      </c>
      <c r="DS14" s="26">
        <v>46.149900000000002</v>
      </c>
      <c r="DT14" s="26">
        <v>46.283200000000001</v>
      </c>
      <c r="DU14" s="26">
        <v>46.116</v>
      </c>
      <c r="DV14" s="26">
        <v>46.000399999999999</v>
      </c>
      <c r="DW14" s="26">
        <v>46.061199999999999</v>
      </c>
      <c r="DX14" s="26">
        <v>46.1678</v>
      </c>
      <c r="DY14" s="26">
        <v>46.094900000000003</v>
      </c>
      <c r="DZ14" s="26">
        <f>EL14</f>
        <v>44.190199999999997</v>
      </c>
      <c r="EA14" s="26">
        <v>46.698</v>
      </c>
      <c r="EB14" s="26">
        <v>46.1158</v>
      </c>
      <c r="EC14" s="26">
        <v>45.588099999999997</v>
      </c>
      <c r="ED14" s="26">
        <v>44.256399999999999</v>
      </c>
      <c r="EE14" s="26">
        <v>42.037300000000002</v>
      </c>
      <c r="EF14" s="26">
        <v>41.1815</v>
      </c>
      <c r="EG14" s="26">
        <v>43.894399999999997</v>
      </c>
      <c r="EH14" s="26">
        <v>42.561</v>
      </c>
      <c r="EI14" s="26">
        <v>42.515900000000002</v>
      </c>
      <c r="EJ14" s="26">
        <v>41.401299999999999</v>
      </c>
      <c r="EK14" s="26">
        <v>43.907200000000003</v>
      </c>
      <c r="EL14" s="26">
        <v>44.190199999999997</v>
      </c>
      <c r="EM14" s="26">
        <f>EY14</f>
        <v>41.624600000000001</v>
      </c>
      <c r="EN14" s="26">
        <v>41.782499999999999</v>
      </c>
      <c r="EO14" s="26">
        <v>42.772799999999997</v>
      </c>
      <c r="EP14" s="26">
        <v>43.227499999999999</v>
      </c>
      <c r="EQ14" s="26">
        <v>43.295299999999997</v>
      </c>
      <c r="ER14" s="26">
        <v>43.936399999999999</v>
      </c>
      <c r="ES14" s="26">
        <v>42.678600000000003</v>
      </c>
      <c r="ET14" s="26">
        <v>42.497</v>
      </c>
      <c r="EU14" s="26">
        <v>42.2027</v>
      </c>
      <c r="EV14" s="26">
        <v>42.496499999999997</v>
      </c>
      <c r="EW14" s="26">
        <v>41.752600000000001</v>
      </c>
      <c r="EX14" s="26">
        <v>41.299599999999998</v>
      </c>
      <c r="EY14" s="26">
        <v>41.624600000000001</v>
      </c>
      <c r="EZ14" s="26">
        <f>FL14</f>
        <v>41.301099999999998</v>
      </c>
      <c r="FA14" s="26">
        <v>40.856000000000002</v>
      </c>
      <c r="FB14" s="26">
        <v>41.087899999999998</v>
      </c>
      <c r="FC14" s="26">
        <v>41.290900000000001</v>
      </c>
      <c r="FD14" s="26">
        <v>41.168900000000001</v>
      </c>
      <c r="FE14" s="26">
        <v>40.957700000000003</v>
      </c>
      <c r="FF14" s="26">
        <v>40.961399999999998</v>
      </c>
      <c r="FG14" s="26">
        <v>40.950200000000002</v>
      </c>
      <c r="FH14" s="26">
        <v>40.960299999999997</v>
      </c>
      <c r="FI14" s="26">
        <v>40.8506</v>
      </c>
      <c r="FJ14" s="26">
        <v>40.8523</v>
      </c>
      <c r="FK14" s="26">
        <v>41.189100000000003</v>
      </c>
      <c r="FL14" s="26">
        <v>41.301099999999998</v>
      </c>
      <c r="FM14" s="26">
        <f>FY14</f>
        <v>38.123800000000003</v>
      </c>
      <c r="FN14" s="26">
        <v>41.322600000000001</v>
      </c>
      <c r="FO14" s="26">
        <v>41.466000000000001</v>
      </c>
      <c r="FP14" s="26">
        <v>41.372599999999998</v>
      </c>
      <c r="FQ14" s="26">
        <v>40.900399999999998</v>
      </c>
      <c r="FR14" s="26">
        <v>40.539299999999997</v>
      </c>
      <c r="FS14" s="26">
        <v>40.205199999999998</v>
      </c>
      <c r="FT14" s="26">
        <v>39.870100000000001</v>
      </c>
      <c r="FU14" s="26">
        <v>39.4739</v>
      </c>
      <c r="FV14" s="26">
        <v>39.237299999999998</v>
      </c>
      <c r="FW14" s="26">
        <v>39.083599999999997</v>
      </c>
      <c r="FX14" s="26">
        <v>38.800400000000003</v>
      </c>
      <c r="FY14" s="26">
        <v>38.123800000000003</v>
      </c>
      <c r="FZ14" s="26">
        <f>GL14</f>
        <v>35.498800000000003</v>
      </c>
      <c r="GA14" s="26">
        <v>38.616700000000002</v>
      </c>
      <c r="GB14" s="26">
        <v>38.390700000000002</v>
      </c>
      <c r="GC14" s="26">
        <v>38.051499999999997</v>
      </c>
      <c r="GD14" s="26">
        <v>38.049999999999997</v>
      </c>
      <c r="GE14" s="26">
        <v>38.012099999999997</v>
      </c>
      <c r="GF14" s="26">
        <v>37.950099999999999</v>
      </c>
      <c r="GG14" s="26">
        <v>37.799999999999997</v>
      </c>
      <c r="GH14" s="26">
        <v>37.807600000000001</v>
      </c>
      <c r="GI14" s="26">
        <v>36.8994</v>
      </c>
      <c r="GJ14" s="26">
        <v>34.995399999999997</v>
      </c>
      <c r="GK14" s="26">
        <v>34.686900000000001</v>
      </c>
      <c r="GL14" s="26">
        <v>35.498800000000003</v>
      </c>
    </row>
    <row r="15" spans="1:194" s="131" customFormat="1" ht="12.75">
      <c r="A15" s="55">
        <v>1</v>
      </c>
      <c r="B15" s="990" t="s">
        <v>2605</v>
      </c>
      <c r="C15" s="975" t="s">
        <v>3459</v>
      </c>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26"/>
      <c r="CZ15" s="26"/>
      <c r="DA15" s="26"/>
      <c r="DB15" s="26"/>
      <c r="DC15" s="26"/>
      <c r="DD15" s="26"/>
      <c r="DE15" s="26"/>
      <c r="DF15" s="26"/>
      <c r="DG15" s="26"/>
      <c r="DH15" s="26"/>
      <c r="DI15" s="26"/>
      <c r="DJ15" s="26"/>
      <c r="DK15" s="26"/>
      <c r="DL15" s="26"/>
      <c r="DM15" s="26"/>
      <c r="DN15" s="26"/>
      <c r="DO15" s="26"/>
      <c r="DP15" s="26"/>
      <c r="DQ15" s="26"/>
      <c r="DR15" s="26"/>
      <c r="DS15" s="26"/>
      <c r="DT15" s="26"/>
      <c r="DU15" s="26"/>
      <c r="DV15" s="26"/>
      <c r="DW15" s="26"/>
      <c r="DX15" s="26"/>
      <c r="DY15" s="26"/>
      <c r="DZ15" s="26"/>
      <c r="EA15" s="26"/>
      <c r="EB15" s="26"/>
      <c r="EC15" s="26"/>
      <c r="ED15" s="26"/>
      <c r="EE15" s="26"/>
      <c r="EF15" s="26"/>
      <c r="EG15" s="26"/>
      <c r="EH15" s="26"/>
      <c r="EI15" s="26"/>
      <c r="EJ15" s="26"/>
      <c r="EK15" s="26"/>
      <c r="EL15" s="26"/>
      <c r="EM15" s="26"/>
      <c r="EN15" s="26"/>
      <c r="EO15" s="26"/>
      <c r="EP15" s="26"/>
      <c r="EQ15" s="26"/>
      <c r="ER15" s="26"/>
      <c r="ES15" s="26"/>
      <c r="ET15" s="26"/>
      <c r="EU15" s="26"/>
      <c r="EV15" s="26"/>
      <c r="EW15" s="26"/>
      <c r="EX15" s="26"/>
      <c r="EY15" s="26"/>
      <c r="EZ15" s="26"/>
      <c r="FA15" s="26"/>
      <c r="FB15" s="26"/>
      <c r="FC15" s="26"/>
      <c r="FD15" s="26"/>
      <c r="FE15" s="26"/>
      <c r="FF15" s="26"/>
      <c r="FG15" s="26"/>
      <c r="FH15" s="26"/>
      <c r="FI15" s="26"/>
      <c r="FJ15" s="26"/>
      <c r="FK15" s="26"/>
      <c r="FL15" s="26"/>
      <c r="FM15" s="26"/>
      <c r="FN15" s="26"/>
      <c r="FO15" s="26"/>
      <c r="FP15" s="26"/>
      <c r="FQ15" s="26"/>
      <c r="FR15" s="26"/>
      <c r="FS15" s="26"/>
      <c r="FT15" s="26"/>
      <c r="FU15" s="26"/>
      <c r="FV15" s="26"/>
      <c r="FW15" s="26"/>
      <c r="FX15" s="26"/>
      <c r="FY15" s="26"/>
      <c r="FZ15" s="26"/>
      <c r="GA15" s="26"/>
      <c r="GB15" s="26"/>
      <c r="GC15" s="26"/>
      <c r="GD15" s="26"/>
      <c r="GE15" s="26"/>
      <c r="GF15" s="26"/>
      <c r="GG15" s="26"/>
      <c r="GH15" s="26"/>
      <c r="GI15" s="26"/>
      <c r="GJ15" s="26"/>
      <c r="GK15" s="26"/>
      <c r="GL15" s="26"/>
    </row>
    <row r="16" spans="1:194" s="131" customFormat="1" ht="12.75">
      <c r="A16" s="55"/>
      <c r="B16" s="990"/>
      <c r="C16" s="975" t="s">
        <v>3456</v>
      </c>
      <c r="D16" s="587" t="s">
        <v>15</v>
      </c>
      <c r="E16" s="587" t="s">
        <v>15</v>
      </c>
      <c r="F16" s="26">
        <v>3.3236966666666663</v>
      </c>
      <c r="G16" s="26">
        <v>3.5793258064516129</v>
      </c>
      <c r="H16" s="26">
        <v>4.2335258064516132</v>
      </c>
      <c r="I16" s="26">
        <v>4.6548366666666663</v>
      </c>
      <c r="J16" s="26">
        <v>5.3320709677419353</v>
      </c>
      <c r="K16" s="26">
        <v>6.0807833333333328</v>
      </c>
      <c r="L16" s="26">
        <v>6.042132258064516</v>
      </c>
      <c r="M16" s="26">
        <f>AVERAGE(N16:Y16)</f>
        <v>7.9144961802355347</v>
      </c>
      <c r="N16" s="26">
        <v>6.3583935483870961</v>
      </c>
      <c r="O16" s="26">
        <v>7.5157285714285722</v>
      </c>
      <c r="P16" s="26">
        <v>8.5393000000000008</v>
      </c>
      <c r="Q16" s="26">
        <v>8.7965100000000014</v>
      </c>
      <c r="R16" s="26">
        <v>8.9225838709677419</v>
      </c>
      <c r="S16" s="26">
        <v>8.241693333333334</v>
      </c>
      <c r="T16" s="26">
        <v>7.9902290322580658</v>
      </c>
      <c r="U16" s="26">
        <v>7.4402677419354841</v>
      </c>
      <c r="V16" s="26">
        <v>7.8011233333333339</v>
      </c>
      <c r="W16" s="26">
        <v>7.8767483870967725</v>
      </c>
      <c r="X16" s="26">
        <v>7.7941666666666674</v>
      </c>
      <c r="Y16" s="26">
        <v>7.6972096774193561</v>
      </c>
      <c r="Z16" s="26">
        <f>AVERAGE(AA16:AL16)</f>
        <v>7.8823680491551444</v>
      </c>
      <c r="AA16" s="26">
        <v>7.611935483870969</v>
      </c>
      <c r="AB16" s="26">
        <v>7.7024214285714283</v>
      </c>
      <c r="AC16" s="26">
        <v>7.7215612903225797</v>
      </c>
      <c r="AD16" s="26">
        <v>7.9009866666666673</v>
      </c>
      <c r="AE16" s="26">
        <v>8.035490322580646</v>
      </c>
      <c r="AF16" s="26">
        <v>7.8417000000000012</v>
      </c>
      <c r="AG16" s="26">
        <v>7.7385451612903235</v>
      </c>
      <c r="AH16" s="26">
        <v>7.7192451612903232</v>
      </c>
      <c r="AI16" s="26">
        <v>7.8784900000000002</v>
      </c>
      <c r="AJ16" s="26">
        <v>8.1220419354838711</v>
      </c>
      <c r="AK16" s="26">
        <v>8.1112733333333349</v>
      </c>
      <c r="AL16" s="26">
        <v>8.2047258064516129</v>
      </c>
      <c r="AM16" s="26">
        <f>AVERAGE(AN16:AY16)</f>
        <v>9.3770082208626846</v>
      </c>
      <c r="AN16" s="26">
        <v>8.2416161290322592</v>
      </c>
      <c r="AO16" s="26">
        <v>8.2213724137931035</v>
      </c>
      <c r="AP16" s="26">
        <v>8.3195903225806465</v>
      </c>
      <c r="AQ16" s="26">
        <v>8.4825766666666667</v>
      </c>
      <c r="AR16" s="26">
        <v>8.8060225806451626</v>
      </c>
      <c r="AS16" s="26">
        <v>8.9468266666666683</v>
      </c>
      <c r="AT16" s="26">
        <v>8.8908032258064509</v>
      </c>
      <c r="AU16" s="26">
        <v>8.9006258064516128</v>
      </c>
      <c r="AV16" s="26">
        <v>9.2970966666666666</v>
      </c>
      <c r="AW16" s="26">
        <v>10.289612903225805</v>
      </c>
      <c r="AX16" s="26">
        <v>11.74391333333333</v>
      </c>
      <c r="AY16" s="26">
        <v>12.384041935483872</v>
      </c>
      <c r="AZ16" s="26">
        <f>AVERAGE(BA16:BL16)</f>
        <v>12.55338946940604</v>
      </c>
      <c r="BA16" s="26">
        <v>12.574019354838709</v>
      </c>
      <c r="BB16" s="26">
        <v>12.448846428571427</v>
      </c>
      <c r="BC16" s="26">
        <v>12.843703225806451</v>
      </c>
      <c r="BD16" s="26">
        <v>12.829703333333335</v>
      </c>
      <c r="BE16" s="26">
        <v>12.983583870967742</v>
      </c>
      <c r="BF16" s="26">
        <v>12.534553333333333</v>
      </c>
      <c r="BG16" s="26">
        <v>12.550232258064517</v>
      </c>
      <c r="BH16" s="26">
        <v>12.429470967741937</v>
      </c>
      <c r="BI16" s="26">
        <v>12.610056666666667</v>
      </c>
      <c r="BJ16" s="26">
        <v>12.463080645161289</v>
      </c>
      <c r="BK16" s="26">
        <v>12.164529999999997</v>
      </c>
      <c r="BL16" s="26">
        <v>12.208893548387096</v>
      </c>
      <c r="BM16" s="26">
        <f>AVERAGE(BN16:BY16)</f>
        <v>13.980917913894858</v>
      </c>
      <c r="BN16" s="26">
        <v>12.25640322580645</v>
      </c>
      <c r="BO16" s="26">
        <v>12.373339285714284</v>
      </c>
      <c r="BP16" s="26">
        <v>12.635951612903227</v>
      </c>
      <c r="BQ16" s="26">
        <v>12.812218749635614</v>
      </c>
      <c r="BR16" s="26">
        <v>13.327226764810543</v>
      </c>
      <c r="BS16" s="26">
        <v>13.282192921364777</v>
      </c>
      <c r="BT16" s="26">
        <v>13.088090322580644</v>
      </c>
      <c r="BU16" s="26">
        <v>12.863825806451612</v>
      </c>
      <c r="BV16" s="26">
        <v>13.860677666941466</v>
      </c>
      <c r="BW16" s="26">
        <v>14.735436946635257</v>
      </c>
      <c r="BX16" s="26">
        <v>17.592379209393208</v>
      </c>
      <c r="BY16" s="26">
        <v>18.943272454501216</v>
      </c>
      <c r="BZ16" s="26">
        <f>AVERAGE(CA16:CL16)</f>
        <v>26.249946149037829</v>
      </c>
      <c r="CA16" s="26">
        <v>19.534731583861277</v>
      </c>
      <c r="CB16" s="26">
        <v>20.433239103709671</v>
      </c>
      <c r="CC16" s="26">
        <v>20.913782421280409</v>
      </c>
      <c r="CD16" s="26">
        <v>24.339313223005124</v>
      </c>
      <c r="CE16" s="26">
        <v>27.185448407056711</v>
      </c>
      <c r="CF16" s="26">
        <v>28.914447905952954</v>
      </c>
      <c r="CG16" s="26">
        <v>27.046981064530947</v>
      </c>
      <c r="CH16" s="26">
        <v>27.698103453006361</v>
      </c>
      <c r="CI16" s="26">
        <v>28.871547039706812</v>
      </c>
      <c r="CJ16" s="26">
        <v>29.037586617962187</v>
      </c>
      <c r="CK16" s="26">
        <v>29.965296262212757</v>
      </c>
      <c r="CL16" s="26">
        <v>31.058876706168789</v>
      </c>
      <c r="CM16" s="26">
        <f>AVERAGE(CN16:CY16)</f>
        <v>32.147029314458543</v>
      </c>
      <c r="CN16" s="26">
        <v>31.855916949783367</v>
      </c>
      <c r="CO16" s="26">
        <v>32.397072953400233</v>
      </c>
      <c r="CP16" s="26">
        <v>32.475669555076394</v>
      </c>
      <c r="CQ16" s="26">
        <v>32.712975786516083</v>
      </c>
      <c r="CR16" s="26">
        <v>32.219852454197429</v>
      </c>
      <c r="CS16" s="26">
        <v>32.074035642485548</v>
      </c>
      <c r="CT16" s="26">
        <v>31.759554675814282</v>
      </c>
      <c r="CU16" s="26">
        <v>31.933408763835192</v>
      </c>
      <c r="CV16" s="26">
        <v>32.678838570289983</v>
      </c>
      <c r="CW16" s="26">
        <v>31.879445038527798</v>
      </c>
      <c r="CX16" s="26">
        <v>31.603769561711736</v>
      </c>
      <c r="CY16" s="26">
        <v>32.173811821864469</v>
      </c>
      <c r="CZ16" s="26">
        <f>AVERAGE(DA16:DL16)</f>
        <v>31.324566023327989</v>
      </c>
      <c r="DA16" s="26">
        <v>32.413416563698874</v>
      </c>
      <c r="DB16" s="26">
        <v>32.378261884452904</v>
      </c>
      <c r="DC16" s="26">
        <v>31.69466543497327</v>
      </c>
      <c r="DD16" s="26">
        <v>31.740256581072185</v>
      </c>
      <c r="DE16" s="26">
        <v>32.020566825870198</v>
      </c>
      <c r="DF16" s="26">
        <v>31.825810832840027</v>
      </c>
      <c r="DG16" s="26">
        <v>31.245091637485352</v>
      </c>
      <c r="DH16" s="26">
        <v>31.11995550509716</v>
      </c>
      <c r="DI16" s="26">
        <v>30.60298731110796</v>
      </c>
      <c r="DJ16" s="26">
        <v>30.390451604579649</v>
      </c>
      <c r="DK16" s="26">
        <v>30.038942334798275</v>
      </c>
      <c r="DL16" s="26">
        <v>30.424385763960085</v>
      </c>
      <c r="DM16" s="26">
        <f>AVERAGE(DN16:DY16)</f>
        <v>29.903621522871571</v>
      </c>
      <c r="DN16" s="26">
        <v>29.949030516857814</v>
      </c>
      <c r="DO16" s="26">
        <v>29.975789252735808</v>
      </c>
      <c r="DP16" s="26">
        <v>30.175365569248672</v>
      </c>
      <c r="DQ16" s="26">
        <v>30.285664132541992</v>
      </c>
      <c r="DR16" s="26">
        <v>30.806459733021939</v>
      </c>
      <c r="DS16" s="26">
        <v>30.830070575906976</v>
      </c>
      <c r="DT16" s="26">
        <v>30.03476575015198</v>
      </c>
      <c r="DU16" s="26">
        <v>29.346586962606462</v>
      </c>
      <c r="DV16" s="26">
        <v>29.295448582541432</v>
      </c>
      <c r="DW16" s="26">
        <v>29.166949790314554</v>
      </c>
      <c r="DX16" s="26">
        <v>29.346990088443377</v>
      </c>
      <c r="DY16" s="26">
        <v>29.630337320087868</v>
      </c>
      <c r="DZ16" s="26">
        <f>AVERAGE(EA16:EL16)</f>
        <v>31.171217388846205</v>
      </c>
      <c r="EA16" s="26">
        <v>30.059120282735687</v>
      </c>
      <c r="EB16" s="26">
        <v>30.404803003124432</v>
      </c>
      <c r="EC16" s="26">
        <v>30.743267611831051</v>
      </c>
      <c r="ED16" s="26">
        <v>30.555842905345521</v>
      </c>
      <c r="EE16" s="26">
        <v>31.025878877222329</v>
      </c>
      <c r="EF16" s="26">
        <v>30.788933839975417</v>
      </c>
      <c r="EG16" s="26">
        <v>30.801951740445922</v>
      </c>
      <c r="EH16" s="26">
        <v>30.778405106030736</v>
      </c>
      <c r="EI16" s="26">
        <v>31.271705856337839</v>
      </c>
      <c r="EJ16" s="26">
        <v>31.550529506115936</v>
      </c>
      <c r="EK16" s="26">
        <v>32.487654933369278</v>
      </c>
      <c r="EL16" s="26">
        <v>33.586515003620335</v>
      </c>
      <c r="EM16" s="26">
        <f>AVERAGE(EN16:EY16)</f>
        <v>32.787041188410498</v>
      </c>
      <c r="EN16" s="26">
        <v>33.673916477351931</v>
      </c>
      <c r="EO16" s="26">
        <v>32.048463227500783</v>
      </c>
      <c r="EP16" s="26">
        <v>32.375645998308755</v>
      </c>
      <c r="EQ16" s="26">
        <v>32.485070101920002</v>
      </c>
      <c r="ER16" s="26">
        <v>31.750420004586797</v>
      </c>
      <c r="ES16" s="26">
        <v>31.806966278534809</v>
      </c>
      <c r="ET16" s="26">
        <v>32.12813321057962</v>
      </c>
      <c r="EU16" s="26">
        <v>32.052837790239181</v>
      </c>
      <c r="EV16" s="26">
        <v>33.038743207135525</v>
      </c>
      <c r="EW16" s="26">
        <v>33.549550210986531</v>
      </c>
      <c r="EX16" s="26">
        <v>34.560416750874666</v>
      </c>
      <c r="EY16" s="26">
        <v>33.974331002907341</v>
      </c>
      <c r="EZ16" s="26">
        <f>AVERAGE(FA16:FL16)</f>
        <v>33.859178485833446</v>
      </c>
      <c r="FA16" s="26">
        <v>33.571282598300009</v>
      </c>
      <c r="FB16" s="26">
        <v>33.158115252266128</v>
      </c>
      <c r="FC16" s="26">
        <v>33.555564532462711</v>
      </c>
      <c r="FD16" s="26">
        <v>33.610109546421754</v>
      </c>
      <c r="FE16" s="26">
        <v>32.745562902971955</v>
      </c>
      <c r="FF16" s="26">
        <v>32.911349967099994</v>
      </c>
      <c r="FG16" s="26">
        <v>33.506146337031097</v>
      </c>
      <c r="FH16" s="26">
        <v>33.802467578020241</v>
      </c>
      <c r="FI16" s="26">
        <v>34.646537438162255</v>
      </c>
      <c r="FJ16" s="26">
        <v>34.726968790236945</v>
      </c>
      <c r="FK16" s="26">
        <v>34.570956028466988</v>
      </c>
      <c r="FL16" s="26">
        <v>35.505080858561264</v>
      </c>
      <c r="FM16" s="26">
        <f>AVERAGE(FN16:FY16)</f>
        <v>35.424003773173965</v>
      </c>
      <c r="FN16" s="26">
        <v>35.582524044483478</v>
      </c>
      <c r="FO16" s="26">
        <v>36.016125893600801</v>
      </c>
      <c r="FP16" s="26">
        <v>35.886344412937497</v>
      </c>
      <c r="FQ16" s="26">
        <v>35.743063949216108</v>
      </c>
      <c r="FR16" s="26">
        <v>36.567501139062557</v>
      </c>
      <c r="FS16" s="26">
        <v>36.257783658309059</v>
      </c>
      <c r="FT16" s="26">
        <v>35.642842054859081</v>
      </c>
      <c r="FU16" s="26">
        <v>35.305713697028295</v>
      </c>
      <c r="FV16" s="26">
        <v>35.37262929873782</v>
      </c>
      <c r="FW16" s="26">
        <v>34.79327109889725</v>
      </c>
      <c r="FX16" s="26">
        <v>34.32742632723712</v>
      </c>
      <c r="FY16" s="26">
        <v>33.592819703718519</v>
      </c>
      <c r="FZ16" s="26">
        <f>AVERAGE(GA16:GL16)</f>
        <v>34.75401961448609</v>
      </c>
      <c r="GA16" s="26">
        <v>32.73506363551202</v>
      </c>
      <c r="GB16" s="26">
        <v>32.900466631423519</v>
      </c>
      <c r="GC16" s="26">
        <v>32.609839160771969</v>
      </c>
      <c r="GD16" s="26">
        <v>33.38518290319697</v>
      </c>
      <c r="GE16" s="26">
        <v>34.449179917309948</v>
      </c>
      <c r="GF16" s="26">
        <v>35.527803436734764</v>
      </c>
      <c r="GG16" s="26">
        <v>36.077865456010507</v>
      </c>
      <c r="GH16" s="26">
        <v>35.696020344323045</v>
      </c>
      <c r="GI16" s="26">
        <v>36.386656794502116</v>
      </c>
      <c r="GJ16" s="26">
        <v>36.127138952439182</v>
      </c>
      <c r="GK16" s="26">
        <v>36.306307406026889</v>
      </c>
      <c r="GL16" s="26">
        <v>34.846710735582135</v>
      </c>
    </row>
    <row r="17" spans="1:194" s="131" customFormat="1" ht="12.75">
      <c r="A17" s="55"/>
      <c r="B17" s="990"/>
      <c r="C17" s="975" t="s">
        <v>3457</v>
      </c>
      <c r="D17" s="26">
        <f>L17</f>
        <v>6.0534999999999997</v>
      </c>
      <c r="E17" s="26">
        <v>3.0110999999999999</v>
      </c>
      <c r="F17" s="26">
        <v>3.4152999999999998</v>
      </c>
      <c r="G17" s="26">
        <v>3.8332000000000002</v>
      </c>
      <c r="H17" s="26">
        <v>4.4687000000000001</v>
      </c>
      <c r="I17" s="26">
        <v>4.8621999999999996</v>
      </c>
      <c r="J17" s="26">
        <v>5.8486000000000002</v>
      </c>
      <c r="K17" s="26">
        <v>6.0713999999999997</v>
      </c>
      <c r="L17" s="26">
        <v>6.0534999999999997</v>
      </c>
      <c r="M17" s="26">
        <f>Y17</f>
        <v>7.6142000000000003</v>
      </c>
      <c r="N17" s="26">
        <v>6.9714</v>
      </c>
      <c r="O17" s="26">
        <v>8.0357000000000003</v>
      </c>
      <c r="P17" s="26">
        <v>8.5177999999999994</v>
      </c>
      <c r="Q17" s="26">
        <v>8.9389000000000003</v>
      </c>
      <c r="R17" s="26">
        <v>8.6743000000000006</v>
      </c>
      <c r="S17" s="26">
        <v>8.1559000000000008</v>
      </c>
      <c r="T17" s="26">
        <v>7.3826999999999998</v>
      </c>
      <c r="U17" s="26">
        <v>7.6496000000000004</v>
      </c>
      <c r="V17" s="26">
        <v>7.8582999999999998</v>
      </c>
      <c r="W17" s="26">
        <v>7.8640999999999996</v>
      </c>
      <c r="X17" s="26">
        <v>7.7483000000000004</v>
      </c>
      <c r="Y17" s="26">
        <v>7.6142000000000003</v>
      </c>
      <c r="Z17" s="26">
        <f>AL17</f>
        <v>8.2225999999999999</v>
      </c>
      <c r="AA17" s="26">
        <v>7.6363000000000003</v>
      </c>
      <c r="AB17" s="26">
        <v>7.7369000000000003</v>
      </c>
      <c r="AC17" s="26">
        <v>7.7846000000000002</v>
      </c>
      <c r="AD17" s="26">
        <v>7.9958999999999998</v>
      </c>
      <c r="AE17" s="26">
        <v>7.9973999999999998</v>
      </c>
      <c r="AF17" s="26">
        <v>7.7018000000000004</v>
      </c>
      <c r="AG17" s="26">
        <v>7.7244999999999999</v>
      </c>
      <c r="AH17" s="26">
        <v>7.8014000000000001</v>
      </c>
      <c r="AI17" s="26">
        <v>8.0724999999999998</v>
      </c>
      <c r="AJ17" s="26">
        <v>7.9912000000000001</v>
      </c>
      <c r="AK17" s="26">
        <v>8.1030999999999995</v>
      </c>
      <c r="AL17" s="26">
        <v>8.2225999999999999</v>
      </c>
      <c r="AM17" s="26">
        <f>AY17</f>
        <v>12.2403</v>
      </c>
      <c r="AN17" s="26">
        <v>8.2220999999999993</v>
      </c>
      <c r="AO17" s="26">
        <v>8.2981999999999996</v>
      </c>
      <c r="AP17" s="26">
        <v>8.3216999999999999</v>
      </c>
      <c r="AQ17" s="26">
        <v>8.5530000000000008</v>
      </c>
      <c r="AR17" s="26">
        <v>9.0889000000000006</v>
      </c>
      <c r="AS17" s="26">
        <v>8.9521999999999995</v>
      </c>
      <c r="AT17" s="26">
        <v>8.8711000000000002</v>
      </c>
      <c r="AU17" s="26">
        <v>8.8857999999999997</v>
      </c>
      <c r="AV17" s="26">
        <v>9.6859999999999999</v>
      </c>
      <c r="AW17" s="26">
        <v>11.4536</v>
      </c>
      <c r="AX17" s="26">
        <v>12.5107</v>
      </c>
      <c r="AY17" s="26">
        <v>12.2403</v>
      </c>
      <c r="AZ17" s="26">
        <f>BL17</f>
        <v>12.116</v>
      </c>
      <c r="BA17" s="26">
        <v>12.7875</v>
      </c>
      <c r="BB17" s="26">
        <v>12.6751</v>
      </c>
      <c r="BC17" s="26">
        <v>12.7827</v>
      </c>
      <c r="BD17" s="26">
        <v>12.6752</v>
      </c>
      <c r="BE17" s="26">
        <v>12.875299999999999</v>
      </c>
      <c r="BF17" s="26">
        <v>12.5703</v>
      </c>
      <c r="BG17" s="26">
        <v>12.4808</v>
      </c>
      <c r="BH17" s="26">
        <v>12.3886</v>
      </c>
      <c r="BI17" s="26">
        <v>12.5756</v>
      </c>
      <c r="BJ17" s="26">
        <v>12.16</v>
      </c>
      <c r="BK17" s="26">
        <v>12.2471</v>
      </c>
      <c r="BL17" s="26">
        <v>12.116</v>
      </c>
      <c r="BM17" s="26">
        <f>BY17</f>
        <v>18.933900000000001</v>
      </c>
      <c r="BN17" s="26">
        <v>12.2942</v>
      </c>
      <c r="BO17" s="26">
        <v>12.4025</v>
      </c>
      <c r="BP17" s="26">
        <v>12.7729</v>
      </c>
      <c r="BQ17" s="26">
        <v>13.123581424493489</v>
      </c>
      <c r="BR17" s="26">
        <v>13.907687016337061</v>
      </c>
      <c r="BS17" s="26">
        <v>13.0565</v>
      </c>
      <c r="BT17" s="26">
        <v>13.0266</v>
      </c>
      <c r="BU17" s="26">
        <v>12.6907</v>
      </c>
      <c r="BV17" s="26">
        <v>14.6616</v>
      </c>
      <c r="BW17" s="26">
        <v>15.71760154738878</v>
      </c>
      <c r="BX17" s="26">
        <v>18.995236541598693</v>
      </c>
      <c r="BY17" s="26">
        <v>18.933900000000001</v>
      </c>
      <c r="BZ17" s="26">
        <f>CL17</f>
        <v>30.889576392194193</v>
      </c>
      <c r="CA17" s="26">
        <v>20.166699624283169</v>
      </c>
      <c r="CB17" s="26">
        <v>20.208159756662038</v>
      </c>
      <c r="CC17" s="26">
        <v>22.405179282868524</v>
      </c>
      <c r="CD17" s="26">
        <v>25.327516823915325</v>
      </c>
      <c r="CE17" s="26">
        <v>29.225191616360309</v>
      </c>
      <c r="CF17" s="26">
        <v>28.683705417914513</v>
      </c>
      <c r="CG17" s="26">
        <v>26.709750340746655</v>
      </c>
      <c r="CH17" s="26">
        <v>28.464327602962367</v>
      </c>
      <c r="CI17" s="26">
        <v>29.158358765683285</v>
      </c>
      <c r="CJ17" s="26">
        <v>29.203628210354669</v>
      </c>
      <c r="CK17" s="26">
        <v>30.878535887124265</v>
      </c>
      <c r="CL17" s="26">
        <v>30.889576392194193</v>
      </c>
      <c r="CM17" s="26">
        <f>CY17</f>
        <v>32.183423279365712</v>
      </c>
      <c r="CN17" s="26">
        <v>32.592850672427005</v>
      </c>
      <c r="CO17" s="26">
        <v>32.491948802642447</v>
      </c>
      <c r="CP17" s="26">
        <v>32.503437478728472</v>
      </c>
      <c r="CQ17" s="26">
        <v>32.505045716220785</v>
      </c>
      <c r="CR17" s="26">
        <v>32.079117079981387</v>
      </c>
      <c r="CS17" s="26">
        <v>31.800297860817768</v>
      </c>
      <c r="CT17" s="26">
        <v>31.944282321004408</v>
      </c>
      <c r="CU17" s="26">
        <v>32.069934310257707</v>
      </c>
      <c r="CV17" s="26">
        <v>31.985806623575662</v>
      </c>
      <c r="CW17" s="26">
        <v>31.761821826426999</v>
      </c>
      <c r="CX17" s="26">
        <v>31.806462035541198</v>
      </c>
      <c r="CY17" s="26">
        <v>32.183423279365712</v>
      </c>
      <c r="CZ17" s="26">
        <f>DL17</f>
        <v>29.869863228067981</v>
      </c>
      <c r="DA17" s="26">
        <v>32.565911054975736</v>
      </c>
      <c r="DB17" s="26">
        <v>31.916972790221383</v>
      </c>
      <c r="DC17" s="26">
        <v>31.442030366558665</v>
      </c>
      <c r="DD17" s="26">
        <v>32.108558281214556</v>
      </c>
      <c r="DE17" s="26">
        <v>31.782445465725935</v>
      </c>
      <c r="DF17" s="26">
        <v>31.538633230486447</v>
      </c>
      <c r="DG17" s="26">
        <v>31.120785234461618</v>
      </c>
      <c r="DH17" s="26">
        <v>31.109236061530474</v>
      </c>
      <c r="DI17" s="26">
        <v>30.26169706582078</v>
      </c>
      <c r="DJ17" s="26">
        <v>30.467117589152458</v>
      </c>
      <c r="DK17" s="26">
        <v>29.959781078967946</v>
      </c>
      <c r="DL17" s="26">
        <v>29.869863228067981</v>
      </c>
      <c r="DM17" s="26">
        <f>DY17</f>
        <v>29.544225099346239</v>
      </c>
      <c r="DN17" s="26">
        <v>30.05138278302622</v>
      </c>
      <c r="DO17" s="26">
        <v>30.107176551984402</v>
      </c>
      <c r="DP17" s="26">
        <v>30.107605863703427</v>
      </c>
      <c r="DQ17" s="26">
        <v>30.705209697511737</v>
      </c>
      <c r="DR17" s="26">
        <v>31.093418190083447</v>
      </c>
      <c r="DS17" s="26">
        <v>30.571958530687954</v>
      </c>
      <c r="DT17" s="26">
        <v>29.42071639703779</v>
      </c>
      <c r="DU17" s="26">
        <v>29.616594952154642</v>
      </c>
      <c r="DV17" s="26">
        <v>29.188071065989845</v>
      </c>
      <c r="DW17" s="26">
        <v>29.467852344699637</v>
      </c>
      <c r="DX17" s="26">
        <v>29.338967971530252</v>
      </c>
      <c r="DY17" s="26">
        <v>29.544225099346239</v>
      </c>
      <c r="DZ17" s="26">
        <f>EL17</f>
        <v>33.735552332239102</v>
      </c>
      <c r="EA17" s="26">
        <v>30.685021519860694</v>
      </c>
      <c r="EB17" s="26">
        <v>30.655986172970817</v>
      </c>
      <c r="EC17" s="26">
        <v>31.126655742182166</v>
      </c>
      <c r="ED17" s="26">
        <v>30.341697518168104</v>
      </c>
      <c r="EE17" s="26">
        <v>30.787534788340416</v>
      </c>
      <c r="EF17" s="26">
        <v>30.367598259715358</v>
      </c>
      <c r="EG17" s="26">
        <v>31.497129735935705</v>
      </c>
      <c r="EH17" s="26">
        <v>30.527184048199683</v>
      </c>
      <c r="EI17" s="26">
        <v>31.381679952760557</v>
      </c>
      <c r="EJ17" s="26">
        <v>31.691135946111451</v>
      </c>
      <c r="EK17" s="26">
        <v>33.751402874932744</v>
      </c>
      <c r="EL17" s="26">
        <v>33.735552332239102</v>
      </c>
      <c r="EM17" s="26">
        <f>EY17</f>
        <v>33.863163032866908</v>
      </c>
      <c r="EN17" s="26">
        <v>31.40242756754725</v>
      </c>
      <c r="EO17" s="26">
        <v>31.851068582917563</v>
      </c>
      <c r="EP17" s="26">
        <v>32.570449065702235</v>
      </c>
      <c r="EQ17" s="26">
        <v>31.968766152255775</v>
      </c>
      <c r="ER17" s="26">
        <v>32.331138010964345</v>
      </c>
      <c r="ES17" s="26">
        <v>31.680659169357533</v>
      </c>
      <c r="ET17" s="26">
        <v>32.126549742969459</v>
      </c>
      <c r="EU17" s="26">
        <v>32.283572384777209</v>
      </c>
      <c r="EV17" s="26">
        <v>33.1848352334843</v>
      </c>
      <c r="EW17" s="26">
        <v>34.22344262295082</v>
      </c>
      <c r="EX17" s="26">
        <v>34.96114450182003</v>
      </c>
      <c r="EY17" s="26">
        <v>33.863163032866908</v>
      </c>
      <c r="EZ17" s="26">
        <f>FL17</f>
        <v>35.536998795388051</v>
      </c>
      <c r="FA17" s="26">
        <v>32.916532388011603</v>
      </c>
      <c r="FB17" s="26">
        <v>33.086040987236785</v>
      </c>
      <c r="FC17" s="26">
        <v>33.998270893371753</v>
      </c>
      <c r="FD17" s="26">
        <v>32.95753112116239</v>
      </c>
      <c r="FE17" s="26">
        <v>32.359721893023625</v>
      </c>
      <c r="FF17" s="26">
        <v>33.273546972096987</v>
      </c>
      <c r="FG17" s="26">
        <v>33.311803465386809</v>
      </c>
      <c r="FH17" s="26">
        <v>34.312293193717274</v>
      </c>
      <c r="FI17" s="26">
        <v>34.846540987801752</v>
      </c>
      <c r="FJ17" s="26">
        <v>34.916495726495725</v>
      </c>
      <c r="FK17" s="26">
        <v>35.120310368349251</v>
      </c>
      <c r="FL17" s="26">
        <v>35.536998795388051</v>
      </c>
      <c r="FM17" s="26">
        <f>FY17</f>
        <v>32.848354299500258</v>
      </c>
      <c r="FN17" s="26">
        <v>35.938945903635421</v>
      </c>
      <c r="FO17" s="26">
        <v>35.969812630117971</v>
      </c>
      <c r="FP17" s="26">
        <v>35.493158323682067</v>
      </c>
      <c r="FQ17" s="26">
        <v>36.389874994439253</v>
      </c>
      <c r="FR17" s="26">
        <v>36.569663073384142</v>
      </c>
      <c r="FS17" s="26">
        <v>35.908721475461078</v>
      </c>
      <c r="FT17" s="26">
        <v>35.109281437125752</v>
      </c>
      <c r="FU17" s="26">
        <v>35.639129649693032</v>
      </c>
      <c r="FV17" s="26">
        <v>35.176206912008603</v>
      </c>
      <c r="FW17" s="26">
        <v>34.734802701741913</v>
      </c>
      <c r="FX17" s="26">
        <v>34.057845073513278</v>
      </c>
      <c r="FY17" s="26">
        <v>32.848354299500258</v>
      </c>
      <c r="FZ17" s="26">
        <f>GL17</f>
        <v>36.178964533224622</v>
      </c>
      <c r="GA17" s="26">
        <v>32.633371360966748</v>
      </c>
      <c r="GB17" s="26">
        <v>33.014318269768239</v>
      </c>
      <c r="GC17" s="26">
        <v>32.943595515345649</v>
      </c>
      <c r="GD17" s="26">
        <v>33.999017111200466</v>
      </c>
      <c r="GE17" s="26">
        <v>35.042267803641387</v>
      </c>
      <c r="GF17" s="26">
        <v>35.988715030820295</v>
      </c>
      <c r="GG17" s="26">
        <v>35.79545454545454</v>
      </c>
      <c r="GH17" s="26">
        <v>35.978112956178329</v>
      </c>
      <c r="GI17" s="26">
        <v>36.945581977471839</v>
      </c>
      <c r="GJ17" s="26">
        <v>36.425084569346858</v>
      </c>
      <c r="GK17" s="26">
        <v>35.254497408273203</v>
      </c>
      <c r="GL17" s="26">
        <v>36.178964533224622</v>
      </c>
    </row>
    <row r="18" spans="1:194" s="131" customFormat="1" ht="12.75">
      <c r="A18" s="55">
        <v>10</v>
      </c>
      <c r="B18" s="990" t="s">
        <v>2606</v>
      </c>
      <c r="C18" s="975" t="s">
        <v>3460</v>
      </c>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c r="DP18" s="26"/>
      <c r="DQ18" s="26"/>
      <c r="DR18" s="26"/>
      <c r="DS18" s="26"/>
      <c r="DT18" s="26"/>
      <c r="DU18" s="26"/>
      <c r="DV18" s="26"/>
      <c r="DW18" s="26"/>
      <c r="DX18" s="26"/>
      <c r="DY18" s="26"/>
      <c r="DZ18" s="26"/>
      <c r="EA18" s="26"/>
      <c r="EB18" s="26"/>
      <c r="EC18" s="26"/>
      <c r="ED18" s="26"/>
      <c r="EE18" s="26"/>
      <c r="EF18" s="26"/>
      <c r="EG18" s="26"/>
      <c r="EH18" s="26"/>
      <c r="EI18" s="26"/>
      <c r="EJ18" s="26"/>
      <c r="EK18" s="26"/>
      <c r="EL18" s="26"/>
      <c r="EM18" s="26"/>
      <c r="EN18" s="26"/>
      <c r="EO18" s="26"/>
      <c r="EP18" s="26"/>
      <c r="EQ18" s="26"/>
      <c r="ER18" s="26"/>
      <c r="ES18" s="26"/>
      <c r="ET18" s="26"/>
      <c r="EU18" s="26"/>
      <c r="EV18" s="26"/>
      <c r="EW18" s="26"/>
      <c r="EX18" s="26"/>
      <c r="EY18" s="26"/>
      <c r="EZ18" s="26"/>
      <c r="FA18" s="26"/>
      <c r="FB18" s="26"/>
      <c r="FC18" s="26"/>
      <c r="FD18" s="26"/>
      <c r="FE18" s="26"/>
      <c r="FF18" s="26"/>
      <c r="FG18" s="26"/>
      <c r="FH18" s="26"/>
      <c r="FI18" s="26"/>
      <c r="FJ18" s="26"/>
      <c r="FK18" s="26"/>
      <c r="FL18" s="26"/>
      <c r="FM18" s="26"/>
      <c r="FN18" s="26"/>
      <c r="FO18" s="26"/>
      <c r="FP18" s="26"/>
      <c r="FQ18" s="26"/>
      <c r="FR18" s="26"/>
      <c r="FS18" s="26"/>
      <c r="FT18" s="26"/>
      <c r="FU18" s="26"/>
      <c r="FV18" s="26"/>
      <c r="FW18" s="26"/>
      <c r="FX18" s="26"/>
      <c r="FY18" s="26"/>
      <c r="FZ18" s="26"/>
      <c r="GA18" s="26"/>
      <c r="GB18" s="26"/>
      <c r="GC18" s="26"/>
      <c r="GD18" s="26"/>
      <c r="GE18" s="26"/>
      <c r="GF18" s="26"/>
      <c r="GG18" s="26"/>
      <c r="GH18" s="26"/>
      <c r="GI18" s="26"/>
      <c r="GJ18" s="26"/>
      <c r="GK18" s="26"/>
      <c r="GL18" s="26"/>
    </row>
    <row r="19" spans="1:194" s="131" customFormat="1" ht="12.75">
      <c r="A19" s="55"/>
      <c r="B19" s="990"/>
      <c r="C19" s="975" t="s">
        <v>3456</v>
      </c>
      <c r="D19" s="587" t="s">
        <v>15</v>
      </c>
      <c r="E19" s="587" t="s">
        <v>15</v>
      </c>
      <c r="F19" s="587">
        <v>0.39449666666666666</v>
      </c>
      <c r="G19" s="587">
        <v>0.42501935483870973</v>
      </c>
      <c r="H19" s="587">
        <v>0.52687419354838716</v>
      </c>
      <c r="I19" s="587">
        <v>0.58644000000000007</v>
      </c>
      <c r="J19" s="587">
        <v>0.66549354838709684</v>
      </c>
      <c r="K19" s="587">
        <v>0.73991000000000007</v>
      </c>
      <c r="L19" s="587">
        <v>0.73632580645161283</v>
      </c>
      <c r="M19" s="26">
        <f>AVERAGE(N19:Y19)</f>
        <v>1.0537425992063494</v>
      </c>
      <c r="N19" s="26">
        <v>0.68232258064516127</v>
      </c>
      <c r="O19" s="26">
        <v>0.94666785714285706</v>
      </c>
      <c r="P19" s="26">
        <v>1.0981838709677421</v>
      </c>
      <c r="Q19" s="26">
        <v>1.1794966666666666</v>
      </c>
      <c r="R19" s="26">
        <v>1.1862677419354839</v>
      </c>
      <c r="S19" s="26">
        <v>1.1043466666666668</v>
      </c>
      <c r="T19" s="26">
        <v>1.1199516129032259</v>
      </c>
      <c r="U19" s="26">
        <v>1.0275032258064516</v>
      </c>
      <c r="V19" s="26">
        <v>1.0696066666666666</v>
      </c>
      <c r="W19" s="26">
        <v>1.0779129032258066</v>
      </c>
      <c r="X19" s="26">
        <v>1.0857933333333334</v>
      </c>
      <c r="Y19" s="26">
        <v>1.066858064516129</v>
      </c>
      <c r="Z19" s="26">
        <f>AVERAGE(AA19:AL19)</f>
        <v>1.1550202771377369</v>
      </c>
      <c r="AA19" s="26">
        <v>1.0753451612903226</v>
      </c>
      <c r="AB19" s="26">
        <v>1.0974821428571429</v>
      </c>
      <c r="AC19" s="26">
        <v>1.1836709677419355</v>
      </c>
      <c r="AD19" s="26">
        <v>1.2931566666666667</v>
      </c>
      <c r="AE19" s="26">
        <v>1.2855096774193551</v>
      </c>
      <c r="AF19" s="26">
        <v>1.2772233333333334</v>
      </c>
      <c r="AG19" s="26">
        <v>1.215783870967742</v>
      </c>
      <c r="AH19" s="26">
        <v>1.1129548387096773</v>
      </c>
      <c r="AI19" s="26">
        <v>1.0545533333333335</v>
      </c>
      <c r="AJ19" s="26">
        <v>1.0857096774193549</v>
      </c>
      <c r="AK19" s="26">
        <v>1.0774633333333334</v>
      </c>
      <c r="AL19" s="26">
        <v>1.101390322580645</v>
      </c>
      <c r="AM19" s="26">
        <f>AVERAGE(AN19:AY19)</f>
        <v>1.172575910888642</v>
      </c>
      <c r="AN19" s="26">
        <v>1.0679000000000001</v>
      </c>
      <c r="AO19" s="26">
        <v>1.0658827586206896</v>
      </c>
      <c r="AP19" s="26">
        <v>1.0755774193548386</v>
      </c>
      <c r="AQ19" s="26">
        <v>1.0738166666666666</v>
      </c>
      <c r="AR19" s="26">
        <v>1.1355387096774194</v>
      </c>
      <c r="AS19" s="26">
        <v>1.1238766666666666</v>
      </c>
      <c r="AT19" s="26">
        <v>1.1106290322580648</v>
      </c>
      <c r="AU19" s="26">
        <v>1.132816129032258</v>
      </c>
      <c r="AV19" s="26">
        <v>1.1611333333333334</v>
      </c>
      <c r="AW19" s="26">
        <v>1.2428677419354839</v>
      </c>
      <c r="AX19" s="26">
        <v>1.3972466666666667</v>
      </c>
      <c r="AY19" s="26">
        <v>1.4836258064516128</v>
      </c>
      <c r="AZ19" s="26">
        <f>AVERAGE(BA19:BL19)</f>
        <v>1.4365482123655913</v>
      </c>
      <c r="BA19" s="26">
        <v>1.4510774193548386</v>
      </c>
      <c r="BB19" s="26">
        <v>1.3671749999999998</v>
      </c>
      <c r="BC19" s="26">
        <v>1.4384935483870964</v>
      </c>
      <c r="BD19" s="26">
        <v>1.4254800000000001</v>
      </c>
      <c r="BE19" s="26">
        <v>1.4836096774193548</v>
      </c>
      <c r="BF19" s="26">
        <v>1.5124733333333329</v>
      </c>
      <c r="BG19" s="26">
        <v>1.5055129032258063</v>
      </c>
      <c r="BH19" s="26">
        <v>1.4599870967741937</v>
      </c>
      <c r="BI19" s="26">
        <v>1.4482866666666667</v>
      </c>
      <c r="BJ19" s="26">
        <v>1.421351612903226</v>
      </c>
      <c r="BK19" s="26">
        <v>1.3785699999999999</v>
      </c>
      <c r="BL19" s="26">
        <v>1.3465612903225808</v>
      </c>
      <c r="BM19" s="26">
        <f>AVERAGE(BN19:BY19)</f>
        <v>1.6114513702261657</v>
      </c>
      <c r="BN19" s="26">
        <v>1.3684741935483873</v>
      </c>
      <c r="BO19" s="26">
        <v>1.4142392857142858</v>
      </c>
      <c r="BP19" s="26">
        <v>1.3953354838709675</v>
      </c>
      <c r="BQ19" s="26">
        <v>1.3913415340625332</v>
      </c>
      <c r="BR19" s="26">
        <v>1.4408910937098347</v>
      </c>
      <c r="BS19" s="26">
        <v>1.3910565888971365</v>
      </c>
      <c r="BT19" s="26">
        <v>1.3810967741935485</v>
      </c>
      <c r="BU19" s="26">
        <v>1.3617354838709677</v>
      </c>
      <c r="BV19" s="26">
        <v>1.5772269856943917</v>
      </c>
      <c r="BW19" s="26">
        <v>1.8657680516258877</v>
      </c>
      <c r="BX19" s="26">
        <v>2.2637830609529863</v>
      </c>
      <c r="BY19" s="26">
        <v>2.4864679065730599</v>
      </c>
      <c r="BZ19" s="26">
        <f>AVERAGE(CA19:CL19)</f>
        <v>3.4466592739037698</v>
      </c>
      <c r="CA19" s="26">
        <v>2.6363535440024415</v>
      </c>
      <c r="CB19" s="26">
        <v>2.6282323293929211</v>
      </c>
      <c r="CC19" s="26">
        <v>2.6458773483017981</v>
      </c>
      <c r="CD19" s="26">
        <v>3.0275430057623161</v>
      </c>
      <c r="CE19" s="26">
        <v>3.2729748663214133</v>
      </c>
      <c r="CF19" s="26">
        <v>3.5313575585590353</v>
      </c>
      <c r="CG19" s="26">
        <v>3.3364835609909873</v>
      </c>
      <c r="CH19" s="26">
        <v>3.6437696271216948</v>
      </c>
      <c r="CI19" s="26">
        <v>3.9613078839940861</v>
      </c>
      <c r="CJ19" s="26">
        <v>4.0414071402974558</v>
      </c>
      <c r="CK19" s="26">
        <v>4.1775184491388595</v>
      </c>
      <c r="CL19" s="26">
        <v>4.4570859729622354</v>
      </c>
      <c r="CM19" s="26">
        <f>AVERAGE(CN19:CY19)</f>
        <v>4.4319133518278129</v>
      </c>
      <c r="CN19" s="26">
        <v>4.4217697467874526</v>
      </c>
      <c r="CO19" s="26">
        <v>4.3039197598306016</v>
      </c>
      <c r="CP19" s="26">
        <v>4.4303849317459978</v>
      </c>
      <c r="CQ19" s="26">
        <v>4.5407392353062459</v>
      </c>
      <c r="CR19" s="26">
        <v>4.4563648442865302</v>
      </c>
      <c r="CS19" s="26">
        <v>4.461108841842548</v>
      </c>
      <c r="CT19" s="26">
        <v>4.3709162251296245</v>
      </c>
      <c r="CU19" s="26">
        <v>4.3613262742718186</v>
      </c>
      <c r="CV19" s="26">
        <v>4.5372653368743689</v>
      </c>
      <c r="CW19" s="26">
        <v>4.4378302795807318</v>
      </c>
      <c r="CX19" s="26">
        <v>4.4815471415252182</v>
      </c>
      <c r="CY19" s="26">
        <v>4.3797876047526181</v>
      </c>
      <c r="CZ19" s="26">
        <f>AVERAGE(DA19:DL19)</f>
        <v>3.9953260256552401</v>
      </c>
      <c r="DA19" s="26">
        <v>4.166966045812539</v>
      </c>
      <c r="DB19" s="26">
        <v>4.23379046547395</v>
      </c>
      <c r="DC19" s="26">
        <v>4.0821063582591837</v>
      </c>
      <c r="DD19" s="26">
        <v>3.9965072493804299</v>
      </c>
      <c r="DE19" s="26">
        <v>4.037120924585536</v>
      </c>
      <c r="DF19" s="26">
        <v>4.0009978255811101</v>
      </c>
      <c r="DG19" s="26">
        <v>3.8436427987941384</v>
      </c>
      <c r="DH19" s="26">
        <v>3.930112582711109</v>
      </c>
      <c r="DI19" s="26">
        <v>4.006486769014157</v>
      </c>
      <c r="DJ19" s="26">
        <v>3.948209140870055</v>
      </c>
      <c r="DK19" s="26">
        <v>3.9199222165205705</v>
      </c>
      <c r="DL19" s="26">
        <v>3.7780499308600985</v>
      </c>
      <c r="DM19" s="26">
        <f>AVERAGE(DN19:DY19)</f>
        <v>3.7465058669317171</v>
      </c>
      <c r="DN19" s="26">
        <v>3.623706369775753</v>
      </c>
      <c r="DO19" s="26">
        <v>3.5772226874634336</v>
      </c>
      <c r="DP19" s="26">
        <v>3.6536108230287221</v>
      </c>
      <c r="DQ19" s="26">
        <v>3.6521997539073845</v>
      </c>
      <c r="DR19" s="26">
        <v>3.7678571408096011</v>
      </c>
      <c r="DS19" s="26">
        <v>3.8198578229708695</v>
      </c>
      <c r="DT19" s="26">
        <v>3.9086029065304451</v>
      </c>
      <c r="DU19" s="26">
        <v>3.8630988940482314</v>
      </c>
      <c r="DV19" s="26">
        <v>3.835093693803421</v>
      </c>
      <c r="DW19" s="26">
        <v>3.7147708097920198</v>
      </c>
      <c r="DX19" s="26">
        <v>3.7652631846614599</v>
      </c>
      <c r="DY19" s="26">
        <v>3.7767863163892703</v>
      </c>
      <c r="DZ19" s="26">
        <f>AVERAGE(EA19:EL19)</f>
        <v>3.7698338392426822</v>
      </c>
      <c r="EA19" s="26">
        <v>3.9033826707603612</v>
      </c>
      <c r="EB19" s="26">
        <v>3.8609715534424529</v>
      </c>
      <c r="EC19" s="26">
        <v>3.839505878002722</v>
      </c>
      <c r="ED19" s="26">
        <v>3.7187166560119098</v>
      </c>
      <c r="EE19" s="26">
        <v>3.6922557059925576</v>
      </c>
      <c r="EF19" s="26">
        <v>3.5137321979819873</v>
      </c>
      <c r="EG19" s="26">
        <v>3.5719355080398678</v>
      </c>
      <c r="EH19" s="26">
        <v>3.6215652212978791</v>
      </c>
      <c r="EI19" s="26">
        <v>3.6985735175874388</v>
      </c>
      <c r="EJ19" s="26">
        <v>3.8153250817209026</v>
      </c>
      <c r="EK19" s="26">
        <v>3.9109785947976636</v>
      </c>
      <c r="EL19" s="26">
        <v>4.0910634852764503</v>
      </c>
      <c r="EM19" s="26">
        <f>AVERAGE(EN19:EY19)</f>
        <v>3.9427324736501941</v>
      </c>
      <c r="EN19" s="26">
        <v>4.0959730010919992</v>
      </c>
      <c r="EO19" s="26">
        <v>3.9989878557739234</v>
      </c>
      <c r="EP19" s="26">
        <v>3.9568079326417549</v>
      </c>
      <c r="EQ19" s="26">
        <v>4.0488173283473268</v>
      </c>
      <c r="ER19" s="26">
        <v>3.9150419260713627</v>
      </c>
      <c r="ES19" s="26">
        <v>3.9473469271874873</v>
      </c>
      <c r="ET19" s="26">
        <v>3.8968194170275896</v>
      </c>
      <c r="EU19" s="26">
        <v>3.8072493574084771</v>
      </c>
      <c r="EV19" s="26">
        <v>3.8817428588170393</v>
      </c>
      <c r="EW19" s="26">
        <v>3.850215626619053</v>
      </c>
      <c r="EX19" s="26">
        <v>3.9470474815733367</v>
      </c>
      <c r="EY19" s="26">
        <v>3.966739971242971</v>
      </c>
      <c r="EZ19" s="26">
        <f>AVERAGE(FA19:FL19)</f>
        <v>3.7388100552057284</v>
      </c>
      <c r="FA19" s="26">
        <v>3.9716078011057396</v>
      </c>
      <c r="FB19" s="26">
        <v>3.9189642480863354</v>
      </c>
      <c r="FC19" s="26">
        <v>3.8948775930599964</v>
      </c>
      <c r="FD19" s="26">
        <v>3.8397752289401761</v>
      </c>
      <c r="FE19" s="26">
        <v>3.8586580390158742</v>
      </c>
      <c r="FF19" s="26">
        <v>3.7865629052461638</v>
      </c>
      <c r="FG19" s="26">
        <v>3.6744379874297342</v>
      </c>
      <c r="FH19" s="26">
        <v>3.7003396464420359</v>
      </c>
      <c r="FI19" s="26">
        <v>3.7003495854116113</v>
      </c>
      <c r="FJ19" s="26">
        <v>3.5759045560787963</v>
      </c>
      <c r="FK19" s="26">
        <v>3.462682543570399</v>
      </c>
      <c r="FL19" s="26">
        <v>3.4815605280818738</v>
      </c>
      <c r="FM19" s="26">
        <f>AVERAGE(FN19:FY19)</f>
        <v>3.4542238107697956</v>
      </c>
      <c r="FN19" s="26">
        <v>3.5688395806549655</v>
      </c>
      <c r="FO19" s="26">
        <v>3.5163003911824395</v>
      </c>
      <c r="FP19" s="26">
        <v>3.5368041275915254</v>
      </c>
      <c r="FQ19" s="26">
        <v>3.4910277763374653</v>
      </c>
      <c r="FR19" s="26">
        <v>3.6287303524780268</v>
      </c>
      <c r="FS19" s="26">
        <v>3.5350664193404668</v>
      </c>
      <c r="FT19" s="26">
        <v>3.4658074096122129</v>
      </c>
      <c r="FU19" s="26">
        <v>3.4186488237570205</v>
      </c>
      <c r="FV19" s="26">
        <v>3.3662377689161405</v>
      </c>
      <c r="FW19" s="26">
        <v>3.3051662669100952</v>
      </c>
      <c r="FX19" s="26">
        <v>3.3189505867021238</v>
      </c>
      <c r="FY19" s="26">
        <v>3.2991062257550685</v>
      </c>
      <c r="FZ19" s="26">
        <f>AVERAGE(GA19:GL19)</f>
        <v>3.1663040951123498</v>
      </c>
      <c r="GA19" s="26">
        <v>3.1889395808088179</v>
      </c>
      <c r="GB19" s="26">
        <v>3.2016776571861554</v>
      </c>
      <c r="GC19" s="26">
        <v>3.2391981927013047</v>
      </c>
      <c r="GD19" s="26">
        <v>3.2073425365994086</v>
      </c>
      <c r="GE19" s="26">
        <v>3.1514721939888424</v>
      </c>
      <c r="GF19" s="26">
        <v>3.0961816095355261</v>
      </c>
      <c r="GG19" s="26">
        <v>3.1008158020358194</v>
      </c>
      <c r="GH19" s="26">
        <v>3.2351003345395712</v>
      </c>
      <c r="GI19" s="26">
        <v>3.2647820293268262</v>
      </c>
      <c r="GJ19" s="26">
        <v>3.0603824655420726</v>
      </c>
      <c r="GK19" s="26">
        <v>3.1253565740905023</v>
      </c>
      <c r="GL19" s="26">
        <v>3.1244001649933457</v>
      </c>
    </row>
    <row r="20" spans="1:194" s="131" customFormat="1" ht="12.75">
      <c r="A20" s="55"/>
      <c r="B20" s="990"/>
      <c r="C20" s="975" t="s">
        <v>3457</v>
      </c>
      <c r="D20" s="587">
        <f>L20</f>
        <v>0.7208</v>
      </c>
      <c r="E20" s="587">
        <v>0.34370000000000001</v>
      </c>
      <c r="F20" s="587">
        <v>0.39090000000000003</v>
      </c>
      <c r="G20" s="587">
        <v>0.45250000000000001</v>
      </c>
      <c r="H20" s="587">
        <v>0.56810000000000005</v>
      </c>
      <c r="I20" s="587">
        <v>0.61070000000000002</v>
      </c>
      <c r="J20" s="587">
        <v>0.7046</v>
      </c>
      <c r="K20" s="587">
        <v>0.74360000000000004</v>
      </c>
      <c r="L20" s="587">
        <v>0.7208</v>
      </c>
      <c r="M20" s="26">
        <f>Y20</f>
        <v>1.0608</v>
      </c>
      <c r="N20" s="26">
        <v>0.82189999999999996</v>
      </c>
      <c r="O20" s="26">
        <v>1.0222</v>
      </c>
      <c r="P20" s="26">
        <v>1.1274999999999999</v>
      </c>
      <c r="Q20" s="26">
        <v>1.1934</v>
      </c>
      <c r="R20" s="26">
        <v>1.1531</v>
      </c>
      <c r="S20" s="26">
        <v>1.1274</v>
      </c>
      <c r="T20" s="26">
        <v>1.0366</v>
      </c>
      <c r="U20" s="26">
        <v>1.0547</v>
      </c>
      <c r="V20" s="26">
        <v>1.0772999999999999</v>
      </c>
      <c r="W20" s="26">
        <v>1.0955999999999999</v>
      </c>
      <c r="X20" s="26">
        <v>1.0831999999999999</v>
      </c>
      <c r="Y20" s="26">
        <v>1.0608</v>
      </c>
      <c r="Z20" s="26">
        <f>AL20</f>
        <v>1.0922000000000001</v>
      </c>
      <c r="AA20" s="26">
        <v>1.0867</v>
      </c>
      <c r="AB20" s="26">
        <v>1.1133999999999999</v>
      </c>
      <c r="AC20" s="26">
        <v>1.2223999999999999</v>
      </c>
      <c r="AD20" s="26">
        <v>1.3023</v>
      </c>
      <c r="AE20" s="26">
        <v>1.3005</v>
      </c>
      <c r="AF20" s="26">
        <v>1.26</v>
      </c>
      <c r="AG20" s="26">
        <v>1.1952</v>
      </c>
      <c r="AH20" s="26">
        <v>1.075</v>
      </c>
      <c r="AI20" s="26">
        <v>1.0803</v>
      </c>
      <c r="AJ20" s="26">
        <v>1.0785</v>
      </c>
      <c r="AK20" s="26">
        <v>1.0871999999999999</v>
      </c>
      <c r="AL20" s="26">
        <v>1.0922000000000001</v>
      </c>
      <c r="AM20" s="26">
        <f>AY20</f>
        <v>1.4521999999999999</v>
      </c>
      <c r="AN20" s="26">
        <v>1.0596000000000001</v>
      </c>
      <c r="AO20" s="26">
        <v>1.0934999999999999</v>
      </c>
      <c r="AP20" s="26">
        <v>1.0654999999999999</v>
      </c>
      <c r="AQ20" s="26">
        <v>1.0912999999999999</v>
      </c>
      <c r="AR20" s="26">
        <v>1.1477999999999999</v>
      </c>
      <c r="AS20" s="26">
        <v>1.1134999999999999</v>
      </c>
      <c r="AT20" s="26">
        <v>1.1274999999999999</v>
      </c>
      <c r="AU20" s="26">
        <v>1.1208</v>
      </c>
      <c r="AV20" s="26">
        <v>1.1970000000000001</v>
      </c>
      <c r="AW20" s="26">
        <v>1.3501000000000001</v>
      </c>
      <c r="AX20" s="26">
        <v>1.4853000000000001</v>
      </c>
      <c r="AY20" s="26">
        <v>1.4521999999999999</v>
      </c>
      <c r="AZ20" s="26">
        <f>BL20</f>
        <v>1.3331999999999999</v>
      </c>
      <c r="BA20" s="26">
        <v>1.4069</v>
      </c>
      <c r="BB20" s="26">
        <v>1.4213</v>
      </c>
      <c r="BC20" s="26">
        <v>1.4261999999999999</v>
      </c>
      <c r="BD20" s="26">
        <v>1.3992</v>
      </c>
      <c r="BE20" s="26">
        <v>1.5267999999999999</v>
      </c>
      <c r="BF20" s="26">
        <v>1.5263</v>
      </c>
      <c r="BG20" s="26">
        <v>1.4617</v>
      </c>
      <c r="BH20" s="26">
        <v>1.4417</v>
      </c>
      <c r="BI20" s="26">
        <v>1.4352</v>
      </c>
      <c r="BJ20" s="26">
        <v>1.4138999999999999</v>
      </c>
      <c r="BK20" s="26">
        <v>1.3677999999999999</v>
      </c>
      <c r="BL20" s="26">
        <v>1.3331999999999999</v>
      </c>
      <c r="BM20" s="26">
        <f>BY20</f>
        <v>2.5270999999999999</v>
      </c>
      <c r="BN20" s="26">
        <v>1.4120999999999999</v>
      </c>
      <c r="BO20" s="26">
        <v>1.3959999999999999</v>
      </c>
      <c r="BP20" s="26">
        <v>1.4003000000000001</v>
      </c>
      <c r="BQ20" s="26">
        <v>1.4527475915221579</v>
      </c>
      <c r="BR20" s="26">
        <v>1.4539263627211274</v>
      </c>
      <c r="BS20" s="26">
        <v>1.3526</v>
      </c>
      <c r="BT20" s="26">
        <v>1.3849</v>
      </c>
      <c r="BU20" s="26">
        <v>1.4029</v>
      </c>
      <c r="BV20" s="26">
        <v>1.6418999999999999</v>
      </c>
      <c r="BW20" s="26">
        <v>2.0866215869211677</v>
      </c>
      <c r="BX20" s="26">
        <v>2.3772161202074229</v>
      </c>
      <c r="BY20" s="26">
        <v>2.5270999999999999</v>
      </c>
      <c r="BZ20" s="26">
        <f>CL20</f>
        <v>4.4202675747993183</v>
      </c>
      <c r="CA20" s="26">
        <v>2.6293313853557927</v>
      </c>
      <c r="CB20" s="26">
        <v>2.5376401228929666</v>
      </c>
      <c r="CC20" s="26">
        <v>2.8281116419411614</v>
      </c>
      <c r="CD20" s="26">
        <v>3.1328062910444641</v>
      </c>
      <c r="CE20" s="26">
        <v>3.5740284517440171</v>
      </c>
      <c r="CF20" s="26">
        <v>3.4686283386147578</v>
      </c>
      <c r="CG20" s="26">
        <v>3.4882820301306823</v>
      </c>
      <c r="CH20" s="26">
        <v>3.8146315174922529</v>
      </c>
      <c r="CI20" s="26">
        <v>4.1113076739182413</v>
      </c>
      <c r="CJ20" s="26">
        <v>4.0950743140243899</v>
      </c>
      <c r="CK20" s="26">
        <v>4.3503048926873777</v>
      </c>
      <c r="CL20" s="26">
        <v>4.4202675747993183</v>
      </c>
      <c r="CM20" s="26">
        <f>CY20</f>
        <v>4.2049270946681174</v>
      </c>
      <c r="CN20" s="26">
        <v>4.4655114802615872</v>
      </c>
      <c r="CO20" s="26">
        <v>4.255152525571126</v>
      </c>
      <c r="CP20" s="26">
        <v>4.4631087017478261</v>
      </c>
      <c r="CQ20" s="26">
        <v>4.5062391437021736</v>
      </c>
      <c r="CR20" s="26">
        <v>4.4927789934354481</v>
      </c>
      <c r="CS20" s="26">
        <v>4.5027941528876116</v>
      </c>
      <c r="CT20" s="26">
        <v>4.3135905425219931</v>
      </c>
      <c r="CU20" s="26">
        <v>4.4450483260960922</v>
      </c>
      <c r="CV20" s="26">
        <v>4.4550652002413109</v>
      </c>
      <c r="CW20" s="26">
        <v>4.4559679129592915</v>
      </c>
      <c r="CX20" s="26">
        <v>4.4304874206759983</v>
      </c>
      <c r="CY20" s="26">
        <v>4.2049270946681174</v>
      </c>
      <c r="CZ20" s="26">
        <f>DL20</f>
        <v>3.6337648492232719</v>
      </c>
      <c r="DA20" s="26">
        <v>4.1960513918629552</v>
      </c>
      <c r="DB20" s="26">
        <v>4.2106531715057685</v>
      </c>
      <c r="DC20" s="26">
        <v>3.9508980601899895</v>
      </c>
      <c r="DD20" s="26">
        <v>4.00063794565349</v>
      </c>
      <c r="DE20" s="26">
        <v>4.0781312292358809</v>
      </c>
      <c r="DF20" s="26">
        <v>3.8649129158119142</v>
      </c>
      <c r="DG20" s="26">
        <v>3.8517576784921501</v>
      </c>
      <c r="DH20" s="26">
        <v>3.9983315954118877</v>
      </c>
      <c r="DI20" s="26">
        <v>4.0023493874811207</v>
      </c>
      <c r="DJ20" s="26">
        <v>3.9175207218978398</v>
      </c>
      <c r="DK20" s="26">
        <v>3.8577802835051549</v>
      </c>
      <c r="DL20" s="26">
        <v>3.6337648492232719</v>
      </c>
      <c r="DM20" s="26">
        <f>DY20</f>
        <v>3.840761571470233</v>
      </c>
      <c r="DN20" s="26">
        <v>3.5801129188024658</v>
      </c>
      <c r="DO20" s="26">
        <v>3.5815488215488225</v>
      </c>
      <c r="DP20" s="26">
        <v>3.6132529666603879</v>
      </c>
      <c r="DQ20" s="26">
        <v>3.734607614607615</v>
      </c>
      <c r="DR20" s="26">
        <v>3.8231484808559903</v>
      </c>
      <c r="DS20" s="26">
        <v>3.8755374538125631</v>
      </c>
      <c r="DT20" s="26">
        <v>3.9435266050355731</v>
      </c>
      <c r="DU20" s="26">
        <v>3.9084668192219678</v>
      </c>
      <c r="DV20" s="26">
        <v>3.7571282721444033</v>
      </c>
      <c r="DW20" s="26">
        <v>3.7156616786996324</v>
      </c>
      <c r="DX20" s="26">
        <v>3.7675697731353028</v>
      </c>
      <c r="DY20" s="26">
        <v>3.840761571470233</v>
      </c>
      <c r="DZ20" s="26">
        <f>EL20</f>
        <v>4.1287676352424549</v>
      </c>
      <c r="EA20" s="26">
        <v>3.9591352267910138</v>
      </c>
      <c r="EB20" s="26">
        <v>3.8987022868495584</v>
      </c>
      <c r="EC20" s="26">
        <v>3.7961612124240149</v>
      </c>
      <c r="ED20" s="26">
        <v>3.6710547053212221</v>
      </c>
      <c r="EE20" s="26">
        <v>3.5426681274228895</v>
      </c>
      <c r="EF20" s="26">
        <v>3.434510654267962</v>
      </c>
      <c r="EG20" s="26">
        <v>3.6876753759556409</v>
      </c>
      <c r="EH20" s="26">
        <v>3.636604434570855</v>
      </c>
      <c r="EI20" s="26">
        <v>3.7962319746417248</v>
      </c>
      <c r="EJ20" s="26">
        <v>3.7749076817870981</v>
      </c>
      <c r="EK20" s="26">
        <v>4.0195175538975603</v>
      </c>
      <c r="EL20" s="26">
        <v>4.1287676352424549</v>
      </c>
      <c r="EM20" s="26">
        <f>EY20</f>
        <v>4.0193704132869827</v>
      </c>
      <c r="EN20" s="26">
        <v>3.9482636428065199</v>
      </c>
      <c r="EO20" s="26">
        <v>3.9257308062961771</v>
      </c>
      <c r="EP20" s="26">
        <v>4.0948704589589351</v>
      </c>
      <c r="EQ20" s="26">
        <v>3.9665872652313325</v>
      </c>
      <c r="ER20" s="26">
        <v>3.9743464495703296</v>
      </c>
      <c r="ES20" s="26">
        <v>3.9636498723009059</v>
      </c>
      <c r="ET20" s="26">
        <v>3.8172100961106623</v>
      </c>
      <c r="EU20" s="26">
        <v>3.8543038494908441</v>
      </c>
      <c r="EV20" s="26">
        <v>3.8390622882695697</v>
      </c>
      <c r="EW20" s="26">
        <v>3.9400396338586394</v>
      </c>
      <c r="EX20" s="26">
        <v>4.0024809807627078</v>
      </c>
      <c r="EY20" s="26">
        <v>4.0193704132869827</v>
      </c>
      <c r="EZ20" s="26">
        <f>FL20</f>
        <v>3.520380156836004</v>
      </c>
      <c r="FA20" s="26">
        <v>3.9568059658127939</v>
      </c>
      <c r="FB20" s="26">
        <v>3.9036530331100661</v>
      </c>
      <c r="FC20" s="26">
        <v>3.8821831515607372</v>
      </c>
      <c r="FD20" s="26">
        <v>3.9106055568748515</v>
      </c>
      <c r="FE20" s="26">
        <v>3.7964221161421889</v>
      </c>
      <c r="FF20" s="26">
        <v>3.7494988328985306</v>
      </c>
      <c r="FG20" s="26">
        <v>3.6456888493211665</v>
      </c>
      <c r="FH20" s="26">
        <v>3.7377652050919377</v>
      </c>
      <c r="FI20" s="26">
        <v>3.6586449330527069</v>
      </c>
      <c r="FJ20" s="26">
        <v>3.5454371881102196</v>
      </c>
      <c r="FK20" s="26">
        <v>3.4547368421052633</v>
      </c>
      <c r="FL20" s="26">
        <v>3.520380156836004</v>
      </c>
      <c r="FM20" s="26">
        <f>FY20</f>
        <v>3.2065099457504522</v>
      </c>
      <c r="FN20" s="26">
        <v>3.5502040465655744</v>
      </c>
      <c r="FO20" s="26">
        <v>3.5424373157917217</v>
      </c>
      <c r="FP20" s="26">
        <v>3.5409619993153028</v>
      </c>
      <c r="FQ20" s="26">
        <v>3.5786508005949775</v>
      </c>
      <c r="FR20" s="26">
        <v>3.6192572091777522</v>
      </c>
      <c r="FS20" s="26">
        <v>3.4634276607658174</v>
      </c>
      <c r="FT20" s="26">
        <v>3.4541996967727959</v>
      </c>
      <c r="FU20" s="26">
        <v>3.3682239003370458</v>
      </c>
      <c r="FV20" s="26">
        <v>3.3240681125042362</v>
      </c>
      <c r="FW20" s="26">
        <v>3.2958299953619759</v>
      </c>
      <c r="FX20" s="26">
        <v>3.3496266240773513</v>
      </c>
      <c r="FY20" s="26">
        <v>3.2065099457504522</v>
      </c>
      <c r="FZ20" s="26">
        <f>GL20</f>
        <v>3.1366291142036671</v>
      </c>
      <c r="GA20" s="26">
        <v>3.1771524949607146</v>
      </c>
      <c r="GB20" s="26">
        <v>3.1706888007928646</v>
      </c>
      <c r="GC20" s="26">
        <v>3.2221093187687879</v>
      </c>
      <c r="GD20" s="26">
        <v>3.1866337255558812</v>
      </c>
      <c r="GE20" s="26">
        <v>3.132564176521488</v>
      </c>
      <c r="GF20" s="26">
        <v>3.0738781791673411</v>
      </c>
      <c r="GG20" s="26">
        <v>3.1756699991598758</v>
      </c>
      <c r="GH20" s="26">
        <v>3.256188097493756</v>
      </c>
      <c r="GI20" s="26">
        <v>3.1997398543184188</v>
      </c>
      <c r="GJ20" s="26">
        <v>3.0602422281491846</v>
      </c>
      <c r="GK20" s="26">
        <v>3.2107094922941641</v>
      </c>
      <c r="GL20" s="26">
        <v>3.1366291142036671</v>
      </c>
    </row>
    <row r="21" spans="1:194" s="131" customFormat="1" ht="12.75">
      <c r="A21" s="606">
        <v>1000</v>
      </c>
      <c r="B21" s="991" t="s">
        <v>2639</v>
      </c>
      <c r="C21" s="975" t="s">
        <v>3461</v>
      </c>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c r="DP21" s="26"/>
      <c r="DQ21" s="26"/>
      <c r="DR21" s="26"/>
      <c r="DS21" s="26"/>
      <c r="DT21" s="26"/>
      <c r="DU21" s="26"/>
      <c r="DV21" s="26"/>
      <c r="DW21" s="26"/>
      <c r="DX21" s="26"/>
      <c r="DY21" s="26"/>
      <c r="DZ21" s="26"/>
      <c r="EA21" s="26"/>
      <c r="EB21" s="26"/>
      <c r="EC21" s="26"/>
      <c r="ED21" s="26"/>
      <c r="EE21" s="26"/>
      <c r="EF21" s="26"/>
      <c r="EG21" s="26"/>
      <c r="EH21" s="26"/>
      <c r="EI21" s="26"/>
      <c r="EJ21" s="26"/>
      <c r="EK21" s="26"/>
      <c r="EL21" s="26"/>
      <c r="EM21" s="26"/>
      <c r="EN21" s="26"/>
      <c r="EO21" s="26"/>
      <c r="EP21" s="26"/>
      <c r="EQ21" s="26"/>
      <c r="ER21" s="26"/>
      <c r="ES21" s="26"/>
      <c r="ET21" s="26"/>
      <c r="EU21" s="26"/>
      <c r="EV21" s="26"/>
      <c r="EW21" s="26"/>
      <c r="EX21" s="26"/>
      <c r="EY21" s="26"/>
      <c r="EZ21" s="26"/>
      <c r="FA21" s="26"/>
      <c r="FB21" s="26"/>
      <c r="FC21" s="26"/>
      <c r="FD21" s="26"/>
      <c r="FE21" s="26"/>
      <c r="FF21" s="26"/>
      <c r="FG21" s="26"/>
      <c r="FH21" s="26"/>
      <c r="FI21" s="26"/>
      <c r="FJ21" s="26"/>
      <c r="FK21" s="26"/>
      <c r="FL21" s="26"/>
      <c r="FM21" s="26"/>
      <c r="FN21" s="26"/>
      <c r="FO21" s="26"/>
      <c r="FP21" s="26"/>
      <c r="FQ21" s="26"/>
      <c r="FR21" s="26"/>
      <c r="FS21" s="26"/>
      <c r="FT21" s="26"/>
      <c r="FU21" s="26"/>
      <c r="FV21" s="26"/>
      <c r="FW21" s="26"/>
      <c r="FX21" s="26"/>
      <c r="FY21" s="26"/>
      <c r="FZ21" s="26"/>
      <c r="GA21" s="26"/>
      <c r="GB21" s="26"/>
      <c r="GC21" s="26"/>
      <c r="GD21" s="26"/>
      <c r="GE21" s="26"/>
      <c r="GF21" s="26"/>
      <c r="GG21" s="26"/>
      <c r="GH21" s="26"/>
      <c r="GI21" s="26"/>
      <c r="GJ21" s="26"/>
      <c r="GK21" s="26"/>
      <c r="GL21" s="26"/>
    </row>
    <row r="22" spans="1:194" s="131" customFormat="1" ht="12.75">
      <c r="A22" s="606"/>
      <c r="B22" s="991"/>
      <c r="C22" s="975" t="s">
        <v>3456</v>
      </c>
      <c r="D22" s="587" t="s">
        <v>15</v>
      </c>
      <c r="E22" s="587" t="s">
        <v>15</v>
      </c>
      <c r="F22" s="587" t="s">
        <v>15</v>
      </c>
      <c r="G22" s="587" t="s">
        <v>15</v>
      </c>
      <c r="H22" s="587" t="s">
        <v>15</v>
      </c>
      <c r="I22" s="587" t="s">
        <v>15</v>
      </c>
      <c r="J22" s="587" t="s">
        <v>15</v>
      </c>
      <c r="K22" s="587" t="s">
        <v>15</v>
      </c>
      <c r="L22" s="587" t="s">
        <v>15</v>
      </c>
      <c r="M22" s="587" t="s">
        <v>15</v>
      </c>
      <c r="N22" s="587" t="s">
        <v>15</v>
      </c>
      <c r="O22" s="587" t="s">
        <v>15</v>
      </c>
      <c r="P22" s="587" t="s">
        <v>15</v>
      </c>
      <c r="Q22" s="587" t="s">
        <v>15</v>
      </c>
      <c r="R22" s="587" t="s">
        <v>15</v>
      </c>
      <c r="S22" s="587" t="s">
        <v>15</v>
      </c>
      <c r="T22" s="587">
        <v>0.2647741935483871</v>
      </c>
      <c r="U22" s="26">
        <v>0.32453548387096776</v>
      </c>
      <c r="V22" s="26">
        <v>0.31131333333333339</v>
      </c>
      <c r="W22" s="26">
        <v>0.30506451612903229</v>
      </c>
      <c r="X22" s="26">
        <v>0.29235333333333335</v>
      </c>
      <c r="Y22" s="26">
        <v>0.28660322580645164</v>
      </c>
      <c r="Z22" s="26">
        <f>AVERAGE(AA22:AL22)</f>
        <v>0.23766808819764465</v>
      </c>
      <c r="AA22" s="26">
        <v>0.25957419354838712</v>
      </c>
      <c r="AB22" s="26">
        <v>0.26301071428571426</v>
      </c>
      <c r="AC22" s="26">
        <v>0.25945806451612902</v>
      </c>
      <c r="AD22" s="26">
        <v>0.25743333333333335</v>
      </c>
      <c r="AE22" s="26">
        <v>0.25385161290322578</v>
      </c>
      <c r="AF22" s="26">
        <v>0.24953333333333336</v>
      </c>
      <c r="AG22" s="26">
        <v>0.23730967741935485</v>
      </c>
      <c r="AH22" s="26">
        <v>0.22445161290322579</v>
      </c>
      <c r="AI22" s="26">
        <v>0.22058</v>
      </c>
      <c r="AJ22" s="26">
        <v>0.2185387096774194</v>
      </c>
      <c r="AK22" s="26">
        <v>0.20984999999999998</v>
      </c>
      <c r="AL22" s="26">
        <v>0.19842580645161287</v>
      </c>
      <c r="AM22" s="26">
        <f>AVERAGE(AN22:AY22)</f>
        <v>0.16364817358793723</v>
      </c>
      <c r="AN22" s="26">
        <v>0.18541612903225804</v>
      </c>
      <c r="AO22" s="26">
        <v>0.1762586206896552</v>
      </c>
      <c r="AP22" s="26">
        <v>0.16681290322580644</v>
      </c>
      <c r="AQ22" s="26">
        <v>0.15826999999999997</v>
      </c>
      <c r="AR22" s="26">
        <v>0.15692580645161291</v>
      </c>
      <c r="AS22" s="26">
        <v>0.15340999999999999</v>
      </c>
      <c r="AT22" s="26">
        <v>0.21079032258064515</v>
      </c>
      <c r="AU22" s="26">
        <v>0.14339032258064516</v>
      </c>
      <c r="AV22" s="26">
        <v>0.14305000000000001</v>
      </c>
      <c r="AW22" s="26">
        <v>0.14802258064516127</v>
      </c>
      <c r="AX22" s="26">
        <v>0.15937333333333334</v>
      </c>
      <c r="AY22" s="26">
        <v>0.16205806451612903</v>
      </c>
      <c r="AZ22" s="26">
        <f>AVERAGE(BA22:BL22)</f>
        <v>0.11826263440860214</v>
      </c>
      <c r="BA22" s="26">
        <v>0.15218709677419356</v>
      </c>
      <c r="BB22" s="26">
        <v>0.1419</v>
      </c>
      <c r="BC22" s="26">
        <v>0.14097096774193549</v>
      </c>
      <c r="BD22" s="26">
        <v>0.13622000000000004</v>
      </c>
      <c r="BE22" s="26">
        <v>0.1304225806451613</v>
      </c>
      <c r="BF22" s="26">
        <v>0.12014999999999999</v>
      </c>
      <c r="BG22" s="26">
        <v>0.1131258064516129</v>
      </c>
      <c r="BH22" s="26">
        <v>0.10548064516129031</v>
      </c>
      <c r="BI22" s="26">
        <v>0.10283666666666667</v>
      </c>
      <c r="BJ22" s="26">
        <v>9.6809677419354839E-2</v>
      </c>
      <c r="BK22" s="26">
        <v>9.1793333333333338E-2</v>
      </c>
      <c r="BL22" s="26">
        <v>8.7254838709677429E-2</v>
      </c>
      <c r="BM22" s="26">
        <f>AVERAGE(BN22:BY22)</f>
        <v>7.9599775696124794E-2</v>
      </c>
      <c r="BN22" s="26">
        <v>8.3419354838709686E-2</v>
      </c>
      <c r="BO22" s="26">
        <v>7.9982142857142877E-2</v>
      </c>
      <c r="BP22" s="26">
        <v>7.625161290322581E-2</v>
      </c>
      <c r="BQ22" s="26">
        <v>7.4427913229115281E-2</v>
      </c>
      <c r="BR22" s="26">
        <v>7.6507650366318555E-2</v>
      </c>
      <c r="BS22" s="26">
        <v>7.4493223475250822E-2</v>
      </c>
      <c r="BT22" s="26">
        <v>7.2119354838709668E-2</v>
      </c>
      <c r="BU22" s="26">
        <v>7.179354838709677E-2</v>
      </c>
      <c r="BV22" s="26">
        <v>7.6939718224327436E-2</v>
      </c>
      <c r="BW22" s="26">
        <v>8.1721024727791816E-2</v>
      </c>
      <c r="BX22" s="26">
        <v>9.2203346639930878E-2</v>
      </c>
      <c r="BY22" s="26">
        <v>9.533841786587785E-2</v>
      </c>
      <c r="BZ22" s="26">
        <f>AVERAGE(CA22:CL22)</f>
        <v>9.3459428479263765E-2</v>
      </c>
      <c r="CA22" s="26">
        <v>9.2893106156833841E-2</v>
      </c>
      <c r="CB22" s="26">
        <v>8.9779816950504646E-2</v>
      </c>
      <c r="CC22" s="26">
        <v>8.7892968371006172E-2</v>
      </c>
      <c r="CD22" s="26">
        <v>9.5712030175913981E-2</v>
      </c>
      <c r="CE22" s="26">
        <v>0.10068770852093877</v>
      </c>
      <c r="CF22" s="26">
        <v>0.102982411356939</v>
      </c>
      <c r="CG22" s="26">
        <v>9.3928778623323814E-2</v>
      </c>
      <c r="CH22" s="26">
        <v>9.5258335721169762E-2</v>
      </c>
      <c r="CI22" s="26">
        <v>9.4565348069246838E-2</v>
      </c>
      <c r="CJ22" s="26">
        <v>9.1892083251406381E-2</v>
      </c>
      <c r="CK22" s="26">
        <v>8.8673376809553076E-2</v>
      </c>
      <c r="CL22" s="26">
        <v>8.7247177744328927E-2</v>
      </c>
      <c r="CM22" s="26">
        <f>AVERAGE(CN22:CY22)</f>
        <v>7.6971205583688598E-2</v>
      </c>
      <c r="CN22" s="26">
        <v>8.5103678315163245E-2</v>
      </c>
      <c r="CO22" s="26">
        <v>8.3519447121466972E-2</v>
      </c>
      <c r="CP22" s="26">
        <v>8.230036790157233E-2</v>
      </c>
      <c r="CQ22" s="26">
        <v>8.0627852682774614E-2</v>
      </c>
      <c r="CR22" s="26">
        <v>7.7960664685658917E-2</v>
      </c>
      <c r="CS22" s="26">
        <v>7.7173426097003131E-2</v>
      </c>
      <c r="CT22" s="26">
        <v>7.5153508523210621E-2</v>
      </c>
      <c r="CU22" s="26">
        <v>7.359222774104926E-2</v>
      </c>
      <c r="CV22" s="26">
        <v>7.3145903210653243E-2</v>
      </c>
      <c r="CW22" s="26">
        <v>7.1295823617242376E-2</v>
      </c>
      <c r="CX22" s="26">
        <v>7.1390243587145671E-2</v>
      </c>
      <c r="CY22" s="26">
        <v>7.2391323521322895E-2</v>
      </c>
      <c r="CZ22" s="26">
        <f>AVERAGE(DA22:DL22)</f>
        <v>4.2882655221740042E-2</v>
      </c>
      <c r="DA22" s="26">
        <v>7.2864502994223895E-2</v>
      </c>
      <c r="DB22" s="26">
        <v>6.7091314601535376E-2</v>
      </c>
      <c r="DC22" s="26">
        <v>5.1253315324456684E-2</v>
      </c>
      <c r="DD22" s="26">
        <v>4.2212540127825444E-2</v>
      </c>
      <c r="DE22" s="26">
        <v>4.3233359507371817E-2</v>
      </c>
      <c r="DF22" s="26">
        <v>4.0613082482228405E-2</v>
      </c>
      <c r="DG22" s="26">
        <v>3.6489707725208896E-2</v>
      </c>
      <c r="DH22" s="26">
        <v>3.3944618984149653E-2</v>
      </c>
      <c r="DI22" s="26">
        <v>3.2987639013850628E-2</v>
      </c>
      <c r="DJ22" s="26">
        <v>2.9753908503063791E-2</v>
      </c>
      <c r="DK22" s="26">
        <v>3.1207695632126917E-2</v>
      </c>
      <c r="DL22" s="26">
        <v>3.2940177764839117E-2</v>
      </c>
      <c r="DM22" s="26">
        <f>AVERAGE(DN22:DY22)</f>
        <v>3.143091538761187E-2</v>
      </c>
      <c r="DN22" s="26">
        <v>3.4737858361763227E-2</v>
      </c>
      <c r="DO22" s="26">
        <v>3.5480179061938857E-2</v>
      </c>
      <c r="DP22" s="26">
        <v>3.5254853417552842E-2</v>
      </c>
      <c r="DQ22" s="26">
        <v>3.6485297521613953E-2</v>
      </c>
      <c r="DR22" s="26">
        <v>3.4513138204254869E-2</v>
      </c>
      <c r="DS22" s="26">
        <v>3.139544285397295E-2</v>
      </c>
      <c r="DT22" s="26">
        <v>2.7965016731102951E-2</v>
      </c>
      <c r="DU22" s="26">
        <v>2.7978693646146521E-2</v>
      </c>
      <c r="DV22" s="26">
        <v>2.7975368439392183E-2</v>
      </c>
      <c r="DW22" s="26">
        <v>2.7868721352676092E-2</v>
      </c>
      <c r="DX22" s="26">
        <v>2.8341693937426405E-2</v>
      </c>
      <c r="DY22" s="26">
        <v>2.9174721123501609E-2</v>
      </c>
      <c r="DZ22" s="26">
        <f>AVERAGE(EA22:EL22)</f>
        <v>2.9132300115186385E-2</v>
      </c>
      <c r="EA22" s="26">
        <v>2.7898378636583385E-2</v>
      </c>
      <c r="EB22" s="26">
        <v>2.8143721065869383E-2</v>
      </c>
      <c r="EC22" s="26">
        <v>2.7638658941036783E-2</v>
      </c>
      <c r="ED22" s="26">
        <v>2.7214477172851467E-2</v>
      </c>
      <c r="EE22" s="26">
        <v>2.8746537315249246E-2</v>
      </c>
      <c r="EF22" s="26">
        <v>2.9169113033251436E-2</v>
      </c>
      <c r="EG22" s="26">
        <v>3.0160988535403953E-2</v>
      </c>
      <c r="EH22" s="26">
        <v>3.0639220942904402E-2</v>
      </c>
      <c r="EI22" s="26">
        <v>3.1031244137727999E-2</v>
      </c>
      <c r="EJ22" s="26">
        <v>2.946171185777972E-2</v>
      </c>
      <c r="EK22" s="26">
        <v>2.8793720858781749E-2</v>
      </c>
      <c r="EL22" s="26">
        <v>3.0689828884797085E-2</v>
      </c>
      <c r="EM22" s="26">
        <f>AVERAGE(EN22:EY22)</f>
        <v>2.9936119732726807E-2</v>
      </c>
      <c r="EN22" s="26">
        <v>3.2025643463863773E-2</v>
      </c>
      <c r="EO22" s="26">
        <v>3.2037235362973031E-2</v>
      </c>
      <c r="EP22" s="26">
        <v>3.2535580966806921E-2</v>
      </c>
      <c r="EQ22" s="26">
        <v>3.2195321468966795E-2</v>
      </c>
      <c r="ER22" s="26">
        <v>2.9251628002294569E-2</v>
      </c>
      <c r="ES22" s="26">
        <v>2.9010989730688476E-2</v>
      </c>
      <c r="ET22" s="26">
        <v>2.9238730398330835E-2</v>
      </c>
      <c r="EU22" s="26">
        <v>2.8568618111754124E-2</v>
      </c>
      <c r="EV22" s="26">
        <v>2.8411777684552084E-2</v>
      </c>
      <c r="EW22" s="26">
        <v>2.8197566273672706E-2</v>
      </c>
      <c r="EX22" s="26">
        <v>2.853942012984673E-2</v>
      </c>
      <c r="EY22" s="26">
        <v>2.922092519897164E-2</v>
      </c>
      <c r="EZ22" s="587" t="s">
        <v>15</v>
      </c>
      <c r="FA22" s="587" t="s">
        <v>15</v>
      </c>
      <c r="FB22" s="587" t="s">
        <v>15</v>
      </c>
      <c r="FC22" s="587" t="s">
        <v>15</v>
      </c>
      <c r="FD22" s="587" t="s">
        <v>15</v>
      </c>
      <c r="FE22" s="587" t="s">
        <v>15</v>
      </c>
      <c r="FF22" s="587" t="s">
        <v>15</v>
      </c>
      <c r="FG22" s="587" t="s">
        <v>15</v>
      </c>
      <c r="FH22" s="587" t="s">
        <v>15</v>
      </c>
      <c r="FI22" s="587" t="s">
        <v>15</v>
      </c>
      <c r="FJ22" s="587" t="s">
        <v>15</v>
      </c>
      <c r="FK22" s="587" t="s">
        <v>15</v>
      </c>
      <c r="FL22" s="587" t="s">
        <v>15</v>
      </c>
      <c r="FM22" s="587" t="s">
        <v>15</v>
      </c>
      <c r="FN22" s="587" t="s">
        <v>15</v>
      </c>
      <c r="FO22" s="587" t="s">
        <v>15</v>
      </c>
      <c r="FP22" s="587" t="s">
        <v>15</v>
      </c>
      <c r="FQ22" s="587" t="s">
        <v>15</v>
      </c>
      <c r="FR22" s="587" t="s">
        <v>15</v>
      </c>
      <c r="FS22" s="587" t="s">
        <v>15</v>
      </c>
      <c r="FT22" s="587" t="s">
        <v>15</v>
      </c>
      <c r="FU22" s="587" t="s">
        <v>15</v>
      </c>
      <c r="FV22" s="587" t="s">
        <v>15</v>
      </c>
      <c r="FW22" s="587" t="s">
        <v>15</v>
      </c>
      <c r="FX22" s="587" t="s">
        <v>15</v>
      </c>
      <c r="FY22" s="587" t="s">
        <v>15</v>
      </c>
      <c r="FZ22" s="587" t="s">
        <v>15</v>
      </c>
      <c r="GA22" s="587" t="s">
        <v>15</v>
      </c>
      <c r="GB22" s="587" t="s">
        <v>15</v>
      </c>
      <c r="GC22" s="587" t="s">
        <v>15</v>
      </c>
      <c r="GD22" s="587" t="s">
        <v>15</v>
      </c>
      <c r="GE22" s="587" t="s">
        <v>15</v>
      </c>
      <c r="GF22" s="587" t="s">
        <v>15</v>
      </c>
      <c r="GG22" s="587" t="s">
        <v>15</v>
      </c>
      <c r="GH22" s="587" t="s">
        <v>15</v>
      </c>
      <c r="GI22" s="587" t="s">
        <v>15</v>
      </c>
      <c r="GJ22" s="587" t="s">
        <v>15</v>
      </c>
      <c r="GK22" s="587" t="s">
        <v>15</v>
      </c>
      <c r="GL22" s="587" t="s">
        <v>15</v>
      </c>
    </row>
    <row r="23" spans="1:194" s="131" customFormat="1" ht="12.75">
      <c r="A23" s="606"/>
      <c r="B23" s="991"/>
      <c r="C23" s="975" t="s">
        <v>3457</v>
      </c>
      <c r="D23" s="587" t="s">
        <v>15</v>
      </c>
      <c r="E23" s="587" t="s">
        <v>15</v>
      </c>
      <c r="F23" s="587" t="s">
        <v>15</v>
      </c>
      <c r="G23" s="587" t="s">
        <v>15</v>
      </c>
      <c r="H23" s="587" t="s">
        <v>15</v>
      </c>
      <c r="I23" s="587" t="s">
        <v>15</v>
      </c>
      <c r="J23" s="587" t="s">
        <v>15</v>
      </c>
      <c r="K23" s="587" t="s">
        <v>15</v>
      </c>
      <c r="L23" s="587" t="s">
        <v>15</v>
      </c>
      <c r="M23" s="587">
        <f>Y23</f>
        <v>0.27600000000000002</v>
      </c>
      <c r="N23" s="587" t="s">
        <v>15</v>
      </c>
      <c r="O23" s="587" t="s">
        <v>15</v>
      </c>
      <c r="P23" s="587" t="s">
        <v>15</v>
      </c>
      <c r="Q23" s="587" t="s">
        <v>15</v>
      </c>
      <c r="R23" s="587" t="s">
        <v>15</v>
      </c>
      <c r="S23" s="587" t="s">
        <v>15</v>
      </c>
      <c r="T23" s="26">
        <v>0.3281</v>
      </c>
      <c r="U23" s="26">
        <v>0.31180000000000002</v>
      </c>
      <c r="V23" s="26">
        <v>0.3125</v>
      </c>
      <c r="W23" s="26">
        <v>0.2949</v>
      </c>
      <c r="X23" s="26">
        <v>0.2928</v>
      </c>
      <c r="Y23" s="26">
        <v>0.27600000000000002</v>
      </c>
      <c r="Z23" s="26">
        <f>AL23</f>
        <v>0.18790000000000001</v>
      </c>
      <c r="AA23" s="26">
        <v>0.26429999999999998</v>
      </c>
      <c r="AB23" s="26">
        <v>0.25979999999999998</v>
      </c>
      <c r="AC23" s="26">
        <v>0.25819999999999999</v>
      </c>
      <c r="AD23" s="26">
        <v>0.25650000000000001</v>
      </c>
      <c r="AE23" s="26">
        <v>0.25490000000000002</v>
      </c>
      <c r="AF23" s="26">
        <v>0.2422</v>
      </c>
      <c r="AG23" s="26">
        <v>0.23369999999999999</v>
      </c>
      <c r="AH23" s="26">
        <v>0.21779999999999999</v>
      </c>
      <c r="AI23" s="26">
        <v>0.2218</v>
      </c>
      <c r="AJ23" s="26">
        <v>0.2155</v>
      </c>
      <c r="AK23" s="26">
        <v>0.2016</v>
      </c>
      <c r="AL23" s="26">
        <v>0.18790000000000001</v>
      </c>
      <c r="AM23" s="26">
        <f>AY23</f>
        <v>0.15529999999999999</v>
      </c>
      <c r="AN23" s="26">
        <v>0.18179999999999999</v>
      </c>
      <c r="AO23" s="26">
        <v>0.17299999999999999</v>
      </c>
      <c r="AP23" s="26">
        <v>0.16</v>
      </c>
      <c r="AQ23" s="26">
        <v>0.15590000000000001</v>
      </c>
      <c r="AR23" s="26">
        <v>0.15890000000000001</v>
      </c>
      <c r="AS23" s="26">
        <v>0.14929999999999999</v>
      </c>
      <c r="AT23" s="26">
        <v>0.1462</v>
      </c>
      <c r="AU23" s="26">
        <v>0.1401</v>
      </c>
      <c r="AV23" s="26">
        <v>0.14480000000000001</v>
      </c>
      <c r="AW23" s="26">
        <v>0.15970000000000001</v>
      </c>
      <c r="AX23" s="26">
        <v>0.16539999999999999</v>
      </c>
      <c r="AY23" s="26">
        <v>0.15529999999999999</v>
      </c>
      <c r="AZ23" s="26">
        <f>BL23</f>
        <v>8.5300000000000001E-2</v>
      </c>
      <c r="BA23" s="26">
        <v>0.14710000000000001</v>
      </c>
      <c r="BB23" s="26">
        <v>0.14199999999999999</v>
      </c>
      <c r="BC23" s="26">
        <v>0.13900000000000001</v>
      </c>
      <c r="BD23" s="26">
        <v>0.13159999999999999</v>
      </c>
      <c r="BE23" s="26">
        <v>0.12670000000000001</v>
      </c>
      <c r="BF23" s="26">
        <v>0.1179</v>
      </c>
      <c r="BG23" s="26">
        <v>0.1084</v>
      </c>
      <c r="BH23" s="26">
        <v>0.10349999999999999</v>
      </c>
      <c r="BI23" s="26">
        <v>0.10050000000000001</v>
      </c>
      <c r="BJ23" s="26">
        <v>9.3100000000000002E-2</v>
      </c>
      <c r="BK23" s="26">
        <v>8.9700000000000002E-2</v>
      </c>
      <c r="BL23" s="26">
        <v>8.5300000000000001E-2</v>
      </c>
      <c r="BM23" s="26">
        <f>BY23</f>
        <v>9.35E-2</v>
      </c>
      <c r="BN23" s="26">
        <v>8.2299999999999998E-2</v>
      </c>
      <c r="BO23" s="26">
        <v>7.6899999999999996E-2</v>
      </c>
      <c r="BP23" s="26">
        <v>7.5200000000000003E-2</v>
      </c>
      <c r="BQ23" s="26">
        <v>7.6091554981430637E-2</v>
      </c>
      <c r="BR23" s="26">
        <v>7.8589392260898297E-2</v>
      </c>
      <c r="BS23" s="26">
        <v>7.2300000000000003E-2</v>
      </c>
      <c r="BT23" s="26">
        <v>7.22E-2</v>
      </c>
      <c r="BU23" s="26">
        <v>7.22E-2</v>
      </c>
      <c r="BV23" s="26">
        <v>8.0299999999999996E-2</v>
      </c>
      <c r="BW23" s="26">
        <v>8.5081581013873128E-2</v>
      </c>
      <c r="BX23" s="26">
        <v>9.6189138731475207E-2</v>
      </c>
      <c r="BY23" s="26">
        <v>9.35E-2</v>
      </c>
      <c r="BZ23" s="26">
        <f>CL23</f>
        <v>8.4858271614162553E-2</v>
      </c>
      <c r="CA23" s="26">
        <v>9.2147762183001011E-2</v>
      </c>
      <c r="CB23" s="26">
        <v>8.6689927098402966E-2</v>
      </c>
      <c r="CC23" s="26">
        <v>9.145590806217728E-2</v>
      </c>
      <c r="CD23" s="26">
        <v>9.6697394582590954E-2</v>
      </c>
      <c r="CE23" s="26">
        <v>0.10639348107907895</v>
      </c>
      <c r="CF23" s="26">
        <v>0.10112930900015597</v>
      </c>
      <c r="CG23" s="26">
        <v>9.3904465819707586E-2</v>
      </c>
      <c r="CH23" s="26">
        <v>9.5343308377016239E-2</v>
      </c>
      <c r="CI23" s="26">
        <v>9.3390099267980101E-2</v>
      </c>
      <c r="CJ23" s="26">
        <v>8.9402208956465667E-2</v>
      </c>
      <c r="CK23" s="26">
        <v>8.8453495523816039E-2</v>
      </c>
      <c r="CL23" s="26">
        <v>8.4858271614162553E-2</v>
      </c>
      <c r="CM23" s="26">
        <f>CY23</f>
        <v>7.2063404445770543E-2</v>
      </c>
      <c r="CN23" s="26">
        <v>8.4106234153884879E-2</v>
      </c>
      <c r="CO23" s="26">
        <v>8.33947967996609E-2</v>
      </c>
      <c r="CP23" s="26">
        <v>8.2108122979572179E-2</v>
      </c>
      <c r="CQ23" s="26">
        <v>7.8677551823345709E-2</v>
      </c>
      <c r="CR23" s="26">
        <v>7.8093712066035437E-2</v>
      </c>
      <c r="CS23" s="26">
        <v>7.5517687627100941E-2</v>
      </c>
      <c r="CT23" s="26">
        <v>7.4225768554510393E-2</v>
      </c>
      <c r="CU23" s="26">
        <v>7.3425887361747419E-2</v>
      </c>
      <c r="CV23" s="26">
        <v>7.2177763743534226E-2</v>
      </c>
      <c r="CW23" s="26">
        <v>7.0383688330602587E-2</v>
      </c>
      <c r="CX23" s="26">
        <v>7.1305122558961584E-2</v>
      </c>
      <c r="CY23" s="26">
        <v>7.2063404445770543E-2</v>
      </c>
      <c r="CZ23" s="26">
        <f>DL23</f>
        <v>3.2909379310344829E-2</v>
      </c>
      <c r="DA23" s="26">
        <v>7.2410943920536847E-2</v>
      </c>
      <c r="DB23" s="26">
        <v>4.3635466666666671E-2</v>
      </c>
      <c r="DC23" s="26">
        <v>4.6255046728971967E-2</v>
      </c>
      <c r="DD23" s="26">
        <v>4.1966878441338416E-2</v>
      </c>
      <c r="DE23" s="26">
        <v>4.4115633423180596E-2</v>
      </c>
      <c r="DF23" s="26">
        <v>3.8159491660047659E-2</v>
      </c>
      <c r="DG23" s="26">
        <v>3.6411674933231594E-2</v>
      </c>
      <c r="DH23" s="26">
        <v>3.2428958051420841E-2</v>
      </c>
      <c r="DI23" s="26">
        <v>3.142292490118577E-2</v>
      </c>
      <c r="DJ23" s="26">
        <v>2.9907730673316708E-2</v>
      </c>
      <c r="DK23" s="26">
        <v>3.2038929765886293E-2</v>
      </c>
      <c r="DL23" s="26">
        <v>3.2909379310344829E-2</v>
      </c>
      <c r="DM23" s="26">
        <f>DY23</f>
        <v>2.7635660541383136E-2</v>
      </c>
      <c r="DN23" s="26">
        <v>3.6125862068965515E-2</v>
      </c>
      <c r="DO23" s="26">
        <v>3.4850673461958498E-2</v>
      </c>
      <c r="DP23" s="26">
        <v>3.5869035153328344E-2</v>
      </c>
      <c r="DQ23" s="26">
        <v>3.5199121201025266E-2</v>
      </c>
      <c r="DR23" s="26">
        <v>3.3944842254519672E-2</v>
      </c>
      <c r="DS23" s="26">
        <v>2.9273644148430068E-2</v>
      </c>
      <c r="DT23" s="26">
        <v>2.7451482799525508E-2</v>
      </c>
      <c r="DU23" s="26">
        <v>2.825735294117647E-2</v>
      </c>
      <c r="DV23" s="26">
        <v>2.7740328659731646E-2</v>
      </c>
      <c r="DW23" s="26">
        <v>2.7458241430700445E-2</v>
      </c>
      <c r="DX23" s="26">
        <v>2.976647324306899E-2</v>
      </c>
      <c r="DY23" s="26">
        <v>2.7635660541383136E-2</v>
      </c>
      <c r="DZ23" s="26">
        <f>EL23</f>
        <v>3.1262964273081E-2</v>
      </c>
      <c r="EA23" s="26">
        <v>2.8097472924187725E-2</v>
      </c>
      <c r="EB23" s="26">
        <v>2.8352782047340919E-2</v>
      </c>
      <c r="EC23" s="26">
        <v>2.6497006684103458E-2</v>
      </c>
      <c r="ED23" s="26">
        <v>2.7773078129902731E-2</v>
      </c>
      <c r="EE23" s="26">
        <v>2.9406995452955581E-2</v>
      </c>
      <c r="EF23" s="26">
        <v>2.8798251748251749E-2</v>
      </c>
      <c r="EG23" s="26">
        <v>3.0857223198594019E-2</v>
      </c>
      <c r="EH23" s="26">
        <v>3.0411575562700965E-2</v>
      </c>
      <c r="EI23" s="26">
        <v>3.0982619785024597E-2</v>
      </c>
      <c r="EJ23" s="26">
        <v>2.7767471495640506E-2</v>
      </c>
      <c r="EK23" s="26">
        <v>3.0001503245644007E-2</v>
      </c>
      <c r="EL23" s="26">
        <v>3.1262964273081E-2</v>
      </c>
      <c r="EM23" s="26">
        <f>EY23</f>
        <v>3.0360758570386576E-2</v>
      </c>
      <c r="EN23" s="26">
        <v>3.1076608404611381E-2</v>
      </c>
      <c r="EO23" s="26">
        <v>3.2244854881266487E-2</v>
      </c>
      <c r="EP23" s="26">
        <v>3.2636844092110227E-2</v>
      </c>
      <c r="EQ23" s="26">
        <v>3.12488632262721E-2</v>
      </c>
      <c r="ER23" s="26">
        <v>2.9497415240013428E-2</v>
      </c>
      <c r="ES23" s="26">
        <v>2.8652970795568986E-2</v>
      </c>
      <c r="ET23" s="26">
        <v>2.8958773424190801E-2</v>
      </c>
      <c r="EU23" s="26">
        <v>2.8041661129568105E-2</v>
      </c>
      <c r="EV23" s="26">
        <v>2.8435262629642022E-2</v>
      </c>
      <c r="EW23" s="26">
        <v>2.8326051560379917E-2</v>
      </c>
      <c r="EX23" s="26">
        <v>2.893141856392294E-2</v>
      </c>
      <c r="EY23" s="26">
        <v>3.0360758570386576E-2</v>
      </c>
      <c r="EZ23" s="587" t="s">
        <v>15</v>
      </c>
      <c r="FA23" s="587" t="s">
        <v>15</v>
      </c>
      <c r="FB23" s="587" t="s">
        <v>15</v>
      </c>
      <c r="FC23" s="587" t="s">
        <v>15</v>
      </c>
      <c r="FD23" s="587" t="s">
        <v>15</v>
      </c>
      <c r="FE23" s="587" t="s">
        <v>15</v>
      </c>
      <c r="FF23" s="587" t="s">
        <v>15</v>
      </c>
      <c r="FG23" s="587" t="s">
        <v>15</v>
      </c>
      <c r="FH23" s="587" t="s">
        <v>15</v>
      </c>
      <c r="FI23" s="587" t="s">
        <v>15</v>
      </c>
      <c r="FJ23" s="587" t="s">
        <v>15</v>
      </c>
      <c r="FK23" s="587" t="s">
        <v>15</v>
      </c>
      <c r="FL23" s="587" t="s">
        <v>15</v>
      </c>
      <c r="FM23" s="587" t="s">
        <v>15</v>
      </c>
      <c r="FN23" s="587" t="s">
        <v>15</v>
      </c>
      <c r="FO23" s="587" t="s">
        <v>15</v>
      </c>
      <c r="FP23" s="587" t="s">
        <v>15</v>
      </c>
      <c r="FQ23" s="587" t="s">
        <v>15</v>
      </c>
      <c r="FR23" s="587" t="s">
        <v>15</v>
      </c>
      <c r="FS23" s="587" t="s">
        <v>15</v>
      </c>
      <c r="FT23" s="587" t="s">
        <v>15</v>
      </c>
      <c r="FU23" s="587" t="s">
        <v>15</v>
      </c>
      <c r="FV23" s="587" t="s">
        <v>15</v>
      </c>
      <c r="FW23" s="587" t="s">
        <v>15</v>
      </c>
      <c r="FX23" s="587" t="s">
        <v>15</v>
      </c>
      <c r="FY23" s="587" t="s">
        <v>15</v>
      </c>
      <c r="FZ23" s="587" t="s">
        <v>15</v>
      </c>
      <c r="GA23" s="587" t="s">
        <v>15</v>
      </c>
      <c r="GB23" s="587" t="s">
        <v>15</v>
      </c>
      <c r="GC23" s="587" t="s">
        <v>15</v>
      </c>
      <c r="GD23" s="587" t="s">
        <v>15</v>
      </c>
      <c r="GE23" s="587" t="s">
        <v>15</v>
      </c>
      <c r="GF23" s="587" t="s">
        <v>15</v>
      </c>
      <c r="GG23" s="587" t="s">
        <v>15</v>
      </c>
      <c r="GH23" s="587" t="s">
        <v>15</v>
      </c>
      <c r="GI23" s="587" t="s">
        <v>15</v>
      </c>
      <c r="GJ23" s="587" t="s">
        <v>15</v>
      </c>
      <c r="GK23" s="587" t="s">
        <v>15</v>
      </c>
      <c r="GL23" s="587" t="s">
        <v>15</v>
      </c>
    </row>
    <row r="24" spans="1:194" s="131" customFormat="1" ht="12.75">
      <c r="A24" s="606">
        <v>1</v>
      </c>
      <c r="B24" s="991" t="s">
        <v>2638</v>
      </c>
      <c r="C24" s="975" t="s">
        <v>3476</v>
      </c>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26"/>
      <c r="CL24" s="26"/>
      <c r="CM24" s="26"/>
      <c r="CN24" s="26"/>
      <c r="CO24" s="26"/>
      <c r="CP24" s="26"/>
      <c r="CQ24" s="26"/>
      <c r="CR24" s="26"/>
      <c r="CS24" s="26"/>
      <c r="CT24" s="26"/>
      <c r="CU24" s="26"/>
      <c r="CV24" s="26"/>
      <c r="CW24" s="26"/>
      <c r="CX24" s="26"/>
      <c r="CY24" s="26"/>
      <c r="CZ24" s="26"/>
      <c r="DA24" s="26"/>
      <c r="DB24" s="26"/>
      <c r="DC24" s="26"/>
      <c r="DD24" s="26"/>
      <c r="DE24" s="26"/>
      <c r="DF24" s="26"/>
      <c r="DG24" s="26"/>
      <c r="DH24" s="26"/>
      <c r="DI24" s="26"/>
      <c r="DJ24" s="26"/>
      <c r="DK24" s="26"/>
      <c r="DL24" s="26"/>
      <c r="DM24" s="26"/>
      <c r="DN24" s="26"/>
      <c r="DO24" s="26"/>
      <c r="DP24" s="26"/>
      <c r="DQ24" s="26"/>
      <c r="DR24" s="26"/>
      <c r="DS24" s="26"/>
      <c r="DT24" s="26"/>
      <c r="DU24" s="26"/>
      <c r="DV24" s="26"/>
      <c r="DW24" s="26"/>
      <c r="DX24" s="26"/>
      <c r="DY24" s="26"/>
      <c r="DZ24" s="26"/>
      <c r="EA24" s="26"/>
      <c r="EB24" s="26"/>
      <c r="EC24" s="26"/>
      <c r="ED24" s="26"/>
      <c r="EE24" s="26"/>
      <c r="EF24" s="26"/>
      <c r="EG24" s="26"/>
      <c r="EH24" s="26"/>
      <c r="EI24" s="26"/>
      <c r="EJ24" s="26"/>
      <c r="EK24" s="26"/>
      <c r="EL24" s="26"/>
      <c r="EM24" s="26"/>
      <c r="EN24" s="26"/>
      <c r="EO24" s="26"/>
      <c r="EP24" s="26"/>
      <c r="EQ24" s="26"/>
      <c r="ER24" s="26"/>
      <c r="ES24" s="26"/>
      <c r="ET24" s="26"/>
      <c r="EU24" s="26"/>
      <c r="EV24" s="26"/>
      <c r="EW24" s="26"/>
      <c r="EX24" s="26"/>
      <c r="EY24" s="26"/>
      <c r="EZ24" s="26"/>
      <c r="FA24" s="26"/>
      <c r="FB24" s="26"/>
      <c r="FC24" s="26"/>
      <c r="FD24" s="26"/>
      <c r="FE24" s="26"/>
      <c r="FF24" s="26"/>
      <c r="FG24" s="26"/>
      <c r="FH24" s="26"/>
      <c r="FI24" s="26"/>
      <c r="FJ24" s="26"/>
      <c r="FK24" s="26"/>
      <c r="FL24" s="26"/>
      <c r="FM24" s="26"/>
      <c r="FN24" s="26"/>
      <c r="FO24" s="26"/>
      <c r="FP24" s="26"/>
      <c r="FQ24" s="26"/>
      <c r="FR24" s="26"/>
      <c r="FS24" s="26"/>
      <c r="FT24" s="26"/>
      <c r="FU24" s="26"/>
      <c r="FV24" s="26"/>
      <c r="FW24" s="26"/>
      <c r="FX24" s="26"/>
      <c r="FY24" s="26"/>
      <c r="FZ24" s="26"/>
      <c r="GA24" s="26"/>
      <c r="GB24" s="26"/>
      <c r="GC24" s="26"/>
      <c r="GD24" s="26"/>
      <c r="GE24" s="26"/>
      <c r="GF24" s="26"/>
      <c r="GG24" s="26"/>
      <c r="GH24" s="26"/>
      <c r="GI24" s="26"/>
      <c r="GJ24" s="26"/>
      <c r="GK24" s="26"/>
      <c r="GL24" s="26"/>
    </row>
    <row r="25" spans="1:194" s="131" customFormat="1" ht="12.75">
      <c r="A25" s="606"/>
      <c r="B25" s="991"/>
      <c r="C25" s="975" t="s">
        <v>3456</v>
      </c>
      <c r="D25" s="587" t="s">
        <v>15</v>
      </c>
      <c r="E25" s="587" t="s">
        <v>15</v>
      </c>
      <c r="F25" s="587" t="s">
        <v>15</v>
      </c>
      <c r="G25" s="587" t="s">
        <v>15</v>
      </c>
      <c r="H25" s="587" t="s">
        <v>15</v>
      </c>
      <c r="I25" s="587" t="s">
        <v>15</v>
      </c>
      <c r="J25" s="587" t="s">
        <v>15</v>
      </c>
      <c r="K25" s="587" t="s">
        <v>15</v>
      </c>
      <c r="L25" s="587" t="s">
        <v>15</v>
      </c>
      <c r="M25" s="587" t="s">
        <v>15</v>
      </c>
      <c r="N25" s="587" t="s">
        <v>15</v>
      </c>
      <c r="O25" s="587" t="s">
        <v>15</v>
      </c>
      <c r="P25" s="587" t="s">
        <v>15</v>
      </c>
      <c r="Q25" s="587" t="s">
        <v>15</v>
      </c>
      <c r="R25" s="587" t="s">
        <v>15</v>
      </c>
      <c r="S25" s="587" t="s">
        <v>15</v>
      </c>
      <c r="T25" s="587" t="s">
        <v>15</v>
      </c>
      <c r="U25" s="587" t="s">
        <v>15</v>
      </c>
      <c r="V25" s="587" t="s">
        <v>15</v>
      </c>
      <c r="W25" s="587" t="s">
        <v>15</v>
      </c>
      <c r="X25" s="587" t="s">
        <v>15</v>
      </c>
      <c r="Y25" s="587" t="s">
        <v>15</v>
      </c>
      <c r="Z25" s="587" t="s">
        <v>15</v>
      </c>
      <c r="AA25" s="587" t="s">
        <v>15</v>
      </c>
      <c r="AB25" s="587" t="s">
        <v>15</v>
      </c>
      <c r="AC25" s="587" t="s">
        <v>15</v>
      </c>
      <c r="AD25" s="587" t="s">
        <v>15</v>
      </c>
      <c r="AE25" s="587" t="s">
        <v>15</v>
      </c>
      <c r="AF25" s="587" t="s">
        <v>15</v>
      </c>
      <c r="AG25" s="587" t="s">
        <v>15</v>
      </c>
      <c r="AH25" s="587" t="s">
        <v>15</v>
      </c>
      <c r="AI25" s="587" t="s">
        <v>15</v>
      </c>
      <c r="AJ25" s="587" t="s">
        <v>15</v>
      </c>
      <c r="AK25" s="587" t="s">
        <v>15</v>
      </c>
      <c r="AL25" s="587" t="s">
        <v>15</v>
      </c>
      <c r="AM25" s="587" t="s">
        <v>15</v>
      </c>
      <c r="AN25" s="587" t="s">
        <v>15</v>
      </c>
      <c r="AO25" s="587" t="s">
        <v>15</v>
      </c>
      <c r="AP25" s="587" t="s">
        <v>15</v>
      </c>
      <c r="AQ25" s="587" t="s">
        <v>15</v>
      </c>
      <c r="AR25" s="587" t="s">
        <v>15</v>
      </c>
      <c r="AS25" s="587" t="s">
        <v>15</v>
      </c>
      <c r="AT25" s="587" t="s">
        <v>15</v>
      </c>
      <c r="AU25" s="587" t="s">
        <v>15</v>
      </c>
      <c r="AV25" s="587" t="s">
        <v>15</v>
      </c>
      <c r="AW25" s="587" t="s">
        <v>15</v>
      </c>
      <c r="AX25" s="587" t="s">
        <v>15</v>
      </c>
      <c r="AY25" s="587" t="s">
        <v>15</v>
      </c>
      <c r="AZ25" s="587" t="s">
        <v>15</v>
      </c>
      <c r="BA25" s="587" t="s">
        <v>15</v>
      </c>
      <c r="BB25" s="587" t="s">
        <v>15</v>
      </c>
      <c r="BC25" s="587" t="s">
        <v>15</v>
      </c>
      <c r="BD25" s="587" t="s">
        <v>15</v>
      </c>
      <c r="BE25" s="587" t="s">
        <v>15</v>
      </c>
      <c r="BF25" s="587" t="s">
        <v>15</v>
      </c>
      <c r="BG25" s="587" t="s">
        <v>15</v>
      </c>
      <c r="BH25" s="587" t="s">
        <v>15</v>
      </c>
      <c r="BI25" s="587" t="s">
        <v>15</v>
      </c>
      <c r="BJ25" s="587" t="s">
        <v>15</v>
      </c>
      <c r="BK25" s="587" t="s">
        <v>15</v>
      </c>
      <c r="BL25" s="587" t="s">
        <v>15</v>
      </c>
      <c r="BM25" s="587" t="s">
        <v>15</v>
      </c>
      <c r="BN25" s="587" t="s">
        <v>15</v>
      </c>
      <c r="BO25" s="587" t="s">
        <v>15</v>
      </c>
      <c r="BP25" s="587" t="s">
        <v>15</v>
      </c>
      <c r="BQ25" s="587" t="s">
        <v>15</v>
      </c>
      <c r="BR25" s="587" t="s">
        <v>15</v>
      </c>
      <c r="BS25" s="587" t="s">
        <v>15</v>
      </c>
      <c r="BT25" s="587" t="s">
        <v>15</v>
      </c>
      <c r="BU25" s="587" t="s">
        <v>15</v>
      </c>
      <c r="BV25" s="587" t="s">
        <v>15</v>
      </c>
      <c r="BW25" s="587" t="s">
        <v>15</v>
      </c>
      <c r="BX25" s="587" t="s">
        <v>15</v>
      </c>
      <c r="BY25" s="587" t="s">
        <v>15</v>
      </c>
      <c r="BZ25" s="587" t="s">
        <v>15</v>
      </c>
      <c r="CA25" s="587" t="s">
        <v>15</v>
      </c>
      <c r="CB25" s="587" t="s">
        <v>15</v>
      </c>
      <c r="CC25" s="587" t="s">
        <v>15</v>
      </c>
      <c r="CD25" s="587" t="s">
        <v>15</v>
      </c>
      <c r="CE25" s="587" t="s">
        <v>15</v>
      </c>
      <c r="CF25" s="587" t="s">
        <v>15</v>
      </c>
      <c r="CG25" s="587" t="s">
        <v>15</v>
      </c>
      <c r="CH25" s="587" t="s">
        <v>15</v>
      </c>
      <c r="CI25" s="587" t="s">
        <v>15</v>
      </c>
      <c r="CJ25" s="587" t="s">
        <v>15</v>
      </c>
      <c r="CK25" s="587" t="s">
        <v>15</v>
      </c>
      <c r="CL25" s="587" t="s">
        <v>15</v>
      </c>
      <c r="CM25" s="587" t="s">
        <v>15</v>
      </c>
      <c r="CN25" s="587" t="s">
        <v>15</v>
      </c>
      <c r="CO25" s="587" t="s">
        <v>15</v>
      </c>
      <c r="CP25" s="587" t="s">
        <v>15</v>
      </c>
      <c r="CQ25" s="587" t="s">
        <v>15</v>
      </c>
      <c r="CR25" s="587" t="s">
        <v>15</v>
      </c>
      <c r="CS25" s="587" t="s">
        <v>15</v>
      </c>
      <c r="CT25" s="587" t="s">
        <v>15</v>
      </c>
      <c r="CU25" s="587" t="s">
        <v>15</v>
      </c>
      <c r="CV25" s="587" t="s">
        <v>15</v>
      </c>
      <c r="CW25" s="587" t="s">
        <v>15</v>
      </c>
      <c r="CX25" s="587" t="s">
        <v>15</v>
      </c>
      <c r="CY25" s="587" t="s">
        <v>15</v>
      </c>
      <c r="CZ25" s="587" t="s">
        <v>15</v>
      </c>
      <c r="DA25" s="587" t="s">
        <v>15</v>
      </c>
      <c r="DB25" s="587" t="s">
        <v>15</v>
      </c>
      <c r="DC25" s="587" t="s">
        <v>15</v>
      </c>
      <c r="DD25" s="587" t="s">
        <v>15</v>
      </c>
      <c r="DE25" s="587" t="s">
        <v>15</v>
      </c>
      <c r="DF25" s="587" t="s">
        <v>15</v>
      </c>
      <c r="DG25" s="587" t="s">
        <v>15</v>
      </c>
      <c r="DH25" s="587" t="s">
        <v>15</v>
      </c>
      <c r="DI25" s="587" t="s">
        <v>15</v>
      </c>
      <c r="DJ25" s="587" t="s">
        <v>15</v>
      </c>
      <c r="DK25" s="587" t="s">
        <v>15</v>
      </c>
      <c r="DL25" s="587" t="s">
        <v>15</v>
      </c>
      <c r="DM25" s="587" t="s">
        <v>15</v>
      </c>
      <c r="DN25" s="587" t="s">
        <v>15</v>
      </c>
      <c r="DO25" s="587" t="s">
        <v>15</v>
      </c>
      <c r="DP25" s="587" t="s">
        <v>15</v>
      </c>
      <c r="DQ25" s="587" t="s">
        <v>15</v>
      </c>
      <c r="DR25" s="587" t="s">
        <v>15</v>
      </c>
      <c r="DS25" s="587" t="s">
        <v>15</v>
      </c>
      <c r="DT25" s="587" t="s">
        <v>15</v>
      </c>
      <c r="DU25" s="587" t="s">
        <v>15</v>
      </c>
      <c r="DV25" s="587" t="s">
        <v>15</v>
      </c>
      <c r="DW25" s="587" t="s">
        <v>15</v>
      </c>
      <c r="DX25" s="587" t="s">
        <v>15</v>
      </c>
      <c r="DY25" s="587" t="s">
        <v>15</v>
      </c>
      <c r="DZ25" s="587" t="s">
        <v>15</v>
      </c>
      <c r="EA25" s="587" t="s">
        <v>15</v>
      </c>
      <c r="EB25" s="587" t="s">
        <v>15</v>
      </c>
      <c r="EC25" s="587" t="s">
        <v>15</v>
      </c>
      <c r="ED25" s="587" t="s">
        <v>15</v>
      </c>
      <c r="EE25" s="587" t="s">
        <v>15</v>
      </c>
      <c r="EF25" s="587" t="s">
        <v>15</v>
      </c>
      <c r="EG25" s="587" t="s">
        <v>15</v>
      </c>
      <c r="EH25" s="587" t="s">
        <v>15</v>
      </c>
      <c r="EI25" s="587" t="s">
        <v>15</v>
      </c>
      <c r="EJ25" s="587" t="s">
        <v>15</v>
      </c>
      <c r="EK25" s="587" t="s">
        <v>15</v>
      </c>
      <c r="EL25" s="587" t="s">
        <v>15</v>
      </c>
      <c r="EM25" s="587" t="s">
        <v>15</v>
      </c>
      <c r="EN25" s="587" t="s">
        <v>15</v>
      </c>
      <c r="EO25" s="587" t="s">
        <v>15</v>
      </c>
      <c r="EP25" s="587" t="s">
        <v>15</v>
      </c>
      <c r="EQ25" s="587" t="s">
        <v>15</v>
      </c>
      <c r="ER25" s="587" t="s">
        <v>15</v>
      </c>
      <c r="ES25" s="587" t="s">
        <v>15</v>
      </c>
      <c r="ET25" s="587" t="s">
        <v>15</v>
      </c>
      <c r="EU25" s="587" t="s">
        <v>15</v>
      </c>
      <c r="EV25" s="587" t="s">
        <v>15</v>
      </c>
      <c r="EW25" s="587" t="s">
        <v>15</v>
      </c>
      <c r="EX25" s="587" t="s">
        <v>15</v>
      </c>
      <c r="EY25" s="587" t="s">
        <v>15</v>
      </c>
      <c r="EZ25" s="26">
        <f>AVERAGE(FA25:FL25)</f>
        <v>30.472156978721728</v>
      </c>
      <c r="FA25" s="26">
        <v>30.159315727997964</v>
      </c>
      <c r="FB25" s="26">
        <v>31.225161499348623</v>
      </c>
      <c r="FC25" s="26">
        <v>31.569823549942384</v>
      </c>
      <c r="FD25" s="26">
        <v>30.356863110972434</v>
      </c>
      <c r="FE25" s="26">
        <v>29.998846221931519</v>
      </c>
      <c r="FF25" s="26">
        <v>30.18392315501956</v>
      </c>
      <c r="FG25" s="26">
        <v>30.640548156940579</v>
      </c>
      <c r="FH25" s="26">
        <v>30.430095909470268</v>
      </c>
      <c r="FI25" s="26">
        <v>30.503258852331108</v>
      </c>
      <c r="FJ25" s="26">
        <v>30.078010135584087</v>
      </c>
      <c r="FK25" s="26">
        <v>30.057267031901969</v>
      </c>
      <c r="FL25" s="26">
        <v>30.462770393220257</v>
      </c>
      <c r="FM25" s="26">
        <f>AVERAGE(FN25:FY25)</f>
        <v>28.138524754484276</v>
      </c>
      <c r="FN25" s="26">
        <v>30.901454021449091</v>
      </c>
      <c r="FO25" s="26">
        <v>31.24307781854019</v>
      </c>
      <c r="FP25" s="26">
        <v>31.195024410345905</v>
      </c>
      <c r="FQ25" s="26">
        <v>30.644175343413675</v>
      </c>
      <c r="FR25" s="26">
        <v>29.016766542966856</v>
      </c>
      <c r="FS25" s="26">
        <v>25.485176273647621</v>
      </c>
      <c r="FT25" s="26">
        <v>25.593856540542284</v>
      </c>
      <c r="FU25" s="26">
        <v>26.979205672474897</v>
      </c>
      <c r="FV25" s="26">
        <v>26.470256990317679</v>
      </c>
      <c r="FW25" s="26">
        <v>26.487949271601277</v>
      </c>
      <c r="FX25" s="26">
        <v>26.674648989972692</v>
      </c>
      <c r="FY25" s="26">
        <v>26.97070517853912</v>
      </c>
      <c r="FZ25" s="26">
        <f>AVERAGE(GA25:GL25)</f>
        <v>28.576050310715129</v>
      </c>
      <c r="GA25" s="26">
        <v>26.948554243639265</v>
      </c>
      <c r="GB25" s="26">
        <v>27.639050570365672</v>
      </c>
      <c r="GC25" s="26">
        <v>27.144820308129862</v>
      </c>
      <c r="GD25" s="26">
        <v>27.908212561948787</v>
      </c>
      <c r="GE25" s="26">
        <v>28.31987228645777</v>
      </c>
      <c r="GF25" s="26">
        <v>28.682629113257242</v>
      </c>
      <c r="GG25" s="26">
        <v>29.404046250996537</v>
      </c>
      <c r="GH25" s="26">
        <v>28.660235431419419</v>
      </c>
      <c r="GI25" s="26">
        <v>29.601149327504718</v>
      </c>
      <c r="GJ25" s="26">
        <v>29.584245037718141</v>
      </c>
      <c r="GK25" s="26">
        <v>29.379190264000059</v>
      </c>
      <c r="GL25" s="26">
        <v>29.640598333144119</v>
      </c>
    </row>
    <row r="26" spans="1:194" s="131" customFormat="1" ht="12.75">
      <c r="A26" s="606"/>
      <c r="B26" s="991"/>
      <c r="C26" s="975" t="s">
        <v>3457</v>
      </c>
      <c r="D26" s="587" t="s">
        <v>15</v>
      </c>
      <c r="E26" s="587" t="s">
        <v>15</v>
      </c>
      <c r="F26" s="587" t="s">
        <v>15</v>
      </c>
      <c r="G26" s="587" t="s">
        <v>15</v>
      </c>
      <c r="H26" s="587" t="s">
        <v>15</v>
      </c>
      <c r="I26" s="587" t="s">
        <v>15</v>
      </c>
      <c r="J26" s="587" t="s">
        <v>15</v>
      </c>
      <c r="K26" s="587" t="s">
        <v>15</v>
      </c>
      <c r="L26" s="587" t="s">
        <v>15</v>
      </c>
      <c r="M26" s="587" t="s">
        <v>15</v>
      </c>
      <c r="N26" s="587" t="s">
        <v>15</v>
      </c>
      <c r="O26" s="587" t="s">
        <v>15</v>
      </c>
      <c r="P26" s="587" t="s">
        <v>15</v>
      </c>
      <c r="Q26" s="587" t="s">
        <v>15</v>
      </c>
      <c r="R26" s="587" t="s">
        <v>15</v>
      </c>
      <c r="S26" s="587" t="s">
        <v>15</v>
      </c>
      <c r="T26" s="587" t="s">
        <v>15</v>
      </c>
      <c r="U26" s="587" t="s">
        <v>15</v>
      </c>
      <c r="V26" s="587" t="s">
        <v>15</v>
      </c>
      <c r="W26" s="587" t="s">
        <v>15</v>
      </c>
      <c r="X26" s="587" t="s">
        <v>15</v>
      </c>
      <c r="Y26" s="587" t="s">
        <v>15</v>
      </c>
      <c r="Z26" s="587" t="s">
        <v>15</v>
      </c>
      <c r="AA26" s="587" t="s">
        <v>15</v>
      </c>
      <c r="AB26" s="587" t="s">
        <v>15</v>
      </c>
      <c r="AC26" s="587" t="s">
        <v>15</v>
      </c>
      <c r="AD26" s="587" t="s">
        <v>15</v>
      </c>
      <c r="AE26" s="587" t="s">
        <v>15</v>
      </c>
      <c r="AF26" s="587" t="s">
        <v>15</v>
      </c>
      <c r="AG26" s="587" t="s">
        <v>15</v>
      </c>
      <c r="AH26" s="587" t="s">
        <v>15</v>
      </c>
      <c r="AI26" s="587" t="s">
        <v>15</v>
      </c>
      <c r="AJ26" s="587" t="s">
        <v>15</v>
      </c>
      <c r="AK26" s="587" t="s">
        <v>15</v>
      </c>
      <c r="AL26" s="587" t="s">
        <v>15</v>
      </c>
      <c r="AM26" s="587" t="s">
        <v>15</v>
      </c>
      <c r="AN26" s="587" t="s">
        <v>15</v>
      </c>
      <c r="AO26" s="587" t="s">
        <v>15</v>
      </c>
      <c r="AP26" s="587" t="s">
        <v>15</v>
      </c>
      <c r="AQ26" s="587" t="s">
        <v>15</v>
      </c>
      <c r="AR26" s="587" t="s">
        <v>15</v>
      </c>
      <c r="AS26" s="587" t="s">
        <v>15</v>
      </c>
      <c r="AT26" s="587" t="s">
        <v>15</v>
      </c>
      <c r="AU26" s="587" t="s">
        <v>15</v>
      </c>
      <c r="AV26" s="587" t="s">
        <v>15</v>
      </c>
      <c r="AW26" s="587" t="s">
        <v>15</v>
      </c>
      <c r="AX26" s="587" t="s">
        <v>15</v>
      </c>
      <c r="AY26" s="587" t="s">
        <v>15</v>
      </c>
      <c r="AZ26" s="587" t="s">
        <v>15</v>
      </c>
      <c r="BA26" s="587" t="s">
        <v>15</v>
      </c>
      <c r="BB26" s="587" t="s">
        <v>15</v>
      </c>
      <c r="BC26" s="587" t="s">
        <v>15</v>
      </c>
      <c r="BD26" s="587" t="s">
        <v>15</v>
      </c>
      <c r="BE26" s="587" t="s">
        <v>15</v>
      </c>
      <c r="BF26" s="587" t="s">
        <v>15</v>
      </c>
      <c r="BG26" s="587" t="s">
        <v>15</v>
      </c>
      <c r="BH26" s="587" t="s">
        <v>15</v>
      </c>
      <c r="BI26" s="587" t="s">
        <v>15</v>
      </c>
      <c r="BJ26" s="587" t="s">
        <v>15</v>
      </c>
      <c r="BK26" s="587" t="s">
        <v>15</v>
      </c>
      <c r="BL26" s="587" t="s">
        <v>15</v>
      </c>
      <c r="BM26" s="587" t="s">
        <v>15</v>
      </c>
      <c r="BN26" s="587" t="s">
        <v>15</v>
      </c>
      <c r="BO26" s="587" t="s">
        <v>15</v>
      </c>
      <c r="BP26" s="587" t="s">
        <v>15</v>
      </c>
      <c r="BQ26" s="587" t="s">
        <v>15</v>
      </c>
      <c r="BR26" s="587" t="s">
        <v>15</v>
      </c>
      <c r="BS26" s="587" t="s">
        <v>15</v>
      </c>
      <c r="BT26" s="587" t="s">
        <v>15</v>
      </c>
      <c r="BU26" s="587" t="s">
        <v>15</v>
      </c>
      <c r="BV26" s="587" t="s">
        <v>15</v>
      </c>
      <c r="BW26" s="587" t="s">
        <v>15</v>
      </c>
      <c r="BX26" s="587" t="s">
        <v>15</v>
      </c>
      <c r="BY26" s="587" t="s">
        <v>15</v>
      </c>
      <c r="BZ26" s="587" t="s">
        <v>15</v>
      </c>
      <c r="CA26" s="587" t="s">
        <v>15</v>
      </c>
      <c r="CB26" s="587" t="s">
        <v>15</v>
      </c>
      <c r="CC26" s="587" t="s">
        <v>15</v>
      </c>
      <c r="CD26" s="587" t="s">
        <v>15</v>
      </c>
      <c r="CE26" s="587" t="s">
        <v>15</v>
      </c>
      <c r="CF26" s="587" t="s">
        <v>15</v>
      </c>
      <c r="CG26" s="587" t="s">
        <v>15</v>
      </c>
      <c r="CH26" s="587" t="s">
        <v>15</v>
      </c>
      <c r="CI26" s="587" t="s">
        <v>15</v>
      </c>
      <c r="CJ26" s="587" t="s">
        <v>15</v>
      </c>
      <c r="CK26" s="587" t="s">
        <v>15</v>
      </c>
      <c r="CL26" s="587" t="s">
        <v>15</v>
      </c>
      <c r="CM26" s="587" t="s">
        <v>15</v>
      </c>
      <c r="CN26" s="587" t="s">
        <v>15</v>
      </c>
      <c r="CO26" s="587" t="s">
        <v>15</v>
      </c>
      <c r="CP26" s="587" t="s">
        <v>15</v>
      </c>
      <c r="CQ26" s="587" t="s">
        <v>15</v>
      </c>
      <c r="CR26" s="587" t="s">
        <v>15</v>
      </c>
      <c r="CS26" s="587" t="s">
        <v>15</v>
      </c>
      <c r="CT26" s="587" t="s">
        <v>15</v>
      </c>
      <c r="CU26" s="587" t="s">
        <v>15</v>
      </c>
      <c r="CV26" s="587" t="s">
        <v>15</v>
      </c>
      <c r="CW26" s="587" t="s">
        <v>15</v>
      </c>
      <c r="CX26" s="587" t="s">
        <v>15</v>
      </c>
      <c r="CY26" s="587" t="s">
        <v>15</v>
      </c>
      <c r="CZ26" s="587" t="s">
        <v>15</v>
      </c>
      <c r="DA26" s="587" t="s">
        <v>15</v>
      </c>
      <c r="DB26" s="587" t="s">
        <v>15</v>
      </c>
      <c r="DC26" s="587" t="s">
        <v>15</v>
      </c>
      <c r="DD26" s="587" t="s">
        <v>15</v>
      </c>
      <c r="DE26" s="587" t="s">
        <v>15</v>
      </c>
      <c r="DF26" s="587" t="s">
        <v>15</v>
      </c>
      <c r="DG26" s="587" t="s">
        <v>15</v>
      </c>
      <c r="DH26" s="587" t="s">
        <v>15</v>
      </c>
      <c r="DI26" s="587" t="s">
        <v>15</v>
      </c>
      <c r="DJ26" s="587" t="s">
        <v>15</v>
      </c>
      <c r="DK26" s="587" t="s">
        <v>15</v>
      </c>
      <c r="DL26" s="587" t="s">
        <v>15</v>
      </c>
      <c r="DM26" s="587" t="s">
        <v>15</v>
      </c>
      <c r="DN26" s="587" t="s">
        <v>15</v>
      </c>
      <c r="DO26" s="587" t="s">
        <v>15</v>
      </c>
      <c r="DP26" s="587" t="s">
        <v>15</v>
      </c>
      <c r="DQ26" s="587" t="s">
        <v>15</v>
      </c>
      <c r="DR26" s="587" t="s">
        <v>15</v>
      </c>
      <c r="DS26" s="587" t="s">
        <v>15</v>
      </c>
      <c r="DT26" s="587" t="s">
        <v>15</v>
      </c>
      <c r="DU26" s="587" t="s">
        <v>15</v>
      </c>
      <c r="DV26" s="587" t="s">
        <v>15</v>
      </c>
      <c r="DW26" s="587" t="s">
        <v>15</v>
      </c>
      <c r="DX26" s="587" t="s">
        <v>15</v>
      </c>
      <c r="DY26" s="587" t="s">
        <v>15</v>
      </c>
      <c r="DZ26" s="587" t="s">
        <v>15</v>
      </c>
      <c r="EA26" s="587" t="s">
        <v>15</v>
      </c>
      <c r="EB26" s="587" t="s">
        <v>15</v>
      </c>
      <c r="EC26" s="587" t="s">
        <v>15</v>
      </c>
      <c r="ED26" s="587" t="s">
        <v>15</v>
      </c>
      <c r="EE26" s="587" t="s">
        <v>15</v>
      </c>
      <c r="EF26" s="587" t="s">
        <v>15</v>
      </c>
      <c r="EG26" s="587" t="s">
        <v>15</v>
      </c>
      <c r="EH26" s="587" t="s">
        <v>15</v>
      </c>
      <c r="EI26" s="587" t="s">
        <v>15</v>
      </c>
      <c r="EJ26" s="587" t="s">
        <v>15</v>
      </c>
      <c r="EK26" s="587" t="s">
        <v>15</v>
      </c>
      <c r="EL26" s="587" t="s">
        <v>15</v>
      </c>
      <c r="EM26" s="587" t="s">
        <v>15</v>
      </c>
      <c r="EN26" s="587" t="s">
        <v>15</v>
      </c>
      <c r="EO26" s="587" t="s">
        <v>15</v>
      </c>
      <c r="EP26" s="587" t="s">
        <v>15</v>
      </c>
      <c r="EQ26" s="587" t="s">
        <v>15</v>
      </c>
      <c r="ER26" s="587" t="s">
        <v>15</v>
      </c>
      <c r="ES26" s="587" t="s">
        <v>15</v>
      </c>
      <c r="ET26" s="587" t="s">
        <v>15</v>
      </c>
      <c r="EU26" s="587" t="s">
        <v>15</v>
      </c>
      <c r="EV26" s="587" t="s">
        <v>15</v>
      </c>
      <c r="EW26" s="587" t="s">
        <v>15</v>
      </c>
      <c r="EX26" s="587" t="s">
        <v>15</v>
      </c>
      <c r="EY26" s="587" t="s">
        <v>15</v>
      </c>
      <c r="EZ26" s="26">
        <f>FL26</f>
        <v>30.684323922734023</v>
      </c>
      <c r="FA26" s="26">
        <v>30.649662415603903</v>
      </c>
      <c r="FB26" s="26">
        <v>31.789477756286267</v>
      </c>
      <c r="FC26" s="26">
        <v>30.585851851851849</v>
      </c>
      <c r="FD26" s="26">
        <v>29.591302785265054</v>
      </c>
      <c r="FE26" s="26">
        <v>29.787418181818182</v>
      </c>
      <c r="FF26" s="26">
        <v>30.26331732545253</v>
      </c>
      <c r="FG26" s="26">
        <v>30.853418722923344</v>
      </c>
      <c r="FH26" s="26">
        <v>30.078058452048754</v>
      </c>
      <c r="FI26" s="26">
        <v>30.338358707760861</v>
      </c>
      <c r="FJ26" s="26">
        <v>30.317105751391463</v>
      </c>
      <c r="FK26" s="26">
        <v>30.386646993729254</v>
      </c>
      <c r="FL26" s="26">
        <v>30.684323922734023</v>
      </c>
      <c r="FM26" s="26">
        <f>FY26</f>
        <v>26.990300884955751</v>
      </c>
      <c r="FN26" s="26">
        <v>31.185691105996</v>
      </c>
      <c r="FO26" s="26">
        <v>31.360181508791836</v>
      </c>
      <c r="FP26" s="26">
        <v>30.86931542622645</v>
      </c>
      <c r="FQ26" s="26">
        <v>30.961695685087054</v>
      </c>
      <c r="FR26" s="26">
        <v>26.670592105263157</v>
      </c>
      <c r="FS26" s="26">
        <v>23.629268292682926</v>
      </c>
      <c r="FT26" s="26">
        <v>26.571209596801069</v>
      </c>
      <c r="FU26" s="26">
        <v>26.635560053981106</v>
      </c>
      <c r="FV26" s="26">
        <v>26.079960119641076</v>
      </c>
      <c r="FW26" s="26">
        <v>26.963504656778198</v>
      </c>
      <c r="FX26" s="26">
        <v>26.207632556568726</v>
      </c>
      <c r="FY26" s="26">
        <v>26.990300884955751</v>
      </c>
      <c r="FZ26" s="26">
        <f>GL26</f>
        <v>30.2464959740979</v>
      </c>
      <c r="GA26" s="26">
        <v>26.948150732728543</v>
      </c>
      <c r="GB26" s="26">
        <v>27.738945086705208</v>
      </c>
      <c r="GC26" s="26">
        <v>27.43439077144917</v>
      </c>
      <c r="GD26" s="26">
        <v>28.533933258342707</v>
      </c>
      <c r="GE26" s="26">
        <v>28.50551181102362</v>
      </c>
      <c r="GF26" s="26">
        <v>28.947444698703279</v>
      </c>
      <c r="GG26" s="26">
        <v>28.98995321727126</v>
      </c>
      <c r="GH26" s="26">
        <v>28.512518853695322</v>
      </c>
      <c r="GI26" s="26">
        <v>30.389886344918466</v>
      </c>
      <c r="GJ26" s="26">
        <v>29.431394810983559</v>
      </c>
      <c r="GK26" s="26">
        <v>28.921415766873725</v>
      </c>
      <c r="GL26" s="26">
        <v>30.2464959740979</v>
      </c>
    </row>
    <row r="27" spans="1:194" s="131" customFormat="1" ht="12.75">
      <c r="A27" s="606">
        <v>1000</v>
      </c>
      <c r="B27" s="991" t="s">
        <v>2637</v>
      </c>
      <c r="C27" s="975" t="s">
        <v>3462</v>
      </c>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c r="DP27" s="26"/>
      <c r="DQ27" s="26"/>
      <c r="DR27" s="26"/>
      <c r="DS27" s="26"/>
      <c r="DT27" s="26"/>
      <c r="DU27" s="26"/>
      <c r="DV27" s="26"/>
      <c r="DW27" s="26"/>
      <c r="DX27" s="26"/>
      <c r="DY27" s="26"/>
      <c r="DZ27" s="26"/>
      <c r="EA27" s="26"/>
      <c r="EB27" s="26"/>
      <c r="EC27" s="26"/>
      <c r="ED27" s="26"/>
      <c r="EE27" s="26"/>
      <c r="EF27" s="26"/>
      <c r="EG27" s="26"/>
      <c r="EH27" s="26"/>
      <c r="EI27" s="26"/>
      <c r="EJ27" s="26"/>
      <c r="EK27" s="26"/>
      <c r="EL27" s="26"/>
      <c r="EM27" s="26"/>
      <c r="EN27" s="26"/>
      <c r="EO27" s="26"/>
      <c r="EP27" s="26"/>
      <c r="EQ27" s="26"/>
      <c r="ER27" s="26"/>
      <c r="ES27" s="26"/>
      <c r="ET27" s="26"/>
      <c r="EU27" s="26"/>
      <c r="EV27" s="26"/>
      <c r="EW27" s="26"/>
      <c r="EX27" s="26"/>
      <c r="EY27" s="26"/>
      <c r="EZ27" s="26"/>
      <c r="FA27" s="26"/>
      <c r="FB27" s="26"/>
      <c r="FC27" s="26"/>
      <c r="FD27" s="26"/>
      <c r="FE27" s="26"/>
      <c r="FF27" s="26"/>
      <c r="FG27" s="26"/>
      <c r="FH27" s="26"/>
      <c r="FI27" s="26"/>
      <c r="FJ27" s="26"/>
      <c r="FK27" s="26"/>
      <c r="FL27" s="26"/>
      <c r="FM27" s="26"/>
      <c r="FN27" s="26"/>
      <c r="FO27" s="26"/>
      <c r="FP27" s="26"/>
      <c r="FQ27" s="26"/>
      <c r="FR27" s="26"/>
      <c r="FS27" s="26"/>
      <c r="FT27" s="26"/>
      <c r="FU27" s="26"/>
      <c r="FV27" s="26"/>
      <c r="FW27" s="26"/>
      <c r="FX27" s="26"/>
      <c r="FY27" s="26"/>
      <c r="FZ27" s="26"/>
      <c r="GA27" s="26"/>
      <c r="GB27" s="26"/>
      <c r="GC27" s="26"/>
      <c r="GD27" s="26"/>
      <c r="GE27" s="26"/>
      <c r="GF27" s="26"/>
      <c r="GG27" s="26"/>
      <c r="GH27" s="26"/>
      <c r="GI27" s="26"/>
      <c r="GJ27" s="26"/>
      <c r="GK27" s="26"/>
      <c r="GL27" s="26"/>
    </row>
    <row r="28" spans="1:194" s="131" customFormat="1" ht="12.75">
      <c r="A28" s="606"/>
      <c r="B28" s="991"/>
      <c r="C28" s="975" t="s">
        <v>3456</v>
      </c>
      <c r="D28" s="587" t="s">
        <v>15</v>
      </c>
      <c r="E28" s="587" t="s">
        <v>15</v>
      </c>
      <c r="F28" s="587" t="s">
        <v>15</v>
      </c>
      <c r="G28" s="587" t="s">
        <v>15</v>
      </c>
      <c r="H28" s="587" t="s">
        <v>15</v>
      </c>
      <c r="I28" s="587" t="s">
        <v>15</v>
      </c>
      <c r="J28" s="587" t="s">
        <v>15</v>
      </c>
      <c r="K28" s="26">
        <v>6.711330000000002</v>
      </c>
      <c r="L28" s="26">
        <v>6.49449677419355</v>
      </c>
      <c r="M28" s="26">
        <f>AVERAGE(N28:Y28)</f>
        <v>5.323074857270865</v>
      </c>
      <c r="N28" s="26">
        <v>6.1799935483870971</v>
      </c>
      <c r="O28" s="26">
        <v>6.3807678571428568</v>
      </c>
      <c r="P28" s="26">
        <v>6.8079580645161286</v>
      </c>
      <c r="Q28" s="26">
        <v>6.8329033333333324</v>
      </c>
      <c r="R28" s="26">
        <v>6.6778709677419359</v>
      </c>
      <c r="S28" s="26">
        <v>5.8460866666666664</v>
      </c>
      <c r="T28" s="26">
        <v>5.4763322580645148</v>
      </c>
      <c r="U28" s="26">
        <v>4.8633193548387101</v>
      </c>
      <c r="V28" s="26">
        <v>4.6146899999999995</v>
      </c>
      <c r="W28" s="26">
        <v>3.6272612903225805</v>
      </c>
      <c r="X28" s="26">
        <v>3.3892633333333331</v>
      </c>
      <c r="Y28" s="26">
        <v>3.1804516129032256</v>
      </c>
      <c r="Z28" s="26">
        <f>AVERAGE(AA28:AL28)</f>
        <v>2.3908022990271376</v>
      </c>
      <c r="AA28" s="26">
        <v>2.8534193548387092</v>
      </c>
      <c r="AB28" s="26">
        <v>2.5675428571428571</v>
      </c>
      <c r="AC28" s="26">
        <v>2.3170161290322584</v>
      </c>
      <c r="AD28" s="26">
        <v>2.1811133333333332</v>
      </c>
      <c r="AE28" s="26">
        <v>2.1504516129032263</v>
      </c>
      <c r="AF28" s="26">
        <v>2.2605433333333331</v>
      </c>
      <c r="AG28" s="26">
        <v>2.3304774193548385</v>
      </c>
      <c r="AH28" s="26">
        <v>2.3729612903225807</v>
      </c>
      <c r="AI28" s="26">
        <v>2.37947</v>
      </c>
      <c r="AJ28" s="26">
        <v>2.4260677419354839</v>
      </c>
      <c r="AK28" s="26">
        <v>2.4201999999999999</v>
      </c>
      <c r="AL28" s="26">
        <v>2.4303645161290324</v>
      </c>
      <c r="AM28" s="26">
        <f>AVERAGE(AN28:AY28)</f>
        <v>2.4889310944259049</v>
      </c>
      <c r="AN28" s="26">
        <v>2.4046032258064516</v>
      </c>
      <c r="AO28" s="26">
        <v>2.378406896551724</v>
      </c>
      <c r="AP28" s="26">
        <v>2.3533999999999997</v>
      </c>
      <c r="AQ28" s="26">
        <v>2.3553866666666665</v>
      </c>
      <c r="AR28" s="26">
        <v>2.425583870967742</v>
      </c>
      <c r="AS28" s="26">
        <v>2.4217233333333334</v>
      </c>
      <c r="AT28" s="26">
        <v>2.3644741935483871</v>
      </c>
      <c r="AU28" s="26">
        <v>2.3179483870967741</v>
      </c>
      <c r="AV28" s="26">
        <v>2.3726266666666667</v>
      </c>
      <c r="AW28" s="26">
        <v>2.5650451612903225</v>
      </c>
      <c r="AX28" s="26">
        <v>2.8663166666666671</v>
      </c>
      <c r="AY28" s="26">
        <v>3.0416580645161289</v>
      </c>
      <c r="AZ28" s="26">
        <f>AVERAGE(BA28:BL28)</f>
        <v>3.0041636053507426</v>
      </c>
      <c r="BA28" s="26">
        <v>3.0403129032258072</v>
      </c>
      <c r="BB28" s="26">
        <v>2.9828892857142875</v>
      </c>
      <c r="BC28" s="26">
        <v>3.0881548387096762</v>
      </c>
      <c r="BD28" s="26">
        <v>3.109233333333334</v>
      </c>
      <c r="BE28" s="26">
        <v>3.1031290322580651</v>
      </c>
      <c r="BF28" s="26">
        <v>2.9993566666666656</v>
      </c>
      <c r="BG28" s="26">
        <v>2.9862161290322589</v>
      </c>
      <c r="BH28" s="26">
        <v>2.9702548387096774</v>
      </c>
      <c r="BI28" s="26">
        <v>2.9942466666666681</v>
      </c>
      <c r="BJ28" s="26">
        <v>2.9333322580645147</v>
      </c>
      <c r="BK28" s="26">
        <v>2.9096566666666677</v>
      </c>
      <c r="BL28" s="26">
        <v>2.9331806451612898</v>
      </c>
      <c r="BM28" s="587" t="s">
        <v>15</v>
      </c>
      <c r="BN28" s="587" t="s">
        <v>15</v>
      </c>
      <c r="BO28" s="587" t="s">
        <v>15</v>
      </c>
      <c r="BP28" s="587" t="s">
        <v>15</v>
      </c>
      <c r="BQ28" s="587" t="s">
        <v>15</v>
      </c>
      <c r="BR28" s="587" t="s">
        <v>15</v>
      </c>
      <c r="BS28" s="587" t="s">
        <v>15</v>
      </c>
      <c r="BT28" s="587" t="s">
        <v>15</v>
      </c>
      <c r="BU28" s="587" t="s">
        <v>15</v>
      </c>
      <c r="BV28" s="587" t="s">
        <v>15</v>
      </c>
      <c r="BW28" s="587" t="s">
        <v>15</v>
      </c>
      <c r="BX28" s="587" t="s">
        <v>15</v>
      </c>
      <c r="BY28" s="587" t="s">
        <v>15</v>
      </c>
      <c r="BZ28" s="587" t="s">
        <v>15</v>
      </c>
      <c r="CA28" s="587" t="s">
        <v>15</v>
      </c>
      <c r="CB28" s="587" t="s">
        <v>15</v>
      </c>
      <c r="CC28" s="587" t="s">
        <v>15</v>
      </c>
      <c r="CD28" s="587" t="s">
        <v>15</v>
      </c>
      <c r="CE28" s="587" t="s">
        <v>15</v>
      </c>
      <c r="CF28" s="587" t="s">
        <v>15</v>
      </c>
      <c r="CG28" s="587" t="s">
        <v>15</v>
      </c>
      <c r="CH28" s="587" t="s">
        <v>15</v>
      </c>
      <c r="CI28" s="587" t="s">
        <v>15</v>
      </c>
      <c r="CJ28" s="587" t="s">
        <v>15</v>
      </c>
      <c r="CK28" s="587" t="s">
        <v>15</v>
      </c>
      <c r="CL28" s="587" t="s">
        <v>15</v>
      </c>
      <c r="CM28" s="587" t="s">
        <v>15</v>
      </c>
      <c r="CN28" s="587" t="s">
        <v>15</v>
      </c>
      <c r="CO28" s="587" t="s">
        <v>15</v>
      </c>
      <c r="CP28" s="587" t="s">
        <v>15</v>
      </c>
      <c r="CQ28" s="587" t="s">
        <v>15</v>
      </c>
      <c r="CR28" s="587" t="s">
        <v>15</v>
      </c>
      <c r="CS28" s="587" t="s">
        <v>15</v>
      </c>
      <c r="CT28" s="587" t="s">
        <v>15</v>
      </c>
      <c r="CU28" s="587" t="s">
        <v>15</v>
      </c>
      <c r="CV28" s="587" t="s">
        <v>15</v>
      </c>
      <c r="CW28" s="587" t="s">
        <v>15</v>
      </c>
      <c r="CX28" s="587" t="s">
        <v>15</v>
      </c>
      <c r="CY28" s="587" t="s">
        <v>15</v>
      </c>
      <c r="CZ28" s="587" t="s">
        <v>15</v>
      </c>
      <c r="DA28" s="587" t="s">
        <v>15</v>
      </c>
      <c r="DB28" s="587" t="s">
        <v>15</v>
      </c>
      <c r="DC28" s="587" t="s">
        <v>15</v>
      </c>
      <c r="DD28" s="587" t="s">
        <v>15</v>
      </c>
      <c r="DE28" s="587" t="s">
        <v>15</v>
      </c>
      <c r="DF28" s="587" t="s">
        <v>15</v>
      </c>
      <c r="DG28" s="587" t="s">
        <v>15</v>
      </c>
      <c r="DH28" s="587" t="s">
        <v>15</v>
      </c>
      <c r="DI28" s="587" t="s">
        <v>15</v>
      </c>
      <c r="DJ28" s="587" t="s">
        <v>15</v>
      </c>
      <c r="DK28" s="587" t="s">
        <v>15</v>
      </c>
      <c r="DL28" s="587" t="s">
        <v>15</v>
      </c>
      <c r="DM28" s="587" t="s">
        <v>15</v>
      </c>
      <c r="DN28" s="587" t="s">
        <v>15</v>
      </c>
      <c r="DO28" s="587" t="s">
        <v>15</v>
      </c>
      <c r="DP28" s="587" t="s">
        <v>15</v>
      </c>
      <c r="DQ28" s="587" t="s">
        <v>15</v>
      </c>
      <c r="DR28" s="587" t="s">
        <v>15</v>
      </c>
      <c r="DS28" s="587" t="s">
        <v>15</v>
      </c>
      <c r="DT28" s="587" t="s">
        <v>15</v>
      </c>
      <c r="DU28" s="587" t="s">
        <v>15</v>
      </c>
      <c r="DV28" s="587" t="s">
        <v>15</v>
      </c>
      <c r="DW28" s="587" t="s">
        <v>15</v>
      </c>
      <c r="DX28" s="587" t="s">
        <v>15</v>
      </c>
      <c r="DY28" s="587" t="s">
        <v>15</v>
      </c>
      <c r="DZ28" s="587" t="s">
        <v>15</v>
      </c>
      <c r="EA28" s="587" t="s">
        <v>15</v>
      </c>
      <c r="EB28" s="587" t="s">
        <v>15</v>
      </c>
      <c r="EC28" s="587" t="s">
        <v>15</v>
      </c>
      <c r="ED28" s="587" t="s">
        <v>15</v>
      </c>
      <c r="EE28" s="587" t="s">
        <v>15</v>
      </c>
      <c r="EF28" s="587" t="s">
        <v>15</v>
      </c>
      <c r="EG28" s="587" t="s">
        <v>15</v>
      </c>
      <c r="EH28" s="587" t="s">
        <v>15</v>
      </c>
      <c r="EI28" s="587" t="s">
        <v>15</v>
      </c>
      <c r="EJ28" s="587" t="s">
        <v>15</v>
      </c>
      <c r="EK28" s="587" t="s">
        <v>15</v>
      </c>
      <c r="EL28" s="587" t="s">
        <v>15</v>
      </c>
      <c r="EM28" s="587" t="s">
        <v>15</v>
      </c>
      <c r="EN28" s="587" t="s">
        <v>15</v>
      </c>
      <c r="EO28" s="587" t="s">
        <v>15</v>
      </c>
      <c r="EP28" s="587" t="s">
        <v>15</v>
      </c>
      <c r="EQ28" s="587" t="s">
        <v>15</v>
      </c>
      <c r="ER28" s="587" t="s">
        <v>15</v>
      </c>
      <c r="ES28" s="587" t="s">
        <v>15</v>
      </c>
      <c r="ET28" s="587" t="s">
        <v>15</v>
      </c>
      <c r="EU28" s="587" t="s">
        <v>15</v>
      </c>
      <c r="EV28" s="587" t="s">
        <v>15</v>
      </c>
      <c r="EW28" s="587" t="s">
        <v>15</v>
      </c>
      <c r="EX28" s="587" t="s">
        <v>15</v>
      </c>
      <c r="EY28" s="587" t="s">
        <v>15</v>
      </c>
      <c r="EZ28" s="587" t="s">
        <v>15</v>
      </c>
      <c r="FA28" s="587" t="s">
        <v>15</v>
      </c>
      <c r="FB28" s="587" t="s">
        <v>15</v>
      </c>
      <c r="FC28" s="587" t="s">
        <v>15</v>
      </c>
      <c r="FD28" s="587" t="s">
        <v>15</v>
      </c>
      <c r="FE28" s="587" t="s">
        <v>15</v>
      </c>
      <c r="FF28" s="587" t="s">
        <v>15</v>
      </c>
      <c r="FG28" s="587" t="s">
        <v>15</v>
      </c>
      <c r="FH28" s="587" t="s">
        <v>15</v>
      </c>
      <c r="FI28" s="587" t="s">
        <v>15</v>
      </c>
      <c r="FJ28" s="587" t="s">
        <v>15</v>
      </c>
      <c r="FK28" s="587" t="s">
        <v>15</v>
      </c>
      <c r="FL28" s="587" t="s">
        <v>15</v>
      </c>
      <c r="FM28" s="587" t="s">
        <v>15</v>
      </c>
      <c r="FN28" s="587" t="s">
        <v>15</v>
      </c>
      <c r="FO28" s="587" t="s">
        <v>15</v>
      </c>
      <c r="FP28" s="587" t="s">
        <v>15</v>
      </c>
      <c r="FQ28" s="587" t="s">
        <v>15</v>
      </c>
      <c r="FR28" s="587" t="s">
        <v>15</v>
      </c>
      <c r="FS28" s="587" t="s">
        <v>15</v>
      </c>
      <c r="FT28" s="587" t="s">
        <v>15</v>
      </c>
      <c r="FU28" s="587" t="s">
        <v>15</v>
      </c>
      <c r="FV28" s="587" t="s">
        <v>15</v>
      </c>
      <c r="FW28" s="587" t="s">
        <v>15</v>
      </c>
      <c r="FX28" s="587" t="s">
        <v>15</v>
      </c>
      <c r="FY28" s="587" t="s">
        <v>15</v>
      </c>
      <c r="FZ28" s="587" t="s">
        <v>15</v>
      </c>
      <c r="GA28" s="587" t="s">
        <v>15</v>
      </c>
      <c r="GB28" s="587" t="s">
        <v>15</v>
      </c>
      <c r="GC28" s="587" t="s">
        <v>15</v>
      </c>
      <c r="GD28" s="587" t="s">
        <v>15</v>
      </c>
      <c r="GE28" s="587" t="s">
        <v>15</v>
      </c>
      <c r="GF28" s="587" t="s">
        <v>15</v>
      </c>
      <c r="GG28" s="587" t="s">
        <v>15</v>
      </c>
      <c r="GH28" s="587" t="s">
        <v>15</v>
      </c>
      <c r="GI28" s="587" t="s">
        <v>15</v>
      </c>
      <c r="GJ28" s="587" t="s">
        <v>15</v>
      </c>
      <c r="GK28" s="587" t="s">
        <v>15</v>
      </c>
      <c r="GL28" s="587" t="s">
        <v>15</v>
      </c>
    </row>
    <row r="29" spans="1:194" s="131" customFormat="1" ht="12.75">
      <c r="A29" s="606"/>
      <c r="B29" s="991"/>
      <c r="C29" s="975" t="s">
        <v>3457</v>
      </c>
      <c r="D29" s="26">
        <f>L29</f>
        <v>6.4394999999999998</v>
      </c>
      <c r="E29" s="26">
        <v>0.39580000000000004</v>
      </c>
      <c r="F29" s="26">
        <v>0.40810000000000002</v>
      </c>
      <c r="G29" s="26">
        <v>0.48509999999999998</v>
      </c>
      <c r="H29" s="26">
        <v>0.59840000000000004</v>
      </c>
      <c r="I29" s="26">
        <v>0.53669999999999995</v>
      </c>
      <c r="J29" s="26">
        <v>6.4340000000000002</v>
      </c>
      <c r="K29" s="26">
        <v>6.6638999999999999</v>
      </c>
      <c r="L29" s="26">
        <v>6.4394999999999998</v>
      </c>
      <c r="M29" s="26">
        <f>Y29</f>
        <v>3.0325000000000002</v>
      </c>
      <c r="N29" s="26">
        <v>5.9261999999999997</v>
      </c>
      <c r="O29" s="26">
        <v>6.5178000000000003</v>
      </c>
      <c r="P29" s="26">
        <v>6.6742999999999997</v>
      </c>
      <c r="Q29" s="26">
        <v>6.7582000000000004</v>
      </c>
      <c r="R29" s="26">
        <v>6.3125</v>
      </c>
      <c r="S29" s="26">
        <v>5.6927000000000003</v>
      </c>
      <c r="T29" s="26">
        <v>4.9707999999999997</v>
      </c>
      <c r="U29" s="26">
        <v>4.8722000000000003</v>
      </c>
      <c r="V29" s="26">
        <v>4.2811000000000003</v>
      </c>
      <c r="W29" s="26">
        <v>3.4697</v>
      </c>
      <c r="X29" s="26">
        <v>3.3271000000000002</v>
      </c>
      <c r="Y29" s="26">
        <v>3.0325000000000002</v>
      </c>
      <c r="Z29" s="26">
        <f>AL29</f>
        <v>2.4096000000000002</v>
      </c>
      <c r="AA29" s="26">
        <v>2.6972999999999998</v>
      </c>
      <c r="AB29" s="26">
        <v>2.4506000000000001</v>
      </c>
      <c r="AC29" s="26">
        <v>2.2259000000000002</v>
      </c>
      <c r="AD29" s="26">
        <v>2.1373000000000002</v>
      </c>
      <c r="AE29" s="26">
        <v>2.1755</v>
      </c>
      <c r="AF29" s="26">
        <v>2.3472</v>
      </c>
      <c r="AG29" s="26">
        <v>2.3851</v>
      </c>
      <c r="AH29" s="26">
        <v>2.36</v>
      </c>
      <c r="AI29" s="26">
        <v>2.4182000000000001</v>
      </c>
      <c r="AJ29" s="26">
        <v>2.4245000000000001</v>
      </c>
      <c r="AK29" s="26">
        <v>2.4028</v>
      </c>
      <c r="AL29" s="26">
        <v>2.4096000000000002</v>
      </c>
      <c r="AM29" s="26">
        <f>AY29</f>
        <v>3.0063</v>
      </c>
      <c r="AN29" s="26">
        <v>2.4014000000000002</v>
      </c>
      <c r="AO29" s="26">
        <v>2.3675999999999999</v>
      </c>
      <c r="AP29" s="26">
        <v>2.3382999999999998</v>
      </c>
      <c r="AQ29" s="26">
        <v>2.3620999999999999</v>
      </c>
      <c r="AR29" s="26">
        <v>2.496</v>
      </c>
      <c r="AS29" s="26">
        <v>2.3936000000000002</v>
      </c>
      <c r="AT29" s="26">
        <v>2.3552</v>
      </c>
      <c r="AU29" s="26">
        <v>2.2719</v>
      </c>
      <c r="AV29" s="26">
        <v>2.4563999999999999</v>
      </c>
      <c r="AW29" s="26">
        <v>2.8241000000000001</v>
      </c>
      <c r="AX29" s="26">
        <v>3.0592000000000001</v>
      </c>
      <c r="AY29" s="26">
        <v>3.0063</v>
      </c>
      <c r="AZ29" s="26">
        <f>BL29</f>
        <v>2.9177</v>
      </c>
      <c r="BA29" s="26">
        <v>3.0493999999999999</v>
      </c>
      <c r="BB29" s="26">
        <v>3.0352999999999999</v>
      </c>
      <c r="BC29" s="26">
        <v>3.0817000000000001</v>
      </c>
      <c r="BD29" s="26">
        <v>3.0668000000000002</v>
      </c>
      <c r="BE29" s="26">
        <v>3.0802</v>
      </c>
      <c r="BF29" s="26">
        <v>3.0013999999999998</v>
      </c>
      <c r="BG29" s="26">
        <v>2.9805000000000001</v>
      </c>
      <c r="BH29" s="26">
        <v>2.9559000000000002</v>
      </c>
      <c r="BI29" s="26">
        <v>2.9689000000000001</v>
      </c>
      <c r="BJ29" s="26">
        <v>2.8972000000000002</v>
      </c>
      <c r="BK29" s="26">
        <v>2.9479000000000002</v>
      </c>
      <c r="BL29" s="26">
        <v>2.9177</v>
      </c>
      <c r="BM29" s="587" t="s">
        <v>15</v>
      </c>
      <c r="BN29" s="587" t="s">
        <v>15</v>
      </c>
      <c r="BO29" s="587" t="s">
        <v>15</v>
      </c>
      <c r="BP29" s="587" t="s">
        <v>15</v>
      </c>
      <c r="BQ29" s="587" t="s">
        <v>15</v>
      </c>
      <c r="BR29" s="587" t="s">
        <v>15</v>
      </c>
      <c r="BS29" s="587" t="s">
        <v>15</v>
      </c>
      <c r="BT29" s="587" t="s">
        <v>15</v>
      </c>
      <c r="BU29" s="587" t="s">
        <v>15</v>
      </c>
      <c r="BV29" s="587" t="s">
        <v>15</v>
      </c>
      <c r="BW29" s="587" t="s">
        <v>15</v>
      </c>
      <c r="BX29" s="587" t="s">
        <v>15</v>
      </c>
      <c r="BY29" s="587" t="s">
        <v>15</v>
      </c>
      <c r="BZ29" s="587" t="s">
        <v>15</v>
      </c>
      <c r="CA29" s="587" t="s">
        <v>15</v>
      </c>
      <c r="CB29" s="587" t="s">
        <v>15</v>
      </c>
      <c r="CC29" s="587" t="s">
        <v>15</v>
      </c>
      <c r="CD29" s="587" t="s">
        <v>15</v>
      </c>
      <c r="CE29" s="587" t="s">
        <v>15</v>
      </c>
      <c r="CF29" s="587" t="s">
        <v>15</v>
      </c>
      <c r="CG29" s="587" t="s">
        <v>15</v>
      </c>
      <c r="CH29" s="587" t="s">
        <v>15</v>
      </c>
      <c r="CI29" s="587" t="s">
        <v>15</v>
      </c>
      <c r="CJ29" s="587" t="s">
        <v>15</v>
      </c>
      <c r="CK29" s="587" t="s">
        <v>15</v>
      </c>
      <c r="CL29" s="587" t="s">
        <v>15</v>
      </c>
      <c r="CM29" s="587" t="s">
        <v>15</v>
      </c>
      <c r="CN29" s="587" t="s">
        <v>15</v>
      </c>
      <c r="CO29" s="587" t="s">
        <v>15</v>
      </c>
      <c r="CP29" s="587" t="s">
        <v>15</v>
      </c>
      <c r="CQ29" s="587" t="s">
        <v>15</v>
      </c>
      <c r="CR29" s="587" t="s">
        <v>15</v>
      </c>
      <c r="CS29" s="587" t="s">
        <v>15</v>
      </c>
      <c r="CT29" s="587" t="s">
        <v>15</v>
      </c>
      <c r="CU29" s="587" t="s">
        <v>15</v>
      </c>
      <c r="CV29" s="587" t="s">
        <v>15</v>
      </c>
      <c r="CW29" s="587" t="s">
        <v>15</v>
      </c>
      <c r="CX29" s="587" t="s">
        <v>15</v>
      </c>
      <c r="CY29" s="587" t="s">
        <v>15</v>
      </c>
      <c r="CZ29" s="587" t="s">
        <v>15</v>
      </c>
      <c r="DA29" s="587" t="s">
        <v>15</v>
      </c>
      <c r="DB29" s="587" t="s">
        <v>15</v>
      </c>
      <c r="DC29" s="587" t="s">
        <v>15</v>
      </c>
      <c r="DD29" s="587" t="s">
        <v>15</v>
      </c>
      <c r="DE29" s="587" t="s">
        <v>15</v>
      </c>
      <c r="DF29" s="587" t="s">
        <v>15</v>
      </c>
      <c r="DG29" s="587" t="s">
        <v>15</v>
      </c>
      <c r="DH29" s="587" t="s">
        <v>15</v>
      </c>
      <c r="DI29" s="587" t="s">
        <v>15</v>
      </c>
      <c r="DJ29" s="587" t="s">
        <v>15</v>
      </c>
      <c r="DK29" s="587" t="s">
        <v>15</v>
      </c>
      <c r="DL29" s="587" t="s">
        <v>15</v>
      </c>
      <c r="DM29" s="587" t="s">
        <v>15</v>
      </c>
      <c r="DN29" s="587" t="s">
        <v>15</v>
      </c>
      <c r="DO29" s="587" t="s">
        <v>15</v>
      </c>
      <c r="DP29" s="587" t="s">
        <v>15</v>
      </c>
      <c r="DQ29" s="587" t="s">
        <v>15</v>
      </c>
      <c r="DR29" s="587" t="s">
        <v>15</v>
      </c>
      <c r="DS29" s="587" t="s">
        <v>15</v>
      </c>
      <c r="DT29" s="587" t="s">
        <v>15</v>
      </c>
      <c r="DU29" s="587" t="s">
        <v>15</v>
      </c>
      <c r="DV29" s="587" t="s">
        <v>15</v>
      </c>
      <c r="DW29" s="587" t="s">
        <v>15</v>
      </c>
      <c r="DX29" s="587" t="s">
        <v>15</v>
      </c>
      <c r="DY29" s="587" t="s">
        <v>15</v>
      </c>
      <c r="DZ29" s="587" t="s">
        <v>15</v>
      </c>
      <c r="EA29" s="587" t="s">
        <v>15</v>
      </c>
      <c r="EB29" s="587" t="s">
        <v>15</v>
      </c>
      <c r="EC29" s="587" t="s">
        <v>15</v>
      </c>
      <c r="ED29" s="587" t="s">
        <v>15</v>
      </c>
      <c r="EE29" s="587" t="s">
        <v>15</v>
      </c>
      <c r="EF29" s="587" t="s">
        <v>15</v>
      </c>
      <c r="EG29" s="587" t="s">
        <v>15</v>
      </c>
      <c r="EH29" s="587" t="s">
        <v>15</v>
      </c>
      <c r="EI29" s="587" t="s">
        <v>15</v>
      </c>
      <c r="EJ29" s="587" t="s">
        <v>15</v>
      </c>
      <c r="EK29" s="587" t="s">
        <v>15</v>
      </c>
      <c r="EL29" s="587" t="s">
        <v>15</v>
      </c>
      <c r="EM29" s="587" t="s">
        <v>15</v>
      </c>
      <c r="EN29" s="587" t="s">
        <v>15</v>
      </c>
      <c r="EO29" s="587" t="s">
        <v>15</v>
      </c>
      <c r="EP29" s="587" t="s">
        <v>15</v>
      </c>
      <c r="EQ29" s="587" t="s">
        <v>15</v>
      </c>
      <c r="ER29" s="587" t="s">
        <v>15</v>
      </c>
      <c r="ES29" s="587" t="s">
        <v>15</v>
      </c>
      <c r="ET29" s="587" t="s">
        <v>15</v>
      </c>
      <c r="EU29" s="587" t="s">
        <v>15</v>
      </c>
      <c r="EV29" s="587" t="s">
        <v>15</v>
      </c>
      <c r="EW29" s="587" t="s">
        <v>15</v>
      </c>
      <c r="EX29" s="587" t="s">
        <v>15</v>
      </c>
      <c r="EY29" s="587" t="s">
        <v>15</v>
      </c>
      <c r="EZ29" s="587" t="s">
        <v>15</v>
      </c>
      <c r="FA29" s="587" t="s">
        <v>15</v>
      </c>
      <c r="FB29" s="587" t="s">
        <v>15</v>
      </c>
      <c r="FC29" s="587" t="s">
        <v>15</v>
      </c>
      <c r="FD29" s="587" t="s">
        <v>15</v>
      </c>
      <c r="FE29" s="587" t="s">
        <v>15</v>
      </c>
      <c r="FF29" s="587" t="s">
        <v>15</v>
      </c>
      <c r="FG29" s="587" t="s">
        <v>15</v>
      </c>
      <c r="FH29" s="587" t="s">
        <v>15</v>
      </c>
      <c r="FI29" s="587" t="s">
        <v>15</v>
      </c>
      <c r="FJ29" s="587" t="s">
        <v>15</v>
      </c>
      <c r="FK29" s="587" t="s">
        <v>15</v>
      </c>
      <c r="FL29" s="587" t="s">
        <v>15</v>
      </c>
      <c r="FM29" s="587" t="s">
        <v>15</v>
      </c>
      <c r="FN29" s="587" t="s">
        <v>15</v>
      </c>
      <c r="FO29" s="587" t="s">
        <v>15</v>
      </c>
      <c r="FP29" s="587" t="s">
        <v>15</v>
      </c>
      <c r="FQ29" s="587" t="s">
        <v>15</v>
      </c>
      <c r="FR29" s="587" t="s">
        <v>15</v>
      </c>
      <c r="FS29" s="587" t="s">
        <v>15</v>
      </c>
      <c r="FT29" s="587" t="s">
        <v>15</v>
      </c>
      <c r="FU29" s="587" t="s">
        <v>15</v>
      </c>
      <c r="FV29" s="587" t="s">
        <v>15</v>
      </c>
      <c r="FW29" s="587" t="s">
        <v>15</v>
      </c>
      <c r="FX29" s="587" t="s">
        <v>15</v>
      </c>
      <c r="FY29" s="587" t="s">
        <v>15</v>
      </c>
      <c r="FZ29" s="587" t="s">
        <v>15</v>
      </c>
      <c r="GA29" s="587" t="s">
        <v>15</v>
      </c>
      <c r="GB29" s="587" t="s">
        <v>15</v>
      </c>
      <c r="GC29" s="587" t="s">
        <v>15</v>
      </c>
      <c r="GD29" s="587" t="s">
        <v>15</v>
      </c>
      <c r="GE29" s="587" t="s">
        <v>15</v>
      </c>
      <c r="GF29" s="587" t="s">
        <v>15</v>
      </c>
      <c r="GG29" s="587" t="s">
        <v>15</v>
      </c>
      <c r="GH29" s="587" t="s">
        <v>15</v>
      </c>
      <c r="GI29" s="587" t="s">
        <v>15</v>
      </c>
      <c r="GJ29" s="587" t="s">
        <v>15</v>
      </c>
      <c r="GK29" s="587" t="s">
        <v>15</v>
      </c>
      <c r="GL29" s="587" t="s">
        <v>15</v>
      </c>
    </row>
    <row r="30" spans="1:194" s="131" customFormat="1" ht="12.75">
      <c r="A30" s="606">
        <v>1</v>
      </c>
      <c r="B30" s="991" t="s">
        <v>2607</v>
      </c>
      <c r="C30" s="975" t="s">
        <v>3462</v>
      </c>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c r="CG30" s="26"/>
      <c r="CH30" s="26"/>
      <c r="CI30" s="26"/>
      <c r="CJ30" s="26"/>
      <c r="CK30" s="26"/>
      <c r="CL30" s="26"/>
      <c r="CM30" s="26"/>
      <c r="CN30" s="26"/>
      <c r="CO30" s="26"/>
      <c r="CP30" s="26"/>
      <c r="CQ30" s="26"/>
      <c r="CR30" s="26"/>
      <c r="CS30" s="26"/>
      <c r="CT30" s="26"/>
      <c r="CU30" s="26"/>
      <c r="CV30" s="26"/>
      <c r="CW30" s="26"/>
      <c r="CX30" s="26"/>
      <c r="CY30" s="26"/>
      <c r="CZ30" s="26"/>
      <c r="DA30" s="26"/>
      <c r="DB30" s="26"/>
      <c r="DC30" s="26"/>
      <c r="DD30" s="26"/>
      <c r="DE30" s="26"/>
      <c r="DF30" s="26"/>
      <c r="DG30" s="26"/>
      <c r="DH30" s="26"/>
      <c r="DI30" s="26"/>
      <c r="DJ30" s="26"/>
      <c r="DK30" s="26"/>
      <c r="DL30" s="26"/>
      <c r="DM30" s="26"/>
      <c r="DN30" s="26"/>
      <c r="DO30" s="26"/>
      <c r="DP30" s="26"/>
      <c r="DQ30" s="26"/>
      <c r="DR30" s="26"/>
      <c r="DS30" s="26"/>
      <c r="DT30" s="26"/>
      <c r="DU30" s="26"/>
      <c r="DV30" s="26"/>
      <c r="DW30" s="26"/>
      <c r="DX30" s="26"/>
      <c r="DY30" s="26"/>
      <c r="DZ30" s="26"/>
      <c r="EA30" s="26"/>
      <c r="EB30" s="26"/>
      <c r="EC30" s="26"/>
      <c r="ED30" s="26"/>
      <c r="EE30" s="26"/>
      <c r="EF30" s="26"/>
      <c r="EG30" s="26"/>
      <c r="EH30" s="26"/>
      <c r="EI30" s="26"/>
      <c r="EJ30" s="26"/>
      <c r="EK30" s="26"/>
      <c r="EL30" s="26"/>
      <c r="EM30" s="26"/>
      <c r="EN30" s="26"/>
      <c r="EO30" s="26"/>
      <c r="EP30" s="26"/>
      <c r="EQ30" s="26"/>
      <c r="ER30" s="26"/>
      <c r="ES30" s="26"/>
      <c r="ET30" s="26"/>
      <c r="EU30" s="26"/>
      <c r="EV30" s="26"/>
      <c r="EW30" s="26"/>
      <c r="EX30" s="26"/>
      <c r="EY30" s="26"/>
      <c r="EZ30" s="26"/>
      <c r="FA30" s="26"/>
      <c r="FB30" s="26"/>
      <c r="FC30" s="26"/>
      <c r="FD30" s="26"/>
      <c r="FE30" s="26"/>
      <c r="FF30" s="26"/>
      <c r="FG30" s="26"/>
      <c r="FH30" s="26"/>
      <c r="FI30" s="26"/>
      <c r="FJ30" s="26"/>
      <c r="FK30" s="26"/>
      <c r="FL30" s="26"/>
      <c r="FM30" s="26"/>
      <c r="FN30" s="26"/>
      <c r="FO30" s="26"/>
      <c r="FP30" s="26"/>
      <c r="FQ30" s="26"/>
      <c r="FR30" s="26"/>
      <c r="FS30" s="26"/>
      <c r="FT30" s="26"/>
      <c r="FU30" s="26"/>
      <c r="FV30" s="26"/>
      <c r="FW30" s="26"/>
      <c r="FX30" s="26"/>
      <c r="FY30" s="26"/>
      <c r="FZ30" s="26"/>
      <c r="GA30" s="26"/>
      <c r="GB30" s="26"/>
      <c r="GC30" s="26"/>
      <c r="GD30" s="26"/>
      <c r="GE30" s="26"/>
      <c r="GF30" s="26"/>
      <c r="GG30" s="26"/>
      <c r="GH30" s="26"/>
      <c r="GI30" s="26"/>
      <c r="GJ30" s="26"/>
      <c r="GK30" s="26"/>
      <c r="GL30" s="26"/>
    </row>
    <row r="31" spans="1:194" s="131" customFormat="1" ht="12.75">
      <c r="A31" s="606"/>
      <c r="B31" s="991"/>
      <c r="C31" s="975" t="s">
        <v>3456</v>
      </c>
      <c r="D31" s="587" t="s">
        <v>15</v>
      </c>
      <c r="E31" s="587" t="s">
        <v>15</v>
      </c>
      <c r="F31" s="587" t="s">
        <v>15</v>
      </c>
      <c r="G31" s="587" t="s">
        <v>15</v>
      </c>
      <c r="H31" s="587" t="s">
        <v>15</v>
      </c>
      <c r="I31" s="587" t="s">
        <v>15</v>
      </c>
      <c r="J31" s="587" t="s">
        <v>15</v>
      </c>
      <c r="K31" s="587" t="s">
        <v>15</v>
      </c>
      <c r="L31" s="587" t="s">
        <v>15</v>
      </c>
      <c r="M31" s="587" t="s">
        <v>15</v>
      </c>
      <c r="N31" s="587" t="s">
        <v>15</v>
      </c>
      <c r="O31" s="587" t="s">
        <v>15</v>
      </c>
      <c r="P31" s="587" t="s">
        <v>15</v>
      </c>
      <c r="Q31" s="587" t="s">
        <v>15</v>
      </c>
      <c r="R31" s="587" t="s">
        <v>15</v>
      </c>
      <c r="S31" s="587" t="s">
        <v>15</v>
      </c>
      <c r="T31" s="587" t="s">
        <v>15</v>
      </c>
      <c r="U31" s="587" t="s">
        <v>15</v>
      </c>
      <c r="V31" s="587" t="s">
        <v>15</v>
      </c>
      <c r="W31" s="587" t="s">
        <v>15</v>
      </c>
      <c r="X31" s="587" t="s">
        <v>15</v>
      </c>
      <c r="Y31" s="587" t="s">
        <v>15</v>
      </c>
      <c r="Z31" s="587" t="s">
        <v>15</v>
      </c>
      <c r="AA31" s="587" t="s">
        <v>15</v>
      </c>
      <c r="AB31" s="587" t="s">
        <v>15</v>
      </c>
      <c r="AC31" s="587" t="s">
        <v>15</v>
      </c>
      <c r="AD31" s="587" t="s">
        <v>15</v>
      </c>
      <c r="AE31" s="587" t="s">
        <v>15</v>
      </c>
      <c r="AF31" s="587" t="s">
        <v>15</v>
      </c>
      <c r="AG31" s="587" t="s">
        <v>15</v>
      </c>
      <c r="AH31" s="587" t="s">
        <v>15</v>
      </c>
      <c r="AI31" s="587" t="s">
        <v>15</v>
      </c>
      <c r="AJ31" s="587" t="s">
        <v>15</v>
      </c>
      <c r="AK31" s="587" t="s">
        <v>15</v>
      </c>
      <c r="AL31" s="587" t="s">
        <v>15</v>
      </c>
      <c r="AM31" s="587" t="s">
        <v>15</v>
      </c>
      <c r="AN31" s="587" t="s">
        <v>15</v>
      </c>
      <c r="AO31" s="587" t="s">
        <v>15</v>
      </c>
      <c r="AP31" s="587" t="s">
        <v>15</v>
      </c>
      <c r="AQ31" s="587" t="s">
        <v>15</v>
      </c>
      <c r="AR31" s="587" t="s">
        <v>15</v>
      </c>
      <c r="AS31" s="587" t="s">
        <v>15</v>
      </c>
      <c r="AT31" s="587" t="s">
        <v>15</v>
      </c>
      <c r="AU31" s="587" t="s">
        <v>15</v>
      </c>
      <c r="AV31" s="587" t="s">
        <v>15</v>
      </c>
      <c r="AW31" s="587" t="s">
        <v>15</v>
      </c>
      <c r="AX31" s="587" t="s">
        <v>15</v>
      </c>
      <c r="AY31" s="587" t="s">
        <v>15</v>
      </c>
      <c r="AZ31" s="587" t="s">
        <v>15</v>
      </c>
      <c r="BA31" s="587" t="s">
        <v>15</v>
      </c>
      <c r="BB31" s="587" t="s">
        <v>15</v>
      </c>
      <c r="BC31" s="587" t="s">
        <v>15</v>
      </c>
      <c r="BD31" s="587" t="s">
        <v>15</v>
      </c>
      <c r="BE31" s="587" t="s">
        <v>15</v>
      </c>
      <c r="BF31" s="587" t="s">
        <v>15</v>
      </c>
      <c r="BG31" s="587" t="s">
        <v>15</v>
      </c>
      <c r="BH31" s="587" t="s">
        <v>15</v>
      </c>
      <c r="BI31" s="587" t="s">
        <v>15</v>
      </c>
      <c r="BJ31" s="587" t="s">
        <v>15</v>
      </c>
      <c r="BK31" s="587" t="s">
        <v>15</v>
      </c>
      <c r="BL31" s="587" t="s">
        <v>15</v>
      </c>
      <c r="BM31" s="587">
        <f>AVERAGE(BN31:BY31)</f>
        <v>2.542518779304924</v>
      </c>
      <c r="BN31" s="587">
        <v>2.9436967741935485</v>
      </c>
      <c r="BO31" s="587">
        <v>2.9450464285714291</v>
      </c>
      <c r="BP31" s="587">
        <v>2.9424580645161296</v>
      </c>
      <c r="BQ31" s="587">
        <v>2.9871346172933011</v>
      </c>
      <c r="BR31" s="587">
        <v>3.1312661305715443</v>
      </c>
      <c r="BS31" s="587">
        <v>3.1454850515880062</v>
      </c>
      <c r="BT31" s="587">
        <v>3.1171258064516127</v>
      </c>
      <c r="BU31" s="587">
        <v>3.0000548387096773</v>
      </c>
      <c r="BV31" s="587">
        <v>1.6677276175607834</v>
      </c>
      <c r="BW31" s="587">
        <v>1.4703375068585203</v>
      </c>
      <c r="BX31" s="587">
        <v>1.662393073331611</v>
      </c>
      <c r="BY31" s="587">
        <v>1.4974994420129286</v>
      </c>
      <c r="BZ31" s="26">
        <f>AVERAGE(CA31:CL31)</f>
        <v>1.5820118450902323</v>
      </c>
      <c r="CA31" s="587">
        <v>1.3748813622003535</v>
      </c>
      <c r="CB31" s="587">
        <v>1.3348140962119566</v>
      </c>
      <c r="CC31" s="587">
        <v>1.3600293920565527</v>
      </c>
      <c r="CD31" s="587">
        <v>1.4697116676325994</v>
      </c>
      <c r="CE31" s="587">
        <v>1.627546357400421</v>
      </c>
      <c r="CF31" s="587">
        <v>1.7457658342027498</v>
      </c>
      <c r="CG31" s="587">
        <v>1.6499251103767161</v>
      </c>
      <c r="CH31" s="587">
        <v>1.6816209519479617</v>
      </c>
      <c r="CI31" s="587">
        <v>1.6781521588022215</v>
      </c>
      <c r="CJ31" s="587">
        <v>1.6744495535878261</v>
      </c>
      <c r="CK31" s="587">
        <v>1.6732662853311415</v>
      </c>
      <c r="CL31" s="587">
        <v>1.7139793713322937</v>
      </c>
      <c r="CM31" s="587">
        <f>AVERAGE(CN31:CY31)</f>
        <v>1.6980225886688072</v>
      </c>
      <c r="CN31" s="587">
        <v>1.6602011946621271</v>
      </c>
      <c r="CO31" s="587">
        <v>1.6311428748232502</v>
      </c>
      <c r="CP31" s="587">
        <v>1.6655371251363045</v>
      </c>
      <c r="CQ31" s="587">
        <v>1.6769662202675033</v>
      </c>
      <c r="CR31" s="587">
        <v>1.6973196543592284</v>
      </c>
      <c r="CS31" s="587">
        <v>1.6811042541370935</v>
      </c>
      <c r="CT31" s="587">
        <v>1.6854152838440843</v>
      </c>
      <c r="CU31" s="587">
        <v>1.7048253493777294</v>
      </c>
      <c r="CV31" s="587">
        <v>1.7422912705742872</v>
      </c>
      <c r="CW31" s="587">
        <v>1.7241405608129676</v>
      </c>
      <c r="CX31" s="587">
        <v>1.7525391103289503</v>
      </c>
      <c r="CY31" s="587">
        <v>1.7547881657021616</v>
      </c>
      <c r="CZ31" s="587">
        <f>AVERAGE(DA31:DL31)</f>
        <v>1.6627703562066616</v>
      </c>
      <c r="DA31" s="587">
        <v>1.7169922507534714</v>
      </c>
      <c r="DB31" s="587">
        <v>1.7198143388259799</v>
      </c>
      <c r="DC31" s="587">
        <v>1.7185447206478781</v>
      </c>
      <c r="DD31" s="587">
        <v>1.7175108941572361</v>
      </c>
      <c r="DE31" s="587">
        <v>1.7010224431727869</v>
      </c>
      <c r="DF31" s="587">
        <v>1.6668729342075868</v>
      </c>
      <c r="DG31" s="587">
        <v>1.6364264756110181</v>
      </c>
      <c r="DH31" s="587">
        <v>1.6306040753408477</v>
      </c>
      <c r="DI31" s="587">
        <v>1.6224768139130821</v>
      </c>
      <c r="DJ31" s="587">
        <v>1.6183931561444438</v>
      </c>
      <c r="DK31" s="587">
        <v>1.6096195968435829</v>
      </c>
      <c r="DL31" s="587">
        <v>1.5949665748620256</v>
      </c>
      <c r="DM31" s="587">
        <f>AVERAGE(DN31:DY31)</f>
        <v>1.4987207642835774</v>
      </c>
      <c r="DN31" s="587">
        <v>1.5787757489150804</v>
      </c>
      <c r="DO31" s="587">
        <v>1.5530113034798529</v>
      </c>
      <c r="DP31" s="587">
        <v>1.5447829699828453</v>
      </c>
      <c r="DQ31" s="587">
        <v>1.5390457291727984</v>
      </c>
      <c r="DR31" s="587">
        <v>1.534860689975776</v>
      </c>
      <c r="DS31" s="587">
        <v>1.5056553344058181</v>
      </c>
      <c r="DT31" s="587">
        <v>1.4617574800447812</v>
      </c>
      <c r="DU31" s="587">
        <v>1.4606745557391889</v>
      </c>
      <c r="DV31" s="587">
        <v>1.4572238045148869</v>
      </c>
      <c r="DW31" s="587">
        <v>1.4523814737409864</v>
      </c>
      <c r="DX31" s="587">
        <v>1.4464386518074928</v>
      </c>
      <c r="DY31" s="587">
        <v>1.4500414296234181</v>
      </c>
      <c r="DZ31" s="587">
        <f>AVERAGE(EA31:EL31)</f>
        <v>1.4230823169147697</v>
      </c>
      <c r="EA31" s="587">
        <v>1.4588883447715038</v>
      </c>
      <c r="EB31" s="587">
        <v>1.4538273132660759</v>
      </c>
      <c r="EC31" s="587">
        <v>1.4459799410110745</v>
      </c>
      <c r="ED31" s="587">
        <v>1.4281620602305021</v>
      </c>
      <c r="EE31" s="587">
        <v>1.3985797073106214</v>
      </c>
      <c r="EF31" s="587">
        <v>1.3614151260394995</v>
      </c>
      <c r="EG31" s="587">
        <v>1.3954535647736088</v>
      </c>
      <c r="EH31" s="587">
        <v>1.420713779054412</v>
      </c>
      <c r="EI31" s="587">
        <v>1.4002518247855851</v>
      </c>
      <c r="EJ31" s="587">
        <v>1.3862602458847277</v>
      </c>
      <c r="EK31" s="587">
        <v>1.4281333115600769</v>
      </c>
      <c r="EL31" s="587">
        <v>1.4993225842895499</v>
      </c>
      <c r="EM31" s="26">
        <f>AVERAGE(EN31:EY31)</f>
        <v>1.4799839353781292</v>
      </c>
      <c r="EN31" s="26">
        <v>1.5007795474589516</v>
      </c>
      <c r="EO31" s="26">
        <v>1.4952273112454693</v>
      </c>
      <c r="EP31" s="26">
        <v>1.5102456413288838</v>
      </c>
      <c r="EQ31" s="26">
        <v>1.5110534007901284</v>
      </c>
      <c r="ER31" s="26">
        <v>1.5092390052839177</v>
      </c>
      <c r="ES31" s="26">
        <v>1.4932980377123313</v>
      </c>
      <c r="ET31" s="26">
        <v>1.4631034958382598</v>
      </c>
      <c r="EU31" s="26">
        <v>1.4443996517948199</v>
      </c>
      <c r="EV31" s="26">
        <v>1.4605094730434616</v>
      </c>
      <c r="EW31" s="26">
        <v>1.4439411275801131</v>
      </c>
      <c r="EX31" s="26">
        <v>1.4514548249464587</v>
      </c>
      <c r="EY31" s="26">
        <v>1.4765557075147564</v>
      </c>
      <c r="EZ31" s="26">
        <f>AVERAGE(FA31:FL31)</f>
        <v>1.4511021845473453</v>
      </c>
      <c r="FA31" s="26">
        <v>1.4698655085418035</v>
      </c>
      <c r="FB31" s="26">
        <v>1.4684459424483234</v>
      </c>
      <c r="FC31" s="26">
        <v>1.4833161609952441</v>
      </c>
      <c r="FD31" s="26">
        <v>1.4851883336695419</v>
      </c>
      <c r="FE31" s="26">
        <v>1.4716508484676474</v>
      </c>
      <c r="FF31" s="26">
        <v>1.4407427055382442</v>
      </c>
      <c r="FG31" s="26">
        <v>1.428802006821172</v>
      </c>
      <c r="FH31" s="26">
        <v>1.4374266988542663</v>
      </c>
      <c r="FI31" s="26">
        <v>1.4417852757448724</v>
      </c>
      <c r="FJ31" s="26">
        <v>1.4320923493870645</v>
      </c>
      <c r="FK31" s="26">
        <v>1.4227498078963698</v>
      </c>
      <c r="FL31" s="26">
        <v>1.4311605762035939</v>
      </c>
      <c r="FM31" s="26">
        <f>AVERAGE(FN31:FY31)</f>
        <v>1.4764256580597854</v>
      </c>
      <c r="FN31" s="26">
        <v>1.4504689910790549</v>
      </c>
      <c r="FO31" s="26">
        <v>1.4694886684736266</v>
      </c>
      <c r="FP31" s="26">
        <v>1.4842673550554539</v>
      </c>
      <c r="FQ31" s="26">
        <v>1.4872734740635329</v>
      </c>
      <c r="FR31" s="26">
        <v>1.5039095317087245</v>
      </c>
      <c r="FS31" s="26">
        <v>1.4963049587001835</v>
      </c>
      <c r="FT31" s="26">
        <v>1.485015390871955</v>
      </c>
      <c r="FU31" s="26">
        <v>1.4811244127411403</v>
      </c>
      <c r="FV31" s="26">
        <v>1.4716019886335956</v>
      </c>
      <c r="FW31" s="26">
        <v>1.4586228745747383</v>
      </c>
      <c r="FX31" s="26">
        <v>1.4605574176054816</v>
      </c>
      <c r="FY31" s="26">
        <v>1.4684728332099393</v>
      </c>
      <c r="FZ31" s="26">
        <f>AVERAGE(GA31:GL31)</f>
        <v>1.4573525873924176</v>
      </c>
      <c r="GA31" s="26">
        <v>1.4471055410253955</v>
      </c>
      <c r="GB31" s="26">
        <v>1.4669722201005098</v>
      </c>
      <c r="GC31" s="26">
        <v>1.4605168820587775</v>
      </c>
      <c r="GD31" s="26">
        <v>1.4717200414791438</v>
      </c>
      <c r="GE31" s="26">
        <v>1.4701157202880328</v>
      </c>
      <c r="GF31" s="26">
        <v>1.4630966851615388</v>
      </c>
      <c r="GG31" s="26">
        <v>1.4815001851033565</v>
      </c>
      <c r="GH31" s="26">
        <v>1.474578649146719</v>
      </c>
      <c r="GI31" s="26">
        <v>1.4814745071084772</v>
      </c>
      <c r="GJ31" s="26">
        <v>1.4240230274578765</v>
      </c>
      <c r="GK31" s="26">
        <v>1.423402987799691</v>
      </c>
      <c r="GL31" s="26">
        <v>1.4237246019794925</v>
      </c>
    </row>
    <row r="32" spans="1:194" s="131" customFormat="1" ht="12.75">
      <c r="A32" s="606"/>
      <c r="B32" s="991"/>
      <c r="C32" s="975" t="s">
        <v>3457</v>
      </c>
      <c r="D32" s="587" t="s">
        <v>15</v>
      </c>
      <c r="E32" s="587" t="s">
        <v>15</v>
      </c>
      <c r="F32" s="587" t="s">
        <v>15</v>
      </c>
      <c r="G32" s="587" t="s">
        <v>15</v>
      </c>
      <c r="H32" s="587" t="s">
        <v>15</v>
      </c>
      <c r="I32" s="587" t="s">
        <v>15</v>
      </c>
      <c r="J32" s="587" t="s">
        <v>15</v>
      </c>
      <c r="K32" s="587" t="s">
        <v>15</v>
      </c>
      <c r="L32" s="587" t="s">
        <v>15</v>
      </c>
      <c r="M32" s="587" t="s">
        <v>15</v>
      </c>
      <c r="N32" s="587" t="s">
        <v>15</v>
      </c>
      <c r="O32" s="587" t="s">
        <v>15</v>
      </c>
      <c r="P32" s="587" t="s">
        <v>15</v>
      </c>
      <c r="Q32" s="587" t="s">
        <v>15</v>
      </c>
      <c r="R32" s="587" t="s">
        <v>15</v>
      </c>
      <c r="S32" s="587" t="s">
        <v>15</v>
      </c>
      <c r="T32" s="587" t="s">
        <v>15</v>
      </c>
      <c r="U32" s="587" t="s">
        <v>15</v>
      </c>
      <c r="V32" s="587" t="s">
        <v>15</v>
      </c>
      <c r="W32" s="587" t="s">
        <v>15</v>
      </c>
      <c r="X32" s="587" t="s">
        <v>15</v>
      </c>
      <c r="Y32" s="587" t="s">
        <v>15</v>
      </c>
      <c r="Z32" s="587" t="s">
        <v>15</v>
      </c>
      <c r="AA32" s="587" t="s">
        <v>15</v>
      </c>
      <c r="AB32" s="587" t="s">
        <v>15</v>
      </c>
      <c r="AC32" s="587" t="s">
        <v>15</v>
      </c>
      <c r="AD32" s="587" t="s">
        <v>15</v>
      </c>
      <c r="AE32" s="587" t="s">
        <v>15</v>
      </c>
      <c r="AF32" s="587" t="s">
        <v>15</v>
      </c>
      <c r="AG32" s="587" t="s">
        <v>15</v>
      </c>
      <c r="AH32" s="587" t="s">
        <v>15</v>
      </c>
      <c r="AI32" s="587" t="s">
        <v>15</v>
      </c>
      <c r="AJ32" s="587" t="s">
        <v>15</v>
      </c>
      <c r="AK32" s="587" t="s">
        <v>15</v>
      </c>
      <c r="AL32" s="587" t="s">
        <v>15</v>
      </c>
      <c r="AM32" s="587" t="s">
        <v>15</v>
      </c>
      <c r="AN32" s="587" t="s">
        <v>15</v>
      </c>
      <c r="AO32" s="587" t="s">
        <v>15</v>
      </c>
      <c r="AP32" s="587" t="s">
        <v>15</v>
      </c>
      <c r="AQ32" s="587" t="s">
        <v>15</v>
      </c>
      <c r="AR32" s="587" t="s">
        <v>15</v>
      </c>
      <c r="AS32" s="587" t="s">
        <v>15</v>
      </c>
      <c r="AT32" s="587" t="s">
        <v>15</v>
      </c>
      <c r="AU32" s="587" t="s">
        <v>15</v>
      </c>
      <c r="AV32" s="587" t="s">
        <v>15</v>
      </c>
      <c r="AW32" s="587" t="s">
        <v>15</v>
      </c>
      <c r="AX32" s="587" t="s">
        <v>15</v>
      </c>
      <c r="AY32" s="587" t="s">
        <v>15</v>
      </c>
      <c r="AZ32" s="587" t="s">
        <v>15</v>
      </c>
      <c r="BA32" s="587" t="s">
        <v>15</v>
      </c>
      <c r="BB32" s="587" t="s">
        <v>15</v>
      </c>
      <c r="BC32" s="587" t="s">
        <v>15</v>
      </c>
      <c r="BD32" s="587" t="s">
        <v>15</v>
      </c>
      <c r="BE32" s="587" t="s">
        <v>15</v>
      </c>
      <c r="BF32" s="587" t="s">
        <v>15</v>
      </c>
      <c r="BG32" s="587" t="s">
        <v>15</v>
      </c>
      <c r="BH32" s="587" t="s">
        <v>15</v>
      </c>
      <c r="BI32" s="587" t="s">
        <v>15</v>
      </c>
      <c r="BJ32" s="587" t="s">
        <v>15</v>
      </c>
      <c r="BK32" s="587" t="s">
        <v>15</v>
      </c>
      <c r="BL32" s="587" t="s">
        <v>15</v>
      </c>
      <c r="BM32" s="587">
        <f>BY32</f>
        <v>1.4783999999999999</v>
      </c>
      <c r="BN32" s="587">
        <v>2.9863</v>
      </c>
      <c r="BO32" s="587">
        <v>2.9064000000000001</v>
      </c>
      <c r="BP32" s="587">
        <v>2.9580000000000002</v>
      </c>
      <c r="BQ32" s="587">
        <v>3.074942903752039</v>
      </c>
      <c r="BR32" s="587">
        <v>3.278997729484268</v>
      </c>
      <c r="BS32" s="587">
        <v>3.0916999999999999</v>
      </c>
      <c r="BT32" s="587">
        <v>3.1305000000000001</v>
      </c>
      <c r="BU32" s="587">
        <v>2.5535000000000001</v>
      </c>
      <c r="BV32" s="587">
        <v>1.4171</v>
      </c>
      <c r="BW32" s="587">
        <v>1.5179327521793275</v>
      </c>
      <c r="BX32" s="587">
        <v>1.6280872483221476</v>
      </c>
      <c r="BY32" s="587">
        <v>1.4783999999999999</v>
      </c>
      <c r="BZ32" s="26">
        <f>CL32</f>
        <v>1.7001983532934131</v>
      </c>
      <c r="CA32" s="587">
        <v>1.3436495388669301</v>
      </c>
      <c r="CB32" s="587">
        <v>1.3380385288966725</v>
      </c>
      <c r="CC32" s="587">
        <v>1.3954590570719603</v>
      </c>
      <c r="CD32" s="587">
        <v>1.5148867313915859</v>
      </c>
      <c r="CE32" s="587">
        <v>1.761516762060507</v>
      </c>
      <c r="CF32" s="587">
        <v>1.739971098265896</v>
      </c>
      <c r="CG32" s="587">
        <v>1.6593473771168938</v>
      </c>
      <c r="CH32" s="587">
        <v>1.7159676767676768</v>
      </c>
      <c r="CI32" s="587">
        <v>1.7000395413206801</v>
      </c>
      <c r="CJ32" s="587">
        <v>1.647447297815255</v>
      </c>
      <c r="CK32" s="587">
        <v>1.7140332954975408</v>
      </c>
      <c r="CL32" s="587">
        <v>1.7001983532934131</v>
      </c>
      <c r="CM32" s="587">
        <f>CY32</f>
        <v>1.7153444602272727</v>
      </c>
      <c r="CN32" s="587">
        <v>1.6383187390542908</v>
      </c>
      <c r="CO32" s="587">
        <v>1.6394895833333334</v>
      </c>
      <c r="CP32" s="587">
        <v>1.684925899788285</v>
      </c>
      <c r="CQ32" s="587">
        <v>1.6881357720717551</v>
      </c>
      <c r="CR32" s="587">
        <v>1.7061598302687411</v>
      </c>
      <c r="CS32" s="587">
        <v>1.6663852429939694</v>
      </c>
      <c r="CT32" s="587">
        <v>1.6992743682310469</v>
      </c>
      <c r="CU32" s="587">
        <v>1.718404332129964</v>
      </c>
      <c r="CV32" s="587">
        <v>1.7297693693693694</v>
      </c>
      <c r="CW32" s="587">
        <v>1.7309169054441258</v>
      </c>
      <c r="CX32" s="587">
        <v>1.767342908438061</v>
      </c>
      <c r="CY32" s="587">
        <v>1.7153444602272727</v>
      </c>
      <c r="CZ32" s="587">
        <f>DL32</f>
        <v>1.5832315859323158</v>
      </c>
      <c r="DA32" s="587">
        <v>1.7249612676056338</v>
      </c>
      <c r="DB32" s="587">
        <v>1.7158301293254108</v>
      </c>
      <c r="DC32" s="587">
        <v>1.7208936022253127</v>
      </c>
      <c r="DD32" s="587">
        <v>1.7166285516285515</v>
      </c>
      <c r="DE32" s="587">
        <v>1.6884697386519947</v>
      </c>
      <c r="DF32" s="587">
        <v>1.650388182755067</v>
      </c>
      <c r="DG32" s="587">
        <v>1.6324837495723572</v>
      </c>
      <c r="DH32" s="587">
        <v>1.6319373510384745</v>
      </c>
      <c r="DI32" s="587">
        <v>1.6230010207553591</v>
      </c>
      <c r="DJ32" s="587">
        <v>1.6212233862791483</v>
      </c>
      <c r="DK32" s="587">
        <v>1.6019464882943146</v>
      </c>
      <c r="DL32" s="587">
        <v>1.5832315859323158</v>
      </c>
      <c r="DM32" s="587">
        <f>DY32</f>
        <v>1.449935516341103</v>
      </c>
      <c r="DN32" s="587">
        <v>1.5780961425109699</v>
      </c>
      <c r="DO32" s="587">
        <v>1.5499093381686311</v>
      </c>
      <c r="DP32" s="587">
        <v>1.5435809788661219</v>
      </c>
      <c r="DQ32" s="587">
        <v>1.5415978420888887</v>
      </c>
      <c r="DR32" s="587">
        <v>1.5309096722621902</v>
      </c>
      <c r="DS32" s="587">
        <v>1.467918826934699</v>
      </c>
      <c r="DT32" s="587">
        <v>1.4677563084104741</v>
      </c>
      <c r="DU32" s="587">
        <v>1.4608788208050736</v>
      </c>
      <c r="DV32" s="587">
        <v>1.4540983088351509</v>
      </c>
      <c r="DW32" s="587">
        <v>1.4515968409840094</v>
      </c>
      <c r="DX32" s="587">
        <v>1.4499937185929648</v>
      </c>
      <c r="DY32" s="587">
        <v>1.449935516341103</v>
      </c>
      <c r="DZ32" s="587">
        <f>EL32</f>
        <v>1.5110343648486919</v>
      </c>
      <c r="EA32" s="587">
        <v>1.4679827732545345</v>
      </c>
      <c r="EB32" s="587">
        <v>1.4602387511478421</v>
      </c>
      <c r="EC32" s="587">
        <v>1.4527756532823455</v>
      </c>
      <c r="ED32" s="587">
        <v>1.4230353697749196</v>
      </c>
      <c r="EE32" s="587">
        <v>1.3706727618352021</v>
      </c>
      <c r="EF32" s="587">
        <v>1.3573514482722251</v>
      </c>
      <c r="EG32" s="587">
        <v>1.4460019040905003</v>
      </c>
      <c r="EH32" s="587">
        <v>1.3952779344077422</v>
      </c>
      <c r="EI32" s="587">
        <v>1.3952402361504459</v>
      </c>
      <c r="EJ32" s="587">
        <v>1.3839645662711015</v>
      </c>
      <c r="EK32" s="587">
        <v>1.4765224350890647</v>
      </c>
      <c r="EL32" s="587">
        <v>1.5110343648486919</v>
      </c>
      <c r="EM32" s="26">
        <f>EY32</f>
        <v>1.4954534186483486</v>
      </c>
      <c r="EN32" s="26">
        <v>1.466376778024616</v>
      </c>
      <c r="EO32" s="26">
        <v>1.5002209673459366</v>
      </c>
      <c r="EP32" s="26">
        <v>1.5168661550500211</v>
      </c>
      <c r="EQ32" s="26">
        <v>1.4939717046238785</v>
      </c>
      <c r="ER32" s="26">
        <v>1.5158323270657237</v>
      </c>
      <c r="ES32" s="26">
        <v>1.470570398803658</v>
      </c>
      <c r="ET32" s="26">
        <v>1.4602826619567795</v>
      </c>
      <c r="EU32" s="26">
        <v>1.4441801893055375</v>
      </c>
      <c r="EV32" s="26">
        <v>1.454607377691673</v>
      </c>
      <c r="EW32" s="26">
        <v>1.4514818098068867</v>
      </c>
      <c r="EX32" s="26">
        <v>1.4611103838901291</v>
      </c>
      <c r="EY32" s="26">
        <v>1.4954534186483486</v>
      </c>
      <c r="EZ32" s="26">
        <f>FL32</f>
        <v>1.4345640847516499</v>
      </c>
      <c r="FA32" s="26">
        <v>1.4590125881617713</v>
      </c>
      <c r="FB32" s="26">
        <v>1.4809118760136961</v>
      </c>
      <c r="FC32" s="26">
        <v>1.4908076687005813</v>
      </c>
      <c r="FD32" s="26">
        <v>1.4823567112909846</v>
      </c>
      <c r="FE32" s="26">
        <v>1.4594495399767673</v>
      </c>
      <c r="FF32" s="26">
        <v>1.431250939051619</v>
      </c>
      <c r="FG32" s="26">
        <v>1.4277466119511746</v>
      </c>
      <c r="FH32" s="26">
        <v>1.4393650815962216</v>
      </c>
      <c r="FI32" s="26">
        <v>1.4367824985931346</v>
      </c>
      <c r="FJ32" s="26">
        <v>1.4372264674012469</v>
      </c>
      <c r="FK32" s="26">
        <v>1.4308279113068794</v>
      </c>
      <c r="FL32" s="26">
        <v>1.4345640847516499</v>
      </c>
      <c r="FM32" s="26">
        <f>FY32</f>
        <v>1.4452384291990947</v>
      </c>
      <c r="FN32" s="26">
        <v>1.4745432486440193</v>
      </c>
      <c r="FO32" s="26">
        <v>1.4713281552157884</v>
      </c>
      <c r="FP32" s="26">
        <v>1.4899380581964852</v>
      </c>
      <c r="FQ32" s="26">
        <v>1.4996168498087914</v>
      </c>
      <c r="FR32" s="26">
        <v>1.4995172906132443</v>
      </c>
      <c r="FS32" s="26">
        <v>1.4863784746997126</v>
      </c>
      <c r="FT32" s="26">
        <v>1.4837152702833454</v>
      </c>
      <c r="FU32" s="26">
        <v>1.4729177083411069</v>
      </c>
      <c r="FV32" s="26">
        <v>1.4651772411398098</v>
      </c>
      <c r="FW32" s="26">
        <v>1.4589747801287123</v>
      </c>
      <c r="FX32" s="26">
        <v>1.4630673569659012</v>
      </c>
      <c r="FY32" s="26">
        <v>1.4452384291990947</v>
      </c>
      <c r="FZ32" s="26">
        <f>GL32</f>
        <v>1.4465806567290689</v>
      </c>
      <c r="GA32" s="26">
        <v>1.4540788854372588</v>
      </c>
      <c r="GB32" s="26">
        <v>1.4626477289179121</v>
      </c>
      <c r="GC32" s="26">
        <v>1.4628834391206897</v>
      </c>
      <c r="GD32" s="26">
        <v>1.4779798482011761</v>
      </c>
      <c r="GE32" s="26">
        <v>1.4667878310798295</v>
      </c>
      <c r="GF32" s="26">
        <v>1.4700110783151665</v>
      </c>
      <c r="GG32" s="26">
        <v>1.4825680588948198</v>
      </c>
      <c r="GH32" s="26">
        <v>1.4676350593341072</v>
      </c>
      <c r="GI32" s="26">
        <v>1.4789753620342052</v>
      </c>
      <c r="GJ32" s="26">
        <v>1.412688416854377</v>
      </c>
      <c r="GK32" s="26">
        <v>1.4295092911983978</v>
      </c>
      <c r="GL32" s="26">
        <v>1.4465806567290689</v>
      </c>
    </row>
    <row r="33" spans="1:194" s="131" customFormat="1" ht="12.75">
      <c r="A33" s="606">
        <v>1</v>
      </c>
      <c r="B33" s="991" t="s">
        <v>2608</v>
      </c>
      <c r="C33" s="975" t="s">
        <v>3463</v>
      </c>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26"/>
      <c r="CO33" s="26"/>
      <c r="CP33" s="26"/>
      <c r="CQ33" s="26"/>
      <c r="CR33" s="26"/>
      <c r="CS33" s="26"/>
      <c r="CT33" s="26"/>
      <c r="CU33" s="26"/>
      <c r="CV33" s="26"/>
      <c r="CW33" s="26"/>
      <c r="CX33" s="26"/>
      <c r="CY33" s="26"/>
      <c r="CZ33" s="26"/>
      <c r="DA33" s="26"/>
      <c r="DB33" s="26"/>
      <c r="DC33" s="26"/>
      <c r="DD33" s="26"/>
      <c r="DE33" s="26"/>
      <c r="DF33" s="26"/>
      <c r="DG33" s="26"/>
      <c r="DH33" s="26"/>
      <c r="DI33" s="26"/>
      <c r="DJ33" s="26"/>
      <c r="DK33" s="26"/>
      <c r="DL33" s="26"/>
      <c r="DM33" s="26"/>
      <c r="DN33" s="26"/>
      <c r="DO33" s="26"/>
      <c r="DP33" s="26"/>
      <c r="DQ33" s="26"/>
      <c r="DR33" s="26"/>
      <c r="DS33" s="26"/>
      <c r="DT33" s="26"/>
      <c r="DU33" s="26"/>
      <c r="DV33" s="26"/>
      <c r="DW33" s="26"/>
      <c r="DX33" s="26"/>
      <c r="DY33" s="26"/>
      <c r="DZ33" s="26"/>
      <c r="EA33" s="26"/>
      <c r="EB33" s="26"/>
      <c r="EC33" s="26"/>
      <c r="ED33" s="26"/>
      <c r="EE33" s="26"/>
      <c r="EF33" s="26"/>
      <c r="EG33" s="26"/>
      <c r="EH33" s="26"/>
      <c r="EI33" s="26"/>
      <c r="EJ33" s="26"/>
      <c r="EK33" s="26"/>
      <c r="EL33" s="26"/>
      <c r="EM33" s="26"/>
      <c r="EN33" s="26"/>
      <c r="EO33" s="26"/>
      <c r="EP33" s="26"/>
      <c r="EQ33" s="26"/>
      <c r="ER33" s="26"/>
      <c r="ES33" s="26"/>
      <c r="ET33" s="26"/>
      <c r="EU33" s="26"/>
      <c r="EV33" s="26"/>
      <c r="EW33" s="26"/>
      <c r="EX33" s="26"/>
      <c r="EY33" s="26"/>
      <c r="EZ33" s="26"/>
      <c r="FA33" s="26"/>
      <c r="FB33" s="26"/>
      <c r="FC33" s="26"/>
      <c r="FD33" s="26"/>
      <c r="FE33" s="26"/>
      <c r="FF33" s="26"/>
      <c r="FG33" s="26"/>
      <c r="FH33" s="26"/>
      <c r="FI33" s="26"/>
      <c r="FJ33" s="26"/>
      <c r="FK33" s="26"/>
      <c r="FL33" s="26"/>
      <c r="FM33" s="26"/>
      <c r="FN33" s="26"/>
      <c r="FO33" s="26"/>
      <c r="FP33" s="26"/>
      <c r="FQ33" s="26"/>
      <c r="FR33" s="26"/>
      <c r="FS33" s="26"/>
      <c r="FT33" s="26"/>
      <c r="FU33" s="26"/>
      <c r="FV33" s="26"/>
      <c r="FW33" s="26"/>
      <c r="FX33" s="26"/>
      <c r="FY33" s="26"/>
      <c r="FZ33" s="26"/>
      <c r="GA33" s="26"/>
      <c r="GB33" s="26"/>
      <c r="GC33" s="26"/>
      <c r="GD33" s="26"/>
      <c r="GE33" s="26"/>
      <c r="GF33" s="26"/>
      <c r="GG33" s="26"/>
      <c r="GH33" s="26"/>
      <c r="GI33" s="26"/>
      <c r="GJ33" s="26"/>
      <c r="GK33" s="26"/>
      <c r="GL33" s="26"/>
    </row>
    <row r="34" spans="1:194" s="131" customFormat="1" ht="12.75">
      <c r="A34" s="606"/>
      <c r="B34" s="991"/>
      <c r="C34" s="975" t="s">
        <v>3456</v>
      </c>
      <c r="D34" s="587" t="s">
        <v>15</v>
      </c>
      <c r="E34" s="587" t="s">
        <v>15</v>
      </c>
      <c r="F34" s="587" t="s">
        <v>15</v>
      </c>
      <c r="G34" s="587" t="s">
        <v>15</v>
      </c>
      <c r="H34" s="587" t="s">
        <v>15</v>
      </c>
      <c r="I34" s="587" t="s">
        <v>15</v>
      </c>
      <c r="J34" s="587" t="s">
        <v>15</v>
      </c>
      <c r="K34" s="587" t="s">
        <v>15</v>
      </c>
      <c r="L34" s="587" t="s">
        <v>15</v>
      </c>
      <c r="M34" s="26">
        <f>AVERAGE(N34:Y34)</f>
        <v>0.41524402521761394</v>
      </c>
      <c r="N34" s="26">
        <v>1.0249161290322581</v>
      </c>
      <c r="O34" s="26">
        <v>0.88345357142857139</v>
      </c>
      <c r="P34" s="26">
        <v>0.7100774193548387</v>
      </c>
      <c r="Q34" s="26">
        <v>0.45937000000000006</v>
      </c>
      <c r="R34" s="26">
        <v>0.32822903225806449</v>
      </c>
      <c r="S34" s="26">
        <v>0.2545</v>
      </c>
      <c r="T34" s="26">
        <v>0.24558387096774198</v>
      </c>
      <c r="U34" s="26">
        <v>0.22442580645161289</v>
      </c>
      <c r="V34" s="26">
        <v>0.22564666666666663</v>
      </c>
      <c r="W34" s="26">
        <v>0.21856129032258062</v>
      </c>
      <c r="X34" s="26">
        <v>0.20840000000000003</v>
      </c>
      <c r="Y34" s="26">
        <v>0.19976451612903226</v>
      </c>
      <c r="Z34" s="26">
        <f>AVERAGE(AA34:AL34)</f>
        <v>0.17801928123399899</v>
      </c>
      <c r="AA34" s="26">
        <v>0.1943</v>
      </c>
      <c r="AB34" s="26">
        <v>0.18469642857142857</v>
      </c>
      <c r="AC34" s="26">
        <v>0.17966774193548388</v>
      </c>
      <c r="AD34" s="26">
        <v>0.17597333333333334</v>
      </c>
      <c r="AE34" s="26">
        <v>0.17328709677419354</v>
      </c>
      <c r="AF34" s="26">
        <v>0.16982</v>
      </c>
      <c r="AG34" s="26">
        <v>0.16853225806451613</v>
      </c>
      <c r="AH34" s="26">
        <v>0.1844032258064516</v>
      </c>
      <c r="AI34" s="26">
        <v>0.17795333333333335</v>
      </c>
      <c r="AJ34" s="26">
        <v>0.17840645161290325</v>
      </c>
      <c r="AK34" s="26">
        <v>0.17383666666666669</v>
      </c>
      <c r="AL34" s="26">
        <v>0.17535483870967741</v>
      </c>
      <c r="AM34" s="26">
        <f>AVERAGE(AN34:AY34)</f>
        <v>0.18955030187863056</v>
      </c>
      <c r="AN34" s="26">
        <v>0.1752516129032258</v>
      </c>
      <c r="AO34" s="26">
        <v>0.1736344827586207</v>
      </c>
      <c r="AP34" s="26">
        <v>0.17430000000000001</v>
      </c>
      <c r="AQ34" s="26">
        <v>0.17635333333333331</v>
      </c>
      <c r="AR34" s="26">
        <v>0.18186774193548388</v>
      </c>
      <c r="AS34" s="26">
        <v>0.18296999999999999</v>
      </c>
      <c r="AT34" s="26">
        <v>0.18143870967741935</v>
      </c>
      <c r="AU34" s="26">
        <v>0.18192258064516131</v>
      </c>
      <c r="AV34" s="26">
        <v>0.18738000000000002</v>
      </c>
      <c r="AW34" s="26">
        <v>0.20156774193548388</v>
      </c>
      <c r="AX34" s="26">
        <v>0.22484000000000001</v>
      </c>
      <c r="AY34" s="26">
        <v>0.23307741935483867</v>
      </c>
      <c r="AZ34" s="26">
        <f>AVERAGE(BA34:BL34)</f>
        <v>0.23037475998463905</v>
      </c>
      <c r="BA34" s="26">
        <v>0.22952580645161288</v>
      </c>
      <c r="BB34" s="26">
        <v>0.22285357142857148</v>
      </c>
      <c r="BC34" s="26">
        <v>0.23316451612903227</v>
      </c>
      <c r="BD34" s="26">
        <v>0.23751333333333333</v>
      </c>
      <c r="BE34" s="26">
        <v>0.23728387096774192</v>
      </c>
      <c r="BF34" s="26">
        <v>0.22957</v>
      </c>
      <c r="BG34" s="26">
        <v>0.22875161290322577</v>
      </c>
      <c r="BH34" s="26">
        <v>0.2284193548387097</v>
      </c>
      <c r="BI34" s="26">
        <v>0.23164333333333334</v>
      </c>
      <c r="BJ34" s="26">
        <v>0.22803225806451613</v>
      </c>
      <c r="BK34" s="26">
        <v>0.22722333333333336</v>
      </c>
      <c r="BL34" s="26">
        <v>0.23051612903225807</v>
      </c>
      <c r="BM34" s="26">
        <f>AVERAGE(BN34:BY34)</f>
        <v>0.2649429237047991</v>
      </c>
      <c r="BN34" s="26">
        <v>0.23220322580645164</v>
      </c>
      <c r="BO34" s="26">
        <v>0.23293571428571427</v>
      </c>
      <c r="BP34" s="26">
        <v>0.2342774193548387</v>
      </c>
      <c r="BQ34" s="26">
        <v>0.23898694989106756</v>
      </c>
      <c r="BR34" s="26">
        <v>0.25130114611666277</v>
      </c>
      <c r="BS34" s="26">
        <v>0.25332844556175488</v>
      </c>
      <c r="BT34" s="26">
        <v>0.2511516129032258</v>
      </c>
      <c r="BU34" s="26">
        <v>0.25300967741935482</v>
      </c>
      <c r="BV34" s="26">
        <v>0.26839239543726234</v>
      </c>
      <c r="BW34" s="26">
        <v>0.28164981974951797</v>
      </c>
      <c r="BX34" s="26">
        <v>0.33063849751393182</v>
      </c>
      <c r="BY34" s="26">
        <v>0.35144018041780667</v>
      </c>
      <c r="BZ34" s="26">
        <f>AVERAGE(CA34:CL34)</f>
        <v>0.33128827298766961</v>
      </c>
      <c r="CA34" s="26">
        <v>0.35449608696867008</v>
      </c>
      <c r="CB34" s="26">
        <v>0.35939624390324154</v>
      </c>
      <c r="CC34" s="26">
        <v>0.36712120078400623</v>
      </c>
      <c r="CD34" s="26">
        <v>0.34465979907350364</v>
      </c>
      <c r="CE34" s="26">
        <v>0.33777201643386834</v>
      </c>
      <c r="CF34" s="26">
        <v>0.32667152123393806</v>
      </c>
      <c r="CG34" s="26">
        <v>0.3035353397564855</v>
      </c>
      <c r="CH34" s="26">
        <v>0.31370527345096744</v>
      </c>
      <c r="CI34" s="26">
        <v>0.31825595652121119</v>
      </c>
      <c r="CJ34" s="26">
        <v>0.30457129419824469</v>
      </c>
      <c r="CK34" s="26">
        <v>0.31381478206794056</v>
      </c>
      <c r="CL34" s="26">
        <v>0.33145976145995842</v>
      </c>
      <c r="CM34" s="26">
        <f>AVERAGE(CN34:CY34)</f>
        <v>0.33589001994649248</v>
      </c>
      <c r="CN34" s="26">
        <v>0.3327960848241982</v>
      </c>
      <c r="CO34" s="26">
        <v>0.33540752564475762</v>
      </c>
      <c r="CP34" s="26">
        <v>0.33670687474459304</v>
      </c>
      <c r="CQ34" s="26">
        <v>0.33702254985268532</v>
      </c>
      <c r="CR34" s="26">
        <v>0.33821470510249957</v>
      </c>
      <c r="CS34" s="26">
        <v>0.33361514566310047</v>
      </c>
      <c r="CT34" s="26">
        <v>0.32936476230717121</v>
      </c>
      <c r="CU34" s="26">
        <v>0.33135392214454346</v>
      </c>
      <c r="CV34" s="26">
        <v>0.33933602768380761</v>
      </c>
      <c r="CW34" s="26">
        <v>0.33687354977814105</v>
      </c>
      <c r="CX34" s="26">
        <v>0.34010582319151755</v>
      </c>
      <c r="CY34" s="26">
        <v>0.33988326842089472</v>
      </c>
      <c r="CZ34" s="26">
        <f>AVERAGE(DA34:DL34)</f>
        <v>0.33045267679872842</v>
      </c>
      <c r="DA34" s="26">
        <v>0.33596133984540605</v>
      </c>
      <c r="DB34" s="26">
        <v>0.33809983752172801</v>
      </c>
      <c r="DC34" s="26">
        <v>0.33883578853578056</v>
      </c>
      <c r="DD34" s="26">
        <v>0.3405576722876017</v>
      </c>
      <c r="DE34" s="26">
        <v>0.33795478856264821</v>
      </c>
      <c r="DF34" s="26">
        <v>0.3316811472244815</v>
      </c>
      <c r="DG34" s="26">
        <v>0.32583263572939664</v>
      </c>
      <c r="DH34" s="26">
        <v>0.32542634492291189</v>
      </c>
      <c r="DI34" s="26">
        <v>0.32384612835197762</v>
      </c>
      <c r="DJ34" s="26">
        <v>0.32312352256742455</v>
      </c>
      <c r="DK34" s="26">
        <v>0.3227747933416017</v>
      </c>
      <c r="DL34" s="26">
        <v>0.32133812269378298</v>
      </c>
      <c r="DM34" s="26">
        <f>AVERAGE(DN34:DY34)</f>
        <v>0.30646216372126678</v>
      </c>
      <c r="DN34" s="26">
        <v>0.31799902714180045</v>
      </c>
      <c r="DO34" s="26">
        <v>0.31514049687627743</v>
      </c>
      <c r="DP34" s="26">
        <v>0.31514581818055104</v>
      </c>
      <c r="DQ34" s="26">
        <v>0.31461851056216034</v>
      </c>
      <c r="DR34" s="26">
        <v>0.31354854977516572</v>
      </c>
      <c r="DS34" s="26">
        <v>0.30876219599108434</v>
      </c>
      <c r="DT34" s="26">
        <v>0.30032705176691432</v>
      </c>
      <c r="DU34" s="26">
        <v>0.29932382026240484</v>
      </c>
      <c r="DV34" s="26">
        <v>0.29850274230857526</v>
      </c>
      <c r="DW34" s="26">
        <v>0.29798799835547446</v>
      </c>
      <c r="DX34" s="26">
        <v>0.29804254844992256</v>
      </c>
      <c r="DY34" s="26">
        <v>0.29814720498487107</v>
      </c>
      <c r="DZ34" s="26">
        <f>AVERAGE(EA34:EL34)</f>
        <v>0.29197427090479178</v>
      </c>
      <c r="EA34" s="26">
        <v>0.29831811035063605</v>
      </c>
      <c r="EB34" s="26">
        <v>0.29826626418204871</v>
      </c>
      <c r="EC34" s="26">
        <v>0.29983533473484369</v>
      </c>
      <c r="ED34" s="26">
        <v>0.29400430926471866</v>
      </c>
      <c r="EE34" s="26">
        <v>0.28627099331750422</v>
      </c>
      <c r="EF34" s="26">
        <v>0.27820700545477789</v>
      </c>
      <c r="EG34" s="26">
        <v>0.28827793677668506</v>
      </c>
      <c r="EH34" s="26">
        <v>0.29370090166366913</v>
      </c>
      <c r="EI34" s="26">
        <v>0.28952852124406747</v>
      </c>
      <c r="EJ34" s="26">
        <v>0.28320156377283784</v>
      </c>
      <c r="EK34" s="26">
        <v>0.28979828778776073</v>
      </c>
      <c r="EL34" s="26">
        <v>0.30428202230795198</v>
      </c>
      <c r="EM34" s="26">
        <f>AVERAGE(EN34:EY34)</f>
        <v>0.31352099262979499</v>
      </c>
      <c r="EN34" s="26">
        <v>0.30726038533592953</v>
      </c>
      <c r="EO34" s="26">
        <v>0.30610969687286249</v>
      </c>
      <c r="EP34" s="26">
        <v>0.31015302573487002</v>
      </c>
      <c r="EQ34" s="26">
        <v>0.31323985290860606</v>
      </c>
      <c r="ER34" s="26">
        <v>0.31886892528945981</v>
      </c>
      <c r="ES34" s="26">
        <v>0.31776148439907725</v>
      </c>
      <c r="ET34" s="26">
        <v>0.31384012718342286</v>
      </c>
      <c r="EU34" s="26">
        <v>0.30969754728557169</v>
      </c>
      <c r="EV34" s="26">
        <v>0.31496850757731554</v>
      </c>
      <c r="EW34" s="26">
        <v>0.31544011276280881</v>
      </c>
      <c r="EX34" s="26">
        <v>0.31719433163447508</v>
      </c>
      <c r="EY34" s="26">
        <v>0.31771791457314047</v>
      </c>
      <c r="EZ34" s="26">
        <f>AVERAGE(FA34:FL34)</f>
        <v>0.30886306152883808</v>
      </c>
      <c r="FA34" s="26">
        <v>0.31527865704668734</v>
      </c>
      <c r="FB34" s="26">
        <v>0.31589656870937083</v>
      </c>
      <c r="FC34" s="26">
        <v>0.31430310827118507</v>
      </c>
      <c r="FD34" s="26">
        <v>0.31440170417705932</v>
      </c>
      <c r="FE34" s="26">
        <v>0.31267722603269826</v>
      </c>
      <c r="FF34" s="26">
        <v>0.30687199894101486</v>
      </c>
      <c r="FG34" s="26">
        <v>0.30213930995534954</v>
      </c>
      <c r="FH34" s="26">
        <v>0.30232348801766606</v>
      </c>
      <c r="FI34" s="26">
        <v>0.30417183033102901</v>
      </c>
      <c r="FJ34" s="26">
        <v>0.30534689398128684</v>
      </c>
      <c r="FK34" s="26">
        <v>0.30475423746775915</v>
      </c>
      <c r="FL34" s="26">
        <v>0.30819171541495088</v>
      </c>
      <c r="FM34" s="26">
        <f>AVERAGE(FN34:FY34)</f>
        <v>0.3187736045170893</v>
      </c>
      <c r="FN34" s="26">
        <v>0.310044899728253</v>
      </c>
      <c r="FO34" s="26">
        <v>0.3152479564133257</v>
      </c>
      <c r="FP34" s="26">
        <v>0.32130020104052798</v>
      </c>
      <c r="FQ34" s="26">
        <v>0.3236917762234065</v>
      </c>
      <c r="FR34" s="26">
        <v>0.33192826181111951</v>
      </c>
      <c r="FS34" s="26">
        <v>0.33540246509756771</v>
      </c>
      <c r="FT34" s="26">
        <v>0.33831725372116622</v>
      </c>
      <c r="FU34" s="26">
        <v>0.32414852494938157</v>
      </c>
      <c r="FV34" s="26">
        <v>0.31222375753283543</v>
      </c>
      <c r="FW34" s="26">
        <v>0.30673942910357865</v>
      </c>
      <c r="FX34" s="26">
        <v>0.30437879983731858</v>
      </c>
      <c r="FY34" s="26">
        <v>0.3018599287465909</v>
      </c>
      <c r="FZ34" s="26">
        <f>AVERAGE(GA34:GL34)</f>
        <v>0.30413331809994243</v>
      </c>
      <c r="GA34" s="26">
        <v>0.30400885262314797</v>
      </c>
      <c r="GB34" s="26">
        <v>0.30905457780832574</v>
      </c>
      <c r="GC34" s="26">
        <v>0.30670081416908501</v>
      </c>
      <c r="GD34" s="26">
        <v>0.31129485133299967</v>
      </c>
      <c r="GE34" s="26">
        <v>0.31597180348155124</v>
      </c>
      <c r="GF34" s="26">
        <v>0.31085800848410722</v>
      </c>
      <c r="GG34" s="26">
        <v>0.31032810925809712</v>
      </c>
      <c r="GH34" s="26">
        <v>0.3031257702533573</v>
      </c>
      <c r="GI34" s="26">
        <v>0.30654577342564526</v>
      </c>
      <c r="GJ34" s="26">
        <v>0.29345455290351935</v>
      </c>
      <c r="GK34" s="26">
        <v>0.28885077623945749</v>
      </c>
      <c r="GL34" s="26">
        <v>0.28940592722001557</v>
      </c>
    </row>
    <row r="35" spans="1:194" s="131" customFormat="1" ht="12.75">
      <c r="A35" s="606"/>
      <c r="B35" s="991"/>
      <c r="C35" s="975" t="s">
        <v>3457</v>
      </c>
      <c r="D35" s="26">
        <f>L35</f>
        <v>1.1462000000000001</v>
      </c>
      <c r="E35" s="587" t="s">
        <v>15</v>
      </c>
      <c r="F35" s="587" t="s">
        <v>15</v>
      </c>
      <c r="G35" s="587" t="s">
        <v>15</v>
      </c>
      <c r="H35" s="587" t="s">
        <v>15</v>
      </c>
      <c r="I35" s="587" t="s">
        <v>15</v>
      </c>
      <c r="J35" s="587" t="s">
        <v>15</v>
      </c>
      <c r="K35" s="587" t="s">
        <v>15</v>
      </c>
      <c r="L35" s="26">
        <v>1.1462000000000001</v>
      </c>
      <c r="M35" s="26">
        <f>Y35</f>
        <v>0.19700000000000001</v>
      </c>
      <c r="N35" s="26">
        <v>0.97860000000000003</v>
      </c>
      <c r="O35" s="26">
        <v>0.83330000000000004</v>
      </c>
      <c r="P35" s="26">
        <v>0.4405</v>
      </c>
      <c r="Q35" s="26">
        <v>0.40310000000000001</v>
      </c>
      <c r="R35" s="26">
        <v>0.2651</v>
      </c>
      <c r="S35" s="26">
        <v>0.24759999999999999</v>
      </c>
      <c r="T35" s="26">
        <v>0.22500000000000001</v>
      </c>
      <c r="U35" s="26">
        <v>0.2273</v>
      </c>
      <c r="V35" s="26">
        <v>0.22109999999999999</v>
      </c>
      <c r="W35" s="26">
        <v>0.21390000000000001</v>
      </c>
      <c r="X35" s="26">
        <v>0.2044</v>
      </c>
      <c r="Y35" s="26">
        <v>0.19700000000000001</v>
      </c>
      <c r="Z35" s="26">
        <f>AL35</f>
        <v>0.17510000000000001</v>
      </c>
      <c r="AA35" s="26">
        <v>0.191</v>
      </c>
      <c r="AB35" s="26">
        <v>0.1812</v>
      </c>
      <c r="AC35" s="26">
        <v>0.1784</v>
      </c>
      <c r="AD35" s="26">
        <v>0.17369999999999999</v>
      </c>
      <c r="AE35" s="26">
        <v>0.17299999999999999</v>
      </c>
      <c r="AF35" s="26">
        <v>0.1671</v>
      </c>
      <c r="AG35" s="26">
        <v>0.1726</v>
      </c>
      <c r="AH35" s="26">
        <v>0.1802</v>
      </c>
      <c r="AI35" s="26">
        <v>0.18129999999999999</v>
      </c>
      <c r="AJ35" s="26">
        <v>0.17560000000000001</v>
      </c>
      <c r="AK35" s="26">
        <v>0.1721</v>
      </c>
      <c r="AL35" s="26">
        <v>0.17510000000000001</v>
      </c>
      <c r="AM35" s="26">
        <f>AY35</f>
        <v>0.2283</v>
      </c>
      <c r="AN35" s="26">
        <v>0.1757</v>
      </c>
      <c r="AO35" s="26">
        <v>0.17460000000000001</v>
      </c>
      <c r="AP35" s="26">
        <v>0.17430000000000001</v>
      </c>
      <c r="AQ35" s="26">
        <v>0.17749999999999999</v>
      </c>
      <c r="AR35" s="26">
        <v>0.18709999999999999</v>
      </c>
      <c r="AS35" s="26">
        <v>0.18260000000000001</v>
      </c>
      <c r="AT35" s="26">
        <v>0.1817</v>
      </c>
      <c r="AU35" s="26">
        <v>0.1804</v>
      </c>
      <c r="AV35" s="26">
        <v>0.1933</v>
      </c>
      <c r="AW35" s="26">
        <v>0.22159999999999999</v>
      </c>
      <c r="AX35" s="26">
        <v>0.2392</v>
      </c>
      <c r="AY35" s="26">
        <v>0.2283</v>
      </c>
      <c r="AZ35" s="26">
        <f>BL35</f>
        <v>0.23</v>
      </c>
      <c r="BA35" s="26">
        <v>0.22750000000000001</v>
      </c>
      <c r="BB35" s="26">
        <v>0.22800000000000001</v>
      </c>
      <c r="BC35" s="26">
        <v>0.2344</v>
      </c>
      <c r="BD35" s="26">
        <v>0.23419999999999999</v>
      </c>
      <c r="BE35" s="26">
        <v>0.2354</v>
      </c>
      <c r="BF35" s="26">
        <v>0.22989999999999999</v>
      </c>
      <c r="BG35" s="26">
        <v>0.2288</v>
      </c>
      <c r="BH35" s="26">
        <v>0.22789999999999999</v>
      </c>
      <c r="BI35" s="26">
        <v>0.2303</v>
      </c>
      <c r="BJ35" s="26">
        <v>0.22559999999999999</v>
      </c>
      <c r="BK35" s="26">
        <v>0.23089999999999999</v>
      </c>
      <c r="BL35" s="26">
        <v>0.23</v>
      </c>
      <c r="BM35" s="26">
        <f>BY35</f>
        <v>0.3518</v>
      </c>
      <c r="BN35" s="26">
        <v>0.23549999999999999</v>
      </c>
      <c r="BO35" s="26">
        <v>0.23089999999999999</v>
      </c>
      <c r="BP35" s="26">
        <v>0.2359</v>
      </c>
      <c r="BQ35" s="26">
        <v>0.24639738562091501</v>
      </c>
      <c r="BR35" s="26">
        <v>0.26394647519582248</v>
      </c>
      <c r="BS35" s="26">
        <v>0.24929999999999999</v>
      </c>
      <c r="BT35" s="26">
        <v>0.252</v>
      </c>
      <c r="BU35" s="26">
        <v>0.25729999999999997</v>
      </c>
      <c r="BV35" s="26">
        <v>0.27750000000000002</v>
      </c>
      <c r="BW35" s="26">
        <v>0.29930018416206261</v>
      </c>
      <c r="BX35" s="26">
        <v>0.35242372881355932</v>
      </c>
      <c r="BY35" s="26">
        <v>0.3518</v>
      </c>
      <c r="BZ35" s="26">
        <f>CL35</f>
        <v>0.32860253164556963</v>
      </c>
      <c r="CA35" s="26">
        <v>0.3603639575971731</v>
      </c>
      <c r="CB35" s="26">
        <v>0.35785480093676814</v>
      </c>
      <c r="CC35" s="26">
        <v>0.38695183486238527</v>
      </c>
      <c r="CD35" s="26">
        <v>0.32849122807017545</v>
      </c>
      <c r="CE35" s="26">
        <v>0.34060632411067193</v>
      </c>
      <c r="CF35" s="26">
        <v>0.32169541984732825</v>
      </c>
      <c r="CG35" s="26">
        <v>0.30387897125567326</v>
      </c>
      <c r="CH35" s="26">
        <v>0.32223216995447646</v>
      </c>
      <c r="CI35" s="26">
        <v>0.3138248175182482</v>
      </c>
      <c r="CJ35" s="26">
        <v>0.30526917613636362</v>
      </c>
      <c r="CK35" s="26">
        <v>0.32779956584659919</v>
      </c>
      <c r="CL35" s="26">
        <v>0.32860253164556963</v>
      </c>
      <c r="CM35" s="26">
        <f>CY35</f>
        <v>0.33428442906574396</v>
      </c>
      <c r="CN35" s="26">
        <v>0.33529749103942652</v>
      </c>
      <c r="CO35" s="26">
        <v>0.33702569593147752</v>
      </c>
      <c r="CP35" s="26">
        <v>0.3375807705903146</v>
      </c>
      <c r="CQ35" s="26">
        <v>0.33762715441435098</v>
      </c>
      <c r="CR35" s="26">
        <v>0.33883567415730337</v>
      </c>
      <c r="CS35" s="26">
        <v>0.32965192982456143</v>
      </c>
      <c r="CT35" s="26">
        <v>0.32985213735108621</v>
      </c>
      <c r="CU35" s="26">
        <v>0.33368243953732912</v>
      </c>
      <c r="CV35" s="26">
        <v>0.3362598949211909</v>
      </c>
      <c r="CW35" s="26">
        <v>0.33878163336838413</v>
      </c>
      <c r="CX35" s="26">
        <v>0.34157182512144346</v>
      </c>
      <c r="CY35" s="26">
        <v>0.33428442906574396</v>
      </c>
      <c r="CZ35" s="26">
        <f>DL35</f>
        <v>0.31770039946737688</v>
      </c>
      <c r="DA35" s="26">
        <v>0.33762164024810476</v>
      </c>
      <c r="DB35" s="26">
        <v>0.33785203028217481</v>
      </c>
      <c r="DC35" s="26">
        <v>0.34027432107253353</v>
      </c>
      <c r="DD35" s="26">
        <v>0.34037718996908273</v>
      </c>
      <c r="DE35" s="26">
        <v>0.33607597535934297</v>
      </c>
      <c r="DF35" s="26">
        <v>0.32793720136518772</v>
      </c>
      <c r="DG35" s="26">
        <v>0.3252726653033402</v>
      </c>
      <c r="DH35" s="26">
        <v>0.32572205232755691</v>
      </c>
      <c r="DI35" s="26">
        <v>0.3229519295870007</v>
      </c>
      <c r="DJ35" s="26">
        <v>0.32413513513513514</v>
      </c>
      <c r="DK35" s="26">
        <v>0.32243823628407942</v>
      </c>
      <c r="DL35" s="26">
        <v>0.31770039946737688</v>
      </c>
      <c r="DM35" s="26">
        <f>DY35</f>
        <v>0.29662097812097815</v>
      </c>
      <c r="DN35" s="26">
        <v>0.31851883674818238</v>
      </c>
      <c r="DO35" s="26">
        <v>0.31512442396313367</v>
      </c>
      <c r="DP35" s="26">
        <v>0.31509132720105126</v>
      </c>
      <c r="DQ35" s="26">
        <v>0.31476358873608384</v>
      </c>
      <c r="DR35" s="26">
        <v>0.31314061478090255</v>
      </c>
      <c r="DS35" s="26">
        <v>0.30143631613324628</v>
      </c>
      <c r="DT35" s="26">
        <v>0.30112687052700066</v>
      </c>
      <c r="DU35" s="26">
        <v>0.29916315277327277</v>
      </c>
      <c r="DV35" s="26">
        <v>0.29783360310780188</v>
      </c>
      <c r="DW35" s="26">
        <v>0.29861393841166939</v>
      </c>
      <c r="DX35" s="26">
        <v>0.29930502431118317</v>
      </c>
      <c r="DY35" s="26">
        <v>0.29662097812097815</v>
      </c>
      <c r="DZ35" s="26">
        <f>EL35</f>
        <v>0.30702563746265543</v>
      </c>
      <c r="EA35" s="26">
        <v>0.30050193050193047</v>
      </c>
      <c r="EB35" s="26">
        <v>0.29984265279583872</v>
      </c>
      <c r="EC35" s="26">
        <v>0.30091155115511548</v>
      </c>
      <c r="ED35" s="26">
        <v>0.29164019769357497</v>
      </c>
      <c r="EE35" s="26">
        <v>0.27876193633952256</v>
      </c>
      <c r="EF35" s="26">
        <v>0.27825337837837838</v>
      </c>
      <c r="EG35" s="26">
        <v>0.29955913464819489</v>
      </c>
      <c r="EH35" s="26">
        <v>0.28860785244456499</v>
      </c>
      <c r="EI35" s="26">
        <v>0.28605194106169685</v>
      </c>
      <c r="EJ35" s="26">
        <v>0.2793987042785801</v>
      </c>
      <c r="EK35" s="26">
        <v>0.29944213326058788</v>
      </c>
      <c r="EL35" s="26">
        <v>0.30702563746265543</v>
      </c>
      <c r="EM35" s="26">
        <f>EY35</f>
        <v>0.32018923076923078</v>
      </c>
      <c r="EN35" s="26">
        <v>0.29970948999354424</v>
      </c>
      <c r="EO35" s="26">
        <v>0.30738627380524608</v>
      </c>
      <c r="EP35" s="26">
        <v>0.31231486164294486</v>
      </c>
      <c r="EQ35" s="26">
        <v>0.31318938078703701</v>
      </c>
      <c r="ER35" s="26">
        <v>0.32051648672308136</v>
      </c>
      <c r="ES35" s="26">
        <v>0.31259503405844868</v>
      </c>
      <c r="ET35" s="26">
        <v>0.31181304571135082</v>
      </c>
      <c r="EU35" s="26">
        <v>0.30892833613937482</v>
      </c>
      <c r="EV35" s="26">
        <v>0.31513904338153503</v>
      </c>
      <c r="EW35" s="26">
        <v>0.31630757575757579</v>
      </c>
      <c r="EX35" s="26">
        <v>0.31768923076923078</v>
      </c>
      <c r="EY35" s="26">
        <v>0.32018923076923078</v>
      </c>
      <c r="EZ35" s="26">
        <f>FL35</f>
        <v>0.30874710323689913</v>
      </c>
      <c r="FA35" s="26">
        <v>0.31338498120733299</v>
      </c>
      <c r="FB35" s="26">
        <v>0.31569650403380711</v>
      </c>
      <c r="FC35" s="26">
        <v>0.31575208381127168</v>
      </c>
      <c r="FD35" s="26">
        <v>0.31280981688321552</v>
      </c>
      <c r="FE35" s="26">
        <v>0.30965222650638846</v>
      </c>
      <c r="FF35" s="26">
        <v>0.30229815498154977</v>
      </c>
      <c r="FG35" s="26">
        <v>0.3014590694935218</v>
      </c>
      <c r="FH35" s="26">
        <v>0.30255798493130448</v>
      </c>
      <c r="FI35" s="26">
        <v>0.3050373357228196</v>
      </c>
      <c r="FJ35" s="26">
        <v>0.30486791044776118</v>
      </c>
      <c r="FK35" s="26">
        <v>0.30724377144562137</v>
      </c>
      <c r="FL35" s="26">
        <v>0.30874710323689913</v>
      </c>
      <c r="FM35" s="26">
        <f>FY35</f>
        <v>0.30018740157480317</v>
      </c>
      <c r="FN35" s="26">
        <v>0.31283670224846694</v>
      </c>
      <c r="FO35" s="26">
        <v>0.31777147674151274</v>
      </c>
      <c r="FP35" s="26">
        <v>0.32446553211512819</v>
      </c>
      <c r="FQ35" s="26">
        <v>0.32872850024111877</v>
      </c>
      <c r="FR35" s="26">
        <v>0.33123049268731103</v>
      </c>
      <c r="FS35" s="26">
        <v>0.33588304093567251</v>
      </c>
      <c r="FT35" s="26">
        <v>0.33671227092306394</v>
      </c>
      <c r="FU35" s="26">
        <v>0.31556399392437445</v>
      </c>
      <c r="FV35" s="26">
        <v>0.30842084577896556</v>
      </c>
      <c r="FW35" s="26">
        <v>0.30569886585842782</v>
      </c>
      <c r="FX35" s="26">
        <v>0.30327028294513059</v>
      </c>
      <c r="FY35" s="26">
        <v>0.30018740157480317</v>
      </c>
      <c r="FZ35" s="26">
        <f>GL35</f>
        <v>0.2944736623807549</v>
      </c>
      <c r="GA35" s="26">
        <v>0.30592331458448863</v>
      </c>
      <c r="GB35" s="26">
        <v>0.30830950851268873</v>
      </c>
      <c r="GC35" s="26">
        <v>0.30726340439276484</v>
      </c>
      <c r="GD35" s="26">
        <v>0.31703049491751373</v>
      </c>
      <c r="GE35" s="26">
        <v>0.315</v>
      </c>
      <c r="GF35" s="26">
        <v>0.31027798217643693</v>
      </c>
      <c r="GG35" s="26">
        <v>0.30691783046443649</v>
      </c>
      <c r="GH35" s="26">
        <v>0.3011118190506531</v>
      </c>
      <c r="GI35" s="26">
        <v>0.3050545634920635</v>
      </c>
      <c r="GJ35" s="26">
        <v>0.28976898236316967</v>
      </c>
      <c r="GK35" s="26">
        <v>0.28816897898147381</v>
      </c>
      <c r="GL35" s="26">
        <v>0.2944736623807549</v>
      </c>
    </row>
    <row r="36" spans="1:194" s="131" customFormat="1" ht="12.75">
      <c r="A36" s="606">
        <v>1</v>
      </c>
      <c r="B36" s="991" t="s">
        <v>2609</v>
      </c>
      <c r="C36" s="975" t="s">
        <v>3464</v>
      </c>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row>
    <row r="37" spans="1:194" s="131" customFormat="1" ht="12.75">
      <c r="A37" s="606"/>
      <c r="B37" s="991"/>
      <c r="C37" s="975" t="s">
        <v>3456</v>
      </c>
      <c r="D37" s="587" t="s">
        <v>15</v>
      </c>
      <c r="E37" s="587" t="s">
        <v>15</v>
      </c>
      <c r="F37" s="587" t="s">
        <v>15</v>
      </c>
      <c r="G37" s="587" t="s">
        <v>15</v>
      </c>
      <c r="H37" s="587" t="s">
        <v>15</v>
      </c>
      <c r="I37" s="587" t="s">
        <v>15</v>
      </c>
      <c r="J37" s="587" t="s">
        <v>15</v>
      </c>
      <c r="K37" s="587" t="s">
        <v>15</v>
      </c>
      <c r="L37" s="587" t="s">
        <v>15</v>
      </c>
      <c r="M37" s="587" t="s">
        <v>15</v>
      </c>
      <c r="N37" s="587" t="s">
        <v>15</v>
      </c>
      <c r="O37" s="587" t="s">
        <v>15</v>
      </c>
      <c r="P37" s="587" t="s">
        <v>15</v>
      </c>
      <c r="Q37" s="587" t="s">
        <v>15</v>
      </c>
      <c r="R37" s="587" t="s">
        <v>15</v>
      </c>
      <c r="S37" s="587" t="s">
        <v>15</v>
      </c>
      <c r="T37" s="587" t="s">
        <v>15</v>
      </c>
      <c r="U37" s="587" t="s">
        <v>15</v>
      </c>
      <c r="V37" s="587" t="s">
        <v>15</v>
      </c>
      <c r="W37" s="587" t="s">
        <v>15</v>
      </c>
      <c r="X37" s="587" t="s">
        <v>15</v>
      </c>
      <c r="Y37" s="587" t="s">
        <v>15</v>
      </c>
      <c r="Z37" s="587" t="s">
        <v>15</v>
      </c>
      <c r="AA37" s="587" t="s">
        <v>15</v>
      </c>
      <c r="AB37" s="587" t="s">
        <v>15</v>
      </c>
      <c r="AC37" s="587" t="s">
        <v>15</v>
      </c>
      <c r="AD37" s="587" t="s">
        <v>15</v>
      </c>
      <c r="AE37" s="587" t="s">
        <v>15</v>
      </c>
      <c r="AF37" s="587" t="s">
        <v>15</v>
      </c>
      <c r="AG37" s="587" t="s">
        <v>15</v>
      </c>
      <c r="AH37" s="587" t="s">
        <v>15</v>
      </c>
      <c r="AI37" s="587" t="s">
        <v>15</v>
      </c>
      <c r="AJ37" s="587" t="s">
        <v>15</v>
      </c>
      <c r="AK37" s="587" t="s">
        <v>15</v>
      </c>
      <c r="AL37" s="587" t="s">
        <v>15</v>
      </c>
      <c r="AM37" s="587" t="s">
        <v>15</v>
      </c>
      <c r="AN37" s="587" t="s">
        <v>15</v>
      </c>
      <c r="AO37" s="587" t="s">
        <v>15</v>
      </c>
      <c r="AP37" s="587" t="s">
        <v>15</v>
      </c>
      <c r="AQ37" s="587" t="s">
        <v>15</v>
      </c>
      <c r="AR37" s="587" t="s">
        <v>15</v>
      </c>
      <c r="AS37" s="587" t="s">
        <v>15</v>
      </c>
      <c r="AT37" s="26">
        <v>0.31983870967741934</v>
      </c>
      <c r="AU37" s="26">
        <v>0.31660645161290324</v>
      </c>
      <c r="AV37" s="26">
        <v>0.32088666666666665</v>
      </c>
      <c r="AW37" s="26">
        <v>0.3395419354838709</v>
      </c>
      <c r="AX37" s="26">
        <v>0.32267000000000007</v>
      </c>
      <c r="AY37" s="26">
        <v>0.32159677419354837</v>
      </c>
      <c r="AZ37" s="26">
        <f>AVERAGE(BA37:BL37)</f>
        <v>0.26729386392729138</v>
      </c>
      <c r="BA37" s="26">
        <v>0.30715806451612904</v>
      </c>
      <c r="BB37" s="26">
        <v>0.29800357142857142</v>
      </c>
      <c r="BC37" s="26">
        <v>0.30477096774193546</v>
      </c>
      <c r="BD37" s="26">
        <v>0.30299666666666669</v>
      </c>
      <c r="BE37" s="26">
        <v>0.29772580645161295</v>
      </c>
      <c r="BF37" s="26">
        <v>0.28194333333333332</v>
      </c>
      <c r="BG37" s="26">
        <v>0.26916129032258063</v>
      </c>
      <c r="BH37" s="26">
        <v>0.24547741935483869</v>
      </c>
      <c r="BI37" s="26">
        <v>0.23432666666666666</v>
      </c>
      <c r="BJ37" s="26">
        <v>0.22570967741935485</v>
      </c>
      <c r="BK37" s="26">
        <v>0.22053999999999999</v>
      </c>
      <c r="BL37" s="26">
        <v>0.21971290322580647</v>
      </c>
      <c r="BM37" s="26">
        <f>AVERAGE(BN37:BY37)</f>
        <v>0.22014317052034535</v>
      </c>
      <c r="BN37" s="26">
        <v>0.21873870967741935</v>
      </c>
      <c r="BO37" s="26">
        <v>0.2173892857142857</v>
      </c>
      <c r="BP37" s="26">
        <v>0.21508709677419355</v>
      </c>
      <c r="BQ37" s="26">
        <v>0.2151989836670925</v>
      </c>
      <c r="BR37" s="26">
        <v>0.22276788034583719</v>
      </c>
      <c r="BS37" s="26">
        <v>0.21854123304158038</v>
      </c>
      <c r="BT37" s="26">
        <v>0.20275806451612902</v>
      </c>
      <c r="BU37" s="26">
        <v>0.19353225806451613</v>
      </c>
      <c r="BV37" s="26">
        <v>0.20387874999999997</v>
      </c>
      <c r="BW37" s="26">
        <v>0.21445343147363002</v>
      </c>
      <c r="BX37" s="26">
        <v>0.25182460925188765</v>
      </c>
      <c r="BY37" s="26">
        <v>0.26754774371757273</v>
      </c>
      <c r="BZ37" s="26">
        <f>AVERAGE(CA37:CL37)</f>
        <v>0.31243758735475013</v>
      </c>
      <c r="CA37" s="26">
        <v>0.26980972239087325</v>
      </c>
      <c r="CB37" s="26">
        <v>0.27346733473540491</v>
      </c>
      <c r="CC37" s="26">
        <v>0.27987039694711419</v>
      </c>
      <c r="CD37" s="26">
        <v>0.31574314598575087</v>
      </c>
      <c r="CE37" s="26">
        <v>0.34112793379066769</v>
      </c>
      <c r="CF37" s="26">
        <v>0.35522740436312922</v>
      </c>
      <c r="CG37" s="26">
        <v>0.31823413381899296</v>
      </c>
      <c r="CH37" s="26">
        <v>0.31442902827723845</v>
      </c>
      <c r="CI37" s="26">
        <v>0.31868892116149539</v>
      </c>
      <c r="CJ37" s="26">
        <v>0.31465916342092742</v>
      </c>
      <c r="CK37" s="26">
        <v>0.31888000366478603</v>
      </c>
      <c r="CL37" s="26">
        <v>0.32911385970062174</v>
      </c>
      <c r="CM37" s="26">
        <f>AVERAGE(CN37:CY37)</f>
        <v>0.22556635968033301</v>
      </c>
      <c r="CN37" s="26">
        <v>0.32797863655124349</v>
      </c>
      <c r="CO37" s="26">
        <v>0.32807132715687309</v>
      </c>
      <c r="CP37" s="26">
        <v>0.32705004952892364</v>
      </c>
      <c r="CQ37" s="26">
        <v>0.32340830171360402</v>
      </c>
      <c r="CR37" s="26">
        <v>0.22432386640185573</v>
      </c>
      <c r="CS37" s="26">
        <v>0.19501309749543527</v>
      </c>
      <c r="CT37" s="26">
        <v>0.17779427068931616</v>
      </c>
      <c r="CU37" s="26">
        <v>0.16772533522896207</v>
      </c>
      <c r="CV37" s="26">
        <v>0.16525309678062969</v>
      </c>
      <c r="CW37" s="26">
        <v>0.15902808814539682</v>
      </c>
      <c r="CX37" s="26">
        <v>0.15771704014164797</v>
      </c>
      <c r="CY37" s="26">
        <v>0.15343320633010848</v>
      </c>
      <c r="CZ37" s="26">
        <f>AVERAGE(DA37:DL37)</f>
        <v>0.12266434238856121</v>
      </c>
      <c r="DA37" s="26">
        <v>0.14957658697373771</v>
      </c>
      <c r="DB37" s="26">
        <v>0.14844088833617561</v>
      </c>
      <c r="DC37" s="26">
        <v>0.14631014604151851</v>
      </c>
      <c r="DD37" s="26">
        <v>0.14429517316412857</v>
      </c>
      <c r="DE37" s="26">
        <v>0.14061606550114522</v>
      </c>
      <c r="DF37" s="26">
        <v>0.13404023796474585</v>
      </c>
      <c r="DG37" s="26">
        <v>0.12379109168791655</v>
      </c>
      <c r="DH37" s="26">
        <v>0.11726445171187223</v>
      </c>
      <c r="DI37" s="26">
        <v>0.11329808790124869</v>
      </c>
      <c r="DJ37" s="26">
        <v>0.11130475801923172</v>
      </c>
      <c r="DK37" s="26">
        <v>7.2956904666674607E-2</v>
      </c>
      <c r="DL37" s="26">
        <v>7.0077716694339112E-2</v>
      </c>
      <c r="DM37" s="26">
        <f>AVERAGE(DN37:DY37)</f>
        <v>6.1943434642540561E-2</v>
      </c>
      <c r="DN37" s="26">
        <v>6.9674790689570554E-2</v>
      </c>
      <c r="DO37" s="26">
        <v>6.8900267522936154E-2</v>
      </c>
      <c r="DP37" s="26">
        <v>6.9047596468896175E-2</v>
      </c>
      <c r="DQ37" s="26">
        <v>6.8532159608065371E-2</v>
      </c>
      <c r="DR37" s="26">
        <v>6.6925154206573592E-2</v>
      </c>
      <c r="DS37" s="26">
        <v>6.4091301360418101E-2</v>
      </c>
      <c r="DT37" s="26">
        <v>6.1037128110157893E-2</v>
      </c>
      <c r="DU37" s="26">
        <v>6.0200843848464344E-2</v>
      </c>
      <c r="DV37" s="26">
        <v>5.8413084441988929E-2</v>
      </c>
      <c r="DW37" s="26">
        <v>5.4929025346714698E-2</v>
      </c>
      <c r="DX37" s="26">
        <v>5.1774241234873869E-2</v>
      </c>
      <c r="DY37" s="26">
        <v>4.9795622871827171E-2</v>
      </c>
      <c r="DZ37" s="26">
        <f>AVERAGE(EA37:EL37)</f>
        <v>4.5028335882504406E-2</v>
      </c>
      <c r="EA37" s="26">
        <v>4.817743516436658E-2</v>
      </c>
      <c r="EB37" s="26">
        <v>4.7970022093041798E-2</v>
      </c>
      <c r="EC37" s="26">
        <v>4.7056618856401389E-2</v>
      </c>
      <c r="ED37" s="26">
        <v>4.611964504166529E-2</v>
      </c>
      <c r="EE37" s="26">
        <v>4.4752498367165834E-2</v>
      </c>
      <c r="EF37" s="26">
        <v>4.2735127489726139E-2</v>
      </c>
      <c r="EG37" s="26">
        <v>4.3501654130506336E-2</v>
      </c>
      <c r="EH37" s="26">
        <v>4.4246984875835796E-2</v>
      </c>
      <c r="EI37" s="26">
        <v>4.3985657530058252E-2</v>
      </c>
      <c r="EJ37" s="26">
        <v>4.2952720934630616E-2</v>
      </c>
      <c r="EK37" s="26">
        <v>4.3676568622124295E-2</v>
      </c>
      <c r="EL37" s="26">
        <v>4.5165097484530584E-2</v>
      </c>
      <c r="EM37" s="26">
        <f>AVERAGE(EN37:EY37)</f>
        <v>4.1934451154110285E-2</v>
      </c>
      <c r="EN37" s="26">
        <v>4.4425550702393915E-2</v>
      </c>
      <c r="EO37" s="26">
        <v>4.3153706185827784E-2</v>
      </c>
      <c r="EP37" s="26">
        <v>4.3346686443138244E-2</v>
      </c>
      <c r="EQ37" s="26">
        <v>4.3194673564624232E-2</v>
      </c>
      <c r="ER37" s="26">
        <v>4.3377754683067878E-2</v>
      </c>
      <c r="ES37" s="26">
        <v>4.2691921943638016E-2</v>
      </c>
      <c r="ET37" s="26">
        <v>4.1626637778195349E-2</v>
      </c>
      <c r="EU37" s="26">
        <v>4.1000735748653074E-2</v>
      </c>
      <c r="EV37" s="26">
        <v>4.1220460274653231E-2</v>
      </c>
      <c r="EW37" s="26">
        <v>4.0382788905314715E-2</v>
      </c>
      <c r="EX37" s="26">
        <v>3.960747103187396E-2</v>
      </c>
      <c r="EY37" s="26">
        <v>3.9185026587943005E-2</v>
      </c>
      <c r="EZ37" s="26">
        <f>AVERAGE(FA37:FL37)</f>
        <v>3.6934054355439137E-2</v>
      </c>
      <c r="FA37" s="26">
        <v>3.8679437021147976E-2</v>
      </c>
      <c r="FB37" s="26">
        <v>3.8523274649563545E-2</v>
      </c>
      <c r="FC37" s="26">
        <v>3.8118429447042662E-2</v>
      </c>
      <c r="FD37" s="26">
        <v>3.8142136273940537E-2</v>
      </c>
      <c r="FE37" s="26">
        <v>3.7522308326982903E-2</v>
      </c>
      <c r="FF37" s="26">
        <v>3.7059011620973685E-2</v>
      </c>
      <c r="FG37" s="26">
        <v>3.6632796683780278E-2</v>
      </c>
      <c r="FH37" s="26">
        <v>3.6342231959935863E-2</v>
      </c>
      <c r="FI37" s="26">
        <v>3.6029116843530822E-2</v>
      </c>
      <c r="FJ37" s="26">
        <v>3.568789357866467E-2</v>
      </c>
      <c r="FK37" s="26">
        <v>3.5268352343860172E-2</v>
      </c>
      <c r="FL37" s="26">
        <v>3.5203663515846452E-2</v>
      </c>
      <c r="FM37" s="26">
        <f>AVERAGE(FN37:FY37)</f>
        <v>3.2984939954184549E-2</v>
      </c>
      <c r="FN37" s="26">
        <v>3.4960840140691764E-2</v>
      </c>
      <c r="FO37" s="26">
        <v>3.4720363821297576E-2</v>
      </c>
      <c r="FP37" s="26">
        <v>3.4391518140421205E-2</v>
      </c>
      <c r="FQ37" s="26">
        <v>3.3811554843483672E-2</v>
      </c>
      <c r="FR37" s="26">
        <v>3.3377517213336767E-2</v>
      </c>
      <c r="FS37" s="26">
        <v>3.3028584494273532E-2</v>
      </c>
      <c r="FT37" s="26">
        <v>3.2619735438056359E-2</v>
      </c>
      <c r="FU37" s="26">
        <v>3.2300150488701079E-2</v>
      </c>
      <c r="FV37" s="26">
        <v>3.2029373094309928E-2</v>
      </c>
      <c r="FW37" s="26">
        <v>3.1801366504853178E-2</v>
      </c>
      <c r="FX37" s="26">
        <v>3.1572004538553654E-2</v>
      </c>
      <c r="FY37" s="26">
        <v>3.1206270732235881E-2</v>
      </c>
      <c r="FZ37" s="26">
        <f>AVERAGE(GA37:GL37)</f>
        <v>2.955630574424371E-2</v>
      </c>
      <c r="GA37" s="26">
        <v>3.0883367797174922E-2</v>
      </c>
      <c r="GB37" s="26">
        <v>3.1099011546180836E-2</v>
      </c>
      <c r="GC37" s="26">
        <v>3.0621978384589361E-2</v>
      </c>
      <c r="GD37" s="26">
        <v>3.0389659063252528E-2</v>
      </c>
      <c r="GE37" s="26">
        <v>3.0212364294048968E-2</v>
      </c>
      <c r="GF37" s="26">
        <v>3.0084880720458843E-2</v>
      </c>
      <c r="GG37" s="26">
        <v>2.9948176297925948E-2</v>
      </c>
      <c r="GH37" s="26">
        <v>2.9787543538321561E-2</v>
      </c>
      <c r="GI37" s="26">
        <v>2.9549535481718122E-2</v>
      </c>
      <c r="GJ37" s="26">
        <v>2.7762175702318898E-2</v>
      </c>
      <c r="GK37" s="26">
        <v>2.719066266986242E-2</v>
      </c>
      <c r="GL37" s="26">
        <v>2.7146313435072077E-2</v>
      </c>
    </row>
    <row r="38" spans="1:194" s="131" customFormat="1" ht="12.75">
      <c r="A38" s="606"/>
      <c r="B38" s="991"/>
      <c r="C38" s="975" t="s">
        <v>3457</v>
      </c>
      <c r="D38" s="26">
        <f>L38</f>
        <v>1.9318</v>
      </c>
      <c r="E38" s="587" t="s">
        <v>15</v>
      </c>
      <c r="F38" s="587" t="s">
        <v>15</v>
      </c>
      <c r="G38" s="587" t="s">
        <v>15</v>
      </c>
      <c r="H38" s="587" t="s">
        <v>15</v>
      </c>
      <c r="I38" s="587" t="s">
        <v>15</v>
      </c>
      <c r="J38" s="587" t="s">
        <v>15</v>
      </c>
      <c r="K38" s="26">
        <v>1.9992000000000001</v>
      </c>
      <c r="L38" s="26">
        <v>1.9318</v>
      </c>
      <c r="M38" s="587" t="str">
        <f>Y38</f>
        <v>-</v>
      </c>
      <c r="N38" s="26">
        <v>1.7778</v>
      </c>
      <c r="O38" s="26">
        <v>2.0442</v>
      </c>
      <c r="P38" s="26">
        <v>2.0023</v>
      </c>
      <c r="Q38" s="26">
        <v>2.0274999999999999</v>
      </c>
      <c r="R38" s="26">
        <v>1.8936999999999999</v>
      </c>
      <c r="S38" s="26">
        <v>1.7078</v>
      </c>
      <c r="T38" s="26">
        <v>0.92730000000000001</v>
      </c>
      <c r="U38" s="587" t="s">
        <v>15</v>
      </c>
      <c r="V38" s="26">
        <v>0.62350000000000005</v>
      </c>
      <c r="W38" s="587" t="s">
        <v>15</v>
      </c>
      <c r="X38" s="587" t="s">
        <v>15</v>
      </c>
      <c r="Y38" s="587" t="s">
        <v>15</v>
      </c>
      <c r="Z38" s="26">
        <f>AL38</f>
        <v>0.31280000000000002</v>
      </c>
      <c r="AA38" s="587" t="s">
        <v>15</v>
      </c>
      <c r="AB38" s="587" t="s">
        <v>15</v>
      </c>
      <c r="AC38" s="26">
        <v>0.41760000000000003</v>
      </c>
      <c r="AD38" s="26">
        <v>0.41439999999999999</v>
      </c>
      <c r="AE38" s="26">
        <v>0.40150000000000002</v>
      </c>
      <c r="AF38" s="26">
        <v>0.35449999999999998</v>
      </c>
      <c r="AG38" s="26">
        <v>0.34079999999999999</v>
      </c>
      <c r="AH38" s="26">
        <v>0.32450000000000001</v>
      </c>
      <c r="AI38" s="587" t="s">
        <v>15</v>
      </c>
      <c r="AJ38" s="587" t="s">
        <v>15</v>
      </c>
      <c r="AK38" s="26">
        <v>0.30559999999999998</v>
      </c>
      <c r="AL38" s="26">
        <v>0.31280000000000002</v>
      </c>
      <c r="AM38" s="26">
        <f>AY38</f>
        <v>0.30640000000000001</v>
      </c>
      <c r="AN38" s="587" t="s">
        <v>15</v>
      </c>
      <c r="AO38" s="587" t="s">
        <v>15</v>
      </c>
      <c r="AP38" s="587" t="s">
        <v>15</v>
      </c>
      <c r="AQ38" s="587" t="s">
        <v>15</v>
      </c>
      <c r="AR38" s="26">
        <v>0.32890000000000003</v>
      </c>
      <c r="AS38" s="26">
        <v>0.32269999999999999</v>
      </c>
      <c r="AT38" s="26">
        <v>0.31759999999999999</v>
      </c>
      <c r="AU38" s="26">
        <v>0.30759999999999998</v>
      </c>
      <c r="AV38" s="26">
        <v>0.33129999999999998</v>
      </c>
      <c r="AW38" s="26">
        <v>0.35320000000000001</v>
      </c>
      <c r="AX38" s="26">
        <v>0.32969999999999999</v>
      </c>
      <c r="AY38" s="26">
        <v>0.30640000000000001</v>
      </c>
      <c r="AZ38" s="26">
        <f>BL38</f>
        <v>0.21790000000000001</v>
      </c>
      <c r="BA38" s="26">
        <v>0.30599999999999999</v>
      </c>
      <c r="BB38" s="26">
        <v>0.30149999999999999</v>
      </c>
      <c r="BC38" s="26">
        <v>0.30309999999999998</v>
      </c>
      <c r="BD38" s="26">
        <v>0.29680000000000001</v>
      </c>
      <c r="BE38" s="26">
        <v>0.29239999999999999</v>
      </c>
      <c r="BF38" s="26">
        <v>0.27900000000000003</v>
      </c>
      <c r="BG38" s="26">
        <v>0.25490000000000002</v>
      </c>
      <c r="BH38" s="26">
        <v>0.23350000000000001</v>
      </c>
      <c r="BI38" s="26">
        <v>0.23089999999999999</v>
      </c>
      <c r="BJ38" s="26">
        <v>0.22070000000000001</v>
      </c>
      <c r="BK38" s="26">
        <v>0.22209999999999999</v>
      </c>
      <c r="BL38" s="26">
        <v>0.21790000000000001</v>
      </c>
      <c r="BM38" s="26">
        <f>BY38</f>
        <v>0.26750000000000002</v>
      </c>
      <c r="BN38" s="26">
        <v>0.2213</v>
      </c>
      <c r="BO38" s="26">
        <v>0.21329999999999999</v>
      </c>
      <c r="BP38" s="26">
        <v>0.2142</v>
      </c>
      <c r="BQ38" s="26">
        <v>0.22046081871345027</v>
      </c>
      <c r="BR38" s="26">
        <v>0.23038172288058339</v>
      </c>
      <c r="BS38" s="26">
        <v>0.20960000000000001</v>
      </c>
      <c r="BT38" s="26">
        <v>0.19769999999999999</v>
      </c>
      <c r="BU38" s="26">
        <v>0.19500000000000001</v>
      </c>
      <c r="BV38" s="26">
        <v>0.2107</v>
      </c>
      <c r="BW38" s="26">
        <v>0.22791697830964849</v>
      </c>
      <c r="BX38" s="26">
        <v>0.2683709781506407</v>
      </c>
      <c r="BY38" s="26">
        <v>0.26750000000000002</v>
      </c>
      <c r="BZ38" s="26">
        <f>CL38</f>
        <v>0.32519183965640658</v>
      </c>
      <c r="CA38" s="26">
        <v>0.27518348623853206</v>
      </c>
      <c r="CB38" s="26">
        <v>0.27136210264606642</v>
      </c>
      <c r="CC38" s="26">
        <v>0.29572480280455737</v>
      </c>
      <c r="CD38" s="26">
        <v>0.32422510822510825</v>
      </c>
      <c r="CE38" s="26">
        <v>0.36694515414750467</v>
      </c>
      <c r="CF38" s="26">
        <v>0.34494638618318735</v>
      </c>
      <c r="CG38" s="26">
        <v>0.3080027601012037</v>
      </c>
      <c r="CH38" s="26">
        <v>0.31922880336740833</v>
      </c>
      <c r="CI38" s="26">
        <v>0.31828546046787087</v>
      </c>
      <c r="CJ38" s="26">
        <v>0.31366780996862004</v>
      </c>
      <c r="CK38" s="26">
        <v>0.32708953068592062</v>
      </c>
      <c r="CL38" s="26">
        <v>0.32519183965640658</v>
      </c>
      <c r="CM38" s="26">
        <f>CY38</f>
        <v>0.1496409541511772</v>
      </c>
      <c r="CN38" s="26">
        <v>0.32967296306738092</v>
      </c>
      <c r="CO38" s="26">
        <v>0.32851388019202676</v>
      </c>
      <c r="CP38" s="26">
        <v>0.32616666666666666</v>
      </c>
      <c r="CQ38" s="26">
        <v>0.32128598205917791</v>
      </c>
      <c r="CR38" s="26">
        <v>0.2030305070481801</v>
      </c>
      <c r="CS38" s="26">
        <v>0.18720519666839358</v>
      </c>
      <c r="CT38" s="26">
        <v>0.17032712140401662</v>
      </c>
      <c r="CU38" s="26">
        <v>0.16599177012135585</v>
      </c>
      <c r="CV38" s="26">
        <v>0.16042612212158686</v>
      </c>
      <c r="CW38" s="26">
        <v>0.15812322088800182</v>
      </c>
      <c r="CX38" s="26">
        <v>0.15675817701200676</v>
      </c>
      <c r="CY38" s="26">
        <v>0.1496409541511772</v>
      </c>
      <c r="CZ38" s="26">
        <f>DL38</f>
        <v>6.94695006551172E-2</v>
      </c>
      <c r="DA38" s="26">
        <v>0.14944752898108601</v>
      </c>
      <c r="DB38" s="26">
        <v>0.14735074290859973</v>
      </c>
      <c r="DC38" s="26">
        <v>0.14559304583161733</v>
      </c>
      <c r="DD38" s="26">
        <v>0.14269802407972809</v>
      </c>
      <c r="DE38" s="26">
        <v>0.13881233744204455</v>
      </c>
      <c r="DF38" s="26">
        <v>0.12785161135801157</v>
      </c>
      <c r="DG38" s="26">
        <v>0.1199534942182001</v>
      </c>
      <c r="DH38" s="26">
        <v>0.11567515385543622</v>
      </c>
      <c r="DI38" s="26">
        <v>0.11197445949435433</v>
      </c>
      <c r="DJ38" s="26">
        <v>0.11099490976399816</v>
      </c>
      <c r="DK38" s="26">
        <v>7.0202113470811539E-2</v>
      </c>
      <c r="DL38" s="26">
        <v>6.94695006551172E-2</v>
      </c>
      <c r="DM38" s="26">
        <f>DY38</f>
        <v>4.8575147006133162E-2</v>
      </c>
      <c r="DN38" s="26">
        <v>6.9701909169800402E-2</v>
      </c>
      <c r="DO38" s="26">
        <v>6.9055787180633904E-2</v>
      </c>
      <c r="DP38" s="26">
        <v>6.8965026316546343E-2</v>
      </c>
      <c r="DQ38" s="26">
        <v>6.7991286142703555E-2</v>
      </c>
      <c r="DR38" s="26">
        <v>6.6146109637488945E-2</v>
      </c>
      <c r="DS38" s="26">
        <v>6.1529098060129329E-2</v>
      </c>
      <c r="DT38" s="26">
        <v>6.0968740531924706E-2</v>
      </c>
      <c r="DU38" s="26">
        <v>5.9101860870456761E-2</v>
      </c>
      <c r="DV38" s="26">
        <v>5.6948808418446302E-2</v>
      </c>
      <c r="DW38" s="26">
        <v>5.2857028103232617E-2</v>
      </c>
      <c r="DX38" s="26">
        <v>5.0181300406512905E-2</v>
      </c>
      <c r="DY38" s="26">
        <v>4.8575147006133162E-2</v>
      </c>
      <c r="DZ38" s="26">
        <f>EL38</f>
        <v>4.5120125792585175E-2</v>
      </c>
      <c r="EA38" s="26">
        <v>4.8629059971466958E-2</v>
      </c>
      <c r="EB38" s="26">
        <v>4.7875711141563887E-2</v>
      </c>
      <c r="EC38" s="26">
        <v>4.6998041237113396E-2</v>
      </c>
      <c r="ED38" s="26">
        <v>4.5793694318264126E-2</v>
      </c>
      <c r="EE38" s="26">
        <v>4.3288332818453304E-2</v>
      </c>
      <c r="EF38" s="26">
        <v>4.2280800821355234E-2</v>
      </c>
      <c r="EG38" s="26">
        <v>4.5053629897256406E-2</v>
      </c>
      <c r="EH38" s="26">
        <v>4.3707446316892079E-2</v>
      </c>
      <c r="EI38" s="26">
        <v>4.3622605501574957E-2</v>
      </c>
      <c r="EJ38" s="26">
        <v>4.2446763792201934E-2</v>
      </c>
      <c r="EK38" s="26">
        <v>4.4938079544756725E-2</v>
      </c>
      <c r="EL38" s="26">
        <v>4.5120125792585175E-2</v>
      </c>
      <c r="EM38" s="26">
        <f>EY38</f>
        <v>3.9395969978326097E-2</v>
      </c>
      <c r="EN38" s="26">
        <v>4.2435583632097984E-2</v>
      </c>
      <c r="EO38" s="26">
        <v>4.3149930391622779E-2</v>
      </c>
      <c r="EP38" s="26">
        <v>4.3311958318721505E-2</v>
      </c>
      <c r="EQ38" s="26">
        <v>4.3104347739513951E-2</v>
      </c>
      <c r="ER38" s="26">
        <v>4.3404263726710531E-2</v>
      </c>
      <c r="ES38" s="26">
        <v>4.1901741708720332E-2</v>
      </c>
      <c r="ET38" s="26">
        <v>4.1420481681108005E-2</v>
      </c>
      <c r="EU38" s="26">
        <v>4.0950435676997424E-2</v>
      </c>
      <c r="EV38" s="26">
        <v>4.0929316472276531E-2</v>
      </c>
      <c r="EW38" s="26">
        <v>3.993629720319853E-2</v>
      </c>
      <c r="EX38" s="26">
        <v>3.9294780308652549E-2</v>
      </c>
      <c r="EY38" s="26">
        <v>3.9395969978326097E-2</v>
      </c>
      <c r="EZ38" s="26">
        <f>FL38</f>
        <v>3.5000932203389831E-2</v>
      </c>
      <c r="FA38" s="26">
        <v>3.8436788529926429E-2</v>
      </c>
      <c r="FB38" s="26">
        <v>3.8381612502452103E-2</v>
      </c>
      <c r="FC38" s="26">
        <v>3.8298983415575263E-2</v>
      </c>
      <c r="FD38" s="26">
        <v>3.7860637495631698E-2</v>
      </c>
      <c r="FE38" s="26">
        <v>3.7243414292599093E-2</v>
      </c>
      <c r="FF38" s="26">
        <v>3.681096382835318E-2</v>
      </c>
      <c r="FG38" s="26">
        <v>3.6474098617642871E-2</v>
      </c>
      <c r="FH38" s="26">
        <v>3.6224330969099876E-2</v>
      </c>
      <c r="FI38" s="26">
        <v>3.5879180719505341E-2</v>
      </c>
      <c r="FJ38" s="26">
        <v>3.5461142504969491E-2</v>
      </c>
      <c r="FK38" s="26">
        <v>3.5367290337537896E-2</v>
      </c>
      <c r="FL38" s="26">
        <v>3.5000932203389831E-2</v>
      </c>
      <c r="FM38" s="26">
        <f>FY38</f>
        <v>3.0756657765443358E-2</v>
      </c>
      <c r="FN38" s="26">
        <v>3.4820557329805435E-2</v>
      </c>
      <c r="FO38" s="26">
        <v>3.4608354546592661E-2</v>
      </c>
      <c r="FP38" s="26">
        <v>3.4256781373165963E-2</v>
      </c>
      <c r="FQ38" s="26">
        <v>3.3499107245237275E-2</v>
      </c>
      <c r="FR38" s="26">
        <v>3.3191118316016989E-2</v>
      </c>
      <c r="FS38" s="26">
        <v>3.2853290624131788E-2</v>
      </c>
      <c r="FT38" s="26">
        <v>3.2498471670891649E-2</v>
      </c>
      <c r="FU38" s="26">
        <v>3.2147487580421859E-2</v>
      </c>
      <c r="FV38" s="26">
        <v>3.1905691215573392E-2</v>
      </c>
      <c r="FW38" s="26">
        <v>3.1722413863073735E-2</v>
      </c>
      <c r="FX38" s="26">
        <v>3.1430052652895911E-2</v>
      </c>
      <c r="FY38" s="26">
        <v>3.0756657765443358E-2</v>
      </c>
      <c r="FZ38" s="26">
        <f>GL38</f>
        <v>2.7518449612403104E-2</v>
      </c>
      <c r="GA38" s="26">
        <v>3.1087345033005958E-2</v>
      </c>
      <c r="GB38" s="26">
        <v>3.0872107049230425E-2</v>
      </c>
      <c r="GC38" s="26">
        <v>3.0439495388258256E-2</v>
      </c>
      <c r="GD38" s="26">
        <v>3.0326216037427568E-2</v>
      </c>
      <c r="GE38" s="26">
        <v>3.0183904395124469E-2</v>
      </c>
      <c r="GF38" s="26">
        <v>2.9999604749332026E-2</v>
      </c>
      <c r="GG38" s="26">
        <v>2.983401867388576E-2</v>
      </c>
      <c r="GH38" s="26">
        <v>2.9769763779527558E-2</v>
      </c>
      <c r="GI38" s="26">
        <v>2.8940024940589632E-2</v>
      </c>
      <c r="GJ38" s="26">
        <v>2.7352122803726626E-2</v>
      </c>
      <c r="GK38" s="26">
        <v>2.7013457315078739E-2</v>
      </c>
      <c r="GL38" s="26">
        <v>2.7518449612403104E-2</v>
      </c>
    </row>
    <row r="39" spans="1:194" s="131" customFormat="1" ht="12.75">
      <c r="A39" s="606">
        <v>1</v>
      </c>
      <c r="B39" s="991" t="s">
        <v>2618</v>
      </c>
      <c r="C39" s="975" t="s">
        <v>3465</v>
      </c>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6"/>
      <c r="BW39" s="26"/>
      <c r="BX39" s="26"/>
      <c r="BY39" s="26"/>
      <c r="BZ39" s="26"/>
      <c r="CA39" s="26"/>
      <c r="CB39" s="26"/>
      <c r="CC39" s="26"/>
      <c r="CD39" s="26"/>
      <c r="CE39" s="26"/>
      <c r="CF39" s="26"/>
      <c r="CG39" s="26"/>
      <c r="CH39" s="26"/>
      <c r="CI39" s="26"/>
      <c r="CJ39" s="26"/>
      <c r="CK39" s="26"/>
      <c r="CL39" s="26"/>
      <c r="CM39" s="26"/>
      <c r="CN39" s="26"/>
      <c r="CO39" s="26"/>
      <c r="CP39" s="26"/>
      <c r="CQ39" s="26"/>
      <c r="CR39" s="26"/>
      <c r="CS39" s="26"/>
      <c r="CT39" s="26"/>
      <c r="CU39" s="26"/>
      <c r="CV39" s="26"/>
      <c r="CW39" s="26"/>
      <c r="CX39" s="26"/>
      <c r="CY39" s="26"/>
      <c r="CZ39" s="26"/>
      <c r="DA39" s="26"/>
      <c r="DB39" s="26"/>
      <c r="DC39" s="26"/>
      <c r="DD39" s="26"/>
      <c r="DE39" s="26"/>
      <c r="DF39" s="26"/>
      <c r="DG39" s="26"/>
      <c r="DH39" s="26"/>
      <c r="DI39" s="26"/>
      <c r="DJ39" s="26"/>
      <c r="DK39" s="26"/>
      <c r="DL39" s="26"/>
      <c r="DM39" s="26"/>
      <c r="DN39" s="26"/>
      <c r="DO39" s="26"/>
      <c r="DP39" s="26"/>
      <c r="DQ39" s="26"/>
      <c r="DR39" s="26"/>
      <c r="DS39" s="26"/>
      <c r="DT39" s="26"/>
      <c r="DU39" s="26"/>
      <c r="DV39" s="26"/>
      <c r="DW39" s="26"/>
      <c r="DX39" s="26"/>
      <c r="DY39" s="26"/>
      <c r="DZ39" s="26"/>
      <c r="EA39" s="26"/>
      <c r="EB39" s="26"/>
      <c r="EC39" s="26"/>
      <c r="ED39" s="26"/>
      <c r="EE39" s="26"/>
      <c r="EF39" s="26"/>
      <c r="EG39" s="26"/>
      <c r="EH39" s="26"/>
      <c r="EI39" s="26"/>
      <c r="EJ39" s="26"/>
      <c r="EK39" s="26"/>
      <c r="EL39" s="26"/>
      <c r="EM39" s="26"/>
      <c r="EN39" s="26"/>
      <c r="EO39" s="26"/>
      <c r="EP39" s="26"/>
      <c r="EQ39" s="26"/>
      <c r="ER39" s="26"/>
      <c r="ES39" s="26"/>
      <c r="ET39" s="26"/>
      <c r="EU39" s="26"/>
      <c r="EV39" s="26"/>
      <c r="EW39" s="26"/>
      <c r="EX39" s="26"/>
      <c r="EY39" s="26"/>
      <c r="EZ39" s="26"/>
      <c r="FA39" s="26"/>
      <c r="FB39" s="26"/>
      <c r="FC39" s="26"/>
      <c r="FD39" s="26"/>
      <c r="FE39" s="26"/>
      <c r="FF39" s="26"/>
      <c r="FG39" s="26"/>
      <c r="FH39" s="26"/>
      <c r="FI39" s="26"/>
      <c r="FJ39" s="26"/>
      <c r="FK39" s="26"/>
      <c r="FL39" s="26"/>
      <c r="FM39" s="26"/>
      <c r="FN39" s="26"/>
      <c r="FO39" s="26"/>
      <c r="FP39" s="26"/>
      <c r="FQ39" s="26"/>
      <c r="FR39" s="26"/>
      <c r="FS39" s="26"/>
      <c r="FT39" s="26"/>
      <c r="FU39" s="26"/>
      <c r="FV39" s="26"/>
      <c r="FW39" s="26"/>
      <c r="FX39" s="26"/>
      <c r="FY39" s="26"/>
      <c r="FZ39" s="26"/>
      <c r="GA39" s="26"/>
      <c r="GB39" s="26"/>
      <c r="GC39" s="26"/>
      <c r="GD39" s="26"/>
      <c r="GE39" s="26"/>
      <c r="GF39" s="26"/>
      <c r="GG39" s="26"/>
      <c r="GH39" s="26"/>
      <c r="GI39" s="26"/>
      <c r="GJ39" s="26"/>
      <c r="GK39" s="26"/>
      <c r="GL39" s="26"/>
    </row>
    <row r="40" spans="1:194" s="131" customFormat="1" ht="12.75">
      <c r="A40" s="606"/>
      <c r="B40" s="991"/>
      <c r="C40" s="975" t="s">
        <v>3456</v>
      </c>
      <c r="D40" s="587" t="s">
        <v>15</v>
      </c>
      <c r="E40" s="587" t="s">
        <v>15</v>
      </c>
      <c r="F40" s="587" t="s">
        <v>15</v>
      </c>
      <c r="G40" s="587" t="s">
        <v>15</v>
      </c>
      <c r="H40" s="587" t="s">
        <v>15</v>
      </c>
      <c r="I40" s="26">
        <v>9.8747533333333326</v>
      </c>
      <c r="J40" s="26">
        <v>11.565577419354838</v>
      </c>
      <c r="K40" s="26">
        <v>13.062086666666668</v>
      </c>
      <c r="L40" s="26">
        <v>13.390270967741936</v>
      </c>
      <c r="M40" s="26">
        <f>AVERAGE(N40:Y40)</f>
        <v>19.309473284050178</v>
      </c>
      <c r="N40" s="26">
        <v>14.13482258064516</v>
      </c>
      <c r="O40" s="26">
        <v>17.353424999999998</v>
      </c>
      <c r="P40" s="26">
        <v>20.268864516129035</v>
      </c>
      <c r="Q40" s="26">
        <v>21.40832</v>
      </c>
      <c r="R40" s="26">
        <v>21.760051612903226</v>
      </c>
      <c r="S40" s="26">
        <v>20.234820000000003</v>
      </c>
      <c r="T40" s="26">
        <v>20.081438709677418</v>
      </c>
      <c r="U40" s="26">
        <v>18.663254838709676</v>
      </c>
      <c r="V40" s="26">
        <v>19.276516666666666</v>
      </c>
      <c r="W40" s="26">
        <v>19.497609677419359</v>
      </c>
      <c r="X40" s="26">
        <v>19.63223</v>
      </c>
      <c r="Y40" s="26">
        <v>19.402325806451611</v>
      </c>
      <c r="Z40" s="26">
        <f>AVERAGE(AA40:AL40)</f>
        <v>20.478872298387092</v>
      </c>
      <c r="AA40" s="26">
        <v>19.527877419354837</v>
      </c>
      <c r="AB40" s="26">
        <v>19.881875000000001</v>
      </c>
      <c r="AC40" s="26">
        <v>20.589706451612901</v>
      </c>
      <c r="AD40" s="26">
        <v>21.384216666666667</v>
      </c>
      <c r="AE40" s="26">
        <v>21.377954838709677</v>
      </c>
      <c r="AF40" s="26">
        <v>20.956753333333332</v>
      </c>
      <c r="AG40" s="26">
        <v>20.704858064516127</v>
      </c>
      <c r="AH40" s="26">
        <v>19.896067741935482</v>
      </c>
      <c r="AI40" s="26">
        <v>19.640783333333335</v>
      </c>
      <c r="AJ40" s="26">
        <v>20.387574193548385</v>
      </c>
      <c r="AK40" s="26">
        <v>20.547716666666663</v>
      </c>
      <c r="AL40" s="26">
        <v>20.851083870967742</v>
      </c>
      <c r="AM40" s="26">
        <f>AVERAGE(AN40:AY40)</f>
        <v>23.207231176307005</v>
      </c>
      <c r="AN40" s="26">
        <v>20.72598064516129</v>
      </c>
      <c r="AO40" s="26">
        <v>20.683313793103448</v>
      </c>
      <c r="AP40" s="26">
        <v>20.885509677419353</v>
      </c>
      <c r="AQ40" s="26">
        <v>20.939446666666665</v>
      </c>
      <c r="AR40" s="26">
        <v>21.784987096774191</v>
      </c>
      <c r="AS40" s="26">
        <v>22.08239</v>
      </c>
      <c r="AT40" s="26">
        <v>21.990354838709674</v>
      </c>
      <c r="AU40" s="26">
        <v>22.251316129032254</v>
      </c>
      <c r="AV40" s="26">
        <v>23.200366666666671</v>
      </c>
      <c r="AW40" s="26">
        <v>25.131925806451612</v>
      </c>
      <c r="AX40" s="26">
        <v>28.467366666666667</v>
      </c>
      <c r="AY40" s="26">
        <v>30.343816129032255</v>
      </c>
      <c r="AZ40" s="26">
        <f>AVERAGE(BA40:BL40)</f>
        <v>29.943984280593956</v>
      </c>
      <c r="BA40" s="26">
        <v>30.389122580645161</v>
      </c>
      <c r="BB40" s="26">
        <v>29.176078571428576</v>
      </c>
      <c r="BC40" s="26">
        <v>30.338529032258066</v>
      </c>
      <c r="BD40" s="26">
        <v>30.686606666666663</v>
      </c>
      <c r="BE40" s="26">
        <v>30.954996774193546</v>
      </c>
      <c r="BF40" s="26">
        <v>30.338363333333334</v>
      </c>
      <c r="BG40" s="26">
        <v>29.919838709677411</v>
      </c>
      <c r="BH40" s="26">
        <v>29.199077419354836</v>
      </c>
      <c r="BI40" s="26">
        <v>29.794386666666664</v>
      </c>
      <c r="BJ40" s="26">
        <v>29.433116129032257</v>
      </c>
      <c r="BK40" s="26">
        <v>29.567459999999997</v>
      </c>
      <c r="BL40" s="26">
        <v>29.530235483870971</v>
      </c>
      <c r="BM40" s="26">
        <f>AVERAGE(BN40:BY40)</f>
        <v>35.340849008523541</v>
      </c>
      <c r="BN40" s="26">
        <v>29.563429032258068</v>
      </c>
      <c r="BO40" s="26">
        <v>30.062096428571429</v>
      </c>
      <c r="BP40" s="26">
        <v>30.155045161290321</v>
      </c>
      <c r="BQ40" s="26">
        <v>30.713076129974684</v>
      </c>
      <c r="BR40" s="26">
        <v>32.377354709939603</v>
      </c>
      <c r="BS40" s="26">
        <v>32.409777575017415</v>
      </c>
      <c r="BT40" s="26">
        <v>32.245293548387096</v>
      </c>
      <c r="BU40" s="26">
        <v>32.628177419354834</v>
      </c>
      <c r="BV40" s="26">
        <v>35.980485432780846</v>
      </c>
      <c r="BW40" s="26">
        <v>39.508356363824348</v>
      </c>
      <c r="BX40" s="26">
        <v>47.323035795899855</v>
      </c>
      <c r="BY40" s="26">
        <v>51.12406050498398</v>
      </c>
      <c r="BZ40" s="26">
        <f>AVERAGE(CA40:CL40)</f>
        <v>66.599406529998234</v>
      </c>
      <c r="CA40" s="26">
        <v>52.425373982081247</v>
      </c>
      <c r="CB40" s="26">
        <v>53.032868945452996</v>
      </c>
      <c r="CC40" s="26">
        <v>54.127338741581646</v>
      </c>
      <c r="CD40" s="26">
        <v>61.52555686917151</v>
      </c>
      <c r="CE40" s="26">
        <v>67.075997359182807</v>
      </c>
      <c r="CF40" s="26">
        <v>71.239931051857397</v>
      </c>
      <c r="CG40" s="26">
        <v>66.939418454003444</v>
      </c>
      <c r="CH40" s="26">
        <v>70.549727392853399</v>
      </c>
      <c r="CI40" s="26">
        <v>73.581910305368027</v>
      </c>
      <c r="CJ40" s="26">
        <v>74.3224678328952</v>
      </c>
      <c r="CK40" s="26">
        <v>75.779816133593144</v>
      </c>
      <c r="CL40" s="26">
        <v>78.592471291937912</v>
      </c>
      <c r="CM40" s="26">
        <f>AVERAGE(CN40:CY40)</f>
        <v>78.7594451945548</v>
      </c>
      <c r="CN40" s="26">
        <v>79.390050799786479</v>
      </c>
      <c r="CO40" s="26">
        <v>79.02480852130401</v>
      </c>
      <c r="CP40" s="26">
        <v>79.638336138786386</v>
      </c>
      <c r="CQ40" s="26">
        <v>80.356816536628074</v>
      </c>
      <c r="CR40" s="26">
        <v>79.014901618791981</v>
      </c>
      <c r="CS40" s="26">
        <v>79.053741934973132</v>
      </c>
      <c r="CT40" s="26">
        <v>78.025327300784042</v>
      </c>
      <c r="CU40" s="26">
        <v>77.448947397764954</v>
      </c>
      <c r="CV40" s="26">
        <v>78.422557009749255</v>
      </c>
      <c r="CW40" s="26">
        <v>77.65486575629896</v>
      </c>
      <c r="CX40" s="26">
        <v>78.123813362750965</v>
      </c>
      <c r="CY40" s="26">
        <v>78.959175957039506</v>
      </c>
      <c r="CZ40" s="26">
        <f>AVERAGE(DA40:DL40)</f>
        <v>77.209180808494168</v>
      </c>
      <c r="DA40" s="26">
        <v>79.392018284316322</v>
      </c>
      <c r="DB40" s="26">
        <v>79.458248273553394</v>
      </c>
      <c r="DC40" s="26">
        <v>79.049265030581424</v>
      </c>
      <c r="DD40" s="26">
        <v>78.6368611265993</v>
      </c>
      <c r="DE40" s="26">
        <v>78.054605810849267</v>
      </c>
      <c r="DF40" s="26">
        <v>75.927762688239753</v>
      </c>
      <c r="DG40" s="26">
        <v>74.812109839351336</v>
      </c>
      <c r="DH40" s="26">
        <v>76.092003823792226</v>
      </c>
      <c r="DI40" s="26">
        <v>76.638231524830019</v>
      </c>
      <c r="DJ40" s="26">
        <v>76.558396459904216</v>
      </c>
      <c r="DK40" s="26">
        <v>76.035615161882987</v>
      </c>
      <c r="DL40" s="26">
        <v>75.855051678029852</v>
      </c>
      <c r="DM40" s="26">
        <f>AVERAGE(DN40:DY40)</f>
        <v>75.919208678876785</v>
      </c>
      <c r="DN40" s="26">
        <v>75.33689916003452</v>
      </c>
      <c r="DO40" s="26">
        <v>74.39164811417767</v>
      </c>
      <c r="DP40" s="26">
        <v>74.842193784023848</v>
      </c>
      <c r="DQ40" s="26">
        <v>75.234241144485807</v>
      </c>
      <c r="DR40" s="26">
        <v>76.338067395623753</v>
      </c>
      <c r="DS40" s="26">
        <v>76.51503648650484</v>
      </c>
      <c r="DT40" s="26">
        <v>76.585871232531758</v>
      </c>
      <c r="DU40" s="26">
        <v>76.326262285265216</v>
      </c>
      <c r="DV40" s="26">
        <v>76.224116336249594</v>
      </c>
      <c r="DW40" s="26">
        <v>75.840198136123007</v>
      </c>
      <c r="DX40" s="26">
        <v>76.39638404888197</v>
      </c>
      <c r="DY40" s="26">
        <v>76.99958602261934</v>
      </c>
      <c r="DZ40" s="26">
        <f>AVERAGE(EA40:EL40)</f>
        <v>76.472417002134236</v>
      </c>
      <c r="EA40" s="26">
        <v>78.990975306427586</v>
      </c>
      <c r="EB40" s="26">
        <v>79.106858080070836</v>
      </c>
      <c r="EC40" s="26">
        <v>78.054262581416353</v>
      </c>
      <c r="ED40" s="26">
        <v>76.419794407086158</v>
      </c>
      <c r="EE40" s="26">
        <v>75.837511386783746</v>
      </c>
      <c r="EF40" s="26">
        <v>73.505123239341017</v>
      </c>
      <c r="EG40" s="26">
        <v>74.223897762763443</v>
      </c>
      <c r="EH40" s="26">
        <v>74.893189710801721</v>
      </c>
      <c r="EI40" s="26">
        <v>74.338388822131066</v>
      </c>
      <c r="EJ40" s="26">
        <v>75.001832909594938</v>
      </c>
      <c r="EK40" s="26">
        <v>76.476494905241026</v>
      </c>
      <c r="EL40" s="26">
        <v>80.820674913953027</v>
      </c>
      <c r="EM40" s="26">
        <f>AVERAGE(EN40:EY40)</f>
        <v>78.93708296100813</v>
      </c>
      <c r="EN40" s="26">
        <v>81.126792053918649</v>
      </c>
      <c r="EO40" s="26">
        <v>79.688066587114335</v>
      </c>
      <c r="EP40" s="26">
        <v>79.390460158199872</v>
      </c>
      <c r="EQ40" s="26">
        <v>79.30137067620511</v>
      </c>
      <c r="ER40" s="26">
        <v>79.404150605620885</v>
      </c>
      <c r="ES40" s="26">
        <v>79.33610016811636</v>
      </c>
      <c r="ET40" s="26">
        <v>78.378223777800997</v>
      </c>
      <c r="EU40" s="26">
        <v>77.215269659020606</v>
      </c>
      <c r="EV40" s="26">
        <v>78.131572879052797</v>
      </c>
      <c r="EW40" s="26">
        <v>77.575088051434946</v>
      </c>
      <c r="EX40" s="26">
        <v>78.264208599623146</v>
      </c>
      <c r="EY40" s="26">
        <v>79.433692315990001</v>
      </c>
      <c r="EZ40" s="26">
        <f>AVERAGE(FA40:FL40)</f>
        <v>73.14723369148949</v>
      </c>
      <c r="FA40" s="26">
        <v>77.434875658948997</v>
      </c>
      <c r="FB40" s="26">
        <v>76.009776471761242</v>
      </c>
      <c r="FC40" s="26">
        <v>77.228001418405711</v>
      </c>
      <c r="FD40" s="26">
        <v>76.302225583448319</v>
      </c>
      <c r="FE40" s="26">
        <v>74.717111505829834</v>
      </c>
      <c r="FF40" s="26">
        <v>71.199023849006437</v>
      </c>
      <c r="FG40" s="26">
        <v>70.283009994826017</v>
      </c>
      <c r="FH40" s="26">
        <v>71.76764556946118</v>
      </c>
      <c r="FI40" s="26">
        <v>72.541973230289642</v>
      </c>
      <c r="FJ40" s="26">
        <v>70.786759600388535</v>
      </c>
      <c r="FK40" s="26">
        <v>69.401221805288131</v>
      </c>
      <c r="FL40" s="26">
        <v>70.09517961021983</v>
      </c>
      <c r="FM40" s="26">
        <f>AVERAGE(FN40:FY40)</f>
        <v>71.850437782231737</v>
      </c>
      <c r="FN40" s="26">
        <v>71.559235312468203</v>
      </c>
      <c r="FO40" s="26">
        <v>71.325530993833453</v>
      </c>
      <c r="FP40" s="26">
        <v>71.534624545507342</v>
      </c>
      <c r="FQ40" s="26">
        <v>71.916514788434796</v>
      </c>
      <c r="FR40" s="26">
        <v>73.465327977930968</v>
      </c>
      <c r="FS40" s="26">
        <v>73.008970758569575</v>
      </c>
      <c r="FT40" s="26">
        <v>72.007739833062288</v>
      </c>
      <c r="FU40" s="26">
        <v>72.207235360780899</v>
      </c>
      <c r="FV40" s="26">
        <v>71.454164408243571</v>
      </c>
      <c r="FW40" s="26">
        <v>70.309372152111408</v>
      </c>
      <c r="FX40" s="26">
        <v>70.896576900373432</v>
      </c>
      <c r="FY40" s="26">
        <v>72.519960355464775</v>
      </c>
      <c r="FZ40" s="26">
        <f>AVERAGE(GA40:GL40)</f>
        <v>72.569624388184934</v>
      </c>
      <c r="GA40" s="26">
        <v>71.008558949094549</v>
      </c>
      <c r="GB40" s="26">
        <v>71.881726721435399</v>
      </c>
      <c r="GC40" s="26">
        <v>71.856057709277096</v>
      </c>
      <c r="GD40" s="26">
        <v>72.91254427228202</v>
      </c>
      <c r="GE40" s="26">
        <v>73.165240417610548</v>
      </c>
      <c r="GF40" s="26">
        <v>72.45545523325589</v>
      </c>
      <c r="GG40" s="26">
        <v>73.75751466787915</v>
      </c>
      <c r="GH40" s="26">
        <v>73.244485765683223</v>
      </c>
      <c r="GI40" s="26">
        <v>73.863608970646453</v>
      </c>
      <c r="GJ40" s="26">
        <v>71.434375894887339</v>
      </c>
      <c r="GK40" s="26">
        <v>72.577786320429738</v>
      </c>
      <c r="GL40" s="26">
        <v>72.67813773573782</v>
      </c>
    </row>
    <row r="41" spans="1:194" s="131" customFormat="1" ht="12.75">
      <c r="A41" s="606"/>
      <c r="B41" s="991"/>
      <c r="C41" s="975" t="s">
        <v>3457</v>
      </c>
      <c r="D41" s="26">
        <f>L41</f>
        <v>13.5185</v>
      </c>
      <c r="E41" s="587">
        <v>2.87</v>
      </c>
      <c r="F41" s="587">
        <v>3.3622999999999998</v>
      </c>
      <c r="G41" s="587" t="s">
        <v>15</v>
      </c>
      <c r="H41" s="26">
        <v>9.3651</v>
      </c>
      <c r="I41" s="26">
        <v>10.2249</v>
      </c>
      <c r="J41" s="26">
        <v>12.541</v>
      </c>
      <c r="K41" s="26">
        <v>13.2401</v>
      </c>
      <c r="L41" s="26">
        <v>13.5185</v>
      </c>
      <c r="M41" s="26">
        <f>Y41</f>
        <v>19.293500000000002</v>
      </c>
      <c r="N41" s="26">
        <v>15.5085</v>
      </c>
      <c r="O41" s="26">
        <v>18.848199999999999</v>
      </c>
      <c r="P41" s="26">
        <v>20.490400000000001</v>
      </c>
      <c r="Q41" s="26">
        <v>21.693100000000001</v>
      </c>
      <c r="R41" s="26">
        <v>21.238900000000001</v>
      </c>
      <c r="S41" s="26">
        <v>20.360399999999998</v>
      </c>
      <c r="T41" s="26">
        <v>18.647200000000002</v>
      </c>
      <c r="U41" s="26">
        <v>19.124099999999999</v>
      </c>
      <c r="V41" s="26">
        <v>19.3078</v>
      </c>
      <c r="W41" s="26">
        <v>19.813099999999999</v>
      </c>
      <c r="X41" s="26">
        <v>19.505500000000001</v>
      </c>
      <c r="Y41" s="26">
        <v>19.293500000000002</v>
      </c>
      <c r="Z41" s="26">
        <f>AL41</f>
        <v>20.779199999999999</v>
      </c>
      <c r="AA41" s="26">
        <v>19.780200000000001</v>
      </c>
      <c r="AB41" s="26">
        <v>20</v>
      </c>
      <c r="AC41" s="26">
        <v>21.0425</v>
      </c>
      <c r="AD41" s="26">
        <v>21.584199999999999</v>
      </c>
      <c r="AE41" s="26">
        <v>21.0365</v>
      </c>
      <c r="AF41" s="26">
        <v>20.866099999999999</v>
      </c>
      <c r="AG41" s="26">
        <v>20.4466</v>
      </c>
      <c r="AH41" s="26">
        <v>19.387799999999999</v>
      </c>
      <c r="AI41" s="26">
        <v>19.926600000000001</v>
      </c>
      <c r="AJ41" s="26">
        <v>20.565000000000001</v>
      </c>
      <c r="AK41" s="26">
        <v>20.599299999999999</v>
      </c>
      <c r="AL41" s="26">
        <v>20.779199999999999</v>
      </c>
      <c r="AM41" s="26">
        <f>AY41</f>
        <v>30.0901</v>
      </c>
      <c r="AN41" s="26">
        <v>20.6752</v>
      </c>
      <c r="AO41" s="26">
        <v>21.033200000000001</v>
      </c>
      <c r="AP41" s="26">
        <v>20.7117</v>
      </c>
      <c r="AQ41" s="26">
        <v>21.1051</v>
      </c>
      <c r="AR41" s="26">
        <v>22.481999999999999</v>
      </c>
      <c r="AS41" s="26">
        <v>21.981999999999999</v>
      </c>
      <c r="AT41" s="26">
        <v>22.222200000000001</v>
      </c>
      <c r="AU41" s="26">
        <v>22.1311</v>
      </c>
      <c r="AV41" s="26">
        <v>24.134799999999998</v>
      </c>
      <c r="AW41" s="26">
        <v>27.697800000000001</v>
      </c>
      <c r="AX41" s="26">
        <v>30.748200000000001</v>
      </c>
      <c r="AY41" s="26">
        <v>30.0901</v>
      </c>
      <c r="AZ41" s="26">
        <f>BL41</f>
        <v>29.3993</v>
      </c>
      <c r="BA41" s="26">
        <v>30.140599999999999</v>
      </c>
      <c r="BB41" s="26">
        <v>29.631699999999999</v>
      </c>
      <c r="BC41" s="26">
        <v>30.410699999999999</v>
      </c>
      <c r="BD41" s="26">
        <v>30.236999999999998</v>
      </c>
      <c r="BE41" s="26">
        <v>31.2515</v>
      </c>
      <c r="BF41" s="26">
        <v>30.2333</v>
      </c>
      <c r="BG41" s="26">
        <v>29.635999999999999</v>
      </c>
      <c r="BH41" s="26">
        <v>29.337</v>
      </c>
      <c r="BI41" s="26">
        <v>29.6889</v>
      </c>
      <c r="BJ41" s="26">
        <v>29.0853</v>
      </c>
      <c r="BK41" s="26">
        <v>29.8169</v>
      </c>
      <c r="BL41" s="26">
        <v>29.3993</v>
      </c>
      <c r="BM41" s="26">
        <f>BY41</f>
        <v>51.627200000000002</v>
      </c>
      <c r="BN41" s="26">
        <v>30.495899999999999</v>
      </c>
      <c r="BO41" s="26">
        <v>29.851099999999999</v>
      </c>
      <c r="BP41" s="26">
        <v>30.336099999999998</v>
      </c>
      <c r="BQ41" s="26">
        <v>31.840202702702705</v>
      </c>
      <c r="BR41" s="26">
        <v>33.866499162479059</v>
      </c>
      <c r="BS41" s="26">
        <v>31.916699999999999</v>
      </c>
      <c r="BT41" s="26">
        <v>32.468800000000002</v>
      </c>
      <c r="BU41" s="26">
        <v>33.232999999999997</v>
      </c>
      <c r="BV41" s="26">
        <v>37.838999999999999</v>
      </c>
      <c r="BW41" s="26">
        <v>42.833046350634291</v>
      </c>
      <c r="BX41" s="26">
        <v>50.363667820069203</v>
      </c>
      <c r="BY41" s="26">
        <v>51.627200000000002</v>
      </c>
      <c r="BZ41" s="26">
        <f>CL41</f>
        <v>77.923327615780451</v>
      </c>
      <c r="CA41" s="26">
        <v>53.581260945709282</v>
      </c>
      <c r="CB41" s="26">
        <v>52.062691652470193</v>
      </c>
      <c r="CC41" s="26">
        <v>57.777739726027399</v>
      </c>
      <c r="CD41" s="26">
        <v>63.363790186125215</v>
      </c>
      <c r="CE41" s="26">
        <v>72.172026800670025</v>
      </c>
      <c r="CF41" s="26">
        <v>70.354090150250414</v>
      </c>
      <c r="CG41" s="26">
        <v>68.205093378607813</v>
      </c>
      <c r="CH41" s="26">
        <v>72.474744027303757</v>
      </c>
      <c r="CI41" s="26">
        <v>74.384083044982702</v>
      </c>
      <c r="CJ41" s="26">
        <v>74.621354166666677</v>
      </c>
      <c r="CK41" s="26">
        <v>77.838316151202761</v>
      </c>
      <c r="CL41" s="26">
        <v>77.923327615780451</v>
      </c>
      <c r="CM41" s="26">
        <f>CY41</f>
        <v>78.799510603588899</v>
      </c>
      <c r="CN41" s="26">
        <v>79.819112627986357</v>
      </c>
      <c r="CO41" s="26">
        <v>79.758952702702715</v>
      </c>
      <c r="CP41" s="26">
        <v>79.984589614740372</v>
      </c>
      <c r="CQ41" s="26">
        <v>79.723754152823915</v>
      </c>
      <c r="CR41" s="26">
        <v>79.098688524590159</v>
      </c>
      <c r="CS41" s="26">
        <v>78.423038397328881</v>
      </c>
      <c r="CT41" s="26">
        <v>77.801487603305787</v>
      </c>
      <c r="CU41" s="26">
        <v>77.65057096247962</v>
      </c>
      <c r="CV41" s="26">
        <v>78.050569105691054</v>
      </c>
      <c r="CW41" s="26">
        <v>77.447435897435895</v>
      </c>
      <c r="CX41" s="26">
        <v>78.62699680511183</v>
      </c>
      <c r="CY41" s="26">
        <v>78.799510603588899</v>
      </c>
      <c r="CZ41" s="26">
        <f>DL41</f>
        <v>74.794043887147339</v>
      </c>
      <c r="DA41" s="26">
        <v>79.142003231017767</v>
      </c>
      <c r="DB41" s="26">
        <v>78.922668810289395</v>
      </c>
      <c r="DC41" s="26">
        <v>78.435657686212352</v>
      </c>
      <c r="DD41" s="26">
        <v>78.762957074721783</v>
      </c>
      <c r="DE41" s="26">
        <v>77.08116169544742</v>
      </c>
      <c r="DF41" s="26">
        <v>75.18435054773083</v>
      </c>
      <c r="DG41" s="26">
        <v>75.383096366508695</v>
      </c>
      <c r="DH41" s="26">
        <v>76.93418940609952</v>
      </c>
      <c r="DI41" s="26">
        <v>77.059773828756065</v>
      </c>
      <c r="DJ41" s="26">
        <v>76.146031746031753</v>
      </c>
      <c r="DK41" s="26">
        <v>75.549211356466884</v>
      </c>
      <c r="DL41" s="26">
        <v>74.794043887147339</v>
      </c>
      <c r="DM41" s="26">
        <f>DY41</f>
        <v>77.600841750841752</v>
      </c>
      <c r="DN41" s="26">
        <v>75.182371294851791</v>
      </c>
      <c r="DO41" s="26">
        <v>74.792812499999997</v>
      </c>
      <c r="DP41" s="26">
        <v>74.815756630265199</v>
      </c>
      <c r="DQ41" s="26">
        <v>75.811356466876973</v>
      </c>
      <c r="DR41" s="26">
        <v>76.852648475120375</v>
      </c>
      <c r="DS41" s="26">
        <v>76.280826446280997</v>
      </c>
      <c r="DT41" s="26">
        <v>77.396655518394653</v>
      </c>
      <c r="DU41" s="26">
        <v>76.350993377483448</v>
      </c>
      <c r="DV41" s="26">
        <v>75.783196046128495</v>
      </c>
      <c r="DW41" s="26">
        <v>75.634154351395736</v>
      </c>
      <c r="DX41" s="26">
        <v>76.3104132231405</v>
      </c>
      <c r="DY41" s="26">
        <v>77.600841750841752</v>
      </c>
      <c r="DZ41" s="26">
        <f>EL41</f>
        <v>81.531734317343165</v>
      </c>
      <c r="EA41" s="26">
        <v>79.962328767123296</v>
      </c>
      <c r="EB41" s="26">
        <v>78.965410958904116</v>
      </c>
      <c r="EC41" s="26">
        <v>77.66286201022146</v>
      </c>
      <c r="ED41" s="26">
        <v>76.172805507745267</v>
      </c>
      <c r="EE41" s="26">
        <v>74.402300884955764</v>
      </c>
      <c r="EF41" s="26">
        <v>72.630511463844798</v>
      </c>
      <c r="EG41" s="26">
        <v>76.872854640980734</v>
      </c>
      <c r="EH41" s="26">
        <v>73.00343053173242</v>
      </c>
      <c r="EI41" s="26">
        <v>75.249380530973468</v>
      </c>
      <c r="EJ41" s="26">
        <v>74.46276978417265</v>
      </c>
      <c r="EK41" s="26">
        <v>79.39819168173598</v>
      </c>
      <c r="EL41" s="26">
        <v>81.531734317343165</v>
      </c>
      <c r="EM41" s="26">
        <f>EY41</f>
        <v>80.201541425818888</v>
      </c>
      <c r="EN41" s="26">
        <v>77.518552875695732</v>
      </c>
      <c r="EO41" s="26">
        <v>79.503345724907049</v>
      </c>
      <c r="EP41" s="26">
        <v>79.608655616942897</v>
      </c>
      <c r="EQ41" s="26">
        <v>78.29168173598552</v>
      </c>
      <c r="ER41" s="26">
        <v>80.322486288848253</v>
      </c>
      <c r="ES41" s="26">
        <v>78.309357798165138</v>
      </c>
      <c r="ET41" s="26">
        <v>77.549270072992698</v>
      </c>
      <c r="EU41" s="26">
        <v>77.012226277372264</v>
      </c>
      <c r="EV41" s="26">
        <v>77.975229357798156</v>
      </c>
      <c r="EW41" s="26">
        <v>78.188389513108618</v>
      </c>
      <c r="EX41" s="26">
        <v>78.966730401529631</v>
      </c>
      <c r="EY41" s="26">
        <v>80.201541425818888</v>
      </c>
      <c r="EZ41" s="26">
        <f>FL41</f>
        <v>70.287780803267538</v>
      </c>
      <c r="FA41" s="26">
        <v>76.081936685288639</v>
      </c>
      <c r="FB41" s="26">
        <v>77.378342749529182</v>
      </c>
      <c r="FC41" s="26">
        <v>76.323290203327161</v>
      </c>
      <c r="FD41" s="26">
        <v>75.817495395948427</v>
      </c>
      <c r="FE41" s="26">
        <v>73.269588550983897</v>
      </c>
      <c r="FF41" s="26">
        <v>70.867474048442901</v>
      </c>
      <c r="FG41" s="26">
        <v>70.361168384879733</v>
      </c>
      <c r="FH41" s="26">
        <v>72.49610619469027</v>
      </c>
      <c r="FI41" s="26">
        <v>71.224130415831226</v>
      </c>
      <c r="FJ41" s="26">
        <v>71.27680362906743</v>
      </c>
      <c r="FK41" s="26">
        <v>69.605576679340942</v>
      </c>
      <c r="FL41" s="26">
        <v>70.287780803267538</v>
      </c>
      <c r="FM41" s="26">
        <f>FY41</f>
        <v>71.126492537313439</v>
      </c>
      <c r="FN41" s="26">
        <v>72.489430751688445</v>
      </c>
      <c r="FO41" s="26">
        <v>70.821520068317696</v>
      </c>
      <c r="FP41" s="26">
        <v>71.796268980477222</v>
      </c>
      <c r="FQ41" s="26">
        <v>72.518439716312059</v>
      </c>
      <c r="FR41" s="26">
        <v>73.574047186932845</v>
      </c>
      <c r="FS41" s="26">
        <v>72.441801801801788</v>
      </c>
      <c r="FT41" s="26">
        <v>72.228442028985498</v>
      </c>
      <c r="FU41" s="26">
        <v>71.770727272727271</v>
      </c>
      <c r="FV41" s="26">
        <v>71.082065217391289</v>
      </c>
      <c r="FW41" s="26">
        <v>70.294244604316532</v>
      </c>
      <c r="FX41" s="26">
        <v>71.455616942909757</v>
      </c>
      <c r="FY41" s="26">
        <v>71.126492537313439</v>
      </c>
      <c r="FZ41" s="26">
        <f>GL41</f>
        <v>73.344628099173562</v>
      </c>
      <c r="GA41" s="26">
        <v>71.248523985239856</v>
      </c>
      <c r="GB41" s="26">
        <v>71.758317757009351</v>
      </c>
      <c r="GC41" s="26">
        <v>72.479047619047606</v>
      </c>
      <c r="GD41" s="26">
        <v>73.883495145631059</v>
      </c>
      <c r="GE41" s="26">
        <v>72.820114942528733</v>
      </c>
      <c r="GF41" s="26">
        <v>72.701340996168582</v>
      </c>
      <c r="GG41" s="26">
        <v>73.68421052631578</v>
      </c>
      <c r="GH41" s="26">
        <v>72.84701348747592</v>
      </c>
      <c r="GI41" s="26">
        <v>74.244265593561366</v>
      </c>
      <c r="GJ41" s="26">
        <v>70.984584178498977</v>
      </c>
      <c r="GK41" s="26">
        <v>73.333826638477802</v>
      </c>
      <c r="GL41" s="26">
        <v>73.344628099173562</v>
      </c>
    </row>
    <row r="42" spans="1:194" s="131" customFormat="1" ht="12.75">
      <c r="A42" s="606">
        <v>1</v>
      </c>
      <c r="B42" s="991" t="s">
        <v>2617</v>
      </c>
      <c r="C42" s="975" t="s">
        <v>3466</v>
      </c>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6"/>
      <c r="CA42" s="26"/>
      <c r="CB42" s="26"/>
      <c r="CC42" s="26"/>
      <c r="CD42" s="26"/>
      <c r="CE42" s="26"/>
      <c r="CF42" s="26"/>
      <c r="CG42" s="26"/>
      <c r="CH42" s="26"/>
      <c r="CI42" s="26"/>
      <c r="CJ42" s="26"/>
      <c r="CK42" s="26"/>
      <c r="CL42" s="26"/>
      <c r="CM42" s="26"/>
      <c r="CN42" s="26"/>
      <c r="CO42" s="26"/>
      <c r="CP42" s="26"/>
      <c r="CQ42" s="26"/>
      <c r="CR42" s="26"/>
      <c r="CS42" s="26"/>
      <c r="CT42" s="26"/>
      <c r="CU42" s="26"/>
      <c r="CV42" s="26"/>
      <c r="CW42" s="26"/>
      <c r="CX42" s="26"/>
      <c r="CY42" s="26"/>
      <c r="CZ42" s="26"/>
      <c r="DA42" s="26"/>
      <c r="DB42" s="26"/>
      <c r="DC42" s="26"/>
      <c r="DD42" s="26"/>
      <c r="DE42" s="26"/>
      <c r="DF42" s="26"/>
      <c r="DG42" s="26"/>
      <c r="DH42" s="26"/>
      <c r="DI42" s="26"/>
      <c r="DJ42" s="26"/>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row>
    <row r="43" spans="1:194" s="131" customFormat="1" ht="12.75">
      <c r="A43" s="606"/>
      <c r="B43" s="991"/>
      <c r="C43" s="975" t="s">
        <v>3456</v>
      </c>
      <c r="D43" s="587" t="s">
        <v>15</v>
      </c>
      <c r="E43" s="587" t="s">
        <v>15</v>
      </c>
      <c r="F43" s="587" t="s">
        <v>15</v>
      </c>
      <c r="G43" s="587" t="s">
        <v>15</v>
      </c>
      <c r="H43" s="587" t="s">
        <v>15</v>
      </c>
      <c r="I43" s="26">
        <v>1.4697566666666666</v>
      </c>
      <c r="J43" s="26">
        <v>1.6896225806451615</v>
      </c>
      <c r="K43" s="26">
        <v>2.01274</v>
      </c>
      <c r="L43" s="26">
        <v>2.0501387096774195</v>
      </c>
      <c r="M43" s="26">
        <f>AVERAGE(N43:Y43)</f>
        <v>2.7185172619047617</v>
      </c>
      <c r="N43" s="26">
        <v>2.1508419354838706</v>
      </c>
      <c r="O43" s="26">
        <v>2.579507142857143</v>
      </c>
      <c r="P43" s="26">
        <v>2.9689838709677425</v>
      </c>
      <c r="Q43" s="26">
        <v>3.0506000000000002</v>
      </c>
      <c r="R43" s="26">
        <v>3.0737903225806456</v>
      </c>
      <c r="S43" s="26">
        <v>2.8479166666666669</v>
      </c>
      <c r="T43" s="26">
        <v>2.762096774193548</v>
      </c>
      <c r="U43" s="26">
        <v>2.5658064516129033</v>
      </c>
      <c r="V43" s="26">
        <v>2.6480000000000001</v>
      </c>
      <c r="W43" s="26">
        <v>2.6560483870967744</v>
      </c>
      <c r="X43" s="26">
        <v>2.6520833333333331</v>
      </c>
      <c r="Y43" s="26">
        <v>2.6665322580645165</v>
      </c>
      <c r="Z43" s="26">
        <f>AVERAGE(AA43:AL43)</f>
        <v>2.7031666666666667</v>
      </c>
      <c r="AA43" s="26">
        <v>2.6846774193548391</v>
      </c>
      <c r="AB43" s="26">
        <v>2.6999999999999997</v>
      </c>
      <c r="AC43" s="26">
        <v>2.7116129032258067</v>
      </c>
      <c r="AD43" s="26">
        <v>2.7255833333333337</v>
      </c>
      <c r="AE43" s="26">
        <v>2.7317741935483877</v>
      </c>
      <c r="AF43" s="26">
        <v>2.6977500000000001</v>
      </c>
      <c r="AG43" s="26">
        <v>2.6399193548387094</v>
      </c>
      <c r="AH43" s="26">
        <v>2.6183870967741938</v>
      </c>
      <c r="AI43" s="26">
        <v>2.6519166666666663</v>
      </c>
      <c r="AJ43" s="26">
        <v>2.7294354838709678</v>
      </c>
      <c r="AK43" s="26">
        <v>2.74275</v>
      </c>
      <c r="AL43" s="26">
        <v>2.8041935483870963</v>
      </c>
      <c r="AM43" s="26">
        <f>AVERAGE(AN43:AY43)</f>
        <v>3.1934154693486589</v>
      </c>
      <c r="AN43" s="26">
        <v>2.8108870967741937</v>
      </c>
      <c r="AO43" s="26">
        <v>2.827068965517241</v>
      </c>
      <c r="AP43" s="26">
        <v>2.842741935483871</v>
      </c>
      <c r="AQ43" s="26">
        <v>2.8837499999999996</v>
      </c>
      <c r="AR43" s="26">
        <v>3.0126612903225807</v>
      </c>
      <c r="AS43" s="26">
        <v>3.0561666666666665</v>
      </c>
      <c r="AT43" s="26">
        <v>3.038306451612903</v>
      </c>
      <c r="AU43" s="26">
        <v>3.0527419354838705</v>
      </c>
      <c r="AV43" s="26">
        <v>3.18425</v>
      </c>
      <c r="AW43" s="26">
        <v>3.4810483870967746</v>
      </c>
      <c r="AX43" s="26">
        <v>3.9247500000000004</v>
      </c>
      <c r="AY43" s="26">
        <v>4.2066129032258068</v>
      </c>
      <c r="AZ43" s="26">
        <f>AVERAGE(BA43:BL43)</f>
        <v>4.3412803097798269</v>
      </c>
      <c r="BA43" s="26">
        <v>4.2484677419354835</v>
      </c>
      <c r="BB43" s="26">
        <v>4.2123428571428567</v>
      </c>
      <c r="BC43" s="26">
        <v>4.3999709677419352</v>
      </c>
      <c r="BD43" s="26">
        <v>4.4653566666666666</v>
      </c>
      <c r="BE43" s="26">
        <v>4.4750225806451622</v>
      </c>
      <c r="BF43" s="26">
        <v>4.3332266666666666</v>
      </c>
      <c r="BG43" s="26">
        <v>4.3198258064516137</v>
      </c>
      <c r="BH43" s="26">
        <v>4.3136322580645174</v>
      </c>
      <c r="BI43" s="26">
        <v>4.3748366666666669</v>
      </c>
      <c r="BJ43" s="26">
        <v>4.3069612903225813</v>
      </c>
      <c r="BK43" s="26">
        <v>4.2915266666666669</v>
      </c>
      <c r="BL43" s="26">
        <v>4.3541935483870962</v>
      </c>
      <c r="BM43" s="26">
        <f>AVERAGE(BN43:BY43)</f>
        <v>5.1985390732206866</v>
      </c>
      <c r="BN43" s="26">
        <v>4.4044870967741936</v>
      </c>
      <c r="BO43" s="26">
        <v>4.4493678571428577</v>
      </c>
      <c r="BP43" s="26">
        <v>4.4764322580645164</v>
      </c>
      <c r="BQ43" s="26">
        <v>4.5707166666666668</v>
      </c>
      <c r="BR43" s="26">
        <v>4.8094362903225818</v>
      </c>
      <c r="BS43" s="26">
        <v>4.8570491666666671</v>
      </c>
      <c r="BT43" s="26">
        <v>4.8404516129032249</v>
      </c>
      <c r="BU43" s="26">
        <v>4.9090999999999996</v>
      </c>
      <c r="BV43" s="26">
        <v>5.3037175000000012</v>
      </c>
      <c r="BW43" s="26">
        <v>5.6816629032258064</v>
      </c>
      <c r="BX43" s="26">
        <v>6.7786733333333329</v>
      </c>
      <c r="BY43" s="26">
        <v>7.3013741935483871</v>
      </c>
      <c r="BZ43" s="26">
        <f>AVERAGE(CA43:CL43)</f>
        <v>9.738891611463135</v>
      </c>
      <c r="CA43" s="26">
        <v>7.4592967741935485</v>
      </c>
      <c r="CB43" s="26">
        <v>7.6448473214285713</v>
      </c>
      <c r="CC43" s="26">
        <v>7.9326209677419355</v>
      </c>
      <c r="CD43" s="26">
        <v>9.072894166666666</v>
      </c>
      <c r="CE43" s="26">
        <v>9.9402104838709668</v>
      </c>
      <c r="CF43" s="26">
        <v>10.609250833333334</v>
      </c>
      <c r="CG43" s="26">
        <v>10.022107258064516</v>
      </c>
      <c r="CH43" s="26">
        <v>10.349545967741935</v>
      </c>
      <c r="CI43" s="26">
        <v>10.694186666666665</v>
      </c>
      <c r="CJ43" s="26">
        <v>10.707733064516129</v>
      </c>
      <c r="CK43" s="26">
        <v>10.981130833333333</v>
      </c>
      <c r="CL43" s="26">
        <v>11.452875000000001</v>
      </c>
      <c r="CM43" s="26">
        <f>AVERAGE(CN43:CY43)</f>
        <v>11.927677033045976</v>
      </c>
      <c r="CN43" s="26">
        <v>11.547364516129033</v>
      </c>
      <c r="CO43" s="26">
        <v>11.712406896551725</v>
      </c>
      <c r="CP43" s="26">
        <v>11.867285483870967</v>
      </c>
      <c r="CQ43" s="26">
        <v>11.971749166666665</v>
      </c>
      <c r="CR43" s="26">
        <v>12.028452419354839</v>
      </c>
      <c r="CS43" s="26">
        <v>11.880549999999999</v>
      </c>
      <c r="CT43" s="26">
        <v>11.748219354838708</v>
      </c>
      <c r="CU43" s="26">
        <v>11.818371774193549</v>
      </c>
      <c r="CV43" s="26">
        <v>12.105804166666667</v>
      </c>
      <c r="CW43" s="26">
        <v>12.014429838709679</v>
      </c>
      <c r="CX43" s="26">
        <v>12.181514166666666</v>
      </c>
      <c r="CY43" s="26">
        <v>12.255976612903225</v>
      </c>
      <c r="CZ43" s="26">
        <f>AVERAGE(DA43:DL43)</f>
        <v>12.112360543554786</v>
      </c>
      <c r="DA43" s="26">
        <v>12.176925000000001</v>
      </c>
      <c r="DB43" s="26">
        <v>12.271815178571428</v>
      </c>
      <c r="DC43" s="26">
        <v>12.315325806451613</v>
      </c>
      <c r="DD43" s="26">
        <v>12.387207499999999</v>
      </c>
      <c r="DE43" s="26">
        <v>12.321533870967743</v>
      </c>
      <c r="DF43" s="26">
        <v>12.132239166666668</v>
      </c>
      <c r="DG43" s="26">
        <v>11.944900806451612</v>
      </c>
      <c r="DH43" s="26">
        <v>11.958904838709678</v>
      </c>
      <c r="DI43" s="26">
        <v>11.9353075</v>
      </c>
      <c r="DJ43" s="26">
        <v>11.941635483870968</v>
      </c>
      <c r="DK43" s="26">
        <v>11.970897500000001</v>
      </c>
      <c r="DL43" s="26">
        <v>11.991633870967741</v>
      </c>
      <c r="DM43" s="26">
        <f>AVERAGE(DN43:DY43)</f>
        <v>11.734667606086788</v>
      </c>
      <c r="DN43" s="26">
        <v>11.997323387096774</v>
      </c>
      <c r="DO43" s="26">
        <v>11.945059821428572</v>
      </c>
      <c r="DP43" s="26">
        <v>11.979877419354841</v>
      </c>
      <c r="DQ43" s="26">
        <v>11.990241666666666</v>
      </c>
      <c r="DR43" s="26">
        <v>11.982979838709676</v>
      </c>
      <c r="DS43" s="26">
        <v>11.814225833333333</v>
      </c>
      <c r="DT43" s="26">
        <v>11.517621774193548</v>
      </c>
      <c r="DU43" s="26">
        <v>11.522015322580646</v>
      </c>
      <c r="DV43" s="26">
        <v>11.519704999999998</v>
      </c>
      <c r="DW43" s="26">
        <v>11.50317177419355</v>
      </c>
      <c r="DX43" s="26">
        <v>11.499347499999999</v>
      </c>
      <c r="DY43" s="26">
        <v>11.544441935483871</v>
      </c>
      <c r="DZ43" s="26">
        <f>AVERAGE(EA43:EL43)</f>
        <v>12.712347918112451</v>
      </c>
      <c r="EA43" s="26">
        <v>11.604806451612903</v>
      </c>
      <c r="EB43" s="26">
        <v>11.529725000000001</v>
      </c>
      <c r="EC43" s="26">
        <v>11.378644354838711</v>
      </c>
      <c r="ED43" s="26">
        <v>11.155500833333331</v>
      </c>
      <c r="EE43" s="26">
        <v>10.839145161290322</v>
      </c>
      <c r="EF43" s="26">
        <v>10.390414166666666</v>
      </c>
      <c r="EG43" s="26">
        <v>13.559928936203223</v>
      </c>
      <c r="EH43" s="26">
        <v>13.978688974939686</v>
      </c>
      <c r="EI43" s="26">
        <v>13.80527079053757</v>
      </c>
      <c r="EJ43" s="26">
        <v>14.233968923546119</v>
      </c>
      <c r="EK43" s="26">
        <v>14.450500208254693</v>
      </c>
      <c r="EL43" s="26">
        <v>15.621581216126229</v>
      </c>
      <c r="EM43" s="26">
        <f>AVERAGE(EN43:EY43)</f>
        <v>15.335180088399733</v>
      </c>
      <c r="EN43" s="26">
        <v>15.889441059208766</v>
      </c>
      <c r="EO43" s="26">
        <v>15.601909566913683</v>
      </c>
      <c r="EP43" s="26">
        <v>15.316548736256266</v>
      </c>
      <c r="EQ43" s="26">
        <v>15.115377882675888</v>
      </c>
      <c r="ER43" s="26">
        <v>15.160469655249807</v>
      </c>
      <c r="ES43" s="26">
        <v>15.219446117087461</v>
      </c>
      <c r="ET43" s="26">
        <v>15.118341642763575</v>
      </c>
      <c r="EU43" s="26">
        <v>14.868353767728038</v>
      </c>
      <c r="EV43" s="26">
        <v>15.059943861174167</v>
      </c>
      <c r="EW43" s="26">
        <v>15.131941599385833</v>
      </c>
      <c r="EX43" s="26">
        <v>15.539061648732115</v>
      </c>
      <c r="EY43" s="26">
        <v>16.001325523621194</v>
      </c>
      <c r="EZ43" s="26">
        <f>AVERAGE(FA43:FL43)</f>
        <v>14.840572628929449</v>
      </c>
      <c r="FA43" s="26">
        <v>15.765203189227343</v>
      </c>
      <c r="FB43" s="26">
        <v>15.484727939147023</v>
      </c>
      <c r="FC43" s="26">
        <v>15.69460972614033</v>
      </c>
      <c r="FD43" s="26">
        <v>15.503413059394234</v>
      </c>
      <c r="FE43" s="26">
        <v>15.199187552868024</v>
      </c>
      <c r="FF43" s="26">
        <v>14.51285385035311</v>
      </c>
      <c r="FG43" s="26">
        <v>14.304323184780952</v>
      </c>
      <c r="FH43" s="26">
        <v>14.576360232702585</v>
      </c>
      <c r="FI43" s="26">
        <v>14.624471590549211</v>
      </c>
      <c r="FJ43" s="26">
        <v>14.279376593255243</v>
      </c>
      <c r="FK43" s="26">
        <v>13.99684679180403</v>
      </c>
      <c r="FL43" s="26">
        <v>14.145497836931296</v>
      </c>
      <c r="FM43" s="26">
        <f>AVERAGE(FN43:FY43)</f>
        <v>14.584985812508434</v>
      </c>
      <c r="FN43" s="26">
        <v>14.426513559922558</v>
      </c>
      <c r="FO43" s="26">
        <v>14.378229510263353</v>
      </c>
      <c r="FP43" s="26">
        <v>14.41834428083059</v>
      </c>
      <c r="FQ43" s="26">
        <v>14.509762285871254</v>
      </c>
      <c r="FR43" s="26">
        <v>14.961121918134568</v>
      </c>
      <c r="FS43" s="26">
        <v>14.867964728811167</v>
      </c>
      <c r="FT43" s="26">
        <v>14.67223313027049</v>
      </c>
      <c r="FU43" s="26">
        <v>14.707184468428855</v>
      </c>
      <c r="FV43" s="26">
        <v>14.546011146977664</v>
      </c>
      <c r="FW43" s="26">
        <v>14.316218543870303</v>
      </c>
      <c r="FX43" s="26">
        <v>14.434885781194193</v>
      </c>
      <c r="FY43" s="26">
        <v>14.781360395526212</v>
      </c>
      <c r="FZ43" s="26">
        <f>AVERAGE(GA43:GL43)</f>
        <v>14.773085493837948</v>
      </c>
      <c r="GA43" s="26">
        <v>14.462441489845439</v>
      </c>
      <c r="GB43" s="26">
        <v>14.613214014479297</v>
      </c>
      <c r="GC43" s="26">
        <v>14.633088585124799</v>
      </c>
      <c r="GD43" s="26">
        <v>14.840621024324239</v>
      </c>
      <c r="GE43" s="26">
        <v>14.909020090663159</v>
      </c>
      <c r="GF43" s="26">
        <v>14.745502463637383</v>
      </c>
      <c r="GG43" s="26">
        <v>15.020766831743369</v>
      </c>
      <c r="GH43" s="26">
        <v>14.90844657983399</v>
      </c>
      <c r="GI43" s="26">
        <v>15.044267053611998</v>
      </c>
      <c r="GJ43" s="26">
        <v>14.554558172242759</v>
      </c>
      <c r="GK43" s="26">
        <v>14.760179082445168</v>
      </c>
      <c r="GL43" s="26">
        <v>14.784920538103748</v>
      </c>
    </row>
    <row r="44" spans="1:194" s="131" customFormat="1" ht="12.75">
      <c r="A44" s="606"/>
      <c r="B44" s="991"/>
      <c r="C44" s="975" t="s">
        <v>3457</v>
      </c>
      <c r="D44" s="26">
        <f>L44</f>
        <v>2.0562999999999998</v>
      </c>
      <c r="E44" s="587" t="s">
        <v>15</v>
      </c>
      <c r="F44" s="587">
        <v>0.93930000000000002</v>
      </c>
      <c r="G44" s="587" t="s">
        <v>15</v>
      </c>
      <c r="H44" s="26">
        <v>1.4217</v>
      </c>
      <c r="I44" s="26">
        <v>1.5294000000000001</v>
      </c>
      <c r="J44" s="26">
        <v>1.8732</v>
      </c>
      <c r="K44" s="26">
        <v>2.0430999999999999</v>
      </c>
      <c r="L44" s="26">
        <v>2.0562999999999998</v>
      </c>
      <c r="M44" s="26">
        <f>Y44</f>
        <v>2.6625000000000001</v>
      </c>
      <c r="N44" s="26">
        <v>2.3443999999999998</v>
      </c>
      <c r="O44" s="26">
        <v>2.7664</v>
      </c>
      <c r="P44" s="26">
        <v>2.9397000000000002</v>
      </c>
      <c r="Q44" s="26">
        <v>3.0750000000000002</v>
      </c>
      <c r="R44" s="26">
        <v>3</v>
      </c>
      <c r="S44" s="26">
        <v>2.8250000000000002</v>
      </c>
      <c r="T44" s="26">
        <v>2.5499999999999998</v>
      </c>
      <c r="U44" s="26">
        <v>2.62</v>
      </c>
      <c r="V44" s="26">
        <v>2.65</v>
      </c>
      <c r="W44" s="26">
        <v>2.65</v>
      </c>
      <c r="X44" s="26">
        <v>2.6625000000000001</v>
      </c>
      <c r="Y44" s="26">
        <v>2.6625000000000001</v>
      </c>
      <c r="Z44" s="26">
        <f>AL44</f>
        <v>2.8</v>
      </c>
      <c r="AA44" s="26">
        <v>2.7</v>
      </c>
      <c r="AB44" s="26">
        <v>2.7</v>
      </c>
      <c r="AC44" s="26">
        <v>2.7250000000000001</v>
      </c>
      <c r="AD44" s="26">
        <v>2.7250000000000001</v>
      </c>
      <c r="AE44" s="26">
        <v>2.74</v>
      </c>
      <c r="AF44" s="26">
        <v>2.65</v>
      </c>
      <c r="AG44" s="26">
        <v>2.6324999999999998</v>
      </c>
      <c r="AH44" s="26">
        <v>2.6124999999999998</v>
      </c>
      <c r="AI44" s="26">
        <v>2.7149999999999999</v>
      </c>
      <c r="AJ44" s="26">
        <v>2.73</v>
      </c>
      <c r="AK44" s="26">
        <v>2.75</v>
      </c>
      <c r="AL44" s="26">
        <v>2.8</v>
      </c>
      <c r="AM44" s="26">
        <f>AY44</f>
        <v>4.1749999999999998</v>
      </c>
      <c r="AN44" s="26">
        <v>2.8325</v>
      </c>
      <c r="AO44" s="26">
        <v>2.85</v>
      </c>
      <c r="AP44" s="26">
        <v>2.8374999999999999</v>
      </c>
      <c r="AQ44" s="26">
        <v>2.9125000000000001</v>
      </c>
      <c r="AR44" s="26">
        <v>3.125</v>
      </c>
      <c r="AS44" s="26">
        <v>3.05</v>
      </c>
      <c r="AT44" s="26">
        <v>3.05</v>
      </c>
      <c r="AU44" s="26">
        <v>3.0375000000000001</v>
      </c>
      <c r="AV44" s="26">
        <v>3.3125</v>
      </c>
      <c r="AW44" s="26">
        <v>3.85</v>
      </c>
      <c r="AX44" s="26">
        <v>4.2125000000000004</v>
      </c>
      <c r="AY44" s="26">
        <v>4.1749999999999998</v>
      </c>
      <c r="AZ44" s="26">
        <f>BL44</f>
        <v>4.3437999999999999</v>
      </c>
      <c r="BA44" s="26">
        <v>4.2874999999999996</v>
      </c>
      <c r="BB44" s="26">
        <v>4.3040000000000003</v>
      </c>
      <c r="BC44" s="26">
        <v>4.4096000000000002</v>
      </c>
      <c r="BD44" s="26">
        <v>4.4146000000000001</v>
      </c>
      <c r="BE44" s="26">
        <v>4.4455</v>
      </c>
      <c r="BF44" s="26">
        <v>4.3384999999999998</v>
      </c>
      <c r="BG44" s="26">
        <v>4.3194999999999997</v>
      </c>
      <c r="BH44" s="26">
        <v>4.3052000000000001</v>
      </c>
      <c r="BI44" s="26">
        <v>4.3494000000000002</v>
      </c>
      <c r="BJ44" s="26">
        <v>4.2610000000000001</v>
      </c>
      <c r="BK44" s="26">
        <v>4.3606999999999996</v>
      </c>
      <c r="BL44" s="26">
        <v>4.3437999999999999</v>
      </c>
      <c r="BM44" s="26">
        <f>BY44</f>
        <v>7.3440000000000003</v>
      </c>
      <c r="BN44" s="26">
        <v>4.4981999999999998</v>
      </c>
      <c r="BO44" s="26">
        <v>4.4104999999999999</v>
      </c>
      <c r="BP44" s="26">
        <v>4.5125000000000002</v>
      </c>
      <c r="BQ44" s="26">
        <v>4.7123499999999998</v>
      </c>
      <c r="BR44" s="26">
        <v>5.0545749999999998</v>
      </c>
      <c r="BS44" s="26">
        <v>4.7874999999999996</v>
      </c>
      <c r="BT44" s="26">
        <v>4.8703000000000003</v>
      </c>
      <c r="BU44" s="26">
        <v>5.0175999999999998</v>
      </c>
      <c r="BV44" s="26">
        <v>5.5301999999999998</v>
      </c>
      <c r="BW44" s="26">
        <v>6.0945</v>
      </c>
      <c r="BX44" s="26">
        <v>7.2775499999999997</v>
      </c>
      <c r="BY44" s="26">
        <v>7.3440000000000003</v>
      </c>
      <c r="BZ44" s="26">
        <f>CL44</f>
        <v>11.357324999999999</v>
      </c>
      <c r="CA44" s="26">
        <v>7.6487249999999998</v>
      </c>
      <c r="CB44" s="26">
        <v>7.6402000000000001</v>
      </c>
      <c r="CC44" s="26">
        <v>8.4355499999999992</v>
      </c>
      <c r="CD44" s="26">
        <v>9.3620000000000001</v>
      </c>
      <c r="CE44" s="26">
        <v>10.771675</v>
      </c>
      <c r="CF44" s="26">
        <v>10.535525</v>
      </c>
      <c r="CG44" s="26">
        <v>10.043200000000001</v>
      </c>
      <c r="CH44" s="26">
        <v>10.61755</v>
      </c>
      <c r="CI44" s="26">
        <v>10.7485</v>
      </c>
      <c r="CJ44" s="26">
        <v>10.745475000000001</v>
      </c>
      <c r="CK44" s="26">
        <v>11.325475000000001</v>
      </c>
      <c r="CL44" s="26">
        <v>11.357324999999999</v>
      </c>
      <c r="CM44" s="26">
        <f>CY44</f>
        <v>12.076025</v>
      </c>
      <c r="CN44" s="26">
        <v>11.6935</v>
      </c>
      <c r="CO44" s="26">
        <v>11.804325</v>
      </c>
      <c r="CP44" s="26">
        <v>11.9377</v>
      </c>
      <c r="CQ44" s="26">
        <v>11.998424999999999</v>
      </c>
      <c r="CR44" s="26">
        <v>12.06255</v>
      </c>
      <c r="CS44" s="26">
        <v>11.74385</v>
      </c>
      <c r="CT44" s="26">
        <v>11.767474999999999</v>
      </c>
      <c r="CU44" s="26">
        <v>11.89995</v>
      </c>
      <c r="CV44" s="26">
        <v>12.000275</v>
      </c>
      <c r="CW44" s="26">
        <v>12.081799999999999</v>
      </c>
      <c r="CX44" s="26">
        <v>12.305125</v>
      </c>
      <c r="CY44" s="26">
        <v>12.076025</v>
      </c>
      <c r="CZ44" s="26">
        <f>DL44</f>
        <v>11.929650000000001</v>
      </c>
      <c r="DA44" s="26">
        <v>12.247225</v>
      </c>
      <c r="DB44" s="26">
        <v>12.272475</v>
      </c>
      <c r="DC44" s="26">
        <v>12.373225</v>
      </c>
      <c r="DD44" s="26">
        <v>12.385475</v>
      </c>
      <c r="DE44" s="26">
        <v>12.275175000000001</v>
      </c>
      <c r="DF44" s="26">
        <v>12.0107</v>
      </c>
      <c r="DG44" s="26">
        <v>11.929375</v>
      </c>
      <c r="DH44" s="26">
        <v>11.9825</v>
      </c>
      <c r="DI44" s="26">
        <v>11.925000000000001</v>
      </c>
      <c r="DJ44" s="26">
        <v>11.993</v>
      </c>
      <c r="DK44" s="26">
        <v>11.974550000000001</v>
      </c>
      <c r="DL44" s="26">
        <v>11.929650000000001</v>
      </c>
      <c r="DM44" s="26">
        <f>DY44</f>
        <v>11.523725000000001</v>
      </c>
      <c r="DN44" s="26">
        <v>12.047974999999999</v>
      </c>
      <c r="DO44" s="26">
        <v>11.966850000000001</v>
      </c>
      <c r="DP44" s="26">
        <v>11.989224999999999</v>
      </c>
      <c r="DQ44" s="26">
        <v>12.0161</v>
      </c>
      <c r="DR44" s="26">
        <v>11.969799999999999</v>
      </c>
      <c r="DS44" s="26">
        <v>11.537475000000001</v>
      </c>
      <c r="DT44" s="26">
        <v>11.5708</v>
      </c>
      <c r="DU44" s="26">
        <v>11.529</v>
      </c>
      <c r="DV44" s="26">
        <v>11.5001</v>
      </c>
      <c r="DW44" s="26">
        <v>11.5153</v>
      </c>
      <c r="DX44" s="26">
        <v>11.54195</v>
      </c>
      <c r="DY44" s="26">
        <v>11.523725000000001</v>
      </c>
      <c r="DZ44" s="26">
        <f>EL44</f>
        <v>15.896327206014604</v>
      </c>
      <c r="EA44" s="26">
        <v>11.6745</v>
      </c>
      <c r="EB44" s="26">
        <v>11.52895</v>
      </c>
      <c r="EC44" s="26">
        <v>11.397024999999999</v>
      </c>
      <c r="ED44" s="26">
        <v>11.0641</v>
      </c>
      <c r="EE44" s="26">
        <v>10.509325</v>
      </c>
      <c r="EF44" s="26">
        <v>10.295375</v>
      </c>
      <c r="EG44" s="26">
        <v>14.609552338159427</v>
      </c>
      <c r="EH44" s="26">
        <v>13.377231581594167</v>
      </c>
      <c r="EI44" s="26">
        <v>14.146502961336262</v>
      </c>
      <c r="EJ44" s="26">
        <v>14.190190567589799</v>
      </c>
      <c r="EK44" s="26">
        <v>15.16132596685083</v>
      </c>
      <c r="EL44" s="26">
        <v>15.896327206014604</v>
      </c>
      <c r="EM44" s="26">
        <f>EY44</f>
        <v>16.207694104820497</v>
      </c>
      <c r="EN44" s="26">
        <v>15.134748433368349</v>
      </c>
      <c r="EO44" s="26">
        <v>15.477763705445991</v>
      </c>
      <c r="EP44" s="26">
        <v>15.156907433380084</v>
      </c>
      <c r="EQ44" s="26">
        <v>14.811433067633677</v>
      </c>
      <c r="ER44" s="26">
        <v>15.472742639808423</v>
      </c>
      <c r="ES44" s="26">
        <v>15.063744176196527</v>
      </c>
      <c r="ET44" s="26">
        <v>14.846113537117905</v>
      </c>
      <c r="EU44" s="26">
        <v>14.774786444475565</v>
      </c>
      <c r="EV44" s="26">
        <v>15.110403925472905</v>
      </c>
      <c r="EW44" s="26">
        <v>15.398908313048612</v>
      </c>
      <c r="EX44" s="26">
        <v>15.769224894998089</v>
      </c>
      <c r="EY44" s="26">
        <v>16.207694104820497</v>
      </c>
      <c r="EZ44" s="26">
        <f>FL44</f>
        <v>14.182826531137859</v>
      </c>
      <c r="FA44" s="26">
        <v>15.514543935596569</v>
      </c>
      <c r="FB44" s="26">
        <v>15.744300111123883</v>
      </c>
      <c r="FC44" s="26">
        <v>15.551542314790403</v>
      </c>
      <c r="FD44" s="26">
        <v>15.408099105505446</v>
      </c>
      <c r="FE44" s="26">
        <v>14.896959336582528</v>
      </c>
      <c r="FF44" s="26">
        <v>14.4617285694111</v>
      </c>
      <c r="FG44" s="26">
        <v>14.300251431764215</v>
      </c>
      <c r="FH44" s="26">
        <v>14.61484666297968</v>
      </c>
      <c r="FI44" s="26">
        <v>14.355202586358367</v>
      </c>
      <c r="FJ44" s="26">
        <v>14.375501442747556</v>
      </c>
      <c r="FK44" s="26">
        <v>14.029940731657474</v>
      </c>
      <c r="FL44" s="26">
        <v>14.182826531137859</v>
      </c>
      <c r="FM44" s="26">
        <f>FY44</f>
        <v>14.493537104622874</v>
      </c>
      <c r="FN44" s="26">
        <v>14.611693569774225</v>
      </c>
      <c r="FO44" s="26">
        <v>14.277450676582999</v>
      </c>
      <c r="FP44" s="26">
        <v>14.465691159245468</v>
      </c>
      <c r="FQ44" s="26">
        <v>14.750577034045007</v>
      </c>
      <c r="FR44" s="26">
        <v>15.006774265195823</v>
      </c>
      <c r="FS44" s="26">
        <v>14.74662558685446</v>
      </c>
      <c r="FT44" s="26">
        <v>14.698654377880185</v>
      </c>
      <c r="FU44" s="26">
        <v>14.606438482886215</v>
      </c>
      <c r="FV44" s="26">
        <v>14.460033167495855</v>
      </c>
      <c r="FW44" s="26">
        <v>14.316336996336995</v>
      </c>
      <c r="FX44" s="26">
        <v>14.539608783631868</v>
      </c>
      <c r="FY44" s="26">
        <v>14.493537104622874</v>
      </c>
      <c r="FZ44" s="26">
        <f>GL44</f>
        <v>14.915462184873951</v>
      </c>
      <c r="GA44" s="26">
        <v>14.530120028596155</v>
      </c>
      <c r="GB44" s="26">
        <v>14.626142944224323</v>
      </c>
      <c r="GC44" s="26">
        <v>14.742929097249128</v>
      </c>
      <c r="GD44" s="26">
        <v>15.037742560170729</v>
      </c>
      <c r="GE44" s="26">
        <v>14.80798597584729</v>
      </c>
      <c r="GF44" s="26">
        <v>14.799976600889165</v>
      </c>
      <c r="GG44" s="26">
        <v>15.011914217633041</v>
      </c>
      <c r="GH44" s="26">
        <v>14.835236413576613</v>
      </c>
      <c r="GI44" s="26">
        <v>15.12890528905289</v>
      </c>
      <c r="GJ44" s="26">
        <v>14.454338936846886</v>
      </c>
      <c r="GK44" s="26">
        <v>14.911400567449059</v>
      </c>
      <c r="GL44" s="26">
        <v>14.915462184873951</v>
      </c>
    </row>
    <row r="45" spans="1:194" s="131" customFormat="1" ht="12.75">
      <c r="A45" s="606">
        <v>1</v>
      </c>
      <c r="B45" s="991" t="s">
        <v>2616</v>
      </c>
      <c r="C45" s="975" t="s">
        <v>3467</v>
      </c>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26"/>
      <c r="CM45" s="26"/>
      <c r="CN45" s="26"/>
      <c r="CO45" s="26"/>
      <c r="CP45" s="26"/>
      <c r="CQ45" s="26"/>
      <c r="CR45" s="26"/>
      <c r="CS45" s="26"/>
      <c r="CT45" s="26"/>
      <c r="CU45" s="26"/>
      <c r="CV45" s="26"/>
      <c r="CW45" s="26"/>
      <c r="CX45" s="26"/>
      <c r="CY45" s="26"/>
      <c r="CZ45" s="26"/>
      <c r="DA45" s="26"/>
      <c r="DB45" s="26"/>
      <c r="DC45" s="26"/>
      <c r="DD45" s="26"/>
      <c r="DE45" s="26"/>
      <c r="DF45" s="26"/>
      <c r="DG45" s="26"/>
      <c r="DH45" s="26"/>
      <c r="DI45" s="26"/>
      <c r="DJ45" s="26"/>
      <c r="DK45" s="26"/>
      <c r="DL45" s="26"/>
      <c r="DM45" s="26"/>
      <c r="DN45" s="26"/>
      <c r="DO45" s="26"/>
      <c r="DP45" s="26"/>
      <c r="DQ45" s="26"/>
      <c r="DR45" s="26"/>
      <c r="DS45" s="26"/>
      <c r="DT45" s="26"/>
      <c r="DU45" s="26"/>
      <c r="DV45" s="26"/>
      <c r="DW45" s="26"/>
      <c r="DX45" s="26"/>
      <c r="DY45" s="26"/>
      <c r="DZ45" s="26"/>
      <c r="EA45" s="26"/>
      <c r="EB45" s="26"/>
      <c r="EC45" s="26"/>
      <c r="ED45" s="26"/>
      <c r="EE45" s="26"/>
      <c r="EF45" s="26"/>
      <c r="EG45" s="26"/>
      <c r="EH45" s="26"/>
      <c r="EI45" s="26"/>
      <c r="EJ45" s="26"/>
      <c r="EK45" s="26"/>
      <c r="EL45" s="26"/>
      <c r="EM45" s="26"/>
      <c r="EN45" s="26"/>
      <c r="EO45" s="26"/>
      <c r="EP45" s="26"/>
      <c r="EQ45" s="26"/>
      <c r="ER45" s="26"/>
      <c r="ES45" s="26"/>
      <c r="ET45" s="26"/>
      <c r="EU45" s="26"/>
      <c r="EV45" s="26"/>
      <c r="EW45" s="26"/>
      <c r="EX45" s="26"/>
      <c r="EY45" s="26"/>
      <c r="EZ45" s="26"/>
      <c r="FA45" s="26"/>
      <c r="FB45" s="26"/>
      <c r="FC45" s="26"/>
      <c r="FD45" s="26"/>
      <c r="FE45" s="26"/>
      <c r="FF45" s="26"/>
      <c r="FG45" s="26"/>
      <c r="FH45" s="26"/>
      <c r="FI45" s="26"/>
      <c r="FJ45" s="26"/>
      <c r="FK45" s="26"/>
      <c r="FL45" s="26"/>
      <c r="FM45" s="26"/>
      <c r="FN45" s="26"/>
      <c r="FO45" s="26"/>
      <c r="FP45" s="26"/>
      <c r="FQ45" s="26"/>
      <c r="FR45" s="26"/>
      <c r="FS45" s="26"/>
      <c r="FT45" s="26"/>
      <c r="FU45" s="26"/>
      <c r="FV45" s="26"/>
      <c r="FW45" s="26"/>
      <c r="FX45" s="26"/>
      <c r="FY45" s="26"/>
      <c r="FZ45" s="26"/>
      <c r="GA45" s="26"/>
      <c r="GB45" s="26"/>
      <c r="GC45" s="26"/>
      <c r="GD45" s="26"/>
      <c r="GE45" s="26"/>
      <c r="GF45" s="26"/>
      <c r="GG45" s="26"/>
      <c r="GH45" s="26"/>
      <c r="GI45" s="26"/>
      <c r="GJ45" s="26"/>
      <c r="GK45" s="26"/>
      <c r="GL45" s="26"/>
    </row>
    <row r="46" spans="1:194" s="131" customFormat="1" ht="12.75">
      <c r="A46" s="606"/>
      <c r="B46" s="990"/>
      <c r="C46" s="975" t="s">
        <v>3456</v>
      </c>
      <c r="D46" s="587" t="s">
        <v>15</v>
      </c>
      <c r="E46" s="587" t="s">
        <v>15</v>
      </c>
      <c r="F46" s="26">
        <v>0.32502333333333333</v>
      </c>
      <c r="G46" s="26">
        <v>0.33502903225806452</v>
      </c>
      <c r="H46" s="26">
        <v>0.40393870967741935</v>
      </c>
      <c r="I46" s="26">
        <v>0.46744333333333338</v>
      </c>
      <c r="J46" s="26">
        <v>0.54817096774193552</v>
      </c>
      <c r="K46" s="26">
        <v>0.59016000000000013</v>
      </c>
      <c r="L46" s="26">
        <v>0.58800645161290321</v>
      </c>
      <c r="M46" s="26">
        <f>AVERAGE(N46:Y46)</f>
        <v>0.83294160778289805</v>
      </c>
      <c r="N46" s="26">
        <v>0.60756129032258077</v>
      </c>
      <c r="O46" s="26">
        <v>0.72250714285714268</v>
      </c>
      <c r="P46" s="26">
        <v>0.8475838709677419</v>
      </c>
      <c r="Q46" s="26">
        <v>0.89559000000000011</v>
      </c>
      <c r="R46" s="26">
        <v>0.91741290322580638</v>
      </c>
      <c r="S46" s="26">
        <v>0.86630333333333331</v>
      </c>
      <c r="T46" s="26">
        <v>0.88176129032258055</v>
      </c>
      <c r="U46" s="26">
        <v>0.81737419354838703</v>
      </c>
      <c r="V46" s="26">
        <v>0.85457666666666676</v>
      </c>
      <c r="W46" s="26">
        <v>0.86435161290322571</v>
      </c>
      <c r="X46" s="26">
        <v>0.87018666666666677</v>
      </c>
      <c r="Y46" s="26">
        <v>0.85009032258064521</v>
      </c>
      <c r="Z46" s="26">
        <f>AVERAGE(AA46:AL46)</f>
        <v>0.94219324180747555</v>
      </c>
      <c r="AA46" s="26">
        <v>0.86986129032258064</v>
      </c>
      <c r="AB46" s="26">
        <v>0.89169642857142861</v>
      </c>
      <c r="AC46" s="26">
        <v>0.95932903225806465</v>
      </c>
      <c r="AD46" s="26">
        <v>0.99069666666666656</v>
      </c>
      <c r="AE46" s="26">
        <v>0.97577096774193539</v>
      </c>
      <c r="AF46" s="26">
        <v>0.96148999999999996</v>
      </c>
      <c r="AG46" s="26">
        <v>0.9466419354838711</v>
      </c>
      <c r="AH46" s="26">
        <v>0.91583870967741932</v>
      </c>
      <c r="AI46" s="26">
        <v>0.89463333333333328</v>
      </c>
      <c r="AJ46" s="26">
        <v>0.95548387096774201</v>
      </c>
      <c r="AK46" s="26">
        <v>0.9699766666666666</v>
      </c>
      <c r="AL46" s="26">
        <v>0.97489999999999999</v>
      </c>
      <c r="AM46" s="26">
        <f>AVERAGE(AN46:AY46)</f>
        <v>1.0536966505994314</v>
      </c>
      <c r="AN46" s="26">
        <v>0.96859354838709688</v>
      </c>
      <c r="AO46" s="26">
        <v>0.95961034482758623</v>
      </c>
      <c r="AP46" s="26">
        <v>0.96910645161290321</v>
      </c>
      <c r="AQ46" s="26">
        <v>0.96270666666666671</v>
      </c>
      <c r="AR46" s="26">
        <v>0.91575161290322582</v>
      </c>
      <c r="AS46" s="26">
        <v>0.99794333333333352</v>
      </c>
      <c r="AT46" s="26">
        <v>1.0048032258064514</v>
      </c>
      <c r="AU46" s="26">
        <v>1.0284193548387095</v>
      </c>
      <c r="AV46" s="26">
        <v>1.06287</v>
      </c>
      <c r="AW46" s="26">
        <v>1.1370741935483872</v>
      </c>
      <c r="AX46" s="26">
        <v>1.2730133333333333</v>
      </c>
      <c r="AY46" s="26">
        <v>1.364467741935484</v>
      </c>
      <c r="AZ46" s="26">
        <f>AVERAGE(BA46:BL46)</f>
        <v>1.2570741001024066</v>
      </c>
      <c r="BA46" s="26">
        <v>1.3438225806451614</v>
      </c>
      <c r="BB46" s="26">
        <v>1.2633928571428574</v>
      </c>
      <c r="BC46" s="26">
        <v>1.2987290322580645</v>
      </c>
      <c r="BD46" s="26">
        <v>1.3094700000000001</v>
      </c>
      <c r="BE46" s="26">
        <v>1.3091838709677419</v>
      </c>
      <c r="BF46" s="26">
        <v>1.2580833333333337</v>
      </c>
      <c r="BG46" s="26">
        <v>1.2166903225806451</v>
      </c>
      <c r="BH46" s="26">
        <v>1.1701354838709677</v>
      </c>
      <c r="BI46" s="26">
        <v>1.2214433333333332</v>
      </c>
      <c r="BJ46" s="26">
        <v>1.2235741935483868</v>
      </c>
      <c r="BK46" s="26">
        <v>1.2406900000000001</v>
      </c>
      <c r="BL46" s="26">
        <v>1.229674193548387</v>
      </c>
      <c r="BM46" s="26">
        <f>AVERAGE(BN46:BY46)</f>
        <v>1.4879777644158836</v>
      </c>
      <c r="BN46" s="26">
        <v>1.2199290322580645</v>
      </c>
      <c r="BO46" s="26">
        <v>1.2278964285714287</v>
      </c>
      <c r="BP46" s="26">
        <v>1.2259612903225807</v>
      </c>
      <c r="BQ46" s="26">
        <v>1.2562026978867071</v>
      </c>
      <c r="BR46" s="26">
        <v>1.3534739146530472</v>
      </c>
      <c r="BS46" s="26">
        <v>1.3566491120976716</v>
      </c>
      <c r="BT46" s="26">
        <v>1.3433935483870969</v>
      </c>
      <c r="BU46" s="26">
        <v>1.3755516129032257</v>
      </c>
      <c r="BV46" s="26">
        <v>1.5505080622285261</v>
      </c>
      <c r="BW46" s="26">
        <v>1.7386752453386456</v>
      </c>
      <c r="BX46" s="26">
        <v>2.0211970751869748</v>
      </c>
      <c r="BY46" s="26">
        <v>2.1862951531566366</v>
      </c>
      <c r="BZ46" s="26">
        <f>AVERAGE(CA46:CL46)</f>
        <v>2.6499133930526697</v>
      </c>
      <c r="CA46" s="26">
        <v>2.2205616059563282</v>
      </c>
      <c r="CB46" s="26">
        <v>2.199184486029294</v>
      </c>
      <c r="CC46" s="26">
        <v>2.2123253420157347</v>
      </c>
      <c r="CD46" s="26">
        <v>2.4884313636928166</v>
      </c>
      <c r="CE46" s="26">
        <v>2.7043607319082139</v>
      </c>
      <c r="CF46" s="26">
        <v>2.8207171438379501</v>
      </c>
      <c r="CG46" s="26">
        <v>2.6405659468009</v>
      </c>
      <c r="CH46" s="26">
        <v>2.8209180458071232</v>
      </c>
      <c r="CI46" s="26">
        <v>2.8757514205323522</v>
      </c>
      <c r="CJ46" s="26">
        <v>2.9427668689500899</v>
      </c>
      <c r="CK46" s="26">
        <v>2.9057276478481016</v>
      </c>
      <c r="CL46" s="26">
        <v>2.9676501132531325</v>
      </c>
      <c r="CM46" s="26">
        <f>AVERAGE(CN46:CY46)</f>
        <v>2.821022852701097</v>
      </c>
      <c r="CN46" s="26">
        <v>3.00432777216515</v>
      </c>
      <c r="CO46" s="26">
        <v>2.9577561268872192</v>
      </c>
      <c r="CP46" s="26">
        <v>2.9417760702729421</v>
      </c>
      <c r="CQ46" s="26">
        <v>2.9046006872389496</v>
      </c>
      <c r="CR46" s="26">
        <v>2.7718475222318748</v>
      </c>
      <c r="CS46" s="26">
        <v>2.8646591318331058</v>
      </c>
      <c r="CT46" s="26">
        <v>2.8348355053557772</v>
      </c>
      <c r="CU46" s="26">
        <v>2.7532378272364513</v>
      </c>
      <c r="CV46" s="26">
        <v>2.7047449469282778</v>
      </c>
      <c r="CW46" s="26">
        <v>2.644335438534124</v>
      </c>
      <c r="CX46" s="26">
        <v>2.664728559960992</v>
      </c>
      <c r="CY46" s="26">
        <v>2.8054246437683035</v>
      </c>
      <c r="CZ46" s="26">
        <f>AVERAGE(DA46:DL46)</f>
        <v>2.7763883101477553</v>
      </c>
      <c r="DA46" s="26">
        <v>2.9371759771061603</v>
      </c>
      <c r="DB46" s="26">
        <v>2.8878003743378358</v>
      </c>
      <c r="DC46" s="26">
        <v>2.8742392498127818</v>
      </c>
      <c r="DD46" s="26">
        <v>2.8326065181634998</v>
      </c>
      <c r="DE46" s="26">
        <v>2.7752629067866015</v>
      </c>
      <c r="DF46" s="26">
        <v>2.6459366048912805</v>
      </c>
      <c r="DG46" s="26">
        <v>2.6154977375101152</v>
      </c>
      <c r="DH46" s="26">
        <v>2.7449875097480327</v>
      </c>
      <c r="DI46" s="26">
        <v>2.7753550316005162</v>
      </c>
      <c r="DJ46" s="26">
        <v>2.7652545621286739</v>
      </c>
      <c r="DK46" s="26">
        <v>2.7246471931086922</v>
      </c>
      <c r="DL46" s="26">
        <v>2.7378960565788781</v>
      </c>
      <c r="DM46" s="26">
        <f>AVERAGE(DN46:DY46)</f>
        <v>2.8287005408343977</v>
      </c>
      <c r="DN46" s="26">
        <v>2.7183259878936936</v>
      </c>
      <c r="DO46" s="26">
        <v>2.6530400966877457</v>
      </c>
      <c r="DP46" s="26">
        <v>2.6856892965364842</v>
      </c>
      <c r="DQ46" s="26">
        <v>2.7076629221460116</v>
      </c>
      <c r="DR46" s="26">
        <v>2.7906727129336888</v>
      </c>
      <c r="DS46" s="26">
        <v>2.8711419605423272</v>
      </c>
      <c r="DT46" s="26">
        <v>2.9265708777854895</v>
      </c>
      <c r="DU46" s="26">
        <v>2.8811251086185994</v>
      </c>
      <c r="DV46" s="26">
        <v>2.8998773298718876</v>
      </c>
      <c r="DW46" s="26">
        <v>2.8825434644486387</v>
      </c>
      <c r="DX46" s="26">
        <v>2.9327580317243838</v>
      </c>
      <c r="DY46" s="26">
        <v>2.9949987008238232</v>
      </c>
      <c r="DZ46" s="26">
        <f>AVERAGE(EA46:EL46)</f>
        <v>3.150903413871939</v>
      </c>
      <c r="EA46" s="26">
        <v>3.1327097360529881</v>
      </c>
      <c r="EB46" s="26">
        <v>3.1874925366564324</v>
      </c>
      <c r="EC46" s="26">
        <v>3.1365844402458949</v>
      </c>
      <c r="ED46" s="26">
        <v>3.0860033128837885</v>
      </c>
      <c r="EE46" s="26">
        <v>3.164067709012822</v>
      </c>
      <c r="EF46" s="26">
        <v>3.1214143853142482</v>
      </c>
      <c r="EG46" s="26">
        <v>3.0819293779635344</v>
      </c>
      <c r="EH46" s="26">
        <v>3.0754914243053815</v>
      </c>
      <c r="EI46" s="26">
        <v>3.0513252824568085</v>
      </c>
      <c r="EJ46" s="26">
        <v>3.1270949407688979</v>
      </c>
      <c r="EK46" s="26">
        <v>3.1907645221274348</v>
      </c>
      <c r="EL46" s="26">
        <v>3.4559632986750279</v>
      </c>
      <c r="EM46" s="26">
        <f>AVERAGE(EN46:EY46)</f>
        <v>3.384846195419394</v>
      </c>
      <c r="EN46" s="26">
        <v>3.5176150212833495</v>
      </c>
      <c r="EO46" s="26">
        <v>3.4301089686524304</v>
      </c>
      <c r="EP46" s="26">
        <v>3.380832715202752</v>
      </c>
      <c r="EQ46" s="26">
        <v>3.3416661719278609</v>
      </c>
      <c r="ER46" s="26">
        <v>3.3515247236116896</v>
      </c>
      <c r="ES46" s="26">
        <v>3.3548466445511624</v>
      </c>
      <c r="ET46" s="26">
        <v>3.3357345333690525</v>
      </c>
      <c r="EU46" s="26">
        <v>3.2786829156291706</v>
      </c>
      <c r="EV46" s="26">
        <v>3.3287674646335148</v>
      </c>
      <c r="EW46" s="26">
        <v>3.3495678138276577</v>
      </c>
      <c r="EX46" s="26">
        <v>3.4315841584412583</v>
      </c>
      <c r="EY46" s="26">
        <v>3.5172232139028341</v>
      </c>
      <c r="EZ46" s="26">
        <f>AVERAGE(FA46:FL46)</f>
        <v>3.2716487880452454</v>
      </c>
      <c r="FA46" s="26">
        <v>3.4617282904642583</v>
      </c>
      <c r="FB46" s="26">
        <v>3.4131766395555667</v>
      </c>
      <c r="FC46" s="26">
        <v>3.4578394623073154</v>
      </c>
      <c r="FD46" s="26">
        <v>3.4122802915164603</v>
      </c>
      <c r="FE46" s="26">
        <v>3.3476497142311339</v>
      </c>
      <c r="FF46" s="26">
        <v>3.2019509623684921</v>
      </c>
      <c r="FG46" s="26">
        <v>3.158572313340529</v>
      </c>
      <c r="FH46" s="26">
        <v>3.2179146387792956</v>
      </c>
      <c r="FI46" s="26">
        <v>3.2272020804679684</v>
      </c>
      <c r="FJ46" s="26">
        <v>3.1508725048234618</v>
      </c>
      <c r="FK46" s="26">
        <v>3.0888959896075665</v>
      </c>
      <c r="FL46" s="26">
        <v>3.1217025690808939</v>
      </c>
      <c r="FM46" s="26">
        <f>AVERAGE(FN46:FY46)</f>
        <v>3.2202733283122851</v>
      </c>
      <c r="FN46" s="26">
        <v>3.1835833692955706</v>
      </c>
      <c r="FO46" s="26">
        <v>3.173104594535038</v>
      </c>
      <c r="FP46" s="26">
        <v>3.1821376865431934</v>
      </c>
      <c r="FQ46" s="26">
        <v>3.2035641208485233</v>
      </c>
      <c r="FR46" s="26">
        <v>3.3141103335923878</v>
      </c>
      <c r="FS46" s="26">
        <v>3.272449214943272</v>
      </c>
      <c r="FT46" s="26">
        <v>3.2463402315954304</v>
      </c>
      <c r="FU46" s="26">
        <v>3.2382661895935447</v>
      </c>
      <c r="FV46" s="26">
        <v>3.2095439907226093</v>
      </c>
      <c r="FW46" s="26">
        <v>3.1616512791141549</v>
      </c>
      <c r="FX46" s="26">
        <v>3.1978388608352981</v>
      </c>
      <c r="FY46" s="26">
        <v>3.2606900681284068</v>
      </c>
      <c r="FZ46" s="26">
        <f>AVERAGE(GA46:GL46)</f>
        <v>3.2603757174039116</v>
      </c>
      <c r="GA46" s="26">
        <v>3.1894811543482162</v>
      </c>
      <c r="GB46" s="26">
        <v>3.2234444423508366</v>
      </c>
      <c r="GC46" s="26">
        <v>3.2252960800158603</v>
      </c>
      <c r="GD46" s="26">
        <v>3.2795819964222348</v>
      </c>
      <c r="GE46" s="26">
        <v>3.2799879627562629</v>
      </c>
      <c r="GF46" s="26">
        <v>3.2490897310327753</v>
      </c>
      <c r="GG46" s="26">
        <v>3.3126717788570255</v>
      </c>
      <c r="GH46" s="26">
        <v>3.2892155689862221</v>
      </c>
      <c r="GI46" s="26">
        <v>3.3273872567848439</v>
      </c>
      <c r="GJ46" s="26">
        <v>3.2229357108907482</v>
      </c>
      <c r="GK46" s="26">
        <v>3.2616202792953208</v>
      </c>
      <c r="GL46" s="26">
        <v>3.2637966471065916</v>
      </c>
    </row>
    <row r="47" spans="1:194" s="131" customFormat="1" ht="12.75">
      <c r="A47" s="606"/>
      <c r="B47" s="990"/>
      <c r="C47" s="975" t="s">
        <v>3457</v>
      </c>
      <c r="D47" s="26">
        <f>L47</f>
        <v>0.58819999999999995</v>
      </c>
      <c r="E47" s="26">
        <v>0.29070000000000001</v>
      </c>
      <c r="F47" s="26">
        <v>0.32190000000000002</v>
      </c>
      <c r="G47" s="26">
        <v>0.35909999999999997</v>
      </c>
      <c r="H47" s="26">
        <v>0.4365</v>
      </c>
      <c r="I47" s="26">
        <v>0.49740000000000001</v>
      </c>
      <c r="J47" s="26">
        <v>0.57989999999999997</v>
      </c>
      <c r="K47" s="26">
        <v>0.58709999999999996</v>
      </c>
      <c r="L47" s="26">
        <v>0.58819999999999995</v>
      </c>
      <c r="M47" s="26">
        <f>Y47</f>
        <v>0.84730000000000005</v>
      </c>
      <c r="N47" s="26">
        <v>0.65569999999999995</v>
      </c>
      <c r="O47" s="26">
        <v>0.78090000000000004</v>
      </c>
      <c r="P47" s="26">
        <v>0.86629999999999996</v>
      </c>
      <c r="Q47" s="26">
        <v>0.89600000000000002</v>
      </c>
      <c r="R47" s="26">
        <v>0.90659999999999996</v>
      </c>
      <c r="S47" s="26">
        <v>0.88170000000000004</v>
      </c>
      <c r="T47" s="26">
        <v>0.80630000000000002</v>
      </c>
      <c r="U47" s="26">
        <v>0.85</v>
      </c>
      <c r="V47" s="26">
        <v>0.86099999999999999</v>
      </c>
      <c r="W47" s="26">
        <v>0.88370000000000004</v>
      </c>
      <c r="X47" s="26">
        <v>0.86029999999999995</v>
      </c>
      <c r="Y47" s="26">
        <v>0.84730000000000005</v>
      </c>
      <c r="Z47" s="26">
        <f>AL47</f>
        <v>0.97260000000000002</v>
      </c>
      <c r="AA47" s="26">
        <v>0.89490000000000003</v>
      </c>
      <c r="AB47" s="26">
        <v>0.91500000000000004</v>
      </c>
      <c r="AC47" s="26">
        <v>0.96319999999999995</v>
      </c>
      <c r="AD47" s="26">
        <v>0.99239999999999995</v>
      </c>
      <c r="AE47" s="26">
        <v>0.94789999999999996</v>
      </c>
      <c r="AF47" s="26">
        <v>0.9526</v>
      </c>
      <c r="AG47" s="26">
        <v>0.9446</v>
      </c>
      <c r="AH47" s="26">
        <v>0.87939999999999996</v>
      </c>
      <c r="AI47" s="26">
        <v>0.9153</v>
      </c>
      <c r="AJ47" s="26">
        <v>0.96689999999999998</v>
      </c>
      <c r="AK47" s="26">
        <v>0.97150000000000003</v>
      </c>
      <c r="AL47" s="26">
        <v>0.97260000000000002</v>
      </c>
      <c r="AM47" s="26">
        <f>AY47</f>
        <v>1.3542000000000001</v>
      </c>
      <c r="AN47" s="26">
        <v>0.95340000000000003</v>
      </c>
      <c r="AO47" s="26">
        <v>0.98319999999999996</v>
      </c>
      <c r="AP47" s="26">
        <v>0.95660000000000001</v>
      </c>
      <c r="AQ47" s="26">
        <v>0.95789999999999997</v>
      </c>
      <c r="AR47" s="26">
        <v>1.0136000000000001</v>
      </c>
      <c r="AS47" s="26">
        <v>0.99750000000000005</v>
      </c>
      <c r="AT47" s="26">
        <v>1.0259</v>
      </c>
      <c r="AU47" s="26">
        <v>1.0266</v>
      </c>
      <c r="AV47" s="26">
        <v>1.1002000000000001</v>
      </c>
      <c r="AW47" s="26">
        <v>1.2487999999999999</v>
      </c>
      <c r="AX47" s="26">
        <v>1.3664000000000001</v>
      </c>
      <c r="AY47" s="26">
        <v>1.3542000000000001</v>
      </c>
      <c r="AZ47" s="26">
        <f>BL47</f>
        <v>1.2262</v>
      </c>
      <c r="BA47" s="26">
        <v>1.2981</v>
      </c>
      <c r="BB47" s="26">
        <v>1.2875000000000001</v>
      </c>
      <c r="BC47" s="26">
        <v>1.3179000000000001</v>
      </c>
      <c r="BD47" s="26">
        <v>1.2857000000000001</v>
      </c>
      <c r="BE47" s="26">
        <v>1.3083</v>
      </c>
      <c r="BF47" s="26">
        <v>1.2576000000000001</v>
      </c>
      <c r="BG47" s="26">
        <v>1.1759999999999999</v>
      </c>
      <c r="BH47" s="26">
        <v>1.1992</v>
      </c>
      <c r="BI47" s="26">
        <v>1.2364999999999999</v>
      </c>
      <c r="BJ47" s="26">
        <v>1.2232000000000001</v>
      </c>
      <c r="BK47" s="26">
        <v>1.2397</v>
      </c>
      <c r="BL47" s="26">
        <v>1.2262</v>
      </c>
      <c r="BM47" s="26">
        <f>BY47</f>
        <v>2.1827999999999999</v>
      </c>
      <c r="BN47" s="26">
        <v>1.2282999999999999</v>
      </c>
      <c r="BO47" s="26">
        <v>1.2177</v>
      </c>
      <c r="BP47" s="26">
        <v>1.2392000000000001</v>
      </c>
      <c r="BQ47" s="26">
        <v>1.3129614666629517</v>
      </c>
      <c r="BR47" s="26">
        <v>1.4164424828359252</v>
      </c>
      <c r="BS47" s="26">
        <v>1.3311999999999999</v>
      </c>
      <c r="BT47" s="26">
        <v>1.3647</v>
      </c>
      <c r="BU47" s="26">
        <v>1.4037999999999999</v>
      </c>
      <c r="BV47" s="26">
        <v>1.6569</v>
      </c>
      <c r="BW47" s="26">
        <v>1.8426303854875283</v>
      </c>
      <c r="BX47" s="26">
        <v>2.1361208136429011</v>
      </c>
      <c r="BY47" s="26">
        <v>2.1827999999999999</v>
      </c>
      <c r="BZ47" s="26">
        <f>CL47</f>
        <v>2.9442474970347057</v>
      </c>
      <c r="CA47" s="26">
        <v>2.2279433786378058</v>
      </c>
      <c r="CB47" s="26">
        <v>2.1515320545519181</v>
      </c>
      <c r="CC47" s="26">
        <v>2.3384158361228455</v>
      </c>
      <c r="CD47" s="26">
        <v>2.5477287515301503</v>
      </c>
      <c r="CE47" s="26">
        <v>2.8765515412592864</v>
      </c>
      <c r="CF47" s="26">
        <v>2.8195481502094792</v>
      </c>
      <c r="CG47" s="26">
        <v>2.7492825210290368</v>
      </c>
      <c r="CH47" s="26">
        <v>2.8357998208758204</v>
      </c>
      <c r="CI47" s="26">
        <v>2.8812162660543699</v>
      </c>
      <c r="CJ47" s="26">
        <v>2.8831525864630763</v>
      </c>
      <c r="CK47" s="26">
        <v>2.9367145523557365</v>
      </c>
      <c r="CL47" s="26">
        <v>2.9442474970347057</v>
      </c>
      <c r="CM47" s="26">
        <f>CY47</f>
        <v>2.8721640038997487</v>
      </c>
      <c r="CN47" s="26">
        <v>2.9475441438209513</v>
      </c>
      <c r="CO47" s="26">
        <v>2.982571048425311</v>
      </c>
      <c r="CP47" s="26">
        <v>2.9625586063994631</v>
      </c>
      <c r="CQ47" s="26">
        <v>2.7879128795463877</v>
      </c>
      <c r="CR47" s="26">
        <v>2.8254783428721826</v>
      </c>
      <c r="CS47" s="26">
        <v>2.8101224223300383</v>
      </c>
      <c r="CT47" s="26">
        <v>2.7930627607148213</v>
      </c>
      <c r="CU47" s="26">
        <v>2.7481477265673657</v>
      </c>
      <c r="CV47" s="26">
        <v>2.7002965284979328</v>
      </c>
      <c r="CW47" s="26">
        <v>2.5714664755424801</v>
      </c>
      <c r="CX47" s="26">
        <v>2.6452655563538761</v>
      </c>
      <c r="CY47" s="26">
        <v>2.8721640038997487</v>
      </c>
      <c r="CZ47" s="26">
        <f>DL47</f>
        <v>2.6929437654564823</v>
      </c>
      <c r="DA47" s="26">
        <v>2.9041155733140882</v>
      </c>
      <c r="DB47" s="26">
        <v>2.8366877402039989</v>
      </c>
      <c r="DC47" s="26">
        <v>2.7925997697414084</v>
      </c>
      <c r="DD47" s="26">
        <v>2.8563159528701294</v>
      </c>
      <c r="DE47" s="26">
        <v>2.6902919436545805</v>
      </c>
      <c r="DF47" s="26">
        <v>2.6045401159707939</v>
      </c>
      <c r="DG47" s="26">
        <v>2.672447991176004</v>
      </c>
      <c r="DH47" s="26">
        <v>2.7966189685927101</v>
      </c>
      <c r="DI47" s="26">
        <v>2.7929543816367692</v>
      </c>
      <c r="DJ47" s="26">
        <v>2.7398965173953829</v>
      </c>
      <c r="DK47" s="26">
        <v>2.6922117838725574</v>
      </c>
      <c r="DL47" s="26">
        <v>2.6929437654564823</v>
      </c>
      <c r="DM47" s="26">
        <f>DY47</f>
        <v>3.0595615668923166</v>
      </c>
      <c r="DN47" s="26">
        <v>2.6953217743357971</v>
      </c>
      <c r="DO47" s="26">
        <v>2.662641330825521</v>
      </c>
      <c r="DP47" s="26">
        <v>2.6732901236303772</v>
      </c>
      <c r="DQ47" s="26">
        <v>2.7537753396256321</v>
      </c>
      <c r="DR47" s="26">
        <v>2.807119235823154</v>
      </c>
      <c r="DS47" s="26">
        <v>2.9254701530168785</v>
      </c>
      <c r="DT47" s="26">
        <v>2.9593591620948647</v>
      </c>
      <c r="DU47" s="26">
        <v>2.9037213868280989</v>
      </c>
      <c r="DV47" s="26">
        <v>2.8761568822443668</v>
      </c>
      <c r="DW47" s="26">
        <v>2.8776033065245956</v>
      </c>
      <c r="DX47" s="26">
        <v>2.9304406933373555</v>
      </c>
      <c r="DY47" s="26">
        <v>3.0595615668923166</v>
      </c>
      <c r="DZ47" s="26">
        <f>EL47</f>
        <v>3.5171938237218985</v>
      </c>
      <c r="EA47" s="26">
        <v>3.2167356314199083</v>
      </c>
      <c r="EB47" s="26">
        <v>3.1944628258846626</v>
      </c>
      <c r="EC47" s="26">
        <v>3.1254221270509195</v>
      </c>
      <c r="ED47" s="26">
        <v>3.1116243257338319</v>
      </c>
      <c r="EE47" s="26">
        <v>3.1822218690402542</v>
      </c>
      <c r="EF47" s="26">
        <v>3.004131500437154</v>
      </c>
      <c r="EG47" s="26">
        <v>3.2219517033689025</v>
      </c>
      <c r="EH47" s="26">
        <v>2.966853119903059</v>
      </c>
      <c r="EI47" s="26">
        <v>3.1185927732727281</v>
      </c>
      <c r="EJ47" s="26">
        <v>3.1163483709601549</v>
      </c>
      <c r="EK47" s="26">
        <v>3.3629193539315794</v>
      </c>
      <c r="EL47" s="26">
        <v>3.5171938237218985</v>
      </c>
      <c r="EM47" s="26">
        <f>EY47</f>
        <v>3.6041608984420934</v>
      </c>
      <c r="EN47" s="26">
        <v>3.3040631886462526</v>
      </c>
      <c r="EO47" s="26">
        <v>3.3959054979215981</v>
      </c>
      <c r="EP47" s="26">
        <v>3.3489858205979042</v>
      </c>
      <c r="EQ47" s="26">
        <v>3.2901809247864078</v>
      </c>
      <c r="ER47" s="26">
        <v>3.447571817335862</v>
      </c>
      <c r="ES47" s="26">
        <v>3.3102793289805357</v>
      </c>
      <c r="ET47" s="26">
        <v>3.2765025558202909</v>
      </c>
      <c r="EU47" s="26">
        <v>3.2606900925693951</v>
      </c>
      <c r="EV47" s="26">
        <v>3.3339077111763293</v>
      </c>
      <c r="EW47" s="26">
        <v>3.4047017340464154</v>
      </c>
      <c r="EX47" s="26">
        <v>3.4874641776125732</v>
      </c>
      <c r="EY47" s="26">
        <v>3.6041608984420934</v>
      </c>
      <c r="EZ47" s="26">
        <f>FL47</f>
        <v>3.1296590970968845</v>
      </c>
      <c r="FA47" s="26">
        <v>3.4039181319439824</v>
      </c>
      <c r="FB47" s="26">
        <v>3.4665676969624144</v>
      </c>
      <c r="FC47" s="26">
        <v>3.4220749358967804</v>
      </c>
      <c r="FD47" s="26">
        <v>3.4098589828231489</v>
      </c>
      <c r="FE47" s="26">
        <v>3.2813770135313405</v>
      </c>
      <c r="FF47" s="26">
        <v>3.1599409119146351</v>
      </c>
      <c r="FG47" s="26">
        <v>3.1637878336818641</v>
      </c>
      <c r="FH47" s="26">
        <v>3.2249092182091483</v>
      </c>
      <c r="FI47" s="26">
        <v>3.1681025811292387</v>
      </c>
      <c r="FJ47" s="26">
        <v>3.1726730048751679</v>
      </c>
      <c r="FK47" s="26">
        <v>3.0961637747784829</v>
      </c>
      <c r="FL47" s="26">
        <v>3.1296590970968845</v>
      </c>
      <c r="FM47" s="26">
        <f>FY47</f>
        <v>3.2071071968166973</v>
      </c>
      <c r="FN47" s="26">
        <v>3.2249113458224894</v>
      </c>
      <c r="FO47" s="26">
        <v>3.1514302048235283</v>
      </c>
      <c r="FP47" s="26">
        <v>3.1932491825721043</v>
      </c>
      <c r="FQ47" s="26">
        <v>3.2814915624057304</v>
      </c>
      <c r="FR47" s="26">
        <v>3.3198841447748531</v>
      </c>
      <c r="FS47" s="26">
        <v>3.2289267420992616</v>
      </c>
      <c r="FT47" s="26">
        <v>3.2327197637959335</v>
      </c>
      <c r="FU47" s="26">
        <v>3.2222917364367052</v>
      </c>
      <c r="FV47" s="26">
        <v>3.1785276423564421</v>
      </c>
      <c r="FW47" s="26">
        <v>3.1667012150851552</v>
      </c>
      <c r="FX47" s="26">
        <v>3.2404671354361074</v>
      </c>
      <c r="FY47" s="26">
        <v>3.2071071968166973</v>
      </c>
      <c r="FZ47" s="26">
        <f>GL47</f>
        <v>3.3241045246775025</v>
      </c>
      <c r="GA47" s="26">
        <v>3.1861299847762847</v>
      </c>
      <c r="GB47" s="26">
        <v>3.2136113136750133</v>
      </c>
      <c r="GC47" s="26">
        <v>3.2370176009034526</v>
      </c>
      <c r="GD47" s="26">
        <v>3.3113040563341398</v>
      </c>
      <c r="GE47" s="26">
        <v>3.2642764302751255</v>
      </c>
      <c r="GF47" s="26">
        <v>3.2631967336118168</v>
      </c>
      <c r="GG47" s="26">
        <v>3.3115320605574103</v>
      </c>
      <c r="GH47" s="26">
        <v>3.2838058778114663</v>
      </c>
      <c r="GI47" s="26">
        <v>3.3426479780962559</v>
      </c>
      <c r="GJ47" s="26">
        <v>3.2137820170976004</v>
      </c>
      <c r="GK47" s="26">
        <v>3.2969607327835244</v>
      </c>
      <c r="GL47" s="26">
        <v>3.3241045246775025</v>
      </c>
    </row>
    <row r="48" spans="1:194" s="131" customFormat="1" ht="12.75">
      <c r="A48" s="606">
        <v>10</v>
      </c>
      <c r="B48" s="990" t="s">
        <v>2610</v>
      </c>
      <c r="C48" s="975" t="s">
        <v>3468</v>
      </c>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c r="CV48" s="26"/>
      <c r="CW48" s="26"/>
      <c r="CX48" s="26"/>
      <c r="CY48" s="26"/>
      <c r="CZ48" s="26"/>
      <c r="DA48" s="26"/>
      <c r="DB48" s="26"/>
      <c r="DC48" s="26"/>
      <c r="DD48" s="26"/>
      <c r="DE48" s="26"/>
      <c r="DF48" s="26"/>
      <c r="DG48" s="26"/>
      <c r="DH48" s="26"/>
      <c r="DI48" s="26"/>
      <c r="DJ48" s="26"/>
      <c r="DK48" s="26"/>
      <c r="DL48" s="26"/>
      <c r="DM48" s="26"/>
      <c r="DN48" s="26"/>
      <c r="DO48" s="26"/>
      <c r="DP48" s="26"/>
      <c r="DQ48" s="26"/>
      <c r="DR48" s="26"/>
      <c r="DS48" s="26"/>
      <c r="DT48" s="26"/>
      <c r="DU48" s="26"/>
      <c r="DV48" s="26"/>
      <c r="DW48" s="26"/>
      <c r="DX48" s="26"/>
      <c r="DY48" s="26"/>
      <c r="DZ48" s="26"/>
      <c r="EA48" s="26"/>
      <c r="EB48" s="26"/>
      <c r="EC48" s="26"/>
      <c r="ED48" s="26"/>
      <c r="EE48" s="26"/>
      <c r="EF48" s="26"/>
      <c r="EG48" s="26"/>
      <c r="EH48" s="26"/>
      <c r="EI48" s="26"/>
      <c r="EJ48" s="26"/>
      <c r="EK48" s="26"/>
      <c r="EL48" s="26"/>
      <c r="EM48" s="26"/>
      <c r="EN48" s="26"/>
      <c r="EO48" s="26"/>
      <c r="EP48" s="26"/>
      <c r="EQ48" s="26"/>
      <c r="ER48" s="26"/>
      <c r="ES48" s="26"/>
      <c r="ET48" s="26"/>
      <c r="EU48" s="26"/>
      <c r="EV48" s="26"/>
      <c r="EW48" s="26"/>
      <c r="EX48" s="26"/>
      <c r="EY48" s="26"/>
      <c r="EZ48" s="26"/>
      <c r="FA48" s="26"/>
      <c r="FB48" s="26"/>
      <c r="FC48" s="26"/>
      <c r="FD48" s="26"/>
      <c r="FE48" s="26"/>
      <c r="FF48" s="26"/>
      <c r="FG48" s="26"/>
      <c r="FH48" s="26"/>
      <c r="FI48" s="26"/>
      <c r="FJ48" s="26"/>
      <c r="FK48" s="26"/>
      <c r="FL48" s="26"/>
      <c r="FM48" s="26"/>
      <c r="FN48" s="26"/>
      <c r="FO48" s="26"/>
      <c r="FP48" s="26"/>
      <c r="FQ48" s="26"/>
      <c r="FR48" s="26"/>
      <c r="FS48" s="26"/>
      <c r="FT48" s="26"/>
      <c r="FU48" s="26"/>
      <c r="FV48" s="26"/>
      <c r="FW48" s="26"/>
      <c r="FX48" s="26"/>
      <c r="FY48" s="26"/>
      <c r="FZ48" s="26"/>
      <c r="GA48" s="26"/>
      <c r="GB48" s="26"/>
      <c r="GC48" s="26"/>
      <c r="GD48" s="26"/>
      <c r="GE48" s="26"/>
      <c r="GF48" s="26"/>
      <c r="GG48" s="26"/>
      <c r="GH48" s="26"/>
      <c r="GI48" s="26"/>
      <c r="GJ48" s="26"/>
      <c r="GK48" s="26"/>
      <c r="GL48" s="26"/>
    </row>
    <row r="49" spans="1:194" s="131" customFormat="1" ht="12.75">
      <c r="A49" s="606"/>
      <c r="B49" s="990"/>
      <c r="C49" s="975" t="s">
        <v>3456</v>
      </c>
      <c r="D49" s="587" t="s">
        <v>15</v>
      </c>
      <c r="E49" s="587" t="s">
        <v>15</v>
      </c>
      <c r="F49" s="587" t="s">
        <v>15</v>
      </c>
      <c r="G49" s="587" t="s">
        <v>15</v>
      </c>
      <c r="H49" s="587" t="s">
        <v>15</v>
      </c>
      <c r="I49" s="587" t="s">
        <v>15</v>
      </c>
      <c r="J49" s="587" t="s">
        <v>15</v>
      </c>
      <c r="K49" s="587" t="s">
        <v>15</v>
      </c>
      <c r="L49" s="587" t="s">
        <v>15</v>
      </c>
      <c r="M49" s="587" t="s">
        <v>15</v>
      </c>
      <c r="N49" s="587" t="s">
        <v>15</v>
      </c>
      <c r="O49" s="587" t="s">
        <v>15</v>
      </c>
      <c r="P49" s="587" t="s">
        <v>15</v>
      </c>
      <c r="Q49" s="587" t="s">
        <v>15</v>
      </c>
      <c r="R49" s="587" t="s">
        <v>15</v>
      </c>
      <c r="S49" s="587" t="s">
        <v>15</v>
      </c>
      <c r="T49" s="587" t="s">
        <v>15</v>
      </c>
      <c r="U49" s="587" t="s">
        <v>15</v>
      </c>
      <c r="V49" s="26">
        <v>0.31734666666666667</v>
      </c>
      <c r="W49" s="26">
        <v>0.29809677419354835</v>
      </c>
      <c r="X49" s="26">
        <v>0.27033000000000001</v>
      </c>
      <c r="Y49" s="26">
        <v>0.25526451612903228</v>
      </c>
      <c r="Z49" s="26">
        <f>AVERAGE(AA49:AL49)</f>
        <v>0.26693342037890422</v>
      </c>
      <c r="AA49" s="26">
        <v>0.26132580645161291</v>
      </c>
      <c r="AB49" s="26">
        <v>0.26622857142857143</v>
      </c>
      <c r="AC49" s="26">
        <v>0.26879354838709679</v>
      </c>
      <c r="AD49" s="26">
        <v>0.26978333333333337</v>
      </c>
      <c r="AE49" s="26">
        <v>0.27037741935483867</v>
      </c>
      <c r="AF49" s="26">
        <v>0.26704333333333335</v>
      </c>
      <c r="AG49" s="26">
        <v>0.26083870967741929</v>
      </c>
      <c r="AH49" s="26">
        <v>0.256041935483871</v>
      </c>
      <c r="AI49" s="26">
        <v>0.25994</v>
      </c>
      <c r="AJ49" s="26">
        <v>0.27160967741935482</v>
      </c>
      <c r="AK49" s="26">
        <v>0.27307999999999999</v>
      </c>
      <c r="AL49" s="26">
        <v>0.27813870967741938</v>
      </c>
      <c r="AM49" s="587">
        <f>AVERAGE(AN49:AY49)</f>
        <v>0.30995649765171174</v>
      </c>
      <c r="AN49" s="587">
        <v>0.2794677419354839</v>
      </c>
      <c r="AO49" s="587">
        <v>0.28100689655172412</v>
      </c>
      <c r="AP49" s="587">
        <v>0.28204193548387096</v>
      </c>
      <c r="AQ49" s="587">
        <v>0.28465999999999997</v>
      </c>
      <c r="AR49" s="587">
        <v>0.29650322580645161</v>
      </c>
      <c r="AS49" s="587">
        <v>0.29892666666666662</v>
      </c>
      <c r="AT49" s="587">
        <v>0.29483548387096775</v>
      </c>
      <c r="AU49" s="587">
        <v>0.29195483870967748</v>
      </c>
      <c r="AV49" s="587">
        <v>0.30714999999999998</v>
      </c>
      <c r="AW49" s="587">
        <v>0.33775483870967743</v>
      </c>
      <c r="AX49" s="587">
        <v>0.37926666666666659</v>
      </c>
      <c r="AY49" s="587">
        <v>0.38590967741935478</v>
      </c>
      <c r="AZ49" s="26">
        <f>AVERAGE(BA49:BL49)</f>
        <v>0.34565724078341015</v>
      </c>
      <c r="BA49" s="26">
        <v>0.25956129032258063</v>
      </c>
      <c r="BB49" s="26">
        <v>0.37181785714285714</v>
      </c>
      <c r="BC49" s="26">
        <v>0.36959677419354836</v>
      </c>
      <c r="BD49" s="26">
        <v>0.37146666666666661</v>
      </c>
      <c r="BE49" s="26">
        <v>0.36527096774193551</v>
      </c>
      <c r="BF49" s="26">
        <v>0.33945333333333333</v>
      </c>
      <c r="BG49" s="26">
        <v>0.34194838709677428</v>
      </c>
      <c r="BH49" s="26">
        <v>0.34347096774193553</v>
      </c>
      <c r="BI49" s="26">
        <v>0.34921333333333332</v>
      </c>
      <c r="BJ49" s="26">
        <v>0.34400967741935484</v>
      </c>
      <c r="BK49" s="26">
        <v>0.34340666666666664</v>
      </c>
      <c r="BL49" s="26">
        <v>0.34867096774193546</v>
      </c>
      <c r="BM49" s="26">
        <f>AVERAGE(BN49:BY49)</f>
        <v>0.4114620377520149</v>
      </c>
      <c r="BN49" s="26">
        <v>0.35482903225806456</v>
      </c>
      <c r="BO49" s="26">
        <v>0.35695000000000005</v>
      </c>
      <c r="BP49" s="26">
        <v>0.35747741935483868</v>
      </c>
      <c r="BQ49" s="26">
        <v>0.36418975745035581</v>
      </c>
      <c r="BR49" s="26">
        <v>0.38259460899265541</v>
      </c>
      <c r="BS49" s="26">
        <v>0.3861893782671782</v>
      </c>
      <c r="BT49" s="26">
        <v>0.38589354838709677</v>
      </c>
      <c r="BU49" s="26">
        <v>0.3913322580645161</v>
      </c>
      <c r="BV49" s="26">
        <v>0.41951945108717104</v>
      </c>
      <c r="BW49" s="26">
        <v>0.44720425415708576</v>
      </c>
      <c r="BX49" s="26">
        <v>0.52713949399328108</v>
      </c>
      <c r="BY49" s="26">
        <v>0.56422525101193566</v>
      </c>
      <c r="BZ49" s="26">
        <f>AVERAGE(CA49:CL49)</f>
        <v>0.7289186859310921</v>
      </c>
      <c r="CA49" s="26">
        <v>0.56161441341684026</v>
      </c>
      <c r="CB49" s="26">
        <v>0.5625979598159111</v>
      </c>
      <c r="CC49" s="26">
        <v>0.58999767620642418</v>
      </c>
      <c r="CD49" s="26">
        <v>0.67797728868043594</v>
      </c>
      <c r="CE49" s="26">
        <v>0.73872937747000511</v>
      </c>
      <c r="CF49" s="26">
        <v>0.7786771754455134</v>
      </c>
      <c r="CG49" s="26">
        <v>0.73828698694425754</v>
      </c>
      <c r="CH49" s="26">
        <v>0.76513986961859959</v>
      </c>
      <c r="CI49" s="26">
        <v>0.79698111198454258</v>
      </c>
      <c r="CJ49" s="26">
        <v>0.82298782310963448</v>
      </c>
      <c r="CK49" s="26">
        <v>0.84168561327929958</v>
      </c>
      <c r="CL49" s="26">
        <v>0.87234893520164258</v>
      </c>
      <c r="CM49" s="26">
        <f>AVERAGE(CN49:CY49)</f>
        <v>0.88495915352356225</v>
      </c>
      <c r="CN49" s="26">
        <v>0.87932453481389317</v>
      </c>
      <c r="CO49" s="26">
        <v>0.88749606854420504</v>
      </c>
      <c r="CP49" s="26">
        <v>0.89944724590349023</v>
      </c>
      <c r="CQ49" s="26">
        <v>0.90276413384956244</v>
      </c>
      <c r="CR49" s="26">
        <v>0.90150238274730277</v>
      </c>
      <c r="CS49" s="26">
        <v>0.8759504893269392</v>
      </c>
      <c r="CT49" s="26">
        <v>0.85713042273308138</v>
      </c>
      <c r="CU49" s="26">
        <v>0.87379860987604652</v>
      </c>
      <c r="CV49" s="26">
        <v>0.89679875320196145</v>
      </c>
      <c r="CW49" s="26">
        <v>0.88377391760104984</v>
      </c>
      <c r="CX49" s="26">
        <v>0.87751738900684306</v>
      </c>
      <c r="CY49" s="26">
        <v>0.88400589467837254</v>
      </c>
      <c r="CZ49" s="26">
        <f>AVERAGE(DA49:DL49)</f>
        <v>0.87321857823651816</v>
      </c>
      <c r="DA49" s="26">
        <v>0.88044274916730381</v>
      </c>
      <c r="DB49" s="26">
        <v>0.88808702202620748</v>
      </c>
      <c r="DC49" s="26">
        <v>0.90145891126492461</v>
      </c>
      <c r="DD49" s="26">
        <v>0.90488491498398749</v>
      </c>
      <c r="DE49" s="26">
        <v>0.8931112549846868</v>
      </c>
      <c r="DF49" s="26">
        <v>0.8741940200604732</v>
      </c>
      <c r="DG49" s="26">
        <v>0.86231778381588609</v>
      </c>
      <c r="DH49" s="26">
        <v>0.86262143909326394</v>
      </c>
      <c r="DI49" s="26">
        <v>0.86135945066919795</v>
      </c>
      <c r="DJ49" s="26">
        <v>0.85259537124681295</v>
      </c>
      <c r="DK49" s="26">
        <v>0.84896580800292398</v>
      </c>
      <c r="DL49" s="26">
        <v>0.84858421352254865</v>
      </c>
      <c r="DM49" s="26">
        <f>AVERAGE(DN49:DY49)</f>
        <v>0.82866532498673884</v>
      </c>
      <c r="DN49" s="26">
        <v>0.85119080062321051</v>
      </c>
      <c r="DO49" s="26">
        <v>0.84581398453820478</v>
      </c>
      <c r="DP49" s="26">
        <v>0.83966171261544886</v>
      </c>
      <c r="DQ49" s="26">
        <v>0.82993563824979932</v>
      </c>
      <c r="DR49" s="26">
        <v>0.82584872329071257</v>
      </c>
      <c r="DS49" s="26">
        <v>0.81312406237855384</v>
      </c>
      <c r="DT49" s="26">
        <v>0.81168622547933333</v>
      </c>
      <c r="DU49" s="26">
        <v>0.82433440830362514</v>
      </c>
      <c r="DV49" s="26">
        <v>0.82581490375999134</v>
      </c>
      <c r="DW49" s="26">
        <v>0.82462968380182433</v>
      </c>
      <c r="DX49" s="26">
        <v>0.8243555324563604</v>
      </c>
      <c r="DY49" s="26">
        <v>0.8275882243438023</v>
      </c>
      <c r="DZ49" s="26">
        <f>AVERAGE(EA49:EL49)</f>
        <v>0.76715873739147333</v>
      </c>
      <c r="EA49" s="26">
        <v>0.83191558490360962</v>
      </c>
      <c r="EB49" s="26">
        <v>0.82653320907559402</v>
      </c>
      <c r="EC49" s="26">
        <v>0.81570266710912287</v>
      </c>
      <c r="ED49" s="26">
        <v>0.7836549742083988</v>
      </c>
      <c r="EE49" s="26">
        <v>0.73920130089782954</v>
      </c>
      <c r="EF49" s="26">
        <v>0.71039665483565739</v>
      </c>
      <c r="EG49" s="26">
        <v>0.72956074504013135</v>
      </c>
      <c r="EH49" s="26">
        <v>0.74699089743443148</v>
      </c>
      <c r="EI49" s="26">
        <v>0.74341515838345751</v>
      </c>
      <c r="EJ49" s="26">
        <v>0.74073626684221716</v>
      </c>
      <c r="EK49" s="26">
        <v>0.75751803095613579</v>
      </c>
      <c r="EL49" s="26">
        <v>0.78027935901109424</v>
      </c>
      <c r="EM49" s="26">
        <f>AVERAGE(EN49:EY49)</f>
        <v>0.79990028866948115</v>
      </c>
      <c r="EN49" s="26">
        <v>0.76772858982239367</v>
      </c>
      <c r="EO49" s="26">
        <v>0.75488338746536365</v>
      </c>
      <c r="EP49" s="26">
        <v>0.76567239167903167</v>
      </c>
      <c r="EQ49" s="26">
        <v>0.77429858394566076</v>
      </c>
      <c r="ER49" s="26">
        <v>0.7917975986581185</v>
      </c>
      <c r="ES49" s="26">
        <v>0.7950935575078103</v>
      </c>
      <c r="ET49" s="26">
        <v>0.80343587647207304</v>
      </c>
      <c r="EU49" s="26">
        <v>0.81374621201681507</v>
      </c>
      <c r="EV49" s="26">
        <v>0.83007188046943192</v>
      </c>
      <c r="EW49" s="26">
        <v>0.82989281801176629</v>
      </c>
      <c r="EX49" s="26">
        <v>0.82468109566751457</v>
      </c>
      <c r="EY49" s="26">
        <v>0.84750147231779527</v>
      </c>
      <c r="EZ49" s="26">
        <f>AVERAGE(FA49:FL49)</f>
        <v>0.89587381203255934</v>
      </c>
      <c r="FA49" s="26">
        <v>0.83422574404508298</v>
      </c>
      <c r="FB49" s="26">
        <v>0.86182899366707377</v>
      </c>
      <c r="FC49" s="26">
        <v>0.87507680385830233</v>
      </c>
      <c r="FD49" s="26">
        <v>0.91732189881245951</v>
      </c>
      <c r="FE49" s="26">
        <v>0.9164937347661879</v>
      </c>
      <c r="FF49" s="26">
        <v>0.91091492934628748</v>
      </c>
      <c r="FG49" s="26">
        <v>0.92695080938089758</v>
      </c>
      <c r="FH49" s="26">
        <v>0.89423992541524033</v>
      </c>
      <c r="FI49" s="26">
        <v>0.89341881986978955</v>
      </c>
      <c r="FJ49" s="26">
        <v>0.9098731951061293</v>
      </c>
      <c r="FK49" s="26">
        <v>0.89157336715193247</v>
      </c>
      <c r="FL49" s="26">
        <v>0.91856752297132838</v>
      </c>
      <c r="FM49" s="26">
        <f>AVERAGE(FN49:FY49)</f>
        <v>0.96713813379025704</v>
      </c>
      <c r="FN49" s="26">
        <v>0.91592089225682505</v>
      </c>
      <c r="FO49" s="26">
        <v>0.92084461860640421</v>
      </c>
      <c r="FP49" s="26">
        <v>0.91708319026277596</v>
      </c>
      <c r="FQ49" s="26">
        <v>0.91186779148309127</v>
      </c>
      <c r="FR49" s="26">
        <v>0.92210594466004525</v>
      </c>
      <c r="FS49" s="26">
        <v>0.95663784832932952</v>
      </c>
      <c r="FT49" s="26">
        <v>0.95697752262573144</v>
      </c>
      <c r="FU49" s="26">
        <v>0.98086771820206664</v>
      </c>
      <c r="FV49" s="26">
        <v>1.0101657034159137</v>
      </c>
      <c r="FW49" s="26">
        <v>1.0258681740544597</v>
      </c>
      <c r="FX49" s="26">
        <v>1.0314144580465503</v>
      </c>
      <c r="FY49" s="26">
        <v>1.0559037435398919</v>
      </c>
      <c r="FZ49" s="26">
        <f>AVERAGE(GA49:GL49)</f>
        <v>1.0891383980911968</v>
      </c>
      <c r="GA49" s="26">
        <v>1.0527490963798702</v>
      </c>
      <c r="GB49" s="26">
        <v>1.0825380271285112</v>
      </c>
      <c r="GC49" s="26">
        <v>1.067208222929396</v>
      </c>
      <c r="GD49" s="26">
        <v>1.0472992206426841</v>
      </c>
      <c r="GE49" s="26">
        <v>1.0686651420810238</v>
      </c>
      <c r="GF49" s="26">
        <v>1.0964491099217779</v>
      </c>
      <c r="GG49" s="26">
        <v>1.1183016574717548</v>
      </c>
      <c r="GH49" s="26">
        <v>1.1216333007253299</v>
      </c>
      <c r="GI49" s="26">
        <v>1.112465197398383</v>
      </c>
      <c r="GJ49" s="26">
        <v>1.0675178603104418</v>
      </c>
      <c r="GK49" s="26">
        <v>1.0857968957232298</v>
      </c>
      <c r="GL49" s="26">
        <v>1.1490370463819597</v>
      </c>
    </row>
    <row r="50" spans="1:194" s="131" customFormat="1" ht="12.75">
      <c r="A50" s="606"/>
      <c r="B50" s="990"/>
      <c r="C50" s="975" t="s">
        <v>3457</v>
      </c>
      <c r="D50" s="587" t="s">
        <v>15</v>
      </c>
      <c r="E50" s="587" t="s">
        <v>15</v>
      </c>
      <c r="F50" s="587" t="s">
        <v>15</v>
      </c>
      <c r="G50" s="587" t="s">
        <v>15</v>
      </c>
      <c r="H50" s="587" t="s">
        <v>15</v>
      </c>
      <c r="I50" s="587" t="s">
        <v>15</v>
      </c>
      <c r="J50" s="587" t="s">
        <v>15</v>
      </c>
      <c r="K50" s="587" t="s">
        <v>15</v>
      </c>
      <c r="L50" s="587" t="s">
        <v>15</v>
      </c>
      <c r="M50" s="26">
        <f>Y50</f>
        <v>0.25850000000000001</v>
      </c>
      <c r="N50" s="587" t="s">
        <v>15</v>
      </c>
      <c r="O50" s="587" t="s">
        <v>15</v>
      </c>
      <c r="P50" s="587" t="s">
        <v>15</v>
      </c>
      <c r="Q50" s="587" t="s">
        <v>15</v>
      </c>
      <c r="R50" s="587" t="s">
        <v>15</v>
      </c>
      <c r="S50" s="587" t="s">
        <v>15</v>
      </c>
      <c r="T50" s="587" t="s">
        <v>15</v>
      </c>
      <c r="U50" s="26">
        <v>0.32919999999999999</v>
      </c>
      <c r="V50" s="26">
        <v>0.30609999999999998</v>
      </c>
      <c r="W50" s="26">
        <v>0.28749999999999998</v>
      </c>
      <c r="X50" s="26">
        <v>0.25769999999999998</v>
      </c>
      <c r="Y50" s="26">
        <v>0.25850000000000001</v>
      </c>
      <c r="Z50" s="26">
        <f>AL50</f>
        <v>0.2787</v>
      </c>
      <c r="AA50" s="26">
        <v>0.26569999999999999</v>
      </c>
      <c r="AB50" s="26">
        <v>0.26800000000000002</v>
      </c>
      <c r="AC50" s="26">
        <v>0.2697</v>
      </c>
      <c r="AD50" s="26">
        <v>0.2697</v>
      </c>
      <c r="AE50" s="26">
        <v>0.2712</v>
      </c>
      <c r="AF50" s="26">
        <v>0.26229999999999998</v>
      </c>
      <c r="AG50" s="26">
        <v>0.25740000000000002</v>
      </c>
      <c r="AH50" s="26">
        <v>0.2555</v>
      </c>
      <c r="AI50" s="26">
        <v>0.26629999999999998</v>
      </c>
      <c r="AJ50" s="26">
        <v>0.27300000000000002</v>
      </c>
      <c r="AK50" s="26">
        <v>0.27279999999999999</v>
      </c>
      <c r="AL50" s="26">
        <v>0.2787</v>
      </c>
      <c r="AM50" s="587">
        <f>AY50</f>
        <v>0.38769999999999999</v>
      </c>
      <c r="AN50" s="587">
        <v>0.28179999999999999</v>
      </c>
      <c r="AO50" s="587">
        <v>0.28299999999999997</v>
      </c>
      <c r="AP50" s="587">
        <v>0.28129999999999999</v>
      </c>
      <c r="AQ50" s="587">
        <v>0.28720000000000001</v>
      </c>
      <c r="AR50" s="587">
        <v>0.30649999999999999</v>
      </c>
      <c r="AS50" s="587">
        <v>0.29770000000000002</v>
      </c>
      <c r="AT50" s="587">
        <v>0.2928</v>
      </c>
      <c r="AU50" s="587">
        <v>0.29010000000000002</v>
      </c>
      <c r="AV50" s="587">
        <v>0.32190000000000002</v>
      </c>
      <c r="AW50" s="587">
        <v>0.3735</v>
      </c>
      <c r="AX50" s="587">
        <v>0.3856</v>
      </c>
      <c r="AY50" s="587">
        <v>0.38769999999999999</v>
      </c>
      <c r="AZ50" s="26">
        <f>BL50</f>
        <v>0.35</v>
      </c>
      <c r="BA50" s="26">
        <v>0.38419999999999999</v>
      </c>
      <c r="BB50" s="26">
        <v>0.3679</v>
      </c>
      <c r="BC50" s="26">
        <v>0.36749999999999999</v>
      </c>
      <c r="BD50" s="26">
        <v>0.3639</v>
      </c>
      <c r="BE50" s="26">
        <v>0.3533</v>
      </c>
      <c r="BF50" s="26">
        <v>0.3392</v>
      </c>
      <c r="BG50" s="26">
        <v>0.34370000000000001</v>
      </c>
      <c r="BH50" s="26">
        <v>0.34360000000000002</v>
      </c>
      <c r="BI50" s="26">
        <v>0.34720000000000001</v>
      </c>
      <c r="BJ50" s="26">
        <v>0.34089999999999998</v>
      </c>
      <c r="BK50" s="26">
        <v>0.3488</v>
      </c>
      <c r="BL50" s="26">
        <v>0.35</v>
      </c>
      <c r="BM50" s="26">
        <f>BY50</f>
        <v>0.56489999999999996</v>
      </c>
      <c r="BN50" s="26">
        <v>0.36130000000000001</v>
      </c>
      <c r="BO50" s="26">
        <v>0.3533</v>
      </c>
      <c r="BP50" s="26">
        <v>0.35959999999999998</v>
      </c>
      <c r="BQ50" s="26">
        <v>0.37546361771208892</v>
      </c>
      <c r="BR50" s="26">
        <v>0.4018663910476834</v>
      </c>
      <c r="BS50" s="26">
        <v>0.38069999999999998</v>
      </c>
      <c r="BT50" s="26">
        <v>0.38829999999999998</v>
      </c>
      <c r="BU50" s="26">
        <v>0.39979999999999999</v>
      </c>
      <c r="BV50" s="26">
        <v>0.4355</v>
      </c>
      <c r="BW50" s="26">
        <v>0.47897673687519648</v>
      </c>
      <c r="BX50" s="26">
        <v>0.56292930074257419</v>
      </c>
      <c r="BY50" s="26">
        <v>0.56489999999999996</v>
      </c>
      <c r="BZ50" s="26">
        <f>CL50</f>
        <v>0.87886285813778031</v>
      </c>
      <c r="CA50" s="26">
        <v>0.56057202535820294</v>
      </c>
      <c r="CB50" s="26">
        <v>0.56578357863556428</v>
      </c>
      <c r="CC50" s="26">
        <v>0.6303183142793094</v>
      </c>
      <c r="CD50" s="26">
        <v>0.69850033574572856</v>
      </c>
      <c r="CE50" s="26">
        <v>0.7932452086823647</v>
      </c>
      <c r="CF50" s="26">
        <v>0.77188988204264042</v>
      </c>
      <c r="CG50" s="26">
        <v>0.7400486331147299</v>
      </c>
      <c r="CH50" s="26">
        <v>0.78809055483392099</v>
      </c>
      <c r="CI50" s="26">
        <v>0.8038816072396836</v>
      </c>
      <c r="CJ50" s="26">
        <v>0.82784861325115555</v>
      </c>
      <c r="CK50" s="26">
        <v>0.85365757141780363</v>
      </c>
      <c r="CL50" s="26">
        <v>0.87886285813778031</v>
      </c>
      <c r="CM50" s="26">
        <f>CY50</f>
        <v>0.87742679648332489</v>
      </c>
      <c r="CN50" s="26">
        <v>0.88416316963441843</v>
      </c>
      <c r="CO50" s="26">
        <v>0.89362390703660244</v>
      </c>
      <c r="CP50" s="26">
        <v>0.90457679775706601</v>
      </c>
      <c r="CQ50" s="26">
        <v>0.90431300874283982</v>
      </c>
      <c r="CR50" s="26">
        <v>0.90061035930937938</v>
      </c>
      <c r="CS50" s="26">
        <v>0.85854701635748887</v>
      </c>
      <c r="CT50" s="26">
        <v>0.85964569445712724</v>
      </c>
      <c r="CU50" s="26">
        <v>0.87864658323180866</v>
      </c>
      <c r="CV50" s="26">
        <v>0.89357571019025295</v>
      </c>
      <c r="CW50" s="26">
        <v>0.87682705566441688</v>
      </c>
      <c r="CX50" s="26">
        <v>0.88626501251417977</v>
      </c>
      <c r="CY50" s="26">
        <v>0.87742679648332489</v>
      </c>
      <c r="CZ50" s="26">
        <f>DL50</f>
        <v>0.84878335112059766</v>
      </c>
      <c r="DA50" s="26">
        <v>0.88176140249829005</v>
      </c>
      <c r="DB50" s="26">
        <v>0.88987401432067437</v>
      </c>
      <c r="DC50" s="26">
        <v>0.90866013071895424</v>
      </c>
      <c r="DD50" s="26">
        <v>0.90287948096444381</v>
      </c>
      <c r="DE50" s="26">
        <v>0.89223710272391943</v>
      </c>
      <c r="DF50" s="26">
        <v>0.86702640269982489</v>
      </c>
      <c r="DG50" s="26">
        <v>0.8609848074771751</v>
      </c>
      <c r="DH50" s="26">
        <v>0.86127583108715189</v>
      </c>
      <c r="DI50" s="26">
        <v>0.86079330133179344</v>
      </c>
      <c r="DJ50" s="26">
        <v>0.85204788462221603</v>
      </c>
      <c r="DK50" s="26">
        <v>0.84738080495356038</v>
      </c>
      <c r="DL50" s="26">
        <v>0.84878335112059766</v>
      </c>
      <c r="DM50" s="26">
        <f>DY50</f>
        <v>0.82610308613211947</v>
      </c>
      <c r="DN50" s="26">
        <v>0.85419369704704173</v>
      </c>
      <c r="DO50" s="26">
        <v>0.8459529195532306</v>
      </c>
      <c r="DP50" s="26">
        <v>0.83264289186749063</v>
      </c>
      <c r="DQ50" s="26">
        <v>0.82899670570378936</v>
      </c>
      <c r="DR50" s="26">
        <v>0.82388408989228068</v>
      </c>
      <c r="DS50" s="26">
        <v>0.79963093876702362</v>
      </c>
      <c r="DT50" s="26">
        <v>0.82361775958715178</v>
      </c>
      <c r="DU50" s="26">
        <v>0.82648123588659084</v>
      </c>
      <c r="DV50" s="26">
        <v>0.82440947704218792</v>
      </c>
      <c r="DW50" s="26">
        <v>0.82549912183232366</v>
      </c>
      <c r="DX50" s="26">
        <v>0.82740958457292368</v>
      </c>
      <c r="DY50" s="26">
        <v>0.82610308613211947</v>
      </c>
      <c r="DZ50" s="26">
        <f>EL50</f>
        <v>0.785142938365048</v>
      </c>
      <c r="EA50" s="26">
        <v>0.83691171726585178</v>
      </c>
      <c r="EB50" s="26">
        <v>0.82647765152872865</v>
      </c>
      <c r="EC50" s="26">
        <v>0.81702032330907914</v>
      </c>
      <c r="ED50" s="26">
        <v>0.75324914048405212</v>
      </c>
      <c r="EE50" s="26">
        <v>0.71896731601361408</v>
      </c>
      <c r="EF50" s="26">
        <v>0.70376478228176909</v>
      </c>
      <c r="EG50" s="26">
        <v>0.76407185628742502</v>
      </c>
      <c r="EH50" s="26">
        <v>0.73228265170936491</v>
      </c>
      <c r="EI50" s="26">
        <v>0.74465189596286885</v>
      </c>
      <c r="EJ50" s="26">
        <v>0.7431440828561684</v>
      </c>
      <c r="EK50" s="26">
        <v>0.77517036827795638</v>
      </c>
      <c r="EL50" s="26">
        <v>0.785142938365048</v>
      </c>
      <c r="EM50" s="26">
        <f>EY50</f>
        <v>0.86015457100347159</v>
      </c>
      <c r="EN50" s="26">
        <v>0.73788079470198675</v>
      </c>
      <c r="EO50" s="26">
        <v>0.75795293450524515</v>
      </c>
      <c r="EP50" s="26">
        <v>0.7693505615177888</v>
      </c>
      <c r="EQ50" s="26">
        <v>0.77897265203310551</v>
      </c>
      <c r="ER50" s="26">
        <v>0.80117432530999266</v>
      </c>
      <c r="ES50" s="26">
        <v>0.79144367176634223</v>
      </c>
      <c r="ET50" s="26">
        <v>0.816355149163417</v>
      </c>
      <c r="EU50" s="26">
        <v>0.81857979672589032</v>
      </c>
      <c r="EV50" s="26">
        <v>0.83086984573875289</v>
      </c>
      <c r="EW50" s="26">
        <v>0.82691515487601996</v>
      </c>
      <c r="EX50" s="26">
        <v>0.82432685974331843</v>
      </c>
      <c r="EY50" s="26">
        <v>0.86015457100347159</v>
      </c>
      <c r="EZ50" s="26">
        <f>FL50</f>
        <v>0.91741486927741611</v>
      </c>
      <c r="FA50" s="26">
        <v>0.83197914757570202</v>
      </c>
      <c r="FB50" s="26">
        <v>0.87094921146345594</v>
      </c>
      <c r="FC50" s="26">
        <v>0.89451689774696697</v>
      </c>
      <c r="FD50" s="26">
        <v>0.93691313351994721</v>
      </c>
      <c r="FE50" s="26">
        <v>0.91646416504441608</v>
      </c>
      <c r="FF50" s="26">
        <v>0.92294900971136296</v>
      </c>
      <c r="FG50" s="26">
        <v>0.91514961896886937</v>
      </c>
      <c r="FH50" s="26">
        <v>0.85723284919007148</v>
      </c>
      <c r="FI50" s="26">
        <v>0.91129453231311486</v>
      </c>
      <c r="FJ50" s="26">
        <v>0.9036320201729745</v>
      </c>
      <c r="FK50" s="26">
        <v>0.88727542975313423</v>
      </c>
      <c r="FL50" s="26">
        <v>0.91741486927741611</v>
      </c>
      <c r="FM50" s="26">
        <f>FY50</f>
        <v>1.0489709443099275</v>
      </c>
      <c r="FN50" s="26">
        <v>0.92380228476895221</v>
      </c>
      <c r="FO50" s="26">
        <v>0.9192196852139215</v>
      </c>
      <c r="FP50" s="26">
        <v>0.92070055189602984</v>
      </c>
      <c r="FQ50" s="26">
        <v>0.91676155466893794</v>
      </c>
      <c r="FR50" s="26">
        <v>0.93689161081580763</v>
      </c>
      <c r="FS50" s="26">
        <v>0.95945971744940806</v>
      </c>
      <c r="FT50" s="26">
        <v>0.95816250510682277</v>
      </c>
      <c r="FU50" s="26">
        <v>0.99240496781979093</v>
      </c>
      <c r="FV50" s="26">
        <v>1.0285006553079947</v>
      </c>
      <c r="FW50" s="26">
        <v>1.0289490311710194</v>
      </c>
      <c r="FX50" s="26">
        <v>1.0419571405553467</v>
      </c>
      <c r="FY50" s="26">
        <v>1.0489709443099275</v>
      </c>
      <c r="FZ50" s="26">
        <f>GL50</f>
        <v>1.1668792321346395</v>
      </c>
      <c r="GA50" s="26">
        <v>1.0713172057925986</v>
      </c>
      <c r="GB50" s="26">
        <v>1.0850654305983438</v>
      </c>
      <c r="GC50" s="26">
        <v>1.0539997784056285</v>
      </c>
      <c r="GD50" s="26">
        <v>1.0578847864768683</v>
      </c>
      <c r="GE50" s="26">
        <v>1.087209335583331</v>
      </c>
      <c r="GF50" s="26">
        <v>1.1128408890974135</v>
      </c>
      <c r="GG50" s="26">
        <v>1.1189390799834231</v>
      </c>
      <c r="GH50" s="26">
        <v>1.1214546317444309</v>
      </c>
      <c r="GI50" s="26">
        <v>1.0962714281470038</v>
      </c>
      <c r="GJ50" s="26">
        <v>1.0757885029203811</v>
      </c>
      <c r="GK50" s="26">
        <v>1.1004378033691826</v>
      </c>
      <c r="GL50" s="26">
        <v>1.1668792321346395</v>
      </c>
    </row>
    <row r="51" spans="1:194" s="131" customFormat="1" ht="12.75">
      <c r="A51" s="606">
        <v>1</v>
      </c>
      <c r="B51" s="990" t="s">
        <v>2611</v>
      </c>
      <c r="C51" s="975" t="s">
        <v>3469</v>
      </c>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26"/>
      <c r="BZ51" s="26"/>
      <c r="CA51" s="26"/>
      <c r="CB51" s="26"/>
      <c r="CC51" s="26"/>
      <c r="CD51" s="26"/>
      <c r="CE51" s="26"/>
      <c r="CF51" s="26"/>
      <c r="CG51" s="26"/>
      <c r="CH51" s="26"/>
      <c r="CI51" s="26"/>
      <c r="CJ51" s="26"/>
      <c r="CK51" s="26"/>
      <c r="CL51" s="26"/>
      <c r="CM51" s="26"/>
      <c r="CN51" s="26"/>
      <c r="CO51" s="26"/>
      <c r="CP51" s="26"/>
      <c r="CQ51" s="26"/>
      <c r="CR51" s="26"/>
      <c r="CS51" s="26"/>
      <c r="CT51" s="26"/>
      <c r="CU51" s="26"/>
      <c r="CV51" s="26"/>
      <c r="CW51" s="26"/>
      <c r="CX51" s="26"/>
      <c r="CY51" s="26"/>
      <c r="CZ51" s="26"/>
      <c r="DA51" s="26"/>
      <c r="DB51" s="26"/>
      <c r="DC51" s="26"/>
      <c r="DD51" s="26"/>
      <c r="DE51" s="26"/>
      <c r="DF51" s="26"/>
      <c r="DG51" s="26"/>
      <c r="DH51" s="26"/>
      <c r="DI51" s="26"/>
      <c r="DJ51" s="26"/>
      <c r="DK51" s="26"/>
      <c r="DL51" s="26"/>
      <c r="DM51" s="26"/>
      <c r="DN51" s="26"/>
      <c r="DO51" s="26"/>
      <c r="DP51" s="26"/>
      <c r="DQ51" s="26"/>
      <c r="DR51" s="26"/>
      <c r="DS51" s="26"/>
      <c r="DT51" s="26"/>
      <c r="DU51" s="26"/>
      <c r="DV51" s="26"/>
      <c r="DW51" s="26"/>
      <c r="DX51" s="26"/>
      <c r="DY51" s="26"/>
      <c r="DZ51" s="26"/>
      <c r="EA51" s="26"/>
      <c r="EB51" s="26"/>
      <c r="EC51" s="26"/>
      <c r="ED51" s="26"/>
      <c r="EE51" s="26"/>
      <c r="EF51" s="26"/>
      <c r="EG51" s="26"/>
      <c r="EH51" s="26"/>
      <c r="EI51" s="26"/>
      <c r="EJ51" s="26"/>
      <c r="EK51" s="26"/>
      <c r="EL51" s="26"/>
      <c r="EM51" s="26"/>
      <c r="EN51" s="26"/>
      <c r="EO51" s="26"/>
      <c r="EP51" s="26"/>
      <c r="EQ51" s="26"/>
      <c r="ER51" s="26"/>
      <c r="ES51" s="26"/>
      <c r="ET51" s="26"/>
      <c r="EU51" s="26"/>
      <c r="EV51" s="26"/>
      <c r="EW51" s="26"/>
      <c r="EX51" s="26"/>
      <c r="EY51" s="26"/>
      <c r="EZ51" s="26"/>
      <c r="FA51" s="26"/>
      <c r="FB51" s="26"/>
      <c r="FC51" s="26"/>
      <c r="FD51" s="26"/>
      <c r="FE51" s="26"/>
      <c r="FF51" s="26"/>
      <c r="FG51" s="26"/>
      <c r="FH51" s="26"/>
      <c r="FI51" s="26"/>
      <c r="FJ51" s="26"/>
      <c r="FK51" s="26"/>
      <c r="FL51" s="26"/>
      <c r="FM51" s="26"/>
      <c r="FN51" s="26"/>
      <c r="FO51" s="26"/>
      <c r="FP51" s="26"/>
      <c r="FQ51" s="26"/>
      <c r="FR51" s="26"/>
      <c r="FS51" s="26"/>
      <c r="FT51" s="26"/>
      <c r="FU51" s="26"/>
      <c r="FV51" s="26"/>
      <c r="FW51" s="26"/>
      <c r="FX51" s="26"/>
      <c r="FY51" s="26"/>
      <c r="FZ51" s="26"/>
      <c r="GA51" s="26"/>
      <c r="GB51" s="26"/>
      <c r="GC51" s="26"/>
      <c r="GD51" s="26"/>
      <c r="GE51" s="26"/>
      <c r="GF51" s="26"/>
      <c r="GG51" s="26"/>
      <c r="GH51" s="26"/>
      <c r="GI51" s="26"/>
      <c r="GJ51" s="26"/>
      <c r="GK51" s="26"/>
      <c r="GL51" s="26"/>
    </row>
    <row r="52" spans="1:194" s="131" customFormat="1" ht="12.75">
      <c r="A52" s="606"/>
      <c r="B52" s="990"/>
      <c r="C52" s="975" t="s">
        <v>3456</v>
      </c>
      <c r="D52" s="587" t="s">
        <v>15</v>
      </c>
      <c r="E52" s="587" t="s">
        <v>15</v>
      </c>
      <c r="F52" s="587" t="s">
        <v>15</v>
      </c>
      <c r="G52" s="587" t="s">
        <v>15</v>
      </c>
      <c r="H52" s="587" t="s">
        <v>15</v>
      </c>
      <c r="I52" s="587" t="s">
        <v>15</v>
      </c>
      <c r="J52" s="587" t="s">
        <v>15</v>
      </c>
      <c r="K52" s="587" t="s">
        <v>15</v>
      </c>
      <c r="L52" s="26">
        <v>2.2647193548387099</v>
      </c>
      <c r="M52" s="26">
        <f>AVERAGE(N52:Y52)</f>
        <v>2.663127075652842</v>
      </c>
      <c r="N52" s="26">
        <v>2.2961354838709678</v>
      </c>
      <c r="O52" s="26">
        <v>2.626610714285714</v>
      </c>
      <c r="P52" s="26">
        <v>2.9667096774193547</v>
      </c>
      <c r="Q52" s="26">
        <v>3.0012333333333334</v>
      </c>
      <c r="R52" s="26">
        <v>3.0268870967741939</v>
      </c>
      <c r="S52" s="26">
        <v>2.8019899999999995</v>
      </c>
      <c r="T52" s="26">
        <v>2.7223451612903231</v>
      </c>
      <c r="U52" s="26">
        <v>2.4834354838709674</v>
      </c>
      <c r="V52" s="26">
        <v>2.5188433333333333</v>
      </c>
      <c r="W52" s="26">
        <v>2.5140000000000007</v>
      </c>
      <c r="X52" s="26">
        <v>2.5009733333333335</v>
      </c>
      <c r="Y52" s="26">
        <v>2.4983612903225803</v>
      </c>
      <c r="Z52" s="26">
        <f>AVERAGE(AA52:AL52)</f>
        <v>2.4094691993087558</v>
      </c>
      <c r="AA52" s="26">
        <v>2.4869806451612906</v>
      </c>
      <c r="AB52" s="26">
        <v>2.4669607142857144</v>
      </c>
      <c r="AC52" s="26">
        <v>2.4582612903225809</v>
      </c>
      <c r="AD52" s="26">
        <v>2.4335033333333334</v>
      </c>
      <c r="AE52" s="26">
        <v>2.4102096774193549</v>
      </c>
      <c r="AF52" s="26">
        <v>2.3824899999999998</v>
      </c>
      <c r="AG52" s="26">
        <v>2.3493612903225807</v>
      </c>
      <c r="AH52" s="26">
        <v>2.3104290322580647</v>
      </c>
      <c r="AI52" s="26">
        <v>2.339536666666667</v>
      </c>
      <c r="AJ52" s="26">
        <v>2.4055806451612907</v>
      </c>
      <c r="AK52" s="26">
        <v>2.3986299999999998</v>
      </c>
      <c r="AL52" s="26">
        <v>2.4716870967741933</v>
      </c>
      <c r="AM52" s="26">
        <f>AVERAGE(AN52:AY52)</f>
        <v>2.7737440205166233</v>
      </c>
      <c r="AN52" s="26">
        <v>2.484122580645161</v>
      </c>
      <c r="AO52" s="26">
        <v>2.4831344827586204</v>
      </c>
      <c r="AP52" s="26">
        <v>2.5020806451612905</v>
      </c>
      <c r="AQ52" s="26">
        <v>2.534826666666667</v>
      </c>
      <c r="AR52" s="26">
        <v>2.6258548387096772</v>
      </c>
      <c r="AS52" s="26">
        <v>2.6403866666666667</v>
      </c>
      <c r="AT52" s="26">
        <v>2.6130935483870967</v>
      </c>
      <c r="AU52" s="26">
        <v>2.6489451612903223</v>
      </c>
      <c r="AV52" s="26">
        <v>2.7506699999999999</v>
      </c>
      <c r="AW52" s="26">
        <v>3.0225483870967742</v>
      </c>
      <c r="AX52" s="26">
        <v>3.3771233333333339</v>
      </c>
      <c r="AY52" s="26">
        <v>3.6021419354838713</v>
      </c>
      <c r="AZ52" s="26">
        <f>AVERAGE(BA52:BL52)</f>
        <v>3.7547517697132622</v>
      </c>
      <c r="BA52" s="26">
        <v>3.6443225806451616</v>
      </c>
      <c r="BB52" s="26">
        <v>3.6029249999999995</v>
      </c>
      <c r="BC52" s="26">
        <v>3.7802612903225805</v>
      </c>
      <c r="BD52" s="26">
        <v>3.8886133333333337</v>
      </c>
      <c r="BE52" s="26">
        <v>3.9008451612903223</v>
      </c>
      <c r="BF52" s="26">
        <v>3.7520200000000004</v>
      </c>
      <c r="BG52" s="26">
        <v>3.7649225806451612</v>
      </c>
      <c r="BH52" s="26">
        <v>3.774051612903226</v>
      </c>
      <c r="BI52" s="26">
        <v>3.8151799999999998</v>
      </c>
      <c r="BJ52" s="26">
        <v>3.7266935483870971</v>
      </c>
      <c r="BK52" s="26">
        <v>3.6805699999999999</v>
      </c>
      <c r="BL52" s="26">
        <v>3.7266161290322573</v>
      </c>
      <c r="BM52" s="26">
        <f>AVERAGE(BN52:BY52)</f>
        <v>3.9459255571604541</v>
      </c>
      <c r="BN52" s="26">
        <v>3.7706032258064517</v>
      </c>
      <c r="BO52" s="26">
        <v>3.7837107142857143</v>
      </c>
      <c r="BP52" s="26">
        <v>3.7981322580645163</v>
      </c>
      <c r="BQ52" s="26">
        <v>3.8758313492821448</v>
      </c>
      <c r="BR52" s="26">
        <v>4.0707569637171011</v>
      </c>
      <c r="BS52" s="26">
        <v>4.1009189372151829</v>
      </c>
      <c r="BT52" s="26">
        <v>4.0793451612903224</v>
      </c>
      <c r="BU52" s="26">
        <v>4.1220580645161293</v>
      </c>
      <c r="BV52" s="26">
        <v>4.3754899195710459</v>
      </c>
      <c r="BW52" s="26">
        <v>4.2491088746116894</v>
      </c>
      <c r="BX52" s="26">
        <v>3.7298305320231071</v>
      </c>
      <c r="BY52" s="26">
        <v>3.3953206855420439</v>
      </c>
      <c r="BZ52" s="26">
        <f>AVERAGE(CA52:CL52)</f>
        <v>3.7103534188891776</v>
      </c>
      <c r="CA52" s="26">
        <v>3.5165172944517087</v>
      </c>
      <c r="CB52" s="26">
        <v>3.498450794956534</v>
      </c>
      <c r="CC52" s="26">
        <v>3.5820864851364886</v>
      </c>
      <c r="CD52" s="26">
        <v>3.810584127011714</v>
      </c>
      <c r="CE52" s="26">
        <v>3.741078002933802</v>
      </c>
      <c r="CF52" s="26">
        <v>3.629812474604432</v>
      </c>
      <c r="CG52" s="26">
        <v>3.5982954802199347</v>
      </c>
      <c r="CH52" s="26">
        <v>3.7697134010617881</v>
      </c>
      <c r="CI52" s="26">
        <v>3.8942869905534629</v>
      </c>
      <c r="CJ52" s="26">
        <v>3.904781303393221</v>
      </c>
      <c r="CK52" s="26">
        <v>3.6971960060363789</v>
      </c>
      <c r="CL52" s="26">
        <v>3.8814386663106659</v>
      </c>
      <c r="CM52" s="26">
        <f>AVERAGE(CN52:CY52)</f>
        <v>3.8410439630214808</v>
      </c>
      <c r="CN52" s="26">
        <v>3.8504048236763371</v>
      </c>
      <c r="CO52" s="26">
        <v>3.7311041826561095</v>
      </c>
      <c r="CP52" s="26">
        <v>3.77278290639731</v>
      </c>
      <c r="CQ52" s="26">
        <v>3.7888182080384953</v>
      </c>
      <c r="CR52" s="26">
        <v>3.8065383476116788</v>
      </c>
      <c r="CS52" s="26">
        <v>3.773951576005</v>
      </c>
      <c r="CT52" s="26">
        <v>3.7688475434815287</v>
      </c>
      <c r="CU52" s="26">
        <v>3.8157371566072338</v>
      </c>
      <c r="CV52" s="26">
        <v>3.9345318845001902</v>
      </c>
      <c r="CW52" s="26">
        <v>3.9198732803454979</v>
      </c>
      <c r="CX52" s="26">
        <v>3.9652518420645695</v>
      </c>
      <c r="CY52" s="26">
        <v>3.9646858048738207</v>
      </c>
      <c r="CZ52" s="26">
        <f>AVERAGE(DA52:DL52)</f>
        <v>3.7684272456764369</v>
      </c>
      <c r="DA52" s="26">
        <v>3.8688413517229514</v>
      </c>
      <c r="DB52" s="26">
        <v>3.8801822165282966</v>
      </c>
      <c r="DC52" s="26">
        <v>3.8530075432655879</v>
      </c>
      <c r="DD52" s="26">
        <v>3.8512489085819746</v>
      </c>
      <c r="DE52" s="26">
        <v>3.7829435594804193</v>
      </c>
      <c r="DF52" s="26">
        <v>3.7527827508259737</v>
      </c>
      <c r="DG52" s="26">
        <v>3.7037363949653077</v>
      </c>
      <c r="DH52" s="26">
        <v>3.7116325815335101</v>
      </c>
      <c r="DI52" s="26">
        <v>3.7106784632179113</v>
      </c>
      <c r="DJ52" s="26">
        <v>3.7148370999867129</v>
      </c>
      <c r="DK52" s="26">
        <v>3.7226479538344917</v>
      </c>
      <c r="DL52" s="26">
        <v>3.6685881241741174</v>
      </c>
      <c r="DM52" s="26">
        <f>AVERAGE(DN52:DY52)</f>
        <v>3.4626438829876833</v>
      </c>
      <c r="DN52" s="26">
        <v>3.6660702077495428</v>
      </c>
      <c r="DO52" s="26">
        <v>3.64763263799018</v>
      </c>
      <c r="DP52" s="26">
        <v>3.5741838521136486</v>
      </c>
      <c r="DQ52" s="26">
        <v>3.5561531896628136</v>
      </c>
      <c r="DR52" s="26">
        <v>3.5359232008404233</v>
      </c>
      <c r="DS52" s="26">
        <v>3.4325851487841614</v>
      </c>
      <c r="DT52" s="26">
        <v>3.3525999495659526</v>
      </c>
      <c r="DU52" s="26">
        <v>3.3874187391590129</v>
      </c>
      <c r="DV52" s="26">
        <v>3.3922163665824114</v>
      </c>
      <c r="DW52" s="26">
        <v>3.3809420048759686</v>
      </c>
      <c r="DX52" s="26">
        <v>3.314780342217015</v>
      </c>
      <c r="DY52" s="26">
        <v>3.311220956311077</v>
      </c>
      <c r="DZ52" s="26">
        <f>AVERAGE(EA52:EL52)</f>
        <v>3.1361361452205743</v>
      </c>
      <c r="EA52" s="26">
        <v>3.329166696135351</v>
      </c>
      <c r="EB52" s="26">
        <v>3.25329898241205</v>
      </c>
      <c r="EC52" s="26">
        <v>3.1740035957412971</v>
      </c>
      <c r="ED52" s="26">
        <v>3.0469626044051616</v>
      </c>
      <c r="EE52" s="26">
        <v>3.0318290840620938</v>
      </c>
      <c r="EF52" s="26">
        <v>2.9346066620318791</v>
      </c>
      <c r="EG52" s="26">
        <v>3.0044874579341445</v>
      </c>
      <c r="EH52" s="26">
        <v>3.0745955048331428</v>
      </c>
      <c r="EI52" s="26">
        <v>3.1252457051824396</v>
      </c>
      <c r="EJ52" s="26">
        <v>3.143564603973072</v>
      </c>
      <c r="EK52" s="26">
        <v>3.1766490246209367</v>
      </c>
      <c r="EL52" s="26">
        <v>3.3392238213153269</v>
      </c>
      <c r="EM52" s="26">
        <f>AVERAGE(EN52:EY52)</f>
        <v>3.4631940785350217</v>
      </c>
      <c r="EN52" s="26">
        <v>3.2984976205056551</v>
      </c>
      <c r="EO52" s="26">
        <v>3.2901809542154856</v>
      </c>
      <c r="EP52" s="26">
        <v>3.4071803233003086</v>
      </c>
      <c r="EQ52" s="26">
        <v>3.5626643516314913</v>
      </c>
      <c r="ER52" s="26">
        <v>3.7195229243130785</v>
      </c>
      <c r="ES52" s="26">
        <v>3.6162775960589051</v>
      </c>
      <c r="ET52" s="26">
        <v>3.5588177055784693</v>
      </c>
      <c r="EU52" s="26">
        <v>3.5122010403996895</v>
      </c>
      <c r="EV52" s="26">
        <v>3.5228549974863368</v>
      </c>
      <c r="EW52" s="26">
        <v>3.4330257733097325</v>
      </c>
      <c r="EX52" s="26">
        <v>3.3258569710430423</v>
      </c>
      <c r="EY52" s="26">
        <v>3.3112486845780662</v>
      </c>
      <c r="EZ52" s="26">
        <f>AVERAGE(FA52:FL52)</f>
        <v>3.2569073740004417</v>
      </c>
      <c r="FA52" s="26">
        <v>3.2893758880314925</v>
      </c>
      <c r="FB52" s="26">
        <v>3.2873526417595569</v>
      </c>
      <c r="FC52" s="26">
        <v>3.2526951514522153</v>
      </c>
      <c r="FD52" s="26">
        <v>3.2754144031580625</v>
      </c>
      <c r="FE52" s="26">
        <v>3.2578511353150112</v>
      </c>
      <c r="FF52" s="26">
        <v>3.2567716797629358</v>
      </c>
      <c r="FG52" s="26">
        <v>3.2558618674882265</v>
      </c>
      <c r="FH52" s="26">
        <v>3.2575784135050365</v>
      </c>
      <c r="FI52" s="26">
        <v>3.2550943924111393</v>
      </c>
      <c r="FJ52" s="26">
        <v>3.249422957143127</v>
      </c>
      <c r="FK52" s="26">
        <v>3.2294324929141598</v>
      </c>
      <c r="FL52" s="26">
        <v>3.2160374650643466</v>
      </c>
      <c r="FM52" s="26">
        <f>AVERAGE(FN52:FY52)</f>
        <v>3.0599638524630337</v>
      </c>
      <c r="FN52" s="26">
        <v>3.2189585372892973</v>
      </c>
      <c r="FO52" s="26">
        <v>3.2029795900944884</v>
      </c>
      <c r="FP52" s="26">
        <v>3.1857782877147418</v>
      </c>
      <c r="FQ52" s="26">
        <v>3.1542576122435038</v>
      </c>
      <c r="FR52" s="26">
        <v>3.1233620941688844</v>
      </c>
      <c r="FS52" s="26">
        <v>3.0473408587725364</v>
      </c>
      <c r="FT52" s="26">
        <v>3.0075592900671073</v>
      </c>
      <c r="FU52" s="26">
        <v>2.9742156191698998</v>
      </c>
      <c r="FV52" s="26">
        <v>2.9558607189560502</v>
      </c>
      <c r="FW52" s="26">
        <v>2.9524933620385485</v>
      </c>
      <c r="FX52" s="26">
        <v>2.9476164263682318</v>
      </c>
      <c r="FY52" s="26">
        <v>2.9491438326731121</v>
      </c>
      <c r="FZ52" s="26">
        <f>AVERAGE(GA52:GL52)</f>
        <v>3.0718814165090191</v>
      </c>
      <c r="GA52" s="26">
        <v>2.9542046167269507</v>
      </c>
      <c r="GB52" s="26">
        <v>3.0067019170729909</v>
      </c>
      <c r="GC52" s="26">
        <v>3.0030318624354084</v>
      </c>
      <c r="GD52" s="26">
        <v>3.0489803903881434</v>
      </c>
      <c r="GE52" s="26">
        <v>3.0723400336451379</v>
      </c>
      <c r="GF52" s="26">
        <v>3.0858122716931482</v>
      </c>
      <c r="GG52" s="26">
        <v>3.112885107392203</v>
      </c>
      <c r="GH52" s="26">
        <v>3.1451797225699103</v>
      </c>
      <c r="GI52" s="26">
        <v>3.1767359473747634</v>
      </c>
      <c r="GJ52" s="26">
        <v>3.0860996850315563</v>
      </c>
      <c r="GK52" s="26">
        <v>3.0707575349844518</v>
      </c>
      <c r="GL52" s="26">
        <v>3.0998479087935724</v>
      </c>
    </row>
    <row r="53" spans="1:194" s="131" customFormat="1" ht="12.75">
      <c r="A53" s="606"/>
      <c r="B53" s="990"/>
      <c r="C53" s="975" t="s">
        <v>3457</v>
      </c>
      <c r="D53" s="26">
        <f>L53</f>
        <v>2.206</v>
      </c>
      <c r="E53" s="587" t="s">
        <v>15</v>
      </c>
      <c r="F53" s="587" t="s">
        <v>15</v>
      </c>
      <c r="G53" s="587" t="s">
        <v>15</v>
      </c>
      <c r="H53" s="587" t="s">
        <v>15</v>
      </c>
      <c r="I53" s="587" t="s">
        <v>15</v>
      </c>
      <c r="J53" s="587" t="s">
        <v>15</v>
      </c>
      <c r="K53" s="26">
        <v>2.5373999999999999</v>
      </c>
      <c r="L53" s="26">
        <v>2.206</v>
      </c>
      <c r="M53" s="26">
        <f>Y53</f>
        <v>2.4941</v>
      </c>
      <c r="N53" s="26">
        <v>2.4965999999999999</v>
      </c>
      <c r="O53" s="26">
        <v>2.7942999999999998</v>
      </c>
      <c r="P53" s="26">
        <v>2.9323000000000001</v>
      </c>
      <c r="Q53" s="26">
        <v>3.0446</v>
      </c>
      <c r="R53" s="26">
        <v>2.9702999999999999</v>
      </c>
      <c r="S53" s="26">
        <v>2.7900999999999998</v>
      </c>
      <c r="T53" s="26">
        <v>2.5061</v>
      </c>
      <c r="U53" s="26">
        <v>2.5131999999999999</v>
      </c>
      <c r="V53" s="26">
        <v>2.516</v>
      </c>
      <c r="W53" s="26">
        <v>2.4935</v>
      </c>
      <c r="X53" s="26">
        <v>2.5041000000000002</v>
      </c>
      <c r="Y53" s="26">
        <v>2.4941</v>
      </c>
      <c r="Z53" s="26">
        <f>AL53</f>
        <v>2.4893999999999998</v>
      </c>
      <c r="AA53" s="26">
        <v>2.4805000000000001</v>
      </c>
      <c r="AB53" s="26">
        <v>2.4584999999999999</v>
      </c>
      <c r="AC53" s="26">
        <v>2.4594</v>
      </c>
      <c r="AD53" s="26">
        <v>2.4127999999999998</v>
      </c>
      <c r="AE53" s="26">
        <v>2.4009</v>
      </c>
      <c r="AF53" s="26">
        <v>2.3351000000000002</v>
      </c>
      <c r="AG53" s="26">
        <v>2.3224999999999998</v>
      </c>
      <c r="AH53" s="26">
        <v>2.3050999999999999</v>
      </c>
      <c r="AI53" s="26">
        <v>2.3948999999999998</v>
      </c>
      <c r="AJ53" s="26">
        <v>2.4036</v>
      </c>
      <c r="AK53" s="26">
        <v>2.4009999999999998</v>
      </c>
      <c r="AL53" s="26">
        <v>2.4893999999999998</v>
      </c>
      <c r="AM53" s="26">
        <f>AY53</f>
        <v>3.5863999999999998</v>
      </c>
      <c r="AN53" s="26">
        <v>2.4956</v>
      </c>
      <c r="AO53" s="26">
        <v>2.4981</v>
      </c>
      <c r="AP53" s="26">
        <v>2.5137999999999998</v>
      </c>
      <c r="AQ53" s="26">
        <v>2.5545</v>
      </c>
      <c r="AR53" s="26">
        <v>2.7208999999999999</v>
      </c>
      <c r="AS53" s="26">
        <v>2.6252</v>
      </c>
      <c r="AT53" s="26">
        <v>2.6398000000000001</v>
      </c>
      <c r="AU53" s="26">
        <v>2.6236000000000002</v>
      </c>
      <c r="AV53" s="26">
        <v>2.8672</v>
      </c>
      <c r="AW53" s="26">
        <v>3.3395000000000001</v>
      </c>
      <c r="AX53" s="26">
        <v>3.6048</v>
      </c>
      <c r="AY53" s="26">
        <v>3.5863999999999998</v>
      </c>
      <c r="AZ53" s="26">
        <f>BL53</f>
        <v>3.7256999999999998</v>
      </c>
      <c r="BA53" s="26">
        <v>3.6661000000000001</v>
      </c>
      <c r="BB53" s="26">
        <v>3.6844999999999999</v>
      </c>
      <c r="BC53" s="26">
        <v>3.8426999999999998</v>
      </c>
      <c r="BD53" s="26">
        <v>3.8250999999999999</v>
      </c>
      <c r="BE53" s="26">
        <v>3.8593999999999999</v>
      </c>
      <c r="BF53" s="26">
        <v>3.7749999999999999</v>
      </c>
      <c r="BG53" s="26">
        <v>3.7869000000000002</v>
      </c>
      <c r="BH53" s="26">
        <v>3.7705000000000002</v>
      </c>
      <c r="BI53" s="26">
        <v>3.7751000000000001</v>
      </c>
      <c r="BJ53" s="26">
        <v>3.6737000000000002</v>
      </c>
      <c r="BK53" s="26">
        <v>3.7309000000000001</v>
      </c>
      <c r="BL53" s="26">
        <v>3.7256999999999998</v>
      </c>
      <c r="BM53" s="26">
        <f>BY53</f>
        <v>3.5171000000000001</v>
      </c>
      <c r="BN53" s="26">
        <v>3.8368000000000002</v>
      </c>
      <c r="BO53" s="26">
        <v>3.7412999999999998</v>
      </c>
      <c r="BP53" s="26">
        <v>3.8271999999999999</v>
      </c>
      <c r="BQ53" s="26">
        <v>3.9957179802433545</v>
      </c>
      <c r="BR53" s="26">
        <v>4.2717726600464827</v>
      </c>
      <c r="BS53" s="26">
        <v>4.0400999999999998</v>
      </c>
      <c r="BT53" s="26">
        <v>4.1009000000000002</v>
      </c>
      <c r="BU53" s="26">
        <v>4.1974999999999998</v>
      </c>
      <c r="BV53" s="26">
        <v>4.5061999999999998</v>
      </c>
      <c r="BW53" s="26">
        <v>3.9319354838709675</v>
      </c>
      <c r="BX53" s="26">
        <v>3.1221055566876519</v>
      </c>
      <c r="BY53" s="26">
        <v>3.5171000000000001</v>
      </c>
      <c r="BZ53" s="26">
        <f>CL53</f>
        <v>3.9083674593069273</v>
      </c>
      <c r="CA53" s="26">
        <v>3.4928476019773269</v>
      </c>
      <c r="CB53" s="26">
        <v>3.5017072667690265</v>
      </c>
      <c r="CC53" s="26">
        <v>3.6437873912010539</v>
      </c>
      <c r="CD53" s="26">
        <v>3.9179744716467884</v>
      </c>
      <c r="CE53" s="26">
        <v>3.7768515353126291</v>
      </c>
      <c r="CF53" s="26">
        <v>3.6018273191911248</v>
      </c>
      <c r="CG53" s="26">
        <v>3.6508447158682991</v>
      </c>
      <c r="CH53" s="26">
        <v>3.8548996115165375</v>
      </c>
      <c r="CI53" s="26">
        <v>3.9204136157640859</v>
      </c>
      <c r="CJ53" s="26">
        <v>3.8425757887302541</v>
      </c>
      <c r="CK53" s="26">
        <v>3.650493964447453</v>
      </c>
      <c r="CL53" s="26">
        <v>3.9083674593069273</v>
      </c>
      <c r="CM53" s="26">
        <f>CY53</f>
        <v>3.9007453586685292</v>
      </c>
      <c r="CN53" s="26">
        <v>3.6911591789707936</v>
      </c>
      <c r="CO53" s="26">
        <v>3.7704764870756775</v>
      </c>
      <c r="CP53" s="26">
        <v>3.787401449896096</v>
      </c>
      <c r="CQ53" s="26">
        <v>3.7887868764456516</v>
      </c>
      <c r="CR53" s="26">
        <v>3.817625090989651</v>
      </c>
      <c r="CS53" s="26">
        <v>3.7399605108117577</v>
      </c>
      <c r="CT53" s="26">
        <v>3.7913428002996348</v>
      </c>
      <c r="CU53" s="26">
        <v>3.8479410195469756</v>
      </c>
      <c r="CV53" s="26">
        <v>3.9157720420283235</v>
      </c>
      <c r="CW53" s="26">
        <v>3.934222309057458</v>
      </c>
      <c r="CX53" s="26">
        <v>4.0060961713764813</v>
      </c>
      <c r="CY53" s="26">
        <v>3.9007453586685292</v>
      </c>
      <c r="CZ53" s="26">
        <f>DL53</f>
        <v>3.6451733647037257</v>
      </c>
      <c r="DA53" s="26">
        <v>3.8079207151185388</v>
      </c>
      <c r="DB53" s="26">
        <v>3.8853545027147671</v>
      </c>
      <c r="DC53" s="26">
        <v>3.8521871108343708</v>
      </c>
      <c r="DD53" s="26">
        <v>3.8404573643410851</v>
      </c>
      <c r="DE53" s="26">
        <v>3.7624480850868189</v>
      </c>
      <c r="DF53" s="26">
        <v>3.7213056343046582</v>
      </c>
      <c r="DG53" s="26">
        <v>3.6986296060892614</v>
      </c>
      <c r="DH53" s="26">
        <v>3.7253515105822368</v>
      </c>
      <c r="DI53" s="26">
        <v>3.7085701401792868</v>
      </c>
      <c r="DJ53" s="26">
        <v>3.732532445302045</v>
      </c>
      <c r="DK53" s="26">
        <v>3.7192952485964765</v>
      </c>
      <c r="DL53" s="26">
        <v>3.6451733647037257</v>
      </c>
      <c r="DM53" s="26">
        <f>DY53</f>
        <v>3.3321935633114537</v>
      </c>
      <c r="DN53" s="26">
        <v>3.681300129860209</v>
      </c>
      <c r="DO53" s="26">
        <v>3.6508507928275611</v>
      </c>
      <c r="DP53" s="26">
        <v>3.5548645343019158</v>
      </c>
      <c r="DQ53" s="26">
        <v>3.5642862439747871</v>
      </c>
      <c r="DR53" s="26">
        <v>3.5127290868806029</v>
      </c>
      <c r="DS53" s="26">
        <v>3.3276538367246875</v>
      </c>
      <c r="DT53" s="26">
        <v>3.3932711130010191</v>
      </c>
      <c r="DU53" s="26">
        <v>3.3931278051651832</v>
      </c>
      <c r="DV53" s="26">
        <v>3.3886613430768779</v>
      </c>
      <c r="DW53" s="26">
        <v>3.3625977325322491</v>
      </c>
      <c r="DX53" s="26">
        <v>3.3120839072543617</v>
      </c>
      <c r="DY53" s="26">
        <v>3.3321935633114537</v>
      </c>
      <c r="DZ53" s="26">
        <f>EL53</f>
        <v>3.3466522269260768</v>
      </c>
      <c r="EA53" s="26">
        <v>3.3196843676690126</v>
      </c>
      <c r="EB53" s="26">
        <v>3.2489414615931969</v>
      </c>
      <c r="EC53" s="26">
        <v>3.1462852410366127</v>
      </c>
      <c r="ED53" s="26">
        <v>3.0520602737836624</v>
      </c>
      <c r="EE53" s="26">
        <v>2.9694698548370009</v>
      </c>
      <c r="EF53" s="26">
        <v>2.9102093889348231</v>
      </c>
      <c r="EG53" s="26">
        <v>3.1218457511877329</v>
      </c>
      <c r="EH53" s="26">
        <v>3.0500931632506805</v>
      </c>
      <c r="EI53" s="26">
        <v>3.1774285159110955</v>
      </c>
      <c r="EJ53" s="26">
        <v>3.0995261018319571</v>
      </c>
      <c r="EK53" s="26">
        <v>3.3035287036340382</v>
      </c>
      <c r="EL53" s="26">
        <v>3.3466522269260768</v>
      </c>
      <c r="EM53" s="26">
        <f>EY53</f>
        <v>3.3389698627499738</v>
      </c>
      <c r="EN53" s="26">
        <v>3.1767483235253868</v>
      </c>
      <c r="EO53" s="26">
        <v>3.3640431940981692</v>
      </c>
      <c r="EP53" s="26">
        <v>3.4578680446677117</v>
      </c>
      <c r="EQ53" s="26">
        <v>3.6149305323625671</v>
      </c>
      <c r="ER53" s="26">
        <v>3.6603905625166622</v>
      </c>
      <c r="ES53" s="26">
        <v>3.5738234801540782</v>
      </c>
      <c r="ET53" s="26">
        <v>3.5529043908637932</v>
      </c>
      <c r="EU53" s="26">
        <v>3.4968430995625086</v>
      </c>
      <c r="EV53" s="26">
        <v>3.5003335886728109</v>
      </c>
      <c r="EW53" s="26">
        <v>3.3505814000144447</v>
      </c>
      <c r="EX53" s="26">
        <v>3.3077520683662107</v>
      </c>
      <c r="EY53" s="26">
        <v>3.3389698627499738</v>
      </c>
      <c r="EZ53" s="26">
        <f>FL53</f>
        <v>3.2186019326683288</v>
      </c>
      <c r="FA53" s="26">
        <v>3.2728787490387083</v>
      </c>
      <c r="FB53" s="26">
        <v>3.2771742598264422</v>
      </c>
      <c r="FC53" s="26">
        <v>3.2741452042628776</v>
      </c>
      <c r="FD53" s="26">
        <v>3.2644194934741586</v>
      </c>
      <c r="FE53" s="26">
        <v>3.2501983875063489</v>
      </c>
      <c r="FF53" s="26">
        <v>3.2556590576715201</v>
      </c>
      <c r="FG53" s="26">
        <v>3.2553380924368414</v>
      </c>
      <c r="FH53" s="26">
        <v>3.2689784517158818</v>
      </c>
      <c r="FI53" s="26">
        <v>3.2490475698117409</v>
      </c>
      <c r="FJ53" s="26">
        <v>3.2397776297424183</v>
      </c>
      <c r="FK53" s="26">
        <v>3.2282641920541741</v>
      </c>
      <c r="FL53" s="26">
        <v>3.2186019326683288</v>
      </c>
      <c r="FM53" s="26">
        <f>FY53</f>
        <v>2.954188299108873</v>
      </c>
      <c r="FN53" s="26">
        <v>3.206956764685339</v>
      </c>
      <c r="FO53" s="26">
        <v>3.200944860007874</v>
      </c>
      <c r="FP53" s="26">
        <v>3.1814798295935156</v>
      </c>
      <c r="FQ53" s="26">
        <v>3.1425827320993625</v>
      </c>
      <c r="FR53" s="26">
        <v>3.072369418255676</v>
      </c>
      <c r="FS53" s="26">
        <v>3.0274088129875603</v>
      </c>
      <c r="FT53" s="26">
        <v>2.9941948662491176</v>
      </c>
      <c r="FU53" s="26">
        <v>2.9635950028529385</v>
      </c>
      <c r="FV53" s="26">
        <v>2.9521484301525081</v>
      </c>
      <c r="FW53" s="26">
        <v>2.9538522000695311</v>
      </c>
      <c r="FX53" s="26">
        <v>2.9402484029614362</v>
      </c>
      <c r="FY53" s="26">
        <v>2.954188299108873</v>
      </c>
      <c r="FZ53" s="26">
        <f>GL53</f>
        <v>3.1367676946187153</v>
      </c>
      <c r="GA53" s="26">
        <v>2.970743903377183</v>
      </c>
      <c r="GB53" s="26">
        <v>3.0204401154968807</v>
      </c>
      <c r="GC53" s="26">
        <v>3.0389173734566421</v>
      </c>
      <c r="GD53" s="26">
        <v>3.0652112619325731</v>
      </c>
      <c r="GE53" s="26">
        <v>3.052469705851649</v>
      </c>
      <c r="GF53" s="26">
        <v>3.0927664498883511</v>
      </c>
      <c r="GG53" s="26">
        <v>3.1187089534998842</v>
      </c>
      <c r="GH53" s="26">
        <v>3.1458882851698688</v>
      </c>
      <c r="GI53" s="26">
        <v>3.2065522485335651</v>
      </c>
      <c r="GJ53" s="26">
        <v>3.0458327530984541</v>
      </c>
      <c r="GK53" s="26">
        <v>3.0759251212655965</v>
      </c>
      <c r="GL53" s="26">
        <v>3.1367676946187153</v>
      </c>
    </row>
    <row r="54" spans="1:194" s="131" customFormat="1" ht="12.75">
      <c r="A54" s="606">
        <v>1</v>
      </c>
      <c r="B54" s="990" t="s">
        <v>2612</v>
      </c>
      <c r="C54" s="975" t="s">
        <v>3470</v>
      </c>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c r="BT54" s="26"/>
      <c r="BU54" s="26"/>
      <c r="BV54" s="26"/>
      <c r="BW54" s="26"/>
      <c r="BX54" s="26"/>
      <c r="BY54" s="26"/>
      <c r="BZ54" s="26"/>
      <c r="CA54" s="26"/>
      <c r="CB54" s="26"/>
      <c r="CC54" s="26"/>
      <c r="CD54" s="26"/>
      <c r="CE54" s="26"/>
      <c r="CF54" s="26"/>
      <c r="CG54" s="26"/>
      <c r="CH54" s="26"/>
      <c r="CI54" s="26"/>
      <c r="CJ54" s="26"/>
      <c r="CK54" s="26"/>
      <c r="CL54" s="26"/>
      <c r="CM54" s="26"/>
      <c r="CN54" s="26"/>
      <c r="CO54" s="26"/>
      <c r="CP54" s="26"/>
      <c r="CQ54" s="26"/>
      <c r="CR54" s="26"/>
      <c r="CS54" s="26"/>
      <c r="CT54" s="26"/>
      <c r="CU54" s="26"/>
      <c r="CV54" s="26"/>
      <c r="CW54" s="26"/>
      <c r="CX54" s="26"/>
      <c r="CY54" s="26"/>
      <c r="CZ54" s="26"/>
      <c r="DA54" s="26"/>
      <c r="DB54" s="26"/>
      <c r="DC54" s="26"/>
      <c r="DD54" s="26"/>
      <c r="DE54" s="26"/>
      <c r="DF54" s="26"/>
      <c r="DG54" s="26"/>
      <c r="DH54" s="26"/>
      <c r="DI54" s="26"/>
      <c r="DJ54" s="26"/>
      <c r="DK54" s="26"/>
      <c r="DL54" s="26"/>
      <c r="DM54" s="26"/>
      <c r="DN54" s="26"/>
      <c r="DO54" s="26"/>
      <c r="DP54" s="26"/>
      <c r="DQ54" s="26"/>
      <c r="DR54" s="26"/>
      <c r="DS54" s="26"/>
      <c r="DT54" s="26"/>
      <c r="DU54" s="26"/>
      <c r="DV54" s="26"/>
      <c r="DW54" s="26"/>
      <c r="DX54" s="26"/>
      <c r="DY54" s="26"/>
      <c r="DZ54" s="26"/>
      <c r="EA54" s="26"/>
      <c r="EB54" s="26"/>
      <c r="EC54" s="26"/>
      <c r="ED54" s="26"/>
      <c r="EE54" s="26"/>
      <c r="EF54" s="26"/>
      <c r="EG54" s="26"/>
      <c r="EH54" s="26"/>
      <c r="EI54" s="26"/>
      <c r="EJ54" s="26"/>
      <c r="EK54" s="26"/>
      <c r="EL54" s="26"/>
      <c r="EM54" s="26"/>
      <c r="EN54" s="26"/>
      <c r="EO54" s="26"/>
      <c r="EP54" s="26"/>
      <c r="EQ54" s="26"/>
      <c r="ER54" s="26"/>
      <c r="ES54" s="26"/>
      <c r="ET54" s="26"/>
      <c r="EU54" s="26"/>
      <c r="EV54" s="26"/>
      <c r="EW54" s="26"/>
      <c r="EX54" s="26"/>
      <c r="EY54" s="26"/>
      <c r="EZ54" s="26"/>
      <c r="FA54" s="26"/>
      <c r="FB54" s="26"/>
      <c r="FC54" s="26"/>
      <c r="FD54" s="26"/>
      <c r="FE54" s="26"/>
      <c r="FF54" s="26"/>
      <c r="FG54" s="26"/>
      <c r="FH54" s="26"/>
      <c r="FI54" s="26"/>
      <c r="FJ54" s="26"/>
      <c r="FK54" s="26"/>
      <c r="FL54" s="26"/>
      <c r="FM54" s="26"/>
      <c r="FN54" s="26"/>
      <c r="FO54" s="26"/>
      <c r="FP54" s="26"/>
      <c r="FQ54" s="26"/>
      <c r="FR54" s="26"/>
      <c r="FS54" s="26"/>
      <c r="FT54" s="26"/>
      <c r="FU54" s="26"/>
      <c r="FV54" s="26"/>
      <c r="FW54" s="26"/>
      <c r="FX54" s="26"/>
      <c r="FY54" s="26"/>
      <c r="FZ54" s="26"/>
      <c r="GA54" s="26"/>
      <c r="GB54" s="26"/>
      <c r="GC54" s="26"/>
      <c r="GD54" s="26"/>
      <c r="GE54" s="26"/>
      <c r="GF54" s="26"/>
      <c r="GG54" s="26"/>
      <c r="GH54" s="26"/>
      <c r="GI54" s="26"/>
      <c r="GJ54" s="26"/>
      <c r="GK54" s="26"/>
      <c r="GL54" s="26"/>
    </row>
    <row r="55" spans="1:194" s="131" customFormat="1" ht="12.75">
      <c r="A55" s="606"/>
      <c r="B55" s="990"/>
      <c r="C55" s="975" t="s">
        <v>3456</v>
      </c>
      <c r="D55" s="587" t="s">
        <v>15</v>
      </c>
      <c r="E55" s="587" t="s">
        <v>15</v>
      </c>
      <c r="F55" s="587" t="s">
        <v>15</v>
      </c>
      <c r="G55" s="587" t="s">
        <v>15</v>
      </c>
      <c r="H55" s="587" t="s">
        <v>15</v>
      </c>
      <c r="I55" s="587" t="s">
        <v>15</v>
      </c>
      <c r="J55" s="587" t="s">
        <v>15</v>
      </c>
      <c r="K55" s="587" t="s">
        <v>15</v>
      </c>
      <c r="L55" s="587" t="s">
        <v>15</v>
      </c>
      <c r="M55" s="587" t="s">
        <v>15</v>
      </c>
      <c r="N55" s="587" t="s">
        <v>15</v>
      </c>
      <c r="O55" s="587" t="s">
        <v>15</v>
      </c>
      <c r="P55" s="587" t="s">
        <v>15</v>
      </c>
      <c r="Q55" s="587" t="s">
        <v>15</v>
      </c>
      <c r="R55" s="587" t="s">
        <v>15</v>
      </c>
      <c r="S55" s="587" t="s">
        <v>15</v>
      </c>
      <c r="T55" s="587" t="s">
        <v>15</v>
      </c>
      <c r="U55" s="587" t="s">
        <v>15</v>
      </c>
      <c r="V55" s="587" t="s">
        <v>15</v>
      </c>
      <c r="W55" s="587" t="s">
        <v>15</v>
      </c>
      <c r="X55" s="587" t="s">
        <v>15</v>
      </c>
      <c r="Y55" s="587" t="s">
        <v>15</v>
      </c>
      <c r="Z55" s="587" t="s">
        <v>15</v>
      </c>
      <c r="AA55" s="587" t="s">
        <v>15</v>
      </c>
      <c r="AB55" s="587" t="s">
        <v>15</v>
      </c>
      <c r="AC55" s="587" t="s">
        <v>15</v>
      </c>
      <c r="AD55" s="587" t="s">
        <v>15</v>
      </c>
      <c r="AE55" s="587" t="s">
        <v>15</v>
      </c>
      <c r="AF55" s="587" t="s">
        <v>15</v>
      </c>
      <c r="AG55" s="587" t="s">
        <v>15</v>
      </c>
      <c r="AH55" s="587" t="s">
        <v>15</v>
      </c>
      <c r="AI55" s="587" t="s">
        <v>15</v>
      </c>
      <c r="AJ55" s="587" t="s">
        <v>15</v>
      </c>
      <c r="AK55" s="587" t="s">
        <v>15</v>
      </c>
      <c r="AL55" s="587" t="s">
        <v>15</v>
      </c>
      <c r="AM55" s="587" t="s">
        <v>15</v>
      </c>
      <c r="AN55" s="587" t="s">
        <v>15</v>
      </c>
      <c r="AO55" s="587" t="s">
        <v>15</v>
      </c>
      <c r="AP55" s="587" t="s">
        <v>15</v>
      </c>
      <c r="AQ55" s="587" t="s">
        <v>15</v>
      </c>
      <c r="AR55" s="587" t="s">
        <v>15</v>
      </c>
      <c r="AS55" s="587" t="s">
        <v>15</v>
      </c>
      <c r="AT55" s="587" t="s">
        <v>15</v>
      </c>
      <c r="AU55" s="587" t="s">
        <v>15</v>
      </c>
      <c r="AV55" s="26">
        <v>6.4029099999999994</v>
      </c>
      <c r="AW55" s="26">
        <v>7.8636451612903215</v>
      </c>
      <c r="AX55" s="26">
        <v>8.4772433333333321</v>
      </c>
      <c r="AY55" s="26">
        <v>8.9364838709677414</v>
      </c>
      <c r="AZ55" s="26">
        <f>AVERAGE(BA55:BL55)</f>
        <v>9.3271302400153626</v>
      </c>
      <c r="BA55" s="26">
        <v>8.9854064516129029</v>
      </c>
      <c r="BB55" s="26">
        <v>9.0865464285714292</v>
      </c>
      <c r="BC55" s="26">
        <v>9.5885741935483875</v>
      </c>
      <c r="BD55" s="26">
        <v>9.6545900000000024</v>
      </c>
      <c r="BE55" s="26">
        <v>9.7257709677419353</v>
      </c>
      <c r="BF55" s="26">
        <v>9.326863333333332</v>
      </c>
      <c r="BG55" s="26">
        <v>9.3049612903225789</v>
      </c>
      <c r="BH55" s="26">
        <v>9.2967354838709682</v>
      </c>
      <c r="BI55" s="26">
        <v>9.4123366666666683</v>
      </c>
      <c r="BJ55" s="26">
        <v>9.2096354838709686</v>
      </c>
      <c r="BK55" s="26">
        <v>9.1382199999999987</v>
      </c>
      <c r="BL55" s="26">
        <v>9.1959225806451634</v>
      </c>
      <c r="BM55" s="26">
        <f>AVERAGE(BN55:BY55)</f>
        <v>8.7210398829080571</v>
      </c>
      <c r="BN55" s="26">
        <v>9.2525290322580656</v>
      </c>
      <c r="BO55" s="26">
        <v>9.1643999999999988</v>
      </c>
      <c r="BP55" s="26">
        <v>8.8270806451612902</v>
      </c>
      <c r="BQ55" s="26">
        <v>8.9642952161279297</v>
      </c>
      <c r="BR55" s="26">
        <v>9.3977886432067077</v>
      </c>
      <c r="BS55" s="26">
        <v>9.4405298984622341</v>
      </c>
      <c r="BT55" s="26">
        <v>9.261048387096773</v>
      </c>
      <c r="BU55" s="26">
        <v>9.0485709677419344</v>
      </c>
      <c r="BV55" s="26">
        <v>8.1932271128608924</v>
      </c>
      <c r="BW55" s="26">
        <v>6.6694208976192781</v>
      </c>
      <c r="BX55" s="26">
        <v>7.9114174789347285</v>
      </c>
      <c r="BY55" s="26">
        <v>8.5221703154268287</v>
      </c>
      <c r="BZ55" s="26">
        <f>AVERAGE(CA55:CL55)</f>
        <v>9.459011642183329</v>
      </c>
      <c r="CA55" s="26">
        <v>8.7064913194084923</v>
      </c>
      <c r="CB55" s="26">
        <v>8.856250664862289</v>
      </c>
      <c r="CC55" s="26">
        <v>8.505997837469506</v>
      </c>
      <c r="CD55" s="26">
        <v>9.219075295782547</v>
      </c>
      <c r="CE55" s="26">
        <v>10.133834273777147</v>
      </c>
      <c r="CF55" s="26">
        <v>10.75386460431065</v>
      </c>
      <c r="CG55" s="26">
        <v>10.089193528388167</v>
      </c>
      <c r="CH55" s="26">
        <v>9.3554879061250258</v>
      </c>
      <c r="CI55" s="26">
        <v>9.6261449736992741</v>
      </c>
      <c r="CJ55" s="26">
        <v>9.5914227578557583</v>
      </c>
      <c r="CK55" s="26">
        <v>9.5253369471167737</v>
      </c>
      <c r="CL55" s="26">
        <v>9.1450395974043328</v>
      </c>
      <c r="CM55" s="26">
        <f>AVERAGE(CN55:CY55)</f>
        <v>8.7739050630293107</v>
      </c>
      <c r="CN55" s="26">
        <v>8.6330305489003134</v>
      </c>
      <c r="CO55" s="26">
        <v>8.4589924685968576</v>
      </c>
      <c r="CP55" s="26">
        <v>8.6657869911260228</v>
      </c>
      <c r="CQ55" s="26">
        <v>8.8273883188644611</v>
      </c>
      <c r="CR55" s="26">
        <v>8.9039057606536733</v>
      </c>
      <c r="CS55" s="26">
        <v>8.7457435709270719</v>
      </c>
      <c r="CT55" s="26">
        <v>8.6408061401354441</v>
      </c>
      <c r="CU55" s="26">
        <v>8.6923459712309281</v>
      </c>
      <c r="CV55" s="26">
        <v>8.9033389100712679</v>
      </c>
      <c r="CW55" s="26">
        <v>8.8356147673823564</v>
      </c>
      <c r="CX55" s="26">
        <v>8.961685765988511</v>
      </c>
      <c r="CY55" s="26">
        <v>9.0182215424748353</v>
      </c>
      <c r="CZ55" s="26">
        <f>AVERAGE(DA55:DL55)</f>
        <v>9.0162738020678415</v>
      </c>
      <c r="DA55" s="26">
        <v>8.9644469687508028</v>
      </c>
      <c r="DB55" s="26">
        <v>9.0402616849778763</v>
      </c>
      <c r="DC55" s="26">
        <v>9.0848329096053</v>
      </c>
      <c r="DD55" s="26">
        <v>9.1444378235064772</v>
      </c>
      <c r="DE55" s="26">
        <v>9.103668128892652</v>
      </c>
      <c r="DF55" s="26">
        <v>8.9785457734231677</v>
      </c>
      <c r="DG55" s="26">
        <v>8.8895517580882792</v>
      </c>
      <c r="DH55" s="26">
        <v>8.9436250677665736</v>
      </c>
      <c r="DI55" s="26">
        <v>8.941579996946464</v>
      </c>
      <c r="DJ55" s="26">
        <v>8.9886220403114283</v>
      </c>
      <c r="DK55" s="26">
        <v>9.0538764109178747</v>
      </c>
      <c r="DL55" s="26">
        <v>9.0618370616272141</v>
      </c>
      <c r="DM55" s="26">
        <f>AVERAGE(DN55:DY55)</f>
        <v>8.8126767010546665</v>
      </c>
      <c r="DN55" s="26">
        <v>9.0370203835888017</v>
      </c>
      <c r="DO55" s="26">
        <v>8.9797040716298309</v>
      </c>
      <c r="DP55" s="26">
        <v>9.0035191229164955</v>
      </c>
      <c r="DQ55" s="26">
        <v>9.0034417038959678</v>
      </c>
      <c r="DR55" s="26">
        <v>8.9967880866820344</v>
      </c>
      <c r="DS55" s="26">
        <v>8.8673079660002934</v>
      </c>
      <c r="DT55" s="26">
        <v>8.6455650609469661</v>
      </c>
      <c r="DU55" s="26">
        <v>8.6484702851623432</v>
      </c>
      <c r="DV55" s="26">
        <v>8.6460581679662649</v>
      </c>
      <c r="DW55" s="26">
        <v>8.6334900631553264</v>
      </c>
      <c r="DX55" s="26">
        <v>8.6292891422799709</v>
      </c>
      <c r="DY55" s="26">
        <v>8.6614663584317064</v>
      </c>
      <c r="DZ55" s="26">
        <f>AVERAGE(EA55:EL55)</f>
        <v>8.197789166356154</v>
      </c>
      <c r="EA55" s="26">
        <v>8.7046838305602101</v>
      </c>
      <c r="EB55" s="26">
        <v>8.6465782361813996</v>
      </c>
      <c r="EC55" s="26">
        <v>8.5321168655646904</v>
      </c>
      <c r="ED55" s="26">
        <v>8.3653779670941972</v>
      </c>
      <c r="EE55" s="26">
        <v>8.1293687978730773</v>
      </c>
      <c r="EF55" s="26">
        <v>7.7933266665547105</v>
      </c>
      <c r="EG55" s="26">
        <v>7.947666459171475</v>
      </c>
      <c r="EH55" s="26">
        <v>8.0818787495952247</v>
      </c>
      <c r="EI55" s="26">
        <v>8.0358088750889269</v>
      </c>
      <c r="EJ55" s="26">
        <v>7.8558140088441748</v>
      </c>
      <c r="EK55" s="26">
        <v>7.9943979124458151</v>
      </c>
      <c r="EL55" s="26">
        <v>8.2864516272999218</v>
      </c>
      <c r="EM55" s="26">
        <f>AVERAGE(EN55:EY55)</f>
        <v>8.0207193595017792</v>
      </c>
      <c r="EN55" s="26">
        <v>8.1741550651270689</v>
      </c>
      <c r="EO55" s="26">
        <v>7.9941564987567109</v>
      </c>
      <c r="EP55" s="26">
        <v>8.0900589766726458</v>
      </c>
      <c r="EQ55" s="26">
        <v>8.1212440237987824</v>
      </c>
      <c r="ER55" s="26">
        <v>8.2127804661367954</v>
      </c>
      <c r="ES55" s="26">
        <v>8.1450817614999558</v>
      </c>
      <c r="ET55" s="26">
        <v>7.9994795987333269</v>
      </c>
      <c r="EU55" s="26">
        <v>7.9363760840882973</v>
      </c>
      <c r="EV55" s="26">
        <v>8.0371386788984349</v>
      </c>
      <c r="EW55" s="26">
        <v>7.9293808751268005</v>
      </c>
      <c r="EX55" s="26">
        <v>7.8233602460624434</v>
      </c>
      <c r="EY55" s="26">
        <v>7.7854200391200985</v>
      </c>
      <c r="EZ55" s="26">
        <f>AVERAGE(FA55:FL55)</f>
        <v>8.0037694252483558</v>
      </c>
      <c r="FA55" s="26">
        <v>7.7284882526743992</v>
      </c>
      <c r="FB55" s="26">
        <v>7.7517746377613266</v>
      </c>
      <c r="FC55" s="26">
        <v>7.7376221708358344</v>
      </c>
      <c r="FD55" s="26">
        <v>7.9245436894136203</v>
      </c>
      <c r="FE55" s="26">
        <v>8.1236186521877993</v>
      </c>
      <c r="FF55" s="26">
        <v>8.1141817114055623</v>
      </c>
      <c r="FG55" s="26">
        <v>8.1046661839535155</v>
      </c>
      <c r="FH55" s="26">
        <v>8.1093580325774521</v>
      </c>
      <c r="FI55" s="26">
        <v>8.0992792079207927</v>
      </c>
      <c r="FJ55" s="26">
        <v>8.0892960715426376</v>
      </c>
      <c r="FK55" s="26">
        <v>8.0907966996699674</v>
      </c>
      <c r="FL55" s="26">
        <v>8.1716077930373672</v>
      </c>
      <c r="FM55" s="26">
        <f>AVERAGE(FN55:FY55)</f>
        <v>7.9533862000831421</v>
      </c>
      <c r="FN55" s="26">
        <v>8.1865640370488659</v>
      </c>
      <c r="FO55" s="26">
        <v>8.2019922206506362</v>
      </c>
      <c r="FP55" s="26">
        <v>8.196185883104441</v>
      </c>
      <c r="FQ55" s="26">
        <v>8.1307346534653462</v>
      </c>
      <c r="FR55" s="26">
        <v>8.0655388054934516</v>
      </c>
      <c r="FS55" s="26">
        <v>7.9958693069306923</v>
      </c>
      <c r="FT55" s="26">
        <v>7.9158211434046626</v>
      </c>
      <c r="FU55" s="26">
        <v>7.8484369211114666</v>
      </c>
      <c r="FV55" s="26">
        <v>7.7927907590759071</v>
      </c>
      <c r="FW55" s="26">
        <v>7.7517725966144999</v>
      </c>
      <c r="FX55" s="26">
        <v>7.7099386138613868</v>
      </c>
      <c r="FY55" s="26">
        <v>7.6449894602363466</v>
      </c>
      <c r="FZ55" s="26">
        <f>AVERAGE(GA55:GL55)</f>
        <v>7.3878153502101371</v>
      </c>
      <c r="GA55" s="26">
        <v>7.5884043436601738</v>
      </c>
      <c r="GB55" s="26">
        <v>7.6542411598302689</v>
      </c>
      <c r="GC55" s="26">
        <v>7.5529888214627929</v>
      </c>
      <c r="GD55" s="26">
        <v>7.5347498349834989</v>
      </c>
      <c r="GE55" s="26">
        <v>7.5201667198977962</v>
      </c>
      <c r="GF55" s="26">
        <v>7.5160105610561061</v>
      </c>
      <c r="GG55" s="26">
        <v>7.5075886298307255</v>
      </c>
      <c r="GH55" s="26">
        <v>7.4855106994570422</v>
      </c>
      <c r="GI55" s="26">
        <v>7.4495980198019813</v>
      </c>
      <c r="GJ55" s="26">
        <v>7.021231555413606</v>
      </c>
      <c r="GK55" s="26">
        <v>6.90357491749175</v>
      </c>
      <c r="GL55" s="26">
        <v>6.9197189396359002</v>
      </c>
    </row>
    <row r="56" spans="1:194" s="131" customFormat="1" ht="12.75">
      <c r="A56" s="606"/>
      <c r="B56" s="990"/>
      <c r="C56" s="975" t="s">
        <v>3457</v>
      </c>
      <c r="D56" s="587" t="s">
        <v>15</v>
      </c>
      <c r="E56" s="587" t="s">
        <v>15</v>
      </c>
      <c r="F56" s="587" t="s">
        <v>15</v>
      </c>
      <c r="G56" s="587" t="s">
        <v>15</v>
      </c>
      <c r="H56" s="587" t="s">
        <v>15</v>
      </c>
      <c r="I56" s="587" t="s">
        <v>15</v>
      </c>
      <c r="J56" s="587" t="s">
        <v>15</v>
      </c>
      <c r="K56" s="587" t="s">
        <v>15</v>
      </c>
      <c r="L56" s="587" t="s">
        <v>15</v>
      </c>
      <c r="M56" s="587" t="s">
        <v>15</v>
      </c>
      <c r="N56" s="587" t="s">
        <v>15</v>
      </c>
      <c r="O56" s="587" t="s">
        <v>15</v>
      </c>
      <c r="P56" s="587" t="s">
        <v>15</v>
      </c>
      <c r="Q56" s="587" t="s">
        <v>15</v>
      </c>
      <c r="R56" s="587" t="s">
        <v>15</v>
      </c>
      <c r="S56" s="587" t="s">
        <v>15</v>
      </c>
      <c r="T56" s="587" t="s">
        <v>15</v>
      </c>
      <c r="U56" s="587" t="s">
        <v>15</v>
      </c>
      <c r="V56" s="587" t="s">
        <v>15</v>
      </c>
      <c r="W56" s="587" t="s">
        <v>15</v>
      </c>
      <c r="X56" s="587" t="s">
        <v>15</v>
      </c>
      <c r="Y56" s="587" t="s">
        <v>15</v>
      </c>
      <c r="Z56" s="587" t="s">
        <v>15</v>
      </c>
      <c r="AA56" s="587" t="s">
        <v>15</v>
      </c>
      <c r="AB56" s="587" t="s">
        <v>15</v>
      </c>
      <c r="AC56" s="587" t="s">
        <v>15</v>
      </c>
      <c r="AD56" s="587" t="s">
        <v>15</v>
      </c>
      <c r="AE56" s="587" t="s">
        <v>15</v>
      </c>
      <c r="AF56" s="587" t="s">
        <v>15</v>
      </c>
      <c r="AG56" s="587" t="s">
        <v>15</v>
      </c>
      <c r="AH56" s="587" t="s">
        <v>15</v>
      </c>
      <c r="AI56" s="587" t="s">
        <v>15</v>
      </c>
      <c r="AJ56" s="587" t="s">
        <v>15</v>
      </c>
      <c r="AK56" s="587" t="s">
        <v>15</v>
      </c>
      <c r="AL56" s="587" t="s">
        <v>15</v>
      </c>
      <c r="AM56" s="26">
        <f>AY56</f>
        <v>8.8546999999999993</v>
      </c>
      <c r="AN56" s="587" t="s">
        <v>15</v>
      </c>
      <c r="AO56" s="587" t="s">
        <v>15</v>
      </c>
      <c r="AP56" s="587" t="s">
        <v>15</v>
      </c>
      <c r="AQ56" s="587" t="s">
        <v>15</v>
      </c>
      <c r="AR56" s="587" t="s">
        <v>15</v>
      </c>
      <c r="AS56" s="587" t="s">
        <v>15</v>
      </c>
      <c r="AT56" s="587" t="s">
        <v>15</v>
      </c>
      <c r="AU56" s="587" t="s">
        <v>15</v>
      </c>
      <c r="AV56" s="26">
        <v>7.5284000000000004</v>
      </c>
      <c r="AW56" s="26">
        <v>8.5890000000000004</v>
      </c>
      <c r="AX56" s="26">
        <v>8.9915000000000003</v>
      </c>
      <c r="AY56" s="26">
        <v>8.8546999999999993</v>
      </c>
      <c r="AZ56" s="26">
        <f>BL56</f>
        <v>9.1639999999999997</v>
      </c>
      <c r="BA56" s="26">
        <v>9.0861000000000001</v>
      </c>
      <c r="BB56" s="26">
        <v>9.6125000000000007</v>
      </c>
      <c r="BC56" s="26">
        <v>9.56</v>
      </c>
      <c r="BD56" s="26">
        <v>9.5761000000000003</v>
      </c>
      <c r="BE56" s="26">
        <v>9.5550999999999995</v>
      </c>
      <c r="BF56" s="26">
        <v>9.3451000000000004</v>
      </c>
      <c r="BG56" s="26">
        <v>9.3041</v>
      </c>
      <c r="BH56" s="26">
        <v>9.2835000000000001</v>
      </c>
      <c r="BI56" s="26">
        <v>9.3285</v>
      </c>
      <c r="BJ56" s="26">
        <v>9.0900999999999996</v>
      </c>
      <c r="BK56" s="26">
        <v>9.2437000000000005</v>
      </c>
      <c r="BL56" s="26">
        <v>9.1639999999999997</v>
      </c>
      <c r="BM56" s="26">
        <f>BY56</f>
        <v>8.5718999999999994</v>
      </c>
      <c r="BN56" s="26">
        <v>9.3370999999999995</v>
      </c>
      <c r="BO56" s="26">
        <v>8.8170000000000002</v>
      </c>
      <c r="BP56" s="26">
        <v>8.8553999999999995</v>
      </c>
      <c r="BQ56" s="26">
        <v>9.2376378338642482</v>
      </c>
      <c r="BR56" s="26">
        <v>9.831412594213468</v>
      </c>
      <c r="BS56" s="26">
        <v>9.2979000000000003</v>
      </c>
      <c r="BT56" s="26">
        <v>9.1983999999999995</v>
      </c>
      <c r="BU56" s="26">
        <v>8.9237000000000002</v>
      </c>
      <c r="BV56" s="26">
        <v>6.8064</v>
      </c>
      <c r="BW56" s="26">
        <v>7.1114352392065348</v>
      </c>
      <c r="BX56" s="26">
        <v>8.494368252115553</v>
      </c>
      <c r="BY56" s="26">
        <v>8.5718999999999994</v>
      </c>
      <c r="BZ56" s="26">
        <f>CL56</f>
        <v>8.6755084503007716</v>
      </c>
      <c r="CA56" s="26">
        <v>8.9276043186460452</v>
      </c>
      <c r="CB56" s="26">
        <v>8.5293887803516597</v>
      </c>
      <c r="CC56" s="26">
        <v>8.6310431268225294</v>
      </c>
      <c r="CD56" s="26">
        <v>9.5251176395777684</v>
      </c>
      <c r="CE56" s="26">
        <v>10.983099668620953</v>
      </c>
      <c r="CF56" s="26">
        <v>10.66780579181855</v>
      </c>
      <c r="CG56" s="26">
        <v>9.5635861543589016</v>
      </c>
      <c r="CH56" s="26">
        <v>9.6674785459015276</v>
      </c>
      <c r="CI56" s="26">
        <v>9.7043156374142292</v>
      </c>
      <c r="CJ56" s="26">
        <v>9.5447459584295622</v>
      </c>
      <c r="CK56" s="26">
        <v>9.6615197594318492</v>
      </c>
      <c r="CL56" s="26">
        <v>8.6755084503007716</v>
      </c>
      <c r="CM56" s="26">
        <f>CY56</f>
        <v>8.8884165976630776</v>
      </c>
      <c r="CN56" s="26">
        <v>8.534311310599012</v>
      </c>
      <c r="CO56" s="26">
        <v>8.5558736658995773</v>
      </c>
      <c r="CP56" s="26">
        <v>8.7725602586713691</v>
      </c>
      <c r="CQ56" s="26">
        <v>8.8852540960844202</v>
      </c>
      <c r="CR56" s="26">
        <v>8.9121167343923169</v>
      </c>
      <c r="CS56" s="26">
        <v>8.6391540229885067</v>
      </c>
      <c r="CT56" s="26">
        <v>8.6544642200485402</v>
      </c>
      <c r="CU56" s="26">
        <v>8.7525375110326582</v>
      </c>
      <c r="CV56" s="26">
        <v>8.8242182473298154</v>
      </c>
      <c r="CW56" s="26">
        <v>8.8884147799378344</v>
      </c>
      <c r="CX56" s="26">
        <v>9.0530449336938332</v>
      </c>
      <c r="CY56" s="26">
        <v>8.8884165976630776</v>
      </c>
      <c r="CZ56" s="26">
        <f>DL56</f>
        <v>9.0065682684685378</v>
      </c>
      <c r="DA56" s="26">
        <v>9.0195713812276761</v>
      </c>
      <c r="DB56" s="26">
        <v>9.0416628294623624</v>
      </c>
      <c r="DC56" s="26">
        <v>9.1328793917921463</v>
      </c>
      <c r="DD56" s="26">
        <v>9.1471538560957146</v>
      </c>
      <c r="DE56" s="26">
        <v>9.0732315766132015</v>
      </c>
      <c r="DF56" s="26">
        <v>8.92524336776399</v>
      </c>
      <c r="DG56" s="26">
        <v>8.9073379253700704</v>
      </c>
      <c r="DH56" s="26">
        <v>8.9764959265848852</v>
      </c>
      <c r="DI56" s="26">
        <v>8.9469932850658367</v>
      </c>
      <c r="DJ56" s="26">
        <v>9.0596967007233111</v>
      </c>
      <c r="DK56" s="26">
        <v>9.0798832271762215</v>
      </c>
      <c r="DL56" s="26">
        <v>9.0065682684685378</v>
      </c>
      <c r="DM56" s="26">
        <f>DY56</f>
        <v>8.6443065036381377</v>
      </c>
      <c r="DN56" s="26">
        <v>9.0576062850054502</v>
      </c>
      <c r="DO56" s="26">
        <v>8.9949263379434754</v>
      </c>
      <c r="DP56" s="26">
        <v>9.0108979538152223</v>
      </c>
      <c r="DQ56" s="26">
        <v>9.0221120997109292</v>
      </c>
      <c r="DR56" s="26">
        <v>8.9849872391532788</v>
      </c>
      <c r="DS56" s="26">
        <v>8.6604676475003757</v>
      </c>
      <c r="DT56" s="26">
        <v>8.6854826602612221</v>
      </c>
      <c r="DU56" s="26">
        <v>8.6532940536280556</v>
      </c>
      <c r="DV56" s="26">
        <v>8.6312787315883277</v>
      </c>
      <c r="DW56" s="26">
        <v>8.6422004578032929</v>
      </c>
      <c r="DX56" s="26">
        <v>8.6612261743959174</v>
      </c>
      <c r="DY56" s="26">
        <v>8.6443065036381377</v>
      </c>
      <c r="DZ56" s="26">
        <f>EL56</f>
        <v>8.2885116758885857</v>
      </c>
      <c r="EA56" s="26">
        <v>8.7565864726509037</v>
      </c>
      <c r="EB56" s="26">
        <v>8.6441732741007318</v>
      </c>
      <c r="EC56" s="26">
        <v>8.5458993345205734</v>
      </c>
      <c r="ED56" s="26">
        <v>8.2973489819640776</v>
      </c>
      <c r="EE56" s="26">
        <v>7.8824864054003392</v>
      </c>
      <c r="EF56" s="26">
        <v>7.7223034803480353</v>
      </c>
      <c r="EG56" s="26">
        <v>8.2325668629731048</v>
      </c>
      <c r="EH56" s="26">
        <v>7.9829316327487572</v>
      </c>
      <c r="EI56" s="26">
        <v>7.9741733405855548</v>
      </c>
      <c r="EJ56" s="26">
        <v>7.7646849212303062</v>
      </c>
      <c r="EK56" s="26">
        <v>8.2346586646661653</v>
      </c>
      <c r="EL56" s="26">
        <v>8.2885116758885857</v>
      </c>
      <c r="EM56" s="26">
        <f>EY56</f>
        <v>7.8451128953221012</v>
      </c>
      <c r="EN56" s="26">
        <v>7.8375007034195567</v>
      </c>
      <c r="EO56" s="26">
        <v>8.0250661363252576</v>
      </c>
      <c r="EP56" s="26">
        <v>8.111290413375114</v>
      </c>
      <c r="EQ56" s="26">
        <v>8.1247748085872988</v>
      </c>
      <c r="ER56" s="26">
        <v>8.2509671361502335</v>
      </c>
      <c r="ES56" s="26">
        <v>8.020634831143937</v>
      </c>
      <c r="ET56" s="26">
        <v>7.9941685477802862</v>
      </c>
      <c r="EU56" s="26">
        <v>7.9447853915662643</v>
      </c>
      <c r="EV56" s="26">
        <v>8.0058211823216894</v>
      </c>
      <c r="EW56" s="26">
        <v>7.8681993781211723</v>
      </c>
      <c r="EX56" s="26">
        <v>7.7832723983264867</v>
      </c>
      <c r="EY56" s="26">
        <v>7.8451128953221012</v>
      </c>
      <c r="EZ56" s="26">
        <f>FL56</f>
        <v>8.1784356435643559</v>
      </c>
      <c r="FA56" s="26">
        <v>7.7028657616892922</v>
      </c>
      <c r="FB56" s="26">
        <v>7.7538969616908853</v>
      </c>
      <c r="FC56" s="26">
        <v>7.8186173335100637</v>
      </c>
      <c r="FD56" s="26">
        <v>8.1522574257425742</v>
      </c>
      <c r="FE56" s="26">
        <v>8.1104356435643581</v>
      </c>
      <c r="FF56" s="26">
        <v>8.1031454005934727</v>
      </c>
      <c r="FG56" s="26">
        <v>8.1089504950495055</v>
      </c>
      <c r="FH56" s="26">
        <v>8.1109504950495044</v>
      </c>
      <c r="FI56" s="26">
        <v>8.0892277227722769</v>
      </c>
      <c r="FJ56" s="26">
        <v>8.089564356435643</v>
      </c>
      <c r="FK56" s="26">
        <v>8.1562574257425755</v>
      </c>
      <c r="FL56" s="26">
        <v>8.1784356435643559</v>
      </c>
      <c r="FM56" s="26">
        <f>FY56</f>
        <v>7.5492673267326742</v>
      </c>
      <c r="FN56" s="26">
        <v>8.1826930693069304</v>
      </c>
      <c r="FO56" s="26">
        <v>8.2110891089108922</v>
      </c>
      <c r="FP56" s="26">
        <v>8.1925940594059412</v>
      </c>
      <c r="FQ56" s="26">
        <v>8.0990891089108903</v>
      </c>
      <c r="FR56" s="26">
        <v>8.0275841584158414</v>
      </c>
      <c r="FS56" s="26">
        <v>7.9614257425742574</v>
      </c>
      <c r="FT56" s="26">
        <v>7.8950693069306936</v>
      </c>
      <c r="FU56" s="26">
        <v>7.8166138613861387</v>
      </c>
      <c r="FV56" s="26">
        <v>7.7697623762376233</v>
      </c>
      <c r="FW56" s="26">
        <v>7.7393267326732671</v>
      </c>
      <c r="FX56" s="26">
        <v>7.6832475247524759</v>
      </c>
      <c r="FY56" s="26">
        <v>7.5492673267326742</v>
      </c>
      <c r="FZ56" s="26">
        <f>GL56</f>
        <v>7.0294653465346544</v>
      </c>
      <c r="GA56" s="26">
        <v>7.6468712871287137</v>
      </c>
      <c r="GB56" s="26">
        <v>7.6021188118811889</v>
      </c>
      <c r="GC56" s="26">
        <v>7.5349504950495048</v>
      </c>
      <c r="GD56" s="26">
        <v>7.5346534653465342</v>
      </c>
      <c r="GE56" s="26">
        <v>7.5271485148514845</v>
      </c>
      <c r="GF56" s="26">
        <v>7.5148712871287131</v>
      </c>
      <c r="GG56" s="26">
        <v>7.4851485148514847</v>
      </c>
      <c r="GH56" s="26">
        <v>7.4866534653465351</v>
      </c>
      <c r="GI56" s="26">
        <v>7.3068118811881186</v>
      </c>
      <c r="GJ56" s="26">
        <v>6.9297821782178213</v>
      </c>
      <c r="GK56" s="26">
        <v>6.8686930693069312</v>
      </c>
      <c r="GL56" s="26">
        <v>7.0294653465346544</v>
      </c>
    </row>
    <row r="57" spans="1:194" s="131" customFormat="1" ht="12.75">
      <c r="A57" s="606">
        <v>1000</v>
      </c>
      <c r="B57" s="990" t="s">
        <v>2636</v>
      </c>
      <c r="C57" s="975" t="s">
        <v>3471</v>
      </c>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26"/>
      <c r="CC57" s="26"/>
      <c r="CD57" s="26"/>
      <c r="CE57" s="26"/>
      <c r="CF57" s="26"/>
      <c r="CG57" s="26"/>
      <c r="CH57" s="26"/>
      <c r="CI57" s="26"/>
      <c r="CJ57" s="26"/>
      <c r="CK57" s="26"/>
      <c r="CL57" s="26"/>
      <c r="CM57" s="26"/>
      <c r="CN57" s="26"/>
      <c r="CO57" s="26"/>
      <c r="CP57" s="26"/>
      <c r="CQ57" s="26"/>
      <c r="CR57" s="26"/>
      <c r="CS57" s="26"/>
      <c r="CT57" s="26"/>
      <c r="CU57" s="26"/>
      <c r="CV57" s="26"/>
      <c r="CW57" s="26"/>
      <c r="CX57" s="26"/>
      <c r="CY57" s="26"/>
      <c r="CZ57" s="26"/>
      <c r="DA57" s="26"/>
      <c r="DB57" s="26"/>
      <c r="DC57" s="26"/>
      <c r="DD57" s="26"/>
      <c r="DE57" s="26"/>
      <c r="DF57" s="26"/>
      <c r="DG57" s="26"/>
      <c r="DH57" s="26"/>
      <c r="DI57" s="26"/>
      <c r="DJ57" s="26"/>
      <c r="DK57" s="26"/>
      <c r="DL57" s="26"/>
      <c r="DM57" s="26"/>
      <c r="DN57" s="26"/>
      <c r="DO57" s="26"/>
      <c r="DP57" s="26"/>
      <c r="DQ57" s="26"/>
      <c r="DR57" s="26"/>
      <c r="DS57" s="26"/>
      <c r="DT57" s="26"/>
      <c r="DU57" s="26"/>
      <c r="DV57" s="26"/>
      <c r="DW57" s="26"/>
      <c r="DX57" s="26"/>
      <c r="DY57" s="26"/>
      <c r="DZ57" s="26"/>
      <c r="EA57" s="26"/>
      <c r="EB57" s="26"/>
      <c r="EC57" s="26"/>
      <c r="ED57" s="26"/>
      <c r="EE57" s="26"/>
      <c r="EF57" s="26"/>
      <c r="EG57" s="26"/>
      <c r="EH57" s="26"/>
      <c r="EI57" s="26"/>
      <c r="EJ57" s="26"/>
      <c r="EK57" s="26"/>
      <c r="EL57" s="26"/>
      <c r="EM57" s="26"/>
      <c r="EN57" s="26"/>
      <c r="EO57" s="26"/>
      <c r="EP57" s="26"/>
      <c r="EQ57" s="26"/>
      <c r="ER57" s="26"/>
      <c r="ES57" s="26"/>
      <c r="ET57" s="26"/>
      <c r="EU57" s="26"/>
      <c r="EV57" s="26"/>
      <c r="EW57" s="26"/>
      <c r="EX57" s="26"/>
      <c r="EY57" s="26"/>
      <c r="EZ57" s="26"/>
      <c r="FA57" s="26"/>
      <c r="FB57" s="26"/>
      <c r="FC57" s="26"/>
      <c r="FD57" s="26"/>
      <c r="FE57" s="26"/>
      <c r="FF57" s="26"/>
      <c r="FG57" s="26"/>
      <c r="FH57" s="26"/>
      <c r="FI57" s="26"/>
      <c r="FJ57" s="26"/>
      <c r="FK57" s="26"/>
      <c r="FL57" s="26"/>
      <c r="FM57" s="26"/>
      <c r="FN57" s="26"/>
      <c r="FO57" s="26"/>
      <c r="FP57" s="26"/>
      <c r="FQ57" s="26"/>
      <c r="FR57" s="26"/>
      <c r="FS57" s="26"/>
      <c r="FT57" s="26"/>
      <c r="FU57" s="26"/>
      <c r="FV57" s="26"/>
      <c r="FW57" s="26"/>
      <c r="FX57" s="26"/>
      <c r="FY57" s="26"/>
      <c r="FZ57" s="26"/>
      <c r="GA57" s="26"/>
      <c r="GB57" s="26"/>
      <c r="GC57" s="26"/>
      <c r="GD57" s="26"/>
      <c r="GE57" s="26"/>
      <c r="GF57" s="26"/>
      <c r="GG57" s="26"/>
      <c r="GH57" s="26"/>
      <c r="GI57" s="26"/>
      <c r="GJ57" s="26"/>
      <c r="GK57" s="26"/>
      <c r="GL57" s="26"/>
    </row>
    <row r="58" spans="1:194" s="131" customFormat="1" ht="12.75">
      <c r="A58" s="606"/>
      <c r="B58" s="990"/>
      <c r="C58" s="975" t="s">
        <v>3456</v>
      </c>
      <c r="D58" s="587" t="s">
        <v>15</v>
      </c>
      <c r="E58" s="587" t="s">
        <v>15</v>
      </c>
      <c r="F58" s="587" t="s">
        <v>15</v>
      </c>
      <c r="G58" s="587" t="s">
        <v>15</v>
      </c>
      <c r="H58" s="587" t="s">
        <v>15</v>
      </c>
      <c r="I58" s="587" t="s">
        <v>15</v>
      </c>
      <c r="J58" s="587" t="s">
        <v>15</v>
      </c>
      <c r="K58" s="587" t="s">
        <v>15</v>
      </c>
      <c r="L58" s="587" t="s">
        <v>15</v>
      </c>
      <c r="M58" s="587" t="s">
        <v>15</v>
      </c>
      <c r="N58" s="587" t="s">
        <v>15</v>
      </c>
      <c r="O58" s="587" t="s">
        <v>15</v>
      </c>
      <c r="P58" s="587" t="s">
        <v>15</v>
      </c>
      <c r="Q58" s="587" t="s">
        <v>15</v>
      </c>
      <c r="R58" s="587" t="s">
        <v>15</v>
      </c>
      <c r="S58" s="587" t="s">
        <v>15</v>
      </c>
      <c r="T58" s="587" t="s">
        <v>15</v>
      </c>
      <c r="U58" s="587" t="s">
        <v>15</v>
      </c>
      <c r="V58" s="587" t="s">
        <v>15</v>
      </c>
      <c r="W58" s="587" t="s">
        <v>15</v>
      </c>
      <c r="X58" s="587" t="s">
        <v>15</v>
      </c>
      <c r="Y58" s="26">
        <v>3.4591161290322581</v>
      </c>
      <c r="Z58" s="26">
        <f>AVERAGE(AA58:AL58)</f>
        <v>2.456504550691244</v>
      </c>
      <c r="AA58" s="26">
        <v>2.5689354838709679</v>
      </c>
      <c r="AB58" s="26">
        <v>2.5595142857142856</v>
      </c>
      <c r="AC58" s="26">
        <v>2.4639516129032257</v>
      </c>
      <c r="AD58" s="26">
        <v>2.4758599999999995</v>
      </c>
      <c r="AE58" s="26">
        <v>2.4790096774193549</v>
      </c>
      <c r="AF58" s="26">
        <v>2.4380766666666669</v>
      </c>
      <c r="AG58" s="26">
        <v>2.3857967741935484</v>
      </c>
      <c r="AH58" s="26">
        <v>2.3419709677419354</v>
      </c>
      <c r="AI58" s="26">
        <v>2.36</v>
      </c>
      <c r="AJ58" s="26">
        <v>2.4294258064516128</v>
      </c>
      <c r="AK58" s="26">
        <v>2.4492133333333337</v>
      </c>
      <c r="AL58" s="26">
        <v>2.5263000000000004</v>
      </c>
      <c r="AM58" s="26">
        <f>AVERAGE(AN58:AY58)</f>
        <v>2.9657715949820784</v>
      </c>
      <c r="AN58" s="26">
        <v>2.5323451612903223</v>
      </c>
      <c r="AO58" s="26">
        <v>2.5468999999999995</v>
      </c>
      <c r="AP58" s="26">
        <v>2.5678387096774196</v>
      </c>
      <c r="AQ58" s="26">
        <v>2.6383099999999997</v>
      </c>
      <c r="AR58" s="26">
        <v>2.7620064516129035</v>
      </c>
      <c r="AS58" s="26">
        <v>2.8121733333333334</v>
      </c>
      <c r="AT58" s="26">
        <v>2.7941483870967736</v>
      </c>
      <c r="AU58" s="26">
        <v>2.8072451612903229</v>
      </c>
      <c r="AV58" s="26">
        <v>2.9280466666666669</v>
      </c>
      <c r="AW58" s="26">
        <v>3.3450483870967749</v>
      </c>
      <c r="AX58" s="26">
        <v>3.7832033333333328</v>
      </c>
      <c r="AY58" s="26">
        <v>4.0719935483870966</v>
      </c>
      <c r="AZ58" s="26">
        <f>AVERAGE(BA58:BL58)</f>
        <v>4.3540341794674857</v>
      </c>
      <c r="BA58" s="26">
        <v>4.1433483870967738</v>
      </c>
      <c r="BB58" s="26">
        <v>4.1237071428571435</v>
      </c>
      <c r="BC58" s="26">
        <v>4.3304612903225808</v>
      </c>
      <c r="BD58" s="26">
        <v>4.4291966666666669</v>
      </c>
      <c r="BE58" s="26">
        <v>4.4638677419354833</v>
      </c>
      <c r="BF58" s="26">
        <v>4.3384966666666669</v>
      </c>
      <c r="BG58" s="26">
        <v>4.3534709677419352</v>
      </c>
      <c r="BH58" s="26">
        <v>4.3632806451612902</v>
      </c>
      <c r="BI58" s="26">
        <v>4.4441033333333326</v>
      </c>
      <c r="BJ58" s="26">
        <v>4.394477419354839</v>
      </c>
      <c r="BK58" s="26">
        <v>4.3912966666666664</v>
      </c>
      <c r="BL58" s="26">
        <v>4.472703225806451</v>
      </c>
      <c r="BM58" s="26">
        <f>AVERAGE(BN58:BY58)</f>
        <v>5.3751762434738843</v>
      </c>
      <c r="BN58" s="26">
        <v>4.5279193548387093</v>
      </c>
      <c r="BO58" s="26">
        <v>4.5757178571428572</v>
      </c>
      <c r="BP58" s="26">
        <v>4.6205419354838693</v>
      </c>
      <c r="BQ58" s="26">
        <v>4.7291542539322347</v>
      </c>
      <c r="BR58" s="26">
        <v>4.9846871762447282</v>
      </c>
      <c r="BS58" s="26">
        <v>5.0338599693900594</v>
      </c>
      <c r="BT58" s="26">
        <v>5.0140129032258072</v>
      </c>
      <c r="BU58" s="26">
        <v>5.0840419354838708</v>
      </c>
      <c r="BV58" s="26">
        <v>5.4932154548593131</v>
      </c>
      <c r="BW58" s="26">
        <v>5.8893643764181034</v>
      </c>
      <c r="BX58" s="26">
        <v>7.0178760124809605</v>
      </c>
      <c r="BY58" s="26">
        <v>7.5317236921861088</v>
      </c>
      <c r="BZ58" s="26">
        <f>AVERAGE(CA58:CL58)</f>
        <v>9.4362896023659211</v>
      </c>
      <c r="CA58" s="26">
        <v>7.6593869272224389</v>
      </c>
      <c r="CB58" s="26">
        <v>7.8196888625416179</v>
      </c>
      <c r="CC58" s="26">
        <v>8.0939864715535901</v>
      </c>
      <c r="CD58" s="26">
        <v>9.2256429357019005</v>
      </c>
      <c r="CE58" s="26">
        <v>10.040416152889589</v>
      </c>
      <c r="CF58" s="26">
        <v>10.674804466572523</v>
      </c>
      <c r="CG58" s="26">
        <v>9.6248764886677662</v>
      </c>
      <c r="CH58" s="26">
        <v>9.6960035101890441</v>
      </c>
      <c r="CI58" s="26">
        <v>9.9369396845332449</v>
      </c>
      <c r="CJ58" s="26">
        <v>9.8939819710695893</v>
      </c>
      <c r="CK58" s="26">
        <v>10.095654990173763</v>
      </c>
      <c r="CL58" s="26">
        <v>10.474092767275989</v>
      </c>
      <c r="CM58" s="26">
        <f>AVERAGE(CN58:CY58)</f>
        <v>10.668120243275842</v>
      </c>
      <c r="CN58" s="26">
        <v>10.549000506610581</v>
      </c>
      <c r="CO58" s="26">
        <v>10.662413855089763</v>
      </c>
      <c r="CP58" s="26">
        <v>10.773801505812237</v>
      </c>
      <c r="CQ58" s="26">
        <v>10.825667838477631</v>
      </c>
      <c r="CR58" s="26">
        <v>10.82699772599738</v>
      </c>
      <c r="CS58" s="26">
        <v>10.65194942986648</v>
      </c>
      <c r="CT58" s="26">
        <v>10.496068735622442</v>
      </c>
      <c r="CU58" s="26">
        <v>10.505609857654358</v>
      </c>
      <c r="CV58" s="26">
        <v>10.701499130100009</v>
      </c>
      <c r="CW58" s="26">
        <v>10.580469723821418</v>
      </c>
      <c r="CX58" s="26">
        <v>10.70153266768634</v>
      </c>
      <c r="CY58" s="26">
        <v>10.742431942571468</v>
      </c>
      <c r="CZ58" s="26">
        <f>AVERAGE(DA58:DL58)</f>
        <v>10.41149502835392</v>
      </c>
      <c r="DA58" s="26">
        <v>10.641449108245704</v>
      </c>
      <c r="DB58" s="26">
        <v>10.71164797570359</v>
      </c>
      <c r="DC58" s="26">
        <v>10.721066968100294</v>
      </c>
      <c r="DD58" s="26">
        <v>10.732298328969627</v>
      </c>
      <c r="DE58" s="26">
        <v>10.655727112798024</v>
      </c>
      <c r="DF58" s="26">
        <v>10.459173925653861</v>
      </c>
      <c r="DG58" s="26">
        <v>10.261423362541654</v>
      </c>
      <c r="DH58" s="26">
        <v>10.229807438485965</v>
      </c>
      <c r="DI58" s="26">
        <v>10.187569573424414</v>
      </c>
      <c r="DJ58" s="26">
        <v>10.151746788622514</v>
      </c>
      <c r="DK58" s="26">
        <v>10.111373047582742</v>
      </c>
      <c r="DL58" s="26">
        <v>10.074656710118663</v>
      </c>
      <c r="DM58" s="26">
        <f>AVERAGE(DN58:DY58)</f>
        <v>9.6611141742903328</v>
      </c>
      <c r="DN58" s="26">
        <v>10.021099684492656</v>
      </c>
      <c r="DO58" s="26">
        <v>9.9468264187601925</v>
      </c>
      <c r="DP58" s="26">
        <v>9.945510912342634</v>
      </c>
      <c r="DQ58" s="26">
        <v>9.9214565322497226</v>
      </c>
      <c r="DR58" s="26">
        <v>9.8813242729204411</v>
      </c>
      <c r="DS58" s="26">
        <v>9.7158588314852192</v>
      </c>
      <c r="DT58" s="26">
        <v>9.442569600558441</v>
      </c>
      <c r="DU58" s="26">
        <v>9.4194981441638692</v>
      </c>
      <c r="DV58" s="26">
        <v>9.4072352328578663</v>
      </c>
      <c r="DW58" s="26">
        <v>9.3967777707507452</v>
      </c>
      <c r="DX58" s="26">
        <v>9.399500329161377</v>
      </c>
      <c r="DY58" s="26">
        <v>9.435712361740821</v>
      </c>
      <c r="DZ58" s="26">
        <f>AVERAGE(EA58:EL58)</f>
        <v>8.9051223147372536</v>
      </c>
      <c r="EA58" s="26">
        <v>9.4785279655540204</v>
      </c>
      <c r="EB58" s="26">
        <v>9.420191724769337</v>
      </c>
      <c r="EC58" s="26">
        <v>9.281499937825691</v>
      </c>
      <c r="ED58" s="26">
        <v>9.0928028185501564</v>
      </c>
      <c r="EE58" s="26">
        <v>8.8245381061596877</v>
      </c>
      <c r="EF58" s="26">
        <v>8.4510365261994274</v>
      </c>
      <c r="EG58" s="26">
        <v>8.6292376620735372</v>
      </c>
      <c r="EH58" s="26">
        <v>8.7684337477433445</v>
      </c>
      <c r="EI58" s="26">
        <v>8.7229894752047539</v>
      </c>
      <c r="EJ58" s="26">
        <v>8.5288019468791685</v>
      </c>
      <c r="EK58" s="26">
        <v>8.6772268072775667</v>
      </c>
      <c r="EL58" s="26">
        <v>8.9861810586103701</v>
      </c>
      <c r="EM58" s="26">
        <f>AVERAGE(EN58:EY58)</f>
        <v>8.6828338246300554</v>
      </c>
      <c r="EN58" s="26">
        <v>8.8459214860447108</v>
      </c>
      <c r="EO58" s="26">
        <v>8.6332306413675362</v>
      </c>
      <c r="EP58" s="26">
        <v>8.7417647507435543</v>
      </c>
      <c r="EQ58" s="26">
        <v>8.7879474571806657</v>
      </c>
      <c r="ER58" s="26">
        <v>8.9024338349048762</v>
      </c>
      <c r="ES58" s="26">
        <v>8.8358227952172097</v>
      </c>
      <c r="ET58" s="26">
        <v>8.6742583295363929</v>
      </c>
      <c r="EU58" s="26">
        <v>8.6040347175176706</v>
      </c>
      <c r="EV58" s="26">
        <v>8.7000277466475087</v>
      </c>
      <c r="EW58" s="26">
        <v>8.5775093316883826</v>
      </c>
      <c r="EX58" s="26">
        <v>8.465698432639023</v>
      </c>
      <c r="EY58" s="26">
        <v>8.425356372073157</v>
      </c>
      <c r="EZ58" s="26">
        <f>AVERAGE(FA58:FL58)</f>
        <v>8.6708345807944429</v>
      </c>
      <c r="FA58" s="26">
        <v>8.3631819394703992</v>
      </c>
      <c r="FB58" s="26">
        <v>8.3866871162138494</v>
      </c>
      <c r="FC58" s="26">
        <v>8.3978556522635674</v>
      </c>
      <c r="FD58" s="26">
        <v>8.5298829215401391</v>
      </c>
      <c r="FE58" s="26">
        <v>8.5612382197525037</v>
      </c>
      <c r="FF58" s="26">
        <v>8.6523176012467164</v>
      </c>
      <c r="FG58" s="26">
        <v>8.7082946660688521</v>
      </c>
      <c r="FH58" s="26">
        <v>8.7775386590319524</v>
      </c>
      <c r="FI58" s="26">
        <v>8.9024188633757255</v>
      </c>
      <c r="FJ58" s="26">
        <v>8.892738662544728</v>
      </c>
      <c r="FK58" s="26">
        <v>8.8904673490637993</v>
      </c>
      <c r="FL58" s="26">
        <v>8.9873933189611002</v>
      </c>
      <c r="FM58" s="587" t="s">
        <v>15</v>
      </c>
      <c r="FN58" s="587" t="s">
        <v>15</v>
      </c>
      <c r="FO58" s="587" t="s">
        <v>15</v>
      </c>
      <c r="FP58" s="587" t="s">
        <v>15</v>
      </c>
      <c r="FQ58" s="587" t="s">
        <v>15</v>
      </c>
      <c r="FR58" s="587" t="s">
        <v>15</v>
      </c>
      <c r="FS58" s="587" t="s">
        <v>15</v>
      </c>
      <c r="FT58" s="587" t="s">
        <v>15</v>
      </c>
      <c r="FU58" s="587" t="s">
        <v>15</v>
      </c>
      <c r="FV58" s="587" t="s">
        <v>15</v>
      </c>
      <c r="FW58" s="587" t="s">
        <v>15</v>
      </c>
      <c r="FX58" s="587" t="s">
        <v>15</v>
      </c>
      <c r="FY58" s="587" t="s">
        <v>15</v>
      </c>
      <c r="FZ58" s="587" t="s">
        <v>15</v>
      </c>
      <c r="GA58" s="587" t="s">
        <v>15</v>
      </c>
      <c r="GB58" s="587" t="s">
        <v>15</v>
      </c>
      <c r="GC58" s="587" t="s">
        <v>15</v>
      </c>
      <c r="GD58" s="587" t="s">
        <v>15</v>
      </c>
      <c r="GE58" s="587" t="s">
        <v>15</v>
      </c>
      <c r="GF58" s="587" t="s">
        <v>15</v>
      </c>
      <c r="GG58" s="587" t="s">
        <v>15</v>
      </c>
      <c r="GH58" s="587" t="s">
        <v>15</v>
      </c>
      <c r="GI58" s="587" t="s">
        <v>15</v>
      </c>
      <c r="GJ58" s="587" t="s">
        <v>15</v>
      </c>
      <c r="GK58" s="587" t="s">
        <v>15</v>
      </c>
      <c r="GL58" s="587" t="s">
        <v>15</v>
      </c>
    </row>
    <row r="59" spans="1:194" s="131" customFormat="1" ht="12.75">
      <c r="A59" s="606"/>
      <c r="B59" s="990"/>
      <c r="C59" s="975" t="s">
        <v>3457</v>
      </c>
      <c r="D59" s="587" t="s">
        <v>15</v>
      </c>
      <c r="E59" s="587" t="s">
        <v>15</v>
      </c>
      <c r="F59" s="587" t="s">
        <v>15</v>
      </c>
      <c r="G59" s="587" t="s">
        <v>15</v>
      </c>
      <c r="H59" s="587" t="s">
        <v>15</v>
      </c>
      <c r="I59" s="587" t="s">
        <v>15</v>
      </c>
      <c r="J59" s="587" t="s">
        <v>15</v>
      </c>
      <c r="K59" s="587" t="s">
        <v>15</v>
      </c>
      <c r="L59" s="587" t="s">
        <v>15</v>
      </c>
      <c r="M59" s="26">
        <f>Y59</f>
        <v>2.5552000000000001</v>
      </c>
      <c r="N59" s="587" t="s">
        <v>15</v>
      </c>
      <c r="O59" s="587" t="s">
        <v>15</v>
      </c>
      <c r="P59" s="587" t="s">
        <v>15</v>
      </c>
      <c r="Q59" s="587" t="s">
        <v>15</v>
      </c>
      <c r="R59" s="587" t="s">
        <v>15</v>
      </c>
      <c r="S59" s="587" t="s">
        <v>15</v>
      </c>
      <c r="T59" s="587" t="s">
        <v>15</v>
      </c>
      <c r="U59" s="587" t="s">
        <v>15</v>
      </c>
      <c r="V59" s="587" t="s">
        <v>15</v>
      </c>
      <c r="W59" s="587" t="s">
        <v>15</v>
      </c>
      <c r="X59" s="26">
        <v>3.55</v>
      </c>
      <c r="Y59" s="26">
        <v>2.5552000000000001</v>
      </c>
      <c r="Z59" s="26">
        <f>AL59</f>
        <v>2.5225</v>
      </c>
      <c r="AA59" s="26">
        <v>2.5825</v>
      </c>
      <c r="AB59" s="26">
        <v>2.4685999999999999</v>
      </c>
      <c r="AC59" s="26">
        <v>2.4716999999999998</v>
      </c>
      <c r="AD59" s="26">
        <v>2.4773000000000001</v>
      </c>
      <c r="AE59" s="26">
        <v>2.4763000000000002</v>
      </c>
      <c r="AF59" s="26">
        <v>2.3948999999999998</v>
      </c>
      <c r="AG59" s="26">
        <v>2.3791000000000002</v>
      </c>
      <c r="AH59" s="26">
        <v>2.3233000000000001</v>
      </c>
      <c r="AI59" s="26">
        <v>2.4165999999999999</v>
      </c>
      <c r="AJ59" s="26">
        <v>2.4298999999999999</v>
      </c>
      <c r="AK59" s="26">
        <v>2.4775</v>
      </c>
      <c r="AL59" s="26">
        <v>2.5225</v>
      </c>
      <c r="AM59" s="26">
        <f>AY59</f>
        <v>4.0533999999999999</v>
      </c>
      <c r="AN59" s="26">
        <v>2.5518000000000001</v>
      </c>
      <c r="AO59" s="26">
        <v>2.5676000000000001</v>
      </c>
      <c r="AP59" s="26">
        <v>2.5937000000000001</v>
      </c>
      <c r="AQ59" s="26">
        <v>2.6701999999999999</v>
      </c>
      <c r="AR59" s="26">
        <v>2.8650000000000002</v>
      </c>
      <c r="AS59" s="26">
        <v>2.8065000000000002</v>
      </c>
      <c r="AT59" s="26">
        <v>2.8046000000000002</v>
      </c>
      <c r="AU59" s="26">
        <v>2.7930999999999999</v>
      </c>
      <c r="AV59" s="26">
        <v>3.0459999999999998</v>
      </c>
      <c r="AW59" s="26">
        <v>3.7107999999999999</v>
      </c>
      <c r="AX59" s="26">
        <v>4.0632000000000001</v>
      </c>
      <c r="AY59" s="26">
        <v>4.0533999999999999</v>
      </c>
      <c r="AZ59" s="26">
        <f>BL59</f>
        <v>4.4653999999999998</v>
      </c>
      <c r="BA59" s="26">
        <v>4.1849999999999996</v>
      </c>
      <c r="BB59" s="26">
        <v>4.2257999999999996</v>
      </c>
      <c r="BC59" s="26">
        <v>4.3540000000000001</v>
      </c>
      <c r="BD59" s="26">
        <v>4.3948</v>
      </c>
      <c r="BE59" s="26">
        <v>4.4400000000000004</v>
      </c>
      <c r="BF59" s="26">
        <v>4.3548</v>
      </c>
      <c r="BG59" s="26">
        <v>4.3653000000000004</v>
      </c>
      <c r="BH59" s="26">
        <v>4.3640999999999996</v>
      </c>
      <c r="BI59" s="26">
        <v>4.4268999999999998</v>
      </c>
      <c r="BJ59" s="26">
        <v>4.3556999999999997</v>
      </c>
      <c r="BK59" s="26">
        <v>4.4725000000000001</v>
      </c>
      <c r="BL59" s="26">
        <v>4.4653999999999998</v>
      </c>
      <c r="BM59" s="26">
        <f>BY59</f>
        <v>7.5711000000000004</v>
      </c>
      <c r="BN59" s="26">
        <v>4.6205999999999996</v>
      </c>
      <c r="BO59" s="26">
        <v>4.5446</v>
      </c>
      <c r="BP59" s="26">
        <v>4.6616999999999997</v>
      </c>
      <c r="BQ59" s="26">
        <v>4.8807353702744685</v>
      </c>
      <c r="BR59" s="26">
        <v>5.2419756287269896</v>
      </c>
      <c r="BS59" s="26">
        <v>4.9585999999999997</v>
      </c>
      <c r="BT59" s="26">
        <v>5.0469999999999997</v>
      </c>
      <c r="BU59" s="26">
        <v>5.1955</v>
      </c>
      <c r="BV59" s="26">
        <v>5.7308000000000003</v>
      </c>
      <c r="BW59" s="26">
        <v>6.3139083139083141</v>
      </c>
      <c r="BX59" s="26">
        <v>7.527851047323507</v>
      </c>
      <c r="BY59" s="26">
        <v>7.5711000000000004</v>
      </c>
      <c r="BZ59" s="26">
        <f>CL59</f>
        <v>10.388589069288816</v>
      </c>
      <c r="CA59" s="26">
        <v>7.8428351704691099</v>
      </c>
      <c r="CB59" s="26">
        <v>7.8040858018386103</v>
      </c>
      <c r="CC59" s="26">
        <v>8.5967388535031848</v>
      </c>
      <c r="CD59" s="26">
        <v>9.5021568129916272</v>
      </c>
      <c r="CE59" s="26">
        <v>10.833970329394015</v>
      </c>
      <c r="CF59" s="26">
        <v>10.59911971830986</v>
      </c>
      <c r="CG59" s="26">
        <v>9.4059470849918068</v>
      </c>
      <c r="CH59" s="26">
        <v>9.9252629118953024</v>
      </c>
      <c r="CI59" s="26">
        <v>9.9592309474171881</v>
      </c>
      <c r="CJ59" s="26">
        <v>9.8991017964071855</v>
      </c>
      <c r="CK59" s="26">
        <v>10.390344036697249</v>
      </c>
      <c r="CL59" s="26">
        <v>10.388589069288816</v>
      </c>
      <c r="CM59" s="26">
        <f>CY59</f>
        <v>10.569824945295405</v>
      </c>
      <c r="CN59" s="26">
        <v>10.659525979945306</v>
      </c>
      <c r="CO59" s="26">
        <v>10.728766189502387</v>
      </c>
      <c r="CP59" s="26">
        <v>10.813134057971013</v>
      </c>
      <c r="CQ59" s="26">
        <v>10.816700473292764</v>
      </c>
      <c r="CR59" s="26">
        <v>10.852496626180836</v>
      </c>
      <c r="CS59" s="26">
        <v>10.511389572611323</v>
      </c>
      <c r="CT59" s="26">
        <v>10.492621489077127</v>
      </c>
      <c r="CU59" s="26">
        <v>10.530929203539824</v>
      </c>
      <c r="CV59" s="26">
        <v>10.603291362933509</v>
      </c>
      <c r="CW59" s="26">
        <v>10.626033421284081</v>
      </c>
      <c r="CX59" s="26">
        <v>10.791602718702039</v>
      </c>
      <c r="CY59" s="26">
        <v>10.569824945295405</v>
      </c>
      <c r="CZ59" s="26">
        <f>DL59</f>
        <v>9.9955173858399657</v>
      </c>
      <c r="DA59" s="26">
        <v>10.684601962922574</v>
      </c>
      <c r="DB59" s="26">
        <v>10.701962066710269</v>
      </c>
      <c r="DC59" s="26">
        <v>10.747643865363735</v>
      </c>
      <c r="DD59" s="26">
        <v>10.711762162162163</v>
      </c>
      <c r="DE59" s="26">
        <v>10.607193778353857</v>
      </c>
      <c r="DF59" s="26">
        <v>10.336230636833047</v>
      </c>
      <c r="DG59" s="26">
        <v>10.217880085653105</v>
      </c>
      <c r="DH59" s="26">
        <v>10.241452991452991</v>
      </c>
      <c r="DI59" s="26">
        <v>10.164074152993821</v>
      </c>
      <c r="DJ59" s="26">
        <v>10.163559322033898</v>
      </c>
      <c r="DK59" s="26">
        <v>10.088079191238418</v>
      </c>
      <c r="DL59" s="26">
        <v>9.9955173858399657</v>
      </c>
      <c r="DM59" s="26">
        <f>DY59</f>
        <v>9.4205804210096051</v>
      </c>
      <c r="DN59" s="26">
        <v>10.044164235097956</v>
      </c>
      <c r="DO59" s="26">
        <v>9.9516424116424123</v>
      </c>
      <c r="DP59" s="26">
        <v>9.939253886010361</v>
      </c>
      <c r="DQ59" s="26">
        <v>9.9224607762180028</v>
      </c>
      <c r="DR59" s="26">
        <v>9.8516872427983539</v>
      </c>
      <c r="DS59" s="26">
        <v>9.476365503080082</v>
      </c>
      <c r="DT59" s="26">
        <v>9.4687397708674315</v>
      </c>
      <c r="DU59" s="26">
        <v>9.4152715394038378</v>
      </c>
      <c r="DV59" s="26">
        <v>9.3916700694160884</v>
      </c>
      <c r="DW59" s="26">
        <v>9.4040832993058388</v>
      </c>
      <c r="DX59" s="26">
        <v>9.4374080130825853</v>
      </c>
      <c r="DY59" s="26">
        <v>9.4205804210096051</v>
      </c>
      <c r="DZ59" s="26">
        <f>EL59</f>
        <v>8.9780983340105642</v>
      </c>
      <c r="EA59" s="26">
        <v>9.5282595388696176</v>
      </c>
      <c r="EB59" s="26">
        <v>9.4152307064107799</v>
      </c>
      <c r="EC59" s="26">
        <v>9.2904218463419603</v>
      </c>
      <c r="ED59" s="26">
        <v>9.0171964140179295</v>
      </c>
      <c r="EE59" s="26">
        <v>8.5511187957689181</v>
      </c>
      <c r="EF59" s="26">
        <v>8.395820591233436</v>
      </c>
      <c r="EG59" s="26">
        <v>8.9270693512304238</v>
      </c>
      <c r="EH59" s="26">
        <v>8.6629350702218595</v>
      </c>
      <c r="EI59" s="26">
        <v>8.657279576461006</v>
      </c>
      <c r="EJ59" s="26">
        <v>8.4303196904907338</v>
      </c>
      <c r="EK59" s="26">
        <v>8.9296725645718951</v>
      </c>
      <c r="EL59" s="26">
        <v>8.9780983340105642</v>
      </c>
      <c r="EM59" s="26">
        <f>EY59</f>
        <v>8.4913504691962469</v>
      </c>
      <c r="EN59" s="26">
        <v>8.4682813133360355</v>
      </c>
      <c r="EO59" s="26">
        <v>8.6602146183437938</v>
      </c>
      <c r="EP59" s="26">
        <v>8.7771573604060915</v>
      </c>
      <c r="EQ59" s="26">
        <v>8.8016466761536893</v>
      </c>
      <c r="ER59" s="26">
        <v>8.9483503054989821</v>
      </c>
      <c r="ES59" s="26">
        <v>8.70458902712625</v>
      </c>
      <c r="ET59" s="26">
        <v>8.6763985300122499</v>
      </c>
      <c r="EU59" s="26">
        <v>8.6057707993474715</v>
      </c>
      <c r="EV59" s="26">
        <v>8.6586185819070902</v>
      </c>
      <c r="EW59" s="26">
        <v>8.5105177333876885</v>
      </c>
      <c r="EX59" s="26">
        <v>8.4267700469291977</v>
      </c>
      <c r="EY59" s="26">
        <v>8.4913504691962469</v>
      </c>
      <c r="EZ59" s="26">
        <f>FL59</f>
        <v>8.9921837578924446</v>
      </c>
      <c r="FA59" s="26">
        <v>8.3345573235414125</v>
      </c>
      <c r="FB59" s="26">
        <v>8.4024335378323105</v>
      </c>
      <c r="FC59" s="26">
        <v>8.4873381294964023</v>
      </c>
      <c r="FD59" s="26">
        <v>8.5572438162544167</v>
      </c>
      <c r="FE59" s="26">
        <v>8.6027515227893314</v>
      </c>
      <c r="FF59" s="26">
        <v>8.6764244863376394</v>
      </c>
      <c r="FG59" s="26">
        <v>8.7295246216158606</v>
      </c>
      <c r="FH59" s="26">
        <v>8.8352674719585842</v>
      </c>
      <c r="FI59" s="26">
        <v>8.9096183206106865</v>
      </c>
      <c r="FJ59" s="26">
        <v>8.8886640557006107</v>
      </c>
      <c r="FK59" s="26">
        <v>8.961945169712795</v>
      </c>
      <c r="FL59" s="26">
        <v>8.9921837578924446</v>
      </c>
      <c r="FM59" s="587" t="s">
        <v>15</v>
      </c>
      <c r="FN59" s="587" t="s">
        <v>15</v>
      </c>
      <c r="FO59" s="587" t="s">
        <v>15</v>
      </c>
      <c r="FP59" s="587" t="s">
        <v>15</v>
      </c>
      <c r="FQ59" s="587" t="s">
        <v>15</v>
      </c>
      <c r="FR59" s="587" t="s">
        <v>15</v>
      </c>
      <c r="FS59" s="587" t="s">
        <v>15</v>
      </c>
      <c r="FT59" s="587" t="s">
        <v>15</v>
      </c>
      <c r="FU59" s="587" t="s">
        <v>15</v>
      </c>
      <c r="FV59" s="587" t="s">
        <v>15</v>
      </c>
      <c r="FW59" s="587" t="s">
        <v>15</v>
      </c>
      <c r="FX59" s="587" t="s">
        <v>15</v>
      </c>
      <c r="FY59" s="587" t="s">
        <v>15</v>
      </c>
      <c r="FZ59" s="587" t="s">
        <v>15</v>
      </c>
      <c r="GA59" s="587" t="s">
        <v>15</v>
      </c>
      <c r="GB59" s="587" t="s">
        <v>15</v>
      </c>
      <c r="GC59" s="587" t="s">
        <v>15</v>
      </c>
      <c r="GD59" s="587" t="s">
        <v>15</v>
      </c>
      <c r="GE59" s="587" t="s">
        <v>15</v>
      </c>
      <c r="GF59" s="587" t="s">
        <v>15</v>
      </c>
      <c r="GG59" s="587" t="s">
        <v>15</v>
      </c>
      <c r="GH59" s="587" t="s">
        <v>15</v>
      </c>
      <c r="GI59" s="587" t="s">
        <v>15</v>
      </c>
      <c r="GJ59" s="587" t="s">
        <v>15</v>
      </c>
      <c r="GK59" s="587" t="s">
        <v>15</v>
      </c>
      <c r="GL59" s="587" t="s">
        <v>15</v>
      </c>
    </row>
    <row r="60" spans="1:194" s="131" customFormat="1" ht="12.75">
      <c r="A60" s="606">
        <v>1</v>
      </c>
      <c r="B60" s="990" t="s">
        <v>2635</v>
      </c>
      <c r="C60" s="975" t="s">
        <v>3471</v>
      </c>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c r="BM60" s="26"/>
      <c r="BN60" s="26"/>
      <c r="BO60" s="26"/>
      <c r="BP60" s="26"/>
      <c r="BQ60" s="26"/>
      <c r="BR60" s="26"/>
      <c r="BS60" s="26"/>
      <c r="BT60" s="26"/>
      <c r="BU60" s="26"/>
      <c r="BV60" s="26"/>
      <c r="BW60" s="26"/>
      <c r="BX60" s="26"/>
      <c r="BY60" s="26"/>
      <c r="BZ60" s="26"/>
      <c r="CA60" s="26"/>
      <c r="CB60" s="26"/>
      <c r="CC60" s="26"/>
      <c r="CD60" s="26"/>
      <c r="CE60" s="26"/>
      <c r="CF60" s="26"/>
      <c r="CG60" s="26"/>
      <c r="CH60" s="26"/>
      <c r="CI60" s="26"/>
      <c r="CJ60" s="26"/>
      <c r="CK60" s="26"/>
      <c r="CL60" s="26"/>
      <c r="CM60" s="26"/>
      <c r="CN60" s="26"/>
      <c r="CO60" s="26"/>
      <c r="CP60" s="26"/>
      <c r="CQ60" s="26"/>
      <c r="CR60" s="26"/>
      <c r="CS60" s="26"/>
      <c r="CT60" s="26"/>
      <c r="CU60" s="26"/>
      <c r="CV60" s="26"/>
      <c r="CW60" s="26"/>
      <c r="CX60" s="26"/>
      <c r="CY60" s="26"/>
      <c r="CZ60" s="26"/>
      <c r="DA60" s="26"/>
      <c r="DB60" s="26"/>
      <c r="DC60" s="26"/>
      <c r="DD60" s="26"/>
      <c r="DE60" s="26"/>
      <c r="DF60" s="26"/>
      <c r="DG60" s="26"/>
      <c r="DH60" s="26"/>
      <c r="DI60" s="26"/>
      <c r="DJ60" s="26"/>
      <c r="DK60" s="26"/>
      <c r="DL60" s="26"/>
      <c r="DM60" s="26"/>
      <c r="DN60" s="26"/>
      <c r="DO60" s="26"/>
      <c r="DP60" s="26"/>
      <c r="DQ60" s="26"/>
      <c r="DR60" s="26"/>
      <c r="DS60" s="26"/>
      <c r="DT60" s="26"/>
      <c r="DU60" s="26"/>
      <c r="DV60" s="26"/>
      <c r="DW60" s="26"/>
      <c r="DX60" s="26"/>
      <c r="DY60" s="26"/>
      <c r="DZ60" s="26"/>
      <c r="EA60" s="26"/>
      <c r="EB60" s="26"/>
      <c r="EC60" s="26"/>
      <c r="ED60" s="26"/>
      <c r="EE60" s="26"/>
      <c r="EF60" s="26"/>
      <c r="EG60" s="26"/>
      <c r="EH60" s="26"/>
      <c r="EI60" s="26"/>
      <c r="EJ60" s="26"/>
      <c r="EK60" s="26"/>
      <c r="EL60" s="26"/>
      <c r="EM60" s="26"/>
      <c r="EN60" s="26"/>
      <c r="EO60" s="26"/>
      <c r="EP60" s="26"/>
      <c r="EQ60" s="26"/>
      <c r="ER60" s="26"/>
      <c r="ES60" s="26"/>
      <c r="ET60" s="26"/>
      <c r="EU60" s="26"/>
      <c r="EV60" s="26"/>
      <c r="EW60" s="26"/>
      <c r="EX60" s="26"/>
      <c r="EY60" s="26"/>
      <c r="EZ60" s="26"/>
      <c r="FA60" s="26"/>
      <c r="FB60" s="26"/>
      <c r="FC60" s="26"/>
      <c r="FD60" s="26"/>
      <c r="FE60" s="26"/>
      <c r="FF60" s="26"/>
      <c r="FG60" s="26"/>
      <c r="FH60" s="26"/>
      <c r="FI60" s="26"/>
      <c r="FJ60" s="26"/>
      <c r="FK60" s="26"/>
      <c r="FL60" s="26"/>
      <c r="FM60" s="26"/>
      <c r="FN60" s="26"/>
      <c r="FO60" s="26"/>
      <c r="FP60" s="26"/>
      <c r="FQ60" s="26"/>
      <c r="FR60" s="26"/>
      <c r="FS60" s="26"/>
      <c r="FT60" s="26"/>
      <c r="FU60" s="26"/>
      <c r="FV60" s="26"/>
      <c r="FW60" s="26"/>
      <c r="FX60" s="26"/>
      <c r="FY60" s="26"/>
      <c r="FZ60" s="26"/>
      <c r="GA60" s="26"/>
      <c r="GB60" s="26"/>
      <c r="GC60" s="26"/>
      <c r="GD60" s="26"/>
      <c r="GE60" s="26"/>
      <c r="GF60" s="26"/>
      <c r="GG60" s="26"/>
      <c r="GH60" s="26"/>
      <c r="GI60" s="26"/>
      <c r="GJ60" s="26"/>
      <c r="GK60" s="26"/>
      <c r="GL60" s="26"/>
    </row>
    <row r="61" spans="1:194" s="131" customFormat="1" ht="12.75">
      <c r="A61" s="606"/>
      <c r="B61" s="990"/>
      <c r="C61" s="975" t="s">
        <v>3456</v>
      </c>
      <c r="D61" s="587" t="s">
        <v>15</v>
      </c>
      <c r="E61" s="587" t="s">
        <v>15</v>
      </c>
      <c r="F61" s="587" t="s">
        <v>15</v>
      </c>
      <c r="G61" s="587" t="s">
        <v>15</v>
      </c>
      <c r="H61" s="587" t="s">
        <v>15</v>
      </c>
      <c r="I61" s="587" t="s">
        <v>15</v>
      </c>
      <c r="J61" s="587" t="s">
        <v>15</v>
      </c>
      <c r="K61" s="587" t="s">
        <v>15</v>
      </c>
      <c r="L61" s="587" t="s">
        <v>15</v>
      </c>
      <c r="M61" s="587" t="s">
        <v>15</v>
      </c>
      <c r="N61" s="587" t="s">
        <v>15</v>
      </c>
      <c r="O61" s="587" t="s">
        <v>15</v>
      </c>
      <c r="P61" s="587" t="s">
        <v>15</v>
      </c>
      <c r="Q61" s="587" t="s">
        <v>15</v>
      </c>
      <c r="R61" s="587" t="s">
        <v>15</v>
      </c>
      <c r="S61" s="587" t="s">
        <v>15</v>
      </c>
      <c r="T61" s="587" t="s">
        <v>15</v>
      </c>
      <c r="U61" s="587" t="s">
        <v>15</v>
      </c>
      <c r="V61" s="587" t="s">
        <v>15</v>
      </c>
      <c r="W61" s="587" t="s">
        <v>15</v>
      </c>
      <c r="X61" s="587" t="s">
        <v>15</v>
      </c>
      <c r="Y61" s="587" t="s">
        <v>15</v>
      </c>
      <c r="Z61" s="587" t="s">
        <v>15</v>
      </c>
      <c r="AA61" s="587" t="s">
        <v>15</v>
      </c>
      <c r="AB61" s="587" t="s">
        <v>15</v>
      </c>
      <c r="AC61" s="587" t="s">
        <v>15</v>
      </c>
      <c r="AD61" s="587" t="s">
        <v>15</v>
      </c>
      <c r="AE61" s="587" t="s">
        <v>15</v>
      </c>
      <c r="AF61" s="587" t="s">
        <v>15</v>
      </c>
      <c r="AG61" s="587" t="s">
        <v>15</v>
      </c>
      <c r="AH61" s="587" t="s">
        <v>15</v>
      </c>
      <c r="AI61" s="587" t="s">
        <v>15</v>
      </c>
      <c r="AJ61" s="587" t="s">
        <v>15</v>
      </c>
      <c r="AK61" s="587" t="s">
        <v>15</v>
      </c>
      <c r="AL61" s="587" t="s">
        <v>15</v>
      </c>
      <c r="AM61" s="587" t="s">
        <v>15</v>
      </c>
      <c r="AN61" s="587" t="s">
        <v>15</v>
      </c>
      <c r="AO61" s="587" t="s">
        <v>15</v>
      </c>
      <c r="AP61" s="587" t="s">
        <v>15</v>
      </c>
      <c r="AQ61" s="587" t="s">
        <v>15</v>
      </c>
      <c r="AR61" s="587" t="s">
        <v>15</v>
      </c>
      <c r="AS61" s="587" t="s">
        <v>15</v>
      </c>
      <c r="AT61" s="587" t="s">
        <v>15</v>
      </c>
      <c r="AU61" s="587" t="s">
        <v>15</v>
      </c>
      <c r="AV61" s="587" t="s">
        <v>15</v>
      </c>
      <c r="AW61" s="587" t="s">
        <v>15</v>
      </c>
      <c r="AX61" s="587" t="s">
        <v>15</v>
      </c>
      <c r="AY61" s="587" t="s">
        <v>15</v>
      </c>
      <c r="AZ61" s="587" t="s">
        <v>15</v>
      </c>
      <c r="BA61" s="587" t="s">
        <v>15</v>
      </c>
      <c r="BB61" s="587" t="s">
        <v>15</v>
      </c>
      <c r="BC61" s="587" t="s">
        <v>15</v>
      </c>
      <c r="BD61" s="587" t="s">
        <v>15</v>
      </c>
      <c r="BE61" s="587" t="s">
        <v>15</v>
      </c>
      <c r="BF61" s="587" t="s">
        <v>15</v>
      </c>
      <c r="BG61" s="587" t="s">
        <v>15</v>
      </c>
      <c r="BH61" s="587" t="s">
        <v>15</v>
      </c>
      <c r="BI61" s="587" t="s">
        <v>15</v>
      </c>
      <c r="BJ61" s="587" t="s">
        <v>15</v>
      </c>
      <c r="BK61" s="587" t="s">
        <v>15</v>
      </c>
      <c r="BL61" s="587" t="s">
        <v>15</v>
      </c>
      <c r="BM61" s="587" t="s">
        <v>15</v>
      </c>
      <c r="BN61" s="587" t="s">
        <v>15</v>
      </c>
      <c r="BO61" s="587" t="s">
        <v>15</v>
      </c>
      <c r="BP61" s="587" t="s">
        <v>15</v>
      </c>
      <c r="BQ61" s="587" t="s">
        <v>15</v>
      </c>
      <c r="BR61" s="587" t="s">
        <v>15</v>
      </c>
      <c r="BS61" s="587" t="s">
        <v>15</v>
      </c>
      <c r="BT61" s="587" t="s">
        <v>15</v>
      </c>
      <c r="BU61" s="587" t="s">
        <v>15</v>
      </c>
      <c r="BV61" s="587" t="s">
        <v>15</v>
      </c>
      <c r="BW61" s="587" t="s">
        <v>15</v>
      </c>
      <c r="BX61" s="587" t="s">
        <v>15</v>
      </c>
      <c r="BY61" s="587" t="s">
        <v>15</v>
      </c>
      <c r="BZ61" s="587" t="s">
        <v>15</v>
      </c>
      <c r="CA61" s="587" t="s">
        <v>15</v>
      </c>
      <c r="CB61" s="587" t="s">
        <v>15</v>
      </c>
      <c r="CC61" s="587" t="s">
        <v>15</v>
      </c>
      <c r="CD61" s="587" t="s">
        <v>15</v>
      </c>
      <c r="CE61" s="587" t="s">
        <v>15</v>
      </c>
      <c r="CF61" s="587" t="s">
        <v>15</v>
      </c>
      <c r="CG61" s="587" t="s">
        <v>15</v>
      </c>
      <c r="CH61" s="587" t="s">
        <v>15</v>
      </c>
      <c r="CI61" s="587" t="s">
        <v>15</v>
      </c>
      <c r="CJ61" s="587" t="s">
        <v>15</v>
      </c>
      <c r="CK61" s="587" t="s">
        <v>15</v>
      </c>
      <c r="CL61" s="587" t="s">
        <v>15</v>
      </c>
      <c r="CM61" s="587" t="s">
        <v>15</v>
      </c>
      <c r="CN61" s="587" t="s">
        <v>15</v>
      </c>
      <c r="CO61" s="587" t="s">
        <v>15</v>
      </c>
      <c r="CP61" s="587" t="s">
        <v>15</v>
      </c>
      <c r="CQ61" s="587" t="s">
        <v>15</v>
      </c>
      <c r="CR61" s="587" t="s">
        <v>15</v>
      </c>
      <c r="CS61" s="587" t="s">
        <v>15</v>
      </c>
      <c r="CT61" s="587" t="s">
        <v>15</v>
      </c>
      <c r="CU61" s="587" t="s">
        <v>15</v>
      </c>
      <c r="CV61" s="587" t="s">
        <v>15</v>
      </c>
      <c r="CW61" s="587" t="s">
        <v>15</v>
      </c>
      <c r="CX61" s="587" t="s">
        <v>15</v>
      </c>
      <c r="CY61" s="587" t="s">
        <v>15</v>
      </c>
      <c r="CZ61" s="587" t="s">
        <v>15</v>
      </c>
      <c r="DA61" s="587" t="s">
        <v>15</v>
      </c>
      <c r="DB61" s="587" t="s">
        <v>15</v>
      </c>
      <c r="DC61" s="587" t="s">
        <v>15</v>
      </c>
      <c r="DD61" s="587" t="s">
        <v>15</v>
      </c>
      <c r="DE61" s="587" t="s">
        <v>15</v>
      </c>
      <c r="DF61" s="587" t="s">
        <v>15</v>
      </c>
      <c r="DG61" s="587" t="s">
        <v>15</v>
      </c>
      <c r="DH61" s="587" t="s">
        <v>15</v>
      </c>
      <c r="DI61" s="587" t="s">
        <v>15</v>
      </c>
      <c r="DJ61" s="587" t="s">
        <v>15</v>
      </c>
      <c r="DK61" s="587" t="s">
        <v>15</v>
      </c>
      <c r="DL61" s="587" t="s">
        <v>15</v>
      </c>
      <c r="DM61" s="587" t="s">
        <v>15</v>
      </c>
      <c r="DN61" s="587" t="s">
        <v>15</v>
      </c>
      <c r="DO61" s="587" t="s">
        <v>15</v>
      </c>
      <c r="DP61" s="587" t="s">
        <v>15</v>
      </c>
      <c r="DQ61" s="587" t="s">
        <v>15</v>
      </c>
      <c r="DR61" s="587" t="s">
        <v>15</v>
      </c>
      <c r="DS61" s="587" t="s">
        <v>15</v>
      </c>
      <c r="DT61" s="587" t="s">
        <v>15</v>
      </c>
      <c r="DU61" s="587" t="s">
        <v>15</v>
      </c>
      <c r="DV61" s="587" t="s">
        <v>15</v>
      </c>
      <c r="DW61" s="587" t="s">
        <v>15</v>
      </c>
      <c r="DX61" s="587" t="s">
        <v>15</v>
      </c>
      <c r="DY61" s="587" t="s">
        <v>15</v>
      </c>
      <c r="DZ61" s="587" t="s">
        <v>15</v>
      </c>
      <c r="EA61" s="587" t="s">
        <v>15</v>
      </c>
      <c r="EB61" s="587" t="s">
        <v>15</v>
      </c>
      <c r="EC61" s="587" t="s">
        <v>15</v>
      </c>
      <c r="ED61" s="587" t="s">
        <v>15</v>
      </c>
      <c r="EE61" s="587" t="s">
        <v>15</v>
      </c>
      <c r="EF61" s="587" t="s">
        <v>15</v>
      </c>
      <c r="EG61" s="587" t="s">
        <v>15</v>
      </c>
      <c r="EH61" s="587" t="s">
        <v>15</v>
      </c>
      <c r="EI61" s="587" t="s">
        <v>15</v>
      </c>
      <c r="EJ61" s="587" t="s">
        <v>15</v>
      </c>
      <c r="EK61" s="587" t="s">
        <v>15</v>
      </c>
      <c r="EL61" s="587" t="s">
        <v>15</v>
      </c>
      <c r="EM61" s="587" t="s">
        <v>15</v>
      </c>
      <c r="EN61" s="587" t="s">
        <v>15</v>
      </c>
      <c r="EO61" s="587" t="s">
        <v>15</v>
      </c>
      <c r="EP61" s="587" t="s">
        <v>15</v>
      </c>
      <c r="EQ61" s="587" t="s">
        <v>15</v>
      </c>
      <c r="ER61" s="587" t="s">
        <v>15</v>
      </c>
      <c r="ES61" s="587" t="s">
        <v>15</v>
      </c>
      <c r="ET61" s="587" t="s">
        <v>15</v>
      </c>
      <c r="EU61" s="587" t="s">
        <v>15</v>
      </c>
      <c r="EV61" s="587" t="s">
        <v>15</v>
      </c>
      <c r="EW61" s="587" t="s">
        <v>15</v>
      </c>
      <c r="EX61" s="587" t="s">
        <v>15</v>
      </c>
      <c r="EY61" s="587" t="s">
        <v>15</v>
      </c>
      <c r="EZ61" s="587" t="s">
        <v>15</v>
      </c>
      <c r="FA61" s="587" t="s">
        <v>15</v>
      </c>
      <c r="FB61" s="587" t="s">
        <v>15</v>
      </c>
      <c r="FC61" s="587" t="s">
        <v>15</v>
      </c>
      <c r="FD61" s="587" t="s">
        <v>15</v>
      </c>
      <c r="FE61" s="587" t="s">
        <v>15</v>
      </c>
      <c r="FF61" s="587" t="s">
        <v>15</v>
      </c>
      <c r="FG61" s="587" t="s">
        <v>15</v>
      </c>
      <c r="FH61" s="587" t="s">
        <v>15</v>
      </c>
      <c r="FI61" s="587" t="s">
        <v>15</v>
      </c>
      <c r="FJ61" s="587" t="s">
        <v>15</v>
      </c>
      <c r="FK61" s="587" t="s">
        <v>15</v>
      </c>
      <c r="FL61" s="587" t="s">
        <v>15</v>
      </c>
      <c r="FM61" s="26">
        <f>AVERAGE(FN61:FY61)</f>
        <v>44.349353021222036</v>
      </c>
      <c r="FN61" s="26">
        <v>38.09177666791075</v>
      </c>
      <c r="FO61" s="26">
        <v>45.299015620273735</v>
      </c>
      <c r="FP61" s="26">
        <v>45.418825897480467</v>
      </c>
      <c r="FQ61" s="26">
        <v>45.28745839208775</v>
      </c>
      <c r="FR61" s="26">
        <v>45.163953914302347</v>
      </c>
      <c r="FS61" s="26">
        <v>44.999777860893531</v>
      </c>
      <c r="FT61" s="26">
        <v>44.806536428863907</v>
      </c>
      <c r="FU61" s="26">
        <v>44.724227886041035</v>
      </c>
      <c r="FV61" s="26">
        <v>44.761346744720306</v>
      </c>
      <c r="FW61" s="26">
        <v>44.758760681227244</v>
      </c>
      <c r="FX61" s="26">
        <v>44.607613697488752</v>
      </c>
      <c r="FY61" s="26">
        <v>44.272942463374555</v>
      </c>
      <c r="FZ61" s="26">
        <f>AVERAGE(GA61:GL61)</f>
        <v>43.447757693338012</v>
      </c>
      <c r="GA61" s="26">
        <v>43.979684587950338</v>
      </c>
      <c r="GB61" s="26">
        <v>44.431762324643742</v>
      </c>
      <c r="GC61" s="26">
        <v>43.940407849172082</v>
      </c>
      <c r="GD61" s="26">
        <v>43.944160679073178</v>
      </c>
      <c r="GE61" s="26">
        <v>43.930274123006491</v>
      </c>
      <c r="GF61" s="26">
        <v>44.280568744400917</v>
      </c>
      <c r="GG61" s="26">
        <v>44.344557383538728</v>
      </c>
      <c r="GH61" s="26">
        <v>44.285021694205476</v>
      </c>
      <c r="GI61" s="26">
        <v>44.15569334516686</v>
      </c>
      <c r="GJ61" s="26">
        <v>41.694687961101323</v>
      </c>
      <c r="GK61" s="26">
        <v>41.094074419066892</v>
      </c>
      <c r="GL61" s="26">
        <v>41.292199208730061</v>
      </c>
    </row>
    <row r="62" spans="1:194" s="131" customFormat="1" ht="12.75">
      <c r="A62" s="606"/>
      <c r="B62" s="990"/>
      <c r="C62" s="975" t="s">
        <v>3457</v>
      </c>
      <c r="D62" s="587" t="s">
        <v>15</v>
      </c>
      <c r="E62" s="587" t="s">
        <v>15</v>
      </c>
      <c r="F62" s="587" t="s">
        <v>15</v>
      </c>
      <c r="G62" s="587" t="s">
        <v>15</v>
      </c>
      <c r="H62" s="587" t="s">
        <v>15</v>
      </c>
      <c r="I62" s="587" t="s">
        <v>15</v>
      </c>
      <c r="J62" s="587" t="s">
        <v>15</v>
      </c>
      <c r="K62" s="587" t="s">
        <v>15</v>
      </c>
      <c r="L62" s="587" t="s">
        <v>15</v>
      </c>
      <c r="M62" s="587" t="s">
        <v>15</v>
      </c>
      <c r="N62" s="587" t="s">
        <v>15</v>
      </c>
      <c r="O62" s="587" t="s">
        <v>15</v>
      </c>
      <c r="P62" s="587" t="s">
        <v>15</v>
      </c>
      <c r="Q62" s="587" t="s">
        <v>15</v>
      </c>
      <c r="R62" s="587" t="s">
        <v>15</v>
      </c>
      <c r="S62" s="587" t="s">
        <v>15</v>
      </c>
      <c r="T62" s="587" t="s">
        <v>15</v>
      </c>
      <c r="U62" s="587" t="s">
        <v>15</v>
      </c>
      <c r="V62" s="587" t="s">
        <v>15</v>
      </c>
      <c r="W62" s="587" t="s">
        <v>15</v>
      </c>
      <c r="X62" s="587" t="s">
        <v>15</v>
      </c>
      <c r="Y62" s="587" t="s">
        <v>15</v>
      </c>
      <c r="Z62" s="587" t="s">
        <v>15</v>
      </c>
      <c r="AA62" s="587" t="s">
        <v>15</v>
      </c>
      <c r="AB62" s="587" t="s">
        <v>15</v>
      </c>
      <c r="AC62" s="587" t="s">
        <v>15</v>
      </c>
      <c r="AD62" s="587" t="s">
        <v>15</v>
      </c>
      <c r="AE62" s="587" t="s">
        <v>15</v>
      </c>
      <c r="AF62" s="587" t="s">
        <v>15</v>
      </c>
      <c r="AG62" s="587" t="s">
        <v>15</v>
      </c>
      <c r="AH62" s="587" t="s">
        <v>15</v>
      </c>
      <c r="AI62" s="587" t="s">
        <v>15</v>
      </c>
      <c r="AJ62" s="587" t="s">
        <v>15</v>
      </c>
      <c r="AK62" s="587" t="s">
        <v>15</v>
      </c>
      <c r="AL62" s="587" t="s">
        <v>15</v>
      </c>
      <c r="AM62" s="587" t="s">
        <v>15</v>
      </c>
      <c r="AN62" s="587" t="s">
        <v>15</v>
      </c>
      <c r="AO62" s="587" t="s">
        <v>15</v>
      </c>
      <c r="AP62" s="587" t="s">
        <v>15</v>
      </c>
      <c r="AQ62" s="587" t="s">
        <v>15</v>
      </c>
      <c r="AR62" s="587" t="s">
        <v>15</v>
      </c>
      <c r="AS62" s="587" t="s">
        <v>15</v>
      </c>
      <c r="AT62" s="587" t="s">
        <v>15</v>
      </c>
      <c r="AU62" s="587" t="s">
        <v>15</v>
      </c>
      <c r="AV62" s="587" t="s">
        <v>15</v>
      </c>
      <c r="AW62" s="587" t="s">
        <v>15</v>
      </c>
      <c r="AX62" s="587" t="s">
        <v>15</v>
      </c>
      <c r="AY62" s="587" t="s">
        <v>15</v>
      </c>
      <c r="AZ62" s="587" t="s">
        <v>15</v>
      </c>
      <c r="BA62" s="587" t="s">
        <v>15</v>
      </c>
      <c r="BB62" s="587" t="s">
        <v>15</v>
      </c>
      <c r="BC62" s="587" t="s">
        <v>15</v>
      </c>
      <c r="BD62" s="587" t="s">
        <v>15</v>
      </c>
      <c r="BE62" s="587" t="s">
        <v>15</v>
      </c>
      <c r="BF62" s="587" t="s">
        <v>15</v>
      </c>
      <c r="BG62" s="587" t="s">
        <v>15</v>
      </c>
      <c r="BH62" s="587" t="s">
        <v>15</v>
      </c>
      <c r="BI62" s="587" t="s">
        <v>15</v>
      </c>
      <c r="BJ62" s="587" t="s">
        <v>15</v>
      </c>
      <c r="BK62" s="587" t="s">
        <v>15</v>
      </c>
      <c r="BL62" s="587" t="s">
        <v>15</v>
      </c>
      <c r="BM62" s="587" t="s">
        <v>15</v>
      </c>
      <c r="BN62" s="587" t="s">
        <v>15</v>
      </c>
      <c r="BO62" s="587" t="s">
        <v>15</v>
      </c>
      <c r="BP62" s="587" t="s">
        <v>15</v>
      </c>
      <c r="BQ62" s="587" t="s">
        <v>15</v>
      </c>
      <c r="BR62" s="587" t="s">
        <v>15</v>
      </c>
      <c r="BS62" s="587" t="s">
        <v>15</v>
      </c>
      <c r="BT62" s="587" t="s">
        <v>15</v>
      </c>
      <c r="BU62" s="587" t="s">
        <v>15</v>
      </c>
      <c r="BV62" s="587" t="s">
        <v>15</v>
      </c>
      <c r="BW62" s="587" t="s">
        <v>15</v>
      </c>
      <c r="BX62" s="587" t="s">
        <v>15</v>
      </c>
      <c r="BY62" s="587" t="s">
        <v>15</v>
      </c>
      <c r="BZ62" s="587" t="s">
        <v>15</v>
      </c>
      <c r="CA62" s="587" t="s">
        <v>15</v>
      </c>
      <c r="CB62" s="587" t="s">
        <v>15</v>
      </c>
      <c r="CC62" s="587" t="s">
        <v>15</v>
      </c>
      <c r="CD62" s="587" t="s">
        <v>15</v>
      </c>
      <c r="CE62" s="587" t="s">
        <v>15</v>
      </c>
      <c r="CF62" s="587" t="s">
        <v>15</v>
      </c>
      <c r="CG62" s="587" t="s">
        <v>15</v>
      </c>
      <c r="CH62" s="587" t="s">
        <v>15</v>
      </c>
      <c r="CI62" s="587" t="s">
        <v>15</v>
      </c>
      <c r="CJ62" s="587" t="s">
        <v>15</v>
      </c>
      <c r="CK62" s="587" t="s">
        <v>15</v>
      </c>
      <c r="CL62" s="587" t="s">
        <v>15</v>
      </c>
      <c r="CM62" s="587" t="s">
        <v>15</v>
      </c>
      <c r="CN62" s="587" t="s">
        <v>15</v>
      </c>
      <c r="CO62" s="587" t="s">
        <v>15</v>
      </c>
      <c r="CP62" s="587" t="s">
        <v>15</v>
      </c>
      <c r="CQ62" s="587" t="s">
        <v>15</v>
      </c>
      <c r="CR62" s="587" t="s">
        <v>15</v>
      </c>
      <c r="CS62" s="587" t="s">
        <v>15</v>
      </c>
      <c r="CT62" s="587" t="s">
        <v>15</v>
      </c>
      <c r="CU62" s="587" t="s">
        <v>15</v>
      </c>
      <c r="CV62" s="587" t="s">
        <v>15</v>
      </c>
      <c r="CW62" s="587" t="s">
        <v>15</v>
      </c>
      <c r="CX62" s="587" t="s">
        <v>15</v>
      </c>
      <c r="CY62" s="587" t="s">
        <v>15</v>
      </c>
      <c r="CZ62" s="587" t="s">
        <v>15</v>
      </c>
      <c r="DA62" s="587" t="s">
        <v>15</v>
      </c>
      <c r="DB62" s="587" t="s">
        <v>15</v>
      </c>
      <c r="DC62" s="587" t="s">
        <v>15</v>
      </c>
      <c r="DD62" s="587" t="s">
        <v>15</v>
      </c>
      <c r="DE62" s="587" t="s">
        <v>15</v>
      </c>
      <c r="DF62" s="587" t="s">
        <v>15</v>
      </c>
      <c r="DG62" s="587" t="s">
        <v>15</v>
      </c>
      <c r="DH62" s="587" t="s">
        <v>15</v>
      </c>
      <c r="DI62" s="587" t="s">
        <v>15</v>
      </c>
      <c r="DJ62" s="587" t="s">
        <v>15</v>
      </c>
      <c r="DK62" s="587" t="s">
        <v>15</v>
      </c>
      <c r="DL62" s="587" t="s">
        <v>15</v>
      </c>
      <c r="DM62" s="587" t="s">
        <v>15</v>
      </c>
      <c r="DN62" s="587" t="s">
        <v>15</v>
      </c>
      <c r="DO62" s="587" t="s">
        <v>15</v>
      </c>
      <c r="DP62" s="587" t="s">
        <v>15</v>
      </c>
      <c r="DQ62" s="587" t="s">
        <v>15</v>
      </c>
      <c r="DR62" s="587" t="s">
        <v>15</v>
      </c>
      <c r="DS62" s="587" t="s">
        <v>15</v>
      </c>
      <c r="DT62" s="587" t="s">
        <v>15</v>
      </c>
      <c r="DU62" s="587" t="s">
        <v>15</v>
      </c>
      <c r="DV62" s="587" t="s">
        <v>15</v>
      </c>
      <c r="DW62" s="587" t="s">
        <v>15</v>
      </c>
      <c r="DX62" s="587" t="s">
        <v>15</v>
      </c>
      <c r="DY62" s="587" t="s">
        <v>15</v>
      </c>
      <c r="DZ62" s="587" t="s">
        <v>15</v>
      </c>
      <c r="EA62" s="587" t="s">
        <v>15</v>
      </c>
      <c r="EB62" s="587" t="s">
        <v>15</v>
      </c>
      <c r="EC62" s="587" t="s">
        <v>15</v>
      </c>
      <c r="ED62" s="587" t="s">
        <v>15</v>
      </c>
      <c r="EE62" s="587" t="s">
        <v>15</v>
      </c>
      <c r="EF62" s="587" t="s">
        <v>15</v>
      </c>
      <c r="EG62" s="587" t="s">
        <v>15</v>
      </c>
      <c r="EH62" s="587" t="s">
        <v>15</v>
      </c>
      <c r="EI62" s="587" t="s">
        <v>15</v>
      </c>
      <c r="EJ62" s="587" t="s">
        <v>15</v>
      </c>
      <c r="EK62" s="587" t="s">
        <v>15</v>
      </c>
      <c r="EL62" s="587" t="s">
        <v>15</v>
      </c>
      <c r="EM62" s="587" t="s">
        <v>15</v>
      </c>
      <c r="EN62" s="587" t="s">
        <v>15</v>
      </c>
      <c r="EO62" s="587" t="s">
        <v>15</v>
      </c>
      <c r="EP62" s="587" t="s">
        <v>15</v>
      </c>
      <c r="EQ62" s="587" t="s">
        <v>15</v>
      </c>
      <c r="ER62" s="587" t="s">
        <v>15</v>
      </c>
      <c r="ES62" s="587" t="s">
        <v>15</v>
      </c>
      <c r="ET62" s="587" t="s">
        <v>15</v>
      </c>
      <c r="EU62" s="587" t="s">
        <v>15</v>
      </c>
      <c r="EV62" s="587" t="s">
        <v>15</v>
      </c>
      <c r="EW62" s="587" t="s">
        <v>15</v>
      </c>
      <c r="EX62" s="587" t="s">
        <v>15</v>
      </c>
      <c r="EY62" s="587" t="s">
        <v>15</v>
      </c>
      <c r="EZ62" s="587" t="s">
        <v>15</v>
      </c>
      <c r="FA62" s="587" t="s">
        <v>15</v>
      </c>
      <c r="FB62" s="587" t="s">
        <v>15</v>
      </c>
      <c r="FC62" s="587" t="s">
        <v>15</v>
      </c>
      <c r="FD62" s="587" t="s">
        <v>15</v>
      </c>
      <c r="FE62" s="587" t="s">
        <v>15</v>
      </c>
      <c r="FF62" s="587" t="s">
        <v>15</v>
      </c>
      <c r="FG62" s="587" t="s">
        <v>15</v>
      </c>
      <c r="FH62" s="587" t="s">
        <v>15</v>
      </c>
      <c r="FI62" s="587" t="s">
        <v>15</v>
      </c>
      <c r="FJ62" s="587" t="s">
        <v>15</v>
      </c>
      <c r="FK62" s="587" t="s">
        <v>15</v>
      </c>
      <c r="FL62" s="587" t="s">
        <v>15</v>
      </c>
      <c r="FM62" s="26">
        <f>FY62</f>
        <v>43.745037292025245</v>
      </c>
      <c r="FN62" s="26">
        <v>45.131716906946266</v>
      </c>
      <c r="FO62" s="26">
        <v>45.402386948428777</v>
      </c>
      <c r="FP62" s="26">
        <v>45.464395604395598</v>
      </c>
      <c r="FQ62" s="26">
        <v>45.263833554670207</v>
      </c>
      <c r="FR62" s="26">
        <v>45.04366666666666</v>
      </c>
      <c r="FS62" s="26">
        <v>44.871875000000003</v>
      </c>
      <c r="FT62" s="26">
        <v>44.868444744541982</v>
      </c>
      <c r="FU62" s="26">
        <v>44.689120344163932</v>
      </c>
      <c r="FV62" s="26">
        <v>44.781214334626796</v>
      </c>
      <c r="FW62" s="26">
        <v>44.74367487120778</v>
      </c>
      <c r="FX62" s="26">
        <v>44.475469967904637</v>
      </c>
      <c r="FY62" s="26">
        <v>43.745037292025245</v>
      </c>
      <c r="FZ62" s="26">
        <f>GL62</f>
        <v>41.990537023894014</v>
      </c>
      <c r="GA62" s="26">
        <v>44.330960854092531</v>
      </c>
      <c r="GB62" s="26">
        <v>44.167855499309717</v>
      </c>
      <c r="GC62" s="26">
        <v>43.878574723247233</v>
      </c>
      <c r="GD62" s="26">
        <v>43.98843930635838</v>
      </c>
      <c r="GE62" s="26">
        <v>43.707140393239044</v>
      </c>
      <c r="GF62" s="26">
        <v>44.344589857443324</v>
      </c>
      <c r="GG62" s="26">
        <v>44.257112750263431</v>
      </c>
      <c r="GH62" s="26">
        <v>44.323094958968348</v>
      </c>
      <c r="GI62" s="26">
        <v>43.349859022556394</v>
      </c>
      <c r="GJ62" s="26">
        <v>41.185594915852647</v>
      </c>
      <c r="GK62" s="26">
        <v>40.918839211985372</v>
      </c>
      <c r="GL62" s="26">
        <v>41.990537023894014</v>
      </c>
    </row>
    <row r="63" spans="1:194" s="131" customFormat="1" ht="12.75">
      <c r="A63" s="606">
        <v>1</v>
      </c>
      <c r="B63" s="990" t="s">
        <v>2613</v>
      </c>
      <c r="C63" s="975" t="s">
        <v>3472</v>
      </c>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c r="BB63" s="26"/>
      <c r="BC63" s="26"/>
      <c r="BD63" s="26"/>
      <c r="BE63" s="26"/>
      <c r="BF63" s="26"/>
      <c r="BG63" s="26"/>
      <c r="BH63" s="26"/>
      <c r="BI63" s="26"/>
      <c r="BJ63" s="26"/>
      <c r="BK63" s="26"/>
      <c r="BL63" s="26"/>
      <c r="BM63" s="26"/>
      <c r="BN63" s="26"/>
      <c r="BO63" s="26"/>
      <c r="BP63" s="26"/>
      <c r="BQ63" s="26"/>
      <c r="BR63" s="26"/>
      <c r="BS63" s="26"/>
      <c r="BT63" s="26"/>
      <c r="BU63" s="26"/>
      <c r="BV63" s="26"/>
      <c r="BW63" s="26"/>
      <c r="BX63" s="26"/>
      <c r="BY63" s="26"/>
      <c r="BZ63" s="26"/>
      <c r="CA63" s="26"/>
      <c r="CB63" s="26"/>
      <c r="CC63" s="26"/>
      <c r="CD63" s="26"/>
      <c r="CE63" s="26"/>
      <c r="CF63" s="26"/>
      <c r="CG63" s="26"/>
      <c r="CH63" s="26"/>
      <c r="CI63" s="26"/>
      <c r="CJ63" s="26"/>
      <c r="CK63" s="26"/>
      <c r="CL63" s="26"/>
      <c r="CM63" s="26"/>
      <c r="CN63" s="26"/>
      <c r="CO63" s="26"/>
      <c r="CP63" s="26"/>
      <c r="CQ63" s="26"/>
      <c r="CR63" s="26"/>
      <c r="CS63" s="26"/>
      <c r="CT63" s="26"/>
      <c r="CU63" s="26"/>
      <c r="CV63" s="26"/>
      <c r="CW63" s="26"/>
      <c r="CX63" s="26"/>
      <c r="CY63" s="26"/>
      <c r="CZ63" s="26"/>
      <c r="DA63" s="26"/>
      <c r="DB63" s="26"/>
      <c r="DC63" s="26"/>
      <c r="DD63" s="26"/>
      <c r="DE63" s="26"/>
      <c r="DF63" s="26"/>
      <c r="DG63" s="26"/>
      <c r="DH63" s="26"/>
      <c r="DI63" s="26"/>
      <c r="DJ63" s="26"/>
      <c r="DK63" s="26"/>
      <c r="DL63" s="26"/>
      <c r="DM63" s="26"/>
      <c r="DN63" s="26"/>
      <c r="DO63" s="26"/>
      <c r="DP63" s="26"/>
      <c r="DQ63" s="26"/>
      <c r="DR63" s="26"/>
      <c r="DS63" s="26"/>
      <c r="DT63" s="26"/>
      <c r="DU63" s="26"/>
      <c r="DV63" s="26"/>
      <c r="DW63" s="26"/>
      <c r="DX63" s="26"/>
      <c r="DY63" s="26"/>
      <c r="DZ63" s="26"/>
      <c r="EA63" s="26"/>
      <c r="EB63" s="26"/>
      <c r="EC63" s="26"/>
      <c r="ED63" s="26"/>
      <c r="EE63" s="26"/>
      <c r="EF63" s="26"/>
      <c r="EG63" s="26"/>
      <c r="EH63" s="26"/>
      <c r="EI63" s="26"/>
      <c r="EJ63" s="26"/>
      <c r="EK63" s="26"/>
      <c r="EL63" s="26"/>
      <c r="EM63" s="26"/>
      <c r="EN63" s="26"/>
      <c r="EO63" s="26"/>
      <c r="EP63" s="26"/>
      <c r="EQ63" s="26"/>
      <c r="ER63" s="26"/>
      <c r="ES63" s="26"/>
      <c r="ET63" s="26"/>
      <c r="EU63" s="26"/>
      <c r="EV63" s="26"/>
      <c r="EW63" s="26"/>
      <c r="EX63" s="26"/>
      <c r="EY63" s="26"/>
      <c r="EZ63" s="26"/>
      <c r="FA63" s="26"/>
      <c r="FB63" s="26"/>
      <c r="FC63" s="26"/>
      <c r="FD63" s="26"/>
      <c r="FE63" s="26"/>
      <c r="FF63" s="26"/>
      <c r="FG63" s="26"/>
      <c r="FH63" s="26"/>
      <c r="FI63" s="26"/>
      <c r="FJ63" s="26"/>
      <c r="FK63" s="26"/>
      <c r="FL63" s="26"/>
      <c r="FM63" s="26"/>
      <c r="FN63" s="26"/>
      <c r="FO63" s="26"/>
      <c r="FP63" s="26"/>
      <c r="FQ63" s="26"/>
      <c r="FR63" s="26"/>
      <c r="FS63" s="26"/>
      <c r="FT63" s="26"/>
      <c r="FU63" s="26"/>
      <c r="FV63" s="26"/>
      <c r="FW63" s="26"/>
      <c r="FX63" s="26"/>
      <c r="FY63" s="26"/>
      <c r="FZ63" s="26"/>
      <c r="GA63" s="26"/>
      <c r="GB63" s="26"/>
      <c r="GC63" s="26"/>
      <c r="GD63" s="26"/>
      <c r="GE63" s="26"/>
      <c r="GF63" s="26"/>
      <c r="GG63" s="26"/>
      <c r="GH63" s="26"/>
      <c r="GI63" s="26"/>
      <c r="GJ63" s="26"/>
      <c r="GK63" s="26"/>
      <c r="GL63" s="26"/>
    </row>
    <row r="64" spans="1:194" s="131" customFormat="1" ht="12.75">
      <c r="A64" s="606"/>
      <c r="B64" s="990"/>
      <c r="C64" s="975" t="s">
        <v>3456</v>
      </c>
      <c r="D64" s="587" t="s">
        <v>15</v>
      </c>
      <c r="E64" s="587" t="s">
        <v>15</v>
      </c>
      <c r="F64" s="587" t="s">
        <v>15</v>
      </c>
      <c r="G64" s="587" t="s">
        <v>15</v>
      </c>
      <c r="H64" s="587" t="s">
        <v>15</v>
      </c>
      <c r="I64" s="587" t="s">
        <v>15</v>
      </c>
      <c r="J64" s="587" t="s">
        <v>15</v>
      </c>
      <c r="K64" s="587" t="s">
        <v>15</v>
      </c>
      <c r="L64" s="587" t="s">
        <v>15</v>
      </c>
      <c r="M64" s="587" t="s">
        <v>15</v>
      </c>
      <c r="N64" s="587" t="s">
        <v>15</v>
      </c>
      <c r="O64" s="587" t="s">
        <v>15</v>
      </c>
      <c r="P64" s="587" t="s">
        <v>15</v>
      </c>
      <c r="Q64" s="587" t="s">
        <v>15</v>
      </c>
      <c r="R64" s="587" t="s">
        <v>15</v>
      </c>
      <c r="S64" s="587" t="s">
        <v>15</v>
      </c>
      <c r="T64" s="587" t="s">
        <v>15</v>
      </c>
      <c r="U64" s="587" t="s">
        <v>15</v>
      </c>
      <c r="V64" s="587" t="s">
        <v>15</v>
      </c>
      <c r="W64" s="587" t="s">
        <v>15</v>
      </c>
      <c r="X64" s="587" t="s">
        <v>15</v>
      </c>
      <c r="Y64" s="587" t="s">
        <v>15</v>
      </c>
      <c r="Z64" s="587" t="s">
        <v>15</v>
      </c>
      <c r="AA64" s="587" t="s">
        <v>15</v>
      </c>
      <c r="AB64" s="587" t="s">
        <v>15</v>
      </c>
      <c r="AC64" s="587" t="s">
        <v>15</v>
      </c>
      <c r="AD64" s="587" t="s">
        <v>15</v>
      </c>
      <c r="AE64" s="587" t="s">
        <v>15</v>
      </c>
      <c r="AF64" s="587" t="s">
        <v>15</v>
      </c>
      <c r="AG64" s="587" t="s">
        <v>15</v>
      </c>
      <c r="AH64" s="587" t="s">
        <v>15</v>
      </c>
      <c r="AI64" s="587" t="s">
        <v>15</v>
      </c>
      <c r="AJ64" s="587" t="s">
        <v>15</v>
      </c>
      <c r="AK64" s="587" t="s">
        <v>15</v>
      </c>
      <c r="AL64" s="587" t="s">
        <v>15</v>
      </c>
      <c r="AM64" s="587" t="s">
        <v>15</v>
      </c>
      <c r="AN64" s="587" t="s">
        <v>15</v>
      </c>
      <c r="AO64" s="587" t="s">
        <v>15</v>
      </c>
      <c r="AP64" s="587" t="s">
        <v>15</v>
      </c>
      <c r="AQ64" s="587" t="s">
        <v>15</v>
      </c>
      <c r="AR64" s="587" t="s">
        <v>15</v>
      </c>
      <c r="AS64" s="587" t="s">
        <v>15</v>
      </c>
      <c r="AT64" s="587" t="s">
        <v>15</v>
      </c>
      <c r="AU64" s="587" t="s">
        <v>15</v>
      </c>
      <c r="AV64" s="587" t="s">
        <v>15</v>
      </c>
      <c r="AW64" s="587" t="s">
        <v>15</v>
      </c>
      <c r="AX64" s="587" t="s">
        <v>15</v>
      </c>
      <c r="AY64" s="587" t="s">
        <v>15</v>
      </c>
      <c r="AZ64" s="587" t="s">
        <v>15</v>
      </c>
      <c r="BA64" s="587" t="s">
        <v>15</v>
      </c>
      <c r="BB64" s="587" t="s">
        <v>15</v>
      </c>
      <c r="BC64" s="587" t="s">
        <v>15</v>
      </c>
      <c r="BD64" s="587" t="s">
        <v>15</v>
      </c>
      <c r="BE64" s="587" t="s">
        <v>15</v>
      </c>
      <c r="BF64" s="587" t="s">
        <v>15</v>
      </c>
      <c r="BG64" s="587" t="s">
        <v>15</v>
      </c>
      <c r="BH64" s="587" t="s">
        <v>15</v>
      </c>
      <c r="BI64" s="587" t="s">
        <v>15</v>
      </c>
      <c r="BJ64" s="587" t="s">
        <v>15</v>
      </c>
      <c r="BK64" s="587" t="s">
        <v>15</v>
      </c>
      <c r="BL64" s="587" t="s">
        <v>15</v>
      </c>
      <c r="BM64" s="587" t="s">
        <v>15</v>
      </c>
      <c r="BN64" s="587" t="s">
        <v>15</v>
      </c>
      <c r="BO64" s="587" t="s">
        <v>15</v>
      </c>
      <c r="BP64" s="587" t="s">
        <v>15</v>
      </c>
      <c r="BQ64" s="587" t="s">
        <v>15</v>
      </c>
      <c r="BR64" s="587" t="s">
        <v>15</v>
      </c>
      <c r="BS64" s="587" t="s">
        <v>15</v>
      </c>
      <c r="BT64" s="587" t="s">
        <v>15</v>
      </c>
      <c r="BU64" s="587" t="s">
        <v>15</v>
      </c>
      <c r="BV64" s="587" t="s">
        <v>15</v>
      </c>
      <c r="BW64" s="587" t="s">
        <v>15</v>
      </c>
      <c r="BX64" s="587" t="s">
        <v>15</v>
      </c>
      <c r="BY64" s="587" t="s">
        <v>15</v>
      </c>
      <c r="BZ64" s="587" t="s">
        <v>15</v>
      </c>
      <c r="CA64" s="587" t="s">
        <v>15</v>
      </c>
      <c r="CB64" s="587" t="s">
        <v>15</v>
      </c>
      <c r="CC64" s="587" t="s">
        <v>15</v>
      </c>
      <c r="CD64" s="587" t="s">
        <v>15</v>
      </c>
      <c r="CE64" s="587" t="s">
        <v>15</v>
      </c>
      <c r="CF64" s="587" t="s">
        <v>15</v>
      </c>
      <c r="CG64" s="587" t="s">
        <v>15</v>
      </c>
      <c r="CH64" s="587" t="s">
        <v>15</v>
      </c>
      <c r="CI64" s="587" t="s">
        <v>15</v>
      </c>
      <c r="CJ64" s="587" t="s">
        <v>15</v>
      </c>
      <c r="CK64" s="587" t="s">
        <v>15</v>
      </c>
      <c r="CL64" s="587" t="s">
        <v>15</v>
      </c>
      <c r="CM64" s="587" t="s">
        <v>15</v>
      </c>
      <c r="CN64" s="587" t="s">
        <v>15</v>
      </c>
      <c r="CO64" s="587" t="s">
        <v>15</v>
      </c>
      <c r="CP64" s="587" t="s">
        <v>15</v>
      </c>
      <c r="CQ64" s="587" t="s">
        <v>15</v>
      </c>
      <c r="CR64" s="587" t="s">
        <v>15</v>
      </c>
      <c r="CS64" s="587" t="s">
        <v>15</v>
      </c>
      <c r="CT64" s="587" t="s">
        <v>15</v>
      </c>
      <c r="CU64" s="587" t="s">
        <v>15</v>
      </c>
      <c r="CV64" s="587" t="s">
        <v>15</v>
      </c>
      <c r="CW64" s="587" t="s">
        <v>15</v>
      </c>
      <c r="CX64" s="587" t="s">
        <v>15</v>
      </c>
      <c r="CY64" s="26">
        <v>22.283593841642226</v>
      </c>
      <c r="CZ64" s="26">
        <f>AVERAGE(DA64:DL64)</f>
        <v>20.509804678597977</v>
      </c>
      <c r="DA64" s="26">
        <v>22.139869501466272</v>
      </c>
      <c r="DB64" s="26">
        <v>20.989720433821496</v>
      </c>
      <c r="DC64" s="26">
        <v>20.962256691832529</v>
      </c>
      <c r="DD64" s="26">
        <v>21.084615460992907</v>
      </c>
      <c r="DE64" s="26">
        <v>20.97282361015786</v>
      </c>
      <c r="DF64" s="26">
        <v>20.650594042553191</v>
      </c>
      <c r="DG64" s="26">
        <v>20.331746053534658</v>
      </c>
      <c r="DH64" s="26">
        <v>19.972446207961564</v>
      </c>
      <c r="DI64" s="26">
        <v>19.892179166666665</v>
      </c>
      <c r="DJ64" s="26">
        <v>19.902725806451613</v>
      </c>
      <c r="DK64" s="26">
        <v>19.951495833333336</v>
      </c>
      <c r="DL64" s="26">
        <v>19.267183334403647</v>
      </c>
      <c r="DM64" s="26">
        <f>AVERAGE(DN64:DY64)</f>
        <v>17.124235063655508</v>
      </c>
      <c r="DN64" s="26">
        <v>18.871866350616433</v>
      </c>
      <c r="DO64" s="26">
        <v>18.659993535875888</v>
      </c>
      <c r="DP64" s="26">
        <v>18.035047929042459</v>
      </c>
      <c r="DQ64" s="26">
        <v>17.894367199780639</v>
      </c>
      <c r="DR64" s="26">
        <v>17.839831526961639</v>
      </c>
      <c r="DS64" s="26">
        <v>17.482114083161267</v>
      </c>
      <c r="DT64" s="26">
        <v>17.030489265107231</v>
      </c>
      <c r="DU64" s="26">
        <v>16.732407109295693</v>
      </c>
      <c r="DV64" s="26">
        <v>16.2126708992181</v>
      </c>
      <c r="DW64" s="26">
        <v>15.672459170104798</v>
      </c>
      <c r="DX64" s="26">
        <v>15.578077691604296</v>
      </c>
      <c r="DY64" s="26">
        <v>15.48149600309768</v>
      </c>
      <c r="DZ64" s="26">
        <f>AVERAGE(EA64:EL64)</f>
        <v>14.282758219106968</v>
      </c>
      <c r="EA64" s="26">
        <v>15.444026481827068</v>
      </c>
      <c r="EB64" s="26">
        <v>15.076544706090639</v>
      </c>
      <c r="EC64" s="26">
        <v>14.824560907565589</v>
      </c>
      <c r="ED64" s="26">
        <v>14.486810662782382</v>
      </c>
      <c r="EE64" s="26">
        <v>14.033955082487829</v>
      </c>
      <c r="EF64" s="26">
        <v>13.450374325782095</v>
      </c>
      <c r="EG64" s="26">
        <v>13.714067566268923</v>
      </c>
      <c r="EH64" s="26">
        <v>13.942557036779679</v>
      </c>
      <c r="EI64" s="26">
        <v>13.865211434735706</v>
      </c>
      <c r="EJ64" s="26">
        <v>13.600417339640449</v>
      </c>
      <c r="EK64" s="26">
        <v>14.082017035053857</v>
      </c>
      <c r="EL64" s="26">
        <v>14.872556050269422</v>
      </c>
      <c r="EM64" s="26">
        <f>AVERAGE(EN64:EY64)</f>
        <v>14.378552001755194</v>
      </c>
      <c r="EN64" s="26">
        <v>14.752582574698113</v>
      </c>
      <c r="EO64" s="26">
        <v>14.655030530146867</v>
      </c>
      <c r="EP64" s="26">
        <v>14.84351256444905</v>
      </c>
      <c r="EQ64" s="26">
        <v>14.879427536631704</v>
      </c>
      <c r="ER64" s="26">
        <v>15.013801133412699</v>
      </c>
      <c r="ES64" s="26">
        <v>14.763320518707458</v>
      </c>
      <c r="ET64" s="26">
        <v>14.259100035913415</v>
      </c>
      <c r="EU64" s="26">
        <v>14.018117154960581</v>
      </c>
      <c r="EV64" s="26">
        <v>14.108640491395766</v>
      </c>
      <c r="EW64" s="26">
        <v>13.923124284024121</v>
      </c>
      <c r="EX64" s="26">
        <v>13.70947782984133</v>
      </c>
      <c r="EY64" s="26">
        <v>13.616489366881249</v>
      </c>
      <c r="EZ64" s="26">
        <f>AVERAGE(FA64:FL64)</f>
        <v>13.176255937897521</v>
      </c>
      <c r="FA64" s="26">
        <v>13.495230166374757</v>
      </c>
      <c r="FB64" s="26">
        <v>13.510175031699573</v>
      </c>
      <c r="FC64" s="26">
        <v>13.462541866189849</v>
      </c>
      <c r="FD64" s="26">
        <v>13.56739415099779</v>
      </c>
      <c r="FE64" s="26">
        <v>13.422671177434255</v>
      </c>
      <c r="FF64" s="26">
        <v>13.276131384039042</v>
      </c>
      <c r="FG64" s="26">
        <v>13.056864876159304</v>
      </c>
      <c r="FH64" s="26">
        <v>12.91881828392208</v>
      </c>
      <c r="FI64" s="26">
        <v>12.848250768445924</v>
      </c>
      <c r="FJ64" s="26">
        <v>12.832558497665103</v>
      </c>
      <c r="FK64" s="26">
        <v>12.811316862713655</v>
      </c>
      <c r="FL64" s="26">
        <v>12.913118189128921</v>
      </c>
      <c r="FM64" s="26">
        <f>AVERAGE(FN64:FY64)</f>
        <v>12.200564572954947</v>
      </c>
      <c r="FN64" s="26">
        <v>12.909218822369057</v>
      </c>
      <c r="FO64" s="26">
        <v>12.903310588494842</v>
      </c>
      <c r="FP64" s="26">
        <v>12.887566242918899</v>
      </c>
      <c r="FQ64" s="26">
        <v>12.776008518178266</v>
      </c>
      <c r="FR64" s="26">
        <v>12.664918057642502</v>
      </c>
      <c r="FS64" s="26">
        <v>12.445287925403113</v>
      </c>
      <c r="FT64" s="26">
        <v>12.08372177184761</v>
      </c>
      <c r="FU64" s="26">
        <v>11.747912582008146</v>
      </c>
      <c r="FV64" s="26">
        <v>11.635055848604368</v>
      </c>
      <c r="FW64" s="26">
        <v>11.560193512828741</v>
      </c>
      <c r="FX64" s="26">
        <v>11.47120694166626</v>
      </c>
      <c r="FY64" s="26">
        <v>11.32237406349758</v>
      </c>
      <c r="FZ64" s="26">
        <f>AVERAGE(GA64:GL64)</f>
        <v>10.839729643297746</v>
      </c>
      <c r="GA64" s="26">
        <v>11.168579455608407</v>
      </c>
      <c r="GB64" s="26">
        <v>11.240970336517549</v>
      </c>
      <c r="GC64" s="26">
        <v>11.090940079158829</v>
      </c>
      <c r="GD64" s="26">
        <v>11.063846781957107</v>
      </c>
      <c r="GE64" s="26">
        <v>11.043382720744903</v>
      </c>
      <c r="GF64" s="26">
        <v>11.035881202709216</v>
      </c>
      <c r="GG64" s="26">
        <v>11.024158487295381</v>
      </c>
      <c r="GH64" s="26">
        <v>10.988048911062776</v>
      </c>
      <c r="GI64" s="26">
        <v>10.928201843351625</v>
      </c>
      <c r="GJ64" s="26">
        <v>10.292226779717527</v>
      </c>
      <c r="GK64" s="26">
        <v>10.108991753992919</v>
      </c>
      <c r="GL64" s="26">
        <v>10.091527367456717</v>
      </c>
    </row>
    <row r="65" spans="1:194" s="131" customFormat="1" ht="12.75">
      <c r="A65" s="606"/>
      <c r="B65" s="990"/>
      <c r="C65" s="975" t="s">
        <v>3457</v>
      </c>
      <c r="D65" s="587" t="s">
        <v>15</v>
      </c>
      <c r="E65" s="587" t="s">
        <v>15</v>
      </c>
      <c r="F65" s="587" t="s">
        <v>15</v>
      </c>
      <c r="G65" s="587" t="s">
        <v>15</v>
      </c>
      <c r="H65" s="587" t="s">
        <v>15</v>
      </c>
      <c r="I65" s="587" t="s">
        <v>15</v>
      </c>
      <c r="J65" s="587" t="s">
        <v>15</v>
      </c>
      <c r="K65" s="587" t="s">
        <v>15</v>
      </c>
      <c r="L65" s="587" t="s">
        <v>15</v>
      </c>
      <c r="M65" s="587" t="s">
        <v>15</v>
      </c>
      <c r="N65" s="587" t="s">
        <v>15</v>
      </c>
      <c r="O65" s="587" t="s">
        <v>15</v>
      </c>
      <c r="P65" s="587" t="s">
        <v>15</v>
      </c>
      <c r="Q65" s="587" t="s">
        <v>15</v>
      </c>
      <c r="R65" s="587" t="s">
        <v>15</v>
      </c>
      <c r="S65" s="587" t="s">
        <v>15</v>
      </c>
      <c r="T65" s="587" t="s">
        <v>15</v>
      </c>
      <c r="U65" s="587" t="s">
        <v>15</v>
      </c>
      <c r="V65" s="587" t="s">
        <v>15</v>
      </c>
      <c r="W65" s="587" t="s">
        <v>15</v>
      </c>
      <c r="X65" s="587" t="s">
        <v>15</v>
      </c>
      <c r="Y65" s="587" t="s">
        <v>15</v>
      </c>
      <c r="Z65" s="587" t="s">
        <v>15</v>
      </c>
      <c r="AA65" s="587" t="s">
        <v>15</v>
      </c>
      <c r="AB65" s="587" t="s">
        <v>15</v>
      </c>
      <c r="AC65" s="587" t="s">
        <v>15</v>
      </c>
      <c r="AD65" s="587" t="s">
        <v>15</v>
      </c>
      <c r="AE65" s="587" t="s">
        <v>15</v>
      </c>
      <c r="AF65" s="587" t="s">
        <v>15</v>
      </c>
      <c r="AG65" s="587" t="s">
        <v>15</v>
      </c>
      <c r="AH65" s="587" t="s">
        <v>15</v>
      </c>
      <c r="AI65" s="587" t="s">
        <v>15</v>
      </c>
      <c r="AJ65" s="587" t="s">
        <v>15</v>
      </c>
      <c r="AK65" s="587" t="s">
        <v>15</v>
      </c>
      <c r="AL65" s="587" t="s">
        <v>15</v>
      </c>
      <c r="AM65" s="587" t="s">
        <v>15</v>
      </c>
      <c r="AN65" s="587" t="s">
        <v>15</v>
      </c>
      <c r="AO65" s="587" t="s">
        <v>15</v>
      </c>
      <c r="AP65" s="587" t="s">
        <v>15</v>
      </c>
      <c r="AQ65" s="587" t="s">
        <v>15</v>
      </c>
      <c r="AR65" s="587" t="s">
        <v>15</v>
      </c>
      <c r="AS65" s="587" t="s">
        <v>15</v>
      </c>
      <c r="AT65" s="587" t="s">
        <v>15</v>
      </c>
      <c r="AU65" s="587" t="s">
        <v>15</v>
      </c>
      <c r="AV65" s="587" t="s">
        <v>15</v>
      </c>
      <c r="AW65" s="587" t="s">
        <v>15</v>
      </c>
      <c r="AX65" s="587" t="s">
        <v>15</v>
      </c>
      <c r="AY65" s="587" t="s">
        <v>15</v>
      </c>
      <c r="AZ65" s="587" t="s">
        <v>15</v>
      </c>
      <c r="BA65" s="587" t="s">
        <v>15</v>
      </c>
      <c r="BB65" s="587" t="s">
        <v>15</v>
      </c>
      <c r="BC65" s="587" t="s">
        <v>15</v>
      </c>
      <c r="BD65" s="587" t="s">
        <v>15</v>
      </c>
      <c r="BE65" s="587" t="s">
        <v>15</v>
      </c>
      <c r="BF65" s="587" t="s">
        <v>15</v>
      </c>
      <c r="BG65" s="587" t="s">
        <v>15</v>
      </c>
      <c r="BH65" s="587" t="s">
        <v>15</v>
      </c>
      <c r="BI65" s="587" t="s">
        <v>15</v>
      </c>
      <c r="BJ65" s="587" t="s">
        <v>15</v>
      </c>
      <c r="BK65" s="587" t="s">
        <v>15</v>
      </c>
      <c r="BL65" s="587" t="s">
        <v>15</v>
      </c>
      <c r="BM65" s="587" t="s">
        <v>15</v>
      </c>
      <c r="BN65" s="587" t="s">
        <v>15</v>
      </c>
      <c r="BO65" s="587" t="s">
        <v>15</v>
      </c>
      <c r="BP65" s="587" t="s">
        <v>15</v>
      </c>
      <c r="BQ65" s="587" t="s">
        <v>15</v>
      </c>
      <c r="BR65" s="587" t="s">
        <v>15</v>
      </c>
      <c r="BS65" s="587" t="s">
        <v>15</v>
      </c>
      <c r="BT65" s="587" t="s">
        <v>15</v>
      </c>
      <c r="BU65" s="587" t="s">
        <v>15</v>
      </c>
      <c r="BV65" s="587" t="s">
        <v>15</v>
      </c>
      <c r="BW65" s="587" t="s">
        <v>15</v>
      </c>
      <c r="BX65" s="587" t="s">
        <v>15</v>
      </c>
      <c r="BY65" s="587" t="s">
        <v>15</v>
      </c>
      <c r="BZ65" s="587" t="s">
        <v>15</v>
      </c>
      <c r="CA65" s="587" t="s">
        <v>15</v>
      </c>
      <c r="CB65" s="587" t="s">
        <v>15</v>
      </c>
      <c r="CC65" s="587" t="s">
        <v>15</v>
      </c>
      <c r="CD65" s="587" t="s">
        <v>15</v>
      </c>
      <c r="CE65" s="587" t="s">
        <v>15</v>
      </c>
      <c r="CF65" s="587" t="s">
        <v>15</v>
      </c>
      <c r="CG65" s="587" t="s">
        <v>15</v>
      </c>
      <c r="CH65" s="587" t="s">
        <v>15</v>
      </c>
      <c r="CI65" s="587" t="s">
        <v>15</v>
      </c>
      <c r="CJ65" s="587" t="s">
        <v>15</v>
      </c>
      <c r="CK65" s="587" t="s">
        <v>15</v>
      </c>
      <c r="CL65" s="587" t="s">
        <v>15</v>
      </c>
      <c r="CM65" s="26">
        <f>CY65</f>
        <v>21.956409090909087</v>
      </c>
      <c r="CN65" s="587" t="s">
        <v>15</v>
      </c>
      <c r="CO65" s="587" t="s">
        <v>15</v>
      </c>
      <c r="CP65" s="587" t="s">
        <v>15</v>
      </c>
      <c r="CQ65" s="587" t="s">
        <v>15</v>
      </c>
      <c r="CR65" s="587" t="s">
        <v>15</v>
      </c>
      <c r="CS65" s="587" t="s">
        <v>15</v>
      </c>
      <c r="CT65" s="587" t="s">
        <v>15</v>
      </c>
      <c r="CU65" s="587" t="s">
        <v>15</v>
      </c>
      <c r="CV65" s="587" t="s">
        <v>15</v>
      </c>
      <c r="CW65" s="587" t="s">
        <v>15</v>
      </c>
      <c r="CX65" s="26">
        <v>22.372954545454544</v>
      </c>
      <c r="CY65" s="26">
        <v>21.956409090909087</v>
      </c>
      <c r="CZ65" s="26">
        <f>DL65</f>
        <v>19.120326962375287</v>
      </c>
      <c r="DA65" s="26">
        <v>22.267681818181817</v>
      </c>
      <c r="DB65" s="26">
        <v>20.88931914893617</v>
      </c>
      <c r="DC65" s="26">
        <v>21.060808510638296</v>
      </c>
      <c r="DD65" s="26">
        <v>21.081659574468084</v>
      </c>
      <c r="DE65" s="26">
        <v>20.893914893617023</v>
      </c>
      <c r="DF65" s="26">
        <v>20.443744680851061</v>
      </c>
      <c r="DG65" s="26">
        <v>20.305319148936171</v>
      </c>
      <c r="DH65" s="26">
        <v>19.970833333333335</v>
      </c>
      <c r="DI65" s="26">
        <v>19.875</v>
      </c>
      <c r="DJ65" s="26">
        <v>19.988333333333333</v>
      </c>
      <c r="DK65" s="26">
        <v>19.957583333333336</v>
      </c>
      <c r="DL65" s="26">
        <v>19.120326962375287</v>
      </c>
      <c r="DM65" s="26">
        <f>DY65</f>
        <v>15.364966666666668</v>
      </c>
      <c r="DN65" s="26">
        <v>18.898784313725489</v>
      </c>
      <c r="DO65" s="26">
        <v>18.410538461538462</v>
      </c>
      <c r="DP65" s="26">
        <v>17.89436567164179</v>
      </c>
      <c r="DQ65" s="26">
        <v>17.923108475966735</v>
      </c>
      <c r="DR65" s="26">
        <v>17.796312815938151</v>
      </c>
      <c r="DS65" s="26">
        <v>17.066639547354018</v>
      </c>
      <c r="DT65" s="26">
        <v>17.09444136657433</v>
      </c>
      <c r="DU65" s="26">
        <v>16.55870736086176</v>
      </c>
      <c r="DV65" s="26">
        <v>16.011277410372433</v>
      </c>
      <c r="DW65" s="26">
        <v>15.599688420767432</v>
      </c>
      <c r="DX65" s="26">
        <v>15.635790970975716</v>
      </c>
      <c r="DY65" s="26">
        <v>15.364966666666668</v>
      </c>
      <c r="DZ65" s="26">
        <f>EL65</f>
        <v>14.882362846462128</v>
      </c>
      <c r="EA65" s="26">
        <v>15.437355371900827</v>
      </c>
      <c r="EB65" s="26">
        <v>15.031225554106911</v>
      </c>
      <c r="EC65" s="26">
        <v>14.825398373983738</v>
      </c>
      <c r="ED65" s="26">
        <v>14.364297306069458</v>
      </c>
      <c r="EE65" s="26">
        <v>13.604304207119743</v>
      </c>
      <c r="EF65" s="26">
        <v>13.327346278317153</v>
      </c>
      <c r="EG65" s="26">
        <v>14.201630645787496</v>
      </c>
      <c r="EH65" s="26">
        <v>13.773786407766991</v>
      </c>
      <c r="EI65" s="26">
        <v>13.759190938511328</v>
      </c>
      <c r="EJ65" s="26">
        <v>13.512173629242819</v>
      </c>
      <c r="EK65" s="26">
        <v>14.684682274247491</v>
      </c>
      <c r="EL65" s="26">
        <v>14.882362846462128</v>
      </c>
      <c r="EM65" s="26">
        <f>EY65</f>
        <v>13.705828119855122</v>
      </c>
      <c r="EN65" s="26">
        <v>14.276318037379985</v>
      </c>
      <c r="EO65" s="26">
        <v>14.749241379310345</v>
      </c>
      <c r="EP65" s="26">
        <v>14.866561199573544</v>
      </c>
      <c r="EQ65" s="26">
        <v>14.883224475764868</v>
      </c>
      <c r="ER65" s="26">
        <v>15.025614719058854</v>
      </c>
      <c r="ES65" s="26">
        <v>14.387338187702266</v>
      </c>
      <c r="ET65" s="26">
        <v>14.179373394281138</v>
      </c>
      <c r="EU65" s="26">
        <v>13.913130913526523</v>
      </c>
      <c r="EV65" s="26">
        <v>14.042859031128147</v>
      </c>
      <c r="EW65" s="26">
        <v>13.812100962651758</v>
      </c>
      <c r="EX65" s="26">
        <v>13.622587986938022</v>
      </c>
      <c r="EY65" s="26">
        <v>13.705828119855122</v>
      </c>
      <c r="EZ65" s="26">
        <f>FL65</f>
        <v>12.908207275909486</v>
      </c>
      <c r="FA65" s="26">
        <v>13.439473684210526</v>
      </c>
      <c r="FB65" s="26">
        <v>13.506426481706715</v>
      </c>
      <c r="FC65" s="26">
        <v>13.568696395123395</v>
      </c>
      <c r="FD65" s="26">
        <v>13.526827665516675</v>
      </c>
      <c r="FE65" s="26">
        <v>13.360418841336118</v>
      </c>
      <c r="FF65" s="26">
        <v>13.183585452204698</v>
      </c>
      <c r="FG65" s="26">
        <v>12.958924050632911</v>
      </c>
      <c r="FH65" s="26">
        <v>12.874119939653005</v>
      </c>
      <c r="FI65" s="26">
        <v>12.831977383383069</v>
      </c>
      <c r="FJ65" s="26">
        <v>12.823246908154937</v>
      </c>
      <c r="FK65" s="26">
        <v>12.891737089201879</v>
      </c>
      <c r="FL65" s="26">
        <v>12.908207275909486</v>
      </c>
      <c r="FM65" s="26">
        <f>FY65</f>
        <v>11.126163723916534</v>
      </c>
      <c r="FN65" s="26">
        <v>12.882716049382717</v>
      </c>
      <c r="FO65" s="26">
        <v>12.90890978145819</v>
      </c>
      <c r="FP65" s="26">
        <v>12.877828617673607</v>
      </c>
      <c r="FQ65" s="26">
        <v>12.726096020411337</v>
      </c>
      <c r="FR65" s="26">
        <v>12.588280958887093</v>
      </c>
      <c r="FS65" s="26">
        <v>12.262543081099215</v>
      </c>
      <c r="FT65" s="26">
        <v>11.895485872840649</v>
      </c>
      <c r="FU65" s="26">
        <v>11.674178570372343</v>
      </c>
      <c r="FV65" s="26">
        <v>11.594261568465221</v>
      </c>
      <c r="FW65" s="26">
        <v>11.520929135715127</v>
      </c>
      <c r="FX65" s="26">
        <v>11.425323910482922</v>
      </c>
      <c r="FY65" s="26">
        <v>11.126163723916534</v>
      </c>
      <c r="FZ65" s="26">
        <f>GL65</f>
        <v>10.247329830841176</v>
      </c>
      <c r="GA65" s="26">
        <v>11.232968759090115</v>
      </c>
      <c r="GB65" s="26">
        <v>11.16333236405932</v>
      </c>
      <c r="GC65" s="26">
        <v>11.063733899339981</v>
      </c>
      <c r="GD65" s="26">
        <v>11.063619446382878</v>
      </c>
      <c r="GE65" s="26">
        <v>11.051956736640111</v>
      </c>
      <c r="GF65" s="26">
        <v>11.033288754506337</v>
      </c>
      <c r="GG65" s="26">
        <v>10.98996947230702</v>
      </c>
      <c r="GH65" s="26">
        <v>10.986429546973527</v>
      </c>
      <c r="GI65" s="26">
        <v>10.712556249092756</v>
      </c>
      <c r="GJ65" s="26">
        <v>10.156252720782424</v>
      </c>
      <c r="GK65" s="26">
        <v>10.042530399536769</v>
      </c>
      <c r="GL65" s="26">
        <v>10.247329830841176</v>
      </c>
    </row>
    <row r="66" spans="1:194" s="131" customFormat="1" ht="12.75">
      <c r="A66" s="606">
        <v>1000</v>
      </c>
      <c r="B66" s="991" t="s">
        <v>2640</v>
      </c>
      <c r="C66" s="975" t="s">
        <v>3473</v>
      </c>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c r="BJ66" s="26"/>
      <c r="BK66" s="26"/>
      <c r="BL66" s="26"/>
      <c r="BM66" s="26"/>
      <c r="BN66" s="26"/>
      <c r="BO66" s="26"/>
      <c r="BP66" s="26"/>
      <c r="BQ66" s="26"/>
      <c r="BR66" s="26"/>
      <c r="BS66" s="26"/>
      <c r="BT66" s="26"/>
      <c r="BU66" s="26"/>
      <c r="BV66" s="26"/>
      <c r="BW66" s="26"/>
      <c r="BX66" s="26"/>
      <c r="BY66" s="26"/>
      <c r="BZ66" s="26"/>
      <c r="CA66" s="26"/>
      <c r="CB66" s="26"/>
      <c r="CC66" s="26"/>
      <c r="CD66" s="26"/>
      <c r="CE66" s="26"/>
      <c r="CF66" s="26"/>
      <c r="CG66" s="26"/>
      <c r="CH66" s="26"/>
      <c r="CI66" s="26"/>
      <c r="CJ66" s="26"/>
      <c r="CK66" s="26"/>
      <c r="CL66" s="26"/>
      <c r="CM66" s="26"/>
      <c r="CN66" s="26"/>
      <c r="CO66" s="26"/>
      <c r="CP66" s="26"/>
      <c r="CQ66" s="26"/>
      <c r="CR66" s="26"/>
      <c r="CS66" s="26"/>
      <c r="CT66" s="26"/>
      <c r="CU66" s="26"/>
      <c r="CV66" s="26"/>
      <c r="CW66" s="26"/>
      <c r="CX66" s="26"/>
      <c r="CY66" s="26"/>
      <c r="CZ66" s="26"/>
      <c r="DA66" s="26"/>
      <c r="DB66" s="26"/>
      <c r="DC66" s="26"/>
      <c r="DD66" s="26"/>
      <c r="DE66" s="26"/>
      <c r="DF66" s="26"/>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26"/>
    </row>
    <row r="67" spans="1:194" s="131" customFormat="1" ht="12.75">
      <c r="A67" s="606"/>
      <c r="B67" s="990"/>
      <c r="C67" s="975" t="s">
        <v>3456</v>
      </c>
      <c r="D67" s="587" t="s">
        <v>15</v>
      </c>
      <c r="E67" s="587" t="s">
        <v>15</v>
      </c>
      <c r="F67" s="587" t="s">
        <v>15</v>
      </c>
      <c r="G67" s="587" t="s">
        <v>15</v>
      </c>
      <c r="H67" s="587" t="s">
        <v>15</v>
      </c>
      <c r="I67" s="587" t="s">
        <v>15</v>
      </c>
      <c r="J67" s="587" t="s">
        <v>15</v>
      </c>
      <c r="K67" s="587" t="s">
        <v>15</v>
      </c>
      <c r="L67" s="587" t="s">
        <v>15</v>
      </c>
      <c r="M67" s="587" t="s">
        <v>15</v>
      </c>
      <c r="N67" s="587" t="s">
        <v>15</v>
      </c>
      <c r="O67" s="587" t="s">
        <v>15</v>
      </c>
      <c r="P67" s="587" t="s">
        <v>15</v>
      </c>
      <c r="Q67" s="587" t="s">
        <v>15</v>
      </c>
      <c r="R67" s="587" t="s">
        <v>15</v>
      </c>
      <c r="S67" s="587" t="s">
        <v>15</v>
      </c>
      <c r="T67" s="587" t="s">
        <v>15</v>
      </c>
      <c r="U67" s="587" t="s">
        <v>15</v>
      </c>
      <c r="V67" s="587" t="s">
        <v>15</v>
      </c>
      <c r="W67" s="587" t="s">
        <v>15</v>
      </c>
      <c r="X67" s="587" t="s">
        <v>15</v>
      </c>
      <c r="Y67" s="587" t="s">
        <v>15</v>
      </c>
      <c r="Z67" s="587" t="s">
        <v>15</v>
      </c>
      <c r="AA67" s="587" t="s">
        <v>15</v>
      </c>
      <c r="AB67" s="587" t="s">
        <v>15</v>
      </c>
      <c r="AC67" s="587" t="s">
        <v>15</v>
      </c>
      <c r="AD67" s="587" t="s">
        <v>15</v>
      </c>
      <c r="AE67" s="587" t="s">
        <v>15</v>
      </c>
      <c r="AF67" s="587" t="s">
        <v>15</v>
      </c>
      <c r="AG67" s="587" t="s">
        <v>15</v>
      </c>
      <c r="AH67" s="587" t="s">
        <v>15</v>
      </c>
      <c r="AI67" s="587" t="s">
        <v>15</v>
      </c>
      <c r="AJ67" s="587" t="s">
        <v>15</v>
      </c>
      <c r="AK67" s="587" t="s">
        <v>15</v>
      </c>
      <c r="AL67" s="587" t="s">
        <v>15</v>
      </c>
      <c r="AM67" s="587" t="s">
        <v>15</v>
      </c>
      <c r="AN67" s="587" t="s">
        <v>15</v>
      </c>
      <c r="AO67" s="587" t="s">
        <v>15</v>
      </c>
      <c r="AP67" s="587" t="s">
        <v>15</v>
      </c>
      <c r="AQ67" s="587" t="s">
        <v>15</v>
      </c>
      <c r="AR67" s="587" t="s">
        <v>15</v>
      </c>
      <c r="AS67" s="587" t="s">
        <v>15</v>
      </c>
      <c r="AT67" s="587" t="s">
        <v>15</v>
      </c>
      <c r="AU67" s="587" t="s">
        <v>15</v>
      </c>
      <c r="AV67" s="587" t="s">
        <v>15</v>
      </c>
      <c r="AW67" s="587" t="s">
        <v>15</v>
      </c>
      <c r="AX67" s="587" t="s">
        <v>15</v>
      </c>
      <c r="AY67" s="587" t="s">
        <v>15</v>
      </c>
      <c r="AZ67" s="587" t="s">
        <v>15</v>
      </c>
      <c r="BA67" s="587" t="s">
        <v>15</v>
      </c>
      <c r="BB67" s="587" t="s">
        <v>15</v>
      </c>
      <c r="BC67" s="587" t="s">
        <v>15</v>
      </c>
      <c r="BD67" s="587" t="s">
        <v>15</v>
      </c>
      <c r="BE67" s="587" t="s">
        <v>15</v>
      </c>
      <c r="BF67" s="587" t="s">
        <v>15</v>
      </c>
      <c r="BG67" s="587" t="s">
        <v>15</v>
      </c>
      <c r="BH67" s="587" t="s">
        <v>15</v>
      </c>
      <c r="BI67" s="587" t="s">
        <v>15</v>
      </c>
      <c r="BJ67" s="587" t="s">
        <v>15</v>
      </c>
      <c r="BK67" s="587" t="s">
        <v>15</v>
      </c>
      <c r="BL67" s="587" t="s">
        <v>15</v>
      </c>
      <c r="BM67" s="587" t="s">
        <v>15</v>
      </c>
      <c r="BN67" s="587" t="s">
        <v>15</v>
      </c>
      <c r="BO67" s="587" t="s">
        <v>15</v>
      </c>
      <c r="BP67" s="587" t="s">
        <v>15</v>
      </c>
      <c r="BQ67" s="587" t="s">
        <v>15</v>
      </c>
      <c r="BR67" s="587" t="s">
        <v>15</v>
      </c>
      <c r="BS67" s="587" t="s">
        <v>15</v>
      </c>
      <c r="BT67" s="587" t="s">
        <v>15</v>
      </c>
      <c r="BU67" s="587" t="s">
        <v>15</v>
      </c>
      <c r="BV67" s="587" t="s">
        <v>15</v>
      </c>
      <c r="BW67" s="587" t="s">
        <v>15</v>
      </c>
      <c r="BX67" s="587" t="s">
        <v>15</v>
      </c>
      <c r="BY67" s="587" t="s">
        <v>15</v>
      </c>
      <c r="BZ67" s="587" t="s">
        <v>15</v>
      </c>
      <c r="CA67" s="587" t="s">
        <v>15</v>
      </c>
      <c r="CB67" s="587" t="s">
        <v>15</v>
      </c>
      <c r="CC67" s="587" t="s">
        <v>15</v>
      </c>
      <c r="CD67" s="587" t="s">
        <v>15</v>
      </c>
      <c r="CE67" s="587" t="s">
        <v>15</v>
      </c>
      <c r="CF67" s="587" t="s">
        <v>15</v>
      </c>
      <c r="CG67" s="587" t="s">
        <v>15</v>
      </c>
      <c r="CH67" s="587" t="s">
        <v>15</v>
      </c>
      <c r="CI67" s="587" t="s">
        <v>15</v>
      </c>
      <c r="CJ67" s="587" t="s">
        <v>15</v>
      </c>
      <c r="CK67" s="587" t="s">
        <v>15</v>
      </c>
      <c r="CL67" s="587" t="s">
        <v>15</v>
      </c>
      <c r="CM67" s="587" t="s">
        <v>15</v>
      </c>
      <c r="CN67" s="587" t="s">
        <v>15</v>
      </c>
      <c r="CO67" s="587" t="s">
        <v>15</v>
      </c>
      <c r="CP67" s="587" t="s">
        <v>15</v>
      </c>
      <c r="CQ67" s="587" t="s">
        <v>15</v>
      </c>
      <c r="CR67" s="587" t="s">
        <v>15</v>
      </c>
      <c r="CS67" s="587" t="s">
        <v>15</v>
      </c>
      <c r="CT67" s="587" t="s">
        <v>15</v>
      </c>
      <c r="CU67" s="587" t="s">
        <v>15</v>
      </c>
      <c r="CV67" s="587" t="s">
        <v>15</v>
      </c>
      <c r="CW67" s="587" t="s">
        <v>15</v>
      </c>
      <c r="CX67" s="587" t="s">
        <v>15</v>
      </c>
      <c r="CY67" s="587" t="s">
        <v>15</v>
      </c>
      <c r="CZ67" s="587" t="s">
        <v>15</v>
      </c>
      <c r="DA67" s="587" t="s">
        <v>15</v>
      </c>
      <c r="DB67" s="587" t="s">
        <v>15</v>
      </c>
      <c r="DC67" s="587" t="s">
        <v>15</v>
      </c>
      <c r="DD67" s="587" t="s">
        <v>15</v>
      </c>
      <c r="DE67" s="587" t="s">
        <v>15</v>
      </c>
      <c r="DF67" s="587" t="s">
        <v>15</v>
      </c>
      <c r="DG67" s="587" t="s">
        <v>15</v>
      </c>
      <c r="DH67" s="587" t="s">
        <v>15</v>
      </c>
      <c r="DI67" s="587" t="s">
        <v>15</v>
      </c>
      <c r="DJ67" s="587" t="s">
        <v>15</v>
      </c>
      <c r="DK67" s="587" t="s">
        <v>15</v>
      </c>
      <c r="DL67" s="587" t="s">
        <v>15</v>
      </c>
      <c r="DM67" s="587" t="s">
        <v>15</v>
      </c>
      <c r="DN67" s="587" t="s">
        <v>15</v>
      </c>
      <c r="DO67" s="587" t="s">
        <v>15</v>
      </c>
      <c r="DP67" s="587" t="s">
        <v>15</v>
      </c>
      <c r="DQ67" s="587" t="s">
        <v>15</v>
      </c>
      <c r="DR67" s="587" t="s">
        <v>15</v>
      </c>
      <c r="DS67" s="587" t="s">
        <v>15</v>
      </c>
      <c r="DT67" s="587" t="s">
        <v>15</v>
      </c>
      <c r="DU67" s="587" t="s">
        <v>15</v>
      </c>
      <c r="DV67" s="587" t="s">
        <v>15</v>
      </c>
      <c r="DW67" s="587" t="s">
        <v>15</v>
      </c>
      <c r="DX67" s="587" t="s">
        <v>15</v>
      </c>
      <c r="DY67" s="587" t="s">
        <v>15</v>
      </c>
      <c r="DZ67" s="587" t="s">
        <v>15</v>
      </c>
      <c r="EA67" s="587" t="s">
        <v>15</v>
      </c>
      <c r="EB67" s="587" t="s">
        <v>15</v>
      </c>
      <c r="EC67" s="587" t="s">
        <v>15</v>
      </c>
      <c r="ED67" s="587" t="s">
        <v>15</v>
      </c>
      <c r="EE67" s="587" t="s">
        <v>15</v>
      </c>
      <c r="EF67" s="587" t="s">
        <v>15</v>
      </c>
      <c r="EG67" s="587" t="s">
        <v>15</v>
      </c>
      <c r="EH67" s="587" t="s">
        <v>15</v>
      </c>
      <c r="EI67" s="587" t="s">
        <v>15</v>
      </c>
      <c r="EJ67" s="587" t="s">
        <v>15</v>
      </c>
      <c r="EK67" s="587" t="s">
        <v>15</v>
      </c>
      <c r="EL67" s="587" t="s">
        <v>15</v>
      </c>
      <c r="EM67" s="587" t="s">
        <v>15</v>
      </c>
      <c r="EN67" s="587" t="s">
        <v>15</v>
      </c>
      <c r="EO67" s="587" t="s">
        <v>15</v>
      </c>
      <c r="EP67" s="587" t="s">
        <v>15</v>
      </c>
      <c r="EQ67" s="587" t="s">
        <v>15</v>
      </c>
      <c r="ER67" s="587" t="s">
        <v>15</v>
      </c>
      <c r="ES67" s="587" t="s">
        <v>15</v>
      </c>
      <c r="ET67" s="587" t="s">
        <v>15</v>
      </c>
      <c r="EU67" s="587" t="s">
        <v>15</v>
      </c>
      <c r="EV67" s="587" t="s">
        <v>15</v>
      </c>
      <c r="EW67" s="587" t="s">
        <v>15</v>
      </c>
      <c r="EX67" s="587" t="s">
        <v>15</v>
      </c>
      <c r="EY67" s="587" t="s">
        <v>15</v>
      </c>
      <c r="EZ67" s="587" t="s">
        <v>15</v>
      </c>
      <c r="FA67" s="587" t="s">
        <v>15</v>
      </c>
      <c r="FB67" s="587" t="s">
        <v>15</v>
      </c>
      <c r="FC67" s="587" t="s">
        <v>15</v>
      </c>
      <c r="FD67" s="587" t="s">
        <v>15</v>
      </c>
      <c r="FE67" s="587" t="s">
        <v>15</v>
      </c>
      <c r="FF67" s="587" t="s">
        <v>15</v>
      </c>
      <c r="FG67" s="587" t="s">
        <v>15</v>
      </c>
      <c r="FH67" s="587" t="s">
        <v>15</v>
      </c>
      <c r="FI67" s="587" t="s">
        <v>15</v>
      </c>
      <c r="FJ67" s="587" t="s">
        <v>15</v>
      </c>
      <c r="FK67" s="587" t="s">
        <v>15</v>
      </c>
      <c r="FL67" s="587" t="s">
        <v>15</v>
      </c>
      <c r="FM67" s="587" t="s">
        <v>15</v>
      </c>
      <c r="FN67" s="587" t="s">
        <v>15</v>
      </c>
      <c r="FO67" s="587" t="s">
        <v>15</v>
      </c>
      <c r="FP67" s="587" t="s">
        <v>15</v>
      </c>
      <c r="FQ67" s="587" t="s">
        <v>15</v>
      </c>
      <c r="FR67" s="587" t="s">
        <v>15</v>
      </c>
      <c r="FS67" s="587" t="s">
        <v>15</v>
      </c>
      <c r="FT67" s="587" t="s">
        <v>15</v>
      </c>
      <c r="FU67" s="587" t="s">
        <v>15</v>
      </c>
      <c r="FV67" s="587" t="s">
        <v>15</v>
      </c>
      <c r="FW67" s="587" t="s">
        <v>15</v>
      </c>
      <c r="FX67" s="587" t="s">
        <v>15</v>
      </c>
      <c r="FY67" s="587" t="s">
        <v>15</v>
      </c>
      <c r="FZ67" s="587" t="s">
        <v>15</v>
      </c>
      <c r="GA67" s="587" t="s">
        <v>15</v>
      </c>
      <c r="GB67" s="587" t="s">
        <v>15</v>
      </c>
      <c r="GC67" s="587" t="s">
        <v>15</v>
      </c>
      <c r="GD67" s="587" t="s">
        <v>15</v>
      </c>
      <c r="GE67" s="587" t="s">
        <v>15</v>
      </c>
      <c r="GF67" s="587" t="s">
        <v>15</v>
      </c>
      <c r="GG67" s="587" t="s">
        <v>15</v>
      </c>
      <c r="GH67" s="587" t="s">
        <v>15</v>
      </c>
      <c r="GI67" s="587" t="s">
        <v>15</v>
      </c>
      <c r="GJ67" s="587" t="s">
        <v>15</v>
      </c>
      <c r="GK67" s="587" t="s">
        <v>15</v>
      </c>
      <c r="GL67" s="587" t="s">
        <v>15</v>
      </c>
    </row>
    <row r="68" spans="1:194" s="131" customFormat="1" ht="13.5" customHeight="1">
      <c r="A68" s="606"/>
      <c r="B68" s="990"/>
      <c r="C68" s="975" t="s">
        <v>3457</v>
      </c>
      <c r="D68" s="26">
        <f>L68</f>
        <v>1.1488</v>
      </c>
      <c r="E68" s="26"/>
      <c r="F68" s="26"/>
      <c r="G68" s="26"/>
      <c r="H68" s="26">
        <v>2.5651999999999999</v>
      </c>
      <c r="I68" s="26">
        <v>1.8519000000000001</v>
      </c>
      <c r="J68" s="26">
        <v>1.7853000000000001</v>
      </c>
      <c r="K68" s="26">
        <v>1.3186</v>
      </c>
      <c r="L68" s="26">
        <v>1.1488</v>
      </c>
      <c r="M68" s="26">
        <f>Y68</f>
        <v>0.99770000000000003</v>
      </c>
      <c r="N68" s="26">
        <v>1.3070999999999999</v>
      </c>
      <c r="O68" s="26">
        <v>1.3219000000000001</v>
      </c>
      <c r="P68" s="26">
        <v>0.75480000000000003</v>
      </c>
      <c r="Q68" s="26">
        <v>0.68330000000000002</v>
      </c>
      <c r="R68" s="26">
        <v>0.5675</v>
      </c>
      <c r="S68" s="26">
        <v>0.3695</v>
      </c>
      <c r="T68" s="26">
        <v>0.34799999999999998</v>
      </c>
      <c r="U68" s="26">
        <v>0.24900000000000003</v>
      </c>
      <c r="V68" s="26">
        <v>0.17809999999999998</v>
      </c>
      <c r="W68" s="26">
        <v>0.14910000000000001</v>
      </c>
      <c r="X68" s="26">
        <v>1.3363</v>
      </c>
      <c r="Y68" s="26">
        <v>0.99770000000000003</v>
      </c>
      <c r="Z68" s="26">
        <f>AL68</f>
        <v>0.95899999999999996</v>
      </c>
      <c r="AA68" s="26">
        <v>0.88739999999999997</v>
      </c>
      <c r="AB68" s="26">
        <v>0.9254</v>
      </c>
      <c r="AC68" s="26">
        <v>0.8458</v>
      </c>
      <c r="AD68" s="26">
        <v>0.94779999999999998</v>
      </c>
      <c r="AE68" s="26">
        <v>0.95069999999999999</v>
      </c>
      <c r="AF68" s="26">
        <v>0.91779999999999995</v>
      </c>
      <c r="AG68" s="26">
        <v>0.86099999999999999</v>
      </c>
      <c r="AH68" s="26">
        <v>0.90869999999999995</v>
      </c>
      <c r="AI68" s="26">
        <v>0.94430000000000003</v>
      </c>
      <c r="AJ68" s="26">
        <v>0.93100000000000005</v>
      </c>
      <c r="AK68" s="26">
        <v>0.95650000000000002</v>
      </c>
      <c r="AL68" s="26">
        <v>0.95899999999999996</v>
      </c>
      <c r="AM68" s="26">
        <f>AY68</f>
        <v>0.70950000000000002</v>
      </c>
      <c r="AN68" s="26">
        <v>0.94620000000000004</v>
      </c>
      <c r="AO68" s="26">
        <v>0.93689999999999996</v>
      </c>
      <c r="AP68" s="26">
        <v>0.87690000000000001</v>
      </c>
      <c r="AQ68" s="26">
        <v>0.88460000000000005</v>
      </c>
      <c r="AR68" s="26">
        <v>0.79869999999999997</v>
      </c>
      <c r="AS68" s="26">
        <v>0.79949999999999999</v>
      </c>
      <c r="AT68" s="26">
        <v>0.7843</v>
      </c>
      <c r="AU68" s="26">
        <v>0.71789999999999998</v>
      </c>
      <c r="AV68" s="26">
        <v>0.70009999999999994</v>
      </c>
      <c r="AW68" s="26">
        <v>0.70320000000000005</v>
      </c>
      <c r="AX68" s="26">
        <v>0.73419999999999996</v>
      </c>
      <c r="AY68" s="26">
        <v>0.70950000000000002</v>
      </c>
      <c r="AZ68" s="587" t="str">
        <f>BL68</f>
        <v>-</v>
      </c>
      <c r="BA68" s="587" t="s">
        <v>15</v>
      </c>
      <c r="BB68" s="587" t="s">
        <v>15</v>
      </c>
      <c r="BC68" s="26">
        <v>0.71550000000000002</v>
      </c>
      <c r="BD68" s="26">
        <v>0.66910000000000003</v>
      </c>
      <c r="BE68" s="26">
        <v>0.66520000000000001</v>
      </c>
      <c r="BF68" s="26">
        <v>0.64319999999999999</v>
      </c>
      <c r="BG68" s="26">
        <v>0.63570000000000004</v>
      </c>
      <c r="BH68" s="26">
        <v>0.62780000000000002</v>
      </c>
      <c r="BI68" s="587" t="s">
        <v>15</v>
      </c>
      <c r="BJ68" s="26">
        <v>0.59319999999999995</v>
      </c>
      <c r="BK68" s="26">
        <v>0.57989999999999997</v>
      </c>
      <c r="BL68" s="587" t="s">
        <v>15</v>
      </c>
      <c r="BM68" s="587" t="str">
        <f>BY68</f>
        <v>-</v>
      </c>
      <c r="BN68" s="26">
        <v>0.56740000000000002</v>
      </c>
      <c r="BO68" s="26">
        <v>0.54</v>
      </c>
      <c r="BP68" s="587" t="s">
        <v>15</v>
      </c>
      <c r="BQ68" s="587" t="s">
        <v>15</v>
      </c>
      <c r="BR68" s="587" t="s">
        <v>15</v>
      </c>
      <c r="BS68" s="587" t="s">
        <v>15</v>
      </c>
      <c r="BT68" s="587" t="s">
        <v>15</v>
      </c>
      <c r="BU68" s="587" t="s">
        <v>15</v>
      </c>
      <c r="BV68" s="587" t="s">
        <v>15</v>
      </c>
      <c r="BW68" s="587" t="s">
        <v>15</v>
      </c>
      <c r="BX68" s="587" t="s">
        <v>15</v>
      </c>
      <c r="BY68" s="587" t="s">
        <v>15</v>
      </c>
      <c r="BZ68" s="587" t="s">
        <v>15</v>
      </c>
      <c r="CA68" s="587" t="s">
        <v>15</v>
      </c>
      <c r="CB68" s="587" t="s">
        <v>15</v>
      </c>
      <c r="CC68" s="587" t="s">
        <v>15</v>
      </c>
      <c r="CD68" s="587" t="s">
        <v>15</v>
      </c>
      <c r="CE68" s="587" t="s">
        <v>15</v>
      </c>
      <c r="CF68" s="587" t="s">
        <v>15</v>
      </c>
      <c r="CG68" s="587" t="s">
        <v>15</v>
      </c>
      <c r="CH68" s="587" t="s">
        <v>15</v>
      </c>
      <c r="CI68" s="587" t="s">
        <v>15</v>
      </c>
      <c r="CJ68" s="587" t="s">
        <v>15</v>
      </c>
      <c r="CK68" s="587" t="s">
        <v>15</v>
      </c>
      <c r="CL68" s="587" t="s">
        <v>15</v>
      </c>
      <c r="CM68" s="587" t="s">
        <v>15</v>
      </c>
      <c r="CN68" s="587" t="s">
        <v>15</v>
      </c>
      <c r="CO68" s="587" t="s">
        <v>15</v>
      </c>
      <c r="CP68" s="587" t="s">
        <v>15</v>
      </c>
      <c r="CQ68" s="587" t="s">
        <v>15</v>
      </c>
      <c r="CR68" s="587" t="s">
        <v>15</v>
      </c>
      <c r="CS68" s="587" t="s">
        <v>15</v>
      </c>
      <c r="CT68" s="587" t="s">
        <v>15</v>
      </c>
      <c r="CU68" s="587" t="s">
        <v>15</v>
      </c>
      <c r="CV68" s="587" t="s">
        <v>15</v>
      </c>
      <c r="CW68" s="587" t="s">
        <v>15</v>
      </c>
      <c r="CX68" s="587" t="s">
        <v>15</v>
      </c>
      <c r="CY68" s="587" t="s">
        <v>15</v>
      </c>
      <c r="CZ68" s="587" t="s">
        <v>15</v>
      </c>
      <c r="DA68" s="587" t="s">
        <v>15</v>
      </c>
      <c r="DB68" s="587" t="s">
        <v>15</v>
      </c>
      <c r="DC68" s="587" t="s">
        <v>15</v>
      </c>
      <c r="DD68" s="587" t="s">
        <v>15</v>
      </c>
      <c r="DE68" s="587" t="s">
        <v>15</v>
      </c>
      <c r="DF68" s="587" t="s">
        <v>15</v>
      </c>
      <c r="DG68" s="587" t="s">
        <v>15</v>
      </c>
      <c r="DH68" s="587" t="s">
        <v>15</v>
      </c>
      <c r="DI68" s="587" t="s">
        <v>15</v>
      </c>
      <c r="DJ68" s="587" t="s">
        <v>15</v>
      </c>
      <c r="DK68" s="587" t="s">
        <v>15</v>
      </c>
      <c r="DL68" s="587" t="s">
        <v>15</v>
      </c>
      <c r="DM68" s="587" t="s">
        <v>15</v>
      </c>
      <c r="DN68" s="587" t="s">
        <v>15</v>
      </c>
      <c r="DO68" s="587" t="s">
        <v>15</v>
      </c>
      <c r="DP68" s="587" t="s">
        <v>15</v>
      </c>
      <c r="DQ68" s="587" t="s">
        <v>15</v>
      </c>
      <c r="DR68" s="587" t="s">
        <v>15</v>
      </c>
      <c r="DS68" s="587" t="s">
        <v>15</v>
      </c>
      <c r="DT68" s="587" t="s">
        <v>15</v>
      </c>
      <c r="DU68" s="587" t="s">
        <v>15</v>
      </c>
      <c r="DV68" s="587" t="s">
        <v>15</v>
      </c>
      <c r="DW68" s="587" t="s">
        <v>15</v>
      </c>
      <c r="DX68" s="587" t="s">
        <v>15</v>
      </c>
      <c r="DY68" s="587" t="s">
        <v>15</v>
      </c>
      <c r="DZ68" s="587" t="s">
        <v>15</v>
      </c>
      <c r="EA68" s="587" t="s">
        <v>15</v>
      </c>
      <c r="EB68" s="587" t="s">
        <v>15</v>
      </c>
      <c r="EC68" s="587" t="s">
        <v>15</v>
      </c>
      <c r="ED68" s="587" t="s">
        <v>15</v>
      </c>
      <c r="EE68" s="587" t="s">
        <v>15</v>
      </c>
      <c r="EF68" s="587" t="s">
        <v>15</v>
      </c>
      <c r="EG68" s="587" t="s">
        <v>15</v>
      </c>
      <c r="EH68" s="587" t="s">
        <v>15</v>
      </c>
      <c r="EI68" s="587" t="s">
        <v>15</v>
      </c>
      <c r="EJ68" s="587" t="s">
        <v>15</v>
      </c>
      <c r="EK68" s="587" t="s">
        <v>15</v>
      </c>
      <c r="EL68" s="587" t="s">
        <v>15</v>
      </c>
      <c r="EM68" s="587" t="s">
        <v>15</v>
      </c>
      <c r="EN68" s="587" t="s">
        <v>15</v>
      </c>
      <c r="EO68" s="587" t="s">
        <v>15</v>
      </c>
      <c r="EP68" s="587" t="s">
        <v>15</v>
      </c>
      <c r="EQ68" s="587" t="s">
        <v>15</v>
      </c>
      <c r="ER68" s="587" t="s">
        <v>15</v>
      </c>
      <c r="ES68" s="587" t="s">
        <v>15</v>
      </c>
      <c r="ET68" s="587" t="s">
        <v>15</v>
      </c>
      <c r="EU68" s="587" t="s">
        <v>15</v>
      </c>
      <c r="EV68" s="587" t="s">
        <v>15</v>
      </c>
      <c r="EW68" s="587" t="s">
        <v>15</v>
      </c>
      <c r="EX68" s="587" t="s">
        <v>15</v>
      </c>
      <c r="EY68" s="587" t="s">
        <v>15</v>
      </c>
      <c r="EZ68" s="587" t="s">
        <v>15</v>
      </c>
      <c r="FA68" s="587" t="s">
        <v>15</v>
      </c>
      <c r="FB68" s="587" t="s">
        <v>15</v>
      </c>
      <c r="FC68" s="587" t="s">
        <v>15</v>
      </c>
      <c r="FD68" s="587" t="s">
        <v>15</v>
      </c>
      <c r="FE68" s="587" t="s">
        <v>15</v>
      </c>
      <c r="FF68" s="587" t="s">
        <v>15</v>
      </c>
      <c r="FG68" s="587" t="s">
        <v>15</v>
      </c>
      <c r="FH68" s="587" t="s">
        <v>15</v>
      </c>
      <c r="FI68" s="587" t="s">
        <v>15</v>
      </c>
      <c r="FJ68" s="587" t="s">
        <v>15</v>
      </c>
      <c r="FK68" s="587" t="s">
        <v>15</v>
      </c>
      <c r="FL68" s="587" t="s">
        <v>15</v>
      </c>
      <c r="FM68" s="587" t="s">
        <v>15</v>
      </c>
      <c r="FN68" s="587" t="s">
        <v>15</v>
      </c>
      <c r="FO68" s="587" t="s">
        <v>15</v>
      </c>
      <c r="FP68" s="587" t="s">
        <v>15</v>
      </c>
      <c r="FQ68" s="587" t="s">
        <v>15</v>
      </c>
      <c r="FR68" s="587" t="s">
        <v>15</v>
      </c>
      <c r="FS68" s="587" t="s">
        <v>15</v>
      </c>
      <c r="FT68" s="587" t="s">
        <v>15</v>
      </c>
      <c r="FU68" s="587" t="s">
        <v>15</v>
      </c>
      <c r="FV68" s="587" t="s">
        <v>15</v>
      </c>
      <c r="FW68" s="587" t="s">
        <v>15</v>
      </c>
      <c r="FX68" s="587" t="s">
        <v>15</v>
      </c>
      <c r="FY68" s="587" t="s">
        <v>15</v>
      </c>
      <c r="FZ68" s="587" t="s">
        <v>15</v>
      </c>
      <c r="GA68" s="587" t="s">
        <v>15</v>
      </c>
      <c r="GB68" s="587" t="s">
        <v>15</v>
      </c>
      <c r="GC68" s="587" t="s">
        <v>15</v>
      </c>
      <c r="GD68" s="587" t="s">
        <v>15</v>
      </c>
      <c r="GE68" s="587" t="s">
        <v>15</v>
      </c>
      <c r="GF68" s="587" t="s">
        <v>15</v>
      </c>
      <c r="GG68" s="587" t="s">
        <v>15</v>
      </c>
      <c r="GH68" s="587" t="s">
        <v>15</v>
      </c>
      <c r="GI68" s="587" t="s">
        <v>15</v>
      </c>
      <c r="GJ68" s="587" t="s">
        <v>15</v>
      </c>
      <c r="GK68" s="587" t="s">
        <v>15</v>
      </c>
      <c r="GL68" s="587" t="s">
        <v>15</v>
      </c>
    </row>
    <row r="69" spans="1:194" s="131" customFormat="1" ht="12.75">
      <c r="A69" s="606">
        <v>100</v>
      </c>
      <c r="B69" s="991" t="s">
        <v>2619</v>
      </c>
      <c r="C69" s="975" t="s">
        <v>3473</v>
      </c>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c r="CG69" s="26"/>
      <c r="CH69" s="26"/>
      <c r="CI69" s="26"/>
      <c r="CJ69" s="26"/>
      <c r="CK69" s="26"/>
      <c r="CL69" s="26"/>
      <c r="CM69" s="26"/>
      <c r="CN69" s="26"/>
      <c r="CO69" s="26"/>
      <c r="CP69" s="26"/>
      <c r="CQ69" s="26"/>
      <c r="CR69" s="26"/>
      <c r="CS69" s="26"/>
      <c r="CT69" s="26"/>
      <c r="CU69" s="26"/>
      <c r="CV69" s="26"/>
      <c r="CW69" s="26"/>
      <c r="CX69" s="26"/>
      <c r="CY69" s="26"/>
      <c r="CZ69" s="26"/>
      <c r="DA69" s="26"/>
      <c r="DB69" s="26"/>
      <c r="DC69" s="26"/>
      <c r="DD69" s="26"/>
      <c r="DE69" s="26"/>
      <c r="DF69" s="26"/>
      <c r="DG69" s="26"/>
      <c r="DH69" s="26"/>
      <c r="DI69" s="26"/>
      <c r="DJ69" s="26"/>
      <c r="DK69" s="26"/>
      <c r="DL69" s="26"/>
      <c r="DM69" s="26"/>
      <c r="DN69" s="26"/>
      <c r="DO69" s="26"/>
      <c r="DP69" s="26"/>
      <c r="DQ69" s="26"/>
      <c r="DR69" s="26"/>
      <c r="DS69" s="26"/>
      <c r="DT69" s="26"/>
      <c r="DU69" s="26"/>
      <c r="DV69" s="26"/>
      <c r="DW69" s="26"/>
      <c r="DX69" s="26"/>
      <c r="DY69" s="26"/>
      <c r="DZ69" s="26"/>
      <c r="EA69" s="26"/>
      <c r="EB69" s="26"/>
      <c r="EC69" s="26"/>
      <c r="ED69" s="26"/>
      <c r="EE69" s="26"/>
      <c r="EF69" s="26"/>
      <c r="EG69" s="26"/>
      <c r="EH69" s="26"/>
      <c r="EI69" s="26"/>
      <c r="EJ69" s="26"/>
      <c r="EK69" s="26"/>
      <c r="EL69" s="26"/>
      <c r="EM69" s="26"/>
      <c r="EN69" s="26"/>
      <c r="EO69" s="26"/>
      <c r="EP69" s="26"/>
      <c r="EQ69" s="26"/>
      <c r="ER69" s="26"/>
      <c r="ES69" s="26"/>
      <c r="ET69" s="26"/>
      <c r="EU69" s="26"/>
      <c r="EV69" s="26"/>
      <c r="EW69" s="26"/>
      <c r="EX69" s="26"/>
      <c r="EY69" s="26"/>
      <c r="EZ69" s="26"/>
      <c r="FA69" s="26"/>
      <c r="FB69" s="26"/>
      <c r="FC69" s="26"/>
      <c r="FD69" s="26"/>
      <c r="FE69" s="26"/>
      <c r="FF69" s="26"/>
      <c r="FG69" s="26"/>
      <c r="FH69" s="26"/>
      <c r="FI69" s="26"/>
      <c r="FJ69" s="26"/>
      <c r="FK69" s="26"/>
      <c r="FL69" s="26"/>
      <c r="FM69" s="26"/>
      <c r="FN69" s="26"/>
      <c r="FO69" s="26"/>
      <c r="FP69" s="26"/>
      <c r="FQ69" s="26"/>
      <c r="FR69" s="26"/>
      <c r="FS69" s="26"/>
      <c r="FT69" s="26"/>
      <c r="FU69" s="26"/>
      <c r="FV69" s="26"/>
      <c r="FW69" s="26"/>
      <c r="FX69" s="26"/>
      <c r="FY69" s="26"/>
      <c r="FZ69" s="26"/>
      <c r="GA69" s="26"/>
      <c r="GB69" s="26"/>
      <c r="GC69" s="26"/>
      <c r="GD69" s="26"/>
      <c r="GE69" s="26"/>
      <c r="GF69" s="26"/>
      <c r="GG69" s="26"/>
      <c r="GH69" s="26"/>
      <c r="GI69" s="26"/>
      <c r="GJ69" s="26"/>
      <c r="GK69" s="26"/>
      <c r="GL69" s="26"/>
    </row>
    <row r="70" spans="1:194" s="131" customFormat="1" ht="12.75">
      <c r="A70" s="606"/>
      <c r="B70" s="990"/>
      <c r="C70" s="975" t="s">
        <v>3456</v>
      </c>
      <c r="D70" s="587" t="s">
        <v>15</v>
      </c>
      <c r="E70" s="587" t="s">
        <v>15</v>
      </c>
      <c r="F70" s="587" t="s">
        <v>15</v>
      </c>
      <c r="G70" s="587" t="s">
        <v>15</v>
      </c>
      <c r="H70" s="587" t="s">
        <v>15</v>
      </c>
      <c r="I70" s="587" t="s">
        <v>15</v>
      </c>
      <c r="J70" s="587" t="s">
        <v>15</v>
      </c>
      <c r="K70" s="587" t="s">
        <v>15</v>
      </c>
      <c r="L70" s="587" t="s">
        <v>15</v>
      </c>
      <c r="M70" s="587" t="s">
        <v>15</v>
      </c>
      <c r="N70" s="587" t="s">
        <v>15</v>
      </c>
      <c r="O70" s="587" t="s">
        <v>15</v>
      </c>
      <c r="P70" s="587" t="s">
        <v>15</v>
      </c>
      <c r="Q70" s="587" t="s">
        <v>15</v>
      </c>
      <c r="R70" s="587" t="s">
        <v>15</v>
      </c>
      <c r="S70" s="587" t="s">
        <v>15</v>
      </c>
      <c r="T70" s="587" t="s">
        <v>15</v>
      </c>
      <c r="U70" s="587" t="s">
        <v>15</v>
      </c>
      <c r="V70" s="587" t="s">
        <v>15</v>
      </c>
      <c r="W70" s="587" t="s">
        <v>15</v>
      </c>
      <c r="X70" s="587" t="s">
        <v>15</v>
      </c>
      <c r="Y70" s="587" t="s">
        <v>15</v>
      </c>
      <c r="Z70" s="587" t="s">
        <v>15</v>
      </c>
      <c r="AA70" s="587" t="s">
        <v>15</v>
      </c>
      <c r="AB70" s="587" t="s">
        <v>15</v>
      </c>
      <c r="AC70" s="587" t="s">
        <v>15</v>
      </c>
      <c r="AD70" s="587" t="s">
        <v>15</v>
      </c>
      <c r="AE70" s="587" t="s">
        <v>15</v>
      </c>
      <c r="AF70" s="587" t="s">
        <v>15</v>
      </c>
      <c r="AG70" s="587" t="s">
        <v>15</v>
      </c>
      <c r="AH70" s="587" t="s">
        <v>15</v>
      </c>
      <c r="AI70" s="587" t="s">
        <v>15</v>
      </c>
      <c r="AJ70" s="587" t="s">
        <v>15</v>
      </c>
      <c r="AK70" s="587" t="s">
        <v>15</v>
      </c>
      <c r="AL70" s="587" t="s">
        <v>15</v>
      </c>
      <c r="AM70" s="587" t="s">
        <v>15</v>
      </c>
      <c r="AN70" s="587" t="s">
        <v>15</v>
      </c>
      <c r="AO70" s="587" t="s">
        <v>15</v>
      </c>
      <c r="AP70" s="587" t="s">
        <v>15</v>
      </c>
      <c r="AQ70" s="587" t="s">
        <v>15</v>
      </c>
      <c r="AR70" s="587" t="s">
        <v>15</v>
      </c>
      <c r="AS70" s="587" t="s">
        <v>15</v>
      </c>
      <c r="AT70" s="587" t="s">
        <v>15</v>
      </c>
      <c r="AU70" s="587" t="s">
        <v>15</v>
      </c>
      <c r="AV70" s="587" t="s">
        <v>15</v>
      </c>
      <c r="AW70" s="587" t="s">
        <v>15</v>
      </c>
      <c r="AX70" s="587" t="s">
        <v>15</v>
      </c>
      <c r="AY70" s="587" t="s">
        <v>15</v>
      </c>
      <c r="AZ70" s="587" t="s">
        <v>15</v>
      </c>
      <c r="BA70" s="587" t="s">
        <v>15</v>
      </c>
      <c r="BB70" s="587" t="s">
        <v>15</v>
      </c>
      <c r="BC70" s="587" t="s">
        <v>15</v>
      </c>
      <c r="BD70" s="587" t="s">
        <v>15</v>
      </c>
      <c r="BE70" s="587" t="s">
        <v>15</v>
      </c>
      <c r="BF70" s="587" t="s">
        <v>15</v>
      </c>
      <c r="BG70" s="587" t="s">
        <v>15</v>
      </c>
      <c r="BH70" s="587" t="s">
        <v>15</v>
      </c>
      <c r="BI70" s="587" t="s">
        <v>15</v>
      </c>
      <c r="BJ70" s="587" t="s">
        <v>15</v>
      </c>
      <c r="BK70" s="587" t="s">
        <v>15</v>
      </c>
      <c r="BL70" s="587" t="s">
        <v>15</v>
      </c>
      <c r="BM70" s="587" t="s">
        <v>15</v>
      </c>
      <c r="BN70" s="587" t="s">
        <v>15</v>
      </c>
      <c r="BO70" s="587" t="s">
        <v>15</v>
      </c>
      <c r="BP70" s="587" t="s">
        <v>15</v>
      </c>
      <c r="BQ70" s="587" t="s">
        <v>15</v>
      </c>
      <c r="BR70" s="587" t="s">
        <v>15</v>
      </c>
      <c r="BS70" s="587" t="s">
        <v>15</v>
      </c>
      <c r="BT70" s="587" t="s">
        <v>15</v>
      </c>
      <c r="BU70" s="587" t="s">
        <v>15</v>
      </c>
      <c r="BV70" s="587" t="s">
        <v>15</v>
      </c>
      <c r="BW70" s="587" t="s">
        <v>15</v>
      </c>
      <c r="BX70" s="587" t="s">
        <v>15</v>
      </c>
      <c r="BY70" s="587" t="s">
        <v>15</v>
      </c>
      <c r="BZ70" s="587" t="s">
        <v>15</v>
      </c>
      <c r="CA70" s="587" t="s">
        <v>15</v>
      </c>
      <c r="CB70" s="587" t="s">
        <v>15</v>
      </c>
      <c r="CC70" s="587" t="s">
        <v>15</v>
      </c>
      <c r="CD70" s="587" t="s">
        <v>15</v>
      </c>
      <c r="CE70" s="587" t="s">
        <v>15</v>
      </c>
      <c r="CF70" s="587" t="s">
        <v>15</v>
      </c>
      <c r="CG70" s="587" t="s">
        <v>15</v>
      </c>
      <c r="CH70" s="587" t="s">
        <v>15</v>
      </c>
      <c r="CI70" s="587" t="s">
        <v>15</v>
      </c>
      <c r="CJ70" s="587" t="s">
        <v>15</v>
      </c>
      <c r="CK70" s="587" t="s">
        <v>15</v>
      </c>
      <c r="CL70" s="587" t="s">
        <v>15</v>
      </c>
      <c r="CM70" s="587" t="s">
        <v>15</v>
      </c>
      <c r="CN70" s="587" t="s">
        <v>15</v>
      </c>
      <c r="CO70" s="587" t="s">
        <v>15</v>
      </c>
      <c r="CP70" s="587" t="s">
        <v>15</v>
      </c>
      <c r="CQ70" s="587" t="s">
        <v>15</v>
      </c>
      <c r="CR70" s="587" t="s">
        <v>15</v>
      </c>
      <c r="CS70" s="587" t="s">
        <v>15</v>
      </c>
      <c r="CT70" s="587" t="s">
        <v>15</v>
      </c>
      <c r="CU70" s="587" t="s">
        <v>15</v>
      </c>
      <c r="CV70" s="587" t="s">
        <v>15</v>
      </c>
      <c r="CW70" s="26">
        <v>4.595477134215062</v>
      </c>
      <c r="CX70" s="26">
        <v>4.5223312936725355</v>
      </c>
      <c r="CY70" s="26">
        <v>4.2660274839862602</v>
      </c>
      <c r="CZ70" s="26">
        <f>AVERAGE(DA70:DL70)</f>
        <v>3.5403527398788746</v>
      </c>
      <c r="DA70" s="26">
        <v>4.0904287948848621</v>
      </c>
      <c r="DB70" s="26">
        <v>4.0077783711285848</v>
      </c>
      <c r="DC70" s="26">
        <v>3.9103632940942052</v>
      </c>
      <c r="DD70" s="26">
        <v>3.7758590695397722</v>
      </c>
      <c r="DE70" s="26">
        <v>3.6793912355128544</v>
      </c>
      <c r="DF70" s="26">
        <v>3.5429110767909369</v>
      </c>
      <c r="DG70" s="26">
        <v>3.4293450556701446</v>
      </c>
      <c r="DH70" s="26">
        <v>3.3418698663677104</v>
      </c>
      <c r="DI70" s="26">
        <v>3.2665680660648939</v>
      </c>
      <c r="DJ70" s="26">
        <v>3.2086485664722946</v>
      </c>
      <c r="DK70" s="26">
        <v>3.1508780165824324</v>
      </c>
      <c r="DL70" s="26">
        <v>3.0801914654378035</v>
      </c>
      <c r="DM70" s="26">
        <f>AVERAGE(DN70:DY70)</f>
        <v>2.6471065391831945</v>
      </c>
      <c r="DN70" s="26">
        <v>2.9925584589680638</v>
      </c>
      <c r="DO70" s="26">
        <v>2.8927995997460072</v>
      </c>
      <c r="DP70" s="26">
        <v>2.8474029223955815</v>
      </c>
      <c r="DQ70" s="26">
        <v>2.7804782194899347</v>
      </c>
      <c r="DR70" s="26">
        <v>2.7491135052770268</v>
      </c>
      <c r="DS70" s="26">
        <v>2.649986602698807</v>
      </c>
      <c r="DT70" s="26">
        <v>2.5449204496427336</v>
      </c>
      <c r="DU70" s="26">
        <v>2.509740279800226</v>
      </c>
      <c r="DV70" s="26">
        <v>2.4841044795704335</v>
      </c>
      <c r="DW70" s="26">
        <v>2.4589717129624411</v>
      </c>
      <c r="DX70" s="26">
        <v>2.4348975780161295</v>
      </c>
      <c r="DY70" s="26">
        <v>2.4203046616309463</v>
      </c>
      <c r="DZ70" s="26">
        <f>AVERAGE(EA70:EL70)</f>
        <v>2.1386313742962004</v>
      </c>
      <c r="EA70" s="26">
        <v>2.408386559326146</v>
      </c>
      <c r="EB70" s="26">
        <v>2.3581269520893899</v>
      </c>
      <c r="EC70" s="26">
        <v>2.2991190043498881</v>
      </c>
      <c r="ED70" s="26">
        <v>2.2250456490649975</v>
      </c>
      <c r="EE70" s="26">
        <v>2.1405257155397961</v>
      </c>
      <c r="EF70" s="26">
        <v>2.0287744487784716</v>
      </c>
      <c r="EG70" s="26">
        <v>2.0545822953123163</v>
      </c>
      <c r="EH70" s="26">
        <v>2.0729476421279118</v>
      </c>
      <c r="EI70" s="26">
        <v>2.0423152605481047</v>
      </c>
      <c r="EJ70" s="26">
        <v>1.9789344777054703</v>
      </c>
      <c r="EK70" s="26">
        <v>1.9978932636441122</v>
      </c>
      <c r="EL70" s="26">
        <v>2.0569252230677995</v>
      </c>
      <c r="EM70" s="26">
        <f>AVERAGE(EN70:EY70)</f>
        <v>1.9753607422128479</v>
      </c>
      <c r="EN70" s="26">
        <v>2.0215062789336384</v>
      </c>
      <c r="EO70" s="26">
        <v>1.9765603390771143</v>
      </c>
      <c r="EP70" s="26">
        <v>2.0039010355906495</v>
      </c>
      <c r="EQ70" s="26">
        <v>2.0115165400132557</v>
      </c>
      <c r="ER70" s="26">
        <v>2.0307913259283046</v>
      </c>
      <c r="ES70" s="26">
        <v>2.0122895271721735</v>
      </c>
      <c r="ET70" s="26">
        <v>1.9722612260999679</v>
      </c>
      <c r="EU70" s="26">
        <v>1.9532278880578704</v>
      </c>
      <c r="EV70" s="26">
        <v>1.9725339009750924</v>
      </c>
      <c r="EW70" s="26">
        <v>1.9401245926144333</v>
      </c>
      <c r="EX70" s="26">
        <v>1.9099191441086869</v>
      </c>
      <c r="EY70" s="26">
        <v>1.8996971079829799</v>
      </c>
      <c r="EZ70" s="26">
        <f>AVERAGE(FA70:FL70)</f>
        <v>1.9040454821061978</v>
      </c>
      <c r="FA70" s="26">
        <v>1.8880836195709516</v>
      </c>
      <c r="FB70" s="26">
        <v>1.8948714993214575</v>
      </c>
      <c r="FC70" s="26">
        <v>1.8999112382581285</v>
      </c>
      <c r="FD70" s="26">
        <v>1.9168535072451349</v>
      </c>
      <c r="FE70" s="26">
        <v>1.9096601881543744</v>
      </c>
      <c r="FF70" s="26">
        <v>1.9078535518593469</v>
      </c>
      <c r="FG70" s="26">
        <v>1.9052772462776002</v>
      </c>
      <c r="FH70" s="26">
        <v>1.905099272258735</v>
      </c>
      <c r="FI70" s="26">
        <v>1.9015632259808237</v>
      </c>
      <c r="FJ70" s="26">
        <v>1.8997305981024331</v>
      </c>
      <c r="FK70" s="26">
        <v>1.9008116205161849</v>
      </c>
      <c r="FL70" s="26">
        <v>1.9188302177292063</v>
      </c>
      <c r="FM70" s="26">
        <f>AVERAGE(FN70:FY70)</f>
        <v>1.8576755614596312</v>
      </c>
      <c r="FN70" s="26">
        <v>1.9211326777648616</v>
      </c>
      <c r="FO70" s="26">
        <v>1.9261619156507597</v>
      </c>
      <c r="FP70" s="26">
        <v>1.925266063816051</v>
      </c>
      <c r="FQ70" s="26">
        <v>1.910665891112145</v>
      </c>
      <c r="FR70" s="26">
        <v>1.8977920751417494</v>
      </c>
      <c r="FS70" s="26">
        <v>1.8844386211580084</v>
      </c>
      <c r="FT70" s="26">
        <v>1.8662416794674859</v>
      </c>
      <c r="FU70" s="26">
        <v>1.8505217053599101</v>
      </c>
      <c r="FV70" s="26">
        <v>1.7342902705508705</v>
      </c>
      <c r="FW70" s="26">
        <v>1.7526023259992289</v>
      </c>
      <c r="FX70" s="26">
        <v>1.8189188958779852</v>
      </c>
      <c r="FY70" s="26">
        <v>1.804074615616521</v>
      </c>
      <c r="FZ70" s="26">
        <f>AVERAGE(GA70:GL70)</f>
        <v>1.7386303747593106</v>
      </c>
      <c r="GA70" s="26">
        <v>1.7907215857702741</v>
      </c>
      <c r="GB70" s="26">
        <v>1.8053248878612382</v>
      </c>
      <c r="GC70" s="26">
        <v>1.7802988355137137</v>
      </c>
      <c r="GD70" s="26">
        <v>1.7750189811801687</v>
      </c>
      <c r="GE70" s="26">
        <v>1.7704821415143994</v>
      </c>
      <c r="GF70" s="26">
        <v>1.769311284469905</v>
      </c>
      <c r="GG70" s="26">
        <v>1.7675208662305433</v>
      </c>
      <c r="GH70" s="26">
        <v>1.7613961667648448</v>
      </c>
      <c r="GI70" s="26">
        <v>1.7511772238432353</v>
      </c>
      <c r="GJ70" s="26">
        <v>1.6493534817349969</v>
      </c>
      <c r="GK70" s="26">
        <v>1.6202573396742934</v>
      </c>
      <c r="GL70" s="26">
        <v>1.6227017025541186</v>
      </c>
    </row>
    <row r="71" spans="1:194" s="131" customFormat="1" ht="13.5" customHeight="1">
      <c r="A71" s="606"/>
      <c r="B71" s="990"/>
      <c r="C71" s="975" t="s">
        <v>3457</v>
      </c>
      <c r="D71" s="587" t="s">
        <v>15</v>
      </c>
      <c r="E71" s="587" t="s">
        <v>15</v>
      </c>
      <c r="F71" s="587" t="s">
        <v>15</v>
      </c>
      <c r="G71" s="587" t="s">
        <v>15</v>
      </c>
      <c r="H71" s="587" t="s">
        <v>15</v>
      </c>
      <c r="I71" s="587" t="s">
        <v>15</v>
      </c>
      <c r="J71" s="587" t="s">
        <v>15</v>
      </c>
      <c r="K71" s="587" t="s">
        <v>15</v>
      </c>
      <c r="L71" s="587" t="s">
        <v>15</v>
      </c>
      <c r="M71" s="587" t="s">
        <v>15</v>
      </c>
      <c r="N71" s="587" t="s">
        <v>15</v>
      </c>
      <c r="O71" s="587" t="s">
        <v>15</v>
      </c>
      <c r="P71" s="587" t="s">
        <v>15</v>
      </c>
      <c r="Q71" s="587" t="s">
        <v>15</v>
      </c>
      <c r="R71" s="587" t="s">
        <v>15</v>
      </c>
      <c r="S71" s="587" t="s">
        <v>15</v>
      </c>
      <c r="T71" s="587" t="s">
        <v>15</v>
      </c>
      <c r="U71" s="587" t="s">
        <v>15</v>
      </c>
      <c r="V71" s="587" t="s">
        <v>15</v>
      </c>
      <c r="W71" s="587" t="s">
        <v>15</v>
      </c>
      <c r="X71" s="587" t="s">
        <v>15</v>
      </c>
      <c r="Y71" s="587" t="s">
        <v>15</v>
      </c>
      <c r="Z71" s="587" t="s">
        <v>15</v>
      </c>
      <c r="AA71" s="587" t="s">
        <v>15</v>
      </c>
      <c r="AB71" s="587" t="s">
        <v>15</v>
      </c>
      <c r="AC71" s="587" t="s">
        <v>15</v>
      </c>
      <c r="AD71" s="587" t="s">
        <v>15</v>
      </c>
      <c r="AE71" s="587" t="s">
        <v>15</v>
      </c>
      <c r="AF71" s="587" t="s">
        <v>15</v>
      </c>
      <c r="AG71" s="587" t="s">
        <v>15</v>
      </c>
      <c r="AH71" s="587" t="s">
        <v>15</v>
      </c>
      <c r="AI71" s="587" t="s">
        <v>15</v>
      </c>
      <c r="AJ71" s="587" t="s">
        <v>15</v>
      </c>
      <c r="AK71" s="587" t="s">
        <v>15</v>
      </c>
      <c r="AL71" s="587" t="s">
        <v>15</v>
      </c>
      <c r="AM71" s="587" t="s">
        <v>15</v>
      </c>
      <c r="AN71" s="587" t="s">
        <v>15</v>
      </c>
      <c r="AO71" s="587" t="s">
        <v>15</v>
      </c>
      <c r="AP71" s="587" t="s">
        <v>15</v>
      </c>
      <c r="AQ71" s="587" t="s">
        <v>15</v>
      </c>
      <c r="AR71" s="587" t="s">
        <v>15</v>
      </c>
      <c r="AS71" s="587" t="s">
        <v>15</v>
      </c>
      <c r="AT71" s="587" t="s">
        <v>15</v>
      </c>
      <c r="AU71" s="587" t="s">
        <v>15</v>
      </c>
      <c r="AV71" s="587" t="s">
        <v>15</v>
      </c>
      <c r="AW71" s="587" t="s">
        <v>15</v>
      </c>
      <c r="AX71" s="587" t="s">
        <v>15</v>
      </c>
      <c r="AY71" s="587" t="s">
        <v>15</v>
      </c>
      <c r="AZ71" s="587" t="s">
        <v>15</v>
      </c>
      <c r="BA71" s="587" t="s">
        <v>15</v>
      </c>
      <c r="BB71" s="587" t="s">
        <v>15</v>
      </c>
      <c r="BC71" s="587" t="s">
        <v>15</v>
      </c>
      <c r="BD71" s="587" t="s">
        <v>15</v>
      </c>
      <c r="BE71" s="587" t="s">
        <v>15</v>
      </c>
      <c r="BF71" s="587" t="s">
        <v>15</v>
      </c>
      <c r="BG71" s="587" t="s">
        <v>15</v>
      </c>
      <c r="BH71" s="587" t="s">
        <v>15</v>
      </c>
      <c r="BI71" s="587" t="s">
        <v>15</v>
      </c>
      <c r="BJ71" s="587" t="s">
        <v>15</v>
      </c>
      <c r="BK71" s="587" t="s">
        <v>15</v>
      </c>
      <c r="BL71" s="587" t="s">
        <v>15</v>
      </c>
      <c r="BM71" s="587" t="s">
        <v>15</v>
      </c>
      <c r="BN71" s="587" t="s">
        <v>15</v>
      </c>
      <c r="BO71" s="587" t="s">
        <v>15</v>
      </c>
      <c r="BP71" s="587" t="s">
        <v>15</v>
      </c>
      <c r="BQ71" s="587" t="s">
        <v>15</v>
      </c>
      <c r="BR71" s="587" t="s">
        <v>15</v>
      </c>
      <c r="BS71" s="587" t="s">
        <v>15</v>
      </c>
      <c r="BT71" s="587" t="s">
        <v>15</v>
      </c>
      <c r="BU71" s="587" t="s">
        <v>15</v>
      </c>
      <c r="BV71" s="587" t="s">
        <v>15</v>
      </c>
      <c r="BW71" s="587" t="s">
        <v>15</v>
      </c>
      <c r="BX71" s="587" t="s">
        <v>15</v>
      </c>
      <c r="BY71" s="587" t="s">
        <v>15</v>
      </c>
      <c r="BZ71" s="587" t="s">
        <v>15</v>
      </c>
      <c r="CA71" s="587" t="s">
        <v>15</v>
      </c>
      <c r="CB71" s="587" t="s">
        <v>15</v>
      </c>
      <c r="CC71" s="587" t="s">
        <v>15</v>
      </c>
      <c r="CD71" s="587" t="s">
        <v>15</v>
      </c>
      <c r="CE71" s="587" t="s">
        <v>15</v>
      </c>
      <c r="CF71" s="587" t="s">
        <v>15</v>
      </c>
      <c r="CG71" s="587" t="s">
        <v>15</v>
      </c>
      <c r="CH71" s="587" t="s">
        <v>15</v>
      </c>
      <c r="CI71" s="587" t="s">
        <v>15</v>
      </c>
      <c r="CJ71" s="587" t="s">
        <v>15</v>
      </c>
      <c r="CK71" s="587" t="s">
        <v>15</v>
      </c>
      <c r="CL71" s="587" t="s">
        <v>15</v>
      </c>
      <c r="CM71" s="26">
        <f>CY71</f>
        <v>4.0935677966101691</v>
      </c>
      <c r="CN71" s="587" t="s">
        <v>15</v>
      </c>
      <c r="CO71" s="587" t="s">
        <v>15</v>
      </c>
      <c r="CP71" s="587" t="s">
        <v>15</v>
      </c>
      <c r="CQ71" s="587" t="s">
        <v>15</v>
      </c>
      <c r="CR71" s="587" t="s">
        <v>15</v>
      </c>
      <c r="CS71" s="587" t="s">
        <v>15</v>
      </c>
      <c r="CT71" s="587" t="s">
        <v>15</v>
      </c>
      <c r="CU71" s="587" t="s">
        <v>15</v>
      </c>
      <c r="CV71" s="26">
        <v>4.6467666989351404</v>
      </c>
      <c r="CW71" s="26">
        <v>4.5721097445600751</v>
      </c>
      <c r="CX71" s="26">
        <v>4.5032479414455624</v>
      </c>
      <c r="CY71" s="26">
        <v>4.0935677966101691</v>
      </c>
      <c r="CZ71" s="26">
        <f>DL71</f>
        <v>3.0201645569620257</v>
      </c>
      <c r="DA71" s="26">
        <v>4.0654688796680505</v>
      </c>
      <c r="DB71" s="26">
        <v>3.9652584814216478</v>
      </c>
      <c r="DC71" s="26">
        <v>3.8277571539056456</v>
      </c>
      <c r="DD71" s="26">
        <v>3.7446636432350715</v>
      </c>
      <c r="DE71" s="26">
        <v>3.6424851632047481</v>
      </c>
      <c r="DF71" s="26">
        <v>3.4813623188405796</v>
      </c>
      <c r="DG71" s="26">
        <v>3.3842198581560283</v>
      </c>
      <c r="DH71" s="26">
        <v>3.3261623872310895</v>
      </c>
      <c r="DI71" s="26">
        <v>3.229519295870007</v>
      </c>
      <c r="DJ71" s="26">
        <v>3.1938748335552596</v>
      </c>
      <c r="DK71" s="26">
        <v>3.1306013071895431</v>
      </c>
      <c r="DL71" s="26">
        <v>3.0201645569620257</v>
      </c>
      <c r="DM71" s="26">
        <f>DY71</f>
        <v>2.4045331246739701</v>
      </c>
      <c r="DN71" s="26">
        <v>2.9620098340503991</v>
      </c>
      <c r="DO71" s="26">
        <v>2.8801083032490977</v>
      </c>
      <c r="DP71" s="26">
        <v>2.8094258933801988</v>
      </c>
      <c r="DQ71" s="26">
        <v>2.7702824207492793</v>
      </c>
      <c r="DR71" s="26">
        <v>2.7266059225512529</v>
      </c>
      <c r="DS71" s="26">
        <v>2.5681636060100166</v>
      </c>
      <c r="DT71" s="26">
        <v>2.5402414928649835</v>
      </c>
      <c r="DU71" s="26">
        <v>2.4954545454545456</v>
      </c>
      <c r="DV71" s="26">
        <v>2.467832618025751</v>
      </c>
      <c r="DW71" s="26">
        <v>2.4526730564430244</v>
      </c>
      <c r="DX71" s="26">
        <v>2.4350105485232065</v>
      </c>
      <c r="DY71" s="26">
        <v>2.4045331246739701</v>
      </c>
      <c r="DZ71" s="26">
        <f>EL71</f>
        <v>2.0524941941477008</v>
      </c>
      <c r="EA71" s="26">
        <v>2.4095975232198144</v>
      </c>
      <c r="EB71" s="26">
        <v>2.3540479836651351</v>
      </c>
      <c r="EC71" s="26">
        <v>2.2862637913741222</v>
      </c>
      <c r="ED71" s="26">
        <v>2.19416955875062</v>
      </c>
      <c r="EE71" s="26">
        <v>2.0616625796959296</v>
      </c>
      <c r="EF71" s="26">
        <v>2.0000728508984942</v>
      </c>
      <c r="EG71" s="26">
        <v>2.123580067731011</v>
      </c>
      <c r="EH71" s="26">
        <v>2.0373863092388707</v>
      </c>
      <c r="EI71" s="26">
        <v>2.0187986704653373</v>
      </c>
      <c r="EJ71" s="26">
        <v>1.949213747645951</v>
      </c>
      <c r="EK71" s="26">
        <v>2.0517383177570094</v>
      </c>
      <c r="EL71" s="26">
        <v>2.0524941941477008</v>
      </c>
      <c r="EM71" s="26">
        <f>EY71</f>
        <v>1.9155361251725724</v>
      </c>
      <c r="EN71" s="26">
        <v>1.9397632311977715</v>
      </c>
      <c r="EO71" s="26">
        <v>1.988507670850767</v>
      </c>
      <c r="EP71" s="26">
        <v>2.0087128252788102</v>
      </c>
      <c r="EQ71" s="26">
        <v>2.011863382899628</v>
      </c>
      <c r="ER71" s="26">
        <v>2.0407059916395727</v>
      </c>
      <c r="ES71" s="26">
        <v>1.981364902506964</v>
      </c>
      <c r="ET71" s="26">
        <v>1.971103896103896</v>
      </c>
      <c r="EU71" s="26">
        <v>1.9538287037037039</v>
      </c>
      <c r="EV71" s="26">
        <v>1.9637939001848428</v>
      </c>
      <c r="EW71" s="26">
        <v>1.9223112338858197</v>
      </c>
      <c r="EX71" s="26">
        <v>1.898832183908046</v>
      </c>
      <c r="EY71" s="26">
        <v>1.9155361251725724</v>
      </c>
      <c r="EZ71" s="26">
        <f>FL71</f>
        <v>1.9191960966542749</v>
      </c>
      <c r="FA71" s="26">
        <v>1.8801656695812243</v>
      </c>
      <c r="FB71" s="26">
        <v>1.897824480369515</v>
      </c>
      <c r="FC71" s="26">
        <v>1.9178309335810497</v>
      </c>
      <c r="FD71" s="26">
        <v>1.9139423523942354</v>
      </c>
      <c r="FE71" s="26">
        <v>1.905895765472313</v>
      </c>
      <c r="FF71" s="26">
        <v>1.9060679385760817</v>
      </c>
      <c r="FG71" s="26">
        <v>1.9055467659376457</v>
      </c>
      <c r="FH71" s="26">
        <v>1.9051302325581394</v>
      </c>
      <c r="FI71" s="26">
        <v>1.9000279069767441</v>
      </c>
      <c r="FJ71" s="26">
        <v>1.9009911586784551</v>
      </c>
      <c r="FK71" s="26">
        <v>1.9175558659217882</v>
      </c>
      <c r="FL71" s="26">
        <v>1.9191960966542749</v>
      </c>
      <c r="FM71" s="26">
        <f>FY71</f>
        <v>1.7814859813084112</v>
      </c>
      <c r="FN71" s="26">
        <v>1.9219813953488374</v>
      </c>
      <c r="FO71" s="26">
        <v>1.9277545327754535</v>
      </c>
      <c r="FP71" s="26">
        <v>1.9252024197301072</v>
      </c>
      <c r="FQ71" s="26">
        <v>1.9032294090274546</v>
      </c>
      <c r="FR71" s="26">
        <v>1.8917078861409238</v>
      </c>
      <c r="FS71" s="26">
        <v>1.8769934640522876</v>
      </c>
      <c r="FT71" s="26">
        <v>1.8613492063492065</v>
      </c>
      <c r="FU71" s="26">
        <v>1.8437132181223728</v>
      </c>
      <c r="FV71" s="26">
        <v>1.4409426264124887</v>
      </c>
      <c r="FW71" s="26">
        <v>1.8254834189631013</v>
      </c>
      <c r="FX71" s="26">
        <v>1.8131028037383179</v>
      </c>
      <c r="FY71" s="26">
        <v>1.7814859813084112</v>
      </c>
      <c r="FZ71" s="26">
        <f>GL71</f>
        <v>1.6503393770339378</v>
      </c>
      <c r="GA71" s="26">
        <v>1.804518691588785</v>
      </c>
      <c r="GB71" s="26">
        <v>1.7922829131652662</v>
      </c>
      <c r="GC71" s="26">
        <v>1.7756182921138588</v>
      </c>
      <c r="GD71" s="26">
        <v>1.7738927738927737</v>
      </c>
      <c r="GE71" s="26">
        <v>1.7721258741258739</v>
      </c>
      <c r="GF71" s="26">
        <v>1.769235431235431</v>
      </c>
      <c r="GG71" s="26">
        <v>1.7622377622377621</v>
      </c>
      <c r="GH71" s="26">
        <v>1.760950163018165</v>
      </c>
      <c r="GI71" s="26">
        <v>1.7170497906002793</v>
      </c>
      <c r="GJ71" s="26">
        <v>1.6269363086936306</v>
      </c>
      <c r="GK71" s="26">
        <v>1.6118447955390336</v>
      </c>
      <c r="GL71" s="26">
        <v>1.6503393770339378</v>
      </c>
    </row>
    <row r="72" spans="1:194" s="131" customFormat="1" ht="12.75" customHeight="1">
      <c r="A72" s="606">
        <v>1</v>
      </c>
      <c r="B72" s="990" t="s">
        <v>2614</v>
      </c>
      <c r="C72" s="975" t="s">
        <v>3473</v>
      </c>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6"/>
      <c r="BF72" s="26"/>
      <c r="BG72" s="26"/>
      <c r="BH72" s="26"/>
      <c r="BI72" s="26"/>
      <c r="BJ72" s="26"/>
      <c r="BK72" s="26"/>
      <c r="BL72" s="26"/>
      <c r="BM72" s="26"/>
      <c r="BN72" s="26"/>
      <c r="BO72" s="26"/>
      <c r="BP72" s="26"/>
      <c r="BQ72" s="26"/>
      <c r="BR72" s="26"/>
      <c r="BS72" s="26"/>
      <c r="BT72" s="26"/>
      <c r="BU72" s="26"/>
      <c r="BV72" s="26"/>
      <c r="BW72" s="26"/>
      <c r="BX72" s="26"/>
      <c r="BY72" s="26"/>
      <c r="BZ72" s="26"/>
      <c r="CA72" s="26"/>
      <c r="CB72" s="26"/>
      <c r="CC72" s="26"/>
      <c r="CD72" s="26"/>
      <c r="CE72" s="26"/>
      <c r="CF72" s="26"/>
      <c r="CG72" s="26"/>
      <c r="CH72" s="26"/>
      <c r="CI72" s="26"/>
      <c r="CJ72" s="26"/>
      <c r="CK72" s="26"/>
      <c r="CL72" s="26"/>
      <c r="CM72" s="26"/>
      <c r="CN72" s="26"/>
      <c r="CO72" s="26"/>
      <c r="CP72" s="26"/>
      <c r="CQ72" s="26"/>
      <c r="CR72" s="26"/>
      <c r="CS72" s="26"/>
      <c r="CT72" s="26"/>
      <c r="CU72" s="26"/>
      <c r="CV72" s="26"/>
      <c r="CW72" s="26"/>
      <c r="CX72" s="26"/>
      <c r="CY72" s="26"/>
      <c r="CZ72" s="26"/>
      <c r="DA72" s="26"/>
      <c r="DB72" s="26"/>
      <c r="DC72" s="26"/>
      <c r="DD72" s="26"/>
      <c r="DE72" s="26"/>
      <c r="DF72" s="26"/>
      <c r="DG72" s="26"/>
      <c r="DH72" s="26"/>
      <c r="DI72" s="26"/>
      <c r="DJ72" s="26"/>
      <c r="DK72" s="26"/>
      <c r="DL72" s="26"/>
      <c r="DM72" s="26"/>
      <c r="DN72" s="26"/>
      <c r="DO72" s="26"/>
      <c r="DP72" s="26"/>
      <c r="DQ72" s="26"/>
      <c r="DR72" s="26"/>
      <c r="DS72" s="26"/>
      <c r="DT72" s="26"/>
      <c r="DU72" s="26"/>
      <c r="DV72" s="26"/>
      <c r="DW72" s="26"/>
      <c r="DX72" s="26"/>
      <c r="DY72" s="26"/>
      <c r="DZ72" s="26"/>
      <c r="EA72" s="26"/>
      <c r="EB72" s="26"/>
      <c r="EC72" s="26"/>
      <c r="ED72" s="26"/>
      <c r="EE72" s="26"/>
      <c r="EF72" s="26"/>
      <c r="EG72" s="26"/>
      <c r="EH72" s="26"/>
      <c r="EI72" s="26"/>
      <c r="EJ72" s="26"/>
      <c r="EK72" s="26"/>
      <c r="EL72" s="26"/>
      <c r="EM72" s="26"/>
      <c r="EN72" s="26"/>
      <c r="EO72" s="26"/>
      <c r="EP72" s="26"/>
      <c r="EQ72" s="26"/>
      <c r="ER72" s="26"/>
      <c r="ES72" s="26"/>
      <c r="ET72" s="26"/>
      <c r="EU72" s="26"/>
      <c r="EV72" s="26"/>
      <c r="EW72" s="26"/>
      <c r="EX72" s="26"/>
      <c r="EY72" s="26"/>
      <c r="EZ72" s="26"/>
      <c r="FA72" s="26"/>
      <c r="FB72" s="26"/>
      <c r="FC72" s="26"/>
      <c r="FD72" s="26"/>
      <c r="FE72" s="26"/>
      <c r="FF72" s="26"/>
      <c r="FG72" s="26"/>
      <c r="FH72" s="26"/>
      <c r="FI72" s="26"/>
      <c r="FJ72" s="26"/>
      <c r="FK72" s="26"/>
      <c r="FL72" s="26"/>
      <c r="FM72" s="26"/>
      <c r="FN72" s="26"/>
      <c r="FO72" s="26"/>
      <c r="FP72" s="26"/>
      <c r="FQ72" s="26"/>
      <c r="FR72" s="26"/>
      <c r="FS72" s="26"/>
      <c r="FT72" s="26"/>
      <c r="FU72" s="26"/>
      <c r="FV72" s="26"/>
      <c r="FW72" s="26"/>
      <c r="FX72" s="26"/>
      <c r="FY72" s="26"/>
      <c r="FZ72" s="26"/>
      <c r="GA72" s="26"/>
      <c r="GB72" s="26"/>
      <c r="GC72" s="26"/>
      <c r="GD72" s="26"/>
      <c r="GE72" s="26"/>
      <c r="GF72" s="26"/>
      <c r="GG72" s="26"/>
      <c r="GH72" s="26"/>
      <c r="GI72" s="26"/>
      <c r="GJ72" s="26"/>
      <c r="GK72" s="26"/>
      <c r="GL72" s="26"/>
    </row>
    <row r="73" spans="1:194" s="131" customFormat="1" ht="12.75">
      <c r="A73" s="606"/>
      <c r="B73" s="990"/>
      <c r="C73" s="975" t="s">
        <v>3456</v>
      </c>
      <c r="D73" s="587" t="s">
        <v>15</v>
      </c>
      <c r="E73" s="587" t="s">
        <v>15</v>
      </c>
      <c r="F73" s="587" t="s">
        <v>15</v>
      </c>
      <c r="G73" s="587" t="s">
        <v>15</v>
      </c>
      <c r="H73" s="587" t="s">
        <v>15</v>
      </c>
      <c r="I73" s="587" t="s">
        <v>15</v>
      </c>
      <c r="J73" s="587" t="s">
        <v>15</v>
      </c>
      <c r="K73" s="587" t="s">
        <v>15</v>
      </c>
      <c r="L73" s="587" t="s">
        <v>15</v>
      </c>
      <c r="M73" s="587" t="s">
        <v>15</v>
      </c>
      <c r="N73" s="587" t="s">
        <v>15</v>
      </c>
      <c r="O73" s="587" t="s">
        <v>15</v>
      </c>
      <c r="P73" s="587" t="s">
        <v>15</v>
      </c>
      <c r="Q73" s="587" t="s">
        <v>15</v>
      </c>
      <c r="R73" s="587" t="s">
        <v>15</v>
      </c>
      <c r="S73" s="587" t="s">
        <v>15</v>
      </c>
      <c r="T73" s="587" t="s">
        <v>15</v>
      </c>
      <c r="U73" s="587" t="s">
        <v>15</v>
      </c>
      <c r="V73" s="587" t="s">
        <v>15</v>
      </c>
      <c r="W73" s="587" t="s">
        <v>15</v>
      </c>
      <c r="X73" s="587" t="s">
        <v>15</v>
      </c>
      <c r="Y73" s="587" t="s">
        <v>15</v>
      </c>
      <c r="Z73" s="587" t="s">
        <v>15</v>
      </c>
      <c r="AA73" s="587" t="s">
        <v>15</v>
      </c>
      <c r="AB73" s="587" t="s">
        <v>15</v>
      </c>
      <c r="AC73" s="587" t="s">
        <v>15</v>
      </c>
      <c r="AD73" s="587" t="s">
        <v>15</v>
      </c>
      <c r="AE73" s="587" t="s">
        <v>15</v>
      </c>
      <c r="AF73" s="587" t="s">
        <v>15</v>
      </c>
      <c r="AG73" s="587" t="s">
        <v>15</v>
      </c>
      <c r="AH73" s="587" t="s">
        <v>15</v>
      </c>
      <c r="AI73" s="587" t="s">
        <v>15</v>
      </c>
      <c r="AJ73" s="587" t="s">
        <v>15</v>
      </c>
      <c r="AK73" s="587" t="s">
        <v>15</v>
      </c>
      <c r="AL73" s="587" t="s">
        <v>15</v>
      </c>
      <c r="AM73" s="587" t="s">
        <v>15</v>
      </c>
      <c r="AN73" s="587" t="s">
        <v>15</v>
      </c>
      <c r="AO73" s="587" t="s">
        <v>15</v>
      </c>
      <c r="AP73" s="587" t="s">
        <v>15</v>
      </c>
      <c r="AQ73" s="587" t="s">
        <v>15</v>
      </c>
      <c r="AR73" s="587" t="s">
        <v>15</v>
      </c>
      <c r="AS73" s="587" t="s">
        <v>15</v>
      </c>
      <c r="AT73" s="587" t="s">
        <v>15</v>
      </c>
      <c r="AU73" s="587" t="s">
        <v>15</v>
      </c>
      <c r="AV73" s="587" t="s">
        <v>15</v>
      </c>
      <c r="AW73" s="587" t="s">
        <v>15</v>
      </c>
      <c r="AX73" s="587" t="s">
        <v>15</v>
      </c>
      <c r="AY73" s="587" t="s">
        <v>15</v>
      </c>
      <c r="AZ73" s="587" t="s">
        <v>15</v>
      </c>
      <c r="BA73" s="587" t="s">
        <v>15</v>
      </c>
      <c r="BB73" s="587" t="s">
        <v>15</v>
      </c>
      <c r="BC73" s="587" t="s">
        <v>15</v>
      </c>
      <c r="BD73" s="587" t="s">
        <v>15</v>
      </c>
      <c r="BE73" s="587" t="s">
        <v>15</v>
      </c>
      <c r="BF73" s="587" t="s">
        <v>15</v>
      </c>
      <c r="BG73" s="587" t="s">
        <v>15</v>
      </c>
      <c r="BH73" s="587" t="s">
        <v>15</v>
      </c>
      <c r="BI73" s="587" t="s">
        <v>15</v>
      </c>
      <c r="BJ73" s="587" t="s">
        <v>15</v>
      </c>
      <c r="BK73" s="587" t="s">
        <v>15</v>
      </c>
      <c r="BL73" s="587" t="s">
        <v>15</v>
      </c>
      <c r="BM73" s="587" t="s">
        <v>15</v>
      </c>
      <c r="BN73" s="587" t="s">
        <v>15</v>
      </c>
      <c r="BO73" s="587" t="s">
        <v>15</v>
      </c>
      <c r="BP73" s="587" t="s">
        <v>15</v>
      </c>
      <c r="BQ73" s="587" t="s">
        <v>15</v>
      </c>
      <c r="BR73" s="587" t="s">
        <v>15</v>
      </c>
      <c r="BS73" s="587" t="s">
        <v>15</v>
      </c>
      <c r="BT73" s="587" t="s">
        <v>15</v>
      </c>
      <c r="BU73" s="587" t="s">
        <v>15</v>
      </c>
      <c r="BV73" s="587" t="s">
        <v>15</v>
      </c>
      <c r="BW73" s="587" t="s">
        <v>15</v>
      </c>
      <c r="BX73" s="587" t="s">
        <v>15</v>
      </c>
      <c r="BY73" s="587" t="s">
        <v>15</v>
      </c>
      <c r="BZ73" s="26">
        <f>AVERAGE(CA73:CL73)</f>
        <v>41.461818730972091</v>
      </c>
      <c r="CA73" s="26">
        <v>34.739312182258061</v>
      </c>
      <c r="CB73" s="26">
        <v>34.409848991428568</v>
      </c>
      <c r="CC73" s="26">
        <v>34.61545995483872</v>
      </c>
      <c r="CD73" s="26">
        <v>38.935590855333331</v>
      </c>
      <c r="CE73" s="26">
        <v>42.314089960645155</v>
      </c>
      <c r="CF73" s="26">
        <v>44.134747733833336</v>
      </c>
      <c r="CG73" s="26">
        <v>41.31598724258064</v>
      </c>
      <c r="CH73" s="26">
        <v>44.137891363387091</v>
      </c>
      <c r="CI73" s="26">
        <v>44.995849356500003</v>
      </c>
      <c r="CJ73" s="26">
        <v>46.044416372096777</v>
      </c>
      <c r="CK73" s="26">
        <v>45.464876231666658</v>
      </c>
      <c r="CL73" s="26">
        <v>46.433754527096781</v>
      </c>
      <c r="CM73" s="26">
        <f>AVERAGE(CN73:CY73)</f>
        <v>44.139533986835971</v>
      </c>
      <c r="CN73" s="26">
        <v>47.007636680806449</v>
      </c>
      <c r="CO73" s="26">
        <v>46.278947997241382</v>
      </c>
      <c r="CP73" s="26">
        <v>46.028913166129037</v>
      </c>
      <c r="CQ73" s="26">
        <v>45.447274564000004</v>
      </c>
      <c r="CR73" s="26">
        <v>43.370103885806451</v>
      </c>
      <c r="CS73" s="26">
        <v>44.822294673666669</v>
      </c>
      <c r="CT73" s="26">
        <v>44.355651985483881</v>
      </c>
      <c r="CU73" s="26">
        <v>43.078923425645158</v>
      </c>
      <c r="CV73" s="26">
        <v>42.320172150666664</v>
      </c>
      <c r="CW73" s="26">
        <v>41.374967132419357</v>
      </c>
      <c r="CX73" s="26">
        <v>41.694050540166671</v>
      </c>
      <c r="CY73" s="26">
        <v>43.895471640000004</v>
      </c>
      <c r="CZ73" s="26">
        <f>AVERAGE(DA73:DL73)</f>
        <v>43.441131210249267</v>
      </c>
      <c r="DA73" s="26">
        <v>45.956843075806454</v>
      </c>
      <c r="DB73" s="26">
        <v>45.184375011964278</v>
      </c>
      <c r="DC73" s="26">
        <v>44.972189133225804</v>
      </c>
      <c r="DD73" s="26">
        <v>44.320699486999999</v>
      </c>
      <c r="DE73" s="26">
        <v>43.423540831935483</v>
      </c>
      <c r="DF73" s="26">
        <v>41.399950578999999</v>
      </c>
      <c r="DG73" s="26">
        <v>40.923754986774199</v>
      </c>
      <c r="DH73" s="26">
        <v>42.949837979838705</v>
      </c>
      <c r="DI73" s="26">
        <v>43.424983415166665</v>
      </c>
      <c r="DJ73" s="26">
        <v>43.266945458064527</v>
      </c>
      <c r="DK73" s="26">
        <v>42.631576455666668</v>
      </c>
      <c r="DL73" s="26">
        <v>42.838878108548386</v>
      </c>
      <c r="DM73" s="26">
        <f>AVERAGE(DN73:DY73)</f>
        <v>44.259659391631367</v>
      </c>
      <c r="DN73" s="26">
        <v>42.532669852741932</v>
      </c>
      <c r="DO73" s="26">
        <v>41.511165877678572</v>
      </c>
      <c r="DP73" s="26">
        <v>42.022013614677419</v>
      </c>
      <c r="DQ73" s="26">
        <v>42.365826984166674</v>
      </c>
      <c r="DR73" s="26">
        <v>43.664651297096768</v>
      </c>
      <c r="DS73" s="26">
        <v>44.923724645499995</v>
      </c>
      <c r="DT73" s="26">
        <v>45.791000959193546</v>
      </c>
      <c r="DU73" s="26">
        <v>45.079927369516128</v>
      </c>
      <c r="DV73" s="26">
        <v>45.373336624666663</v>
      </c>
      <c r="DW73" s="26">
        <v>45.102119872580651</v>
      </c>
      <c r="DX73" s="26">
        <v>45.887809129500006</v>
      </c>
      <c r="DY73" s="26">
        <v>46.861666472258065</v>
      </c>
      <c r="DZ73" s="26">
        <f>AVERAGE(EA73:EL73)</f>
        <v>49.301051391625215</v>
      </c>
      <c r="EA73" s="26">
        <v>49.01638146451613</v>
      </c>
      <c r="EB73" s="26">
        <v>49.873548223749999</v>
      </c>
      <c r="EC73" s="26">
        <v>49.077007566129026</v>
      </c>
      <c r="ED73" s="26">
        <v>48.285582875499998</v>
      </c>
      <c r="EE73" s="26">
        <v>49.50702837854837</v>
      </c>
      <c r="EF73" s="26">
        <v>48.839647177833328</v>
      </c>
      <c r="EG73" s="26">
        <v>48.221839482419355</v>
      </c>
      <c r="EH73" s="26">
        <v>48.121107139193555</v>
      </c>
      <c r="EI73" s="26">
        <v>47.742988217500006</v>
      </c>
      <c r="EJ73" s="26">
        <v>48.92852878403226</v>
      </c>
      <c r="EK73" s="26">
        <v>49.924743802500004</v>
      </c>
      <c r="EL73" s="26">
        <v>54.074213587580644</v>
      </c>
      <c r="EM73" s="26">
        <f>AVERAGE(EN73:EY73)</f>
        <v>52.961469875096917</v>
      </c>
      <c r="EN73" s="26">
        <v>55.038855896612901</v>
      </c>
      <c r="EO73" s="26">
        <v>53.669680193275873</v>
      </c>
      <c r="EP73" s="26">
        <v>52.898672394999998</v>
      </c>
      <c r="EQ73" s="26">
        <v>52.285847592333333</v>
      </c>
      <c r="ER73" s="26">
        <v>52.440100801451614</v>
      </c>
      <c r="ES73" s="26">
        <v>52.492077702499998</v>
      </c>
      <c r="ET73" s="26">
        <v>52.193037379193548</v>
      </c>
      <c r="EU73" s="26">
        <v>51.300371255000009</v>
      </c>
      <c r="EV73" s="26">
        <v>52.084026162833339</v>
      </c>
      <c r="EW73" s="26">
        <v>52.409481738548386</v>
      </c>
      <c r="EX73" s="26">
        <v>53.69276195683333</v>
      </c>
      <c r="EY73" s="26">
        <v>55.032725427580651</v>
      </c>
      <c r="EZ73" s="26">
        <f>AVERAGE(FA73:FL73)</f>
        <v>51.189824973456382</v>
      </c>
      <c r="FA73" s="26">
        <v>54.164416338709678</v>
      </c>
      <c r="FB73" s="26">
        <v>53.404746135535724</v>
      </c>
      <c r="FC73" s="26">
        <v>54.103569244516137</v>
      </c>
      <c r="FD73" s="26">
        <v>53.384891466166664</v>
      </c>
      <c r="FE73" s="26">
        <v>52.379469924677416</v>
      </c>
      <c r="FF73" s="26">
        <v>50.099774005833339</v>
      </c>
      <c r="FG73" s="26">
        <v>49.421043900806445</v>
      </c>
      <c r="FH73" s="26">
        <v>50.349551903709674</v>
      </c>
      <c r="FI73" s="26">
        <v>50.49486916033333</v>
      </c>
      <c r="FJ73" s="26">
        <v>49.300567768870955</v>
      </c>
      <c r="FK73" s="26">
        <v>48.330843546833329</v>
      </c>
      <c r="FL73" s="26">
        <v>48.844156285483869</v>
      </c>
      <c r="FM73" s="26">
        <f>AVERAGE(FN73:FY73)</f>
        <v>50.386457469704141</v>
      </c>
      <c r="FN73" s="26">
        <v>49.812382889354836</v>
      </c>
      <c r="FO73" s="26">
        <v>49.64842527303572</v>
      </c>
      <c r="FP73" s="26">
        <v>49.789762811774189</v>
      </c>
      <c r="FQ73" s="26">
        <v>50.125014515833335</v>
      </c>
      <c r="FR73" s="26">
        <v>51.85469131</v>
      </c>
      <c r="FS73" s="26">
        <v>51.202834784500006</v>
      </c>
      <c r="FT73" s="26">
        <v>50.794316921290324</v>
      </c>
      <c r="FU73" s="26">
        <v>50.667985292741932</v>
      </c>
      <c r="FV73" s="26">
        <v>50.218579386999998</v>
      </c>
      <c r="FW73" s="26">
        <v>49.469219369838711</v>
      </c>
      <c r="FX73" s="26">
        <v>50.035433433500003</v>
      </c>
      <c r="FY73" s="26">
        <v>51.018843647580645</v>
      </c>
      <c r="FZ73" s="26">
        <f>AVERAGE(GA73:GL73)</f>
        <v>51.013925114960735</v>
      </c>
      <c r="GA73" s="26">
        <v>49.904663408870967</v>
      </c>
      <c r="GB73" s="26">
        <v>50.436074749464289</v>
      </c>
      <c r="GC73" s="26">
        <v>50.465046657419357</v>
      </c>
      <c r="GD73" s="26">
        <v>51.314438848500004</v>
      </c>
      <c r="GE73" s="26">
        <v>51.32079085758064</v>
      </c>
      <c r="GF73" s="26">
        <v>50.837337349166667</v>
      </c>
      <c r="GG73" s="26">
        <v>51.832182761935485</v>
      </c>
      <c r="GH73" s="26">
        <v>51.46517189032258</v>
      </c>
      <c r="GI73" s="26">
        <v>52.0624305475</v>
      </c>
      <c r="GJ73" s="26">
        <v>50.428114811451614</v>
      </c>
      <c r="GK73" s="26">
        <v>51.033398326833336</v>
      </c>
      <c r="GL73" s="26">
        <v>51.067451170483871</v>
      </c>
    </row>
    <row r="74" spans="1:194" s="131" customFormat="1" ht="12.75" customHeight="1">
      <c r="A74" s="606"/>
      <c r="B74" s="990"/>
      <c r="C74" s="975" t="s">
        <v>3457</v>
      </c>
      <c r="D74" s="587" t="s">
        <v>15</v>
      </c>
      <c r="E74" s="587" t="s">
        <v>15</v>
      </c>
      <c r="F74" s="587" t="s">
        <v>15</v>
      </c>
      <c r="G74" s="587" t="s">
        <v>15</v>
      </c>
      <c r="H74" s="587" t="s">
        <v>15</v>
      </c>
      <c r="I74" s="587" t="s">
        <v>15</v>
      </c>
      <c r="J74" s="587" t="s">
        <v>15</v>
      </c>
      <c r="K74" s="587" t="s">
        <v>15</v>
      </c>
      <c r="L74" s="587" t="s">
        <v>15</v>
      </c>
      <c r="M74" s="587" t="s">
        <v>15</v>
      </c>
      <c r="N74" s="587" t="s">
        <v>15</v>
      </c>
      <c r="O74" s="587" t="s">
        <v>15</v>
      </c>
      <c r="P74" s="587" t="s">
        <v>15</v>
      </c>
      <c r="Q74" s="587" t="s">
        <v>15</v>
      </c>
      <c r="R74" s="587" t="s">
        <v>15</v>
      </c>
      <c r="S74" s="587" t="s">
        <v>15</v>
      </c>
      <c r="T74" s="587" t="s">
        <v>15</v>
      </c>
      <c r="U74" s="587" t="s">
        <v>15</v>
      </c>
      <c r="V74" s="587" t="s">
        <v>15</v>
      </c>
      <c r="W74" s="587" t="s">
        <v>15</v>
      </c>
      <c r="X74" s="587" t="s">
        <v>15</v>
      </c>
      <c r="Y74" s="587" t="s">
        <v>15</v>
      </c>
      <c r="Z74" s="587" t="s">
        <v>15</v>
      </c>
      <c r="AA74" s="587" t="s">
        <v>15</v>
      </c>
      <c r="AB74" s="587" t="s">
        <v>15</v>
      </c>
      <c r="AC74" s="587" t="s">
        <v>15</v>
      </c>
      <c r="AD74" s="587" t="s">
        <v>15</v>
      </c>
      <c r="AE74" s="587" t="s">
        <v>15</v>
      </c>
      <c r="AF74" s="587" t="s">
        <v>15</v>
      </c>
      <c r="AG74" s="587" t="s">
        <v>15</v>
      </c>
      <c r="AH74" s="587" t="s">
        <v>15</v>
      </c>
      <c r="AI74" s="587" t="s">
        <v>15</v>
      </c>
      <c r="AJ74" s="587" t="s">
        <v>15</v>
      </c>
      <c r="AK74" s="587" t="s">
        <v>15</v>
      </c>
      <c r="AL74" s="587" t="s">
        <v>15</v>
      </c>
      <c r="AM74" s="587" t="s">
        <v>15</v>
      </c>
      <c r="AN74" s="587" t="s">
        <v>15</v>
      </c>
      <c r="AO74" s="587" t="s">
        <v>15</v>
      </c>
      <c r="AP74" s="587" t="s">
        <v>15</v>
      </c>
      <c r="AQ74" s="587" t="s">
        <v>15</v>
      </c>
      <c r="AR74" s="587" t="s">
        <v>15</v>
      </c>
      <c r="AS74" s="587" t="s">
        <v>15</v>
      </c>
      <c r="AT74" s="587" t="s">
        <v>15</v>
      </c>
      <c r="AU74" s="587" t="s">
        <v>15</v>
      </c>
      <c r="AV74" s="587" t="s">
        <v>15</v>
      </c>
      <c r="AW74" s="587" t="s">
        <v>15</v>
      </c>
      <c r="AX74" s="587" t="s">
        <v>15</v>
      </c>
      <c r="AY74" s="587" t="s">
        <v>15</v>
      </c>
      <c r="AZ74" s="587" t="s">
        <v>15</v>
      </c>
      <c r="BA74" s="587" t="s">
        <v>15</v>
      </c>
      <c r="BB74" s="587" t="s">
        <v>15</v>
      </c>
      <c r="BC74" s="587" t="s">
        <v>15</v>
      </c>
      <c r="BD74" s="587" t="s">
        <v>15</v>
      </c>
      <c r="BE74" s="587" t="s">
        <v>15</v>
      </c>
      <c r="BF74" s="587" t="s">
        <v>15</v>
      </c>
      <c r="BG74" s="587" t="s">
        <v>15</v>
      </c>
      <c r="BH74" s="587" t="s">
        <v>15</v>
      </c>
      <c r="BI74" s="587" t="s">
        <v>15</v>
      </c>
      <c r="BJ74" s="587" t="s">
        <v>15</v>
      </c>
      <c r="BK74" s="587" t="s">
        <v>15</v>
      </c>
      <c r="BL74" s="587" t="s">
        <v>15</v>
      </c>
      <c r="BM74" s="587" t="s">
        <v>15</v>
      </c>
      <c r="BN74" s="587" t="s">
        <v>15</v>
      </c>
      <c r="BO74" s="587" t="s">
        <v>15</v>
      </c>
      <c r="BP74" s="587" t="s">
        <v>15</v>
      </c>
      <c r="BQ74" s="587" t="s">
        <v>15</v>
      </c>
      <c r="BR74" s="587" t="s">
        <v>15</v>
      </c>
      <c r="BS74" s="587" t="s">
        <v>15</v>
      </c>
      <c r="BT74" s="587" t="s">
        <v>15</v>
      </c>
      <c r="BU74" s="587" t="s">
        <v>15</v>
      </c>
      <c r="BV74" s="587" t="s">
        <v>15</v>
      </c>
      <c r="BW74" s="587" t="s">
        <v>15</v>
      </c>
      <c r="BX74" s="587" t="s">
        <v>15</v>
      </c>
      <c r="BY74" s="587" t="s">
        <v>15</v>
      </c>
      <c r="BZ74" s="26">
        <f>CL74</f>
        <v>46.067581665000006</v>
      </c>
      <c r="CA74" s="26">
        <v>34.859829059999996</v>
      </c>
      <c r="CB74" s="26">
        <v>33.664249240000004</v>
      </c>
      <c r="CC74" s="26">
        <v>36.58835457</v>
      </c>
      <c r="CD74" s="26">
        <v>39.863396000000002</v>
      </c>
      <c r="CE74" s="26">
        <v>45.008366819999999</v>
      </c>
      <c r="CF74" s="26">
        <v>44.116457385000004</v>
      </c>
      <c r="CG74" s="26">
        <v>43.017034240000001</v>
      </c>
      <c r="CH74" s="26">
        <v>44.370741450000004</v>
      </c>
      <c r="CI74" s="26">
        <v>45.081358700000003</v>
      </c>
      <c r="CJ74" s="26">
        <v>45.111653145000005</v>
      </c>
      <c r="CK74" s="26">
        <v>45.94971717</v>
      </c>
      <c r="CL74" s="26">
        <v>46.067581665000006</v>
      </c>
      <c r="CM74" s="26">
        <f>CY74</f>
        <v>44.939719435000001</v>
      </c>
      <c r="CN74" s="26">
        <v>46.119163999999998</v>
      </c>
      <c r="CO74" s="26">
        <v>46.667218455000004</v>
      </c>
      <c r="CP74" s="26">
        <v>46.354089099999996</v>
      </c>
      <c r="CQ74" s="26">
        <v>43.621473930000001</v>
      </c>
      <c r="CR74" s="26">
        <v>44.209245750000001</v>
      </c>
      <c r="CS74" s="26">
        <v>43.9689744</v>
      </c>
      <c r="CT74" s="26">
        <v>43.702048654999999</v>
      </c>
      <c r="CU74" s="26">
        <v>42.99927933</v>
      </c>
      <c r="CV74" s="26">
        <v>42.250568219999998</v>
      </c>
      <c r="CW74" s="26">
        <v>40.234810359999997</v>
      </c>
      <c r="CX74" s="26">
        <v>41.389518449999997</v>
      </c>
      <c r="CY74" s="26">
        <v>44.939719435000001</v>
      </c>
      <c r="CZ74" s="26">
        <f>DL74</f>
        <v>42.135523800000001</v>
      </c>
      <c r="DA74" s="26">
        <v>45.439654195000003</v>
      </c>
      <c r="DB74" s="26">
        <v>44.384633084999997</v>
      </c>
      <c r="DC74" s="26">
        <v>43.694806765000003</v>
      </c>
      <c r="DD74" s="26">
        <v>44.691747989999996</v>
      </c>
      <c r="DE74" s="26">
        <v>42.094030109999999</v>
      </c>
      <c r="DF74" s="26">
        <v>40.752305099999994</v>
      </c>
      <c r="DG74" s="26">
        <v>41.814845250000005</v>
      </c>
      <c r="DH74" s="26">
        <v>43.757693499999995</v>
      </c>
      <c r="DI74" s="26">
        <v>43.700355000000002</v>
      </c>
      <c r="DJ74" s="26">
        <v>42.8701778</v>
      </c>
      <c r="DK74" s="26">
        <v>42.124071990000004</v>
      </c>
      <c r="DL74" s="26">
        <v>42.135523800000001</v>
      </c>
      <c r="DM74" s="26">
        <f>DY74</f>
        <v>47.871858394999997</v>
      </c>
      <c r="DN74" s="26">
        <v>42.172731689999999</v>
      </c>
      <c r="DO74" s="26">
        <v>41.661391590000001</v>
      </c>
      <c r="DP74" s="26">
        <v>41.828008180000005</v>
      </c>
      <c r="DQ74" s="26">
        <v>43.087331379999995</v>
      </c>
      <c r="DR74" s="26">
        <v>43.921984119999998</v>
      </c>
      <c r="DS74" s="26">
        <v>45.773778315000001</v>
      </c>
      <c r="DT74" s="26">
        <v>46.304027439999992</v>
      </c>
      <c r="DU74" s="26">
        <v>45.433483200000005</v>
      </c>
      <c r="DV74" s="26">
        <v>45.002191319999994</v>
      </c>
      <c r="DW74" s="26">
        <v>45.024822999999998</v>
      </c>
      <c r="DX74" s="26">
        <v>45.851550570000001</v>
      </c>
      <c r="DY74" s="26">
        <v>47.871858394999997</v>
      </c>
      <c r="DZ74" s="26">
        <f>EL74</f>
        <v>55.032265570000007</v>
      </c>
      <c r="EA74" s="26">
        <v>50.331104399999994</v>
      </c>
      <c r="EB74" s="26">
        <v>49.982609830000001</v>
      </c>
      <c r="EC74" s="26">
        <v>48.902354869999996</v>
      </c>
      <c r="ED74" s="26">
        <v>48.686465640000002</v>
      </c>
      <c r="EE74" s="26">
        <v>49.791079985000003</v>
      </c>
      <c r="EF74" s="26">
        <v>47.004564099999996</v>
      </c>
      <c r="EG74" s="26">
        <v>50.412718400000003</v>
      </c>
      <c r="EH74" s="26">
        <v>46.421282699999999</v>
      </c>
      <c r="EI74" s="26">
        <v>48.795498430000002</v>
      </c>
      <c r="EJ74" s="26">
        <v>48.760381075000005</v>
      </c>
      <c r="EK74" s="26">
        <v>52.61838848</v>
      </c>
      <c r="EL74" s="26">
        <v>55.032265570000007</v>
      </c>
      <c r="EM74" s="26">
        <f>EY74</f>
        <v>56.393008080000001</v>
      </c>
      <c r="EN74" s="26">
        <v>51.697487250000002</v>
      </c>
      <c r="EO74" s="26">
        <v>53.134510799999987</v>
      </c>
      <c r="EP74" s="26">
        <v>52.400375499999996</v>
      </c>
      <c r="EQ74" s="26">
        <v>51.480276464999996</v>
      </c>
      <c r="ER74" s="26">
        <v>53.942915099999993</v>
      </c>
      <c r="ES74" s="26">
        <v>51.794748960000007</v>
      </c>
      <c r="ET74" s="26">
        <v>51.266255950000001</v>
      </c>
      <c r="EU74" s="26">
        <v>51.018844030000004</v>
      </c>
      <c r="EV74" s="26">
        <v>52.16445375</v>
      </c>
      <c r="EW74" s="26">
        <v>53.272142340000002</v>
      </c>
      <c r="EX74" s="26">
        <v>54.567096499999998</v>
      </c>
      <c r="EY74" s="26">
        <v>56.393008080000001</v>
      </c>
      <c r="EZ74" s="26">
        <f>FL74</f>
        <v>48.968649214999992</v>
      </c>
      <c r="FA74" s="26">
        <v>53.2598816</v>
      </c>
      <c r="FB74" s="26">
        <v>54.240136790000001</v>
      </c>
      <c r="FC74" s="26">
        <v>53.543974574999993</v>
      </c>
      <c r="FD74" s="26">
        <v>53.352835954999996</v>
      </c>
      <c r="FE74" s="26">
        <v>51.342524835000013</v>
      </c>
      <c r="FF74" s="26">
        <v>49.442457870000005</v>
      </c>
      <c r="FG74" s="26">
        <v>49.502649269999999</v>
      </c>
      <c r="FH74" s="26">
        <v>50.458993569999997</v>
      </c>
      <c r="FI74" s="26">
        <v>49.570160569999999</v>
      </c>
      <c r="FJ74" s="26">
        <v>49.641672344999996</v>
      </c>
      <c r="FK74" s="26">
        <v>48.444559965000003</v>
      </c>
      <c r="FL74" s="26">
        <v>48.968649214999992</v>
      </c>
      <c r="FM74" s="26">
        <f>FY74</f>
        <v>50.18045175000001</v>
      </c>
      <c r="FN74" s="26">
        <v>50.459026859999994</v>
      </c>
      <c r="FO74" s="26">
        <v>49.309293900000007</v>
      </c>
      <c r="FP74" s="26">
        <v>49.963620389999996</v>
      </c>
      <c r="FQ74" s="26">
        <v>51.344317139999994</v>
      </c>
      <c r="FR74" s="26">
        <v>51.945032055000006</v>
      </c>
      <c r="FS74" s="26">
        <v>50.521854319999996</v>
      </c>
      <c r="FT74" s="26">
        <v>50.581202365000003</v>
      </c>
      <c r="FU74" s="26">
        <v>50.418038774999999</v>
      </c>
      <c r="FV74" s="26">
        <v>49.733277749999999</v>
      </c>
      <c r="FW74" s="26">
        <v>49.548233899999993</v>
      </c>
      <c r="FX74" s="26">
        <v>50.702422700000007</v>
      </c>
      <c r="FY74" s="26">
        <v>50.18045175000001</v>
      </c>
      <c r="FZ74" s="26">
        <f>GL74</f>
        <v>52.011066820000003</v>
      </c>
      <c r="GA74" s="26">
        <v>49.852228865000001</v>
      </c>
      <c r="GB74" s="26">
        <v>50.282219325000014</v>
      </c>
      <c r="GC74" s="26">
        <v>50.648449074999988</v>
      </c>
      <c r="GD74" s="26">
        <v>51.810782499999995</v>
      </c>
      <c r="GE74" s="26">
        <v>51.074958164999984</v>
      </c>
      <c r="GF74" s="26">
        <v>51.058064539999997</v>
      </c>
      <c r="GG74" s="26">
        <v>51.814350000000005</v>
      </c>
      <c r="GH74" s="26">
        <v>51.380528400000003</v>
      </c>
      <c r="GI74" s="26">
        <v>52.301209559999997</v>
      </c>
      <c r="GJ74" s="26">
        <v>50.284890259999997</v>
      </c>
      <c r="GK74" s="26">
        <v>51.586357680000006</v>
      </c>
      <c r="GL74" s="26">
        <v>52.011066820000003</v>
      </c>
    </row>
    <row r="75" spans="1:194" s="131" customFormat="1" ht="12.75">
      <c r="A75" s="606">
        <v>1</v>
      </c>
      <c r="B75" s="990" t="s">
        <v>2615</v>
      </c>
      <c r="C75" s="975" t="s">
        <v>3474</v>
      </c>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c r="AZ75" s="26"/>
      <c r="BA75" s="26"/>
      <c r="BB75" s="26"/>
      <c r="BC75" s="26"/>
      <c r="BD75" s="26"/>
      <c r="BE75" s="26"/>
      <c r="BF75" s="26"/>
      <c r="BG75" s="26"/>
      <c r="BH75" s="26"/>
      <c r="BI75" s="26"/>
      <c r="BJ75" s="26"/>
      <c r="BK75" s="26"/>
      <c r="BL75" s="26"/>
      <c r="BM75" s="26"/>
      <c r="BN75" s="26"/>
      <c r="BO75" s="26"/>
      <c r="BP75" s="26"/>
      <c r="BQ75" s="26"/>
      <c r="BR75" s="26"/>
      <c r="BS75" s="26"/>
      <c r="BT75" s="26"/>
      <c r="BU75" s="26"/>
      <c r="BV75" s="26"/>
      <c r="BW75" s="26"/>
      <c r="BX75" s="26"/>
      <c r="BY75" s="26"/>
      <c r="BZ75" s="26"/>
      <c r="CA75" s="26"/>
      <c r="CB75" s="26"/>
      <c r="CC75" s="26"/>
      <c r="CD75" s="26"/>
      <c r="CE75" s="26"/>
      <c r="CF75" s="26"/>
      <c r="CG75" s="26"/>
      <c r="CH75" s="26"/>
      <c r="CI75" s="26"/>
      <c r="CJ75" s="26"/>
      <c r="CK75" s="26"/>
      <c r="CL75" s="26"/>
      <c r="CM75" s="26"/>
      <c r="CN75" s="26"/>
      <c r="CO75" s="26"/>
      <c r="CP75" s="26"/>
      <c r="CQ75" s="26"/>
      <c r="CR75" s="26"/>
      <c r="CS75" s="26"/>
      <c r="CT75" s="26"/>
      <c r="CU75" s="26"/>
      <c r="CV75" s="26"/>
      <c r="CW75" s="26"/>
      <c r="CX75" s="26"/>
      <c r="CY75" s="26"/>
      <c r="CZ75" s="26"/>
      <c r="DA75" s="26"/>
      <c r="DB75" s="26"/>
      <c r="DC75" s="26"/>
      <c r="DD75" s="26"/>
      <c r="DE75" s="26"/>
      <c r="DF75" s="26"/>
      <c r="DG75" s="26"/>
      <c r="DH75" s="26"/>
      <c r="DI75" s="26"/>
      <c r="DJ75" s="26"/>
      <c r="DK75" s="26"/>
      <c r="DL75" s="26"/>
      <c r="DM75" s="26"/>
      <c r="DN75" s="26"/>
      <c r="DO75" s="26"/>
      <c r="DP75" s="26"/>
      <c r="DQ75" s="26"/>
      <c r="DR75" s="26"/>
      <c r="DS75" s="26"/>
      <c r="DT75" s="26"/>
      <c r="DU75" s="26"/>
      <c r="DV75" s="26"/>
      <c r="DW75" s="26"/>
      <c r="DX75" s="26"/>
      <c r="DY75" s="26"/>
      <c r="DZ75" s="26"/>
      <c r="EA75" s="26"/>
      <c r="EB75" s="26"/>
      <c r="EC75" s="26"/>
      <c r="ED75" s="26"/>
      <c r="EE75" s="26"/>
      <c r="EF75" s="26"/>
      <c r="EG75" s="26"/>
      <c r="EH75" s="26"/>
      <c r="EI75" s="26"/>
      <c r="EJ75" s="26"/>
      <c r="EK75" s="26"/>
      <c r="EL75" s="26"/>
      <c r="EM75" s="26"/>
      <c r="EN75" s="26"/>
      <c r="EO75" s="26"/>
      <c r="EP75" s="26"/>
      <c r="EQ75" s="26"/>
      <c r="ER75" s="26"/>
      <c r="ES75" s="26"/>
      <c r="ET75" s="26"/>
      <c r="EU75" s="26"/>
      <c r="EV75" s="26"/>
      <c r="EW75" s="26"/>
      <c r="EX75" s="26"/>
      <c r="EY75" s="26"/>
      <c r="EZ75" s="26"/>
      <c r="FA75" s="26"/>
      <c r="FB75" s="26"/>
      <c r="FC75" s="26"/>
      <c r="FD75" s="26"/>
      <c r="FE75" s="26"/>
      <c r="FF75" s="26"/>
      <c r="FG75" s="26"/>
      <c r="FH75" s="26"/>
      <c r="FI75" s="26"/>
      <c r="FJ75" s="26"/>
      <c r="FK75" s="26"/>
      <c r="FL75" s="26"/>
      <c r="FM75" s="26"/>
      <c r="FN75" s="26"/>
      <c r="FO75" s="26"/>
      <c r="FP75" s="26"/>
      <c r="FQ75" s="26"/>
      <c r="FR75" s="26"/>
      <c r="FS75" s="26"/>
      <c r="FT75" s="26"/>
      <c r="FU75" s="26"/>
      <c r="FV75" s="26"/>
      <c r="FW75" s="26"/>
      <c r="FX75" s="26"/>
      <c r="FY75" s="26"/>
      <c r="FZ75" s="26"/>
      <c r="GA75" s="26"/>
      <c r="GB75" s="26"/>
      <c r="GC75" s="26"/>
      <c r="GD75" s="26"/>
      <c r="GE75" s="26"/>
      <c r="GF75" s="26"/>
      <c r="GG75" s="26"/>
      <c r="GH75" s="26"/>
      <c r="GI75" s="26"/>
      <c r="GJ75" s="26"/>
      <c r="GK75" s="26"/>
      <c r="GL75" s="26"/>
    </row>
    <row r="76" spans="1:194" s="131" customFormat="1" ht="12.75">
      <c r="A76" s="606"/>
      <c r="B76" s="990"/>
      <c r="C76" s="975" t="s">
        <v>3456</v>
      </c>
      <c r="D76" s="587" t="s">
        <v>15</v>
      </c>
      <c r="E76" s="587" t="s">
        <v>15</v>
      </c>
      <c r="F76" s="587" t="s">
        <v>15</v>
      </c>
      <c r="G76" s="587" t="s">
        <v>15</v>
      </c>
      <c r="H76" s="587" t="s">
        <v>15</v>
      </c>
      <c r="I76" s="587" t="s">
        <v>15</v>
      </c>
      <c r="J76" s="587" t="s">
        <v>15</v>
      </c>
      <c r="K76" s="587" t="s">
        <v>15</v>
      </c>
      <c r="L76" s="587" t="s">
        <v>15</v>
      </c>
      <c r="M76" s="587" t="s">
        <v>15</v>
      </c>
      <c r="N76" s="587" t="s">
        <v>15</v>
      </c>
      <c r="O76" s="587" t="s">
        <v>15</v>
      </c>
      <c r="P76" s="587" t="s">
        <v>15</v>
      </c>
      <c r="Q76" s="587" t="s">
        <v>15</v>
      </c>
      <c r="R76" s="587" t="s">
        <v>15</v>
      </c>
      <c r="S76" s="587" t="s">
        <v>15</v>
      </c>
      <c r="T76" s="587" t="s">
        <v>15</v>
      </c>
      <c r="U76" s="587" t="s">
        <v>15</v>
      </c>
      <c r="V76" s="587" t="s">
        <v>15</v>
      </c>
      <c r="W76" s="587" t="s">
        <v>15</v>
      </c>
      <c r="X76" s="587" t="s">
        <v>15</v>
      </c>
      <c r="Y76" s="587" t="s">
        <v>15</v>
      </c>
      <c r="Z76" s="587" t="s">
        <v>15</v>
      </c>
      <c r="AA76" s="587" t="s">
        <v>15</v>
      </c>
      <c r="AB76" s="587" t="s">
        <v>15</v>
      </c>
      <c r="AC76" s="587" t="s">
        <v>15</v>
      </c>
      <c r="AD76" s="587" t="s">
        <v>15</v>
      </c>
      <c r="AE76" s="587" t="s">
        <v>15</v>
      </c>
      <c r="AF76" s="587" t="s">
        <v>15</v>
      </c>
      <c r="AG76" s="587" t="s">
        <v>15</v>
      </c>
      <c r="AH76" s="587" t="s">
        <v>15</v>
      </c>
      <c r="AI76" s="587" t="s">
        <v>15</v>
      </c>
      <c r="AJ76" s="587" t="s">
        <v>15</v>
      </c>
      <c r="AK76" s="587" t="s">
        <v>15</v>
      </c>
      <c r="AL76" s="587" t="s">
        <v>15</v>
      </c>
      <c r="AM76" s="587" t="s">
        <v>15</v>
      </c>
      <c r="AN76" s="587" t="s">
        <v>15</v>
      </c>
      <c r="AO76" s="587" t="s">
        <v>15</v>
      </c>
      <c r="AP76" s="587" t="s">
        <v>15</v>
      </c>
      <c r="AQ76" s="587" t="s">
        <v>15</v>
      </c>
      <c r="AR76" s="587" t="s">
        <v>15</v>
      </c>
      <c r="AS76" s="587" t="s">
        <v>15</v>
      </c>
      <c r="AT76" s="587" t="s">
        <v>15</v>
      </c>
      <c r="AU76" s="587" t="s">
        <v>15</v>
      </c>
      <c r="AV76" s="587" t="s">
        <v>15</v>
      </c>
      <c r="AW76" s="587" t="s">
        <v>15</v>
      </c>
      <c r="AX76" s="587" t="s">
        <v>15</v>
      </c>
      <c r="AY76" s="587" t="s">
        <v>15</v>
      </c>
      <c r="AZ76" s="587" t="s">
        <v>15</v>
      </c>
      <c r="BA76" s="587" t="s">
        <v>15</v>
      </c>
      <c r="BB76" s="587" t="s">
        <v>15</v>
      </c>
      <c r="BC76" s="587" t="s">
        <v>15</v>
      </c>
      <c r="BD76" s="587" t="s">
        <v>15</v>
      </c>
      <c r="BE76" s="587" t="s">
        <v>15</v>
      </c>
      <c r="BF76" s="587" t="s">
        <v>15</v>
      </c>
      <c r="BG76" s="587" t="s">
        <v>15</v>
      </c>
      <c r="BH76" s="587" t="s">
        <v>15</v>
      </c>
      <c r="BI76" s="587" t="s">
        <v>15</v>
      </c>
      <c r="BJ76" s="587" t="s">
        <v>15</v>
      </c>
      <c r="BK76" s="587" t="s">
        <v>15</v>
      </c>
      <c r="BL76" s="587" t="s">
        <v>15</v>
      </c>
      <c r="BM76" s="587" t="s">
        <v>15</v>
      </c>
      <c r="BN76" s="587" t="s">
        <v>15</v>
      </c>
      <c r="BO76" s="587" t="s">
        <v>15</v>
      </c>
      <c r="BP76" s="587" t="s">
        <v>15</v>
      </c>
      <c r="BQ76" s="587" t="s">
        <v>15</v>
      </c>
      <c r="BR76" s="587" t="s">
        <v>15</v>
      </c>
      <c r="BS76" s="587" t="s">
        <v>15</v>
      </c>
      <c r="BT76" s="587" t="s">
        <v>15</v>
      </c>
      <c r="BU76" s="587" t="s">
        <v>15</v>
      </c>
      <c r="BV76" s="587" t="s">
        <v>15</v>
      </c>
      <c r="BW76" s="587" t="s">
        <v>15</v>
      </c>
      <c r="BX76" s="587" t="s">
        <v>15</v>
      </c>
      <c r="BY76" s="587" t="s">
        <v>15</v>
      </c>
      <c r="BZ76" s="587" t="s">
        <v>15</v>
      </c>
      <c r="CA76" s="587" t="s">
        <v>15</v>
      </c>
      <c r="CB76" s="587" t="s">
        <v>15</v>
      </c>
      <c r="CC76" s="587" t="s">
        <v>15</v>
      </c>
      <c r="CD76" s="587" t="s">
        <v>15</v>
      </c>
      <c r="CE76" s="587" t="s">
        <v>15</v>
      </c>
      <c r="CF76" s="587" t="s">
        <v>15</v>
      </c>
      <c r="CG76" s="587" t="s">
        <v>15</v>
      </c>
      <c r="CH76" s="587" t="s">
        <v>15</v>
      </c>
      <c r="CI76" s="587" t="s">
        <v>15</v>
      </c>
      <c r="CJ76" s="587" t="s">
        <v>15</v>
      </c>
      <c r="CK76" s="587" t="s">
        <v>15</v>
      </c>
      <c r="CL76" s="587" t="s">
        <v>15</v>
      </c>
      <c r="CM76" s="587" t="s">
        <v>15</v>
      </c>
      <c r="CN76" s="587" t="s">
        <v>15</v>
      </c>
      <c r="CO76" s="587" t="s">
        <v>15</v>
      </c>
      <c r="CP76" s="587" t="s">
        <v>15</v>
      </c>
      <c r="CQ76" s="587" t="s">
        <v>15</v>
      </c>
      <c r="CR76" s="587" t="s">
        <v>15</v>
      </c>
      <c r="CS76" s="587" t="s">
        <v>15</v>
      </c>
      <c r="CT76" s="587" t="s">
        <v>15</v>
      </c>
      <c r="CU76" s="587" t="s">
        <v>15</v>
      </c>
      <c r="CV76" s="587" t="s">
        <v>15</v>
      </c>
      <c r="CW76" s="587" t="s">
        <v>15</v>
      </c>
      <c r="CX76" s="587" t="s">
        <v>15</v>
      </c>
      <c r="CY76" s="587" t="s">
        <v>15</v>
      </c>
      <c r="CZ76" s="26">
        <f>AVERAGE(DA76:DL76)</f>
        <v>5.6647155823737272</v>
      </c>
      <c r="DA76" s="26">
        <v>3.6190178432305844</v>
      </c>
      <c r="DB76" s="26">
        <v>5.9304650120161257</v>
      </c>
      <c r="DC76" s="26">
        <v>5.9512300065570578</v>
      </c>
      <c r="DD76" s="26">
        <v>5.9862162535756624</v>
      </c>
      <c r="DE76" s="26">
        <v>5.9545125957749567</v>
      </c>
      <c r="DF76" s="26">
        <v>5.8632621125807605</v>
      </c>
      <c r="DG76" s="26">
        <v>5.7726850845061</v>
      </c>
      <c r="DH76" s="26">
        <v>5.7794688494106676</v>
      </c>
      <c r="DI76" s="26">
        <v>5.7681595469160909</v>
      </c>
      <c r="DJ76" s="26">
        <v>5.7711610072250856</v>
      </c>
      <c r="DK76" s="26">
        <v>5.7852198420216423</v>
      </c>
      <c r="DL76" s="26">
        <v>5.7951888346699869</v>
      </c>
      <c r="DM76" s="26">
        <f>AVERAGE(DN76:DY76)</f>
        <v>5.6711051291445784</v>
      </c>
      <c r="DN76" s="26">
        <v>5.7981058914216055</v>
      </c>
      <c r="DO76" s="26">
        <v>5.7728811111588811</v>
      </c>
      <c r="DP76" s="26">
        <v>5.7894370141998568</v>
      </c>
      <c r="DQ76" s="26">
        <v>5.7942975804728043</v>
      </c>
      <c r="DR76" s="26">
        <v>5.7909094609989999</v>
      </c>
      <c r="DS76" s="26">
        <v>5.7095013197430431</v>
      </c>
      <c r="DT76" s="26">
        <v>5.5662168959265159</v>
      </c>
      <c r="DU76" s="26">
        <v>5.568388546401982</v>
      </c>
      <c r="DV76" s="26">
        <v>5.5687213239683979</v>
      </c>
      <c r="DW76" s="26">
        <v>5.5590737960708152</v>
      </c>
      <c r="DX76" s="26">
        <v>5.5571821779902573</v>
      </c>
      <c r="DY76" s="26">
        <v>5.578546431381783</v>
      </c>
      <c r="DZ76" s="26">
        <f>AVERAGE(EA76:EL76)</f>
        <v>5.2816238034722973</v>
      </c>
      <c r="EA76" s="26">
        <v>5.6083279404715798</v>
      </c>
      <c r="EB76" s="26">
        <v>5.5713453901505909</v>
      </c>
      <c r="EC76" s="26">
        <v>5.4987345892672304</v>
      </c>
      <c r="ED76" s="26">
        <v>5.391044935585799</v>
      </c>
      <c r="EE76" s="26">
        <v>5.2382462153264022</v>
      </c>
      <c r="EF76" s="26">
        <v>5.0213443069791328</v>
      </c>
      <c r="EG76" s="26">
        <v>5.1198486583754486</v>
      </c>
      <c r="EH76" s="26">
        <v>5.2060590097185635</v>
      </c>
      <c r="EI76" s="26">
        <v>5.1761031011615009</v>
      </c>
      <c r="EJ76" s="26">
        <v>5.0604527386717617</v>
      </c>
      <c r="EK76" s="26">
        <v>5.1500179942729725</v>
      </c>
      <c r="EL76" s="26">
        <v>5.3379607616865847</v>
      </c>
      <c r="EM76" s="26">
        <f>AVERAGE(EN76:EY76)</f>
        <v>5.1549446304490134</v>
      </c>
      <c r="EN76" s="26">
        <v>5.2651045165955503</v>
      </c>
      <c r="EO76" s="26">
        <v>5.1484459463354479</v>
      </c>
      <c r="EP76" s="26">
        <v>5.209114180391226</v>
      </c>
      <c r="EQ76" s="26">
        <v>5.228820594985395</v>
      </c>
      <c r="ER76" s="26">
        <v>5.2862817986735102</v>
      </c>
      <c r="ES76" s="26">
        <v>5.2377244467587172</v>
      </c>
      <c r="ET76" s="26">
        <v>5.1404778168841903</v>
      </c>
      <c r="EU76" s="26">
        <v>5.0954940607597612</v>
      </c>
      <c r="EV76" s="26">
        <v>5.1564251828273706</v>
      </c>
      <c r="EW76" s="26">
        <v>5.0844370583920933</v>
      </c>
      <c r="EX76" s="26">
        <v>5.0157985460842953</v>
      </c>
      <c r="EY76" s="26">
        <v>4.9912114167006072</v>
      </c>
      <c r="EZ76" s="26">
        <f>AVERAGE(FA76:FL76)</f>
        <v>5.0060413893207834</v>
      </c>
      <c r="FA76" s="26">
        <v>4.9535634316360149</v>
      </c>
      <c r="FB76" s="26">
        <v>4.9644380388535518</v>
      </c>
      <c r="FC76" s="26">
        <v>4.9489604262359617</v>
      </c>
      <c r="FD76" s="26">
        <v>4.9889345335185959</v>
      </c>
      <c r="FE76" s="26">
        <v>4.956717718062996</v>
      </c>
      <c r="FF76" s="26">
        <v>4.9553716345476149</v>
      </c>
      <c r="FG76" s="26">
        <v>4.978303632994284</v>
      </c>
      <c r="FH76" s="26">
        <v>5.055285631655007</v>
      </c>
      <c r="FI76" s="26">
        <v>5.056982552236045</v>
      </c>
      <c r="FJ76" s="26">
        <v>5.0497403294398211</v>
      </c>
      <c r="FK76" s="26">
        <v>5.0545228886421452</v>
      </c>
      <c r="FL76" s="26">
        <v>5.1096758540273566</v>
      </c>
      <c r="FM76" s="26">
        <f>AVERAGE(FN76:FY76)</f>
        <v>5.0364038352567695</v>
      </c>
      <c r="FN76" s="26">
        <v>5.1251389207905005</v>
      </c>
      <c r="FO76" s="26">
        <v>5.1432943315275708</v>
      </c>
      <c r="FP76" s="26">
        <v>5.1500797441826327</v>
      </c>
      <c r="FQ76" s="26">
        <v>5.1226231299025295</v>
      </c>
      <c r="FR76" s="26">
        <v>5.0839918531148731</v>
      </c>
      <c r="FS76" s="26">
        <v>5.0422860791038433</v>
      </c>
      <c r="FT76" s="26">
        <v>5.0047210791482488</v>
      </c>
      <c r="FU76" s="26">
        <v>4.9704790360068003</v>
      </c>
      <c r="FV76" s="26">
        <v>4.9565554301358334</v>
      </c>
      <c r="FW76" s="26">
        <v>4.9543699647879871</v>
      </c>
      <c r="FX76" s="26">
        <v>4.9483245549174777</v>
      </c>
      <c r="FY76" s="26">
        <v>4.9349818994629384</v>
      </c>
      <c r="FZ76" s="26">
        <f>AVERAGE(GA76:GL76)</f>
        <v>4.9019802160215038</v>
      </c>
      <c r="GA76" s="26">
        <v>4.9180585619866939</v>
      </c>
      <c r="GB76" s="26">
        <v>4.9860647878447377</v>
      </c>
      <c r="GC76" s="26">
        <v>4.9281116871837147</v>
      </c>
      <c r="GD76" s="26">
        <v>4.9271168955211246</v>
      </c>
      <c r="GE76" s="26">
        <v>4.9432146913292918</v>
      </c>
      <c r="GF76" s="26">
        <v>4.9696298306120692</v>
      </c>
      <c r="GG76" s="26">
        <v>4.9991223472181678</v>
      </c>
      <c r="GH76" s="26">
        <v>4.9909757960374872</v>
      </c>
      <c r="GI76" s="26">
        <v>5.0007910992633233</v>
      </c>
      <c r="GJ76" s="26">
        <v>4.7261426216228877</v>
      </c>
      <c r="GK76" s="26">
        <v>4.6937063064067148</v>
      </c>
      <c r="GL76" s="26">
        <v>4.7408279672318239</v>
      </c>
    </row>
    <row r="77" spans="1:194" s="131" customFormat="1" ht="13.5" thickBot="1">
      <c r="A77" s="607"/>
      <c r="B77" s="992"/>
      <c r="C77" s="989" t="s">
        <v>3457</v>
      </c>
      <c r="D77" s="601" t="s">
        <v>15</v>
      </c>
      <c r="E77" s="601" t="s">
        <v>15</v>
      </c>
      <c r="F77" s="601" t="s">
        <v>15</v>
      </c>
      <c r="G77" s="601" t="s">
        <v>15</v>
      </c>
      <c r="H77" s="601" t="s">
        <v>15</v>
      </c>
      <c r="I77" s="601" t="s">
        <v>15</v>
      </c>
      <c r="J77" s="601" t="s">
        <v>15</v>
      </c>
      <c r="K77" s="601" t="s">
        <v>15</v>
      </c>
      <c r="L77" s="601" t="s">
        <v>15</v>
      </c>
      <c r="M77" s="601" t="s">
        <v>15</v>
      </c>
      <c r="N77" s="601" t="s">
        <v>15</v>
      </c>
      <c r="O77" s="601" t="s">
        <v>15</v>
      </c>
      <c r="P77" s="601" t="s">
        <v>15</v>
      </c>
      <c r="Q77" s="601" t="s">
        <v>15</v>
      </c>
      <c r="R77" s="601" t="s">
        <v>15</v>
      </c>
      <c r="S77" s="601" t="s">
        <v>15</v>
      </c>
      <c r="T77" s="601" t="s">
        <v>15</v>
      </c>
      <c r="U77" s="601" t="s">
        <v>15</v>
      </c>
      <c r="V77" s="601" t="s">
        <v>15</v>
      </c>
      <c r="W77" s="601" t="s">
        <v>15</v>
      </c>
      <c r="X77" s="601" t="s">
        <v>15</v>
      </c>
      <c r="Y77" s="601" t="s">
        <v>15</v>
      </c>
      <c r="Z77" s="601" t="s">
        <v>15</v>
      </c>
      <c r="AA77" s="601" t="s">
        <v>15</v>
      </c>
      <c r="AB77" s="601" t="s">
        <v>15</v>
      </c>
      <c r="AC77" s="601" t="s">
        <v>15</v>
      </c>
      <c r="AD77" s="601" t="s">
        <v>15</v>
      </c>
      <c r="AE77" s="601" t="s">
        <v>15</v>
      </c>
      <c r="AF77" s="601" t="s">
        <v>15</v>
      </c>
      <c r="AG77" s="601" t="s">
        <v>15</v>
      </c>
      <c r="AH77" s="601" t="s">
        <v>15</v>
      </c>
      <c r="AI77" s="601" t="s">
        <v>15</v>
      </c>
      <c r="AJ77" s="601" t="s">
        <v>15</v>
      </c>
      <c r="AK77" s="601" t="s">
        <v>15</v>
      </c>
      <c r="AL77" s="601" t="s">
        <v>15</v>
      </c>
      <c r="AM77" s="601" t="s">
        <v>15</v>
      </c>
      <c r="AN77" s="601" t="s">
        <v>15</v>
      </c>
      <c r="AO77" s="601" t="s">
        <v>15</v>
      </c>
      <c r="AP77" s="601" t="s">
        <v>15</v>
      </c>
      <c r="AQ77" s="601" t="s">
        <v>15</v>
      </c>
      <c r="AR77" s="601" t="s">
        <v>15</v>
      </c>
      <c r="AS77" s="601" t="s">
        <v>15</v>
      </c>
      <c r="AT77" s="601" t="s">
        <v>15</v>
      </c>
      <c r="AU77" s="601" t="s">
        <v>15</v>
      </c>
      <c r="AV77" s="601" t="s">
        <v>15</v>
      </c>
      <c r="AW77" s="601" t="s">
        <v>15</v>
      </c>
      <c r="AX77" s="601" t="s">
        <v>15</v>
      </c>
      <c r="AY77" s="601" t="s">
        <v>15</v>
      </c>
      <c r="AZ77" s="601" t="s">
        <v>15</v>
      </c>
      <c r="BA77" s="601" t="s">
        <v>15</v>
      </c>
      <c r="BB77" s="601" t="s">
        <v>15</v>
      </c>
      <c r="BC77" s="601" t="s">
        <v>15</v>
      </c>
      <c r="BD77" s="601" t="s">
        <v>15</v>
      </c>
      <c r="BE77" s="601" t="s">
        <v>15</v>
      </c>
      <c r="BF77" s="601" t="s">
        <v>15</v>
      </c>
      <c r="BG77" s="601" t="s">
        <v>15</v>
      </c>
      <c r="BH77" s="601" t="s">
        <v>15</v>
      </c>
      <c r="BI77" s="601" t="s">
        <v>15</v>
      </c>
      <c r="BJ77" s="601" t="s">
        <v>15</v>
      </c>
      <c r="BK77" s="601" t="s">
        <v>15</v>
      </c>
      <c r="BL77" s="601" t="s">
        <v>15</v>
      </c>
      <c r="BM77" s="601" t="s">
        <v>15</v>
      </c>
      <c r="BN77" s="601" t="s">
        <v>15</v>
      </c>
      <c r="BO77" s="601" t="s">
        <v>15</v>
      </c>
      <c r="BP77" s="601" t="s">
        <v>15</v>
      </c>
      <c r="BQ77" s="601" t="s">
        <v>15</v>
      </c>
      <c r="BR77" s="601" t="s">
        <v>15</v>
      </c>
      <c r="BS77" s="601" t="s">
        <v>15</v>
      </c>
      <c r="BT77" s="601" t="s">
        <v>15</v>
      </c>
      <c r="BU77" s="601" t="s">
        <v>15</v>
      </c>
      <c r="BV77" s="601" t="s">
        <v>15</v>
      </c>
      <c r="BW77" s="601" t="s">
        <v>15</v>
      </c>
      <c r="BX77" s="601" t="s">
        <v>15</v>
      </c>
      <c r="BY77" s="601" t="s">
        <v>15</v>
      </c>
      <c r="BZ77" s="601" t="s">
        <v>15</v>
      </c>
      <c r="CA77" s="601" t="s">
        <v>15</v>
      </c>
      <c r="CB77" s="601" t="s">
        <v>15</v>
      </c>
      <c r="CC77" s="601" t="s">
        <v>15</v>
      </c>
      <c r="CD77" s="601" t="s">
        <v>15</v>
      </c>
      <c r="CE77" s="601" t="s">
        <v>15</v>
      </c>
      <c r="CF77" s="601" t="s">
        <v>15</v>
      </c>
      <c r="CG77" s="601" t="s">
        <v>15</v>
      </c>
      <c r="CH77" s="601" t="s">
        <v>15</v>
      </c>
      <c r="CI77" s="601" t="s">
        <v>15</v>
      </c>
      <c r="CJ77" s="601" t="s">
        <v>15</v>
      </c>
      <c r="CK77" s="601" t="s">
        <v>15</v>
      </c>
      <c r="CL77" s="601" t="s">
        <v>15</v>
      </c>
      <c r="CM77" s="601" t="s">
        <v>15</v>
      </c>
      <c r="CN77" s="601" t="s">
        <v>15</v>
      </c>
      <c r="CO77" s="601" t="s">
        <v>15</v>
      </c>
      <c r="CP77" s="601" t="s">
        <v>15</v>
      </c>
      <c r="CQ77" s="601" t="s">
        <v>15</v>
      </c>
      <c r="CR77" s="601" t="s">
        <v>15</v>
      </c>
      <c r="CS77" s="601" t="s">
        <v>15</v>
      </c>
      <c r="CT77" s="601" t="s">
        <v>15</v>
      </c>
      <c r="CU77" s="601" t="s">
        <v>15</v>
      </c>
      <c r="CV77" s="601" t="s">
        <v>15</v>
      </c>
      <c r="CW77" s="601" t="s">
        <v>15</v>
      </c>
      <c r="CX77" s="601" t="s">
        <v>15</v>
      </c>
      <c r="CY77" s="601" t="s">
        <v>15</v>
      </c>
      <c r="CZ77" s="29">
        <f>DL77</f>
        <v>5.7653440943359753</v>
      </c>
      <c r="DA77" s="29">
        <v>5.9175343657140091</v>
      </c>
      <c r="DB77" s="29">
        <v>5.9305941479208446</v>
      </c>
      <c r="DC77" s="29">
        <v>5.9790642328182955</v>
      </c>
      <c r="DD77" s="29">
        <v>5.9852729754871756</v>
      </c>
      <c r="DE77" s="29">
        <v>5.9321855744835092</v>
      </c>
      <c r="DF77" s="29">
        <v>5.8043735653014386</v>
      </c>
      <c r="DG77" s="29">
        <v>5.7650718859490162</v>
      </c>
      <c r="DH77" s="29">
        <v>5.7908853663251501</v>
      </c>
      <c r="DI77" s="29">
        <v>5.7630968490237775</v>
      </c>
      <c r="DJ77" s="29">
        <v>5.7958197414522177</v>
      </c>
      <c r="DK77" s="29">
        <v>5.7869733837547885</v>
      </c>
      <c r="DL77" s="29">
        <v>5.7653440943359753</v>
      </c>
      <c r="DM77" s="29">
        <f>DY77</f>
        <v>5.5689001111486975</v>
      </c>
      <c r="DN77" s="29">
        <v>5.8227390805292085</v>
      </c>
      <c r="DO77" s="29">
        <v>5.7834618079887878</v>
      </c>
      <c r="DP77" s="29">
        <v>5.7937154178848429</v>
      </c>
      <c r="DQ77" s="29">
        <v>5.8067727399031082</v>
      </c>
      <c r="DR77" s="29">
        <v>5.7845380628480978</v>
      </c>
      <c r="DS77" s="29">
        <v>5.575612231337062</v>
      </c>
      <c r="DT77" s="29">
        <v>5.5919195824473231</v>
      </c>
      <c r="DU77" s="29">
        <v>5.5717185385656292</v>
      </c>
      <c r="DV77" s="29">
        <v>5.5574832068815541</v>
      </c>
      <c r="DW77" s="29">
        <v>5.5648286860290916</v>
      </c>
      <c r="DX77" s="29">
        <v>5.5777074372976365</v>
      </c>
      <c r="DY77" s="29">
        <v>5.5689001111486975</v>
      </c>
      <c r="DZ77" s="29">
        <f>EL77</f>
        <v>5.3390440750048329</v>
      </c>
      <c r="EA77" s="29">
        <v>5.6420355693021458</v>
      </c>
      <c r="EB77" s="29">
        <v>5.5712231954092424</v>
      </c>
      <c r="EC77" s="29">
        <v>5.5077382174916325</v>
      </c>
      <c r="ED77" s="29">
        <v>5.3469131327775772</v>
      </c>
      <c r="EE77" s="29">
        <v>5.078931471099942</v>
      </c>
      <c r="EF77" s="29">
        <v>4.9751733636165945</v>
      </c>
      <c r="EG77" s="29">
        <v>5.3028571428571425</v>
      </c>
      <c r="EH77" s="29">
        <v>5.1420183397566772</v>
      </c>
      <c r="EI77" s="29">
        <v>5.1364454592681188</v>
      </c>
      <c r="EJ77" s="29">
        <v>5.0020901797796249</v>
      </c>
      <c r="EK77" s="29">
        <v>5.3047239337924381</v>
      </c>
      <c r="EL77" s="29">
        <v>5.3390440750048329</v>
      </c>
      <c r="EM77" s="29">
        <f>EY77</f>
        <v>5.0292514951972453</v>
      </c>
      <c r="EN77" s="29">
        <v>5.0481466267156385</v>
      </c>
      <c r="EO77" s="29">
        <v>5.1677318802933465</v>
      </c>
      <c r="EP77" s="29">
        <v>5.2226048085054977</v>
      </c>
      <c r="EQ77" s="29">
        <v>5.23085937971946</v>
      </c>
      <c r="ER77" s="29">
        <v>5.3083159153789463</v>
      </c>
      <c r="ES77" s="29">
        <v>5.1564754068650549</v>
      </c>
      <c r="ET77" s="29">
        <v>5.1344102260508162</v>
      </c>
      <c r="EU77" s="29">
        <v>5.0989766452813319</v>
      </c>
      <c r="EV77" s="29">
        <v>5.1345359205470844</v>
      </c>
      <c r="EW77" s="29">
        <v>5.0447169697335825</v>
      </c>
      <c r="EX77" s="29">
        <v>4.9899836887573246</v>
      </c>
      <c r="EY77" s="29">
        <v>5.0292514951972453</v>
      </c>
      <c r="EZ77" s="29">
        <f>FL77</f>
        <v>5.1175391859240449</v>
      </c>
      <c r="FA77" s="29">
        <v>4.9363861535673292</v>
      </c>
      <c r="FB77" s="29">
        <v>4.9644052437624593</v>
      </c>
      <c r="FC77" s="29">
        <v>4.9889325197849335</v>
      </c>
      <c r="FD77" s="29">
        <v>4.974191989367486</v>
      </c>
      <c r="FE77" s="29">
        <v>4.948673956382529</v>
      </c>
      <c r="FF77" s="29">
        <v>4.9491210052558445</v>
      </c>
      <c r="FG77" s="29">
        <v>5.0520874457165412</v>
      </c>
      <c r="FH77" s="29">
        <v>5.0590131538319021</v>
      </c>
      <c r="FI77" s="29">
        <v>5.0507041208689314</v>
      </c>
      <c r="FJ77" s="29">
        <v>5.0526009844905628</v>
      </c>
      <c r="FK77" s="29">
        <v>5.0978501677042471</v>
      </c>
      <c r="FL77" s="29">
        <v>5.1175391859240449</v>
      </c>
      <c r="FM77" s="29">
        <f>FY77</f>
        <v>4.8835970024979192</v>
      </c>
      <c r="FN77" s="29">
        <v>5.1254426493844765</v>
      </c>
      <c r="FO77" s="29">
        <v>5.1552825919387333</v>
      </c>
      <c r="FP77" s="29">
        <v>5.1537302091508153</v>
      </c>
      <c r="FQ77" s="29">
        <v>5.1052112588154523</v>
      </c>
      <c r="FR77" s="29">
        <v>5.0551537521510337</v>
      </c>
      <c r="FS77" s="29">
        <v>5.0270324339193273</v>
      </c>
      <c r="FT77" s="29">
        <v>5.0000125407574618</v>
      </c>
      <c r="FU77" s="29">
        <v>4.9528726834715622</v>
      </c>
      <c r="FV77" s="29">
        <v>4.9632913794193909</v>
      </c>
      <c r="FW77" s="29">
        <v>4.9532475761992263</v>
      </c>
      <c r="FX77" s="29">
        <v>4.9396427707545616</v>
      </c>
      <c r="FY77" s="29">
        <v>4.8835970024979192</v>
      </c>
      <c r="FZ77" s="29">
        <f>GL77</f>
        <v>4.860718589111622</v>
      </c>
      <c r="GA77" s="29">
        <v>4.9661394032921811</v>
      </c>
      <c r="GB77" s="29">
        <v>4.9537665488141638</v>
      </c>
      <c r="GC77" s="29">
        <v>4.9225743855109956</v>
      </c>
      <c r="GD77" s="29">
        <v>4.9280542927821163</v>
      </c>
      <c r="GE77" s="29">
        <v>4.9676681608489384</v>
      </c>
      <c r="GF77" s="29">
        <v>4.983925405476394</v>
      </c>
      <c r="GG77" s="29">
        <v>5.0003307097030225</v>
      </c>
      <c r="GH77" s="29">
        <v>4.997699933906147</v>
      </c>
      <c r="GI77" s="29">
        <v>4.9143504028767397</v>
      </c>
      <c r="GJ77" s="29">
        <v>4.675091844232182</v>
      </c>
      <c r="GK77" s="29">
        <v>4.6874189189189188</v>
      </c>
      <c r="GL77" s="29">
        <v>4.860718589111622</v>
      </c>
    </row>
    <row r="78" spans="1:194" s="131" customFormat="1" ht="5.0999999999999996" customHeight="1">
      <c r="A78" s="585"/>
      <c r="B78" s="585"/>
      <c r="C78" s="134"/>
      <c r="D78" s="134"/>
      <c r="E78" s="134"/>
      <c r="F78" s="134"/>
      <c r="G78" s="134"/>
      <c r="H78" s="134"/>
      <c r="I78" s="134"/>
      <c r="J78" s="134"/>
      <c r="K78" s="134"/>
      <c r="M78" s="134"/>
      <c r="N78" s="134"/>
      <c r="O78" s="134"/>
      <c r="P78" s="134"/>
      <c r="Q78" s="134"/>
      <c r="R78" s="134"/>
      <c r="S78" s="134"/>
      <c r="T78" s="134"/>
      <c r="U78" s="134"/>
      <c r="V78" s="134"/>
      <c r="W78" s="134"/>
      <c r="X78" s="134"/>
      <c r="Z78" s="134"/>
      <c r="AA78" s="134"/>
      <c r="AB78" s="134"/>
      <c r="AC78" s="134"/>
      <c r="AD78" s="134"/>
      <c r="AE78" s="134"/>
      <c r="AF78" s="134"/>
      <c r="AG78" s="134"/>
      <c r="AH78" s="134"/>
      <c r="AI78" s="134"/>
      <c r="AJ78" s="134"/>
      <c r="AK78" s="134"/>
      <c r="AM78" s="134"/>
      <c r="AN78" s="134"/>
      <c r="AO78" s="134"/>
      <c r="AP78" s="134"/>
      <c r="AQ78" s="134"/>
      <c r="AR78" s="134"/>
      <c r="AS78" s="134"/>
      <c r="AT78" s="134"/>
      <c r="AU78" s="134"/>
      <c r="AV78" s="134"/>
      <c r="AW78" s="134"/>
      <c r="AX78" s="134"/>
      <c r="AZ78" s="134"/>
      <c r="BA78" s="134"/>
      <c r="BB78" s="134"/>
      <c r="BC78" s="134"/>
      <c r="BD78" s="134"/>
      <c r="BE78" s="134"/>
      <c r="BF78" s="134"/>
      <c r="BG78" s="134"/>
      <c r="BH78" s="134"/>
      <c r="BI78" s="134"/>
      <c r="BJ78" s="134"/>
      <c r="BK78" s="134"/>
      <c r="BM78" s="134"/>
      <c r="BN78" s="134"/>
      <c r="BO78" s="134"/>
      <c r="BP78" s="134"/>
      <c r="BQ78" s="134"/>
      <c r="BR78" s="134"/>
      <c r="BS78" s="134"/>
      <c r="BT78" s="134"/>
      <c r="BU78" s="134"/>
      <c r="BV78" s="134"/>
      <c r="BW78" s="134"/>
      <c r="BX78" s="134"/>
      <c r="BZ78" s="134"/>
      <c r="CA78" s="134"/>
      <c r="CB78" s="134"/>
      <c r="CC78" s="134"/>
      <c r="CD78" s="134"/>
      <c r="CE78" s="134"/>
      <c r="CF78" s="134"/>
      <c r="CG78" s="134"/>
      <c r="CH78" s="134"/>
      <c r="CI78" s="134"/>
      <c r="CJ78" s="134"/>
      <c r="CK78" s="134"/>
      <c r="CM78" s="134"/>
      <c r="CN78" s="134"/>
      <c r="CO78" s="134"/>
      <c r="CP78" s="134"/>
      <c r="CQ78" s="134"/>
      <c r="CR78" s="134"/>
      <c r="CS78" s="134"/>
      <c r="CT78" s="134"/>
      <c r="CU78" s="134"/>
      <c r="CV78" s="134"/>
      <c r="CW78" s="134"/>
      <c r="CX78" s="134"/>
      <c r="CZ78" s="134"/>
      <c r="DA78" s="134"/>
      <c r="DB78" s="134"/>
      <c r="DC78" s="134"/>
      <c r="DD78" s="134"/>
      <c r="DE78" s="134"/>
      <c r="DF78" s="134"/>
      <c r="DG78" s="134"/>
      <c r="DH78" s="134"/>
      <c r="DI78" s="134"/>
      <c r="DJ78" s="134"/>
      <c r="DK78" s="134"/>
      <c r="DM78" s="134"/>
      <c r="DN78" s="134"/>
      <c r="DO78" s="134"/>
      <c r="DP78" s="134"/>
      <c r="DQ78" s="134"/>
      <c r="DR78" s="134"/>
      <c r="DS78" s="134"/>
      <c r="DT78" s="134"/>
      <c r="DU78" s="134"/>
      <c r="DV78" s="134"/>
      <c r="DW78" s="134"/>
      <c r="DX78" s="134"/>
      <c r="DZ78" s="134"/>
      <c r="EA78" s="134"/>
      <c r="EB78" s="134"/>
      <c r="EC78" s="134"/>
      <c r="ED78" s="134"/>
      <c r="EE78" s="134"/>
      <c r="EF78" s="134"/>
      <c r="EG78" s="134"/>
      <c r="EH78" s="134"/>
      <c r="EI78" s="134"/>
      <c r="EJ78" s="134"/>
      <c r="EK78" s="134"/>
      <c r="EM78" s="134"/>
      <c r="EN78" s="134"/>
      <c r="EO78" s="134"/>
      <c r="EP78" s="134"/>
      <c r="EQ78" s="134"/>
      <c r="ER78" s="134"/>
      <c r="ES78" s="134"/>
      <c r="ET78" s="134"/>
      <c r="EU78" s="134"/>
      <c r="EV78" s="134"/>
      <c r="EW78" s="134"/>
      <c r="EX78" s="134"/>
      <c r="EZ78" s="134"/>
      <c r="FA78" s="134"/>
      <c r="FB78" s="134"/>
      <c r="FC78" s="134"/>
      <c r="FD78" s="134"/>
      <c r="FE78" s="134"/>
      <c r="FF78" s="134"/>
      <c r="FG78" s="134"/>
      <c r="FH78" s="134"/>
      <c r="FI78" s="134"/>
      <c r="FJ78" s="134"/>
      <c r="FK78" s="134"/>
      <c r="FM78" s="134"/>
      <c r="FN78" s="134"/>
      <c r="FO78" s="134"/>
      <c r="FP78" s="134"/>
      <c r="FQ78" s="134"/>
      <c r="FR78" s="134"/>
      <c r="FS78" s="134"/>
      <c r="FT78" s="134"/>
      <c r="FU78" s="134"/>
      <c r="FV78" s="134"/>
      <c r="FW78" s="134"/>
      <c r="FX78" s="134"/>
      <c r="FZ78" s="134"/>
      <c r="GA78" s="134"/>
      <c r="GB78" s="134"/>
      <c r="GC78" s="134"/>
      <c r="GD78" s="134"/>
      <c r="GE78" s="134"/>
      <c r="GF78" s="134"/>
      <c r="GG78" s="134"/>
      <c r="GH78" s="134"/>
      <c r="GI78" s="134"/>
      <c r="GJ78" s="134"/>
      <c r="GK78" s="134"/>
    </row>
    <row r="79" spans="1:194" s="131" customFormat="1" ht="12.75">
      <c r="A79" s="586" t="s">
        <v>3475</v>
      </c>
      <c r="B79" s="586"/>
      <c r="D79" s="134"/>
      <c r="M79" s="134"/>
      <c r="Z79" s="134"/>
      <c r="AM79" s="134"/>
      <c r="AZ79" s="134"/>
      <c r="BM79" s="134"/>
      <c r="BZ79" s="134"/>
      <c r="CM79" s="134"/>
      <c r="CZ79" s="134"/>
      <c r="DM79" s="134"/>
      <c r="DZ79" s="134"/>
      <c r="EM79" s="134"/>
      <c r="EZ79" s="134"/>
      <c r="FM79" s="134"/>
      <c r="FZ79" s="134"/>
    </row>
  </sheetData>
  <mergeCells count="33">
    <mergeCell ref="EZ6:EZ7"/>
    <mergeCell ref="FM6:FM7"/>
    <mergeCell ref="FZ6:FZ7"/>
    <mergeCell ref="GA6:GL6"/>
    <mergeCell ref="A6:A7"/>
    <mergeCell ref="B6:B7"/>
    <mergeCell ref="DZ6:DZ7"/>
    <mergeCell ref="FN6:FY6"/>
    <mergeCell ref="FA6:FL6"/>
    <mergeCell ref="EN6:EY6"/>
    <mergeCell ref="EA6:EL6"/>
    <mergeCell ref="DM6:DM7"/>
    <mergeCell ref="DN6:DY6"/>
    <mergeCell ref="CZ6:CZ7"/>
    <mergeCell ref="DA6:DL6"/>
    <mergeCell ref="CM6:CM7"/>
    <mergeCell ref="CN6:CY6"/>
    <mergeCell ref="BZ6:BZ7"/>
    <mergeCell ref="CA6:CL6"/>
    <mergeCell ref="EM6:EM7"/>
    <mergeCell ref="BM6:BM7"/>
    <mergeCell ref="BN6:BY6"/>
    <mergeCell ref="AZ6:AZ7"/>
    <mergeCell ref="BA6:BL6"/>
    <mergeCell ref="AM6:AM7"/>
    <mergeCell ref="AN6:AY6"/>
    <mergeCell ref="Z6:Z7"/>
    <mergeCell ref="AA6:AL6"/>
    <mergeCell ref="C6:C7"/>
    <mergeCell ref="M6:M7"/>
    <mergeCell ref="N6:Y6"/>
    <mergeCell ref="D6:D7"/>
    <mergeCell ref="E6:L6"/>
  </mergeCells>
  <hyperlinks>
    <hyperlink ref="A1" location="'Table of contents'!A1" display="return to the CONTENTS"/>
  </hyperlinks>
  <pageMargins left="0.7" right="0.7" top="0.75" bottom="0.75" header="0.3" footer="0.3"/>
  <pageSetup paperSize="9" orientation="portrait"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6"/>
  <sheetViews>
    <sheetView zoomScale="80" zoomScaleNormal="80" workbookViewId="0"/>
  </sheetViews>
  <sheetFormatPr defaultRowHeight="15"/>
  <cols>
    <col min="1" max="8" width="14.42578125" style="34" customWidth="1"/>
    <col min="9" max="9" width="2.7109375" style="34" customWidth="1"/>
    <col min="10" max="17" width="14.42578125" style="34" customWidth="1"/>
    <col min="18" max="18" width="2.7109375" style="34" customWidth="1"/>
    <col min="19" max="26" width="14.42578125" style="34" customWidth="1"/>
    <col min="27" max="16384" width="9.140625" style="34"/>
  </cols>
  <sheetData>
    <row r="1" spans="1:26" ht="15" customHeight="1">
      <c r="A1" s="691" t="s">
        <v>2688</v>
      </c>
      <c r="J1" s="65"/>
      <c r="S1" s="65"/>
    </row>
    <row r="2" spans="1:26" ht="5.0999999999999996" customHeight="1">
      <c r="A2" s="65"/>
    </row>
    <row r="3" spans="1:26" s="566" customFormat="1" ht="18.75" customHeight="1">
      <c r="A3" s="565" t="s">
        <v>3477</v>
      </c>
      <c r="I3" s="567"/>
      <c r="J3" s="565"/>
      <c r="R3" s="567"/>
      <c r="S3" s="565"/>
    </row>
    <row r="4" spans="1:26" s="566" customFormat="1" ht="18.75" customHeight="1">
      <c r="A4" s="568" t="s">
        <v>3478</v>
      </c>
      <c r="I4" s="567"/>
      <c r="J4" s="568"/>
      <c r="R4" s="567"/>
      <c r="S4" s="568"/>
    </row>
    <row r="5" spans="1:26" s="566" customFormat="1" ht="5.0999999999999996" customHeight="1" thickBot="1">
      <c r="A5" s="569"/>
      <c r="B5" s="570"/>
      <c r="C5" s="570"/>
      <c r="D5" s="570"/>
      <c r="E5" s="570"/>
      <c r="F5" s="570"/>
      <c r="G5" s="570"/>
      <c r="H5" s="570"/>
      <c r="I5" s="567"/>
      <c r="J5" s="569"/>
      <c r="K5" s="570"/>
      <c r="L5" s="570"/>
      <c r="M5" s="570"/>
      <c r="N5" s="570"/>
      <c r="O5" s="570"/>
      <c r="P5" s="570"/>
      <c r="Q5" s="570"/>
      <c r="R5" s="567"/>
      <c r="S5" s="569"/>
      <c r="T5" s="570"/>
      <c r="U5" s="570"/>
      <c r="V5" s="570"/>
      <c r="W5" s="570"/>
      <c r="X5" s="570"/>
      <c r="Y5" s="570"/>
      <c r="Z5" s="570"/>
    </row>
    <row r="6" spans="1:26" s="566" customFormat="1" ht="51.75" customHeight="1" thickBot="1">
      <c r="A6" s="603"/>
      <c r="B6" s="855" t="s">
        <v>3479</v>
      </c>
      <c r="C6" s="855" t="s">
        <v>3480</v>
      </c>
      <c r="D6" s="855" t="s">
        <v>3481</v>
      </c>
      <c r="E6" s="855" t="s">
        <v>3482</v>
      </c>
      <c r="F6" s="855" t="s">
        <v>3483</v>
      </c>
      <c r="G6" s="855" t="s">
        <v>3484</v>
      </c>
      <c r="H6" s="855" t="s">
        <v>3485</v>
      </c>
      <c r="I6" s="572"/>
      <c r="J6" s="603"/>
      <c r="K6" s="571" t="s">
        <v>3479</v>
      </c>
      <c r="L6" s="571" t="s">
        <v>3480</v>
      </c>
      <c r="M6" s="571" t="s">
        <v>3481</v>
      </c>
      <c r="N6" s="571" t="s">
        <v>3482</v>
      </c>
      <c r="O6" s="571" t="s">
        <v>3483</v>
      </c>
      <c r="P6" s="571" t="s">
        <v>3484</v>
      </c>
      <c r="Q6" s="571" t="s">
        <v>3485</v>
      </c>
      <c r="R6" s="572"/>
      <c r="S6" s="603"/>
      <c r="T6" s="571" t="s">
        <v>3479</v>
      </c>
      <c r="U6" s="571" t="s">
        <v>3480</v>
      </c>
      <c r="V6" s="571" t="s">
        <v>3481</v>
      </c>
      <c r="W6" s="571" t="s">
        <v>3482</v>
      </c>
      <c r="X6" s="571" t="s">
        <v>3483</v>
      </c>
      <c r="Y6" s="571" t="s">
        <v>3484</v>
      </c>
      <c r="Z6" s="571" t="s">
        <v>3485</v>
      </c>
    </row>
    <row r="7" spans="1:26" s="575" customFormat="1" ht="5.0999999999999996" customHeight="1">
      <c r="A7" s="573"/>
      <c r="B7" s="574"/>
      <c r="C7" s="574"/>
      <c r="D7" s="574"/>
      <c r="E7" s="574"/>
      <c r="F7" s="574"/>
      <c r="G7" s="574"/>
      <c r="H7" s="574"/>
      <c r="I7" s="572"/>
      <c r="J7" s="573"/>
      <c r="K7" s="574"/>
      <c r="L7" s="574"/>
      <c r="M7" s="574"/>
      <c r="N7" s="574"/>
      <c r="O7" s="574"/>
      <c r="P7" s="574"/>
      <c r="Q7" s="574"/>
      <c r="R7" s="572"/>
      <c r="S7" s="573"/>
      <c r="T7" s="574"/>
      <c r="U7" s="574"/>
      <c r="V7" s="574"/>
      <c r="W7" s="574"/>
      <c r="X7" s="574"/>
      <c r="Y7" s="574"/>
      <c r="Z7" s="574"/>
    </row>
    <row r="8" spans="1:26" s="567" customFormat="1" ht="12" customHeight="1">
      <c r="A8" s="576"/>
      <c r="B8" s="577"/>
      <c r="C8" s="577"/>
      <c r="D8" s="577"/>
      <c r="E8" s="577"/>
      <c r="F8" s="577"/>
      <c r="G8" s="577"/>
      <c r="H8" s="577"/>
      <c r="I8" s="578"/>
      <c r="J8" s="604" t="s">
        <v>2678</v>
      </c>
      <c r="K8" s="577">
        <v>99.140373528268157</v>
      </c>
      <c r="L8" s="577">
        <v>74.050453339844594</v>
      </c>
      <c r="M8" s="577">
        <v>92.870959856219642</v>
      </c>
      <c r="N8" s="577">
        <v>55.941258202584009</v>
      </c>
      <c r="O8" s="577">
        <v>121.38060530484083</v>
      </c>
      <c r="P8" s="577">
        <v>175.97954302680216</v>
      </c>
      <c r="Q8" s="577">
        <v>260.3683960365986</v>
      </c>
      <c r="R8" s="578"/>
      <c r="S8" s="604" t="s">
        <v>2687</v>
      </c>
      <c r="T8" s="577">
        <v>99.319148829672201</v>
      </c>
      <c r="U8" s="577">
        <v>102.20199647740664</v>
      </c>
      <c r="V8" s="577">
        <v>107.81627947640304</v>
      </c>
      <c r="W8" s="577">
        <v>96.103514567154832</v>
      </c>
      <c r="X8" s="577">
        <v>83.868127616512822</v>
      </c>
      <c r="Y8" s="577">
        <v>116.63588687491298</v>
      </c>
      <c r="Z8" s="577">
        <v>99.036054614411199</v>
      </c>
    </row>
    <row r="9" spans="1:26" s="567" customFormat="1" ht="11.25" customHeight="1">
      <c r="A9" s="604"/>
      <c r="B9" s="577"/>
      <c r="C9" s="577"/>
      <c r="D9" s="577"/>
      <c r="E9" s="577"/>
      <c r="F9" s="577"/>
      <c r="G9" s="577"/>
      <c r="H9" s="577"/>
      <c r="I9" s="578"/>
      <c r="J9" s="604" t="s">
        <v>2647</v>
      </c>
      <c r="K9" s="577">
        <v>99.807848927369974</v>
      </c>
      <c r="L9" s="577">
        <v>74.354501891516179</v>
      </c>
      <c r="M9" s="577">
        <v>93.488229635036873</v>
      </c>
      <c r="N9" s="577">
        <v>56.130569127756914</v>
      </c>
      <c r="O9" s="577">
        <v>122.0905677571287</v>
      </c>
      <c r="P9" s="577">
        <v>176.03746979969861</v>
      </c>
      <c r="Q9" s="577">
        <v>258.50767575994331</v>
      </c>
      <c r="R9" s="578"/>
      <c r="S9" s="604" t="s">
        <v>2647</v>
      </c>
      <c r="T9" s="577">
        <v>98.690541586068022</v>
      </c>
      <c r="U9" s="577">
        <v>102.3185197369868</v>
      </c>
      <c r="V9" s="577">
        <v>107.03586593852637</v>
      </c>
      <c r="W9" s="577">
        <v>96.344252410626254</v>
      </c>
      <c r="X9" s="577">
        <v>83.554628764980379</v>
      </c>
      <c r="Y9" s="577">
        <v>116.34158061804369</v>
      </c>
      <c r="Z9" s="577">
        <v>99.59962847997032</v>
      </c>
    </row>
    <row r="10" spans="1:26" s="567" customFormat="1" ht="11.25" customHeight="1">
      <c r="A10" s="604"/>
      <c r="B10" s="577"/>
      <c r="C10" s="577"/>
      <c r="D10" s="577"/>
      <c r="E10" s="577"/>
      <c r="F10" s="577"/>
      <c r="G10" s="577"/>
      <c r="H10" s="577"/>
      <c r="I10" s="578"/>
      <c r="J10" s="604" t="s">
        <v>2648</v>
      </c>
      <c r="K10" s="577">
        <v>99.414522322665931</v>
      </c>
      <c r="L10" s="577">
        <v>74.443101013966057</v>
      </c>
      <c r="M10" s="577">
        <v>92.985735461907495</v>
      </c>
      <c r="N10" s="577">
        <v>56.075142687442131</v>
      </c>
      <c r="O10" s="577">
        <v>122.00715183622295</v>
      </c>
      <c r="P10" s="577">
        <v>176.36634684771931</v>
      </c>
      <c r="Q10" s="577">
        <v>256.47797781183897</v>
      </c>
      <c r="R10" s="578"/>
      <c r="S10" s="604" t="s">
        <v>2648</v>
      </c>
      <c r="T10" s="577">
        <v>98.732106800178713</v>
      </c>
      <c r="U10" s="577">
        <v>103.0708744299656</v>
      </c>
      <c r="V10" s="577">
        <v>106.60515142756257</v>
      </c>
      <c r="W10" s="577">
        <v>96.716977653985666</v>
      </c>
      <c r="X10" s="577">
        <v>84.368575466530729</v>
      </c>
      <c r="Y10" s="577">
        <v>118.04650487501252</v>
      </c>
      <c r="Z10" s="577">
        <v>100.91390708957972</v>
      </c>
    </row>
    <row r="11" spans="1:26" s="567" customFormat="1" ht="11.25" customHeight="1">
      <c r="A11" s="604"/>
      <c r="B11" s="577"/>
      <c r="C11" s="577"/>
      <c r="D11" s="577"/>
      <c r="E11" s="577"/>
      <c r="F11" s="577"/>
      <c r="G11" s="577"/>
      <c r="H11" s="577"/>
      <c r="I11" s="578"/>
      <c r="J11" s="604" t="s">
        <v>2649</v>
      </c>
      <c r="K11" s="577">
        <v>98.338765884494109</v>
      </c>
      <c r="L11" s="577">
        <v>73.471278200949712</v>
      </c>
      <c r="M11" s="577">
        <v>91.920489429932189</v>
      </c>
      <c r="N11" s="577">
        <v>55.165611685165466</v>
      </c>
      <c r="O11" s="577">
        <v>120.86563794287757</v>
      </c>
      <c r="P11" s="577">
        <v>175.05936911290627</v>
      </c>
      <c r="Q11" s="577">
        <v>251.41942195052937</v>
      </c>
      <c r="R11" s="578"/>
      <c r="S11" s="604" t="s">
        <v>2649</v>
      </c>
      <c r="T11" s="577">
        <v>100.40457162919039</v>
      </c>
      <c r="U11" s="577">
        <v>104.76434066715488</v>
      </c>
      <c r="V11" s="577">
        <v>108.16495685874554</v>
      </c>
      <c r="W11" s="577">
        <v>98.381073531142803</v>
      </c>
      <c r="X11" s="577">
        <v>86.006581608188029</v>
      </c>
      <c r="Y11" s="577">
        <v>120.09637188569621</v>
      </c>
      <c r="Z11" s="577">
        <v>102.80402985993386</v>
      </c>
    </row>
    <row r="12" spans="1:26" s="567" customFormat="1" ht="11.25" customHeight="1">
      <c r="A12" s="604" t="s">
        <v>2673</v>
      </c>
      <c r="B12" s="577">
        <v>139.31297393833938</v>
      </c>
      <c r="C12" s="577">
        <v>55.640790980063969</v>
      </c>
      <c r="D12" s="577">
        <v>233.53952249675419</v>
      </c>
      <c r="E12" s="577">
        <v>18.967939454850256</v>
      </c>
      <c r="F12" s="577">
        <v>37.522756148511249</v>
      </c>
      <c r="G12" s="577">
        <v>855.272479256015</v>
      </c>
      <c r="H12" s="577">
        <v>1152.8679793134404</v>
      </c>
      <c r="I12" s="578"/>
      <c r="J12" s="604" t="s">
        <v>2650</v>
      </c>
      <c r="K12" s="577">
        <v>93.208782816597946</v>
      </c>
      <c r="L12" s="577">
        <v>69.593499686156846</v>
      </c>
      <c r="M12" s="577">
        <v>87.25710287860251</v>
      </c>
      <c r="N12" s="577">
        <v>52.171409918953742</v>
      </c>
      <c r="O12" s="577">
        <v>113.98733875611482</v>
      </c>
      <c r="P12" s="577">
        <v>165.94965293782909</v>
      </c>
      <c r="Q12" s="577">
        <v>237.01190195174306</v>
      </c>
      <c r="R12" s="578"/>
      <c r="S12" s="604" t="s">
        <v>2650</v>
      </c>
      <c r="T12" s="577">
        <v>102.9492637799659</v>
      </c>
      <c r="U12" s="577">
        <v>106.94686548201057</v>
      </c>
      <c r="V12" s="577">
        <v>111.54902874329025</v>
      </c>
      <c r="W12" s="577">
        <v>101.19464521450134</v>
      </c>
      <c r="X12" s="577">
        <v>87.053043864397083</v>
      </c>
      <c r="Y12" s="577">
        <v>120.6000077716526</v>
      </c>
      <c r="Z12" s="577">
        <v>106.1634592219133</v>
      </c>
    </row>
    <row r="13" spans="1:26" s="567" customFormat="1" ht="11.25" customHeight="1">
      <c r="A13" s="604" t="s">
        <v>2651</v>
      </c>
      <c r="B13" s="577">
        <v>166.24968167145269</v>
      </c>
      <c r="C13" s="577">
        <v>59.850107141382793</v>
      </c>
      <c r="D13" s="577">
        <v>277.5590466384877</v>
      </c>
      <c r="E13" s="577">
        <v>21.204104280281857</v>
      </c>
      <c r="F13" s="577">
        <v>45.244837097360879</v>
      </c>
      <c r="G13" s="577">
        <v>834.26028555604069</v>
      </c>
      <c r="H13" s="577">
        <v>1100.3572794362085</v>
      </c>
      <c r="I13" s="578"/>
      <c r="J13" s="604" t="s">
        <v>2651</v>
      </c>
      <c r="K13" s="577">
        <v>96.016216342138989</v>
      </c>
      <c r="L13" s="577">
        <v>69.95311538931854</v>
      </c>
      <c r="M13" s="577">
        <v>89.853336093567648</v>
      </c>
      <c r="N13" s="577">
        <v>52.290160036248885</v>
      </c>
      <c r="O13" s="577">
        <v>117.49294553323655</v>
      </c>
      <c r="P13" s="577">
        <v>167.59377701573644</v>
      </c>
      <c r="Q13" s="577">
        <v>236.25084910525814</v>
      </c>
      <c r="R13" s="578"/>
      <c r="S13" s="604" t="s">
        <v>2651</v>
      </c>
      <c r="T13" s="577">
        <v>107.29724819246408</v>
      </c>
      <c r="U13" s="577">
        <v>110.18403270561397</v>
      </c>
      <c r="V13" s="577">
        <v>116.23040501732451</v>
      </c>
      <c r="W13" s="577">
        <v>104.43105291044544</v>
      </c>
      <c r="X13" s="577">
        <v>90.693815699722251</v>
      </c>
      <c r="Y13" s="577">
        <v>123.75909976110894</v>
      </c>
      <c r="Z13" s="577">
        <v>110.6089609242396</v>
      </c>
    </row>
    <row r="14" spans="1:26" s="567" customFormat="1" ht="11.25" customHeight="1">
      <c r="A14" s="604" t="s">
        <v>2652</v>
      </c>
      <c r="B14" s="577">
        <v>151.56738564893337</v>
      </c>
      <c r="C14" s="577">
        <v>54.46713655182873</v>
      </c>
      <c r="D14" s="577">
        <v>238.30317313488206</v>
      </c>
      <c r="E14" s="577">
        <v>18.986069078496847</v>
      </c>
      <c r="F14" s="577">
        <v>48.458210729324449</v>
      </c>
      <c r="G14" s="577">
        <v>775.36389759673102</v>
      </c>
      <c r="H14" s="577">
        <v>1010.8060775884881</v>
      </c>
      <c r="I14" s="578"/>
      <c r="J14" s="604" t="s">
        <v>2652</v>
      </c>
      <c r="K14" s="577">
        <v>100.64271038809601</v>
      </c>
      <c r="L14" s="577">
        <v>71.227400445258908</v>
      </c>
      <c r="M14" s="577">
        <v>94.441528514748228</v>
      </c>
      <c r="N14" s="577">
        <v>53.328614197780873</v>
      </c>
      <c r="O14" s="577">
        <v>122.07303004177116</v>
      </c>
      <c r="P14" s="577">
        <v>169.50014662220266</v>
      </c>
      <c r="Q14" s="577">
        <v>237.54370670178363</v>
      </c>
      <c r="R14" s="578"/>
      <c r="S14" s="604" t="s">
        <v>2652</v>
      </c>
      <c r="T14" s="577">
        <v>102.84306516529951</v>
      </c>
      <c r="U14" s="577">
        <v>107.69354835545913</v>
      </c>
      <c r="V14" s="577">
        <v>110.72752102657877</v>
      </c>
      <c r="W14" s="577">
        <v>101.80030145211207</v>
      </c>
      <c r="X14" s="577">
        <v>87.953261135403579</v>
      </c>
      <c r="Y14" s="577">
        <v>121.75448964740296</v>
      </c>
      <c r="Z14" s="577">
        <v>108.56991147596969</v>
      </c>
    </row>
    <row r="15" spans="1:26" s="567" customFormat="1" ht="11.25" customHeight="1">
      <c r="A15" s="604" t="s">
        <v>2653</v>
      </c>
      <c r="B15" s="577">
        <v>143.67682422130758</v>
      </c>
      <c r="C15" s="577">
        <v>47.876303733892044</v>
      </c>
      <c r="D15" s="577">
        <v>221.22973287039829</v>
      </c>
      <c r="E15" s="577">
        <v>17.195298379975764</v>
      </c>
      <c r="F15" s="577">
        <v>48.617849170034802</v>
      </c>
      <c r="G15" s="577">
        <v>625.97834746743695</v>
      </c>
      <c r="H15" s="577">
        <v>815.54621543572421</v>
      </c>
      <c r="I15" s="578"/>
      <c r="J15" s="604" t="s">
        <v>2653</v>
      </c>
      <c r="K15" s="577">
        <v>99.725049544944738</v>
      </c>
      <c r="L15" s="577">
        <v>72.814836714470772</v>
      </c>
      <c r="M15" s="577">
        <v>94.7467942587094</v>
      </c>
      <c r="N15" s="577">
        <v>55.170777633183654</v>
      </c>
      <c r="O15" s="577">
        <v>116.53576730267514</v>
      </c>
      <c r="P15" s="577">
        <v>166.93831209001385</v>
      </c>
      <c r="Q15" s="577">
        <v>233.35176869806369</v>
      </c>
      <c r="R15" s="578"/>
      <c r="S15" s="604" t="s">
        <v>2653</v>
      </c>
      <c r="T15" s="577">
        <v>99.174450432568136</v>
      </c>
      <c r="U15" s="577">
        <v>105.81387466047757</v>
      </c>
      <c r="V15" s="577">
        <v>106.5009666245699</v>
      </c>
      <c r="W15" s="577">
        <v>99.9467783276381</v>
      </c>
      <c r="X15" s="577">
        <v>85.263345348617634</v>
      </c>
      <c r="Y15" s="577">
        <v>119.8321164049905</v>
      </c>
      <c r="Z15" s="577">
        <v>106.47955766710635</v>
      </c>
    </row>
    <row r="16" spans="1:26" s="567" customFormat="1" ht="11.25" customHeight="1">
      <c r="A16" s="604" t="s">
        <v>2654</v>
      </c>
      <c r="B16" s="577">
        <v>131.03543845563189</v>
      </c>
      <c r="C16" s="577">
        <v>46.39126742105914</v>
      </c>
      <c r="D16" s="577">
        <v>193.52434428291244</v>
      </c>
      <c r="E16" s="577">
        <v>17.029329382897188</v>
      </c>
      <c r="F16" s="577">
        <v>49.343396587340109</v>
      </c>
      <c r="G16" s="577">
        <v>570.99845800289302</v>
      </c>
      <c r="H16" s="577">
        <v>745.61743693919072</v>
      </c>
      <c r="I16" s="578"/>
      <c r="J16" s="604" t="s">
        <v>2654</v>
      </c>
      <c r="K16" s="577">
        <v>114.8058512190716</v>
      </c>
      <c r="L16" s="577">
        <v>86.36001875881233</v>
      </c>
      <c r="M16" s="577">
        <v>118.64242382674794</v>
      </c>
      <c r="N16" s="577">
        <v>71.257532237229896</v>
      </c>
      <c r="O16" s="577">
        <v>104.55540527901714</v>
      </c>
      <c r="P16" s="577">
        <v>153.55289993996962</v>
      </c>
      <c r="Q16" s="577">
        <v>217.12655816868011</v>
      </c>
      <c r="R16" s="578"/>
      <c r="S16" s="604" t="s">
        <v>2654</v>
      </c>
      <c r="T16" s="577">
        <v>99.622860606189292</v>
      </c>
      <c r="U16" s="577">
        <v>107.11947231707794</v>
      </c>
      <c r="V16" s="577">
        <v>107.59279572004648</v>
      </c>
      <c r="W16" s="577">
        <v>101.49855529846411</v>
      </c>
      <c r="X16" s="577">
        <v>84.636193379256184</v>
      </c>
      <c r="Y16" s="577">
        <v>120.43207570649749</v>
      </c>
      <c r="Z16" s="577">
        <v>107.32689268104814</v>
      </c>
    </row>
    <row r="17" spans="1:26" s="567" customFormat="1" ht="11.25" customHeight="1">
      <c r="A17" s="604" t="s">
        <v>2655</v>
      </c>
      <c r="B17" s="577">
        <v>127.18318459071723</v>
      </c>
      <c r="C17" s="577">
        <v>41.65378579507334</v>
      </c>
      <c r="D17" s="577">
        <v>180.59674123295611</v>
      </c>
      <c r="E17" s="577">
        <v>16.024917461614379</v>
      </c>
      <c r="F17" s="577">
        <v>51.795583039833467</v>
      </c>
      <c r="G17" s="577">
        <v>485.41690545195269</v>
      </c>
      <c r="H17" s="577">
        <v>632.37195326523863</v>
      </c>
      <c r="I17" s="578"/>
      <c r="J17" s="604" t="s">
        <v>2655</v>
      </c>
      <c r="K17" s="577">
        <v>103.58555480446775</v>
      </c>
      <c r="L17" s="577">
        <v>87.613051733644213</v>
      </c>
      <c r="M17" s="577">
        <v>106.92997962641094</v>
      </c>
      <c r="N17" s="577">
        <v>74.763979664763468</v>
      </c>
      <c r="O17" s="577">
        <v>94.505272218367196</v>
      </c>
      <c r="P17" s="577">
        <v>141.40493683320094</v>
      </c>
      <c r="Q17" s="577">
        <v>200.77919402912894</v>
      </c>
      <c r="R17" s="578"/>
      <c r="S17" s="604" t="s">
        <v>2655</v>
      </c>
      <c r="T17" s="577">
        <v>100.63468658051232</v>
      </c>
      <c r="U17" s="577">
        <v>108.81765063378789</v>
      </c>
      <c r="V17" s="577">
        <v>108.8961599237999</v>
      </c>
      <c r="W17" s="577">
        <v>103.1363642148395</v>
      </c>
      <c r="X17" s="577">
        <v>85.011487829052285</v>
      </c>
      <c r="Y17" s="577">
        <v>122.37645635927804</v>
      </c>
      <c r="Z17" s="577">
        <v>109.48704188588903</v>
      </c>
    </row>
    <row r="18" spans="1:26" s="567" customFormat="1" ht="11.25" customHeight="1">
      <c r="A18" s="604" t="s">
        <v>2656</v>
      </c>
      <c r="B18" s="577">
        <v>126.97662630986807</v>
      </c>
      <c r="C18" s="577">
        <v>39.352063187672478</v>
      </c>
      <c r="D18" s="577">
        <v>170.90674563015861</v>
      </c>
      <c r="E18" s="577">
        <v>15.54281526348381</v>
      </c>
      <c r="F18" s="577">
        <v>58.589494997001403</v>
      </c>
      <c r="G18" s="577">
        <v>448.23328598740238</v>
      </c>
      <c r="H18" s="577">
        <v>578.74496141909594</v>
      </c>
      <c r="I18" s="578"/>
      <c r="J18" s="604" t="s">
        <v>2656</v>
      </c>
      <c r="K18" s="577">
        <v>88.694278377827644</v>
      </c>
      <c r="L18" s="577">
        <v>76.254643916427227</v>
      </c>
      <c r="M18" s="577">
        <v>91.742217550688892</v>
      </c>
      <c r="N18" s="577">
        <v>65.296479989741059</v>
      </c>
      <c r="O18" s="577">
        <v>80.343326280172576</v>
      </c>
      <c r="P18" s="577">
        <v>122.15582331289589</v>
      </c>
      <c r="Q18" s="577">
        <v>169.2290944527347</v>
      </c>
      <c r="R18" s="578"/>
      <c r="S18" s="604" t="s">
        <v>2656</v>
      </c>
      <c r="T18" s="577">
        <v>100.04558136446671</v>
      </c>
      <c r="U18" s="577">
        <v>106.50785473308626</v>
      </c>
      <c r="V18" s="577">
        <v>107.69925408302161</v>
      </c>
      <c r="W18" s="577">
        <v>100.52446275679698</v>
      </c>
      <c r="X18" s="577">
        <v>85.409515423484578</v>
      </c>
      <c r="Y18" s="577">
        <v>120.84150486877785</v>
      </c>
      <c r="Z18" s="577">
        <v>107.33135319355928</v>
      </c>
    </row>
    <row r="19" spans="1:26" s="567" customFormat="1" ht="11.25" customHeight="1">
      <c r="A19" s="604" t="s">
        <v>2657</v>
      </c>
      <c r="B19" s="577">
        <v>130.11137853242536</v>
      </c>
      <c r="C19" s="577">
        <v>41.305712009895537</v>
      </c>
      <c r="D19" s="577">
        <v>167.00885736982417</v>
      </c>
      <c r="E19" s="577">
        <v>16.883130443123093</v>
      </c>
      <c r="F19" s="577">
        <v>67.414417565155631</v>
      </c>
      <c r="G19" s="577">
        <v>444.48524871863509</v>
      </c>
      <c r="H19" s="577">
        <v>571.20343270221304</v>
      </c>
      <c r="I19" s="578"/>
      <c r="J19" s="604" t="s">
        <v>2657</v>
      </c>
      <c r="K19" s="577">
        <v>90.819377731198472</v>
      </c>
      <c r="L19" s="577">
        <v>76.24336547941796</v>
      </c>
      <c r="M19" s="577">
        <v>95.354233671806398</v>
      </c>
      <c r="N19" s="577">
        <v>66.608862326383203</v>
      </c>
      <c r="O19" s="577">
        <v>78.546688412206905</v>
      </c>
      <c r="P19" s="577">
        <v>115.27431827649222</v>
      </c>
      <c r="Q19" s="577">
        <v>157.29995196648196</v>
      </c>
      <c r="R19" s="578"/>
      <c r="S19" s="604" t="s">
        <v>2657</v>
      </c>
      <c r="T19" s="577">
        <v>96.962454762013181</v>
      </c>
      <c r="U19" s="577">
        <v>102.15239117235478</v>
      </c>
      <c r="V19" s="577">
        <v>104.27629375973461</v>
      </c>
      <c r="W19" s="577">
        <v>96.479622361692137</v>
      </c>
      <c r="X19" s="577">
        <v>82.780685784316034</v>
      </c>
      <c r="Y19" s="577">
        <v>115.80375798781836</v>
      </c>
      <c r="Z19" s="577">
        <v>104.00206855593788</v>
      </c>
    </row>
    <row r="20" spans="1:26" s="567" customFormat="1" ht="11.25" customHeight="1">
      <c r="A20" s="604" t="s">
        <v>2674</v>
      </c>
      <c r="B20" s="577">
        <v>134.37581807303172</v>
      </c>
      <c r="C20" s="577">
        <v>48.612149096472507</v>
      </c>
      <c r="D20" s="577">
        <v>156.63792548589339</v>
      </c>
      <c r="E20" s="577">
        <v>17.764335243945062</v>
      </c>
      <c r="F20" s="577">
        <v>91.38503248099947</v>
      </c>
      <c r="G20" s="577">
        <v>556.3425870872901</v>
      </c>
      <c r="H20" s="577">
        <v>546.74490963680341</v>
      </c>
      <c r="I20" s="578"/>
      <c r="J20" s="604" t="s">
        <v>2680</v>
      </c>
      <c r="K20" s="577">
        <v>92.759256033766562</v>
      </c>
      <c r="L20" s="577">
        <v>79.508223331896446</v>
      </c>
      <c r="M20" s="577">
        <v>97.719024519311205</v>
      </c>
      <c r="N20" s="577">
        <v>70.410204533168113</v>
      </c>
      <c r="O20" s="577">
        <v>79.541060437590474</v>
      </c>
      <c r="P20" s="577">
        <v>114.66830354208967</v>
      </c>
      <c r="Q20" s="577">
        <v>153.34293915649027</v>
      </c>
      <c r="R20" s="578"/>
      <c r="S20" s="604" t="s">
        <v>2686</v>
      </c>
      <c r="T20" s="577">
        <v>97.077499917944806</v>
      </c>
      <c r="U20" s="577">
        <v>102.41631894332134</v>
      </c>
      <c r="V20" s="577">
        <v>104.14377504538962</v>
      </c>
      <c r="W20" s="577">
        <v>96.699626639498675</v>
      </c>
      <c r="X20" s="577">
        <v>83.164471998801048</v>
      </c>
      <c r="Y20" s="577">
        <v>116.23578239119961</v>
      </c>
      <c r="Z20" s="577">
        <v>105.87515728824735</v>
      </c>
    </row>
    <row r="21" spans="1:26" s="567" customFormat="1" ht="11.25" customHeight="1">
      <c r="A21" s="604" t="s">
        <v>2647</v>
      </c>
      <c r="B21" s="577">
        <v>113.21895689987639</v>
      </c>
      <c r="C21" s="577">
        <v>47.779986923140839</v>
      </c>
      <c r="D21" s="577">
        <v>130.36204056480221</v>
      </c>
      <c r="E21" s="577">
        <v>17.316649022304279</v>
      </c>
      <c r="F21" s="577">
        <v>80.305182219043857</v>
      </c>
      <c r="G21" s="577">
        <v>471.79972188187986</v>
      </c>
      <c r="H21" s="577">
        <v>461.1048140512417</v>
      </c>
      <c r="I21" s="578"/>
      <c r="J21" s="604" t="s">
        <v>2647</v>
      </c>
      <c r="K21" s="577">
        <v>92.932177296555594</v>
      </c>
      <c r="L21" s="577">
        <v>80.705109793953724</v>
      </c>
      <c r="M21" s="577">
        <v>97.295419963111883</v>
      </c>
      <c r="N21" s="577">
        <v>71.472438417962181</v>
      </c>
      <c r="O21" s="577">
        <v>81.267131831449717</v>
      </c>
      <c r="P21" s="577">
        <v>115.67930128383321</v>
      </c>
      <c r="Q21" s="577">
        <v>150.22180449871075</v>
      </c>
      <c r="R21" s="578"/>
      <c r="S21" s="604" t="s">
        <v>2647</v>
      </c>
      <c r="T21" s="577">
        <v>97.61557221702202</v>
      </c>
      <c r="U21" s="577">
        <v>103.02819391234205</v>
      </c>
      <c r="V21" s="577">
        <v>104.19306687218177</v>
      </c>
      <c r="W21" s="577">
        <v>96.995271380791621</v>
      </c>
      <c r="X21" s="577">
        <v>84.473346371508129</v>
      </c>
      <c r="Y21" s="577">
        <v>117.78378472369798</v>
      </c>
      <c r="Z21" s="577">
        <v>107.80312141953956</v>
      </c>
    </row>
    <row r="22" spans="1:26" s="567" customFormat="1" ht="11.25" customHeight="1">
      <c r="A22" s="604" t="s">
        <v>2648</v>
      </c>
      <c r="B22" s="577">
        <v>110.92169068810948</v>
      </c>
      <c r="C22" s="577">
        <v>47.712080093515482</v>
      </c>
      <c r="D22" s="577">
        <v>129.31412135528075</v>
      </c>
      <c r="E22" s="577">
        <v>17.408079613099584</v>
      </c>
      <c r="F22" s="577">
        <v>77.230472868816207</v>
      </c>
      <c r="G22" s="577">
        <v>409.3980795747222</v>
      </c>
      <c r="H22" s="577">
        <v>399.01300629094294</v>
      </c>
      <c r="I22" s="578"/>
      <c r="J22" s="604" t="s">
        <v>2648</v>
      </c>
      <c r="K22" s="577">
        <v>91.167233502418384</v>
      </c>
      <c r="L22" s="577">
        <v>79.867661958855351</v>
      </c>
      <c r="M22" s="577">
        <v>95.290488539138622</v>
      </c>
      <c r="N22" s="577">
        <v>70.589645423962494</v>
      </c>
      <c r="O22" s="577">
        <v>80.176904069694501</v>
      </c>
      <c r="P22" s="577">
        <v>114.46099850663751</v>
      </c>
      <c r="Q22" s="577">
        <v>144.65924512885476</v>
      </c>
      <c r="R22" s="578"/>
      <c r="S22" s="604" t="s">
        <v>2648</v>
      </c>
      <c r="T22" s="577">
        <v>96.342637671860629</v>
      </c>
      <c r="U22" s="577">
        <v>102.03213588465293</v>
      </c>
      <c r="V22" s="577">
        <v>102.61194929557449</v>
      </c>
      <c r="W22" s="577">
        <v>95.989577244460008</v>
      </c>
      <c r="X22" s="577">
        <v>83.720228702736662</v>
      </c>
      <c r="Y22" s="577">
        <v>116.91147898640656</v>
      </c>
      <c r="Z22" s="577">
        <v>106.569548444166</v>
      </c>
    </row>
    <row r="23" spans="1:26" s="567" customFormat="1" ht="11.25" customHeight="1">
      <c r="A23" s="604" t="s">
        <v>2649</v>
      </c>
      <c r="B23" s="577">
        <v>116.30678349147868</v>
      </c>
      <c r="C23" s="577">
        <v>51.859109160161793</v>
      </c>
      <c r="D23" s="577">
        <v>138.04106643429927</v>
      </c>
      <c r="E23" s="577">
        <v>19.208974034772481</v>
      </c>
      <c r="F23" s="577">
        <v>78.477761741747528</v>
      </c>
      <c r="G23" s="577">
        <v>391.88185273134491</v>
      </c>
      <c r="H23" s="577">
        <v>377.20317874716443</v>
      </c>
      <c r="I23" s="578"/>
      <c r="J23" s="604" t="s">
        <v>2649</v>
      </c>
      <c r="K23" s="577">
        <v>87.25162759307068</v>
      </c>
      <c r="L23" s="577">
        <v>75.874638173656862</v>
      </c>
      <c r="M23" s="577">
        <v>92.790444104967648</v>
      </c>
      <c r="N23" s="577">
        <v>68.084268167581939</v>
      </c>
      <c r="O23" s="577">
        <v>73.25724550681845</v>
      </c>
      <c r="P23" s="577">
        <v>103.62388248885559</v>
      </c>
      <c r="Q23" s="577">
        <v>127.95557853729764</v>
      </c>
      <c r="R23" s="578"/>
      <c r="S23" s="604" t="s">
        <v>2649</v>
      </c>
      <c r="T23" s="577">
        <v>95.626650262717021</v>
      </c>
      <c r="U23" s="577">
        <v>101.73731526427542</v>
      </c>
      <c r="V23" s="577">
        <v>101.69369292612694</v>
      </c>
      <c r="W23" s="577">
        <v>95.592129223883973</v>
      </c>
      <c r="X23" s="577">
        <v>83.388607987795709</v>
      </c>
      <c r="Y23" s="577">
        <v>116.91973111414775</v>
      </c>
      <c r="Z23" s="577">
        <v>106.15444219509153</v>
      </c>
    </row>
    <row r="24" spans="1:26" s="567" customFormat="1" ht="11.25" customHeight="1">
      <c r="A24" s="604" t="s">
        <v>2650</v>
      </c>
      <c r="B24" s="577">
        <v>117.78276763215318</v>
      </c>
      <c r="C24" s="577">
        <v>58.462881558098303</v>
      </c>
      <c r="D24" s="577">
        <v>141.64386241289515</v>
      </c>
      <c r="E24" s="577">
        <v>22.30960090148006</v>
      </c>
      <c r="F24" s="577">
        <v>78.106238058108616</v>
      </c>
      <c r="G24" s="577">
        <v>387.74004814250168</v>
      </c>
      <c r="H24" s="577">
        <v>374.23244030438696</v>
      </c>
      <c r="I24" s="578"/>
      <c r="J24" s="604" t="s">
        <v>2650</v>
      </c>
      <c r="K24" s="577">
        <v>83.098069591652191</v>
      </c>
      <c r="L24" s="577">
        <v>70.710483449727874</v>
      </c>
      <c r="M24" s="577">
        <v>88.655527166083431</v>
      </c>
      <c r="N24" s="577">
        <v>63.74316945816129</v>
      </c>
      <c r="O24" s="577">
        <v>69.393486787251547</v>
      </c>
      <c r="P24" s="577">
        <v>94.937573489896167</v>
      </c>
      <c r="Q24" s="577">
        <v>114.55429874417761</v>
      </c>
      <c r="R24" s="578"/>
      <c r="S24" s="604" t="s">
        <v>2650</v>
      </c>
      <c r="T24" s="577">
        <v>94.218754663574586</v>
      </c>
      <c r="U24" s="577">
        <v>101.46199108585574</v>
      </c>
      <c r="V24" s="577">
        <v>99.572773794300076</v>
      </c>
      <c r="W24" s="577">
        <v>94.882680143664217</v>
      </c>
      <c r="X24" s="577">
        <v>83.222921774786798</v>
      </c>
      <c r="Y24" s="577">
        <v>118.12558350400452</v>
      </c>
      <c r="Z24" s="577">
        <v>104.93130886460804</v>
      </c>
    </row>
    <row r="25" spans="1:26" s="567" customFormat="1" ht="11.25" customHeight="1">
      <c r="A25" s="604" t="s">
        <v>2651</v>
      </c>
      <c r="B25" s="577">
        <v>121.49986281394712</v>
      </c>
      <c r="C25" s="577">
        <v>66.776341016802405</v>
      </c>
      <c r="D25" s="577">
        <v>144.00504538485356</v>
      </c>
      <c r="E25" s="577">
        <v>25.698440969930839</v>
      </c>
      <c r="F25" s="577">
        <v>83.836133888185756</v>
      </c>
      <c r="G25" s="577">
        <v>412.88748046518685</v>
      </c>
      <c r="H25" s="577">
        <v>400.11069124771217</v>
      </c>
      <c r="I25" s="578"/>
      <c r="J25" s="604" t="s">
        <v>2651</v>
      </c>
      <c r="K25" s="577">
        <v>85.671491954995105</v>
      </c>
      <c r="L25" s="577">
        <v>68.800713416401891</v>
      </c>
      <c r="M25" s="577">
        <v>91.556695013001175</v>
      </c>
      <c r="N25" s="577">
        <v>62.109014236626763</v>
      </c>
      <c r="O25" s="577">
        <v>71.446816401869597</v>
      </c>
      <c r="P25" s="577">
        <v>91.658830965578318</v>
      </c>
      <c r="Q25" s="577">
        <v>108.14892461246291</v>
      </c>
      <c r="R25" s="578"/>
      <c r="S25" s="604" t="s">
        <v>2651</v>
      </c>
      <c r="T25" s="577">
        <v>94.667473910039533</v>
      </c>
      <c r="U25" s="577">
        <v>102.31956194661782</v>
      </c>
      <c r="V25" s="577">
        <v>100.04077197127098</v>
      </c>
      <c r="W25" s="577">
        <v>95.748657174995117</v>
      </c>
      <c r="X25" s="577">
        <v>83.570419852798693</v>
      </c>
      <c r="Y25" s="577">
        <v>119.04741335067229</v>
      </c>
      <c r="Z25" s="577">
        <v>105.93894839005786</v>
      </c>
    </row>
    <row r="26" spans="1:26" s="567" customFormat="1" ht="11.25" customHeight="1">
      <c r="A26" s="604" t="s">
        <v>2652</v>
      </c>
      <c r="B26" s="577">
        <v>122.30974291613771</v>
      </c>
      <c r="C26" s="577">
        <v>76.779286903715715</v>
      </c>
      <c r="D26" s="577">
        <v>140.02428054501888</v>
      </c>
      <c r="E26" s="577">
        <v>29.734816256241729</v>
      </c>
      <c r="F26" s="577">
        <v>91.62392152769165</v>
      </c>
      <c r="G26" s="577">
        <v>450.42623483910495</v>
      </c>
      <c r="H26" s="577">
        <v>417.89781825361069</v>
      </c>
      <c r="I26" s="578"/>
      <c r="J26" s="604" t="s">
        <v>2652</v>
      </c>
      <c r="K26" s="577">
        <v>97.163693112717382</v>
      </c>
      <c r="L26" s="577">
        <v>73.570773954331329</v>
      </c>
      <c r="M26" s="577">
        <v>103.60356045833613</v>
      </c>
      <c r="N26" s="577">
        <v>66.367713759130467</v>
      </c>
      <c r="O26" s="577">
        <v>81.704872223104189</v>
      </c>
      <c r="P26" s="577">
        <v>97.763589144333821</v>
      </c>
      <c r="Q26" s="577">
        <v>113.88738072402043</v>
      </c>
      <c r="R26" s="578"/>
      <c r="S26" s="604" t="s">
        <v>2652</v>
      </c>
      <c r="T26" s="577">
        <v>96.30859217299431</v>
      </c>
      <c r="U26" s="577">
        <v>104.06464615960971</v>
      </c>
      <c r="V26" s="577">
        <v>101.70410149526509</v>
      </c>
      <c r="W26" s="577">
        <v>97.59731500442355</v>
      </c>
      <c r="X26" s="577">
        <v>85.089240668464228</v>
      </c>
      <c r="Y26" s="577">
        <v>120.61329433932474</v>
      </c>
      <c r="Z26" s="577">
        <v>107.94141163120278</v>
      </c>
    </row>
    <row r="27" spans="1:26" s="567" customFormat="1" ht="11.25" customHeight="1">
      <c r="A27" s="604" t="s">
        <v>2653</v>
      </c>
      <c r="B27" s="577">
        <v>121.50494414444347</v>
      </c>
      <c r="C27" s="577">
        <v>83.134425945213948</v>
      </c>
      <c r="D27" s="577">
        <v>138.1093872607716</v>
      </c>
      <c r="E27" s="577">
        <v>32.693660179780892</v>
      </c>
      <c r="F27" s="577">
        <v>92.777095386816782</v>
      </c>
      <c r="G27" s="577">
        <v>454.81054677361698</v>
      </c>
      <c r="H27" s="577">
        <v>446.69192372698222</v>
      </c>
      <c r="I27" s="578"/>
      <c r="J27" s="604" t="s">
        <v>2653</v>
      </c>
      <c r="K27" s="577">
        <v>94.120303148302995</v>
      </c>
      <c r="L27" s="577">
        <v>72.635880977124302</v>
      </c>
      <c r="M27" s="577">
        <v>100.67488955588885</v>
      </c>
      <c r="N27" s="577">
        <v>65.734403165748546</v>
      </c>
      <c r="O27" s="577">
        <v>78.629966210247815</v>
      </c>
      <c r="P27" s="577">
        <v>95.275382584781397</v>
      </c>
      <c r="Q27" s="577">
        <v>110.83014673366182</v>
      </c>
      <c r="R27" s="578"/>
      <c r="S27" s="604" t="s">
        <v>2653</v>
      </c>
      <c r="T27" s="577">
        <v>97.183030781615315</v>
      </c>
      <c r="U27" s="577">
        <v>105.4016523714659</v>
      </c>
      <c r="V27" s="577">
        <v>102.45180940980526</v>
      </c>
      <c r="W27" s="577">
        <v>98.916646028841527</v>
      </c>
      <c r="X27" s="577">
        <v>86.182461045592547</v>
      </c>
      <c r="Y27" s="577">
        <v>122.04856881373591</v>
      </c>
      <c r="Z27" s="577">
        <v>108.8861290881209</v>
      </c>
    </row>
    <row r="28" spans="1:26" s="567" customFormat="1" ht="11.25" customHeight="1">
      <c r="A28" s="604" t="s">
        <v>2654</v>
      </c>
      <c r="B28" s="577">
        <v>120.9088118104787</v>
      </c>
      <c r="C28" s="577">
        <v>86.994249694226454</v>
      </c>
      <c r="D28" s="577">
        <v>140.31458016989632</v>
      </c>
      <c r="E28" s="577">
        <v>35.080300401880557</v>
      </c>
      <c r="F28" s="577">
        <v>89.609836443174686</v>
      </c>
      <c r="G28" s="577">
        <v>440.54670696480383</v>
      </c>
      <c r="H28" s="577">
        <v>433.91608316690633</v>
      </c>
      <c r="I28" s="578"/>
      <c r="J28" s="604" t="s">
        <v>2654</v>
      </c>
      <c r="K28" s="577">
        <v>90.846900833189267</v>
      </c>
      <c r="L28" s="577">
        <v>72.1906623315449</v>
      </c>
      <c r="M28" s="577">
        <v>97.681517823386969</v>
      </c>
      <c r="N28" s="577">
        <v>65.469929268693477</v>
      </c>
      <c r="O28" s="577">
        <v>74.99734586147315</v>
      </c>
      <c r="P28" s="577">
        <v>93.770830162463739</v>
      </c>
      <c r="Q28" s="577">
        <v>107.4551456798186</v>
      </c>
      <c r="R28" s="578"/>
      <c r="S28" s="604" t="s">
        <v>2654</v>
      </c>
      <c r="T28" s="577">
        <v>95.018074813025478</v>
      </c>
      <c r="U28" s="577">
        <v>104.32097107457095</v>
      </c>
      <c r="V28" s="577">
        <v>100.08939581740206</v>
      </c>
      <c r="W28" s="577">
        <v>97.881181941835507</v>
      </c>
      <c r="X28" s="577">
        <v>84.331040836670809</v>
      </c>
      <c r="Y28" s="577">
        <v>120.96599391487688</v>
      </c>
      <c r="Z28" s="577">
        <v>107.78400257026142</v>
      </c>
    </row>
    <row r="29" spans="1:26" s="567" customFormat="1" ht="11.25" customHeight="1">
      <c r="A29" s="604" t="s">
        <v>2655</v>
      </c>
      <c r="B29" s="577">
        <v>130.84066152727027</v>
      </c>
      <c r="C29" s="577">
        <v>97.02257014213184</v>
      </c>
      <c r="D29" s="577">
        <v>159.09772935404123</v>
      </c>
      <c r="E29" s="577">
        <v>43.438952981092406</v>
      </c>
      <c r="F29" s="577">
        <v>88.84017385808032</v>
      </c>
      <c r="G29" s="577">
        <v>412.19473049625344</v>
      </c>
      <c r="H29" s="577">
        <v>431.99201664836647</v>
      </c>
      <c r="I29" s="578"/>
      <c r="J29" s="604" t="s">
        <v>2655</v>
      </c>
      <c r="K29" s="577">
        <v>91.887536023382012</v>
      </c>
      <c r="L29" s="577">
        <v>73.437449584916564</v>
      </c>
      <c r="M29" s="577">
        <v>99.68637970238477</v>
      </c>
      <c r="N29" s="577">
        <v>66.886789103355881</v>
      </c>
      <c r="O29" s="577">
        <v>74.457246452819845</v>
      </c>
      <c r="P29" s="577">
        <v>93.863440810896506</v>
      </c>
      <c r="Q29" s="577">
        <v>107.14253647397258</v>
      </c>
      <c r="R29" s="578"/>
      <c r="S29" s="604" t="s">
        <v>2655</v>
      </c>
      <c r="T29" s="577">
        <v>95.331951980516507</v>
      </c>
      <c r="U29" s="577">
        <v>104.81526672711935</v>
      </c>
      <c r="V29" s="577">
        <v>100.35279383792908</v>
      </c>
      <c r="W29" s="577">
        <v>98.380281709336359</v>
      </c>
      <c r="X29" s="577">
        <v>84.5415988701305</v>
      </c>
      <c r="Y29" s="577">
        <v>121.76073456553702</v>
      </c>
      <c r="Z29" s="577">
        <v>109.10408442713258</v>
      </c>
    </row>
    <row r="30" spans="1:26" s="567" customFormat="1" ht="11.25" customHeight="1">
      <c r="A30" s="604" t="s">
        <v>2656</v>
      </c>
      <c r="B30" s="577">
        <v>126.27068262136525</v>
      </c>
      <c r="C30" s="577">
        <v>99.337726037870567</v>
      </c>
      <c r="D30" s="577">
        <v>148.30591049322609</v>
      </c>
      <c r="E30" s="577">
        <v>46.623786030618412</v>
      </c>
      <c r="F30" s="577">
        <v>91.349895045425711</v>
      </c>
      <c r="G30" s="577">
        <v>392.17739849078561</v>
      </c>
      <c r="H30" s="577">
        <v>433.11864397279533</v>
      </c>
      <c r="I30" s="578"/>
      <c r="J30" s="604" t="s">
        <v>2656</v>
      </c>
      <c r="K30" s="577">
        <v>92.759480591626016</v>
      </c>
      <c r="L30" s="577">
        <v>73.260911124984005</v>
      </c>
      <c r="M30" s="577">
        <v>100.78114315093545</v>
      </c>
      <c r="N30" s="577">
        <v>66.600320984490054</v>
      </c>
      <c r="O30" s="577">
        <v>75.243664364489121</v>
      </c>
      <c r="P30" s="577">
        <v>93.651352003504527</v>
      </c>
      <c r="Q30" s="577">
        <v>104.4436114285904</v>
      </c>
      <c r="R30" s="578"/>
      <c r="S30" s="604" t="s">
        <v>2656</v>
      </c>
      <c r="T30" s="577">
        <v>94.464151317610416</v>
      </c>
      <c r="U30" s="577">
        <v>104.7054795232753</v>
      </c>
      <c r="V30" s="577">
        <v>99.102052422187995</v>
      </c>
      <c r="W30" s="577">
        <v>98.283899305382306</v>
      </c>
      <c r="X30" s="577">
        <v>84.21267437388137</v>
      </c>
      <c r="Y30" s="577">
        <v>122.00430933042612</v>
      </c>
      <c r="Z30" s="577">
        <v>110.66315008770789</v>
      </c>
    </row>
    <row r="31" spans="1:26" s="567" customFormat="1" ht="11.25" customHeight="1">
      <c r="A31" s="604" t="s">
        <v>2657</v>
      </c>
      <c r="B31" s="577">
        <v>125.71570371682742</v>
      </c>
      <c r="C31" s="577">
        <v>102.03592337111944</v>
      </c>
      <c r="D31" s="577">
        <v>142.42099936837306</v>
      </c>
      <c r="E31" s="577">
        <v>50.133347870155305</v>
      </c>
      <c r="F31" s="577">
        <v>97.049661941258776</v>
      </c>
      <c r="G31" s="577">
        <v>374.08043545097564</v>
      </c>
      <c r="H31" s="577">
        <v>430.85984763876598</v>
      </c>
      <c r="I31" s="578"/>
      <c r="J31" s="604" t="s">
        <v>2657</v>
      </c>
      <c r="K31" s="577">
        <v>90.29877059198401</v>
      </c>
      <c r="L31" s="577">
        <v>71.615091237417403</v>
      </c>
      <c r="M31" s="577">
        <v>97.94956334966821</v>
      </c>
      <c r="N31" s="577">
        <v>64.944968381440546</v>
      </c>
      <c r="O31" s="577">
        <v>73.902386985863075</v>
      </c>
      <c r="P31" s="577">
        <v>91.688086650727769</v>
      </c>
      <c r="Q31" s="577">
        <v>100.39824387351734</v>
      </c>
      <c r="R31" s="578"/>
      <c r="S31" s="604" t="s">
        <v>2657</v>
      </c>
      <c r="T31" s="577">
        <v>94.193243371019179</v>
      </c>
      <c r="U31" s="577">
        <v>104.00567837060977</v>
      </c>
      <c r="V31" s="577">
        <v>98.493660679430974</v>
      </c>
      <c r="W31" s="577">
        <v>97.584741497868748</v>
      </c>
      <c r="X31" s="577">
        <v>84.528758560725151</v>
      </c>
      <c r="Y31" s="577">
        <v>121.45456780490328</v>
      </c>
      <c r="Z31" s="577">
        <v>111.199430685189</v>
      </c>
    </row>
    <row r="32" spans="1:26" s="567" customFormat="1" ht="11.25" customHeight="1">
      <c r="A32" s="604" t="s">
        <v>2675</v>
      </c>
      <c r="B32" s="577">
        <v>125.82932106320092</v>
      </c>
      <c r="C32" s="577">
        <v>104.02680132542267</v>
      </c>
      <c r="D32" s="577">
        <v>139.9020140566509</v>
      </c>
      <c r="E32" s="577">
        <v>53.032245937905891</v>
      </c>
      <c r="F32" s="577">
        <v>100.31856803212271</v>
      </c>
      <c r="G32" s="577">
        <v>367.15215803882057</v>
      </c>
      <c r="H32" s="577">
        <v>428.10127822257652</v>
      </c>
      <c r="I32" s="578"/>
      <c r="J32" s="604" t="s">
        <v>2679</v>
      </c>
      <c r="K32" s="577">
        <v>91.898065055943931</v>
      </c>
      <c r="L32" s="577">
        <v>73.211535686123284</v>
      </c>
      <c r="M32" s="577">
        <v>100.51624323978835</v>
      </c>
      <c r="N32" s="577">
        <v>66.731915936351058</v>
      </c>
      <c r="O32" s="577">
        <v>73.60740680005874</v>
      </c>
      <c r="P32" s="577">
        <v>92.539190141483559</v>
      </c>
      <c r="Q32" s="577">
        <v>99.3560462198311</v>
      </c>
      <c r="R32" s="578"/>
      <c r="S32" s="604" t="s">
        <v>2685</v>
      </c>
      <c r="T32" s="577">
        <v>95.46985277865906</v>
      </c>
      <c r="U32" s="577">
        <v>104.54702451382768</v>
      </c>
      <c r="V32" s="577">
        <v>99.81240103594466</v>
      </c>
      <c r="W32" s="577">
        <v>98.271671844389147</v>
      </c>
      <c r="X32" s="577">
        <v>85.69208393110776</v>
      </c>
      <c r="Y32" s="577">
        <v>121.57062323577804</v>
      </c>
      <c r="Z32" s="577">
        <v>112.08659085076917</v>
      </c>
    </row>
    <row r="33" spans="1:26" s="567" customFormat="1" ht="11.25" customHeight="1">
      <c r="A33" s="604" t="s">
        <v>2647</v>
      </c>
      <c r="B33" s="577">
        <v>125.5083003373323</v>
      </c>
      <c r="C33" s="577">
        <v>106.21273863073313</v>
      </c>
      <c r="D33" s="577">
        <v>137.24635222192794</v>
      </c>
      <c r="E33" s="577">
        <v>56.056346506566207</v>
      </c>
      <c r="F33" s="577">
        <v>102.99231364119622</v>
      </c>
      <c r="G33" s="577">
        <v>360.32808840640104</v>
      </c>
      <c r="H33" s="577">
        <v>425.31710583211753</v>
      </c>
      <c r="I33" s="578"/>
      <c r="J33" s="604" t="s">
        <v>2647</v>
      </c>
      <c r="K33" s="577">
        <v>92.355357546427697</v>
      </c>
      <c r="L33" s="577">
        <v>74.022957392649715</v>
      </c>
      <c r="M33" s="577">
        <v>101.03085269429769</v>
      </c>
      <c r="N33" s="577">
        <v>67.564716547114017</v>
      </c>
      <c r="O33" s="577">
        <v>73.882171217162849</v>
      </c>
      <c r="P33" s="577">
        <v>93.215698719417148</v>
      </c>
      <c r="Q33" s="577">
        <v>97.994574361109102</v>
      </c>
      <c r="R33" s="578"/>
      <c r="S33" s="604" t="s">
        <v>2647</v>
      </c>
      <c r="T33" s="577">
        <v>95.272011030475454</v>
      </c>
      <c r="U33" s="577">
        <v>104.21825213823907</v>
      </c>
      <c r="V33" s="577">
        <v>99.27338604526939</v>
      </c>
      <c r="W33" s="577">
        <v>98.096304769196394</v>
      </c>
      <c r="X33" s="577">
        <v>86.064227034468274</v>
      </c>
      <c r="Y33" s="577">
        <v>121.09403124475811</v>
      </c>
      <c r="Z33" s="577">
        <v>111.84919274152836</v>
      </c>
    </row>
    <row r="34" spans="1:26" s="567" customFormat="1" ht="11.25" customHeight="1">
      <c r="A34" s="604" t="s">
        <v>2648</v>
      </c>
      <c r="B34" s="577">
        <v>129.59691043418619</v>
      </c>
      <c r="C34" s="577">
        <v>108.62503357215098</v>
      </c>
      <c r="D34" s="577">
        <v>141.19414267692702</v>
      </c>
      <c r="E34" s="577">
        <v>59.45467762420688</v>
      </c>
      <c r="F34" s="577">
        <v>106.85250960474556</v>
      </c>
      <c r="G34" s="577">
        <v>351.73210206835824</v>
      </c>
      <c r="H34" s="577">
        <v>423.48978234241468</v>
      </c>
      <c r="I34" s="578"/>
      <c r="J34" s="604" t="s">
        <v>2648</v>
      </c>
      <c r="K34" s="577">
        <v>91.658145934516185</v>
      </c>
      <c r="L34" s="577">
        <v>73.893441423648284</v>
      </c>
      <c r="M34" s="577">
        <v>100.47081035535903</v>
      </c>
      <c r="N34" s="577">
        <v>67.187986567387924</v>
      </c>
      <c r="O34" s="577">
        <v>73.060796759160226</v>
      </c>
      <c r="P34" s="577">
        <v>93.841210633799847</v>
      </c>
      <c r="Q34" s="577">
        <v>96.826037041716432</v>
      </c>
      <c r="R34" s="578"/>
      <c r="S34" s="604" t="s">
        <v>2648</v>
      </c>
      <c r="T34" s="577">
        <v>94.124511560036296</v>
      </c>
      <c r="U34" s="577">
        <v>103.7541225228381</v>
      </c>
      <c r="V34" s="577">
        <v>98.053428463528221</v>
      </c>
      <c r="W34" s="577">
        <v>97.776637906279632</v>
      </c>
      <c r="X34" s="577">
        <v>84.890225630967564</v>
      </c>
      <c r="Y34" s="577">
        <v>120.59147036162543</v>
      </c>
      <c r="Z34" s="577">
        <v>112.08966800007001</v>
      </c>
    </row>
    <row r="35" spans="1:26" s="567" customFormat="1" ht="11.25" customHeight="1">
      <c r="A35" s="604" t="s">
        <v>2649</v>
      </c>
      <c r="B35" s="577">
        <v>128.13556573083102</v>
      </c>
      <c r="C35" s="577">
        <v>110.33939295660974</v>
      </c>
      <c r="D35" s="577">
        <v>138.4384413366123</v>
      </c>
      <c r="E35" s="577">
        <v>62.307446484760554</v>
      </c>
      <c r="F35" s="577">
        <v>107.34876817568183</v>
      </c>
      <c r="G35" s="577">
        <v>338.42782133480165</v>
      </c>
      <c r="H35" s="577">
        <v>421.32924675576049</v>
      </c>
      <c r="I35" s="578"/>
      <c r="J35" s="604" t="s">
        <v>2649</v>
      </c>
      <c r="K35" s="577">
        <v>92.086515285957987</v>
      </c>
      <c r="L35" s="577">
        <v>73.76353270739277</v>
      </c>
      <c r="M35" s="577">
        <v>100.52285710644215</v>
      </c>
      <c r="N35" s="577">
        <v>66.72873544809805</v>
      </c>
      <c r="O35" s="577">
        <v>74.344212113516662</v>
      </c>
      <c r="P35" s="577">
        <v>94.263327592500929</v>
      </c>
      <c r="Q35" s="577">
        <v>95.891839333434007</v>
      </c>
      <c r="R35" s="578"/>
      <c r="S35" s="604" t="s">
        <v>2649</v>
      </c>
      <c r="T35" s="577">
        <v>94.015217338855336</v>
      </c>
      <c r="U35" s="577">
        <v>103.64962310905034</v>
      </c>
      <c r="V35" s="577">
        <v>97.359628263756662</v>
      </c>
      <c r="W35" s="577">
        <v>97.575216531498398</v>
      </c>
      <c r="X35" s="577">
        <v>85.964522938458273</v>
      </c>
      <c r="Y35" s="577">
        <v>121.34034601584223</v>
      </c>
      <c r="Z35" s="577">
        <v>111.29246536304444</v>
      </c>
    </row>
    <row r="36" spans="1:26" s="567" customFormat="1" ht="11.25" customHeight="1">
      <c r="A36" s="604" t="s">
        <v>2650</v>
      </c>
      <c r="B36" s="577">
        <v>123.87286903092647</v>
      </c>
      <c r="C36" s="577">
        <v>110.31032316744751</v>
      </c>
      <c r="D36" s="577">
        <v>132.15992113898665</v>
      </c>
      <c r="E36" s="577">
        <v>63.460185199301897</v>
      </c>
      <c r="F36" s="577">
        <v>106.38112462421287</v>
      </c>
      <c r="G36" s="577">
        <v>328.63340434007392</v>
      </c>
      <c r="H36" s="577">
        <v>420.09526804632264</v>
      </c>
      <c r="I36" s="578"/>
      <c r="J36" s="604" t="s">
        <v>2650</v>
      </c>
      <c r="K36" s="577">
        <v>94.723485038597133</v>
      </c>
      <c r="L36" s="577">
        <v>76.232288518702404</v>
      </c>
      <c r="M36" s="577">
        <v>103.95409616635622</v>
      </c>
      <c r="N36" s="577">
        <v>69.303079487967338</v>
      </c>
      <c r="O36" s="577">
        <v>75.644433860447378</v>
      </c>
      <c r="P36" s="577">
        <v>95.84533111848846</v>
      </c>
      <c r="Q36" s="577">
        <v>95.468336868145713</v>
      </c>
      <c r="R36" s="578"/>
      <c r="S36" s="604" t="s">
        <v>2650</v>
      </c>
      <c r="T36" s="577">
        <v>94.966898156873995</v>
      </c>
      <c r="U36" s="577">
        <v>104.32039157086228</v>
      </c>
      <c r="V36" s="577">
        <v>98.032501718957207</v>
      </c>
      <c r="W36" s="577">
        <v>98.270532989602316</v>
      </c>
      <c r="X36" s="577">
        <v>87.410070018883786</v>
      </c>
      <c r="Y36" s="577">
        <v>122.37886237735007</v>
      </c>
      <c r="Z36" s="577">
        <v>111.9729441859418</v>
      </c>
    </row>
    <row r="37" spans="1:26" s="567" customFormat="1" ht="11.25" customHeight="1">
      <c r="A37" s="604" t="s">
        <v>2651</v>
      </c>
      <c r="B37" s="577">
        <v>119.77797241851971</v>
      </c>
      <c r="C37" s="577">
        <v>109.90126668151838</v>
      </c>
      <c r="D37" s="577">
        <v>124.95774319528124</v>
      </c>
      <c r="E37" s="577">
        <v>63.784698233685582</v>
      </c>
      <c r="F37" s="577">
        <v>107.94058242962301</v>
      </c>
      <c r="G37" s="577">
        <v>324.65785848214853</v>
      </c>
      <c r="H37" s="577">
        <v>425.87944731288621</v>
      </c>
      <c r="I37" s="578"/>
      <c r="J37" s="604" t="s">
        <v>2651</v>
      </c>
      <c r="K37" s="577">
        <v>96.461928790348537</v>
      </c>
      <c r="L37" s="577">
        <v>77.450684219421476</v>
      </c>
      <c r="M37" s="577">
        <v>106.12762477238388</v>
      </c>
      <c r="N37" s="577">
        <v>70.865003387131111</v>
      </c>
      <c r="O37" s="577">
        <v>76.645933343891556</v>
      </c>
      <c r="P37" s="577">
        <v>95.718346576629685</v>
      </c>
      <c r="Q37" s="577">
        <v>96.45198936127079</v>
      </c>
      <c r="R37" s="578"/>
      <c r="S37" s="604" t="s">
        <v>2651</v>
      </c>
      <c r="T37" s="577">
        <v>98.072858164608164</v>
      </c>
      <c r="U37" s="577">
        <v>105.75553949300163</v>
      </c>
      <c r="V37" s="577">
        <v>101.25346551830604</v>
      </c>
      <c r="W37" s="577">
        <v>99.977497296579784</v>
      </c>
      <c r="X37" s="577">
        <v>89.985528043466644</v>
      </c>
      <c r="Y37" s="577">
        <v>123.42529323810925</v>
      </c>
      <c r="Z37" s="577">
        <v>112.02028504336991</v>
      </c>
    </row>
    <row r="38" spans="1:26" s="567" customFormat="1" ht="11.25" customHeight="1">
      <c r="A38" s="604" t="s">
        <v>2652</v>
      </c>
      <c r="B38" s="577">
        <v>119.29908773263932</v>
      </c>
      <c r="C38" s="577">
        <v>110.05831708956893</v>
      </c>
      <c r="D38" s="577">
        <v>122.07156251252236</v>
      </c>
      <c r="E38" s="577">
        <v>63.882069394368386</v>
      </c>
      <c r="F38" s="577">
        <v>112.21543778424208</v>
      </c>
      <c r="G38" s="577">
        <v>329.43082043740282</v>
      </c>
      <c r="H38" s="577">
        <v>435.07638009913211</v>
      </c>
      <c r="I38" s="578"/>
      <c r="J38" s="604" t="s">
        <v>2652</v>
      </c>
      <c r="K38" s="577">
        <v>97.946062364318323</v>
      </c>
      <c r="L38" s="577">
        <v>79.052071714684132</v>
      </c>
      <c r="M38" s="577">
        <v>107.4313462485767</v>
      </c>
      <c r="N38" s="577">
        <v>72.255606471652271</v>
      </c>
      <c r="O38" s="577">
        <v>78.559171528612168</v>
      </c>
      <c r="P38" s="577">
        <v>97.785305930633371</v>
      </c>
      <c r="Q38" s="577">
        <v>97.729439248953355</v>
      </c>
      <c r="R38" s="578"/>
      <c r="S38" s="604" t="s">
        <v>2652</v>
      </c>
      <c r="T38" s="577">
        <v>98.236268639860839</v>
      </c>
      <c r="U38" s="577">
        <v>106.56976942371384</v>
      </c>
      <c r="V38" s="577">
        <v>101.47654876071587</v>
      </c>
      <c r="W38" s="577">
        <v>101.18971464081005</v>
      </c>
      <c r="X38" s="577">
        <v>89.798223074948282</v>
      </c>
      <c r="Y38" s="577">
        <v>123.34082314098933</v>
      </c>
      <c r="Z38" s="577">
        <v>112.15223714934746</v>
      </c>
    </row>
    <row r="39" spans="1:26" s="567" customFormat="1" ht="11.25" customHeight="1">
      <c r="A39" s="604" t="s">
        <v>2653</v>
      </c>
      <c r="B39" s="577">
        <v>118.07526375340119</v>
      </c>
      <c r="C39" s="577">
        <v>108.48588521407099</v>
      </c>
      <c r="D39" s="577">
        <v>117.89527865617251</v>
      </c>
      <c r="E39" s="577">
        <v>62.571135969883031</v>
      </c>
      <c r="F39" s="577">
        <v>117.27881304019256</v>
      </c>
      <c r="G39" s="577">
        <v>333.46324476193502</v>
      </c>
      <c r="H39" s="577">
        <v>438.47312570422116</v>
      </c>
      <c r="I39" s="578"/>
      <c r="J39" s="604" t="s">
        <v>2653</v>
      </c>
      <c r="K39" s="577">
        <v>95.425688419989683</v>
      </c>
      <c r="L39" s="577">
        <v>79.068612033020869</v>
      </c>
      <c r="M39" s="577">
        <v>104.14735261950653</v>
      </c>
      <c r="N39" s="577">
        <v>71.963203896102925</v>
      </c>
      <c r="O39" s="577">
        <v>77.529491501753284</v>
      </c>
      <c r="P39" s="577">
        <v>98.763833121347602</v>
      </c>
      <c r="Q39" s="577">
        <v>97.185104406135764</v>
      </c>
      <c r="R39" s="578"/>
      <c r="S39" s="604" t="s">
        <v>2653</v>
      </c>
      <c r="T39" s="577">
        <v>96.287341791349419</v>
      </c>
      <c r="U39" s="577">
        <v>106.00679546019047</v>
      </c>
      <c r="V39" s="577">
        <v>99.462440442614664</v>
      </c>
      <c r="W39" s="577">
        <v>100.93266703550435</v>
      </c>
      <c r="X39" s="577">
        <v>87.790294817932008</v>
      </c>
      <c r="Y39" s="577">
        <v>122.24788112409234</v>
      </c>
      <c r="Z39" s="577">
        <v>112.16442334952038</v>
      </c>
    </row>
    <row r="40" spans="1:26" s="567" customFormat="1" ht="11.25" customHeight="1">
      <c r="A40" s="604" t="s">
        <v>2654</v>
      </c>
      <c r="B40" s="577">
        <v>118.10187609546293</v>
      </c>
      <c r="C40" s="577">
        <v>108.66755130689533</v>
      </c>
      <c r="D40" s="577">
        <v>117.58837523779518</v>
      </c>
      <c r="E40" s="577">
        <v>63.446395376680918</v>
      </c>
      <c r="F40" s="577">
        <v>118.15156724393684</v>
      </c>
      <c r="G40" s="577">
        <v>329.0158004889509</v>
      </c>
      <c r="H40" s="577">
        <v>432.08247961384541</v>
      </c>
      <c r="I40" s="578"/>
      <c r="J40" s="604" t="s">
        <v>2654</v>
      </c>
      <c r="K40" s="577">
        <v>92.854850758075031</v>
      </c>
      <c r="L40" s="577">
        <v>78.373417100862255</v>
      </c>
      <c r="M40" s="577">
        <v>101.07973917235137</v>
      </c>
      <c r="N40" s="577">
        <v>71.114559174861199</v>
      </c>
      <c r="O40" s="577">
        <v>76.049264956068455</v>
      </c>
      <c r="P40" s="577">
        <v>98.443119630676975</v>
      </c>
      <c r="Q40" s="577">
        <v>95.214235286314462</v>
      </c>
      <c r="R40" s="578"/>
      <c r="S40" s="604" t="s">
        <v>2654</v>
      </c>
      <c r="T40" s="577">
        <v>95.434325285825494</v>
      </c>
      <c r="U40" s="577">
        <v>105.66994750286861</v>
      </c>
      <c r="V40" s="577">
        <v>98.514359997443592</v>
      </c>
      <c r="W40" s="577">
        <v>100.63086049667081</v>
      </c>
      <c r="X40" s="577">
        <v>86.982980164882633</v>
      </c>
      <c r="Y40" s="577">
        <v>122.13808613379645</v>
      </c>
      <c r="Z40" s="577">
        <v>112.28190346006389</v>
      </c>
    </row>
    <row r="41" spans="1:26" s="567" customFormat="1" ht="11.25" customHeight="1">
      <c r="A41" s="604" t="s">
        <v>2655</v>
      </c>
      <c r="B41" s="577">
        <v>114.6510424993365</v>
      </c>
      <c r="C41" s="577">
        <v>106.65968592427382</v>
      </c>
      <c r="D41" s="577">
        <v>114.1822172112028</v>
      </c>
      <c r="E41" s="577">
        <v>63.47734996278286</v>
      </c>
      <c r="F41" s="577">
        <v>114.65530293369008</v>
      </c>
      <c r="G41" s="577">
        <v>311.59966206447058</v>
      </c>
      <c r="H41" s="577">
        <v>420.60196453613281</v>
      </c>
      <c r="I41" s="578"/>
      <c r="J41" s="604" t="s">
        <v>2655</v>
      </c>
      <c r="K41" s="577">
        <v>93.526035114923772</v>
      </c>
      <c r="L41" s="577">
        <v>79.261584781042075</v>
      </c>
      <c r="M41" s="577">
        <v>101.70905510645682</v>
      </c>
      <c r="N41" s="577">
        <v>71.79218251425641</v>
      </c>
      <c r="O41" s="577">
        <v>76.858859782876081</v>
      </c>
      <c r="P41" s="577">
        <v>99.829869865617155</v>
      </c>
      <c r="Q41" s="577">
        <v>95.539033756780171</v>
      </c>
      <c r="R41" s="578"/>
      <c r="S41" s="604" t="s">
        <v>2655</v>
      </c>
      <c r="T41" s="577">
        <v>95.765751649619375</v>
      </c>
      <c r="U41" s="577">
        <v>106.07900661350993</v>
      </c>
      <c r="V41" s="577">
        <v>98.73016646943789</v>
      </c>
      <c r="W41" s="577">
        <v>100.84383007190443</v>
      </c>
      <c r="X41" s="577">
        <v>87.594529046068317</v>
      </c>
      <c r="Y41" s="577">
        <v>123.27001237064673</v>
      </c>
      <c r="Z41" s="577">
        <v>112.44311035101653</v>
      </c>
    </row>
    <row r="42" spans="1:26" s="567" customFormat="1" ht="11.25" customHeight="1">
      <c r="A42" s="604" t="s">
        <v>2656</v>
      </c>
      <c r="B42" s="577">
        <v>111.1456295684772</v>
      </c>
      <c r="C42" s="577">
        <v>107.48094300070314</v>
      </c>
      <c r="D42" s="577">
        <v>109.72817966195983</v>
      </c>
      <c r="E42" s="577">
        <v>65.070310951138154</v>
      </c>
      <c r="F42" s="577">
        <v>113.3165317041021</v>
      </c>
      <c r="G42" s="577">
        <v>304.23521874627733</v>
      </c>
      <c r="H42" s="577">
        <v>418.65051403696845</v>
      </c>
      <c r="I42" s="578"/>
      <c r="J42" s="604" t="s">
        <v>2656</v>
      </c>
      <c r="K42" s="577">
        <v>92.06364866270448</v>
      </c>
      <c r="L42" s="577">
        <v>78.0420951748807</v>
      </c>
      <c r="M42" s="577">
        <v>99.426027679485287</v>
      </c>
      <c r="N42" s="577">
        <v>70.5479160787404</v>
      </c>
      <c r="O42" s="577">
        <v>76.958748789596484</v>
      </c>
      <c r="P42" s="577">
        <v>98.8446012317374</v>
      </c>
      <c r="Q42" s="577">
        <v>94.333442403491574</v>
      </c>
      <c r="R42" s="578"/>
      <c r="S42" s="604" t="s">
        <v>2656</v>
      </c>
      <c r="T42" s="577">
        <v>96.124980638451191</v>
      </c>
      <c r="U42" s="577">
        <v>106.52929689738281</v>
      </c>
      <c r="V42" s="577">
        <v>99.013044972841527</v>
      </c>
      <c r="W42" s="577">
        <v>101.25694888710818</v>
      </c>
      <c r="X42" s="577">
        <v>88.052706577881452</v>
      </c>
      <c r="Y42" s="577">
        <v>124.00320671890832</v>
      </c>
      <c r="Z42" s="577">
        <v>112.3730690891046</v>
      </c>
    </row>
    <row r="43" spans="1:26" s="567" customFormat="1" ht="11.25" customHeight="1">
      <c r="A43" s="604" t="s">
        <v>2657</v>
      </c>
      <c r="B43" s="577">
        <v>108.46827284639308</v>
      </c>
      <c r="C43" s="577">
        <v>105.83268669817419</v>
      </c>
      <c r="D43" s="577">
        <v>105.76292748143335</v>
      </c>
      <c r="E43" s="577">
        <v>64.710213763849026</v>
      </c>
      <c r="F43" s="577">
        <v>113.73763265219091</v>
      </c>
      <c r="G43" s="577">
        <v>294.75901094169797</v>
      </c>
      <c r="H43" s="577">
        <v>409.87234422531958</v>
      </c>
      <c r="I43" s="578"/>
      <c r="J43" s="604" t="s">
        <v>2657</v>
      </c>
      <c r="K43" s="577">
        <v>91.45038037323296</v>
      </c>
      <c r="L43" s="577">
        <v>77.717175771906597</v>
      </c>
      <c r="M43" s="577">
        <v>99.166835147914767</v>
      </c>
      <c r="N43" s="577">
        <v>70.756199661106336</v>
      </c>
      <c r="O43" s="577">
        <v>75.720185224776131</v>
      </c>
      <c r="P43" s="577">
        <v>96.756498308238008</v>
      </c>
      <c r="Q43" s="577">
        <v>93.811820466459508</v>
      </c>
      <c r="R43" s="578"/>
      <c r="S43" s="604" t="s">
        <v>2657</v>
      </c>
      <c r="T43" s="577">
        <v>95.886203938601767</v>
      </c>
      <c r="U43" s="577">
        <v>105.6479476326831</v>
      </c>
      <c r="V43" s="577">
        <v>98.615441314641274</v>
      </c>
      <c r="W43" s="577">
        <v>100.54432848090975</v>
      </c>
      <c r="X43" s="577">
        <v>88.114406032915511</v>
      </c>
      <c r="Y43" s="577">
        <v>122.77356844019717</v>
      </c>
      <c r="Z43" s="577">
        <v>111.32259680407157</v>
      </c>
    </row>
    <row r="44" spans="1:26" s="567" customFormat="1" ht="11.25" customHeight="1">
      <c r="A44" s="604" t="s">
        <v>2677</v>
      </c>
      <c r="B44" s="577">
        <v>110.0993070188824</v>
      </c>
      <c r="C44" s="577">
        <v>106.36007029327281</v>
      </c>
      <c r="D44" s="577">
        <v>106.30444392896779</v>
      </c>
      <c r="E44" s="577">
        <v>65.825095788580342</v>
      </c>
      <c r="F44" s="577">
        <v>118.41702178998844</v>
      </c>
      <c r="G44" s="577">
        <v>293.78552491728914</v>
      </c>
      <c r="H44" s="577">
        <v>408.7609177963156</v>
      </c>
      <c r="I44" s="578"/>
      <c r="J44" s="604" t="s">
        <v>2681</v>
      </c>
      <c r="K44" s="577">
        <v>91.928548602235878</v>
      </c>
      <c r="L44" s="577">
        <v>78.401382172056856</v>
      </c>
      <c r="M44" s="577">
        <v>100.13386181270022</v>
      </c>
      <c r="N44" s="577">
        <v>71.925892427768972</v>
      </c>
      <c r="O44" s="577">
        <v>75.302583417287778</v>
      </c>
      <c r="P44" s="577">
        <v>95.910837309431898</v>
      </c>
      <c r="Q44" s="577">
        <v>94.32070055219539</v>
      </c>
      <c r="R44" s="578"/>
      <c r="S44" s="604" t="s">
        <v>2684</v>
      </c>
      <c r="T44" s="577">
        <v>95.440863867991979</v>
      </c>
      <c r="U44" s="577">
        <v>104.57062785681556</v>
      </c>
      <c r="V44" s="577">
        <v>98.008631487791789</v>
      </c>
      <c r="W44" s="577">
        <v>99.536621738144945</v>
      </c>
      <c r="X44" s="577">
        <v>87.999799397391001</v>
      </c>
      <c r="Y44" s="577">
        <v>121.70620199394979</v>
      </c>
      <c r="Z44" s="577">
        <v>111.11531805539884</v>
      </c>
    </row>
    <row r="45" spans="1:26" s="567" customFormat="1" ht="11.25" customHeight="1">
      <c r="A45" s="604" t="s">
        <v>2647</v>
      </c>
      <c r="B45" s="577">
        <v>110.61185482766945</v>
      </c>
      <c r="C45" s="577">
        <v>105.79837000598553</v>
      </c>
      <c r="D45" s="577">
        <v>106.27288421045755</v>
      </c>
      <c r="E45" s="577">
        <v>66.185847426137499</v>
      </c>
      <c r="F45" s="577">
        <v>120.72351289491506</v>
      </c>
      <c r="G45" s="577">
        <v>290.44174365192958</v>
      </c>
      <c r="H45" s="577">
        <v>405.94275020064413</v>
      </c>
      <c r="I45" s="578"/>
      <c r="J45" s="604" t="s">
        <v>2647</v>
      </c>
      <c r="K45" s="577">
        <v>91.795102280558368</v>
      </c>
      <c r="L45" s="577">
        <v>79.144223436802662</v>
      </c>
      <c r="M45" s="577">
        <v>99.061809481494805</v>
      </c>
      <c r="N45" s="577">
        <v>72.096243856668011</v>
      </c>
      <c r="O45" s="577">
        <v>76.869897819023322</v>
      </c>
      <c r="P45" s="577">
        <v>98.439149438221406</v>
      </c>
      <c r="Q45" s="577">
        <v>93.603276928934577</v>
      </c>
      <c r="R45" s="578"/>
      <c r="S45" s="604" t="s">
        <v>2647</v>
      </c>
      <c r="T45" s="577">
        <v>94.438812213858995</v>
      </c>
      <c r="U45" s="577">
        <v>103.55781775468333</v>
      </c>
      <c r="V45" s="577">
        <v>96.469858587767789</v>
      </c>
      <c r="W45" s="577">
        <v>98.360222747057279</v>
      </c>
      <c r="X45" s="577">
        <v>88.412817586926039</v>
      </c>
      <c r="Y45" s="577">
        <v>121.50060652908726</v>
      </c>
      <c r="Z45" s="577">
        <v>110.91800036691637</v>
      </c>
    </row>
    <row r="46" spans="1:26" s="567" customFormat="1" ht="11.25" customHeight="1">
      <c r="A46" s="604" t="s">
        <v>2648</v>
      </c>
      <c r="B46" s="577">
        <v>111.9364583424441</v>
      </c>
      <c r="C46" s="577">
        <v>104.96117519354553</v>
      </c>
      <c r="D46" s="577">
        <v>107.09661696317573</v>
      </c>
      <c r="E46" s="577">
        <v>66.145291803172128</v>
      </c>
      <c r="F46" s="577">
        <v>123.88618657857928</v>
      </c>
      <c r="G46" s="577">
        <v>288.39396989873819</v>
      </c>
      <c r="H46" s="577">
        <v>403.91715989879293</v>
      </c>
      <c r="I46" s="578"/>
      <c r="J46" s="604" t="s">
        <v>2648</v>
      </c>
      <c r="K46" s="577">
        <v>93.496556864988378</v>
      </c>
      <c r="L46" s="577">
        <v>80.843992134977768</v>
      </c>
      <c r="M46" s="577">
        <v>98.967994159246388</v>
      </c>
      <c r="N46" s="577">
        <v>72.459622229432483</v>
      </c>
      <c r="O46" s="577">
        <v>81.999364900363062</v>
      </c>
      <c r="P46" s="577">
        <v>104.40152319460981</v>
      </c>
      <c r="Q46" s="577">
        <v>93.222572022898376</v>
      </c>
      <c r="R46" s="578"/>
      <c r="S46" s="604" t="s">
        <v>2648</v>
      </c>
      <c r="T46" s="577">
        <v>93.709055445813178</v>
      </c>
      <c r="U46" s="577">
        <v>102.70562628896911</v>
      </c>
      <c r="V46" s="577">
        <v>95.201855455282043</v>
      </c>
      <c r="W46" s="577">
        <v>97.330464175018122</v>
      </c>
      <c r="X46" s="577">
        <v>89.196387853106756</v>
      </c>
      <c r="Y46" s="577">
        <v>121.45050154515572</v>
      </c>
      <c r="Z46" s="577">
        <v>110.95411699035844</v>
      </c>
    </row>
    <row r="47" spans="1:26" s="567" customFormat="1" ht="11.25" customHeight="1">
      <c r="A47" s="604" t="s">
        <v>2649</v>
      </c>
      <c r="B47" s="577">
        <v>114.2511488474241</v>
      </c>
      <c r="C47" s="577">
        <v>103.86387221356192</v>
      </c>
      <c r="D47" s="577">
        <v>108.69769154204631</v>
      </c>
      <c r="E47" s="577">
        <v>65.796696895764981</v>
      </c>
      <c r="F47" s="577">
        <v>128.27835389862648</v>
      </c>
      <c r="G47" s="577">
        <v>283.63337132470645</v>
      </c>
      <c r="H47" s="577">
        <v>398.17485282046744</v>
      </c>
      <c r="I47" s="578"/>
      <c r="J47" s="604" t="s">
        <v>2649</v>
      </c>
      <c r="K47" s="577">
        <v>93.934299226951609</v>
      </c>
      <c r="L47" s="577">
        <v>81.742535463212221</v>
      </c>
      <c r="M47" s="577">
        <v>98.107640597526597</v>
      </c>
      <c r="N47" s="577">
        <v>72.632798534399527</v>
      </c>
      <c r="O47" s="577">
        <v>84.956842625176378</v>
      </c>
      <c r="P47" s="577">
        <v>107.88418108536291</v>
      </c>
      <c r="Q47" s="577">
        <v>92.709459312213411</v>
      </c>
      <c r="R47" s="578"/>
      <c r="S47" s="604" t="s">
        <v>2649</v>
      </c>
      <c r="T47" s="577">
        <v>93.385433888990192</v>
      </c>
      <c r="U47" s="577">
        <v>102.50533308292013</v>
      </c>
      <c r="V47" s="577">
        <v>94.39452846995205</v>
      </c>
      <c r="W47" s="577">
        <v>96.936140001668122</v>
      </c>
      <c r="X47" s="577">
        <v>90.290873726652407</v>
      </c>
      <c r="Y47" s="577">
        <v>122.11061712225816</v>
      </c>
      <c r="Z47" s="577">
        <v>111.93313569962045</v>
      </c>
    </row>
    <row r="48" spans="1:26" s="567" customFormat="1" ht="11.25" customHeight="1">
      <c r="A48" s="604" t="s">
        <v>2650</v>
      </c>
      <c r="B48" s="577">
        <v>112.21276043586697</v>
      </c>
      <c r="C48" s="577">
        <v>99.289268633171332</v>
      </c>
      <c r="D48" s="577">
        <v>105.83604853200863</v>
      </c>
      <c r="E48" s="577">
        <v>63.31341067326543</v>
      </c>
      <c r="F48" s="577">
        <v>128.65733545266426</v>
      </c>
      <c r="G48" s="577">
        <v>267.38362593655449</v>
      </c>
      <c r="H48" s="577">
        <v>380.65147058851647</v>
      </c>
      <c r="I48" s="578"/>
      <c r="J48" s="604" t="s">
        <v>2650</v>
      </c>
      <c r="K48" s="577">
        <v>95.013981486624445</v>
      </c>
      <c r="L48" s="577">
        <v>82.510840324766619</v>
      </c>
      <c r="M48" s="577">
        <v>99.197153091140706</v>
      </c>
      <c r="N48" s="577">
        <v>73.46332636398499</v>
      </c>
      <c r="O48" s="577">
        <v>86.061383219266688</v>
      </c>
      <c r="P48" s="577">
        <v>108.26433543967478</v>
      </c>
      <c r="Q48" s="577">
        <v>93.168098609843156</v>
      </c>
      <c r="R48" s="578"/>
      <c r="S48" s="604" t="s">
        <v>2650</v>
      </c>
      <c r="T48" s="577">
        <v>92.789746864623453</v>
      </c>
      <c r="U48" s="577">
        <v>101.75565557801133</v>
      </c>
      <c r="V48" s="577">
        <v>93.286492435732043</v>
      </c>
      <c r="W48" s="577">
        <v>95.806494131672906</v>
      </c>
      <c r="X48" s="577">
        <v>91.198263781775466</v>
      </c>
      <c r="Y48" s="577">
        <v>123.21460622527152</v>
      </c>
      <c r="Z48" s="577">
        <v>112.77877922001824</v>
      </c>
    </row>
    <row r="49" spans="1:27" s="567" customFormat="1" ht="11.25" customHeight="1">
      <c r="A49" s="604" t="s">
        <v>2651</v>
      </c>
      <c r="B49" s="577">
        <v>113.06585714615079</v>
      </c>
      <c r="C49" s="577">
        <v>97.962287035281292</v>
      </c>
      <c r="D49" s="577">
        <v>106.1419014611356</v>
      </c>
      <c r="E49" s="577">
        <v>62.965489580657255</v>
      </c>
      <c r="F49" s="577">
        <v>131.17129627005878</v>
      </c>
      <c r="G49" s="577">
        <v>259.26419097265506</v>
      </c>
      <c r="H49" s="577">
        <v>375.77121154353949</v>
      </c>
      <c r="I49" s="578"/>
      <c r="J49" s="604" t="s">
        <v>2651</v>
      </c>
      <c r="K49" s="577">
        <v>98.484406542232108</v>
      </c>
      <c r="L49" s="577">
        <v>84.748142538353193</v>
      </c>
      <c r="M49" s="577">
        <v>102.40234887703048</v>
      </c>
      <c r="N49" s="577">
        <v>75.244995832668238</v>
      </c>
      <c r="O49" s="577">
        <v>90.072983082063445</v>
      </c>
      <c r="P49" s="577">
        <v>111.87531006347882</v>
      </c>
      <c r="Q49" s="577">
        <v>94.633760395457671</v>
      </c>
      <c r="R49" s="578"/>
      <c r="S49" s="604" t="s">
        <v>2651</v>
      </c>
      <c r="T49" s="577">
        <v>93.123285428855908</v>
      </c>
      <c r="U49" s="577">
        <v>102.52049744934547</v>
      </c>
      <c r="V49" s="577">
        <v>92.909229930089694</v>
      </c>
      <c r="W49" s="577">
        <v>95.857834807431701</v>
      </c>
      <c r="X49" s="577">
        <v>93.791480927093147</v>
      </c>
      <c r="Y49" s="577">
        <v>127.1672102339751</v>
      </c>
      <c r="Z49" s="577">
        <v>113.69355305269198</v>
      </c>
    </row>
    <row r="50" spans="1:27" s="567" customFormat="1" ht="11.25" customHeight="1">
      <c r="A50" s="604" t="s">
        <v>2652</v>
      </c>
      <c r="B50" s="577">
        <v>113.70433912365934</v>
      </c>
      <c r="C50" s="577">
        <v>97.365166815901944</v>
      </c>
      <c r="D50" s="577">
        <v>106.87085593610912</v>
      </c>
      <c r="E50" s="577">
        <v>63.480474900600463</v>
      </c>
      <c r="F50" s="577">
        <v>131.34548447613747</v>
      </c>
      <c r="G50" s="577">
        <v>249.62212864444402</v>
      </c>
      <c r="H50" s="577">
        <v>377.71974083228122</v>
      </c>
      <c r="I50" s="578"/>
      <c r="J50" s="604" t="s">
        <v>2652</v>
      </c>
      <c r="K50" s="577">
        <v>99.928098887326342</v>
      </c>
      <c r="L50" s="577">
        <v>87.219826655756577</v>
      </c>
      <c r="M50" s="577">
        <v>103.66413173772904</v>
      </c>
      <c r="N50" s="577">
        <v>77.209197215594457</v>
      </c>
      <c r="O50" s="577">
        <v>91.935683490097688</v>
      </c>
      <c r="P50" s="577">
        <v>115.62890006056627</v>
      </c>
      <c r="Q50" s="577">
        <v>96.133713917504622</v>
      </c>
      <c r="R50" s="578"/>
      <c r="S50" s="604" t="s">
        <v>2652</v>
      </c>
      <c r="T50" s="577">
        <v>93.704969129317504</v>
      </c>
      <c r="U50" s="577">
        <v>102.97690197226491</v>
      </c>
      <c r="V50" s="577">
        <v>93.304124615435015</v>
      </c>
      <c r="W50" s="577">
        <v>96.181509665691905</v>
      </c>
      <c r="X50" s="577">
        <v>94.975099858898545</v>
      </c>
      <c r="Y50" s="577">
        <v>128.10303304852195</v>
      </c>
      <c r="Z50" s="577">
        <v>114.94261503407037</v>
      </c>
    </row>
    <row r="51" spans="1:27" s="567" customFormat="1" ht="11.25" customHeight="1">
      <c r="A51" s="604" t="s">
        <v>2653</v>
      </c>
      <c r="B51" s="577">
        <v>111.82502956216821</v>
      </c>
      <c r="C51" s="577">
        <v>97.554894369498129</v>
      </c>
      <c r="D51" s="577">
        <v>104.49359144242938</v>
      </c>
      <c r="E51" s="577">
        <v>63.81886860279257</v>
      </c>
      <c r="F51" s="577">
        <v>131.59152774002953</v>
      </c>
      <c r="G51" s="577">
        <v>250.05858942613278</v>
      </c>
      <c r="H51" s="577">
        <v>376.48488918545564</v>
      </c>
      <c r="I51" s="578"/>
      <c r="J51" s="604" t="s">
        <v>2653</v>
      </c>
      <c r="K51" s="577">
        <v>98.470085273847928</v>
      </c>
      <c r="L51" s="577">
        <v>87.7960805030215</v>
      </c>
      <c r="M51" s="577">
        <v>102.46166988562683</v>
      </c>
      <c r="N51" s="577">
        <v>77.909900752099617</v>
      </c>
      <c r="O51" s="577">
        <v>89.991386775278698</v>
      </c>
      <c r="P51" s="577">
        <v>115.55363869768833</v>
      </c>
      <c r="Q51" s="577">
        <v>96.052571429145544</v>
      </c>
      <c r="R51" s="578"/>
      <c r="S51" s="604" t="s">
        <v>2653</v>
      </c>
      <c r="T51" s="577">
        <v>93.261645577511516</v>
      </c>
      <c r="U51" s="577">
        <v>104.20002607410282</v>
      </c>
      <c r="V51" s="577">
        <v>93.211627818459931</v>
      </c>
      <c r="W51" s="577">
        <v>97.785389584493572</v>
      </c>
      <c r="X51" s="577">
        <v>93.396884071733325</v>
      </c>
      <c r="Y51" s="577">
        <v>127.66456927644967</v>
      </c>
      <c r="Z51" s="577">
        <v>115.84983329863935</v>
      </c>
    </row>
    <row r="52" spans="1:27" s="567" customFormat="1" ht="11.25" customHeight="1">
      <c r="A52" s="604" t="s">
        <v>2654</v>
      </c>
      <c r="B52" s="577">
        <v>107.27193214777786</v>
      </c>
      <c r="C52" s="577">
        <v>93.630173361124719</v>
      </c>
      <c r="D52" s="577">
        <v>100.49226774937682</v>
      </c>
      <c r="E52" s="577">
        <v>61.752952562230377</v>
      </c>
      <c r="F52" s="577">
        <v>125.69931832692411</v>
      </c>
      <c r="G52" s="577">
        <v>236.63872424776818</v>
      </c>
      <c r="H52" s="577">
        <v>360.20285738120356</v>
      </c>
      <c r="I52" s="578"/>
      <c r="J52" s="604" t="s">
        <v>2654</v>
      </c>
      <c r="K52" s="577">
        <v>96.384418502063184</v>
      </c>
      <c r="L52" s="577">
        <v>88.563239997329163</v>
      </c>
      <c r="M52" s="577">
        <v>100.5749160472253</v>
      </c>
      <c r="N52" s="577">
        <v>78.732688839249874</v>
      </c>
      <c r="O52" s="577">
        <v>87.507346171165992</v>
      </c>
      <c r="P52" s="577">
        <v>116.02348283800929</v>
      </c>
      <c r="Q52" s="577">
        <v>96.226973154318046</v>
      </c>
      <c r="R52" s="578"/>
      <c r="S52" s="604" t="s">
        <v>2654</v>
      </c>
      <c r="T52" s="577">
        <v>93.610210825153416</v>
      </c>
      <c r="U52" s="577">
        <v>105.78214449707643</v>
      </c>
      <c r="V52" s="577">
        <v>93.764305411239945</v>
      </c>
      <c r="W52" s="577">
        <v>99.595506940419071</v>
      </c>
      <c r="X52" s="577">
        <v>93.118043627791025</v>
      </c>
      <c r="Y52" s="577">
        <v>128.61621266705808</v>
      </c>
      <c r="Z52" s="577">
        <v>116.72034015401283</v>
      </c>
    </row>
    <row r="53" spans="1:27" s="567" customFormat="1" ht="11.25" customHeight="1">
      <c r="A53" s="604" t="s">
        <v>2655</v>
      </c>
      <c r="B53" s="577">
        <v>98.773734149652512</v>
      </c>
      <c r="C53" s="577">
        <v>86.438874055052509</v>
      </c>
      <c r="D53" s="577">
        <v>92.776454001341037</v>
      </c>
      <c r="E53" s="577">
        <v>57.312365965230057</v>
      </c>
      <c r="F53" s="577">
        <v>115.16182206893284</v>
      </c>
      <c r="G53" s="577">
        <v>216.33592841226132</v>
      </c>
      <c r="H53" s="577">
        <v>329.55513796698682</v>
      </c>
      <c r="I53" s="578"/>
      <c r="J53" s="604" t="s">
        <v>2655</v>
      </c>
      <c r="K53" s="577">
        <v>96.099503079535083</v>
      </c>
      <c r="L53" s="577">
        <v>89.339841834779321</v>
      </c>
      <c r="M53" s="577">
        <v>100.02557897299151</v>
      </c>
      <c r="N53" s="577">
        <v>78.965382423686634</v>
      </c>
      <c r="O53" s="577">
        <v>87.875943037647559</v>
      </c>
      <c r="P53" s="577">
        <v>118.13201974402965</v>
      </c>
      <c r="Q53" s="577">
        <v>96.148318139269733</v>
      </c>
      <c r="R53" s="578"/>
      <c r="S53" s="604" t="s">
        <v>2655</v>
      </c>
      <c r="T53" s="577">
        <v>94.866742099879588</v>
      </c>
      <c r="U53" s="577">
        <v>106.78420677926634</v>
      </c>
      <c r="V53" s="577">
        <v>95.204049415017479</v>
      </c>
      <c r="W53" s="577">
        <v>100.72215487113162</v>
      </c>
      <c r="X53" s="577">
        <v>93.783923938752949</v>
      </c>
      <c r="Y53" s="577">
        <v>129.10078700404893</v>
      </c>
      <c r="Z53" s="577">
        <v>117.34797018184977</v>
      </c>
    </row>
    <row r="54" spans="1:27" s="567" customFormat="1" ht="11.25" customHeight="1">
      <c r="A54" s="604" t="s">
        <v>2656</v>
      </c>
      <c r="B54" s="577">
        <v>88.977639118472894</v>
      </c>
      <c r="C54" s="577">
        <v>78.26191867103276</v>
      </c>
      <c r="D54" s="577">
        <v>83.928515733809078</v>
      </c>
      <c r="E54" s="577">
        <v>52.557396141524208</v>
      </c>
      <c r="F54" s="577">
        <v>102.82038555552433</v>
      </c>
      <c r="G54" s="577">
        <v>190.58130854462871</v>
      </c>
      <c r="H54" s="577">
        <v>291.73328542047022</v>
      </c>
      <c r="I54" s="578"/>
      <c r="J54" s="604" t="s">
        <v>2656</v>
      </c>
      <c r="K54" s="577">
        <v>98.172011233923371</v>
      </c>
      <c r="L54" s="577">
        <v>92.276841170708565</v>
      </c>
      <c r="M54" s="577">
        <v>103.88196960222716</v>
      </c>
      <c r="N54" s="577">
        <v>82.771740422466451</v>
      </c>
      <c r="O54" s="577">
        <v>86.68015116724888</v>
      </c>
      <c r="P54" s="577">
        <v>117.37696837579303</v>
      </c>
      <c r="Q54" s="577">
        <v>95.903773886947178</v>
      </c>
      <c r="R54" s="578"/>
      <c r="S54" s="604" t="s">
        <v>2656</v>
      </c>
      <c r="T54" s="577">
        <v>94.864084269968458</v>
      </c>
      <c r="U54" s="577">
        <v>106.97301525052984</v>
      </c>
      <c r="V54" s="577">
        <v>95.241778879286116</v>
      </c>
      <c r="W54" s="577">
        <v>100.97442004213541</v>
      </c>
      <c r="X54" s="577">
        <v>93.681444650455092</v>
      </c>
      <c r="Y54" s="577">
        <v>128.8022040533819</v>
      </c>
      <c r="Z54" s="577">
        <v>117.93687028179014</v>
      </c>
    </row>
    <row r="55" spans="1:27" s="567" customFormat="1" ht="11.25" customHeight="1">
      <c r="A55" s="604" t="s">
        <v>2657</v>
      </c>
      <c r="B55" s="577">
        <v>88.29486254735599</v>
      </c>
      <c r="C55" s="577">
        <v>74.781840511703706</v>
      </c>
      <c r="D55" s="577">
        <v>83.004297289350177</v>
      </c>
      <c r="E55" s="577">
        <v>50.679157093095078</v>
      </c>
      <c r="F55" s="577">
        <v>102.9502659587525</v>
      </c>
      <c r="G55" s="577">
        <v>178.65239520781614</v>
      </c>
      <c r="H55" s="577">
        <v>273.77795761075765</v>
      </c>
      <c r="I55" s="578"/>
      <c r="J55" s="604" t="s">
        <v>2657</v>
      </c>
      <c r="K55" s="577">
        <v>98.490553425921959</v>
      </c>
      <c r="L55" s="577">
        <v>93.338283304035585</v>
      </c>
      <c r="M55" s="577">
        <v>104.94309695009396</v>
      </c>
      <c r="N55" s="577">
        <v>84.498031045843149</v>
      </c>
      <c r="O55" s="577">
        <v>85.747505816163638</v>
      </c>
      <c r="P55" s="577">
        <v>116.10970335177603</v>
      </c>
      <c r="Q55" s="577">
        <v>95.819969098757625</v>
      </c>
      <c r="R55" s="578"/>
      <c r="S55" s="604" t="s">
        <v>2657</v>
      </c>
      <c r="T55" s="577">
        <v>94.956622674235817</v>
      </c>
      <c r="U55" s="577">
        <v>107.27178420014238</v>
      </c>
      <c r="V55" s="577">
        <v>95.282354341585389</v>
      </c>
      <c r="W55" s="577">
        <v>101.21206377348791</v>
      </c>
      <c r="X55" s="577">
        <v>93.96529546945888</v>
      </c>
      <c r="Y55" s="577">
        <v>128.74345470858918</v>
      </c>
      <c r="Z55" s="577">
        <v>119.07304443989824</v>
      </c>
    </row>
    <row r="56" spans="1:27" s="567" customFormat="1" ht="11.25" customHeight="1">
      <c r="A56" s="604" t="s">
        <v>2676</v>
      </c>
      <c r="B56" s="577">
        <v>90.524635970505983</v>
      </c>
      <c r="C56" s="577">
        <v>74.315835995721699</v>
      </c>
      <c r="D56" s="577">
        <v>84.703627876852906</v>
      </c>
      <c r="E56" s="577">
        <v>51.311002626690126</v>
      </c>
      <c r="F56" s="577">
        <v>107.17078256730348</v>
      </c>
      <c r="G56" s="577">
        <v>174.39209332307237</v>
      </c>
      <c r="H56" s="577">
        <v>269.80295881189943</v>
      </c>
      <c r="J56" s="604" t="s">
        <v>2682</v>
      </c>
      <c r="K56" s="577">
        <v>98.965487501977577</v>
      </c>
      <c r="L56" s="577">
        <v>93.680969259297342</v>
      </c>
      <c r="M56" s="577">
        <v>105.64078309040113</v>
      </c>
      <c r="N56" s="577">
        <v>85.183939690390659</v>
      </c>
      <c r="O56" s="577">
        <v>85.926232507969729</v>
      </c>
      <c r="P56" s="577">
        <v>115.23515794494348</v>
      </c>
      <c r="Q56" s="577">
        <v>95.753334656907754</v>
      </c>
      <c r="S56" s="604" t="s">
        <v>2683</v>
      </c>
      <c r="T56" s="577">
        <v>95.759359974008149</v>
      </c>
      <c r="U56" s="577">
        <v>107.7704468412891</v>
      </c>
      <c r="V56" s="577">
        <v>96.061202884351204</v>
      </c>
      <c r="W56" s="577">
        <v>101.63274734356044</v>
      </c>
      <c r="X56" s="577">
        <v>94.856068784239326</v>
      </c>
      <c r="Y56" s="577">
        <v>129.38857563076039</v>
      </c>
      <c r="Z56" s="577">
        <v>119.69220905547098</v>
      </c>
    </row>
    <row r="57" spans="1:27" s="567" customFormat="1" ht="11.25" customHeight="1">
      <c r="A57" s="604" t="s">
        <v>2647</v>
      </c>
      <c r="B57" s="577">
        <v>92.839232713688489</v>
      </c>
      <c r="C57" s="577">
        <v>75.102781717284131</v>
      </c>
      <c r="D57" s="577">
        <v>86.301750040568223</v>
      </c>
      <c r="E57" s="577">
        <v>52.558790939986118</v>
      </c>
      <c r="F57" s="577">
        <v>112.17433499345242</v>
      </c>
      <c r="G57" s="577">
        <v>175.33433846629239</v>
      </c>
      <c r="H57" s="577">
        <v>272.19257437580546</v>
      </c>
      <c r="J57" s="604" t="s">
        <v>2647</v>
      </c>
      <c r="K57" s="577">
        <v>98.573509159394177</v>
      </c>
      <c r="L57" s="577">
        <v>94.414953393987872</v>
      </c>
      <c r="M57" s="577">
        <v>105.27152351030496</v>
      </c>
      <c r="N57" s="577">
        <v>86.197121189833524</v>
      </c>
      <c r="O57" s="577">
        <v>85.500793162103363</v>
      </c>
      <c r="P57" s="577">
        <v>115.04240546889514</v>
      </c>
      <c r="Q57" s="577">
        <v>95.990396394708313</v>
      </c>
      <c r="S57" s="604" t="s">
        <v>2647</v>
      </c>
      <c r="T57" s="577">
        <v>95.491702763538115</v>
      </c>
      <c r="U57" s="577">
        <v>106.58912580645446</v>
      </c>
      <c r="V57" s="577">
        <v>95.614330407314583</v>
      </c>
      <c r="W57" s="577">
        <v>100.51176512760449</v>
      </c>
      <c r="X57" s="577">
        <v>95.136142897868481</v>
      </c>
      <c r="Y57" s="577">
        <v>127.85104833848402</v>
      </c>
      <c r="Z57" s="577">
        <v>118.89795145381537</v>
      </c>
    </row>
    <row r="58" spans="1:27" s="567" customFormat="1" ht="11.25" customHeight="1">
      <c r="A58" s="604" t="s">
        <v>2648</v>
      </c>
      <c r="B58" s="577">
        <v>90.009683408020919</v>
      </c>
      <c r="C58" s="577">
        <v>71.732903044075528</v>
      </c>
      <c r="D58" s="577">
        <v>83.515104121582951</v>
      </c>
      <c r="E58" s="577">
        <v>50.932086686917806</v>
      </c>
      <c r="F58" s="577">
        <v>109.70400791441494</v>
      </c>
      <c r="G58" s="577">
        <v>166.10876386803412</v>
      </c>
      <c r="H58" s="577">
        <v>261.56029419597502</v>
      </c>
      <c r="J58" s="604" t="s">
        <v>2648</v>
      </c>
      <c r="K58" s="577">
        <v>98.274519584605017</v>
      </c>
      <c r="L58" s="577">
        <v>94.802437003136731</v>
      </c>
      <c r="M58" s="577">
        <v>105.32808394486486</v>
      </c>
      <c r="N58" s="577">
        <v>86.698451238816062</v>
      </c>
      <c r="O58" s="577">
        <v>84.851051328335785</v>
      </c>
      <c r="P58" s="577">
        <v>114.80469819292679</v>
      </c>
      <c r="Q58" s="577">
        <v>95.86361710643763</v>
      </c>
      <c r="S58" s="604" t="s">
        <v>2648</v>
      </c>
      <c r="T58" s="577">
        <v>95.012309531536744</v>
      </c>
      <c r="U58" s="577">
        <v>107.12269217811919</v>
      </c>
      <c r="V58" s="577">
        <v>94.999392582402152</v>
      </c>
      <c r="W58" s="577">
        <v>100.97200711241385</v>
      </c>
      <c r="X58" s="577">
        <v>95.063516973312957</v>
      </c>
      <c r="Y58" s="577">
        <v>128.82722804391662</v>
      </c>
      <c r="Z58" s="577">
        <v>120.37630908835122</v>
      </c>
    </row>
    <row r="59" spans="1:27" s="567" customFormat="1" ht="11.25" customHeight="1">
      <c r="A59" s="604" t="s">
        <v>2649</v>
      </c>
      <c r="B59" s="577">
        <v>89.317274626578993</v>
      </c>
      <c r="C59" s="577">
        <v>70.412277408689732</v>
      </c>
      <c r="D59" s="577">
        <v>82.682648898682245</v>
      </c>
      <c r="E59" s="577">
        <v>50.562504494385045</v>
      </c>
      <c r="F59" s="577">
        <v>110.0434574538176</v>
      </c>
      <c r="G59" s="577">
        <v>163.37909647557035</v>
      </c>
      <c r="H59" s="577">
        <v>257.22527171763886</v>
      </c>
      <c r="J59" s="604" t="s">
        <v>2649</v>
      </c>
      <c r="K59" s="577">
        <v>97.568542784262164</v>
      </c>
      <c r="L59" s="577">
        <v>94.730823030598046</v>
      </c>
      <c r="M59" s="577">
        <v>104.75024458338547</v>
      </c>
      <c r="N59" s="577">
        <v>87.069939855507229</v>
      </c>
      <c r="O59" s="577">
        <v>83.997081049692738</v>
      </c>
      <c r="P59" s="577">
        <v>113.48561298215716</v>
      </c>
      <c r="Q59" s="577">
        <v>95.757088960925202</v>
      </c>
      <c r="S59" s="604" t="s">
        <v>2649</v>
      </c>
      <c r="T59" s="577">
        <v>93.918000901136438</v>
      </c>
      <c r="U59" s="577">
        <v>106.25678102452071</v>
      </c>
      <c r="V59" s="577">
        <v>93.750303489246903</v>
      </c>
      <c r="W59" s="577">
        <v>100.11194842594146</v>
      </c>
      <c r="X59" s="577">
        <v>94.444268090855587</v>
      </c>
      <c r="Y59" s="577">
        <v>128.07937728600734</v>
      </c>
      <c r="Z59" s="577">
        <v>120.71929599465858</v>
      </c>
    </row>
    <row r="60" spans="1:27" s="567" customFormat="1" ht="11.25" customHeight="1">
      <c r="A60" s="604" t="s">
        <v>2650</v>
      </c>
      <c r="B60" s="577">
        <v>90.484198470560003</v>
      </c>
      <c r="C60" s="577">
        <v>70.208256981609622</v>
      </c>
      <c r="D60" s="577">
        <v>83.812277125143552</v>
      </c>
      <c r="E60" s="577">
        <v>51.016382312851682</v>
      </c>
      <c r="F60" s="577">
        <v>111.91143534390869</v>
      </c>
      <c r="G60" s="577">
        <v>162.99065585227447</v>
      </c>
      <c r="H60" s="577">
        <v>256.82233117743965</v>
      </c>
      <c r="J60" s="604" t="s">
        <v>2650</v>
      </c>
      <c r="K60" s="577">
        <v>97.632341662925086</v>
      </c>
      <c r="L60" s="577">
        <v>95.160839504500615</v>
      </c>
      <c r="M60" s="577">
        <v>104.75419617296916</v>
      </c>
      <c r="N60" s="577">
        <v>87.605835453433528</v>
      </c>
      <c r="O60" s="577">
        <v>84.300985574296575</v>
      </c>
      <c r="P60" s="577">
        <v>113.57958746165325</v>
      </c>
      <c r="Q60" s="577">
        <v>95.802138824008765</v>
      </c>
      <c r="S60" s="604" t="s">
        <v>2650</v>
      </c>
      <c r="T60" s="577">
        <v>93.367819875226729</v>
      </c>
      <c r="U60" s="577">
        <v>105.96010934166075</v>
      </c>
      <c r="V60" s="577">
        <v>93.145187352654517</v>
      </c>
      <c r="W60" s="577">
        <v>99.824507556854641</v>
      </c>
      <c r="X60" s="577">
        <v>94.062754083699701</v>
      </c>
      <c r="Y60" s="577">
        <v>127.75691395256642</v>
      </c>
      <c r="Z60" s="577">
        <v>120.93020245085087</v>
      </c>
    </row>
    <row r="61" spans="1:27" s="567" customFormat="1" ht="11.25" customHeight="1">
      <c r="A61" s="604" t="s">
        <v>2651</v>
      </c>
      <c r="B61" s="577">
        <v>96.480395246294677</v>
      </c>
      <c r="C61" s="577">
        <v>72.340954410907798</v>
      </c>
      <c r="D61" s="577">
        <v>89.384185581922864</v>
      </c>
      <c r="E61" s="577">
        <v>53.149401944336546</v>
      </c>
      <c r="F61" s="577">
        <v>119.9677540610072</v>
      </c>
      <c r="G61" s="577">
        <v>168.35731804985929</v>
      </c>
      <c r="H61" s="577">
        <v>265.23252734533446</v>
      </c>
      <c r="J61" s="604" t="s">
        <v>2651</v>
      </c>
      <c r="K61" s="577">
        <v>100.10228361945042</v>
      </c>
      <c r="L61" s="577">
        <v>97.510134358148946</v>
      </c>
      <c r="M61" s="577">
        <v>107.47636908568596</v>
      </c>
      <c r="N61" s="577">
        <v>89.901791870553026</v>
      </c>
      <c r="O61" s="577">
        <v>86.522914858265324</v>
      </c>
      <c r="P61" s="577">
        <v>115.96173484660308</v>
      </c>
      <c r="Q61" s="577">
        <v>97.536773010386923</v>
      </c>
      <c r="S61" s="604" t="s">
        <v>2651</v>
      </c>
      <c r="T61" s="577">
        <v>94.724884970207299</v>
      </c>
      <c r="U61" s="577">
        <v>106.44485512600072</v>
      </c>
      <c r="V61" s="577">
        <v>94.665584583249256</v>
      </c>
      <c r="W61" s="577">
        <v>100.54584016660604</v>
      </c>
      <c r="X61" s="577">
        <v>94.9051146569564</v>
      </c>
      <c r="Y61" s="577">
        <v>127.37588798737751</v>
      </c>
      <c r="Z61" s="577">
        <v>120.9972209226847</v>
      </c>
    </row>
    <row r="62" spans="1:27" s="567" customFormat="1" ht="11.25" customHeight="1">
      <c r="A62" s="604" t="s">
        <v>2652</v>
      </c>
      <c r="B62" s="577">
        <v>98.877071256373526</v>
      </c>
      <c r="C62" s="577">
        <v>72.494921057057283</v>
      </c>
      <c r="D62" s="577">
        <v>91.452371964204289</v>
      </c>
      <c r="E62" s="577">
        <v>53.836053655743839</v>
      </c>
      <c r="F62" s="577">
        <v>124.25914614639554</v>
      </c>
      <c r="G62" s="577">
        <v>169.29858818558051</v>
      </c>
      <c r="H62" s="577">
        <v>265.99847350781204</v>
      </c>
      <c r="J62" s="604" t="s">
        <v>2652</v>
      </c>
      <c r="K62" s="577">
        <v>102.83162759455205</v>
      </c>
      <c r="L62" s="577">
        <v>100.32030025190517</v>
      </c>
      <c r="M62" s="577">
        <v>110.16731093297848</v>
      </c>
      <c r="N62" s="577">
        <v>92.502167095439006</v>
      </c>
      <c r="O62" s="577">
        <v>89.476397667708738</v>
      </c>
      <c r="P62" s="577">
        <v>119.17809646884098</v>
      </c>
      <c r="Q62" s="577">
        <v>99.671081248038135</v>
      </c>
      <c r="S62" s="604" t="s">
        <v>2652</v>
      </c>
      <c r="T62" s="577">
        <v>94.169742615747538</v>
      </c>
      <c r="U62" s="577">
        <v>105.82885683366722</v>
      </c>
      <c r="V62" s="577">
        <v>94.013921234232953</v>
      </c>
      <c r="W62" s="577">
        <v>100.03153211219093</v>
      </c>
      <c r="X62" s="577">
        <v>94.627847996109281</v>
      </c>
      <c r="Y62" s="577">
        <v>126.28566942092085</v>
      </c>
      <c r="Z62" s="577">
        <v>121.18379510251158</v>
      </c>
    </row>
    <row r="63" spans="1:27" s="567" customFormat="1" ht="11.25" customHeight="1">
      <c r="A63" s="604" t="s">
        <v>2653</v>
      </c>
      <c r="B63" s="577">
        <v>99.913724305042933</v>
      </c>
      <c r="C63" s="577">
        <v>73.069563882789424</v>
      </c>
      <c r="D63" s="577">
        <v>92.499034885775856</v>
      </c>
      <c r="E63" s="577">
        <v>54.904784944246515</v>
      </c>
      <c r="F63" s="577">
        <v>125.95793243154726</v>
      </c>
      <c r="G63" s="577">
        <v>170.66940402878365</v>
      </c>
      <c r="H63" s="577">
        <v>266.29379968598113</v>
      </c>
      <c r="J63" s="604" t="s">
        <v>2653</v>
      </c>
      <c r="K63" s="577">
        <v>101.4166065916321</v>
      </c>
      <c r="L63" s="577">
        <v>100.74928898920632</v>
      </c>
      <c r="M63" s="577">
        <v>108.63708212386409</v>
      </c>
      <c r="N63" s="577">
        <v>92.994228407223531</v>
      </c>
      <c r="O63" s="577">
        <v>88.375058491854645</v>
      </c>
      <c r="P63" s="577">
        <v>119.36298087584144</v>
      </c>
      <c r="Q63" s="577">
        <v>99.607656467586352</v>
      </c>
      <c r="S63" s="604" t="s">
        <v>2653</v>
      </c>
      <c r="T63" s="577">
        <v>94.065156897737623</v>
      </c>
      <c r="U63" s="577">
        <v>106.69684713476185</v>
      </c>
      <c r="V63" s="577">
        <v>93.878863611144141</v>
      </c>
      <c r="W63" s="577">
        <v>100.91703771622271</v>
      </c>
      <c r="X63" s="577">
        <v>94.620581278677747</v>
      </c>
      <c r="Y63" s="577">
        <v>127.13356055738438</v>
      </c>
      <c r="Z63" s="577">
        <v>121.5139657352005</v>
      </c>
    </row>
    <row r="64" spans="1:27" s="567" customFormat="1" ht="11.25" customHeight="1">
      <c r="A64" s="604" t="s">
        <v>2654</v>
      </c>
      <c r="B64" s="577">
        <v>98.159447380261881</v>
      </c>
      <c r="C64" s="577">
        <v>72.139712638602347</v>
      </c>
      <c r="D64" s="577">
        <v>91.554014750044956</v>
      </c>
      <c r="E64" s="577">
        <v>54.996906208030289</v>
      </c>
      <c r="F64" s="577">
        <v>121.70921951557206</v>
      </c>
      <c r="G64" s="577">
        <v>167.04182641025508</v>
      </c>
      <c r="H64" s="577">
        <v>262.97062861992725</v>
      </c>
      <c r="J64" s="604" t="s">
        <v>2654</v>
      </c>
      <c r="K64" s="577">
        <v>100.81552547991082</v>
      </c>
      <c r="L64" s="577">
        <v>101.32927838662476</v>
      </c>
      <c r="M64" s="577">
        <v>108.58428342480317</v>
      </c>
      <c r="N64" s="577">
        <v>93.784864358132936</v>
      </c>
      <c r="O64" s="577">
        <v>86.950563114857985</v>
      </c>
      <c r="P64" s="577">
        <v>119.30473394933097</v>
      </c>
      <c r="Q64" s="577">
        <v>99.703437187868275</v>
      </c>
      <c r="S64" s="604" t="s">
        <v>2654</v>
      </c>
      <c r="T64" s="577">
        <v>95.089666801689177</v>
      </c>
      <c r="U64" s="577">
        <v>106.25410012262192</v>
      </c>
      <c r="V64" s="577">
        <v>94.99593333953726</v>
      </c>
      <c r="W64" s="577">
        <v>100.52412833586914</v>
      </c>
      <c r="X64" s="577">
        <v>95.335081290424611</v>
      </c>
      <c r="Y64" s="577">
        <v>126.42805344152518</v>
      </c>
      <c r="Z64" s="577">
        <v>122.43984236626618</v>
      </c>
      <c r="AA64" s="578"/>
    </row>
    <row r="65" spans="1:26" s="567" customFormat="1" ht="11.25" customHeight="1">
      <c r="A65" s="604" t="s">
        <v>2655</v>
      </c>
      <c r="B65" s="577">
        <v>99.286542195004287</v>
      </c>
      <c r="C65" s="577">
        <v>73.534195580226537</v>
      </c>
      <c r="D65" s="577">
        <v>93.152223191478654</v>
      </c>
      <c r="E65" s="577">
        <v>55.986551294464242</v>
      </c>
      <c r="F65" s="577">
        <v>120.98376613061782</v>
      </c>
      <c r="G65" s="577">
        <v>171.16703313156924</v>
      </c>
      <c r="H65" s="577">
        <v>266.51895572197856</v>
      </c>
      <c r="J65" s="604" t="s">
        <v>2655</v>
      </c>
      <c r="K65" s="577">
        <v>101.05872324579644</v>
      </c>
      <c r="L65" s="577">
        <v>102.03217400169321</v>
      </c>
      <c r="M65" s="577">
        <v>109.23868209471431</v>
      </c>
      <c r="N65" s="577">
        <v>94.695200912983964</v>
      </c>
      <c r="O65" s="577">
        <v>86.294396452846058</v>
      </c>
      <c r="P65" s="577">
        <v>119.63733547838366</v>
      </c>
      <c r="Q65" s="577">
        <v>99.828817428485124</v>
      </c>
      <c r="S65" s="604" t="s">
        <v>2655</v>
      </c>
      <c r="T65" s="577">
        <v>101.49604537265193</v>
      </c>
      <c r="U65" s="577">
        <v>110.80029971004954</v>
      </c>
      <c r="V65" s="577">
        <v>101.07319472146092</v>
      </c>
      <c r="W65" s="577">
        <v>104.7130265966876</v>
      </c>
      <c r="X65" s="577">
        <v>102.75992049399876</v>
      </c>
      <c r="Y65" s="577">
        <v>132.06543832123884</v>
      </c>
      <c r="Z65" s="577">
        <v>129.37034553120964</v>
      </c>
    </row>
    <row r="66" spans="1:26" s="567" customFormat="1" ht="11.25" customHeight="1">
      <c r="A66" s="604" t="s">
        <v>2656</v>
      </c>
      <c r="B66" s="577">
        <v>99.517936543544593</v>
      </c>
      <c r="C66" s="577">
        <v>74.201049048798069</v>
      </c>
      <c r="D66" s="577">
        <v>93.554272381482164</v>
      </c>
      <c r="E66" s="577">
        <v>56.357749830432191</v>
      </c>
      <c r="F66" s="577">
        <v>120.59242991767337</v>
      </c>
      <c r="G66" s="577">
        <v>174.22775039140578</v>
      </c>
      <c r="H66" s="577">
        <v>267.24598448806449</v>
      </c>
      <c r="J66" s="604" t="s">
        <v>2656</v>
      </c>
      <c r="K66" s="577">
        <v>100.35260581874631</v>
      </c>
      <c r="L66" s="577">
        <v>102.31915552333585</v>
      </c>
      <c r="M66" s="577">
        <v>108.88085748648258</v>
      </c>
      <c r="N66" s="577">
        <v>95.530623857413261</v>
      </c>
      <c r="O66" s="577">
        <v>84.89325799228267</v>
      </c>
      <c r="P66" s="577">
        <v>118.56598330599824</v>
      </c>
      <c r="Q66" s="577">
        <v>99.790258459203457</v>
      </c>
      <c r="S66" s="604" t="s">
        <v>2656</v>
      </c>
      <c r="T66" s="577">
        <v>109.21553777502376</v>
      </c>
      <c r="U66" s="577">
        <v>111.77187911131237</v>
      </c>
      <c r="V66" s="577">
        <v>108.23407833910956</v>
      </c>
      <c r="W66" s="577">
        <v>105.63107179240741</v>
      </c>
      <c r="X66" s="577">
        <v>112.24371330647301</v>
      </c>
      <c r="Y66" s="577">
        <v>133.10567030299697</v>
      </c>
      <c r="Z66" s="577">
        <v>131.68577861981302</v>
      </c>
    </row>
    <row r="67" spans="1:26" s="567" customFormat="1" ht="11.25" customHeight="1" thickBot="1">
      <c r="A67" s="605" t="s">
        <v>2657</v>
      </c>
      <c r="B67" s="579">
        <v>99.175924819666491</v>
      </c>
      <c r="C67" s="579">
        <v>73.85219663174145</v>
      </c>
      <c r="D67" s="579">
        <v>93.00744271338182</v>
      </c>
      <c r="E67" s="579">
        <v>55.842249274149054</v>
      </c>
      <c r="F67" s="579">
        <v>121.14311205278942</v>
      </c>
      <c r="G67" s="579">
        <v>176.05192266769853</v>
      </c>
      <c r="H67" s="579">
        <v>263.82392783344073</v>
      </c>
      <c r="J67" s="605" t="s">
        <v>2657</v>
      </c>
      <c r="K67" s="579">
        <v>99.566478849053738</v>
      </c>
      <c r="L67" s="579">
        <v>102.20590802608281</v>
      </c>
      <c r="M67" s="579">
        <v>108.21524492858306</v>
      </c>
      <c r="N67" s="579">
        <v>95.934045666390418</v>
      </c>
      <c r="O67" s="579">
        <v>83.79750263753138</v>
      </c>
      <c r="P67" s="579">
        <v>117.19733108928898</v>
      </c>
      <c r="Q67" s="579">
        <v>99.488598818382883</v>
      </c>
      <c r="S67" s="605" t="s">
        <v>2657</v>
      </c>
      <c r="T67" s="579">
        <v>106.63945909084492</v>
      </c>
      <c r="U67" s="579">
        <v>111.26901065727031</v>
      </c>
      <c r="V67" s="579">
        <v>105.66149032893046</v>
      </c>
      <c r="W67" s="579">
        <v>105.32491369392432</v>
      </c>
      <c r="X67" s="579">
        <v>109.65846633773795</v>
      </c>
      <c r="Y67" s="579">
        <v>131.80371543652592</v>
      </c>
      <c r="Z67" s="579">
        <v>131.21712195601668</v>
      </c>
    </row>
    <row r="68" spans="1:26" s="567" customFormat="1" ht="6.95" customHeight="1"/>
    <row r="69" spans="1:26" s="567" customFormat="1" ht="11.25" customHeight="1"/>
    <row r="70" spans="1:26" s="567" customFormat="1" ht="11.25" customHeight="1"/>
    <row r="71" spans="1:26" s="567" customFormat="1" ht="11.25" customHeight="1"/>
    <row r="72" spans="1:26" s="567" customFormat="1" ht="11.25" customHeight="1"/>
    <row r="73" spans="1:26" s="567" customFormat="1" ht="11.25" customHeight="1"/>
    <row r="74" spans="1:26" s="567" customFormat="1" ht="11.25" customHeight="1"/>
    <row r="75" spans="1:26" s="567" customFormat="1" ht="11.25" customHeight="1"/>
    <row r="76" spans="1:26" s="567" customFormat="1" ht="11.25" customHeight="1"/>
    <row r="77" spans="1:26" s="567" customFormat="1" ht="11.25" customHeight="1"/>
    <row r="78" spans="1:26" s="567" customFormat="1" ht="11.25" customHeight="1"/>
    <row r="79" spans="1:26" s="567" customFormat="1" ht="11.25" customHeight="1"/>
    <row r="80" spans="1:26" s="567" customFormat="1" ht="11.25" customHeight="1"/>
    <row r="81" spans="9:18" s="567" customFormat="1" ht="11.25" customHeight="1"/>
    <row r="82" spans="9:18" s="567" customFormat="1" ht="11.25" customHeight="1"/>
    <row r="83" spans="9:18" s="567" customFormat="1" ht="11.25" customHeight="1"/>
    <row r="84" spans="9:18" s="567" customFormat="1" ht="11.25" customHeight="1"/>
    <row r="85" spans="9:18" s="567" customFormat="1" ht="11.25" customHeight="1"/>
    <row r="86" spans="9:18" s="567" customFormat="1" ht="11.25" customHeight="1"/>
    <row r="87" spans="9:18" s="566" customFormat="1" ht="11.25" customHeight="1">
      <c r="I87" s="567"/>
      <c r="R87" s="567"/>
    </row>
    <row r="88" spans="9:18" s="566" customFormat="1" ht="11.25" customHeight="1">
      <c r="I88" s="567"/>
      <c r="R88" s="567"/>
    </row>
    <row r="89" spans="9:18" s="566" customFormat="1" ht="12.75">
      <c r="I89" s="567"/>
      <c r="R89" s="567"/>
    </row>
    <row r="90" spans="9:18" s="566" customFormat="1" ht="12.75">
      <c r="I90" s="567"/>
      <c r="R90" s="567"/>
    </row>
    <row r="91" spans="9:18" s="566" customFormat="1" ht="12.75">
      <c r="I91" s="567"/>
      <c r="R91" s="567"/>
    </row>
    <row r="92" spans="9:18" s="566" customFormat="1" ht="12.75">
      <c r="I92" s="567"/>
      <c r="R92" s="567"/>
    </row>
    <row r="93" spans="9:18" s="566" customFormat="1" ht="12.75">
      <c r="I93" s="567"/>
      <c r="R93" s="567"/>
    </row>
    <row r="94" spans="9:18" s="566" customFormat="1" ht="12.75">
      <c r="I94" s="567"/>
      <c r="R94" s="567"/>
    </row>
    <row r="95" spans="9:18" s="566" customFormat="1" ht="12.75">
      <c r="I95" s="567"/>
      <c r="R95" s="567"/>
    </row>
    <row r="96" spans="9:18" s="566" customFormat="1" ht="12.75">
      <c r="I96" s="567"/>
      <c r="R96" s="567"/>
    </row>
    <row r="97" spans="9:18" s="566" customFormat="1" ht="12.75">
      <c r="I97" s="567"/>
      <c r="R97" s="567"/>
    </row>
    <row r="98" spans="9:18" s="566" customFormat="1" ht="12.75">
      <c r="I98" s="567"/>
      <c r="R98" s="567"/>
    </row>
    <row r="99" spans="9:18" s="566" customFormat="1" ht="12.75">
      <c r="I99" s="567"/>
      <c r="R99" s="567"/>
    </row>
    <row r="100" spans="9:18" s="566" customFormat="1" ht="12.75">
      <c r="I100" s="567"/>
      <c r="R100" s="567"/>
    </row>
    <row r="101" spans="9:18" s="566" customFormat="1" ht="12.75">
      <c r="I101" s="567"/>
      <c r="R101" s="567"/>
    </row>
    <row r="102" spans="9:18" s="566" customFormat="1" ht="12.75">
      <c r="I102" s="567"/>
      <c r="R102" s="567"/>
    </row>
    <row r="103" spans="9:18" s="566" customFormat="1" ht="12.75">
      <c r="I103" s="567"/>
      <c r="R103" s="567"/>
    </row>
    <row r="104" spans="9:18" s="566" customFormat="1" ht="12.75">
      <c r="I104" s="567"/>
      <c r="R104" s="567"/>
    </row>
    <row r="105" spans="9:18" s="566" customFormat="1" ht="12.75">
      <c r="I105" s="567"/>
      <c r="R105" s="567"/>
    </row>
    <row r="106" spans="9:18" s="566" customFormat="1" ht="12.75">
      <c r="I106" s="567"/>
      <c r="R106" s="567"/>
    </row>
  </sheetData>
  <hyperlinks>
    <hyperlink ref="A1" location="'Table of contents'!A1" display="вернуться на заглавную стр. (содержание)"/>
  </hyperlinks>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3"/>
  <sheetViews>
    <sheetView showGridLines="0" zoomScale="80" zoomScaleNormal="80" workbookViewId="0"/>
  </sheetViews>
  <sheetFormatPr defaultColWidth="9.140625" defaultRowHeight="12.75"/>
  <cols>
    <col min="1" max="1" width="40.28515625" style="651" customWidth="1"/>
    <col min="2" max="2" width="118.85546875" style="651" customWidth="1"/>
    <col min="3" max="16384" width="9.140625" style="651"/>
  </cols>
  <sheetData>
    <row r="1" spans="1:16" s="34" customFormat="1" ht="15" customHeight="1">
      <c r="A1" s="691" t="s">
        <v>2688</v>
      </c>
      <c r="G1" s="65"/>
      <c r="P1" s="65"/>
    </row>
    <row r="2" spans="1:16" s="650" customFormat="1" ht="21.75" customHeight="1">
      <c r="A2" s="256" t="s">
        <v>3486</v>
      </c>
    </row>
    <row r="3" spans="1:16" ht="5.0999999999999996" customHeight="1"/>
    <row r="4" spans="1:16" ht="13.5" customHeight="1">
      <c r="A4" s="856" t="s">
        <v>3487</v>
      </c>
      <c r="B4" s="856" t="s">
        <v>3488</v>
      </c>
      <c r="C4" s="652"/>
    </row>
    <row r="5" spans="1:16" ht="15" customHeight="1">
      <c r="A5" s="880" t="s">
        <v>3489</v>
      </c>
      <c r="B5" s="881" t="s">
        <v>3490</v>
      </c>
      <c r="C5" s="652"/>
    </row>
    <row r="6" spans="1:16" ht="30" customHeight="1">
      <c r="A6" s="660"/>
      <c r="B6" s="857" t="s">
        <v>3491</v>
      </c>
      <c r="C6" s="652"/>
    </row>
    <row r="7" spans="1:16" s="654" customFormat="1" ht="30" customHeight="1">
      <c r="A7" s="993"/>
      <c r="B7" s="864" t="s">
        <v>3492</v>
      </c>
      <c r="C7" s="653"/>
    </row>
    <row r="8" spans="1:16" s="654" customFormat="1" ht="30" customHeight="1">
      <c r="A8" s="996" t="s">
        <v>3880</v>
      </c>
      <c r="B8" s="857" t="s">
        <v>3881</v>
      </c>
      <c r="C8" s="653"/>
    </row>
    <row r="9" spans="1:16" ht="15" customHeight="1">
      <c r="A9" s="882" t="s">
        <v>3494</v>
      </c>
      <c r="B9" s="859" t="s">
        <v>3495</v>
      </c>
      <c r="C9" s="652"/>
    </row>
    <row r="10" spans="1:16" ht="15" customHeight="1">
      <c r="A10" s="883" t="s">
        <v>3493</v>
      </c>
      <c r="B10" s="903" t="s">
        <v>3587</v>
      </c>
      <c r="C10" s="652"/>
    </row>
    <row r="11" spans="1:16" ht="15" customHeight="1">
      <c r="A11" s="661"/>
      <c r="B11" s="860" t="s">
        <v>3496</v>
      </c>
      <c r="C11" s="652"/>
    </row>
    <row r="12" spans="1:16" ht="15" customHeight="1">
      <c r="A12" s="661"/>
      <c r="B12" s="860" t="s">
        <v>3497</v>
      </c>
      <c r="C12" s="652"/>
    </row>
    <row r="13" spans="1:16" ht="15" customHeight="1">
      <c r="A13" s="661"/>
      <c r="B13" s="860" t="s">
        <v>3498</v>
      </c>
      <c r="C13" s="652"/>
    </row>
    <row r="14" spans="1:16" ht="15" customHeight="1">
      <c r="A14" s="661"/>
      <c r="B14" s="861" t="s">
        <v>3499</v>
      </c>
      <c r="C14" s="652"/>
    </row>
    <row r="15" spans="1:16" ht="15" customHeight="1">
      <c r="A15" s="661"/>
      <c r="B15" s="662" t="s">
        <v>3500</v>
      </c>
      <c r="C15" s="652"/>
    </row>
    <row r="16" spans="1:16" ht="15" customHeight="1">
      <c r="A16" s="661"/>
      <c r="B16" s="860" t="s">
        <v>3501</v>
      </c>
      <c r="C16" s="652"/>
    </row>
    <row r="17" spans="1:3" ht="15" customHeight="1">
      <c r="A17" s="661"/>
      <c r="B17" s="861" t="s">
        <v>3502</v>
      </c>
      <c r="C17" s="652"/>
    </row>
    <row r="18" spans="1:3" ht="15" customHeight="1">
      <c r="A18" s="661"/>
      <c r="B18" s="903" t="s">
        <v>3592</v>
      </c>
      <c r="C18" s="652"/>
    </row>
    <row r="19" spans="1:3" ht="15" customHeight="1">
      <c r="A19" s="661"/>
      <c r="B19" s="860" t="s">
        <v>3503</v>
      </c>
      <c r="C19" s="652"/>
    </row>
    <row r="20" spans="1:3" ht="15" customHeight="1">
      <c r="A20" s="661"/>
      <c r="B20" s="860" t="s">
        <v>3497</v>
      </c>
      <c r="C20" s="652"/>
    </row>
    <row r="21" spans="1:3" ht="15" customHeight="1">
      <c r="A21" s="661"/>
      <c r="B21" s="860" t="s">
        <v>3498</v>
      </c>
      <c r="C21" s="652"/>
    </row>
    <row r="22" spans="1:3" ht="15" customHeight="1">
      <c r="A22" s="656"/>
      <c r="B22" s="861" t="s">
        <v>3504</v>
      </c>
      <c r="C22" s="652"/>
    </row>
    <row r="23" spans="1:3" ht="15" customHeight="1">
      <c r="A23" s="656"/>
      <c r="B23" s="903" t="s">
        <v>3584</v>
      </c>
      <c r="C23" s="652"/>
    </row>
    <row r="24" spans="1:3" ht="15" customHeight="1">
      <c r="A24" s="657"/>
      <c r="B24" s="862" t="s">
        <v>3505</v>
      </c>
      <c r="C24" s="652"/>
    </row>
    <row r="25" spans="1:3" s="654" customFormat="1" ht="30" customHeight="1">
      <c r="A25" s="879" t="s">
        <v>3133</v>
      </c>
      <c r="B25" s="887" t="s">
        <v>3506</v>
      </c>
      <c r="C25" s="653"/>
    </row>
    <row r="26" spans="1:3" s="654" customFormat="1" ht="15" customHeight="1">
      <c r="A26" s="655"/>
      <c r="B26" s="904" t="s">
        <v>3591</v>
      </c>
      <c r="C26" s="653"/>
    </row>
    <row r="27" spans="1:3" s="654" customFormat="1" ht="15" customHeight="1">
      <c r="A27" s="655"/>
      <c r="B27" s="869" t="s">
        <v>3507</v>
      </c>
      <c r="C27" s="653"/>
    </row>
    <row r="28" spans="1:3" s="654" customFormat="1" ht="15" customHeight="1">
      <c r="A28" s="655"/>
      <c r="B28" s="869" t="s">
        <v>3508</v>
      </c>
      <c r="C28" s="653"/>
    </row>
    <row r="29" spans="1:3" s="654" customFormat="1" ht="15" customHeight="1">
      <c r="A29" s="655"/>
      <c r="B29" s="869" t="s">
        <v>3509</v>
      </c>
      <c r="C29" s="653"/>
    </row>
    <row r="30" spans="1:3" s="654" customFormat="1" ht="15" customHeight="1">
      <c r="A30" s="655"/>
      <c r="B30" s="884" t="s">
        <v>2885</v>
      </c>
      <c r="C30" s="653"/>
    </row>
    <row r="31" spans="1:3" s="654" customFormat="1" ht="15">
      <c r="A31" s="655"/>
      <c r="B31" s="885" t="s">
        <v>3510</v>
      </c>
      <c r="C31" s="653"/>
    </row>
    <row r="32" spans="1:3" ht="15" customHeight="1">
      <c r="A32" s="656"/>
      <c r="B32" s="665"/>
      <c r="C32" s="652"/>
    </row>
    <row r="33" spans="1:3" ht="15" customHeight="1">
      <c r="A33" s="656"/>
      <c r="B33" s="665"/>
      <c r="C33" s="652"/>
    </row>
    <row r="34" spans="1:3" ht="15" customHeight="1">
      <c r="A34" s="656"/>
      <c r="B34" s="871" t="s">
        <v>3511</v>
      </c>
      <c r="C34" s="652"/>
    </row>
    <row r="35" spans="1:3" ht="15" customHeight="1">
      <c r="A35" s="656"/>
      <c r="B35" s="871" t="s">
        <v>3512</v>
      </c>
      <c r="C35" s="652"/>
    </row>
    <row r="36" spans="1:3" ht="15" customHeight="1">
      <c r="A36" s="656"/>
      <c r="B36" s="871" t="s">
        <v>3513</v>
      </c>
      <c r="C36" s="652"/>
    </row>
    <row r="37" spans="1:3" ht="15" customHeight="1">
      <c r="A37" s="656"/>
      <c r="B37" s="871" t="s">
        <v>3514</v>
      </c>
      <c r="C37" s="652"/>
    </row>
    <row r="38" spans="1:3" ht="15" customHeight="1">
      <c r="A38" s="656"/>
      <c r="B38" s="885" t="s">
        <v>3515</v>
      </c>
      <c r="C38" s="652"/>
    </row>
    <row r="39" spans="1:3" ht="15" customHeight="1">
      <c r="A39" s="656"/>
      <c r="B39" s="903" t="s">
        <v>3590</v>
      </c>
      <c r="C39" s="652"/>
    </row>
    <row r="40" spans="1:3" ht="15" customHeight="1">
      <c r="A40" s="656"/>
      <c r="B40" s="886" t="s">
        <v>3516</v>
      </c>
      <c r="C40" s="652"/>
    </row>
    <row r="41" spans="1:3" ht="15" customHeight="1">
      <c r="A41" s="656"/>
      <c r="B41" s="863" t="s">
        <v>3517</v>
      </c>
      <c r="C41" s="652"/>
    </row>
    <row r="42" spans="1:3" ht="15" customHeight="1">
      <c r="A42" s="656"/>
      <c r="B42" s="863" t="s">
        <v>3518</v>
      </c>
      <c r="C42" s="652"/>
    </row>
    <row r="43" spans="1:3" ht="15" customHeight="1">
      <c r="A43" s="656"/>
      <c r="B43" s="863" t="s">
        <v>3519</v>
      </c>
      <c r="C43" s="652"/>
    </row>
    <row r="44" spans="1:3" ht="15" customHeight="1">
      <c r="A44" s="656"/>
      <c r="B44" s="861" t="s">
        <v>3520</v>
      </c>
      <c r="C44" s="652"/>
    </row>
    <row r="45" spans="1:3" ht="15" customHeight="1">
      <c r="A45" s="656"/>
      <c r="B45" s="903" t="s">
        <v>3588</v>
      </c>
      <c r="C45" s="652"/>
    </row>
    <row r="46" spans="1:3" ht="15" customHeight="1">
      <c r="A46" s="657"/>
      <c r="B46" s="862" t="s">
        <v>3521</v>
      </c>
      <c r="C46" s="652"/>
    </row>
    <row r="47" spans="1:3" ht="15" customHeight="1">
      <c r="A47" s="1183" t="s">
        <v>3522</v>
      </c>
      <c r="B47" s="887" t="s">
        <v>3523</v>
      </c>
      <c r="C47" s="652"/>
    </row>
    <row r="48" spans="1:3" ht="15" customHeight="1">
      <c r="A48" s="1184"/>
      <c r="B48" s="888"/>
      <c r="C48" s="652"/>
    </row>
    <row r="49" spans="1:3" ht="15" customHeight="1">
      <c r="A49" s="878"/>
      <c r="B49" s="865" t="s">
        <v>3524</v>
      </c>
      <c r="C49" s="652"/>
    </row>
    <row r="50" spans="1:3" ht="15" customHeight="1">
      <c r="A50" s="867"/>
      <c r="B50" s="869" t="s">
        <v>3525</v>
      </c>
      <c r="C50" s="652"/>
    </row>
    <row r="51" spans="1:3" ht="15" customHeight="1">
      <c r="A51" s="867"/>
      <c r="B51" s="869" t="s">
        <v>3526</v>
      </c>
      <c r="C51" s="652"/>
    </row>
    <row r="52" spans="1:3" ht="15" customHeight="1">
      <c r="A52" s="867"/>
      <c r="B52" s="869" t="s">
        <v>3509</v>
      </c>
      <c r="C52" s="652"/>
    </row>
    <row r="53" spans="1:3" ht="15" customHeight="1">
      <c r="A53" s="867"/>
      <c r="B53" s="884" t="s">
        <v>2885</v>
      </c>
      <c r="C53" s="652"/>
    </row>
    <row r="54" spans="1:3" ht="15" customHeight="1">
      <c r="A54" s="867"/>
      <c r="B54" s="885" t="s">
        <v>3527</v>
      </c>
      <c r="C54" s="652"/>
    </row>
    <row r="55" spans="1:3" ht="15" customHeight="1">
      <c r="A55" s="867"/>
      <c r="B55" s="889"/>
      <c r="C55" s="652"/>
    </row>
    <row r="56" spans="1:3" ht="15" customHeight="1">
      <c r="A56" s="867"/>
      <c r="B56" s="889"/>
      <c r="C56" s="652"/>
    </row>
    <row r="57" spans="1:3" ht="15" customHeight="1">
      <c r="A57" s="867"/>
      <c r="B57" s="871" t="s">
        <v>3528</v>
      </c>
      <c r="C57" s="652"/>
    </row>
    <row r="58" spans="1:3" ht="15" customHeight="1">
      <c r="A58" s="867"/>
      <c r="B58" s="871" t="s">
        <v>3529</v>
      </c>
      <c r="C58" s="652"/>
    </row>
    <row r="59" spans="1:3" ht="15" customHeight="1">
      <c r="A59" s="867"/>
      <c r="B59" s="871" t="s">
        <v>3530</v>
      </c>
      <c r="C59" s="652"/>
    </row>
    <row r="60" spans="1:3" ht="15" customHeight="1">
      <c r="A60" s="867"/>
      <c r="B60" s="871" t="s">
        <v>3531</v>
      </c>
      <c r="C60" s="652"/>
    </row>
    <row r="61" spans="1:3" ht="15" customHeight="1">
      <c r="A61" s="867"/>
      <c r="B61" s="885" t="s">
        <v>3532</v>
      </c>
      <c r="C61" s="652"/>
    </row>
    <row r="62" spans="1:3" ht="15" customHeight="1">
      <c r="A62" s="867"/>
      <c r="B62" s="902" t="s">
        <v>3589</v>
      </c>
      <c r="C62" s="652"/>
    </row>
    <row r="63" spans="1:3" ht="15" customHeight="1">
      <c r="A63" s="867"/>
      <c r="B63" s="871" t="s">
        <v>3533</v>
      </c>
      <c r="C63" s="652"/>
    </row>
    <row r="64" spans="1:3" ht="15" customHeight="1">
      <c r="A64" s="656"/>
      <c r="B64" s="871" t="s">
        <v>3534</v>
      </c>
      <c r="C64" s="652"/>
    </row>
    <row r="65" spans="1:3" ht="15" customHeight="1">
      <c r="A65" s="656"/>
      <c r="B65" s="886" t="s">
        <v>3518</v>
      </c>
      <c r="C65" s="652"/>
    </row>
    <row r="66" spans="1:3" ht="15" customHeight="1">
      <c r="A66" s="656"/>
      <c r="B66" s="886" t="s">
        <v>3535</v>
      </c>
      <c r="C66" s="652"/>
    </row>
    <row r="67" spans="1:3" ht="15" customHeight="1">
      <c r="A67" s="656"/>
      <c r="B67" s="890" t="s">
        <v>3536</v>
      </c>
      <c r="C67" s="652"/>
    </row>
    <row r="68" spans="1:3" ht="15" customHeight="1">
      <c r="A68" s="656"/>
      <c r="B68" s="903" t="s">
        <v>3588</v>
      </c>
      <c r="C68" s="652"/>
    </row>
    <row r="69" spans="1:3" ht="15" customHeight="1">
      <c r="A69" s="657"/>
      <c r="B69" s="891" t="s">
        <v>3537</v>
      </c>
      <c r="C69" s="652"/>
    </row>
    <row r="70" spans="1:3" ht="15" customHeight="1">
      <c r="A70" s="879" t="s">
        <v>3539</v>
      </c>
      <c r="B70" s="887" t="s">
        <v>3540</v>
      </c>
      <c r="C70" s="652"/>
    </row>
    <row r="71" spans="1:3" ht="15" customHeight="1">
      <c r="A71" s="1179" t="s">
        <v>3538</v>
      </c>
      <c r="B71" s="902" t="s">
        <v>3587</v>
      </c>
      <c r="C71" s="652"/>
    </row>
    <row r="72" spans="1:3" ht="15" customHeight="1">
      <c r="A72" s="1179"/>
      <c r="B72" s="860" t="s">
        <v>3541</v>
      </c>
      <c r="C72" s="652"/>
    </row>
    <row r="73" spans="1:3" ht="15" customHeight="1">
      <c r="A73" s="867"/>
      <c r="B73" s="860" t="s">
        <v>3542</v>
      </c>
      <c r="C73" s="652"/>
    </row>
    <row r="74" spans="1:3" ht="15" customHeight="1">
      <c r="A74" s="867"/>
      <c r="B74" s="860" t="s">
        <v>3498</v>
      </c>
      <c r="C74" s="652"/>
    </row>
    <row r="75" spans="1:3" ht="15" customHeight="1">
      <c r="A75" s="867"/>
      <c r="B75" s="861" t="s">
        <v>3543</v>
      </c>
      <c r="C75" s="652"/>
    </row>
    <row r="76" spans="1:3" ht="15" customHeight="1">
      <c r="A76" s="867"/>
      <c r="B76" s="902" t="s">
        <v>3586</v>
      </c>
      <c r="C76" s="652"/>
    </row>
    <row r="77" spans="1:3" ht="15" customHeight="1">
      <c r="A77" s="867"/>
      <c r="B77" s="860" t="s">
        <v>3544</v>
      </c>
      <c r="C77" s="652"/>
    </row>
    <row r="78" spans="1:3" ht="15" customHeight="1">
      <c r="A78" s="867"/>
      <c r="B78" s="861" t="s">
        <v>3545</v>
      </c>
      <c r="C78" s="652"/>
    </row>
    <row r="79" spans="1:3" ht="15" customHeight="1">
      <c r="A79" s="867"/>
      <c r="B79" s="902" t="s">
        <v>3585</v>
      </c>
      <c r="C79" s="652"/>
    </row>
    <row r="80" spans="1:3" ht="15" customHeight="1">
      <c r="A80" s="867"/>
      <c r="B80" s="860" t="s">
        <v>3546</v>
      </c>
      <c r="C80" s="652"/>
    </row>
    <row r="81" spans="1:3" ht="15" customHeight="1">
      <c r="A81" s="867"/>
      <c r="B81" s="860" t="s">
        <v>3547</v>
      </c>
      <c r="C81" s="652"/>
    </row>
    <row r="82" spans="1:3" ht="15" customHeight="1">
      <c r="A82" s="867"/>
      <c r="B82" s="860" t="s">
        <v>3498</v>
      </c>
      <c r="C82" s="652"/>
    </row>
    <row r="83" spans="1:3" ht="15" customHeight="1">
      <c r="A83" s="867"/>
      <c r="B83" s="861" t="s">
        <v>3548</v>
      </c>
      <c r="C83" s="652"/>
    </row>
    <row r="84" spans="1:3" ht="15" customHeight="1">
      <c r="A84" s="867"/>
      <c r="B84" s="902" t="s">
        <v>3584</v>
      </c>
      <c r="C84" s="652"/>
    </row>
    <row r="85" spans="1:3" ht="15" customHeight="1">
      <c r="A85" s="892"/>
      <c r="B85" s="862" t="s">
        <v>3549</v>
      </c>
      <c r="C85" s="652"/>
    </row>
    <row r="86" spans="1:3" ht="15" customHeight="1">
      <c r="A86" s="1178" t="s">
        <v>3171</v>
      </c>
      <c r="B86" s="1185" t="s">
        <v>3550</v>
      </c>
      <c r="C86" s="652"/>
    </row>
    <row r="87" spans="1:3" ht="15" customHeight="1">
      <c r="A87" s="1179"/>
      <c r="B87" s="1186"/>
      <c r="C87" s="652"/>
    </row>
    <row r="88" spans="1:3" ht="15" customHeight="1">
      <c r="A88" s="893"/>
      <c r="B88" s="902" t="s">
        <v>3582</v>
      </c>
      <c r="C88" s="652"/>
    </row>
    <row r="89" spans="1:3" ht="15" customHeight="1">
      <c r="A89" s="894"/>
      <c r="B89" s="871" t="s">
        <v>3551</v>
      </c>
      <c r="C89" s="652"/>
    </row>
    <row r="90" spans="1:3" ht="15" customHeight="1">
      <c r="A90" s="894"/>
      <c r="B90" s="860" t="s">
        <v>3552</v>
      </c>
      <c r="C90" s="652"/>
    </row>
    <row r="91" spans="1:3" ht="15" customHeight="1">
      <c r="A91" s="894"/>
      <c r="B91" s="860" t="s">
        <v>3553</v>
      </c>
      <c r="C91" s="652"/>
    </row>
    <row r="92" spans="1:3" ht="30" customHeight="1">
      <c r="A92" s="894"/>
      <c r="B92" s="896" t="s">
        <v>3554</v>
      </c>
      <c r="C92" s="652"/>
    </row>
    <row r="93" spans="1:3" ht="15" customHeight="1">
      <c r="A93" s="894"/>
      <c r="B93" s="902" t="s">
        <v>3583</v>
      </c>
      <c r="C93" s="652"/>
    </row>
    <row r="94" spans="1:3" ht="18.75">
      <c r="A94" s="895"/>
      <c r="B94" s="864" t="s">
        <v>3555</v>
      </c>
      <c r="C94" s="652"/>
    </row>
    <row r="95" spans="1:3" ht="30" customHeight="1">
      <c r="A95" s="1183" t="s">
        <v>3201</v>
      </c>
      <c r="B95" s="885" t="s">
        <v>3556</v>
      </c>
      <c r="C95" s="652"/>
    </row>
    <row r="96" spans="1:3" ht="33.75" customHeight="1">
      <c r="A96" s="1184"/>
      <c r="B96" s="902" t="s">
        <v>3581</v>
      </c>
      <c r="C96" s="652"/>
    </row>
    <row r="97" spans="1:3" ht="15" customHeight="1">
      <c r="A97" s="1182" t="s">
        <v>3876</v>
      </c>
      <c r="B97" s="870" t="s">
        <v>3557</v>
      </c>
      <c r="C97" s="652"/>
    </row>
    <row r="98" spans="1:3" ht="15" customHeight="1">
      <c r="A98" s="1182"/>
      <c r="B98" s="870" t="s">
        <v>3558</v>
      </c>
      <c r="C98" s="652"/>
    </row>
    <row r="99" spans="1:3" ht="14.25">
      <c r="A99" s="1182"/>
      <c r="B99" s="873" t="s">
        <v>3559</v>
      </c>
      <c r="C99" s="652"/>
    </row>
    <row r="100" spans="1:3" ht="30" customHeight="1">
      <c r="A100" s="994" t="s">
        <v>3877</v>
      </c>
      <c r="B100" s="875" t="s">
        <v>3560</v>
      </c>
      <c r="C100" s="652"/>
    </row>
    <row r="101" spans="1:3" ht="15" customHeight="1">
      <c r="A101" s="867"/>
      <c r="B101" s="901" t="s">
        <v>3580</v>
      </c>
      <c r="C101" s="652"/>
    </row>
    <row r="102" spans="1:3" ht="30" customHeight="1">
      <c r="A102" s="867"/>
      <c r="B102" s="872" t="s">
        <v>3561</v>
      </c>
      <c r="C102" s="652"/>
    </row>
    <row r="103" spans="1:3" ht="30" customHeight="1">
      <c r="A103" s="1175" t="s">
        <v>3202</v>
      </c>
      <c r="B103" s="875" t="s">
        <v>3562</v>
      </c>
      <c r="C103" s="652"/>
    </row>
    <row r="104" spans="1:3" ht="15" customHeight="1">
      <c r="A104" s="1174"/>
      <c r="B104" s="902" t="s">
        <v>3581</v>
      </c>
      <c r="C104" s="652"/>
    </row>
    <row r="105" spans="1:3" ht="15" customHeight="1">
      <c r="A105" s="1174"/>
      <c r="B105" s="870" t="s">
        <v>3563</v>
      </c>
      <c r="C105" s="652"/>
    </row>
    <row r="106" spans="1:3" ht="15" customHeight="1">
      <c r="A106" s="1174" t="s">
        <v>3206</v>
      </c>
      <c r="B106" s="870" t="s">
        <v>3564</v>
      </c>
      <c r="C106" s="652"/>
    </row>
    <row r="107" spans="1:3" ht="15" customHeight="1">
      <c r="A107" s="1174"/>
      <c r="B107" s="870" t="s">
        <v>3565</v>
      </c>
      <c r="C107" s="652"/>
    </row>
    <row r="108" spans="1:3" ht="30" customHeight="1">
      <c r="A108" s="1174"/>
      <c r="B108" s="1180" t="s">
        <v>3566</v>
      </c>
      <c r="C108" s="652"/>
    </row>
    <row r="109" spans="1:3">
      <c r="A109" s="874"/>
      <c r="B109" s="1181"/>
      <c r="C109" s="652"/>
    </row>
    <row r="110" spans="1:3" ht="30" customHeight="1">
      <c r="A110" s="1175" t="s">
        <v>3207</v>
      </c>
      <c r="B110" s="868" t="s">
        <v>3567</v>
      </c>
      <c r="C110" s="652"/>
    </row>
    <row r="111" spans="1:3" ht="15" customHeight="1">
      <c r="A111" s="1176"/>
      <c r="B111" s="901" t="s">
        <v>3579</v>
      </c>
      <c r="C111" s="652"/>
    </row>
    <row r="112" spans="1:3" ht="15" customHeight="1">
      <c r="A112" s="1176"/>
      <c r="B112" s="876" t="s">
        <v>3568</v>
      </c>
      <c r="C112" s="652"/>
    </row>
    <row r="113" spans="1:3" ht="15" customHeight="1">
      <c r="A113" s="1177" t="s">
        <v>3208</v>
      </c>
      <c r="B113" s="898" t="s">
        <v>3569</v>
      </c>
      <c r="C113" s="652"/>
    </row>
    <row r="114" spans="1:3" ht="15" customHeight="1">
      <c r="A114" s="1177"/>
      <c r="B114" s="870" t="s">
        <v>3570</v>
      </c>
      <c r="C114" s="652"/>
    </row>
    <row r="115" spans="1:3" ht="30" customHeight="1">
      <c r="A115" s="1177"/>
      <c r="B115" s="875" t="s">
        <v>3571</v>
      </c>
      <c r="C115" s="652"/>
    </row>
    <row r="116" spans="1:3" ht="15" customHeight="1">
      <c r="A116" s="866"/>
      <c r="B116" s="901" t="s">
        <v>3580</v>
      </c>
      <c r="C116" s="652"/>
    </row>
    <row r="117" spans="1:3" ht="30" customHeight="1">
      <c r="A117" s="867"/>
      <c r="B117" s="876" t="s">
        <v>3572</v>
      </c>
      <c r="C117" s="652"/>
    </row>
    <row r="118" spans="1:3" ht="30" customHeight="1">
      <c r="A118" s="1178" t="s">
        <v>3573</v>
      </c>
      <c r="B118" s="868" t="s">
        <v>3574</v>
      </c>
      <c r="C118" s="652"/>
    </row>
    <row r="119" spans="1:3" ht="12.6" customHeight="1">
      <c r="A119" s="1179"/>
      <c r="B119" s="900" t="s">
        <v>3579</v>
      </c>
      <c r="C119" s="652"/>
    </row>
    <row r="120" spans="1:3" ht="15" customHeight="1">
      <c r="A120" s="899"/>
      <c r="B120" s="876" t="s">
        <v>3575</v>
      </c>
      <c r="C120" s="652"/>
    </row>
    <row r="121" spans="1:3" s="659" customFormat="1" ht="16.5" customHeight="1">
      <c r="A121" s="1173" t="s">
        <v>3878</v>
      </c>
      <c r="B121" s="898" t="s">
        <v>3576</v>
      </c>
      <c r="C121" s="658"/>
    </row>
    <row r="122" spans="1:3" s="659" customFormat="1" ht="14.25">
      <c r="A122" s="1173"/>
      <c r="B122" s="870" t="s">
        <v>3577</v>
      </c>
      <c r="C122" s="658"/>
    </row>
    <row r="123" spans="1:3" ht="30" customHeight="1">
      <c r="A123" s="995" t="s">
        <v>3879</v>
      </c>
      <c r="B123" s="1180" t="s">
        <v>3578</v>
      </c>
      <c r="C123" s="652"/>
    </row>
    <row r="124" spans="1:3">
      <c r="A124" s="867"/>
      <c r="B124" s="1181"/>
      <c r="C124" s="652"/>
    </row>
    <row r="125" spans="1:3" ht="45" customHeight="1">
      <c r="A125" s="1175" t="s">
        <v>3593</v>
      </c>
      <c r="B125" s="887" t="s">
        <v>3594</v>
      </c>
      <c r="C125" s="652"/>
    </row>
    <row r="126" spans="1:3" ht="15" customHeight="1">
      <c r="A126" s="1174"/>
      <c r="B126" s="906" t="s">
        <v>3595</v>
      </c>
      <c r="C126" s="652"/>
    </row>
    <row r="127" spans="1:3" ht="33" customHeight="1">
      <c r="A127" s="1171"/>
      <c r="B127" s="870" t="s">
        <v>3599</v>
      </c>
      <c r="C127" s="652"/>
    </row>
    <row r="128" spans="1:3" ht="15" customHeight="1">
      <c r="A128" s="1171"/>
      <c r="B128" s="906" t="s">
        <v>3596</v>
      </c>
      <c r="C128" s="652"/>
    </row>
    <row r="129" spans="1:3" s="669" customFormat="1" ht="15" customHeight="1">
      <c r="A129" s="889"/>
      <c r="B129" s="873" t="s">
        <v>3600</v>
      </c>
      <c r="C129" s="668"/>
    </row>
    <row r="130" spans="1:3" s="669" customFormat="1" ht="15" customHeight="1">
      <c r="A130" s="889"/>
      <c r="B130" s="873" t="s">
        <v>3601</v>
      </c>
      <c r="C130" s="668"/>
    </row>
    <row r="131" spans="1:3" s="669" customFormat="1" ht="15" customHeight="1">
      <c r="A131" s="889"/>
      <c r="B131" s="873" t="s">
        <v>3602</v>
      </c>
      <c r="C131" s="668"/>
    </row>
    <row r="132" spans="1:3">
      <c r="A132" s="867"/>
      <c r="B132" s="897"/>
      <c r="C132" s="652"/>
    </row>
    <row r="133" spans="1:3">
      <c r="A133" s="867"/>
      <c r="B133" s="897"/>
      <c r="C133" s="652"/>
    </row>
    <row r="134" spans="1:3">
      <c r="A134" s="867"/>
      <c r="B134" s="897"/>
      <c r="C134" s="652"/>
    </row>
    <row r="135" spans="1:3">
      <c r="A135" s="867"/>
      <c r="B135" s="897"/>
      <c r="C135" s="652"/>
    </row>
    <row r="136" spans="1:3">
      <c r="A136" s="867"/>
      <c r="B136" s="897"/>
      <c r="C136" s="652"/>
    </row>
    <row r="137" spans="1:3" s="669" customFormat="1" ht="15" customHeight="1">
      <c r="A137" s="889"/>
      <c r="B137" s="907" t="s">
        <v>3603</v>
      </c>
      <c r="C137" s="668"/>
    </row>
    <row r="138" spans="1:3" s="669" customFormat="1" ht="15" customHeight="1">
      <c r="A138" s="889"/>
      <c r="B138" s="907" t="s">
        <v>3604</v>
      </c>
      <c r="C138" s="668"/>
    </row>
    <row r="139" spans="1:3" ht="12.75" customHeight="1">
      <c r="A139" s="867"/>
      <c r="B139" s="1172" t="s">
        <v>3605</v>
      </c>
      <c r="C139" s="652"/>
    </row>
    <row r="140" spans="1:3" ht="12.75" customHeight="1">
      <c r="A140" s="867"/>
      <c r="B140" s="1172"/>
      <c r="C140" s="652"/>
    </row>
    <row r="141" spans="1:3" ht="12.75" customHeight="1">
      <c r="A141" s="867"/>
      <c r="B141" s="1172"/>
      <c r="C141" s="652"/>
    </row>
    <row r="142" spans="1:3" ht="12.75" customHeight="1">
      <c r="A142" s="867"/>
      <c r="B142" s="1172" t="s">
        <v>3606</v>
      </c>
      <c r="C142" s="652"/>
    </row>
    <row r="143" spans="1:3" ht="12.75" customHeight="1">
      <c r="A143" s="867"/>
      <c r="B143" s="1172"/>
      <c r="C143" s="652"/>
    </row>
    <row r="144" spans="1:3" ht="12.75" customHeight="1">
      <c r="A144" s="867"/>
      <c r="B144" s="1172"/>
      <c r="C144" s="652"/>
    </row>
    <row r="145" spans="1:3" s="669" customFormat="1" ht="15" customHeight="1">
      <c r="A145" s="889"/>
      <c r="B145" s="858" t="s">
        <v>3607</v>
      </c>
      <c r="C145" s="668"/>
    </row>
    <row r="146" spans="1:3" ht="29.25">
      <c r="A146" s="867"/>
      <c r="B146" s="877" t="s">
        <v>3608</v>
      </c>
      <c r="C146" s="652"/>
    </row>
    <row r="147" spans="1:3" ht="15" customHeight="1">
      <c r="A147" s="867"/>
      <c r="B147" s="900" t="s">
        <v>3597</v>
      </c>
      <c r="C147" s="652"/>
    </row>
    <row r="148" spans="1:3" ht="33" customHeight="1">
      <c r="A148" s="867"/>
      <c r="B148" s="858" t="s">
        <v>3609</v>
      </c>
      <c r="C148" s="652"/>
    </row>
    <row r="149" spans="1:3" s="667" customFormat="1" ht="15" customHeight="1">
      <c r="A149" s="905"/>
      <c r="B149" s="900" t="s">
        <v>3598</v>
      </c>
      <c r="C149" s="666"/>
    </row>
    <row r="150" spans="1:3" s="667" customFormat="1" ht="15" customHeight="1">
      <c r="A150" s="663"/>
      <c r="B150" s="858" t="s">
        <v>3610</v>
      </c>
      <c r="C150" s="666"/>
    </row>
    <row r="151" spans="1:3" s="667" customFormat="1" ht="15" customHeight="1">
      <c r="A151" s="663"/>
      <c r="B151" s="858" t="s">
        <v>3611</v>
      </c>
      <c r="C151" s="666"/>
    </row>
    <row r="152" spans="1:3" s="667" customFormat="1" ht="34.5" customHeight="1">
      <c r="A152" s="663"/>
      <c r="B152" s="858" t="s">
        <v>3612</v>
      </c>
      <c r="C152" s="666"/>
    </row>
    <row r="153" spans="1:3" s="667" customFormat="1" ht="36.75" customHeight="1">
      <c r="A153" s="664"/>
      <c r="B153" s="908" t="s">
        <v>3613</v>
      </c>
      <c r="C153" s="666"/>
    </row>
  </sheetData>
  <mergeCells count="18">
    <mergeCell ref="A97:A99"/>
    <mergeCell ref="A103:A105"/>
    <mergeCell ref="B108:B109"/>
    <mergeCell ref="A47:A48"/>
    <mergeCell ref="A71:A72"/>
    <mergeCell ref="A86:A87"/>
    <mergeCell ref="B86:B87"/>
    <mergeCell ref="A95:A96"/>
    <mergeCell ref="A127:A128"/>
    <mergeCell ref="B139:B141"/>
    <mergeCell ref="B142:B144"/>
    <mergeCell ref="A121:A122"/>
    <mergeCell ref="A106:A108"/>
    <mergeCell ref="A110:A112"/>
    <mergeCell ref="A113:A115"/>
    <mergeCell ref="A118:A119"/>
    <mergeCell ref="B123:B124"/>
    <mergeCell ref="A125:A126"/>
  </mergeCells>
  <hyperlinks>
    <hyperlink ref="A1" location="'Table of contents'!A1" display="вернуться на заглавную стр. (содержание)"/>
  </hyperlinks>
  <pageMargins left="0.44" right="0.49" top="0.51" bottom="0.49" header="0.5" footer="0.5"/>
  <pageSetup paperSize="9" scale="90" orientation="landscape" r:id="rId1"/>
  <headerFooter alignWithMargins="0"/>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1"/>
  <sheetViews>
    <sheetView zoomScale="80" zoomScaleNormal="80" workbookViewId="0"/>
  </sheetViews>
  <sheetFormatPr defaultRowHeight="15"/>
  <cols>
    <col min="1" max="1" width="16" style="34" customWidth="1"/>
    <col min="2" max="16384" width="9.140625" style="34"/>
  </cols>
  <sheetData>
    <row r="1" spans="1:16" ht="15" customHeight="1">
      <c r="A1" s="691" t="s">
        <v>2688</v>
      </c>
      <c r="G1" s="65"/>
      <c r="P1" s="65"/>
    </row>
    <row r="2" spans="1:16" s="650" customFormat="1" ht="21.75" customHeight="1">
      <c r="A2" s="909" t="s">
        <v>3614</v>
      </c>
    </row>
    <row r="3" spans="1:16" ht="5.0999999999999996" customHeight="1"/>
    <row r="4" spans="1:16" s="588" customFormat="1" ht="12.75">
      <c r="A4" s="670" t="s">
        <v>3615</v>
      </c>
      <c r="B4" s="922" t="s">
        <v>3616</v>
      </c>
    </row>
    <row r="5" spans="1:16" s="588" customFormat="1" ht="12.75">
      <c r="A5" s="670" t="s">
        <v>3617</v>
      </c>
      <c r="B5" s="922" t="s">
        <v>3618</v>
      </c>
    </row>
    <row r="6" spans="1:16" s="588" customFormat="1" ht="12.75">
      <c r="A6" s="670" t="s">
        <v>3619</v>
      </c>
      <c r="B6" s="588" t="s">
        <v>3621</v>
      </c>
    </row>
    <row r="7" spans="1:16" s="588" customFormat="1" ht="12.75">
      <c r="A7" s="670" t="s">
        <v>3620</v>
      </c>
      <c r="B7" s="922" t="s">
        <v>3622</v>
      </c>
    </row>
    <row r="8" spans="1:16" s="588" customFormat="1" ht="12.75">
      <c r="A8" s="670" t="s">
        <v>3623</v>
      </c>
      <c r="B8" s="922" t="s">
        <v>3624</v>
      </c>
    </row>
    <row r="9" spans="1:16" s="588" customFormat="1" ht="12.75">
      <c r="A9" s="670" t="s">
        <v>3145</v>
      </c>
      <c r="B9" s="922" t="s">
        <v>3625</v>
      </c>
    </row>
    <row r="10" spans="1:16" s="588" customFormat="1" ht="12.75">
      <c r="A10" s="670" t="s">
        <v>3626</v>
      </c>
      <c r="B10" s="922" t="s">
        <v>3627</v>
      </c>
    </row>
    <row r="11" spans="1:16" s="588" customFormat="1" ht="12.75">
      <c r="A11" s="670" t="s">
        <v>3628</v>
      </c>
      <c r="B11" s="922" t="s">
        <v>3629</v>
      </c>
    </row>
    <row r="12" spans="1:16" s="588" customFormat="1" ht="12.75">
      <c r="A12" s="670" t="s">
        <v>3766</v>
      </c>
      <c r="B12" s="917" t="s">
        <v>3767</v>
      </c>
    </row>
    <row r="13" spans="1:16" s="588" customFormat="1" ht="12.75">
      <c r="A13" s="670" t="s">
        <v>3630</v>
      </c>
      <c r="B13" s="922" t="s">
        <v>3014</v>
      </c>
    </row>
    <row r="14" spans="1:16" s="588" customFormat="1" ht="12.75">
      <c r="A14" s="670" t="s">
        <v>3769</v>
      </c>
      <c r="B14" s="914" t="s">
        <v>3768</v>
      </c>
    </row>
    <row r="15" spans="1:16" s="588" customFormat="1" ht="12.75">
      <c r="A15" s="670" t="s">
        <v>3631</v>
      </c>
      <c r="B15" s="922" t="s">
        <v>3632</v>
      </c>
    </row>
    <row r="16" spans="1:16" s="588" customFormat="1" ht="12.75">
      <c r="A16" s="670" t="s">
        <v>3633</v>
      </c>
      <c r="B16" s="922" t="s">
        <v>3634</v>
      </c>
    </row>
    <row r="17" spans="1:2" s="588" customFormat="1" ht="12.75">
      <c r="A17" s="670" t="s">
        <v>3635</v>
      </c>
      <c r="B17" s="922" t="s">
        <v>3636</v>
      </c>
    </row>
    <row r="18" spans="1:2" s="588" customFormat="1" ht="12.75">
      <c r="A18" s="670" t="s">
        <v>3637</v>
      </c>
      <c r="B18" s="922" t="s">
        <v>3638</v>
      </c>
    </row>
    <row r="19" spans="1:2" s="588" customFormat="1" ht="12.75">
      <c r="A19" s="670" t="s">
        <v>3480</v>
      </c>
      <c r="B19" s="922" t="s">
        <v>3639</v>
      </c>
    </row>
    <row r="20" spans="1:2" s="588" customFormat="1" ht="12.75">
      <c r="A20" s="670" t="s">
        <v>3640</v>
      </c>
      <c r="B20" s="922" t="s">
        <v>3641</v>
      </c>
    </row>
    <row r="21" spans="1:2" s="588" customFormat="1" ht="12.75">
      <c r="A21" s="670" t="s">
        <v>3642</v>
      </c>
      <c r="B21" s="922" t="s">
        <v>3643</v>
      </c>
    </row>
    <row r="22" spans="1:2" s="588" customFormat="1" ht="12.75">
      <c r="A22" s="670" t="s">
        <v>3644</v>
      </c>
      <c r="B22" s="922" t="s">
        <v>3645</v>
      </c>
    </row>
    <row r="23" spans="1:2" s="588" customFormat="1" ht="12.75">
      <c r="A23" s="670" t="s">
        <v>3479</v>
      </c>
      <c r="B23" s="922" t="s">
        <v>3646</v>
      </c>
    </row>
    <row r="24" spans="1:2" s="588" customFormat="1" ht="12.75">
      <c r="A24" s="670" t="s">
        <v>3647</v>
      </c>
      <c r="B24" s="922" t="s">
        <v>3648</v>
      </c>
    </row>
    <row r="25" spans="1:2" s="588" customFormat="1" ht="12.75">
      <c r="A25" s="670" t="s">
        <v>3649</v>
      </c>
      <c r="B25" s="922" t="s">
        <v>3650</v>
      </c>
    </row>
    <row r="26" spans="1:2" s="588" customFormat="1" ht="12.75">
      <c r="A26" s="670" t="s">
        <v>3651</v>
      </c>
      <c r="B26" s="922" t="s">
        <v>3652</v>
      </c>
    </row>
    <row r="27" spans="1:2" s="588" customFormat="1" ht="12.75">
      <c r="A27" s="670" t="s">
        <v>3653</v>
      </c>
      <c r="B27" s="922" t="s">
        <v>3654</v>
      </c>
    </row>
    <row r="28" spans="1:2" s="588" customFormat="1" ht="12.75">
      <c r="A28" s="670" t="s">
        <v>3655</v>
      </c>
      <c r="B28" s="922" t="s">
        <v>3656</v>
      </c>
    </row>
    <row r="29" spans="1:2" s="588" customFormat="1" ht="15.75" customHeight="1">
      <c r="A29" s="670" t="s">
        <v>3771</v>
      </c>
      <c r="B29" s="922" t="s">
        <v>3770</v>
      </c>
    </row>
    <row r="30" spans="1:2" s="588" customFormat="1" ht="12.75"/>
    <row r="31" spans="1:2" s="588" customFormat="1" ht="12.75"/>
  </sheetData>
  <hyperlinks>
    <hyperlink ref="A1" location="'Table of contents'!A1" display="вернуться на заглавную стр. (содержание)"/>
  </hyperlinks>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77</vt:i4>
      </vt:variant>
      <vt:variant>
        <vt:lpstr>Именованные диапазоны</vt:lpstr>
      </vt:variant>
      <vt:variant>
        <vt:i4>2</vt:i4>
      </vt:variant>
    </vt:vector>
  </HeadingPairs>
  <TitlesOfParts>
    <vt:vector size="79" baseType="lpstr">
      <vt:lpstr>Title</vt:lpstr>
      <vt:lpstr>Contacts</vt:lpstr>
      <vt:lpstr>Other Publications</vt:lpstr>
      <vt:lpstr>Table of contents</vt:lpstr>
      <vt:lpstr>I.1</vt:lpstr>
      <vt:lpstr>II.1</vt:lpstr>
      <vt:lpstr>II.2</vt:lpstr>
      <vt:lpstr>II.3.1</vt:lpstr>
      <vt:lpstr>II.3.2</vt:lpstr>
      <vt:lpstr>II.4</vt:lpstr>
      <vt:lpstr>II.5</vt:lpstr>
      <vt:lpstr>II.6</vt:lpstr>
      <vt:lpstr>III.1</vt:lpstr>
      <vt:lpstr>III.2</vt:lpstr>
      <vt:lpstr>III.3</vt:lpstr>
      <vt:lpstr>III.4</vt:lpstr>
      <vt:lpstr>III.5</vt:lpstr>
      <vt:lpstr>III.6</vt:lpstr>
      <vt:lpstr>III.7</vt:lpstr>
      <vt:lpstr>III.8.1</vt:lpstr>
      <vt:lpstr>III.8.2</vt:lpstr>
      <vt:lpstr>III.9</vt:lpstr>
      <vt:lpstr>III.10</vt:lpstr>
      <vt:lpstr>III.11</vt:lpstr>
      <vt:lpstr>III.12</vt:lpstr>
      <vt:lpstr>III.13</vt:lpstr>
      <vt:lpstr>III.14</vt:lpstr>
      <vt:lpstr>III.15</vt:lpstr>
      <vt:lpstr>III.16</vt:lpstr>
      <vt:lpstr>III.17</vt:lpstr>
      <vt:lpstr>III.18</vt:lpstr>
      <vt:lpstr>III.19</vt:lpstr>
      <vt:lpstr>III.20</vt:lpstr>
      <vt:lpstr>IV.1.1</vt:lpstr>
      <vt:lpstr>IV.2.1</vt:lpstr>
      <vt:lpstr>IV.2.2</vt:lpstr>
      <vt:lpstr>IV.2.3</vt:lpstr>
      <vt:lpstr>IV.2.4</vt:lpstr>
      <vt:lpstr>IV.2.5</vt:lpstr>
      <vt:lpstr>IV.2.6</vt:lpstr>
      <vt:lpstr>IV.2.7</vt:lpstr>
      <vt:lpstr>IV.2.8</vt:lpstr>
      <vt:lpstr>IV.2.9</vt:lpstr>
      <vt:lpstr>IV.2.10</vt:lpstr>
      <vt:lpstr>IV.2.11</vt:lpstr>
      <vt:lpstr>IV.2.12</vt:lpstr>
      <vt:lpstr>IV.2.13</vt:lpstr>
      <vt:lpstr>IV.2.14</vt:lpstr>
      <vt:lpstr>IV.2.15</vt:lpstr>
      <vt:lpstr>IV.2.16</vt:lpstr>
      <vt:lpstr>IV.2.17</vt:lpstr>
      <vt:lpstr>IV.2.18</vt:lpstr>
      <vt:lpstr>IV.2.19</vt:lpstr>
      <vt:lpstr>IV.2.20</vt:lpstr>
      <vt:lpstr>IV.2.21</vt:lpstr>
      <vt:lpstr>IV.2.22</vt:lpstr>
      <vt:lpstr>IV.2.23</vt:lpstr>
      <vt:lpstr>IV.2.24</vt:lpstr>
      <vt:lpstr>IV.2.25</vt:lpstr>
      <vt:lpstr>IV.2.26</vt:lpstr>
      <vt:lpstr>IV.2.27</vt:lpstr>
      <vt:lpstr>IV.3.1</vt:lpstr>
      <vt:lpstr>IV.3.2 </vt:lpstr>
      <vt:lpstr>IV.3.3</vt:lpstr>
      <vt:lpstr>IV.3.4</vt:lpstr>
      <vt:lpstr>V.1</vt:lpstr>
      <vt:lpstr>V.2</vt:lpstr>
      <vt:lpstr>V.3</vt:lpstr>
      <vt:lpstr>V.4</vt:lpstr>
      <vt:lpstr>V.5</vt:lpstr>
      <vt:lpstr>V.6</vt:lpstr>
      <vt:lpstr>V.7</vt:lpstr>
      <vt:lpstr>V.8</vt:lpstr>
      <vt:lpstr>V.9</vt:lpstr>
      <vt:lpstr>V.10 </vt:lpstr>
      <vt:lpstr>Metadata</vt:lpstr>
      <vt:lpstr>List of abbreviations</vt:lpstr>
      <vt:lpstr>'List of abbreviations'!Область_печати</vt:lpstr>
      <vt:lpstr>Title!Область_печати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2017-12-07T02:31:03Z</dcterms:modified>
</cp:coreProperties>
</file>